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never" codeName="ThisWorkbook" defaultThemeVersion="124226"/>
  <mc:AlternateContent xmlns:mc="http://schemas.openxmlformats.org/markup-compatibility/2006">
    <mc:Choice Requires="x15">
      <x15ac:absPath xmlns:x15ac="http://schemas.microsoft.com/office/spreadsheetml/2010/11/ac" url="C:\Users\iduberley\Downloads\"/>
    </mc:Choice>
  </mc:AlternateContent>
  <xr:revisionPtr revIDLastSave="0" documentId="8_{65F0B74E-F880-4055-92A0-9DD98FD17F0D}" xr6:coauthVersionLast="47" xr6:coauthVersionMax="47" xr10:uidLastSave="{00000000-0000-0000-0000-000000000000}"/>
  <workbookProtection workbookAlgorithmName="SHA-512" workbookHashValue="4n7W7cAkQ1tLjn5QTM4JyuZ71+RA/YLWOHUqTCuHe25S08dYCLEahJYGh853hJAqr2ZoLRjc1YfYYWjsu4t7sg==" workbookSaltValue="QCPvPvQmTtSppuWB3KvX1Q==" workbookSpinCount="100000" lockStructure="1"/>
  <bookViews>
    <workbookView xWindow="-27600" yWindow="210" windowWidth="27120" windowHeight="14760" xr2:uid="{41E5376E-7084-4CEF-B427-7F5A6B1A6AEF}"/>
  </bookViews>
  <sheets>
    <sheet name="CFR Actuals Template" sheetId="1" r:id="rId1"/>
    <sheet name="2526 GBP Data input" sheetId="25" state="hidden" r:id="rId2"/>
    <sheet name="25 26 Actuals" sheetId="24" state="hidden" r:id="rId3"/>
    <sheet name="Actuals mapped to CFR" sheetId="10" state="hidden" r:id="rId4"/>
    <sheet name="125-599" sheetId="4" state="hidden" r:id="rId5"/>
    <sheet name="603-699" sheetId="5" state="hidden" r:id="rId6"/>
    <sheet name="702-798" sheetId="6" state="hidden" r:id="rId7"/>
    <sheet name="800-898" sheetId="8" state="hidden" r:id="rId8"/>
    <sheet name="900-958" sheetId="9" state="hidden" r:id="rId9"/>
    <sheet name="Sch Nums for Downloads" sheetId="2" state="hidden" r:id="rId10"/>
    <sheet name="Notes" sheetId="12" state="hidden" r:id="rId11"/>
    <sheet name="SAP" sheetId="27" state="hidden" r:id="rId12"/>
    <sheet name="Sheet1" sheetId="28" state="hidden"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s>
  <definedNames>
    <definedName name="_______VRQ02" localSheetId="2">#REF!</definedName>
    <definedName name="_______VRQ02" localSheetId="1">#REF!</definedName>
    <definedName name="_______VRQ02">#REF!</definedName>
    <definedName name="______VRQ02" localSheetId="2">#REF!</definedName>
    <definedName name="______VRQ02" localSheetId="1">#REF!</definedName>
    <definedName name="______VRQ02">#REF!</definedName>
    <definedName name="_____GBP0607" localSheetId="1">#REF!</definedName>
    <definedName name="_____GBP0607">#REF!</definedName>
    <definedName name="_____GBP0708">#REF!</definedName>
    <definedName name="_____GBP0809">#REF!</definedName>
    <definedName name="_____VRQ02">#REF!</definedName>
    <definedName name="____GBP0607">#REF!</definedName>
    <definedName name="____GBP0708">#REF!</definedName>
    <definedName name="____GBP0809">'[1]GBP 08-09'!$A$4:$BT$311</definedName>
    <definedName name="____VRQ02" localSheetId="1">#REF!</definedName>
    <definedName name="____VRQ02">#REF!</definedName>
    <definedName name="___GBP0607" localSheetId="1">#REF!</definedName>
    <definedName name="___GBP0607">#REF!</definedName>
    <definedName name="___GBP0708" localSheetId="1">#REF!</definedName>
    <definedName name="___GBP0708">#REF!</definedName>
    <definedName name="___GBP0809">'[1]GBP 08-09'!$A$4:$BT$311</definedName>
    <definedName name="___GBP0910" localSheetId="1">#REF!</definedName>
    <definedName name="___GBP0910">#REF!</definedName>
    <definedName name="___VRQ02" localSheetId="1">#REF!</definedName>
    <definedName name="___VRQ02">#REF!</definedName>
    <definedName name="__GBP0607" localSheetId="1">#REF!</definedName>
    <definedName name="__GBP0607">#REF!</definedName>
    <definedName name="__GBP0708">#REF!</definedName>
    <definedName name="__GBP0809">'[1]GBP 08-09'!$A$4:$BT$311</definedName>
    <definedName name="__GBP0910" localSheetId="1">#REF!</definedName>
    <definedName name="__GBP0910">#REF!</definedName>
    <definedName name="__VRQ02" localSheetId="1">#REF!</definedName>
    <definedName name="__VRQ02">#REF!</definedName>
    <definedName name="_xlnm._FilterDatabase" localSheetId="4" hidden="1">'125-599'!$A$31:$C$53</definedName>
    <definedName name="_xlnm._FilterDatabase" localSheetId="2" hidden="1">'25 26 Actuals'!$A$1:$CD$201</definedName>
    <definedName name="_xlnm._FilterDatabase" localSheetId="1" hidden="1">'2526 GBP Data input'!$A$2:$DU$193</definedName>
    <definedName name="_xlnm._FilterDatabase" localSheetId="6" hidden="1">'702-798'!$A$2:$A$32</definedName>
    <definedName name="_xlnm._FilterDatabase" localSheetId="7" hidden="1">'800-898'!$A$2:$A$33</definedName>
    <definedName name="_xlnm._FilterDatabase" localSheetId="8" hidden="1">'900-958'!$A$1:$B$26</definedName>
    <definedName name="_xlnm._FilterDatabase" localSheetId="3" hidden="1">'Actuals mapped to CFR'!$A$1:$CH$135</definedName>
    <definedName name="_xlnm._FilterDatabase" localSheetId="9" hidden="1">'Sch Nums for Downloads'!$P$4:$T$465</definedName>
    <definedName name="_GBP0607" localSheetId="1">#REF!</definedName>
    <definedName name="_GBP0607">#REF!</definedName>
    <definedName name="_GBP0708" localSheetId="1">#REF!</definedName>
    <definedName name="_GBP0708">#REF!</definedName>
    <definedName name="_GBP0809">'[2]GBP 08-09'!$A$4:$BT$311</definedName>
    <definedName name="_GBP0910">'[2]GBP 09-10'!$A$4:$BT$305</definedName>
    <definedName name="_VRQ02" localSheetId="1">#REF!</definedName>
    <definedName name="_VRQ02">#REF!</definedName>
    <definedName name="a" localSheetId="1">#REF!</definedName>
    <definedName name="a">#REF!</definedName>
    <definedName name="Actuals0607" localSheetId="1">#REF!</definedName>
    <definedName name="Actuals0607">#REF!</definedName>
    <definedName name="Actuals0708">#REF!</definedName>
    <definedName name="Actuals0809">'[2]08-09 Actuals'!$A$3:$BT$311</definedName>
    <definedName name="Adjustments_To_1314_SBS">'[3]Local Factors'!$AA$5</definedName>
    <definedName name="Age_weighted_funding" localSheetId="1">#REF!</definedName>
    <definedName name="Age_weighted_funding">#REF!</definedName>
    <definedName name="All_distance_threshold">[3]Proforma!$G$42</definedName>
    <definedName name="APTScale">'[4]TA &amp; Other Staff Pay Scale'!$D$7:$D$52</definedName>
    <definedName name="ASG">'[5]New Calculation'!#REF!</definedName>
    <definedName name="AWPU_KS3_Rate">[3]Proforma!$E$12</definedName>
    <definedName name="AWPU_KS4_Rate">[3]Proforma!$E$13</definedName>
    <definedName name="AWPU_Pri_Rate">[3]Proforma!$E$11</definedName>
    <definedName name="AWPU_Primary_DD_rate">'[3]De Delegation'!$V$8</definedName>
    <definedName name="AWPU_Sec_DD_rate">'[3]De Delegation'!$W$9</definedName>
    <definedName name="b">'[6]Control Sheet'!$K$6</definedName>
    <definedName name="Band" localSheetId="1">#REF!</definedName>
    <definedName name="Band">#REF!</definedName>
    <definedName name="Banding2013">#REF!</definedName>
    <definedName name="Banding2014">#REF!</definedName>
    <definedName name="BankDiffafter" localSheetId="1">'[7]Balance Sheet SAP Rec'!#REF!</definedName>
    <definedName name="BankDiffafter">'[8]Balance Sheet SAP Rec'!#REF!</definedName>
    <definedName name="BUD">'[9]2003-PBUD'!$A$3:$CS$254</definedName>
    <definedName name="BUDS">'[10]2003-04-SBUD'!$B$3:$BX$44</definedName>
    <definedName name="Capping_Scaling_YesNo">[3]Proforma!$J$60</definedName>
    <definedName name="Ceiling">[3]Proforma!$D$61</definedName>
    <definedName name="Centres" localSheetId="1">#REF!</definedName>
    <definedName name="Centres">#REF!</definedName>
    <definedName name="CHANGEREASON">[11]Validations!$B$86:$B$87</definedName>
    <definedName name="Clawback" localSheetId="1">#REF!</definedName>
    <definedName name="Clawback">#REF!</definedName>
    <definedName name="Clawback01">[12]Pupils!$B$3:$BE$44</definedName>
    <definedName name="Clawback02">[10]Clawback02!$C$3:$I$44</definedName>
    <definedName name="Code_Order_Sheet" localSheetId="1">#REF!</definedName>
    <definedName name="Code_Order_Sheet">#REF!</definedName>
    <definedName name="Col_Ref_Input">'[6]Input Data'!$A$5:$AT$5</definedName>
    <definedName name="Col_Ref_LocalFactors">'[6]Local Factors'!$A$1:$N$1</definedName>
    <definedName name="CoP">'[10]Sec CoP'!$A$5:$I$46</definedName>
    <definedName name="CredGCCafter" localSheetId="1">'[7]Balance Sheet SAP Rec'!#REF!</definedName>
    <definedName name="CredGCCafter">'[8]Balance Sheet SAP Rec'!#REF!</definedName>
    <definedName name="CrednonGCCafter" localSheetId="1">'[7]Balance Sheet SAP Rec'!#REF!</definedName>
    <definedName name="CrednonGCCafter">'[8]Balance Sheet SAP Rec'!#REF!</definedName>
    <definedName name="Crednos" localSheetId="1">#REF!</definedName>
    <definedName name="Crednos">#REF!</definedName>
    <definedName name="CurrLEANum">[13]LEAs!$G$8</definedName>
    <definedName name="DataInput">'[6]Input Data'!$A$6:$AT$289</definedName>
    <definedName name="DataLocalFactors">'[6]Local Factors'!$A$3:$N$286</definedName>
    <definedName name="datarows">[14]SchoolTable!#REF!</definedName>
    <definedName name="DebtornonGCCafter" localSheetId="1">'[7]Balance Sheet SAP Rec'!#REF!</definedName>
    <definedName name="DebtornonGCCafter">'[8]Balance Sheet SAP Rec'!#REF!</definedName>
    <definedName name="DebtorsGovGCCafter" localSheetId="1">'[7]Balance Sheet SAP Rec'!#REF!</definedName>
    <definedName name="DebtorsGovGCCafter">'[8]Balance Sheet SAP Rec'!#REF!</definedName>
    <definedName name="DEPT">[11]Validations!$B$6:$B$13</definedName>
    <definedName name="DfEE">[15]PriSchNos!$B$2:$F$255</definedName>
    <definedName name="DocumentDate" localSheetId="1">'[16]JM Journal'!$F$9</definedName>
    <definedName name="DocumentDate">'[17]JM Journal'!$F$9</definedName>
    <definedName name="due" localSheetId="1">#REF!</definedName>
    <definedName name="due">#REF!</definedName>
    <definedName name="EAL_Pri">[3]Proforma!$E$25</definedName>
    <definedName name="EAL_Pri_DD_rate">'[3]De Delegation'!$V$21</definedName>
    <definedName name="EAL_Pri_Option">[3]Proforma!$D$25</definedName>
    <definedName name="EAL_Sec">[3]Proforma!$F$26</definedName>
    <definedName name="EAL_Sec_DD_rate">'[3]De Delegation'!$W$22</definedName>
    <definedName name="EAL_Sec_Option">[3]Proforma!$D$26</definedName>
    <definedName name="end">#REF!</definedName>
    <definedName name="enddfes" localSheetId="1">#REF!</definedName>
    <definedName name="enddfes">#REF!</definedName>
    <definedName name="exclude" localSheetId="1">#REF!</definedName>
    <definedName name="exclude">#REF!</definedName>
    <definedName name="f" localSheetId="2">[14]SchoolTable!$L$1:$L$65536,[14]SchoolTable!$M$1:$M$65536,[14]SchoolTable!$N$1:$N$65536,[14]SchoolTable!$S$1:$S$65536,[14]SchoolTable!$T$1:$T$65536,[14]SchoolTable!#REF!,[14]SchoolTable!$AK$1:$AK$65536,[14]SchoolTable!$BC$1:$BC$65536,[14]SchoolTable!$A$1:$A$65536,[14]SchoolTable!$B$1:$B$65536,[14]SchoolTable!$C$1:$C$65536,[14]SchoolTable!$D$1:$D$65536,[14]SchoolTable!$BJ$1:$BJ$65536,[14]SchoolTable!#REF!,[14]SchoolTable!$EF$1:$EF$65536</definedName>
    <definedName name="f">[14]SchoolTable!$L$1:$L$65536,[14]SchoolTable!$M$1:$M$65536,[14]SchoolTable!$N$1:$N$65536,[14]SchoolTable!$S$1:$S$65536,[14]SchoolTable!$T$1:$T$65536,[14]SchoolTable!#REF!,[14]SchoolTable!$AK$1:$AK$65536,[14]SchoolTable!$BC$1:$BC$65536,[14]SchoolTable!$A$1:$A$65536,[14]SchoolTable!$B$1:$B$65536,[14]SchoolTable!$C$1:$C$65536,[14]SchoolTable!$D$1:$D$65536,[14]SchoolTable!$BJ$1:$BJ$65536,[14]SchoolTable!#REF!,[14]SchoolTable!$EF$1:$EF$65536</definedName>
    <definedName name="FBP">[11]Validations!$B$89:$B$92</definedName>
    <definedName name="figures" localSheetId="1">#REF!</definedName>
    <definedName name="figures">#REF!</definedName>
    <definedName name="firstcell">#REF!</definedName>
    <definedName name="FMS_Import_Range">#REF!</definedName>
    <definedName name="FMS_Import_Range2">#REF!</definedName>
    <definedName name="FormCap">#REF!</definedName>
    <definedName name="FormCap0708">'[18]07-08 FC'!$A$9:$Q$318</definedName>
    <definedName name="FormCap0809">'[18]08-09 FC'!$A$10:$S$320</definedName>
    <definedName name="FormCap0910">'[18]09-10 FC'!$A$10:$W$314</definedName>
    <definedName name="FormCap1011" localSheetId="1">#REF!</definedName>
    <definedName name="FormCap1011">#REF!</definedName>
    <definedName name="FormulaCap">'[19]FC All Schools'!$A$3:$M$254</definedName>
    <definedName name="fsm">'[19]FSM Social Priority'!$B$3:$AD$254</definedName>
    <definedName name="FSM_Pri_DD_rate">'[3]De Delegation'!$V$10</definedName>
    <definedName name="FSM_Pri_Option">[3]Proforma!$D$15</definedName>
    <definedName name="FSM_Pri_Rate">[3]Proforma!$E$15</definedName>
    <definedName name="FSM_Sec_DD_rate">'[3]De Delegation'!$W$11</definedName>
    <definedName name="FSM_Sec_Option">[3]Proforma!$D$16</definedName>
    <definedName name="FSM_Sec_Rate">[3]Proforma!$F$16</definedName>
    <definedName name="H1Tot" localSheetId="1">#REF!</definedName>
    <definedName name="H1Tot">#REF!</definedName>
    <definedName name="H2Tot" localSheetId="1">#REF!</definedName>
    <definedName name="H2Tot">#REF!</definedName>
    <definedName name="hier">'[20]CCC Master'!$N$8:$O$69</definedName>
    <definedName name="IAR">'[5]New Calculation'!$D$35</definedName>
    <definedName name="IDACI_B1_Pri">[3]Proforma!$E$17</definedName>
    <definedName name="IDACI_B1_Pri_DD_rate">'[3]De Delegation'!$V$12</definedName>
    <definedName name="IDACI_B1_Sec">[3]Proforma!$F$17</definedName>
    <definedName name="IDACI_B1_Sec_DD_rate">'[3]De Delegation'!$W$12</definedName>
    <definedName name="IDACI_B2_Pri">[3]Proforma!$E$18</definedName>
    <definedName name="IDACI_B2_Pri_DD_rate">'[3]De Delegation'!$V$13</definedName>
    <definedName name="IDACI_B2_Sec">[3]Proforma!$F$18</definedName>
    <definedName name="IDACI_B2_Sec_DD_rate">'[3]De Delegation'!$W$13</definedName>
    <definedName name="IDACI_B3_Pri">[3]Proforma!$E$19</definedName>
    <definedName name="IDACI_B3_Pri_DD_rate">'[3]De Delegation'!$V$14</definedName>
    <definedName name="IDACI_B3_Sec">[3]Proforma!$F$19</definedName>
    <definedName name="IDACI_B3_Sec_DD_rate">'[3]De Delegation'!$W$14</definedName>
    <definedName name="IDACI_B4_Pri">[3]Proforma!$E$20</definedName>
    <definedName name="IDACI_B4_Pri_DD_rate">'[3]De Delegation'!$V$15</definedName>
    <definedName name="IDACI_B4_Sec">[3]Proforma!$F$20</definedName>
    <definedName name="IDACI_B4_Sec_DD_rate">'[3]De Delegation'!$W$15</definedName>
    <definedName name="IDACI_B5_Pri">[3]Proforma!$E$21</definedName>
    <definedName name="IDACI_B5_Pri_DD_rate">'[3]De Delegation'!$V$16</definedName>
    <definedName name="IDACI_B5_Sec">[3]Proforma!$F$21</definedName>
    <definedName name="IDACI_B5_Sec_DD_rate">'[3]De Delegation'!$W$16</definedName>
    <definedName name="IDACI_B6_Pri">[3]Proforma!$E$22</definedName>
    <definedName name="IDACI_B6_Pri_DD_rate">'[3]De Delegation'!$V$17</definedName>
    <definedName name="IDACI_B6_Sec">[3]Proforma!$F$22</definedName>
    <definedName name="IDACI_B6_Sec_DD_rate">'[3]De Delegation'!$W$17</definedName>
    <definedName name="Insur">'[5]New Calculation'!$D$37</definedName>
    <definedName name="Insur2">'[5]New Calculation'!#REF!</definedName>
    <definedName name="j" localSheetId="2">[14]SchoolTable!$L$1:$L$65536,[14]SchoolTable!$M$1:$M$65536,[14]SchoolTable!$N$1:$N$65536,[14]SchoolTable!$S$1:$S$65536,[14]SchoolTable!$T$1:$T$65536,[14]SchoolTable!#REF!,[14]SchoolTable!$AK$1:$AK$65536,[14]SchoolTable!$BC$1:$BC$65536,[14]SchoolTable!$A$1:$A$65536,[14]SchoolTable!$B$1:$B$65536,[14]SchoolTable!$C$1:$C$65536,[14]SchoolTable!$D$1:$D$65536,[14]SchoolTable!$BJ$1:$BJ$65536,[14]SchoolTable!#REF!,[14]SchoolTable!$EF$1:$EF$65536</definedName>
    <definedName name="j" localSheetId="1">[14]SchoolTable!$L$1:$L$65536,[14]SchoolTable!$M$1:$M$65536,[14]SchoolTable!$N$1:$N$65536,[14]SchoolTable!$S$1:$S$65536,[14]SchoolTable!$T$1:$T$65536,[14]SchoolTable!#REF!,[14]SchoolTable!$AK$1:$AK$65536,[14]SchoolTable!$BC$1:$BC$65536,[14]SchoolTable!$A$1:$A$65536,[14]SchoolTable!$B$1:$B$65536,[14]SchoolTable!$C$1:$C$65536,[14]SchoolTable!$D$1:$D$65536,[14]SchoolTable!$BJ$1:$BJ$65536,[14]SchoolTable!#REF!,[14]SchoolTable!$EF$1:$EF$65536</definedName>
    <definedName name="j">[14]SchoolTable!$L$1:$L$65536,[14]SchoolTable!$M$1:$M$65536,[14]SchoolTable!$N$1:$N$65536,[14]SchoolTable!$S$1:$S$65536,[14]SchoolTable!$T$1:$T$65536,[14]SchoolTable!#REF!,[14]SchoolTable!$AK$1:$AK$65536,[14]SchoolTable!$BC$1:$BC$65536,[14]SchoolTable!$A$1:$A$65536,[14]SchoolTable!$B$1:$B$65536,[14]SchoolTable!$C$1:$C$65536,[14]SchoolTable!$D$1:$D$65536,[14]SchoolTable!$BJ$1:$BJ$65536,[14]SchoolTable!#REF!,[14]SchoolTable!$EF$1:$EF$65536</definedName>
    <definedName name="LA_DfE_No">[21]Sheet1!$B$2:$B$571</definedName>
    <definedName name="LA_List">'[22]Lookup sheet'!$O$2:$O$152</definedName>
    <definedName name="LA_lookup">'[23]Lookup tab'!$A$2:$B$153</definedName>
    <definedName name="LA_num">'[23]Lookup tab'!$A$2:$A$153</definedName>
    <definedName name="LAC_Pri_DD_rate">'[3]De Delegation'!$V$18</definedName>
    <definedName name="LAC_Rate">[3]Proforma!$E$24</definedName>
    <definedName name="LAC_Sec_DD_rate">'[3]De Delegation'!$W$18</definedName>
    <definedName name="LACSEGData">[5]Data!$E$3:$J$152</definedName>
    <definedName name="LACSEGTotal">'[5]New Calculation'!$G$43</definedName>
    <definedName name="LANameLookUp">[5]Data!$A$3:$B$152</definedName>
    <definedName name="LANum">'[5]New Calculation'!$D$7</definedName>
    <definedName name="LANumber">[5]Data!$A$3:$A$152</definedName>
    <definedName name="LCHI_Pri">[3]Proforma!$F$29</definedName>
    <definedName name="LCHI_Pri_DD_rate">'[3]De Delegation'!$V$19</definedName>
    <definedName name="LCHI_Pri_Option">[3]Proforma!$D$30</definedName>
    <definedName name="LCHI_Sec">[3]Proforma!$F$31</definedName>
    <definedName name="LCHI_Sec_DD_rate">'[3]De Delegation'!$W$20</definedName>
    <definedName name="LEA">[15]PriSchNos!$H$2:$L$255</definedName>
    <definedName name="Leadership">'[4]Teachers Pay Scales'!$AQ$41:$AQ$83</definedName>
    <definedName name="list">OFFSET('[24]2.Code Order Input'!XEY16,0,0,COUNT(IF('[24]2.Code Order Input'!$C16:XEY$1000="","",1)),1)</definedName>
    <definedName name="List_Phase">'[6]Look Up'!$D$10:$E$13</definedName>
    <definedName name="Lump_sum_Pri_DD_rate">'[3]De Delegation'!$V$24</definedName>
    <definedName name="Lump_sum_Sec_DD_rate">'[3]De Delegation'!$W$24</definedName>
    <definedName name="lw" localSheetId="1">'[25]7.Living Wage'!$K$3:$K$5</definedName>
    <definedName name="lw">'[26]7.Living Wage'!$K$3:$K$5</definedName>
    <definedName name="MFG_Total">'[27]New ISB'!$BB$5</definedName>
    <definedName name="Mid_distance_threshold">[3]Proforma!$D$42</definedName>
    <definedName name="Mobility_Pri">[3]Proforma!$E$27</definedName>
    <definedName name="Mobility_Pri_DD_Rate">'[3]De Delegation'!$V$23</definedName>
    <definedName name="Mobility_Sec">[3]Proforma!$F$27</definedName>
    <definedName name="Mobility_Sec_DD_Rate">'[3]De Delegation'!$W$23</definedName>
    <definedName name="Months">'[28]Lookup sheet'!$A$296:$A$307</definedName>
    <definedName name="Nail" localSheetId="1">#REF!</definedName>
    <definedName name="Nail">#REF!</definedName>
    <definedName name="Neilsummary" localSheetId="1">#REF!</definedName>
    <definedName name="Neilsummary">#REF!</definedName>
    <definedName name="non_prim">[14]SchoolTable!$A$21:$IV$26,[14]SchoolTable!$A$262:$IV$298</definedName>
    <definedName name="non_sec">[14]SchoolTable!$A$21:$IV$261,[14]SchoolTable!$A$279:$IV$296</definedName>
    <definedName name="non_spe">[14]SchoolTable!$A$21:$IV$278,[14]SchoolTable!$A$296:$IV$297</definedName>
    <definedName name="NonTable2_1" localSheetId="1">[14]SchoolTable!#REF!</definedName>
    <definedName name="NonTable2_1">[14]SchoolTable!#REF!</definedName>
    <definedName name="NonTable2_2" localSheetId="1">[14]SchoolTable!#REF!</definedName>
    <definedName name="NonTable2_2">[14]SchoolTable!#REF!</definedName>
    <definedName name="NonTable2_4" localSheetId="1">[14]SchoolTable!#REF!</definedName>
    <definedName name="NonTable2_4">[14]SchoolTable!#REF!</definedName>
    <definedName name="NOR" localSheetId="1">#REF!</definedName>
    <definedName name="NOR">#REF!</definedName>
    <definedName name="Notional_SEN_AWPU_KS3">[3]Proforma!$L$12</definedName>
    <definedName name="Notional_SEN_AWPU_KS4">[3]Proforma!$L$13</definedName>
    <definedName name="Notional_SEN_AWPU_Pri">[3]Proforma!$L$11</definedName>
    <definedName name="Notional_SEN_EAL_Pri">[3]Proforma!$L$25</definedName>
    <definedName name="Notional_SEN_EAL_Sec">[3]Proforma!$M$26</definedName>
    <definedName name="Notional_SEN_ExCir1">[29]Proforma!$L$47</definedName>
    <definedName name="Notional_SEN_ExCir2">[3]Proforma!$L$51</definedName>
    <definedName name="Notional_SEN_ExCir3">[3]Proforma!$L$52</definedName>
    <definedName name="Notional_SEN_ExCir4">[3]Proforma!$L$53</definedName>
    <definedName name="Notional_SEN_ExCir5">[3]Proforma!$L$54</definedName>
    <definedName name="Notional_SEN_ExCir6">[3]Proforma!$L$55</definedName>
    <definedName name="Notional_SEN_Fringe">[29]Proforma!$L$40</definedName>
    <definedName name="Notional_SEN_FSM_Pri">[3]Proforma!$L$15</definedName>
    <definedName name="Notional_SEN_FSM_Sec">[3]Proforma!$M$16</definedName>
    <definedName name="Notional_SEN_IDACI_B1_Pri">[3]Proforma!$L$17</definedName>
    <definedName name="Notional_SEN_IDACI_B1_Sec">[3]Proforma!$M$17</definedName>
    <definedName name="Notional_SEN_IDACI_B2_Pri">[3]Proforma!$L$18</definedName>
    <definedName name="Notional_SEN_IDACI_B2_Sec">[3]Proforma!$M$18</definedName>
    <definedName name="Notional_SEN_IDACI_B3_Pri">[3]Proforma!$L$19</definedName>
    <definedName name="Notional_SEN_IDACI_B3_Sec">[3]Proforma!$M$19</definedName>
    <definedName name="Notional_SEN_IDACI_B4_Pri">[3]Proforma!$L$20</definedName>
    <definedName name="Notional_SEN_IDACI_B4_Sec">[3]Proforma!$M$20</definedName>
    <definedName name="Notional_SEN_IDACI_B5_Pri">[3]Proforma!$L$21</definedName>
    <definedName name="Notional_SEN_IDACI_B5_Sec">[3]Proforma!$M$21</definedName>
    <definedName name="Notional_SEN_IDACI_B6_Pri">[3]Proforma!$L$22</definedName>
    <definedName name="Notional_SEN_IDACI_B6_Sec">[3]Proforma!$M$22</definedName>
    <definedName name="Notional_SEN_LAC">[3]Proforma!$L$24</definedName>
    <definedName name="Notional_SEN_LCHI_Pri">[3]Proforma!$L$29</definedName>
    <definedName name="Notional_SEN_LCHI_Sec">[3]Proforma!$M$31</definedName>
    <definedName name="Notional_SEN_Lump_sum">[29]Proforma!$L$35</definedName>
    <definedName name="Notional_SEN_Lump_sum_Pri">[3]Proforma!$L$37</definedName>
    <definedName name="Notional_SEN_Lump_sum_Sec">[3]Proforma!$M$37</definedName>
    <definedName name="Notional_SEN_Mobility_Pri">[3]Proforma!$L$27</definedName>
    <definedName name="Notional_SEN_Mobility_Sec">[3]Proforma!$M$27</definedName>
    <definedName name="Notional_SEN_PFI">[3]Proforma!$L$46</definedName>
    <definedName name="Notional_SEN_Rates">[3]Proforma!$L$45</definedName>
    <definedName name="Notional_SEN_SixthForm">[3]Proforma!$L$47</definedName>
    <definedName name="Notional_SEN_Sparsity">[29]Proforma!$L$36</definedName>
    <definedName name="Notional_SEN_Sparsity_Pri">[3]Proforma!$L$38</definedName>
    <definedName name="Notional_SEN_Sparsity_Sec">[3]Proforma!$M$38</definedName>
    <definedName name="Notional_SEN_Split_sites">[3]Proforma!$L$44</definedName>
    <definedName name="NurFTE" localSheetId="1">'[5]New Calculation'!#REF!</definedName>
    <definedName name="NurFTE">'[5]New Calculation'!#REF!</definedName>
    <definedName name="nursery">[14]SchoolTable!$A$1:$T$65536,[14]SchoolTable!$BL$1:$BU$65536,[14]SchoolTable!$EB$1:$EB$65536,[14]SchoolTable!$EC$1:$EC$65536,[14]SchoolTable!$ED$1:$ED$65536,[14]SchoolTable!$EF$1:$EF$65536,[14]SchoolTable!$EG$1:$EG$65536,[14]SchoolTable!$EH$1:$EH$65536,[14]SchoolTable!$EJ$1:$EJ$65536,[14]SchoolTable!$EK$1:$EK$65536,[14]SchoolTable!$EL$1:$EL$65536</definedName>
    <definedName name="P16FTE" localSheetId="1">'[5]New Calculation'!#REF!</definedName>
    <definedName name="P16FTE">'[5]New Calculation'!#REF!</definedName>
    <definedName name="PayGrades">'[4]Teachers Pay Scales'!$AQ$8:$AQ$83</definedName>
    <definedName name="PERIOD">[11]Validations!$B$21:$B$33</definedName>
    <definedName name="PettyCashafter" localSheetId="1">'[7]Balance Sheet SAP Rec'!#REF!</definedName>
    <definedName name="PettyCashafter">'[8]Balance Sheet SAP Rec'!#REF!</definedName>
    <definedName name="PhaseTot">[14]SchoolTable!$L$1:$L$65536,[14]SchoolTable!$AK$1:$AK$65536,[14]SchoolTable!$BC$1:$BC$65536,[14]SchoolTable!$BJ$1:$BJ$65536</definedName>
    <definedName name="Plan_0">'[30]GL Descriptions'!$G$2:$G$606</definedName>
    <definedName name="Plan_3">'[30]GL Descriptions'!$H$2:$H$560</definedName>
    <definedName name="Plan_5">'[30]GL Descriptions'!$I$2:$I$565</definedName>
    <definedName name="Post16" localSheetId="1">#REF!</definedName>
    <definedName name="Post16">#REF!</definedName>
    <definedName name="Post1603">[10]Post16!$C$7:$Q$50</definedName>
    <definedName name="Pri_distance_threshold">[3]Proforma!$D$40</definedName>
    <definedName name="Pri_PupilNo_threshold">[3]Proforma!$G$40</definedName>
    <definedName name="PriFTE">'[5]New Calculation'!$D$17</definedName>
    <definedName name="Primaries_3">'[31]Lookup sheet'!$A$42:$A$294</definedName>
    <definedName name="primary">[14]SchoolTable!$A$1:$AL$65536,[14]SchoolTable!$BL$1:$CA$65536,[14]SchoolTable!$CF$1:$CG$65536,[14]SchoolTable!$CF$1:$ED$65536,[14]SchoolTable!$EF$1:$EL$65536</definedName>
    <definedName name="Primary_Lump_sum">[3]Proforma!$F$37</definedName>
    <definedName name="PriNOR" localSheetId="1">#REF!</definedName>
    <definedName name="PriNOR">#REF!</definedName>
    <definedName name="_xlnm.Print_Area" localSheetId="0">'CFR Actuals Template'!$B$1:$I$98</definedName>
    <definedName name="Print_Area_MI" localSheetId="1">#REF!</definedName>
    <definedName name="Print_Area_MI">#REF!</definedName>
    <definedName name="Print_Titles_MI" localSheetId="1">#REF!,#REF!</definedName>
    <definedName name="Print_Titles_MI">#REF!,#REF!</definedName>
    <definedName name="PriPupils" localSheetId="1">#REF!</definedName>
    <definedName name="PriPupils">#REF!</definedName>
    <definedName name="PriRates">[19]PriRates03!$A$5:$E$256</definedName>
    <definedName name="PriSA">'[5]New Calculation'!$D$25</definedName>
    <definedName name="PriWindfall" localSheetId="1">#REF!</definedName>
    <definedName name="PriWindfall">#REF!</definedName>
    <definedName name="PROFILE">[11]Validations!$B$46:$B$52</definedName>
    <definedName name="Pupils">[10]SecPupilsJan03!$B$5:$S$46</definedName>
    <definedName name="Pupils00" localSheetId="1">#REF!</definedName>
    <definedName name="Pupils00">#REF!</definedName>
    <definedName name="PupilsJan02">'[32]Pupil Data'!$A$2:$F$312</definedName>
    <definedName name="Rates">'[5]New Calculation'!$D$39</definedName>
    <definedName name="REASON">[11]Validations!$B$76:$B$83</definedName>
    <definedName name="Reasons_list">'[3]Inputs &amp; Adjustments'!$BN$6:$BN$14</definedName>
    <definedName name="Rec_Up">'[6]Control Sheet'!$K$2</definedName>
    <definedName name="Reception_Uplift_YesNo">[3]Proforma!$E$9</definedName>
    <definedName name="SBS">'[5]New Calculation'!$D$33</definedName>
    <definedName name="SBSMinus">'[5]New Calculation'!$G$41</definedName>
    <definedName name="Scaling_Factor">[3]Proforma!$G$61</definedName>
    <definedName name="SchNam">'[5]New Calculation'!#REF!</definedName>
    <definedName name="SchNoDfEE" localSheetId="1">#REF!</definedName>
    <definedName name="SchNoDfEE">#REF!</definedName>
    <definedName name="SchNum" localSheetId="1">'[5]New Calculation'!#REF!</definedName>
    <definedName name="SchNum">'[5]New Calculation'!#REF!</definedName>
    <definedName name="School_URN_Input">'[6]Input Data'!$A$6:$A$289</definedName>
    <definedName name="School_URN_LocalFactors">'[6]Local Factors'!$A$3:$A$286</definedName>
    <definedName name="SchoolPhase">'[5]New Calculation'!$L$1:$L$3</definedName>
    <definedName name="schools" localSheetId="1">'[33]bfwd summary'!$A$7:$C$241</definedName>
    <definedName name="schools">'[34]bfwd summary'!$A$7:$C$241</definedName>
    <definedName name="Schools2013">#REF!</definedName>
    <definedName name="Sec_distance_threshold">[3]Proforma!$D$41</definedName>
    <definedName name="Sec_PupilNo_threshold">[3]Proforma!$G$41</definedName>
    <definedName name="SecFC" localSheetId="1">#REF!</definedName>
    <definedName name="SecFC">#REF!</definedName>
    <definedName name="SecFTE">'[5]New Calculation'!$D$19</definedName>
    <definedName name="SecNOR" localSheetId="1">#REF!</definedName>
    <definedName name="SecNOR">#REF!</definedName>
    <definedName name="secondary">[14]SchoolTable!$A$1:$T$65536,[14]SchoolTable!$AM$1:$BD$65536,[14]SchoolTable!$BL$1:$EL$65536</definedName>
    <definedName name="Secondary_Lump_Sum">[3]Proforma!$H$37</definedName>
    <definedName name="Secondary2">'[22]Lookup sheet'!$A$2:$A$40</definedName>
    <definedName name="SecRates">[10]SecRates03!$A$3:$F$44</definedName>
    <definedName name="SecSA">'[5]New Calculation'!$D$27</definedName>
    <definedName name="SecWindfall" localSheetId="1">#REF!</definedName>
    <definedName name="SecWindfall">#REF!</definedName>
    <definedName name="SelectSchoolPhase">'[5]New Calculation'!$D$11</definedName>
    <definedName name="SEN">'[4]Teachers Pay Scales'!$AE$24:$AE$25</definedName>
    <definedName name="SLG">'[5]New Calculation'!#REF!</definedName>
    <definedName name="smrow">[14]SchoolTable!#REF!</definedName>
    <definedName name="SocialPriority">[10]SecSocialPriority!$B$5:$U$46</definedName>
    <definedName name="Sparsity_Pri_DD_percentage">'[3]De Delegation'!$V$26</definedName>
    <definedName name="Sparsity_Pri_lump_sum">[3]Proforma!$F$38</definedName>
    <definedName name="Sparsity_Sec_DD_percentage">'[3]De Delegation'!$W$26</definedName>
    <definedName name="Sparsity_Sec_lump_sum">[3]Proforma!$H$38</definedName>
    <definedName name="special">[14]SchoolTable!$A$1:$T$65536,[14]SchoolTable!$BE$1:$BM$65536,[14]SchoolTable!$BM$1:$BN$1,[14]SchoolTable!$BL$1:$CA$65536,[14]SchoolTable!$CF$1:$EL$65536</definedName>
    <definedName name="split" localSheetId="1">#REF!</definedName>
    <definedName name="split">#REF!</definedName>
    <definedName name="SSF" localSheetId="1">'[5]New Calculation'!#REF!</definedName>
    <definedName name="SSF">'[5]New Calculation'!#REF!</definedName>
    <definedName name="SSG">'[35]All Schools SSG'!$A$3:$J$313</definedName>
    <definedName name="startdfes" localSheetId="1">#REF!</definedName>
    <definedName name="startdfes">#REF!</definedName>
    <definedName name="Std_Code_1st" localSheetId="1">#REF!</definedName>
    <definedName name="Std_Code_1st">#REF!</definedName>
    <definedName name="StdFund">'[12]Std Fund'!$A$5:$Y$46</definedName>
    <definedName name="SumLACSEG">'[5]New Calculation'!$N$1:$N$3</definedName>
    <definedName name="T2_Notes_Check" localSheetId="1">#REF!</definedName>
    <definedName name="T2_Notes_Check">#REF!</definedName>
    <definedName name="Table_2" localSheetId="1">[14]SchoolTable!$CA$1:$CA$65536,[14]SchoolTable!#REF!,[14]SchoolTable!$CE$1:$CE$65536,[14]SchoolTable!$CH$1:$CH$65536,[14]SchoolTable!$CR$1:$CR$65536,[14]SchoolTable!$CU$1:$CU$65536,[14]SchoolTable!$CX$1:$CX$65536,[14]SchoolTable!$DA$1:$DA$65536,[14]SchoolTable!$DF$1:$DF$65536,[14]SchoolTable!#REF!,[14]SchoolTable!$DI$1:$DI$65536</definedName>
    <definedName name="Table_2">[14]SchoolTable!$CA$1:$CA$65536,[14]SchoolTable!#REF!,[14]SchoolTable!$CE$1:$CE$65536,[14]SchoolTable!$CH$1:$CH$65536,[14]SchoolTable!$CR$1:$CR$65536,[14]SchoolTable!$CU$1:$CU$65536,[14]SchoolTable!$CX$1:$CX$65536,[14]SchoolTable!$DA$1:$DA$65536,[14]SchoolTable!$DF$1:$DF$65536,[14]SchoolTable!#REF!,[14]SchoolTable!$DI$1:$DI$65536</definedName>
    <definedName name="Table2">[14]SchoolTable!$A$1:$F$65536,[14]SchoolTable!$L$1:$N$65536,[14]SchoolTable!$S$1:$T$65536,[14]SchoolTable!$AK$1:$AL$65536,[14]SchoolTable!$BC$1:$BD$65536,[14]SchoolTable!$BJ$1:$BK$65536,[14]SchoolTable!$BL$1:$BL$65536</definedName>
    <definedName name="Table2_2">[14]SchoolTable!$BU$1:$BU$65536,[14]SchoolTable!$CA$1:$CA$65536,[14]SchoolTable!$CE$1:$CE$65536,[14]SchoolTable!$CH$1:$CH$65536,[14]SchoolTable!$CR$1:$CR$65536,[14]SchoolTable!$CU$1:$CU$65536,[14]SchoolTable!$CX$1:$CX$65536</definedName>
    <definedName name="Table2_3">[14]SchoolTable!$DA$1:$DA$65536,[14]SchoolTable!$DF$1:$DF$65536,[14]SchoolTable!$DI$1:$DI$65536,[14]SchoolTable!$DQ$1:$DQ$65536,[14]SchoolTable!$DT$1:$DT$65536,[14]SchoolTable!$DW$1:$DW$65536,[14]SchoolTable!$EA$1:$EA$65536</definedName>
    <definedName name="Table2_5" localSheetId="1">[14]SchoolTable!$CA$1:$CA$65536,[14]SchoolTable!#REF!,[14]SchoolTable!$CE$1:$CE$65536,[14]SchoolTable!$CH$1:$CH$65536,[14]SchoolTable!$CR$1:$CR$65536,[14]SchoolTable!$CU$1:$CU$65536</definedName>
    <definedName name="Table2_5">[14]SchoolTable!$CA$1:$CA$65536,[14]SchoolTable!#REF!,[14]SchoolTable!$CE$1:$CE$65536,[14]SchoolTable!$CH$1:$CH$65536,[14]SchoolTable!$CR$1:$CR$65536,[14]SchoolTable!$CU$1:$CU$65536</definedName>
    <definedName name="Tapered_lump_sum">[29]Proforma!$I$36</definedName>
    <definedName name="Tapered_primary_lump_sum">[3]Proforma!$K$40</definedName>
    <definedName name="Tapered_secondary_lump_sum">[3]Proforma!$K$41</definedName>
    <definedName name="TB3School1">#REF!</definedName>
    <definedName name="TBA">[19]TBA!$B$3:$Y$254</definedName>
    <definedName name="Template3iii">#REF!</definedName>
    <definedName name="TLR">'[4]Teachers Pay Scales'!$AE$9:$AE$18</definedName>
    <definedName name="tony" localSheetId="2" hidden="1">{#N/A,#N/A,FALSE,"Sheet 1"}</definedName>
    <definedName name="tony" localSheetId="1" hidden="1">{#N/A,#N/A,FALSE,"Sheet 1"}</definedName>
    <definedName name="tony" hidden="1">{#N/A,#N/A,FALSE,"Sheet 1"}</definedName>
    <definedName name="tony1" localSheetId="2" hidden="1">{#N/A,#N/A,FALSE,"Sheet 1"}</definedName>
    <definedName name="tony1" localSheetId="1" hidden="1">{#N/A,#N/A,FALSE,"Sheet 1"}</definedName>
    <definedName name="tony1" hidden="1">{#N/A,#N/A,FALSE,"Sheet 1"}</definedName>
    <definedName name="tony2" localSheetId="2" hidden="1">{#N/A,#N/A,FALSE,"Sheet 1"}</definedName>
    <definedName name="tony2" localSheetId="1" hidden="1">{#N/A,#N/A,FALSE,"Sheet 1"}</definedName>
    <definedName name="tony2" hidden="1">{#N/A,#N/A,FALSE,"Sheet 1"}</definedName>
    <definedName name="tony3" localSheetId="2" hidden="1">{#N/A,#N/A,FALSE,"Sheet 1"}</definedName>
    <definedName name="tony3" localSheetId="1" hidden="1">{#N/A,#N/A,FALSE,"Sheet 1"}</definedName>
    <definedName name="tony3" hidden="1">{#N/A,#N/A,FALSE,"Sheet 1"}</definedName>
    <definedName name="Transition">#REF!</definedName>
    <definedName name="TTG">'[5]New Calculation'!#REF!</definedName>
    <definedName name="TYPE">[11]Validations!$B$15:$B$20</definedName>
    <definedName name="Unit">'[36]Unit Members'!$B$2:$B$14</definedName>
    <definedName name="VATGrant">[5]Data!$A$3:$C$152</definedName>
    <definedName name="Vire_Type">#REF!</definedName>
    <definedName name="virement_report">#REF!</definedName>
    <definedName name="VRQ">[10]VRQ!$A$4:$W$45</definedName>
    <definedName name="Windfall" localSheetId="1">#REF!</definedName>
    <definedName name="Windfall">#REF!</definedName>
    <definedName name="WindfallSec" localSheetId="1">#REF!</definedName>
    <definedName name="WindfallSec">#REF!</definedName>
    <definedName name="wrn.9596bbook." localSheetId="2" hidden="1">{#N/A,#N/A,FALSE,"Sheet 1"}</definedName>
    <definedName name="wrn.9596bbook." localSheetId="1" hidden="1">{#N/A,#N/A,FALSE,"Sheet 1"}</definedName>
    <definedName name="wrn.9596bbook." hidden="1">{#N/A,#N/A,FALSE,"Sheet 1"}</definedName>
    <definedName name="wrn.9596bbook1." localSheetId="2" hidden="1">{#N/A,#N/A,FALSE,"Sheet 1"}</definedName>
    <definedName name="wrn.9596bbook1." localSheetId="1" hidden="1">{#N/A,#N/A,FALSE,"Sheet 1"}</definedName>
    <definedName name="wrn.9596bbook1." hidden="1">{#N/A,#N/A,FALSE,"Sheet 1"}</definedName>
    <definedName name="wrn.9596bbook2." localSheetId="2" hidden="1">{#N/A,#N/A,FALSE,"Sheet 1"}</definedName>
    <definedName name="wrn.9596bbook2." localSheetId="1" hidden="1">{#N/A,#N/A,FALSE,"Sheet 1"}</definedName>
    <definedName name="wrn.9596bbook2." hidden="1">{#N/A,#N/A,FALSE,"Sheet 1"}</definedName>
    <definedName name="wrn.9596bbook3." localSheetId="2" hidden="1">{#N/A,#N/A,FALSE,"Sheet 1"}</definedName>
    <definedName name="wrn.9596bbook3." localSheetId="1" hidden="1">{#N/A,#N/A,FALSE,"Sheet 1"}</definedName>
    <definedName name="wrn.9596bbook3." hidden="1">{#N/A,#N/A,FALSE,"Sheet 1"}</definedName>
    <definedName name="YEAR">[11]Validations!$B$34:$B$39</definedName>
    <definedName name="YesNo">[11]Validations!$B$2:$B$4</definedName>
    <definedName name="Z_0E499059_D484_49C5_8D86_3C9508497705_.wvu.Cols" localSheetId="1" hidden="1">'2526 GBP Data input'!$D:$D,'2526 GBP Data input'!$F:$G,'2526 GBP Data input'!$P:$P,'2526 GBP Data input'!$AM:$AM,'2526 GBP Data input'!$CB:$CB,'2526 GBP Data input'!$CG:$CG,'2526 GBP Data input'!$CQ:$CQ,'2526 GBP Data input'!$DA:$DA,'2526 GBP Data input'!$DC:$DC,'2526 GBP Data input'!$DE:$DE</definedName>
    <definedName name="Z_0E499059_D484_49C5_8D86_3C9508497705_.wvu.FilterData" localSheetId="1" hidden="1">'2526 GBP Data input'!$A$4:$DT$227</definedName>
    <definedName name="Z_0E499059_D484_49C5_8D86_3C9508497705_.wvu.PrintArea" localSheetId="1" hidden="1">'2526 GBP Data input'!$A$4:$I$226</definedName>
    <definedName name="Z_1C5FAB8C_B82A_4D15_8512_2F5153D0EB99_.wvu.Cols" localSheetId="1" hidden="1">'2526 GBP Data input'!$P:$P,'2526 GBP Data input'!$AM:$AM,'2526 GBP Data input'!$CB:$CB,'2526 GBP Data input'!$CG:$CG,'2526 GBP Data input'!$CQ:$CQ,'2526 GBP Data input'!$DA:$DA,'2526 GBP Data input'!$DC:$DC,'2526 GBP Data input'!$DE:$DE</definedName>
    <definedName name="Z_1C5FAB8C_B82A_4D15_8512_2F5153D0EB99_.wvu.FilterData" localSheetId="1" hidden="1">'2526 GBP Data input'!$A$2:$DT$227</definedName>
    <definedName name="Z_21D19A0A_2855_40B0_9C5B_65D6086B04F3_.wvu.Cols" localSheetId="1" hidden="1">'2526 GBP Data input'!$P:$P,'2526 GBP Data input'!$AM:$AM,'2526 GBP Data input'!$CB:$CB,'2526 GBP Data input'!$CG:$CG,'2526 GBP Data input'!$CQ:$CQ,'2526 GBP Data input'!$DA:$DA,'2526 GBP Data input'!$DC:$DC,'2526 GBP Data input'!$DE:$DE</definedName>
    <definedName name="Z_21D19A0A_2855_40B0_9C5B_65D6086B04F3_.wvu.FilterData" localSheetId="1" hidden="1">'2526 GBP Data input'!$DR$4:$DT$227</definedName>
    <definedName name="Z_2C86A39E_A14E_41FE_808A_B5C06B12E2E0_.wvu.FilterData" localSheetId="1" hidden="1">'2526 GBP Data input'!$DR$4:$DT$227</definedName>
    <definedName name="Z_35546256_228A_42D4_B301_4BAA54A8A292_.wvu.Cols" localSheetId="1" hidden="1">'2526 GBP Data input'!$P:$P,'2526 GBP Data input'!$AM:$AM,'2526 GBP Data input'!$CB:$CB,'2526 GBP Data input'!$CG:$CG,'2526 GBP Data input'!$CQ:$CQ,'2526 GBP Data input'!$DA:$DA,'2526 GBP Data input'!$DC:$DC,'2526 GBP Data input'!$DE:$DE</definedName>
    <definedName name="Z_35546256_228A_42D4_B301_4BAA54A8A292_.wvu.FilterData" localSheetId="1" hidden="1">'2526 GBP Data input'!$A$4:$O$227</definedName>
    <definedName name="Z_3557AFDB_0047_4EA6_9073_9CD197A4CBF3_.wvu.FilterData" localSheetId="1" hidden="1">'2526 GBP Data input'!$DR$4:$DT$227</definedName>
    <definedName name="Z_3D443139_D58F_4F05_A287_033F2646D93A_.wvu.FilterData" localSheetId="1" hidden="1">'2526 GBP Data input'!$DR$4:$DT$227</definedName>
    <definedName name="Z_3EA1E9A4_0098_4263_9148_B095AAE52084_.wvu.FilterData" localSheetId="1" hidden="1">'2526 GBP Data input'!$A$4:$DT$227</definedName>
    <definedName name="Z_4CCFBD66_AF9A_4627_B1C2_9B103DC0103D_.wvu.FilterData" localSheetId="1" hidden="1">'2526 GBP Data input'!$A$4:$DT$227</definedName>
    <definedName name="Z_4F0B4EF5_03AD_49E3_8346_AA6A7862C4EB_.wvu.FilterData" localSheetId="1" hidden="1">'2526 GBP Data input'!$DR$4:$DT$227</definedName>
    <definedName name="Z_5F8F825C_981F_40E5_9EEF_2F9190CEF08B_.wvu.Cols" localSheetId="1" hidden="1">'2526 GBP Data input'!$P:$P,'2526 GBP Data input'!$AN:$CX,'2526 GBP Data input'!$DA:$DA,'2526 GBP Data input'!$DC:$DC,'2526 GBP Data input'!$DE:$DE</definedName>
    <definedName name="Z_5F8F825C_981F_40E5_9EEF_2F9190CEF08B_.wvu.FilterData" localSheetId="1" hidden="1">'2526 GBP Data input'!$A$4:$DT$227</definedName>
    <definedName name="Z_6523BD00_A0FB_4891_9DF1_5EC6C507C8E6_.wvu.FilterData" localSheetId="1" hidden="1">'2526 GBP Data input'!$DR$4:$DT$227</definedName>
    <definedName name="Z_6DB08DE9_72B1_4A16_B141_D050C32D211C_.wvu.FilterData" localSheetId="1" hidden="1">'2526 GBP Data input'!$DR$4:$DT$227</definedName>
    <definedName name="Z_7539970E_6B24_4CE2_B9AC_C2604DBC0AAA_.wvu.Cols" localSheetId="1" hidden="1">'2526 GBP Data input'!$D:$D,'2526 GBP Data input'!$F:$G,'2526 GBP Data input'!$P:$P,'2526 GBP Data input'!$AM:$AM,'2526 GBP Data input'!$CB:$CB,'2526 GBP Data input'!$CG:$CG,'2526 GBP Data input'!$CQ:$CQ,'2526 GBP Data input'!$DA:$DA,'2526 GBP Data input'!$DC:$DC,'2526 GBP Data input'!$DE:$DE</definedName>
    <definedName name="Z_7539970E_6B24_4CE2_B9AC_C2604DBC0AAA_.wvu.FilterData" localSheetId="1" hidden="1">'2526 GBP Data input'!$A$4:$DT$227</definedName>
    <definedName name="Z_7539970E_6B24_4CE2_B9AC_C2604DBC0AAA_.wvu.PrintArea" localSheetId="1" hidden="1">'2526 GBP Data input'!$A$4:$I$226</definedName>
    <definedName name="Z_8317BAF6_F52A_4613_B6F7_2518FE7AB523_.wvu.FilterData" localSheetId="1" hidden="1">'2526 GBP Data input'!$A$4:$O$227</definedName>
    <definedName name="Z_8CE0FBFE_32ED_4827_AF96_3C9CD9A8D728_.wvu.FilterData" localSheetId="1" hidden="1">'2526 GBP Data input'!$A$4:$DT$227</definedName>
    <definedName name="Z_9583542C_A370_4A2A_B4ED_D2635F42438D_.wvu.FilterData" localSheetId="1" hidden="1">'2526 GBP Data input'!$DR$4:$DT$227</definedName>
    <definedName name="Z_9E32FD89_9EAB_4CBE_8A98_AA5A0C41550D_.wvu.FilterData" localSheetId="1" hidden="1">'2526 GBP Data input'!$DR$4:$DT$227</definedName>
    <definedName name="Z_A2CE371D_F5D8_4C15_BFC1_5202BEB668EA_.wvu.FilterData" localSheetId="1" hidden="1">'2526 GBP Data input'!$DR$4:$DT$227</definedName>
    <definedName name="Z_A5C88EB6_086B_452F_B487_FA498A457A11_.wvu.Cols" localSheetId="1" hidden="1">'2526 GBP Data input'!$P:$P,'2526 GBP Data input'!$AM:$AM,'2526 GBP Data input'!$CB:$CB,'2526 GBP Data input'!$CG:$CG,'2526 GBP Data input'!$CQ:$CQ,'2526 GBP Data input'!$DA:$DA,'2526 GBP Data input'!$DC:$DC,'2526 GBP Data input'!$DE:$DE</definedName>
    <definedName name="Z_A5C88EB6_086B_452F_B487_FA498A457A11_.wvu.FilterData" localSheetId="1" hidden="1">'2526 GBP Data input'!$A$4:$O$227</definedName>
    <definedName name="Z_AADF7414_6162_404B_BA2F_ED2E09148C25_.wvu.Cols" localSheetId="1" hidden="1">'2526 GBP Data input'!$P:$P,'2526 GBP Data input'!$AM:$AM,'2526 GBP Data input'!$CB:$CB,'2526 GBP Data input'!$CG:$CG,'2526 GBP Data input'!$CQ:$CQ,'2526 GBP Data input'!$DA:$DA,'2526 GBP Data input'!$DC:$DC,'2526 GBP Data input'!$DE:$DE</definedName>
    <definedName name="Z_AADF7414_6162_404B_BA2F_ED2E09148C25_.wvu.FilterData" localSheetId="1" hidden="1">'2526 GBP Data input'!$A$4:$O$227</definedName>
    <definedName name="Z_ABA1BD2D_FD22_4AE1_ADF5_FB208AD30E0A_.wvu.FilterData" localSheetId="1" hidden="1">'2526 GBP Data input'!$DR$4:$DT$227</definedName>
    <definedName name="Z_BB6D608E_EF1B_46BD_B4B9_C5975D63527B_.wvu.FilterData" localSheetId="1" hidden="1">'2526 GBP Data input'!$DR$4:$DT$227</definedName>
    <definedName name="Z_C769818F_7054_4F75_B31C_E9C407BAECBF_.wvu.FilterData" localSheetId="1" hidden="1">'2526 GBP Data input'!$DR$4:$DT$227</definedName>
    <definedName name="Z_CC1B2FD3_434C_46B0_8C8E_DE26B1A4AD34_.wvu.FilterData" localSheetId="1" hidden="1">'2526 GBP Data input'!$A$4:$O$227</definedName>
    <definedName name="Z_D3C13678_9C1E_4871_9EB0_5A72989A63B2_.wvu.FilterData" localSheetId="1" hidden="1">'2526 GBP Data input'!$DR$4:$DT$227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1" l="1"/>
  <c r="F5" i="1"/>
  <c r="D97" i="1"/>
  <c r="D96" i="1"/>
  <c r="D95" i="1"/>
  <c r="D94" i="1"/>
  <c r="D93" i="1"/>
  <c r="D92" i="1"/>
  <c r="D76" i="1" l="1"/>
  <c r="B1" i="4" l="1"/>
  <c r="HO1" i="8" l="1"/>
  <c r="HP1" i="8"/>
  <c r="GG1" i="5"/>
  <c r="GH1" i="5"/>
  <c r="GI1" i="5"/>
  <c r="GJ1" i="5"/>
  <c r="GK1" i="5"/>
  <c r="HI1" i="8"/>
  <c r="HJ1" i="8"/>
  <c r="HK1" i="8"/>
  <c r="HL1" i="8"/>
  <c r="HM1" i="8"/>
  <c r="HN1" i="8"/>
  <c r="HF1" i="8"/>
  <c r="HG1" i="8"/>
  <c r="HH1" i="8"/>
  <c r="HE1" i="8"/>
  <c r="G15" i="27"/>
  <c r="E95" i="1"/>
  <c r="F7" i="1" s="1"/>
  <c r="E92" i="1" l="1"/>
  <c r="F4" i="1" s="1"/>
  <c r="FY1" i="8"/>
  <c r="FZ1" i="8"/>
  <c r="GA1" i="8"/>
  <c r="GB1" i="8"/>
  <c r="GC1" i="8"/>
  <c r="GD1" i="8"/>
  <c r="GE1" i="8"/>
  <c r="GF1" i="8"/>
  <c r="GG1" i="8"/>
  <c r="GH1" i="8"/>
  <c r="GI1" i="8"/>
  <c r="GJ1" i="8"/>
  <c r="GK1" i="8"/>
  <c r="GL1" i="8"/>
  <c r="GM1" i="8"/>
  <c r="GN1" i="8"/>
  <c r="GO1" i="8"/>
  <c r="GP1" i="8"/>
  <c r="GQ1" i="8"/>
  <c r="GR1" i="8"/>
  <c r="GS1" i="8"/>
  <c r="GT1" i="8"/>
  <c r="GU1" i="8"/>
  <c r="GV1" i="8"/>
  <c r="GW1" i="8"/>
  <c r="GX1" i="8"/>
  <c r="GY1" i="8"/>
  <c r="GZ1" i="8"/>
  <c r="HA1" i="8"/>
  <c r="HB1" i="8"/>
  <c r="HC1" i="8"/>
  <c r="HD1" i="8"/>
  <c r="FK1" i="8"/>
  <c r="FL1" i="8"/>
  <c r="FM1" i="8"/>
  <c r="FN1" i="8"/>
  <c r="FO1" i="8"/>
  <c r="FP1" i="8"/>
  <c r="FQ1" i="8"/>
  <c r="FR1" i="8"/>
  <c r="FS1" i="8"/>
  <c r="FT1" i="8"/>
  <c r="FU1" i="8"/>
  <c r="FV1" i="8"/>
  <c r="FW1" i="8"/>
  <c r="FX1" i="8"/>
  <c r="CP17" i="10"/>
  <c r="CP18" i="10" l="1"/>
  <c r="E97" i="1" l="1"/>
  <c r="F9" i="1" s="1"/>
  <c r="E94" i="1"/>
  <c r="F6" i="1" s="1"/>
  <c r="E89" i="1"/>
  <c r="E88" i="1"/>
  <c r="E87" i="1"/>
  <c r="E86" i="1"/>
  <c r="E85" i="1"/>
  <c r="E83" i="1"/>
  <c r="E82" i="1"/>
  <c r="E81" i="1"/>
  <c r="E78" i="1"/>
  <c r="E77" i="1"/>
  <c r="E76" i="1"/>
  <c r="E63" i="1"/>
  <c r="E73" i="1"/>
  <c r="E72" i="1"/>
  <c r="E71" i="1"/>
  <c r="E70" i="1"/>
  <c r="E69" i="1"/>
  <c r="E68" i="1"/>
  <c r="E67" i="1"/>
  <c r="E66" i="1"/>
  <c r="E65" i="1"/>
  <c r="E64" i="1"/>
  <c r="E62" i="1"/>
  <c r="E61" i="1"/>
  <c r="E60" i="1"/>
  <c r="E59" i="1"/>
  <c r="E58" i="1"/>
  <c r="E57" i="1"/>
  <c r="E56" i="1"/>
  <c r="E55" i="1"/>
  <c r="D54" i="1"/>
  <c r="G54" i="1"/>
  <c r="E13" i="1"/>
  <c r="E14" i="1"/>
  <c r="E15" i="1"/>
  <c r="E16" i="1"/>
  <c r="E17" i="1"/>
  <c r="E18" i="1"/>
  <c r="E19" i="1"/>
  <c r="E20" i="1"/>
  <c r="E21" i="1"/>
  <c r="E22" i="1"/>
  <c r="E23" i="1"/>
  <c r="E24" i="1"/>
  <c r="E25" i="1"/>
  <c r="E26" i="1"/>
  <c r="E27" i="1"/>
  <c r="E28" i="1"/>
  <c r="E29" i="1"/>
  <c r="E30" i="1"/>
  <c r="E31" i="1"/>
  <c r="E32" i="1"/>
  <c r="E9" i="1" l="1"/>
  <c r="E8" i="1"/>
  <c r="E7" i="1"/>
  <c r="E6" i="1"/>
  <c r="E5" i="1"/>
  <c r="E4" i="1"/>
  <c r="D89" i="1" l="1"/>
  <c r="D88" i="1"/>
  <c r="D87" i="1"/>
  <c r="D86" i="1"/>
  <c r="D85" i="1"/>
  <c r="D84" i="1"/>
  <c r="D83" i="1"/>
  <c r="D82" i="1"/>
  <c r="D81" i="1"/>
  <c r="D78" i="1"/>
  <c r="D77" i="1"/>
  <c r="D70" i="1"/>
  <c r="D71" i="1"/>
  <c r="D72" i="1"/>
  <c r="D73" i="1"/>
  <c r="D69" i="1"/>
  <c r="D68" i="1"/>
  <c r="D67" i="1"/>
  <c r="D66" i="1"/>
  <c r="D65" i="1"/>
  <c r="D64" i="1"/>
  <c r="D63" i="1"/>
  <c r="D62" i="1"/>
  <c r="D61" i="1"/>
  <c r="D60" i="1"/>
  <c r="D59" i="1"/>
  <c r="D58" i="1"/>
  <c r="D57" i="1"/>
  <c r="D56" i="1"/>
  <c r="D55" i="1"/>
  <c r="CK229" i="25" l="1"/>
  <c r="CM229" i="25"/>
  <c r="CL229" i="25"/>
  <c r="CN229" i="25"/>
  <c r="BI229" i="25"/>
  <c r="BH229" i="25"/>
  <c r="BG229" i="25"/>
  <c r="BK229" i="25"/>
  <c r="BJ229" i="25"/>
  <c r="BL229" i="25"/>
  <c r="I185" i="27" l="1"/>
  <c r="C185" i="27"/>
  <c r="GP1" i="9" l="1"/>
  <c r="GQ1" i="9"/>
  <c r="GR1" i="9"/>
  <c r="GS1" i="9"/>
  <c r="GT1" i="9"/>
  <c r="HG1" i="6"/>
  <c r="GE1" i="5"/>
  <c r="GF1" i="5"/>
  <c r="HR1" i="4"/>
  <c r="HS1" i="4"/>
  <c r="HT1" i="4"/>
  <c r="HU1" i="4"/>
  <c r="G16" i="27"/>
  <c r="G17" i="27"/>
  <c r="G18" i="27"/>
  <c r="G19" i="27"/>
  <c r="G20" i="27"/>
  <c r="G21" i="27"/>
  <c r="G22" i="27"/>
  <c r="G23" i="27"/>
  <c r="G24" i="27"/>
  <c r="G25" i="27"/>
  <c r="G26" i="27"/>
  <c r="G27" i="27"/>
  <c r="G28" i="27"/>
  <c r="G29" i="27"/>
  <c r="G30" i="27"/>
  <c r="G31" i="27"/>
  <c r="G32" i="27"/>
  <c r="G33" i="27"/>
  <c r="G34" i="27"/>
  <c r="G35" i="27"/>
  <c r="G36" i="27"/>
  <c r="G37" i="27"/>
  <c r="G38" i="27"/>
  <c r="G39" i="27"/>
  <c r="G40" i="27"/>
  <c r="G41" i="27"/>
  <c r="G42" i="27"/>
  <c r="G43" i="27"/>
  <c r="G44" i="27"/>
  <c r="G45" i="27"/>
  <c r="G46" i="27"/>
  <c r="G47" i="27"/>
  <c r="G48" i="27"/>
  <c r="G49" i="27"/>
  <c r="G50" i="27"/>
  <c r="G51" i="27"/>
  <c r="G52" i="27"/>
  <c r="G53" i="27"/>
  <c r="G54" i="27"/>
  <c r="G55" i="27"/>
  <c r="G56" i="27"/>
  <c r="G57" i="27"/>
  <c r="G58" i="27"/>
  <c r="G59" i="27"/>
  <c r="G60" i="27"/>
  <c r="G61" i="27"/>
  <c r="G62" i="27"/>
  <c r="G63" i="27"/>
  <c r="G64" i="27"/>
  <c r="G65" i="27"/>
  <c r="G66" i="27"/>
  <c r="G67" i="27"/>
  <c r="G68" i="27"/>
  <c r="G69" i="27"/>
  <c r="G70" i="27"/>
  <c r="G71" i="27"/>
  <c r="G72" i="27"/>
  <c r="G73" i="27"/>
  <c r="G74" i="27"/>
  <c r="G75" i="27"/>
  <c r="G76" i="27"/>
  <c r="G77" i="27"/>
  <c r="G78" i="27"/>
  <c r="G79" i="27"/>
  <c r="G80" i="27"/>
  <c r="G81" i="27"/>
  <c r="G82" i="27"/>
  <c r="G83" i="27"/>
  <c r="G84" i="27"/>
  <c r="G85" i="27"/>
  <c r="G86" i="27"/>
  <c r="G87" i="27"/>
  <c r="G88" i="27"/>
  <c r="G89" i="27"/>
  <c r="G90" i="27"/>
  <c r="G91" i="27"/>
  <c r="G92" i="27"/>
  <c r="G93" i="27"/>
  <c r="G94" i="27"/>
  <c r="G95" i="27"/>
  <c r="G96" i="27"/>
  <c r="G97" i="27"/>
  <c r="G98" i="27"/>
  <c r="G99" i="27"/>
  <c r="G100" i="27"/>
  <c r="G101" i="27"/>
  <c r="G102" i="27"/>
  <c r="G103" i="27"/>
  <c r="G104" i="27"/>
  <c r="G105" i="27"/>
  <c r="G106" i="27"/>
  <c r="G107" i="27"/>
  <c r="G108" i="27"/>
  <c r="G109" i="27"/>
  <c r="G110" i="27"/>
  <c r="G111" i="27"/>
  <c r="G112" i="27"/>
  <c r="G113" i="27"/>
  <c r="G114" i="27"/>
  <c r="G115" i="27"/>
  <c r="G116" i="27"/>
  <c r="G117" i="27"/>
  <c r="G118" i="27"/>
  <c r="G119" i="27"/>
  <c r="G120" i="27"/>
  <c r="G121" i="27"/>
  <c r="G122" i="27"/>
  <c r="G123" i="27"/>
  <c r="G124" i="27"/>
  <c r="G125" i="27"/>
  <c r="G126" i="27"/>
  <c r="G127" i="27"/>
  <c r="G128" i="27"/>
  <c r="G129" i="27"/>
  <c r="G130" i="27"/>
  <c r="G131" i="27"/>
  <c r="G132" i="27"/>
  <c r="G133" i="27"/>
  <c r="G134" i="27"/>
  <c r="G135" i="27"/>
  <c r="G136" i="27"/>
  <c r="G137" i="27"/>
  <c r="G138" i="27"/>
  <c r="G139" i="27"/>
  <c r="G140" i="27"/>
  <c r="G141" i="27"/>
  <c r="G142" i="27"/>
  <c r="G143" i="27"/>
  <c r="G144" i="27"/>
  <c r="G145" i="27"/>
  <c r="G146" i="27"/>
  <c r="G147" i="27"/>
  <c r="G148" i="27"/>
  <c r="G149" i="27"/>
  <c r="G150" i="27"/>
  <c r="G151" i="27"/>
  <c r="G152" i="27"/>
  <c r="G153" i="27"/>
  <c r="G154" i="27"/>
  <c r="G155" i="27"/>
  <c r="G156" i="27"/>
  <c r="G157" i="27"/>
  <c r="HQ1" i="4"/>
  <c r="HO1" i="4" l="1"/>
  <c r="HP1" i="4"/>
  <c r="CQ103" i="10"/>
  <c r="CP103" i="10"/>
  <c r="CK103" i="10"/>
  <c r="E188" i="28"/>
  <c r="C188" i="28"/>
  <c r="G185" i="28"/>
  <c r="G184" i="28"/>
  <c r="G183" i="28"/>
  <c r="G182" i="28"/>
  <c r="G178" i="28"/>
  <c r="G177" i="28"/>
  <c r="G176" i="28"/>
  <c r="G175" i="28"/>
  <c r="G174" i="28"/>
  <c r="G173" i="28"/>
  <c r="G172" i="28"/>
  <c r="G171" i="28"/>
  <c r="G170" i="28"/>
  <c r="G169" i="28"/>
  <c r="G168" i="28"/>
  <c r="G167" i="28"/>
  <c r="G166" i="28"/>
  <c r="G165" i="28"/>
  <c r="G164" i="28"/>
  <c r="G163" i="28"/>
  <c r="G162" i="28"/>
  <c r="G160" i="28"/>
  <c r="G159" i="28"/>
  <c r="G158" i="28"/>
  <c r="G157" i="28"/>
  <c r="G156" i="28"/>
  <c r="G155" i="28"/>
  <c r="G154" i="28"/>
  <c r="G153" i="28"/>
  <c r="G152" i="28"/>
  <c r="G45" i="28"/>
  <c r="G136" i="28"/>
  <c r="G121" i="28"/>
  <c r="G83" i="28"/>
  <c r="G70" i="28"/>
  <c r="G67" i="28"/>
  <c r="G64" i="28"/>
  <c r="G54" i="28"/>
  <c r="G53" i="28"/>
  <c r="G49" i="28"/>
  <c r="G48" i="28"/>
  <c r="G44" i="28"/>
  <c r="G119" i="28"/>
  <c r="G118" i="28"/>
  <c r="G97" i="28"/>
  <c r="G92" i="28"/>
  <c r="G81" i="28"/>
  <c r="G62" i="28"/>
  <c r="G71" i="28"/>
  <c r="G68" i="28"/>
  <c r="G59" i="28"/>
  <c r="G55" i="28"/>
  <c r="G21" i="28"/>
  <c r="G151" i="28"/>
  <c r="G147" i="28"/>
  <c r="G150" i="28"/>
  <c r="G146" i="28"/>
  <c r="G145" i="28"/>
  <c r="G144" i="28"/>
  <c r="G143" i="28"/>
  <c r="G141" i="28"/>
  <c r="G139" i="28"/>
  <c r="G138" i="28"/>
  <c r="G137" i="28"/>
  <c r="G135" i="28"/>
  <c r="G79" i="28"/>
  <c r="G86" i="28"/>
  <c r="G132" i="28"/>
  <c r="G129" i="28"/>
  <c r="G128" i="28"/>
  <c r="G140" i="28"/>
  <c r="G127" i="28"/>
  <c r="G126" i="28"/>
  <c r="G125" i="28"/>
  <c r="G98" i="28"/>
  <c r="G123" i="28"/>
  <c r="G124" i="28"/>
  <c r="G76" i="28"/>
  <c r="G115" i="28"/>
  <c r="G18" i="28"/>
  <c r="G114" i="28"/>
  <c r="G113" i="28"/>
  <c r="G56" i="28"/>
  <c r="G112" i="28"/>
  <c r="G111" i="28"/>
  <c r="G110" i="28"/>
  <c r="G109" i="28"/>
  <c r="G117" i="28"/>
  <c r="G105" i="28"/>
  <c r="G120" i="28"/>
  <c r="G122" i="28"/>
  <c r="G149" i="28"/>
  <c r="G108" i="28"/>
  <c r="G107" i="28"/>
  <c r="G106" i="28"/>
  <c r="G104" i="28"/>
  <c r="G103" i="28"/>
  <c r="G100" i="28"/>
  <c r="G99" i="28"/>
  <c r="G131" i="28"/>
  <c r="G96" i="28"/>
  <c r="G95" i="28"/>
  <c r="G93" i="28"/>
  <c r="G94" i="28"/>
  <c r="G101" i="28"/>
  <c r="G57" i="28"/>
  <c r="G91" i="28"/>
  <c r="G90" i="28"/>
  <c r="G89" i="28"/>
  <c r="G88" i="28"/>
  <c r="G87" i="28"/>
  <c r="G85" i="28"/>
  <c r="G84" i="28"/>
  <c r="G82" i="28"/>
  <c r="G142" i="28"/>
  <c r="G80" i="28"/>
  <c r="G78" i="28"/>
  <c r="G74" i="28"/>
  <c r="G77" i="28"/>
  <c r="G75" i="28"/>
  <c r="G73" i="28"/>
  <c r="G72" i="28"/>
  <c r="G69" i="28"/>
  <c r="G65" i="28"/>
  <c r="G63" i="28"/>
  <c r="G133" i="28"/>
  <c r="G61" i="28"/>
  <c r="G52" i="28"/>
  <c r="G51" i="28"/>
  <c r="G50" i="28"/>
  <c r="G41" i="28"/>
  <c r="G47" i="28"/>
  <c r="G46" i="28"/>
  <c r="G38" i="28"/>
  <c r="G37" i="28"/>
  <c r="G43" i="28"/>
  <c r="G40" i="28"/>
  <c r="G39" i="28"/>
  <c r="G36" i="28"/>
  <c r="G58" i="28"/>
  <c r="G116" i="28"/>
  <c r="G35" i="28"/>
  <c r="G33" i="28"/>
  <c r="G32" i="28"/>
  <c r="G31" i="28"/>
  <c r="G30" i="28"/>
  <c r="G34" i="28"/>
  <c r="G29" i="28"/>
  <c r="G42" i="28"/>
  <c r="G28" i="28"/>
  <c r="G27" i="28"/>
  <c r="G102" i="28"/>
  <c r="G26" i="28"/>
  <c r="G25" i="28"/>
  <c r="G24" i="28"/>
  <c r="G148" i="28"/>
  <c r="G22" i="28"/>
  <c r="G20" i="28"/>
  <c r="G19" i="28"/>
  <c r="G17" i="28"/>
  <c r="G66" i="28"/>
  <c r="G134" i="28"/>
  <c r="G23" i="28"/>
  <c r="G16" i="28"/>
  <c r="G130" i="28"/>
  <c r="G60" i="28"/>
  <c r="G15" i="28"/>
  <c r="G14" i="28"/>
  <c r="CQ13" i="10"/>
  <c r="CP13" i="10"/>
  <c r="CK13" i="10"/>
  <c r="CQ122" i="10"/>
  <c r="CP122" i="10"/>
  <c r="CK122" i="10"/>
  <c r="GM1" i="9"/>
  <c r="GN1" i="9"/>
  <c r="GO1" i="9"/>
  <c r="HJ1" i="4"/>
  <c r="HK1" i="4"/>
  <c r="HL1" i="4"/>
  <c r="HM1" i="4"/>
  <c r="HN1" i="4"/>
  <c r="GD1" i="5"/>
  <c r="HD1" i="6"/>
  <c r="HE1" i="6"/>
  <c r="HF1" i="6"/>
  <c r="GZ1" i="6"/>
  <c r="HA1" i="6"/>
  <c r="HB1" i="6"/>
  <c r="HC1" i="6"/>
  <c r="GA1" i="5"/>
  <c r="GB1" i="5"/>
  <c r="GC1" i="5"/>
  <c r="HH1" i="4"/>
  <c r="HI1" i="4"/>
  <c r="D26" i="1"/>
  <c r="GH1" i="9" l="1"/>
  <c r="GI1" i="9"/>
  <c r="GJ1" i="9"/>
  <c r="GK1" i="9"/>
  <c r="GL1" i="9"/>
  <c r="GW1" i="6"/>
  <c r="GX1" i="6"/>
  <c r="GY1" i="6"/>
  <c r="FZ1" i="5"/>
  <c r="HD1" i="4"/>
  <c r="HE1" i="4"/>
  <c r="HF1" i="4"/>
  <c r="HG1" i="4"/>
  <c r="GE1" i="9"/>
  <c r="GF1" i="9"/>
  <c r="GG1" i="9"/>
  <c r="GT1" i="6"/>
  <c r="GU1" i="6"/>
  <c r="GV1" i="6"/>
  <c r="FX1" i="5"/>
  <c r="FY1" i="5"/>
  <c r="GX1" i="4"/>
  <c r="GY1" i="4"/>
  <c r="GZ1" i="4"/>
  <c r="HA1" i="4"/>
  <c r="HB1" i="4"/>
  <c r="HC1" i="4"/>
  <c r="GC1" i="9"/>
  <c r="GD1" i="9"/>
  <c r="GS1" i="6"/>
  <c r="FU1" i="5"/>
  <c r="FV1" i="5"/>
  <c r="FW1" i="5"/>
  <c r="GS1" i="4"/>
  <c r="GT1" i="4"/>
  <c r="GU1" i="4"/>
  <c r="GV1" i="4"/>
  <c r="GW1" i="4"/>
  <c r="FO1" i="9" l="1"/>
  <c r="FP1" i="9"/>
  <c r="FQ1" i="9"/>
  <c r="FR1" i="9"/>
  <c r="FS1" i="9"/>
  <c r="FT1" i="9"/>
  <c r="FU1" i="9"/>
  <c r="FV1" i="9"/>
  <c r="FW1" i="9"/>
  <c r="FX1" i="9"/>
  <c r="FY1" i="9"/>
  <c r="FZ1" i="9"/>
  <c r="GA1" i="9"/>
  <c r="GB1" i="9"/>
  <c r="GD1" i="6"/>
  <c r="GE1" i="6"/>
  <c r="GF1" i="6"/>
  <c r="GG1" i="6"/>
  <c r="GH1" i="6"/>
  <c r="GI1" i="6"/>
  <c r="GJ1" i="6"/>
  <c r="GK1" i="6"/>
  <c r="GL1" i="6"/>
  <c r="GM1" i="6"/>
  <c r="GN1" i="6"/>
  <c r="GO1" i="6"/>
  <c r="GP1" i="6"/>
  <c r="GQ1" i="6"/>
  <c r="GR1" i="6"/>
  <c r="FH1" i="5"/>
  <c r="FI1" i="5"/>
  <c r="FJ1" i="5"/>
  <c r="FK1" i="5"/>
  <c r="FL1" i="5"/>
  <c r="FM1" i="5"/>
  <c r="FN1" i="5"/>
  <c r="FO1" i="5"/>
  <c r="FP1" i="5"/>
  <c r="FQ1" i="5"/>
  <c r="FR1" i="5"/>
  <c r="FS1" i="5"/>
  <c r="FT1" i="5"/>
  <c r="GG1" i="4"/>
  <c r="GH1" i="4"/>
  <c r="GI1" i="4"/>
  <c r="GJ1" i="4"/>
  <c r="GK1" i="4"/>
  <c r="GL1" i="4"/>
  <c r="GM1" i="4"/>
  <c r="GN1" i="4"/>
  <c r="GO1" i="4"/>
  <c r="GP1" i="4"/>
  <c r="GQ1" i="4"/>
  <c r="GR1" i="4"/>
  <c r="AP1" i="9"/>
  <c r="E185" i="27"/>
  <c r="CP4" i="10"/>
  <c r="FQ1" i="4" l="1"/>
  <c r="FR1" i="4"/>
  <c r="BA1" i="10"/>
  <c r="BB1" i="10" s="1"/>
  <c r="BC1" i="10" s="1"/>
  <c r="BD1" i="10" s="1"/>
  <c r="BE1" i="10" s="1"/>
  <c r="BF1" i="10" s="1"/>
  <c r="BG1" i="10" s="1"/>
  <c r="BH1" i="10" s="1"/>
  <c r="BI1" i="10" s="1"/>
  <c r="BJ1" i="10" s="1"/>
  <c r="BK1" i="10" s="1"/>
  <c r="BL1" i="10" s="1"/>
  <c r="BM1" i="10" s="1"/>
  <c r="BN1" i="10" s="1"/>
  <c r="BO1" i="10" s="1"/>
  <c r="BP1" i="10" s="1"/>
  <c r="BQ1" i="10" s="1"/>
  <c r="BR1" i="10" s="1"/>
  <c r="BS1" i="10" s="1"/>
  <c r="BT1" i="10" s="1"/>
  <c r="BU1" i="10" s="1"/>
  <c r="BV1" i="10" s="1"/>
  <c r="BW1" i="10" s="1"/>
  <c r="BX1" i="10" s="1"/>
  <c r="BY1" i="10" s="1"/>
  <c r="G89" i="1"/>
  <c r="G85" i="1"/>
  <c r="G86" i="1"/>
  <c r="G87" i="1"/>
  <c r="CP5" i="10"/>
  <c r="BZ1" i="10" l="1"/>
  <c r="CA1" i="10" s="1"/>
  <c r="CB1" i="10" s="1"/>
  <c r="CC1" i="10" s="1"/>
  <c r="CD1" i="10" s="1"/>
  <c r="CE1" i="10" s="1"/>
  <c r="CF1" i="10" s="1"/>
  <c r="CG1" i="10" s="1"/>
  <c r="CK16" i="10"/>
  <c r="CP16" i="10"/>
  <c r="CQ16" i="10"/>
  <c r="C1" i="9" l="1"/>
  <c r="D1" i="9"/>
  <c r="E1" i="9"/>
  <c r="F1" i="9"/>
  <c r="G1" i="9"/>
  <c r="H1" i="9"/>
  <c r="I1" i="9"/>
  <c r="J1" i="9"/>
  <c r="K1" i="9"/>
  <c r="L1" i="9"/>
  <c r="M1" i="9"/>
  <c r="N1" i="9"/>
  <c r="O1" i="9"/>
  <c r="P1" i="9"/>
  <c r="Q1" i="9"/>
  <c r="R1" i="9"/>
  <c r="S1" i="9"/>
  <c r="T1" i="9"/>
  <c r="U1" i="9"/>
  <c r="V1" i="9"/>
  <c r="W1" i="9"/>
  <c r="X1" i="9"/>
  <c r="Y1" i="9"/>
  <c r="Z1" i="9"/>
  <c r="AA1" i="9"/>
  <c r="AB1" i="9"/>
  <c r="AC1" i="9"/>
  <c r="AD1" i="9"/>
  <c r="AE1" i="9"/>
  <c r="AF1" i="9"/>
  <c r="AG1" i="9"/>
  <c r="AH1" i="9"/>
  <c r="AI1" i="9"/>
  <c r="AJ1" i="9"/>
  <c r="AK1" i="9"/>
  <c r="AL1" i="9"/>
  <c r="AM1" i="9"/>
  <c r="AN1" i="9"/>
  <c r="AO1" i="9"/>
  <c r="AQ1" i="9"/>
  <c r="AR1" i="9"/>
  <c r="AS1" i="9"/>
  <c r="AT1" i="9"/>
  <c r="AU1" i="9"/>
  <c r="AV1" i="9"/>
  <c r="AW1" i="9"/>
  <c r="AX1" i="9"/>
  <c r="AY1" i="9"/>
  <c r="AZ1" i="9"/>
  <c r="BA1" i="9"/>
  <c r="BB1" i="9"/>
  <c r="BC1" i="9"/>
  <c r="BD1" i="9"/>
  <c r="BE1" i="9"/>
  <c r="BF1" i="9"/>
  <c r="BG1" i="9"/>
  <c r="BH1" i="9"/>
  <c r="BI1" i="9"/>
  <c r="BJ1" i="9"/>
  <c r="BK1" i="9"/>
  <c r="BL1" i="9"/>
  <c r="BM1" i="9"/>
  <c r="BN1" i="9"/>
  <c r="BO1" i="9"/>
  <c r="BP1" i="9"/>
  <c r="BQ1" i="9"/>
  <c r="BR1" i="9"/>
  <c r="BS1" i="9"/>
  <c r="BT1" i="9"/>
  <c r="BU1" i="9"/>
  <c r="BV1" i="9"/>
  <c r="BW1" i="9"/>
  <c r="BX1" i="9"/>
  <c r="BY1" i="9"/>
  <c r="BZ1" i="9"/>
  <c r="CA1" i="9"/>
  <c r="CB1" i="9"/>
  <c r="CC1" i="9"/>
  <c r="CD1" i="9"/>
  <c r="CE1" i="9"/>
  <c r="CF1" i="9"/>
  <c r="CG1" i="9"/>
  <c r="CH1" i="9"/>
  <c r="CI1" i="9"/>
  <c r="CJ1" i="9"/>
  <c r="CK1" i="9"/>
  <c r="CL1" i="9"/>
  <c r="CM1" i="9"/>
  <c r="CN1" i="9"/>
  <c r="CO1" i="9"/>
  <c r="CP1" i="9"/>
  <c r="CQ1" i="9"/>
  <c r="CR1" i="9"/>
  <c r="CS1" i="9"/>
  <c r="CT1" i="9"/>
  <c r="CU1" i="9"/>
  <c r="CV1" i="9"/>
  <c r="CW1" i="9"/>
  <c r="CX1" i="9"/>
  <c r="CY1" i="9"/>
  <c r="CZ1" i="9"/>
  <c r="DA1" i="9"/>
  <c r="DB1" i="9"/>
  <c r="DC1" i="9"/>
  <c r="DD1" i="9"/>
  <c r="DE1" i="9"/>
  <c r="DF1" i="9"/>
  <c r="DG1" i="9"/>
  <c r="DH1" i="9"/>
  <c r="DI1" i="9"/>
  <c r="DJ1" i="9"/>
  <c r="DK1" i="9"/>
  <c r="DL1" i="9"/>
  <c r="DM1" i="9"/>
  <c r="DN1" i="9"/>
  <c r="DO1" i="9"/>
  <c r="DP1" i="9"/>
  <c r="DQ1" i="9"/>
  <c r="DR1" i="9"/>
  <c r="DS1" i="9"/>
  <c r="DT1" i="9"/>
  <c r="DU1" i="9"/>
  <c r="DV1" i="9"/>
  <c r="DW1" i="9"/>
  <c r="DX1" i="9"/>
  <c r="DY1" i="9"/>
  <c r="DZ1" i="9"/>
  <c r="EA1" i="9"/>
  <c r="EB1" i="9"/>
  <c r="EC1" i="9"/>
  <c r="ED1" i="9"/>
  <c r="EE1" i="9"/>
  <c r="EF1" i="9"/>
  <c r="EG1" i="9"/>
  <c r="EH1" i="9"/>
  <c r="EI1" i="9"/>
  <c r="EJ1" i="9"/>
  <c r="EK1" i="9"/>
  <c r="EL1" i="9"/>
  <c r="EM1" i="9"/>
  <c r="EN1" i="9"/>
  <c r="EO1" i="9"/>
  <c r="EP1" i="9"/>
  <c r="EQ1" i="9"/>
  <c r="ER1" i="9"/>
  <c r="ES1" i="9"/>
  <c r="ET1" i="9"/>
  <c r="EU1" i="9"/>
  <c r="EV1" i="9"/>
  <c r="EW1" i="9"/>
  <c r="EX1" i="9"/>
  <c r="EY1" i="9"/>
  <c r="EZ1" i="9"/>
  <c r="FA1" i="9"/>
  <c r="FB1" i="9"/>
  <c r="FC1" i="9"/>
  <c r="FD1" i="9"/>
  <c r="FE1" i="9"/>
  <c r="FF1" i="9"/>
  <c r="FG1" i="9"/>
  <c r="FH1" i="9"/>
  <c r="FI1" i="9"/>
  <c r="FJ1" i="9"/>
  <c r="FK1" i="9"/>
  <c r="FL1" i="9"/>
  <c r="FM1" i="9"/>
  <c r="FN1" i="9"/>
  <c r="B1" i="9"/>
  <c r="B1" i="8"/>
  <c r="C1" i="8"/>
  <c r="D1" i="8"/>
  <c r="E1" i="8"/>
  <c r="F1" i="8"/>
  <c r="G1" i="8"/>
  <c r="H1" i="8"/>
  <c r="I1" i="8"/>
  <c r="J1" i="8"/>
  <c r="K1" i="8"/>
  <c r="L1" i="8"/>
  <c r="M1" i="8"/>
  <c r="N1" i="8"/>
  <c r="O1" i="8"/>
  <c r="P1" i="8"/>
  <c r="Q1" i="8"/>
  <c r="R1" i="8"/>
  <c r="S1" i="8"/>
  <c r="T1" i="8"/>
  <c r="U1" i="8"/>
  <c r="V1" i="8"/>
  <c r="W1" i="8"/>
  <c r="X1" i="8"/>
  <c r="Y1" i="8"/>
  <c r="Z1" i="8"/>
  <c r="AA1" i="8"/>
  <c r="AB1" i="8"/>
  <c r="AC1" i="8"/>
  <c r="AD1" i="8"/>
  <c r="AE1" i="8"/>
  <c r="AF1" i="8"/>
  <c r="AG1" i="8"/>
  <c r="AH1" i="8"/>
  <c r="AI1" i="8"/>
  <c r="AJ1" i="8"/>
  <c r="AK1" i="8"/>
  <c r="AL1" i="8"/>
  <c r="AM1" i="8"/>
  <c r="AN1" i="8"/>
  <c r="AO1" i="8"/>
  <c r="AP1" i="8"/>
  <c r="AQ1" i="8"/>
  <c r="AR1" i="8"/>
  <c r="AS1" i="8"/>
  <c r="AT1" i="8"/>
  <c r="AU1" i="8"/>
  <c r="AV1" i="8"/>
  <c r="AW1" i="8"/>
  <c r="AX1" i="8"/>
  <c r="AY1" i="8"/>
  <c r="AZ1" i="8"/>
  <c r="BA1" i="8"/>
  <c r="BB1" i="8"/>
  <c r="BC1" i="8"/>
  <c r="BD1" i="8"/>
  <c r="BE1" i="8"/>
  <c r="BF1" i="8"/>
  <c r="BG1" i="8"/>
  <c r="BH1" i="8"/>
  <c r="BI1" i="8"/>
  <c r="BJ1" i="8"/>
  <c r="BK1" i="8"/>
  <c r="BL1" i="8"/>
  <c r="BM1" i="8"/>
  <c r="BN1" i="8"/>
  <c r="BO1" i="8"/>
  <c r="BP1" i="8"/>
  <c r="BQ1" i="8"/>
  <c r="BR1" i="8"/>
  <c r="BS1" i="8"/>
  <c r="BT1" i="8"/>
  <c r="BU1" i="8"/>
  <c r="BV1" i="8"/>
  <c r="BW1" i="8"/>
  <c r="BX1" i="8"/>
  <c r="BY1" i="8"/>
  <c r="BZ1" i="8"/>
  <c r="CA1" i="8"/>
  <c r="CB1" i="8"/>
  <c r="CC1" i="8"/>
  <c r="CD1" i="8"/>
  <c r="CE1" i="8"/>
  <c r="CF1" i="8"/>
  <c r="CG1" i="8"/>
  <c r="CH1" i="8"/>
  <c r="CI1" i="8"/>
  <c r="CJ1" i="8"/>
  <c r="CK1" i="8"/>
  <c r="CL1" i="8"/>
  <c r="CM1" i="8"/>
  <c r="CN1" i="8"/>
  <c r="CO1" i="8"/>
  <c r="CP1" i="8"/>
  <c r="CQ1" i="8"/>
  <c r="CR1" i="8"/>
  <c r="CS1" i="8"/>
  <c r="CT1" i="8"/>
  <c r="CU1" i="8"/>
  <c r="CV1" i="8"/>
  <c r="CW1" i="8"/>
  <c r="CX1" i="8"/>
  <c r="CY1" i="8"/>
  <c r="CZ1" i="8"/>
  <c r="DA1" i="8"/>
  <c r="DB1" i="8"/>
  <c r="DC1" i="8"/>
  <c r="DD1" i="8"/>
  <c r="DE1" i="8"/>
  <c r="DF1" i="8"/>
  <c r="DG1" i="8"/>
  <c r="DH1" i="8"/>
  <c r="DI1" i="8"/>
  <c r="DJ1" i="8"/>
  <c r="DK1" i="8"/>
  <c r="DL1" i="8"/>
  <c r="DM1" i="8"/>
  <c r="DN1" i="8"/>
  <c r="DO1" i="8"/>
  <c r="DP1" i="8"/>
  <c r="DQ1" i="8"/>
  <c r="DR1" i="8"/>
  <c r="DS1" i="8"/>
  <c r="DT1" i="8"/>
  <c r="DU1" i="8"/>
  <c r="DV1" i="8"/>
  <c r="DW1" i="8"/>
  <c r="DX1" i="8"/>
  <c r="DY1" i="8"/>
  <c r="DZ1" i="8"/>
  <c r="EA1" i="8"/>
  <c r="EB1" i="8"/>
  <c r="EC1" i="8"/>
  <c r="ED1" i="8"/>
  <c r="EE1" i="8"/>
  <c r="EF1" i="8"/>
  <c r="EG1" i="8"/>
  <c r="EH1" i="8"/>
  <c r="EI1" i="8"/>
  <c r="EJ1" i="8"/>
  <c r="EK1" i="8"/>
  <c r="EL1" i="8"/>
  <c r="EM1" i="8"/>
  <c r="EN1" i="8"/>
  <c r="EO1" i="8"/>
  <c r="EP1" i="8"/>
  <c r="EQ1" i="8"/>
  <c r="ER1" i="8"/>
  <c r="ES1" i="8"/>
  <c r="ET1" i="8"/>
  <c r="EU1" i="8"/>
  <c r="EV1" i="8"/>
  <c r="EW1" i="8"/>
  <c r="EX1" i="8"/>
  <c r="EY1" i="8"/>
  <c r="EZ1" i="8"/>
  <c r="FA1" i="8"/>
  <c r="FB1" i="8"/>
  <c r="FC1" i="8"/>
  <c r="FD1" i="8"/>
  <c r="FE1" i="8"/>
  <c r="FF1" i="8"/>
  <c r="FG1" i="8"/>
  <c r="FH1" i="8"/>
  <c r="FI1" i="8"/>
  <c r="FJ1" i="8"/>
  <c r="C1" i="6"/>
  <c r="D1" i="6"/>
  <c r="E1" i="6"/>
  <c r="F1" i="6"/>
  <c r="G1" i="6"/>
  <c r="H1" i="6"/>
  <c r="I1" i="6"/>
  <c r="J1" i="6"/>
  <c r="K1" i="6"/>
  <c r="L1" i="6"/>
  <c r="M1" i="6"/>
  <c r="N1" i="6"/>
  <c r="O1" i="6"/>
  <c r="P1" i="6"/>
  <c r="Q1" i="6"/>
  <c r="R1" i="6"/>
  <c r="S1" i="6"/>
  <c r="T1" i="6"/>
  <c r="U1" i="6"/>
  <c r="V1" i="6"/>
  <c r="W1" i="6"/>
  <c r="X1" i="6"/>
  <c r="Y1" i="6"/>
  <c r="Z1" i="6"/>
  <c r="AA1" i="6"/>
  <c r="AB1" i="6"/>
  <c r="AC1" i="6"/>
  <c r="AD1" i="6"/>
  <c r="AE1" i="6"/>
  <c r="AF1" i="6"/>
  <c r="AG1" i="6"/>
  <c r="AH1" i="6"/>
  <c r="AI1" i="6"/>
  <c r="AJ1" i="6"/>
  <c r="AK1" i="6"/>
  <c r="AL1" i="6"/>
  <c r="AM1" i="6"/>
  <c r="AN1" i="6"/>
  <c r="AO1" i="6"/>
  <c r="AP1" i="6"/>
  <c r="AQ1" i="6"/>
  <c r="AR1" i="6"/>
  <c r="AS1" i="6"/>
  <c r="AT1" i="6"/>
  <c r="AU1" i="6"/>
  <c r="AV1" i="6"/>
  <c r="AW1" i="6"/>
  <c r="AX1" i="6"/>
  <c r="AY1" i="6"/>
  <c r="AZ1" i="6"/>
  <c r="BA1" i="6"/>
  <c r="BB1" i="6"/>
  <c r="BC1" i="6"/>
  <c r="BD1" i="6"/>
  <c r="BE1" i="6"/>
  <c r="BF1" i="6"/>
  <c r="BG1" i="6"/>
  <c r="BH1" i="6"/>
  <c r="BI1" i="6"/>
  <c r="BJ1" i="6"/>
  <c r="BK1" i="6"/>
  <c r="BL1" i="6"/>
  <c r="BM1" i="6"/>
  <c r="BN1" i="6"/>
  <c r="BO1" i="6"/>
  <c r="BP1" i="6"/>
  <c r="BQ1" i="6"/>
  <c r="BR1" i="6"/>
  <c r="BS1" i="6"/>
  <c r="BT1" i="6"/>
  <c r="BU1" i="6"/>
  <c r="BV1" i="6"/>
  <c r="BW1" i="6"/>
  <c r="BX1" i="6"/>
  <c r="BY1" i="6"/>
  <c r="BZ1" i="6"/>
  <c r="CA1" i="6"/>
  <c r="CB1" i="6"/>
  <c r="CC1" i="6"/>
  <c r="CD1" i="6"/>
  <c r="CE1" i="6"/>
  <c r="CF1" i="6"/>
  <c r="CG1" i="6"/>
  <c r="CH1" i="6"/>
  <c r="CI1" i="6"/>
  <c r="CJ1" i="6"/>
  <c r="CK1" i="6"/>
  <c r="CL1" i="6"/>
  <c r="CM1" i="6"/>
  <c r="CN1" i="6"/>
  <c r="CO1" i="6"/>
  <c r="CP1" i="6"/>
  <c r="CQ1" i="6"/>
  <c r="CR1" i="6"/>
  <c r="CS1" i="6"/>
  <c r="CT1" i="6"/>
  <c r="CU1" i="6"/>
  <c r="CV1" i="6"/>
  <c r="CW1" i="6"/>
  <c r="CX1" i="6"/>
  <c r="CY1" i="6"/>
  <c r="CZ1" i="6"/>
  <c r="DA1" i="6"/>
  <c r="DB1" i="6"/>
  <c r="DC1" i="6"/>
  <c r="DD1" i="6"/>
  <c r="DE1" i="6"/>
  <c r="DF1" i="6"/>
  <c r="DG1" i="6"/>
  <c r="DH1" i="6"/>
  <c r="DI1" i="6"/>
  <c r="DJ1" i="6"/>
  <c r="DK1" i="6"/>
  <c r="DL1" i="6"/>
  <c r="DM1" i="6"/>
  <c r="DN1" i="6"/>
  <c r="DO1" i="6"/>
  <c r="DP1" i="6"/>
  <c r="DQ1" i="6"/>
  <c r="DR1" i="6"/>
  <c r="DS1" i="6"/>
  <c r="DT1" i="6"/>
  <c r="DU1" i="6"/>
  <c r="DV1" i="6"/>
  <c r="DW1" i="6"/>
  <c r="DX1" i="6"/>
  <c r="DY1" i="6"/>
  <c r="DZ1" i="6"/>
  <c r="EA1" i="6"/>
  <c r="EB1" i="6"/>
  <c r="EC1" i="6"/>
  <c r="ED1" i="6"/>
  <c r="EE1" i="6"/>
  <c r="EF1" i="6"/>
  <c r="EG1" i="6"/>
  <c r="EH1" i="6"/>
  <c r="EI1" i="6"/>
  <c r="EJ1" i="6"/>
  <c r="EK1" i="6"/>
  <c r="EL1" i="6"/>
  <c r="EM1" i="6"/>
  <c r="EN1" i="6"/>
  <c r="EO1" i="6"/>
  <c r="EP1" i="6"/>
  <c r="EQ1" i="6"/>
  <c r="ER1" i="6"/>
  <c r="ES1" i="6"/>
  <c r="ET1" i="6"/>
  <c r="EU1" i="6"/>
  <c r="EV1" i="6"/>
  <c r="EW1" i="6"/>
  <c r="EX1" i="6"/>
  <c r="EY1" i="6"/>
  <c r="EZ1" i="6"/>
  <c r="FA1" i="6"/>
  <c r="FB1" i="6"/>
  <c r="FC1" i="6"/>
  <c r="FD1" i="6"/>
  <c r="FE1" i="6"/>
  <c r="FF1" i="6"/>
  <c r="FG1" i="6"/>
  <c r="FH1" i="6"/>
  <c r="FI1" i="6"/>
  <c r="FJ1" i="6"/>
  <c r="FK1" i="6"/>
  <c r="FL1" i="6"/>
  <c r="FM1" i="6"/>
  <c r="FN1" i="6"/>
  <c r="FO1" i="6"/>
  <c r="FP1" i="6"/>
  <c r="FQ1" i="6"/>
  <c r="FR1" i="6"/>
  <c r="FS1" i="6"/>
  <c r="FT1" i="6"/>
  <c r="FU1" i="6"/>
  <c r="FV1" i="6"/>
  <c r="FW1" i="6"/>
  <c r="FX1" i="6"/>
  <c r="FY1" i="6"/>
  <c r="FZ1" i="6"/>
  <c r="GA1" i="6"/>
  <c r="GB1" i="6"/>
  <c r="GC1" i="6"/>
  <c r="B1" i="6"/>
  <c r="C1" i="5"/>
  <c r="D1" i="5"/>
  <c r="E1" i="5"/>
  <c r="F1" i="5"/>
  <c r="G1" i="5"/>
  <c r="H1" i="5"/>
  <c r="I1" i="5"/>
  <c r="J1" i="5"/>
  <c r="K1" i="5"/>
  <c r="L1" i="5"/>
  <c r="M1" i="5"/>
  <c r="N1" i="5"/>
  <c r="O1" i="5"/>
  <c r="P1" i="5"/>
  <c r="Q1" i="5"/>
  <c r="R1" i="5"/>
  <c r="S1" i="5"/>
  <c r="T1" i="5"/>
  <c r="U1" i="5"/>
  <c r="V1" i="5"/>
  <c r="W1" i="5"/>
  <c r="X1" i="5"/>
  <c r="Y1" i="5"/>
  <c r="Z1" i="5"/>
  <c r="AA1" i="5"/>
  <c r="AB1" i="5"/>
  <c r="AC1" i="5"/>
  <c r="AD1" i="5"/>
  <c r="AE1" i="5"/>
  <c r="AF1" i="5"/>
  <c r="AG1" i="5"/>
  <c r="AH1" i="5"/>
  <c r="AI1" i="5"/>
  <c r="AJ1" i="5"/>
  <c r="AK1" i="5"/>
  <c r="AL1" i="5"/>
  <c r="AM1" i="5"/>
  <c r="AN1" i="5"/>
  <c r="AO1" i="5"/>
  <c r="AP1" i="5"/>
  <c r="AQ1" i="5"/>
  <c r="AR1" i="5"/>
  <c r="AS1" i="5"/>
  <c r="AT1" i="5"/>
  <c r="AU1" i="5"/>
  <c r="AV1" i="5"/>
  <c r="AW1" i="5"/>
  <c r="AX1" i="5"/>
  <c r="AY1" i="5"/>
  <c r="AZ1" i="5"/>
  <c r="BA1" i="5"/>
  <c r="BB1" i="5"/>
  <c r="BC1" i="5"/>
  <c r="BD1" i="5"/>
  <c r="BE1" i="5"/>
  <c r="BF1" i="5"/>
  <c r="BG1" i="5"/>
  <c r="BH1" i="5"/>
  <c r="BI1" i="5"/>
  <c r="BJ1" i="5"/>
  <c r="BK1" i="5"/>
  <c r="BL1" i="5"/>
  <c r="BM1" i="5"/>
  <c r="BN1" i="5"/>
  <c r="BO1" i="5"/>
  <c r="BP1" i="5"/>
  <c r="BQ1" i="5"/>
  <c r="BR1" i="5"/>
  <c r="BS1" i="5"/>
  <c r="BT1" i="5"/>
  <c r="BU1" i="5"/>
  <c r="BV1" i="5"/>
  <c r="BW1" i="5"/>
  <c r="BX1" i="5"/>
  <c r="BY1" i="5"/>
  <c r="BZ1" i="5"/>
  <c r="CA1" i="5"/>
  <c r="CB1" i="5"/>
  <c r="CC1" i="5"/>
  <c r="CD1" i="5"/>
  <c r="CE1" i="5"/>
  <c r="CF1" i="5"/>
  <c r="CG1" i="5"/>
  <c r="CH1" i="5"/>
  <c r="CI1" i="5"/>
  <c r="CJ1" i="5"/>
  <c r="CK1" i="5"/>
  <c r="CL1" i="5"/>
  <c r="CM1" i="5"/>
  <c r="CN1" i="5"/>
  <c r="CO1" i="5"/>
  <c r="CP1" i="5"/>
  <c r="CQ1" i="5"/>
  <c r="CR1" i="5"/>
  <c r="CS1" i="5"/>
  <c r="CT1" i="5"/>
  <c r="CU1" i="5"/>
  <c r="CV1" i="5"/>
  <c r="CW1" i="5"/>
  <c r="CX1" i="5"/>
  <c r="CY1" i="5"/>
  <c r="CZ1" i="5"/>
  <c r="DA1" i="5"/>
  <c r="DB1" i="5"/>
  <c r="DC1" i="5"/>
  <c r="DD1" i="5"/>
  <c r="DE1" i="5"/>
  <c r="DF1" i="5"/>
  <c r="DG1" i="5"/>
  <c r="DH1" i="5"/>
  <c r="DI1" i="5"/>
  <c r="DJ1" i="5"/>
  <c r="DK1" i="5"/>
  <c r="DL1" i="5"/>
  <c r="DM1" i="5"/>
  <c r="DN1" i="5"/>
  <c r="DO1" i="5"/>
  <c r="DP1" i="5"/>
  <c r="DQ1" i="5"/>
  <c r="DR1" i="5"/>
  <c r="DS1" i="5"/>
  <c r="DT1" i="5"/>
  <c r="DU1" i="5"/>
  <c r="DV1" i="5"/>
  <c r="DW1" i="5"/>
  <c r="DX1" i="5"/>
  <c r="DY1" i="5"/>
  <c r="DZ1" i="5"/>
  <c r="EA1" i="5"/>
  <c r="EB1" i="5"/>
  <c r="EC1" i="5"/>
  <c r="ED1" i="5"/>
  <c r="EE1" i="5"/>
  <c r="EF1" i="5"/>
  <c r="EG1" i="5"/>
  <c r="EH1" i="5"/>
  <c r="EI1" i="5"/>
  <c r="EJ1" i="5"/>
  <c r="EK1" i="5"/>
  <c r="EL1" i="5"/>
  <c r="EM1" i="5"/>
  <c r="EN1" i="5"/>
  <c r="EO1" i="5"/>
  <c r="EP1" i="5"/>
  <c r="EQ1" i="5"/>
  <c r="ER1" i="5"/>
  <c r="ES1" i="5"/>
  <c r="ET1" i="5"/>
  <c r="EU1" i="5"/>
  <c r="EV1" i="5"/>
  <c r="EW1" i="5"/>
  <c r="EX1" i="5"/>
  <c r="EY1" i="5"/>
  <c r="EZ1" i="5"/>
  <c r="FA1" i="5"/>
  <c r="FB1" i="5"/>
  <c r="FC1" i="5"/>
  <c r="FD1" i="5"/>
  <c r="FE1" i="5"/>
  <c r="FF1" i="5"/>
  <c r="FG1" i="5"/>
  <c r="B1" i="5"/>
  <c r="V1" i="4"/>
  <c r="W1" i="4"/>
  <c r="X1" i="4"/>
  <c r="Y1" i="4"/>
  <c r="Z1" i="4"/>
  <c r="AA1" i="4"/>
  <c r="AB1" i="4"/>
  <c r="AC1" i="4"/>
  <c r="AD1" i="4"/>
  <c r="AE1" i="4"/>
  <c r="AF1" i="4"/>
  <c r="AG1" i="4"/>
  <c r="AH1" i="4"/>
  <c r="AI1" i="4"/>
  <c r="AJ1" i="4"/>
  <c r="AK1" i="4"/>
  <c r="AL1" i="4"/>
  <c r="AM1" i="4"/>
  <c r="AN1" i="4"/>
  <c r="AO1" i="4"/>
  <c r="AP1" i="4"/>
  <c r="AQ1" i="4"/>
  <c r="AR1" i="4"/>
  <c r="AS1" i="4"/>
  <c r="AT1" i="4"/>
  <c r="AU1" i="4"/>
  <c r="AV1" i="4"/>
  <c r="AW1" i="4"/>
  <c r="AX1" i="4"/>
  <c r="AY1" i="4"/>
  <c r="AZ1" i="4"/>
  <c r="BA1" i="4"/>
  <c r="BB1" i="4"/>
  <c r="BC1" i="4"/>
  <c r="BD1" i="4"/>
  <c r="BE1" i="4"/>
  <c r="BF1" i="4"/>
  <c r="BG1" i="4"/>
  <c r="BH1" i="4"/>
  <c r="BI1" i="4"/>
  <c r="BJ1" i="4"/>
  <c r="BK1" i="4"/>
  <c r="BL1" i="4"/>
  <c r="BM1" i="4"/>
  <c r="BN1" i="4"/>
  <c r="BO1" i="4"/>
  <c r="BP1" i="4"/>
  <c r="BQ1" i="4"/>
  <c r="BR1" i="4"/>
  <c r="BS1" i="4"/>
  <c r="BT1" i="4"/>
  <c r="BU1" i="4"/>
  <c r="BV1" i="4"/>
  <c r="BW1" i="4"/>
  <c r="BX1" i="4"/>
  <c r="BY1" i="4"/>
  <c r="BZ1" i="4"/>
  <c r="CA1" i="4"/>
  <c r="CB1" i="4"/>
  <c r="CC1" i="4"/>
  <c r="CD1" i="4"/>
  <c r="CE1" i="4"/>
  <c r="CF1" i="4"/>
  <c r="CG1" i="4"/>
  <c r="CH1" i="4"/>
  <c r="CI1" i="4"/>
  <c r="CJ1" i="4"/>
  <c r="CK1" i="4"/>
  <c r="CL1" i="4"/>
  <c r="CM1" i="4"/>
  <c r="CN1" i="4"/>
  <c r="CO1" i="4"/>
  <c r="CP1" i="4"/>
  <c r="CQ1" i="4"/>
  <c r="CR1" i="4"/>
  <c r="CS1" i="4"/>
  <c r="CT1" i="4"/>
  <c r="CU1" i="4"/>
  <c r="CV1" i="4"/>
  <c r="CW1" i="4"/>
  <c r="CX1" i="4"/>
  <c r="CY1" i="4"/>
  <c r="CZ1" i="4"/>
  <c r="DA1" i="4"/>
  <c r="DB1" i="4"/>
  <c r="DC1" i="4"/>
  <c r="DD1" i="4"/>
  <c r="DE1" i="4"/>
  <c r="DF1" i="4"/>
  <c r="DG1" i="4"/>
  <c r="DH1" i="4"/>
  <c r="DI1" i="4"/>
  <c r="DJ1" i="4"/>
  <c r="DK1" i="4"/>
  <c r="DL1" i="4"/>
  <c r="DM1" i="4"/>
  <c r="DN1" i="4"/>
  <c r="DO1" i="4"/>
  <c r="DP1" i="4"/>
  <c r="DQ1" i="4"/>
  <c r="DR1" i="4"/>
  <c r="DS1" i="4"/>
  <c r="DT1" i="4"/>
  <c r="DU1" i="4"/>
  <c r="DV1" i="4"/>
  <c r="DW1" i="4"/>
  <c r="DX1" i="4"/>
  <c r="DY1" i="4"/>
  <c r="DZ1" i="4"/>
  <c r="EA1" i="4"/>
  <c r="EB1" i="4"/>
  <c r="EC1" i="4"/>
  <c r="ED1" i="4"/>
  <c r="EE1" i="4"/>
  <c r="EF1" i="4"/>
  <c r="EG1" i="4"/>
  <c r="EH1" i="4"/>
  <c r="EI1" i="4"/>
  <c r="EJ1" i="4"/>
  <c r="EK1" i="4"/>
  <c r="EL1" i="4"/>
  <c r="EM1" i="4"/>
  <c r="EN1" i="4"/>
  <c r="EO1" i="4"/>
  <c r="EP1" i="4"/>
  <c r="EQ1" i="4"/>
  <c r="ER1" i="4"/>
  <c r="ES1" i="4"/>
  <c r="ET1" i="4"/>
  <c r="EU1" i="4"/>
  <c r="EV1" i="4"/>
  <c r="EW1" i="4"/>
  <c r="EX1" i="4"/>
  <c r="EY1" i="4"/>
  <c r="EZ1" i="4"/>
  <c r="FA1" i="4"/>
  <c r="FB1" i="4"/>
  <c r="FC1" i="4"/>
  <c r="FD1" i="4"/>
  <c r="FE1" i="4"/>
  <c r="FF1" i="4"/>
  <c r="FG1" i="4"/>
  <c r="FH1" i="4"/>
  <c r="FI1" i="4"/>
  <c r="FJ1" i="4"/>
  <c r="FK1" i="4"/>
  <c r="FL1" i="4"/>
  <c r="FM1" i="4"/>
  <c r="FN1" i="4"/>
  <c r="FO1" i="4"/>
  <c r="FP1" i="4"/>
  <c r="FS1" i="4"/>
  <c r="FT1" i="4"/>
  <c r="FU1" i="4"/>
  <c r="FV1" i="4"/>
  <c r="FW1" i="4"/>
  <c r="FX1" i="4"/>
  <c r="FY1" i="4"/>
  <c r="FZ1" i="4"/>
  <c r="GA1" i="4"/>
  <c r="GB1" i="4"/>
  <c r="GC1" i="4"/>
  <c r="GD1" i="4"/>
  <c r="GE1" i="4"/>
  <c r="GF1" i="4"/>
  <c r="C1" i="4"/>
  <c r="D1" i="4"/>
  <c r="E1" i="4"/>
  <c r="F1" i="4"/>
  <c r="G1" i="4"/>
  <c r="H1" i="4"/>
  <c r="I1" i="4"/>
  <c r="J1" i="4"/>
  <c r="K1" i="4"/>
  <c r="L1" i="4"/>
  <c r="M1" i="4"/>
  <c r="N1" i="4"/>
  <c r="O1" i="4"/>
  <c r="P1" i="4"/>
  <c r="Q1" i="4"/>
  <c r="R1" i="4"/>
  <c r="S1" i="4"/>
  <c r="T1" i="4"/>
  <c r="U1" i="4"/>
  <c r="D56" i="10" l="1"/>
  <c r="E57" i="10"/>
  <c r="F58" i="10"/>
  <c r="G59" i="10"/>
  <c r="H60" i="10"/>
  <c r="I61" i="10"/>
  <c r="J62" i="10"/>
  <c r="D64" i="10"/>
  <c r="E65" i="10"/>
  <c r="F66" i="10"/>
  <c r="G67" i="10"/>
  <c r="H68" i="10"/>
  <c r="I69" i="10"/>
  <c r="J70" i="10"/>
  <c r="D72" i="10"/>
  <c r="E73" i="10"/>
  <c r="F74" i="10"/>
  <c r="G75" i="10"/>
  <c r="H76" i="10"/>
  <c r="I77" i="10"/>
  <c r="J78" i="10"/>
  <c r="D80" i="10"/>
  <c r="E81" i="10"/>
  <c r="F82" i="10"/>
  <c r="G83" i="10"/>
  <c r="H84" i="10"/>
  <c r="I85" i="10"/>
  <c r="F90" i="10"/>
  <c r="J61" i="10"/>
  <c r="E64" i="10"/>
  <c r="E72" i="10"/>
  <c r="D79" i="10"/>
  <c r="J85" i="10"/>
  <c r="E56" i="10"/>
  <c r="F56" i="10"/>
  <c r="G57" i="10"/>
  <c r="H58" i="10"/>
  <c r="I59" i="10"/>
  <c r="J60" i="10"/>
  <c r="D62" i="10"/>
  <c r="E63" i="10"/>
  <c r="F64" i="10"/>
  <c r="G65" i="10"/>
  <c r="H66" i="10"/>
  <c r="I67" i="10"/>
  <c r="J68" i="10"/>
  <c r="D70" i="10"/>
  <c r="E71" i="10"/>
  <c r="F72" i="10"/>
  <c r="G73" i="10"/>
  <c r="H74" i="10"/>
  <c r="I75" i="10"/>
  <c r="J76" i="10"/>
  <c r="D78" i="10"/>
  <c r="E79" i="10"/>
  <c r="F80" i="10"/>
  <c r="G81" i="10"/>
  <c r="H82" i="10"/>
  <c r="I83" i="10"/>
  <c r="J84" i="10"/>
  <c r="D86" i="10"/>
  <c r="E87" i="10"/>
  <c r="F88" i="10"/>
  <c r="G89" i="10"/>
  <c r="H90" i="10"/>
  <c r="I91" i="10"/>
  <c r="D87" i="10"/>
  <c r="G56" i="10"/>
  <c r="H57" i="10"/>
  <c r="I58" i="10"/>
  <c r="J59" i="10"/>
  <c r="D61" i="10"/>
  <c r="E62" i="10"/>
  <c r="F63" i="10"/>
  <c r="G64" i="10"/>
  <c r="H65" i="10"/>
  <c r="I66" i="10"/>
  <c r="J67" i="10"/>
  <c r="D69" i="10"/>
  <c r="E70" i="10"/>
  <c r="F71" i="10"/>
  <c r="G72" i="10"/>
  <c r="H73" i="10"/>
  <c r="I74" i="10"/>
  <c r="J75" i="10"/>
  <c r="D77" i="10"/>
  <c r="E78" i="10"/>
  <c r="F79" i="10"/>
  <c r="G80" i="10"/>
  <c r="H81" i="10"/>
  <c r="I82" i="10"/>
  <c r="J83" i="10"/>
  <c r="D85" i="10"/>
  <c r="E86" i="10"/>
  <c r="F87" i="10"/>
  <c r="G88" i="10"/>
  <c r="H89" i="10"/>
  <c r="I90" i="10"/>
  <c r="J91" i="10"/>
  <c r="F65" i="10"/>
  <c r="H75" i="10"/>
  <c r="G82" i="10"/>
  <c r="G90" i="10"/>
  <c r="H56" i="10"/>
  <c r="I57" i="10"/>
  <c r="J58" i="10"/>
  <c r="D60" i="10"/>
  <c r="E61" i="10"/>
  <c r="F62" i="10"/>
  <c r="G63" i="10"/>
  <c r="H64" i="10"/>
  <c r="I65" i="10"/>
  <c r="J66" i="10"/>
  <c r="D68" i="10"/>
  <c r="E69" i="10"/>
  <c r="F70" i="10"/>
  <c r="G71" i="10"/>
  <c r="H72" i="10"/>
  <c r="I73" i="10"/>
  <c r="J74" i="10"/>
  <c r="D76" i="10"/>
  <c r="E77" i="10"/>
  <c r="F78" i="10"/>
  <c r="G79" i="10"/>
  <c r="H80" i="10"/>
  <c r="I81" i="10"/>
  <c r="J82" i="10"/>
  <c r="D84" i="10"/>
  <c r="E85" i="10"/>
  <c r="F86" i="10"/>
  <c r="G87" i="10"/>
  <c r="H88" i="10"/>
  <c r="I89" i="10"/>
  <c r="J90" i="10"/>
  <c r="J87" i="10"/>
  <c r="D88" i="10"/>
  <c r="G58" i="10"/>
  <c r="I68" i="10"/>
  <c r="G74" i="10"/>
  <c r="E80" i="10"/>
  <c r="I84" i="10"/>
  <c r="H91" i="10"/>
  <c r="I56" i="10"/>
  <c r="J57" i="10"/>
  <c r="D59" i="10"/>
  <c r="E60" i="10"/>
  <c r="F61" i="10"/>
  <c r="G62" i="10"/>
  <c r="H63" i="10"/>
  <c r="I64" i="10"/>
  <c r="J65" i="10"/>
  <c r="D67" i="10"/>
  <c r="E68" i="10"/>
  <c r="F69" i="10"/>
  <c r="G70" i="10"/>
  <c r="H71" i="10"/>
  <c r="I72" i="10"/>
  <c r="J73" i="10"/>
  <c r="D75" i="10"/>
  <c r="E76" i="10"/>
  <c r="F77" i="10"/>
  <c r="G78" i="10"/>
  <c r="H79" i="10"/>
  <c r="I80" i="10"/>
  <c r="J81" i="10"/>
  <c r="D83" i="10"/>
  <c r="E84" i="10"/>
  <c r="F85" i="10"/>
  <c r="G86" i="10"/>
  <c r="H87" i="10"/>
  <c r="I88" i="10"/>
  <c r="J89" i="10"/>
  <c r="D91" i="10"/>
  <c r="E75" i="10"/>
  <c r="G77" i="10"/>
  <c r="I79" i="10"/>
  <c r="J80" i="10"/>
  <c r="E83" i="10"/>
  <c r="G85" i="10"/>
  <c r="I87" i="10"/>
  <c r="E91" i="10"/>
  <c r="E90" i="10"/>
  <c r="J86" i="10"/>
  <c r="H59" i="10"/>
  <c r="G66" i="10"/>
  <c r="F73" i="10"/>
  <c r="F81" i="10"/>
  <c r="E88" i="10"/>
  <c r="J56" i="10"/>
  <c r="D58" i="10"/>
  <c r="E59" i="10"/>
  <c r="F60" i="10"/>
  <c r="G61" i="10"/>
  <c r="H62" i="10"/>
  <c r="I63" i="10"/>
  <c r="J64" i="10"/>
  <c r="D66" i="10"/>
  <c r="E67" i="10"/>
  <c r="F68" i="10"/>
  <c r="G69" i="10"/>
  <c r="H70" i="10"/>
  <c r="I71" i="10"/>
  <c r="J72" i="10"/>
  <c r="D74" i="10"/>
  <c r="F76" i="10"/>
  <c r="H78" i="10"/>
  <c r="D82" i="10"/>
  <c r="F84" i="10"/>
  <c r="H86" i="10"/>
  <c r="J88" i="10"/>
  <c r="D90" i="10"/>
  <c r="D89" i="10"/>
  <c r="E89" i="10"/>
  <c r="F57" i="10"/>
  <c r="D63" i="10"/>
  <c r="J69" i="10"/>
  <c r="I76" i="10"/>
  <c r="H83" i="10"/>
  <c r="F89" i="10"/>
  <c r="D57" i="10"/>
  <c r="E58" i="10"/>
  <c r="F59" i="10"/>
  <c r="G60" i="10"/>
  <c r="H61" i="10"/>
  <c r="I62" i="10"/>
  <c r="J63" i="10"/>
  <c r="D65" i="10"/>
  <c r="E66" i="10"/>
  <c r="F67" i="10"/>
  <c r="G68" i="10"/>
  <c r="H69" i="10"/>
  <c r="I70" i="10"/>
  <c r="J71" i="10"/>
  <c r="D73" i="10"/>
  <c r="E74" i="10"/>
  <c r="F75" i="10"/>
  <c r="G76" i="10"/>
  <c r="H77" i="10"/>
  <c r="I78" i="10"/>
  <c r="J79" i="10"/>
  <c r="D81" i="10"/>
  <c r="E82" i="10"/>
  <c r="F83" i="10"/>
  <c r="G84" i="10"/>
  <c r="H85" i="10"/>
  <c r="I86" i="10"/>
  <c r="F91" i="10"/>
  <c r="G91" i="10"/>
  <c r="I60" i="10"/>
  <c r="H67" i="10"/>
  <c r="D71" i="10"/>
  <c r="J77" i="10"/>
  <c r="AH27" i="10"/>
  <c r="AP27" i="10"/>
  <c r="D16" i="10"/>
  <c r="E25" i="10"/>
  <c r="J19" i="10"/>
  <c r="BY27" i="10"/>
  <c r="J13" i="10"/>
  <c r="D23" i="10"/>
  <c r="J11" i="10"/>
  <c r="F11" i="10"/>
  <c r="G9" i="10"/>
  <c r="H18" i="10"/>
  <c r="I27" i="10"/>
  <c r="D9" i="10"/>
  <c r="J10" i="10"/>
  <c r="D20" i="10"/>
  <c r="CE27" i="10"/>
  <c r="J24" i="10"/>
  <c r="F13" i="10"/>
  <c r="G22" i="10"/>
  <c r="D28" i="10"/>
  <c r="BX27" i="10"/>
  <c r="E11" i="10"/>
  <c r="G27" i="10"/>
  <c r="E16" i="10"/>
  <c r="H17" i="10"/>
  <c r="I11" i="10"/>
  <c r="H28" i="10"/>
  <c r="E13" i="10"/>
  <c r="F22" i="10"/>
  <c r="AM27" i="10"/>
  <c r="G13" i="10"/>
  <c r="F29" i="10"/>
  <c r="E18" i="10"/>
  <c r="H29" i="10"/>
  <c r="G18" i="10"/>
  <c r="E26" i="10"/>
  <c r="I18" i="10"/>
  <c r="H24" i="10"/>
  <c r="J17" i="10"/>
  <c r="H21" i="10"/>
  <c r="G12" i="10"/>
  <c r="H19" i="10"/>
  <c r="AJ27" i="10"/>
  <c r="G24" i="10"/>
  <c r="I25" i="10"/>
  <c r="BW27" i="10"/>
  <c r="E28" i="10"/>
  <c r="E17" i="10"/>
  <c r="F26" i="10"/>
  <c r="E22" i="10"/>
  <c r="AI27" i="10"/>
  <c r="D15" i="10"/>
  <c r="E24" i="10"/>
  <c r="F15" i="10"/>
  <c r="I14" i="10"/>
  <c r="H10" i="10"/>
  <c r="I19" i="10"/>
  <c r="CC27" i="10"/>
  <c r="J15" i="10"/>
  <c r="D12" i="10"/>
  <c r="E21" i="10"/>
  <c r="E29" i="10"/>
  <c r="AO27" i="10"/>
  <c r="G14" i="10"/>
  <c r="H23" i="10"/>
  <c r="E10" i="10"/>
  <c r="F18" i="10"/>
  <c r="I26" i="10"/>
  <c r="J29" i="10"/>
  <c r="F25" i="10"/>
  <c r="F19" i="10"/>
  <c r="J20" i="10"/>
  <c r="G20" i="10"/>
  <c r="D10" i="10"/>
  <c r="H15" i="10"/>
  <c r="I24" i="10"/>
  <c r="H13" i="10"/>
  <c r="I16" i="10"/>
  <c r="D29" i="10"/>
  <c r="H27" i="10"/>
  <c r="D14" i="10"/>
  <c r="AL27" i="10"/>
  <c r="H14" i="10"/>
  <c r="D27" i="10"/>
  <c r="I10" i="10"/>
  <c r="CB27" i="10"/>
  <c r="E15" i="10"/>
  <c r="G29" i="10"/>
  <c r="J16" i="10"/>
  <c r="D19" i="10"/>
  <c r="D25" i="10"/>
  <c r="J22" i="10"/>
  <c r="D17" i="10"/>
  <c r="I20" i="10"/>
  <c r="AK27" i="10"/>
  <c r="I29" i="10"/>
  <c r="G25" i="10"/>
  <c r="I28" i="10"/>
  <c r="J26" i="10"/>
  <c r="D11" i="10"/>
  <c r="CF27" i="10"/>
  <c r="J14" i="10"/>
  <c r="G16" i="10"/>
  <c r="I12" i="10"/>
  <c r="H9" i="10"/>
  <c r="AG27" i="10"/>
  <c r="G17" i="10"/>
  <c r="E27" i="10"/>
  <c r="J18" i="10"/>
  <c r="H22" i="10"/>
  <c r="F21" i="10"/>
  <c r="E9" i="10"/>
  <c r="F10" i="10"/>
  <c r="G19" i="10"/>
  <c r="BZ27" i="10"/>
  <c r="D26" i="10"/>
  <c r="F28" i="10"/>
  <c r="F17" i="10"/>
  <c r="G26" i="10"/>
  <c r="D21" i="10"/>
  <c r="I22" i="10"/>
  <c r="J12" i="10"/>
  <c r="D22" i="10"/>
  <c r="E14" i="10"/>
  <c r="F27" i="10"/>
  <c r="F14" i="10"/>
  <c r="G23" i="10"/>
  <c r="F12" i="10"/>
  <c r="J25" i="10"/>
  <c r="I15" i="10"/>
  <c r="H20" i="10"/>
  <c r="F9" i="10"/>
  <c r="F23" i="10"/>
  <c r="E23" i="10"/>
  <c r="G15" i="10"/>
  <c r="J28" i="10"/>
  <c r="D18" i="10"/>
  <c r="I21" i="10"/>
  <c r="G10" i="10"/>
  <c r="H25" i="10"/>
  <c r="F24" i="10"/>
  <c r="H16" i="10"/>
  <c r="J9" i="10"/>
  <c r="F20" i="10"/>
  <c r="D13" i="10"/>
  <c r="H11" i="10"/>
  <c r="CD27" i="10"/>
  <c r="F16" i="10"/>
  <c r="J27" i="10"/>
  <c r="I17" i="10"/>
  <c r="E19" i="10"/>
  <c r="E20" i="10"/>
  <c r="G21" i="10"/>
  <c r="D24" i="10"/>
  <c r="J23" i="10"/>
  <c r="J21" i="10"/>
  <c r="G28" i="10"/>
  <c r="H26" i="10"/>
  <c r="I9" i="10"/>
  <c r="BV27" i="10"/>
  <c r="E12" i="10"/>
  <c r="AN27" i="10"/>
  <c r="I23" i="10"/>
  <c r="G11" i="10"/>
  <c r="H12" i="10"/>
  <c r="I13" i="10"/>
  <c r="CA92" i="10"/>
  <c r="S92" i="10"/>
  <c r="AA92" i="10"/>
  <c r="AI92" i="10"/>
  <c r="AQ92" i="10"/>
  <c r="AY92" i="10"/>
  <c r="BG92" i="10"/>
  <c r="BO92" i="10"/>
  <c r="BW92" i="10"/>
  <c r="CF92" i="10"/>
  <c r="T92" i="10"/>
  <c r="AR92" i="10"/>
  <c r="BH92" i="10"/>
  <c r="E92" i="10"/>
  <c r="BY92" i="10"/>
  <c r="L92" i="10"/>
  <c r="M92" i="10"/>
  <c r="U92" i="10"/>
  <c r="AC92" i="10"/>
  <c r="AK92" i="10"/>
  <c r="AS92" i="10"/>
  <c r="BA92" i="10"/>
  <c r="N92" i="10"/>
  <c r="V92" i="10"/>
  <c r="AD92" i="10"/>
  <c r="AL92" i="10"/>
  <c r="AT92" i="10"/>
  <c r="BB92" i="10"/>
  <c r="BJ92" i="10"/>
  <c r="BR92" i="10"/>
  <c r="BZ92" i="10"/>
  <c r="G92" i="10"/>
  <c r="O92" i="10"/>
  <c r="W92" i="10"/>
  <c r="AE92" i="10"/>
  <c r="AM92" i="10"/>
  <c r="AU92" i="10"/>
  <c r="BC92" i="10"/>
  <c r="BK92" i="10"/>
  <c r="BS92" i="10"/>
  <c r="CB92" i="10"/>
  <c r="H92" i="10"/>
  <c r="BM92" i="10"/>
  <c r="CD92" i="10"/>
  <c r="BP92" i="10"/>
  <c r="BQ92" i="10"/>
  <c r="P92" i="10"/>
  <c r="X92" i="10"/>
  <c r="AF92" i="10"/>
  <c r="AN92" i="10"/>
  <c r="AV92" i="10"/>
  <c r="BD92" i="10"/>
  <c r="BL92" i="10"/>
  <c r="BT92" i="10"/>
  <c r="CC92" i="10"/>
  <c r="I92" i="10"/>
  <c r="Y92" i="10"/>
  <c r="AG92" i="10"/>
  <c r="AO92" i="10"/>
  <c r="AW92" i="10"/>
  <c r="BE92" i="10"/>
  <c r="BU92" i="10"/>
  <c r="J92" i="10"/>
  <c r="BX92" i="10"/>
  <c r="F92" i="10"/>
  <c r="Q92" i="10"/>
  <c r="R92" i="10"/>
  <c r="Z92" i="10"/>
  <c r="AH92" i="10"/>
  <c r="AP92" i="10"/>
  <c r="AX92" i="10"/>
  <c r="BF92" i="10"/>
  <c r="BN92" i="10"/>
  <c r="BV92" i="10"/>
  <c r="CE92" i="10"/>
  <c r="K92" i="10"/>
  <c r="AB92" i="10"/>
  <c r="AJ92" i="10"/>
  <c r="AZ92" i="10"/>
  <c r="BI92" i="10"/>
  <c r="CB63" i="10"/>
  <c r="CC63" i="10"/>
  <c r="CD63" i="10"/>
  <c r="CE63" i="10"/>
  <c r="CF63" i="10"/>
  <c r="D123" i="10"/>
  <c r="L123" i="10"/>
  <c r="T123" i="10"/>
  <c r="AB123" i="10"/>
  <c r="AJ123" i="10"/>
  <c r="AR123" i="10"/>
  <c r="AZ123" i="10"/>
  <c r="BH123" i="10"/>
  <c r="BP123" i="10"/>
  <c r="BX123" i="10"/>
  <c r="CF123" i="10"/>
  <c r="K124" i="10"/>
  <c r="S124" i="10"/>
  <c r="AA124" i="10"/>
  <c r="AI124" i="10"/>
  <c r="AQ124" i="10"/>
  <c r="AY124" i="10"/>
  <c r="BG124" i="10"/>
  <c r="BO124" i="10"/>
  <c r="BW124" i="10"/>
  <c r="CE124" i="10"/>
  <c r="J125" i="10"/>
  <c r="R125" i="10"/>
  <c r="Z125" i="10"/>
  <c r="AH125" i="10"/>
  <c r="AP125" i="10"/>
  <c r="AX125" i="10"/>
  <c r="BF125" i="10"/>
  <c r="BN125" i="10"/>
  <c r="BV125" i="10"/>
  <c r="CD125" i="10"/>
  <c r="I126" i="10"/>
  <c r="Q126" i="10"/>
  <c r="Y126" i="10"/>
  <c r="AG126" i="10"/>
  <c r="AO126" i="10"/>
  <c r="AW126" i="10"/>
  <c r="BE126" i="10"/>
  <c r="BM126" i="10"/>
  <c r="BU126" i="10"/>
  <c r="CC126" i="10"/>
  <c r="H127" i="10"/>
  <c r="P127" i="10"/>
  <c r="X127" i="10"/>
  <c r="AF127" i="10"/>
  <c r="AN127" i="10"/>
  <c r="AV127" i="10"/>
  <c r="BD127" i="10"/>
  <c r="BL127" i="10"/>
  <c r="BT127" i="10"/>
  <c r="CB127" i="10"/>
  <c r="G128" i="10"/>
  <c r="O128" i="10"/>
  <c r="W128" i="10"/>
  <c r="AE128" i="10"/>
  <c r="AM128" i="10"/>
  <c r="AU128" i="10"/>
  <c r="BC128" i="10"/>
  <c r="BK128" i="10"/>
  <c r="BS128" i="10"/>
  <c r="CA128" i="10"/>
  <c r="F129" i="10"/>
  <c r="N129" i="10"/>
  <c r="V129" i="10"/>
  <c r="AD129" i="10"/>
  <c r="AL129" i="10"/>
  <c r="AT129" i="10"/>
  <c r="BB129" i="10"/>
  <c r="BJ129" i="10"/>
  <c r="BR129" i="10"/>
  <c r="BZ129" i="10"/>
  <c r="E130" i="10"/>
  <c r="M130" i="10"/>
  <c r="U130" i="10"/>
  <c r="AC130" i="10"/>
  <c r="AK130" i="10"/>
  <c r="AS130" i="10"/>
  <c r="BA130" i="10"/>
  <c r="BI130" i="10"/>
  <c r="BQ130" i="10"/>
  <c r="BY130" i="10"/>
  <c r="D131" i="10"/>
  <c r="L131" i="10"/>
  <c r="T131" i="10"/>
  <c r="AB131" i="10"/>
  <c r="E123" i="10"/>
  <c r="M123" i="10"/>
  <c r="U123" i="10"/>
  <c r="AC123" i="10"/>
  <c r="AK123" i="10"/>
  <c r="AS123" i="10"/>
  <c r="BA123" i="10"/>
  <c r="BI123" i="10"/>
  <c r="BQ123" i="10"/>
  <c r="BY123" i="10"/>
  <c r="D124" i="10"/>
  <c r="L124" i="10"/>
  <c r="T124" i="10"/>
  <c r="AB124" i="10"/>
  <c r="AJ124" i="10"/>
  <c r="AR124" i="10"/>
  <c r="AZ124" i="10"/>
  <c r="BH124" i="10"/>
  <c r="BP124" i="10"/>
  <c r="BX124" i="10"/>
  <c r="CF124" i="10"/>
  <c r="K125" i="10"/>
  <c r="S125" i="10"/>
  <c r="AA125" i="10"/>
  <c r="AI125" i="10"/>
  <c r="AQ125" i="10"/>
  <c r="AY125" i="10"/>
  <c r="BG125" i="10"/>
  <c r="BO125" i="10"/>
  <c r="BW125" i="10"/>
  <c r="CE125" i="10"/>
  <c r="J126" i="10"/>
  <c r="R126" i="10"/>
  <c r="Z126" i="10"/>
  <c r="AH126" i="10"/>
  <c r="AP126" i="10"/>
  <c r="AX126" i="10"/>
  <c r="BF126" i="10"/>
  <c r="BN126" i="10"/>
  <c r="BV126" i="10"/>
  <c r="CD126" i="10"/>
  <c r="I127" i="10"/>
  <c r="Q127" i="10"/>
  <c r="Y127" i="10"/>
  <c r="AG127" i="10"/>
  <c r="AO127" i="10"/>
  <c r="AW127" i="10"/>
  <c r="BE127" i="10"/>
  <c r="BM127" i="10"/>
  <c r="BU127" i="10"/>
  <c r="CC127" i="10"/>
  <c r="H128" i="10"/>
  <c r="P128" i="10"/>
  <c r="X128" i="10"/>
  <c r="AF128" i="10"/>
  <c r="AN128" i="10"/>
  <c r="AV128" i="10"/>
  <c r="BD128" i="10"/>
  <c r="BL128" i="10"/>
  <c r="BT128" i="10"/>
  <c r="CB128" i="10"/>
  <c r="G129" i="10"/>
  <c r="O129" i="10"/>
  <c r="W129" i="10"/>
  <c r="AE129" i="10"/>
  <c r="AM129" i="10"/>
  <c r="AU129" i="10"/>
  <c r="BC129" i="10"/>
  <c r="BK129" i="10"/>
  <c r="BS129" i="10"/>
  <c r="CA129" i="10"/>
  <c r="F130" i="10"/>
  <c r="N130" i="10"/>
  <c r="V130" i="10"/>
  <c r="AD130" i="10"/>
  <c r="AL130" i="10"/>
  <c r="AT130" i="10"/>
  <c r="BB130" i="10"/>
  <c r="BJ130" i="10"/>
  <c r="BR130" i="10"/>
  <c r="BZ130" i="10"/>
  <c r="E131" i="10"/>
  <c r="M131" i="10"/>
  <c r="U131" i="10"/>
  <c r="AC131" i="10"/>
  <c r="F123" i="10"/>
  <c r="N123" i="10"/>
  <c r="V123" i="10"/>
  <c r="AD123" i="10"/>
  <c r="AL123" i="10"/>
  <c r="AT123" i="10"/>
  <c r="BB123" i="10"/>
  <c r="BJ123" i="10"/>
  <c r="BR123" i="10"/>
  <c r="BZ123" i="10"/>
  <c r="E124" i="10"/>
  <c r="M124" i="10"/>
  <c r="U124" i="10"/>
  <c r="AC124" i="10"/>
  <c r="AK124" i="10"/>
  <c r="AS124" i="10"/>
  <c r="BA124" i="10"/>
  <c r="BI124" i="10"/>
  <c r="BQ124" i="10"/>
  <c r="BY124" i="10"/>
  <c r="D125" i="10"/>
  <c r="L125" i="10"/>
  <c r="T125" i="10"/>
  <c r="AB125" i="10"/>
  <c r="AJ125" i="10"/>
  <c r="AR125" i="10"/>
  <c r="AZ125" i="10"/>
  <c r="BH125" i="10"/>
  <c r="BP125" i="10"/>
  <c r="BX125" i="10"/>
  <c r="CF125" i="10"/>
  <c r="K126" i="10"/>
  <c r="S126" i="10"/>
  <c r="AA126" i="10"/>
  <c r="AI126" i="10"/>
  <c r="AQ126" i="10"/>
  <c r="AY126" i="10"/>
  <c r="BG126" i="10"/>
  <c r="BO126" i="10"/>
  <c r="BW126" i="10"/>
  <c r="CE126" i="10"/>
  <c r="J127" i="10"/>
  <c r="R127" i="10"/>
  <c r="Z127" i="10"/>
  <c r="AH127" i="10"/>
  <c r="AP127" i="10"/>
  <c r="AX127" i="10"/>
  <c r="BF127" i="10"/>
  <c r="BN127" i="10"/>
  <c r="BV127" i="10"/>
  <c r="CD127" i="10"/>
  <c r="I128" i="10"/>
  <c r="Q128" i="10"/>
  <c r="Y128" i="10"/>
  <c r="AG128" i="10"/>
  <c r="AO128" i="10"/>
  <c r="AW128" i="10"/>
  <c r="BE128" i="10"/>
  <c r="BM128" i="10"/>
  <c r="BU128" i="10"/>
  <c r="CC128" i="10"/>
  <c r="H129" i="10"/>
  <c r="P129" i="10"/>
  <c r="X129" i="10"/>
  <c r="AF129" i="10"/>
  <c r="AN129" i="10"/>
  <c r="AV129" i="10"/>
  <c r="BD129" i="10"/>
  <c r="BL129" i="10"/>
  <c r="BT129" i="10"/>
  <c r="CB129" i="10"/>
  <c r="G130" i="10"/>
  <c r="O130" i="10"/>
  <c r="W130" i="10"/>
  <c r="AE130" i="10"/>
  <c r="AM130" i="10"/>
  <c r="AU130" i="10"/>
  <c r="BC130" i="10"/>
  <c r="BK130" i="10"/>
  <c r="BS130" i="10"/>
  <c r="CA130" i="10"/>
  <c r="F131" i="10"/>
  <c r="N131" i="10"/>
  <c r="V131" i="10"/>
  <c r="AD131" i="10"/>
  <c r="G123" i="10"/>
  <c r="O123" i="10"/>
  <c r="W123" i="10"/>
  <c r="AE123" i="10"/>
  <c r="AM123" i="10"/>
  <c r="AU123" i="10"/>
  <c r="BC123" i="10"/>
  <c r="BK123" i="10"/>
  <c r="BS123" i="10"/>
  <c r="CA123" i="10"/>
  <c r="F124" i="10"/>
  <c r="N124" i="10"/>
  <c r="V124" i="10"/>
  <c r="AD124" i="10"/>
  <c r="AL124" i="10"/>
  <c r="AT124" i="10"/>
  <c r="BB124" i="10"/>
  <c r="BJ124" i="10"/>
  <c r="BR124" i="10"/>
  <c r="BZ124" i="10"/>
  <c r="E125" i="10"/>
  <c r="M125" i="10"/>
  <c r="U125" i="10"/>
  <c r="AC125" i="10"/>
  <c r="AK125" i="10"/>
  <c r="AS125" i="10"/>
  <c r="BA125" i="10"/>
  <c r="BI125" i="10"/>
  <c r="BQ125" i="10"/>
  <c r="BY125" i="10"/>
  <c r="D126" i="10"/>
  <c r="L126" i="10"/>
  <c r="T126" i="10"/>
  <c r="AB126" i="10"/>
  <c r="AJ126" i="10"/>
  <c r="AR126" i="10"/>
  <c r="AZ126" i="10"/>
  <c r="BH126" i="10"/>
  <c r="BP126" i="10"/>
  <c r="BX126" i="10"/>
  <c r="CF126" i="10"/>
  <c r="K127" i="10"/>
  <c r="S127" i="10"/>
  <c r="AA127" i="10"/>
  <c r="AI127" i="10"/>
  <c r="AQ127" i="10"/>
  <c r="AY127" i="10"/>
  <c r="BG127" i="10"/>
  <c r="BO127" i="10"/>
  <c r="BW127" i="10"/>
  <c r="CE127" i="10"/>
  <c r="J128" i="10"/>
  <c r="R128" i="10"/>
  <c r="Z128" i="10"/>
  <c r="AH128" i="10"/>
  <c r="AP128" i="10"/>
  <c r="AX128" i="10"/>
  <c r="H123" i="10"/>
  <c r="P123" i="10"/>
  <c r="X123" i="10"/>
  <c r="AF123" i="10"/>
  <c r="AN123" i="10"/>
  <c r="AV123" i="10"/>
  <c r="BD123" i="10"/>
  <c r="BL123" i="10"/>
  <c r="BT123" i="10"/>
  <c r="CB123" i="10"/>
  <c r="G124" i="10"/>
  <c r="O124" i="10"/>
  <c r="W124" i="10"/>
  <c r="AE124" i="10"/>
  <c r="AM124" i="10"/>
  <c r="AU124" i="10"/>
  <c r="BC124" i="10"/>
  <c r="BK124" i="10"/>
  <c r="BS124" i="10"/>
  <c r="CA124" i="10"/>
  <c r="F125" i="10"/>
  <c r="N125" i="10"/>
  <c r="V125" i="10"/>
  <c r="AD125" i="10"/>
  <c r="AL125" i="10"/>
  <c r="AT125" i="10"/>
  <c r="BB125" i="10"/>
  <c r="BJ125" i="10"/>
  <c r="BR125" i="10"/>
  <c r="BZ125" i="10"/>
  <c r="E126" i="10"/>
  <c r="M126" i="10"/>
  <c r="U126" i="10"/>
  <c r="AC126" i="10"/>
  <c r="AK126" i="10"/>
  <c r="AS126" i="10"/>
  <c r="BA126" i="10"/>
  <c r="BI126" i="10"/>
  <c r="BQ126" i="10"/>
  <c r="BY126" i="10"/>
  <c r="D127" i="10"/>
  <c r="L127" i="10"/>
  <c r="T127" i="10"/>
  <c r="AB127" i="10"/>
  <c r="AJ127" i="10"/>
  <c r="AR127" i="10"/>
  <c r="AZ127" i="10"/>
  <c r="BH127" i="10"/>
  <c r="BP127" i="10"/>
  <c r="BX127" i="10"/>
  <c r="CF127" i="10"/>
  <c r="K128" i="10"/>
  <c r="S128" i="10"/>
  <c r="AA128" i="10"/>
  <c r="AI128" i="10"/>
  <c r="AQ128" i="10"/>
  <c r="AY128" i="10"/>
  <c r="BG128" i="10"/>
  <c r="BO128" i="10"/>
  <c r="BW128" i="10"/>
  <c r="CE128" i="10"/>
  <c r="J129" i="10"/>
  <c r="R129" i="10"/>
  <c r="Z129" i="10"/>
  <c r="AH129" i="10"/>
  <c r="AP129" i="10"/>
  <c r="AX129" i="10"/>
  <c r="BF129" i="10"/>
  <c r="BN129" i="10"/>
  <c r="BV129" i="10"/>
  <c r="CD129" i="10"/>
  <c r="I130" i="10"/>
  <c r="Q130" i="10"/>
  <c r="Y130" i="10"/>
  <c r="AG130" i="10"/>
  <c r="AO130" i="10"/>
  <c r="AW130" i="10"/>
  <c r="BE130" i="10"/>
  <c r="BM130" i="10"/>
  <c r="BU130" i="10"/>
  <c r="CC130" i="10"/>
  <c r="H131" i="10"/>
  <c r="P131" i="10"/>
  <c r="X131" i="10"/>
  <c r="AF131" i="10"/>
  <c r="I123" i="10"/>
  <c r="Q123" i="10"/>
  <c r="Y123" i="10"/>
  <c r="AG123" i="10"/>
  <c r="AO123" i="10"/>
  <c r="AW123" i="10"/>
  <c r="BE123" i="10"/>
  <c r="BM123" i="10"/>
  <c r="BU123" i="10"/>
  <c r="CC123" i="10"/>
  <c r="H124" i="10"/>
  <c r="P124" i="10"/>
  <c r="X124" i="10"/>
  <c r="AF124" i="10"/>
  <c r="AN124" i="10"/>
  <c r="AV124" i="10"/>
  <c r="BD124" i="10"/>
  <c r="BL124" i="10"/>
  <c r="BT124" i="10"/>
  <c r="CB124" i="10"/>
  <c r="G125" i="10"/>
  <c r="O125" i="10"/>
  <c r="W125" i="10"/>
  <c r="AE125" i="10"/>
  <c r="AM125" i="10"/>
  <c r="AU125" i="10"/>
  <c r="BC125" i="10"/>
  <c r="BK125" i="10"/>
  <c r="BS125" i="10"/>
  <c r="CA125" i="10"/>
  <c r="F126" i="10"/>
  <c r="N126" i="10"/>
  <c r="V126" i="10"/>
  <c r="AD126" i="10"/>
  <c r="AL126" i="10"/>
  <c r="AT126" i="10"/>
  <c r="BB126" i="10"/>
  <c r="BJ126" i="10"/>
  <c r="BR126" i="10"/>
  <c r="BZ126" i="10"/>
  <c r="E127" i="10"/>
  <c r="M127" i="10"/>
  <c r="U127" i="10"/>
  <c r="AC127" i="10"/>
  <c r="AK127" i="10"/>
  <c r="AS127" i="10"/>
  <c r="BA127" i="10"/>
  <c r="BI127" i="10"/>
  <c r="BQ127" i="10"/>
  <c r="BY127" i="10"/>
  <c r="D128" i="10"/>
  <c r="L128" i="10"/>
  <c r="T128" i="10"/>
  <c r="AB128" i="10"/>
  <c r="AJ128" i="10"/>
  <c r="AR128" i="10"/>
  <c r="AZ128" i="10"/>
  <c r="BH128" i="10"/>
  <c r="BP128" i="10"/>
  <c r="BX128" i="10"/>
  <c r="CF128" i="10"/>
  <c r="K129" i="10"/>
  <c r="S129" i="10"/>
  <c r="AA129" i="10"/>
  <c r="AI129" i="10"/>
  <c r="AQ129" i="10"/>
  <c r="AY129" i="10"/>
  <c r="BG129" i="10"/>
  <c r="BO129" i="10"/>
  <c r="BW129" i="10"/>
  <c r="CE129" i="10"/>
  <c r="J130" i="10"/>
  <c r="R130" i="10"/>
  <c r="Z130" i="10"/>
  <c r="AH130" i="10"/>
  <c r="AP130" i="10"/>
  <c r="AX130" i="10"/>
  <c r="BF130" i="10"/>
  <c r="BN130" i="10"/>
  <c r="BV130" i="10"/>
  <c r="CD130" i="10"/>
  <c r="I131" i="10"/>
  <c r="Q131" i="10"/>
  <c r="Y131" i="10"/>
  <c r="AG131" i="10"/>
  <c r="J123" i="10"/>
  <c r="AP123" i="10"/>
  <c r="BV123" i="10"/>
  <c r="Y124" i="10"/>
  <c r="BE124" i="10"/>
  <c r="H125" i="10"/>
  <c r="AN125" i="10"/>
  <c r="BT125" i="10"/>
  <c r="W126" i="10"/>
  <c r="BC126" i="10"/>
  <c r="F127" i="10"/>
  <c r="AL127" i="10"/>
  <c r="BR127" i="10"/>
  <c r="U128" i="10"/>
  <c r="BA128" i="10"/>
  <c r="BV128" i="10"/>
  <c r="M129" i="10"/>
  <c r="AJ129" i="10"/>
  <c r="BE129" i="10"/>
  <c r="BY129" i="10"/>
  <c r="S130" i="10"/>
  <c r="AN130" i="10"/>
  <c r="BH130" i="10"/>
  <c r="CE130" i="10"/>
  <c r="W131" i="10"/>
  <c r="AL131" i="10"/>
  <c r="AT131" i="10"/>
  <c r="BB131" i="10"/>
  <c r="BJ131" i="10"/>
  <c r="BR131" i="10"/>
  <c r="BZ131" i="10"/>
  <c r="E132" i="10"/>
  <c r="M132" i="10"/>
  <c r="U132" i="10"/>
  <c r="AC132" i="10"/>
  <c r="AK132" i="10"/>
  <c r="AS132" i="10"/>
  <c r="BA132" i="10"/>
  <c r="BI132" i="10"/>
  <c r="BQ132" i="10"/>
  <c r="BY132" i="10"/>
  <c r="D133" i="10"/>
  <c r="L133" i="10"/>
  <c r="T133" i="10"/>
  <c r="AB133" i="10"/>
  <c r="AJ133" i="10"/>
  <c r="AR133" i="10"/>
  <c r="AZ133" i="10"/>
  <c r="BH133" i="10"/>
  <c r="BP133" i="10"/>
  <c r="BX133" i="10"/>
  <c r="CF133" i="10"/>
  <c r="K134" i="10"/>
  <c r="S134" i="10"/>
  <c r="AA134" i="10"/>
  <c r="AI134" i="10"/>
  <c r="AQ134" i="10"/>
  <c r="AY134" i="10"/>
  <c r="BG134" i="10"/>
  <c r="BO134" i="10"/>
  <c r="BW134" i="10"/>
  <c r="CE134" i="10"/>
  <c r="J135" i="10"/>
  <c r="R135" i="10"/>
  <c r="Z135" i="10"/>
  <c r="AH135" i="10"/>
  <c r="AP135" i="10"/>
  <c r="AX135" i="10"/>
  <c r="BF135" i="10"/>
  <c r="BN135" i="10"/>
  <c r="BV135" i="10"/>
  <c r="CD135" i="10"/>
  <c r="AX124" i="10"/>
  <c r="AE127" i="10"/>
  <c r="AG129" i="10"/>
  <c r="S131" i="10"/>
  <c r="BQ131" i="10"/>
  <c r="AJ132" i="10"/>
  <c r="CF132" i="10"/>
  <c r="BO133" i="10"/>
  <c r="K123" i="10"/>
  <c r="AQ123" i="10"/>
  <c r="BW123" i="10"/>
  <c r="Z124" i="10"/>
  <c r="BF124" i="10"/>
  <c r="I125" i="10"/>
  <c r="AO125" i="10"/>
  <c r="BU125" i="10"/>
  <c r="X126" i="10"/>
  <c r="BD126" i="10"/>
  <c r="G127" i="10"/>
  <c r="AM127" i="10"/>
  <c r="BS127" i="10"/>
  <c r="V128" i="10"/>
  <c r="BB128" i="10"/>
  <c r="BY128" i="10"/>
  <c r="Q129" i="10"/>
  <c r="AK129" i="10"/>
  <c r="BH129" i="10"/>
  <c r="CC129" i="10"/>
  <c r="T130" i="10"/>
  <c r="AQ130" i="10"/>
  <c r="BL130" i="10"/>
  <c r="CF130" i="10"/>
  <c r="Z131" i="10"/>
  <c r="AM131" i="10"/>
  <c r="AU131" i="10"/>
  <c r="BC131" i="10"/>
  <c r="BK131" i="10"/>
  <c r="BS131" i="10"/>
  <c r="CA131" i="10"/>
  <c r="F132" i="10"/>
  <c r="N132" i="10"/>
  <c r="V132" i="10"/>
  <c r="AD132" i="10"/>
  <c r="AL132" i="10"/>
  <c r="AT132" i="10"/>
  <c r="BB132" i="10"/>
  <c r="BJ132" i="10"/>
  <c r="BR132" i="10"/>
  <c r="BZ132" i="10"/>
  <c r="E133" i="10"/>
  <c r="M133" i="10"/>
  <c r="U133" i="10"/>
  <c r="AC133" i="10"/>
  <c r="AK133" i="10"/>
  <c r="AS133" i="10"/>
  <c r="BA133" i="10"/>
  <c r="BI133" i="10"/>
  <c r="BQ133" i="10"/>
  <c r="BY133" i="10"/>
  <c r="D134" i="10"/>
  <c r="L134" i="10"/>
  <c r="T134" i="10"/>
  <c r="AB134" i="10"/>
  <c r="AJ134" i="10"/>
  <c r="AR134" i="10"/>
  <c r="AZ134" i="10"/>
  <c r="BH134" i="10"/>
  <c r="BP134" i="10"/>
  <c r="BX134" i="10"/>
  <c r="CF134" i="10"/>
  <c r="K135" i="10"/>
  <c r="S135" i="10"/>
  <c r="AA135" i="10"/>
  <c r="AI135" i="10"/>
  <c r="AQ135" i="10"/>
  <c r="AY135" i="10"/>
  <c r="BG135" i="10"/>
  <c r="BO135" i="10"/>
  <c r="BW135" i="10"/>
  <c r="CE135" i="10"/>
  <c r="BP135" i="10"/>
  <c r="CF135" i="10"/>
  <c r="BC133" i="10"/>
  <c r="N134" i="10"/>
  <c r="AD134" i="10"/>
  <c r="AT134" i="10"/>
  <c r="BR134" i="10"/>
  <c r="M135" i="10"/>
  <c r="AK135" i="10"/>
  <c r="BI135" i="10"/>
  <c r="BN123" i="10"/>
  <c r="AU126" i="10"/>
  <c r="M128" i="10"/>
  <c r="AZ129" i="10"/>
  <c r="BX130" i="10"/>
  <c r="AZ131" i="10"/>
  <c r="BX131" i="10"/>
  <c r="AI132" i="10"/>
  <c r="BW132" i="10"/>
  <c r="Z133" i="10"/>
  <c r="BN133" i="10"/>
  <c r="Y134" i="10"/>
  <c r="AW134" i="10"/>
  <c r="H135" i="10"/>
  <c r="AN135" i="10"/>
  <c r="CB135" i="10"/>
  <c r="AG125" i="10"/>
  <c r="BK127" i="10"/>
  <c r="L129" i="10"/>
  <c r="AJ130" i="10"/>
  <c r="BA131" i="10"/>
  <c r="D132" i="10"/>
  <c r="AZ132" i="10"/>
  <c r="S133" i="10"/>
  <c r="BG133" i="10"/>
  <c r="R134" i="10"/>
  <c r="BF134" i="10"/>
  <c r="Q135" i="10"/>
  <c r="BE135" i="10"/>
  <c r="R123" i="10"/>
  <c r="AX123" i="10"/>
  <c r="CD123" i="10"/>
  <c r="AG124" i="10"/>
  <c r="BM124" i="10"/>
  <c r="P125" i="10"/>
  <c r="AV125" i="10"/>
  <c r="CB125" i="10"/>
  <c r="AE126" i="10"/>
  <c r="BK126" i="10"/>
  <c r="N127" i="10"/>
  <c r="AT127" i="10"/>
  <c r="BZ127" i="10"/>
  <c r="AC128" i="10"/>
  <c r="BF128" i="10"/>
  <c r="BZ128" i="10"/>
  <c r="T129" i="10"/>
  <c r="AO129" i="10"/>
  <c r="BI129" i="10"/>
  <c r="CF129" i="10"/>
  <c r="X130" i="10"/>
  <c r="AR130" i="10"/>
  <c r="BO130" i="10"/>
  <c r="G131" i="10"/>
  <c r="AA131" i="10"/>
  <c r="AN131" i="10"/>
  <c r="AV131" i="10"/>
  <c r="BD131" i="10"/>
  <c r="BL131" i="10"/>
  <c r="BT131" i="10"/>
  <c r="CB131" i="10"/>
  <c r="G132" i="10"/>
  <c r="O132" i="10"/>
  <c r="W132" i="10"/>
  <c r="AE132" i="10"/>
  <c r="AM132" i="10"/>
  <c r="AU132" i="10"/>
  <c r="BC132" i="10"/>
  <c r="BK132" i="10"/>
  <c r="BS132" i="10"/>
  <c r="CA132" i="10"/>
  <c r="F133" i="10"/>
  <c r="N133" i="10"/>
  <c r="V133" i="10"/>
  <c r="AD133" i="10"/>
  <c r="AL133" i="10"/>
  <c r="AT133" i="10"/>
  <c r="BB133" i="10"/>
  <c r="BJ133" i="10"/>
  <c r="BR133" i="10"/>
  <c r="BZ133" i="10"/>
  <c r="E134" i="10"/>
  <c r="M134" i="10"/>
  <c r="U134" i="10"/>
  <c r="AC134" i="10"/>
  <c r="AK134" i="10"/>
  <c r="AS134" i="10"/>
  <c r="BA134" i="10"/>
  <c r="BI134" i="10"/>
  <c r="BQ134" i="10"/>
  <c r="BY134" i="10"/>
  <c r="D135" i="10"/>
  <c r="L135" i="10"/>
  <c r="T135" i="10"/>
  <c r="AB135" i="10"/>
  <c r="AJ135" i="10"/>
  <c r="AR135" i="10"/>
  <c r="AZ135" i="10"/>
  <c r="BH135" i="10"/>
  <c r="BX135" i="10"/>
  <c r="BK133" i="10"/>
  <c r="F134" i="10"/>
  <c r="AL134" i="10"/>
  <c r="BJ134" i="10"/>
  <c r="E135" i="10"/>
  <c r="AC135" i="10"/>
  <c r="BA135" i="10"/>
  <c r="BY135" i="10"/>
  <c r="CC124" i="10"/>
  <c r="BJ127" i="10"/>
  <c r="AC129" i="10"/>
  <c r="L130" i="10"/>
  <c r="AJ131" i="10"/>
  <c r="CF131" i="10"/>
  <c r="AQ132" i="10"/>
  <c r="CE132" i="10"/>
  <c r="AP133" i="10"/>
  <c r="CD133" i="10"/>
  <c r="AO134" i="10"/>
  <c r="CC134" i="10"/>
  <c r="AV135" i="10"/>
  <c r="AI123" i="10"/>
  <c r="AV126" i="10"/>
  <c r="BR128" i="10"/>
  <c r="BG130" i="10"/>
  <c r="BI131" i="10"/>
  <c r="AB132" i="10"/>
  <c r="BX132" i="10"/>
  <c r="AQ133" i="10"/>
  <c r="J134" i="10"/>
  <c r="AX134" i="10"/>
  <c r="I135" i="10"/>
  <c r="AW135" i="10"/>
  <c r="S123" i="10"/>
  <c r="AY123" i="10"/>
  <c r="CE123" i="10"/>
  <c r="AH124" i="10"/>
  <c r="BN124" i="10"/>
  <c r="Q125" i="10"/>
  <c r="AW125" i="10"/>
  <c r="CC125" i="10"/>
  <c r="AF126" i="10"/>
  <c r="BL126" i="10"/>
  <c r="O127" i="10"/>
  <c r="AU127" i="10"/>
  <c r="CA127" i="10"/>
  <c r="AD128" i="10"/>
  <c r="BI128" i="10"/>
  <c r="CD128" i="10"/>
  <c r="U129" i="10"/>
  <c r="AR129" i="10"/>
  <c r="BM129" i="10"/>
  <c r="D130" i="10"/>
  <c r="AA130" i="10"/>
  <c r="AV130" i="10"/>
  <c r="BP130" i="10"/>
  <c r="J131" i="10"/>
  <c r="AE131" i="10"/>
  <c r="AO131" i="10"/>
  <c r="AW131" i="10"/>
  <c r="BE131" i="10"/>
  <c r="BM131" i="10"/>
  <c r="BU131" i="10"/>
  <c r="CC131" i="10"/>
  <c r="H132" i="10"/>
  <c r="P132" i="10"/>
  <c r="X132" i="10"/>
  <c r="AF132" i="10"/>
  <c r="AN132" i="10"/>
  <c r="AV132" i="10"/>
  <c r="BD132" i="10"/>
  <c r="BL132" i="10"/>
  <c r="BT132" i="10"/>
  <c r="CB132" i="10"/>
  <c r="G133" i="10"/>
  <c r="O133" i="10"/>
  <c r="W133" i="10"/>
  <c r="AE133" i="10"/>
  <c r="AM133" i="10"/>
  <c r="AU133" i="10"/>
  <c r="BS133" i="10"/>
  <c r="CA133" i="10"/>
  <c r="V134" i="10"/>
  <c r="BB134" i="10"/>
  <c r="BZ134" i="10"/>
  <c r="U135" i="10"/>
  <c r="AS135" i="10"/>
  <c r="BQ135" i="10"/>
  <c r="AW124" i="10"/>
  <c r="O126" i="10"/>
  <c r="AS128" i="10"/>
  <c r="BU129" i="10"/>
  <c r="R131" i="10"/>
  <c r="BP131" i="10"/>
  <c r="AA132" i="10"/>
  <c r="BO132" i="10"/>
  <c r="AH133" i="10"/>
  <c r="BV133" i="10"/>
  <c r="AG134" i="10"/>
  <c r="BU134" i="10"/>
  <c r="AF135" i="10"/>
  <c r="BT135" i="10"/>
  <c r="CD124" i="10"/>
  <c r="CB126" i="10"/>
  <c r="BA129" i="10"/>
  <c r="CB130" i="10"/>
  <c r="BY131" i="10"/>
  <c r="AR132" i="10"/>
  <c r="K133" i="10"/>
  <c r="AY133" i="10"/>
  <c r="Z134" i="10"/>
  <c r="BN134" i="10"/>
  <c r="Y135" i="10"/>
  <c r="BM135" i="10"/>
  <c r="Z123" i="10"/>
  <c r="BF123" i="10"/>
  <c r="I124" i="10"/>
  <c r="AO124" i="10"/>
  <c r="BU124" i="10"/>
  <c r="X125" i="10"/>
  <c r="BD125" i="10"/>
  <c r="G126" i="10"/>
  <c r="AM126" i="10"/>
  <c r="BS126" i="10"/>
  <c r="V127" i="10"/>
  <c r="BB127" i="10"/>
  <c r="E128" i="10"/>
  <c r="AK128" i="10"/>
  <c r="BJ128" i="10"/>
  <c r="D129" i="10"/>
  <c r="Y129" i="10"/>
  <c r="AS129" i="10"/>
  <c r="BP129" i="10"/>
  <c r="H130" i="10"/>
  <c r="AB130" i="10"/>
  <c r="AY130" i="10"/>
  <c r="BT130" i="10"/>
  <c r="K131" i="10"/>
  <c r="AH131" i="10"/>
  <c r="AP131" i="10"/>
  <c r="AX131" i="10"/>
  <c r="BF131" i="10"/>
  <c r="BN131" i="10"/>
  <c r="BV131" i="10"/>
  <c r="CD131" i="10"/>
  <c r="I132" i="10"/>
  <c r="Q132" i="10"/>
  <c r="Y132" i="10"/>
  <c r="AG132" i="10"/>
  <c r="AO132" i="10"/>
  <c r="AW132" i="10"/>
  <c r="BE132" i="10"/>
  <c r="BM132" i="10"/>
  <c r="BU132" i="10"/>
  <c r="CC132" i="10"/>
  <c r="H133" i="10"/>
  <c r="P133" i="10"/>
  <c r="X133" i="10"/>
  <c r="AF133" i="10"/>
  <c r="AN133" i="10"/>
  <c r="AV133" i="10"/>
  <c r="BD133" i="10"/>
  <c r="BL133" i="10"/>
  <c r="BT133" i="10"/>
  <c r="CB133" i="10"/>
  <c r="G134" i="10"/>
  <c r="O134" i="10"/>
  <c r="W134" i="10"/>
  <c r="AE134" i="10"/>
  <c r="AM134" i="10"/>
  <c r="AU134" i="10"/>
  <c r="BC134" i="10"/>
  <c r="BK134" i="10"/>
  <c r="BS134" i="10"/>
  <c r="CA134" i="10"/>
  <c r="F135" i="10"/>
  <c r="N135" i="10"/>
  <c r="V135" i="10"/>
  <c r="AD135" i="10"/>
  <c r="AL135" i="10"/>
  <c r="AT135" i="10"/>
  <c r="BB135" i="10"/>
  <c r="BJ135" i="10"/>
  <c r="BR135" i="10"/>
  <c r="BZ135" i="10"/>
  <c r="AH123" i="10"/>
  <c r="BL125" i="10"/>
  <c r="CA126" i="10"/>
  <c r="I129" i="10"/>
  <c r="AI130" i="10"/>
  <c r="BH131" i="10"/>
  <c r="S132" i="10"/>
  <c r="BG132" i="10"/>
  <c r="J133" i="10"/>
  <c r="BF133" i="10"/>
  <c r="Q134" i="10"/>
  <c r="BM134" i="10"/>
  <c r="X135" i="10"/>
  <c r="BL135" i="10"/>
  <c r="BO123" i="10"/>
  <c r="P126" i="10"/>
  <c r="N128" i="10"/>
  <c r="P130" i="10"/>
  <c r="AS131" i="10"/>
  <c r="T132" i="10"/>
  <c r="BH132" i="10"/>
  <c r="AI133" i="10"/>
  <c r="CE133" i="10"/>
  <c r="AP134" i="10"/>
  <c r="CD134" i="10"/>
  <c r="AO135" i="10"/>
  <c r="CC135" i="10"/>
  <c r="AA123" i="10"/>
  <c r="BG123" i="10"/>
  <c r="J124" i="10"/>
  <c r="AP124" i="10"/>
  <c r="BV124" i="10"/>
  <c r="Y125" i="10"/>
  <c r="BE125" i="10"/>
  <c r="H126" i="10"/>
  <c r="AN126" i="10"/>
  <c r="BT126" i="10"/>
  <c r="W127" i="10"/>
  <c r="BC127" i="10"/>
  <c r="F128" i="10"/>
  <c r="AL128" i="10"/>
  <c r="BN128" i="10"/>
  <c r="E129" i="10"/>
  <c r="AB129" i="10"/>
  <c r="AW129" i="10"/>
  <c r="BQ129" i="10"/>
  <c r="K130" i="10"/>
  <c r="AF130" i="10"/>
  <c r="AZ130" i="10"/>
  <c r="BW130" i="10"/>
  <c r="O131" i="10"/>
  <c r="AI131" i="10"/>
  <c r="AQ131" i="10"/>
  <c r="AY131" i="10"/>
  <c r="BG131" i="10"/>
  <c r="BO131" i="10"/>
  <c r="BW131" i="10"/>
  <c r="CE131" i="10"/>
  <c r="J132" i="10"/>
  <c r="R132" i="10"/>
  <c r="Z132" i="10"/>
  <c r="AH132" i="10"/>
  <c r="AP132" i="10"/>
  <c r="AX132" i="10"/>
  <c r="BF132" i="10"/>
  <c r="BN132" i="10"/>
  <c r="BV132" i="10"/>
  <c r="CD132" i="10"/>
  <c r="I133" i="10"/>
  <c r="Q133" i="10"/>
  <c r="Y133" i="10"/>
  <c r="AG133" i="10"/>
  <c r="AO133" i="10"/>
  <c r="AW133" i="10"/>
  <c r="BE133" i="10"/>
  <c r="BM133" i="10"/>
  <c r="BU133" i="10"/>
  <c r="CC133" i="10"/>
  <c r="H134" i="10"/>
  <c r="P134" i="10"/>
  <c r="X134" i="10"/>
  <c r="AF134" i="10"/>
  <c r="AN134" i="10"/>
  <c r="AV134" i="10"/>
  <c r="BD134" i="10"/>
  <c r="BL134" i="10"/>
  <c r="BT134" i="10"/>
  <c r="CB134" i="10"/>
  <c r="G135" i="10"/>
  <c r="O135" i="10"/>
  <c r="W135" i="10"/>
  <c r="AE135" i="10"/>
  <c r="AM135" i="10"/>
  <c r="AU135" i="10"/>
  <c r="BC135" i="10"/>
  <c r="BK135" i="10"/>
  <c r="BS135" i="10"/>
  <c r="CA135" i="10"/>
  <c r="Q124" i="10"/>
  <c r="AF125" i="10"/>
  <c r="AD127" i="10"/>
  <c r="BQ128" i="10"/>
  <c r="BD130" i="10"/>
  <c r="AR131" i="10"/>
  <c r="K132" i="10"/>
  <c r="AY132" i="10"/>
  <c r="R133" i="10"/>
  <c r="AX133" i="10"/>
  <c r="I134" i="10"/>
  <c r="BE134" i="10"/>
  <c r="P135" i="10"/>
  <c r="BD135" i="10"/>
  <c r="R124" i="10"/>
  <c r="BM125" i="10"/>
  <c r="AT128" i="10"/>
  <c r="BX129" i="10"/>
  <c r="AK131" i="10"/>
  <c r="L132" i="10"/>
  <c r="BP132" i="10"/>
  <c r="AA133" i="10"/>
  <c r="BW133" i="10"/>
  <c r="AH134" i="10"/>
  <c r="BV134" i="10"/>
  <c r="AG135" i="10"/>
  <c r="BU135" i="10"/>
  <c r="M56" i="10"/>
  <c r="U56" i="10"/>
  <c r="AC56" i="10"/>
  <c r="AK56" i="10"/>
  <c r="AS56" i="10"/>
  <c r="BA56" i="10"/>
  <c r="BI56" i="10"/>
  <c r="BQ56" i="10"/>
  <c r="BY56" i="10"/>
  <c r="M57" i="10"/>
  <c r="U57" i="10"/>
  <c r="AC57" i="10"/>
  <c r="AK57" i="10"/>
  <c r="AS57" i="10"/>
  <c r="BA57" i="10"/>
  <c r="BI57" i="10"/>
  <c r="BQ57" i="10"/>
  <c r="BY57" i="10"/>
  <c r="M58" i="10"/>
  <c r="U58" i="10"/>
  <c r="AC58" i="10"/>
  <c r="AK58" i="10"/>
  <c r="AS58" i="10"/>
  <c r="BA58" i="10"/>
  <c r="BI58" i="10"/>
  <c r="BQ58" i="10"/>
  <c r="BY58" i="10"/>
  <c r="M59" i="10"/>
  <c r="U59" i="10"/>
  <c r="AC59" i="10"/>
  <c r="AK59" i="10"/>
  <c r="AS59" i="10"/>
  <c r="BA59" i="10"/>
  <c r="BI59" i="10"/>
  <c r="BQ59" i="10"/>
  <c r="BY59" i="10"/>
  <c r="M60" i="10"/>
  <c r="U60" i="10"/>
  <c r="AC60" i="10"/>
  <c r="AK60" i="10"/>
  <c r="AS60" i="10"/>
  <c r="BA60" i="10"/>
  <c r="BI60" i="10"/>
  <c r="BQ60" i="10"/>
  <c r="BY60" i="10"/>
  <c r="M61" i="10"/>
  <c r="U61" i="10"/>
  <c r="AC61" i="10"/>
  <c r="AK61" i="10"/>
  <c r="AS61" i="10"/>
  <c r="BA61" i="10"/>
  <c r="BI61" i="10"/>
  <c r="BQ61" i="10"/>
  <c r="BY61" i="10"/>
  <c r="M62" i="10"/>
  <c r="U62" i="10"/>
  <c r="AC62" i="10"/>
  <c r="AK62" i="10"/>
  <c r="AS62" i="10"/>
  <c r="BA62" i="10"/>
  <c r="BI62" i="10"/>
  <c r="BQ62" i="10"/>
  <c r="BY62" i="10"/>
  <c r="M63" i="10"/>
  <c r="U63" i="10"/>
  <c r="AC63" i="10"/>
  <c r="AK63" i="10"/>
  <c r="AS63" i="10"/>
  <c r="BA63" i="10"/>
  <c r="BI63" i="10"/>
  <c r="BQ63" i="10"/>
  <c r="BY63" i="10"/>
  <c r="N56" i="10"/>
  <c r="V56" i="10"/>
  <c r="AD56" i="10"/>
  <c r="AL56" i="10"/>
  <c r="AT56" i="10"/>
  <c r="BB56" i="10"/>
  <c r="BJ56" i="10"/>
  <c r="BR56" i="10"/>
  <c r="BZ56" i="10"/>
  <c r="N57" i="10"/>
  <c r="V57" i="10"/>
  <c r="AD57" i="10"/>
  <c r="AL57" i="10"/>
  <c r="AT57" i="10"/>
  <c r="BB57" i="10"/>
  <c r="BJ57" i="10"/>
  <c r="BR57" i="10"/>
  <c r="BZ57" i="10"/>
  <c r="N58" i="10"/>
  <c r="V58" i="10"/>
  <c r="AD58" i="10"/>
  <c r="AL58" i="10"/>
  <c r="AT58" i="10"/>
  <c r="BB58" i="10"/>
  <c r="BJ58" i="10"/>
  <c r="BR58" i="10"/>
  <c r="BZ58" i="10"/>
  <c r="N59" i="10"/>
  <c r="V59" i="10"/>
  <c r="AD59" i="10"/>
  <c r="AL59" i="10"/>
  <c r="AT59" i="10"/>
  <c r="BB59" i="10"/>
  <c r="BJ59" i="10"/>
  <c r="BR59" i="10"/>
  <c r="BZ59" i="10"/>
  <c r="N60" i="10"/>
  <c r="V60" i="10"/>
  <c r="AD60" i="10"/>
  <c r="AL60" i="10"/>
  <c r="AT60" i="10"/>
  <c r="BB60" i="10"/>
  <c r="BJ60" i="10"/>
  <c r="BR60" i="10"/>
  <c r="BZ60" i="10"/>
  <c r="N61" i="10"/>
  <c r="V61" i="10"/>
  <c r="AD61" i="10"/>
  <c r="AL61" i="10"/>
  <c r="AT61" i="10"/>
  <c r="BB61" i="10"/>
  <c r="BJ61" i="10"/>
  <c r="BR61" i="10"/>
  <c r="BZ61" i="10"/>
  <c r="N62" i="10"/>
  <c r="V62" i="10"/>
  <c r="AD62" i="10"/>
  <c r="AL62" i="10"/>
  <c r="AT62" i="10"/>
  <c r="BB62" i="10"/>
  <c r="BJ62" i="10"/>
  <c r="BR62" i="10"/>
  <c r="BZ62" i="10"/>
  <c r="N63" i="10"/>
  <c r="V63" i="10"/>
  <c r="AD63" i="10"/>
  <c r="AL63" i="10"/>
  <c r="AT63" i="10"/>
  <c r="BB63" i="10"/>
  <c r="BJ63" i="10"/>
  <c r="BR63" i="10"/>
  <c r="BZ63" i="10"/>
  <c r="O56" i="10"/>
  <c r="W56" i="10"/>
  <c r="AE56" i="10"/>
  <c r="AM56" i="10"/>
  <c r="AU56" i="10"/>
  <c r="BC56" i="10"/>
  <c r="BK56" i="10"/>
  <c r="BS56" i="10"/>
  <c r="CA56" i="10"/>
  <c r="O57" i="10"/>
  <c r="W57" i="10"/>
  <c r="AE57" i="10"/>
  <c r="AM57" i="10"/>
  <c r="AU57" i="10"/>
  <c r="BC57" i="10"/>
  <c r="BK57" i="10"/>
  <c r="BS57" i="10"/>
  <c r="CA57" i="10"/>
  <c r="O58" i="10"/>
  <c r="W58" i="10"/>
  <c r="AE58" i="10"/>
  <c r="AM58" i="10"/>
  <c r="AU58" i="10"/>
  <c r="BC58" i="10"/>
  <c r="BK58" i="10"/>
  <c r="BS58" i="10"/>
  <c r="CA58" i="10"/>
  <c r="O59" i="10"/>
  <c r="W59" i="10"/>
  <c r="AE59" i="10"/>
  <c r="AM59" i="10"/>
  <c r="AU59" i="10"/>
  <c r="BC59" i="10"/>
  <c r="BK59" i="10"/>
  <c r="BS59" i="10"/>
  <c r="CA59" i="10"/>
  <c r="O60" i="10"/>
  <c r="W60" i="10"/>
  <c r="AE60" i="10"/>
  <c r="AM60" i="10"/>
  <c r="AU60" i="10"/>
  <c r="BC60" i="10"/>
  <c r="BK60" i="10"/>
  <c r="BS60" i="10"/>
  <c r="CA60" i="10"/>
  <c r="O61" i="10"/>
  <c r="W61" i="10"/>
  <c r="AE61" i="10"/>
  <c r="AM61" i="10"/>
  <c r="AU61" i="10"/>
  <c r="BC61" i="10"/>
  <c r="BK61" i="10"/>
  <c r="BS61" i="10"/>
  <c r="CA61" i="10"/>
  <c r="O62" i="10"/>
  <c r="W62" i="10"/>
  <c r="AE62" i="10"/>
  <c r="AM62" i="10"/>
  <c r="AU62" i="10"/>
  <c r="BC62" i="10"/>
  <c r="BK62" i="10"/>
  <c r="BS62" i="10"/>
  <c r="CA62" i="10"/>
  <c r="O63" i="10"/>
  <c r="W63" i="10"/>
  <c r="AE63" i="10"/>
  <c r="AM63" i="10"/>
  <c r="AU63" i="10"/>
  <c r="BC63" i="10"/>
  <c r="BK63" i="10"/>
  <c r="BS63" i="10"/>
  <c r="CA63" i="10"/>
  <c r="P56" i="10"/>
  <c r="X56" i="10"/>
  <c r="AF56" i="10"/>
  <c r="AN56" i="10"/>
  <c r="AV56" i="10"/>
  <c r="BD56" i="10"/>
  <c r="BL56" i="10"/>
  <c r="BT56" i="10"/>
  <c r="CB56" i="10"/>
  <c r="P57" i="10"/>
  <c r="X57" i="10"/>
  <c r="AF57" i="10"/>
  <c r="AN57" i="10"/>
  <c r="AV57" i="10"/>
  <c r="BD57" i="10"/>
  <c r="BL57" i="10"/>
  <c r="BT57" i="10"/>
  <c r="CB57" i="10"/>
  <c r="P58" i="10"/>
  <c r="X58" i="10"/>
  <c r="AF58" i="10"/>
  <c r="AN58" i="10"/>
  <c r="AV58" i="10"/>
  <c r="BD58" i="10"/>
  <c r="BL58" i="10"/>
  <c r="BT58" i="10"/>
  <c r="CB58" i="10"/>
  <c r="P59" i="10"/>
  <c r="X59" i="10"/>
  <c r="AF59" i="10"/>
  <c r="AN59" i="10"/>
  <c r="AV59" i="10"/>
  <c r="BD59" i="10"/>
  <c r="BL59" i="10"/>
  <c r="BT59" i="10"/>
  <c r="CB59" i="10"/>
  <c r="P60" i="10"/>
  <c r="X60" i="10"/>
  <c r="AF60" i="10"/>
  <c r="AN60" i="10"/>
  <c r="AV60" i="10"/>
  <c r="BD60" i="10"/>
  <c r="BL60" i="10"/>
  <c r="BT60" i="10"/>
  <c r="CB60" i="10"/>
  <c r="P61" i="10"/>
  <c r="X61" i="10"/>
  <c r="AF61" i="10"/>
  <c r="AN61" i="10"/>
  <c r="AV61" i="10"/>
  <c r="BD61" i="10"/>
  <c r="BL61" i="10"/>
  <c r="BT61" i="10"/>
  <c r="CB61" i="10"/>
  <c r="P62" i="10"/>
  <c r="X62" i="10"/>
  <c r="AF62" i="10"/>
  <c r="AN62" i="10"/>
  <c r="AV62" i="10"/>
  <c r="BD62" i="10"/>
  <c r="BL62" i="10"/>
  <c r="BT62" i="10"/>
  <c r="CB62" i="10"/>
  <c r="P63" i="10"/>
  <c r="X63" i="10"/>
  <c r="AF63" i="10"/>
  <c r="AN63" i="10"/>
  <c r="AV63" i="10"/>
  <c r="BD63" i="10"/>
  <c r="BL63" i="10"/>
  <c r="BT63" i="10"/>
  <c r="Q56" i="10"/>
  <c r="Y56" i="10"/>
  <c r="AG56" i="10"/>
  <c r="AO56" i="10"/>
  <c r="AW56" i="10"/>
  <c r="BE56" i="10"/>
  <c r="BM56" i="10"/>
  <c r="BU56" i="10"/>
  <c r="CC56" i="10"/>
  <c r="Q57" i="10"/>
  <c r="Y57" i="10"/>
  <c r="AG57" i="10"/>
  <c r="AO57" i="10"/>
  <c r="AW57" i="10"/>
  <c r="BE57" i="10"/>
  <c r="BM57" i="10"/>
  <c r="BU57" i="10"/>
  <c r="CC57" i="10"/>
  <c r="Q58" i="10"/>
  <c r="Y58" i="10"/>
  <c r="AG58" i="10"/>
  <c r="AO58" i="10"/>
  <c r="AW58" i="10"/>
  <c r="BE58" i="10"/>
  <c r="BM58" i="10"/>
  <c r="BU58" i="10"/>
  <c r="CC58" i="10"/>
  <c r="Q59" i="10"/>
  <c r="Y59" i="10"/>
  <c r="AG59" i="10"/>
  <c r="AO59" i="10"/>
  <c r="AW59" i="10"/>
  <c r="BE59" i="10"/>
  <c r="BM59" i="10"/>
  <c r="BU59" i="10"/>
  <c r="CC59" i="10"/>
  <c r="Q60" i="10"/>
  <c r="Y60" i="10"/>
  <c r="AG60" i="10"/>
  <c r="AO60" i="10"/>
  <c r="AW60" i="10"/>
  <c r="BE60" i="10"/>
  <c r="BM60" i="10"/>
  <c r="BU60" i="10"/>
  <c r="CC60" i="10"/>
  <c r="Q61" i="10"/>
  <c r="Y61" i="10"/>
  <c r="AG61" i="10"/>
  <c r="AO61" i="10"/>
  <c r="AW61" i="10"/>
  <c r="BE61" i="10"/>
  <c r="BM61" i="10"/>
  <c r="BU61" i="10"/>
  <c r="CC61" i="10"/>
  <c r="Q62" i="10"/>
  <c r="Y62" i="10"/>
  <c r="AG62" i="10"/>
  <c r="AO62" i="10"/>
  <c r="AW62" i="10"/>
  <c r="BE62" i="10"/>
  <c r="BM62" i="10"/>
  <c r="BU62" i="10"/>
  <c r="CC62" i="10"/>
  <c r="Q63" i="10"/>
  <c r="Y63" i="10"/>
  <c r="AG63" i="10"/>
  <c r="AO63" i="10"/>
  <c r="AW63" i="10"/>
  <c r="BE63" i="10"/>
  <c r="BM63" i="10"/>
  <c r="BU63" i="10"/>
  <c r="R56" i="10"/>
  <c r="Z56" i="10"/>
  <c r="AH56" i="10"/>
  <c r="AP56" i="10"/>
  <c r="AX56" i="10"/>
  <c r="BF56" i="10"/>
  <c r="BN56" i="10"/>
  <c r="BV56" i="10"/>
  <c r="CD56" i="10"/>
  <c r="R57" i="10"/>
  <c r="Z57" i="10"/>
  <c r="AH57" i="10"/>
  <c r="AP57" i="10"/>
  <c r="AX57" i="10"/>
  <c r="BF57" i="10"/>
  <c r="BN57" i="10"/>
  <c r="BV57" i="10"/>
  <c r="CD57" i="10"/>
  <c r="R58" i="10"/>
  <c r="Z58" i="10"/>
  <c r="AH58" i="10"/>
  <c r="AP58" i="10"/>
  <c r="AX58" i="10"/>
  <c r="BF58" i="10"/>
  <c r="BN58" i="10"/>
  <c r="BV58" i="10"/>
  <c r="CD58" i="10"/>
  <c r="R59" i="10"/>
  <c r="Z59" i="10"/>
  <c r="AH59" i="10"/>
  <c r="AP59" i="10"/>
  <c r="AX59" i="10"/>
  <c r="BF59" i="10"/>
  <c r="BN59" i="10"/>
  <c r="BV59" i="10"/>
  <c r="CD59" i="10"/>
  <c r="R60" i="10"/>
  <c r="Z60" i="10"/>
  <c r="AH60" i="10"/>
  <c r="AP60" i="10"/>
  <c r="AX60" i="10"/>
  <c r="BF60" i="10"/>
  <c r="BN60" i="10"/>
  <c r="BV60" i="10"/>
  <c r="CD60" i="10"/>
  <c r="R61" i="10"/>
  <c r="Z61" i="10"/>
  <c r="AH61" i="10"/>
  <c r="AP61" i="10"/>
  <c r="AX61" i="10"/>
  <c r="BF61" i="10"/>
  <c r="BN61" i="10"/>
  <c r="BV61" i="10"/>
  <c r="CD61" i="10"/>
  <c r="R62" i="10"/>
  <c r="Z62" i="10"/>
  <c r="AH62" i="10"/>
  <c r="AP62" i="10"/>
  <c r="AX62" i="10"/>
  <c r="BF62" i="10"/>
  <c r="BN62" i="10"/>
  <c r="BV62" i="10"/>
  <c r="CD62" i="10"/>
  <c r="K56" i="10"/>
  <c r="S56" i="10"/>
  <c r="AA56" i="10"/>
  <c r="AI56" i="10"/>
  <c r="AQ56" i="10"/>
  <c r="AY56" i="10"/>
  <c r="BG56" i="10"/>
  <c r="BO56" i="10"/>
  <c r="BW56" i="10"/>
  <c r="CE56" i="10"/>
  <c r="K57" i="10"/>
  <c r="S57" i="10"/>
  <c r="AA57" i="10"/>
  <c r="AI57" i="10"/>
  <c r="AQ57" i="10"/>
  <c r="AY57" i="10"/>
  <c r="BG57" i="10"/>
  <c r="BO57" i="10"/>
  <c r="BW57" i="10"/>
  <c r="CE57" i="10"/>
  <c r="K58" i="10"/>
  <c r="S58" i="10"/>
  <c r="AA58" i="10"/>
  <c r="AI58" i="10"/>
  <c r="AQ58" i="10"/>
  <c r="AY58" i="10"/>
  <c r="BG58" i="10"/>
  <c r="BO58" i="10"/>
  <c r="BW58" i="10"/>
  <c r="CE58" i="10"/>
  <c r="K59" i="10"/>
  <c r="S59" i="10"/>
  <c r="AA59" i="10"/>
  <c r="AI59" i="10"/>
  <c r="AQ59" i="10"/>
  <c r="AY59" i="10"/>
  <c r="BG59" i="10"/>
  <c r="BO59" i="10"/>
  <c r="BW59" i="10"/>
  <c r="CE59" i="10"/>
  <c r="K60" i="10"/>
  <c r="S60" i="10"/>
  <c r="AA60" i="10"/>
  <c r="AI60" i="10"/>
  <c r="AQ60" i="10"/>
  <c r="AY60" i="10"/>
  <c r="BG60" i="10"/>
  <c r="BO60" i="10"/>
  <c r="BW60" i="10"/>
  <c r="CE60" i="10"/>
  <c r="K61" i="10"/>
  <c r="L56" i="10"/>
  <c r="BX56" i="10"/>
  <c r="BH57" i="10"/>
  <c r="AR58" i="10"/>
  <c r="AB59" i="10"/>
  <c r="L60" i="10"/>
  <c r="BX60" i="10"/>
  <c r="AJ61" i="10"/>
  <c r="BP61" i="10"/>
  <c r="T62" i="10"/>
  <c r="AZ62" i="10"/>
  <c r="CF62" i="10"/>
  <c r="AB63" i="10"/>
  <c r="AY63" i="10"/>
  <c r="BV63" i="10"/>
  <c r="Q64" i="10"/>
  <c r="Y64" i="10"/>
  <c r="AG64" i="10"/>
  <c r="AO64" i="10"/>
  <c r="AW64" i="10"/>
  <c r="BE64" i="10"/>
  <c r="BM64" i="10"/>
  <c r="BU64" i="10"/>
  <c r="CC64" i="10"/>
  <c r="Q65" i="10"/>
  <c r="Y65" i="10"/>
  <c r="AG65" i="10"/>
  <c r="AO65" i="10"/>
  <c r="AW65" i="10"/>
  <c r="BE65" i="10"/>
  <c r="BM65" i="10"/>
  <c r="BU65" i="10"/>
  <c r="CC65" i="10"/>
  <c r="Q66" i="10"/>
  <c r="Y66" i="10"/>
  <c r="AG66" i="10"/>
  <c r="AO66" i="10"/>
  <c r="AW66" i="10"/>
  <c r="BE66" i="10"/>
  <c r="BM66" i="10"/>
  <c r="BU66" i="10"/>
  <c r="CC66" i="10"/>
  <c r="Q67" i="10"/>
  <c r="Y67" i="10"/>
  <c r="AG67" i="10"/>
  <c r="AO67" i="10"/>
  <c r="AW67" i="10"/>
  <c r="BE67" i="10"/>
  <c r="BM67" i="10"/>
  <c r="BU67" i="10"/>
  <c r="CC67" i="10"/>
  <c r="Q68" i="10"/>
  <c r="Y68" i="10"/>
  <c r="AG68" i="10"/>
  <c r="AO68" i="10"/>
  <c r="AW68" i="10"/>
  <c r="BE68" i="10"/>
  <c r="BM68" i="10"/>
  <c r="BU68" i="10"/>
  <c r="CC68" i="10"/>
  <c r="Q69" i="10"/>
  <c r="Y69" i="10"/>
  <c r="AG69" i="10"/>
  <c r="AO69" i="10"/>
  <c r="AW69" i="10"/>
  <c r="BE69" i="10"/>
  <c r="BM69" i="10"/>
  <c r="T56" i="10"/>
  <c r="CF56" i="10"/>
  <c r="BP57" i="10"/>
  <c r="AZ58" i="10"/>
  <c r="AJ59" i="10"/>
  <c r="T60" i="10"/>
  <c r="CF60" i="10"/>
  <c r="AQ61" i="10"/>
  <c r="BW61" i="10"/>
  <c r="AA62" i="10"/>
  <c r="BG62" i="10"/>
  <c r="K63" i="10"/>
  <c r="AH63" i="10"/>
  <c r="AZ63" i="10"/>
  <c r="BW63" i="10"/>
  <c r="R64" i="10"/>
  <c r="Z64" i="10"/>
  <c r="AH64" i="10"/>
  <c r="AP64" i="10"/>
  <c r="AX64" i="10"/>
  <c r="BF64" i="10"/>
  <c r="BN64" i="10"/>
  <c r="BV64" i="10"/>
  <c r="CD64" i="10"/>
  <c r="R65" i="10"/>
  <c r="Z65" i="10"/>
  <c r="AH65" i="10"/>
  <c r="AP65" i="10"/>
  <c r="AX65" i="10"/>
  <c r="BF65" i="10"/>
  <c r="BN65" i="10"/>
  <c r="BV65" i="10"/>
  <c r="CD65" i="10"/>
  <c r="R66" i="10"/>
  <c r="Z66" i="10"/>
  <c r="AH66" i="10"/>
  <c r="AP66" i="10"/>
  <c r="AX66" i="10"/>
  <c r="BF66" i="10"/>
  <c r="BN66" i="10"/>
  <c r="BV66" i="10"/>
  <c r="CD66" i="10"/>
  <c r="R67" i="10"/>
  <c r="Z67" i="10"/>
  <c r="AH67" i="10"/>
  <c r="AP67" i="10"/>
  <c r="AX67" i="10"/>
  <c r="BF67" i="10"/>
  <c r="BN67" i="10"/>
  <c r="BV67" i="10"/>
  <c r="CD67" i="10"/>
  <c r="R68" i="10"/>
  <c r="Z68" i="10"/>
  <c r="AH68" i="10"/>
  <c r="AP68" i="10"/>
  <c r="AX68" i="10"/>
  <c r="BF68" i="10"/>
  <c r="BN68" i="10"/>
  <c r="BV68" i="10"/>
  <c r="CD68" i="10"/>
  <c r="R69" i="10"/>
  <c r="Z69" i="10"/>
  <c r="AH69" i="10"/>
  <c r="AP69" i="10"/>
  <c r="AX69" i="10"/>
  <c r="BF69" i="10"/>
  <c r="AB56" i="10"/>
  <c r="L57" i="10"/>
  <c r="BX57" i="10"/>
  <c r="BH58" i="10"/>
  <c r="AR59" i="10"/>
  <c r="AB60" i="10"/>
  <c r="L61" i="10"/>
  <c r="AR61" i="10"/>
  <c r="BX61" i="10"/>
  <c r="AB62" i="10"/>
  <c r="BH62" i="10"/>
  <c r="L63" i="10"/>
  <c r="AI63" i="10"/>
  <c r="BF63" i="10"/>
  <c r="BX63" i="10"/>
  <c r="K64" i="10"/>
  <c r="S64" i="10"/>
  <c r="AA64" i="10"/>
  <c r="AI64" i="10"/>
  <c r="AQ64" i="10"/>
  <c r="AY64" i="10"/>
  <c r="BG64" i="10"/>
  <c r="BO64" i="10"/>
  <c r="BW64" i="10"/>
  <c r="CE64" i="10"/>
  <c r="K65" i="10"/>
  <c r="S65" i="10"/>
  <c r="AA65" i="10"/>
  <c r="AI65" i="10"/>
  <c r="AQ65" i="10"/>
  <c r="AY65" i="10"/>
  <c r="BG65" i="10"/>
  <c r="BO65" i="10"/>
  <c r="BW65" i="10"/>
  <c r="CE65" i="10"/>
  <c r="K66" i="10"/>
  <c r="S66" i="10"/>
  <c r="AA66" i="10"/>
  <c r="AI66" i="10"/>
  <c r="AQ66" i="10"/>
  <c r="AY66" i="10"/>
  <c r="BG66" i="10"/>
  <c r="BO66" i="10"/>
  <c r="BW66" i="10"/>
  <c r="CE66" i="10"/>
  <c r="K67" i="10"/>
  <c r="S67" i="10"/>
  <c r="AA67" i="10"/>
  <c r="AI67" i="10"/>
  <c r="AQ67" i="10"/>
  <c r="AY67" i="10"/>
  <c r="BG67" i="10"/>
  <c r="BO67" i="10"/>
  <c r="BW67" i="10"/>
  <c r="CE67" i="10"/>
  <c r="K68" i="10"/>
  <c r="S68" i="10"/>
  <c r="AA68" i="10"/>
  <c r="AI68" i="10"/>
  <c r="AQ68" i="10"/>
  <c r="AY68" i="10"/>
  <c r="BG68" i="10"/>
  <c r="BO68" i="10"/>
  <c r="BW68" i="10"/>
  <c r="CE68" i="10"/>
  <c r="K69" i="10"/>
  <c r="S69" i="10"/>
  <c r="AA69" i="10"/>
  <c r="AI69" i="10"/>
  <c r="AQ69" i="10"/>
  <c r="AY69" i="10"/>
  <c r="BG69" i="10"/>
  <c r="BO69" i="10"/>
  <c r="BW69" i="10"/>
  <c r="CE69" i="10"/>
  <c r="K70" i="10"/>
  <c r="AJ56" i="10"/>
  <c r="T57" i="10"/>
  <c r="CF57" i="10"/>
  <c r="BP58" i="10"/>
  <c r="AZ59" i="10"/>
  <c r="AJ60" i="10"/>
  <c r="S61" i="10"/>
  <c r="AY61" i="10"/>
  <c r="CE61" i="10"/>
  <c r="AI62" i="10"/>
  <c r="BO62" i="10"/>
  <c r="R63" i="10"/>
  <c r="AJ63" i="10"/>
  <c r="BG63" i="10"/>
  <c r="L64" i="10"/>
  <c r="T64" i="10"/>
  <c r="AB64" i="10"/>
  <c r="AJ64" i="10"/>
  <c r="AR64" i="10"/>
  <c r="AZ64" i="10"/>
  <c r="BH64" i="10"/>
  <c r="BP64" i="10"/>
  <c r="BX64" i="10"/>
  <c r="CF64" i="10"/>
  <c r="L65" i="10"/>
  <c r="T65" i="10"/>
  <c r="AB65" i="10"/>
  <c r="AJ65" i="10"/>
  <c r="AR65" i="10"/>
  <c r="AZ65" i="10"/>
  <c r="BH65" i="10"/>
  <c r="BP65" i="10"/>
  <c r="BX65" i="10"/>
  <c r="CF65" i="10"/>
  <c r="L66" i="10"/>
  <c r="T66" i="10"/>
  <c r="AB66" i="10"/>
  <c r="AJ66" i="10"/>
  <c r="AR66" i="10"/>
  <c r="AZ66" i="10"/>
  <c r="BH66" i="10"/>
  <c r="BP66" i="10"/>
  <c r="BX66" i="10"/>
  <c r="CF66" i="10"/>
  <c r="L67" i="10"/>
  <c r="T67" i="10"/>
  <c r="AB67" i="10"/>
  <c r="AJ67" i="10"/>
  <c r="AR67" i="10"/>
  <c r="AZ67" i="10"/>
  <c r="BH67" i="10"/>
  <c r="BP67" i="10"/>
  <c r="BX67" i="10"/>
  <c r="CF67" i="10"/>
  <c r="L68" i="10"/>
  <c r="T68" i="10"/>
  <c r="AB68" i="10"/>
  <c r="AJ68" i="10"/>
  <c r="AR68" i="10"/>
  <c r="AZ68" i="10"/>
  <c r="BH68" i="10"/>
  <c r="BP68" i="10"/>
  <c r="BX68" i="10"/>
  <c r="CF68" i="10"/>
  <c r="L69" i="10"/>
  <c r="AR56" i="10"/>
  <c r="AB57" i="10"/>
  <c r="L58" i="10"/>
  <c r="BX58" i="10"/>
  <c r="BH59" i="10"/>
  <c r="AR60" i="10"/>
  <c r="T61" i="10"/>
  <c r="AZ61" i="10"/>
  <c r="CF61" i="10"/>
  <c r="AJ62" i="10"/>
  <c r="BP62" i="10"/>
  <c r="S63" i="10"/>
  <c r="AP63" i="10"/>
  <c r="BH63" i="10"/>
  <c r="M64" i="10"/>
  <c r="U64" i="10"/>
  <c r="AC64" i="10"/>
  <c r="AK64" i="10"/>
  <c r="AS64" i="10"/>
  <c r="BA64" i="10"/>
  <c r="BI64" i="10"/>
  <c r="BQ64" i="10"/>
  <c r="BY64" i="10"/>
  <c r="M65" i="10"/>
  <c r="U65" i="10"/>
  <c r="AC65" i="10"/>
  <c r="AZ56" i="10"/>
  <c r="AJ57" i="10"/>
  <c r="T58" i="10"/>
  <c r="CF58" i="10"/>
  <c r="BP59" i="10"/>
  <c r="AZ60" i="10"/>
  <c r="AA61" i="10"/>
  <c r="BG61" i="10"/>
  <c r="K62" i="10"/>
  <c r="AQ62" i="10"/>
  <c r="BW62" i="10"/>
  <c r="T63" i="10"/>
  <c r="AQ63" i="10"/>
  <c r="BN63" i="10"/>
  <c r="N64" i="10"/>
  <c r="V64" i="10"/>
  <c r="AD64" i="10"/>
  <c r="AL64" i="10"/>
  <c r="AT64" i="10"/>
  <c r="BB64" i="10"/>
  <c r="BJ64" i="10"/>
  <c r="BR64" i="10"/>
  <c r="BZ64" i="10"/>
  <c r="N65" i="10"/>
  <c r="V65" i="10"/>
  <c r="AD65" i="10"/>
  <c r="AL65" i="10"/>
  <c r="AT65" i="10"/>
  <c r="BB65" i="10"/>
  <c r="BJ65" i="10"/>
  <c r="BR65" i="10"/>
  <c r="BZ65" i="10"/>
  <c r="N66" i="10"/>
  <c r="V66" i="10"/>
  <c r="AD66" i="10"/>
  <c r="AL66" i="10"/>
  <c r="AT66" i="10"/>
  <c r="BB66" i="10"/>
  <c r="BJ66" i="10"/>
  <c r="BR66" i="10"/>
  <c r="BZ66" i="10"/>
  <c r="N67" i="10"/>
  <c r="V67" i="10"/>
  <c r="AD67" i="10"/>
  <c r="AL67" i="10"/>
  <c r="AT67" i="10"/>
  <c r="BB67" i="10"/>
  <c r="BJ67" i="10"/>
  <c r="BR67" i="10"/>
  <c r="BZ67" i="10"/>
  <c r="N68" i="10"/>
  <c r="V68" i="10"/>
  <c r="AD68" i="10"/>
  <c r="AL68" i="10"/>
  <c r="AT68" i="10"/>
  <c r="BB68" i="10"/>
  <c r="BJ68" i="10"/>
  <c r="BR68" i="10"/>
  <c r="BZ68" i="10"/>
  <c r="N69" i="10"/>
  <c r="V69" i="10"/>
  <c r="AD69" i="10"/>
  <c r="AL69" i="10"/>
  <c r="AT69" i="10"/>
  <c r="BB69" i="10"/>
  <c r="BJ69" i="10"/>
  <c r="BR69" i="10"/>
  <c r="BZ69" i="10"/>
  <c r="N70" i="10"/>
  <c r="V70" i="10"/>
  <c r="BH56" i="10"/>
  <c r="AR57" i="10"/>
  <c r="AB58" i="10"/>
  <c r="L59" i="10"/>
  <c r="BX59" i="10"/>
  <c r="BH60" i="10"/>
  <c r="AB61" i="10"/>
  <c r="BH61" i="10"/>
  <c r="L62" i="10"/>
  <c r="AR62" i="10"/>
  <c r="BX62" i="10"/>
  <c r="Z63" i="10"/>
  <c r="AR63" i="10"/>
  <c r="BO63" i="10"/>
  <c r="O64" i="10"/>
  <c r="W64" i="10"/>
  <c r="AE64" i="10"/>
  <c r="AM64" i="10"/>
  <c r="AU64" i="10"/>
  <c r="BC64" i="10"/>
  <c r="BK64" i="10"/>
  <c r="BS64" i="10"/>
  <c r="CA64" i="10"/>
  <c r="O65" i="10"/>
  <c r="W65" i="10"/>
  <c r="AE65" i="10"/>
  <c r="AM65" i="10"/>
  <c r="AU65" i="10"/>
  <c r="BC65" i="10"/>
  <c r="BK65" i="10"/>
  <c r="BS65" i="10"/>
  <c r="CA65" i="10"/>
  <c r="O66" i="10"/>
  <c r="W66" i="10"/>
  <c r="AE66" i="10"/>
  <c r="AM66" i="10"/>
  <c r="AU66" i="10"/>
  <c r="BC66" i="10"/>
  <c r="BK66" i="10"/>
  <c r="BS66" i="10"/>
  <c r="CA66" i="10"/>
  <c r="O67" i="10"/>
  <c r="W67" i="10"/>
  <c r="AE67" i="10"/>
  <c r="AM67" i="10"/>
  <c r="AU67" i="10"/>
  <c r="BC67" i="10"/>
  <c r="BK67" i="10"/>
  <c r="BS67" i="10"/>
  <c r="CA67" i="10"/>
  <c r="O68" i="10"/>
  <c r="W68" i="10"/>
  <c r="AE68" i="10"/>
  <c r="AM68" i="10"/>
  <c r="AU68" i="10"/>
  <c r="BC68" i="10"/>
  <c r="BK68" i="10"/>
  <c r="BS68" i="10"/>
  <c r="CA68" i="10"/>
  <c r="O69" i="10"/>
  <c r="W69" i="10"/>
  <c r="AE69" i="10"/>
  <c r="AM69" i="10"/>
  <c r="AU69" i="10"/>
  <c r="BP56" i="10"/>
  <c r="S62" i="10"/>
  <c r="X64" i="10"/>
  <c r="BA65" i="10"/>
  <c r="AK66" i="10"/>
  <c r="BQ66" i="10"/>
  <c r="U67" i="10"/>
  <c r="BA67" i="10"/>
  <c r="AK68" i="10"/>
  <c r="BQ68" i="10"/>
  <c r="T69" i="10"/>
  <c r="AN69" i="10"/>
  <c r="BH69" i="10"/>
  <c r="BT69" i="10"/>
  <c r="CD69" i="10"/>
  <c r="M70" i="10"/>
  <c r="W70" i="10"/>
  <c r="AE70" i="10"/>
  <c r="AM70" i="10"/>
  <c r="AU70" i="10"/>
  <c r="BC70" i="10"/>
  <c r="BK70" i="10"/>
  <c r="BS70" i="10"/>
  <c r="CA70" i="10"/>
  <c r="O71" i="10"/>
  <c r="W71" i="10"/>
  <c r="AE71" i="10"/>
  <c r="AM71" i="10"/>
  <c r="AU71" i="10"/>
  <c r="BC71" i="10"/>
  <c r="BK71" i="10"/>
  <c r="BS71" i="10"/>
  <c r="CA71" i="10"/>
  <c r="O72" i="10"/>
  <c r="W72" i="10"/>
  <c r="AE72" i="10"/>
  <c r="AM72" i="10"/>
  <c r="AU72" i="10"/>
  <c r="BC72" i="10"/>
  <c r="BK72" i="10"/>
  <c r="BS72" i="10"/>
  <c r="CA72" i="10"/>
  <c r="O73" i="10"/>
  <c r="W73" i="10"/>
  <c r="AE73" i="10"/>
  <c r="AM73" i="10"/>
  <c r="AU73" i="10"/>
  <c r="BC73" i="10"/>
  <c r="BK73" i="10"/>
  <c r="BS73" i="10"/>
  <c r="CA73" i="10"/>
  <c r="O74" i="10"/>
  <c r="W74" i="10"/>
  <c r="AE74" i="10"/>
  <c r="AM74" i="10"/>
  <c r="AU74" i="10"/>
  <c r="BC74" i="10"/>
  <c r="BK74" i="10"/>
  <c r="BS74" i="10"/>
  <c r="CA74" i="10"/>
  <c r="O75" i="10"/>
  <c r="W75" i="10"/>
  <c r="AE75" i="10"/>
  <c r="AM75" i="10"/>
  <c r="AU75" i="10"/>
  <c r="BC75" i="10"/>
  <c r="BK75" i="10"/>
  <c r="BS75" i="10"/>
  <c r="CA75" i="10"/>
  <c r="O76" i="10"/>
  <c r="W76" i="10"/>
  <c r="AE76" i="10"/>
  <c r="AM76" i="10"/>
  <c r="AU76" i="10"/>
  <c r="BC76" i="10"/>
  <c r="AZ57" i="10"/>
  <c r="AY62" i="10"/>
  <c r="AF64" i="10"/>
  <c r="P65" i="10"/>
  <c r="BD65" i="10"/>
  <c r="AN66" i="10"/>
  <c r="BT66" i="10"/>
  <c r="X67" i="10"/>
  <c r="BD67" i="10"/>
  <c r="AN68" i="10"/>
  <c r="BT68" i="10"/>
  <c r="U69" i="10"/>
  <c r="AR69" i="10"/>
  <c r="BI69" i="10"/>
  <c r="BU69" i="10"/>
  <c r="CF69" i="10"/>
  <c r="O70" i="10"/>
  <c r="X70" i="10"/>
  <c r="AF70" i="10"/>
  <c r="AN70" i="10"/>
  <c r="AV70" i="10"/>
  <c r="BD70" i="10"/>
  <c r="BL70" i="10"/>
  <c r="BT70" i="10"/>
  <c r="CB70" i="10"/>
  <c r="P71" i="10"/>
  <c r="X71" i="10"/>
  <c r="AF71" i="10"/>
  <c r="AN71" i="10"/>
  <c r="AV71" i="10"/>
  <c r="BD71" i="10"/>
  <c r="BL71" i="10"/>
  <c r="BT71" i="10"/>
  <c r="CB71" i="10"/>
  <c r="P72" i="10"/>
  <c r="X72" i="10"/>
  <c r="AF72" i="10"/>
  <c r="AN72" i="10"/>
  <c r="AV72" i="10"/>
  <c r="BD72" i="10"/>
  <c r="BL72" i="10"/>
  <c r="BT72" i="10"/>
  <c r="CB72" i="10"/>
  <c r="P73" i="10"/>
  <c r="X73" i="10"/>
  <c r="AF73" i="10"/>
  <c r="AN73" i="10"/>
  <c r="AV73" i="10"/>
  <c r="BD73" i="10"/>
  <c r="BL73" i="10"/>
  <c r="BT73" i="10"/>
  <c r="CB73" i="10"/>
  <c r="P74" i="10"/>
  <c r="X74" i="10"/>
  <c r="AF74" i="10"/>
  <c r="AN74" i="10"/>
  <c r="AV74" i="10"/>
  <c r="BD74" i="10"/>
  <c r="BL74" i="10"/>
  <c r="BT74" i="10"/>
  <c r="CB74" i="10"/>
  <c r="P75" i="10"/>
  <c r="X75" i="10"/>
  <c r="AF75" i="10"/>
  <c r="AN75" i="10"/>
  <c r="AV75" i="10"/>
  <c r="BD75" i="10"/>
  <c r="BL75" i="10"/>
  <c r="BT75" i="10"/>
  <c r="CB75" i="10"/>
  <c r="AJ58" i="10"/>
  <c r="CE62" i="10"/>
  <c r="AN64" i="10"/>
  <c r="X65" i="10"/>
  <c r="BI65" i="10"/>
  <c r="M66" i="10"/>
  <c r="AS66" i="10"/>
  <c r="BY66" i="10"/>
  <c r="AC67" i="10"/>
  <c r="BI67" i="10"/>
  <c r="M68" i="10"/>
  <c r="AS68" i="10"/>
  <c r="BY68" i="10"/>
  <c r="X69" i="10"/>
  <c r="AS69" i="10"/>
  <c r="BK69" i="10"/>
  <c r="BV69" i="10"/>
  <c r="P70" i="10"/>
  <c r="Y70" i="10"/>
  <c r="AG70" i="10"/>
  <c r="AO70" i="10"/>
  <c r="AW70" i="10"/>
  <c r="BE70" i="10"/>
  <c r="BM70" i="10"/>
  <c r="BU70" i="10"/>
  <c r="CC70" i="10"/>
  <c r="Q71" i="10"/>
  <c r="Y71" i="10"/>
  <c r="AG71" i="10"/>
  <c r="AO71" i="10"/>
  <c r="AW71" i="10"/>
  <c r="BE71" i="10"/>
  <c r="BM71" i="10"/>
  <c r="BU71" i="10"/>
  <c r="CC71" i="10"/>
  <c r="Q72" i="10"/>
  <c r="Y72" i="10"/>
  <c r="AG72" i="10"/>
  <c r="AO72" i="10"/>
  <c r="AW72" i="10"/>
  <c r="BE72" i="10"/>
  <c r="BM72" i="10"/>
  <c r="BU72" i="10"/>
  <c r="CC72" i="10"/>
  <c r="Q73" i="10"/>
  <c r="Y73" i="10"/>
  <c r="AG73" i="10"/>
  <c r="AO73" i="10"/>
  <c r="AW73" i="10"/>
  <c r="BE73" i="10"/>
  <c r="BM73" i="10"/>
  <c r="BU73" i="10"/>
  <c r="CC73" i="10"/>
  <c r="Q74" i="10"/>
  <c r="Y74" i="10"/>
  <c r="AG74" i="10"/>
  <c r="AO74" i="10"/>
  <c r="AW74" i="10"/>
  <c r="BE74" i="10"/>
  <c r="BM74" i="10"/>
  <c r="BU74" i="10"/>
  <c r="CC74" i="10"/>
  <c r="Q75" i="10"/>
  <c r="Y75" i="10"/>
  <c r="AG75" i="10"/>
  <c r="AO75" i="10"/>
  <c r="AW75" i="10"/>
  <c r="BE75" i="10"/>
  <c r="BM75" i="10"/>
  <c r="BU75" i="10"/>
  <c r="CC75" i="10"/>
  <c r="Q76" i="10"/>
  <c r="Y76" i="10"/>
  <c r="AG76" i="10"/>
  <c r="AO76" i="10"/>
  <c r="AW76" i="10"/>
  <c r="BE76" i="10"/>
  <c r="BM76" i="10"/>
  <c r="BU76" i="10"/>
  <c r="CC76" i="10"/>
  <c r="Q77" i="10"/>
  <c r="Y77" i="10"/>
  <c r="T59" i="10"/>
  <c r="AA63" i="10"/>
  <c r="AV64" i="10"/>
  <c r="AF65" i="10"/>
  <c r="BL65" i="10"/>
  <c r="P66" i="10"/>
  <c r="AV66" i="10"/>
  <c r="CB66" i="10"/>
  <c r="AF67" i="10"/>
  <c r="BL67" i="10"/>
  <c r="P68" i="10"/>
  <c r="AV68" i="10"/>
  <c r="CB68" i="10"/>
  <c r="AB69" i="10"/>
  <c r="AV69" i="10"/>
  <c r="BL69" i="10"/>
  <c r="BX69" i="10"/>
  <c r="Q70" i="10"/>
  <c r="Z70" i="10"/>
  <c r="AH70" i="10"/>
  <c r="AP70" i="10"/>
  <c r="AX70" i="10"/>
  <c r="BF70" i="10"/>
  <c r="BN70" i="10"/>
  <c r="BV70" i="10"/>
  <c r="CD70" i="10"/>
  <c r="R71" i="10"/>
  <c r="Z71" i="10"/>
  <c r="AH71" i="10"/>
  <c r="AP71" i="10"/>
  <c r="AX71" i="10"/>
  <c r="BF71" i="10"/>
  <c r="BN71" i="10"/>
  <c r="BV71" i="10"/>
  <c r="CD71" i="10"/>
  <c r="R72" i="10"/>
  <c r="Z72" i="10"/>
  <c r="AH72" i="10"/>
  <c r="AP72" i="10"/>
  <c r="AX72" i="10"/>
  <c r="BF72" i="10"/>
  <c r="BN72" i="10"/>
  <c r="BV72" i="10"/>
  <c r="CD72" i="10"/>
  <c r="R73" i="10"/>
  <c r="Z73" i="10"/>
  <c r="AH73" i="10"/>
  <c r="AP73" i="10"/>
  <c r="AX73" i="10"/>
  <c r="BF73" i="10"/>
  <c r="BN73" i="10"/>
  <c r="BV73" i="10"/>
  <c r="CD73" i="10"/>
  <c r="R74" i="10"/>
  <c r="Z74" i="10"/>
  <c r="AH74" i="10"/>
  <c r="AP74" i="10"/>
  <c r="AX74" i="10"/>
  <c r="BF74" i="10"/>
  <c r="BN74" i="10"/>
  <c r="BV74" i="10"/>
  <c r="CD74" i="10"/>
  <c r="R75" i="10"/>
  <c r="Z75" i="10"/>
  <c r="AH75" i="10"/>
  <c r="AP75" i="10"/>
  <c r="AX75" i="10"/>
  <c r="BF75" i="10"/>
  <c r="BN75" i="10"/>
  <c r="BV75" i="10"/>
  <c r="CD75" i="10"/>
  <c r="R76" i="10"/>
  <c r="Z76" i="10"/>
  <c r="AH76" i="10"/>
  <c r="AP76" i="10"/>
  <c r="CF59" i="10"/>
  <c r="AX63" i="10"/>
  <c r="BD64" i="10"/>
  <c r="AK65" i="10"/>
  <c r="BQ65" i="10"/>
  <c r="U66" i="10"/>
  <c r="BA66" i="10"/>
  <c r="AK67" i="10"/>
  <c r="BQ67" i="10"/>
  <c r="U68" i="10"/>
  <c r="BA68" i="10"/>
  <c r="AC69" i="10"/>
  <c r="AZ69" i="10"/>
  <c r="BN69" i="10"/>
  <c r="BY69" i="10"/>
  <c r="R70" i="10"/>
  <c r="AA70" i="10"/>
  <c r="AI70" i="10"/>
  <c r="AQ70" i="10"/>
  <c r="AY70" i="10"/>
  <c r="BG70" i="10"/>
  <c r="BO70" i="10"/>
  <c r="BW70" i="10"/>
  <c r="CE70" i="10"/>
  <c r="K71" i="10"/>
  <c r="AI61" i="10"/>
  <c r="BT64" i="10"/>
  <c r="AS65" i="10"/>
  <c r="BY65" i="10"/>
  <c r="AC66" i="10"/>
  <c r="BI66" i="10"/>
  <c r="M67" i="10"/>
  <c r="AS67" i="10"/>
  <c r="BY67" i="10"/>
  <c r="AC68" i="10"/>
  <c r="BI68" i="10"/>
  <c r="M69" i="10"/>
  <c r="AJ69" i="10"/>
  <c r="BC69" i="10"/>
  <c r="BQ69" i="10"/>
  <c r="CB69" i="10"/>
  <c r="T70" i="10"/>
  <c r="AC70" i="10"/>
  <c r="AK70" i="10"/>
  <c r="AS70" i="10"/>
  <c r="BA70" i="10"/>
  <c r="BI70" i="10"/>
  <c r="BQ70" i="10"/>
  <c r="BY70" i="10"/>
  <c r="M71" i="10"/>
  <c r="U71" i="10"/>
  <c r="AC71" i="10"/>
  <c r="AK71" i="10"/>
  <c r="AS71" i="10"/>
  <c r="BA71" i="10"/>
  <c r="BI71" i="10"/>
  <c r="BQ71" i="10"/>
  <c r="BY71" i="10"/>
  <c r="M72" i="10"/>
  <c r="U72" i="10"/>
  <c r="AC72" i="10"/>
  <c r="AK72" i="10"/>
  <c r="AS72" i="10"/>
  <c r="BA72" i="10"/>
  <c r="BI72" i="10"/>
  <c r="BQ72" i="10"/>
  <c r="BY72" i="10"/>
  <c r="M73" i="10"/>
  <c r="U73" i="10"/>
  <c r="AC73" i="10"/>
  <c r="AK73" i="10"/>
  <c r="AS73" i="10"/>
  <c r="BA73" i="10"/>
  <c r="BI73" i="10"/>
  <c r="BQ73" i="10"/>
  <c r="BY73" i="10"/>
  <c r="M74" i="10"/>
  <c r="U74" i="10"/>
  <c r="AC74" i="10"/>
  <c r="AK74" i="10"/>
  <c r="AS74" i="10"/>
  <c r="BA74" i="10"/>
  <c r="BI74" i="10"/>
  <c r="BQ74" i="10"/>
  <c r="BY74" i="10"/>
  <c r="M75" i="10"/>
  <c r="U75" i="10"/>
  <c r="AC75" i="10"/>
  <c r="AK75" i="10"/>
  <c r="AS75" i="10"/>
  <c r="BA75" i="10"/>
  <c r="BI75" i="10"/>
  <c r="BQ75" i="10"/>
  <c r="BY75" i="10"/>
  <c r="BP60" i="10"/>
  <c r="AN65" i="10"/>
  <c r="BD68" i="10"/>
  <c r="BP69" i="10"/>
  <c r="AB70" i="10"/>
  <c r="BH70" i="10"/>
  <c r="L71" i="10"/>
  <c r="AI71" i="10"/>
  <c r="BB71" i="10"/>
  <c r="BX71" i="10"/>
  <c r="S72" i="10"/>
  <c r="AL72" i="10"/>
  <c r="BH72" i="10"/>
  <c r="CE72" i="10"/>
  <c r="V73" i="10"/>
  <c r="AR73" i="10"/>
  <c r="BO73" i="10"/>
  <c r="AB74" i="10"/>
  <c r="AY74" i="10"/>
  <c r="BR74" i="10"/>
  <c r="L75" i="10"/>
  <c r="AI75" i="10"/>
  <c r="BB75" i="10"/>
  <c r="BX75" i="10"/>
  <c r="N76" i="10"/>
  <c r="AB76" i="10"/>
  <c r="AN76" i="10"/>
  <c r="AZ76" i="10"/>
  <c r="BJ76" i="10"/>
  <c r="BS76" i="10"/>
  <c r="CB76" i="10"/>
  <c r="S77" i="10"/>
  <c r="AB77" i="10"/>
  <c r="AJ77" i="10"/>
  <c r="AR77" i="10"/>
  <c r="AZ77" i="10"/>
  <c r="BH77" i="10"/>
  <c r="BP77" i="10"/>
  <c r="BX77" i="10"/>
  <c r="CF77" i="10"/>
  <c r="L78" i="10"/>
  <c r="T78" i="10"/>
  <c r="AB78" i="10"/>
  <c r="AJ78" i="10"/>
  <c r="AR78" i="10"/>
  <c r="AZ78" i="10"/>
  <c r="BH78" i="10"/>
  <c r="BP78" i="10"/>
  <c r="BX78" i="10"/>
  <c r="CF78" i="10"/>
  <c r="L79" i="10"/>
  <c r="T79" i="10"/>
  <c r="AB79" i="10"/>
  <c r="AJ79" i="10"/>
  <c r="AR79" i="10"/>
  <c r="AZ79" i="10"/>
  <c r="BH79" i="10"/>
  <c r="BP79" i="10"/>
  <c r="BX79" i="10"/>
  <c r="CF79" i="10"/>
  <c r="L80" i="10"/>
  <c r="T80" i="10"/>
  <c r="AB80" i="10"/>
  <c r="AJ80" i="10"/>
  <c r="AR80" i="10"/>
  <c r="AZ80" i="10"/>
  <c r="BH80" i="10"/>
  <c r="BP80" i="10"/>
  <c r="BX80" i="10"/>
  <c r="CF80" i="10"/>
  <c r="BO61" i="10"/>
  <c r="AV65" i="10"/>
  <c r="P67" i="10"/>
  <c r="BL68" i="10"/>
  <c r="BS69" i="10"/>
  <c r="AD70" i="10"/>
  <c r="BJ70" i="10"/>
  <c r="N71" i="10"/>
  <c r="AJ71" i="10"/>
  <c r="BG71" i="10"/>
  <c r="BZ71" i="10"/>
  <c r="T72" i="10"/>
  <c r="AQ72" i="10"/>
  <c r="BJ72" i="10"/>
  <c r="CF72" i="10"/>
  <c r="AA73" i="10"/>
  <c r="AT73" i="10"/>
  <c r="BP73" i="10"/>
  <c r="K74" i="10"/>
  <c r="AD74" i="10"/>
  <c r="AZ74" i="10"/>
  <c r="BW74" i="10"/>
  <c r="N75" i="10"/>
  <c r="AJ75" i="10"/>
  <c r="BG75" i="10"/>
  <c r="BZ75" i="10"/>
  <c r="P76" i="10"/>
  <c r="AC76" i="10"/>
  <c r="AQ76" i="10"/>
  <c r="BA76" i="10"/>
  <c r="BK76" i="10"/>
  <c r="BT76" i="10"/>
  <c r="CD76" i="10"/>
  <c r="K77" i="10"/>
  <c r="T77" i="10"/>
  <c r="AC77" i="10"/>
  <c r="AK77" i="10"/>
  <c r="AS77" i="10"/>
  <c r="BA77" i="10"/>
  <c r="BI77" i="10"/>
  <c r="BQ77" i="10"/>
  <c r="BY77" i="10"/>
  <c r="M78" i="10"/>
  <c r="U78" i="10"/>
  <c r="AC78" i="10"/>
  <c r="AK78" i="10"/>
  <c r="AS78" i="10"/>
  <c r="BA78" i="10"/>
  <c r="BI78" i="10"/>
  <c r="BQ78" i="10"/>
  <c r="BY78" i="10"/>
  <c r="M79" i="10"/>
  <c r="U79" i="10"/>
  <c r="AC79" i="10"/>
  <c r="AK79" i="10"/>
  <c r="AS79" i="10"/>
  <c r="BA79" i="10"/>
  <c r="BI79" i="10"/>
  <c r="BQ79" i="10"/>
  <c r="BY79" i="10"/>
  <c r="M80" i="10"/>
  <c r="U80" i="10"/>
  <c r="AC80" i="10"/>
  <c r="AK80" i="10"/>
  <c r="AS80" i="10"/>
  <c r="BA80" i="10"/>
  <c r="BI80" i="10"/>
  <c r="BQ80" i="10"/>
  <c r="BY80" i="10"/>
  <c r="M81" i="10"/>
  <c r="U81" i="10"/>
  <c r="AC81" i="10"/>
  <c r="BP63" i="10"/>
  <c r="BT65" i="10"/>
  <c r="AN67" i="10"/>
  <c r="CA69" i="10"/>
  <c r="AJ70" i="10"/>
  <c r="BP70" i="10"/>
  <c r="S71" i="10"/>
  <c r="AL71" i="10"/>
  <c r="BH71" i="10"/>
  <c r="CE71" i="10"/>
  <c r="V72" i="10"/>
  <c r="AR72" i="10"/>
  <c r="BO72" i="10"/>
  <c r="AB73" i="10"/>
  <c r="AY73" i="10"/>
  <c r="BR73" i="10"/>
  <c r="L74" i="10"/>
  <c r="AI74" i="10"/>
  <c r="BB74" i="10"/>
  <c r="BX74" i="10"/>
  <c r="S75" i="10"/>
  <c r="AL75" i="10"/>
  <c r="BH75" i="10"/>
  <c r="CE75" i="10"/>
  <c r="S76" i="10"/>
  <c r="AD76" i="10"/>
  <c r="AR76" i="10"/>
  <c r="BB76" i="10"/>
  <c r="BL76" i="10"/>
  <c r="BV76" i="10"/>
  <c r="CE76" i="10"/>
  <c r="L77" i="10"/>
  <c r="U77" i="10"/>
  <c r="AD77" i="10"/>
  <c r="AL77" i="10"/>
  <c r="AT77" i="10"/>
  <c r="BB77" i="10"/>
  <c r="BJ77" i="10"/>
  <c r="BR77" i="10"/>
  <c r="BZ77" i="10"/>
  <c r="N78" i="10"/>
  <c r="V78" i="10"/>
  <c r="AD78" i="10"/>
  <c r="AL78" i="10"/>
  <c r="AT78" i="10"/>
  <c r="BB78" i="10"/>
  <c r="BJ78" i="10"/>
  <c r="BR78" i="10"/>
  <c r="BZ78" i="10"/>
  <c r="N79" i="10"/>
  <c r="V79" i="10"/>
  <c r="AD79" i="10"/>
  <c r="AL79" i="10"/>
  <c r="AT79" i="10"/>
  <c r="BB79" i="10"/>
  <c r="BJ79" i="10"/>
  <c r="BR79" i="10"/>
  <c r="BZ79" i="10"/>
  <c r="N80" i="10"/>
  <c r="V80" i="10"/>
  <c r="AD80" i="10"/>
  <c r="AL80" i="10"/>
  <c r="AT80" i="10"/>
  <c r="BB80" i="10"/>
  <c r="BJ80" i="10"/>
  <c r="BR80" i="10"/>
  <c r="BZ80" i="10"/>
  <c r="N81" i="10"/>
  <c r="V81" i="10"/>
  <c r="AD81" i="10"/>
  <c r="AL81" i="10"/>
  <c r="AT81" i="10"/>
  <c r="BB81" i="10"/>
  <c r="BJ81" i="10"/>
  <c r="BR81" i="10"/>
  <c r="CB65" i="10"/>
  <c r="AV67" i="10"/>
  <c r="P69" i="10"/>
  <c r="CC69" i="10"/>
  <c r="AL70" i="10"/>
  <c r="BR70" i="10"/>
  <c r="T71" i="10"/>
  <c r="AQ71" i="10"/>
  <c r="BJ71" i="10"/>
  <c r="CF71" i="10"/>
  <c r="AA72" i="10"/>
  <c r="AT72" i="10"/>
  <c r="BP72" i="10"/>
  <c r="K73" i="10"/>
  <c r="AD73" i="10"/>
  <c r="AZ73" i="10"/>
  <c r="BW73" i="10"/>
  <c r="N74" i="10"/>
  <c r="AJ74" i="10"/>
  <c r="BG74" i="10"/>
  <c r="BZ74" i="10"/>
  <c r="T75" i="10"/>
  <c r="AQ75" i="10"/>
  <c r="BJ75" i="10"/>
  <c r="CF75" i="10"/>
  <c r="T76" i="10"/>
  <c r="AF76" i="10"/>
  <c r="AS76" i="10"/>
  <c r="BD76" i="10"/>
  <c r="BN76" i="10"/>
  <c r="BW76" i="10"/>
  <c r="CF76" i="10"/>
  <c r="M77" i="10"/>
  <c r="V77" i="10"/>
  <c r="AE77" i="10"/>
  <c r="AM77" i="10"/>
  <c r="AU77" i="10"/>
  <c r="BC77" i="10"/>
  <c r="BK77" i="10"/>
  <c r="BS77" i="10"/>
  <c r="CA77" i="10"/>
  <c r="O78" i="10"/>
  <c r="W78" i="10"/>
  <c r="AE78" i="10"/>
  <c r="AM78" i="10"/>
  <c r="AU78" i="10"/>
  <c r="BC78" i="10"/>
  <c r="BK78" i="10"/>
  <c r="BS78" i="10"/>
  <c r="CA78" i="10"/>
  <c r="O79" i="10"/>
  <c r="W79" i="10"/>
  <c r="AE79" i="10"/>
  <c r="AM79" i="10"/>
  <c r="AU79" i="10"/>
  <c r="BC79" i="10"/>
  <c r="BK79" i="10"/>
  <c r="BS79" i="10"/>
  <c r="CA79" i="10"/>
  <c r="O80" i="10"/>
  <c r="W80" i="10"/>
  <c r="AE80" i="10"/>
  <c r="AM80" i="10"/>
  <c r="AU80" i="10"/>
  <c r="BC80" i="10"/>
  <c r="BK80" i="10"/>
  <c r="BS80" i="10"/>
  <c r="CA80" i="10"/>
  <c r="X66" i="10"/>
  <c r="BT67" i="10"/>
  <c r="AF69" i="10"/>
  <c r="AR70" i="10"/>
  <c r="BX70" i="10"/>
  <c r="V71" i="10"/>
  <c r="AR71" i="10"/>
  <c r="BO71" i="10"/>
  <c r="AB72" i="10"/>
  <c r="AY72" i="10"/>
  <c r="BR72" i="10"/>
  <c r="L73" i="10"/>
  <c r="AI73" i="10"/>
  <c r="BB73" i="10"/>
  <c r="BX73" i="10"/>
  <c r="S74" i="10"/>
  <c r="AL74" i="10"/>
  <c r="BH74" i="10"/>
  <c r="CE74" i="10"/>
  <c r="V75" i="10"/>
  <c r="AR75" i="10"/>
  <c r="BO75" i="10"/>
  <c r="U76" i="10"/>
  <c r="AI76" i="10"/>
  <c r="AT76" i="10"/>
  <c r="BF76" i="10"/>
  <c r="BO76" i="10"/>
  <c r="BX76" i="10"/>
  <c r="N77" i="10"/>
  <c r="W77" i="10"/>
  <c r="AF77" i="10"/>
  <c r="AN77" i="10"/>
  <c r="AV77" i="10"/>
  <c r="BD77" i="10"/>
  <c r="BL77" i="10"/>
  <c r="BT77" i="10"/>
  <c r="CB77" i="10"/>
  <c r="P78" i="10"/>
  <c r="X78" i="10"/>
  <c r="AF78" i="10"/>
  <c r="AN78" i="10"/>
  <c r="AV78" i="10"/>
  <c r="BD78" i="10"/>
  <c r="BL78" i="10"/>
  <c r="BT78" i="10"/>
  <c r="CB78" i="10"/>
  <c r="P79" i="10"/>
  <c r="X79" i="10"/>
  <c r="AF79" i="10"/>
  <c r="AN79" i="10"/>
  <c r="AV79" i="10"/>
  <c r="BD79" i="10"/>
  <c r="BL79" i="10"/>
  <c r="BT79" i="10"/>
  <c r="CB79" i="10"/>
  <c r="P80" i="10"/>
  <c r="X80" i="10"/>
  <c r="AF80" i="10"/>
  <c r="AN80" i="10"/>
  <c r="AV80" i="10"/>
  <c r="BD80" i="10"/>
  <c r="BL80" i="10"/>
  <c r="BT80" i="10"/>
  <c r="CB80" i="10"/>
  <c r="P81" i="10"/>
  <c r="X81" i="10"/>
  <c r="BL64" i="10"/>
  <c r="BD66" i="10"/>
  <c r="X68" i="10"/>
  <c r="BA69" i="10"/>
  <c r="S70" i="10"/>
  <c r="AZ70" i="10"/>
  <c r="CF70" i="10"/>
  <c r="AB71" i="10"/>
  <c r="AY71" i="10"/>
  <c r="BR71" i="10"/>
  <c r="L72" i="10"/>
  <c r="AI72" i="10"/>
  <c r="BB72" i="10"/>
  <c r="BX72" i="10"/>
  <c r="S73" i="10"/>
  <c r="AL73" i="10"/>
  <c r="BH73" i="10"/>
  <c r="CE73" i="10"/>
  <c r="V74" i="10"/>
  <c r="AR74" i="10"/>
  <c r="BO74" i="10"/>
  <c r="AB75" i="10"/>
  <c r="AY75" i="10"/>
  <c r="BR75" i="10"/>
  <c r="L76" i="10"/>
  <c r="X76" i="10"/>
  <c r="AK76" i="10"/>
  <c r="AX76" i="10"/>
  <c r="BH76" i="10"/>
  <c r="BQ76" i="10"/>
  <c r="BZ76" i="10"/>
  <c r="P77" i="10"/>
  <c r="Z77" i="10"/>
  <c r="AH77" i="10"/>
  <c r="AP77" i="10"/>
  <c r="AX77" i="10"/>
  <c r="BF77" i="10"/>
  <c r="BN77" i="10"/>
  <c r="BV77" i="10"/>
  <c r="CD77" i="10"/>
  <c r="R78" i="10"/>
  <c r="Z78" i="10"/>
  <c r="AH78" i="10"/>
  <c r="AP78" i="10"/>
  <c r="AX78" i="10"/>
  <c r="BF78" i="10"/>
  <c r="BN78" i="10"/>
  <c r="BV78" i="10"/>
  <c r="CD78" i="10"/>
  <c r="R79" i="10"/>
  <c r="Z79" i="10"/>
  <c r="AH79" i="10"/>
  <c r="AP79" i="10"/>
  <c r="AX79" i="10"/>
  <c r="BF79" i="10"/>
  <c r="BN79" i="10"/>
  <c r="BV79" i="10"/>
  <c r="CD79" i="10"/>
  <c r="R80" i="10"/>
  <c r="Z80" i="10"/>
  <c r="AH80" i="10"/>
  <c r="AP80" i="10"/>
  <c r="AX80" i="10"/>
  <c r="BF80" i="10"/>
  <c r="BN80" i="10"/>
  <c r="BV80" i="10"/>
  <c r="CD80" i="10"/>
  <c r="P64" i="10"/>
  <c r="L70" i="10"/>
  <c r="AT71" i="10"/>
  <c r="AZ72" i="10"/>
  <c r="BG73" i="10"/>
  <c r="BJ74" i="10"/>
  <c r="BP75" i="10"/>
  <c r="AV76" i="10"/>
  <c r="AO77" i="10"/>
  <c r="BU77" i="10"/>
  <c r="Y78" i="10"/>
  <c r="BE78" i="10"/>
  <c r="AO79" i="10"/>
  <c r="BU79" i="10"/>
  <c r="Y80" i="10"/>
  <c r="BE80" i="10"/>
  <c r="S81" i="10"/>
  <c r="AF81" i="10"/>
  <c r="AO81" i="10"/>
  <c r="AX81" i="10"/>
  <c r="BG81" i="10"/>
  <c r="BP81" i="10"/>
  <c r="BY81" i="10"/>
  <c r="M82" i="10"/>
  <c r="U82" i="10"/>
  <c r="AC82" i="10"/>
  <c r="AK82" i="10"/>
  <c r="AS82" i="10"/>
  <c r="BA82" i="10"/>
  <c r="BI82" i="10"/>
  <c r="BQ82" i="10"/>
  <c r="BY82" i="10"/>
  <c r="M83" i="10"/>
  <c r="U83" i="10"/>
  <c r="AC83" i="10"/>
  <c r="AK83" i="10"/>
  <c r="AS83" i="10"/>
  <c r="BA83" i="10"/>
  <c r="BI83" i="10"/>
  <c r="BQ83" i="10"/>
  <c r="BY83" i="10"/>
  <c r="M84" i="10"/>
  <c r="U84" i="10"/>
  <c r="AC84" i="10"/>
  <c r="AK84" i="10"/>
  <c r="AS84" i="10"/>
  <c r="BA84" i="10"/>
  <c r="BI84" i="10"/>
  <c r="CB64" i="10"/>
  <c r="U70" i="10"/>
  <c r="AZ71" i="10"/>
  <c r="BG72" i="10"/>
  <c r="BJ73" i="10"/>
  <c r="BP74" i="10"/>
  <c r="BW75" i="10"/>
  <c r="AY76" i="10"/>
  <c r="AQ77" i="10"/>
  <c r="BW77" i="10"/>
  <c r="AA78" i="10"/>
  <c r="BG78" i="10"/>
  <c r="K79" i="10"/>
  <c r="AQ79" i="10"/>
  <c r="BW79" i="10"/>
  <c r="AA80" i="10"/>
  <c r="BG80" i="10"/>
  <c r="T81" i="10"/>
  <c r="AG81" i="10"/>
  <c r="AP81" i="10"/>
  <c r="AY81" i="10"/>
  <c r="BH81" i="10"/>
  <c r="BQ81" i="10"/>
  <c r="BZ81" i="10"/>
  <c r="N82" i="10"/>
  <c r="V82" i="10"/>
  <c r="AD82" i="10"/>
  <c r="AL82" i="10"/>
  <c r="AT82" i="10"/>
  <c r="BB82" i="10"/>
  <c r="BJ82" i="10"/>
  <c r="BR82" i="10"/>
  <c r="BZ82" i="10"/>
  <c r="N83" i="10"/>
  <c r="V83" i="10"/>
  <c r="AD83" i="10"/>
  <c r="AL83" i="10"/>
  <c r="AT83" i="10"/>
  <c r="BB83" i="10"/>
  <c r="BJ83" i="10"/>
  <c r="BR83" i="10"/>
  <c r="BZ83" i="10"/>
  <c r="N84" i="10"/>
  <c r="V84" i="10"/>
  <c r="AD84" i="10"/>
  <c r="AL84" i="10"/>
  <c r="AT84" i="10"/>
  <c r="BB84" i="10"/>
  <c r="BJ84" i="10"/>
  <c r="BR84" i="10"/>
  <c r="BZ84" i="10"/>
  <c r="N85" i="10"/>
  <c r="V85" i="10"/>
  <c r="AD85" i="10"/>
  <c r="AL85" i="10"/>
  <c r="AT85" i="10"/>
  <c r="BB85" i="10"/>
  <c r="BJ85" i="10"/>
  <c r="BR85" i="10"/>
  <c r="BZ85" i="10"/>
  <c r="N86" i="10"/>
  <c r="V86" i="10"/>
  <c r="AD86" i="10"/>
  <c r="AL86" i="10"/>
  <c r="AT86" i="10"/>
  <c r="BB86" i="10"/>
  <c r="BJ86" i="10"/>
  <c r="BR86" i="10"/>
  <c r="BZ86" i="10"/>
  <c r="N87" i="10"/>
  <c r="V87" i="10"/>
  <c r="AD87" i="10"/>
  <c r="AF66" i="10"/>
  <c r="AT70" i="10"/>
  <c r="BP71" i="10"/>
  <c r="BW72" i="10"/>
  <c r="BZ73" i="10"/>
  <c r="CF74" i="10"/>
  <c r="K76" i="10"/>
  <c r="BG76" i="10"/>
  <c r="O77" i="10"/>
  <c r="AW77" i="10"/>
  <c r="CC77" i="10"/>
  <c r="AG78" i="10"/>
  <c r="BM78" i="10"/>
  <c r="Q79" i="10"/>
  <c r="AW79" i="10"/>
  <c r="CC79" i="10"/>
  <c r="AG80" i="10"/>
  <c r="BM80" i="10"/>
  <c r="W81" i="10"/>
  <c r="AH81" i="10"/>
  <c r="AQ81" i="10"/>
  <c r="AZ81" i="10"/>
  <c r="BI81" i="10"/>
  <c r="BS81" i="10"/>
  <c r="CA81" i="10"/>
  <c r="O82" i="10"/>
  <c r="W82" i="10"/>
  <c r="AE82" i="10"/>
  <c r="AM82" i="10"/>
  <c r="AU82" i="10"/>
  <c r="BC82" i="10"/>
  <c r="BK82" i="10"/>
  <c r="BS82" i="10"/>
  <c r="CA82" i="10"/>
  <c r="O83" i="10"/>
  <c r="W83" i="10"/>
  <c r="AE83" i="10"/>
  <c r="AM83" i="10"/>
  <c r="AU83" i="10"/>
  <c r="BC83" i="10"/>
  <c r="BK83" i="10"/>
  <c r="BS83" i="10"/>
  <c r="CA83" i="10"/>
  <c r="O84" i="10"/>
  <c r="W84" i="10"/>
  <c r="AE84" i="10"/>
  <c r="AM84" i="10"/>
  <c r="AU84" i="10"/>
  <c r="BC84" i="10"/>
  <c r="BK84" i="10"/>
  <c r="BS84" i="10"/>
  <c r="CA84" i="10"/>
  <c r="O85" i="10"/>
  <c r="W85" i="10"/>
  <c r="AE85" i="10"/>
  <c r="AM85" i="10"/>
  <c r="AU85" i="10"/>
  <c r="BC85" i="10"/>
  <c r="BK85" i="10"/>
  <c r="BS85" i="10"/>
  <c r="CA85" i="10"/>
  <c r="O86" i="10"/>
  <c r="W86" i="10"/>
  <c r="AE86" i="10"/>
  <c r="AM86" i="10"/>
  <c r="AU86" i="10"/>
  <c r="BC86" i="10"/>
  <c r="BK86" i="10"/>
  <c r="BS86" i="10"/>
  <c r="CA86" i="10"/>
  <c r="O87" i="10"/>
  <c r="W87" i="10"/>
  <c r="AE87" i="10"/>
  <c r="AM87" i="10"/>
  <c r="AU87" i="10"/>
  <c r="BC87" i="10"/>
  <c r="BK87" i="10"/>
  <c r="BS87" i="10"/>
  <c r="CA87" i="10"/>
  <c r="O88" i="10"/>
  <c r="W88" i="10"/>
  <c r="AE88" i="10"/>
  <c r="AM88" i="10"/>
  <c r="AU88" i="10"/>
  <c r="BC88" i="10"/>
  <c r="BL66" i="10"/>
  <c r="BB70" i="10"/>
  <c r="BW71" i="10"/>
  <c r="BZ72" i="10"/>
  <c r="CF73" i="10"/>
  <c r="K75" i="10"/>
  <c r="M76" i="10"/>
  <c r="BI76" i="10"/>
  <c r="R77" i="10"/>
  <c r="AY77" i="10"/>
  <c r="CE77" i="10"/>
  <c r="AI78" i="10"/>
  <c r="BO78" i="10"/>
  <c r="S79" i="10"/>
  <c r="AY79" i="10"/>
  <c r="CE79" i="10"/>
  <c r="AI80" i="10"/>
  <c r="BO80" i="10"/>
  <c r="K81" i="10"/>
  <c r="Y81" i="10"/>
  <c r="AI81" i="10"/>
  <c r="AR81" i="10"/>
  <c r="BA81" i="10"/>
  <c r="BK81" i="10"/>
  <c r="BT81" i="10"/>
  <c r="CB81" i="10"/>
  <c r="P82" i="10"/>
  <c r="X82" i="10"/>
  <c r="AF82" i="10"/>
  <c r="AN82" i="10"/>
  <c r="AV82" i="10"/>
  <c r="BD82" i="10"/>
  <c r="BL82" i="10"/>
  <c r="BT82" i="10"/>
  <c r="CB82" i="10"/>
  <c r="P83" i="10"/>
  <c r="X83" i="10"/>
  <c r="AF83" i="10"/>
  <c r="AN83" i="10"/>
  <c r="AV83" i="10"/>
  <c r="BD83" i="10"/>
  <c r="BL83" i="10"/>
  <c r="BT83" i="10"/>
  <c r="CB83" i="10"/>
  <c r="P84" i="10"/>
  <c r="X84" i="10"/>
  <c r="AF84" i="10"/>
  <c r="AN84" i="10"/>
  <c r="AV84" i="10"/>
  <c r="BD84" i="10"/>
  <c r="BL84" i="10"/>
  <c r="BT84" i="10"/>
  <c r="CB84" i="10"/>
  <c r="P85" i="10"/>
  <c r="X85" i="10"/>
  <c r="AF85" i="10"/>
  <c r="AN85" i="10"/>
  <c r="AV85" i="10"/>
  <c r="BD85" i="10"/>
  <c r="BL85" i="10"/>
  <c r="BT85" i="10"/>
  <c r="CB85" i="10"/>
  <c r="P86" i="10"/>
  <c r="X86" i="10"/>
  <c r="AF86" i="10"/>
  <c r="AN86" i="10"/>
  <c r="AV86" i="10"/>
  <c r="BD86" i="10"/>
  <c r="BL86" i="10"/>
  <c r="BT86" i="10"/>
  <c r="CB86" i="10"/>
  <c r="P87" i="10"/>
  <c r="X87" i="10"/>
  <c r="AF87" i="10"/>
  <c r="AN87" i="10"/>
  <c r="AV87" i="10"/>
  <c r="CB67" i="10"/>
  <c r="BZ70" i="10"/>
  <c r="K72" i="10"/>
  <c r="N73" i="10"/>
  <c r="T74" i="10"/>
  <c r="AA75" i="10"/>
  <c r="V76" i="10"/>
  <c r="BP76" i="10"/>
  <c r="X77" i="10"/>
  <c r="BE77" i="10"/>
  <c r="AO78" i="10"/>
  <c r="BU78" i="10"/>
  <c r="Y79" i="10"/>
  <c r="BE79" i="10"/>
  <c r="AO80" i="10"/>
  <c r="BU80" i="10"/>
  <c r="L81" i="10"/>
  <c r="Z81" i="10"/>
  <c r="AJ81" i="10"/>
  <c r="AS81" i="10"/>
  <c r="BC81" i="10"/>
  <c r="BL81" i="10"/>
  <c r="BU81" i="10"/>
  <c r="CC81" i="10"/>
  <c r="Q82" i="10"/>
  <c r="Y82" i="10"/>
  <c r="AG82" i="10"/>
  <c r="AO82" i="10"/>
  <c r="AW82" i="10"/>
  <c r="BE82" i="10"/>
  <c r="BM82" i="10"/>
  <c r="BU82" i="10"/>
  <c r="CC82" i="10"/>
  <c r="Q83" i="10"/>
  <c r="Y83" i="10"/>
  <c r="AG83" i="10"/>
  <c r="AO83" i="10"/>
  <c r="AW83" i="10"/>
  <c r="BE83" i="10"/>
  <c r="BM83" i="10"/>
  <c r="BU83" i="10"/>
  <c r="CC83" i="10"/>
  <c r="Q84" i="10"/>
  <c r="Y84" i="10"/>
  <c r="AG84" i="10"/>
  <c r="AO84" i="10"/>
  <c r="AW84" i="10"/>
  <c r="BE84" i="10"/>
  <c r="BM84" i="10"/>
  <c r="BU84" i="10"/>
  <c r="CC84" i="10"/>
  <c r="Q85" i="10"/>
  <c r="Y85" i="10"/>
  <c r="AG85" i="10"/>
  <c r="AO85" i="10"/>
  <c r="AW85" i="10"/>
  <c r="BE85" i="10"/>
  <c r="BM85" i="10"/>
  <c r="BU85" i="10"/>
  <c r="CC85" i="10"/>
  <c r="Q86" i="10"/>
  <c r="Y86" i="10"/>
  <c r="AG86" i="10"/>
  <c r="AO86" i="10"/>
  <c r="AW86" i="10"/>
  <c r="BE86" i="10"/>
  <c r="BM86" i="10"/>
  <c r="BU86" i="10"/>
  <c r="CC86" i="10"/>
  <c r="Q87" i="10"/>
  <c r="Y87" i="10"/>
  <c r="AG87" i="10"/>
  <c r="AO87" i="10"/>
  <c r="AW87" i="10"/>
  <c r="BE87" i="10"/>
  <c r="BM87" i="10"/>
  <c r="AF68" i="10"/>
  <c r="N72" i="10"/>
  <c r="T73" i="10"/>
  <c r="AA74" i="10"/>
  <c r="AD75" i="10"/>
  <c r="AA76" i="10"/>
  <c r="BR76" i="10"/>
  <c r="AA77" i="10"/>
  <c r="BG77" i="10"/>
  <c r="K78" i="10"/>
  <c r="AQ78" i="10"/>
  <c r="BW78" i="10"/>
  <c r="AA79" i="10"/>
  <c r="BG79" i="10"/>
  <c r="K80" i="10"/>
  <c r="AQ80" i="10"/>
  <c r="BW80" i="10"/>
  <c r="O81" i="10"/>
  <c r="AA81" i="10"/>
  <c r="AK81" i="10"/>
  <c r="AU81" i="10"/>
  <c r="BD81" i="10"/>
  <c r="BM81" i="10"/>
  <c r="BV81" i="10"/>
  <c r="CD81" i="10"/>
  <c r="R82" i="10"/>
  <c r="Z82" i="10"/>
  <c r="AH82" i="10"/>
  <c r="AP82" i="10"/>
  <c r="AX82" i="10"/>
  <c r="BF82" i="10"/>
  <c r="BN82" i="10"/>
  <c r="BV82" i="10"/>
  <c r="CD82" i="10"/>
  <c r="R83" i="10"/>
  <c r="Z83" i="10"/>
  <c r="AH83" i="10"/>
  <c r="AP83" i="10"/>
  <c r="AX83" i="10"/>
  <c r="BF83" i="10"/>
  <c r="BN83" i="10"/>
  <c r="BV83" i="10"/>
  <c r="CD83" i="10"/>
  <c r="R84" i="10"/>
  <c r="Z84" i="10"/>
  <c r="AH84" i="10"/>
  <c r="AP84" i="10"/>
  <c r="AX84" i="10"/>
  <c r="BF84" i="10"/>
  <c r="BN84" i="10"/>
  <c r="BV84" i="10"/>
  <c r="CD84" i="10"/>
  <c r="R85" i="10"/>
  <c r="Z85" i="10"/>
  <c r="AH85" i="10"/>
  <c r="AP85" i="10"/>
  <c r="AX85" i="10"/>
  <c r="BF85" i="10"/>
  <c r="BN85" i="10"/>
  <c r="BV85" i="10"/>
  <c r="CD85" i="10"/>
  <c r="R86" i="10"/>
  <c r="Z86" i="10"/>
  <c r="AH86" i="10"/>
  <c r="AP86" i="10"/>
  <c r="AX86" i="10"/>
  <c r="BF86" i="10"/>
  <c r="BN86" i="10"/>
  <c r="BV86" i="10"/>
  <c r="CD86" i="10"/>
  <c r="R87" i="10"/>
  <c r="Z87" i="10"/>
  <c r="AH87" i="10"/>
  <c r="AP87" i="10"/>
  <c r="AX87" i="10"/>
  <c r="BF87" i="10"/>
  <c r="BN87" i="10"/>
  <c r="AK69" i="10"/>
  <c r="AA71" i="10"/>
  <c r="AD72" i="10"/>
  <c r="AJ73" i="10"/>
  <c r="AQ74" i="10"/>
  <c r="AT75" i="10"/>
  <c r="AJ76" i="10"/>
  <c r="BY76" i="10"/>
  <c r="AG77" i="10"/>
  <c r="BM77" i="10"/>
  <c r="Q78" i="10"/>
  <c r="AW78" i="10"/>
  <c r="CC78" i="10"/>
  <c r="AG79" i="10"/>
  <c r="BM79" i="10"/>
  <c r="Q80" i="10"/>
  <c r="AW80" i="10"/>
  <c r="CC80" i="10"/>
  <c r="Q81" i="10"/>
  <c r="AB81" i="10"/>
  <c r="AM81" i="10"/>
  <c r="AV81" i="10"/>
  <c r="BE81" i="10"/>
  <c r="BN81" i="10"/>
  <c r="BW81" i="10"/>
  <c r="CE81" i="10"/>
  <c r="K82" i="10"/>
  <c r="S82" i="10"/>
  <c r="AA82" i="10"/>
  <c r="AI82" i="10"/>
  <c r="AQ82" i="10"/>
  <c r="AY82" i="10"/>
  <c r="BG82" i="10"/>
  <c r="BO82" i="10"/>
  <c r="BW82" i="10"/>
  <c r="CE82" i="10"/>
  <c r="K83" i="10"/>
  <c r="S83" i="10"/>
  <c r="AA83" i="10"/>
  <c r="AI83" i="10"/>
  <c r="AQ83" i="10"/>
  <c r="AY83" i="10"/>
  <c r="BG83" i="10"/>
  <c r="BO83" i="10"/>
  <c r="BW83" i="10"/>
  <c r="CE83" i="10"/>
  <c r="K84" i="10"/>
  <c r="S84" i="10"/>
  <c r="AA84" i="10"/>
  <c r="AI84" i="10"/>
  <c r="AQ84" i="10"/>
  <c r="AY84" i="10"/>
  <c r="BG84" i="10"/>
  <c r="BO84" i="10"/>
  <c r="BW84" i="10"/>
  <c r="CE84" i="10"/>
  <c r="K85" i="10"/>
  <c r="S85" i="10"/>
  <c r="AA85" i="10"/>
  <c r="AI85" i="10"/>
  <c r="AQ85" i="10"/>
  <c r="AY85" i="10"/>
  <c r="BG85" i="10"/>
  <c r="BO85" i="10"/>
  <c r="BW85" i="10"/>
  <c r="CE85" i="10"/>
  <c r="K86" i="10"/>
  <c r="S86" i="10"/>
  <c r="AA86" i="10"/>
  <c r="AI86" i="10"/>
  <c r="AQ86" i="10"/>
  <c r="AY86" i="10"/>
  <c r="BG86" i="10"/>
  <c r="BO86" i="10"/>
  <c r="BW86" i="10"/>
  <c r="CE86" i="10"/>
  <c r="K87" i="10"/>
  <c r="S87" i="10"/>
  <c r="AA87" i="10"/>
  <c r="AI87" i="10"/>
  <c r="AQ87" i="10"/>
  <c r="AY87" i="10"/>
  <c r="BD69" i="10"/>
  <c r="AI77" i="10"/>
  <c r="AY80" i="10"/>
  <c r="AW81" i="10"/>
  <c r="AJ82" i="10"/>
  <c r="T83" i="10"/>
  <c r="CF83" i="10"/>
  <c r="BP84" i="10"/>
  <c r="T85" i="10"/>
  <c r="AZ85" i="10"/>
  <c r="CF85" i="10"/>
  <c r="AJ86" i="10"/>
  <c r="BP86" i="10"/>
  <c r="T87" i="10"/>
  <c r="AS87" i="10"/>
  <c r="BI87" i="10"/>
  <c r="BU87" i="10"/>
  <c r="CD87" i="10"/>
  <c r="K88" i="10"/>
  <c r="T88" i="10"/>
  <c r="AC88" i="10"/>
  <c r="AL88" i="10"/>
  <c r="AV88" i="10"/>
  <c r="BE88" i="10"/>
  <c r="BM88" i="10"/>
  <c r="BU88" i="10"/>
  <c r="CC88" i="10"/>
  <c r="Q89" i="10"/>
  <c r="Y89" i="10"/>
  <c r="AG89" i="10"/>
  <c r="AO89" i="10"/>
  <c r="AW89" i="10"/>
  <c r="BE89" i="10"/>
  <c r="BM89" i="10"/>
  <c r="BU89" i="10"/>
  <c r="CC89" i="10"/>
  <c r="Q90" i="10"/>
  <c r="Y90" i="10"/>
  <c r="AG90" i="10"/>
  <c r="AO90" i="10"/>
  <c r="AW90" i="10"/>
  <c r="BE90" i="10"/>
  <c r="BM90" i="10"/>
  <c r="BU90" i="10"/>
  <c r="CC90" i="10"/>
  <c r="Q91" i="10"/>
  <c r="Y91" i="10"/>
  <c r="AG91" i="10"/>
  <c r="AO91" i="10"/>
  <c r="AW91" i="10"/>
  <c r="BE91" i="10"/>
  <c r="BM91" i="10"/>
  <c r="BU91" i="10"/>
  <c r="CC91" i="10"/>
  <c r="J55" i="10"/>
  <c r="R55" i="10"/>
  <c r="Z55" i="10"/>
  <c r="AH55" i="10"/>
  <c r="AP55" i="10"/>
  <c r="AX55" i="10"/>
  <c r="BF55" i="10"/>
  <c r="BN55" i="10"/>
  <c r="BV55" i="10"/>
  <c r="CD55" i="10"/>
  <c r="CF55" i="10"/>
  <c r="L82" i="10"/>
  <c r="AR84" i="10"/>
  <c r="BA86" i="10"/>
  <c r="BQ87" i="10"/>
  <c r="Z88" i="10"/>
  <c r="BA88" i="10"/>
  <c r="N89" i="10"/>
  <c r="AT89" i="10"/>
  <c r="BR89" i="10"/>
  <c r="V90" i="10"/>
  <c r="BB90" i="10"/>
  <c r="N91" i="10"/>
  <c r="AT91" i="10"/>
  <c r="BZ91" i="10"/>
  <c r="AE55" i="10"/>
  <c r="BC55" i="10"/>
  <c r="BD88" i="10"/>
  <c r="X89" i="10"/>
  <c r="CB89" i="10"/>
  <c r="AV90" i="10"/>
  <c r="AF91" i="10"/>
  <c r="CB91" i="10"/>
  <c r="AO55" i="10"/>
  <c r="CC55" i="10"/>
  <c r="AD71" i="10"/>
  <c r="BO77" i="10"/>
  <c r="CE80" i="10"/>
  <c r="BF81" i="10"/>
  <c r="AR82" i="10"/>
  <c r="AB83" i="10"/>
  <c r="L84" i="10"/>
  <c r="BQ84" i="10"/>
  <c r="U85" i="10"/>
  <c r="BA85" i="10"/>
  <c r="AK86" i="10"/>
  <c r="BQ86" i="10"/>
  <c r="U87" i="10"/>
  <c r="AT87" i="10"/>
  <c r="BJ87" i="10"/>
  <c r="BV87" i="10"/>
  <c r="CE87" i="10"/>
  <c r="L88" i="10"/>
  <c r="U88" i="10"/>
  <c r="AD88" i="10"/>
  <c r="AN88" i="10"/>
  <c r="AW88" i="10"/>
  <c r="BF88" i="10"/>
  <c r="BN88" i="10"/>
  <c r="BV88" i="10"/>
  <c r="CD88" i="10"/>
  <c r="R89" i="10"/>
  <c r="Z89" i="10"/>
  <c r="AH89" i="10"/>
  <c r="AP89" i="10"/>
  <c r="AX89" i="10"/>
  <c r="BF89" i="10"/>
  <c r="BN89" i="10"/>
  <c r="BV89" i="10"/>
  <c r="CD89" i="10"/>
  <c r="R90" i="10"/>
  <c r="Z90" i="10"/>
  <c r="AH90" i="10"/>
  <c r="AP90" i="10"/>
  <c r="AX90" i="10"/>
  <c r="BF90" i="10"/>
  <c r="BN90" i="10"/>
  <c r="BV90" i="10"/>
  <c r="CD90" i="10"/>
  <c r="R91" i="10"/>
  <c r="Z91" i="10"/>
  <c r="AH91" i="10"/>
  <c r="AP91" i="10"/>
  <c r="AX91" i="10"/>
  <c r="BF91" i="10"/>
  <c r="BN91" i="10"/>
  <c r="BV91" i="10"/>
  <c r="CD91" i="10"/>
  <c r="K55" i="10"/>
  <c r="S55" i="10"/>
  <c r="AA55" i="10"/>
  <c r="AI55" i="10"/>
  <c r="AQ55" i="10"/>
  <c r="AY55" i="10"/>
  <c r="BG55" i="10"/>
  <c r="BO55" i="10"/>
  <c r="BW55" i="10"/>
  <c r="CE55" i="10"/>
  <c r="BX55" i="10"/>
  <c r="R81" i="10"/>
  <c r="U86" i="10"/>
  <c r="BD87" i="10"/>
  <c r="Q88" i="10"/>
  <c r="BJ88" i="10"/>
  <c r="AL89" i="10"/>
  <c r="BZ89" i="10"/>
  <c r="AD90" i="10"/>
  <c r="BJ90" i="10"/>
  <c r="AL91" i="10"/>
  <c r="BR91" i="10"/>
  <c r="AM55" i="10"/>
  <c r="BK55" i="10"/>
  <c r="S88" i="10"/>
  <c r="CB88" i="10"/>
  <c r="AV89" i="10"/>
  <c r="X90" i="10"/>
  <c r="BT90" i="10"/>
  <c r="AN91" i="10"/>
  <c r="I55" i="10"/>
  <c r="BE55" i="10"/>
  <c r="AJ72" i="10"/>
  <c r="S78" i="10"/>
  <c r="BO81" i="10"/>
  <c r="AZ82" i="10"/>
  <c r="AJ83" i="10"/>
  <c r="T84" i="10"/>
  <c r="BX84" i="10"/>
  <c r="AB85" i="10"/>
  <c r="BH85" i="10"/>
  <c r="L86" i="10"/>
  <c r="AR86" i="10"/>
  <c r="BX86" i="10"/>
  <c r="AB87" i="10"/>
  <c r="AZ87" i="10"/>
  <c r="BL87" i="10"/>
  <c r="BW87" i="10"/>
  <c r="CF87" i="10"/>
  <c r="M88" i="10"/>
  <c r="V88" i="10"/>
  <c r="AF88" i="10"/>
  <c r="AO88" i="10"/>
  <c r="AX88" i="10"/>
  <c r="BG88" i="10"/>
  <c r="BO88" i="10"/>
  <c r="BW88" i="10"/>
  <c r="CE88" i="10"/>
  <c r="K89" i="10"/>
  <c r="S89" i="10"/>
  <c r="AA89" i="10"/>
  <c r="AI89" i="10"/>
  <c r="AQ89" i="10"/>
  <c r="AY89" i="10"/>
  <c r="BG89" i="10"/>
  <c r="BO89" i="10"/>
  <c r="BW89" i="10"/>
  <c r="CE89" i="10"/>
  <c r="K90" i="10"/>
  <c r="S90" i="10"/>
  <c r="AA90" i="10"/>
  <c r="AI90" i="10"/>
  <c r="AQ90" i="10"/>
  <c r="AY90" i="10"/>
  <c r="BG90" i="10"/>
  <c r="BO90" i="10"/>
  <c r="BW90" i="10"/>
  <c r="CE90" i="10"/>
  <c r="K91" i="10"/>
  <c r="S91" i="10"/>
  <c r="AA91" i="10"/>
  <c r="AI91" i="10"/>
  <c r="AQ91" i="10"/>
  <c r="AY91" i="10"/>
  <c r="BG91" i="10"/>
  <c r="BO91" i="10"/>
  <c r="BW91" i="10"/>
  <c r="CE91" i="10"/>
  <c r="L55" i="10"/>
  <c r="T55" i="10"/>
  <c r="AB55" i="10"/>
  <c r="AJ55" i="10"/>
  <c r="AR55" i="10"/>
  <c r="AZ55" i="10"/>
  <c r="BH55" i="10"/>
  <c r="BP55" i="10"/>
  <c r="AI79" i="10"/>
  <c r="BH83" i="10"/>
  <c r="BQ85" i="10"/>
  <c r="AK87" i="10"/>
  <c r="AR88" i="10"/>
  <c r="BZ88" i="10"/>
  <c r="AD89" i="10"/>
  <c r="BJ89" i="10"/>
  <c r="N90" i="10"/>
  <c r="AT90" i="10"/>
  <c r="BZ90" i="10"/>
  <c r="AD91" i="10"/>
  <c r="BJ91" i="10"/>
  <c r="W55" i="10"/>
  <c r="BS55" i="10"/>
  <c r="AB88" i="10"/>
  <c r="BT88" i="10"/>
  <c r="AN89" i="10"/>
  <c r="BD90" i="10"/>
  <c r="P91" i="10"/>
  <c r="BL91" i="10"/>
  <c r="AW55" i="10"/>
  <c r="AQ73" i="10"/>
  <c r="AY78" i="10"/>
  <c r="BX81" i="10"/>
  <c r="BH82" i="10"/>
  <c r="AR83" i="10"/>
  <c r="AB84" i="10"/>
  <c r="BY84" i="10"/>
  <c r="AC85" i="10"/>
  <c r="BI85" i="10"/>
  <c r="M86" i="10"/>
  <c r="AS86" i="10"/>
  <c r="BY86" i="10"/>
  <c r="AC87" i="10"/>
  <c r="BA87" i="10"/>
  <c r="BO87" i="10"/>
  <c r="BX87" i="10"/>
  <c r="N88" i="10"/>
  <c r="X88" i="10"/>
  <c r="AG88" i="10"/>
  <c r="AP88" i="10"/>
  <c r="AY88" i="10"/>
  <c r="BH88" i="10"/>
  <c r="BP88" i="10"/>
  <c r="BX88" i="10"/>
  <c r="CF88" i="10"/>
  <c r="L89" i="10"/>
  <c r="T89" i="10"/>
  <c r="AB89" i="10"/>
  <c r="AJ89" i="10"/>
  <c r="AR89" i="10"/>
  <c r="AZ89" i="10"/>
  <c r="BH89" i="10"/>
  <c r="BP89" i="10"/>
  <c r="BX89" i="10"/>
  <c r="CF89" i="10"/>
  <c r="L90" i="10"/>
  <c r="T90" i="10"/>
  <c r="AB90" i="10"/>
  <c r="AJ90" i="10"/>
  <c r="AR90" i="10"/>
  <c r="AZ90" i="10"/>
  <c r="BH90" i="10"/>
  <c r="BP90" i="10"/>
  <c r="BX90" i="10"/>
  <c r="CF90" i="10"/>
  <c r="L91" i="10"/>
  <c r="T91" i="10"/>
  <c r="AB91" i="10"/>
  <c r="AJ91" i="10"/>
  <c r="AR91" i="10"/>
  <c r="AZ91" i="10"/>
  <c r="BH91" i="10"/>
  <c r="BP91" i="10"/>
  <c r="BX91" i="10"/>
  <c r="CF91" i="10"/>
  <c r="M55" i="10"/>
  <c r="U55" i="10"/>
  <c r="AC55" i="10"/>
  <c r="AK55" i="10"/>
  <c r="AS55" i="10"/>
  <c r="BA55" i="10"/>
  <c r="BI55" i="10"/>
  <c r="BQ55" i="10"/>
  <c r="BY55" i="10"/>
  <c r="E55" i="10"/>
  <c r="D55" i="10"/>
  <c r="AZ75" i="10"/>
  <c r="BX82" i="10"/>
  <c r="AK85" i="10"/>
  <c r="BZ87" i="10"/>
  <c r="AI88" i="10"/>
  <c r="BR88" i="10"/>
  <c r="V89" i="10"/>
  <c r="BB89" i="10"/>
  <c r="AL90" i="10"/>
  <c r="BR90" i="10"/>
  <c r="V91" i="10"/>
  <c r="BB91" i="10"/>
  <c r="O55" i="10"/>
  <c r="AU55" i="10"/>
  <c r="BT87" i="10"/>
  <c r="BL88" i="10"/>
  <c r="AF89" i="10"/>
  <c r="BT89" i="10"/>
  <c r="AF90" i="10"/>
  <c r="CB90" i="10"/>
  <c r="AV91" i="10"/>
  <c r="Q55" i="10"/>
  <c r="BU55" i="10"/>
  <c r="AT74" i="10"/>
  <c r="CE78" i="10"/>
  <c r="CF81" i="10"/>
  <c r="BP82" i="10"/>
  <c r="AZ83" i="10"/>
  <c r="AJ84" i="10"/>
  <c r="CF84" i="10"/>
  <c r="AJ85" i="10"/>
  <c r="BP85" i="10"/>
  <c r="T86" i="10"/>
  <c r="AZ86" i="10"/>
  <c r="CF86" i="10"/>
  <c r="AJ87" i="10"/>
  <c r="BB87" i="10"/>
  <c r="BP87" i="10"/>
  <c r="BY87" i="10"/>
  <c r="P88" i="10"/>
  <c r="Y88" i="10"/>
  <c r="AH88" i="10"/>
  <c r="AQ88" i="10"/>
  <c r="AZ88" i="10"/>
  <c r="BI88" i="10"/>
  <c r="BQ88" i="10"/>
  <c r="BY88" i="10"/>
  <c r="M89" i="10"/>
  <c r="U89" i="10"/>
  <c r="AC89" i="10"/>
  <c r="AK89" i="10"/>
  <c r="AS89" i="10"/>
  <c r="BA89" i="10"/>
  <c r="BI89" i="10"/>
  <c r="BQ89" i="10"/>
  <c r="BY89" i="10"/>
  <c r="M90" i="10"/>
  <c r="U90" i="10"/>
  <c r="AC90" i="10"/>
  <c r="AK90" i="10"/>
  <c r="AS90" i="10"/>
  <c r="BA90" i="10"/>
  <c r="BI90" i="10"/>
  <c r="BQ90" i="10"/>
  <c r="BY90" i="10"/>
  <c r="M91" i="10"/>
  <c r="U91" i="10"/>
  <c r="AC91" i="10"/>
  <c r="AK91" i="10"/>
  <c r="AS91" i="10"/>
  <c r="BA91" i="10"/>
  <c r="BI91" i="10"/>
  <c r="BQ91" i="10"/>
  <c r="BY91" i="10"/>
  <c r="F55" i="10"/>
  <c r="N55" i="10"/>
  <c r="V55" i="10"/>
  <c r="AD55" i="10"/>
  <c r="AL55" i="10"/>
  <c r="AT55" i="10"/>
  <c r="BB55" i="10"/>
  <c r="BJ55" i="10"/>
  <c r="BR55" i="10"/>
  <c r="BZ55" i="10"/>
  <c r="G55" i="10"/>
  <c r="CA55" i="10"/>
  <c r="AK88" i="10"/>
  <c r="BD89" i="10"/>
  <c r="P90" i="10"/>
  <c r="BL90" i="10"/>
  <c r="BD91" i="10"/>
  <c r="Y55" i="10"/>
  <c r="BM55" i="10"/>
  <c r="AL76" i="10"/>
  <c r="BO79" i="10"/>
  <c r="AE81" i="10"/>
  <c r="T82" i="10"/>
  <c r="CF82" i="10"/>
  <c r="BP83" i="10"/>
  <c r="AZ84" i="10"/>
  <c r="L85" i="10"/>
  <c r="AR85" i="10"/>
  <c r="BX85" i="10"/>
  <c r="AB86" i="10"/>
  <c r="BH86" i="10"/>
  <c r="L87" i="10"/>
  <c r="AL87" i="10"/>
  <c r="BG87" i="10"/>
  <c r="BR87" i="10"/>
  <c r="CB87" i="10"/>
  <c r="R88" i="10"/>
  <c r="AA88" i="10"/>
  <c r="AJ88" i="10"/>
  <c r="AS88" i="10"/>
  <c r="BB88" i="10"/>
  <c r="BK88" i="10"/>
  <c r="BS88" i="10"/>
  <c r="CA88" i="10"/>
  <c r="O89" i="10"/>
  <c r="W89" i="10"/>
  <c r="AE89" i="10"/>
  <c r="AM89" i="10"/>
  <c r="AU89" i="10"/>
  <c r="BC89" i="10"/>
  <c r="BK89" i="10"/>
  <c r="BS89" i="10"/>
  <c r="CA89" i="10"/>
  <c r="O90" i="10"/>
  <c r="W90" i="10"/>
  <c r="AE90" i="10"/>
  <c r="AM90" i="10"/>
  <c r="AU90" i="10"/>
  <c r="BC90" i="10"/>
  <c r="BK90" i="10"/>
  <c r="BS90" i="10"/>
  <c r="CA90" i="10"/>
  <c r="O91" i="10"/>
  <c r="W91" i="10"/>
  <c r="AE91" i="10"/>
  <c r="AM91" i="10"/>
  <c r="AU91" i="10"/>
  <c r="BC91" i="10"/>
  <c r="BK91" i="10"/>
  <c r="BS91" i="10"/>
  <c r="CA91" i="10"/>
  <c r="H55" i="10"/>
  <c r="P55" i="10"/>
  <c r="X55" i="10"/>
  <c r="AF55" i="10"/>
  <c r="AN55" i="10"/>
  <c r="AV55" i="10"/>
  <c r="BD55" i="10"/>
  <c r="BL55" i="10"/>
  <c r="BT55" i="10"/>
  <c r="CB55" i="10"/>
  <c r="CA76" i="10"/>
  <c r="S80" i="10"/>
  <c r="AN81" i="10"/>
  <c r="AB82" i="10"/>
  <c r="L83" i="10"/>
  <c r="BX83" i="10"/>
  <c r="BH84" i="10"/>
  <c r="M85" i="10"/>
  <c r="AS85" i="10"/>
  <c r="BY85" i="10"/>
  <c r="AC86" i="10"/>
  <c r="BI86" i="10"/>
  <c r="M87" i="10"/>
  <c r="AR87" i="10"/>
  <c r="BH87" i="10"/>
  <c r="CC87" i="10"/>
  <c r="AT88" i="10"/>
  <c r="P89" i="10"/>
  <c r="BL89" i="10"/>
  <c r="AN90" i="10"/>
  <c r="X91" i="10"/>
  <c r="BT91" i="10"/>
  <c r="AG55" i="10"/>
  <c r="D94" i="10"/>
  <c r="L94" i="10"/>
  <c r="T94" i="10"/>
  <c r="AB94" i="10"/>
  <c r="AJ94" i="10"/>
  <c r="AR94" i="10"/>
  <c r="AZ94" i="10"/>
  <c r="BH94" i="10"/>
  <c r="BP94" i="10"/>
  <c r="BX94" i="10"/>
  <c r="CF94" i="10"/>
  <c r="K95" i="10"/>
  <c r="S95" i="10"/>
  <c r="AA95" i="10"/>
  <c r="AI95" i="10"/>
  <c r="AQ95" i="10"/>
  <c r="AY95" i="10"/>
  <c r="BG95" i="10"/>
  <c r="BO95" i="10"/>
  <c r="BW95" i="10"/>
  <c r="CE95" i="10"/>
  <c r="J96" i="10"/>
  <c r="R96" i="10"/>
  <c r="Z96" i="10"/>
  <c r="AH96" i="10"/>
  <c r="AP96" i="10"/>
  <c r="AX96" i="10"/>
  <c r="BF96" i="10"/>
  <c r="BN96" i="10"/>
  <c r="BV96" i="10"/>
  <c r="CD96" i="10"/>
  <c r="I97" i="10"/>
  <c r="Q97" i="10"/>
  <c r="Y97" i="10"/>
  <c r="AG97" i="10"/>
  <c r="AO97" i="10"/>
  <c r="AW97" i="10"/>
  <c r="BE97" i="10"/>
  <c r="BM97" i="10"/>
  <c r="BU97" i="10"/>
  <c r="CC97" i="10"/>
  <c r="H98" i="10"/>
  <c r="P98" i="10"/>
  <c r="X98" i="10"/>
  <c r="AF98" i="10"/>
  <c r="AN98" i="10"/>
  <c r="AV98" i="10"/>
  <c r="BD98" i="10"/>
  <c r="BL98" i="10"/>
  <c r="BT98" i="10"/>
  <c r="CB98" i="10"/>
  <c r="G99" i="10"/>
  <c r="O99" i="10"/>
  <c r="W99" i="10"/>
  <c r="AE99" i="10"/>
  <c r="AM99" i="10"/>
  <c r="AU99" i="10"/>
  <c r="BC99" i="10"/>
  <c r="BK99" i="10"/>
  <c r="BS99" i="10"/>
  <c r="CA99" i="10"/>
  <c r="F100" i="10"/>
  <c r="N100" i="10"/>
  <c r="V100" i="10"/>
  <c r="AD100" i="10"/>
  <c r="AL100" i="10"/>
  <c r="AT100" i="10"/>
  <c r="BB100" i="10"/>
  <c r="BJ100" i="10"/>
  <c r="BR100" i="10"/>
  <c r="BZ100" i="10"/>
  <c r="E101" i="10"/>
  <c r="M101" i="10"/>
  <c r="U101" i="10"/>
  <c r="AC101" i="10"/>
  <c r="AK101" i="10"/>
  <c r="AS101" i="10"/>
  <c r="BA101" i="10"/>
  <c r="BI101" i="10"/>
  <c r="BQ101" i="10"/>
  <c r="BY101" i="10"/>
  <c r="D102" i="10"/>
  <c r="L102" i="10"/>
  <c r="T102" i="10"/>
  <c r="AB102" i="10"/>
  <c r="E94" i="10"/>
  <c r="M94" i="10"/>
  <c r="U94" i="10"/>
  <c r="AC94" i="10"/>
  <c r="AK94" i="10"/>
  <c r="AS94" i="10"/>
  <c r="BA94" i="10"/>
  <c r="BI94" i="10"/>
  <c r="BQ94" i="10"/>
  <c r="BY94" i="10"/>
  <c r="D95" i="10"/>
  <c r="L95" i="10"/>
  <c r="T95" i="10"/>
  <c r="AB95" i="10"/>
  <c r="AJ95" i="10"/>
  <c r="AR95" i="10"/>
  <c r="AZ95" i="10"/>
  <c r="BH95" i="10"/>
  <c r="BP95" i="10"/>
  <c r="BX95" i="10"/>
  <c r="CF95" i="10"/>
  <c r="K96" i="10"/>
  <c r="S96" i="10"/>
  <c r="AA96" i="10"/>
  <c r="AI96" i="10"/>
  <c r="AQ96" i="10"/>
  <c r="AY96" i="10"/>
  <c r="BG96" i="10"/>
  <c r="BO96" i="10"/>
  <c r="BW96" i="10"/>
  <c r="CE96" i="10"/>
  <c r="J97" i="10"/>
  <c r="R97" i="10"/>
  <c r="Z97" i="10"/>
  <c r="AH97" i="10"/>
  <c r="AP97" i="10"/>
  <c r="AX97" i="10"/>
  <c r="BF97" i="10"/>
  <c r="BN97" i="10"/>
  <c r="BV97" i="10"/>
  <c r="CD97" i="10"/>
  <c r="I98" i="10"/>
  <c r="Q98" i="10"/>
  <c r="Y98" i="10"/>
  <c r="AG98" i="10"/>
  <c r="AO98" i="10"/>
  <c r="AW98" i="10"/>
  <c r="BE98" i="10"/>
  <c r="BM98" i="10"/>
  <c r="F94" i="10"/>
  <c r="N94" i="10"/>
  <c r="V94" i="10"/>
  <c r="AD94" i="10"/>
  <c r="AL94" i="10"/>
  <c r="AT94" i="10"/>
  <c r="BB94" i="10"/>
  <c r="BJ94" i="10"/>
  <c r="BR94" i="10"/>
  <c r="BZ94" i="10"/>
  <c r="E95" i="10"/>
  <c r="M95" i="10"/>
  <c r="U95" i="10"/>
  <c r="AC95" i="10"/>
  <c r="AK95" i="10"/>
  <c r="AS95" i="10"/>
  <c r="BA95" i="10"/>
  <c r="BI95" i="10"/>
  <c r="BQ95" i="10"/>
  <c r="BY95" i="10"/>
  <c r="D96" i="10"/>
  <c r="L96" i="10"/>
  <c r="T96" i="10"/>
  <c r="AB96" i="10"/>
  <c r="AJ96" i="10"/>
  <c r="AR96" i="10"/>
  <c r="AZ96" i="10"/>
  <c r="BH96" i="10"/>
  <c r="BP96" i="10"/>
  <c r="BX96" i="10"/>
  <c r="CF96" i="10"/>
  <c r="K97" i="10"/>
  <c r="S97" i="10"/>
  <c r="AA97" i="10"/>
  <c r="AI97" i="10"/>
  <c r="AQ97" i="10"/>
  <c r="AY97" i="10"/>
  <c r="BG97" i="10"/>
  <c r="BO97" i="10"/>
  <c r="BW97" i="10"/>
  <c r="CE97" i="10"/>
  <c r="J98" i="10"/>
  <c r="R98" i="10"/>
  <c r="Z98" i="10"/>
  <c r="AH98" i="10"/>
  <c r="AP98" i="10"/>
  <c r="AX98" i="10"/>
  <c r="BF98" i="10"/>
  <c r="BN98" i="10"/>
  <c r="BV98" i="10"/>
  <c r="CD98" i="10"/>
  <c r="I99" i="10"/>
  <c r="Q99" i="10"/>
  <c r="Y99" i="10"/>
  <c r="AG99" i="10"/>
  <c r="AO99" i="10"/>
  <c r="AW99" i="10"/>
  <c r="BE99" i="10"/>
  <c r="BM99" i="10"/>
  <c r="BU99" i="10"/>
  <c r="CC99" i="10"/>
  <c r="H100" i="10"/>
  <c r="P100" i="10"/>
  <c r="X100" i="10"/>
  <c r="AF100" i="10"/>
  <c r="AN100" i="10"/>
  <c r="AV100" i="10"/>
  <c r="BD100" i="10"/>
  <c r="BL100" i="10"/>
  <c r="G94" i="10"/>
  <c r="O94" i="10"/>
  <c r="W94" i="10"/>
  <c r="AE94" i="10"/>
  <c r="AM94" i="10"/>
  <c r="AU94" i="10"/>
  <c r="BC94" i="10"/>
  <c r="BK94" i="10"/>
  <c r="BS94" i="10"/>
  <c r="CA94" i="10"/>
  <c r="F95" i="10"/>
  <c r="N95" i="10"/>
  <c r="V95" i="10"/>
  <c r="AD95" i="10"/>
  <c r="AL95" i="10"/>
  <c r="AT95" i="10"/>
  <c r="BB95" i="10"/>
  <c r="BJ95" i="10"/>
  <c r="BR95" i="10"/>
  <c r="BZ95" i="10"/>
  <c r="E96" i="10"/>
  <c r="M96" i="10"/>
  <c r="U96" i="10"/>
  <c r="AC96" i="10"/>
  <c r="AK96" i="10"/>
  <c r="AS96" i="10"/>
  <c r="BA96" i="10"/>
  <c r="BI96" i="10"/>
  <c r="BQ96" i="10"/>
  <c r="BY96" i="10"/>
  <c r="D97" i="10"/>
  <c r="L97" i="10"/>
  <c r="T97" i="10"/>
  <c r="AB97" i="10"/>
  <c r="AJ97" i="10"/>
  <c r="AR97" i="10"/>
  <c r="AZ97" i="10"/>
  <c r="BH97" i="10"/>
  <c r="BP97" i="10"/>
  <c r="BX97" i="10"/>
  <c r="CF97" i="10"/>
  <c r="K98" i="10"/>
  <c r="S98" i="10"/>
  <c r="AA98" i="10"/>
  <c r="AI98" i="10"/>
  <c r="AQ98" i="10"/>
  <c r="AY98" i="10"/>
  <c r="BG98" i="10"/>
  <c r="BO98" i="10"/>
  <c r="BW98" i="10"/>
  <c r="CE98" i="10"/>
  <c r="J99" i="10"/>
  <c r="R99" i="10"/>
  <c r="Z99" i="10"/>
  <c r="AH99" i="10"/>
  <c r="AP99" i="10"/>
  <c r="AX99" i="10"/>
  <c r="BF99" i="10"/>
  <c r="BN99" i="10"/>
  <c r="BV99" i="10"/>
  <c r="CD99" i="10"/>
  <c r="I100" i="10"/>
  <c r="Q100" i="10"/>
  <c r="Y100" i="10"/>
  <c r="AG100" i="10"/>
  <c r="AO100" i="10"/>
  <c r="AW100" i="10"/>
  <c r="BE100" i="10"/>
  <c r="BM100" i="10"/>
  <c r="BU100" i="10"/>
  <c r="H94" i="10"/>
  <c r="P94" i="10"/>
  <c r="X94" i="10"/>
  <c r="AF94" i="10"/>
  <c r="AN94" i="10"/>
  <c r="AV94" i="10"/>
  <c r="BD94" i="10"/>
  <c r="BL94" i="10"/>
  <c r="BT94" i="10"/>
  <c r="CB94" i="10"/>
  <c r="G95" i="10"/>
  <c r="O95" i="10"/>
  <c r="W95" i="10"/>
  <c r="AE95" i="10"/>
  <c r="AM95" i="10"/>
  <c r="AU95" i="10"/>
  <c r="BC95" i="10"/>
  <c r="BK95" i="10"/>
  <c r="BS95" i="10"/>
  <c r="CA95" i="10"/>
  <c r="F96" i="10"/>
  <c r="N96" i="10"/>
  <c r="V96" i="10"/>
  <c r="AD96" i="10"/>
  <c r="AL96" i="10"/>
  <c r="AT96" i="10"/>
  <c r="BB96" i="10"/>
  <c r="BJ96" i="10"/>
  <c r="BR96" i="10"/>
  <c r="BZ96" i="10"/>
  <c r="E97" i="10"/>
  <c r="M97" i="10"/>
  <c r="U97" i="10"/>
  <c r="AC97" i="10"/>
  <c r="AK97" i="10"/>
  <c r="AS97" i="10"/>
  <c r="BA97" i="10"/>
  <c r="BI97" i="10"/>
  <c r="BQ97" i="10"/>
  <c r="BY97" i="10"/>
  <c r="D98" i="10"/>
  <c r="L98" i="10"/>
  <c r="T98" i="10"/>
  <c r="AB98" i="10"/>
  <c r="AJ98" i="10"/>
  <c r="AR98" i="10"/>
  <c r="AZ98" i="10"/>
  <c r="BH98" i="10"/>
  <c r="BP98" i="10"/>
  <c r="BX98" i="10"/>
  <c r="CF98" i="10"/>
  <c r="K99" i="10"/>
  <c r="S99" i="10"/>
  <c r="AA99" i="10"/>
  <c r="AI99" i="10"/>
  <c r="AQ99" i="10"/>
  <c r="AY99" i="10"/>
  <c r="BG99" i="10"/>
  <c r="BO99" i="10"/>
  <c r="BW99" i="10"/>
  <c r="CE99" i="10"/>
  <c r="J100" i="10"/>
  <c r="R100" i="10"/>
  <c r="Z100" i="10"/>
  <c r="AH100" i="10"/>
  <c r="AP100" i="10"/>
  <c r="AX100" i="10"/>
  <c r="BF100" i="10"/>
  <c r="BN100" i="10"/>
  <c r="BV100" i="10"/>
  <c r="CD100" i="10"/>
  <c r="I101" i="10"/>
  <c r="Q101" i="10"/>
  <c r="Y101" i="10"/>
  <c r="AG101" i="10"/>
  <c r="AO101" i="10"/>
  <c r="AW101" i="10"/>
  <c r="BE101" i="10"/>
  <c r="J94" i="10"/>
  <c r="R94" i="10"/>
  <c r="Z94" i="10"/>
  <c r="AH94" i="10"/>
  <c r="AP94" i="10"/>
  <c r="AX94" i="10"/>
  <c r="BF94" i="10"/>
  <c r="BN94" i="10"/>
  <c r="BV94" i="10"/>
  <c r="CD94" i="10"/>
  <c r="I95" i="10"/>
  <c r="Q95" i="10"/>
  <c r="Y95" i="10"/>
  <c r="AG95" i="10"/>
  <c r="AO95" i="10"/>
  <c r="AW95" i="10"/>
  <c r="BE95" i="10"/>
  <c r="BM95" i="10"/>
  <c r="BU95" i="10"/>
  <c r="CC95" i="10"/>
  <c r="H96" i="10"/>
  <c r="P96" i="10"/>
  <c r="X96" i="10"/>
  <c r="AF96" i="10"/>
  <c r="AN96" i="10"/>
  <c r="AV96" i="10"/>
  <c r="BD96" i="10"/>
  <c r="BL96" i="10"/>
  <c r="BT96" i="10"/>
  <c r="CB96" i="10"/>
  <c r="G97" i="10"/>
  <c r="O97" i="10"/>
  <c r="W97" i="10"/>
  <c r="AE97" i="10"/>
  <c r="AM97" i="10"/>
  <c r="AU97" i="10"/>
  <c r="BC97" i="10"/>
  <c r="BK97" i="10"/>
  <c r="BS97" i="10"/>
  <c r="CA97" i="10"/>
  <c r="F98" i="10"/>
  <c r="N98" i="10"/>
  <c r="V98" i="10"/>
  <c r="AD98" i="10"/>
  <c r="AL98" i="10"/>
  <c r="AT98" i="10"/>
  <c r="BB98" i="10"/>
  <c r="I94" i="10"/>
  <c r="AO94" i="10"/>
  <c r="BU94" i="10"/>
  <c r="X95" i="10"/>
  <c r="BD95" i="10"/>
  <c r="G96" i="10"/>
  <c r="AM96" i="10"/>
  <c r="BS96" i="10"/>
  <c r="V97" i="10"/>
  <c r="BB97" i="10"/>
  <c r="E98" i="10"/>
  <c r="AK98" i="10"/>
  <c r="BK98" i="10"/>
  <c r="CC98" i="10"/>
  <c r="P99" i="10"/>
  <c r="AF99" i="10"/>
  <c r="AV99" i="10"/>
  <c r="BL99" i="10"/>
  <c r="CB99" i="10"/>
  <c r="O100" i="10"/>
  <c r="AE100" i="10"/>
  <c r="AU100" i="10"/>
  <c r="BK100" i="10"/>
  <c r="BY100" i="10"/>
  <c r="G101" i="10"/>
  <c r="R101" i="10"/>
  <c r="AB101" i="10"/>
  <c r="AM101" i="10"/>
  <c r="AX101" i="10"/>
  <c r="BH101" i="10"/>
  <c r="BR101" i="10"/>
  <c r="CA101" i="10"/>
  <c r="G102" i="10"/>
  <c r="P102" i="10"/>
  <c r="Y102" i="10"/>
  <c r="AH102" i="10"/>
  <c r="AP102" i="10"/>
  <c r="AX102" i="10"/>
  <c r="BF102" i="10"/>
  <c r="BN102" i="10"/>
  <c r="BV102" i="10"/>
  <c r="CD102" i="10"/>
  <c r="I103" i="10"/>
  <c r="Q103" i="10"/>
  <c r="Y103" i="10"/>
  <c r="AG103" i="10"/>
  <c r="AO103" i="10"/>
  <c r="AW103" i="10"/>
  <c r="BE103" i="10"/>
  <c r="BM103" i="10"/>
  <c r="BU103" i="10"/>
  <c r="CC103" i="10"/>
  <c r="H104" i="10"/>
  <c r="P104" i="10"/>
  <c r="X104" i="10"/>
  <c r="AF104" i="10"/>
  <c r="AN104" i="10"/>
  <c r="AV104" i="10"/>
  <c r="BD104" i="10"/>
  <c r="BL104" i="10"/>
  <c r="BT104" i="10"/>
  <c r="CB104" i="10"/>
  <c r="G105" i="10"/>
  <c r="O105" i="10"/>
  <c r="W105" i="10"/>
  <c r="AE105" i="10"/>
  <c r="AM105" i="10"/>
  <c r="AU105" i="10"/>
  <c r="BC105" i="10"/>
  <c r="BK105" i="10"/>
  <c r="BS105" i="10"/>
  <c r="CA105" i="10"/>
  <c r="F106" i="10"/>
  <c r="N106" i="10"/>
  <c r="V106" i="10"/>
  <c r="AD106" i="10"/>
  <c r="AL106" i="10"/>
  <c r="AT106" i="10"/>
  <c r="BB106" i="10"/>
  <c r="BJ106" i="10"/>
  <c r="BR106" i="10"/>
  <c r="BZ106" i="10"/>
  <c r="E107" i="10"/>
  <c r="M107" i="10"/>
  <c r="U107" i="10"/>
  <c r="K94" i="10"/>
  <c r="AQ94" i="10"/>
  <c r="BW94" i="10"/>
  <c r="Z95" i="10"/>
  <c r="BF95" i="10"/>
  <c r="I96" i="10"/>
  <c r="AO96" i="10"/>
  <c r="BU96" i="10"/>
  <c r="X97" i="10"/>
  <c r="BD97" i="10"/>
  <c r="G98" i="10"/>
  <c r="AM98" i="10"/>
  <c r="BQ98" i="10"/>
  <c r="D99" i="10"/>
  <c r="T99" i="10"/>
  <c r="AJ99" i="10"/>
  <c r="AZ99" i="10"/>
  <c r="BP99" i="10"/>
  <c r="CF99" i="10"/>
  <c r="S100" i="10"/>
  <c r="AI100" i="10"/>
  <c r="AY100" i="10"/>
  <c r="BO100" i="10"/>
  <c r="CA100" i="10"/>
  <c r="H101" i="10"/>
  <c r="S101" i="10"/>
  <c r="AD101" i="10"/>
  <c r="AN101" i="10"/>
  <c r="AY101" i="10"/>
  <c r="BJ101" i="10"/>
  <c r="BS101" i="10"/>
  <c r="CB101" i="10"/>
  <c r="H102" i="10"/>
  <c r="Q102" i="10"/>
  <c r="Z102" i="10"/>
  <c r="AI102" i="10"/>
  <c r="AQ102" i="10"/>
  <c r="AY102" i="10"/>
  <c r="BG102" i="10"/>
  <c r="BO102" i="10"/>
  <c r="BW102" i="10"/>
  <c r="CE102" i="10"/>
  <c r="J103" i="10"/>
  <c r="R103" i="10"/>
  <c r="Z103" i="10"/>
  <c r="AH103" i="10"/>
  <c r="AP103" i="10"/>
  <c r="AX103" i="10"/>
  <c r="BF103" i="10"/>
  <c r="BN103" i="10"/>
  <c r="BV103" i="10"/>
  <c r="CD103" i="10"/>
  <c r="I104" i="10"/>
  <c r="Q104" i="10"/>
  <c r="Y104" i="10"/>
  <c r="AG104" i="10"/>
  <c r="AO104" i="10"/>
  <c r="AW104" i="10"/>
  <c r="BE104" i="10"/>
  <c r="BM104" i="10"/>
  <c r="BU104" i="10"/>
  <c r="CC104" i="10"/>
  <c r="H105" i="10"/>
  <c r="P105" i="10"/>
  <c r="X105" i="10"/>
  <c r="AF105" i="10"/>
  <c r="AN105" i="10"/>
  <c r="AV105" i="10"/>
  <c r="BD105" i="10"/>
  <c r="BL105" i="10"/>
  <c r="BT105" i="10"/>
  <c r="CB105" i="10"/>
  <c r="G106" i="10"/>
  <c r="O106" i="10"/>
  <c r="W106" i="10"/>
  <c r="AE106" i="10"/>
  <c r="AM106" i="10"/>
  <c r="AU106" i="10"/>
  <c r="BC106" i="10"/>
  <c r="BK106" i="10"/>
  <c r="BS106" i="10"/>
  <c r="CA106" i="10"/>
  <c r="F107" i="10"/>
  <c r="N107" i="10"/>
  <c r="V107" i="10"/>
  <c r="Q94" i="10"/>
  <c r="AW94" i="10"/>
  <c r="CC94" i="10"/>
  <c r="AF95" i="10"/>
  <c r="BL95" i="10"/>
  <c r="O96" i="10"/>
  <c r="AU96" i="10"/>
  <c r="CA96" i="10"/>
  <c r="AD97" i="10"/>
  <c r="BJ97" i="10"/>
  <c r="M98" i="10"/>
  <c r="AS98" i="10"/>
  <c r="BR98" i="10"/>
  <c r="E99" i="10"/>
  <c r="U99" i="10"/>
  <c r="AK99" i="10"/>
  <c r="BA99" i="10"/>
  <c r="BQ99" i="10"/>
  <c r="D100" i="10"/>
  <c r="T100" i="10"/>
  <c r="AJ100" i="10"/>
  <c r="AZ100" i="10"/>
  <c r="BP100" i="10"/>
  <c r="CB100" i="10"/>
  <c r="J101" i="10"/>
  <c r="T101" i="10"/>
  <c r="AE101" i="10"/>
  <c r="AP101" i="10"/>
  <c r="AZ101" i="10"/>
  <c r="BK101" i="10"/>
  <c r="BT101" i="10"/>
  <c r="CC101" i="10"/>
  <c r="I102" i="10"/>
  <c r="R102" i="10"/>
  <c r="AA102" i="10"/>
  <c r="AJ102" i="10"/>
  <c r="AR102" i="10"/>
  <c r="AZ102" i="10"/>
  <c r="BH102" i="10"/>
  <c r="BP102" i="10"/>
  <c r="BX102" i="10"/>
  <c r="CF102" i="10"/>
  <c r="K103" i="10"/>
  <c r="S103" i="10"/>
  <c r="AA103" i="10"/>
  <c r="AI103" i="10"/>
  <c r="AQ103" i="10"/>
  <c r="AY103" i="10"/>
  <c r="BG103" i="10"/>
  <c r="BO103" i="10"/>
  <c r="BW103" i="10"/>
  <c r="CE103" i="10"/>
  <c r="J104" i="10"/>
  <c r="R104" i="10"/>
  <c r="Z104" i="10"/>
  <c r="AH104" i="10"/>
  <c r="AP104" i="10"/>
  <c r="AX104" i="10"/>
  <c r="BF104" i="10"/>
  <c r="BN104" i="10"/>
  <c r="BV104" i="10"/>
  <c r="CD104" i="10"/>
  <c r="I105" i="10"/>
  <c r="Q105" i="10"/>
  <c r="Y105" i="10"/>
  <c r="AG105" i="10"/>
  <c r="AO105" i="10"/>
  <c r="AW105" i="10"/>
  <c r="BE105" i="10"/>
  <c r="BM105" i="10"/>
  <c r="BU105" i="10"/>
  <c r="CC105" i="10"/>
  <c r="H106" i="10"/>
  <c r="P106" i="10"/>
  <c r="X106" i="10"/>
  <c r="AF106" i="10"/>
  <c r="AN106" i="10"/>
  <c r="AV106" i="10"/>
  <c r="BD106" i="10"/>
  <c r="BL106" i="10"/>
  <c r="BT106" i="10"/>
  <c r="CB106" i="10"/>
  <c r="G107" i="10"/>
  <c r="O107" i="10"/>
  <c r="S94" i="10"/>
  <c r="AY94" i="10"/>
  <c r="CE94" i="10"/>
  <c r="AH95" i="10"/>
  <c r="BN95" i="10"/>
  <c r="Q96" i="10"/>
  <c r="AW96" i="10"/>
  <c r="CC96" i="10"/>
  <c r="AF97" i="10"/>
  <c r="BL97" i="10"/>
  <c r="O98" i="10"/>
  <c r="AU98" i="10"/>
  <c r="BS98" i="10"/>
  <c r="F99" i="10"/>
  <c r="V99" i="10"/>
  <c r="AL99" i="10"/>
  <c r="BB99" i="10"/>
  <c r="BR99" i="10"/>
  <c r="E100" i="10"/>
  <c r="U100" i="10"/>
  <c r="AK100" i="10"/>
  <c r="BA100" i="10"/>
  <c r="BQ100" i="10"/>
  <c r="CC100" i="10"/>
  <c r="K101" i="10"/>
  <c r="V101" i="10"/>
  <c r="AF101" i="10"/>
  <c r="AQ101" i="10"/>
  <c r="BB101" i="10"/>
  <c r="BL101" i="10"/>
  <c r="BU101" i="10"/>
  <c r="CD101" i="10"/>
  <c r="J102" i="10"/>
  <c r="S102" i="10"/>
  <c r="AC102" i="10"/>
  <c r="AK102" i="10"/>
  <c r="AS102" i="10"/>
  <c r="BA102" i="10"/>
  <c r="BI102" i="10"/>
  <c r="BQ102" i="10"/>
  <c r="BY102" i="10"/>
  <c r="D103" i="10"/>
  <c r="L103" i="10"/>
  <c r="T103" i="10"/>
  <c r="AB103" i="10"/>
  <c r="AJ103" i="10"/>
  <c r="AR103" i="10"/>
  <c r="AZ103" i="10"/>
  <c r="BH103" i="10"/>
  <c r="BP103" i="10"/>
  <c r="BX103" i="10"/>
  <c r="CF103" i="10"/>
  <c r="K104" i="10"/>
  <c r="S104" i="10"/>
  <c r="AA104" i="10"/>
  <c r="AI104" i="10"/>
  <c r="AQ104" i="10"/>
  <c r="AY104" i="10"/>
  <c r="BG104" i="10"/>
  <c r="BO104" i="10"/>
  <c r="BW104" i="10"/>
  <c r="CE104" i="10"/>
  <c r="J105" i="10"/>
  <c r="R105" i="10"/>
  <c r="Z105" i="10"/>
  <c r="AH105" i="10"/>
  <c r="AP105" i="10"/>
  <c r="AX105" i="10"/>
  <c r="BF105" i="10"/>
  <c r="BN105" i="10"/>
  <c r="BV105" i="10"/>
  <c r="CD105" i="10"/>
  <c r="I106" i="10"/>
  <c r="Q106" i="10"/>
  <c r="Y106" i="10"/>
  <c r="AG106" i="10"/>
  <c r="AO106" i="10"/>
  <c r="AW106" i="10"/>
  <c r="BE106" i="10"/>
  <c r="BM106" i="10"/>
  <c r="BU106" i="10"/>
  <c r="CC106" i="10"/>
  <c r="H107" i="10"/>
  <c r="P107" i="10"/>
  <c r="Y94" i="10"/>
  <c r="BE94" i="10"/>
  <c r="H95" i="10"/>
  <c r="AN95" i="10"/>
  <c r="BT95" i="10"/>
  <c r="W96" i="10"/>
  <c r="BC96" i="10"/>
  <c r="F97" i="10"/>
  <c r="AL97" i="10"/>
  <c r="BR97" i="10"/>
  <c r="U98" i="10"/>
  <c r="BA98" i="10"/>
  <c r="BU98" i="10"/>
  <c r="H99" i="10"/>
  <c r="X99" i="10"/>
  <c r="AN99" i="10"/>
  <c r="BD99" i="10"/>
  <c r="BT99" i="10"/>
  <c r="G100" i="10"/>
  <c r="W100" i="10"/>
  <c r="AM100" i="10"/>
  <c r="BC100" i="10"/>
  <c r="BS100" i="10"/>
  <c r="CE100" i="10"/>
  <c r="L101" i="10"/>
  <c r="W101" i="10"/>
  <c r="AH101" i="10"/>
  <c r="AR101" i="10"/>
  <c r="BC101" i="10"/>
  <c r="BM101" i="10"/>
  <c r="BV101" i="10"/>
  <c r="CE101" i="10"/>
  <c r="K102" i="10"/>
  <c r="U102" i="10"/>
  <c r="AD102" i="10"/>
  <c r="AL102" i="10"/>
  <c r="AT102" i="10"/>
  <c r="BB102" i="10"/>
  <c r="BJ102" i="10"/>
  <c r="BR102" i="10"/>
  <c r="BZ102" i="10"/>
  <c r="E103" i="10"/>
  <c r="M103" i="10"/>
  <c r="U103" i="10"/>
  <c r="AC103" i="10"/>
  <c r="AK103" i="10"/>
  <c r="AS103" i="10"/>
  <c r="BA103" i="10"/>
  <c r="BI103" i="10"/>
  <c r="BQ103" i="10"/>
  <c r="BY103" i="10"/>
  <c r="D104" i="10"/>
  <c r="L104" i="10"/>
  <c r="T104" i="10"/>
  <c r="AB104" i="10"/>
  <c r="AJ104" i="10"/>
  <c r="AR104" i="10"/>
  <c r="AZ104" i="10"/>
  <c r="BH104" i="10"/>
  <c r="BP104" i="10"/>
  <c r="BX104" i="10"/>
  <c r="CF104" i="10"/>
  <c r="K105" i="10"/>
  <c r="S105" i="10"/>
  <c r="AA105" i="10"/>
  <c r="AI105" i="10"/>
  <c r="AQ105" i="10"/>
  <c r="AY105" i="10"/>
  <c r="BG105" i="10"/>
  <c r="BO105" i="10"/>
  <c r="BW105" i="10"/>
  <c r="CE105" i="10"/>
  <c r="J106" i="10"/>
  <c r="R106" i="10"/>
  <c r="Z106" i="10"/>
  <c r="AH106" i="10"/>
  <c r="AP106" i="10"/>
  <c r="AX106" i="10"/>
  <c r="BF106" i="10"/>
  <c r="BN106" i="10"/>
  <c r="BV106" i="10"/>
  <c r="CD106" i="10"/>
  <c r="I107" i="10"/>
  <c r="Q107" i="10"/>
  <c r="AG94" i="10"/>
  <c r="BM94" i="10"/>
  <c r="P95" i="10"/>
  <c r="AV95" i="10"/>
  <c r="CB95" i="10"/>
  <c r="AE96" i="10"/>
  <c r="BK96" i="10"/>
  <c r="N97" i="10"/>
  <c r="AT97" i="10"/>
  <c r="BZ97" i="10"/>
  <c r="AC98" i="10"/>
  <c r="BI98" i="10"/>
  <c r="BZ98" i="10"/>
  <c r="M99" i="10"/>
  <c r="AC99" i="10"/>
  <c r="AS99" i="10"/>
  <c r="BI99" i="10"/>
  <c r="BY99" i="10"/>
  <c r="L100" i="10"/>
  <c r="AB100" i="10"/>
  <c r="AR100" i="10"/>
  <c r="BH100" i="10"/>
  <c r="BW100" i="10"/>
  <c r="D101" i="10"/>
  <c r="O101" i="10"/>
  <c r="Z101" i="10"/>
  <c r="AJ101" i="10"/>
  <c r="AU101" i="10"/>
  <c r="BF101" i="10"/>
  <c r="BO101" i="10"/>
  <c r="BX101" i="10"/>
  <c r="E102" i="10"/>
  <c r="N102" i="10"/>
  <c r="W102" i="10"/>
  <c r="AF102" i="10"/>
  <c r="AN102" i="10"/>
  <c r="AV102" i="10"/>
  <c r="BD102" i="10"/>
  <c r="BL102" i="10"/>
  <c r="BT102" i="10"/>
  <c r="CB102" i="10"/>
  <c r="G103" i="10"/>
  <c r="O103" i="10"/>
  <c r="W103" i="10"/>
  <c r="AE103" i="10"/>
  <c r="AM103" i="10"/>
  <c r="AU103" i="10"/>
  <c r="BC103" i="10"/>
  <c r="BK103" i="10"/>
  <c r="BS103" i="10"/>
  <c r="CA103" i="10"/>
  <c r="F104" i="10"/>
  <c r="N104" i="10"/>
  <c r="V104" i="10"/>
  <c r="AD104" i="10"/>
  <c r="AL104" i="10"/>
  <c r="AT104" i="10"/>
  <c r="BB104" i="10"/>
  <c r="BJ104" i="10"/>
  <c r="BR104" i="10"/>
  <c r="BZ104" i="10"/>
  <c r="E105" i="10"/>
  <c r="M105" i="10"/>
  <c r="U105" i="10"/>
  <c r="AC105" i="10"/>
  <c r="AK105" i="10"/>
  <c r="AS105" i="10"/>
  <c r="BA105" i="10"/>
  <c r="BI105" i="10"/>
  <c r="BQ105" i="10"/>
  <c r="BY105" i="10"/>
  <c r="D106" i="10"/>
  <c r="L106" i="10"/>
  <c r="T106" i="10"/>
  <c r="AB106" i="10"/>
  <c r="AJ106" i="10"/>
  <c r="AR106" i="10"/>
  <c r="AZ106" i="10"/>
  <c r="BH106" i="10"/>
  <c r="BP106" i="10"/>
  <c r="BX106" i="10"/>
  <c r="CF106" i="10"/>
  <c r="K107" i="10"/>
  <c r="S107" i="10"/>
  <c r="AA107" i="10"/>
  <c r="AA94" i="10"/>
  <c r="BV95" i="10"/>
  <c r="AN97" i="10"/>
  <c r="BY98" i="10"/>
  <c r="BH99" i="10"/>
  <c r="AQ100" i="10"/>
  <c r="N101" i="10"/>
  <c r="BD101" i="10"/>
  <c r="M102" i="10"/>
  <c r="AU102" i="10"/>
  <c r="CA102" i="10"/>
  <c r="AD103" i="10"/>
  <c r="BJ103" i="10"/>
  <c r="M104" i="10"/>
  <c r="AS104" i="10"/>
  <c r="BY104" i="10"/>
  <c r="AB105" i="10"/>
  <c r="BH105" i="10"/>
  <c r="K106" i="10"/>
  <c r="AQ106" i="10"/>
  <c r="BW106" i="10"/>
  <c r="W107" i="10"/>
  <c r="AF107" i="10"/>
  <c r="AN107" i="10"/>
  <c r="AV107" i="10"/>
  <c r="BD107" i="10"/>
  <c r="BL107" i="10"/>
  <c r="BT107" i="10"/>
  <c r="CB107" i="10"/>
  <c r="G108" i="10"/>
  <c r="O108" i="10"/>
  <c r="W108" i="10"/>
  <c r="AE108" i="10"/>
  <c r="AM108" i="10"/>
  <c r="AU108" i="10"/>
  <c r="BC108" i="10"/>
  <c r="BK108" i="10"/>
  <c r="BS108" i="10"/>
  <c r="CA108" i="10"/>
  <c r="F109" i="10"/>
  <c r="N109" i="10"/>
  <c r="V109" i="10"/>
  <c r="AD109" i="10"/>
  <c r="AL109" i="10"/>
  <c r="AT109" i="10"/>
  <c r="BB109" i="10"/>
  <c r="BJ109" i="10"/>
  <c r="BR109" i="10"/>
  <c r="BZ109" i="10"/>
  <c r="E110" i="10"/>
  <c r="M110" i="10"/>
  <c r="U110" i="10"/>
  <c r="AC110" i="10"/>
  <c r="AK110" i="10"/>
  <c r="AS110" i="10"/>
  <c r="BA110" i="10"/>
  <c r="BI110" i="10"/>
  <c r="BQ110" i="10"/>
  <c r="BY110" i="10"/>
  <c r="D111" i="10"/>
  <c r="L111" i="10"/>
  <c r="T111" i="10"/>
  <c r="AB111" i="10"/>
  <c r="AJ111" i="10"/>
  <c r="AR111" i="10"/>
  <c r="AZ111" i="10"/>
  <c r="BH111" i="10"/>
  <c r="BP111" i="10"/>
  <c r="BX111" i="10"/>
  <c r="CF111" i="10"/>
  <c r="K112" i="10"/>
  <c r="S112" i="10"/>
  <c r="AA112" i="10"/>
  <c r="AI112" i="10"/>
  <c r="AQ112" i="10"/>
  <c r="AY112" i="10"/>
  <c r="BG112" i="10"/>
  <c r="BO112" i="10"/>
  <c r="BW112" i="10"/>
  <c r="CE112" i="10"/>
  <c r="J113" i="10"/>
  <c r="R113" i="10"/>
  <c r="Z113" i="10"/>
  <c r="AH113" i="10"/>
  <c r="AP113" i="10"/>
  <c r="AX113" i="10"/>
  <c r="BF113" i="10"/>
  <c r="BN113" i="10"/>
  <c r="AI94" i="10"/>
  <c r="CD95" i="10"/>
  <c r="AV97" i="10"/>
  <c r="CA98" i="10"/>
  <c r="BJ99" i="10"/>
  <c r="AS100" i="10"/>
  <c r="P101" i="10"/>
  <c r="BG101" i="10"/>
  <c r="O102" i="10"/>
  <c r="AW102" i="10"/>
  <c r="CC102" i="10"/>
  <c r="AF103" i="10"/>
  <c r="BL103" i="10"/>
  <c r="O104" i="10"/>
  <c r="AU104" i="10"/>
  <c r="CA104" i="10"/>
  <c r="AD105" i="10"/>
  <c r="BJ105" i="10"/>
  <c r="M106" i="10"/>
  <c r="AS106" i="10"/>
  <c r="BY106" i="10"/>
  <c r="X107" i="10"/>
  <c r="AG107" i="10"/>
  <c r="AO107" i="10"/>
  <c r="AW107" i="10"/>
  <c r="BE107" i="10"/>
  <c r="BM107" i="10"/>
  <c r="BU107" i="10"/>
  <c r="CC107" i="10"/>
  <c r="H108" i="10"/>
  <c r="P108" i="10"/>
  <c r="X108" i="10"/>
  <c r="AF108" i="10"/>
  <c r="AN108" i="10"/>
  <c r="AV108" i="10"/>
  <c r="BD108" i="10"/>
  <c r="BL108" i="10"/>
  <c r="BT108" i="10"/>
  <c r="CB108" i="10"/>
  <c r="G109" i="10"/>
  <c r="O109" i="10"/>
  <c r="W109" i="10"/>
  <c r="AE109" i="10"/>
  <c r="AM109" i="10"/>
  <c r="AU109" i="10"/>
  <c r="BC109" i="10"/>
  <c r="BK109" i="10"/>
  <c r="BS109" i="10"/>
  <c r="CA109" i="10"/>
  <c r="F110" i="10"/>
  <c r="N110" i="10"/>
  <c r="V110" i="10"/>
  <c r="AD110" i="10"/>
  <c r="AL110" i="10"/>
  <c r="AT110" i="10"/>
  <c r="BB110" i="10"/>
  <c r="BJ110" i="10"/>
  <c r="BR110" i="10"/>
  <c r="BZ110" i="10"/>
  <c r="E111" i="10"/>
  <c r="M111" i="10"/>
  <c r="U111" i="10"/>
  <c r="AC111" i="10"/>
  <c r="AK111" i="10"/>
  <c r="AS111" i="10"/>
  <c r="BA111" i="10"/>
  <c r="BI111" i="10"/>
  <c r="BQ111" i="10"/>
  <c r="BY111" i="10"/>
  <c r="D112" i="10"/>
  <c r="L112" i="10"/>
  <c r="T112" i="10"/>
  <c r="AB112" i="10"/>
  <c r="AJ112" i="10"/>
  <c r="AR112" i="10"/>
  <c r="AZ112" i="10"/>
  <c r="BH112" i="10"/>
  <c r="BP112" i="10"/>
  <c r="BX112" i="10"/>
  <c r="CF112" i="10"/>
  <c r="K113" i="10"/>
  <c r="S113" i="10"/>
  <c r="AA113" i="10"/>
  <c r="AI113" i="10"/>
  <c r="AQ113" i="10"/>
  <c r="AY113" i="10"/>
  <c r="BG113" i="10"/>
  <c r="BO113" i="10"/>
  <c r="BG94" i="10"/>
  <c r="Y96" i="10"/>
  <c r="BT97" i="10"/>
  <c r="L99" i="10"/>
  <c r="BX99" i="10"/>
  <c r="BG100" i="10"/>
  <c r="X101" i="10"/>
  <c r="BN101" i="10"/>
  <c r="V102" i="10"/>
  <c r="BC102" i="10"/>
  <c r="F103" i="10"/>
  <c r="AL103" i="10"/>
  <c r="BR103" i="10"/>
  <c r="U104" i="10"/>
  <c r="BA104" i="10"/>
  <c r="D105" i="10"/>
  <c r="AJ105" i="10"/>
  <c r="BP105" i="10"/>
  <c r="S106" i="10"/>
  <c r="AY106" i="10"/>
  <c r="CE106" i="10"/>
  <c r="Y107" i="10"/>
  <c r="AH107" i="10"/>
  <c r="AP107" i="10"/>
  <c r="AX107" i="10"/>
  <c r="BF107" i="10"/>
  <c r="BN107" i="10"/>
  <c r="BV107" i="10"/>
  <c r="CD107" i="10"/>
  <c r="I108" i="10"/>
  <c r="Q108" i="10"/>
  <c r="Y108" i="10"/>
  <c r="AG108" i="10"/>
  <c r="AO108" i="10"/>
  <c r="AW108" i="10"/>
  <c r="BE108" i="10"/>
  <c r="BM108" i="10"/>
  <c r="BU108" i="10"/>
  <c r="CC108" i="10"/>
  <c r="H109" i="10"/>
  <c r="P109" i="10"/>
  <c r="X109" i="10"/>
  <c r="AF109" i="10"/>
  <c r="AN109" i="10"/>
  <c r="AV109" i="10"/>
  <c r="BD109" i="10"/>
  <c r="BL109" i="10"/>
  <c r="BT109" i="10"/>
  <c r="CB109" i="10"/>
  <c r="G110" i="10"/>
  <c r="O110" i="10"/>
  <c r="W110" i="10"/>
  <c r="AE110" i="10"/>
  <c r="AM110" i="10"/>
  <c r="AU110" i="10"/>
  <c r="BC110" i="10"/>
  <c r="BK110" i="10"/>
  <c r="BS110" i="10"/>
  <c r="CA110" i="10"/>
  <c r="F111" i="10"/>
  <c r="N111" i="10"/>
  <c r="V111" i="10"/>
  <c r="AD111" i="10"/>
  <c r="AL111" i="10"/>
  <c r="AT111" i="10"/>
  <c r="BB111" i="10"/>
  <c r="BJ111" i="10"/>
  <c r="BR111" i="10"/>
  <c r="BZ111" i="10"/>
  <c r="E112" i="10"/>
  <c r="M112" i="10"/>
  <c r="U112" i="10"/>
  <c r="AC112" i="10"/>
  <c r="AK112" i="10"/>
  <c r="AS112" i="10"/>
  <c r="BA112" i="10"/>
  <c r="BI112" i="10"/>
  <c r="BQ112" i="10"/>
  <c r="BY112" i="10"/>
  <c r="D113" i="10"/>
  <c r="L113" i="10"/>
  <c r="T113" i="10"/>
  <c r="AB113" i="10"/>
  <c r="AJ113" i="10"/>
  <c r="AR113" i="10"/>
  <c r="BO94" i="10"/>
  <c r="AG96" i="10"/>
  <c r="CB97" i="10"/>
  <c r="N99" i="10"/>
  <c r="BZ99" i="10"/>
  <c r="BI100" i="10"/>
  <c r="AA101" i="10"/>
  <c r="BP101" i="10"/>
  <c r="X102" i="10"/>
  <c r="BE102" i="10"/>
  <c r="H103" i="10"/>
  <c r="AN103" i="10"/>
  <c r="BT103" i="10"/>
  <c r="W104" i="10"/>
  <c r="BC104" i="10"/>
  <c r="F105" i="10"/>
  <c r="AL105" i="10"/>
  <c r="BR105" i="10"/>
  <c r="U106" i="10"/>
  <c r="BA106" i="10"/>
  <c r="D107" i="10"/>
  <c r="Z107" i="10"/>
  <c r="AI107" i="10"/>
  <c r="AQ107" i="10"/>
  <c r="AY107" i="10"/>
  <c r="BG107" i="10"/>
  <c r="BO107" i="10"/>
  <c r="BW107" i="10"/>
  <c r="CE107" i="10"/>
  <c r="J108" i="10"/>
  <c r="R108" i="10"/>
  <c r="Z108" i="10"/>
  <c r="AH108" i="10"/>
  <c r="AP108" i="10"/>
  <c r="AX108" i="10"/>
  <c r="BF108" i="10"/>
  <c r="BN108" i="10"/>
  <c r="BV108" i="10"/>
  <c r="CD108" i="10"/>
  <c r="I109" i="10"/>
  <c r="Q109" i="10"/>
  <c r="Y109" i="10"/>
  <c r="AG109" i="10"/>
  <c r="AO109" i="10"/>
  <c r="AW109" i="10"/>
  <c r="BE109" i="10"/>
  <c r="BM109" i="10"/>
  <c r="BU109" i="10"/>
  <c r="CC109" i="10"/>
  <c r="H110" i="10"/>
  <c r="P110" i="10"/>
  <c r="X110" i="10"/>
  <c r="AF110" i="10"/>
  <c r="AN110" i="10"/>
  <c r="AV110" i="10"/>
  <c r="BD110" i="10"/>
  <c r="BL110" i="10"/>
  <c r="BT110" i="10"/>
  <c r="CB110" i="10"/>
  <c r="G111" i="10"/>
  <c r="O111" i="10"/>
  <c r="W111" i="10"/>
  <c r="AE111" i="10"/>
  <c r="AM111" i="10"/>
  <c r="AU111" i="10"/>
  <c r="BC111" i="10"/>
  <c r="BK111" i="10"/>
  <c r="BS111" i="10"/>
  <c r="CA111" i="10"/>
  <c r="F112" i="10"/>
  <c r="N112" i="10"/>
  <c r="V112" i="10"/>
  <c r="AD112" i="10"/>
  <c r="AL112" i="10"/>
  <c r="AT112" i="10"/>
  <c r="BB112" i="10"/>
  <c r="BJ112" i="10"/>
  <c r="BR112" i="10"/>
  <c r="BZ112" i="10"/>
  <c r="E113" i="10"/>
  <c r="M113" i="10"/>
  <c r="U113" i="10"/>
  <c r="AC113" i="10"/>
  <c r="AK113" i="10"/>
  <c r="AS113" i="10"/>
  <c r="AP95" i="10"/>
  <c r="H97" i="10"/>
  <c r="BC98" i="10"/>
  <c r="AR99" i="10"/>
  <c r="AA100" i="10"/>
  <c r="CF100" i="10"/>
  <c r="AT101" i="10"/>
  <c r="CF101" i="10"/>
  <c r="AM102" i="10"/>
  <c r="BS102" i="10"/>
  <c r="V103" i="10"/>
  <c r="BB103" i="10"/>
  <c r="E104" i="10"/>
  <c r="AK104" i="10"/>
  <c r="BQ104" i="10"/>
  <c r="T105" i="10"/>
  <c r="AZ105" i="10"/>
  <c r="CF105" i="10"/>
  <c r="AI106" i="10"/>
  <c r="BO106" i="10"/>
  <c r="R107" i="10"/>
  <c r="AD107" i="10"/>
  <c r="AL107" i="10"/>
  <c r="AT107" i="10"/>
  <c r="BB107" i="10"/>
  <c r="BJ107" i="10"/>
  <c r="BR107" i="10"/>
  <c r="BZ107" i="10"/>
  <c r="E108" i="10"/>
  <c r="M108" i="10"/>
  <c r="U108" i="10"/>
  <c r="AC108" i="10"/>
  <c r="AK108" i="10"/>
  <c r="AS108" i="10"/>
  <c r="BA108" i="10"/>
  <c r="BI108" i="10"/>
  <c r="BQ108" i="10"/>
  <c r="BY108" i="10"/>
  <c r="D109" i="10"/>
  <c r="L109" i="10"/>
  <c r="T109" i="10"/>
  <c r="AB109" i="10"/>
  <c r="AJ109" i="10"/>
  <c r="AR109" i="10"/>
  <c r="AZ109" i="10"/>
  <c r="BH109" i="10"/>
  <c r="BP109" i="10"/>
  <c r="BX109" i="10"/>
  <c r="CF109" i="10"/>
  <c r="K110" i="10"/>
  <c r="S110" i="10"/>
  <c r="AA110" i="10"/>
  <c r="AI110" i="10"/>
  <c r="AQ110" i="10"/>
  <c r="AY110" i="10"/>
  <c r="BG110" i="10"/>
  <c r="BO110" i="10"/>
  <c r="BW110" i="10"/>
  <c r="CE110" i="10"/>
  <c r="J111" i="10"/>
  <c r="R111" i="10"/>
  <c r="Z111" i="10"/>
  <c r="AH111" i="10"/>
  <c r="AP111" i="10"/>
  <c r="AX111" i="10"/>
  <c r="BF111" i="10"/>
  <c r="BN111" i="10"/>
  <c r="BV111" i="10"/>
  <c r="CD111" i="10"/>
  <c r="I112" i="10"/>
  <c r="Q112" i="10"/>
  <c r="Y112" i="10"/>
  <c r="AG112" i="10"/>
  <c r="AO112" i="10"/>
  <c r="AW112" i="10"/>
  <c r="BE112" i="10"/>
  <c r="BM112" i="10"/>
  <c r="BU112" i="10"/>
  <c r="CC112" i="10"/>
  <c r="H113" i="10"/>
  <c r="P113" i="10"/>
  <c r="X113" i="10"/>
  <c r="AF113" i="10"/>
  <c r="AN113" i="10"/>
  <c r="AX95" i="10"/>
  <c r="P97" i="10"/>
  <c r="BJ98" i="10"/>
  <c r="AT99" i="10"/>
  <c r="AC100" i="10"/>
  <c r="F101" i="10"/>
  <c r="AV101" i="10"/>
  <c r="F102" i="10"/>
  <c r="AO102" i="10"/>
  <c r="BU102" i="10"/>
  <c r="X103" i="10"/>
  <c r="J95" i="10"/>
  <c r="K100" i="10"/>
  <c r="AE102" i="10"/>
  <c r="BD103" i="10"/>
  <c r="BK104" i="10"/>
  <c r="BX105" i="10"/>
  <c r="BQ106" i="10"/>
  <c r="AK107" i="10"/>
  <c r="BH107" i="10"/>
  <c r="CA107" i="10"/>
  <c r="T108" i="10"/>
  <c r="AQ108" i="10"/>
  <c r="BJ108" i="10"/>
  <c r="CF108" i="10"/>
  <c r="Z109" i="10"/>
  <c r="AS109" i="10"/>
  <c r="BO109" i="10"/>
  <c r="I110" i="10"/>
  <c r="AB110" i="10"/>
  <c r="AX110" i="10"/>
  <c r="BU110" i="10"/>
  <c r="K111" i="10"/>
  <c r="AG111" i="10"/>
  <c r="BD111" i="10"/>
  <c r="BW111" i="10"/>
  <c r="P112" i="10"/>
  <c r="AM112" i="10"/>
  <c r="BF112" i="10"/>
  <c r="CB112" i="10"/>
  <c r="V113" i="10"/>
  <c r="AO113" i="10"/>
  <c r="BC113" i="10"/>
  <c r="BM113" i="10"/>
  <c r="BW113" i="10"/>
  <c r="CE113" i="10"/>
  <c r="J114" i="10"/>
  <c r="R114" i="10"/>
  <c r="Z114" i="10"/>
  <c r="AH114" i="10"/>
  <c r="AP114" i="10"/>
  <c r="AX114" i="10"/>
  <c r="BF114" i="10"/>
  <c r="BN114" i="10"/>
  <c r="BV114" i="10"/>
  <c r="CD114" i="10"/>
  <c r="I115" i="10"/>
  <c r="Q115" i="10"/>
  <c r="Y115" i="10"/>
  <c r="AG115" i="10"/>
  <c r="AO115" i="10"/>
  <c r="AW115" i="10"/>
  <c r="BE115" i="10"/>
  <c r="BM115" i="10"/>
  <c r="BU115" i="10"/>
  <c r="CC115" i="10"/>
  <c r="H116" i="10"/>
  <c r="P116" i="10"/>
  <c r="X116" i="10"/>
  <c r="AF116" i="10"/>
  <c r="AN116" i="10"/>
  <c r="AV116" i="10"/>
  <c r="BD116" i="10"/>
  <c r="BL116" i="10"/>
  <c r="BT116" i="10"/>
  <c r="CB116" i="10"/>
  <c r="G117" i="10"/>
  <c r="R95" i="10"/>
  <c r="M100" i="10"/>
  <c r="AG102" i="10"/>
  <c r="BZ103" i="10"/>
  <c r="BS104" i="10"/>
  <c r="BZ105" i="10"/>
  <c r="J107" i="10"/>
  <c r="AM107" i="10"/>
  <c r="BI107" i="10"/>
  <c r="CF107" i="10"/>
  <c r="V108" i="10"/>
  <c r="AR108" i="10"/>
  <c r="BO108" i="10"/>
  <c r="E109" i="10"/>
  <c r="AA109" i="10"/>
  <c r="AX109" i="10"/>
  <c r="BQ109" i="10"/>
  <c r="J110" i="10"/>
  <c r="AG110" i="10"/>
  <c r="AZ110" i="10"/>
  <c r="BV110" i="10"/>
  <c r="P111" i="10"/>
  <c r="AI111" i="10"/>
  <c r="BE111" i="10"/>
  <c r="CB111" i="10"/>
  <c r="R112" i="10"/>
  <c r="AN112" i="10"/>
  <c r="BK112" i="10"/>
  <c r="CD112" i="10"/>
  <c r="W113" i="10"/>
  <c r="AT113" i="10"/>
  <c r="BD113" i="10"/>
  <c r="BP113" i="10"/>
  <c r="BX113" i="10"/>
  <c r="CF113" i="10"/>
  <c r="K114" i="10"/>
  <c r="S114" i="10"/>
  <c r="AA114" i="10"/>
  <c r="AI114" i="10"/>
  <c r="AQ114" i="10"/>
  <c r="AY114" i="10"/>
  <c r="BG114" i="10"/>
  <c r="BO114" i="10"/>
  <c r="BW114" i="10"/>
  <c r="CE114" i="10"/>
  <c r="J115" i="10"/>
  <c r="R115" i="10"/>
  <c r="Z115" i="10"/>
  <c r="AH115" i="10"/>
  <c r="AP115" i="10"/>
  <c r="AX115" i="10"/>
  <c r="BF115" i="10"/>
  <c r="BN115" i="10"/>
  <c r="BV115" i="10"/>
  <c r="CD115" i="10"/>
  <c r="I116" i="10"/>
  <c r="Q116" i="10"/>
  <c r="Y116" i="10"/>
  <c r="AG116" i="10"/>
  <c r="AO116" i="10"/>
  <c r="AW116" i="10"/>
  <c r="BE116" i="10"/>
  <c r="BM116" i="10"/>
  <c r="BU116" i="10"/>
  <c r="CC116" i="10"/>
  <c r="H117" i="10"/>
  <c r="P117" i="10"/>
  <c r="X117" i="10"/>
  <c r="AF117" i="10"/>
  <c r="AN117" i="10"/>
  <c r="AV117" i="10"/>
  <c r="BD117" i="10"/>
  <c r="BL117" i="10"/>
  <c r="BT117" i="10"/>
  <c r="CB117" i="10"/>
  <c r="G118" i="10"/>
  <c r="O118" i="10"/>
  <c r="W118" i="10"/>
  <c r="AE118" i="10"/>
  <c r="AM118" i="10"/>
  <c r="AU118" i="10"/>
  <c r="BE96" i="10"/>
  <c r="BT100" i="10"/>
  <c r="BK102" i="10"/>
  <c r="CB103" i="10"/>
  <c r="L105" i="10"/>
  <c r="E106" i="10"/>
  <c r="L107" i="10"/>
  <c r="AR107" i="10"/>
  <c r="BK107" i="10"/>
  <c r="D108" i="10"/>
  <c r="AA108" i="10"/>
  <c r="AT108" i="10"/>
  <c r="BP108" i="10"/>
  <c r="J109" i="10"/>
  <c r="AC109" i="10"/>
  <c r="AY109" i="10"/>
  <c r="BV109" i="10"/>
  <c r="L110" i="10"/>
  <c r="AH110" i="10"/>
  <c r="BE110" i="10"/>
  <c r="BX110" i="10"/>
  <c r="Q111" i="10"/>
  <c r="AN111" i="10"/>
  <c r="BG111" i="10"/>
  <c r="CC111" i="10"/>
  <c r="W112" i="10"/>
  <c r="AP112" i="10"/>
  <c r="BL112" i="10"/>
  <c r="F113" i="10"/>
  <c r="Y113" i="10"/>
  <c r="AU113" i="10"/>
  <c r="BE113" i="10"/>
  <c r="BQ113" i="10"/>
  <c r="BY113" i="10"/>
  <c r="D114" i="10"/>
  <c r="L114" i="10"/>
  <c r="T114" i="10"/>
  <c r="AB114" i="10"/>
  <c r="AJ114" i="10"/>
  <c r="AR114" i="10"/>
  <c r="AZ114" i="10"/>
  <c r="BH114" i="10"/>
  <c r="BP114" i="10"/>
  <c r="BX114" i="10"/>
  <c r="CF114" i="10"/>
  <c r="K115" i="10"/>
  <c r="S115" i="10"/>
  <c r="AA115" i="10"/>
  <c r="AI115" i="10"/>
  <c r="AQ115" i="10"/>
  <c r="AY115" i="10"/>
  <c r="BG115" i="10"/>
  <c r="BO115" i="10"/>
  <c r="BW115" i="10"/>
  <c r="CE115" i="10"/>
  <c r="J116" i="10"/>
  <c r="R116" i="10"/>
  <c r="Z116" i="10"/>
  <c r="AH116" i="10"/>
  <c r="AP116" i="10"/>
  <c r="AX116" i="10"/>
  <c r="BF116" i="10"/>
  <c r="BN116" i="10"/>
  <c r="BV116" i="10"/>
  <c r="CD116" i="10"/>
  <c r="I117" i="10"/>
  <c r="Q117" i="10"/>
  <c r="Y117" i="10"/>
  <c r="AG117" i="10"/>
  <c r="AO117" i="10"/>
  <c r="AW117" i="10"/>
  <c r="BE117" i="10"/>
  <c r="BM117" i="10"/>
  <c r="BU117" i="10"/>
  <c r="CC117" i="10"/>
  <c r="H118" i="10"/>
  <c r="P118" i="10"/>
  <c r="X118" i="10"/>
  <c r="AF118" i="10"/>
  <c r="BM96" i="10"/>
  <c r="BX100" i="10"/>
  <c r="BM102" i="10"/>
  <c r="G104" i="10"/>
  <c r="N105" i="10"/>
  <c r="AA106" i="10"/>
  <c r="T107" i="10"/>
  <c r="AS107" i="10"/>
  <c r="BP107" i="10"/>
  <c r="F108" i="10"/>
  <c r="AB108" i="10"/>
  <c r="AY108" i="10"/>
  <c r="BR108" i="10"/>
  <c r="K109" i="10"/>
  <c r="AH109" i="10"/>
  <c r="BA109" i="10"/>
  <c r="BW109" i="10"/>
  <c r="Q110" i="10"/>
  <c r="AJ110" i="10"/>
  <c r="BF110" i="10"/>
  <c r="CC110" i="10"/>
  <c r="S111" i="10"/>
  <c r="AO111" i="10"/>
  <c r="BL111" i="10"/>
  <c r="CE111" i="10"/>
  <c r="X112" i="10"/>
  <c r="AU112" i="10"/>
  <c r="BN112" i="10"/>
  <c r="G113" i="10"/>
  <c r="AD113" i="10"/>
  <c r="AV113" i="10"/>
  <c r="BH113" i="10"/>
  <c r="BR113" i="10"/>
  <c r="BZ113" i="10"/>
  <c r="E114" i="10"/>
  <c r="M114" i="10"/>
  <c r="U114" i="10"/>
  <c r="AC114" i="10"/>
  <c r="AK114" i="10"/>
  <c r="AS114" i="10"/>
  <c r="BA114" i="10"/>
  <c r="BI114" i="10"/>
  <c r="BQ114" i="10"/>
  <c r="BY114" i="10"/>
  <c r="D115" i="10"/>
  <c r="L115" i="10"/>
  <c r="T115" i="10"/>
  <c r="AB115" i="10"/>
  <c r="AJ115" i="10"/>
  <c r="AR115" i="10"/>
  <c r="AZ115" i="10"/>
  <c r="BH115" i="10"/>
  <c r="BP115" i="10"/>
  <c r="BX115" i="10"/>
  <c r="CF115" i="10"/>
  <c r="K116" i="10"/>
  <c r="S116" i="10"/>
  <c r="AA116" i="10"/>
  <c r="AI116" i="10"/>
  <c r="AQ116" i="10"/>
  <c r="AY116" i="10"/>
  <c r="BG116" i="10"/>
  <c r="BO116" i="10"/>
  <c r="BW116" i="10"/>
  <c r="CE116" i="10"/>
  <c r="J117" i="10"/>
  <c r="AB99" i="10"/>
  <c r="BW101" i="10"/>
  <c r="AT103" i="10"/>
  <c r="AM104" i="10"/>
  <c r="AT105" i="10"/>
  <c r="BG106" i="10"/>
  <c r="AE107" i="10"/>
  <c r="BA107" i="10"/>
  <c r="BX107" i="10"/>
  <c r="N108" i="10"/>
  <c r="AJ108" i="10"/>
  <c r="BG108" i="10"/>
  <c r="BZ108" i="10"/>
  <c r="S109" i="10"/>
  <c r="AP109" i="10"/>
  <c r="BI109" i="10"/>
  <c r="CE109" i="10"/>
  <c r="Y110" i="10"/>
  <c r="AR110" i="10"/>
  <c r="BN110" i="10"/>
  <c r="H111" i="10"/>
  <c r="AA111" i="10"/>
  <c r="AW111" i="10"/>
  <c r="BT111" i="10"/>
  <c r="J112" i="10"/>
  <c r="AF112" i="10"/>
  <c r="BC112" i="10"/>
  <c r="BV112" i="10"/>
  <c r="O113" i="10"/>
  <c r="AL113" i="10"/>
  <c r="BA113" i="10"/>
  <c r="BK113" i="10"/>
  <c r="BU113" i="10"/>
  <c r="CC113" i="10"/>
  <c r="H114" i="10"/>
  <c r="P114" i="10"/>
  <c r="X114" i="10"/>
  <c r="AF114" i="10"/>
  <c r="AN114" i="10"/>
  <c r="AV114" i="10"/>
  <c r="BD114" i="10"/>
  <c r="BL114" i="10"/>
  <c r="BT114" i="10"/>
  <c r="CB114" i="10"/>
  <c r="G115" i="10"/>
  <c r="O115" i="10"/>
  <c r="W115" i="10"/>
  <c r="AE115" i="10"/>
  <c r="AM115" i="10"/>
  <c r="AU115" i="10"/>
  <c r="BC115" i="10"/>
  <c r="BK115" i="10"/>
  <c r="BS115" i="10"/>
  <c r="CA115" i="10"/>
  <c r="F116" i="10"/>
  <c r="N116" i="10"/>
  <c r="V116" i="10"/>
  <c r="AD116" i="10"/>
  <c r="AL116" i="10"/>
  <c r="AT116" i="10"/>
  <c r="BB116" i="10"/>
  <c r="BJ116" i="10"/>
  <c r="BR116" i="10"/>
  <c r="BZ116" i="10"/>
  <c r="E117" i="10"/>
  <c r="M117" i="10"/>
  <c r="U117" i="10"/>
  <c r="AC117" i="10"/>
  <c r="AK117" i="10"/>
  <c r="AS117" i="10"/>
  <c r="BA117" i="10"/>
  <c r="BI117" i="10"/>
  <c r="BQ117" i="10"/>
  <c r="BY117" i="10"/>
  <c r="D118" i="10"/>
  <c r="L118" i="10"/>
  <c r="T118" i="10"/>
  <c r="AB118" i="10"/>
  <c r="AJ118" i="10"/>
  <c r="AD99" i="10"/>
  <c r="BZ101" i="10"/>
  <c r="AV103" i="10"/>
  <c r="BI104" i="10"/>
  <c r="BB105" i="10"/>
  <c r="BI106" i="10"/>
  <c r="AJ107" i="10"/>
  <c r="BC107" i="10"/>
  <c r="BY107" i="10"/>
  <c r="S108" i="10"/>
  <c r="AL108" i="10"/>
  <c r="BH108" i="10"/>
  <c r="CE108" i="10"/>
  <c r="U109" i="10"/>
  <c r="AQ109" i="10"/>
  <c r="BN109" i="10"/>
  <c r="D110" i="10"/>
  <c r="Z110" i="10"/>
  <c r="AW110" i="10"/>
  <c r="BP110" i="10"/>
  <c r="I111" i="10"/>
  <c r="AF111" i="10"/>
  <c r="AY111" i="10"/>
  <c r="BU111" i="10"/>
  <c r="O112" i="10"/>
  <c r="AH112" i="10"/>
  <c r="BD112" i="10"/>
  <c r="CA112" i="10"/>
  <c r="Q113" i="10"/>
  <c r="AM113" i="10"/>
  <c r="BB113" i="10"/>
  <c r="BL113" i="10"/>
  <c r="BV113" i="10"/>
  <c r="CD113" i="10"/>
  <c r="I114" i="10"/>
  <c r="Q114" i="10"/>
  <c r="Y114" i="10"/>
  <c r="AG114" i="10"/>
  <c r="AO114" i="10"/>
  <c r="AW114" i="10"/>
  <c r="BE114" i="10"/>
  <c r="BM114" i="10"/>
  <c r="BU114" i="10"/>
  <c r="CC114" i="10"/>
  <c r="H115" i="10"/>
  <c r="P115" i="10"/>
  <c r="X115" i="10"/>
  <c r="AF115" i="10"/>
  <c r="AN115" i="10"/>
  <c r="AV115" i="10"/>
  <c r="BD115" i="10"/>
  <c r="BL115" i="10"/>
  <c r="BT115" i="10"/>
  <c r="CB115" i="10"/>
  <c r="G116" i="10"/>
  <c r="O116" i="10"/>
  <c r="W116" i="10"/>
  <c r="AE116" i="10"/>
  <c r="AM116" i="10"/>
  <c r="AU116" i="10"/>
  <c r="BC116" i="10"/>
  <c r="BK116" i="10"/>
  <c r="BS116" i="10"/>
  <c r="CA116" i="10"/>
  <c r="F117" i="10"/>
  <c r="N117" i="10"/>
  <c r="V117" i="10"/>
  <c r="AD117" i="10"/>
  <c r="AL117" i="10"/>
  <c r="AT117" i="10"/>
  <c r="BB117" i="10"/>
  <c r="BJ117" i="10"/>
  <c r="BR117" i="10"/>
  <c r="BZ117" i="10"/>
  <c r="E118" i="10"/>
  <c r="M118" i="10"/>
  <c r="U118" i="10"/>
  <c r="AC118" i="10"/>
  <c r="AK118" i="10"/>
  <c r="AS118" i="10"/>
  <c r="BA118" i="10"/>
  <c r="BI118" i="10"/>
  <c r="BQ118" i="10"/>
  <c r="BY118" i="10"/>
  <c r="D119" i="10"/>
  <c r="W98" i="10"/>
  <c r="V105" i="10"/>
  <c r="BQ107" i="10"/>
  <c r="BW108" i="10"/>
  <c r="BY109" i="10"/>
  <c r="CD110" i="10"/>
  <c r="G112" i="10"/>
  <c r="I113" i="10"/>
  <c r="BS113" i="10"/>
  <c r="V114" i="10"/>
  <c r="BB114" i="10"/>
  <c r="E115" i="10"/>
  <c r="AK115" i="10"/>
  <c r="BQ115" i="10"/>
  <c r="T116" i="10"/>
  <c r="AZ116" i="10"/>
  <c r="CF116" i="10"/>
  <c r="W117" i="10"/>
  <c r="AM117" i="10"/>
  <c r="BC117" i="10"/>
  <c r="BS117" i="10"/>
  <c r="F118" i="10"/>
  <c r="V118" i="10"/>
  <c r="AL118" i="10"/>
  <c r="AW118" i="10"/>
  <c r="BF118" i="10"/>
  <c r="BO118" i="10"/>
  <c r="BX118" i="10"/>
  <c r="E119" i="10"/>
  <c r="M119" i="10"/>
  <c r="U119" i="10"/>
  <c r="AC119" i="10"/>
  <c r="AK119" i="10"/>
  <c r="AS119" i="10"/>
  <c r="BA119" i="10"/>
  <c r="BI119" i="10"/>
  <c r="BQ119" i="10"/>
  <c r="BY119" i="10"/>
  <c r="D120" i="10"/>
  <c r="L120" i="10"/>
  <c r="T120" i="10"/>
  <c r="AB120" i="10"/>
  <c r="AJ120" i="10"/>
  <c r="AR120" i="10"/>
  <c r="AZ120" i="10"/>
  <c r="BH120" i="10"/>
  <c r="BP120" i="10"/>
  <c r="BX120" i="10"/>
  <c r="CF120" i="10"/>
  <c r="CE120" i="10"/>
  <c r="AE98" i="10"/>
  <c r="AR105" i="10"/>
  <c r="BS107" i="10"/>
  <c r="BX108" i="10"/>
  <c r="CD109" i="10"/>
  <c r="CF110" i="10"/>
  <c r="H112" i="10"/>
  <c r="N113" i="10"/>
  <c r="BT113" i="10"/>
  <c r="W114" i="10"/>
  <c r="BC114" i="10"/>
  <c r="F115" i="10"/>
  <c r="AL115" i="10"/>
  <c r="BR115" i="10"/>
  <c r="U116" i="10"/>
  <c r="BA116" i="10"/>
  <c r="D117" i="10"/>
  <c r="Z117" i="10"/>
  <c r="AP117" i="10"/>
  <c r="BF117" i="10"/>
  <c r="BV117" i="10"/>
  <c r="I118" i="10"/>
  <c r="Y118" i="10"/>
  <c r="AN118" i="10"/>
  <c r="AX118" i="10"/>
  <c r="BG118" i="10"/>
  <c r="BP118" i="10"/>
  <c r="BZ118" i="10"/>
  <c r="F119" i="10"/>
  <c r="N119" i="10"/>
  <c r="V119" i="10"/>
  <c r="AD119" i="10"/>
  <c r="AL119" i="10"/>
  <c r="AT119" i="10"/>
  <c r="BB119" i="10"/>
  <c r="BJ119" i="10"/>
  <c r="BR119" i="10"/>
  <c r="BZ119" i="10"/>
  <c r="E120" i="10"/>
  <c r="M120" i="10"/>
  <c r="U120" i="10"/>
  <c r="AC120" i="10"/>
  <c r="AK120" i="10"/>
  <c r="AS120" i="10"/>
  <c r="BA120" i="10"/>
  <c r="BI120" i="10"/>
  <c r="BQ120" i="10"/>
  <c r="BY120" i="10"/>
  <c r="AV120" i="10"/>
  <c r="CB120" i="10"/>
  <c r="AC107" i="10"/>
  <c r="AX112" i="10"/>
  <c r="BS114" i="10"/>
  <c r="E116" i="10"/>
  <c r="AH117" i="10"/>
  <c r="CD117" i="10"/>
  <c r="AR118" i="10"/>
  <c r="BU118" i="10"/>
  <c r="R119" i="10"/>
  <c r="AP119" i="10"/>
  <c r="BN119" i="10"/>
  <c r="I120" i="10"/>
  <c r="AG120" i="10"/>
  <c r="BM120" i="10"/>
  <c r="BO120" i="10"/>
  <c r="AI101" i="10"/>
  <c r="AC106" i="10"/>
  <c r="K108" i="10"/>
  <c r="M109" i="10"/>
  <c r="R110" i="10"/>
  <c r="X111" i="10"/>
  <c r="Z112" i="10"/>
  <c r="AE113" i="10"/>
  <c r="CA113" i="10"/>
  <c r="AD114" i="10"/>
  <c r="BJ114" i="10"/>
  <c r="M115" i="10"/>
  <c r="AS115" i="10"/>
  <c r="BY115" i="10"/>
  <c r="AB116" i="10"/>
  <c r="BH116" i="10"/>
  <c r="K117" i="10"/>
  <c r="AA117" i="10"/>
  <c r="AQ117" i="10"/>
  <c r="BG117" i="10"/>
  <c r="BW117" i="10"/>
  <c r="J118" i="10"/>
  <c r="Z118" i="10"/>
  <c r="AO118" i="10"/>
  <c r="AY118" i="10"/>
  <c r="BH118" i="10"/>
  <c r="BR118" i="10"/>
  <c r="CA118" i="10"/>
  <c r="G119" i="10"/>
  <c r="O119" i="10"/>
  <c r="W119" i="10"/>
  <c r="AE119" i="10"/>
  <c r="AM119" i="10"/>
  <c r="AU119" i="10"/>
  <c r="BC119" i="10"/>
  <c r="BK119" i="10"/>
  <c r="BS119" i="10"/>
  <c r="CA119" i="10"/>
  <c r="F120" i="10"/>
  <c r="N120" i="10"/>
  <c r="V120" i="10"/>
  <c r="AD120" i="10"/>
  <c r="AL120" i="10"/>
  <c r="AT120" i="10"/>
  <c r="BB120" i="10"/>
  <c r="BJ120" i="10"/>
  <c r="BR120" i="10"/>
  <c r="BZ120" i="10"/>
  <c r="BD120" i="10"/>
  <c r="BL120" i="10"/>
  <c r="P103" i="10"/>
  <c r="AK109" i="10"/>
  <c r="AV111" i="10"/>
  <c r="G114" i="10"/>
  <c r="V115" i="10"/>
  <c r="AK116" i="10"/>
  <c r="AX117" i="10"/>
  <c r="Q118" i="10"/>
  <c r="BC118" i="10"/>
  <c r="CD118" i="10"/>
  <c r="Z119" i="10"/>
  <c r="AX119" i="10"/>
  <c r="BV119" i="10"/>
  <c r="Q120" i="10"/>
  <c r="AO120" i="10"/>
  <c r="BU120" i="10"/>
  <c r="BG120" i="10"/>
  <c r="AL101" i="10"/>
  <c r="AK106" i="10"/>
  <c r="L108" i="10"/>
  <c r="R109" i="10"/>
  <c r="T110" i="10"/>
  <c r="Y111" i="10"/>
  <c r="AE112" i="10"/>
  <c r="AG113" i="10"/>
  <c r="CB113" i="10"/>
  <c r="AE114" i="10"/>
  <c r="BK114" i="10"/>
  <c r="N115" i="10"/>
  <c r="AT115" i="10"/>
  <c r="BZ115" i="10"/>
  <c r="AC116" i="10"/>
  <c r="BI116" i="10"/>
  <c r="L117" i="10"/>
  <c r="AB117" i="10"/>
  <c r="AR117" i="10"/>
  <c r="BH117" i="10"/>
  <c r="BX117" i="10"/>
  <c r="K118" i="10"/>
  <c r="AA118" i="10"/>
  <c r="AP118" i="10"/>
  <c r="AZ118" i="10"/>
  <c r="BJ118" i="10"/>
  <c r="BS118" i="10"/>
  <c r="CB118" i="10"/>
  <c r="H119" i="10"/>
  <c r="P119" i="10"/>
  <c r="X119" i="10"/>
  <c r="AF119" i="10"/>
  <c r="AN119" i="10"/>
  <c r="AV119" i="10"/>
  <c r="BD119" i="10"/>
  <c r="BL119" i="10"/>
  <c r="BT119" i="10"/>
  <c r="CB119" i="10"/>
  <c r="G120" i="10"/>
  <c r="O120" i="10"/>
  <c r="W120" i="10"/>
  <c r="AE120" i="10"/>
  <c r="AM120" i="10"/>
  <c r="AU120" i="10"/>
  <c r="BC120" i="10"/>
  <c r="BK120" i="10"/>
  <c r="BS120" i="10"/>
  <c r="CA120" i="10"/>
  <c r="AN120" i="10"/>
  <c r="BT120" i="10"/>
  <c r="AI108" i="10"/>
  <c r="AP110" i="10"/>
  <c r="AZ113" i="10"/>
  <c r="AM114" i="10"/>
  <c r="BB115" i="10"/>
  <c r="BQ116" i="10"/>
  <c r="BN117" i="10"/>
  <c r="AG118" i="10"/>
  <c r="BL118" i="10"/>
  <c r="J119" i="10"/>
  <c r="AH119" i="10"/>
  <c r="BF119" i="10"/>
  <c r="CD119" i="10"/>
  <c r="Y120" i="10"/>
  <c r="AW120" i="10"/>
  <c r="CC120" i="10"/>
  <c r="AI120" i="10"/>
  <c r="N103" i="10"/>
  <c r="AB107" i="10"/>
  <c r="AD108" i="10"/>
  <c r="AI109" i="10"/>
  <c r="AO110" i="10"/>
  <c r="AQ111" i="10"/>
  <c r="AV112" i="10"/>
  <c r="AW113" i="10"/>
  <c r="F114" i="10"/>
  <c r="AL114" i="10"/>
  <c r="BR114" i="10"/>
  <c r="U115" i="10"/>
  <c r="BA115" i="10"/>
  <c r="D116" i="10"/>
  <c r="AJ116" i="10"/>
  <c r="BP116" i="10"/>
  <c r="O117" i="10"/>
  <c r="AE117" i="10"/>
  <c r="AU117" i="10"/>
  <c r="BK117" i="10"/>
  <c r="CA117" i="10"/>
  <c r="N118" i="10"/>
  <c r="AD118" i="10"/>
  <c r="AQ118" i="10"/>
  <c r="BB118" i="10"/>
  <c r="BK118" i="10"/>
  <c r="BT118" i="10"/>
  <c r="CC118" i="10"/>
  <c r="I119" i="10"/>
  <c r="Q119" i="10"/>
  <c r="Y119" i="10"/>
  <c r="AG119" i="10"/>
  <c r="AO119" i="10"/>
  <c r="AW119" i="10"/>
  <c r="BE119" i="10"/>
  <c r="BM119" i="10"/>
  <c r="BU119" i="10"/>
  <c r="CC119" i="10"/>
  <c r="H120" i="10"/>
  <c r="P120" i="10"/>
  <c r="X120" i="10"/>
  <c r="AF120" i="10"/>
  <c r="R117" i="10"/>
  <c r="BE120" i="10"/>
  <c r="AQ120" i="10"/>
  <c r="AC104" i="10"/>
  <c r="AU107" i="10"/>
  <c r="AZ108" i="10"/>
  <c r="BF109" i="10"/>
  <c r="BH110" i="10"/>
  <c r="BM111" i="10"/>
  <c r="BS112" i="10"/>
  <c r="BI113" i="10"/>
  <c r="N114" i="10"/>
  <c r="AT114" i="10"/>
  <c r="BZ114" i="10"/>
  <c r="AC115" i="10"/>
  <c r="BI115" i="10"/>
  <c r="L116" i="10"/>
  <c r="AR116" i="10"/>
  <c r="BX116" i="10"/>
  <c r="S117" i="10"/>
  <c r="AI117" i="10"/>
  <c r="AY117" i="10"/>
  <c r="BO117" i="10"/>
  <c r="CE117" i="10"/>
  <c r="R118" i="10"/>
  <c r="AH118" i="10"/>
  <c r="AT118" i="10"/>
  <c r="BD118" i="10"/>
  <c r="BM118" i="10"/>
  <c r="BV118" i="10"/>
  <c r="CE118" i="10"/>
  <c r="K119" i="10"/>
  <c r="S119" i="10"/>
  <c r="AA119" i="10"/>
  <c r="AI119" i="10"/>
  <c r="AQ119" i="10"/>
  <c r="AY119" i="10"/>
  <c r="BG119" i="10"/>
  <c r="BO119" i="10"/>
  <c r="BW119" i="10"/>
  <c r="CE119" i="10"/>
  <c r="J120" i="10"/>
  <c r="R120" i="10"/>
  <c r="Z120" i="10"/>
  <c r="AH120" i="10"/>
  <c r="AP120" i="10"/>
  <c r="AX120" i="10"/>
  <c r="BF120" i="10"/>
  <c r="BN120" i="10"/>
  <c r="BV120" i="10"/>
  <c r="CD120" i="10"/>
  <c r="AE104" i="10"/>
  <c r="AZ107" i="10"/>
  <c r="BB108" i="10"/>
  <c r="BG109" i="10"/>
  <c r="BM110" i="10"/>
  <c r="BO111" i="10"/>
  <c r="BT112" i="10"/>
  <c r="BJ113" i="10"/>
  <c r="O114" i="10"/>
  <c r="AU114" i="10"/>
  <c r="CA114" i="10"/>
  <c r="AD115" i="10"/>
  <c r="BJ115" i="10"/>
  <c r="M116" i="10"/>
  <c r="AS116" i="10"/>
  <c r="BY116" i="10"/>
  <c r="T117" i="10"/>
  <c r="AJ117" i="10"/>
  <c r="AZ117" i="10"/>
  <c r="BP117" i="10"/>
  <c r="CF117" i="10"/>
  <c r="S118" i="10"/>
  <c r="AI118" i="10"/>
  <c r="AV118" i="10"/>
  <c r="BE118" i="10"/>
  <c r="BN118" i="10"/>
  <c r="BW118" i="10"/>
  <c r="CF118" i="10"/>
  <c r="L119" i="10"/>
  <c r="T119" i="10"/>
  <c r="AB119" i="10"/>
  <c r="AJ119" i="10"/>
  <c r="AR119" i="10"/>
  <c r="AZ119" i="10"/>
  <c r="BH119" i="10"/>
  <c r="BP119" i="10"/>
  <c r="BX119" i="10"/>
  <c r="CF119" i="10"/>
  <c r="K120" i="10"/>
  <c r="S120" i="10"/>
  <c r="AA120" i="10"/>
  <c r="AY120" i="10"/>
  <c r="BW120" i="10"/>
  <c r="AZ121" i="10"/>
  <c r="AZ122" i="10"/>
  <c r="AZ31" i="10"/>
  <c r="AZ38" i="10"/>
  <c r="AZ46" i="10"/>
  <c r="AZ54" i="10"/>
  <c r="AZ48" i="10"/>
  <c r="AZ53" i="10"/>
  <c r="AZ32" i="10"/>
  <c r="AZ39" i="10"/>
  <c r="AZ47" i="10"/>
  <c r="AZ40" i="10"/>
  <c r="AZ34" i="10"/>
  <c r="AZ41" i="10"/>
  <c r="AZ49" i="10"/>
  <c r="AZ33" i="10"/>
  <c r="AZ35" i="10"/>
  <c r="AZ42" i="10"/>
  <c r="AZ50" i="10"/>
  <c r="AZ36" i="10"/>
  <c r="AZ43" i="10"/>
  <c r="AZ51" i="10"/>
  <c r="AZ44" i="10"/>
  <c r="AZ52" i="10"/>
  <c r="AZ30" i="10"/>
  <c r="AZ37" i="10"/>
  <c r="AZ45" i="10"/>
  <c r="N9" i="10"/>
  <c r="V9" i="10"/>
  <c r="AD9" i="10"/>
  <c r="AL9" i="10"/>
  <c r="AT9" i="10"/>
  <c r="BB9" i="10"/>
  <c r="BJ9" i="10"/>
  <c r="BR9" i="10"/>
  <c r="BZ9" i="10"/>
  <c r="O10" i="10"/>
  <c r="W10" i="10"/>
  <c r="AE10" i="10"/>
  <c r="AM10" i="10"/>
  <c r="AU10" i="10"/>
  <c r="BC10" i="10"/>
  <c r="BK10" i="10"/>
  <c r="BS10" i="10"/>
  <c r="CA10" i="10"/>
  <c r="P11" i="10"/>
  <c r="X11" i="10"/>
  <c r="AF11" i="10"/>
  <c r="AN11" i="10"/>
  <c r="AV11" i="10"/>
  <c r="BD11" i="10"/>
  <c r="BL11" i="10"/>
  <c r="BT11" i="10"/>
  <c r="CB11" i="10"/>
  <c r="Q12" i="10"/>
  <c r="Y12" i="10"/>
  <c r="AG12" i="10"/>
  <c r="AO12" i="10"/>
  <c r="AW12" i="10"/>
  <c r="BE12" i="10"/>
  <c r="BM12" i="10"/>
  <c r="BU12" i="10"/>
  <c r="CC12" i="10"/>
  <c r="R13" i="10"/>
  <c r="Z13" i="10"/>
  <c r="AH13" i="10"/>
  <c r="AP13" i="10"/>
  <c r="AX13" i="10"/>
  <c r="BF13" i="10"/>
  <c r="BN13" i="10"/>
  <c r="BV13" i="10"/>
  <c r="CD13" i="10"/>
  <c r="S14" i="10"/>
  <c r="AA14" i="10"/>
  <c r="AI14" i="10"/>
  <c r="AQ14" i="10"/>
  <c r="AY14" i="10"/>
  <c r="BG14" i="10"/>
  <c r="BO14" i="10"/>
  <c r="BW14" i="10"/>
  <c r="CE14" i="10"/>
  <c r="T15" i="10"/>
  <c r="AB15" i="10"/>
  <c r="AJ15" i="10"/>
  <c r="AR15" i="10"/>
  <c r="AZ15" i="10"/>
  <c r="BH15" i="10"/>
  <c r="BP15" i="10"/>
  <c r="BX15" i="10"/>
  <c r="CF15" i="10"/>
  <c r="U16" i="10"/>
  <c r="AC16" i="10"/>
  <c r="AK16" i="10"/>
  <c r="AS16" i="10"/>
  <c r="BA16" i="10"/>
  <c r="BI16" i="10"/>
  <c r="BQ16" i="10"/>
  <c r="BY16" i="10"/>
  <c r="N17" i="10"/>
  <c r="V17" i="10"/>
  <c r="AD17" i="10"/>
  <c r="AL17" i="10"/>
  <c r="AT17" i="10"/>
  <c r="BB17" i="10"/>
  <c r="BJ17" i="10"/>
  <c r="BR17" i="10"/>
  <c r="BZ17" i="10"/>
  <c r="O18" i="10"/>
  <c r="W18" i="10"/>
  <c r="AE18" i="10"/>
  <c r="AM18" i="10"/>
  <c r="AU18" i="10"/>
  <c r="O9" i="10"/>
  <c r="W9" i="10"/>
  <c r="AE9" i="10"/>
  <c r="AM9" i="10"/>
  <c r="AU9" i="10"/>
  <c r="BC9" i="10"/>
  <c r="BK9" i="10"/>
  <c r="BS9" i="10"/>
  <c r="CA9" i="10"/>
  <c r="P10" i="10"/>
  <c r="X10" i="10"/>
  <c r="AF10" i="10"/>
  <c r="AN10" i="10"/>
  <c r="AV10" i="10"/>
  <c r="BD10" i="10"/>
  <c r="BL10" i="10"/>
  <c r="BT10" i="10"/>
  <c r="CB10" i="10"/>
  <c r="Q11" i="10"/>
  <c r="Y11" i="10"/>
  <c r="AG11" i="10"/>
  <c r="AO11" i="10"/>
  <c r="AW11" i="10"/>
  <c r="BE11" i="10"/>
  <c r="BM11" i="10"/>
  <c r="BU11" i="10"/>
  <c r="CC11" i="10"/>
  <c r="R12" i="10"/>
  <c r="Z12" i="10"/>
  <c r="AH12" i="10"/>
  <c r="AP12" i="10"/>
  <c r="AX12" i="10"/>
  <c r="BF12" i="10"/>
  <c r="BN12" i="10"/>
  <c r="BV12" i="10"/>
  <c r="CD12" i="10"/>
  <c r="S13" i="10"/>
  <c r="AA13" i="10"/>
  <c r="AI13" i="10"/>
  <c r="AQ13" i="10"/>
  <c r="AY13" i="10"/>
  <c r="BG13" i="10"/>
  <c r="BO13" i="10"/>
  <c r="BW13" i="10"/>
  <c r="CE13" i="10"/>
  <c r="T14" i="10"/>
  <c r="AB14" i="10"/>
  <c r="AJ14" i="10"/>
  <c r="AR14" i="10"/>
  <c r="AZ14" i="10"/>
  <c r="BH14" i="10"/>
  <c r="BP14" i="10"/>
  <c r="BX14" i="10"/>
  <c r="CF14" i="10"/>
  <c r="U15" i="10"/>
  <c r="AC15" i="10"/>
  <c r="AK15" i="10"/>
  <c r="AS15" i="10"/>
  <c r="BA15" i="10"/>
  <c r="BI15" i="10"/>
  <c r="BQ15" i="10"/>
  <c r="BY15" i="10"/>
  <c r="N16" i="10"/>
  <c r="V16" i="10"/>
  <c r="AD16" i="10"/>
  <c r="AL16" i="10"/>
  <c r="AT16" i="10"/>
  <c r="BB16" i="10"/>
  <c r="BJ16" i="10"/>
  <c r="BR16" i="10"/>
  <c r="BZ16" i="10"/>
  <c r="O17" i="10"/>
  <c r="W17" i="10"/>
  <c r="AE17" i="10"/>
  <c r="AM17" i="10"/>
  <c r="AU17" i="10"/>
  <c r="BC17" i="10"/>
  <c r="BK17" i="10"/>
  <c r="BS17" i="10"/>
  <c r="CA17" i="10"/>
  <c r="P18" i="10"/>
  <c r="X18" i="10"/>
  <c r="AF18" i="10"/>
  <c r="AN18" i="10"/>
  <c r="AV18" i="10"/>
  <c r="P9" i="10"/>
  <c r="X9" i="10"/>
  <c r="AF9" i="10"/>
  <c r="AN9" i="10"/>
  <c r="AV9" i="10"/>
  <c r="BD9" i="10"/>
  <c r="BL9" i="10"/>
  <c r="BT9" i="10"/>
  <c r="CB9" i="10"/>
  <c r="Q10" i="10"/>
  <c r="Y10" i="10"/>
  <c r="AG10" i="10"/>
  <c r="AO10" i="10"/>
  <c r="AW10" i="10"/>
  <c r="BE10" i="10"/>
  <c r="BM10" i="10"/>
  <c r="BU10" i="10"/>
  <c r="CC10" i="10"/>
  <c r="R11" i="10"/>
  <c r="Z11" i="10"/>
  <c r="AH11" i="10"/>
  <c r="AP11" i="10"/>
  <c r="AX11" i="10"/>
  <c r="BF11" i="10"/>
  <c r="BN11" i="10"/>
  <c r="BV11" i="10"/>
  <c r="CD11" i="10"/>
  <c r="S12" i="10"/>
  <c r="AA12" i="10"/>
  <c r="AI12" i="10"/>
  <c r="AQ12" i="10"/>
  <c r="AY12" i="10"/>
  <c r="BG12" i="10"/>
  <c r="BO12" i="10"/>
  <c r="BW12" i="10"/>
  <c r="CE12" i="10"/>
  <c r="T13" i="10"/>
  <c r="AB13" i="10"/>
  <c r="AJ13" i="10"/>
  <c r="AR13" i="10"/>
  <c r="AZ13" i="10"/>
  <c r="BH13" i="10"/>
  <c r="BP13" i="10"/>
  <c r="BX13" i="10"/>
  <c r="CF13" i="10"/>
  <c r="U14" i="10"/>
  <c r="AC14" i="10"/>
  <c r="AK14" i="10"/>
  <c r="AS14" i="10"/>
  <c r="BA14" i="10"/>
  <c r="BI14" i="10"/>
  <c r="BQ14" i="10"/>
  <c r="BY14" i="10"/>
  <c r="N15" i="10"/>
  <c r="V15" i="10"/>
  <c r="AD15" i="10"/>
  <c r="AL15" i="10"/>
  <c r="AT15" i="10"/>
  <c r="BB15" i="10"/>
  <c r="BJ15" i="10"/>
  <c r="BR15" i="10"/>
  <c r="BZ15" i="10"/>
  <c r="O16" i="10"/>
  <c r="W16" i="10"/>
  <c r="AE16" i="10"/>
  <c r="AM16" i="10"/>
  <c r="AU16" i="10"/>
  <c r="BC16" i="10"/>
  <c r="BK16" i="10"/>
  <c r="BS16" i="10"/>
  <c r="CA16" i="10"/>
  <c r="P17" i="10"/>
  <c r="X17" i="10"/>
  <c r="AF17" i="10"/>
  <c r="AN17" i="10"/>
  <c r="AV17" i="10"/>
  <c r="BD17" i="10"/>
  <c r="BL17" i="10"/>
  <c r="BT17" i="10"/>
  <c r="CB17" i="10"/>
  <c r="Q18" i="10"/>
  <c r="Y18" i="10"/>
  <c r="AG18" i="10"/>
  <c r="AO18" i="10"/>
  <c r="AW18" i="10"/>
  <c r="Q9" i="10"/>
  <c r="Y9" i="10"/>
  <c r="AG9" i="10"/>
  <c r="AO9" i="10"/>
  <c r="AW9" i="10"/>
  <c r="BE9" i="10"/>
  <c r="BM9" i="10"/>
  <c r="BU9" i="10"/>
  <c r="CC9" i="10"/>
  <c r="R10" i="10"/>
  <c r="Z10" i="10"/>
  <c r="AH10" i="10"/>
  <c r="AP10" i="10"/>
  <c r="AX10" i="10"/>
  <c r="BF10" i="10"/>
  <c r="BN10" i="10"/>
  <c r="BV10" i="10"/>
  <c r="CD10" i="10"/>
  <c r="S11" i="10"/>
  <c r="AA11" i="10"/>
  <c r="AI11" i="10"/>
  <c r="AQ11" i="10"/>
  <c r="AY11" i="10"/>
  <c r="BG11" i="10"/>
  <c r="BO11" i="10"/>
  <c r="BW11" i="10"/>
  <c r="CE11" i="10"/>
  <c r="T12" i="10"/>
  <c r="AB12" i="10"/>
  <c r="AJ12" i="10"/>
  <c r="AR12" i="10"/>
  <c r="AZ12" i="10"/>
  <c r="BH12" i="10"/>
  <c r="BP12" i="10"/>
  <c r="BX12" i="10"/>
  <c r="CF12" i="10"/>
  <c r="R9" i="10"/>
  <c r="Z9" i="10"/>
  <c r="AH9" i="10"/>
  <c r="AP9" i="10"/>
  <c r="AX9" i="10"/>
  <c r="BF9" i="10"/>
  <c r="BN9" i="10"/>
  <c r="BV9" i="10"/>
  <c r="CD9" i="10"/>
  <c r="S10" i="10"/>
  <c r="AA10" i="10"/>
  <c r="AI10" i="10"/>
  <c r="AQ10" i="10"/>
  <c r="AY10" i="10"/>
  <c r="BG10" i="10"/>
  <c r="BO10" i="10"/>
  <c r="BW10" i="10"/>
  <c r="CE10" i="10"/>
  <c r="T11" i="10"/>
  <c r="AB11" i="10"/>
  <c r="AJ11" i="10"/>
  <c r="AR11" i="10"/>
  <c r="AZ11" i="10"/>
  <c r="BH11" i="10"/>
  <c r="BP11" i="10"/>
  <c r="BX11" i="10"/>
  <c r="CF11" i="10"/>
  <c r="U12" i="10"/>
  <c r="AC12" i="10"/>
  <c r="AK12" i="10"/>
  <c r="AS12" i="10"/>
  <c r="BA12" i="10"/>
  <c r="BI12" i="10"/>
  <c r="BQ12" i="10"/>
  <c r="BY12" i="10"/>
  <c r="N13" i="10"/>
  <c r="V13" i="10"/>
  <c r="AD13" i="10"/>
  <c r="AL13" i="10"/>
  <c r="AT13" i="10"/>
  <c r="BB13" i="10"/>
  <c r="BJ13" i="10"/>
  <c r="BR13" i="10"/>
  <c r="BZ13" i="10"/>
  <c r="O14" i="10"/>
  <c r="W14" i="10"/>
  <c r="AE14" i="10"/>
  <c r="AM14" i="10"/>
  <c r="AU14" i="10"/>
  <c r="BC14" i="10"/>
  <c r="BK14" i="10"/>
  <c r="BS14" i="10"/>
  <c r="CA14" i="10"/>
  <c r="P15" i="10"/>
  <c r="X15" i="10"/>
  <c r="AF15" i="10"/>
  <c r="AN15" i="10"/>
  <c r="AV15" i="10"/>
  <c r="BD15" i="10"/>
  <c r="BL15" i="10"/>
  <c r="BT15" i="10"/>
  <c r="CB15" i="10"/>
  <c r="Q16" i="10"/>
  <c r="Y16" i="10"/>
  <c r="AG16" i="10"/>
  <c r="AO16" i="10"/>
  <c r="AW16" i="10"/>
  <c r="BE16" i="10"/>
  <c r="BM16" i="10"/>
  <c r="BU16" i="10"/>
  <c r="CC16" i="10"/>
  <c r="R17" i="10"/>
  <c r="Z17" i="10"/>
  <c r="AH17" i="10"/>
  <c r="AP17" i="10"/>
  <c r="AX17" i="10"/>
  <c r="BF17" i="10"/>
  <c r="BN17" i="10"/>
  <c r="BV17" i="10"/>
  <c r="CD17" i="10"/>
  <c r="S18" i="10"/>
  <c r="AA18" i="10"/>
  <c r="AI18" i="10"/>
  <c r="T9" i="10"/>
  <c r="AB9" i="10"/>
  <c r="AJ9" i="10"/>
  <c r="AR9" i="10"/>
  <c r="AZ9" i="10"/>
  <c r="BH9" i="10"/>
  <c r="BP9" i="10"/>
  <c r="BX9" i="10"/>
  <c r="CF9" i="10"/>
  <c r="U10" i="10"/>
  <c r="AC10" i="10"/>
  <c r="AK10" i="10"/>
  <c r="AS10" i="10"/>
  <c r="BA10" i="10"/>
  <c r="BI10" i="10"/>
  <c r="BQ10" i="10"/>
  <c r="BY10" i="10"/>
  <c r="N11" i="10"/>
  <c r="V11" i="10"/>
  <c r="AD11" i="10"/>
  <c r="AL11" i="10"/>
  <c r="AT11" i="10"/>
  <c r="BB11" i="10"/>
  <c r="BJ11" i="10"/>
  <c r="BR11" i="10"/>
  <c r="BZ11" i="10"/>
  <c r="O12" i="10"/>
  <c r="W12" i="10"/>
  <c r="AE12" i="10"/>
  <c r="AM12" i="10"/>
  <c r="AU12" i="10"/>
  <c r="BC12" i="10"/>
  <c r="BK12" i="10"/>
  <c r="BS12" i="10"/>
  <c r="CA12" i="10"/>
  <c r="P13" i="10"/>
  <c r="X13" i="10"/>
  <c r="AF13" i="10"/>
  <c r="AN13" i="10"/>
  <c r="AV13" i="10"/>
  <c r="BD13" i="10"/>
  <c r="BL13" i="10"/>
  <c r="BT13" i="10"/>
  <c r="CB13" i="10"/>
  <c r="Q14" i="10"/>
  <c r="Y14" i="10"/>
  <c r="AG14" i="10"/>
  <c r="AO14" i="10"/>
  <c r="AW14" i="10"/>
  <c r="BE14" i="10"/>
  <c r="BM14" i="10"/>
  <c r="BU14" i="10"/>
  <c r="CC14" i="10"/>
  <c r="R15" i="10"/>
  <c r="Z15" i="10"/>
  <c r="AH15" i="10"/>
  <c r="AP15" i="10"/>
  <c r="S9" i="10"/>
  <c r="AY9" i="10"/>
  <c r="CE9" i="10"/>
  <c r="AR10" i="10"/>
  <c r="BX10" i="10"/>
  <c r="AK11" i="10"/>
  <c r="BQ11" i="10"/>
  <c r="AD12" i="10"/>
  <c r="BJ12" i="10"/>
  <c r="U13" i="10"/>
  <c r="AO13" i="10"/>
  <c r="BK13" i="10"/>
  <c r="N14" i="10"/>
  <c r="AH14" i="10"/>
  <c r="BD14" i="10"/>
  <c r="BZ14" i="10"/>
  <c r="AA15" i="10"/>
  <c r="AW15" i="10"/>
  <c r="BM15" i="10"/>
  <c r="CC15" i="10"/>
  <c r="Z16" i="10"/>
  <c r="AP16" i="10"/>
  <c r="BF16" i="10"/>
  <c r="BV16" i="10"/>
  <c r="S17" i="10"/>
  <c r="AI17" i="10"/>
  <c r="AY17" i="10"/>
  <c r="BO17" i="10"/>
  <c r="CE17" i="10"/>
  <c r="AB18" i="10"/>
  <c r="AQ18" i="10"/>
  <c r="BB18" i="10"/>
  <c r="BJ18" i="10"/>
  <c r="BR18" i="10"/>
  <c r="BZ18" i="10"/>
  <c r="O19" i="10"/>
  <c r="W19" i="10"/>
  <c r="AE19" i="10"/>
  <c r="AM19" i="10"/>
  <c r="AU19" i="10"/>
  <c r="BC19" i="10"/>
  <c r="BK19" i="10"/>
  <c r="BS19" i="10"/>
  <c r="CA19" i="10"/>
  <c r="P20" i="10"/>
  <c r="X20" i="10"/>
  <c r="AF20" i="10"/>
  <c r="AN20" i="10"/>
  <c r="AV20" i="10"/>
  <c r="BD20" i="10"/>
  <c r="BL20" i="10"/>
  <c r="BT20" i="10"/>
  <c r="CB20" i="10"/>
  <c r="Q21" i="10"/>
  <c r="Y21" i="10"/>
  <c r="AG21" i="10"/>
  <c r="AO21" i="10"/>
  <c r="AW21" i="10"/>
  <c r="BE21" i="10"/>
  <c r="BM21" i="10"/>
  <c r="BU21" i="10"/>
  <c r="CC21" i="10"/>
  <c r="R22" i="10"/>
  <c r="Z22" i="10"/>
  <c r="AH22" i="10"/>
  <c r="AP22" i="10"/>
  <c r="AX22" i="10"/>
  <c r="BF22" i="10"/>
  <c r="BN22" i="10"/>
  <c r="BV22" i="10"/>
  <c r="CD22" i="10"/>
  <c r="S23" i="10"/>
  <c r="AA23" i="10"/>
  <c r="AI23" i="10"/>
  <c r="AQ23" i="10"/>
  <c r="AY23" i="10"/>
  <c r="BG23" i="10"/>
  <c r="BO23" i="10"/>
  <c r="BW23" i="10"/>
  <c r="CE23" i="10"/>
  <c r="T24" i="10"/>
  <c r="AB24" i="10"/>
  <c r="AJ24" i="10"/>
  <c r="AR24" i="10"/>
  <c r="AZ24" i="10"/>
  <c r="BH24" i="10"/>
  <c r="BP24" i="10"/>
  <c r="BX24" i="10"/>
  <c r="CF24" i="10"/>
  <c r="U25" i="10"/>
  <c r="AC25" i="10"/>
  <c r="AK25" i="10"/>
  <c r="AS25" i="10"/>
  <c r="BA25" i="10"/>
  <c r="BI25" i="10"/>
  <c r="BQ25" i="10"/>
  <c r="BY25" i="10"/>
  <c r="N26" i="10"/>
  <c r="V26" i="10"/>
  <c r="AD26" i="10"/>
  <c r="AL26" i="10"/>
  <c r="AT26" i="10"/>
  <c r="BB26" i="10"/>
  <c r="BJ26" i="10"/>
  <c r="BR26" i="10"/>
  <c r="BZ26" i="10"/>
  <c r="O27" i="10"/>
  <c r="W27" i="10"/>
  <c r="AE27" i="10"/>
  <c r="AU27" i="10"/>
  <c r="BC27" i="10"/>
  <c r="BK27" i="10"/>
  <c r="BS27" i="10"/>
  <c r="CA27" i="10"/>
  <c r="Q28" i="10"/>
  <c r="Y28" i="10"/>
  <c r="AG28" i="10"/>
  <c r="AO28" i="10"/>
  <c r="AW28" i="10"/>
  <c r="BE28" i="10"/>
  <c r="BM28" i="10"/>
  <c r="BU28" i="10"/>
  <c r="CC28" i="10"/>
  <c r="R29" i="10"/>
  <c r="Z29" i="10"/>
  <c r="AH29" i="10"/>
  <c r="AP29" i="10"/>
  <c r="AX29" i="10"/>
  <c r="BF29" i="10"/>
  <c r="BN29" i="10"/>
  <c r="BV29" i="10"/>
  <c r="CD29" i="10"/>
  <c r="M14" i="10"/>
  <c r="M22" i="10"/>
  <c r="M29" i="10"/>
  <c r="L16" i="10"/>
  <c r="L24" i="10"/>
  <c r="K29" i="10"/>
  <c r="K16" i="10"/>
  <c r="K24" i="10"/>
  <c r="AA9" i="10"/>
  <c r="T10" i="10"/>
  <c r="AZ10" i="10"/>
  <c r="AS11" i="10"/>
  <c r="AL12" i="10"/>
  <c r="Y13" i="10"/>
  <c r="BQ13" i="10"/>
  <c r="AN14" i="10"/>
  <c r="CD14" i="10"/>
  <c r="AY15" i="10"/>
  <c r="CE15" i="10"/>
  <c r="AR16" i="10"/>
  <c r="BX16" i="10"/>
  <c r="AK17" i="10"/>
  <c r="BQ17" i="10"/>
  <c r="AD18" i="10"/>
  <c r="BD18" i="10"/>
  <c r="BT18" i="10"/>
  <c r="Q19" i="10"/>
  <c r="AG19" i="10"/>
  <c r="U9" i="10"/>
  <c r="BA9" i="10"/>
  <c r="N10" i="10"/>
  <c r="AT10" i="10"/>
  <c r="BZ10" i="10"/>
  <c r="AM11" i="10"/>
  <c r="BS11" i="10"/>
  <c r="AF12" i="10"/>
  <c r="BL12" i="10"/>
  <c r="W13" i="10"/>
  <c r="AS13" i="10"/>
  <c r="BM13" i="10"/>
  <c r="P14" i="10"/>
  <c r="AL14" i="10"/>
  <c r="BF14" i="10"/>
  <c r="CB14" i="10"/>
  <c r="AE15" i="10"/>
  <c r="AX15" i="10"/>
  <c r="BN15" i="10"/>
  <c r="CD15" i="10"/>
  <c r="AA16" i="10"/>
  <c r="AQ16" i="10"/>
  <c r="BG16" i="10"/>
  <c r="BW16" i="10"/>
  <c r="T17" i="10"/>
  <c r="AJ17" i="10"/>
  <c r="AZ17" i="10"/>
  <c r="BP17" i="10"/>
  <c r="CF17" i="10"/>
  <c r="AC18" i="10"/>
  <c r="AR18" i="10"/>
  <c r="BC18" i="10"/>
  <c r="BK18" i="10"/>
  <c r="BS18" i="10"/>
  <c r="CA18" i="10"/>
  <c r="P19" i="10"/>
  <c r="X19" i="10"/>
  <c r="AF19" i="10"/>
  <c r="AN19" i="10"/>
  <c r="AV19" i="10"/>
  <c r="BD19" i="10"/>
  <c r="BL19" i="10"/>
  <c r="BT19" i="10"/>
  <c r="CB19" i="10"/>
  <c r="Q20" i="10"/>
  <c r="Y20" i="10"/>
  <c r="AG20" i="10"/>
  <c r="AO20" i="10"/>
  <c r="AW20" i="10"/>
  <c r="BE20" i="10"/>
  <c r="BM20" i="10"/>
  <c r="BU20" i="10"/>
  <c r="CC20" i="10"/>
  <c r="R21" i="10"/>
  <c r="Z21" i="10"/>
  <c r="AH21" i="10"/>
  <c r="AP21" i="10"/>
  <c r="AX21" i="10"/>
  <c r="BF21" i="10"/>
  <c r="BN21" i="10"/>
  <c r="BV21" i="10"/>
  <c r="CD21" i="10"/>
  <c r="S22" i="10"/>
  <c r="AA22" i="10"/>
  <c r="AI22" i="10"/>
  <c r="AQ22" i="10"/>
  <c r="AY22" i="10"/>
  <c r="BG22" i="10"/>
  <c r="BO22" i="10"/>
  <c r="BW22" i="10"/>
  <c r="CE22" i="10"/>
  <c r="T23" i="10"/>
  <c r="AB23" i="10"/>
  <c r="AJ23" i="10"/>
  <c r="AR23" i="10"/>
  <c r="AZ23" i="10"/>
  <c r="BH23" i="10"/>
  <c r="BP23" i="10"/>
  <c r="BX23" i="10"/>
  <c r="CF23" i="10"/>
  <c r="U24" i="10"/>
  <c r="AC24" i="10"/>
  <c r="AK24" i="10"/>
  <c r="AS24" i="10"/>
  <c r="BA24" i="10"/>
  <c r="BI24" i="10"/>
  <c r="BQ24" i="10"/>
  <c r="BY24" i="10"/>
  <c r="N25" i="10"/>
  <c r="V25" i="10"/>
  <c r="AD25" i="10"/>
  <c r="AL25" i="10"/>
  <c r="AT25" i="10"/>
  <c r="BB25" i="10"/>
  <c r="BJ25" i="10"/>
  <c r="BR25" i="10"/>
  <c r="BZ25" i="10"/>
  <c r="O26" i="10"/>
  <c r="W26" i="10"/>
  <c r="AE26" i="10"/>
  <c r="AM26" i="10"/>
  <c r="AU26" i="10"/>
  <c r="BC26" i="10"/>
  <c r="BK26" i="10"/>
  <c r="BS26" i="10"/>
  <c r="CA26" i="10"/>
  <c r="P27" i="10"/>
  <c r="X27" i="10"/>
  <c r="AF27" i="10"/>
  <c r="AV27" i="10"/>
  <c r="BD27" i="10"/>
  <c r="BL27" i="10"/>
  <c r="BT27" i="10"/>
  <c r="R28" i="10"/>
  <c r="Z28" i="10"/>
  <c r="AH28" i="10"/>
  <c r="AP28" i="10"/>
  <c r="AX28" i="10"/>
  <c r="BF28" i="10"/>
  <c r="BN28" i="10"/>
  <c r="BV28" i="10"/>
  <c r="CD28" i="10"/>
  <c r="S29" i="10"/>
  <c r="AA29" i="10"/>
  <c r="AI29" i="10"/>
  <c r="AQ29" i="10"/>
  <c r="AY29" i="10"/>
  <c r="BG29" i="10"/>
  <c r="BO29" i="10"/>
  <c r="BW29" i="10"/>
  <c r="CE29" i="10"/>
  <c r="M15" i="10"/>
  <c r="M23" i="10"/>
  <c r="L9" i="10"/>
  <c r="L17" i="10"/>
  <c r="L25" i="10"/>
  <c r="K9" i="10"/>
  <c r="K17" i="10"/>
  <c r="K25" i="10"/>
  <c r="BG9" i="10"/>
  <c r="CF10" i="10"/>
  <c r="BY11" i="10"/>
  <c r="BR12" i="10"/>
  <c r="AU13" i="10"/>
  <c r="R14" i="10"/>
  <c r="BJ14" i="10"/>
  <c r="AG15" i="10"/>
  <c r="BO15" i="10"/>
  <c r="AB16" i="10"/>
  <c r="BH16" i="10"/>
  <c r="U17" i="10"/>
  <c r="BA17" i="10"/>
  <c r="N18" i="10"/>
  <c r="AS18" i="10"/>
  <c r="BL18" i="10"/>
  <c r="CB18" i="10"/>
  <c r="Y19" i="10"/>
  <c r="AO19" i="10"/>
  <c r="BE19" i="10"/>
  <c r="AC9" i="10"/>
  <c r="BW9" i="10"/>
  <c r="BH10" i="10"/>
  <c r="AE11" i="10"/>
  <c r="P12" i="10"/>
  <c r="BT12" i="10"/>
  <c r="AK13" i="10"/>
  <c r="BU13" i="10"/>
  <c r="AF14" i="10"/>
  <c r="BR14" i="10"/>
  <c r="AI15" i="10"/>
  <c r="BG15" i="10"/>
  <c r="R16" i="10"/>
  <c r="AN16" i="10"/>
  <c r="BO16" i="10"/>
  <c r="Y17" i="10"/>
  <c r="AS17" i="10"/>
  <c r="BW17" i="10"/>
  <c r="Z18" i="10"/>
  <c r="AY18" i="10"/>
  <c r="BM18" i="10"/>
  <c r="BX18" i="10"/>
  <c r="S19" i="10"/>
  <c r="AD19" i="10"/>
  <c r="AR19" i="10"/>
  <c r="BB19" i="10"/>
  <c r="BO19" i="10"/>
  <c r="BY19" i="10"/>
  <c r="R20" i="10"/>
  <c r="AB20" i="10"/>
  <c r="AL20" i="10"/>
  <c r="AX20" i="10"/>
  <c r="BH20" i="10"/>
  <c r="BR20" i="10"/>
  <c r="CD20" i="10"/>
  <c r="U21" i="10"/>
  <c r="AE21" i="10"/>
  <c r="AQ21" i="10"/>
  <c r="BA21" i="10"/>
  <c r="BK21" i="10"/>
  <c r="BW21" i="10"/>
  <c r="N22" i="10"/>
  <c r="X22" i="10"/>
  <c r="AJ22" i="10"/>
  <c r="AT22" i="10"/>
  <c r="BD22" i="10"/>
  <c r="BP22" i="10"/>
  <c r="BZ22" i="10"/>
  <c r="Q23" i="10"/>
  <c r="AC23" i="10"/>
  <c r="AM23" i="10"/>
  <c r="AW23" i="10"/>
  <c r="BI23" i="10"/>
  <c r="BS23" i="10"/>
  <c r="CC23" i="10"/>
  <c r="V24" i="10"/>
  <c r="AF24" i="10"/>
  <c r="AP24" i="10"/>
  <c r="BB24" i="10"/>
  <c r="BL24" i="10"/>
  <c r="BV24" i="10"/>
  <c r="O25" i="10"/>
  <c r="Y25" i="10"/>
  <c r="AI25" i="10"/>
  <c r="AU25" i="10"/>
  <c r="BE25" i="10"/>
  <c r="BO25" i="10"/>
  <c r="CA25" i="10"/>
  <c r="R26" i="10"/>
  <c r="AB26" i="10"/>
  <c r="AN26" i="10"/>
  <c r="AX26" i="10"/>
  <c r="BH26" i="10"/>
  <c r="BT26" i="10"/>
  <c r="CD26" i="10"/>
  <c r="U27" i="10"/>
  <c r="AQ27" i="10"/>
  <c r="BA27" i="10"/>
  <c r="BM27" i="10"/>
  <c r="S28" i="10"/>
  <c r="AC28" i="10"/>
  <c r="AM28" i="10"/>
  <c r="AY28" i="10"/>
  <c r="BI28" i="10"/>
  <c r="BS28" i="10"/>
  <c r="CE28" i="10"/>
  <c r="V29" i="10"/>
  <c r="AF29" i="10"/>
  <c r="AR29" i="10"/>
  <c r="BB29" i="10"/>
  <c r="BL29" i="10"/>
  <c r="BX29" i="10"/>
  <c r="M10" i="10"/>
  <c r="M20" i="10"/>
  <c r="L10" i="10"/>
  <c r="L20" i="10"/>
  <c r="L29" i="10"/>
  <c r="K18" i="10"/>
  <c r="AS29" i="10"/>
  <c r="BM29" i="10"/>
  <c r="M11" i="10"/>
  <c r="M21" i="10"/>
  <c r="L21" i="10"/>
  <c r="K19" i="10"/>
  <c r="K28" i="10"/>
  <c r="AK9" i="10"/>
  <c r="V10" i="10"/>
  <c r="BP10" i="10"/>
  <c r="BA11" i="10"/>
  <c r="X12" i="10"/>
  <c r="CB12" i="10"/>
  <c r="AW13" i="10"/>
  <c r="AT14" i="10"/>
  <c r="BV14" i="10"/>
  <c r="AO15" i="10"/>
  <c r="BS15" i="10"/>
  <c r="T16" i="10"/>
  <c r="AX16" i="10"/>
  <c r="BT16" i="10"/>
  <c r="AB17" i="10"/>
  <c r="BE17" i="10"/>
  <c r="BY17" i="10"/>
  <c r="AJ18" i="10"/>
  <c r="BA18" i="10"/>
  <c r="BO18" i="10"/>
  <c r="CC18" i="10"/>
  <c r="U19" i="10"/>
  <c r="AI19" i="10"/>
  <c r="AT19" i="10"/>
  <c r="BG19" i="10"/>
  <c r="BQ19" i="10"/>
  <c r="CC19" i="10"/>
  <c r="T20" i="10"/>
  <c r="AD20" i="10"/>
  <c r="AP20" i="10"/>
  <c r="AZ20" i="10"/>
  <c r="BJ20" i="10"/>
  <c r="BV20" i="10"/>
  <c r="CF20" i="10"/>
  <c r="W21" i="10"/>
  <c r="AI21" i="10"/>
  <c r="BC21" i="10"/>
  <c r="BO21" i="10"/>
  <c r="BY21" i="10"/>
  <c r="P22" i="10"/>
  <c r="AL22" i="10"/>
  <c r="AV22" i="10"/>
  <c r="CB22" i="10"/>
  <c r="AE23" i="10"/>
  <c r="AO23" i="10"/>
  <c r="BK23" i="10"/>
  <c r="N24" i="10"/>
  <c r="AH24" i="10"/>
  <c r="BD24" i="10"/>
  <c r="BZ24" i="10"/>
  <c r="AA25" i="10"/>
  <c r="AW25" i="10"/>
  <c r="BG25" i="10"/>
  <c r="CC25" i="10"/>
  <c r="AF26" i="10"/>
  <c r="AZ26" i="10"/>
  <c r="BL26" i="10"/>
  <c r="CF26" i="10"/>
  <c r="BE27" i="10"/>
  <c r="AE28" i="10"/>
  <c r="BA28" i="10"/>
  <c r="N29" i="10"/>
  <c r="AJ29" i="10"/>
  <c r="BP29" i="10"/>
  <c r="M24" i="10"/>
  <c r="K10" i="10"/>
  <c r="K20" i="10"/>
  <c r="AI9" i="10"/>
  <c r="BY9" i="10"/>
  <c r="BJ10" i="10"/>
  <c r="AU11" i="10"/>
  <c r="V12" i="10"/>
  <c r="BZ12" i="10"/>
  <c r="AM13" i="10"/>
  <c r="BY13" i="10"/>
  <c r="AP14" i="10"/>
  <c r="BT14" i="10"/>
  <c r="AM15" i="10"/>
  <c r="BK15" i="10"/>
  <c r="S16" i="10"/>
  <c r="AV16" i="10"/>
  <c r="BP16" i="10"/>
  <c r="AA17" i="10"/>
  <c r="AW17" i="10"/>
  <c r="BX17" i="10"/>
  <c r="AH18" i="10"/>
  <c r="AZ18" i="10"/>
  <c r="BN18" i="10"/>
  <c r="BY18" i="10"/>
  <c r="T19" i="10"/>
  <c r="AH19" i="10"/>
  <c r="AS19" i="10"/>
  <c r="BF19" i="10"/>
  <c r="BP19" i="10"/>
  <c r="BZ19" i="10"/>
  <c r="S20" i="10"/>
  <c r="AC20" i="10"/>
  <c r="AM20" i="10"/>
  <c r="AY20" i="10"/>
  <c r="BI20" i="10"/>
  <c r="BS20" i="10"/>
  <c r="CE20" i="10"/>
  <c r="V21" i="10"/>
  <c r="AF21" i="10"/>
  <c r="AR21" i="10"/>
  <c r="BB21" i="10"/>
  <c r="BL21" i="10"/>
  <c r="BX21" i="10"/>
  <c r="O22" i="10"/>
  <c r="Y22" i="10"/>
  <c r="AK22" i="10"/>
  <c r="AU22" i="10"/>
  <c r="BE22" i="10"/>
  <c r="BQ22" i="10"/>
  <c r="CA22" i="10"/>
  <c r="R23" i="10"/>
  <c r="AD23" i="10"/>
  <c r="AN23" i="10"/>
  <c r="AX23" i="10"/>
  <c r="BJ23" i="10"/>
  <c r="BT23" i="10"/>
  <c r="CD23" i="10"/>
  <c r="W24" i="10"/>
  <c r="AG24" i="10"/>
  <c r="AQ24" i="10"/>
  <c r="BC24" i="10"/>
  <c r="BM24" i="10"/>
  <c r="BW24" i="10"/>
  <c r="P25" i="10"/>
  <c r="Z25" i="10"/>
  <c r="AJ25" i="10"/>
  <c r="AV25" i="10"/>
  <c r="BF25" i="10"/>
  <c r="BP25" i="10"/>
  <c r="CB25" i="10"/>
  <c r="S26" i="10"/>
  <c r="AC26" i="10"/>
  <c r="AO26" i="10"/>
  <c r="AY26" i="10"/>
  <c r="BI26" i="10"/>
  <c r="BU26" i="10"/>
  <c r="CE26" i="10"/>
  <c r="V27" i="10"/>
  <c r="AR27" i="10"/>
  <c r="BB27" i="10"/>
  <c r="BN27" i="10"/>
  <c r="T28" i="10"/>
  <c r="AD28" i="10"/>
  <c r="AN28" i="10"/>
  <c r="AZ28" i="10"/>
  <c r="BJ28" i="10"/>
  <c r="BT28" i="10"/>
  <c r="CF28" i="10"/>
  <c r="W29" i="10"/>
  <c r="AG29" i="10"/>
  <c r="BC29" i="10"/>
  <c r="BY29" i="10"/>
  <c r="L11" i="10"/>
  <c r="L4" i="10"/>
  <c r="CA13" i="10"/>
  <c r="AS21" i="10"/>
  <c r="AB22" i="10"/>
  <c r="BR22" i="10"/>
  <c r="U23" i="10"/>
  <c r="BA23" i="10"/>
  <c r="BU23" i="10"/>
  <c r="X24" i="10"/>
  <c r="AT24" i="10"/>
  <c r="BN24" i="10"/>
  <c r="Q25" i="10"/>
  <c r="AM25" i="10"/>
  <c r="BS25" i="10"/>
  <c r="T26" i="10"/>
  <c r="AP26" i="10"/>
  <c r="BV26" i="10"/>
  <c r="Y27" i="10"/>
  <c r="AS27" i="10"/>
  <c r="BO27" i="10"/>
  <c r="U28" i="10"/>
  <c r="AQ28" i="10"/>
  <c r="BW28" i="10"/>
  <c r="AT29" i="10"/>
  <c r="BZ29" i="10"/>
  <c r="L22" i="10"/>
  <c r="BH22" i="10"/>
  <c r="BK28" i="10"/>
  <c r="X29" i="10"/>
  <c r="BD29" i="10"/>
  <c r="M12" i="10"/>
  <c r="L12" i="10"/>
  <c r="K4" i="10"/>
  <c r="AS9" i="10"/>
  <c r="AD10" i="10"/>
  <c r="O11" i="10"/>
  <c r="BI11" i="10"/>
  <c r="AT12" i="10"/>
  <c r="Q13" i="10"/>
  <c r="BC13" i="10"/>
  <c r="V14" i="10"/>
  <c r="AX14" i="10"/>
  <c r="Q15" i="10"/>
  <c r="AU15" i="10"/>
  <c r="BV15" i="10"/>
  <c r="AF16" i="10"/>
  <c r="AZ16" i="10"/>
  <c r="CD16" i="10"/>
  <c r="AG17" i="10"/>
  <c r="BH17" i="10"/>
  <c r="R18" i="10"/>
  <c r="AL18" i="10"/>
  <c r="BF18" i="10"/>
  <c r="BQ18" i="10"/>
  <c r="CE18" i="10"/>
  <c r="Z19" i="10"/>
  <c r="AK19" i="10"/>
  <c r="AX19" i="10"/>
  <c r="BI19" i="10"/>
  <c r="BU19" i="10"/>
  <c r="CE19" i="10"/>
  <c r="V20" i="10"/>
  <c r="AH20" i="10"/>
  <c r="AR20" i="10"/>
  <c r="BB20" i="10"/>
  <c r="BN20" i="10"/>
  <c r="BX20" i="10"/>
  <c r="O21" i="10"/>
  <c r="AA21" i="10"/>
  <c r="AK21" i="10"/>
  <c r="AU21" i="10"/>
  <c r="BG21" i="10"/>
  <c r="BQ21" i="10"/>
  <c r="CA21" i="10"/>
  <c r="T22" i="10"/>
  <c r="AD22" i="10"/>
  <c r="AN22" i="10"/>
  <c r="AZ22" i="10"/>
  <c r="BJ22" i="10"/>
  <c r="BT22" i="10"/>
  <c r="CF22" i="10"/>
  <c r="W23" i="10"/>
  <c r="AG23" i="10"/>
  <c r="AS23" i="10"/>
  <c r="BC23" i="10"/>
  <c r="BM23" i="10"/>
  <c r="BY23" i="10"/>
  <c r="P24" i="10"/>
  <c r="Z24" i="10"/>
  <c r="AL24" i="10"/>
  <c r="AV24" i="10"/>
  <c r="BF24" i="10"/>
  <c r="BR24" i="10"/>
  <c r="CB24" i="10"/>
  <c r="S25" i="10"/>
  <c r="AE25" i="10"/>
  <c r="AO25" i="10"/>
  <c r="AY25" i="10"/>
  <c r="BK25" i="10"/>
  <c r="BU25" i="10"/>
  <c r="CE25" i="10"/>
  <c r="X26" i="10"/>
  <c r="AH26" i="10"/>
  <c r="AR26" i="10"/>
  <c r="BD26" i="10"/>
  <c r="BN26" i="10"/>
  <c r="BX26" i="10"/>
  <c r="Q27" i="10"/>
  <c r="AA27" i="10"/>
  <c r="AW27" i="10"/>
  <c r="BG27" i="10"/>
  <c r="BQ27" i="10"/>
  <c r="AQ9" i="10"/>
  <c r="BR10" i="10"/>
  <c r="AN12" i="10"/>
  <c r="BA13" i="10"/>
  <c r="AV14" i="10"/>
  <c r="AQ15" i="10"/>
  <c r="X16" i="10"/>
  <c r="CB16" i="10"/>
  <c r="BG17" i="10"/>
  <c r="AK18" i="10"/>
  <c r="BP18" i="10"/>
  <c r="V19" i="10"/>
  <c r="AW19" i="10"/>
  <c r="BR19" i="10"/>
  <c r="U20" i="10"/>
  <c r="AQ20" i="10"/>
  <c r="BK20" i="10"/>
  <c r="N21" i="10"/>
  <c r="AJ21" i="10"/>
  <c r="BD21" i="10"/>
  <c r="BZ21" i="10"/>
  <c r="AC22" i="10"/>
  <c r="AW22" i="10"/>
  <c r="BS22" i="10"/>
  <c r="V23" i="10"/>
  <c r="AP23" i="10"/>
  <c r="BL23" i="10"/>
  <c r="O24" i="10"/>
  <c r="AI24" i="10"/>
  <c r="BE24" i="10"/>
  <c r="CA24" i="10"/>
  <c r="AB25" i="10"/>
  <c r="AX25" i="10"/>
  <c r="BT25" i="10"/>
  <c r="U26" i="10"/>
  <c r="AQ26" i="10"/>
  <c r="BM26" i="10"/>
  <c r="N27" i="10"/>
  <c r="BF27" i="10"/>
  <c r="N28" i="10"/>
  <c r="AF28" i="10"/>
  <c r="AU28" i="10"/>
  <c r="BO28" i="10"/>
  <c r="CB28" i="10"/>
  <c r="AC29" i="10"/>
  <c r="AU29" i="10"/>
  <c r="BJ29" i="10"/>
  <c r="CB29" i="10"/>
  <c r="M19" i="10"/>
  <c r="L15" i="10"/>
  <c r="K11" i="10"/>
  <c r="K26" i="10"/>
  <c r="AC11" i="10"/>
  <c r="BS13" i="10"/>
  <c r="BN14" i="10"/>
  <c r="AJ16" i="10"/>
  <c r="AX18" i="10"/>
  <c r="BX19" i="10"/>
  <c r="BQ20" i="10"/>
  <c r="AN21" i="10"/>
  <c r="AG22" i="10"/>
  <c r="Z23" i="10"/>
  <c r="S24" i="10"/>
  <c r="BK24" i="10"/>
  <c r="AH25" i="10"/>
  <c r="AA26" i="10"/>
  <c r="T27" i="10"/>
  <c r="BC28" i="10"/>
  <c r="AK29" i="10"/>
  <c r="M9" i="10"/>
  <c r="L23" i="10"/>
  <c r="BD23" i="10"/>
  <c r="BL25" i="10"/>
  <c r="BE26" i="10"/>
  <c r="AX27" i="10"/>
  <c r="AR28" i="10"/>
  <c r="U29" i="10"/>
  <c r="BB10" i="10"/>
  <c r="AD14" i="10"/>
  <c r="Y15" i="10"/>
  <c r="BN16" i="10"/>
  <c r="BI18" i="10"/>
  <c r="AQ19" i="10"/>
  <c r="O20" i="10"/>
  <c r="CA20" i="10"/>
  <c r="BT21" i="10"/>
  <c r="AS22" i="10"/>
  <c r="P23" i="10"/>
  <c r="BF23" i="10"/>
  <c r="CB23" i="10"/>
  <c r="BU24" i="10"/>
  <c r="AR25" i="10"/>
  <c r="BG26" i="10"/>
  <c r="AD27" i="10"/>
  <c r="BL28" i="10"/>
  <c r="CA29" i="10"/>
  <c r="K23" i="10"/>
  <c r="BI9" i="10"/>
  <c r="U11" i="10"/>
  <c r="AV12" i="10"/>
  <c r="BE13" i="10"/>
  <c r="BB14" i="10"/>
  <c r="BC15" i="10"/>
  <c r="AH16" i="10"/>
  <c r="CE16" i="10"/>
  <c r="BI17" i="10"/>
  <c r="AP18" i="10"/>
  <c r="BU18" i="10"/>
  <c r="AA19" i="10"/>
  <c r="AY19" i="10"/>
  <c r="BV19" i="10"/>
  <c r="W20" i="10"/>
  <c r="AS20" i="10"/>
  <c r="BO20" i="10"/>
  <c r="P21" i="10"/>
  <c r="AL21" i="10"/>
  <c r="BH21" i="10"/>
  <c r="CB21" i="10"/>
  <c r="AE22" i="10"/>
  <c r="BA22" i="10"/>
  <c r="BU22" i="10"/>
  <c r="X23" i="10"/>
  <c r="AT23" i="10"/>
  <c r="BN23" i="10"/>
  <c r="Q24" i="10"/>
  <c r="AM24" i="10"/>
  <c r="BG24" i="10"/>
  <c r="CC24" i="10"/>
  <c r="AF25" i="10"/>
  <c r="AZ25" i="10"/>
  <c r="BV25" i="10"/>
  <c r="Y26" i="10"/>
  <c r="AS26" i="10"/>
  <c r="BO26" i="10"/>
  <c r="R27" i="10"/>
  <c r="BH27" i="10"/>
  <c r="O28" i="10"/>
  <c r="AI28" i="10"/>
  <c r="AV28" i="10"/>
  <c r="BP28" i="10"/>
  <c r="O29" i="10"/>
  <c r="AD29" i="10"/>
  <c r="AV29" i="10"/>
  <c r="BK29" i="10"/>
  <c r="CC29" i="10"/>
  <c r="M25" i="10"/>
  <c r="L18" i="10"/>
  <c r="K12" i="10"/>
  <c r="K27" i="10"/>
  <c r="BD12" i="10"/>
  <c r="BF15" i="10"/>
  <c r="BU17" i="10"/>
  <c r="AC19" i="10"/>
  <c r="AU20" i="10"/>
  <c r="BJ21" i="10"/>
  <c r="BY22" i="10"/>
  <c r="BR23" i="10"/>
  <c r="CE24" i="10"/>
  <c r="BX25" i="10"/>
  <c r="BQ26" i="10"/>
  <c r="V28" i="10"/>
  <c r="BR28" i="10"/>
  <c r="AZ29" i="10"/>
  <c r="M27" i="10"/>
  <c r="BZ23" i="10"/>
  <c r="AI26" i="10"/>
  <c r="AB27" i="10"/>
  <c r="BG28" i="10"/>
  <c r="BE29" i="10"/>
  <c r="M28" i="10"/>
  <c r="CA11" i="10"/>
  <c r="W15" i="10"/>
  <c r="CA15" i="10"/>
  <c r="AQ17" i="10"/>
  <c r="BO9" i="10"/>
  <c r="W11" i="10"/>
  <c r="BB12" i="10"/>
  <c r="BI13" i="10"/>
  <c r="BL14" i="10"/>
  <c r="BE15" i="10"/>
  <c r="AI16" i="10"/>
  <c r="CF16" i="10"/>
  <c r="BM17" i="10"/>
  <c r="AT18" i="10"/>
  <c r="BV18" i="10"/>
  <c r="AB19" i="10"/>
  <c r="AZ19" i="10"/>
  <c r="BW19" i="10"/>
  <c r="Z20" i="10"/>
  <c r="AT20" i="10"/>
  <c r="BP20" i="10"/>
  <c r="S21" i="10"/>
  <c r="AM21" i="10"/>
  <c r="BI21" i="10"/>
  <c r="CE21" i="10"/>
  <c r="AF22" i="10"/>
  <c r="BB22" i="10"/>
  <c r="BX22" i="10"/>
  <c r="Y23" i="10"/>
  <c r="AU23" i="10"/>
  <c r="BQ23" i="10"/>
  <c r="R24" i="10"/>
  <c r="AN24" i="10"/>
  <c r="BJ24" i="10"/>
  <c r="CD24" i="10"/>
  <c r="AG25" i="10"/>
  <c r="BC25" i="10"/>
  <c r="BW25" i="10"/>
  <c r="Z26" i="10"/>
  <c r="AV26" i="10"/>
  <c r="BP26" i="10"/>
  <c r="S27" i="10"/>
  <c r="BI27" i="10"/>
  <c r="P28" i="10"/>
  <c r="AJ28" i="10"/>
  <c r="BB28" i="10"/>
  <c r="BQ28" i="10"/>
  <c r="P29" i="10"/>
  <c r="AE29" i="10"/>
  <c r="AW29" i="10"/>
  <c r="BQ29" i="10"/>
  <c r="CF29" i="10"/>
  <c r="M26" i="10"/>
  <c r="L19" i="10"/>
  <c r="K13" i="10"/>
  <c r="BQ9" i="10"/>
  <c r="Q17" i="10"/>
  <c r="BW18" i="10"/>
  <c r="BA19" i="10"/>
  <c r="AA20" i="10"/>
  <c r="T21" i="10"/>
  <c r="CF21" i="10"/>
  <c r="BC22" i="10"/>
  <c r="AV23" i="10"/>
  <c r="AO24" i="10"/>
  <c r="BD25" i="10"/>
  <c r="AW26" i="10"/>
  <c r="BJ27" i="10"/>
  <c r="AK28" i="10"/>
  <c r="Q29" i="10"/>
  <c r="BR29" i="10"/>
  <c r="K14" i="10"/>
  <c r="AW24" i="10"/>
  <c r="X28" i="10"/>
  <c r="AM29" i="10"/>
  <c r="BT29" i="10"/>
  <c r="L27" i="10"/>
  <c r="K21" i="10"/>
  <c r="AL10" i="10"/>
  <c r="BL16" i="10"/>
  <c r="BH18" i="10"/>
  <c r="N19" i="10"/>
  <c r="BM19" i="10"/>
  <c r="AJ20" i="10"/>
  <c r="BZ20" i="10"/>
  <c r="AY21" i="10"/>
  <c r="V22" i="10"/>
  <c r="BL22" i="10"/>
  <c r="AK23" i="10"/>
  <c r="CA23" i="10"/>
  <c r="BT24" i="10"/>
  <c r="AQ25" i="10"/>
  <c r="P26" i="10"/>
  <c r="AJ26" i="10"/>
  <c r="CB26" i="10"/>
  <c r="AY27" i="10"/>
  <c r="AA28" i="10"/>
  <c r="BH28" i="10"/>
  <c r="Y29" i="10"/>
  <c r="BH29" i="10"/>
  <c r="M17" i="10"/>
  <c r="K22" i="10"/>
  <c r="N12" i="10"/>
  <c r="BN25" i="10"/>
  <c r="AO29" i="10"/>
  <c r="L14" i="10"/>
  <c r="AB10" i="10"/>
  <c r="BC11" i="10"/>
  <c r="O13" i="10"/>
  <c r="CC13" i="10"/>
  <c r="O15" i="10"/>
  <c r="BU15" i="10"/>
  <c r="AY16" i="10"/>
  <c r="AC17" i="10"/>
  <c r="CC17" i="10"/>
  <c r="BE18" i="10"/>
  <c r="CD18" i="10"/>
  <c r="AJ19" i="10"/>
  <c r="BH19" i="10"/>
  <c r="CD19" i="10"/>
  <c r="AE20" i="10"/>
  <c r="BA20" i="10"/>
  <c r="BW20" i="10"/>
  <c r="X21" i="10"/>
  <c r="AT21" i="10"/>
  <c r="BP21" i="10"/>
  <c r="Q22" i="10"/>
  <c r="AM22" i="10"/>
  <c r="BI22" i="10"/>
  <c r="CC22" i="10"/>
  <c r="AF23" i="10"/>
  <c r="BB23" i="10"/>
  <c r="BV23" i="10"/>
  <c r="Y24" i="10"/>
  <c r="AU24" i="10"/>
  <c r="BO24" i="10"/>
  <c r="R25" i="10"/>
  <c r="AN25" i="10"/>
  <c r="BH25" i="10"/>
  <c r="CD25" i="10"/>
  <c r="AG26" i="10"/>
  <c r="BA26" i="10"/>
  <c r="BW26" i="10"/>
  <c r="Z27" i="10"/>
  <c r="AT27" i="10"/>
  <c r="BP27" i="10"/>
  <c r="W28" i="10"/>
  <c r="AL28" i="10"/>
  <c r="BD28" i="10"/>
  <c r="BX28" i="10"/>
  <c r="T29" i="10"/>
  <c r="AL29" i="10"/>
  <c r="BA29" i="10"/>
  <c r="BS29" i="10"/>
  <c r="M13" i="10"/>
  <c r="L26" i="10"/>
  <c r="K15" i="10"/>
  <c r="AJ10" i="10"/>
  <c r="BK11" i="10"/>
  <c r="AC13" i="10"/>
  <c r="X14" i="10"/>
  <c r="S15" i="10"/>
  <c r="BW15" i="10"/>
  <c r="BD16" i="10"/>
  <c r="AO17" i="10"/>
  <c r="T18" i="10"/>
  <c r="BG18" i="10"/>
  <c r="CF18" i="10"/>
  <c r="AL19" i="10"/>
  <c r="BJ19" i="10"/>
  <c r="CF19" i="10"/>
  <c r="AI20" i="10"/>
  <c r="BC20" i="10"/>
  <c r="BY20" i="10"/>
  <c r="AB21" i="10"/>
  <c r="AV21" i="10"/>
  <c r="BR21" i="10"/>
  <c r="U22" i="10"/>
  <c r="AO22" i="10"/>
  <c r="BK22" i="10"/>
  <c r="N23" i="10"/>
  <c r="AH23" i="10"/>
  <c r="AA24" i="10"/>
  <c r="BS24" i="10"/>
  <c r="T25" i="10"/>
  <c r="AP25" i="10"/>
  <c r="CF25" i="10"/>
  <c r="BY26" i="10"/>
  <c r="BR27" i="10"/>
  <c r="BY28" i="10"/>
  <c r="M16" i="10"/>
  <c r="AE13" i="10"/>
  <c r="U18" i="10"/>
  <c r="AP19" i="10"/>
  <c r="N20" i="10"/>
  <c r="BF20" i="10"/>
  <c r="AC21" i="10"/>
  <c r="BS21" i="10"/>
  <c r="AR22" i="10"/>
  <c r="O23" i="10"/>
  <c r="BE23" i="10"/>
  <c r="AD24" i="10"/>
  <c r="AX24" i="10"/>
  <c r="W25" i="10"/>
  <c r="BM25" i="10"/>
  <c r="BF26" i="10"/>
  <c r="AC27" i="10"/>
  <c r="BU27" i="10"/>
  <c r="AS28" i="10"/>
  <c r="BZ28" i="10"/>
  <c r="AN29" i="10"/>
  <c r="BU29" i="10"/>
  <c r="L13" i="10"/>
  <c r="V18" i="10"/>
  <c r="AY24" i="10"/>
  <c r="AK26" i="10"/>
  <c r="AZ27" i="10"/>
  <c r="AT28" i="10"/>
  <c r="CA28" i="10"/>
  <c r="BI29" i="10"/>
  <c r="L28" i="10"/>
  <c r="Z14" i="10"/>
  <c r="AG13" i="10"/>
  <c r="P16" i="10"/>
  <c r="AR17" i="10"/>
  <c r="R19" i="10"/>
  <c r="BN19" i="10"/>
  <c r="AK20" i="10"/>
  <c r="BG20" i="10"/>
  <c r="AD21" i="10"/>
  <c r="AZ21" i="10"/>
  <c r="W22" i="10"/>
  <c r="BM22" i="10"/>
  <c r="AL23" i="10"/>
  <c r="AE24" i="10"/>
  <c r="X25" i="10"/>
  <c r="Q26" i="10"/>
  <c r="CC26" i="10"/>
  <c r="AB28" i="10"/>
  <c r="AB29" i="10"/>
  <c r="M18" i="10"/>
  <c r="AZ93" i="10"/>
  <c r="AZ5" i="10"/>
  <c r="AZ6" i="10"/>
  <c r="AZ7" i="10"/>
  <c r="AZ8" i="10"/>
  <c r="AZ4" i="10"/>
  <c r="CF122" i="10"/>
  <c r="BX122" i="10"/>
  <c r="BP122" i="10"/>
  <c r="BH122" i="10"/>
  <c r="AR122" i="10"/>
  <c r="AJ122" i="10"/>
  <c r="AB122" i="10"/>
  <c r="T122" i="10"/>
  <c r="L122" i="10"/>
  <c r="D122" i="10"/>
  <c r="BY122" i="10"/>
  <c r="BQ122" i="10"/>
  <c r="BI122" i="10"/>
  <c r="BA122" i="10"/>
  <c r="AS122" i="10"/>
  <c r="AK122" i="10"/>
  <c r="AC122" i="10"/>
  <c r="U122" i="10"/>
  <c r="M122" i="10"/>
  <c r="E122" i="10"/>
  <c r="CE122" i="10"/>
  <c r="BW122" i="10"/>
  <c r="BO122" i="10"/>
  <c r="BG122" i="10"/>
  <c r="AY122" i="10"/>
  <c r="AQ122" i="10"/>
  <c r="AI122" i="10"/>
  <c r="AA122" i="10"/>
  <c r="S122" i="10"/>
  <c r="K122" i="10"/>
  <c r="CD122" i="10"/>
  <c r="BV122" i="10"/>
  <c r="BN122" i="10"/>
  <c r="BF122" i="10"/>
  <c r="AX122" i="10"/>
  <c r="AP122" i="10"/>
  <c r="AH122" i="10"/>
  <c r="Z122" i="10"/>
  <c r="R122" i="10"/>
  <c r="J122" i="10"/>
  <c r="CC122" i="10"/>
  <c r="BU122" i="10"/>
  <c r="BM122" i="10"/>
  <c r="BE122" i="10"/>
  <c r="AW122" i="10"/>
  <c r="AO122" i="10"/>
  <c r="AG122" i="10"/>
  <c r="Y122" i="10"/>
  <c r="Q122" i="10"/>
  <c r="I122" i="10"/>
  <c r="CB122" i="10"/>
  <c r="BT122" i="10"/>
  <c r="BL122" i="10"/>
  <c r="BD122" i="10"/>
  <c r="AV122" i="10"/>
  <c r="AN122" i="10"/>
  <c r="AF122" i="10"/>
  <c r="X122" i="10"/>
  <c r="P122" i="10"/>
  <c r="H122" i="10"/>
  <c r="CA122" i="10"/>
  <c r="BS122" i="10"/>
  <c r="BK122" i="10"/>
  <c r="BC122" i="10"/>
  <c r="AU122" i="10"/>
  <c r="AM122" i="10"/>
  <c r="AE122" i="10"/>
  <c r="W122" i="10"/>
  <c r="O122" i="10"/>
  <c r="G122" i="10"/>
  <c r="BZ122" i="10"/>
  <c r="BR122" i="10"/>
  <c r="BJ122" i="10"/>
  <c r="BB122" i="10"/>
  <c r="AT122" i="10"/>
  <c r="AL122" i="10"/>
  <c r="AD122" i="10"/>
  <c r="V122" i="10"/>
  <c r="N122" i="10"/>
  <c r="F122" i="10"/>
  <c r="D93" i="10"/>
  <c r="L93" i="10"/>
  <c r="T93" i="10"/>
  <c r="AB93" i="10"/>
  <c r="AJ93" i="10"/>
  <c r="AR93" i="10"/>
  <c r="BH93" i="10"/>
  <c r="BP93" i="10"/>
  <c r="BX93" i="10"/>
  <c r="CF93" i="10"/>
  <c r="E93" i="10"/>
  <c r="M93" i="10"/>
  <c r="U93" i="10"/>
  <c r="AC93" i="10"/>
  <c r="AK93" i="10"/>
  <c r="AS93" i="10"/>
  <c r="BA93" i="10"/>
  <c r="BI93" i="10"/>
  <c r="BQ93" i="10"/>
  <c r="BY93" i="10"/>
  <c r="F93" i="10"/>
  <c r="N93" i="10"/>
  <c r="V93" i="10"/>
  <c r="AD93" i="10"/>
  <c r="AL93" i="10"/>
  <c r="AT93" i="10"/>
  <c r="BB93" i="10"/>
  <c r="BJ93" i="10"/>
  <c r="BR93" i="10"/>
  <c r="BZ93" i="10"/>
  <c r="G93" i="10"/>
  <c r="H93" i="10"/>
  <c r="P93" i="10"/>
  <c r="X93" i="10"/>
  <c r="AF93" i="10"/>
  <c r="AN93" i="10"/>
  <c r="AV93" i="10"/>
  <c r="BD93" i="10"/>
  <c r="BL93" i="10"/>
  <c r="BT93" i="10"/>
  <c r="CB93" i="10"/>
  <c r="I93" i="10"/>
  <c r="J93" i="10"/>
  <c r="R93" i="10"/>
  <c r="Z93" i="10"/>
  <c r="AH93" i="10"/>
  <c r="AP93" i="10"/>
  <c r="AX93" i="10"/>
  <c r="BF93" i="10"/>
  <c r="BN93" i="10"/>
  <c r="BV93" i="10"/>
  <c r="CD93" i="10"/>
  <c r="K93" i="10"/>
  <c r="S93" i="10"/>
  <c r="AA93" i="10"/>
  <c r="AI93" i="10"/>
  <c r="AQ93" i="10"/>
  <c r="AY93" i="10"/>
  <c r="BG93" i="10"/>
  <c r="BO93" i="10"/>
  <c r="BW93" i="10"/>
  <c r="CE93" i="10"/>
  <c r="O93" i="10"/>
  <c r="AU93" i="10"/>
  <c r="CA93" i="10"/>
  <c r="Q93" i="10"/>
  <c r="AW93" i="10"/>
  <c r="CC93" i="10"/>
  <c r="W93" i="10"/>
  <c r="BC93" i="10"/>
  <c r="Y93" i="10"/>
  <c r="BE93" i="10"/>
  <c r="AE93" i="10"/>
  <c r="BK93" i="10"/>
  <c r="AG93" i="10"/>
  <c r="BM93" i="10"/>
  <c r="AM93" i="10"/>
  <c r="BS93" i="10"/>
  <c r="AO93" i="10"/>
  <c r="BU93" i="10"/>
  <c r="BF121" i="10"/>
  <c r="CC121" i="10"/>
  <c r="CA121" i="10"/>
  <c r="BC121" i="10"/>
  <c r="BA121" i="10"/>
  <c r="CD121" i="10"/>
  <c r="BD121" i="10"/>
  <c r="CB121" i="10"/>
  <c r="BE121" i="10"/>
  <c r="CE121" i="10"/>
  <c r="BB121" i="10"/>
  <c r="CB5" i="10"/>
  <c r="CC5" i="10"/>
  <c r="CD5" i="10"/>
  <c r="CE5" i="10"/>
  <c r="CA5" i="10"/>
  <c r="BE6" i="10"/>
  <c r="BA6" i="10"/>
  <c r="BB6" i="10"/>
  <c r="BC6" i="10"/>
  <c r="BD6" i="10"/>
  <c r="BF6" i="10"/>
  <c r="CB4" i="10"/>
  <c r="CC4" i="10"/>
  <c r="CD4" i="10"/>
  <c r="CE4" i="10"/>
  <c r="CA4" i="10"/>
  <c r="BE5" i="10"/>
  <c r="BA5" i="10"/>
  <c r="BB5" i="10"/>
  <c r="BC5" i="10"/>
  <c r="BD5" i="10"/>
  <c r="BF5" i="10"/>
  <c r="BE4" i="10"/>
  <c r="BA4" i="10"/>
  <c r="BB4" i="10"/>
  <c r="BC4" i="10"/>
  <c r="BD4" i="10"/>
  <c r="BF4" i="10"/>
  <c r="BU5" i="10"/>
  <c r="BV5" i="10"/>
  <c r="CB8" i="10"/>
  <c r="CC8" i="10"/>
  <c r="CD8" i="10"/>
  <c r="CE8" i="10"/>
  <c r="CA8" i="10"/>
  <c r="BW5" i="10"/>
  <c r="CB7" i="10"/>
  <c r="CC7" i="10"/>
  <c r="CD7" i="10"/>
  <c r="CE7" i="10"/>
  <c r="CA7" i="10"/>
  <c r="BE8" i="10"/>
  <c r="BA8" i="10"/>
  <c r="BB8" i="10"/>
  <c r="BC8" i="10"/>
  <c r="BD8" i="10"/>
  <c r="BF8" i="10"/>
  <c r="CB6" i="10"/>
  <c r="CC6" i="10"/>
  <c r="CD6" i="10"/>
  <c r="CE6" i="10"/>
  <c r="CA6" i="10"/>
  <c r="BE7" i="10"/>
  <c r="BA7" i="10"/>
  <c r="BB7" i="10"/>
  <c r="BC7" i="10"/>
  <c r="BD7" i="10"/>
  <c r="BF7" i="10"/>
  <c r="BW121" i="10"/>
  <c r="BW4" i="10"/>
  <c r="BW8" i="10"/>
  <c r="BW7" i="10"/>
  <c r="BW6" i="10"/>
  <c r="BT8" i="10"/>
  <c r="BL8" i="10"/>
  <c r="AW8" i="10"/>
  <c r="AO8" i="10"/>
  <c r="AG8" i="10"/>
  <c r="Y8" i="10"/>
  <c r="Q8" i="10"/>
  <c r="I8" i="10"/>
  <c r="BY7" i="10"/>
  <c r="BQ7" i="10"/>
  <c r="BI7" i="10"/>
  <c r="AT7" i="10"/>
  <c r="AL7" i="10"/>
  <c r="AD7" i="10"/>
  <c r="V7" i="10"/>
  <c r="N7" i="10"/>
  <c r="F7" i="10"/>
  <c r="BV6" i="10"/>
  <c r="BN6" i="10"/>
  <c r="AY6" i="10"/>
  <c r="AQ6" i="10"/>
  <c r="AI6" i="10"/>
  <c r="AA6" i="10"/>
  <c r="S6" i="10"/>
  <c r="K6" i="10"/>
  <c r="CF5" i="10"/>
  <c r="BS5" i="10"/>
  <c r="BK5" i="10"/>
  <c r="AV5" i="10"/>
  <c r="AN5" i="10"/>
  <c r="AF5" i="10"/>
  <c r="X5" i="10"/>
  <c r="P5" i="10"/>
  <c r="H5" i="10"/>
  <c r="CF8" i="10"/>
  <c r="BS8" i="10"/>
  <c r="BK8" i="10"/>
  <c r="AV8" i="10"/>
  <c r="AN8" i="10"/>
  <c r="AF8" i="10"/>
  <c r="X8" i="10"/>
  <c r="P8" i="10"/>
  <c r="H8" i="10"/>
  <c r="BX7" i="10"/>
  <c r="BP7" i="10"/>
  <c r="BH7" i="10"/>
  <c r="AS7" i="10"/>
  <c r="AK7" i="10"/>
  <c r="AC7" i="10"/>
  <c r="U7" i="10"/>
  <c r="M7" i="10"/>
  <c r="E7" i="10"/>
  <c r="BU6" i="10"/>
  <c r="BM6" i="10"/>
  <c r="AX6" i="10"/>
  <c r="AP6" i="10"/>
  <c r="AH6" i="10"/>
  <c r="Z6" i="10"/>
  <c r="R6" i="10"/>
  <c r="J6" i="10"/>
  <c r="BZ5" i="10"/>
  <c r="BR5" i="10"/>
  <c r="BJ5" i="10"/>
  <c r="AU5" i="10"/>
  <c r="AM5" i="10"/>
  <c r="AE5" i="10"/>
  <c r="W5" i="10"/>
  <c r="O5" i="10"/>
  <c r="G5" i="10"/>
  <c r="BL6" i="10"/>
  <c r="AG6" i="10"/>
  <c r="Q6" i="10"/>
  <c r="I6" i="10"/>
  <c r="BQ5" i="10"/>
  <c r="AT5" i="10"/>
  <c r="AD5" i="10"/>
  <c r="N5" i="10"/>
  <c r="F5" i="10"/>
  <c r="BZ8" i="10"/>
  <c r="BR8" i="10"/>
  <c r="BJ8" i="10"/>
  <c r="AU8" i="10"/>
  <c r="AM8" i="10"/>
  <c r="AE8" i="10"/>
  <c r="W8" i="10"/>
  <c r="O8" i="10"/>
  <c r="G8" i="10"/>
  <c r="BO7" i="10"/>
  <c r="BG7" i="10"/>
  <c r="AR7" i="10"/>
  <c r="AJ7" i="10"/>
  <c r="AB7" i="10"/>
  <c r="T7" i="10"/>
  <c r="L7" i="10"/>
  <c r="D7" i="10"/>
  <c r="BT6" i="10"/>
  <c r="AW6" i="10"/>
  <c r="AO6" i="10"/>
  <c r="Y6" i="10"/>
  <c r="BY5" i="10"/>
  <c r="BI5" i="10"/>
  <c r="AL5" i="10"/>
  <c r="V5" i="10"/>
  <c r="AB5" i="10"/>
  <c r="D5" i="10"/>
  <c r="BY8" i="10"/>
  <c r="BQ8" i="10"/>
  <c r="BI8" i="10"/>
  <c r="AT8" i="10"/>
  <c r="AL8" i="10"/>
  <c r="AD8" i="10"/>
  <c r="V8" i="10"/>
  <c r="N8" i="10"/>
  <c r="F8" i="10"/>
  <c r="BV7" i="10"/>
  <c r="BN7" i="10"/>
  <c r="AY7" i="10"/>
  <c r="AQ7" i="10"/>
  <c r="AI7" i="10"/>
  <c r="AA7" i="10"/>
  <c r="S7" i="10"/>
  <c r="K7" i="10"/>
  <c r="CF6" i="10"/>
  <c r="BS6" i="10"/>
  <c r="BK6" i="10"/>
  <c r="AV6" i="10"/>
  <c r="AN6" i="10"/>
  <c r="AF6" i="10"/>
  <c r="X6" i="10"/>
  <c r="P6" i="10"/>
  <c r="H6" i="10"/>
  <c r="BX5" i="10"/>
  <c r="BP5" i="10"/>
  <c r="BH5" i="10"/>
  <c r="AS5" i="10"/>
  <c r="AK5" i="10"/>
  <c r="AC5" i="10"/>
  <c r="U5" i="10"/>
  <c r="M5" i="10"/>
  <c r="E5" i="10"/>
  <c r="AH7" i="10"/>
  <c r="J7" i="10"/>
  <c r="BR6" i="10"/>
  <c r="AU6" i="10"/>
  <c r="AE6" i="10"/>
  <c r="O6" i="10"/>
  <c r="BO5" i="10"/>
  <c r="AJ5" i="10"/>
  <c r="T5" i="10"/>
  <c r="BX8" i="10"/>
  <c r="BP8" i="10"/>
  <c r="BH8" i="10"/>
  <c r="AS8" i="10"/>
  <c r="AK8" i="10"/>
  <c r="AC8" i="10"/>
  <c r="U8" i="10"/>
  <c r="M8" i="10"/>
  <c r="E8" i="10"/>
  <c r="BU7" i="10"/>
  <c r="BM7" i="10"/>
  <c r="AX7" i="10"/>
  <c r="AP7" i="10"/>
  <c r="Z7" i="10"/>
  <c r="R7" i="10"/>
  <c r="BZ6" i="10"/>
  <c r="BJ6" i="10"/>
  <c r="AM6" i="10"/>
  <c r="W6" i="10"/>
  <c r="G6" i="10"/>
  <c r="BG5" i="10"/>
  <c r="AR5" i="10"/>
  <c r="L5" i="10"/>
  <c r="BV8" i="10"/>
  <c r="BN8" i="10"/>
  <c r="AY8" i="10"/>
  <c r="AQ8" i="10"/>
  <c r="AI8" i="10"/>
  <c r="AA8" i="10"/>
  <c r="S8" i="10"/>
  <c r="K8" i="10"/>
  <c r="CF7" i="10"/>
  <c r="BS7" i="10"/>
  <c r="BK7" i="10"/>
  <c r="AV7" i="10"/>
  <c r="AN7" i="10"/>
  <c r="AF7" i="10"/>
  <c r="X7" i="10"/>
  <c r="P7" i="10"/>
  <c r="H7" i="10"/>
  <c r="BX6" i="10"/>
  <c r="BP6" i="10"/>
  <c r="BH6" i="10"/>
  <c r="AS6" i="10"/>
  <c r="AK6" i="10"/>
  <c r="AC6" i="10"/>
  <c r="U6" i="10"/>
  <c r="M6" i="10"/>
  <c r="E6" i="10"/>
  <c r="BM5" i="10"/>
  <c r="AX5" i="10"/>
  <c r="AP5" i="10"/>
  <c r="AH5" i="10"/>
  <c r="Z5" i="10"/>
  <c r="R5" i="10"/>
  <c r="J5" i="10"/>
  <c r="AJ8" i="10"/>
  <c r="D8" i="10"/>
  <c r="AO7" i="10"/>
  <c r="I7" i="10"/>
  <c r="AT6" i="10"/>
  <c r="N6" i="10"/>
  <c r="BU8" i="10"/>
  <c r="AH8" i="10"/>
  <c r="BZ7" i="10"/>
  <c r="AM7" i="10"/>
  <c r="G7" i="10"/>
  <c r="AR6" i="10"/>
  <c r="L6" i="10"/>
  <c r="AW5" i="10"/>
  <c r="Q5" i="10"/>
  <c r="F6" i="10"/>
  <c r="K5" i="10"/>
  <c r="I5" i="10"/>
  <c r="Y7" i="10"/>
  <c r="AI5" i="10"/>
  <c r="Q7" i="10"/>
  <c r="J8" i="10"/>
  <c r="Y5" i="10"/>
  <c r="BO8" i="10"/>
  <c r="AB8" i="10"/>
  <c r="BT7" i="10"/>
  <c r="AG7" i="10"/>
  <c r="BY6" i="10"/>
  <c r="AL6" i="10"/>
  <c r="AQ5" i="10"/>
  <c r="T8" i="10"/>
  <c r="AD6" i="10"/>
  <c r="BI6" i="10"/>
  <c r="BG6" i="10"/>
  <c r="S5" i="10"/>
  <c r="BM8" i="10"/>
  <c r="Z8" i="10"/>
  <c r="BR7" i="10"/>
  <c r="AE7" i="10"/>
  <c r="AJ6" i="10"/>
  <c r="D6" i="10"/>
  <c r="AO5" i="10"/>
  <c r="BL7" i="10"/>
  <c r="AR8" i="10"/>
  <c r="V6" i="10"/>
  <c r="O7" i="10"/>
  <c r="AY5" i="10"/>
  <c r="BG8" i="10"/>
  <c r="BQ6" i="10"/>
  <c r="AW7" i="10"/>
  <c r="AA5" i="10"/>
  <c r="AP8" i="10"/>
  <c r="T6" i="10"/>
  <c r="AX8" i="10"/>
  <c r="R8" i="10"/>
  <c r="BJ7" i="10"/>
  <c r="W7" i="10"/>
  <c r="BO6" i="10"/>
  <c r="AB6" i="10"/>
  <c r="BT5" i="10"/>
  <c r="AG5" i="10"/>
  <c r="L8" i="10"/>
  <c r="BN5" i="10"/>
  <c r="AU7" i="10"/>
  <c r="BL5" i="10"/>
  <c r="H4" i="10"/>
  <c r="P4" i="10"/>
  <c r="X4" i="10"/>
  <c r="AF4" i="10"/>
  <c r="AN4" i="10"/>
  <c r="AV4" i="10"/>
  <c r="BK4" i="10"/>
  <c r="BS4" i="10"/>
  <c r="CF4" i="10"/>
  <c r="I4" i="10"/>
  <c r="Q4" i="10"/>
  <c r="Y4" i="10"/>
  <c r="AG4" i="10"/>
  <c r="AO4" i="10"/>
  <c r="AW4" i="10"/>
  <c r="BL4" i="10"/>
  <c r="BT4" i="10"/>
  <c r="J4" i="10"/>
  <c r="R4" i="10"/>
  <c r="Z4" i="10"/>
  <c r="AH4" i="10"/>
  <c r="AP4" i="10"/>
  <c r="AX4" i="10"/>
  <c r="BM4" i="10"/>
  <c r="BU4" i="10"/>
  <c r="BZ4" i="10"/>
  <c r="S4" i="10"/>
  <c r="AA4" i="10"/>
  <c r="AI4" i="10"/>
  <c r="AQ4" i="10"/>
  <c r="AY4" i="10"/>
  <c r="BN4" i="10"/>
  <c r="BV4" i="10"/>
  <c r="BR4" i="10"/>
  <c r="D4" i="10"/>
  <c r="T4" i="10"/>
  <c r="AB4" i="10"/>
  <c r="AJ4" i="10"/>
  <c r="AR4" i="10"/>
  <c r="BG4" i="10"/>
  <c r="BO4" i="10"/>
  <c r="AM4" i="10"/>
  <c r="E4" i="10"/>
  <c r="M4" i="10"/>
  <c r="U4" i="10"/>
  <c r="AC4" i="10"/>
  <c r="AK4" i="10"/>
  <c r="AS4" i="10"/>
  <c r="BH4" i="10"/>
  <c r="BP4" i="10"/>
  <c r="BX4" i="10"/>
  <c r="AE4" i="10"/>
  <c r="F4" i="10"/>
  <c r="N4" i="10"/>
  <c r="V4" i="10"/>
  <c r="AD4" i="10"/>
  <c r="AL4" i="10"/>
  <c r="AT4" i="10"/>
  <c r="BI4" i="10"/>
  <c r="BQ4" i="10"/>
  <c r="BY4" i="10"/>
  <c r="AU4" i="10"/>
  <c r="G4" i="10"/>
  <c r="O4" i="10"/>
  <c r="W4" i="10"/>
  <c r="BJ4" i="10"/>
  <c r="F54" i="1" l="1"/>
  <c r="I54" i="1" s="1"/>
  <c r="CG63" i="10"/>
  <c r="AZ136" i="10"/>
  <c r="AZ138" i="10" s="1"/>
  <c r="CG4" i="10"/>
  <c r="CN103" i="10"/>
  <c r="CR103" i="10" s="1"/>
  <c r="CO103" i="10"/>
  <c r="CS103" i="10" s="1"/>
  <c r="CU103" i="10"/>
  <c r="CG103" i="10"/>
  <c r="CL103" i="10" s="1"/>
  <c r="CO122" i="10"/>
  <c r="CS122" i="10" s="1"/>
  <c r="CU122" i="10"/>
  <c r="CN122" i="10"/>
  <c r="CR122" i="10" s="1"/>
  <c r="CG122" i="10"/>
  <c r="CL122" i="10" s="1"/>
  <c r="CO13" i="10"/>
  <c r="CS13" i="10" s="1"/>
  <c r="CG13" i="10"/>
  <c r="CL13" i="10" s="1"/>
  <c r="CU13" i="10"/>
  <c r="CN13" i="10"/>
  <c r="CR13" i="10" s="1"/>
  <c r="CU95" i="10"/>
  <c r="CU116" i="10"/>
  <c r="CU112" i="10"/>
  <c r="CU55" i="10"/>
  <c r="CU68" i="10"/>
  <c r="CU74" i="10"/>
  <c r="CU86" i="10"/>
  <c r="CU25" i="10"/>
  <c r="CU4" i="10"/>
  <c r="CU7" i="10"/>
  <c r="CU15" i="10"/>
  <c r="CU17" i="10"/>
  <c r="CU22" i="10"/>
  <c r="CU129" i="10"/>
  <c r="CU128" i="10"/>
  <c r="CU133" i="10"/>
  <c r="CU123" i="10"/>
  <c r="CU132" i="10"/>
  <c r="CU125" i="10"/>
  <c r="CU127" i="10"/>
  <c r="CU126" i="10"/>
  <c r="CU134" i="10"/>
  <c r="CU135" i="10"/>
  <c r="CU131" i="10"/>
  <c r="CU124" i="10"/>
  <c r="CU130" i="10"/>
  <c r="CU108" i="10"/>
  <c r="CU102" i="10"/>
  <c r="CU94" i="10"/>
  <c r="CU117" i="10"/>
  <c r="CU119" i="10"/>
  <c r="CU99" i="10"/>
  <c r="CU100" i="10"/>
  <c r="CU114" i="10"/>
  <c r="CU118" i="10"/>
  <c r="CU109" i="10"/>
  <c r="CU106" i="10"/>
  <c r="CU111" i="10"/>
  <c r="CU120" i="10"/>
  <c r="CU107" i="10"/>
  <c r="CU104" i="10"/>
  <c r="CU93" i="10"/>
  <c r="CU115" i="10"/>
  <c r="CU98" i="10"/>
  <c r="CU110" i="10"/>
  <c r="CU105" i="10"/>
  <c r="CU113" i="10"/>
  <c r="CU101" i="10"/>
  <c r="CU97" i="10"/>
  <c r="CU96" i="10"/>
  <c r="CU60" i="10"/>
  <c r="CU76" i="10"/>
  <c r="CU70" i="10"/>
  <c r="CU78" i="10"/>
  <c r="CU80" i="10"/>
  <c r="CU69" i="10"/>
  <c r="CU64" i="10"/>
  <c r="CU72" i="10"/>
  <c r="CU81" i="10"/>
  <c r="CU65" i="10"/>
  <c r="CU83" i="10"/>
  <c r="CU82" i="10"/>
  <c r="CU84" i="10"/>
  <c r="CU57" i="10"/>
  <c r="CU61" i="10"/>
  <c r="CU58" i="10"/>
  <c r="CU62" i="10"/>
  <c r="CU67" i="10"/>
  <c r="CU90" i="10"/>
  <c r="CU85" i="10"/>
  <c r="CU87" i="10"/>
  <c r="CU91" i="10"/>
  <c r="CU71" i="10"/>
  <c r="CU79" i="10"/>
  <c r="CU89" i="10"/>
  <c r="CU66" i="10"/>
  <c r="CU63" i="10"/>
  <c r="CU59" i="10"/>
  <c r="CU56" i="10"/>
  <c r="CU73" i="10"/>
  <c r="CU88" i="10"/>
  <c r="CU75" i="10"/>
  <c r="CU77" i="10"/>
  <c r="CU6" i="10"/>
  <c r="CU10" i="10"/>
  <c r="CU8" i="10"/>
  <c r="CU26" i="10"/>
  <c r="CU9" i="10"/>
  <c r="CU24" i="10"/>
  <c r="CU5" i="10"/>
  <c r="CU29" i="10"/>
  <c r="CU23" i="10"/>
  <c r="CU16" i="10"/>
  <c r="CU18" i="10"/>
  <c r="CU28" i="10"/>
  <c r="CU21" i="10"/>
  <c r="CU14" i="10"/>
  <c r="CU19" i="10"/>
  <c r="CU11" i="10"/>
  <c r="CU12" i="10"/>
  <c r="CU20" i="10"/>
  <c r="CU27" i="10"/>
  <c r="CG116" i="10"/>
  <c r="CG106" i="10"/>
  <c r="CG112" i="10"/>
  <c r="CG117" i="10"/>
  <c r="CG99" i="10"/>
  <c r="CG98" i="10"/>
  <c r="CG94" i="10"/>
  <c r="CG109" i="10"/>
  <c r="CG101" i="10"/>
  <c r="CG100" i="10"/>
  <c r="CG120" i="10"/>
  <c r="CG115" i="10"/>
  <c r="CG114" i="10"/>
  <c r="CG104" i="10"/>
  <c r="CG107" i="10"/>
  <c r="CG111" i="10"/>
  <c r="CG119" i="10"/>
  <c r="CG118" i="10"/>
  <c r="CG113" i="10"/>
  <c r="CG102" i="10"/>
  <c r="CG93" i="10"/>
  <c r="CG97" i="10"/>
  <c r="CG108" i="10"/>
  <c r="CG110" i="10"/>
  <c r="CG105" i="10"/>
  <c r="CG96" i="10"/>
  <c r="CG95" i="10"/>
  <c r="CG22" i="10"/>
  <c r="CG24" i="10"/>
  <c r="CG25" i="10"/>
  <c r="CG26" i="10"/>
  <c r="CG21" i="10"/>
  <c r="CG23" i="10"/>
  <c r="CG28" i="10"/>
  <c r="CG29" i="10"/>
  <c r="CG27" i="10"/>
  <c r="CO4" i="10"/>
  <c r="CN4" i="10"/>
  <c r="CB52" i="10"/>
  <c r="BA46" i="10"/>
  <c r="BC53" i="10"/>
  <c r="BD49" i="10"/>
  <c r="CD39" i="10"/>
  <c r="BA54" i="10"/>
  <c r="BB50" i="10"/>
  <c r="BB42" i="10"/>
  <c r="BD34" i="10"/>
  <c r="CD47" i="10"/>
  <c r="CE52" i="10"/>
  <c r="BC39" i="10"/>
  <c r="BF40" i="10"/>
  <c r="BD45" i="10"/>
  <c r="BF50" i="10"/>
  <c r="BB31" i="10"/>
  <c r="CA45" i="10"/>
  <c r="CD53" i="10"/>
  <c r="BC32" i="10"/>
  <c r="CA35" i="10"/>
  <c r="BF49" i="10"/>
  <c r="BD32" i="10"/>
  <c r="BB47" i="10"/>
  <c r="BE43" i="10"/>
  <c r="CE50" i="10"/>
  <c r="CB31" i="10"/>
  <c r="CB40" i="10"/>
  <c r="CD41" i="10"/>
  <c r="CB49" i="10"/>
  <c r="CD50" i="10"/>
  <c r="BA40" i="10"/>
  <c r="CA36" i="10"/>
  <c r="CD51" i="10"/>
  <c r="BF30" i="10"/>
  <c r="BB41" i="10"/>
  <c r="BA53" i="10"/>
  <c r="BC38" i="10"/>
  <c r="CC51" i="10"/>
  <c r="BE44" i="10"/>
  <c r="BA38" i="10"/>
  <c r="BC45" i="10"/>
  <c r="BF46" i="10"/>
  <c r="CD48" i="10"/>
  <c r="BB43" i="10"/>
  <c r="BC34" i="10"/>
  <c r="BE34" i="10"/>
  <c r="CD52" i="10"/>
  <c r="BD31" i="10"/>
  <c r="BB38" i="10"/>
  <c r="CA53" i="10"/>
  <c r="CC34" i="10"/>
  <c r="BE38" i="10"/>
  <c r="BC47" i="10"/>
  <c r="BF33" i="10"/>
  <c r="BD37" i="10"/>
  <c r="BE49" i="10"/>
  <c r="BD39" i="10"/>
  <c r="BA36" i="10"/>
  <c r="BE51" i="10"/>
  <c r="CD31" i="10"/>
  <c r="CB38" i="10"/>
  <c r="CB48" i="10"/>
  <c r="CD49" i="10"/>
  <c r="CA50" i="10"/>
  <c r="CC31" i="10"/>
  <c r="BA48" i="10"/>
  <c r="CA43" i="10"/>
  <c r="CC32" i="10"/>
  <c r="BD35" i="10"/>
  <c r="BA39" i="10"/>
  <c r="BC49" i="10"/>
  <c r="CC33" i="10"/>
  <c r="BB46" i="10"/>
  <c r="CE34" i="10"/>
  <c r="BE46" i="10"/>
  <c r="BF48" i="10"/>
  <c r="CA44" i="10"/>
  <c r="CA31" i="10"/>
  <c r="CB46" i="10"/>
  <c r="CC39" i="10"/>
  <c r="BD40" i="10"/>
  <c r="CB39" i="10"/>
  <c r="BA52" i="10"/>
  <c r="CC36" i="10"/>
  <c r="BA37" i="10"/>
  <c r="BA33" i="10"/>
  <c r="BF44" i="10"/>
  <c r="BE52" i="10"/>
  <c r="BF37" i="10"/>
  <c r="BA44" i="10"/>
  <c r="BC46" i="10"/>
  <c r="BE31" i="10"/>
  <c r="BC33" i="10"/>
  <c r="BB37" i="10"/>
  <c r="CC40" i="10"/>
  <c r="BD46" i="10"/>
  <c r="BB54" i="10"/>
  <c r="BE35" i="10"/>
  <c r="CE41" i="10"/>
  <c r="CC49" i="10"/>
  <c r="BE54" i="10"/>
  <c r="BB51" i="10"/>
  <c r="BD44" i="10"/>
  <c r="BC41" i="10"/>
  <c r="CD44" i="10"/>
  <c r="BC36" i="10"/>
  <c r="BA51" i="10"/>
  <c r="CA38" i="10"/>
  <c r="CD46" i="10"/>
  <c r="CB54" i="10"/>
  <c r="CE30" i="10"/>
  <c r="CC37" i="10"/>
  <c r="CE38" i="10"/>
  <c r="CC46" i="10"/>
  <c r="CE32" i="10"/>
  <c r="CC47" i="10"/>
  <c r="BB49" i="10"/>
  <c r="CC30" i="10"/>
  <c r="CA51" i="10"/>
  <c r="BC30" i="10"/>
  <c r="BF31" i="10"/>
  <c r="CA32" i="10"/>
  <c r="BD33" i="10"/>
  <c r="CA40" i="10"/>
  <c r="BB48" i="10"/>
  <c r="BB35" i="10"/>
  <c r="CA34" i="10"/>
  <c r="BC48" i="10"/>
  <c r="BB53" i="10"/>
  <c r="CA52" i="10"/>
  <c r="CC48" i="10"/>
  <c r="BD54" i="10"/>
  <c r="BA35" i="10"/>
  <c r="BE42" i="10"/>
  <c r="CE49" i="10"/>
  <c r="CB30" i="10"/>
  <c r="CA41" i="10"/>
  <c r="BA32" i="10"/>
  <c r="BC40" i="10"/>
  <c r="BB30" i="10"/>
  <c r="BC43" i="10"/>
  <c r="CA46" i="10"/>
  <c r="CD54" i="10"/>
  <c r="CE37" i="10"/>
  <c r="CC45" i="10"/>
  <c r="CE46" i="10"/>
  <c r="CC54" i="10"/>
  <c r="CE39" i="10"/>
  <c r="CB36" i="10"/>
  <c r="BA31" i="10"/>
  <c r="BC54" i="10"/>
  <c r="CD33" i="10"/>
  <c r="CE36" i="10"/>
  <c r="BB34" i="10"/>
  <c r="CB32" i="10"/>
  <c r="BE41" i="10"/>
  <c r="BD38" i="10"/>
  <c r="CC41" i="10"/>
  <c r="BB36" i="10"/>
  <c r="BD53" i="10"/>
  <c r="BD47" i="10"/>
  <c r="CD38" i="10"/>
  <c r="CE31" i="10"/>
  <c r="BC52" i="10"/>
  <c r="BF53" i="10"/>
  <c r="BE45" i="10"/>
  <c r="CD32" i="10"/>
  <c r="BD50" i="10"/>
  <c r="CE44" i="10"/>
  <c r="CA33" i="10"/>
  <c r="BE53" i="10"/>
  <c r="BA45" i="10"/>
  <c r="BF47" i="10"/>
  <c r="BE32" i="10"/>
  <c r="BB44" i="10"/>
  <c r="BA41" i="10"/>
  <c r="CE33" i="10"/>
  <c r="CB44" i="10"/>
  <c r="BC35" i="10"/>
  <c r="BA42" i="10"/>
  <c r="BE50" i="10"/>
  <c r="CD30" i="10"/>
  <c r="CB37" i="10"/>
  <c r="BF32" i="10"/>
  <c r="BA47" i="10"/>
  <c r="BB45" i="10"/>
  <c r="BF36" i="10"/>
  <c r="BC51" i="10"/>
  <c r="CA54" i="10"/>
  <c r="CC35" i="10"/>
  <c r="CC44" i="10"/>
  <c r="CE45" i="10"/>
  <c r="CC53" i="10"/>
  <c r="CE54" i="10"/>
  <c r="CB35" i="10"/>
  <c r="BE33" i="10"/>
  <c r="CE47" i="10"/>
  <c r="CB43" i="10"/>
  <c r="BE30" i="10"/>
  <c r="BD52" i="10"/>
  <c r="BA43" i="10"/>
  <c r="CA49" i="10"/>
  <c r="CC38" i="10"/>
  <c r="BB40" i="10"/>
  <c r="BD41" i="10"/>
  <c r="CB47" i="10"/>
  <c r="CA39" i="10"/>
  <c r="BD48" i="10"/>
  <c r="BC44" i="10"/>
  <c r="CD40" i="10"/>
  <c r="CC43" i="10"/>
  <c r="CA47" i="10"/>
  <c r="BD36" i="10"/>
  <c r="BE47" i="10"/>
  <c r="BF41" i="10"/>
  <c r="CE40" i="10"/>
  <c r="BF35" i="10"/>
  <c r="BC42" i="10"/>
  <c r="BA50" i="10"/>
  <c r="CA30" i="10"/>
  <c r="CD37" i="10"/>
  <c r="CB45" i="10"/>
  <c r="BF39" i="10"/>
  <c r="BB52" i="10"/>
  <c r="BA34" i="10"/>
  <c r="BF43" i="10"/>
  <c r="BB32" i="10"/>
  <c r="CE35" i="10"/>
  <c r="CC42" i="10"/>
  <c r="CC52" i="10"/>
  <c r="CE53" i="10"/>
  <c r="CB34" i="10"/>
  <c r="CD35" i="10"/>
  <c r="CB42" i="10"/>
  <c r="BE40" i="10"/>
  <c r="CD36" i="10"/>
  <c r="CB51" i="10"/>
  <c r="BF52" i="10"/>
  <c r="BE37" i="10"/>
  <c r="BA30" i="10"/>
  <c r="BC31" i="10"/>
  <c r="BF54" i="10"/>
  <c r="BF38" i="10"/>
  <c r="CE43" i="10"/>
  <c r="BC37" i="10"/>
  <c r="BB33" i="10"/>
  <c r="BD42" i="10"/>
  <c r="BF45" i="10"/>
  <c r="CE51" i="10"/>
  <c r="CA48" i="10"/>
  <c r="BD51" i="10"/>
  <c r="CA42" i="10"/>
  <c r="BD30" i="10"/>
  <c r="CE48" i="10"/>
  <c r="BF42" i="10"/>
  <c r="BC50" i="10"/>
  <c r="CA37" i="10"/>
  <c r="CD45" i="10"/>
  <c r="CB53" i="10"/>
  <c r="BD43" i="10"/>
  <c r="BE39" i="10"/>
  <c r="BF34" i="10"/>
  <c r="BA49" i="10"/>
  <c r="BF51" i="10"/>
  <c r="BB39" i="10"/>
  <c r="BE36" i="10"/>
  <c r="CE42" i="10"/>
  <c r="CC50" i="10"/>
  <c r="CB33" i="10"/>
  <c r="CD34" i="10"/>
  <c r="CB41" i="10"/>
  <c r="CD42" i="10"/>
  <c r="CB50" i="10"/>
  <c r="BE48" i="10"/>
  <c r="CD43" i="10"/>
  <c r="BW35" i="10"/>
  <c r="BW30" i="10"/>
  <c r="BW32" i="10"/>
  <c r="BW34" i="10"/>
  <c r="BW42" i="10"/>
  <c r="BW51" i="10"/>
  <c r="BW45" i="10"/>
  <c r="BW39" i="10"/>
  <c r="BW47" i="10"/>
  <c r="BW31" i="10"/>
  <c r="BW33" i="10"/>
  <c r="BW41" i="10"/>
  <c r="BW50" i="10"/>
  <c r="BW37" i="10"/>
  <c r="BW38" i="10"/>
  <c r="BW40" i="10"/>
  <c r="BW49" i="10"/>
  <c r="BW44" i="10"/>
  <c r="BW53" i="10"/>
  <c r="BW46" i="10"/>
  <c r="BW48" i="10"/>
  <c r="BW54" i="10"/>
  <c r="BW36" i="10"/>
  <c r="BW52" i="10"/>
  <c r="BW43" i="10"/>
  <c r="CF53" i="10"/>
  <c r="Y41" i="10"/>
  <c r="L37" i="10"/>
  <c r="N33" i="10"/>
  <c r="I41" i="10"/>
  <c r="BO45" i="10"/>
  <c r="BT31" i="10"/>
  <c r="AV36" i="10"/>
  <c r="H43" i="10"/>
  <c r="AW43" i="10"/>
  <c r="Q33" i="10"/>
  <c r="AT39" i="10"/>
  <c r="O47" i="10"/>
  <c r="AI43" i="10"/>
  <c r="AF39" i="10"/>
  <c r="BJ34" i="10"/>
  <c r="L51" i="10"/>
  <c r="AO53" i="10"/>
  <c r="AG31" i="10"/>
  <c r="AB33" i="10"/>
  <c r="AO41" i="10"/>
  <c r="W46" i="10"/>
  <c r="D32" i="10"/>
  <c r="AG38" i="10"/>
  <c r="BQ45" i="10"/>
  <c r="BL43" i="10"/>
  <c r="AH46" i="10"/>
  <c r="BT50" i="10"/>
  <c r="H37" i="10"/>
  <c r="BI39" i="10"/>
  <c r="AE42" i="10"/>
  <c r="AK44" i="10"/>
  <c r="AB47" i="10"/>
  <c r="U34" i="10"/>
  <c r="BR39" i="10"/>
  <c r="AQ43" i="10"/>
  <c r="AP47" i="10"/>
  <c r="K33" i="10"/>
  <c r="BO36" i="10"/>
  <c r="AN39" i="10"/>
  <c r="T43" i="10"/>
  <c r="F47" i="10"/>
  <c r="BR34" i="10"/>
  <c r="AQ37" i="10"/>
  <c r="W41" i="10"/>
  <c r="CF44" i="10"/>
  <c r="AR51" i="10"/>
  <c r="AU49" i="10"/>
  <c r="AA53" i="10"/>
  <c r="AQ50" i="10"/>
  <c r="W54" i="10"/>
  <c r="BT49" i="10"/>
  <c r="AS53" i="10"/>
  <c r="H51" i="10"/>
  <c r="BL54" i="10"/>
  <c r="V50" i="10"/>
  <c r="BZ53" i="10"/>
  <c r="Z51" i="10"/>
  <c r="G38" i="10"/>
  <c r="Y31" i="10"/>
  <c r="L45" i="10"/>
  <c r="AQ39" i="10"/>
  <c r="BL44" i="10"/>
  <c r="AK54" i="10"/>
  <c r="Z32" i="10"/>
  <c r="BZ33" i="10"/>
  <c r="AE40" i="10"/>
  <c r="AG48" i="10"/>
  <c r="Z38" i="10"/>
  <c r="CF40" i="10"/>
  <c r="AG50" i="10"/>
  <c r="AC44" i="10"/>
  <c r="BJ39" i="10"/>
  <c r="CF32" i="10"/>
  <c r="L43" i="10"/>
  <c r="AI37" i="10"/>
  <c r="BS44" i="10"/>
  <c r="S53" i="10"/>
  <c r="AI50" i="10"/>
  <c r="BL49" i="10"/>
  <c r="AK53" i="10"/>
  <c r="BX50" i="10"/>
  <c r="AW54" i="10"/>
  <c r="N50" i="10"/>
  <c r="BR53" i="10"/>
  <c r="BV54" i="10"/>
  <c r="BS34" i="10"/>
  <c r="BO35" i="10"/>
  <c r="T37" i="10"/>
  <c r="AB42" i="10"/>
  <c r="CF47" i="10"/>
  <c r="AS31" i="10"/>
  <c r="AH33" i="10"/>
  <c r="AX34" i="10"/>
  <c r="P43" i="10"/>
  <c r="BS50" i="10"/>
  <c r="E39" i="10"/>
  <c r="Y33" i="10"/>
  <c r="BI36" i="10"/>
  <c r="O31" i="10"/>
  <c r="AT43" i="10"/>
  <c r="BG37" i="10"/>
  <c r="AN33" i="10"/>
  <c r="U32" i="10"/>
  <c r="BU48" i="10"/>
  <c r="D42" i="10"/>
  <c r="BJ31" i="10"/>
  <c r="BJ46" i="10"/>
  <c r="L32" i="10"/>
  <c r="AO38" i="10"/>
  <c r="BS43" i="10"/>
  <c r="AA51" i="10"/>
  <c r="BN41" i="10"/>
  <c r="AP46" i="10"/>
  <c r="AG33" i="10"/>
  <c r="BK37" i="10"/>
  <c r="AM42" i="10"/>
  <c r="AN47" i="10"/>
  <c r="AD44" i="10"/>
  <c r="BV33" i="10"/>
  <c r="AA40" i="10"/>
  <c r="Z48" i="10"/>
  <c r="AD38" i="10"/>
  <c r="BN45" i="10"/>
  <c r="AH50" i="10"/>
  <c r="AD51" i="10"/>
  <c r="BG50" i="10"/>
  <c r="BS51" i="10"/>
  <c r="I51" i="10"/>
  <c r="BM54" i="10"/>
  <c r="Q32" i="10"/>
  <c r="AN38" i="10"/>
  <c r="AQ32" i="10"/>
  <c r="N52" i="10"/>
  <c r="W43" i="10"/>
  <c r="M40" i="10"/>
  <c r="L35" i="10"/>
  <c r="AM43" i="10"/>
  <c r="BU34" i="10"/>
  <c r="T39" i="10"/>
  <c r="CF43" i="10"/>
  <c r="BN51" i="10"/>
  <c r="O37" i="10"/>
  <c r="BV41" i="10"/>
  <c r="AX46" i="10"/>
  <c r="L34" i="10"/>
  <c r="BS37" i="10"/>
  <c r="AU42" i="10"/>
  <c r="AY48" i="10"/>
  <c r="I37" i="10"/>
  <c r="AL44" i="10"/>
  <c r="F34" i="10"/>
  <c r="AI40" i="10"/>
  <c r="O44" i="10"/>
  <c r="BM35" i="10"/>
  <c r="AL38" i="10"/>
  <c r="R42" i="10"/>
  <c r="BV45" i="10"/>
  <c r="AL51" i="10"/>
  <c r="BN54" i="10"/>
  <c r="AJ45" i="10"/>
  <c r="AI35" i="10"/>
  <c r="S31" i="10"/>
  <c r="BP32" i="10"/>
  <c r="N36" i="10"/>
  <c r="BN39" i="10"/>
  <c r="Y38" i="10"/>
  <c r="BI45" i="10"/>
  <c r="AQ34" i="10"/>
  <c r="BJ45" i="10"/>
  <c r="W35" i="10"/>
  <c r="BG41" i="10"/>
  <c r="Y53" i="10"/>
  <c r="AD47" i="10"/>
  <c r="BG36" i="10"/>
  <c r="BR46" i="10"/>
  <c r="O41" i="10"/>
  <c r="AM49" i="10"/>
  <c r="O54" i="10"/>
  <c r="R51" i="10"/>
  <c r="O43" i="10"/>
  <c r="BZ38" i="10"/>
  <c r="AR45" i="10"/>
  <c r="AA31" i="10"/>
  <c r="E33" i="10"/>
  <c r="AT36" i="10"/>
  <c r="V40" i="10"/>
  <c r="BK36" i="10"/>
  <c r="J41" i="10"/>
  <c r="AY34" i="10"/>
  <c r="K41" i="10"/>
  <c r="BZ35" i="10"/>
  <c r="AN31" i="10"/>
  <c r="AO31" i="10"/>
  <c r="X50" i="10"/>
  <c r="BO42" i="10"/>
  <c r="AB37" i="10"/>
  <c r="AW34" i="10"/>
  <c r="AE38" i="10"/>
  <c r="AT33" i="10"/>
  <c r="G43" i="10"/>
  <c r="BM34" i="10"/>
  <c r="R41" i="10"/>
  <c r="BY45" i="10"/>
  <c r="AD35" i="10"/>
  <c r="M39" i="10"/>
  <c r="BT43" i="10"/>
  <c r="AX53" i="10"/>
  <c r="J36" i="10"/>
  <c r="BQ39" i="10"/>
  <c r="P45" i="10"/>
  <c r="AC34" i="10"/>
  <c r="AX40" i="10"/>
  <c r="N49" i="10"/>
  <c r="G44" i="10"/>
  <c r="AX35" i="10"/>
  <c r="J42" i="10"/>
  <c r="BP54" i="10"/>
  <c r="N54" i="10"/>
  <c r="CF46" i="10"/>
  <c r="AF54" i="10"/>
  <c r="AC47" i="10"/>
  <c r="M52" i="10"/>
  <c r="AR37" i="10"/>
  <c r="X31" i="10"/>
  <c r="O38" i="10"/>
  <c r="AH32" i="10"/>
  <c r="BK50" i="10"/>
  <c r="BM44" i="10"/>
  <c r="BR38" i="10"/>
  <c r="BU33" i="10"/>
  <c r="BO32" i="10"/>
  <c r="Z41" i="10"/>
  <c r="AW46" i="10"/>
  <c r="AL35" i="10"/>
  <c r="U39" i="10"/>
  <c r="AR44" i="10"/>
  <c r="M54" i="10"/>
  <c r="R36" i="10"/>
  <c r="AO40" i="10"/>
  <c r="X45" i="10"/>
  <c r="AK34" i="10"/>
  <c r="BM40" i="10"/>
  <c r="AT49" i="10"/>
  <c r="AM48" i="10"/>
  <c r="BQ46" i="10"/>
  <c r="AP50" i="10"/>
  <c r="V54" i="10"/>
  <c r="K47" i="10"/>
  <c r="BO50" i="10"/>
  <c r="AN54" i="10"/>
  <c r="CF51" i="10"/>
  <c r="AK47" i="10"/>
  <c r="Q51" i="10"/>
  <c r="BU54" i="10"/>
  <c r="U52" i="10"/>
  <c r="AY51" i="10"/>
  <c r="BV32" i="10"/>
  <c r="AM38" i="10"/>
  <c r="AM31" i="10"/>
  <c r="BO31" i="10"/>
  <c r="BL32" i="10"/>
  <c r="BX40" i="10"/>
  <c r="D54" i="10"/>
  <c r="AE36" i="10"/>
  <c r="H46" i="10"/>
  <c r="AU32" i="10"/>
  <c r="AS40" i="10"/>
  <c r="AB31" i="10"/>
  <c r="AR35" i="10"/>
  <c r="U45" i="10"/>
  <c r="F33" i="10"/>
  <c r="Z39" i="10"/>
  <c r="F31" i="10"/>
  <c r="AU36" i="10"/>
  <c r="BZ43" i="10"/>
  <c r="AS35" i="10"/>
  <c r="AB39" i="10"/>
  <c r="E42" i="10"/>
  <c r="K44" i="10"/>
  <c r="BL46" i="10"/>
  <c r="AR54" i="10"/>
  <c r="AT35" i="10"/>
  <c r="W37" i="10"/>
  <c r="BX39" i="10"/>
  <c r="F42" i="10"/>
  <c r="BG44" i="10"/>
  <c r="BG47" i="10"/>
  <c r="AS54" i="10"/>
  <c r="T34" i="10"/>
  <c r="BU36" i="10"/>
  <c r="CF37" i="10"/>
  <c r="AW40" i="10"/>
  <c r="Z43" i="10"/>
  <c r="AF45" i="10"/>
  <c r="M49" i="10"/>
  <c r="P35" i="10"/>
  <c r="BT37" i="10"/>
  <c r="AS41" i="10"/>
  <c r="Y45" i="10"/>
  <c r="BR52" i="10"/>
  <c r="BQ34" i="10"/>
  <c r="AP37" i="10"/>
  <c r="V41" i="10"/>
  <c r="BZ44" i="10"/>
  <c r="AQ51" i="10"/>
  <c r="AS36" i="10"/>
  <c r="Y39" i="10"/>
  <c r="E43" i="10"/>
  <c r="BI46" i="10"/>
  <c r="AW47" i="10"/>
  <c r="AC51" i="10"/>
  <c r="AS48" i="10"/>
  <c r="Y52" i="10"/>
  <c r="BV47" i="10"/>
  <c r="AU51" i="10"/>
  <c r="J49" i="10"/>
  <c r="BN52" i="10"/>
  <c r="X48" i="10"/>
  <c r="D52" i="10"/>
  <c r="AB49" i="10"/>
  <c r="H53" i="10"/>
  <c r="AF31" i="10"/>
  <c r="BL41" i="10"/>
  <c r="AC40" i="10"/>
  <c r="AA35" i="10"/>
  <c r="CF38" i="10"/>
  <c r="BX32" i="10"/>
  <c r="AF41" i="10"/>
  <c r="AX31" i="10"/>
  <c r="BR36" i="10"/>
  <c r="AN46" i="10"/>
  <c r="BM33" i="10"/>
  <c r="H41" i="10"/>
  <c r="AJ31" i="10"/>
  <c r="AC37" i="10"/>
  <c r="BH45" i="10"/>
  <c r="T33" i="10"/>
  <c r="K42" i="10"/>
  <c r="N31" i="10"/>
  <c r="BK46" i="10"/>
  <c r="G33" i="10"/>
  <c r="BH35" i="10"/>
  <c r="AD37" i="10"/>
  <c r="AJ39" i="10"/>
  <c r="M42" i="10"/>
  <c r="BN44" i="10"/>
  <c r="AV33" i="10"/>
  <c r="Y36" i="10"/>
  <c r="AE37" i="10"/>
  <c r="H40" i="10"/>
  <c r="BI42" i="10"/>
  <c r="BO44" i="10"/>
  <c r="BS47" i="10"/>
  <c r="V32" i="10"/>
  <c r="AB34" i="10"/>
  <c r="AY38" i="10"/>
  <c r="BL40" i="10"/>
  <c r="AH43" i="10"/>
  <c r="K46" i="10"/>
  <c r="AS49" i="10"/>
  <c r="X35" i="10"/>
  <c r="D38" i="10"/>
  <c r="BH41" i="10"/>
  <c r="AG45" i="10"/>
  <c r="Z53" i="10"/>
  <c r="BY34" i="10"/>
  <c r="AX37" i="10"/>
  <c r="AD41" i="10"/>
  <c r="J45" i="10"/>
  <c r="F52" i="10"/>
  <c r="BH36" i="10"/>
  <c r="AG39" i="10"/>
  <c r="M43" i="10"/>
  <c r="BS46" i="10"/>
  <c r="BL47" i="10"/>
  <c r="AK51" i="10"/>
  <c r="BH48" i="10"/>
  <c r="AG52" i="10"/>
  <c r="F48" i="10"/>
  <c r="BJ51" i="10"/>
  <c r="R49" i="10"/>
  <c r="BV52" i="10"/>
  <c r="AF48" i="10"/>
  <c r="L52" i="10"/>
  <c r="AJ49" i="10"/>
  <c r="P53" i="10"/>
  <c r="CF31" i="10"/>
  <c r="AU43" i="10"/>
  <c r="BU39" i="10"/>
  <c r="BQ40" i="10"/>
  <c r="AN34" i="10"/>
  <c r="BS41" i="10"/>
  <c r="BR31" i="10"/>
  <c r="AV38" i="10"/>
  <c r="J47" i="10"/>
  <c r="P34" i="10"/>
  <c r="BQ43" i="10"/>
  <c r="AR31" i="10"/>
  <c r="BP37" i="10"/>
  <c r="BL50" i="10"/>
  <c r="AF33" i="10"/>
  <c r="AQ42" i="10"/>
  <c r="BY31" i="10"/>
  <c r="AJ47" i="10"/>
  <c r="BJ33" i="10"/>
  <c r="BP35" i="10"/>
  <c r="AL37" i="10"/>
  <c r="O40" i="10"/>
  <c r="U42" i="10"/>
  <c r="BV44" i="10"/>
  <c r="G48" i="10"/>
  <c r="BK33" i="10"/>
  <c r="AG36" i="10"/>
  <c r="J38" i="10"/>
  <c r="P40" i="10"/>
  <c r="BQ42" i="10"/>
  <c r="AM45" i="10"/>
  <c r="I48" i="10"/>
  <c r="AD32" i="10"/>
  <c r="G35" i="10"/>
  <c r="BN38" i="10"/>
  <c r="AJ41" i="10"/>
  <c r="AP43" i="10"/>
  <c r="S46" i="10"/>
  <c r="AD52" i="10"/>
  <c r="K36" i="10"/>
  <c r="BO38" i="10"/>
  <c r="AN42" i="10"/>
  <c r="T46" i="10"/>
  <c r="H32" i="10"/>
  <c r="BL35" i="10"/>
  <c r="AK38" i="10"/>
  <c r="Q42" i="10"/>
  <c r="BU45" i="10"/>
  <c r="BO33" i="10"/>
  <c r="T40" i="10"/>
  <c r="BX43" i="10"/>
  <c r="O48" i="10"/>
  <c r="AR48" i="10"/>
  <c r="X52" i="10"/>
  <c r="AN49" i="10"/>
  <c r="T53" i="10"/>
  <c r="BQ48" i="10"/>
  <c r="AP52" i="10"/>
  <c r="E50" i="10"/>
  <c r="BI53" i="10"/>
  <c r="S49" i="10"/>
  <c r="W50" i="10"/>
  <c r="AL31" i="10"/>
  <c r="AK32" i="10"/>
  <c r="W47" i="10"/>
  <c r="AY39" i="10"/>
  <c r="BZ36" i="10"/>
  <c r="J32" i="10"/>
  <c r="O46" i="10"/>
  <c r="BJ38" i="10"/>
  <c r="P33" i="10"/>
  <c r="Y50" i="10"/>
  <c r="BY40" i="10"/>
  <c r="AO34" i="10"/>
  <c r="Z31" i="10"/>
  <c r="V43" i="10"/>
  <c r="BQ36" i="10"/>
  <c r="E32" i="10"/>
  <c r="BQ49" i="10"/>
  <c r="AO44" i="10"/>
  <c r="J44" i="10"/>
  <c r="G31" i="10"/>
  <c r="BG51" i="10"/>
  <c r="BZ31" i="10"/>
  <c r="X53" i="10"/>
  <c r="AR49" i="10"/>
  <c r="Y51" i="10"/>
  <c r="BT54" i="10"/>
  <c r="AV54" i="10"/>
  <c r="BR51" i="10"/>
  <c r="AE54" i="10"/>
  <c r="BK49" i="10"/>
  <c r="AN52" i="10"/>
  <c r="BT47" i="10"/>
  <c r="F46" i="10"/>
  <c r="AE41" i="10"/>
  <c r="BZ34" i="10"/>
  <c r="M46" i="10"/>
  <c r="AL41" i="10"/>
  <c r="X32" i="10"/>
  <c r="AJ46" i="10"/>
  <c r="BP41" i="10"/>
  <c r="Q37" i="10"/>
  <c r="AB36" i="10"/>
  <c r="AG35" i="10"/>
  <c r="AL34" i="10"/>
  <c r="AQ33" i="10"/>
  <c r="AV32" i="10"/>
  <c r="BH31" i="10"/>
  <c r="AJ51" i="10"/>
  <c r="Y48" i="10"/>
  <c r="BP46" i="10"/>
  <c r="BT45" i="10"/>
  <c r="BY44" i="10"/>
  <c r="F44" i="10"/>
  <c r="K43" i="10"/>
  <c r="P42" i="10"/>
  <c r="U41" i="10"/>
  <c r="Z40" i="10"/>
  <c r="AE39" i="10"/>
  <c r="AJ38" i="10"/>
  <c r="AO37" i="10"/>
  <c r="AY36" i="10"/>
  <c r="BK35" i="10"/>
  <c r="BP34" i="10"/>
  <c r="BG54" i="10"/>
  <c r="CF50" i="10"/>
  <c r="J48" i="10"/>
  <c r="AY46" i="10"/>
  <c r="BK45" i="10"/>
  <c r="BU43" i="10"/>
  <c r="BZ42" i="10"/>
  <c r="AP36" i="10"/>
  <c r="AU35" i="10"/>
  <c r="BG34" i="10"/>
  <c r="BL33" i="10"/>
  <c r="BQ32" i="10"/>
  <c r="BV31" i="10"/>
  <c r="W52" i="10"/>
  <c r="AX48" i="10"/>
  <c r="N47" i="10"/>
  <c r="J46" i="10"/>
  <c r="O45" i="10"/>
  <c r="T44" i="10"/>
  <c r="Y43" i="10"/>
  <c r="AD42" i="10"/>
  <c r="AI41" i="10"/>
  <c r="AN40" i="10"/>
  <c r="AS39" i="10"/>
  <c r="AX38" i="10"/>
  <c r="BJ37" i="10"/>
  <c r="BT36" i="10"/>
  <c r="BY35" i="10"/>
  <c r="F35" i="10"/>
  <c r="K34" i="10"/>
  <c r="Q53" i="10"/>
  <c r="AK49" i="10"/>
  <c r="AL47" i="10"/>
  <c r="Y46" i="10"/>
  <c r="AD45" i="10"/>
  <c r="AI44" i="10"/>
  <c r="AN43" i="10"/>
  <c r="AS42" i="10"/>
  <c r="AX41" i="10"/>
  <c r="BJ40" i="10"/>
  <c r="BO39" i="10"/>
  <c r="BT38" i="10"/>
  <c r="BY37" i="10"/>
  <c r="F37" i="10"/>
  <c r="P36" i="10"/>
  <c r="U35" i="10"/>
  <c r="Z34" i="10"/>
  <c r="AE33" i="10"/>
  <c r="AJ32" i="10"/>
  <c r="J53" i="10"/>
  <c r="AC45" i="10"/>
  <c r="AW41" i="10"/>
  <c r="BX37" i="10"/>
  <c r="T35" i="10"/>
  <c r="BT32" i="10"/>
  <c r="AC49" i="10"/>
  <c r="AG44" i="10"/>
  <c r="BH40" i="10"/>
  <c r="D37" i="10"/>
  <c r="X34" i="10"/>
  <c r="U31" i="10"/>
  <c r="AE43" i="10"/>
  <c r="AR33" i="10"/>
  <c r="D31" i="10"/>
  <c r="AI42" i="10"/>
  <c r="F36" i="10"/>
  <c r="BG31" i="10"/>
  <c r="AX44" i="10"/>
  <c r="U37" i="10"/>
  <c r="AS32" i="10"/>
  <c r="H47" i="10"/>
  <c r="AP39" i="10"/>
  <c r="AL33" i="10"/>
  <c r="AG34" i="10"/>
  <c r="AO32" i="10"/>
  <c r="AC32" i="10"/>
  <c r="J33" i="10"/>
  <c r="N43" i="10"/>
  <c r="AC52" i="10"/>
  <c r="AW48" i="10"/>
  <c r="AI49" i="10"/>
  <c r="F53" i="10"/>
  <c r="U50" i="10"/>
  <c r="S47" i="10"/>
  <c r="BP48" i="10"/>
  <c r="AX50" i="10"/>
  <c r="G52" i="10"/>
  <c r="P44" i="10"/>
  <c r="AO39" i="10"/>
  <c r="BP36" i="10"/>
  <c r="R47" i="10"/>
  <c r="AG42" i="10"/>
  <c r="BM37" i="10"/>
  <c r="N34" i="10"/>
  <c r="BJ47" i="10"/>
  <c r="BK42" i="10"/>
  <c r="L38" i="10"/>
  <c r="BP44" i="10"/>
  <c r="G42" i="10"/>
  <c r="L41" i="10"/>
  <c r="Q40" i="10"/>
  <c r="V39" i="10"/>
  <c r="AA38" i="10"/>
  <c r="AF37" i="10"/>
  <c r="BT34" i="10"/>
  <c r="AH51" i="10"/>
  <c r="J54" i="10"/>
  <c r="AD50" i="10"/>
  <c r="BY53" i="10"/>
  <c r="Z49" i="10"/>
  <c r="D50" i="10"/>
  <c r="AJ53" i="10"/>
  <c r="AY50" i="10"/>
  <c r="AS51" i="10"/>
  <c r="BY46" i="10"/>
  <c r="G47" i="10"/>
  <c r="Z42" i="10"/>
  <c r="AY37" i="10"/>
  <c r="AL52" i="10"/>
  <c r="W44" i="10"/>
  <c r="AQ40" i="10"/>
  <c r="S33" i="10"/>
  <c r="AY43" i="10"/>
  <c r="G39" i="10"/>
  <c r="AF35" i="10"/>
  <c r="AM50" i="10"/>
  <c r="T52" i="10"/>
  <c r="AS47" i="10"/>
  <c r="P51" i="10"/>
  <c r="BM52" i="10"/>
  <c r="N48" i="10"/>
  <c r="AT51" i="10"/>
  <c r="AI53" i="10"/>
  <c r="BO48" i="10"/>
  <c r="K45" i="10"/>
  <c r="AJ40" i="10"/>
  <c r="BU35" i="10"/>
  <c r="BM48" i="10"/>
  <c r="AB43" i="10"/>
  <c r="BH38" i="10"/>
  <c r="D36" i="10"/>
  <c r="BM53" i="10"/>
  <c r="AT44" i="10"/>
  <c r="BZ39" i="10"/>
  <c r="AA36" i="10"/>
  <c r="S54" i="10"/>
  <c r="O53" i="10"/>
  <c r="AN48" i="10"/>
  <c r="K52" i="10"/>
  <c r="BH53" i="10"/>
  <c r="I49" i="10"/>
  <c r="AO52" i="10"/>
  <c r="AD54" i="10"/>
  <c r="BJ49" i="10"/>
  <c r="AO48" i="10"/>
  <c r="U43" i="10"/>
  <c r="AT38" i="10"/>
  <c r="G34" i="10"/>
  <c r="R45" i="10"/>
  <c r="AV39" i="10"/>
  <c r="I35" i="10"/>
  <c r="I50" i="10"/>
  <c r="AO45" i="10"/>
  <c r="BU40" i="10"/>
  <c r="AI39" i="10"/>
  <c r="AK45" i="10"/>
  <c r="BK41" i="10"/>
  <c r="V36" i="10"/>
  <c r="BG42" i="10"/>
  <c r="CF34" i="10"/>
  <c r="AW44" i="10"/>
  <c r="G32" i="10"/>
  <c r="K39" i="10"/>
  <c r="K31" i="10"/>
  <c r="AV34" i="10"/>
  <c r="Y44" i="10"/>
  <c r="AW32" i="10"/>
  <c r="X38" i="10"/>
  <c r="AU52" i="10"/>
  <c r="AY35" i="10"/>
  <c r="F43" i="10"/>
  <c r="M32" i="10"/>
  <c r="AA39" i="10"/>
  <c r="R48" i="10"/>
  <c r="BR33" i="10"/>
  <c r="AN36" i="10"/>
  <c r="AT37" i="10"/>
  <c r="W40" i="10"/>
  <c r="BX42" i="10"/>
  <c r="F45" i="10"/>
  <c r="S48" i="10"/>
  <c r="AI34" i="10"/>
  <c r="AO36" i="10"/>
  <c r="R38" i="10"/>
  <c r="BS40" i="10"/>
  <c r="BY42" i="10"/>
  <c r="AU45" i="10"/>
  <c r="BY49" i="10"/>
  <c r="AL32" i="10"/>
  <c r="O35" i="10"/>
  <c r="BV38" i="10"/>
  <c r="AR41" i="10"/>
  <c r="U44" i="10"/>
  <c r="AA46" i="10"/>
  <c r="BQ52" i="10"/>
  <c r="S36" i="10"/>
  <c r="AV42" i="10"/>
  <c r="AB46" i="10"/>
  <c r="P32" i="10"/>
  <c r="BT35" i="10"/>
  <c r="AS38" i="10"/>
  <c r="Y42" i="10"/>
  <c r="E46" i="10"/>
  <c r="AB40" i="10"/>
  <c r="H44" i="10"/>
  <c r="AA48" i="10"/>
  <c r="BG48" i="10"/>
  <c r="AF52" i="10"/>
  <c r="AV49" i="10"/>
  <c r="AB53" i="10"/>
  <c r="BY48" i="10"/>
  <c r="AX52" i="10"/>
  <c r="M50" i="10"/>
  <c r="BQ53" i="10"/>
  <c r="AA49" i="10"/>
  <c r="G53" i="10"/>
  <c r="AE50" i="10"/>
  <c r="K54" i="10"/>
  <c r="AH39" i="10"/>
  <c r="BJ32" i="10"/>
  <c r="E45" i="10"/>
  <c r="BG33" i="10"/>
  <c r="AV47" i="10"/>
  <c r="AU31" i="10"/>
  <c r="S42" i="10"/>
  <c r="P31" i="10"/>
  <c r="AD40" i="10"/>
  <c r="W31" i="10"/>
  <c r="BP40" i="10"/>
  <c r="AP32" i="10"/>
  <c r="AP44" i="10"/>
  <c r="AW31" i="10"/>
  <c r="M33" i="10"/>
  <c r="BV35" i="10"/>
  <c r="AU38" i="10"/>
  <c r="AA42" i="10"/>
  <c r="G46" i="10"/>
  <c r="J31" i="10"/>
  <c r="S32" i="10"/>
  <c r="BI33" i="10"/>
  <c r="F40" i="10"/>
  <c r="BJ43" i="10"/>
  <c r="BQ47" i="10"/>
  <c r="AI31" i="10"/>
  <c r="BN32" i="10"/>
  <c r="K35" i="10"/>
  <c r="BO37" i="10"/>
  <c r="AN41" i="10"/>
  <c r="T45" i="10"/>
  <c r="AT52" i="10"/>
  <c r="BI31" i="10"/>
  <c r="R33" i="10"/>
  <c r="G36" i="10"/>
  <c r="BK38" i="10"/>
  <c r="AJ42" i="10"/>
  <c r="P46" i="10"/>
  <c r="E31" i="10"/>
  <c r="K32" i="10"/>
  <c r="AS33" i="10"/>
  <c r="BM39" i="10"/>
  <c r="AL43" i="10"/>
  <c r="AH47" i="10"/>
  <c r="V31" i="10"/>
  <c r="AM32" i="10"/>
  <c r="Y34" i="10"/>
  <c r="E37" i="10"/>
  <c r="BI40" i="10"/>
  <c r="AH44" i="10"/>
  <c r="AD49" i="10"/>
  <c r="T32" i="10"/>
  <c r="O33" i="10"/>
  <c r="J34" i="10"/>
  <c r="E35" i="10"/>
  <c r="BX35" i="10"/>
  <c r="BS36" i="10"/>
  <c r="BI37" i="10"/>
  <c r="AW38" i="10"/>
  <c r="AR39" i="10"/>
  <c r="AM40" i="10"/>
  <c r="AH41" i="10"/>
  <c r="AC42" i="10"/>
  <c r="X43" i="10"/>
  <c r="S44" i="10"/>
  <c r="N45" i="10"/>
  <c r="I46" i="10"/>
  <c r="L47" i="10"/>
  <c r="AU48" i="10"/>
  <c r="V52" i="10"/>
  <c r="BS33" i="10"/>
  <c r="BN34" i="10"/>
  <c r="BI35" i="10"/>
  <c r="AW36" i="10"/>
  <c r="AM37" i="10"/>
  <c r="AH38" i="10"/>
  <c r="AC39" i="10"/>
  <c r="X40" i="10"/>
  <c r="S41" i="10"/>
  <c r="N42" i="10"/>
  <c r="I43" i="10"/>
  <c r="D44" i="10"/>
  <c r="BR45" i="10"/>
  <c r="BN46" i="10"/>
  <c r="U48" i="10"/>
  <c r="AB51" i="10"/>
  <c r="AY31" i="10"/>
  <c r="AT32" i="10"/>
  <c r="AO33" i="10"/>
  <c r="AJ34" i="10"/>
  <c r="AE35" i="10"/>
  <c r="Z36" i="10"/>
  <c r="P37" i="10"/>
  <c r="K38" i="10"/>
  <c r="F39" i="10"/>
  <c r="BY39" i="10"/>
  <c r="BT40" i="10"/>
  <c r="BO41" i="10"/>
  <c r="BJ42" i="10"/>
  <c r="AX43" i="10"/>
  <c r="AS44" i="10"/>
  <c r="AN45" i="10"/>
  <c r="AI46" i="10"/>
  <c r="BI47" i="10"/>
  <c r="H50" i="10"/>
  <c r="BL53" i="10"/>
  <c r="AS34" i="10"/>
  <c r="AN35" i="10"/>
  <c r="AI36" i="10"/>
  <c r="Y37" i="10"/>
  <c r="T38" i="10"/>
  <c r="O39" i="10"/>
  <c r="J40" i="10"/>
  <c r="E41" i="10"/>
  <c r="BX41" i="10"/>
  <c r="BS42" i="10"/>
  <c r="BN43" i="10"/>
  <c r="BI44" i="10"/>
  <c r="AW45" i="10"/>
  <c r="AR46" i="10"/>
  <c r="AO50" i="10"/>
  <c r="U54" i="10"/>
  <c r="AF32" i="10"/>
  <c r="AA33" i="10"/>
  <c r="V34" i="10"/>
  <c r="Q35" i="10"/>
  <c r="L36" i="10"/>
  <c r="BU37" i="10"/>
  <c r="BP38" i="10"/>
  <c r="BK39" i="10"/>
  <c r="AY40" i="10"/>
  <c r="AT41" i="10"/>
  <c r="AO42" i="10"/>
  <c r="AJ43" i="10"/>
  <c r="AE44" i="10"/>
  <c r="Z45" i="10"/>
  <c r="U46" i="10"/>
  <c r="AE47" i="10"/>
  <c r="U49" i="10"/>
  <c r="BY52" i="10"/>
  <c r="O34" i="10"/>
  <c r="J35" i="10"/>
  <c r="E36" i="10"/>
  <c r="BX36" i="10"/>
  <c r="BN37" i="10"/>
  <c r="BI38" i="10"/>
  <c r="AW39" i="10"/>
  <c r="AR40" i="10"/>
  <c r="AM41" i="10"/>
  <c r="AH42" i="10"/>
  <c r="AC43" i="10"/>
  <c r="X44" i="10"/>
  <c r="S45" i="10"/>
  <c r="N46" i="10"/>
  <c r="T47" i="10"/>
  <c r="BN48" i="10"/>
  <c r="AM52" i="10"/>
  <c r="I47" i="10"/>
  <c r="D48" i="10"/>
  <c r="BR49" i="10"/>
  <c r="BM50" i="10"/>
  <c r="BH51" i="10"/>
  <c r="AV52" i="10"/>
  <c r="AQ53" i="10"/>
  <c r="AL54" i="10"/>
  <c r="BX48" i="10"/>
  <c r="BS49" i="10"/>
  <c r="BN50" i="10"/>
  <c r="BI51" i="10"/>
  <c r="AW52" i="10"/>
  <c r="AR53" i="10"/>
  <c r="AM54" i="10"/>
  <c r="AA47" i="10"/>
  <c r="V48" i="10"/>
  <c r="Q49" i="10"/>
  <c r="L50" i="10"/>
  <c r="G51" i="10"/>
  <c r="BZ51" i="10"/>
  <c r="BU52" i="10"/>
  <c r="BP53" i="10"/>
  <c r="BK54" i="10"/>
  <c r="AH49" i="10"/>
  <c r="AC50" i="10"/>
  <c r="X51" i="10"/>
  <c r="S52" i="10"/>
  <c r="N53" i="10"/>
  <c r="I54" i="10"/>
  <c r="BM46" i="10"/>
  <c r="BH47" i="10"/>
  <c r="AV48" i="10"/>
  <c r="AQ49" i="10"/>
  <c r="AL50" i="10"/>
  <c r="AG51" i="10"/>
  <c r="AB52" i="10"/>
  <c r="W53" i="10"/>
  <c r="R54" i="10"/>
  <c r="BL48" i="10"/>
  <c r="BG49" i="10"/>
  <c r="AU50" i="10"/>
  <c r="AP51" i="10"/>
  <c r="AK52" i="10"/>
  <c r="AF53" i="10"/>
  <c r="AA54" i="10"/>
  <c r="AE31" i="10"/>
  <c r="X41" i="10"/>
  <c r="AK33" i="10"/>
  <c r="BV46" i="10"/>
  <c r="AB35" i="10"/>
  <c r="AP53" i="10"/>
  <c r="AA32" i="10"/>
  <c r="I44" i="10"/>
  <c r="AV31" i="10"/>
  <c r="T42" i="10"/>
  <c r="BM31" i="10"/>
  <c r="AY42" i="10"/>
  <c r="X33" i="10"/>
  <c r="AF46" i="10"/>
  <c r="BQ31" i="10"/>
  <c r="Z33" i="10"/>
  <c r="AD36" i="10"/>
  <c r="J39" i="10"/>
  <c r="BN42" i="10"/>
  <c r="AM46" i="10"/>
  <c r="R31" i="10"/>
  <c r="AG32" i="10"/>
  <c r="I34" i="10"/>
  <c r="AL40" i="10"/>
  <c r="R44" i="10"/>
  <c r="AQ48" i="10"/>
  <c r="AQ31" i="10"/>
  <c r="D33" i="10"/>
  <c r="AQ35" i="10"/>
  <c r="W38" i="10"/>
  <c r="CF41" i="10"/>
  <c r="BG45" i="10"/>
  <c r="AJ54" i="10"/>
  <c r="BU31" i="10"/>
  <c r="AD33" i="10"/>
  <c r="AM36" i="10"/>
  <c r="S39" i="10"/>
  <c r="AV46" i="10"/>
  <c r="M31" i="10"/>
  <c r="Y32" i="10"/>
  <c r="BQ33" i="10"/>
  <c r="U40" i="10"/>
  <c r="BY43" i="10"/>
  <c r="Q48" i="10"/>
  <c r="AD31" i="10"/>
  <c r="AY32" i="10"/>
  <c r="BL34" i="10"/>
  <c r="AK37" i="10"/>
  <c r="Q41" i="10"/>
  <c r="BU44" i="10"/>
  <c r="T51" i="10"/>
  <c r="AB32" i="10"/>
  <c r="W33" i="10"/>
  <c r="R34" i="10"/>
  <c r="M35" i="10"/>
  <c r="H36" i="10"/>
  <c r="CF36" i="10"/>
  <c r="BQ37" i="10"/>
  <c r="BL38" i="10"/>
  <c r="BG39" i="10"/>
  <c r="AU40" i="10"/>
  <c r="AP41" i="10"/>
  <c r="AK42" i="10"/>
  <c r="AF43" i="10"/>
  <c r="AA44" i="10"/>
  <c r="V45" i="10"/>
  <c r="Q46" i="10"/>
  <c r="X47" i="10"/>
  <c r="E49" i="10"/>
  <c r="BI52" i="10"/>
  <c r="CF33" i="10"/>
  <c r="BV34" i="10"/>
  <c r="BQ35" i="10"/>
  <c r="BL36" i="10"/>
  <c r="AU37" i="10"/>
  <c r="AP38" i="10"/>
  <c r="AK39" i="10"/>
  <c r="AF40" i="10"/>
  <c r="AA41" i="10"/>
  <c r="V42" i="10"/>
  <c r="Q43" i="10"/>
  <c r="L44" i="10"/>
  <c r="G45" i="10"/>
  <c r="BZ45" i="10"/>
  <c r="BX46" i="10"/>
  <c r="AH48" i="10"/>
  <c r="BO51" i="10"/>
  <c r="BN31" i="10"/>
  <c r="BI32" i="10"/>
  <c r="AW33" i="10"/>
  <c r="AR34" i="10"/>
  <c r="AM35" i="10"/>
  <c r="AH36" i="10"/>
  <c r="X37" i="10"/>
  <c r="S38" i="10"/>
  <c r="N39" i="10"/>
  <c r="I40" i="10"/>
  <c r="D41" i="10"/>
  <c r="BR42" i="10"/>
  <c r="BM43" i="10"/>
  <c r="BH44" i="10"/>
  <c r="AV45" i="10"/>
  <c r="AQ46" i="10"/>
  <c r="BU47" i="10"/>
  <c r="AN50" i="10"/>
  <c r="T54" i="10"/>
  <c r="BH34" i="10"/>
  <c r="AV35" i="10"/>
  <c r="AQ36" i="10"/>
  <c r="AG37" i="10"/>
  <c r="AB38" i="10"/>
  <c r="W39" i="10"/>
  <c r="R40" i="10"/>
  <c r="M41" i="10"/>
  <c r="H42" i="10"/>
  <c r="CF42" i="10"/>
  <c r="BV43" i="10"/>
  <c r="BQ44" i="10"/>
  <c r="BL45" i="10"/>
  <c r="BG46" i="10"/>
  <c r="K48" i="10"/>
  <c r="D51" i="10"/>
  <c r="BH54" i="10"/>
  <c r="AN32" i="10"/>
  <c r="AI33" i="10"/>
  <c r="AD34" i="10"/>
  <c r="Y35" i="10"/>
  <c r="T36" i="10"/>
  <c r="J37" i="10"/>
  <c r="E38" i="10"/>
  <c r="BX38" i="10"/>
  <c r="BS39" i="10"/>
  <c r="BN40" i="10"/>
  <c r="BI41" i="10"/>
  <c r="AW42" i="10"/>
  <c r="AR43" i="10"/>
  <c r="AM44" i="10"/>
  <c r="AH45" i="10"/>
  <c r="AC46" i="10"/>
  <c r="AR47" i="10"/>
  <c r="BH49" i="10"/>
  <c r="AG53" i="10"/>
  <c r="W34" i="10"/>
  <c r="R35" i="10"/>
  <c r="M36" i="10"/>
  <c r="BV37" i="10"/>
  <c r="BQ38" i="10"/>
  <c r="BL39" i="10"/>
  <c r="BG40" i="10"/>
  <c r="AU41" i="10"/>
  <c r="AP42" i="10"/>
  <c r="AK43" i="10"/>
  <c r="AF44" i="10"/>
  <c r="AA45" i="10"/>
  <c r="V46" i="10"/>
  <c r="AF47" i="10"/>
  <c r="V49" i="10"/>
  <c r="BZ52" i="10"/>
  <c r="Q47" i="10"/>
  <c r="L48" i="10"/>
  <c r="G49" i="10"/>
  <c r="BZ49" i="10"/>
  <c r="BU50" i="10"/>
  <c r="BP51" i="10"/>
  <c r="BK52" i="10"/>
  <c r="AY53" i="10"/>
  <c r="AT54" i="10"/>
  <c r="H49" i="10"/>
  <c r="CF49" i="10"/>
  <c r="BV50" i="10"/>
  <c r="BQ51" i="10"/>
  <c r="BL52" i="10"/>
  <c r="BG53" i="10"/>
  <c r="AU54" i="10"/>
  <c r="AI47" i="10"/>
  <c r="AD48" i="10"/>
  <c r="Y49" i="10"/>
  <c r="T50" i="10"/>
  <c r="O51" i="10"/>
  <c r="J52" i="10"/>
  <c r="E53" i="10"/>
  <c r="BX53" i="10"/>
  <c r="BS54" i="10"/>
  <c r="AP49" i="10"/>
  <c r="AK50" i="10"/>
  <c r="AF51" i="10"/>
  <c r="AA52" i="10"/>
  <c r="V53" i="10"/>
  <c r="Q54" i="10"/>
  <c r="BU46" i="10"/>
  <c r="BP47" i="10"/>
  <c r="BK48" i="10"/>
  <c r="AY49" i="10"/>
  <c r="AT50" i="10"/>
  <c r="AO51" i="10"/>
  <c r="AJ52" i="10"/>
  <c r="AE53" i="10"/>
  <c r="Z54" i="10"/>
  <c r="BT48" i="10"/>
  <c r="BO49" i="10"/>
  <c r="BJ50" i="10"/>
  <c r="AX51" i="10"/>
  <c r="AS52" i="10"/>
  <c r="AN53" i="10"/>
  <c r="AI54" i="10"/>
  <c r="CG16" i="10"/>
  <c r="CL16" i="10" s="1"/>
  <c r="R37" i="10"/>
  <c r="M38" i="10"/>
  <c r="H39" i="10"/>
  <c r="CF39" i="10"/>
  <c r="BV40" i="10"/>
  <c r="BQ41" i="10"/>
  <c r="BL42" i="10"/>
  <c r="BG43" i="10"/>
  <c r="AU44" i="10"/>
  <c r="AP45" i="10"/>
  <c r="AK46" i="10"/>
  <c r="BK47" i="10"/>
  <c r="P50" i="10"/>
  <c r="BT53" i="10"/>
  <c r="AE34" i="10"/>
  <c r="Z35" i="10"/>
  <c r="U36" i="10"/>
  <c r="K37" i="10"/>
  <c r="F38" i="10"/>
  <c r="BY38" i="10"/>
  <c r="BT39" i="10"/>
  <c r="BO40" i="10"/>
  <c r="BJ41" i="10"/>
  <c r="AX42" i="10"/>
  <c r="AS43" i="10"/>
  <c r="AN44" i="10"/>
  <c r="AI45" i="10"/>
  <c r="AD46" i="10"/>
  <c r="AT47" i="10"/>
  <c r="BI49" i="10"/>
  <c r="AH53" i="10"/>
  <c r="Y47" i="10"/>
  <c r="T48" i="10"/>
  <c r="O49" i="10"/>
  <c r="J50" i="10"/>
  <c r="E51" i="10"/>
  <c r="BX51" i="10"/>
  <c r="BS52" i="10"/>
  <c r="BN53" i="10"/>
  <c r="BI54" i="10"/>
  <c r="P49" i="10"/>
  <c r="K50" i="10"/>
  <c r="F51" i="10"/>
  <c r="BY51" i="10"/>
  <c r="BT52" i="10"/>
  <c r="BO53" i="10"/>
  <c r="BJ54" i="10"/>
  <c r="AQ47" i="10"/>
  <c r="AL48" i="10"/>
  <c r="AG49" i="10"/>
  <c r="AB50" i="10"/>
  <c r="W51" i="10"/>
  <c r="R52" i="10"/>
  <c r="M53" i="10"/>
  <c r="H54" i="10"/>
  <c r="CF54" i="10"/>
  <c r="AX49" i="10"/>
  <c r="AS50" i="10"/>
  <c r="AN51" i="10"/>
  <c r="AI52" i="10"/>
  <c r="AD53" i="10"/>
  <c r="Y54" i="10"/>
  <c r="E47" i="10"/>
  <c r="BX47" i="10"/>
  <c r="BS48" i="10"/>
  <c r="BN49" i="10"/>
  <c r="BI50" i="10"/>
  <c r="AW51" i="10"/>
  <c r="AR52" i="10"/>
  <c r="AM53" i="10"/>
  <c r="AH54" i="10"/>
  <c r="D49" i="10"/>
  <c r="BR50" i="10"/>
  <c r="BM51" i="10"/>
  <c r="BH52" i="10"/>
  <c r="AV53" i="10"/>
  <c r="AQ54" i="10"/>
  <c r="CN16" i="10"/>
  <c r="CR16" i="10" s="1"/>
  <c r="CO16" i="10"/>
  <c r="CS16" i="10" s="1"/>
  <c r="BH32" i="10"/>
  <c r="D45" i="10"/>
  <c r="BJ36" i="10"/>
  <c r="AU47" i="10"/>
  <c r="H38" i="10"/>
  <c r="O32" i="10"/>
  <c r="BX33" i="10"/>
  <c r="AC48" i="10"/>
  <c r="L33" i="10"/>
  <c r="BX45" i="10"/>
  <c r="V33" i="10"/>
  <c r="AE46" i="10"/>
  <c r="W36" i="10"/>
  <c r="I31" i="10"/>
  <c r="R32" i="10"/>
  <c r="BH33" i="10"/>
  <c r="E40" i="10"/>
  <c r="BI43" i="10"/>
  <c r="BO47" i="10"/>
  <c r="AH31" i="10"/>
  <c r="BM32" i="10"/>
  <c r="D35" i="10"/>
  <c r="BH37" i="10"/>
  <c r="AG41" i="10"/>
  <c r="M45" i="10"/>
  <c r="O52" i="10"/>
  <c r="BS31" i="10"/>
  <c r="AC33" i="10"/>
  <c r="AL36" i="10"/>
  <c r="R39" i="10"/>
  <c r="BV42" i="10"/>
  <c r="AU46" i="10"/>
  <c r="L31" i="10"/>
  <c r="W32" i="10"/>
  <c r="BP33" i="10"/>
  <c r="N40" i="10"/>
  <c r="BR43" i="10"/>
  <c r="E48" i="10"/>
  <c r="AC31" i="10"/>
  <c r="AX32" i="10"/>
  <c r="BK34" i="10"/>
  <c r="AJ37" i="10"/>
  <c r="P41" i="10"/>
  <c r="BT44" i="10"/>
  <c r="S51" i="10"/>
  <c r="AT31" i="10"/>
  <c r="H33" i="10"/>
  <c r="BG35" i="10"/>
  <c r="AF38" i="10"/>
  <c r="L42" i="10"/>
  <c r="BP45" i="10"/>
  <c r="BX54" i="10"/>
  <c r="AR32" i="10"/>
  <c r="AM33" i="10"/>
  <c r="AH34" i="10"/>
  <c r="AC35" i="10"/>
  <c r="X36" i="10"/>
  <c r="N37" i="10"/>
  <c r="I38" i="10"/>
  <c r="D39" i="10"/>
  <c r="BR40" i="10"/>
  <c r="BM41" i="10"/>
  <c r="BH42" i="10"/>
  <c r="AV43" i="10"/>
  <c r="AQ44" i="10"/>
  <c r="AL45" i="10"/>
  <c r="AG46" i="10"/>
  <c r="AX47" i="10"/>
  <c r="BX49" i="10"/>
  <c r="AW53" i="10"/>
  <c r="S34" i="10"/>
  <c r="N35" i="10"/>
  <c r="I36" i="10"/>
  <c r="BR37" i="10"/>
  <c r="BM38" i="10"/>
  <c r="BH39" i="10"/>
  <c r="AV40" i="10"/>
  <c r="AQ41" i="10"/>
  <c r="AL42" i="10"/>
  <c r="AG43" i="10"/>
  <c r="AB44" i="10"/>
  <c r="W45" i="10"/>
  <c r="R46" i="10"/>
  <c r="Z47" i="10"/>
  <c r="F49" i="10"/>
  <c r="BJ52" i="10"/>
  <c r="F32" i="10"/>
  <c r="BY32" i="10"/>
  <c r="BT33" i="10"/>
  <c r="BO34" i="10"/>
  <c r="BJ35" i="10"/>
  <c r="AX36" i="10"/>
  <c r="AN37" i="10"/>
  <c r="AI38" i="10"/>
  <c r="AD39" i="10"/>
  <c r="Y40" i="10"/>
  <c r="T41" i="10"/>
  <c r="O42" i="10"/>
  <c r="J43" i="10"/>
  <c r="E44" i="10"/>
  <c r="BX44" i="10"/>
  <c r="BS45" i="10"/>
  <c r="BO46" i="10"/>
  <c r="W48" i="10"/>
  <c r="AI51" i="10"/>
  <c r="E34" i="10"/>
  <c r="BX34" i="10"/>
  <c r="BS35" i="10"/>
  <c r="BN36" i="10"/>
  <c r="AW37" i="10"/>
  <c r="AR38" i="10"/>
  <c r="AM39" i="10"/>
  <c r="AH40" i="10"/>
  <c r="AC41" i="10"/>
  <c r="X42" i="10"/>
  <c r="S43" i="10"/>
  <c r="N44" i="10"/>
  <c r="I45" i="10"/>
  <c r="D46" i="10"/>
  <c r="D47" i="10"/>
  <c r="AK48" i="10"/>
  <c r="BP31" i="10"/>
  <c r="BK32" i="10"/>
  <c r="AY33" i="10"/>
  <c r="AT34" i="10"/>
  <c r="AO35" i="10"/>
  <c r="AJ36" i="10"/>
  <c r="Z37" i="10"/>
  <c r="U38" i="10"/>
  <c r="P39" i="10"/>
  <c r="K40" i="10"/>
  <c r="F41" i="10"/>
  <c r="BY41" i="10"/>
  <c r="BT42" i="10"/>
  <c r="BO43" i="10"/>
  <c r="BJ44" i="10"/>
  <c r="AX45" i="10"/>
  <c r="AS46" i="10"/>
  <c r="BY47" i="10"/>
  <c r="AV50" i="10"/>
  <c r="AB54" i="10"/>
  <c r="AM34" i="10"/>
  <c r="AH35" i="10"/>
  <c r="AC36" i="10"/>
  <c r="S37" i="10"/>
  <c r="N38" i="10"/>
  <c r="I39" i="10"/>
  <c r="D40" i="10"/>
  <c r="BR41" i="10"/>
  <c r="BM42" i="10"/>
  <c r="BH43" i="10"/>
  <c r="AV44" i="10"/>
  <c r="AQ45" i="10"/>
  <c r="AL46" i="10"/>
  <c r="BM47" i="10"/>
  <c r="Q50" i="10"/>
  <c r="BU53" i="10"/>
  <c r="AG47" i="10"/>
  <c r="AB48" i="10"/>
  <c r="W49" i="10"/>
  <c r="R50" i="10"/>
  <c r="M51" i="10"/>
  <c r="H52" i="10"/>
  <c r="CF52" i="10"/>
  <c r="BV53" i="10"/>
  <c r="BQ54" i="10"/>
  <c r="X49" i="10"/>
  <c r="S50" i="10"/>
  <c r="N51" i="10"/>
  <c r="I52" i="10"/>
  <c r="D53" i="10"/>
  <c r="BR54" i="10"/>
  <c r="AY47" i="10"/>
  <c r="AT48" i="10"/>
  <c r="AO49" i="10"/>
  <c r="AJ50" i="10"/>
  <c r="AE51" i="10"/>
  <c r="Z52" i="10"/>
  <c r="U53" i="10"/>
  <c r="P54" i="10"/>
  <c r="BR48" i="10"/>
  <c r="BM49" i="10"/>
  <c r="BH50" i="10"/>
  <c r="AV51" i="10"/>
  <c r="AQ52" i="10"/>
  <c r="AL53" i="10"/>
  <c r="AG54" i="10"/>
  <c r="M47" i="10"/>
  <c r="H48" i="10"/>
  <c r="CF48" i="10"/>
  <c r="BV49" i="10"/>
  <c r="BQ50" i="10"/>
  <c r="BL51" i="10"/>
  <c r="BG52" i="10"/>
  <c r="AU53" i="10"/>
  <c r="AP54" i="10"/>
  <c r="L49" i="10"/>
  <c r="G50" i="10"/>
  <c r="BZ50" i="10"/>
  <c r="BU51" i="10"/>
  <c r="BP52" i="10"/>
  <c r="BK53" i="10"/>
  <c r="AY54" i="10"/>
  <c r="AJ33" i="10"/>
  <c r="BT46" i="10"/>
  <c r="AS37" i="10"/>
  <c r="H31" i="10"/>
  <c r="BV39" i="10"/>
  <c r="AX33" i="10"/>
  <c r="BN35" i="10"/>
  <c r="BU32" i="10"/>
  <c r="BY33" i="10"/>
  <c r="AE48" i="10"/>
  <c r="AF34" i="10"/>
  <c r="BP49" i="10"/>
  <c r="M37" i="10"/>
  <c r="Q31" i="10"/>
  <c r="AE32" i="10"/>
  <c r="H34" i="10"/>
  <c r="AK40" i="10"/>
  <c r="Q44" i="10"/>
  <c r="AP48" i="10"/>
  <c r="AP31" i="10"/>
  <c r="BZ32" i="10"/>
  <c r="AJ35" i="10"/>
  <c r="P38" i="10"/>
  <c r="BT41" i="10"/>
  <c r="AS45" i="10"/>
  <c r="E54" i="10"/>
  <c r="I32" i="10"/>
  <c r="AP33" i="10"/>
  <c r="BY36" i="10"/>
  <c r="AX39" i="10"/>
  <c r="AD43" i="10"/>
  <c r="V47" i="10"/>
  <c r="T31" i="10"/>
  <c r="AI32" i="10"/>
  <c r="Q34" i="10"/>
  <c r="AT40" i="10"/>
  <c r="Z44" i="10"/>
  <c r="BV48" i="10"/>
  <c r="AK31" i="10"/>
  <c r="BR32" i="10"/>
  <c r="S35" i="10"/>
  <c r="AV41" i="10"/>
  <c r="AB45" i="10"/>
  <c r="I53" i="10"/>
  <c r="BK31" i="10"/>
  <c r="U33" i="10"/>
  <c r="O36" i="10"/>
  <c r="BS38" i="10"/>
  <c r="AR42" i="10"/>
  <c r="X46" i="10"/>
  <c r="BL31" i="10"/>
  <c r="BG32" i="10"/>
  <c r="AU33" i="10"/>
  <c r="AP34" i="10"/>
  <c r="AK35" i="10"/>
  <c r="AF36" i="10"/>
  <c r="V37" i="10"/>
  <c r="Q38" i="10"/>
  <c r="L39" i="10"/>
  <c r="G40" i="10"/>
  <c r="BZ40" i="10"/>
  <c r="BU41" i="10"/>
  <c r="BP42" i="10"/>
  <c r="BK43" i="10"/>
  <c r="AY44" i="10"/>
  <c r="AT45" i="10"/>
  <c r="AO46" i="10"/>
  <c r="BR47" i="10"/>
  <c r="AF50" i="10"/>
  <c r="L54" i="10"/>
  <c r="AA34" i="10"/>
  <c r="V35" i="10"/>
  <c r="Q36" i="10"/>
  <c r="G37" i="10"/>
  <c r="BZ37" i="10"/>
  <c r="BU38" i="10"/>
  <c r="BP39" i="10"/>
  <c r="BK40" i="10"/>
  <c r="AY41" i="10"/>
  <c r="AT42" i="10"/>
  <c r="AO43" i="10"/>
  <c r="AJ44" i="10"/>
  <c r="AE45" i="10"/>
  <c r="Z46" i="10"/>
  <c r="AM47" i="10"/>
  <c r="AL49" i="10"/>
  <c r="R53" i="10"/>
  <c r="N32" i="10"/>
  <c r="I33" i="10"/>
  <c r="D34" i="10"/>
  <c r="BR35" i="10"/>
  <c r="BM36" i="10"/>
  <c r="AV37" i="10"/>
  <c r="AQ38" i="10"/>
  <c r="AL39" i="10"/>
  <c r="AG40" i="10"/>
  <c r="AB41" i="10"/>
  <c r="W42" i="10"/>
  <c r="R43" i="10"/>
  <c r="M44" i="10"/>
  <c r="H45" i="10"/>
  <c r="CF45" i="10"/>
  <c r="BZ46" i="10"/>
  <c r="AI48" i="10"/>
  <c r="BV51" i="10"/>
  <c r="M34" i="10"/>
  <c r="H35" i="10"/>
  <c r="CF35" i="10"/>
  <c r="BV36" i="10"/>
  <c r="BL37" i="10"/>
  <c r="BG38" i="10"/>
  <c r="AU39" i="10"/>
  <c r="AP40" i="10"/>
  <c r="AK41" i="10"/>
  <c r="AF42" i="10"/>
  <c r="AA43" i="10"/>
  <c r="V44" i="10"/>
  <c r="Q45" i="10"/>
  <c r="L46" i="10"/>
  <c r="P47" i="10"/>
  <c r="BJ48" i="10"/>
  <c r="AE52" i="10"/>
  <c r="BX31" i="10"/>
  <c r="BS32" i="10"/>
  <c r="BN33" i="10"/>
  <c r="BI34" i="10"/>
  <c r="AW35" i="10"/>
  <c r="AR36" i="10"/>
  <c r="AH37" i="10"/>
  <c r="AC38" i="10"/>
  <c r="X39" i="10"/>
  <c r="S40" i="10"/>
  <c r="N41" i="10"/>
  <c r="I42" i="10"/>
  <c r="D43" i="10"/>
  <c r="BR44" i="10"/>
  <c r="BM45" i="10"/>
  <c r="BH46" i="10"/>
  <c r="M48" i="10"/>
  <c r="K51" i="10"/>
  <c r="BO54" i="10"/>
  <c r="AU34" i="10"/>
  <c r="AP35" i="10"/>
  <c r="AK36" i="10"/>
  <c r="AA37" i="10"/>
  <c r="V38" i="10"/>
  <c r="Q39" i="10"/>
  <c r="L40" i="10"/>
  <c r="G41" i="10"/>
  <c r="BZ41" i="10"/>
  <c r="BU42" i="10"/>
  <c r="BP43" i="10"/>
  <c r="BK44" i="10"/>
  <c r="AY45" i="10"/>
  <c r="AT46" i="10"/>
  <c r="BZ47" i="10"/>
  <c r="AW50" i="10"/>
  <c r="AC54" i="10"/>
  <c r="AO47" i="10"/>
  <c r="AJ48" i="10"/>
  <c r="AE49" i="10"/>
  <c r="Z50" i="10"/>
  <c r="U51" i="10"/>
  <c r="P52" i="10"/>
  <c r="K53" i="10"/>
  <c r="F54" i="10"/>
  <c r="BY54" i="10"/>
  <c r="AF49" i="10"/>
  <c r="AA50" i="10"/>
  <c r="V51" i="10"/>
  <c r="Q52" i="10"/>
  <c r="L53" i="10"/>
  <c r="G54" i="10"/>
  <c r="BZ54" i="10"/>
  <c r="BN47" i="10"/>
  <c r="BI48" i="10"/>
  <c r="AW49" i="10"/>
  <c r="AR50" i="10"/>
  <c r="AM51" i="10"/>
  <c r="AH52" i="10"/>
  <c r="AC53" i="10"/>
  <c r="X54" i="10"/>
  <c r="BZ48" i="10"/>
  <c r="BU49" i="10"/>
  <c r="BP50" i="10"/>
  <c r="BK51" i="10"/>
  <c r="AY52" i="10"/>
  <c r="AT53" i="10"/>
  <c r="AO54" i="10"/>
  <c r="U47" i="10"/>
  <c r="P48" i="10"/>
  <c r="K49" i="10"/>
  <c r="F50" i="10"/>
  <c r="BY50" i="10"/>
  <c r="BT51" i="10"/>
  <c r="BO52" i="10"/>
  <c r="BJ53" i="10"/>
  <c r="AX54" i="10"/>
  <c r="T49" i="10"/>
  <c r="O50" i="10"/>
  <c r="J51" i="10"/>
  <c r="E52" i="10"/>
  <c r="BX52" i="10"/>
  <c r="BS53" i="10"/>
  <c r="R376" i="2"/>
  <c r="R375" i="2"/>
  <c r="R374" i="2"/>
  <c r="R373" i="2"/>
  <c r="R372" i="2"/>
  <c r="R371" i="2"/>
  <c r="R368" i="2"/>
  <c r="H46" i="2"/>
  <c r="H45" i="2"/>
  <c r="H44" i="2"/>
  <c r="H43" i="2"/>
  <c r="H42" i="2"/>
  <c r="H41" i="2"/>
  <c r="H40" i="2"/>
  <c r="H39" i="2"/>
  <c r="K38" i="2"/>
  <c r="H38" i="2"/>
  <c r="K37" i="2"/>
  <c r="H37" i="2"/>
  <c r="K36" i="2"/>
  <c r="H36" i="2"/>
  <c r="K35" i="2"/>
  <c r="H35" i="2"/>
  <c r="K34" i="2"/>
  <c r="H34" i="2"/>
  <c r="K33" i="2"/>
  <c r="H33" i="2"/>
  <c r="E33" i="2"/>
  <c r="K32" i="2"/>
  <c r="H32" i="2"/>
  <c r="E32" i="2"/>
  <c r="K31" i="2"/>
  <c r="H31" i="2"/>
  <c r="E31" i="2"/>
  <c r="K30" i="2"/>
  <c r="H30" i="2"/>
  <c r="E30" i="2"/>
  <c r="K29" i="2"/>
  <c r="H29" i="2"/>
  <c r="E29" i="2"/>
  <c r="K28" i="2"/>
  <c r="H28" i="2"/>
  <c r="E28" i="2"/>
  <c r="K27" i="2"/>
  <c r="H27" i="2"/>
  <c r="E27" i="2"/>
  <c r="N26" i="2"/>
  <c r="K26" i="2"/>
  <c r="H26" i="2"/>
  <c r="E26" i="2"/>
  <c r="N25" i="2"/>
  <c r="K25" i="2"/>
  <c r="H25" i="2"/>
  <c r="E25" i="2"/>
  <c r="N24" i="2"/>
  <c r="K24" i="2"/>
  <c r="H24" i="2"/>
  <c r="E24" i="2"/>
  <c r="N23" i="2"/>
  <c r="K23" i="2"/>
  <c r="H23" i="2"/>
  <c r="E23" i="2"/>
  <c r="N22" i="2"/>
  <c r="K22" i="2"/>
  <c r="H22" i="2"/>
  <c r="E22" i="2"/>
  <c r="N21" i="2"/>
  <c r="K21" i="2"/>
  <c r="H21" i="2"/>
  <c r="E21" i="2"/>
  <c r="N20" i="2"/>
  <c r="K20" i="2"/>
  <c r="H20" i="2"/>
  <c r="E20" i="2"/>
  <c r="N19" i="2"/>
  <c r="K19" i="2"/>
  <c r="H19" i="2"/>
  <c r="E19" i="2"/>
  <c r="N18" i="2"/>
  <c r="K18" i="2"/>
  <c r="H18" i="2"/>
  <c r="E18" i="2"/>
  <c r="N17" i="2"/>
  <c r="K17" i="2"/>
  <c r="H17" i="2"/>
  <c r="E17" i="2"/>
  <c r="N16" i="2"/>
  <c r="K16" i="2"/>
  <c r="H16" i="2"/>
  <c r="E16" i="2"/>
  <c r="N15" i="2"/>
  <c r="K15" i="2"/>
  <c r="H15" i="2"/>
  <c r="E15" i="2"/>
  <c r="N14" i="2"/>
  <c r="K14" i="2"/>
  <c r="H14" i="2"/>
  <c r="E14" i="2"/>
  <c r="N13" i="2"/>
  <c r="K13" i="2"/>
  <c r="H13" i="2"/>
  <c r="E13" i="2"/>
  <c r="N12" i="2"/>
  <c r="K12" i="2"/>
  <c r="H12" i="2"/>
  <c r="E12" i="2"/>
  <c r="N11" i="2"/>
  <c r="K11" i="2"/>
  <c r="H11" i="2"/>
  <c r="E11" i="2"/>
  <c r="N10" i="2"/>
  <c r="K10" i="2"/>
  <c r="H10" i="2"/>
  <c r="E10" i="2"/>
  <c r="N9" i="2"/>
  <c r="K9" i="2"/>
  <c r="H9" i="2"/>
  <c r="E9" i="2"/>
  <c r="N8" i="2"/>
  <c r="K8" i="2"/>
  <c r="H8" i="2"/>
  <c r="E8" i="2"/>
  <c r="N7" i="2"/>
  <c r="K7" i="2"/>
  <c r="H7" i="2"/>
  <c r="E7" i="2"/>
  <c r="N6" i="2"/>
  <c r="K6" i="2"/>
  <c r="H6" i="2"/>
  <c r="E6" i="2"/>
  <c r="N5" i="2"/>
  <c r="K5" i="2"/>
  <c r="H5" i="2"/>
  <c r="E5" i="2"/>
  <c r="F77" i="1" l="1"/>
  <c r="F66" i="1"/>
  <c r="F87" i="1"/>
  <c r="I87" i="1" s="1"/>
  <c r="F82" i="1"/>
  <c r="F72" i="1"/>
  <c r="F64" i="1"/>
  <c r="F57" i="1"/>
  <c r="F55" i="1"/>
  <c r="F56" i="1"/>
  <c r="F63" i="1"/>
  <c r="F70" i="1"/>
  <c r="F83" i="1"/>
  <c r="F60" i="1"/>
  <c r="F69" i="1"/>
  <c r="F88" i="1"/>
  <c r="F73" i="1"/>
  <c r="F67" i="1"/>
  <c r="BW136" i="10"/>
  <c r="BW138" i="10" s="1"/>
  <c r="F85" i="1"/>
  <c r="I85" i="1" s="1"/>
  <c r="F68" i="1"/>
  <c r="F84" i="1"/>
  <c r="F81" i="1"/>
  <c r="F86" i="1"/>
  <c r="I86" i="1" s="1"/>
  <c r="CC136" i="10"/>
  <c r="CC138" i="10" s="1"/>
  <c r="CE136" i="10"/>
  <c r="CE138" i="10" s="1"/>
  <c r="F59" i="1"/>
  <c r="F76" i="1"/>
  <c r="BB136" i="10"/>
  <c r="BB138" i="10" s="1"/>
  <c r="F65" i="1"/>
  <c r="F78" i="1"/>
  <c r="BC136" i="10"/>
  <c r="BC138" i="10" s="1"/>
  <c r="CA136" i="10"/>
  <c r="CA138" i="10" s="1"/>
  <c r="BE136" i="10"/>
  <c r="BE138" i="10" s="1"/>
  <c r="CB136" i="10"/>
  <c r="CB138" i="10" s="1"/>
  <c r="CD136" i="10"/>
  <c r="CD138" i="10" s="1"/>
  <c r="F58" i="1"/>
  <c r="BA136" i="10"/>
  <c r="BA138" i="10" s="1"/>
  <c r="F61" i="1"/>
  <c r="BD136" i="10"/>
  <c r="BD138" i="10" s="1"/>
  <c r="F71" i="1"/>
  <c r="BF136" i="10"/>
  <c r="BF138" i="10" s="1"/>
  <c r="F62" i="1"/>
  <c r="CT103" i="10"/>
  <c r="CV103" i="10" s="1"/>
  <c r="CT122" i="10"/>
  <c r="CV122" i="10" s="1"/>
  <c r="CT13" i="10"/>
  <c r="CV13" i="10" s="1"/>
  <c r="CU37" i="10"/>
  <c r="CU40" i="10"/>
  <c r="CU54" i="10"/>
  <c r="CU41" i="10"/>
  <c r="CU34" i="10"/>
  <c r="CU52" i="10"/>
  <c r="CU43" i="10"/>
  <c r="CU49" i="10"/>
  <c r="CU53" i="10"/>
  <c r="CU32" i="10"/>
  <c r="CU31" i="10"/>
  <c r="CU44" i="10"/>
  <c r="CU39" i="10"/>
  <c r="CU47" i="10"/>
  <c r="CU36" i="10"/>
  <c r="CU42" i="10"/>
  <c r="CU35" i="10"/>
  <c r="CU45" i="10"/>
  <c r="CU46" i="10"/>
  <c r="CU48" i="10"/>
  <c r="CU38" i="10"/>
  <c r="CU51" i="10"/>
  <c r="CU33" i="10"/>
  <c r="CU50" i="10"/>
  <c r="CT4" i="10"/>
  <c r="CT16" i="10"/>
  <c r="CV16" i="10" s="1"/>
  <c r="CK135" i="10"/>
  <c r="CK20" i="10"/>
  <c r="CK21" i="10"/>
  <c r="CK22" i="10"/>
  <c r="CK23" i="10"/>
  <c r="CK24" i="10"/>
  <c r="CK25" i="10"/>
  <c r="CK26" i="10"/>
  <c r="CK27" i="10"/>
  <c r="CL27" i="10" s="1"/>
  <c r="CK28" i="10"/>
  <c r="CK29" i="10"/>
  <c r="CK30" i="10"/>
  <c r="CK31" i="10"/>
  <c r="CK32" i="10"/>
  <c r="CK33" i="10"/>
  <c r="CK34" i="10"/>
  <c r="CK35" i="10"/>
  <c r="CK36" i="10"/>
  <c r="CK37" i="10"/>
  <c r="CK38" i="10"/>
  <c r="CK39" i="10"/>
  <c r="CK19" i="10"/>
  <c r="CK40" i="10"/>
  <c r="CK41" i="10"/>
  <c r="CK42" i="10"/>
  <c r="CK43" i="10"/>
  <c r="CK44" i="10"/>
  <c r="CK45" i="10"/>
  <c r="CK46" i="10"/>
  <c r="CK47" i="10"/>
  <c r="CK48" i="10"/>
  <c r="CK49" i="10"/>
  <c r="CK50" i="10"/>
  <c r="CK51" i="10"/>
  <c r="CK52" i="10"/>
  <c r="CK53" i="10"/>
  <c r="CK54" i="10"/>
  <c r="CK55" i="10"/>
  <c r="CK56" i="10"/>
  <c r="CK57" i="10"/>
  <c r="CK58" i="10"/>
  <c r="CK59" i="10"/>
  <c r="CK60" i="10"/>
  <c r="CK61" i="10"/>
  <c r="CK62" i="10"/>
  <c r="CK63" i="10"/>
  <c r="CL63" i="10" s="1"/>
  <c r="CK64" i="10"/>
  <c r="CK65" i="10"/>
  <c r="CK66" i="10"/>
  <c r="CK67" i="10"/>
  <c r="CK68" i="10"/>
  <c r="CK69" i="10"/>
  <c r="CK70" i="10"/>
  <c r="CK71" i="10"/>
  <c r="CK72" i="10"/>
  <c r="CK73" i="10"/>
  <c r="CK74" i="10"/>
  <c r="CK75" i="10"/>
  <c r="CK76" i="10"/>
  <c r="CK77" i="10"/>
  <c r="CK78" i="10"/>
  <c r="CK79" i="10"/>
  <c r="CK80" i="10"/>
  <c r="CK81" i="10"/>
  <c r="CK82" i="10"/>
  <c r="CK83" i="10"/>
  <c r="CK84" i="10"/>
  <c r="CK85" i="10"/>
  <c r="CK86" i="10"/>
  <c r="CK87" i="10"/>
  <c r="CK88" i="10"/>
  <c r="CK89" i="10"/>
  <c r="CK90" i="10"/>
  <c r="CK91" i="10"/>
  <c r="CK92" i="10"/>
  <c r="CK93" i="10"/>
  <c r="CK94" i="10"/>
  <c r="CK95" i="10"/>
  <c r="CK96" i="10"/>
  <c r="CK97" i="10"/>
  <c r="CK98" i="10"/>
  <c r="CK99" i="10"/>
  <c r="CK100" i="10"/>
  <c r="CK101" i="10"/>
  <c r="CK102" i="10"/>
  <c r="CK104" i="10"/>
  <c r="CK105" i="10"/>
  <c r="CK106" i="10"/>
  <c r="CK107" i="10"/>
  <c r="CK108" i="10"/>
  <c r="CK109" i="10"/>
  <c r="CK110" i="10"/>
  <c r="CK111" i="10"/>
  <c r="CK112" i="10"/>
  <c r="CK113" i="10"/>
  <c r="CK114" i="10"/>
  <c r="CK115" i="10"/>
  <c r="CK116" i="10"/>
  <c r="CK117" i="10"/>
  <c r="CK118" i="10"/>
  <c r="CK119" i="10"/>
  <c r="CK120" i="10"/>
  <c r="CK121" i="10"/>
  <c r="CK123" i="10"/>
  <c r="CK124" i="10"/>
  <c r="CK125" i="10"/>
  <c r="CK126" i="10"/>
  <c r="CK127" i="10"/>
  <c r="CK128" i="10"/>
  <c r="CK129" i="10"/>
  <c r="CK130" i="10"/>
  <c r="CK131" i="10"/>
  <c r="CK132" i="10"/>
  <c r="CK133" i="10"/>
  <c r="CK134" i="10"/>
  <c r="CK4" i="10"/>
  <c r="I88" i="1" l="1"/>
  <c r="G88" i="1"/>
  <c r="I56" i="1"/>
  <c r="G56" i="1"/>
  <c r="I59" i="1"/>
  <c r="G59" i="1"/>
  <c r="I60" i="1"/>
  <c r="G60" i="1"/>
  <c r="I58" i="1"/>
  <c r="G58" i="1"/>
  <c r="I55" i="1"/>
  <c r="G55" i="1"/>
  <c r="I57" i="1"/>
  <c r="G57" i="1"/>
  <c r="I84" i="1"/>
  <c r="G84" i="1"/>
  <c r="G159" i="27"/>
  <c r="G160" i="27"/>
  <c r="G161" i="27"/>
  <c r="G162" i="27"/>
  <c r="G163" i="27"/>
  <c r="G164" i="27"/>
  <c r="G165" i="27"/>
  <c r="G166" i="27"/>
  <c r="G167" i="27"/>
  <c r="CK12" i="10" l="1"/>
  <c r="CK5" i="10"/>
  <c r="CK6" i="10"/>
  <c r="CK7" i="10"/>
  <c r="CK8" i="10"/>
  <c r="CK9" i="10"/>
  <c r="CK10" i="10"/>
  <c r="CK11" i="10"/>
  <c r="CK14" i="10"/>
  <c r="CK15" i="10"/>
  <c r="CK17" i="10"/>
  <c r="CK18" i="10"/>
  <c r="CK138" i="10" l="1"/>
  <c r="G14" i="27" l="1"/>
  <c r="G168" i="27"/>
  <c r="G169" i="27"/>
  <c r="G170" i="27"/>
  <c r="G171" i="27"/>
  <c r="G172" i="27"/>
  <c r="CG20" i="10" l="1"/>
  <c r="CQ38" i="10"/>
  <c r="CQ39" i="10"/>
  <c r="CQ40" i="10"/>
  <c r="CQ41" i="10"/>
  <c r="CQ42" i="10"/>
  <c r="CQ43" i="10"/>
  <c r="CQ44" i="10"/>
  <c r="CQ45" i="10"/>
  <c r="CQ46" i="10"/>
  <c r="CQ47" i="10"/>
  <c r="CQ48" i="10"/>
  <c r="CQ49" i="10"/>
  <c r="CQ50" i="10"/>
  <c r="CQ51" i="10"/>
  <c r="CQ52" i="10"/>
  <c r="CQ53" i="10"/>
  <c r="CQ54" i="10"/>
  <c r="CQ55" i="10"/>
  <c r="CQ56" i="10"/>
  <c r="CQ57" i="10"/>
  <c r="CQ58" i="10"/>
  <c r="CQ59" i="10"/>
  <c r="CQ60" i="10"/>
  <c r="CQ61" i="10"/>
  <c r="CQ62" i="10"/>
  <c r="CQ63" i="10"/>
  <c r="CQ64" i="10"/>
  <c r="CQ65" i="10"/>
  <c r="CQ66" i="10"/>
  <c r="CQ67" i="10"/>
  <c r="CQ68" i="10"/>
  <c r="CQ69" i="10"/>
  <c r="CQ70" i="10"/>
  <c r="CQ71" i="10"/>
  <c r="CQ72" i="10"/>
  <c r="CQ73" i="10"/>
  <c r="CQ74" i="10"/>
  <c r="CQ75" i="10"/>
  <c r="CQ76" i="10"/>
  <c r="CQ77" i="10"/>
  <c r="CQ78" i="10"/>
  <c r="CQ79" i="10"/>
  <c r="CQ80" i="10"/>
  <c r="CQ81" i="10"/>
  <c r="CQ82" i="10"/>
  <c r="CQ83" i="10"/>
  <c r="CQ84" i="10"/>
  <c r="CQ85" i="10"/>
  <c r="CQ86" i="10"/>
  <c r="CQ87" i="10"/>
  <c r="CQ88" i="10"/>
  <c r="CQ89" i="10"/>
  <c r="CQ90" i="10"/>
  <c r="CQ91" i="10"/>
  <c r="CQ92" i="10"/>
  <c r="CQ93" i="10"/>
  <c r="CQ94" i="10"/>
  <c r="CQ95" i="10"/>
  <c r="CQ96" i="10"/>
  <c r="CQ97" i="10"/>
  <c r="CQ98" i="10"/>
  <c r="CQ99" i="10"/>
  <c r="CQ100" i="10"/>
  <c r="CQ101" i="10"/>
  <c r="CQ102" i="10"/>
  <c r="CQ104" i="10"/>
  <c r="CQ105" i="10"/>
  <c r="CQ106" i="10"/>
  <c r="CQ107" i="10"/>
  <c r="CQ108" i="10"/>
  <c r="CQ109" i="10"/>
  <c r="CQ110" i="10"/>
  <c r="CQ111" i="10"/>
  <c r="CQ112" i="10"/>
  <c r="CQ113" i="10"/>
  <c r="CQ114" i="10"/>
  <c r="CQ115" i="10"/>
  <c r="CQ116" i="10"/>
  <c r="CQ117" i="10"/>
  <c r="CQ118" i="10"/>
  <c r="CQ119" i="10"/>
  <c r="CQ120" i="10"/>
  <c r="CQ121" i="10"/>
  <c r="CQ123" i="10"/>
  <c r="CQ124" i="10"/>
  <c r="CQ125" i="10"/>
  <c r="CQ126" i="10"/>
  <c r="CQ127" i="10"/>
  <c r="CQ128" i="10"/>
  <c r="CQ129" i="10"/>
  <c r="CQ130" i="10"/>
  <c r="CQ131" i="10"/>
  <c r="CQ132" i="10"/>
  <c r="CQ133" i="10"/>
  <c r="CQ134" i="10"/>
  <c r="CQ135" i="10"/>
  <c r="CQ5" i="10"/>
  <c r="CQ6" i="10"/>
  <c r="CQ7" i="10"/>
  <c r="CQ8" i="10"/>
  <c r="CQ9" i="10"/>
  <c r="CQ10" i="10"/>
  <c r="CQ11" i="10"/>
  <c r="CQ12" i="10"/>
  <c r="CQ14" i="10"/>
  <c r="CQ15" i="10"/>
  <c r="CQ17" i="10"/>
  <c r="CQ18" i="10"/>
  <c r="CQ19" i="10"/>
  <c r="CQ20" i="10"/>
  <c r="CQ21" i="10"/>
  <c r="CQ22" i="10"/>
  <c r="CQ23" i="10"/>
  <c r="CQ24" i="10"/>
  <c r="CQ25" i="10"/>
  <c r="CQ26" i="10"/>
  <c r="CQ27" i="10"/>
  <c r="CQ28" i="10"/>
  <c r="CQ29" i="10"/>
  <c r="CQ30" i="10"/>
  <c r="CQ31" i="10"/>
  <c r="CQ32" i="10"/>
  <c r="CQ33" i="10"/>
  <c r="CQ34" i="10"/>
  <c r="CQ35" i="10"/>
  <c r="CQ36" i="10"/>
  <c r="CQ37" i="10"/>
  <c r="CQ4" i="10"/>
  <c r="CP59" i="10"/>
  <c r="CP60" i="10"/>
  <c r="CP61" i="10"/>
  <c r="CP62" i="10"/>
  <c r="CP63" i="10"/>
  <c r="CP64" i="10"/>
  <c r="CP65" i="10"/>
  <c r="CP66" i="10"/>
  <c r="CP67" i="10"/>
  <c r="CP68" i="10"/>
  <c r="CP69" i="10"/>
  <c r="CP70" i="10"/>
  <c r="CP71" i="10"/>
  <c r="CP72" i="10"/>
  <c r="CP73" i="10"/>
  <c r="CP74" i="10"/>
  <c r="CP75" i="10"/>
  <c r="CP76" i="10"/>
  <c r="CP77" i="10"/>
  <c r="CP78" i="10"/>
  <c r="CP79" i="10"/>
  <c r="CP80" i="10"/>
  <c r="CP81" i="10"/>
  <c r="CP82" i="10"/>
  <c r="CP83" i="10"/>
  <c r="CP84" i="10"/>
  <c r="CP85" i="10"/>
  <c r="CP86" i="10"/>
  <c r="CP87" i="10"/>
  <c r="CP88" i="10"/>
  <c r="CP89" i="10"/>
  <c r="CP90" i="10"/>
  <c r="CP91" i="10"/>
  <c r="CP92" i="10"/>
  <c r="CP93" i="10"/>
  <c r="CP94" i="10"/>
  <c r="CP95" i="10"/>
  <c r="CP96" i="10"/>
  <c r="CP97" i="10"/>
  <c r="CP98" i="10"/>
  <c r="CP99" i="10"/>
  <c r="CP100" i="10"/>
  <c r="CP101" i="10"/>
  <c r="CP102" i="10"/>
  <c r="CP104" i="10"/>
  <c r="CP105" i="10"/>
  <c r="CP106" i="10"/>
  <c r="CP107" i="10"/>
  <c r="CP108" i="10"/>
  <c r="CP109" i="10"/>
  <c r="CP110" i="10"/>
  <c r="CP111" i="10"/>
  <c r="CP112" i="10"/>
  <c r="CP113" i="10"/>
  <c r="CP114" i="10"/>
  <c r="CP115" i="10"/>
  <c r="CP116" i="10"/>
  <c r="CP117" i="10"/>
  <c r="CP118" i="10"/>
  <c r="CP119" i="10"/>
  <c r="CP120" i="10"/>
  <c r="CP121" i="10"/>
  <c r="CP123" i="10"/>
  <c r="CP124" i="10"/>
  <c r="CP125" i="10"/>
  <c r="CP126" i="10"/>
  <c r="CP127" i="10"/>
  <c r="CP128" i="10"/>
  <c r="CP129" i="10"/>
  <c r="CP130" i="10"/>
  <c r="CP131" i="10"/>
  <c r="CP132" i="10"/>
  <c r="CP133" i="10"/>
  <c r="CP134" i="10"/>
  <c r="CP135" i="10"/>
  <c r="CP37" i="10"/>
  <c r="CP38" i="10"/>
  <c r="CP39" i="10"/>
  <c r="CP40" i="10"/>
  <c r="CP41" i="10"/>
  <c r="CP42" i="10"/>
  <c r="CP43" i="10"/>
  <c r="CP44" i="10"/>
  <c r="CP45" i="10"/>
  <c r="CP46" i="10"/>
  <c r="CP47" i="10"/>
  <c r="CP48" i="10"/>
  <c r="CP49" i="10"/>
  <c r="CP50" i="10"/>
  <c r="CP51" i="10"/>
  <c r="CP52" i="10"/>
  <c r="CP53" i="10"/>
  <c r="CP54" i="10"/>
  <c r="CP55" i="10"/>
  <c r="CP56" i="10"/>
  <c r="CP57" i="10"/>
  <c r="CP58" i="10"/>
  <c r="CP6" i="10"/>
  <c r="CP7" i="10"/>
  <c r="CP8" i="10"/>
  <c r="CP9" i="10"/>
  <c r="CP10" i="10"/>
  <c r="CP11" i="10"/>
  <c r="CP12" i="10"/>
  <c r="CP14" i="10"/>
  <c r="CP15" i="10"/>
  <c r="CP19" i="10"/>
  <c r="CP20" i="10"/>
  <c r="CP21" i="10"/>
  <c r="CP22" i="10"/>
  <c r="CP23" i="10"/>
  <c r="CP24" i="10"/>
  <c r="CP25" i="10"/>
  <c r="CP26" i="10"/>
  <c r="CP27" i="10"/>
  <c r="CP28" i="10"/>
  <c r="CP29" i="10"/>
  <c r="CP30" i="10"/>
  <c r="CP31" i="10"/>
  <c r="CP32" i="10"/>
  <c r="CP33" i="10"/>
  <c r="CP34" i="10"/>
  <c r="CP35" i="10"/>
  <c r="CP36" i="10"/>
  <c r="G174" i="27" l="1"/>
  <c r="G175" i="27"/>
  <c r="G173" i="27"/>
  <c r="G83" i="1" l="1"/>
  <c r="E53" i="1"/>
  <c r="E52" i="1"/>
  <c r="E51" i="1"/>
  <c r="E50" i="1"/>
  <c r="E49" i="1"/>
  <c r="E48" i="1"/>
  <c r="E47" i="1"/>
  <c r="E46" i="1"/>
  <c r="E45" i="1"/>
  <c r="E44" i="1"/>
  <c r="E43" i="1"/>
  <c r="E42" i="1"/>
  <c r="E41" i="1"/>
  <c r="E40" i="1"/>
  <c r="E39" i="1"/>
  <c r="E38" i="1"/>
  <c r="E37" i="1"/>
  <c r="E36" i="1"/>
  <c r="E35" i="1"/>
  <c r="B2" i="25"/>
  <c r="C2" i="25" s="1"/>
  <c r="D2" i="25" s="1"/>
  <c r="E2" i="25" s="1"/>
  <c r="F2" i="25" s="1"/>
  <c r="G2" i="25" s="1"/>
  <c r="H2" i="25" s="1"/>
  <c r="I2" i="25" s="1"/>
  <c r="J2" i="25" s="1"/>
  <c r="K2" i="25" s="1"/>
  <c r="L2" i="25" s="1"/>
  <c r="M2" i="25" s="1"/>
  <c r="N2" i="25" s="1"/>
  <c r="O2" i="25" s="1"/>
  <c r="P2" i="25" s="1"/>
  <c r="Q2" i="25" s="1"/>
  <c r="R2" i="25" s="1"/>
  <c r="S2" i="25" s="1"/>
  <c r="T2" i="25" s="1"/>
  <c r="U2" i="25" s="1"/>
  <c r="V2" i="25" s="1"/>
  <c r="W2" i="25" s="1"/>
  <c r="X2" i="25" s="1"/>
  <c r="Y2" i="25" s="1"/>
  <c r="Z2" i="25" s="1"/>
  <c r="AA2" i="25" s="1"/>
  <c r="AB2" i="25" s="1"/>
  <c r="AC2" i="25" s="1"/>
  <c r="AD2" i="25" s="1"/>
  <c r="AE2" i="25" s="1"/>
  <c r="AF2" i="25" s="1"/>
  <c r="AG2" i="25" s="1"/>
  <c r="AH2" i="25" s="1"/>
  <c r="AI2" i="25" s="1"/>
  <c r="AJ2" i="25" s="1"/>
  <c r="AK2" i="25" s="1"/>
  <c r="AL2" i="25" s="1"/>
  <c r="AM2" i="25" s="1"/>
  <c r="AN2" i="25" s="1"/>
  <c r="AO2" i="25" s="1"/>
  <c r="AP2" i="25" s="1"/>
  <c r="AQ2" i="25" s="1"/>
  <c r="AR2" i="25" s="1"/>
  <c r="AS2" i="25" s="1"/>
  <c r="AT2" i="25" s="1"/>
  <c r="AU2" i="25" s="1"/>
  <c r="AV2" i="25" s="1"/>
  <c r="AW2" i="25" s="1"/>
  <c r="AX2" i="25" s="1"/>
  <c r="AY2" i="25" s="1"/>
  <c r="AZ2" i="25" s="1"/>
  <c r="BA2" i="25" s="1"/>
  <c r="BB2" i="25" s="1"/>
  <c r="BC2" i="25" s="1"/>
  <c r="BD2" i="25" s="1"/>
  <c r="BE2" i="25" s="1"/>
  <c r="BF2" i="25" s="1"/>
  <c r="BG2" i="25" s="1"/>
  <c r="BH2" i="25" s="1"/>
  <c r="BI2" i="25" s="1"/>
  <c r="BJ2" i="25" s="1"/>
  <c r="BK2" i="25" s="1"/>
  <c r="BL2" i="25" s="1"/>
  <c r="BM2" i="25" s="1"/>
  <c r="BN2" i="25" s="1"/>
  <c r="BO2" i="25" s="1"/>
  <c r="BP2" i="25" s="1"/>
  <c r="BQ2" i="25" s="1"/>
  <c r="BR2" i="25" s="1"/>
  <c r="BS2" i="25" s="1"/>
  <c r="BT2" i="25" s="1"/>
  <c r="BU2" i="25" s="1"/>
  <c r="BV2" i="25" s="1"/>
  <c r="BW2" i="25" s="1"/>
  <c r="BX2" i="25" s="1"/>
  <c r="BY2" i="25" s="1"/>
  <c r="BZ2" i="25" s="1"/>
  <c r="CA2" i="25" s="1"/>
  <c r="CB2" i="25" s="1"/>
  <c r="CC2" i="25" s="1"/>
  <c r="CD2" i="25" s="1"/>
  <c r="CE2" i="25" s="1"/>
  <c r="CF2" i="25" s="1"/>
  <c r="CG2" i="25" s="1"/>
  <c r="CH2" i="25" s="1"/>
  <c r="CI2" i="25" s="1"/>
  <c r="CJ2" i="25" s="1"/>
  <c r="CK2" i="25" s="1"/>
  <c r="CL2" i="25" s="1"/>
  <c r="CM2" i="25" s="1"/>
  <c r="CN2" i="25" s="1"/>
  <c r="CO2" i="25" s="1"/>
  <c r="CP2" i="25" s="1"/>
  <c r="CQ2" i="25" s="1"/>
  <c r="CR2" i="25" s="1"/>
  <c r="CS2" i="25" s="1"/>
  <c r="CT2" i="25" s="1"/>
  <c r="CU2" i="25" s="1"/>
  <c r="CV2" i="25" s="1"/>
  <c r="CW2" i="25" s="1"/>
  <c r="CX2" i="25" s="1"/>
  <c r="CY2" i="25" s="1"/>
  <c r="CZ2" i="25" s="1"/>
  <c r="DA2" i="25" s="1"/>
  <c r="DB2" i="25" s="1"/>
  <c r="DC2" i="25" s="1"/>
  <c r="DD2" i="25" s="1"/>
  <c r="DE2" i="25" s="1"/>
  <c r="DF2" i="25" s="1"/>
  <c r="DG2" i="25" s="1"/>
  <c r="DH2" i="25" s="1"/>
  <c r="DI2" i="25" s="1"/>
  <c r="DJ2" i="25" s="1"/>
  <c r="DK2" i="25" s="1"/>
  <c r="DL2" i="25" s="1"/>
  <c r="DM2" i="25" s="1"/>
  <c r="DN2" i="25" s="1"/>
  <c r="DO2" i="25" s="1"/>
  <c r="DP2" i="25" s="1"/>
  <c r="DQ2" i="25" s="1"/>
  <c r="DR2" i="25" s="1"/>
  <c r="DS2" i="25" s="1"/>
  <c r="DT2" i="25" s="1"/>
  <c r="BU229" i="25"/>
  <c r="AJ229" i="25"/>
  <c r="AH229" i="25"/>
  <c r="AI229" i="25"/>
  <c r="E74" i="1" l="1"/>
  <c r="E90" i="1"/>
  <c r="CL29" i="10"/>
  <c r="G29" i="1" l="1"/>
  <c r="G30" i="1"/>
  <c r="CL95" i="10" l="1"/>
  <c r="G235" i="25" l="1"/>
  <c r="F234" i="25"/>
  <c r="H234" i="25" s="1"/>
  <c r="F233" i="25"/>
  <c r="H233" i="25" s="1"/>
  <c r="F232" i="25"/>
  <c r="H232" i="25" s="1"/>
  <c r="F231" i="25"/>
  <c r="H231" i="25" s="1"/>
  <c r="DQ229" i="25"/>
  <c r="DJ229" i="25"/>
  <c r="DI229" i="25"/>
  <c r="DH229" i="25"/>
  <c r="DG229" i="25"/>
  <c r="DF229" i="25"/>
  <c r="DE229" i="25"/>
  <c r="DD229" i="25"/>
  <c r="DC229" i="25"/>
  <c r="DB229" i="25"/>
  <c r="DA229" i="25"/>
  <c r="CZ229" i="25"/>
  <c r="CW229" i="25"/>
  <c r="CV229" i="25"/>
  <c r="CU229" i="25"/>
  <c r="CT229" i="25"/>
  <c r="CS229" i="25"/>
  <c r="CR229" i="25"/>
  <c r="CQ229" i="25"/>
  <c r="CO229" i="25"/>
  <c r="CJ229" i="25"/>
  <c r="CI229" i="25"/>
  <c r="CH229" i="25"/>
  <c r="CG229" i="25"/>
  <c r="CE229" i="25"/>
  <c r="CD229" i="25"/>
  <c r="CC229" i="25"/>
  <c r="CB229" i="25"/>
  <c r="BZ229" i="25"/>
  <c r="BY229" i="25"/>
  <c r="BX229" i="25"/>
  <c r="BW229" i="25"/>
  <c r="BV229" i="25"/>
  <c r="BT229" i="25"/>
  <c r="BS229" i="25"/>
  <c r="BR229" i="25"/>
  <c r="BQ229" i="25"/>
  <c r="BP229" i="25"/>
  <c r="BO229" i="25"/>
  <c r="BN229" i="25"/>
  <c r="BM229" i="25"/>
  <c r="BF229" i="25"/>
  <c r="BE229" i="25"/>
  <c r="BD229" i="25"/>
  <c r="BC229" i="25"/>
  <c r="BB229" i="25"/>
  <c r="BA229" i="25"/>
  <c r="AZ229" i="25"/>
  <c r="AY229" i="25"/>
  <c r="AX229" i="25"/>
  <c r="AW229" i="25"/>
  <c r="AV229" i="25"/>
  <c r="AU229" i="25"/>
  <c r="AT229" i="25"/>
  <c r="AS229" i="25"/>
  <c r="AR229" i="25"/>
  <c r="AQ229" i="25"/>
  <c r="AP229" i="25"/>
  <c r="AO229" i="25"/>
  <c r="AN229" i="25"/>
  <c r="AM229" i="25"/>
  <c r="AK229" i="25"/>
  <c r="AG229" i="25"/>
  <c r="AF229" i="25"/>
  <c r="AE229" i="25"/>
  <c r="AD229" i="25"/>
  <c r="AC229" i="25"/>
  <c r="AB229" i="25"/>
  <c r="AA229" i="25"/>
  <c r="Z229" i="25"/>
  <c r="Y229" i="25"/>
  <c r="X229" i="25"/>
  <c r="W229" i="25"/>
  <c r="V229" i="25"/>
  <c r="U229" i="25"/>
  <c r="T229" i="25"/>
  <c r="S229" i="25"/>
  <c r="R229" i="25"/>
  <c r="Q229" i="25"/>
  <c r="P229" i="25"/>
  <c r="N229" i="25"/>
  <c r="M229" i="25"/>
  <c r="L229" i="25"/>
  <c r="K229" i="25"/>
  <c r="J229" i="25"/>
  <c r="I229" i="25"/>
  <c r="DT229" i="25" l="1"/>
  <c r="DL229" i="25"/>
  <c r="CX229" i="25"/>
  <c r="DR229" i="25"/>
  <c r="DK229" i="25"/>
  <c r="O229" i="25"/>
  <c r="CA229" i="25"/>
  <c r="DN229" i="25"/>
  <c r="CF229" i="25"/>
  <c r="AL229" i="25"/>
  <c r="DO229" i="25"/>
  <c r="CP229" i="25"/>
  <c r="F235" i="25"/>
  <c r="H235" i="25" s="1"/>
  <c r="DS229" i="25" l="1"/>
  <c r="DM229" i="25"/>
  <c r="DP229" i="25"/>
  <c r="D48" i="1" l="1"/>
  <c r="D40" i="1"/>
  <c r="D4" i="1"/>
  <c r="D47" i="1"/>
  <c r="D39" i="1"/>
  <c r="D32" i="1"/>
  <c r="D36" i="1"/>
  <c r="D51" i="1"/>
  <c r="D35" i="1"/>
  <c r="D50" i="1"/>
  <c r="D46" i="1"/>
  <c r="D38" i="1"/>
  <c r="D31" i="1"/>
  <c r="D53" i="1"/>
  <c r="D45" i="1"/>
  <c r="D37" i="1"/>
  <c r="D30" i="1"/>
  <c r="D52" i="1"/>
  <c r="D44" i="1"/>
  <c r="D29" i="1"/>
  <c r="D43" i="1"/>
  <c r="D42" i="1"/>
  <c r="D49" i="1"/>
  <c r="D41" i="1"/>
  <c r="D17" i="1"/>
  <c r="D19" i="1"/>
  <c r="D18" i="1"/>
  <c r="D15" i="1"/>
  <c r="D14" i="1"/>
  <c r="D27" i="1"/>
  <c r="D12" i="1"/>
  <c r="D23" i="1"/>
  <c r="D22" i="1"/>
  <c r="D21" i="1"/>
  <c r="D13" i="1"/>
  <c r="D24" i="1"/>
  <c r="D25" i="1"/>
  <c r="D16" i="1"/>
  <c r="D28" i="1"/>
  <c r="D20" i="1"/>
  <c r="D5" i="1"/>
  <c r="D9" i="1"/>
  <c r="D8" i="1"/>
  <c r="D7" i="1"/>
  <c r="D6" i="1"/>
  <c r="G182" i="27"/>
  <c r="D74" i="1" l="1"/>
  <c r="D90" i="1"/>
  <c r="D79" i="1"/>
  <c r="DU2" i="25" l="1"/>
  <c r="G181" i="27"/>
  <c r="G179" i="27" l="1"/>
  <c r="G180" i="27"/>
  <c r="E12" i="1" l="1"/>
  <c r="E98" i="1" l="1"/>
  <c r="E33" i="1"/>
  <c r="D10" i="1" l="1"/>
  <c r="E10" i="1" l="1"/>
  <c r="CJ136" i="10"/>
  <c r="K121" i="10" l="1"/>
  <c r="T121" i="10"/>
  <c r="M121" i="10"/>
  <c r="AE121" i="10"/>
  <c r="AD121" i="10"/>
  <c r="BR121" i="10"/>
  <c r="AN121" i="10"/>
  <c r="AX121" i="10"/>
  <c r="S121" i="10"/>
  <c r="AB121" i="10"/>
  <c r="U121" i="10"/>
  <c r="BJ121" i="10"/>
  <c r="AL121" i="10"/>
  <c r="AF121" i="10"/>
  <c r="AG121" i="10"/>
  <c r="BM121" i="10"/>
  <c r="AJ121" i="10"/>
  <c r="AA121" i="10"/>
  <c r="AR121" i="10"/>
  <c r="AC121" i="10"/>
  <c r="X121" i="10"/>
  <c r="AT121" i="10"/>
  <c r="AV121" i="10"/>
  <c r="I121" i="10"/>
  <c r="BU121" i="10"/>
  <c r="L121" i="10"/>
  <c r="BL121" i="10"/>
  <c r="AI121" i="10"/>
  <c r="BO121" i="10"/>
  <c r="AK121" i="10"/>
  <c r="BK121" i="10"/>
  <c r="BI121" i="10"/>
  <c r="Y121" i="10"/>
  <c r="J121" i="10"/>
  <c r="V121" i="10"/>
  <c r="AQ121" i="10"/>
  <c r="BS121" i="10"/>
  <c r="AS121" i="10"/>
  <c r="AW121" i="10"/>
  <c r="BQ121" i="10"/>
  <c r="BT121" i="10"/>
  <c r="R121" i="10"/>
  <c r="Q121" i="10"/>
  <c r="AY121" i="10"/>
  <c r="AO121" i="10"/>
  <c r="BH121" i="10"/>
  <c r="F121" i="10"/>
  <c r="O121" i="10"/>
  <c r="G121" i="10"/>
  <c r="Z121" i="10"/>
  <c r="BG121" i="10"/>
  <c r="AH121" i="10"/>
  <c r="P121" i="10"/>
  <c r="BN121" i="10"/>
  <c r="D121" i="10"/>
  <c r="BP121" i="10"/>
  <c r="N121" i="10"/>
  <c r="AM121" i="10"/>
  <c r="H121" i="10"/>
  <c r="AP121" i="10"/>
  <c r="BV121" i="10"/>
  <c r="E121" i="10"/>
  <c r="W121" i="10"/>
  <c r="AU121" i="10"/>
  <c r="C2" i="1" l="1"/>
  <c r="CO87" i="10" l="1"/>
  <c r="CN91" i="10"/>
  <c r="CN81" i="10"/>
  <c r="CO80" i="10"/>
  <c r="CO68" i="10"/>
  <c r="CO67" i="10"/>
  <c r="CO69" i="10"/>
  <c r="CN62" i="10"/>
  <c r="CN63" i="10"/>
  <c r="CO85" i="10"/>
  <c r="CO86" i="10"/>
  <c r="CN78" i="10"/>
  <c r="CN85" i="10"/>
  <c r="CO83" i="10"/>
  <c r="CN73" i="10"/>
  <c r="CO72" i="10"/>
  <c r="CN65" i="10"/>
  <c r="CO89" i="10"/>
  <c r="CN77" i="10"/>
  <c r="CO84" i="10"/>
  <c r="CO75" i="10"/>
  <c r="CN82" i="10"/>
  <c r="CO73" i="10"/>
  <c r="CN71" i="10"/>
  <c r="CN64" i="10"/>
  <c r="CN79" i="10"/>
  <c r="CO76" i="10"/>
  <c r="CO81" i="10"/>
  <c r="CN89" i="10"/>
  <c r="CN80" i="10"/>
  <c r="CO77" i="10"/>
  <c r="CN75" i="10"/>
  <c r="CN66" i="10"/>
  <c r="CO90" i="10"/>
  <c r="CO88" i="10"/>
  <c r="CO91" i="10"/>
  <c r="CN90" i="10"/>
  <c r="CN83" i="10"/>
  <c r="CO79" i="10"/>
  <c r="CN72" i="10"/>
  <c r="CO71" i="10"/>
  <c r="CN88" i="10"/>
  <c r="CN68" i="10"/>
  <c r="CN69" i="10"/>
  <c r="CO78" i="10"/>
  <c r="CN86" i="10"/>
  <c r="CO82" i="10"/>
  <c r="CN76" i="10"/>
  <c r="CO70" i="10"/>
  <c r="CO62" i="10"/>
  <c r="CO63" i="10"/>
  <c r="CN67" i="10"/>
  <c r="CN87" i="10"/>
  <c r="CN74" i="10"/>
  <c r="CN84" i="10"/>
  <c r="CO74" i="10"/>
  <c r="CN70" i="10"/>
  <c r="CO64" i="10"/>
  <c r="CO65" i="10"/>
  <c r="CO66" i="10"/>
  <c r="CT75" i="10" l="1"/>
  <c r="CV75" i="10" s="1"/>
  <c r="CT76" i="10"/>
  <c r="CV76" i="10" s="1"/>
  <c r="CT74" i="10"/>
  <c r="CV74" i="10" s="1"/>
  <c r="CT73" i="10"/>
  <c r="CV73" i="10" s="1"/>
  <c r="CT80" i="10"/>
  <c r="CV80" i="10" s="1"/>
  <c r="CT87" i="10"/>
  <c r="CV87" i="10" s="1"/>
  <c r="CT88" i="10"/>
  <c r="CV88" i="10" s="1"/>
  <c r="CT77" i="10"/>
  <c r="CV77" i="10" s="1"/>
  <c r="CT82" i="10"/>
  <c r="CV82" i="10" s="1"/>
  <c r="CT70" i="10"/>
  <c r="CV70" i="10" s="1"/>
  <c r="CT64" i="10"/>
  <c r="CV64" i="10" s="1"/>
  <c r="CT90" i="10"/>
  <c r="CV90" i="10" s="1"/>
  <c r="CT71" i="10"/>
  <c r="CV71" i="10" s="1"/>
  <c r="CT68" i="10"/>
  <c r="CV68" i="10" s="1"/>
  <c r="CT86" i="10"/>
  <c r="CV86" i="10" s="1"/>
  <c r="CT78" i="10"/>
  <c r="CV78" i="10" s="1"/>
  <c r="CT63" i="10"/>
  <c r="CV63" i="10" s="1"/>
  <c r="CT67" i="10"/>
  <c r="CV67" i="10" s="1"/>
  <c r="CT62" i="10"/>
  <c r="CV62" i="10" s="1"/>
  <c r="CT81" i="10"/>
  <c r="CV81" i="10" s="1"/>
  <c r="CT79" i="10"/>
  <c r="CV79" i="10" s="1"/>
  <c r="CT85" i="10"/>
  <c r="CV85" i="10" s="1"/>
  <c r="CT69" i="10"/>
  <c r="CV69" i="10" s="1"/>
  <c r="CN59" i="10"/>
  <c r="CT84" i="10"/>
  <c r="CV84" i="10" s="1"/>
  <c r="CO57" i="10"/>
  <c r="CT66" i="10"/>
  <c r="CV66" i="10" s="1"/>
  <c r="CT91" i="10"/>
  <c r="CV91" i="10" s="1"/>
  <c r="CT83" i="10"/>
  <c r="CV83" i="10" s="1"/>
  <c r="CT89" i="10"/>
  <c r="CV89" i="10" s="1"/>
  <c r="CT72" i="10"/>
  <c r="CV72" i="10" s="1"/>
  <c r="CT65" i="10"/>
  <c r="CV65" i="10" s="1"/>
  <c r="CO60" i="10"/>
  <c r="CO56" i="10"/>
  <c r="CN58" i="10"/>
  <c r="CN56" i="10"/>
  <c r="CN60" i="10"/>
  <c r="CO59" i="10"/>
  <c r="CO61" i="10"/>
  <c r="CN61" i="10"/>
  <c r="CO58" i="10"/>
  <c r="CN55" i="10"/>
  <c r="CN57" i="10"/>
  <c r="CO55" i="10"/>
  <c r="CG71" i="10"/>
  <c r="CL71" i="10" s="1"/>
  <c r="CG68" i="10"/>
  <c r="CL68" i="10" s="1"/>
  <c r="CG91" i="10"/>
  <c r="CL91" i="10" s="1"/>
  <c r="CG88" i="10"/>
  <c r="CL88" i="10" s="1"/>
  <c r="CG77" i="10"/>
  <c r="CL77" i="10" s="1"/>
  <c r="CG80" i="10"/>
  <c r="CL80" i="10" s="1"/>
  <c r="CG69" i="10"/>
  <c r="CL69" i="10" s="1"/>
  <c r="CG56" i="10"/>
  <c r="CL56" i="10" s="1"/>
  <c r="CG60" i="10"/>
  <c r="CL60" i="10" s="1"/>
  <c r="CG75" i="10"/>
  <c r="CL75" i="10" s="1"/>
  <c r="CG86" i="10"/>
  <c r="CL86" i="10" s="1"/>
  <c r="CG89" i="10"/>
  <c r="CL89" i="10" s="1"/>
  <c r="CG82" i="10"/>
  <c r="CL82" i="10" s="1"/>
  <c r="CG84" i="10"/>
  <c r="CL84" i="10" s="1"/>
  <c r="CG76" i="10"/>
  <c r="CL76" i="10" s="1"/>
  <c r="CG79" i="10"/>
  <c r="CL79" i="10" s="1"/>
  <c r="CG65" i="10"/>
  <c r="CL65" i="10" s="1"/>
  <c r="CG61" i="10"/>
  <c r="CL61" i="10" s="1"/>
  <c r="CG57" i="10"/>
  <c r="CL57" i="10" s="1"/>
  <c r="CG59" i="10"/>
  <c r="CL59" i="10" s="1"/>
  <c r="CG55" i="10"/>
  <c r="CL55" i="10" s="1"/>
  <c r="CG83" i="10"/>
  <c r="CL83" i="10" s="1"/>
  <c r="CG90" i="10"/>
  <c r="CL90" i="10" s="1"/>
  <c r="CG81" i="10"/>
  <c r="CL81" i="10" s="1"/>
  <c r="CG70" i="10"/>
  <c r="CL70" i="10" s="1"/>
  <c r="CG67" i="10"/>
  <c r="CL67" i="10" s="1"/>
  <c r="CG58" i="10"/>
  <c r="CL58" i="10" s="1"/>
  <c r="CG74" i="10"/>
  <c r="CL74" i="10" s="1"/>
  <c r="CG85" i="10"/>
  <c r="CL85" i="10" s="1"/>
  <c r="CG87" i="10"/>
  <c r="CL87" i="10" s="1"/>
  <c r="CG73" i="10"/>
  <c r="CL73" i="10" s="1"/>
  <c r="CG66" i="10"/>
  <c r="CL66" i="10" s="1"/>
  <c r="CG64" i="10"/>
  <c r="CL64" i="10" s="1"/>
  <c r="CG62" i="10"/>
  <c r="CL62" i="10" s="1"/>
  <c r="CG78" i="10"/>
  <c r="CL78" i="10" s="1"/>
  <c r="CG72" i="10"/>
  <c r="CL72" i="10" s="1"/>
  <c r="CT58" i="10" l="1"/>
  <c r="CV58" i="10" s="1"/>
  <c r="CT59" i="10"/>
  <c r="CV59" i="10" s="1"/>
  <c r="CT56" i="10"/>
  <c r="CV56" i="10" s="1"/>
  <c r="CT55" i="10"/>
  <c r="CV55" i="10" s="1"/>
  <c r="CT60" i="10"/>
  <c r="CV60" i="10" s="1"/>
  <c r="CT61" i="10"/>
  <c r="CV61" i="10" s="1"/>
  <c r="CT57" i="10"/>
  <c r="CV57" i="10" s="1"/>
  <c r="CL4" i="10" l="1"/>
  <c r="CG11" i="10"/>
  <c r="CL28" i="10"/>
  <c r="CG12" i="10"/>
  <c r="CG18" i="10"/>
  <c r="CL24" i="10"/>
  <c r="CL21" i="10"/>
  <c r="CG9" i="10"/>
  <c r="CG14" i="10"/>
  <c r="CG8" i="10"/>
  <c r="CL20" i="10"/>
  <c r="CL23" i="10"/>
  <c r="CL22" i="10"/>
  <c r="CL25" i="10"/>
  <c r="CG15" i="10"/>
  <c r="CG6" i="10"/>
  <c r="CG17" i="10"/>
  <c r="CG19" i="10"/>
  <c r="CL19" i="10" s="1"/>
  <c r="CL26" i="10"/>
  <c r="CG10" i="10"/>
  <c r="CG7" i="10"/>
  <c r="CO29" i="10"/>
  <c r="CS29" i="10" s="1"/>
  <c r="CN29" i="10"/>
  <c r="CR29" i="10" s="1"/>
  <c r="CN8" i="10"/>
  <c r="CN26" i="10"/>
  <c r="CO17" i="10"/>
  <c r="CN17" i="10"/>
  <c r="CN18" i="10"/>
  <c r="CN25" i="10"/>
  <c r="CN27" i="10"/>
  <c r="CN19" i="10"/>
  <c r="CO8" i="10"/>
  <c r="CN28" i="10"/>
  <c r="CO22" i="10"/>
  <c r="CO12" i="10"/>
  <c r="CN11" i="10"/>
  <c r="CO23" i="10"/>
  <c r="CN21" i="10"/>
  <c r="CO28" i="10"/>
  <c r="CO15" i="10"/>
  <c r="CO11" i="10"/>
  <c r="CN7" i="10"/>
  <c r="CN6" i="10"/>
  <c r="CO14" i="10"/>
  <c r="CO26" i="10"/>
  <c r="CO5" i="10"/>
  <c r="CN20" i="10"/>
  <c r="CN22" i="10"/>
  <c r="CO24" i="10"/>
  <c r="CN15" i="10"/>
  <c r="CN23" i="10"/>
  <c r="CO20" i="10"/>
  <c r="CO10" i="10"/>
  <c r="CN12" i="10"/>
  <c r="CN24" i="10"/>
  <c r="CO7" i="10"/>
  <c r="CN10" i="10"/>
  <c r="CO6" i="10"/>
  <c r="CO27" i="10"/>
  <c r="CO9" i="10"/>
  <c r="CO19" i="10"/>
  <c r="CO18" i="10"/>
  <c r="CN14" i="10"/>
  <c r="CN9" i="10"/>
  <c r="CO21" i="10"/>
  <c r="CO25" i="10"/>
  <c r="CN5" i="10"/>
  <c r="CR4" i="10"/>
  <c r="CS4" i="10"/>
  <c r="CT29" i="10" l="1"/>
  <c r="CV29" i="10" s="1"/>
  <c r="CT15" i="10"/>
  <c r="CV15" i="10" s="1"/>
  <c r="CT8" i="10"/>
  <c r="CV8" i="10" s="1"/>
  <c r="CT17" i="10"/>
  <c r="CV17" i="10" s="1"/>
  <c r="CT14" i="10"/>
  <c r="CV14" i="10" s="1"/>
  <c r="CT19" i="10"/>
  <c r="CV19" i="10" s="1"/>
  <c r="CT12" i="10"/>
  <c r="CV12" i="10" s="1"/>
  <c r="CT9" i="10"/>
  <c r="CV9" i="10" s="1"/>
  <c r="CT23" i="10"/>
  <c r="CV23" i="10" s="1"/>
  <c r="CT10" i="10"/>
  <c r="CV10" i="10" s="1"/>
  <c r="CT24" i="10"/>
  <c r="CV24" i="10" s="1"/>
  <c r="CT20" i="10"/>
  <c r="CV20" i="10" s="1"/>
  <c r="CT28" i="10"/>
  <c r="CV28" i="10" s="1"/>
  <c r="CT18" i="10"/>
  <c r="CV18" i="10" s="1"/>
  <c r="CT11" i="10"/>
  <c r="CV11" i="10" s="1"/>
  <c r="CT21" i="10"/>
  <c r="CV21" i="10" s="1"/>
  <c r="CT22" i="10"/>
  <c r="CV22" i="10" s="1"/>
  <c r="CT27" i="10"/>
  <c r="CV27" i="10" s="1"/>
  <c r="CT25" i="10"/>
  <c r="CV25" i="10" s="1"/>
  <c r="CT6" i="10"/>
  <c r="CV6" i="10" s="1"/>
  <c r="CT5" i="10"/>
  <c r="CV5" i="10" s="1"/>
  <c r="CT7" i="10"/>
  <c r="CV7" i="10" s="1"/>
  <c r="CT26" i="10"/>
  <c r="CV26" i="10" s="1"/>
  <c r="D33" i="1" l="1"/>
  <c r="D98" i="1" s="1"/>
  <c r="G15" i="1" l="1"/>
  <c r="G26" i="1"/>
  <c r="E79" i="1"/>
  <c r="BO30" i="10" l="1"/>
  <c r="BO136" i="10" s="1"/>
  <c r="BO138" i="10" s="1"/>
  <c r="AC30" i="10"/>
  <c r="AC136" i="10" s="1"/>
  <c r="AC138" i="10" s="1"/>
  <c r="AD30" i="10"/>
  <c r="AD136" i="10" s="1"/>
  <c r="AD138" i="10" s="1"/>
  <c r="AE30" i="10"/>
  <c r="AE136" i="10" s="1"/>
  <c r="AE138" i="10" s="1"/>
  <c r="F29" i="1"/>
  <c r="I29" i="1" s="1"/>
  <c r="F30" i="1"/>
  <c r="I30" i="1" s="1"/>
  <c r="BZ121" i="10"/>
  <c r="BX121" i="10"/>
  <c r="BY121" i="10"/>
  <c r="CF121" i="10"/>
  <c r="R30" i="10"/>
  <c r="E30" i="10"/>
  <c r="AM30" i="10"/>
  <c r="AU30" i="10"/>
  <c r="BJ30" i="10"/>
  <c r="BS30" i="10"/>
  <c r="CF30" i="10"/>
  <c r="V30" i="10"/>
  <c r="AG30" i="10"/>
  <c r="F30" i="10"/>
  <c r="AN30" i="10"/>
  <c r="AV30" i="10"/>
  <c r="BK30" i="10"/>
  <c r="BT30" i="10"/>
  <c r="N30" i="10"/>
  <c r="W30" i="10"/>
  <c r="AH30" i="10"/>
  <c r="G30" i="10"/>
  <c r="T30" i="10"/>
  <c r="AO30" i="10"/>
  <c r="AW30" i="10"/>
  <c r="BL30" i="10"/>
  <c r="BU30" i="10"/>
  <c r="O30" i="10"/>
  <c r="X30" i="10"/>
  <c r="AI30" i="10"/>
  <c r="H30" i="10"/>
  <c r="AS30" i="10"/>
  <c r="AP30" i="10"/>
  <c r="AX30" i="10"/>
  <c r="BM30" i="10"/>
  <c r="BV30" i="10"/>
  <c r="P30" i="10"/>
  <c r="Y30" i="10"/>
  <c r="AJ30" i="10"/>
  <c r="I30" i="10"/>
  <c r="BH30" i="10"/>
  <c r="AQ30" i="10"/>
  <c r="AY30" i="10"/>
  <c r="BN30" i="10"/>
  <c r="Q30" i="10"/>
  <c r="Z30" i="10"/>
  <c r="AK30" i="10"/>
  <c r="J30" i="10"/>
  <c r="AR30" i="10"/>
  <c r="BG30" i="10"/>
  <c r="BP30" i="10"/>
  <c r="BX30" i="10"/>
  <c r="S30" i="10"/>
  <c r="AA30" i="10"/>
  <c r="K30" i="10"/>
  <c r="D30" i="10"/>
  <c r="BY30" i="10"/>
  <c r="AB30" i="10"/>
  <c r="L30" i="10"/>
  <c r="AL30" i="10"/>
  <c r="AT30" i="10"/>
  <c r="BI30" i="10"/>
  <c r="BR30" i="10"/>
  <c r="BZ30" i="10"/>
  <c r="U30" i="10"/>
  <c r="AF30" i="10"/>
  <c r="M30" i="10"/>
  <c r="BQ30" i="10"/>
  <c r="D92" i="10"/>
  <c r="F22" i="1"/>
  <c r="CL15" i="10"/>
  <c r="CL12" i="10"/>
  <c r="CL17" i="10"/>
  <c r="CL18" i="10"/>
  <c r="CL14" i="10"/>
  <c r="CR12" i="10"/>
  <c r="CR15" i="10"/>
  <c r="CR19" i="10"/>
  <c r="CR23" i="10"/>
  <c r="CR21" i="10"/>
  <c r="CR22" i="10"/>
  <c r="CR17" i="10"/>
  <c r="CR18" i="10"/>
  <c r="CR14" i="10"/>
  <c r="CR20" i="10"/>
  <c r="R136" i="10" l="1"/>
  <c r="R138" i="10" s="1"/>
  <c r="BZ136" i="10"/>
  <c r="K136" i="10"/>
  <c r="AS136" i="10"/>
  <c r="AS138" i="10" s="1"/>
  <c r="AU136" i="10"/>
  <c r="AU138" i="10" s="1"/>
  <c r="T136" i="10"/>
  <c r="T138" i="10" s="1"/>
  <c r="AN136" i="10"/>
  <c r="AN138" i="10" s="1"/>
  <c r="AI136" i="10"/>
  <c r="AI138" i="10" s="1"/>
  <c r="M136" i="10"/>
  <c r="M138" i="10" s="1"/>
  <c r="L136" i="10"/>
  <c r="BP136" i="10"/>
  <c r="BP138" i="10" s="1"/>
  <c r="AY136" i="10"/>
  <c r="AY138" i="10" s="1"/>
  <c r="BM136" i="10"/>
  <c r="BM138" i="10" s="1"/>
  <c r="AF136" i="10"/>
  <c r="AF138" i="10" s="1"/>
  <c r="AB136" i="10"/>
  <c r="AB138" i="10" s="1"/>
  <c r="AQ136" i="10"/>
  <c r="AQ138" i="10" s="1"/>
  <c r="AX136" i="10"/>
  <c r="AX138" i="10" s="1"/>
  <c r="BL136" i="10"/>
  <c r="BL138" i="10" s="1"/>
  <c r="BT136" i="10"/>
  <c r="BT138" i="10" s="1"/>
  <c r="BS136" i="10"/>
  <c r="BS138" i="10" s="1"/>
  <c r="AO136" i="10"/>
  <c r="AO138" i="10" s="1"/>
  <c r="AV136" i="10"/>
  <c r="AV138" i="10" s="1"/>
  <c r="AK136" i="10"/>
  <c r="AK138" i="10" s="1"/>
  <c r="AM136" i="10"/>
  <c r="AM138" i="10" s="1"/>
  <c r="Z136" i="10"/>
  <c r="Z138" i="10" s="1"/>
  <c r="AA136" i="10"/>
  <c r="AA138" i="10" s="1"/>
  <c r="AT136" i="10"/>
  <c r="AT138" i="10" s="1"/>
  <c r="S136" i="10"/>
  <c r="S138" i="10" s="1"/>
  <c r="Q136" i="10"/>
  <c r="Q138" i="10" s="1"/>
  <c r="P136" i="10"/>
  <c r="P138" i="10" s="1"/>
  <c r="X136" i="10"/>
  <c r="X138" i="10" s="1"/>
  <c r="AH136" i="10"/>
  <c r="AH138" i="10" s="1"/>
  <c r="AG136" i="10"/>
  <c r="BR136" i="10"/>
  <c r="BR138" i="10" s="1"/>
  <c r="AJ136" i="10"/>
  <c r="AJ138" i="10" s="1"/>
  <c r="BI136" i="10"/>
  <c r="BI138" i="10" s="1"/>
  <c r="Y136" i="10"/>
  <c r="Y138" i="10" s="1"/>
  <c r="BQ136" i="10"/>
  <c r="BQ138" i="10" s="1"/>
  <c r="AL136" i="10"/>
  <c r="AL138" i="10" s="1"/>
  <c r="BX136" i="10"/>
  <c r="BX138" i="10" s="1"/>
  <c r="BN136" i="10"/>
  <c r="BN138" i="10" s="1"/>
  <c r="BV136" i="10"/>
  <c r="BV138" i="10" s="1"/>
  <c r="O136" i="10"/>
  <c r="O138" i="10" s="1"/>
  <c r="W136" i="10"/>
  <c r="W138" i="10" s="1"/>
  <c r="V136" i="10"/>
  <c r="V138" i="10" s="1"/>
  <c r="BU136" i="10"/>
  <c r="BU138" i="10" s="1"/>
  <c r="N136" i="10"/>
  <c r="N138" i="10" s="1"/>
  <c r="CF136" i="10"/>
  <c r="CF138" i="10" s="1"/>
  <c r="BG136" i="10"/>
  <c r="BG138" i="10" s="1"/>
  <c r="U136" i="10"/>
  <c r="U138" i="10" s="1"/>
  <c r="BY136" i="10"/>
  <c r="AR136" i="10"/>
  <c r="AR138" i="10" s="1"/>
  <c r="BH136" i="10"/>
  <c r="BH138" i="10" s="1"/>
  <c r="AP136" i="10"/>
  <c r="AP138" i="10" s="1"/>
  <c r="AW136" i="10"/>
  <c r="AW138" i="10" s="1"/>
  <c r="BK136" i="10"/>
  <c r="BK138" i="10" s="1"/>
  <c r="BJ136" i="10"/>
  <c r="BJ138" i="10" s="1"/>
  <c r="CU121" i="10"/>
  <c r="CU92" i="10"/>
  <c r="CU30" i="10"/>
  <c r="D136" i="10"/>
  <c r="F31" i="1"/>
  <c r="G31" i="1" s="1"/>
  <c r="I61" i="1"/>
  <c r="I64" i="1"/>
  <c r="I66" i="1"/>
  <c r="I67" i="1"/>
  <c r="F40" i="1"/>
  <c r="F15" i="1"/>
  <c r="I15" i="1" s="1"/>
  <c r="F47" i="1"/>
  <c r="I47" i="1" s="1"/>
  <c r="F51" i="1"/>
  <c r="I51" i="1" s="1"/>
  <c r="F16" i="1"/>
  <c r="I16" i="1" s="1"/>
  <c r="F41" i="1"/>
  <c r="I41" i="1" s="1"/>
  <c r="I68" i="1"/>
  <c r="F25" i="1"/>
  <c r="I25" i="1" s="1"/>
  <c r="F39" i="1"/>
  <c r="I39" i="1" s="1"/>
  <c r="F13" i="1"/>
  <c r="F43" i="1"/>
  <c r="I43" i="1" s="1"/>
  <c r="F20" i="1"/>
  <c r="I20" i="1" s="1"/>
  <c r="F45" i="1"/>
  <c r="I45" i="1" s="1"/>
  <c r="F14" i="1"/>
  <c r="I14" i="1" s="1"/>
  <c r="I78" i="1"/>
  <c r="F49" i="1"/>
  <c r="I49" i="1" s="1"/>
  <c r="F36" i="1"/>
  <c r="F52" i="1"/>
  <c r="I52" i="1" s="1"/>
  <c r="F27" i="1"/>
  <c r="F21" i="1"/>
  <c r="F38" i="1"/>
  <c r="I38" i="1" s="1"/>
  <c r="I63" i="1"/>
  <c r="F17" i="1"/>
  <c r="I17" i="1" s="1"/>
  <c r="F18" i="1"/>
  <c r="I18" i="1" s="1"/>
  <c r="G69" i="1"/>
  <c r="I69" i="1"/>
  <c r="F32" i="1"/>
  <c r="G32" i="1" s="1"/>
  <c r="I72" i="1"/>
  <c r="F42" i="1"/>
  <c r="G42" i="1" s="1"/>
  <c r="F53" i="1"/>
  <c r="I53" i="1" s="1"/>
  <c r="F35" i="1"/>
  <c r="F12" i="1"/>
  <c r="I12" i="1" s="1"/>
  <c r="F46" i="1"/>
  <c r="G46" i="1" s="1"/>
  <c r="F50" i="1"/>
  <c r="I50" i="1" s="1"/>
  <c r="F26" i="1"/>
  <c r="I26" i="1" s="1"/>
  <c r="F23" i="1"/>
  <c r="I23" i="1" s="1"/>
  <c r="F28" i="1"/>
  <c r="I28" i="1" s="1"/>
  <c r="F44" i="1"/>
  <c r="G44" i="1" s="1"/>
  <c r="F37" i="1"/>
  <c r="I37" i="1" s="1"/>
  <c r="I76" i="1"/>
  <c r="F48" i="1"/>
  <c r="I48" i="1" s="1"/>
  <c r="I82" i="1"/>
  <c r="F24" i="1"/>
  <c r="I65" i="1"/>
  <c r="G70" i="1"/>
  <c r="H136" i="10"/>
  <c r="F136" i="10"/>
  <c r="E136" i="10"/>
  <c r="I136" i="10"/>
  <c r="G136" i="10"/>
  <c r="J136" i="10"/>
  <c r="CL99" i="10"/>
  <c r="CN31" i="10"/>
  <c r="CO31" i="10"/>
  <c r="CS31" i="10" s="1"/>
  <c r="CO135" i="10"/>
  <c r="CS135" i="10" s="1"/>
  <c r="CN123" i="10"/>
  <c r="CR123" i="10" s="1"/>
  <c r="CO43" i="10"/>
  <c r="CS43" i="10" s="1"/>
  <c r="CN39" i="10"/>
  <c r="CR39" i="10" s="1"/>
  <c r="CN119" i="10"/>
  <c r="CR119" i="10" s="1"/>
  <c r="CO109" i="10"/>
  <c r="CS109" i="10" s="1"/>
  <c r="CN133" i="10"/>
  <c r="CR133" i="10" s="1"/>
  <c r="CN32" i="10"/>
  <c r="CR32" i="10" s="1"/>
  <c r="CN92" i="10"/>
  <c r="CR92" i="10" s="1"/>
  <c r="CN116" i="10"/>
  <c r="CN118" i="10"/>
  <c r="CO112" i="10"/>
  <c r="CS112" i="10" s="1"/>
  <c r="CO95" i="10"/>
  <c r="CS95" i="10" s="1"/>
  <c r="CO94" i="10"/>
  <c r="CS94" i="10" s="1"/>
  <c r="CN134" i="10"/>
  <c r="CN132" i="10"/>
  <c r="CR132" i="10" s="1"/>
  <c r="CO128" i="10"/>
  <c r="CS128" i="10" s="1"/>
  <c r="CO53" i="10"/>
  <c r="CS53" i="10" s="1"/>
  <c r="CO44" i="10"/>
  <c r="CO52" i="10"/>
  <c r="CS52" i="10" s="1"/>
  <c r="CO46" i="10"/>
  <c r="CS46" i="10" s="1"/>
  <c r="CO47" i="10"/>
  <c r="CS47" i="10" s="1"/>
  <c r="CN34" i="10"/>
  <c r="CR34" i="10" s="1"/>
  <c r="CO48" i="10"/>
  <c r="CS48" i="10" s="1"/>
  <c r="CO34" i="10"/>
  <c r="CO41" i="10"/>
  <c r="CS41" i="10" s="1"/>
  <c r="CO37" i="10"/>
  <c r="CO38" i="10"/>
  <c r="CS38" i="10" s="1"/>
  <c r="CO101" i="10"/>
  <c r="CS101" i="10" s="1"/>
  <c r="CO36" i="10"/>
  <c r="CS36" i="10" s="1"/>
  <c r="CO115" i="10"/>
  <c r="CS115" i="10" s="1"/>
  <c r="CO96" i="10"/>
  <c r="CS96" i="10" s="1"/>
  <c r="CO107" i="10"/>
  <c r="CS107" i="10" s="1"/>
  <c r="CN97" i="10"/>
  <c r="CN30" i="10"/>
  <c r="CO133" i="10"/>
  <c r="CS133" i="10" s="1"/>
  <c r="CO131" i="10"/>
  <c r="CS131" i="10" s="1"/>
  <c r="CO127" i="10"/>
  <c r="CO130" i="10"/>
  <c r="CS130" i="10" s="1"/>
  <c r="CN121" i="10"/>
  <c r="CO121" i="10"/>
  <c r="CS121" i="10" s="1"/>
  <c r="CN54" i="10"/>
  <c r="CO50" i="10"/>
  <c r="CS50" i="10" s="1"/>
  <c r="CN44" i="10"/>
  <c r="CR44" i="10" s="1"/>
  <c r="CO35" i="10"/>
  <c r="CS35" i="10" s="1"/>
  <c r="CN35" i="10"/>
  <c r="CN36" i="10"/>
  <c r="CR36" i="10" s="1"/>
  <c r="CN33" i="10"/>
  <c r="CR33" i="10" s="1"/>
  <c r="CN117" i="10"/>
  <c r="CN107" i="10"/>
  <c r="CR107" i="10" s="1"/>
  <c r="CN102" i="10"/>
  <c r="CR102" i="10" s="1"/>
  <c r="CO98" i="10"/>
  <c r="CS98" i="10" s="1"/>
  <c r="CO105" i="10"/>
  <c r="CS105" i="10" s="1"/>
  <c r="CO99" i="10"/>
  <c r="CS99" i="10" s="1"/>
  <c r="CN98" i="10"/>
  <c r="CR98" i="10" s="1"/>
  <c r="CN129" i="10"/>
  <c r="CR129" i="10" s="1"/>
  <c r="CN125" i="10"/>
  <c r="CO124" i="10"/>
  <c r="CS124" i="10" s="1"/>
  <c r="CO125" i="10"/>
  <c r="CS125" i="10" s="1"/>
  <c r="CO32" i="10"/>
  <c r="CS32" i="10" s="1"/>
  <c r="CN52" i="10"/>
  <c r="CR52" i="10" s="1"/>
  <c r="CN45" i="10"/>
  <c r="CN42" i="10"/>
  <c r="CR42" i="10" s="1"/>
  <c r="CN46" i="10"/>
  <c r="CN47" i="10"/>
  <c r="CR47" i="10" s="1"/>
  <c r="CO45" i="10"/>
  <c r="CS45" i="10" s="1"/>
  <c r="CN40" i="10"/>
  <c r="CR40" i="10" s="1"/>
  <c r="CN37" i="10"/>
  <c r="CN41" i="10"/>
  <c r="CN101" i="10"/>
  <c r="CR101" i="10" s="1"/>
  <c r="CO102" i="10"/>
  <c r="CS102" i="10" s="1"/>
  <c r="CN105" i="10"/>
  <c r="CN96" i="10"/>
  <c r="CR96" i="10" s="1"/>
  <c r="CN94" i="10"/>
  <c r="CR94" i="10" s="1"/>
  <c r="CN130" i="10"/>
  <c r="CO129" i="10"/>
  <c r="CS129" i="10" s="1"/>
  <c r="CN43" i="10"/>
  <c r="CR43" i="10" s="1"/>
  <c r="CO51" i="10"/>
  <c r="CS51" i="10" s="1"/>
  <c r="CN49" i="10"/>
  <c r="CN50" i="10"/>
  <c r="CN51" i="10"/>
  <c r="CO49" i="10"/>
  <c r="CS49" i="10" s="1"/>
  <c r="CO40" i="10"/>
  <c r="CS40" i="10" s="1"/>
  <c r="CN100" i="10"/>
  <c r="CR100" i="10" s="1"/>
  <c r="CO104" i="10"/>
  <c r="CS104" i="10" s="1"/>
  <c r="CN110" i="10"/>
  <c r="CO114" i="10"/>
  <c r="CS114" i="10" s="1"/>
  <c r="CO118" i="10"/>
  <c r="CN112" i="10"/>
  <c r="CO120" i="10"/>
  <c r="CS120" i="10" s="1"/>
  <c r="CO111" i="10"/>
  <c r="CS111" i="10" s="1"/>
  <c r="CO100" i="10"/>
  <c r="CN104" i="10"/>
  <c r="CR104" i="10" s="1"/>
  <c r="CO132" i="10"/>
  <c r="CS132" i="10" s="1"/>
  <c r="CN131" i="10"/>
  <c r="CN124" i="10"/>
  <c r="CR124" i="10" s="1"/>
  <c r="CN53" i="10"/>
  <c r="CR53" i="10" s="1"/>
  <c r="CN38" i="10"/>
  <c r="CR38" i="10" s="1"/>
  <c r="CO123" i="10"/>
  <c r="CS123" i="10" s="1"/>
  <c r="CO113" i="10"/>
  <c r="CS113" i="10" s="1"/>
  <c r="CN114" i="10"/>
  <c r="CO117" i="10"/>
  <c r="CS117" i="10" s="1"/>
  <c r="CO108" i="10"/>
  <c r="CS108" i="10" s="1"/>
  <c r="CO119" i="10"/>
  <c r="CS119" i="10" s="1"/>
  <c r="CN93" i="10"/>
  <c r="CR93" i="10" s="1"/>
  <c r="CO93" i="10"/>
  <c r="CS93" i="10" s="1"/>
  <c r="CN99" i="10"/>
  <c r="CO30" i="10"/>
  <c r="CS30" i="10" s="1"/>
  <c r="CO126" i="10"/>
  <c r="CS126" i="10" s="1"/>
  <c r="CN135" i="10"/>
  <c r="CO134" i="10"/>
  <c r="CS134" i="10" s="1"/>
  <c r="CN127" i="10"/>
  <c r="CR127" i="10" s="1"/>
  <c r="CN128" i="10"/>
  <c r="CR128" i="10" s="1"/>
  <c r="CO54" i="10"/>
  <c r="CS54" i="10" s="1"/>
  <c r="CN48" i="10"/>
  <c r="CR48" i="10" s="1"/>
  <c r="CO42" i="10"/>
  <c r="CS42" i="10" s="1"/>
  <c r="CN95" i="10"/>
  <c r="CR95" i="10" s="1"/>
  <c r="CN113" i="10"/>
  <c r="CN115" i="10"/>
  <c r="CR115" i="10" s="1"/>
  <c r="CN108" i="10"/>
  <c r="CR108" i="10" s="1"/>
  <c r="CO92" i="10"/>
  <c r="CS92" i="10" s="1"/>
  <c r="CN106" i="10"/>
  <c r="CR106" i="10" s="1"/>
  <c r="CO116" i="10"/>
  <c r="CN120" i="10"/>
  <c r="CR120" i="10" s="1"/>
  <c r="CN111" i="10"/>
  <c r="CO97" i="10"/>
  <c r="CS97" i="10" s="1"/>
  <c r="CO110" i="10"/>
  <c r="CS110" i="10" s="1"/>
  <c r="CN109" i="10"/>
  <c r="CR109" i="10" s="1"/>
  <c r="CO106" i="10"/>
  <c r="CS106" i="10" s="1"/>
  <c r="CN126" i="10"/>
  <c r="CR126" i="10" s="1"/>
  <c r="CO39" i="10"/>
  <c r="CS39" i="10" s="1"/>
  <c r="CO33" i="10"/>
  <c r="CS33" i="10" s="1"/>
  <c r="F19" i="1"/>
  <c r="CG32" i="10"/>
  <c r="CL32" i="10" s="1"/>
  <c r="CG44" i="10"/>
  <c r="CG48" i="10"/>
  <c r="CL48" i="10" s="1"/>
  <c r="CG52" i="10"/>
  <c r="CL52" i="10" s="1"/>
  <c r="CG53" i="10"/>
  <c r="CL53" i="10" s="1"/>
  <c r="CG54" i="10"/>
  <c r="CL54" i="10" s="1"/>
  <c r="CG47" i="10"/>
  <c r="CL47" i="10" s="1"/>
  <c r="CG42" i="10"/>
  <c r="CL42" i="10" s="1"/>
  <c r="CG39" i="10"/>
  <c r="CL39" i="10" s="1"/>
  <c r="CG37" i="10"/>
  <c r="CL37" i="10" s="1"/>
  <c r="CG49" i="10"/>
  <c r="CL49" i="10" s="1"/>
  <c r="CG46" i="10"/>
  <c r="CL46" i="10" s="1"/>
  <c r="CG41" i="10"/>
  <c r="CL41" i="10" s="1"/>
  <c r="CG36" i="10"/>
  <c r="CL36" i="10" s="1"/>
  <c r="CG43" i="10"/>
  <c r="CL43" i="10" s="1"/>
  <c r="CG38" i="10"/>
  <c r="CL38" i="10" s="1"/>
  <c r="CG40" i="10"/>
  <c r="CL40" i="10" s="1"/>
  <c r="CG35" i="10"/>
  <c r="CL35" i="10" s="1"/>
  <c r="CG50" i="10"/>
  <c r="CL50" i="10" s="1"/>
  <c r="CG45" i="10"/>
  <c r="CL45" i="10" s="1"/>
  <c r="CG31" i="10"/>
  <c r="CL31" i="10" s="1"/>
  <c r="CG51" i="10"/>
  <c r="CL51" i="10" s="1"/>
  <c r="CG30" i="10"/>
  <c r="CL30" i="10" s="1"/>
  <c r="CG34" i="10"/>
  <c r="CL34" i="10" s="1"/>
  <c r="CG33" i="10"/>
  <c r="CL33" i="10" s="1"/>
  <c r="CL102" i="10"/>
  <c r="CG131" i="10"/>
  <c r="CL131" i="10" s="1"/>
  <c r="CG125" i="10"/>
  <c r="CL125" i="10" s="1"/>
  <c r="CL93" i="10"/>
  <c r="CL119" i="10"/>
  <c r="CL116" i="10"/>
  <c r="CG123" i="10"/>
  <c r="CL123" i="10" s="1"/>
  <c r="CL115" i="10"/>
  <c r="CL101" i="10"/>
  <c r="CL96" i="10"/>
  <c r="CG133" i="10"/>
  <c r="CL133" i="10" s="1"/>
  <c r="CG132" i="10"/>
  <c r="CL132" i="10" s="1"/>
  <c r="CG130" i="10"/>
  <c r="CL130" i="10" s="1"/>
  <c r="CL97" i="10"/>
  <c r="CL94" i="10"/>
  <c r="CL100" i="10"/>
  <c r="CG126" i="10"/>
  <c r="CL126" i="10" s="1"/>
  <c r="CL108" i="10"/>
  <c r="CL113" i="10"/>
  <c r="CL109" i="10"/>
  <c r="CL106" i="10"/>
  <c r="CG127" i="10"/>
  <c r="CL127" i="10" s="1"/>
  <c r="CL110" i="10"/>
  <c r="CL107" i="10"/>
  <c r="CG124" i="10"/>
  <c r="CL124" i="10" s="1"/>
  <c r="CG135" i="10"/>
  <c r="CL135" i="10" s="1"/>
  <c r="CG128" i="10"/>
  <c r="CL128" i="10" s="1"/>
  <c r="CG134" i="10"/>
  <c r="CL134" i="10" s="1"/>
  <c r="CL118" i="10"/>
  <c r="CG129" i="10"/>
  <c r="CL129" i="10" s="1"/>
  <c r="CG121" i="10"/>
  <c r="CL121" i="10" s="1"/>
  <c r="CL114" i="10"/>
  <c r="CL117" i="10"/>
  <c r="CL120" i="10"/>
  <c r="CL105" i="10"/>
  <c r="CL98" i="10"/>
  <c r="CL112" i="10"/>
  <c r="CL111" i="10"/>
  <c r="CL104" i="10"/>
  <c r="CG92" i="10"/>
  <c r="CL92" i="10" s="1"/>
  <c r="CR70" i="10"/>
  <c r="CS70" i="10"/>
  <c r="CS71" i="10"/>
  <c r="CR71" i="10"/>
  <c r="CS74" i="10"/>
  <c r="CR74" i="10"/>
  <c r="I73" i="1"/>
  <c r="G81" i="1"/>
  <c r="CS76" i="10"/>
  <c r="CR75" i="10"/>
  <c r="CR73" i="10"/>
  <c r="CR67" i="10"/>
  <c r="CR77" i="10"/>
  <c r="CR72" i="10"/>
  <c r="CS69" i="10"/>
  <c r="CS77" i="10"/>
  <c r="CS72" i="10"/>
  <c r="CS75" i="10"/>
  <c r="CS68" i="10"/>
  <c r="CS67" i="10"/>
  <c r="CR69" i="10"/>
  <c r="CR68" i="10"/>
  <c r="CR76" i="10"/>
  <c r="CR85" i="10"/>
  <c r="CR90" i="10"/>
  <c r="CR91" i="10"/>
  <c r="CR89" i="10"/>
  <c r="CR86" i="10"/>
  <c r="CR82" i="10"/>
  <c r="CR81" i="10"/>
  <c r="CS84" i="10"/>
  <c r="CS83" i="10"/>
  <c r="CS91" i="10"/>
  <c r="CS90" i="10"/>
  <c r="CR87" i="10"/>
  <c r="CS89" i="10"/>
  <c r="CS88" i="10"/>
  <c r="CS87" i="10"/>
  <c r="CS82" i="10"/>
  <c r="CR88" i="10"/>
  <c r="CR84" i="10"/>
  <c r="CR83" i="10"/>
  <c r="CS86" i="10"/>
  <c r="CS85" i="10"/>
  <c r="CS66" i="10"/>
  <c r="CR66" i="10"/>
  <c r="CS65" i="10"/>
  <c r="CS63" i="10"/>
  <c r="CS64" i="10"/>
  <c r="CR65" i="10"/>
  <c r="CR63" i="10"/>
  <c r="CR61" i="10"/>
  <c r="CS57" i="10"/>
  <c r="CS56" i="10"/>
  <c r="CS55" i="10"/>
  <c r="CR57" i="10"/>
  <c r="CR56" i="10"/>
  <c r="CS62" i="10"/>
  <c r="CS61" i="10"/>
  <c r="CR55" i="10"/>
  <c r="CS60" i="10"/>
  <c r="CS59" i="10"/>
  <c r="CS58" i="10"/>
  <c r="CR59" i="10"/>
  <c r="CR58" i="10"/>
  <c r="CR62" i="10"/>
  <c r="CR60" i="10"/>
  <c r="CS28" i="10"/>
  <c r="CS27" i="10"/>
  <c r="CR27" i="10"/>
  <c r="CS25" i="10"/>
  <c r="CR28" i="10"/>
  <c r="CR11" i="10"/>
  <c r="CL10" i="10"/>
  <c r="CL11" i="10"/>
  <c r="CS80" i="10"/>
  <c r="CS24" i="10"/>
  <c r="CR25" i="10"/>
  <c r="CR26" i="10"/>
  <c r="CS26" i="10"/>
  <c r="CS10" i="10"/>
  <c r="CS5" i="10"/>
  <c r="CR24" i="10"/>
  <c r="CS79" i="10"/>
  <c r="CS81" i="10"/>
  <c r="CR8" i="10"/>
  <c r="CR10" i="10"/>
  <c r="CL7" i="10"/>
  <c r="CS78" i="10"/>
  <c r="CR80" i="10"/>
  <c r="CS7" i="10"/>
  <c r="CL6" i="10"/>
  <c r="CS6" i="10"/>
  <c r="CR78" i="10"/>
  <c r="CR79" i="10"/>
  <c r="CS9" i="10"/>
  <c r="CS15" i="10"/>
  <c r="CS19" i="10"/>
  <c r="CS18" i="10"/>
  <c r="CS22" i="10"/>
  <c r="CR6" i="10"/>
  <c r="CG5" i="10"/>
  <c r="CL5" i="10" s="1"/>
  <c r="CS14" i="10"/>
  <c r="CS17" i="10"/>
  <c r="CS21" i="10"/>
  <c r="CS23" i="10"/>
  <c r="CS12" i="10"/>
  <c r="CS20" i="10"/>
  <c r="CL9" i="10"/>
  <c r="CL8" i="10"/>
  <c r="CR9" i="10"/>
  <c r="CL44" i="10" l="1"/>
  <c r="CL136" i="10" s="1"/>
  <c r="CL138" i="10" s="1"/>
  <c r="F89" i="1"/>
  <c r="CR30" i="10"/>
  <c r="CN136" i="10"/>
  <c r="F74" i="1"/>
  <c r="I35" i="1"/>
  <c r="I31" i="1"/>
  <c r="G28" i="1"/>
  <c r="I70" i="1"/>
  <c r="F79" i="1"/>
  <c r="G79" i="1" s="1"/>
  <c r="F33" i="1"/>
  <c r="CT118" i="10"/>
  <c r="CV118" i="10" s="1"/>
  <c r="CT112" i="10"/>
  <c r="CV112" i="10" s="1"/>
  <c r="CT99" i="10"/>
  <c r="CV99" i="10" s="1"/>
  <c r="CS118" i="10"/>
  <c r="CT31" i="10"/>
  <c r="CV31" i="10" s="1"/>
  <c r="CT46" i="10"/>
  <c r="CV46" i="10" s="1"/>
  <c r="CR31" i="10"/>
  <c r="CT116" i="10"/>
  <c r="CV116" i="10" s="1"/>
  <c r="CT39" i="10"/>
  <c r="CV39" i="10" s="1"/>
  <c r="CT105" i="10"/>
  <c r="CV105" i="10" s="1"/>
  <c r="CT98" i="10"/>
  <c r="CV98" i="10" s="1"/>
  <c r="CT133" i="10"/>
  <c r="CV133" i="10" s="1"/>
  <c r="CR105" i="10"/>
  <c r="CT114" i="10"/>
  <c r="CV114" i="10" s="1"/>
  <c r="CT127" i="10"/>
  <c r="CV127" i="10" s="1"/>
  <c r="CT121" i="10"/>
  <c r="CV121" i="10" s="1"/>
  <c r="CT49" i="10"/>
  <c r="CV49" i="10" s="1"/>
  <c r="CT135" i="10"/>
  <c r="CV135" i="10" s="1"/>
  <c r="CT117" i="10"/>
  <c r="CV117" i="10" s="1"/>
  <c r="CT51" i="10"/>
  <c r="CV51" i="10" s="1"/>
  <c r="CT50" i="10"/>
  <c r="CV50" i="10" s="1"/>
  <c r="CT134" i="10"/>
  <c r="CV134" i="10" s="1"/>
  <c r="CT101" i="10"/>
  <c r="CV101" i="10" s="1"/>
  <c r="CT94" i="10"/>
  <c r="CV94" i="10" s="1"/>
  <c r="CT126" i="10"/>
  <c r="CV126" i="10" s="1"/>
  <c r="CT106" i="10"/>
  <c r="CV106" i="10" s="1"/>
  <c r="CR134" i="10"/>
  <c r="CT93" i="10"/>
  <c r="CV93" i="10" s="1"/>
  <c r="CT100" i="10"/>
  <c r="CV100" i="10" s="1"/>
  <c r="CT124" i="10"/>
  <c r="CV124" i="10" s="1"/>
  <c r="CT125" i="10"/>
  <c r="CV125" i="10" s="1"/>
  <c r="CT131" i="10"/>
  <c r="CV131" i="10" s="1"/>
  <c r="CT43" i="10"/>
  <c r="CV43" i="10" s="1"/>
  <c r="CT129" i="10"/>
  <c r="CV129" i="10" s="1"/>
  <c r="CT37" i="10"/>
  <c r="CV37" i="10" s="1"/>
  <c r="CR135" i="10"/>
  <c r="CT111" i="10"/>
  <c r="CV111" i="10" s="1"/>
  <c r="CT40" i="10"/>
  <c r="CV40" i="10" s="1"/>
  <c r="CT45" i="10"/>
  <c r="CV45" i="10" s="1"/>
  <c r="CT35" i="10"/>
  <c r="CV35" i="10" s="1"/>
  <c r="CT97" i="10"/>
  <c r="CV97" i="10" s="1"/>
  <c r="CR49" i="10"/>
  <c r="CT104" i="10"/>
  <c r="CV104" i="10" s="1"/>
  <c r="CT130" i="10"/>
  <c r="CV130" i="10" s="1"/>
  <c r="CT34" i="10"/>
  <c r="CV34" i="10" s="1"/>
  <c r="CT38" i="10"/>
  <c r="CV38" i="10" s="1"/>
  <c r="CT92" i="10"/>
  <c r="CV92" i="10" s="1"/>
  <c r="CT44" i="10"/>
  <c r="CV44" i="10" s="1"/>
  <c r="CR46" i="10"/>
  <c r="CT48" i="10"/>
  <c r="CV48" i="10" s="1"/>
  <c r="CS37" i="10"/>
  <c r="CR99" i="10"/>
  <c r="CR130" i="10"/>
  <c r="CT95" i="10"/>
  <c r="CV95" i="10" s="1"/>
  <c r="CT108" i="10"/>
  <c r="CV108" i="10" s="1"/>
  <c r="CT132" i="10"/>
  <c r="CV132" i="10" s="1"/>
  <c r="CT41" i="10"/>
  <c r="CV41" i="10" s="1"/>
  <c r="CT119" i="10"/>
  <c r="CV119" i="10" s="1"/>
  <c r="CT115" i="10"/>
  <c r="CV115" i="10" s="1"/>
  <c r="CT113" i="10"/>
  <c r="CV113" i="10" s="1"/>
  <c r="CT102" i="10"/>
  <c r="CV102" i="10" s="1"/>
  <c r="CT54" i="10"/>
  <c r="CV54" i="10" s="1"/>
  <c r="CT53" i="10"/>
  <c r="CV53" i="10" s="1"/>
  <c r="CS116" i="10"/>
  <c r="CR121" i="10"/>
  <c r="CR97" i="10"/>
  <c r="CR51" i="10"/>
  <c r="CS127" i="10"/>
  <c r="CR131" i="10"/>
  <c r="CT123" i="10"/>
  <c r="CV123" i="10" s="1"/>
  <c r="CT110" i="10"/>
  <c r="CV110" i="10" s="1"/>
  <c r="CT30" i="10"/>
  <c r="CV30" i="10" s="1"/>
  <c r="CT120" i="10"/>
  <c r="CV120" i="10" s="1"/>
  <c r="CT33" i="10"/>
  <c r="CV33" i="10" s="1"/>
  <c r="CT32" i="10"/>
  <c r="CV32" i="10" s="1"/>
  <c r="CR50" i="10"/>
  <c r="CT128" i="10"/>
  <c r="CV128" i="10" s="1"/>
  <c r="CT42" i="10"/>
  <c r="CV42" i="10" s="1"/>
  <c r="CT36" i="10"/>
  <c r="CV36" i="10" s="1"/>
  <c r="CR110" i="10"/>
  <c r="CS34" i="10"/>
  <c r="CS44" i="10"/>
  <c r="CT109" i="10"/>
  <c r="CV109" i="10" s="1"/>
  <c r="CT96" i="10"/>
  <c r="CV96" i="10" s="1"/>
  <c r="CR54" i="10"/>
  <c r="CR41" i="10"/>
  <c r="CT52" i="10"/>
  <c r="CV52" i="10" s="1"/>
  <c r="CR125" i="10"/>
  <c r="CT107" i="10"/>
  <c r="CV107" i="10" s="1"/>
  <c r="CR114" i="10"/>
  <c r="CR35" i="10"/>
  <c r="CT47" i="10"/>
  <c r="CV47" i="10" s="1"/>
  <c r="G19" i="1"/>
  <c r="I19" i="1"/>
  <c r="G17" i="1"/>
  <c r="I83" i="1"/>
  <c r="G72" i="1"/>
  <c r="G73" i="1"/>
  <c r="I77" i="1"/>
  <c r="G77" i="1"/>
  <c r="I62" i="1"/>
  <c r="G62" i="1"/>
  <c r="G78" i="1"/>
  <c r="G23" i="1"/>
  <c r="G65" i="1"/>
  <c r="G51" i="1"/>
  <c r="I40" i="1"/>
  <c r="G40" i="1"/>
  <c r="I27" i="1"/>
  <c r="G27" i="1"/>
  <c r="G16" i="1"/>
  <c r="G50" i="1"/>
  <c r="G18" i="1"/>
  <c r="G25" i="1"/>
  <c r="G76" i="1"/>
  <c r="G47" i="1"/>
  <c r="I21" i="1"/>
  <c r="G21" i="1"/>
  <c r="G49" i="1"/>
  <c r="I44" i="1"/>
  <c r="G63" i="1"/>
  <c r="G67" i="1"/>
  <c r="G12" i="1"/>
  <c r="G64" i="1"/>
  <c r="G48" i="1"/>
  <c r="G68" i="1"/>
  <c r="G66" i="1"/>
  <c r="G14" i="1"/>
  <c r="G41" i="1"/>
  <c r="G35" i="1"/>
  <c r="G43" i="1"/>
  <c r="G53" i="1"/>
  <c r="I71" i="1"/>
  <c r="G71" i="1"/>
  <c r="G45" i="1"/>
  <c r="G82" i="1"/>
  <c r="G39" i="1"/>
  <c r="G20" i="1"/>
  <c r="G52" i="1"/>
  <c r="I36" i="1"/>
  <c r="G36" i="1"/>
  <c r="I24" i="1"/>
  <c r="G24" i="1"/>
  <c r="G37" i="1"/>
  <c r="F10" i="1"/>
  <c r="I22" i="1"/>
  <c r="G22" i="1"/>
  <c r="G38" i="1"/>
  <c r="I46" i="1"/>
  <c r="I81" i="1"/>
  <c r="G61" i="1"/>
  <c r="I32" i="1"/>
  <c r="CS73" i="10"/>
  <c r="CS100" i="10"/>
  <c r="CR64" i="10"/>
  <c r="CR37" i="10"/>
  <c r="CR45" i="10"/>
  <c r="CS11" i="10"/>
  <c r="CR116" i="10"/>
  <c r="CR118" i="10"/>
  <c r="CR117" i="10"/>
  <c r="CR112" i="10"/>
  <c r="CR113" i="10"/>
  <c r="CR111" i="10"/>
  <c r="CR5" i="10"/>
  <c r="CR7" i="10"/>
  <c r="I42" i="1"/>
  <c r="G13" i="1"/>
  <c r="I13" i="1"/>
  <c r="CV4" i="10"/>
  <c r="CS8" i="10"/>
  <c r="F90" i="1" l="1"/>
  <c r="I90" i="1" s="1"/>
  <c r="I89" i="1"/>
  <c r="CS3" i="10"/>
  <c r="I79" i="1"/>
  <c r="I33" i="1"/>
  <c r="G33" i="1"/>
  <c r="G74" i="1"/>
  <c r="I74" i="1"/>
  <c r="BZ138" i="10"/>
  <c r="F98" i="1" l="1"/>
  <c r="G90" i="1"/>
  <c r="BY138" i="10"/>
  <c r="AG138"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DUBERLEY, Irina</author>
  </authors>
  <commentList>
    <comment ref="F54" authorId="0" shapeId="0" xr:uid="{ABA68D51-E3EC-4D04-8845-2A1C3CF77869}">
      <text>
        <r>
          <rPr>
            <b/>
            <sz val="9"/>
            <color indexed="81"/>
            <rFont val="Tahoma"/>
            <family val="2"/>
          </rPr>
          <t>Should be ZERO (O) Please use E20A. E20B,E20C, E20D, E20E, E20F and E20G. Thank you.ID</t>
        </r>
        <r>
          <rPr>
            <sz val="9"/>
            <color indexed="81"/>
            <rFont val="Tahoma"/>
            <family val="2"/>
          </rPr>
          <t xml:space="preserve">
</t>
        </r>
      </text>
    </comment>
    <comment ref="F84" authorId="0" shapeId="0" xr:uid="{9D213307-172D-48F4-AA22-8E2493367211}">
      <text>
        <r>
          <rPr>
            <b/>
            <sz val="9"/>
            <color indexed="81"/>
            <rFont val="Tahoma"/>
            <family val="2"/>
          </rPr>
          <t>Should be ZERO (0) Please use CE04A,CE04B,CE04C,CE04D or CE04E. Thank you.ID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DUBERLEY, Irina</author>
  </authors>
  <commentList>
    <comment ref="CD169" authorId="0" shapeId="0" xr:uid="{92425769-38FE-4607-BA79-18448744D101}">
      <text>
        <r>
          <rPr>
            <b/>
            <sz val="9"/>
            <color indexed="81"/>
            <rFont val="Tahoma"/>
            <family val="2"/>
          </rPr>
          <t>DUBERLEY, Irina:</t>
        </r>
        <r>
          <rPr>
            <sz val="9"/>
            <color indexed="81"/>
            <rFont val="Tahoma"/>
            <family val="2"/>
          </rPr>
          <t xml:space="preserve">
together with 107144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JONES, Nicki</author>
  </authors>
  <commentList>
    <comment ref="K6" authorId="0" shapeId="0" xr:uid="{8195F8B9-DA96-4E0E-BBB8-E45BC60A02DD}">
      <text>
        <r>
          <rPr>
            <b/>
            <sz val="9"/>
            <color indexed="81"/>
            <rFont val="Tahoma"/>
            <family val="2"/>
          </rPr>
          <t>JONES, Nicki:</t>
        </r>
        <r>
          <rPr>
            <sz val="9"/>
            <color indexed="81"/>
            <rFont val="Tahoma"/>
            <family val="2"/>
          </rPr>
          <t xml:space="preserve">
Academy 01/07/23</t>
        </r>
      </text>
    </comment>
    <comment ref="K11" authorId="0" shapeId="0" xr:uid="{26DA8C0E-BEBF-4978-9A58-0925546F7F88}">
      <text>
        <r>
          <rPr>
            <b/>
            <sz val="9"/>
            <color indexed="81"/>
            <rFont val="Tahoma"/>
            <family val="2"/>
          </rPr>
          <t>JONES, Nicki:</t>
        </r>
        <r>
          <rPr>
            <sz val="9"/>
            <color indexed="81"/>
            <rFont val="Tahoma"/>
            <family val="2"/>
          </rPr>
          <t xml:space="preserve">
Academy 01/06/23</t>
        </r>
      </text>
    </comment>
    <comment ref="K22" authorId="0" shapeId="0" xr:uid="{D2CBFE33-1615-4497-A45F-761AB4E88C54}">
      <text>
        <r>
          <rPr>
            <b/>
            <sz val="9"/>
            <color indexed="81"/>
            <rFont val="Tahoma"/>
            <family val="2"/>
          </rPr>
          <t>JONES, Nicki:</t>
        </r>
        <r>
          <rPr>
            <sz val="9"/>
            <color indexed="81"/>
            <rFont val="Tahoma"/>
            <family val="2"/>
          </rPr>
          <t xml:space="preserve">
Academy 01/07/22</t>
        </r>
      </text>
    </comment>
  </commentList>
</comments>
</file>

<file path=xl/sharedStrings.xml><?xml version="1.0" encoding="utf-8"?>
<sst xmlns="http://schemas.openxmlformats.org/spreadsheetml/2006/main" count="2427" uniqueCount="1004">
  <si>
    <t>Actual as % Budget</t>
  </si>
  <si>
    <t>Actual &gt; Budget Warning</t>
  </si>
  <si>
    <t>B 01</t>
  </si>
  <si>
    <t>Committed Revenue balance</t>
  </si>
  <si>
    <t>Actual to date Higher than Budget</t>
  </si>
  <si>
    <t>B 01_01</t>
  </si>
  <si>
    <t>Committed revenue balance - revenue grants</t>
  </si>
  <si>
    <t>B 02</t>
  </si>
  <si>
    <t>Uncommitted Revenue balance</t>
  </si>
  <si>
    <t>Actual but no Budget</t>
  </si>
  <si>
    <t>B 03</t>
  </si>
  <si>
    <t>Devolved Formula Capital balance</t>
  </si>
  <si>
    <t>B 05</t>
  </si>
  <si>
    <t>Other Capital balances</t>
  </si>
  <si>
    <t>B 06</t>
  </si>
  <si>
    <t>Community Focused extended school balances</t>
  </si>
  <si>
    <t>TOTAL BALANCE BROUGHT FORWARD</t>
  </si>
  <si>
    <t>REVENUE INCOME</t>
  </si>
  <si>
    <t>I 01</t>
  </si>
  <si>
    <t>Funds delegated by the LEA</t>
  </si>
  <si>
    <t>I 02</t>
  </si>
  <si>
    <t>Funding for sixth form students</t>
  </si>
  <si>
    <t>I 03</t>
  </si>
  <si>
    <t xml:space="preserve">High Needs Top Up Funding </t>
  </si>
  <si>
    <t>I 04</t>
  </si>
  <si>
    <t>Funding for minority ethnic pupils</t>
  </si>
  <si>
    <t>I 05</t>
  </si>
  <si>
    <t>Pupil Premium</t>
  </si>
  <si>
    <t>I 06</t>
  </si>
  <si>
    <t>Other government grants</t>
  </si>
  <si>
    <t>I 07</t>
  </si>
  <si>
    <t>Other grants and payments received</t>
  </si>
  <si>
    <t>I 08a</t>
  </si>
  <si>
    <t>Income from facilities and services</t>
  </si>
  <si>
    <t>I 08b</t>
  </si>
  <si>
    <t>Other Income from Facilities and Services</t>
  </si>
  <si>
    <t>I 09</t>
  </si>
  <si>
    <t>Income from catering</t>
  </si>
  <si>
    <t>I 10</t>
  </si>
  <si>
    <t>Receipts from supply teacher insurance claims</t>
  </si>
  <si>
    <t>I 11</t>
  </si>
  <si>
    <t>Receipts from other insurance claims</t>
  </si>
  <si>
    <t>I 12</t>
  </si>
  <si>
    <t>Income from contributions to visits etc.</t>
  </si>
  <si>
    <t>I 13</t>
  </si>
  <si>
    <t>Donations and/or private funds</t>
  </si>
  <si>
    <t>I 15</t>
  </si>
  <si>
    <t>I 16</t>
  </si>
  <si>
    <t>Community focused extended school funding and/or grants</t>
  </si>
  <si>
    <t>I 17</t>
  </si>
  <si>
    <t xml:space="preserve">Community focused extended school facilities income </t>
  </si>
  <si>
    <t>I 18A</t>
  </si>
  <si>
    <t>COVID-19 JOB RETENTION SCHEME (JRS)</t>
  </si>
  <si>
    <t>I 18B</t>
  </si>
  <si>
    <t>COVID-19 EXCEPTIONAL COSTS GRANT</t>
  </si>
  <si>
    <t>I 18C</t>
  </si>
  <si>
    <t>COVID-19 CATCH UP GRANT</t>
  </si>
  <si>
    <t>I 18D</t>
  </si>
  <si>
    <t>Additional Grants for Schools</t>
  </si>
  <si>
    <t>TOTAL REVENUE INCOME</t>
  </si>
  <si>
    <t>REVENUE EXPENDITURE</t>
  </si>
  <si>
    <t>E 01</t>
  </si>
  <si>
    <t>Teaching Staff</t>
  </si>
  <si>
    <t>E 02</t>
  </si>
  <si>
    <t>Supply staff</t>
  </si>
  <si>
    <t>E 03</t>
  </si>
  <si>
    <t>Education support staff</t>
  </si>
  <si>
    <t>E 04</t>
  </si>
  <si>
    <t>Premises staff</t>
  </si>
  <si>
    <t>E 05</t>
  </si>
  <si>
    <t>Administrative &amp; clerical staff</t>
  </si>
  <si>
    <t>E 06</t>
  </si>
  <si>
    <t>Catering staff</t>
  </si>
  <si>
    <t>E 07</t>
  </si>
  <si>
    <t>Cost of other staff</t>
  </si>
  <si>
    <t>E 08</t>
  </si>
  <si>
    <t>Indirect employee expenses</t>
  </si>
  <si>
    <t>E 09</t>
  </si>
  <si>
    <t>Staff development &amp; training</t>
  </si>
  <si>
    <t>E 10</t>
  </si>
  <si>
    <t>Supply teacher insurance</t>
  </si>
  <si>
    <t>E 11</t>
  </si>
  <si>
    <t>Staff related insurance</t>
  </si>
  <si>
    <t>E 12</t>
  </si>
  <si>
    <t>Building maintenance and improvement</t>
  </si>
  <si>
    <t>E 13</t>
  </si>
  <si>
    <t>Grounds maintenance and improvement</t>
  </si>
  <si>
    <t>E 14</t>
  </si>
  <si>
    <t>Cleaning and caretaking</t>
  </si>
  <si>
    <t>E 15</t>
  </si>
  <si>
    <t>Water &amp; sewerage</t>
  </si>
  <si>
    <t>E 16</t>
  </si>
  <si>
    <t>Energy</t>
  </si>
  <si>
    <t>E 17</t>
  </si>
  <si>
    <t>Rates</t>
  </si>
  <si>
    <t>E 18</t>
  </si>
  <si>
    <t>Other occupation costs</t>
  </si>
  <si>
    <t>E 19</t>
  </si>
  <si>
    <t>Learning resources (not ICT)</t>
  </si>
  <si>
    <t>E 20</t>
  </si>
  <si>
    <t>ICT learning resources</t>
  </si>
  <si>
    <t>E 21</t>
  </si>
  <si>
    <t>Exam fees</t>
  </si>
  <si>
    <t>E 22</t>
  </si>
  <si>
    <t>Administrative supplies</t>
  </si>
  <si>
    <t>E 23</t>
  </si>
  <si>
    <t>Other insurance premiums</t>
  </si>
  <si>
    <t>E 24</t>
  </si>
  <si>
    <t>Special facilities</t>
  </si>
  <si>
    <t>E 25</t>
  </si>
  <si>
    <t>Catering supplies</t>
  </si>
  <si>
    <t>E 26</t>
  </si>
  <si>
    <t>Agency supply staff</t>
  </si>
  <si>
    <t>E 27</t>
  </si>
  <si>
    <t>Bought in professional services - curriculum</t>
  </si>
  <si>
    <t>E 28a</t>
  </si>
  <si>
    <t>Bought in professional services - other (except PFI)</t>
  </si>
  <si>
    <t>E 29</t>
  </si>
  <si>
    <t>Loan interest</t>
  </si>
  <si>
    <t>E 30</t>
  </si>
  <si>
    <t>Direct revenue financing (revenue contributions to capital outlay)</t>
  </si>
  <si>
    <t>E 31</t>
  </si>
  <si>
    <t>Community focused extended school staff</t>
  </si>
  <si>
    <t>E 32</t>
  </si>
  <si>
    <t>Community focused extended school costs</t>
  </si>
  <si>
    <t>TOTAL REVENUE EXPENDITURE</t>
  </si>
  <si>
    <t>CAPITAL INCOME</t>
  </si>
  <si>
    <t>CI 01</t>
  </si>
  <si>
    <t>Capital income</t>
  </si>
  <si>
    <t>CI 03</t>
  </si>
  <si>
    <t>Private income</t>
  </si>
  <si>
    <t>CI 04</t>
  </si>
  <si>
    <t>Direct revenue financing (revenue contributions to capital)</t>
  </si>
  <si>
    <t>TOTAL CAPITAL INCOME</t>
  </si>
  <si>
    <t>CAPITAL EXPENDITURE</t>
  </si>
  <si>
    <t>CE 01</t>
  </si>
  <si>
    <t>Acquisition of land and existing buildings</t>
  </si>
  <si>
    <t>CE 02</t>
  </si>
  <si>
    <t>New construction conversion and renovation</t>
  </si>
  <si>
    <t>CE 03</t>
  </si>
  <si>
    <t>Vehicles, plant, equipment and machinery</t>
  </si>
  <si>
    <t>CE 04</t>
  </si>
  <si>
    <t>Information and communication technology</t>
  </si>
  <si>
    <t>TOTAL CAPITAL EXPENDITURE</t>
  </si>
  <si>
    <t>Manually:</t>
  </si>
  <si>
    <t>B 01 - Rev Grants cfwd</t>
  </si>
  <si>
    <t>Devolved formula capital balance</t>
  </si>
  <si>
    <t>B 05 - Other Capital cfwd</t>
  </si>
  <si>
    <t>Other capital balances</t>
  </si>
  <si>
    <t>TOTAL</t>
  </si>
  <si>
    <t>\\svrshir07\RES_Shirehall$\FinanceEducation\SCHOOLS\SCHOOL BUDGETS (Pri + Sec only)\Primary and Secondary Budgets\2020-21\Budget &amp; Advances\1920 School Budget Sheets &amp; Advances (Post Published Budget)\"Budget Summary &amp; Advances"X:X</t>
  </si>
  <si>
    <t>Balances Brought Forward</t>
  </si>
  <si>
    <t>Revenue Income</t>
  </si>
  <si>
    <t>Revenue Expenditure</t>
  </si>
  <si>
    <t>Capital Income</t>
  </si>
  <si>
    <t>Capital Expenditure</t>
  </si>
  <si>
    <t>Balances Carried Forward</t>
  </si>
  <si>
    <t>NOT egzist enimoore?</t>
  </si>
  <si>
    <t>Opening Balances</t>
  </si>
  <si>
    <t>Closing Balances</t>
  </si>
  <si>
    <t>&amp; S/School/Spec Budget/2020/2021 budget estimate tool Final - April 2021</t>
  </si>
  <si>
    <t>School LA Number</t>
  </si>
  <si>
    <t>DfE No</t>
  </si>
  <si>
    <t>DfE No (shortened)</t>
  </si>
  <si>
    <t>URN</t>
  </si>
  <si>
    <t>School Name</t>
  </si>
  <si>
    <t>Type 2</t>
  </si>
  <si>
    <t>EstablishmentTypeGroup (name)</t>
  </si>
  <si>
    <t>Bank Account</t>
  </si>
  <si>
    <t>Total</t>
  </si>
  <si>
    <t>E 28A</t>
  </si>
  <si>
    <t>E 28B</t>
  </si>
  <si>
    <t>CREDITOR ACCRUALS AND RECEIPTS IN ADVANCE</t>
  </si>
  <si>
    <t>PARTNERSHIP FUNDING</t>
  </si>
  <si>
    <t>REVENUE CONTRIBUTIONS TO CAPITAL</t>
  </si>
  <si>
    <t>EXCEPTIONAL CIRCUMSTANCES</t>
  </si>
  <si>
    <t>Living Wage</t>
  </si>
  <si>
    <t>Living Wage Comments</t>
  </si>
  <si>
    <t>Revenue</t>
  </si>
  <si>
    <t>Capital</t>
  </si>
  <si>
    <t>ISB vs Total Income %</t>
  </si>
  <si>
    <t xml:space="preserve">Employees vs Core Income % </t>
  </si>
  <si>
    <t>Pauntley Church of England Primary School</t>
  </si>
  <si>
    <t>Huntley Church of England Primary School</t>
  </si>
  <si>
    <t>Sapperton Church of England Primary School</t>
  </si>
  <si>
    <t>Ellwood Primary School</t>
  </si>
  <si>
    <t>Leonard Stanley Church of England Primary School</t>
  </si>
  <si>
    <t>Meadowside Primary School</t>
  </si>
  <si>
    <t>Mickleton Primary School</t>
  </si>
  <si>
    <t>Eastcombe Primary School</t>
  </si>
  <si>
    <t>Kingswood Primary School</t>
  </si>
  <si>
    <t>Stroud Valley Community Primary School</t>
  </si>
  <si>
    <t>Thrupp School</t>
  </si>
  <si>
    <t>Holy Trinity Church of England Primary School</t>
  </si>
  <si>
    <t>Whitminster Endowed Church of England Primary School</t>
  </si>
  <si>
    <t>Tutshill Church of England Primary School</t>
  </si>
  <si>
    <t>Norton Church of England Primary School</t>
  </si>
  <si>
    <t>Glenfall Community Primary School</t>
  </si>
  <si>
    <t>Woolaston Primary School</t>
  </si>
  <si>
    <t>Dinglewell Infant School</t>
  </si>
  <si>
    <t>Stow-on-the-Wold Primary School</t>
  </si>
  <si>
    <t>Cirencester Primary School</t>
  </si>
  <si>
    <t>Shurdington Church of England Primary School</t>
  </si>
  <si>
    <t>Withington Church of England Primary School</t>
  </si>
  <si>
    <t>Lydbrook Primary School</t>
  </si>
  <si>
    <t>The John Moore Primary School</t>
  </si>
  <si>
    <t>Westbury-on-Severn Church of England Primary School</t>
  </si>
  <si>
    <t>Mitcheldean Endowed Primary School</t>
  </si>
  <si>
    <t>Oakridge Parochial School</t>
  </si>
  <si>
    <t>Ampney Crucis Church of England Primary School</t>
  </si>
  <si>
    <t>Abbeymead Primary School</t>
  </si>
  <si>
    <t>Greatfield Park Primary School</t>
  </si>
  <si>
    <t>Cam Woodfield Infant School</t>
  </si>
  <si>
    <t>Yorkley Primary School</t>
  </si>
  <si>
    <t>Coalway Junior School</t>
  </si>
  <si>
    <t>Eastington Primary School</t>
  </si>
  <si>
    <t>Castle Hill Primary School</t>
  </si>
  <si>
    <t>Steam Mills Primary School</t>
  </si>
  <si>
    <t>Lakeside Primary School</t>
  </si>
  <si>
    <t>Coney Hill Community Primary School</t>
  </si>
  <si>
    <t>Harewood Infant School</t>
  </si>
  <si>
    <t>Hillview Primary School</t>
  </si>
  <si>
    <t>Ashchurch Primary School</t>
  </si>
  <si>
    <t>Chalford Hill Primary School</t>
  </si>
  <si>
    <t>Churcham Primary School</t>
  </si>
  <si>
    <t>Soudley School</t>
  </si>
  <si>
    <t>Birdlip Primary School</t>
  </si>
  <si>
    <t>Sharpness Primary School</t>
  </si>
  <si>
    <t>Pittville School</t>
  </si>
  <si>
    <t>Warden Hill Primary School</t>
  </si>
  <si>
    <t>Miserden Church of England Primary School</t>
  </si>
  <si>
    <t>Cam Hopton Church of England Primary School</t>
  </si>
  <si>
    <t>Tewkesbury Church of England Primary School</t>
  </si>
  <si>
    <t>Ruardean Church of England Primary School</t>
  </si>
  <si>
    <t>Meysey Hampton Church of England Primary School</t>
  </si>
  <si>
    <t>Haresfield Church of England Primary School</t>
  </si>
  <si>
    <t>Deerhurst and Apperley Church of England Primary School</t>
  </si>
  <si>
    <t>Stratton Church of England Primary School</t>
  </si>
  <si>
    <t>Bisley Blue Coat Church of England Primary School</t>
  </si>
  <si>
    <t>Gardners Lane Primary School</t>
  </si>
  <si>
    <t>Benhall Infant School</t>
  </si>
  <si>
    <t>Innsworth Infant School</t>
  </si>
  <si>
    <t>Cam Everlands Primary School</t>
  </si>
  <si>
    <t>Woodmancote School</t>
  </si>
  <si>
    <t>Gastrells Community Primary School</t>
  </si>
  <si>
    <t>Innsworth Junior School</t>
  </si>
  <si>
    <t>Coalway Community Infant School</t>
  </si>
  <si>
    <t>Twyning School</t>
  </si>
  <si>
    <t>Rodmarton School</t>
  </si>
  <si>
    <t>Clearwell Church of England Primary School</t>
  </si>
  <si>
    <t>Linden Primary School</t>
  </si>
  <si>
    <t>Parkend Primary School</t>
  </si>
  <si>
    <t>Rednock School</t>
  </si>
  <si>
    <t>Oakwood Primary School</t>
  </si>
  <si>
    <t>Cranham Church of England Primary School</t>
  </si>
  <si>
    <t>Bussage Church of England Primary School</t>
  </si>
  <si>
    <t>Ann Edwards Church of England Primary School</t>
  </si>
  <si>
    <t>Hempsted Church of England Primary School</t>
  </si>
  <si>
    <t>Rodborough Community Primary School</t>
  </si>
  <si>
    <t>Churchdown Parton Manor Junior School</t>
  </si>
  <si>
    <t>Cashes Green Primary School</t>
  </si>
  <si>
    <t>Woodside Primary School</t>
  </si>
  <si>
    <t>Coberley Church of England Primary School</t>
  </si>
  <si>
    <t>Hatherop Church of England Primary School</t>
  </si>
  <si>
    <t>Dinglewell Junior School</t>
  </si>
  <si>
    <t>Temple Guiting Church of England School</t>
  </si>
  <si>
    <t>Tredworth Junior School</t>
  </si>
  <si>
    <t>Randwick Church of England Primary School</t>
  </si>
  <si>
    <t>Kempsford Church of England Primary School</t>
  </si>
  <si>
    <t>Ashleworth Church of England Primary School</t>
  </si>
  <si>
    <t>Walmore Hill Primary School</t>
  </si>
  <si>
    <t>Uley Church of England Primary School</t>
  </si>
  <si>
    <t>Southrop Church of England Primary School</t>
  </si>
  <si>
    <t>Hillesley Church of England Primary School</t>
  </si>
  <si>
    <t>Northleach Church of England Primary School</t>
  </si>
  <si>
    <t>Gloucester Road Primary School</t>
  </si>
  <si>
    <t>Willersey Church of England Primary School</t>
  </si>
  <si>
    <t>Horsley Church of England Primary School</t>
  </si>
  <si>
    <t>Uplands Community Primary School</t>
  </si>
  <si>
    <t>Slimbridge Primary School</t>
  </si>
  <si>
    <t>Nailsworth Church of England Primary School</t>
  </si>
  <si>
    <t>Naunton Park Primary School</t>
  </si>
  <si>
    <t>Park Junior School</t>
  </si>
  <si>
    <t>Maidenhill School</t>
  </si>
  <si>
    <t>Sector</t>
  </si>
  <si>
    <t>Total Schools</t>
  </si>
  <si>
    <t>Returns to date</t>
  </si>
  <si>
    <t>%</t>
  </si>
  <si>
    <t>Primary</t>
  </si>
  <si>
    <t>Secondary</t>
  </si>
  <si>
    <t>Special</t>
  </si>
  <si>
    <t>Alternative Provision</t>
  </si>
  <si>
    <t>St Briavels</t>
  </si>
  <si>
    <t xml:space="preserve">Redbrook under </t>
  </si>
  <si>
    <t>Blakeney</t>
  </si>
  <si>
    <t>Pillowell</t>
  </si>
  <si>
    <t>Lydney</t>
  </si>
  <si>
    <t>Aylburton</t>
  </si>
  <si>
    <t>Glebe Infant</t>
  </si>
  <si>
    <t>From 01/04/2018 with Picklenash Junior under 726 Picklenash Junior</t>
  </si>
  <si>
    <t>Picklenash</t>
  </si>
  <si>
    <t>From 01/04/2018 with Glebe Infant under 726 Picklenash Junior</t>
  </si>
  <si>
    <t>Elmbridge Jun</t>
  </si>
  <si>
    <t>Elmbridge Inf</t>
  </si>
  <si>
    <t>Kemble Primary</t>
  </si>
  <si>
    <t>academy from 01/04/2018 next fin year</t>
  </si>
  <si>
    <t>Siddington Primary</t>
  </si>
  <si>
    <t>Cam Woodfield Jun</t>
  </si>
  <si>
    <t>BALANCES BROUGHT FORWARD * -1</t>
  </si>
  <si>
    <t>REVENUE INCOME *-1</t>
  </si>
  <si>
    <t>CAPITAL INCOME *-1</t>
  </si>
  <si>
    <t>LA School Number</t>
  </si>
  <si>
    <t>B01</t>
  </si>
  <si>
    <t>B01 1</t>
  </si>
  <si>
    <t>B02</t>
  </si>
  <si>
    <t>B03</t>
  </si>
  <si>
    <t>B05</t>
  </si>
  <si>
    <t>B06</t>
  </si>
  <si>
    <t>I01</t>
  </si>
  <si>
    <t>I02</t>
  </si>
  <si>
    <t>I03</t>
  </si>
  <si>
    <t>I04</t>
  </si>
  <si>
    <t>I05</t>
  </si>
  <si>
    <t>I06</t>
  </si>
  <si>
    <t>I07</t>
  </si>
  <si>
    <t>I08a</t>
  </si>
  <si>
    <t>I08b</t>
  </si>
  <si>
    <t>I09</t>
  </si>
  <si>
    <t>I10</t>
  </si>
  <si>
    <t>I11</t>
  </si>
  <si>
    <t>I12</t>
  </si>
  <si>
    <t>I13</t>
  </si>
  <si>
    <t>I15</t>
  </si>
  <si>
    <t>I16</t>
  </si>
  <si>
    <t>I17</t>
  </si>
  <si>
    <t>I18A</t>
  </si>
  <si>
    <t>I18B</t>
  </si>
  <si>
    <t>I18C</t>
  </si>
  <si>
    <t>I18D</t>
  </si>
  <si>
    <t>E01</t>
  </si>
  <si>
    <t>E02</t>
  </si>
  <si>
    <t>E03</t>
  </si>
  <si>
    <t>E04</t>
  </si>
  <si>
    <t>E05</t>
  </si>
  <si>
    <t>E06</t>
  </si>
  <si>
    <t>E07</t>
  </si>
  <si>
    <t>E08</t>
  </si>
  <si>
    <t>E09</t>
  </si>
  <si>
    <t>E10</t>
  </si>
  <si>
    <t>E11</t>
  </si>
  <si>
    <t>E12</t>
  </si>
  <si>
    <t>E13</t>
  </si>
  <si>
    <t>E14</t>
  </si>
  <si>
    <t>E15</t>
  </si>
  <si>
    <t>E16</t>
  </si>
  <si>
    <t>E17</t>
  </si>
  <si>
    <t>E18</t>
  </si>
  <si>
    <t>E19</t>
  </si>
  <si>
    <t>E20</t>
  </si>
  <si>
    <t>E21</t>
  </si>
  <si>
    <t>E22</t>
  </si>
  <si>
    <t>E23</t>
  </si>
  <si>
    <t>E24</t>
  </si>
  <si>
    <t>E25</t>
  </si>
  <si>
    <t>E26</t>
  </si>
  <si>
    <t>E27</t>
  </si>
  <si>
    <t>E28a</t>
  </si>
  <si>
    <t>E29</t>
  </si>
  <si>
    <t>E30</t>
  </si>
  <si>
    <t>E31</t>
  </si>
  <si>
    <t>E32</t>
  </si>
  <si>
    <t>CI01</t>
  </si>
  <si>
    <t>CI03</t>
  </si>
  <si>
    <t>CI04</t>
  </si>
  <si>
    <t>CE01</t>
  </si>
  <si>
    <t>CE02</t>
  </si>
  <si>
    <t>CE03</t>
  </si>
  <si>
    <t>CE04</t>
  </si>
  <si>
    <t>Alderman Knight</t>
  </si>
  <si>
    <t>Bettridge</t>
  </si>
  <si>
    <t>The Shrubberies</t>
  </si>
  <si>
    <t xml:space="preserve">Heart of the Forest </t>
  </si>
  <si>
    <t>Blakeney Primary School (&amp; Pillowell from 01/04/2016)</t>
  </si>
  <si>
    <t>Bledington School</t>
  </si>
  <si>
    <t>Brimscombe Church of England Primary School</t>
  </si>
  <si>
    <t>Grangefield School</t>
  </si>
  <si>
    <t>Great Rissington Primary School</t>
  </si>
  <si>
    <t>King's Stanley Church of England Primary School</t>
  </si>
  <si>
    <t>Picklenash Junior &amp; Glebe Infant School from 01/04/2018</t>
  </si>
  <si>
    <t>North Nibley Church of England Primary School</t>
  </si>
  <si>
    <t>The Croft School</t>
  </si>
  <si>
    <t>Prestbury St. Mary's Church of England Junior School</t>
  </si>
  <si>
    <t>St. White's C.P. School</t>
  </si>
  <si>
    <t>St. Mary's Church of England Infant School (Prestbury)</t>
  </si>
  <si>
    <t>Wye Forest Federation</t>
  </si>
  <si>
    <t>Sheepscombe School</t>
  </si>
  <si>
    <t>Isbourne Valley Primary</t>
  </si>
  <si>
    <t>The Park Infant School</t>
  </si>
  <si>
    <t>Kingsway Primary</t>
  </si>
  <si>
    <t>Woodchester Endowed Church of England Primary School</t>
  </si>
  <si>
    <t>Hesters Way Primary School and Family Centre</t>
  </si>
  <si>
    <t>St. John's Church of England Primary School (Cheltenham)</t>
  </si>
  <si>
    <t>St Thomas More</t>
  </si>
  <si>
    <t>Elmbridge Junior and Infants School</t>
  </si>
  <si>
    <t>Finlay Primary School</t>
  </si>
  <si>
    <t>St. Paul's Church of England Primary School</t>
  </si>
  <si>
    <t>Coopers Edge Primary</t>
  </si>
  <si>
    <t>£</t>
  </si>
  <si>
    <t>BALANCES BROUGHT FORWARD</t>
  </si>
  <si>
    <t>Revenue Income to Date</t>
  </si>
  <si>
    <t>Revenue Exp to Date</t>
  </si>
  <si>
    <t>Planned Rev Income</t>
  </si>
  <si>
    <t>Planned Rev Expenditure</t>
  </si>
  <si>
    <t>Income more or less than planned</t>
  </si>
  <si>
    <t>Rev Spent To Date</t>
  </si>
  <si>
    <t>SAP No</t>
  </si>
  <si>
    <t>Sch No</t>
  </si>
  <si>
    <t>B04</t>
  </si>
  <si>
    <t>I14</t>
  </si>
  <si>
    <t>E28A</t>
  </si>
  <si>
    <t>E28B</t>
  </si>
  <si>
    <t>SAP Balance</t>
  </si>
  <si>
    <t>Check</t>
  </si>
  <si>
    <t>Remaining Revenue To Spend</t>
  </si>
  <si>
    <t>Remaing Capital to Spend</t>
  </si>
  <si>
    <t>Remaining Total Balance</t>
  </si>
  <si>
    <t>Row Labels</t>
  </si>
  <si>
    <t>Schools Numbers for Downloads</t>
  </si>
  <si>
    <t>Detail Code - CFR Mapping List</t>
  </si>
  <si>
    <t>125-599</t>
  </si>
  <si>
    <t>603-699</t>
  </si>
  <si>
    <t>702-798</t>
  </si>
  <si>
    <t>800-898</t>
  </si>
  <si>
    <t>900-959</t>
  </si>
  <si>
    <t>Detail Code</t>
  </si>
  <si>
    <t>CFR</t>
  </si>
  <si>
    <t>Lib assts pay</t>
  </si>
  <si>
    <t>EDUCATION SUPPORT STAFF</t>
  </si>
  <si>
    <t>Lib assts-sick pay</t>
  </si>
  <si>
    <t>Lib assts-otime</t>
  </si>
  <si>
    <t>Lib assts-super</t>
  </si>
  <si>
    <t>Lib assts-ni</t>
  </si>
  <si>
    <t>Rel Lib assts-ni</t>
  </si>
  <si>
    <t>Eduction adviser-pay</t>
  </si>
  <si>
    <t>Eduction adviser-sick pay</t>
  </si>
  <si>
    <t>Eduction adviser-agency</t>
  </si>
  <si>
    <t>Eduction adviser-super</t>
  </si>
  <si>
    <t>Eduction adviser-ni</t>
  </si>
  <si>
    <t>St Thomas More Catholic has their b/a from 01/09/2017</t>
  </si>
  <si>
    <t>Siddington academy from 01/04/2018</t>
  </si>
  <si>
    <t>Kemble academy from 01/04/2018</t>
  </si>
  <si>
    <t>Coaley academy from 01/01/2018</t>
  </si>
  <si>
    <t>Cam Woodfield Jun academy from 01/04/2018</t>
  </si>
  <si>
    <t>Glebe with Picklenash under 107726</t>
  </si>
  <si>
    <t>Rowanfield Infant Academy from 01/09/2017</t>
  </si>
  <si>
    <t>MoatPrimary School  Academy from 01/06/2017</t>
  </si>
  <si>
    <t>St Lawrence Academy from 01/03/2018</t>
  </si>
  <si>
    <t>Grange Academy from 01/09/2018</t>
  </si>
  <si>
    <t>Chesterton Academy from 01/09/18</t>
  </si>
  <si>
    <t>Bibury Academy from 01/02/2019</t>
  </si>
  <si>
    <t>Playwoeker - agency</t>
  </si>
  <si>
    <t>Minsterworth CE School (Aided) Closed 31/12/2017</t>
  </si>
  <si>
    <t>Paternoster Academy from 01/06/2019</t>
  </si>
  <si>
    <t>Tuffley Academy from 01/10/2019</t>
  </si>
  <si>
    <t>Y&amp;C officer - senior pay</t>
  </si>
  <si>
    <t>Hartpury Academy from 01/07/2019</t>
  </si>
  <si>
    <t>St. Matthew Academy from 01/08/2019</t>
  </si>
  <si>
    <t>Drybrook Academy from 01/04/20</t>
  </si>
  <si>
    <t>Belmont Academy from 01/07/20</t>
  </si>
  <si>
    <t>Battledown Academy from 01/04/20</t>
  </si>
  <si>
    <t>Tredington Acsdemy from 01/08/20</t>
  </si>
  <si>
    <t>Fire Control Officer-agency</t>
  </si>
  <si>
    <t>COST OF OTHER STAFF</t>
  </si>
  <si>
    <t>Firefighter 1-agency</t>
  </si>
  <si>
    <t>Fieldwork support L3-pay</t>
  </si>
  <si>
    <t>Fieldwork support L3-super</t>
  </si>
  <si>
    <t>Fieldwork support L3-ni</t>
  </si>
  <si>
    <t>Fieldwork support L2-pay</t>
  </si>
  <si>
    <t>Fieldwork support L2-ni</t>
  </si>
  <si>
    <t>Residential support workers-slp in allow</t>
  </si>
  <si>
    <t>Home care assistans-pay</t>
  </si>
  <si>
    <t>Home care assistans-super</t>
  </si>
  <si>
    <t>Home care assistans-ni</t>
  </si>
  <si>
    <t>Professionals-pay</t>
  </si>
  <si>
    <t>Professionals-sick pay</t>
  </si>
  <si>
    <t>Professionals-overtime</t>
  </si>
  <si>
    <t>Professionals-super</t>
  </si>
  <si>
    <t>Professionals-ni</t>
  </si>
  <si>
    <t>Managers-pay</t>
  </si>
  <si>
    <t>Managers-sick pay</t>
  </si>
  <si>
    <t>Managers-overtime</t>
  </si>
  <si>
    <t>Managers-super</t>
  </si>
  <si>
    <t>Managers-ni</t>
  </si>
  <si>
    <t>Manual workers-agency</t>
  </si>
  <si>
    <t>PREMISES STAFF</t>
  </si>
  <si>
    <t>Driver-general duties-pay</t>
  </si>
  <si>
    <t>Driver-general duties-overtime</t>
  </si>
  <si>
    <t>Driver-general duties-super</t>
  </si>
  <si>
    <t>Driver-general duties-ni</t>
  </si>
  <si>
    <t>Compensatory grant</t>
  </si>
  <si>
    <t>Refund NHS charges</t>
  </si>
  <si>
    <t>INDIRECT EMPLOYEE EXPENSES</t>
  </si>
  <si>
    <t>Non-De Poel Agency Staff</t>
  </si>
  <si>
    <t>ADMINISTRATIVE &amp; CLERICAL STAFF</t>
  </si>
  <si>
    <t>Lump Sum Redundancy (USE 11080)</t>
  </si>
  <si>
    <t>T'chrs Lump Sum Redundancy (USE 11080)</t>
  </si>
  <si>
    <t>Employee miscellaneous</t>
  </si>
  <si>
    <t>Laundry staff-pay</t>
  </si>
  <si>
    <t>Laundry staff-super</t>
  </si>
  <si>
    <t>Laundry staff-ni</t>
  </si>
  <si>
    <t>Minor works</t>
  </si>
  <si>
    <t>BUILDING MAINTENANCE AND IMPROVEMENT</t>
  </si>
  <si>
    <t>Major works</t>
  </si>
  <si>
    <t>Buildings related equip-maint</t>
  </si>
  <si>
    <t>Dept R&amp;M-Emergency Call Out</t>
  </si>
  <si>
    <t>Day to day R&amp;M</t>
  </si>
  <si>
    <t>Minor improvements</t>
  </si>
  <si>
    <t>Internal decoration</t>
  </si>
  <si>
    <t>Grounds Maintenance-additional</t>
  </si>
  <si>
    <t>GROUNDS MAINTENANCE AND IMPROVEMENT</t>
  </si>
  <si>
    <t>NC-Planned programme R&amp;M works/fees</t>
  </si>
  <si>
    <t>NC - Engineering Inspections</t>
  </si>
  <si>
    <t>Fixtures</t>
  </si>
  <si>
    <t>Window cleaning</t>
  </si>
  <si>
    <t>CLEANING &amp; CARETAKING</t>
  </si>
  <si>
    <t>Cleaning materials</t>
  </si>
  <si>
    <t>Insurance - vandalism</t>
  </si>
  <si>
    <t>OTHER INSURANCE PREMIUMS</t>
  </si>
  <si>
    <t>NC - Premises Insurance</t>
  </si>
  <si>
    <t>Vehicles-plant maintenance</t>
  </si>
  <si>
    <t>Road Tax/licenses</t>
  </si>
  <si>
    <t>LEARNING RESOURCES (not ICT)</t>
  </si>
  <si>
    <t>Fuel/Oil</t>
  </si>
  <si>
    <t>Transport - service users</t>
  </si>
  <si>
    <t>Secondary School Transport</t>
  </si>
  <si>
    <t>Primary School Transport</t>
  </si>
  <si>
    <t>Special School Transport</t>
  </si>
  <si>
    <t>Car lease/hire - other costs</t>
  </si>
  <si>
    <t>Pool Car / Vehicle Hire</t>
  </si>
  <si>
    <t>Public Transport - GCC</t>
  </si>
  <si>
    <t>Public Transport - Non GCC</t>
  </si>
  <si>
    <t>NC - Vehicle Insurance</t>
  </si>
  <si>
    <t>Car allowance-Lump sum</t>
  </si>
  <si>
    <t>Car allowance-ess.mileage</t>
  </si>
  <si>
    <t>Car allowance-casual</t>
  </si>
  <si>
    <t>Car allowance-ad hoc rates</t>
  </si>
  <si>
    <t>Business Travel - Non GCC</t>
  </si>
  <si>
    <t>NC-Leasing-Operating Equipment</t>
  </si>
  <si>
    <t>Recorded media</t>
  </si>
  <si>
    <t>Maintenance and Repair Supplies</t>
  </si>
  <si>
    <t>OTHER OCCUPATION COSTS</t>
  </si>
  <si>
    <t>Catering Supplies</t>
  </si>
  <si>
    <t>Legal Costs (Fees and Disbursements)</t>
  </si>
  <si>
    <t>Actuarial Fees</t>
  </si>
  <si>
    <t>BOUGHT IN PROFESSIONAL SERVICES - CURRICULUM</t>
  </si>
  <si>
    <t>Medical Fees</t>
  </si>
  <si>
    <t>Provision of courses</t>
  </si>
  <si>
    <t>Purchase Card, school mobile phone</t>
  </si>
  <si>
    <t>ADMINISTRATIVE SUPPLIES</t>
  </si>
  <si>
    <t>Telephony Rental, Calls</t>
  </si>
  <si>
    <t>Staff meals</t>
  </si>
  <si>
    <t>Conference expenses</t>
  </si>
  <si>
    <t>Jurors &amp; witness expenses</t>
  </si>
  <si>
    <t>Members-subsistence</t>
  </si>
  <si>
    <t>Personal needs</t>
  </si>
  <si>
    <t>Subscriptions</t>
  </si>
  <si>
    <t>Personal Needs</t>
  </si>
  <si>
    <t>Public Notices &amp; Information</t>
  </si>
  <si>
    <t>GRANTS to VPI Sector</t>
  </si>
  <si>
    <t>Ex gratia payments</t>
  </si>
  <si>
    <t>Excluded pupils (Deduction From Delegated Budget)</t>
  </si>
  <si>
    <t>Special Facility Expenditure</t>
  </si>
  <si>
    <t>Community Focused School Costs (trips)</t>
  </si>
  <si>
    <t>OTHER GRANTS AND PAYMENTS RECEIVED</t>
  </si>
  <si>
    <t>Unallocated Budget</t>
  </si>
  <si>
    <t>Site maintenance</t>
  </si>
  <si>
    <t>Special allowances</t>
  </si>
  <si>
    <t>Childrens Agency</t>
  </si>
  <si>
    <t>Bank Charges</t>
  </si>
  <si>
    <t>National Sen Funding</t>
  </si>
  <si>
    <t>FUNDS DELEGATED BY THE LA</t>
  </si>
  <si>
    <t>REPAYMENT OF LOAN (Schools)</t>
  </si>
  <si>
    <t>Funds Delegated by the LA</t>
  </si>
  <si>
    <t>BFWD BALANCES</t>
  </si>
  <si>
    <t>TEACHERS PAY GRANT</t>
  </si>
  <si>
    <t>FREE SCHOOL MEALS SUPPLEMENTARY GRANT</t>
  </si>
  <si>
    <t>Supplementary Grant</t>
  </si>
  <si>
    <t>Mainstream Schools Additional Grant</t>
  </si>
  <si>
    <t>WASTE INTERNAL RECHARGE (COUNTY WASTE CONTRACT)</t>
  </si>
  <si>
    <t>Transfer to Reserves</t>
  </si>
  <si>
    <t>Transfer from Reserves</t>
  </si>
  <si>
    <t>ADDITIONAL GRANT FOR SCHOOLS</t>
  </si>
  <si>
    <t>DWP - Grant Income</t>
  </si>
  <si>
    <t>Other Revenue Grants and Payments</t>
  </si>
  <si>
    <t>DFE-Dedicated Schools Grant</t>
  </si>
  <si>
    <t>DFE-PE &amp; Sports Grant</t>
  </si>
  <si>
    <t>DFE-Universal Infant Free School Meals Grant</t>
  </si>
  <si>
    <t>HA- Joint Funding (NHS)</t>
  </si>
  <si>
    <t>HA- Other Contributions</t>
  </si>
  <si>
    <t>INCOME FROM FACILITIES AND SERVICES</t>
  </si>
  <si>
    <t>6th form non-entitled Transport Charges</t>
  </si>
  <si>
    <t>INCOME FROM CONTRIBUTIONS TO VISITS ETC.</t>
  </si>
  <si>
    <t>Pre-school Income</t>
  </si>
  <si>
    <t>DONATIONS AND/OR PRIVATE FUNDS</t>
  </si>
  <si>
    <t>Council Tax Freeze Grant</t>
  </si>
  <si>
    <t>INCOME FROM CATERING</t>
  </si>
  <si>
    <t>Activities / Trips</t>
  </si>
  <si>
    <t>Lettings</t>
  </si>
  <si>
    <t>Rental Income</t>
  </si>
  <si>
    <t>COMMUNITY FOCUSED SCHOOL FACILITIES INCOME</t>
  </si>
  <si>
    <t>Tuition Fees</t>
  </si>
  <si>
    <t>Monthly Update Notes</t>
  </si>
  <si>
    <r>
      <t>Run SAP reports - Screen KSB1:</t>
    </r>
    <r>
      <rPr>
        <sz val="10"/>
        <rFont val="Arial"/>
        <family val="2"/>
      </rPr>
      <t xml:space="preserve"> Follow the steps below to create downloads, repeat for each cost centre range (125-585, 586-681, 682-767, 768-842 &amp; 845-956)</t>
    </r>
  </si>
  <si>
    <t>a.</t>
  </si>
  <si>
    <t>Open screen KSB1 Click the Multiple Cost Centre button marked A in the screen shot below and for each cost centre range copy the SAP No's from the "Sch Nums for Downloads" Tab on this spreadsheet e.g B6 - B49 and click upload from clipboard icon shown below followed by the execute icon</t>
  </si>
  <si>
    <t>b.</t>
  </si>
  <si>
    <t>Change the Posting Dates marked B below for the correct period from the 1st April to the last day of the previous month. (e.g The dates shown below for the update at the beginning of August.)</t>
  </si>
  <si>
    <t>c.</t>
  </si>
  <si>
    <t xml:space="preserve">Click C - More settings and change the maximum no of hits to 65,000 followed by </t>
  </si>
  <si>
    <t>d.</t>
  </si>
  <si>
    <t>Finally to run the report click execute</t>
  </si>
  <si>
    <t>Exporting the Report to a spreadsheet</t>
  </si>
  <si>
    <t>Once the report has run make sure you have the following headings. Cost Centre  /   Cost Element   /  Amount</t>
  </si>
  <si>
    <t>Click the List menu at the top of the screen and select Export &gt; Spreadsheet</t>
  </si>
  <si>
    <t>Select All Available Formats and from the drop down list choose Excel (in Office 2003 XML Format)</t>
  </si>
  <si>
    <t>You will then be prompted to Save the file, either save it in a file somewhere or temporarilly save it to your desk top. The report will then open in a spreadsheet.</t>
  </si>
  <si>
    <t xml:space="preserve">The Cost Centre &amp; Cost Element fields will be in text format and need to be converted to number format. </t>
  </si>
  <si>
    <t>To do this select the relevent data (e.g A2 - C6556 in example below and then click on the information icon        
and click convert to Number.</t>
  </si>
  <si>
    <t>Creating a pivot table to put the report into the correct format</t>
  </si>
  <si>
    <t>Select the insert menu in the spreadsheet and choose Pivot Table, the Create Pivot Table menu will pop up. The Range should automitically be selected but if not then select the range/table and highlight all the data. Click Ok and the pivot table will open in a new worksheet.</t>
  </si>
  <si>
    <t>In the Pivot Table Field List Select:</t>
  </si>
  <si>
    <t>• Cost Centre</t>
  </si>
  <si>
    <t>• Cost Element</t>
  </si>
  <si>
    <t>• Val.in rep.cur.</t>
  </si>
  <si>
    <t>Once selected make sure the fields appear in the correct section below as shown in the screen print. You may need to move Cost Element to the Collumn Labels area by dragging and dropping it.</t>
  </si>
  <si>
    <t>Copying pivot data into this spreadsheet</t>
  </si>
  <si>
    <t>The Data should now be in the correct format to copy and paste into the relevent tab on this spreadsheet. For Example if you have followed the above steps for the first range of codes 107125-107585 you can now copy and paste the table into the tab named 125-585.</t>
  </si>
  <si>
    <t>Highlight and copy the table from the cell named Row Labels down to the bottom school on the list and across to the final Cost Element (Don't include the blank &amp; Grand Total cells)</t>
  </si>
  <si>
    <t>Paste the table into the relevent tab on this spreadsheet in cell A2 which will have "Row Labels" in from the previous month. Once pasted in scroll across to the end of the table, there will most likely be either more or less collumns than the previous month. If less then the extra collumns from the previous month need to be deleted, highlight the collumns and delete. If there are more collumns than the previous month then the formula in row 1 will need to be copied along to the last collumn.</t>
  </si>
  <si>
    <t>Row 1 has a formula in to identify the CFR line each detail code feeds into, you will need to go along and check if there are any which have #N/A. If there are any with #N/A this is because a school has used a detail code which is not on our mapping list. In this case the code will need to be added to our list to ensure it is picked up, to do this go to the mapping list which can be found on the "Sch Nums for Downloads" tab.</t>
  </si>
  <si>
    <t>The mapping list has detail code in collumn P and CFR Line in collumn Q, it is in detail code order so to add a new code scroll down and insert a line in the relevent place (Don't just add to the bottom). You will then need to decide which CFR line the new code should feed into and put this in collumn Q. Once you have done this you can return to the tab you were working on and the #N/A reference should have gone and should now be picking up the CFR code. Repeat this step until there are no #N/A's showing in row 1.</t>
  </si>
  <si>
    <t>Repeat Steps 1 - 4 for each range of codes 125-585, 586-681, 682-767, 768-842 &amp; 845-956</t>
  </si>
  <si>
    <t>Quick Check that everything is mapping to the "Actuals mapped to CFR" tab correctly</t>
  </si>
  <si>
    <t>To check that everything is being fed through to the "Actuals mapped to CFR" tab you will need to run a report on SAP to pick up the total balance on each cost centre.</t>
  </si>
  <si>
    <t>Open SAP screen S_ALR_87013612 which is Range: Cost Centres: Selection report</t>
  </si>
  <si>
    <t>Change the To Period from 12 to the period you are running the actuals to (Shown in A below).</t>
  </si>
  <si>
    <t>To select the cost centres to include, click on the multiple cost centre icon marked B on the screen shot below. Copy the full list of schools SAP cost centre codes from the "Actuals mapped to CFR" Tab on this spreadsheet Cells A4 - A222 and click upload from clipboard icon shown below followed by the execute icon</t>
  </si>
  <si>
    <t xml:space="preserve">Run the report by clicking the execute icon </t>
  </si>
  <si>
    <t xml:space="preserve">To copy the totals into this spreadsheet you need to switch the report to </t>
  </si>
  <si>
    <t>view it in excel mode. Click the office intergration icon</t>
  </si>
  <si>
    <t>and select Microsoft Excel followed by the green tick.</t>
  </si>
  <si>
    <t xml:space="preserve">You can now highlight and copy the actuals collumn in SAP, they will be </t>
  </si>
  <si>
    <t>in the correct order so you can then paste directly into this spreadsheet.</t>
  </si>
  <si>
    <t xml:space="preserve">Paste onto Tab "Actuals mapped to CFR" in the red highlighted cells </t>
  </si>
  <si>
    <t>BR4 - BR222</t>
  </si>
  <si>
    <t>If everything is working correctly then the check collumn BS4 - BS222</t>
  </si>
  <si>
    <t>should be zero's all the way down with a green OK message in cell BS224.</t>
  </si>
  <si>
    <t>Change the date &amp; period reference on the "CFR actuals Template"</t>
  </si>
  <si>
    <t>Change the date range in the title to show the relevent date range e.g 1st April - 31st July as below</t>
  </si>
  <si>
    <t>Change the period in cell D2 to show the relevent period the actuals are run to e.g July = Period 4 as below</t>
  </si>
  <si>
    <t>Finally Hide all the backing tabs, protect the sheet &amp; save as in the schools versions folder</t>
  </si>
  <si>
    <t>Before hiding &amp; protecting the spreadsheet just do a save so that the main version is updated.</t>
  </si>
  <si>
    <t>Now hide all the tabs apart from the "CFR Actuals Template" and ensure cell A2 is blank.</t>
  </si>
  <si>
    <t>Protect the "CFR Actuals Template" Tab by going to Review &gt; Protect Sheet no need to password protect this part so just click ok when the screen pops up.</t>
  </si>
  <si>
    <t>Now Protect the workbook by going to Review &gt; Protect Workbook &gt; Protect Structure and Windows</t>
  </si>
  <si>
    <t>The Protect Structure and Windows screen will pop up as below, enter password "CFR" and then click Ok, you will then be prompted to reenter your password so type "CFR" again and ok.</t>
  </si>
  <si>
    <t>Finally Save As in the schools versions folder e.g Central School Actuals Schools Version - Apr-Jul.xls</t>
  </si>
  <si>
    <t>Now ready to post to schoolsnet</t>
  </si>
  <si>
    <t xml:space="preserve">   1SKL                            Cost centers: Area list</t>
  </si>
  <si>
    <t xml:space="preserve">   Pages:                            2</t>
  </si>
  <si>
    <t xml:space="preserve">   Controlling Area                1000         Gloucestershire CC</t>
  </si>
  <si>
    <t xml:space="preserve">   From Period                       1</t>
  </si>
  <si>
    <t xml:space="preserve">   Plan Version                    0</t>
  </si>
  <si>
    <t xml:space="preserve">   Cost Center Group               *            Cost Center Group</t>
  </si>
  <si>
    <t>Cost Centers</t>
  </si>
  <si>
    <t>Actual</t>
  </si>
  <si>
    <t>Plan</t>
  </si>
  <si>
    <t>Var.(Abs.)</t>
  </si>
  <si>
    <t/>
  </si>
  <si>
    <t>* Over/Underabsorption</t>
  </si>
  <si>
    <t>Boarding Fees</t>
  </si>
  <si>
    <t xml:space="preserve">The Altus School </t>
  </si>
  <si>
    <t>Voluntary and Indp Org</t>
  </si>
  <si>
    <t>ISB 22-23</t>
  </si>
  <si>
    <t xml:space="preserve">   Fiscal Year                     2024</t>
  </si>
  <si>
    <t>Archway School</t>
  </si>
  <si>
    <t>Andoversford Primary School</t>
  </si>
  <si>
    <t>Beech Green Primary School</t>
  </si>
  <si>
    <t>Holy Apostles' Church of England Primary School</t>
  </si>
  <si>
    <t>Powell's Church of England Primary School</t>
  </si>
  <si>
    <t>Churchdown Village Junior School</t>
  </si>
  <si>
    <t>Fairford Church of England Primary School</t>
  </si>
  <si>
    <t>Swindon Village Primary School</t>
  </si>
  <si>
    <t>Tirlebrook Primary School</t>
  </si>
  <si>
    <t>Upton St. Leonards Church of England Primary School</t>
  </si>
  <si>
    <t>Blue Coat Church of England Primary School</t>
  </si>
  <si>
    <t>The British School</t>
  </si>
  <si>
    <t>Foxmoor Primary School</t>
  </si>
  <si>
    <t>Dunalley Primary School</t>
  </si>
  <si>
    <t>Leckhampton Church of England Primary School</t>
  </si>
  <si>
    <t>Barnwood Church of England Primary School</t>
  </si>
  <si>
    <t>Harewood Junior School</t>
  </si>
  <si>
    <t>Kingsholm Church of England Primary School</t>
  </si>
  <si>
    <t>Heron Primary School</t>
  </si>
  <si>
    <t>The Shrubberies School</t>
  </si>
  <si>
    <t>St Mary's Church of England Infant School</t>
  </si>
  <si>
    <t>Alderman Knight School</t>
  </si>
  <si>
    <t>Upton St Leonards Church of England Primary School</t>
  </si>
  <si>
    <t>Heart of the Forest Community Special School</t>
  </si>
  <si>
    <t>Bledington Primary School</t>
  </si>
  <si>
    <t>The Rissington School</t>
  </si>
  <si>
    <t>Woodchester Endowed Church of England Aided Primary School</t>
  </si>
  <si>
    <t>Bettridge School</t>
  </si>
  <si>
    <t>Picklenash Junior School</t>
  </si>
  <si>
    <t>Grangefield Primary School</t>
  </si>
  <si>
    <t xml:space="preserve">Churchdown Parton Manor Junior School </t>
  </si>
  <si>
    <t>The Croft Primary School</t>
  </si>
  <si>
    <t>Prestbury St Mary's Church of England Junior School</t>
  </si>
  <si>
    <t>Sheepscombe Primary School</t>
  </si>
  <si>
    <t>Littledean Church of England Primary School</t>
  </si>
  <si>
    <t>St Briavels Parochial Church of England Primary School</t>
  </si>
  <si>
    <t>Berry Hill Primary School</t>
  </si>
  <si>
    <t>King's Stanley CofE Primary School</t>
  </si>
  <si>
    <t>Elmbridge Primary School</t>
  </si>
  <si>
    <t>Coopers Edge School</t>
  </si>
  <si>
    <t>Finlay Community School</t>
  </si>
  <si>
    <t>Kingsway Primary School</t>
  </si>
  <si>
    <t>St Paul's Church of England Primary School</t>
  </si>
  <si>
    <t>St John's Church of England Primary School</t>
  </si>
  <si>
    <t>Longlevens Infants and Junior School from 01/04/2024</t>
  </si>
  <si>
    <t>Blue Coat CofE Primary School</t>
  </si>
  <si>
    <t>St Mark's Church of England Junior School</t>
  </si>
  <si>
    <t>Isbourne Valley School</t>
  </si>
  <si>
    <t>St White's Primary School</t>
  </si>
  <si>
    <t>Stonehouse Park Infant School</t>
  </si>
  <si>
    <t>North Nibley CofE Primary School</t>
  </si>
  <si>
    <t>The Altus School</t>
  </si>
  <si>
    <t>Hesters Way Primary School</t>
  </si>
  <si>
    <t>Brimscombe Church of England (VA) Primary School</t>
  </si>
  <si>
    <t>Fleet Unit Transport Recharges</t>
  </si>
  <si>
    <t>E20A</t>
  </si>
  <si>
    <t>Connectivity</t>
  </si>
  <si>
    <t>E20B</t>
  </si>
  <si>
    <t>Onsite servers</t>
  </si>
  <si>
    <t>E20C</t>
  </si>
  <si>
    <t>IT learning resources</t>
  </si>
  <si>
    <t>E20D</t>
  </si>
  <si>
    <t>E20E</t>
  </si>
  <si>
    <t>Administration software and systems</t>
  </si>
  <si>
    <t>Laptops, desktops and tablets</t>
  </si>
  <si>
    <t>E20F</t>
  </si>
  <si>
    <t>E20G</t>
  </si>
  <si>
    <t>Other hardware</t>
  </si>
  <si>
    <t>IT support</t>
  </si>
  <si>
    <t>Capital Connectivity</t>
  </si>
  <si>
    <t>Capital Onsite servers</t>
  </si>
  <si>
    <t>CE04B</t>
  </si>
  <si>
    <t>CE04C</t>
  </si>
  <si>
    <t>E 20A</t>
  </si>
  <si>
    <t>E 20B</t>
  </si>
  <si>
    <t>E 20C</t>
  </si>
  <si>
    <t>E 20D</t>
  </si>
  <si>
    <t>E 20E</t>
  </si>
  <si>
    <t>E 20F</t>
  </si>
  <si>
    <t>E 20G</t>
  </si>
  <si>
    <t>Capital Administration software and systems</t>
  </si>
  <si>
    <t>Capital Laptops, desktops, and tablets</t>
  </si>
  <si>
    <t>Capital Other hardware</t>
  </si>
  <si>
    <t>CE04A</t>
  </si>
  <si>
    <t>CE04D</t>
  </si>
  <si>
    <t>CE04E</t>
  </si>
  <si>
    <t>Devolved Formula Capital - Other hardware</t>
  </si>
  <si>
    <t>Devloved Formula Capital - Laptops, desktops, and tablets</t>
  </si>
  <si>
    <t>Devolved Formula Capital - Administration software and systems</t>
  </si>
  <si>
    <t>Devolved Formula Capital - Onsite servers</t>
  </si>
  <si>
    <t>Devolved Formula Capital - Connectivity</t>
  </si>
  <si>
    <t>Capital Expenditure ICT</t>
  </si>
  <si>
    <t>CE 04A</t>
  </si>
  <si>
    <t>CE 04B</t>
  </si>
  <si>
    <t>CE 04C</t>
  </si>
  <si>
    <t>CE 04D</t>
  </si>
  <si>
    <t>CE 04E</t>
  </si>
  <si>
    <t>Devolved Formula Capital Expenditure - ICT</t>
  </si>
  <si>
    <t>Chief Officer-Agency</t>
  </si>
  <si>
    <t xml:space="preserve">   Requested by:                   IDUBERLEY</t>
  </si>
  <si>
    <t xml:space="preserve">   Cost Element Group              *            Cost Element Group</t>
  </si>
  <si>
    <t xml:space="preserve">  101520  The Altus School</t>
  </si>
  <si>
    <t xml:space="preserve">  107125  Alderman Knight</t>
  </si>
  <si>
    <t xml:space="preserve">  107127  Bettridge</t>
  </si>
  <si>
    <t xml:space="preserve">  107139  The Shrubberies</t>
  </si>
  <si>
    <t xml:space="preserve">  107145  Heart of the Forest</t>
  </si>
  <si>
    <t xml:space="preserve">  107526  Oak Hill Church of E</t>
  </si>
  <si>
    <t xml:space="preserve">  107529  Abbeymead Primary Sc</t>
  </si>
  <si>
    <t xml:space="preserve">  107531  Ampney Crucis Church</t>
  </si>
  <si>
    <t xml:space="preserve">  107534  Ashchurch Primary Sc</t>
  </si>
  <si>
    <t xml:space="preserve">  107535  Ashleworth Church of</t>
  </si>
  <si>
    <t xml:space="preserve">  107547  Woodmancote School</t>
  </si>
  <si>
    <t xml:space="preserve">  107551  Birdlip Primary Scho</t>
  </si>
  <si>
    <t xml:space="preserve">  107553  Bisley Blue Coat Chu</t>
  </si>
  <si>
    <t xml:space="preserve">  107558  Blakeney Primary Sch</t>
  </si>
  <si>
    <t xml:space="preserve">  107559  Bledington School</t>
  </si>
  <si>
    <t xml:space="preserve">  107567  Brimscombe Church of</t>
  </si>
  <si>
    <t xml:space="preserve">  107569  Coalway Junior Schoo</t>
  </si>
  <si>
    <t xml:space="preserve">  107578  Bussage Church of En</t>
  </si>
  <si>
    <t xml:space="preserve">  107579  Castle Hill Primary</t>
  </si>
  <si>
    <t xml:space="preserve">  107580  Cam Everlands Primar</t>
  </si>
  <si>
    <t xml:space="preserve">  107582  Cam Hopton Church of</t>
  </si>
  <si>
    <t xml:space="preserve">  107583  Cam Woodfield Infant</t>
  </si>
  <si>
    <t xml:space="preserve">  107585  Cashes Green Primary</t>
  </si>
  <si>
    <t xml:space="preserve">  107586  Chalford Hill Primar</t>
  </si>
  <si>
    <t xml:space="preserve">  107592  St. Andrew's Church</t>
  </si>
  <si>
    <t xml:space="preserve">  107593  Glenfall Community P</t>
  </si>
  <si>
    <t xml:space="preserve">  107596  St. Catharine's Cath</t>
  </si>
  <si>
    <t xml:space="preserve">  107598  Churcham Primary Sch</t>
  </si>
  <si>
    <t xml:space="preserve">  107603  Cirencester Primary</t>
  </si>
  <si>
    <t xml:space="preserve">  107605  Clearwell Church of</t>
  </si>
  <si>
    <t xml:space="preserve">  107609  Coberley Church of E</t>
  </si>
  <si>
    <t xml:space="preserve">  107610  Churchdown Parton Ma</t>
  </si>
  <si>
    <t xml:space="preserve">  107616  Cranham Church of En</t>
  </si>
  <si>
    <t xml:space="preserve">  107619  Deerhurst and Apperl</t>
  </si>
  <si>
    <t xml:space="preserve">  107620  Coalway Community In</t>
  </si>
  <si>
    <t xml:space="preserve">  107622  Down Ampney Church o</t>
  </si>
  <si>
    <t xml:space="preserve">  107633  Eastcombe Primary Sc</t>
  </si>
  <si>
    <t xml:space="preserve">  107635  Eastington Primary S</t>
  </si>
  <si>
    <t xml:space="preserve">  107640  Ellwood Primary Scho</t>
  </si>
  <si>
    <t xml:space="preserve">  107656  Grangefield School</t>
  </si>
  <si>
    <t xml:space="preserve">  107657  Great Rissington Pri</t>
  </si>
  <si>
    <t xml:space="preserve">  107665  Haresfield Church of</t>
  </si>
  <si>
    <t xml:space="preserve">  107667  Hatherop Church of E</t>
  </si>
  <si>
    <t xml:space="preserve">  107671  Hillesley Church of</t>
  </si>
  <si>
    <t xml:space="preserve">  107672  Horsley Church of En</t>
  </si>
  <si>
    <t xml:space="preserve">  107677  Huntley Church of En</t>
  </si>
  <si>
    <t xml:space="preserve">  107678  Innsworth Junior Sch</t>
  </si>
  <si>
    <t xml:space="preserve">  107682  Kempsford Church of</t>
  </si>
  <si>
    <t xml:space="preserve">  107683  Innsworth Infant Sch</t>
  </si>
  <si>
    <t xml:space="preserve">  107686  Kings Stanley Prim</t>
  </si>
  <si>
    <t xml:space="preserve">  107691  Kingswood Primary Sc</t>
  </si>
  <si>
    <t xml:space="preserve">  107693  Warden Hill Primary</t>
  </si>
  <si>
    <t xml:space="preserve">  107694  Leonard Stanley Chur</t>
  </si>
  <si>
    <t xml:space="preserve">  107695  Littledean Church of</t>
  </si>
  <si>
    <t xml:space="preserve">  107702  Hope Brook Church of</t>
  </si>
  <si>
    <t xml:space="preserve">  107709  Lydbrook Primary Sch</t>
  </si>
  <si>
    <t xml:space="preserve">  107714  Meysey Hampton Churc</t>
  </si>
  <si>
    <t xml:space="preserve">  107717  Mickleton Primary Sc</t>
  </si>
  <si>
    <t xml:space="preserve">  107720  Miserden Church of E</t>
  </si>
  <si>
    <t xml:space="preserve">  107721  Mitcheldean Endowed</t>
  </si>
  <si>
    <t xml:space="preserve">  107724  Nailsworth Church of</t>
  </si>
  <si>
    <t xml:space="preserve">  107726  Picklenash Junior Sc</t>
  </si>
  <si>
    <t xml:space="preserve">  107730  Northleach Church of</t>
  </si>
  <si>
    <t xml:space="preserve">  107731  North Nibley Church</t>
  </si>
  <si>
    <t xml:space="preserve">  107732  Northway Infant Scho</t>
  </si>
  <si>
    <t xml:space="preserve">  107733  Norton Church of Eng</t>
  </si>
  <si>
    <t xml:space="preserve">  107734  St. Joseph's Catholi</t>
  </si>
  <si>
    <t xml:space="preserve">  107735  Oakridge Parochial S</t>
  </si>
  <si>
    <t xml:space="preserve">  107742  The Croft School</t>
  </si>
  <si>
    <t xml:space="preserve">  107743  Parkend Primary Scho</t>
  </si>
  <si>
    <t xml:space="preserve">  107749  Pauntley Church of E</t>
  </si>
  <si>
    <t xml:space="preserve">  107754  Prestbury St. Mary's</t>
  </si>
  <si>
    <t xml:space="preserve">  107759  Randwick Church of E</t>
  </si>
  <si>
    <t xml:space="preserve">  107763  Rodborough Community</t>
  </si>
  <si>
    <t xml:space="preserve">  107764  Rodmarton School</t>
  </si>
  <si>
    <t xml:space="preserve">  107765  Ruardean Church of E</t>
  </si>
  <si>
    <t xml:space="preserve">  107766  Woodside Primary Sch</t>
  </si>
  <si>
    <t xml:space="preserve">  107767  St. White's School</t>
  </si>
  <si>
    <t xml:space="preserve">  107768  St. Mary's Church of</t>
  </si>
  <si>
    <t xml:space="preserve">  107769  St Briavels &amp; Redbro</t>
  </si>
  <si>
    <t xml:space="preserve">  107771  Sapperton Church of</t>
  </si>
  <si>
    <t xml:space="preserve">  107775  Sharpness Primary Sc</t>
  </si>
  <si>
    <t xml:space="preserve">  107776  Sheepscombe School</t>
  </si>
  <si>
    <t xml:space="preserve">  107777  Sherborne Church of</t>
  </si>
  <si>
    <t xml:space="preserve">  107779  Shurdington Church o</t>
  </si>
  <si>
    <t xml:space="preserve">  107781  Gastrells Community</t>
  </si>
  <si>
    <t xml:space="preserve">  107782  Slimbridge Primary S</t>
  </si>
  <si>
    <t xml:space="preserve">  107784  Soudley School</t>
  </si>
  <si>
    <t xml:space="preserve">  107786  Ann Edwards Church o</t>
  </si>
  <si>
    <t xml:space="preserve">  107787  Southrop Church of E</t>
  </si>
  <si>
    <t xml:space="preserve">  107789  Isbourne Valley Prim</t>
  </si>
  <si>
    <t xml:space="preserve">  107791  Stonehouse Park Inf</t>
  </si>
  <si>
    <t xml:space="preserve">  107793  Steam Mills Primary</t>
  </si>
  <si>
    <t xml:space="preserve">  107797  Park Junior School</t>
  </si>
  <si>
    <t xml:space="preserve">  107798  Stow-on-the-Wold Pri</t>
  </si>
  <si>
    <t xml:space="preserve">  107800  Stratton Church of E</t>
  </si>
  <si>
    <t xml:space="preserve">  107803  Stroud Valley Commun</t>
  </si>
  <si>
    <t xml:space="preserve">  107805  Uplands Community Pr</t>
  </si>
  <si>
    <t xml:space="preserve">  107808  Temple Guiting Churc</t>
  </si>
  <si>
    <t xml:space="preserve">  107811  Tewkesbury Church of</t>
  </si>
  <si>
    <t xml:space="preserve">  107812  The John Moore Prima</t>
  </si>
  <si>
    <t xml:space="preserve">  107815  Queen Margaret Prima</t>
  </si>
  <si>
    <t xml:space="preserve">  107816  Meadowside Primary S</t>
  </si>
  <si>
    <t xml:space="preserve">  107817  Kingsway Primary</t>
  </si>
  <si>
    <t xml:space="preserve">  107818  Thrupp School</t>
  </si>
  <si>
    <t xml:space="preserve">  107819  Tibberton Community</t>
  </si>
  <si>
    <t xml:space="preserve">  107825  Tutshill Church of E</t>
  </si>
  <si>
    <t xml:space="preserve">  107827  Twyning School</t>
  </si>
  <si>
    <t xml:space="preserve">  107829  Uley Church of Engla</t>
  </si>
  <si>
    <t xml:space="preserve">  107837  Walmore Hill Primary</t>
  </si>
  <si>
    <t xml:space="preserve">  107838  Westbury-on-Severn C</t>
  </si>
  <si>
    <t xml:space="preserve">  107842  Whitminster Endowed</t>
  </si>
  <si>
    <t xml:space="preserve">  107845  Willersey Church of</t>
  </si>
  <si>
    <t xml:space="preserve">  107851  Withington Church of</t>
  </si>
  <si>
    <t xml:space="preserve">  107852  Woolaston Primary Sc</t>
  </si>
  <si>
    <t xml:space="preserve">  107853  Woodchester Endowed</t>
  </si>
  <si>
    <t xml:space="preserve">  107862  Yorkley Primary Scho</t>
  </si>
  <si>
    <t xml:space="preserve">  107881  Benhall Infant Schoo</t>
  </si>
  <si>
    <t xml:space="preserve">  107886  Gardners Lane Primar</t>
  </si>
  <si>
    <t xml:space="preserve">  107887  Gloucester Road Prim</t>
  </si>
  <si>
    <t xml:space="preserve">  107888  Hesters Way Primary</t>
  </si>
  <si>
    <t xml:space="preserve">  107890  Holy Trinity Church</t>
  </si>
  <si>
    <t xml:space="preserve">  107891  Greatfield Park Prim</t>
  </si>
  <si>
    <t xml:space="preserve">  107892  Lakeside Primary Sch</t>
  </si>
  <si>
    <t xml:space="preserve">  107898  Naunton Park Primary</t>
  </si>
  <si>
    <t xml:space="preserve">  107900  Oakwood Primary</t>
  </si>
  <si>
    <t xml:space="preserve">  107906  St. John's Church of</t>
  </si>
  <si>
    <t xml:space="preserve">  107912  St. Thomas More Cath</t>
  </si>
  <si>
    <t xml:space="preserve">  107921  Calton Primary Sch</t>
  </si>
  <si>
    <t xml:space="preserve">  107924  Coney Hill Community</t>
  </si>
  <si>
    <t xml:space="preserve">  107925  Dinglewell Infant Sc</t>
  </si>
  <si>
    <t xml:space="preserve">  107926  Dinglewell Junior Sc</t>
  </si>
  <si>
    <t xml:space="preserve">  107928  Elmbridge Primary</t>
  </si>
  <si>
    <t xml:space="preserve">  107929  Finlay Primary</t>
  </si>
  <si>
    <t xml:space="preserve">  107933  Harewood Infant Scho</t>
  </si>
  <si>
    <t xml:space="preserve">  107935  Hatherley Infant Sch</t>
  </si>
  <si>
    <t xml:space="preserve">  107936  Hempsted Church of E</t>
  </si>
  <si>
    <t xml:space="preserve">  107937  Hillview Primary Sch</t>
  </si>
  <si>
    <t xml:space="preserve">  107940  Linden Primary Schoo</t>
  </si>
  <si>
    <t xml:space="preserve">  107941  Longlevens Infant Sc</t>
  </si>
  <si>
    <t xml:space="preserve">  107947  St. James' Church of</t>
  </si>
  <si>
    <t xml:space="preserve">  107948  St. Paul's Church of</t>
  </si>
  <si>
    <t xml:space="preserve">  107952  Tredworth Junior Sch</t>
  </si>
  <si>
    <t xml:space="preserve">  107958  Coopers Edge Primary</t>
  </si>
  <si>
    <t>ES EDUCATIONAL GRANTS</t>
  </si>
  <si>
    <t xml:space="preserve">Pupil focused extended school funding and/or grants </t>
  </si>
  <si>
    <t xml:space="preserve">   Date:                           03.02.2025</t>
  </si>
  <si>
    <t xml:space="preserve">   To Period                        10</t>
  </si>
  <si>
    <t xml:space="preserve">  107546  Berry Hill Primary S</t>
  </si>
  <si>
    <t xml:space="preserve">  107907  St. Mark's Church of</t>
  </si>
  <si>
    <t>from December List</t>
  </si>
  <si>
    <t xml:space="preserve">  107830  Tirlebrook Primary S</t>
  </si>
  <si>
    <t>Longlevens Infants &amp; Junior School</t>
  </si>
  <si>
    <t>F School Funding - 2024-25 - Content Type (sharepoint.com)</t>
  </si>
  <si>
    <t>BALANCES BROUGHT FORWARD FROM 2024-2025</t>
  </si>
  <si>
    <t>BALANCES CARRIED FORWARD TO 2025-2026</t>
  </si>
  <si>
    <t>Backdated Pension Employee Contributions</t>
  </si>
  <si>
    <t>Blakeney Primary School</t>
  </si>
  <si>
    <t>Grand Total</t>
  </si>
  <si>
    <t>Re_ Monthly GBP report 2025-26.msg</t>
  </si>
  <si>
    <t xml:space="preserve">CSBG Spec school Budget </t>
  </si>
  <si>
    <t>S_ALR_87013612-Area:Cost Centers</t>
  </si>
  <si>
    <t>KSB1-Line items-&gt;Cost Centers;Actual Line Items</t>
  </si>
  <si>
    <r>
      <rPr>
        <b/>
        <sz val="10"/>
        <rFont val="Arial"/>
        <family val="2"/>
      </rPr>
      <t>Devolved Formula Cap</t>
    </r>
    <r>
      <rPr>
        <sz val="10"/>
        <rFont val="Arial"/>
        <family val="2"/>
      </rPr>
      <t>-Connectivity</t>
    </r>
  </si>
  <si>
    <r>
      <rPr>
        <b/>
        <sz val="10"/>
        <rFont val="Arial"/>
        <family val="2"/>
      </rPr>
      <t>Devolved Formula Cap</t>
    </r>
    <r>
      <rPr>
        <sz val="10"/>
        <rFont val="Arial"/>
        <family val="2"/>
      </rPr>
      <t>-Onsite Server</t>
    </r>
  </si>
  <si>
    <r>
      <rPr>
        <b/>
        <sz val="10"/>
        <rFont val="Arial"/>
        <family val="2"/>
      </rPr>
      <t>DevolveFormulaCap</t>
    </r>
    <r>
      <rPr>
        <sz val="10"/>
        <rFont val="Arial"/>
        <family val="2"/>
      </rPr>
      <t>-AdminSoftwareSys</t>
    </r>
  </si>
  <si>
    <r>
      <rPr>
        <b/>
        <sz val="10"/>
        <rFont val="Arial"/>
        <family val="2"/>
      </rPr>
      <t>DFC</t>
    </r>
    <r>
      <rPr>
        <sz val="10"/>
        <rFont val="Arial"/>
        <family val="2"/>
      </rPr>
      <t xml:space="preserve"> - Laptops, desktops, &amp; tablets</t>
    </r>
  </si>
  <si>
    <r>
      <rPr>
        <b/>
        <sz val="10"/>
        <rFont val="Arial"/>
        <family val="2"/>
      </rPr>
      <t>Devolved Formula Cap</t>
    </r>
    <r>
      <rPr>
        <sz val="10"/>
        <rFont val="Arial"/>
        <family val="2"/>
      </rPr>
      <t>-Oth hardware</t>
    </r>
  </si>
  <si>
    <t>Returning officers fees</t>
  </si>
  <si>
    <t>Employee Medical - Flu Jab</t>
  </si>
  <si>
    <t>ICT Services Internal Charge</t>
  </si>
  <si>
    <t>Removed</t>
  </si>
  <si>
    <t>School Rev Grants for Spec &amp; AP</t>
  </si>
  <si>
    <t>National Insurance Grant</t>
  </si>
  <si>
    <t>Universal Infant Free School Meals (UIFSM)</t>
  </si>
  <si>
    <t>Pe And Sports Grant</t>
  </si>
  <si>
    <t>Moved to I 06</t>
  </si>
  <si>
    <t>Moved to I 01</t>
  </si>
  <si>
    <t>Emploee Unalloc</t>
  </si>
  <si>
    <t>Insurance Claim Payment (Ext)</t>
  </si>
  <si>
    <t>INSURANCE PREMIUM (Non GCC Supply Service)</t>
  </si>
  <si>
    <t xml:space="preserve"> </t>
  </si>
  <si>
    <t>Subsistence - other</t>
  </si>
  <si>
    <t>REMOVED</t>
  </si>
  <si>
    <t>Learning Resoursces (NON ICT)</t>
  </si>
  <si>
    <t>OLA</t>
  </si>
  <si>
    <t>EFA- Education Funding Agency Grants</t>
  </si>
  <si>
    <t>Contractors Reimburements</t>
  </si>
  <si>
    <t>SUPPLY REIMBURSEMENTS FROM EXTERNAL PROVIDERS - INSURANCE (SUPPORT STAFF)</t>
  </si>
  <si>
    <t>Sales Food and Drinks</t>
  </si>
  <si>
    <t>Parking Related Income</t>
  </si>
  <si>
    <t>Rental Income (schools)</t>
  </si>
  <si>
    <t>After schools club</t>
  </si>
  <si>
    <t>Green Energy Income</t>
  </si>
  <si>
    <t>Sale of Assets</t>
  </si>
  <si>
    <t>Training and Tuition fees</t>
  </si>
  <si>
    <t>Other fees / charges</t>
  </si>
  <si>
    <t>Other Fees</t>
  </si>
  <si>
    <t>Licence and registratio fees</t>
  </si>
  <si>
    <t>Notice of Marriage Fees</t>
  </si>
  <si>
    <t>Community Focused School Facilities</t>
  </si>
  <si>
    <t>Community Focused School Funding / Grands</t>
  </si>
  <si>
    <t>Service Users contributions for services</t>
  </si>
  <si>
    <t>CAPITAL - CONTRIBUTION FROM REVENUE (Cr from 75500)</t>
  </si>
  <si>
    <t>SUPPLY REIMBURSEMENTS FROM EXTERNAL PROVIDERS - INSURANCE (TEACHERS)</t>
  </si>
  <si>
    <t>6th form entitled Transport Charges</t>
  </si>
  <si>
    <t>GBP 25/26 BALANCES BROUGHT FORWARD from 24/25</t>
  </si>
  <si>
    <t>Total Cfwd</t>
  </si>
  <si>
    <t>CLOSED from 01/04/26</t>
  </si>
  <si>
    <t>will formally close on 31 August 2026.</t>
  </si>
  <si>
    <t xml:space="preserve">2025/26 Actuals
£ </t>
  </si>
  <si>
    <t>Original 2026/27 GBP
£</t>
  </si>
  <si>
    <t xml:space="preserve">   Fiscal Year                     2026</t>
  </si>
  <si>
    <t xml:space="preserve">   Date:                           03.08.2026</t>
  </si>
  <si>
    <t xml:space="preserve">   To Period                         4</t>
  </si>
  <si>
    <t>Inclusive Mainstream Fund</t>
  </si>
  <si>
    <t>2026/27: Central School Actuals in CFR Format
1st April - 31st July 2026</t>
  </si>
  <si>
    <t>Actual to Period 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</si>
</sst>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6" formatCode="&quot;£&quot;#,##0;[Red]\-&quot;£&quot;#,##0"/>
    <numFmt numFmtId="8" formatCode="&quot;£&quot;#,##0.00;[Red]\-&quot;£&quot;#,##0.00"/>
    <numFmt numFmtId="44" formatCode="_-&quot;£&quot;* #,##0.00_-;\-&quot;£&quot;* #,##0.00_-;_-&quot;£&quot;* &quot;-&quot;??_-;_-@_-"/>
    <numFmt numFmtId="43" formatCode="_-* #,##0.00_-;\-* #,##0.00_-;_-* &quot;-&quot;??_-;_-@_-"/>
    <numFmt numFmtId="164" formatCode="_-* #,##0_-;[Red]\-* #,##0_-;_-* &quot;-&quot;??_-;_-@_-"/>
    <numFmt numFmtId="165" formatCode="_-* #,##0_-;\-* #,##0_-;_-* &quot;-&quot;??_-;_-@_-"/>
    <numFmt numFmtId="166" formatCode="0%;[Red]\-0%"/>
    <numFmt numFmtId="167" formatCode="#,###;[Red]\-#,###"/>
    <numFmt numFmtId="168" formatCode="#,###.##;[Red]\-#,###.##"/>
    <numFmt numFmtId="169" formatCode="&quot;£&quot;0;[Red]\-&quot;£&quot;0"/>
    <numFmt numFmtId="170" formatCode="#,##0.0;[Red]\-#,##0.0"/>
    <numFmt numFmtId="171" formatCode="#,##0.0000;[Red]\-#,##0.0000"/>
    <numFmt numFmtId="172" formatCode="0.0%"/>
    <numFmt numFmtId="173" formatCode="0;[Red]\-0"/>
    <numFmt numFmtId="174" formatCode="#,##0;[Red]\-#,##0;&quot;-   &quot;"/>
    <numFmt numFmtId="175" formatCode="#,##0.00_-;#,##0.00\-;&quot; &quot;"/>
    <numFmt numFmtId="176" formatCode="#,##0_ ;[Red]\-#,##0\ "/>
    <numFmt numFmtId="177" formatCode="#,##0_ ;\-#,##0\ "/>
    <numFmt numFmtId="178" formatCode="_(* #,##0.00_);_(* \(#,##0.00\);_(* &quot;-&quot;??_);_(@_)"/>
    <numFmt numFmtId="179" formatCode="_-&quot;£&quot;* #,##0_-;\-&quot;£&quot;* #,##0_-;_-&quot;£&quot;* &quot;-&quot;??_-;_-@_-"/>
    <numFmt numFmtId="180" formatCode="#,##0_-;#,##0\-;&quot; &quot;"/>
    <numFmt numFmtId="181" formatCode="#,##0.00_ ;\-#,##0.00\ "/>
  </numFmts>
  <fonts count="7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6"/>
      <name val="Tahoma"/>
      <family val="2"/>
    </font>
    <font>
      <b/>
      <sz val="14"/>
      <name val="Tahoma"/>
      <family val="2"/>
    </font>
    <font>
      <b/>
      <sz val="12"/>
      <name val="Arial"/>
      <family val="2"/>
    </font>
    <font>
      <b/>
      <sz val="10"/>
      <name val="Arial"/>
      <family val="2"/>
    </font>
    <font>
      <b/>
      <sz val="12"/>
      <name val="Tahoma"/>
      <family val="2"/>
    </font>
    <font>
      <sz val="11"/>
      <name val="Tahoma"/>
      <family val="2"/>
    </font>
    <font>
      <sz val="10"/>
      <name val="Arial"/>
      <family val="2"/>
    </font>
    <font>
      <sz val="8"/>
      <name val="Arial"/>
      <family val="2"/>
    </font>
    <font>
      <b/>
      <sz val="11"/>
      <name val="Tahoma"/>
      <family val="2"/>
    </font>
    <font>
      <sz val="10"/>
      <color indexed="8"/>
      <name val="Times New Roman"/>
      <family val="1"/>
    </font>
    <font>
      <sz val="10"/>
      <color indexed="17"/>
      <name val="Times New Roman"/>
      <family val="1"/>
    </font>
    <font>
      <sz val="10"/>
      <name val="Courier New"/>
      <family val="3"/>
    </font>
    <font>
      <sz val="10"/>
      <name val="Times New Roman"/>
      <family val="1"/>
    </font>
    <font>
      <sz val="11"/>
      <color indexed="8"/>
      <name val="Calibri"/>
      <family val="2"/>
    </font>
    <font>
      <sz val="12"/>
      <name val="Arial"/>
      <family val="2"/>
    </font>
    <font>
      <sz val="9"/>
      <name val="Arial"/>
      <family val="2"/>
    </font>
    <font>
      <sz val="10"/>
      <color indexed="8"/>
      <name val="CrestVt"/>
      <family val="3"/>
    </font>
    <font>
      <b/>
      <sz val="8"/>
      <name val="Arial"/>
      <family val="2"/>
    </font>
    <font>
      <sz val="10"/>
      <name val="MS Sans Serif"/>
      <family val="2"/>
    </font>
    <font>
      <b/>
      <sz val="9"/>
      <name val="Arial"/>
      <family val="2"/>
    </font>
    <font>
      <sz val="9"/>
      <color indexed="8"/>
      <name val="Arial"/>
      <family val="2"/>
    </font>
    <font>
      <u/>
      <sz val="11"/>
      <color indexed="12"/>
      <name val="Tahoma"/>
      <family val="2"/>
    </font>
    <font>
      <sz val="11"/>
      <color theme="1"/>
      <name val="Calibri"/>
      <family val="2"/>
      <scheme val="minor"/>
    </font>
    <font>
      <sz val="10"/>
      <color theme="0"/>
      <name val="Arial"/>
      <family val="2"/>
    </font>
    <font>
      <b/>
      <sz val="10"/>
      <color theme="1"/>
      <name val="Arial"/>
      <family val="2"/>
    </font>
    <font>
      <sz val="1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rial"/>
      <family val="2"/>
    </font>
    <font>
      <sz val="10"/>
      <color indexed="8"/>
      <name val="Calibri"/>
      <family val="2"/>
    </font>
    <font>
      <sz val="10"/>
      <color theme="1"/>
      <name val="Calibri"/>
      <family val="2"/>
      <scheme val="minor"/>
    </font>
    <font>
      <sz val="10"/>
      <color indexed="8"/>
      <name val="Arial"/>
      <family val="2"/>
    </font>
    <font>
      <sz val="11"/>
      <color theme="1"/>
      <name val="Times New Roman"/>
      <family val="2"/>
    </font>
    <font>
      <sz val="10"/>
      <color theme="1"/>
      <name val="Arial"/>
      <family val="2"/>
    </font>
    <font>
      <sz val="10"/>
      <color rgb="FF006100"/>
      <name val="Calibri"/>
      <family val="2"/>
    </font>
    <font>
      <u/>
      <sz val="10"/>
      <color indexed="12"/>
      <name val="Arial"/>
      <family val="2"/>
    </font>
    <font>
      <sz val="10"/>
      <color theme="1"/>
      <name val="Calibri"/>
      <family val="2"/>
    </font>
    <font>
      <sz val="12"/>
      <color theme="1"/>
      <name val="Arial"/>
      <family val="2"/>
    </font>
    <font>
      <sz val="12"/>
      <color indexed="8"/>
      <name val="Arial"/>
      <family val="2"/>
    </font>
    <font>
      <sz val="10"/>
      <color rgb="FF0000FF"/>
      <name val="Arial"/>
      <family val="2"/>
    </font>
    <font>
      <sz val="10"/>
      <color rgb="FFFF0000"/>
      <name val="Arial"/>
      <family val="2"/>
    </font>
    <font>
      <sz val="11"/>
      <name val="Arial"/>
      <family val="2"/>
    </font>
    <font>
      <b/>
      <sz val="9"/>
      <color indexed="81"/>
      <name val="Tahoma"/>
      <family val="2"/>
    </font>
    <font>
      <sz val="9"/>
      <color indexed="81"/>
      <name val="Tahoma"/>
      <family val="2"/>
    </font>
    <font>
      <sz val="12"/>
      <name val="Tahoma"/>
      <family val="2"/>
    </font>
    <font>
      <b/>
      <u/>
      <sz val="10"/>
      <color theme="1"/>
      <name val="Arial"/>
      <family val="2"/>
    </font>
    <font>
      <sz val="11"/>
      <name val="Calibri"/>
      <family val="2"/>
      <scheme val="minor"/>
    </font>
    <font>
      <sz val="10"/>
      <color indexed="62"/>
      <name val="Arial"/>
      <family val="2"/>
    </font>
    <font>
      <sz val="10"/>
      <color indexed="57"/>
      <name val="Arial"/>
      <family val="2"/>
    </font>
    <font>
      <b/>
      <sz val="10"/>
      <color rgb="FFFF0000"/>
      <name val="Arial"/>
      <family val="2"/>
    </font>
    <font>
      <sz val="10"/>
      <name val="Courier"/>
    </font>
    <font>
      <b/>
      <sz val="11"/>
      <name val="Arial"/>
      <family val="2"/>
    </font>
    <font>
      <u/>
      <sz val="10"/>
      <color theme="10"/>
      <name val="Arial"/>
      <family val="2"/>
    </font>
    <font>
      <b/>
      <sz val="10"/>
      <color rgb="FFFFFF00"/>
      <name val="Arial"/>
      <family val="2"/>
    </font>
    <font>
      <b/>
      <sz val="9"/>
      <color rgb="FFFFFF00"/>
      <name val="Arial"/>
      <family val="2"/>
    </font>
    <font>
      <b/>
      <sz val="11"/>
      <color rgb="FFFFFF00"/>
      <name val="Calibri"/>
      <family val="2"/>
    </font>
    <font>
      <sz val="11"/>
      <color rgb="FFFF0000"/>
      <name val="Calibri"/>
      <family val="2"/>
    </font>
    <font>
      <b/>
      <sz val="11"/>
      <color rgb="FFFF0000"/>
      <name val="Calibri"/>
      <family val="2"/>
    </font>
  </fonts>
  <fills count="69">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6"/>
        <bgColor indexed="64"/>
      </patternFill>
    </fill>
    <fill>
      <patternFill patternType="solid">
        <fgColor indexed="41"/>
        <bgColor indexed="64"/>
      </patternFill>
    </fill>
    <fill>
      <patternFill patternType="solid">
        <fgColor indexed="44"/>
        <bgColor indexed="64"/>
      </patternFill>
    </fill>
    <fill>
      <patternFill patternType="solid">
        <fgColor indexed="22"/>
        <bgColor indexed="64"/>
      </patternFill>
    </fill>
    <fill>
      <patternFill patternType="solid">
        <fgColor indexed="13"/>
        <bgColor indexed="64"/>
      </patternFill>
    </fill>
    <fill>
      <patternFill patternType="solid">
        <fgColor rgb="FFFFFFCC"/>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rgb="FFFF000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theme="5" tint="0.39997558519241921"/>
        <bgColor indexed="64"/>
      </patternFill>
    </fill>
    <fill>
      <patternFill patternType="solid">
        <fgColor indexed="10"/>
        <bgColor indexed="64"/>
      </patternFill>
    </fill>
    <fill>
      <patternFill patternType="solid">
        <fgColor rgb="FFCCFFFF"/>
        <bgColor indexed="64"/>
      </patternFill>
    </fill>
    <fill>
      <patternFill patternType="solid">
        <fgColor indexed="19"/>
        <bgColor indexed="64"/>
      </patternFill>
    </fill>
    <fill>
      <patternFill patternType="solid">
        <fgColor rgb="FFFF9966"/>
        <bgColor indexed="64"/>
      </patternFill>
    </fill>
    <fill>
      <patternFill patternType="solid">
        <fgColor theme="9" tint="0.39997558519241921"/>
        <bgColor indexed="64"/>
      </patternFill>
    </fill>
    <fill>
      <patternFill patternType="solid">
        <fgColor theme="3" tint="0.79998168889431442"/>
        <bgColor indexed="64"/>
      </patternFill>
    </fill>
    <fill>
      <patternFill patternType="solid">
        <fgColor theme="4" tint="0.79998168889431442"/>
        <bgColor theme="4" tint="0.79998168889431442"/>
      </patternFill>
    </fill>
    <fill>
      <patternFill patternType="solid">
        <fgColor theme="8" tint="0.39997558519241921"/>
        <bgColor indexed="64"/>
      </patternFill>
    </fill>
    <fill>
      <patternFill patternType="solid">
        <fgColor rgb="FFFF99FF"/>
        <bgColor indexed="64"/>
      </patternFill>
    </fill>
    <fill>
      <patternFill patternType="solid">
        <fgColor theme="2"/>
        <bgColor indexed="64"/>
      </patternFill>
    </fill>
    <fill>
      <patternFill patternType="solid">
        <fgColor theme="9" tint="-0.249977111117893"/>
        <bgColor indexed="64"/>
      </patternFill>
    </fill>
    <fill>
      <patternFill patternType="solid">
        <fgColor indexed="29"/>
        <bgColor indexed="64"/>
      </patternFill>
    </fill>
    <fill>
      <patternFill patternType="solid">
        <fgColor rgb="FFE385A9"/>
        <bgColor indexed="64"/>
      </patternFill>
    </fill>
  </fills>
  <borders count="66">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right/>
      <top style="hair">
        <color indexed="64"/>
      </top>
      <bottom style="hair">
        <color indexed="64"/>
      </bottom>
      <diagonal/>
    </border>
    <border>
      <left style="thin">
        <color indexed="64"/>
      </left>
      <right style="thin">
        <color indexed="64"/>
      </right>
      <top/>
      <bottom/>
      <diagonal/>
    </border>
    <border>
      <left/>
      <right/>
      <top style="thin">
        <color indexed="64"/>
      </top>
      <bottom style="hair">
        <color indexed="64"/>
      </bottom>
      <diagonal/>
    </border>
    <border>
      <left/>
      <right/>
      <top style="hair">
        <color indexed="64"/>
      </top>
      <bottom/>
      <diagonal/>
    </border>
    <border>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hair">
        <color indexed="64"/>
      </top>
      <bottom style="hair">
        <color indexed="64"/>
      </bottom>
      <diagonal/>
    </border>
    <border>
      <left/>
      <right style="thin">
        <color indexed="64"/>
      </right>
      <top/>
      <bottom style="hair">
        <color indexed="64"/>
      </bottom>
      <diagonal/>
    </border>
    <border>
      <left/>
      <right style="thin">
        <color auto="1"/>
      </right>
      <top style="hair">
        <color auto="1"/>
      </top>
      <bottom style="hair">
        <color auto="1"/>
      </bottom>
      <diagonal/>
    </border>
    <border>
      <left/>
      <right style="thin">
        <color indexed="64"/>
      </right>
      <top/>
      <bottom/>
      <diagonal/>
    </border>
    <border>
      <left/>
      <right/>
      <top style="medium">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64"/>
      </left>
      <right/>
      <top/>
      <bottom/>
      <diagonal/>
    </border>
    <border>
      <left/>
      <right/>
      <top/>
      <bottom style="thin">
        <color theme="4" tint="0.39997558519241921"/>
      </bottom>
      <diagonal/>
    </border>
    <border>
      <left style="thin">
        <color indexed="64"/>
      </left>
      <right/>
      <top style="thin">
        <color indexed="64"/>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top style="medium">
        <color indexed="64"/>
      </top>
      <bottom style="thin">
        <color indexed="64"/>
      </bottom>
      <diagonal/>
    </border>
    <border>
      <left style="hair">
        <color auto="1"/>
      </left>
      <right style="medium">
        <color indexed="64"/>
      </right>
      <top style="medium">
        <color indexed="64"/>
      </top>
      <bottom style="hair">
        <color indexed="64"/>
      </bottom>
      <diagonal/>
    </border>
    <border>
      <left style="hair">
        <color auto="1"/>
      </left>
      <right style="medium">
        <color indexed="64"/>
      </right>
      <top style="hair">
        <color auto="1"/>
      </top>
      <bottom style="hair">
        <color indexed="64"/>
      </bottom>
      <diagonal/>
    </border>
    <border>
      <left style="hair">
        <color auto="1"/>
      </left>
      <right style="hair">
        <color auto="1"/>
      </right>
      <top/>
      <bottom style="hair">
        <color auto="1"/>
      </bottom>
      <diagonal/>
    </border>
    <border>
      <left style="hair">
        <color indexed="64"/>
      </left>
      <right style="hair">
        <color indexed="64"/>
      </right>
      <top style="hair">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hair">
        <color indexed="64"/>
      </bottom>
      <diagonal/>
    </border>
    <border>
      <left/>
      <right/>
      <top style="thin">
        <color theme="4" tint="0.39997558519241921"/>
      </top>
      <bottom style="thin">
        <color theme="4" tint="0.39997558519241921"/>
      </bottom>
      <diagonal/>
    </border>
    <border>
      <left style="dotted">
        <color rgb="FF000000"/>
      </left>
      <right style="dotted">
        <color rgb="FF000000"/>
      </right>
      <top style="dotted">
        <color rgb="FF000000"/>
      </top>
      <bottom style="dotted">
        <color rgb="FF000000"/>
      </bottom>
      <diagonal/>
    </border>
  </borders>
  <cellStyleXfs count="371">
    <xf numFmtId="0" fontId="0" fillId="0" borderId="0"/>
    <xf numFmtId="167" fontId="15" fillId="0" borderId="0" applyFont="0" applyFill="0" applyBorder="0" applyAlignment="0" applyProtection="0">
      <alignment horizontal="right"/>
    </xf>
    <xf numFmtId="168" fontId="15" fillId="0" borderId="0">
      <alignment horizontal="right"/>
    </xf>
    <xf numFmtId="169" fontId="16" fillId="0" borderId="0" applyFont="0" applyFill="0" applyBorder="0" applyAlignment="0" applyProtection="0">
      <alignment horizontal="right"/>
    </xf>
    <xf numFmtId="6" fontId="17" fillId="0" borderId="0" applyFont="0" applyFill="0" applyBorder="0" applyAlignment="0" applyProtection="0">
      <alignment horizontal="right"/>
    </xf>
    <xf numFmtId="8" fontId="17" fillId="0" borderId="0" applyFont="0" applyFill="0" applyBorder="0" applyAlignment="0" applyProtection="0">
      <alignment horizontal="right"/>
    </xf>
    <xf numFmtId="169" fontId="16" fillId="0" borderId="0" applyFont="0" applyFill="0" applyBorder="0" applyAlignment="0" applyProtection="0">
      <alignment horizontal="right"/>
    </xf>
    <xf numFmtId="1" fontId="17" fillId="0" borderId="0" applyFont="0" applyFill="0" applyBorder="0" applyAlignment="0" applyProtection="0">
      <alignment horizontal="right"/>
    </xf>
    <xf numFmtId="166" fontId="16" fillId="0" borderId="0" applyFont="0" applyFill="0" applyBorder="0" applyAlignment="0" applyProtection="0">
      <alignment horizontal="right"/>
    </xf>
    <xf numFmtId="38" fontId="17" fillId="0" borderId="0" applyFont="0" applyFill="0" applyBorder="0" applyAlignment="0" applyProtection="0">
      <alignment horizontal="right"/>
    </xf>
    <xf numFmtId="38" fontId="16" fillId="0" borderId="0" applyFont="0" applyFill="0" applyBorder="0" applyAlignment="0" applyProtection="0">
      <alignment horizontal="right"/>
    </xf>
    <xf numFmtId="170" fontId="18" fillId="0" borderId="0" applyFont="0" applyFill="0" applyBorder="0" applyAlignment="0" applyProtection="0">
      <alignment horizontal="left"/>
    </xf>
    <xf numFmtId="40" fontId="16" fillId="0" borderId="0" applyFont="0" applyFill="0" applyBorder="0" applyAlignment="0" applyProtection="0">
      <alignment horizontal="right"/>
    </xf>
    <xf numFmtId="40" fontId="17" fillId="0" borderId="0" applyFont="0" applyFill="0" applyBorder="0" applyAlignment="0" applyProtection="0">
      <alignment horizontal="right"/>
    </xf>
    <xf numFmtId="171" fontId="18" fillId="0" borderId="0" applyFont="0" applyFill="0" applyBorder="0" applyAlignment="0" applyProtection="0">
      <alignment horizontal="right"/>
    </xf>
    <xf numFmtId="38" fontId="17" fillId="0" borderId="0" applyFont="0" applyFill="0" applyBorder="0" applyAlignment="0" applyProtection="0">
      <alignment horizontal="right"/>
    </xf>
    <xf numFmtId="172" fontId="16" fillId="0" borderId="0" applyFont="0" applyFill="0" applyBorder="0" applyAlignment="0" applyProtection="0">
      <alignment horizontal="right"/>
    </xf>
    <xf numFmtId="10" fontId="16" fillId="0" borderId="0" applyFont="0" applyFill="0" applyBorder="0" applyAlignment="0" applyProtection="0">
      <alignment horizontal="right"/>
    </xf>
    <xf numFmtId="173" fontId="16" fillId="0" borderId="0" applyFont="0" applyFill="0" applyBorder="0" applyAlignment="0" applyProtection="0">
      <alignment horizontal="right"/>
    </xf>
    <xf numFmtId="173" fontId="16" fillId="0" borderId="0" applyFont="0" applyFill="0" applyBorder="0" applyAlignment="0" applyProtection="0">
      <alignment horizontal="right"/>
    </xf>
    <xf numFmtId="173" fontId="16" fillId="0" borderId="0" applyFont="0" applyFill="0" applyBorder="0" applyAlignment="0" applyProtection="0">
      <alignment horizontal="right"/>
    </xf>
    <xf numFmtId="173" fontId="16" fillId="0" borderId="0" applyFont="0" applyFill="0" applyBorder="0" applyAlignment="0" applyProtection="0">
      <alignment horizontal="right"/>
    </xf>
    <xf numFmtId="1" fontId="17" fillId="0" borderId="0" applyFont="0" applyFill="0" applyBorder="0" applyAlignment="0" applyProtection="0">
      <alignment horizontal="right"/>
    </xf>
    <xf numFmtId="1" fontId="17" fillId="0" borderId="0" applyFont="0" applyFill="0" applyBorder="0" applyAlignment="0" applyProtection="0">
      <alignment horizontal="right"/>
    </xf>
    <xf numFmtId="1" fontId="17" fillId="0" borderId="0" applyFont="0" applyFill="0" applyBorder="0" applyAlignment="0" applyProtection="0">
      <alignment horizontal="right"/>
    </xf>
    <xf numFmtId="1" fontId="17" fillId="0" borderId="0" applyFont="0" applyFill="0" applyBorder="0" applyAlignment="0" applyProtection="0">
      <alignment horizontal="right"/>
    </xf>
    <xf numFmtId="1" fontId="17" fillId="0" borderId="0" applyFont="0" applyFill="0" applyBorder="0" applyAlignment="0" applyProtection="0">
      <alignment horizontal="right"/>
    </xf>
    <xf numFmtId="173" fontId="16" fillId="0" borderId="0" applyFont="0" applyFill="0" applyBorder="0" applyAlignment="0" applyProtection="0">
      <alignment horizontal="right"/>
    </xf>
    <xf numFmtId="173" fontId="16" fillId="0" borderId="0" applyFont="0" applyFill="0" applyBorder="0" applyAlignment="0" applyProtection="0">
      <alignment horizontal="right"/>
    </xf>
    <xf numFmtId="1" fontId="17" fillId="0" borderId="0" applyFont="0" applyFill="0" applyBorder="0" applyAlignment="0" applyProtection="0">
      <alignment horizontal="right"/>
    </xf>
    <xf numFmtId="43" fontId="12" fillId="0" borderId="0" applyFont="0" applyFill="0" applyBorder="0" applyAlignment="0" applyProtection="0"/>
    <xf numFmtId="43" fontId="18"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8" fillId="0" borderId="0" applyFont="0" applyFill="0" applyBorder="0" applyAlignment="0" applyProtection="0"/>
    <xf numFmtId="43" fontId="19" fillId="0" borderId="0" applyFont="0" applyFill="0" applyBorder="0" applyAlignment="0" applyProtection="0"/>
    <xf numFmtId="43" fontId="12" fillId="0" borderId="0" applyFont="0" applyFill="0" applyBorder="0" applyAlignment="0" applyProtection="0"/>
    <xf numFmtId="43" fontId="18" fillId="0" borderId="0" applyFont="0" applyFill="0" applyBorder="0" applyAlignment="0" applyProtection="0"/>
    <xf numFmtId="44" fontId="12" fillId="0" borderId="0" applyFont="0" applyFill="0" applyBorder="0" applyAlignment="0" applyProtection="0"/>
    <xf numFmtId="44" fontId="18" fillId="0" borderId="0" applyFont="0" applyFill="0" applyBorder="0" applyAlignment="0" applyProtection="0"/>
    <xf numFmtId="44" fontId="20" fillId="0" borderId="0" applyFont="0" applyFill="0" applyBorder="0" applyAlignment="0" applyProtection="0"/>
    <xf numFmtId="44" fontId="12" fillId="0" borderId="0" applyFont="0" applyFill="0" applyBorder="0" applyAlignment="0" applyProtection="0"/>
    <xf numFmtId="174" fontId="21" fillId="0" borderId="0" applyFont="0" applyFill="0" applyBorder="0" applyProtection="0">
      <alignment horizontal="right"/>
    </xf>
    <xf numFmtId="15" fontId="17" fillId="0" borderId="0" applyFont="0" applyFill="0" applyBorder="0" applyAlignment="0" applyProtection="0">
      <alignment horizontal="right"/>
    </xf>
    <xf numFmtId="15" fontId="16" fillId="0" borderId="0" applyFont="0" applyFill="0" applyBorder="0" applyAlignment="0" applyProtection="0">
      <alignment horizontal="right"/>
    </xf>
    <xf numFmtId="38" fontId="22" fillId="0" borderId="0" applyFill="0" applyBorder="0" applyProtection="0">
      <alignment horizontal="left"/>
    </xf>
    <xf numFmtId="13" fontId="16" fillId="0" borderId="0" applyFont="0" applyFill="0" applyBorder="0" applyAlignment="0" applyProtection="0">
      <alignment horizontal="right"/>
    </xf>
    <xf numFmtId="0" fontId="23" fillId="0" borderId="0">
      <alignment horizontal="center" vertical="center" wrapText="1"/>
    </xf>
    <xf numFmtId="0" fontId="13" fillId="0" borderId="1">
      <alignment horizontal="center" vertical="center" wrapText="1"/>
    </xf>
    <xf numFmtId="0" fontId="23" fillId="0" borderId="0">
      <alignment horizontal="left" wrapText="1"/>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13" fillId="0" borderId="0">
      <alignment horizontal="left" vertical="center"/>
    </xf>
    <xf numFmtId="0" fontId="13" fillId="0" borderId="0">
      <alignment horizontal="center" vertical="center"/>
    </xf>
    <xf numFmtId="17" fontId="16" fillId="0" borderId="0" applyFont="0" applyFill="0" applyBorder="0" applyAlignment="0" applyProtection="0">
      <alignment horizontal="right"/>
    </xf>
    <xf numFmtId="0" fontId="12" fillId="0" borderId="0"/>
    <xf numFmtId="0" fontId="18" fillId="0" borderId="0"/>
    <xf numFmtId="0" fontId="12" fillId="0" borderId="0"/>
    <xf numFmtId="0" fontId="20" fillId="0" borderId="0"/>
    <xf numFmtId="0" fontId="12" fillId="0" borderId="0"/>
    <xf numFmtId="0" fontId="28" fillId="0" borderId="0"/>
    <xf numFmtId="0" fontId="12" fillId="0" borderId="0"/>
    <xf numFmtId="0" fontId="21" fillId="0" borderId="0" applyFill="0" applyProtection="0">
      <alignment horizontal="left"/>
    </xf>
    <xf numFmtId="38" fontId="15" fillId="0" borderId="0">
      <alignment horizontal="right"/>
    </xf>
    <xf numFmtId="0" fontId="11" fillId="0" borderId="0"/>
    <xf numFmtId="0" fontId="12" fillId="0" borderId="0"/>
    <xf numFmtId="0" fontId="12" fillId="0" borderId="0"/>
    <xf numFmtId="3" fontId="13" fillId="0" borderId="0">
      <alignment horizontal="right"/>
    </xf>
    <xf numFmtId="9" fontId="28" fillId="0" borderId="0" applyFont="0" applyFill="0" applyBorder="0" applyAlignment="0" applyProtection="0"/>
    <xf numFmtId="9" fontId="17" fillId="0" borderId="0" applyFont="0" applyFill="0" applyBorder="0" applyAlignment="0" applyProtection="0">
      <alignment horizontal="right"/>
    </xf>
    <xf numFmtId="172" fontId="17" fillId="0" borderId="0" applyFont="0" applyFill="0" applyBorder="0" applyAlignment="0" applyProtection="0">
      <alignment horizontal="right"/>
    </xf>
    <xf numFmtId="10" fontId="17" fillId="0" borderId="0" applyFont="0" applyFill="0" applyBorder="0" applyAlignment="0" applyProtection="0">
      <alignment horizontal="right"/>
    </xf>
    <xf numFmtId="9" fontId="12" fillId="0" borderId="0" applyFont="0" applyFill="0" applyBorder="0" applyAlignment="0" applyProtection="0"/>
    <xf numFmtId="9" fontId="18"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4" fillId="0" borderId="0" applyFont="0" applyFill="0" applyBorder="0" applyAlignment="0" applyProtection="0"/>
    <xf numFmtId="9" fontId="19" fillId="0" borderId="0" applyFont="0" applyFill="0" applyBorder="0" applyAlignment="0" applyProtection="0"/>
    <xf numFmtId="10" fontId="15" fillId="0" borderId="0" applyNumberFormat="0" applyFill="0" applyBorder="0" applyAlignment="0" applyProtection="0">
      <alignment horizontal="right"/>
    </xf>
    <xf numFmtId="38" fontId="16" fillId="0" borderId="0" applyNumberFormat="0" applyFill="0" applyBorder="0" applyAlignment="0" applyProtection="0">
      <alignment horizontal="left"/>
    </xf>
    <xf numFmtId="0" fontId="5" fillId="0" borderId="0"/>
    <xf numFmtId="0" fontId="31" fillId="0" borderId="0"/>
    <xf numFmtId="43" fontId="12" fillId="0" borderId="0" applyFont="0" applyFill="0" applyBorder="0" applyAlignment="0" applyProtection="0"/>
    <xf numFmtId="43" fontId="5" fillId="0" borderId="0" applyFont="0" applyFill="0" applyBorder="0" applyAlignment="0" applyProtection="0"/>
    <xf numFmtId="0" fontId="5" fillId="0" borderId="0"/>
    <xf numFmtId="0" fontId="47" fillId="0" borderId="0"/>
    <xf numFmtId="0" fontId="12" fillId="0" borderId="0"/>
    <xf numFmtId="0" fontId="12" fillId="0" borderId="0"/>
    <xf numFmtId="0" fontId="12" fillId="0" borderId="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39" borderId="0" applyNumberFormat="0" applyBorder="0" applyAlignment="0" applyProtection="0"/>
    <xf numFmtId="0" fontId="4" fillId="43" borderId="0" applyNumberFormat="0" applyBorder="0" applyAlignment="0" applyProtection="0"/>
    <xf numFmtId="0" fontId="4" fillId="47"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6" borderId="0" applyNumberFormat="0" applyBorder="0" applyAlignment="0" applyProtection="0"/>
    <xf numFmtId="0" fontId="4" fillId="40" borderId="0" applyNumberFormat="0" applyBorder="0" applyAlignment="0" applyProtection="0"/>
    <xf numFmtId="0" fontId="4" fillId="44" borderId="0" applyNumberFormat="0" applyBorder="0" applyAlignment="0" applyProtection="0"/>
    <xf numFmtId="0" fontId="4" fillId="48" borderId="0" applyNumberFormat="0" applyBorder="0" applyAlignment="0" applyProtection="0"/>
    <xf numFmtId="0" fontId="46" fillId="29" borderId="0" applyNumberFormat="0" applyBorder="0" applyAlignment="0" applyProtection="0"/>
    <xf numFmtId="0" fontId="46" fillId="33" borderId="0" applyNumberFormat="0" applyBorder="0" applyAlignment="0" applyProtection="0"/>
    <xf numFmtId="0" fontId="46" fillId="37" borderId="0" applyNumberFormat="0" applyBorder="0" applyAlignment="0" applyProtection="0"/>
    <xf numFmtId="0" fontId="46" fillId="41" borderId="0" applyNumberFormat="0" applyBorder="0" applyAlignment="0" applyProtection="0"/>
    <xf numFmtId="0" fontId="46" fillId="45" borderId="0" applyNumberFormat="0" applyBorder="0" applyAlignment="0" applyProtection="0"/>
    <xf numFmtId="0" fontId="46" fillId="49" borderId="0" applyNumberFormat="0" applyBorder="0" applyAlignment="0" applyProtection="0"/>
    <xf numFmtId="0" fontId="46" fillId="26" borderId="0" applyNumberFormat="0" applyBorder="0" applyAlignment="0" applyProtection="0"/>
    <xf numFmtId="0" fontId="46" fillId="30" borderId="0" applyNumberFormat="0" applyBorder="0" applyAlignment="0" applyProtection="0"/>
    <xf numFmtId="0" fontId="46" fillId="34" borderId="0" applyNumberFormat="0" applyBorder="0" applyAlignment="0" applyProtection="0"/>
    <xf numFmtId="0" fontId="46" fillId="38" borderId="0" applyNumberFormat="0" applyBorder="0" applyAlignment="0" applyProtection="0"/>
    <xf numFmtId="0" fontId="46" fillId="42" borderId="0" applyNumberFormat="0" applyBorder="0" applyAlignment="0" applyProtection="0"/>
    <xf numFmtId="0" fontId="46" fillId="46" borderId="0" applyNumberFormat="0" applyBorder="0" applyAlignment="0" applyProtection="0"/>
    <xf numFmtId="0" fontId="36" fillId="20" borderId="0" applyNumberFormat="0" applyBorder="0" applyAlignment="0" applyProtection="0"/>
    <xf numFmtId="0" fontId="40" fillId="23" borderId="25" applyNumberFormat="0" applyAlignment="0" applyProtection="0"/>
    <xf numFmtId="0" fontId="42" fillId="24" borderId="28" applyNumberFormat="0" applyAlignment="0" applyProtection="0"/>
    <xf numFmtId="43" fontId="1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178" fontId="12"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50" fillId="0" borderId="0" applyFont="0" applyFill="0" applyBorder="0" applyAlignment="0" applyProtection="0"/>
    <xf numFmtId="43" fontId="18"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1" fillId="0" borderId="0" applyFont="0" applyFill="0" applyBorder="0" applyAlignment="0" applyProtection="0"/>
    <xf numFmtId="43"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18" fillId="0" borderId="0" applyFont="0" applyFill="0" applyBorder="0" applyAlignment="0" applyProtection="0"/>
    <xf numFmtId="44" fontId="52" fillId="0" borderId="0" applyFont="0" applyFill="0" applyBorder="0" applyAlignment="0" applyProtection="0"/>
    <xf numFmtId="0" fontId="44" fillId="0" borderId="0" applyNumberFormat="0" applyFill="0" applyBorder="0" applyAlignment="0" applyProtection="0"/>
    <xf numFmtId="0" fontId="53" fillId="19" borderId="0" applyNumberFormat="0" applyBorder="0" applyAlignment="0" applyProtection="0"/>
    <xf numFmtId="0" fontId="35" fillId="19" borderId="0" applyNumberFormat="0" applyBorder="0" applyAlignment="0" applyProtection="0"/>
    <xf numFmtId="0" fontId="32" fillId="0" borderId="22" applyNumberFormat="0" applyFill="0" applyAlignment="0" applyProtection="0"/>
    <xf numFmtId="0" fontId="33" fillId="0" borderId="23" applyNumberFormat="0" applyFill="0" applyAlignment="0" applyProtection="0"/>
    <xf numFmtId="0" fontId="34" fillId="0" borderId="24" applyNumberFormat="0" applyFill="0" applyAlignment="0" applyProtection="0"/>
    <xf numFmtId="0" fontId="34" fillId="0" borderId="0" applyNumberFormat="0" applyFill="0" applyBorder="0" applyAlignment="0" applyProtection="0"/>
    <xf numFmtId="0" fontId="54" fillId="0" borderId="0" applyNumberFormat="0" applyFill="0" applyBorder="0" applyAlignment="0" applyProtection="0">
      <alignment vertical="top"/>
      <protection locked="0"/>
    </xf>
    <xf numFmtId="0" fontId="38" fillId="22" borderId="25" applyNumberFormat="0" applyAlignment="0" applyProtection="0"/>
    <xf numFmtId="0" fontId="41" fillId="0" borderId="27" applyNumberFormat="0" applyFill="0" applyAlignment="0" applyProtection="0"/>
    <xf numFmtId="0" fontId="37" fillId="21" borderId="0" applyNumberFormat="0" applyBorder="0" applyAlignment="0" applyProtection="0"/>
    <xf numFmtId="0" fontId="49" fillId="0" borderId="0"/>
    <xf numFmtId="0" fontId="51" fillId="0" borderId="0"/>
    <xf numFmtId="0" fontId="55" fillId="0" borderId="0"/>
    <xf numFmtId="0" fontId="51" fillId="0" borderId="0"/>
    <xf numFmtId="0" fontId="51" fillId="0" borderId="0"/>
    <xf numFmtId="0" fontId="51" fillId="0" borderId="0"/>
    <xf numFmtId="0" fontId="12" fillId="0" borderId="0"/>
    <xf numFmtId="0" fontId="4" fillId="0" borderId="0"/>
    <xf numFmtId="0" fontId="12" fillId="0" borderId="0"/>
    <xf numFmtId="0" fontId="4" fillId="0" borderId="0"/>
    <xf numFmtId="0" fontId="12" fillId="0" borderId="0"/>
    <xf numFmtId="0" fontId="4" fillId="0" borderId="0"/>
    <xf numFmtId="0" fontId="4" fillId="0" borderId="0"/>
    <xf numFmtId="0" fontId="4" fillId="0" borderId="0"/>
    <xf numFmtId="0" fontId="4" fillId="0" borderId="0"/>
    <xf numFmtId="0" fontId="52" fillId="0" borderId="0"/>
    <xf numFmtId="0" fontId="18" fillId="0" borderId="0"/>
    <xf numFmtId="0" fontId="51" fillId="0" borderId="0"/>
    <xf numFmtId="0" fontId="52" fillId="0" borderId="0"/>
    <xf numFmtId="0" fontId="52" fillId="0" borderId="0"/>
    <xf numFmtId="0" fontId="12" fillId="0" borderId="0"/>
    <xf numFmtId="0" fontId="4" fillId="0" borderId="0"/>
    <xf numFmtId="0" fontId="52" fillId="0" borderId="0"/>
    <xf numFmtId="0" fontId="56" fillId="0" borderId="0"/>
    <xf numFmtId="0" fontId="52" fillId="0" borderId="0"/>
    <xf numFmtId="0" fontId="12" fillId="0" borderId="0"/>
    <xf numFmtId="0" fontId="4" fillId="0" borderId="0"/>
    <xf numFmtId="0" fontId="4" fillId="0" borderId="0"/>
    <xf numFmtId="0" fontId="24" fillId="0" borderId="0"/>
    <xf numFmtId="0" fontId="12" fillId="0" borderId="0"/>
    <xf numFmtId="0" fontId="4" fillId="0" borderId="0"/>
    <xf numFmtId="0" fontId="4" fillId="0" borderId="0"/>
    <xf numFmtId="0" fontId="4" fillId="0" borderId="0"/>
    <xf numFmtId="0" fontId="12" fillId="0" borderId="0"/>
    <xf numFmtId="0" fontId="52" fillId="0" borderId="0"/>
    <xf numFmtId="0" fontId="4" fillId="0" borderId="0"/>
    <xf numFmtId="0" fontId="52" fillId="0" borderId="0"/>
    <xf numFmtId="0" fontId="4" fillId="25" borderId="29" applyNumberFormat="0" applyFont="0" applyAlignment="0" applyProtection="0"/>
    <xf numFmtId="0" fontId="39" fillId="23" borderId="26" applyNumberFormat="0" applyAlignment="0" applyProtection="0"/>
    <xf numFmtId="9" fontId="48" fillId="0" borderId="0" applyFont="0" applyFill="0" applyBorder="0" applyAlignment="0" applyProtection="0"/>
    <xf numFmtId="9" fontId="4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57" fillId="0" borderId="0" applyFont="0" applyFill="0" applyBorder="0" applyAlignment="0" applyProtection="0"/>
    <xf numFmtId="9" fontId="19"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2" fillId="0" borderId="0"/>
    <xf numFmtId="0" fontId="45" fillId="0" borderId="30" applyNumberFormat="0" applyFill="0" applyAlignment="0" applyProtection="0"/>
    <xf numFmtId="0" fontId="43" fillId="0" borderId="0" applyNumberFormat="0" applyFill="0" applyBorder="0" applyAlignment="0" applyProtection="0"/>
    <xf numFmtId="0" fontId="11" fillId="0" borderId="0"/>
    <xf numFmtId="0" fontId="12" fillId="0" borderId="0"/>
    <xf numFmtId="0" fontId="12" fillId="0" borderId="0"/>
    <xf numFmtId="171" fontId="18" fillId="0" borderId="0" applyFont="0" applyFill="0" applyBorder="0" applyAlignment="0" applyProtection="0">
      <alignment horizontal="right"/>
    </xf>
    <xf numFmtId="43" fontId="12" fillId="0" borderId="0" applyFont="0" applyFill="0" applyBorder="0" applyAlignment="0" applyProtection="0"/>
    <xf numFmtId="43" fontId="12" fillId="0" borderId="0" applyFont="0" applyFill="0" applyBorder="0" applyAlignment="0" applyProtection="0"/>
    <xf numFmtId="43" fontId="5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52" fillId="0" borderId="0"/>
    <xf numFmtId="0" fontId="3" fillId="0" borderId="0"/>
    <xf numFmtId="0" fontId="3" fillId="0" borderId="0"/>
    <xf numFmtId="0" fontId="3"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52" fillId="0" borderId="0"/>
    <xf numFmtId="0" fontId="47" fillId="0" borderId="0"/>
    <xf numFmtId="0" fontId="12" fillId="0" borderId="0"/>
    <xf numFmtId="0" fontId="3" fillId="0" borderId="0"/>
    <xf numFmtId="0" fontId="3" fillId="0" borderId="0"/>
    <xf numFmtId="0" fontId="12" fillId="0" borderId="0"/>
    <xf numFmtId="0" fontId="3" fillId="0" borderId="0"/>
    <xf numFmtId="0" fontId="12" fillId="0" borderId="0"/>
    <xf numFmtId="0" fontId="12" fillId="0" borderId="0"/>
    <xf numFmtId="0" fontId="3" fillId="0" borderId="0"/>
    <xf numFmtId="0" fontId="3" fillId="0" borderId="0"/>
    <xf numFmtId="0" fontId="3" fillId="0" borderId="0"/>
    <xf numFmtId="0" fontId="49" fillId="0" borderId="0"/>
    <xf numFmtId="0" fontId="12" fillId="0" borderId="0"/>
    <xf numFmtId="0" fontId="12" fillId="0" borderId="0"/>
    <xf numFmtId="0" fontId="51" fillId="0" borderId="0"/>
    <xf numFmtId="0" fontId="12" fillId="0" borderId="0"/>
    <xf numFmtId="0" fontId="3" fillId="0" borderId="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52" fillId="0" borderId="0" applyFont="0" applyFill="0" applyBorder="0" applyAlignment="0" applyProtection="0"/>
    <xf numFmtId="9" fontId="12" fillId="0" borderId="0" applyFont="0" applyFill="0" applyBorder="0" applyAlignment="0" applyProtection="0"/>
    <xf numFmtId="38" fontId="16" fillId="0" borderId="0" applyNumberFormat="0" applyFill="0" applyBorder="0" applyAlignment="0" applyProtection="0">
      <alignment horizontal="left"/>
    </xf>
    <xf numFmtId="38" fontId="25" fillId="0" borderId="1" applyFill="0" applyProtection="0">
      <alignment horizontal="right" vertical="center"/>
    </xf>
    <xf numFmtId="9" fontId="1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5" borderId="29"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71" fillId="0" borderId="0" applyNumberFormat="0" applyFill="0" applyBorder="0" applyAlignment="0" applyProtection="0"/>
    <xf numFmtId="0" fontId="52" fillId="0" borderId="0"/>
    <xf numFmtId="0" fontId="11" fillId="0" borderId="0"/>
    <xf numFmtId="6" fontId="17" fillId="0" borderId="0" applyFont="0" applyFill="0" applyBorder="0" applyAlignment="0" applyProtection="0">
      <alignment horizontal="right"/>
    </xf>
    <xf numFmtId="8" fontId="17" fillId="0" borderId="0" applyFont="0" applyFill="0" applyBorder="0" applyAlignment="0" applyProtection="0">
      <alignment horizontal="right"/>
    </xf>
    <xf numFmtId="43" fontId="1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20" fillId="0" borderId="0" applyFont="0" applyFill="0" applyBorder="0" applyAlignment="0" applyProtection="0"/>
    <xf numFmtId="9" fontId="1" fillId="0" borderId="0" applyFont="0" applyFill="0" applyBorder="0" applyAlignment="0" applyProtection="0"/>
    <xf numFmtId="0" fontId="12" fillId="0" borderId="0"/>
  </cellStyleXfs>
  <cellXfs count="448">
    <xf numFmtId="0" fontId="0" fillId="0" borderId="0" xfId="0"/>
    <xf numFmtId="0" fontId="0" fillId="2" borderId="0" xfId="0" applyFill="1"/>
    <xf numFmtId="0" fontId="7" fillId="0" borderId="2" xfId="0" applyFont="1" applyBorder="1" applyAlignment="1">
      <alignment horizontal="center" vertical="center" wrapText="1"/>
    </xf>
    <xf numFmtId="0" fontId="8" fillId="3" borderId="2" xfId="0" applyFont="1" applyFill="1" applyBorder="1" applyAlignment="1">
      <alignment horizontal="center" vertical="center" wrapText="1"/>
    </xf>
    <xf numFmtId="0" fontId="9" fillId="4" borderId="3" xfId="0" applyFont="1" applyFill="1" applyBorder="1" applyAlignment="1">
      <alignment horizontal="center" vertical="center"/>
    </xf>
    <xf numFmtId="0" fontId="10" fillId="4" borderId="3" xfId="0" applyFont="1" applyFill="1" applyBorder="1" applyAlignment="1">
      <alignment horizontal="left" vertical="center"/>
    </xf>
    <xf numFmtId="0" fontId="10" fillId="4" borderId="4" xfId="0" applyFont="1" applyFill="1" applyBorder="1" applyAlignment="1">
      <alignment horizontal="center" vertical="center"/>
    </xf>
    <xf numFmtId="0" fontId="12" fillId="0" borderId="5" xfId="66" applyFont="1" applyBorder="1"/>
    <xf numFmtId="164" fontId="12" fillId="5" borderId="6" xfId="30" applyNumberFormat="1" applyFill="1" applyBorder="1" applyAlignment="1" applyProtection="1">
      <alignment vertical="top" wrapText="1"/>
    </xf>
    <xf numFmtId="164" fontId="12" fillId="9" borderId="6" xfId="30" applyNumberFormat="1" applyFill="1" applyBorder="1" applyAlignment="1" applyProtection="1">
      <alignment vertical="top" wrapText="1"/>
    </xf>
    <xf numFmtId="0" fontId="29" fillId="2" borderId="0" xfId="0" applyFont="1" applyFill="1"/>
    <xf numFmtId="0" fontId="12" fillId="0" borderId="6" xfId="66" applyFont="1" applyBorder="1"/>
    <xf numFmtId="0" fontId="0" fillId="0" borderId="6" xfId="0" applyBorder="1" applyAlignment="1">
      <alignment vertical="top" wrapText="1"/>
    </xf>
    <xf numFmtId="0" fontId="0" fillId="0" borderId="8" xfId="0" applyBorder="1" applyAlignment="1">
      <alignment vertical="top" wrapText="1"/>
    </xf>
    <xf numFmtId="0" fontId="0" fillId="0" borderId="10" xfId="0" applyBorder="1" applyAlignment="1">
      <alignment vertical="top" wrapText="1"/>
    </xf>
    <xf numFmtId="0" fontId="13" fillId="0" borderId="0" xfId="0" applyFont="1" applyAlignment="1">
      <alignment horizontal="center" vertical="center" wrapText="1"/>
    </xf>
    <xf numFmtId="0" fontId="9" fillId="0" borderId="11" xfId="0" applyFont="1" applyBorder="1" applyAlignment="1">
      <alignment horizontal="right" vertical="top" wrapText="1"/>
    </xf>
    <xf numFmtId="164" fontId="9" fillId="5" borderId="2" xfId="30" applyNumberFormat="1" applyFont="1" applyFill="1" applyBorder="1" applyAlignment="1" applyProtection="1">
      <alignment vertical="top" wrapText="1"/>
    </xf>
    <xf numFmtId="164" fontId="9" fillId="9" borderId="2" xfId="30" applyNumberFormat="1" applyFont="1" applyFill="1" applyBorder="1" applyAlignment="1" applyProtection="1">
      <alignment vertical="top" wrapText="1"/>
    </xf>
    <xf numFmtId="165" fontId="12" fillId="0" borderId="0" xfId="30" applyNumberFormat="1" applyFill="1" applyBorder="1" applyAlignment="1" applyProtection="1">
      <alignment horizontal="center" vertical="center" wrapText="1"/>
      <protection locked="0"/>
    </xf>
    <xf numFmtId="0" fontId="9" fillId="3" borderId="1" xfId="0" applyFont="1" applyFill="1" applyBorder="1" applyAlignment="1">
      <alignment horizontal="center" vertical="center"/>
    </xf>
    <xf numFmtId="164" fontId="10" fillId="3" borderId="1" xfId="30" applyNumberFormat="1" applyFont="1" applyFill="1" applyBorder="1" applyAlignment="1" applyProtection="1">
      <alignment horizontal="center" vertical="center"/>
    </xf>
    <xf numFmtId="0" fontId="10" fillId="3" borderId="13" xfId="0" applyFont="1" applyFill="1" applyBorder="1" applyAlignment="1">
      <alignment horizontal="center" vertical="center"/>
    </xf>
    <xf numFmtId="0" fontId="0" fillId="0" borderId="5" xfId="0" applyBorder="1" applyAlignment="1">
      <alignment vertical="top" wrapText="1"/>
    </xf>
    <xf numFmtId="0" fontId="12" fillId="2" borderId="5" xfId="0" applyFont="1" applyFill="1" applyBorder="1" applyProtection="1">
      <protection hidden="1"/>
    </xf>
    <xf numFmtId="0" fontId="12" fillId="2" borderId="6" xfId="0" applyFont="1" applyFill="1" applyBorder="1" applyProtection="1">
      <protection hidden="1"/>
    </xf>
    <xf numFmtId="0" fontId="0" fillId="0" borderId="15" xfId="0" applyBorder="1" applyAlignment="1">
      <alignment vertical="top" wrapText="1"/>
    </xf>
    <xf numFmtId="0" fontId="12" fillId="2" borderId="8" xfId="0" applyFont="1" applyFill="1" applyBorder="1" applyProtection="1">
      <protection hidden="1"/>
    </xf>
    <xf numFmtId="0" fontId="9" fillId="0" borderId="13" xfId="0" applyFont="1" applyBorder="1" applyAlignment="1">
      <alignment horizontal="right" vertical="top" wrapText="1"/>
    </xf>
    <xf numFmtId="0" fontId="12" fillId="2" borderId="2" xfId="0" applyFont="1" applyFill="1" applyBorder="1" applyProtection="1">
      <protection hidden="1"/>
    </xf>
    <xf numFmtId="166" fontId="10" fillId="3" borderId="13" xfId="70" applyNumberFormat="1" applyFont="1" applyFill="1" applyBorder="1" applyAlignment="1" applyProtection="1">
      <alignment horizontal="center" vertical="center"/>
    </xf>
    <xf numFmtId="0" fontId="9" fillId="0" borderId="1" xfId="0" applyFont="1" applyBorder="1" applyAlignment="1">
      <alignment horizontal="right" vertical="top" wrapText="1"/>
    </xf>
    <xf numFmtId="0" fontId="9" fillId="6" borderId="1" xfId="0" applyFont="1" applyFill="1" applyBorder="1" applyAlignment="1">
      <alignment horizontal="center" vertical="center"/>
    </xf>
    <xf numFmtId="164" fontId="10" fillId="6" borderId="1" xfId="30" applyNumberFormat="1" applyFont="1" applyFill="1" applyBorder="1" applyAlignment="1" applyProtection="1">
      <alignment horizontal="center" vertical="center"/>
    </xf>
    <xf numFmtId="166" fontId="10" fillId="6" borderId="13" xfId="70" applyNumberFormat="1" applyFont="1" applyFill="1" applyBorder="1" applyAlignment="1" applyProtection="1">
      <alignment horizontal="center" vertical="center"/>
    </xf>
    <xf numFmtId="0" fontId="0" fillId="0" borderId="17" xfId="0" applyBorder="1" applyAlignment="1">
      <alignment vertical="top" wrapText="1"/>
    </xf>
    <xf numFmtId="0" fontId="0" fillId="0" borderId="18" xfId="0" applyBorder="1" applyAlignment="1">
      <alignment vertical="top" wrapText="1"/>
    </xf>
    <xf numFmtId="0" fontId="12" fillId="2" borderId="9" xfId="0" applyFont="1" applyFill="1" applyBorder="1" applyProtection="1">
      <protection hidden="1"/>
    </xf>
    <xf numFmtId="0" fontId="9" fillId="4" borderId="1" xfId="0" applyFont="1" applyFill="1" applyBorder="1" applyAlignment="1">
      <alignment horizontal="center" vertical="center"/>
    </xf>
    <xf numFmtId="164" fontId="10" fillId="4" borderId="1" xfId="30" applyNumberFormat="1" applyFont="1" applyFill="1" applyBorder="1" applyAlignment="1" applyProtection="1">
      <alignment horizontal="center" vertical="center"/>
    </xf>
    <xf numFmtId="164" fontId="10" fillId="4" borderId="1" xfId="30" applyNumberFormat="1" applyFont="1" applyFill="1" applyBorder="1" applyAlignment="1" applyProtection="1">
      <alignment horizontal="center" vertical="center"/>
      <protection locked="0"/>
    </xf>
    <xf numFmtId="0" fontId="10" fillId="4" borderId="13" xfId="0" applyFont="1" applyFill="1" applyBorder="1" applyAlignment="1">
      <alignment horizontal="center" vertical="center"/>
    </xf>
    <xf numFmtId="0" fontId="12" fillId="0" borderId="19" xfId="66" applyFont="1" applyBorder="1"/>
    <xf numFmtId="165" fontId="12" fillId="0" borderId="0" xfId="30" applyNumberFormat="1" applyFont="1" applyFill="1" applyBorder="1" applyAlignment="1" applyProtection="1">
      <alignment vertical="top" wrapText="1"/>
      <protection locked="0"/>
    </xf>
    <xf numFmtId="0" fontId="12" fillId="0" borderId="15" xfId="66" applyFont="1" applyBorder="1"/>
    <xf numFmtId="165" fontId="0" fillId="2" borderId="0" xfId="0" applyNumberFormat="1" applyFill="1"/>
    <xf numFmtId="0" fontId="9" fillId="0" borderId="0" xfId="0" applyFont="1"/>
    <xf numFmtId="9" fontId="12" fillId="0" borderId="0" xfId="76" applyFill="1" applyAlignment="1">
      <alignment horizontal="left"/>
    </xf>
    <xf numFmtId="0" fontId="9" fillId="0" borderId="2" xfId="0" applyFont="1" applyBorder="1"/>
    <xf numFmtId="0" fontId="9" fillId="0" borderId="20" xfId="0" quotePrefix="1" applyFont="1" applyBorder="1" applyAlignment="1">
      <alignment horizontal="center"/>
    </xf>
    <xf numFmtId="0" fontId="9" fillId="0" borderId="0" xfId="0" quotePrefix="1" applyFont="1" applyAlignment="1">
      <alignment horizontal="center"/>
    </xf>
    <xf numFmtId="0" fontId="9" fillId="0" borderId="2" xfId="0" quotePrefix="1" applyFont="1" applyBorder="1" applyAlignment="1">
      <alignment horizontal="center"/>
    </xf>
    <xf numFmtId="0" fontId="9" fillId="0" borderId="2" xfId="0" applyFont="1" applyBorder="1" applyAlignment="1">
      <alignment horizontal="center"/>
    </xf>
    <xf numFmtId="0" fontId="8" fillId="10" borderId="0" xfId="0" applyFont="1" applyFill="1"/>
    <xf numFmtId="0" fontId="12" fillId="10" borderId="0" xfId="0" applyFont="1" applyFill="1"/>
    <xf numFmtId="0" fontId="12" fillId="0" borderId="0" xfId="57"/>
    <xf numFmtId="0" fontId="9" fillId="0" borderId="20" xfId="57" applyFont="1" applyBorder="1" applyAlignment="1">
      <alignment horizontal="center"/>
    </xf>
    <xf numFmtId="0" fontId="9" fillId="7" borderId="2" xfId="0" applyFont="1" applyFill="1" applyBorder="1"/>
    <xf numFmtId="0" fontId="12" fillId="0" borderId="0" xfId="0" applyFont="1"/>
    <xf numFmtId="43" fontId="0" fillId="0" borderId="0" xfId="30" applyFont="1"/>
    <xf numFmtId="0" fontId="0" fillId="0" borderId="6" xfId="0" applyBorder="1"/>
    <xf numFmtId="0" fontId="9" fillId="11" borderId="20" xfId="57" applyFont="1" applyFill="1" applyBorder="1"/>
    <xf numFmtId="0" fontId="9" fillId="12" borderId="20" xfId="57" applyFont="1" applyFill="1" applyBorder="1"/>
    <xf numFmtId="0" fontId="9" fillId="13" borderId="20" xfId="57" applyFont="1" applyFill="1" applyBorder="1"/>
    <xf numFmtId="0" fontId="9" fillId="14" borderId="20" xfId="57" applyFont="1" applyFill="1" applyBorder="1"/>
    <xf numFmtId="0" fontId="9" fillId="10" borderId="20" xfId="57" applyFont="1" applyFill="1" applyBorder="1"/>
    <xf numFmtId="43" fontId="9" fillId="0" borderId="2" xfId="30" applyFont="1" applyBorder="1" applyAlignment="1">
      <alignment horizontal="center"/>
    </xf>
    <xf numFmtId="0" fontId="9" fillId="0" borderId="0" xfId="0" applyFont="1" applyAlignment="1">
      <alignment horizontal="center"/>
    </xf>
    <xf numFmtId="0" fontId="0" fillId="0" borderId="0" xfId="0" applyAlignment="1">
      <alignment horizontal="center"/>
    </xf>
    <xf numFmtId="0" fontId="12" fillId="0" borderId="0" xfId="0" applyFont="1" applyAlignment="1">
      <alignment wrapText="1"/>
    </xf>
    <xf numFmtId="0" fontId="12" fillId="0" borderId="0" xfId="0" applyFont="1" applyAlignment="1">
      <alignment vertical="top" wrapText="1"/>
    </xf>
    <xf numFmtId="0" fontId="12" fillId="0" borderId="0" xfId="0" applyFont="1" applyAlignment="1">
      <alignment horizontal="right" vertical="top"/>
    </xf>
    <xf numFmtId="0" fontId="9" fillId="0" borderId="0" xfId="0" applyFont="1" applyAlignment="1">
      <alignment wrapText="1"/>
    </xf>
    <xf numFmtId="0" fontId="9" fillId="0" borderId="0" xfId="0" applyFont="1" applyAlignment="1">
      <alignment horizontal="center" vertical="top"/>
    </xf>
    <xf numFmtId="0" fontId="9" fillId="0" borderId="0" xfId="0" applyFont="1" applyAlignment="1">
      <alignment vertical="top" wrapText="1"/>
    </xf>
    <xf numFmtId="0" fontId="12" fillId="0" borderId="0" xfId="0" applyFont="1" applyAlignment="1">
      <alignment horizontal="right"/>
    </xf>
    <xf numFmtId="43" fontId="9" fillId="15" borderId="0" xfId="30" applyFont="1" applyFill="1" applyAlignment="1">
      <alignment horizontal="center"/>
    </xf>
    <xf numFmtId="0" fontId="12" fillId="0" borderId="6" xfId="0" applyFont="1" applyBorder="1" applyAlignment="1">
      <alignment vertical="top" wrapText="1"/>
    </xf>
    <xf numFmtId="164" fontId="0" fillId="2" borderId="0" xfId="0" applyNumberFormat="1" applyFill="1"/>
    <xf numFmtId="164" fontId="9" fillId="0" borderId="0" xfId="30" applyNumberFormat="1" applyFont="1" applyFill="1" applyBorder="1" applyAlignment="1" applyProtection="1">
      <alignment vertical="top" wrapText="1"/>
    </xf>
    <xf numFmtId="0" fontId="9" fillId="0" borderId="2" xfId="0" applyFont="1" applyBorder="1" applyAlignment="1">
      <alignment horizontal="center" vertical="center" wrapText="1"/>
    </xf>
    <xf numFmtId="165" fontId="0" fillId="0" borderId="2" xfId="0" applyNumberFormat="1" applyBorder="1"/>
    <xf numFmtId="176" fontId="0" fillId="0" borderId="2" xfId="0" applyNumberFormat="1" applyBorder="1"/>
    <xf numFmtId="10" fontId="0" fillId="0" borderId="21" xfId="0" applyNumberFormat="1" applyBorder="1"/>
    <xf numFmtId="10" fontId="9" fillId="0" borderId="2" xfId="0" applyNumberFormat="1" applyFont="1" applyBorder="1" applyAlignment="1">
      <alignment horizontal="center" vertical="center"/>
    </xf>
    <xf numFmtId="165" fontId="9" fillId="0" borderId="0" xfId="30" applyNumberFormat="1" applyFont="1" applyFill="1" applyBorder="1" applyAlignment="1" applyProtection="1">
      <alignment vertical="top"/>
      <protection locked="0"/>
    </xf>
    <xf numFmtId="176" fontId="9" fillId="0" borderId="2" xfId="0" applyNumberFormat="1" applyFont="1" applyBorder="1"/>
    <xf numFmtId="176" fontId="26" fillId="0" borderId="0" xfId="68" applyNumberFormat="1" applyFont="1" applyAlignment="1">
      <alignment horizontal="center"/>
    </xf>
    <xf numFmtId="38" fontId="9" fillId="0" borderId="0" xfId="0" applyNumberFormat="1" applyFont="1" applyAlignment="1">
      <alignment horizontal="center"/>
    </xf>
    <xf numFmtId="38" fontId="0" fillId="0" borderId="2" xfId="0" applyNumberFormat="1" applyBorder="1"/>
    <xf numFmtId="38" fontId="0" fillId="0" borderId="0" xfId="0" applyNumberFormat="1"/>
    <xf numFmtId="0" fontId="21" fillId="0" borderId="0" xfId="0" applyFont="1"/>
    <xf numFmtId="0" fontId="9" fillId="0" borderId="2" xfId="0" applyFont="1" applyBorder="1" applyAlignment="1">
      <alignment vertical="center" wrapText="1"/>
    </xf>
    <xf numFmtId="38" fontId="9" fillId="16" borderId="2" xfId="0" applyNumberFormat="1" applyFont="1" applyFill="1" applyBorder="1" applyAlignment="1">
      <alignment horizontal="center" vertical="center" wrapText="1"/>
    </xf>
    <xf numFmtId="38" fontId="9" fillId="16" borderId="12" xfId="0" applyNumberFormat="1" applyFont="1" applyFill="1" applyBorder="1" applyAlignment="1">
      <alignment horizontal="center" vertical="center" wrapText="1"/>
    </xf>
    <xf numFmtId="0" fontId="9" fillId="17" borderId="2" xfId="0" applyFont="1" applyFill="1" applyBorder="1" applyAlignment="1">
      <alignment horizontal="center" vertical="center" wrapText="1"/>
    </xf>
    <xf numFmtId="0" fontId="9" fillId="18" borderId="2" xfId="0" applyFont="1" applyFill="1" applyBorder="1" applyAlignment="1">
      <alignment horizontal="center" vertical="center" wrapText="1"/>
    </xf>
    <xf numFmtId="0" fontId="9" fillId="12" borderId="1" xfId="57" applyFont="1" applyFill="1" applyBorder="1" applyAlignment="1">
      <alignment horizontal="center"/>
    </xf>
    <xf numFmtId="0" fontId="12" fillId="12" borderId="13" xfId="57" applyFill="1" applyBorder="1" applyAlignment="1">
      <alignment horizontal="center"/>
    </xf>
    <xf numFmtId="0" fontId="9" fillId="13" borderId="1" xfId="57" applyFont="1" applyFill="1" applyBorder="1" applyAlignment="1">
      <alignment horizontal="center"/>
    </xf>
    <xf numFmtId="0" fontId="9" fillId="13" borderId="13" xfId="57" applyFont="1" applyFill="1" applyBorder="1" applyAlignment="1">
      <alignment horizontal="center"/>
    </xf>
    <xf numFmtId="0" fontId="9" fillId="14" borderId="1" xfId="57" applyFont="1" applyFill="1" applyBorder="1" applyAlignment="1">
      <alignment horizontal="center"/>
    </xf>
    <xf numFmtId="0" fontId="9" fillId="14" borderId="13" xfId="57" applyFont="1" applyFill="1" applyBorder="1" applyAlignment="1">
      <alignment horizontal="center"/>
    </xf>
    <xf numFmtId="0" fontId="9" fillId="11" borderId="1" xfId="57" applyFont="1" applyFill="1" applyBorder="1" applyAlignment="1">
      <alignment horizontal="center"/>
    </xf>
    <xf numFmtId="0" fontId="9" fillId="11" borderId="13" xfId="57" applyFont="1" applyFill="1" applyBorder="1" applyAlignment="1">
      <alignment horizontal="center"/>
    </xf>
    <xf numFmtId="0" fontId="9" fillId="10" borderId="1" xfId="57" applyFont="1" applyFill="1" applyBorder="1" applyAlignment="1">
      <alignment horizontal="center"/>
    </xf>
    <xf numFmtId="0" fontId="9" fillId="10" borderId="13" xfId="57" applyFont="1" applyFill="1" applyBorder="1" applyAlignment="1">
      <alignment horizontal="center"/>
    </xf>
    <xf numFmtId="0" fontId="0" fillId="0" borderId="0" xfId="0" applyAlignment="1">
      <alignment vertical="top"/>
    </xf>
    <xf numFmtId="49" fontId="0" fillId="0" borderId="0" xfId="0" applyNumberFormat="1"/>
    <xf numFmtId="49" fontId="12" fillId="0" borderId="0" xfId="0" applyNumberFormat="1" applyFont="1"/>
    <xf numFmtId="0" fontId="52" fillId="0" borderId="6" xfId="174" applyBorder="1" applyAlignment="1">
      <alignment horizontal="left" vertical="center" wrapText="1"/>
    </xf>
    <xf numFmtId="2" fontId="0" fillId="0" borderId="0" xfId="0" applyNumberFormat="1"/>
    <xf numFmtId="38" fontId="0" fillId="0" borderId="20" xfId="0" applyNumberFormat="1" applyBorder="1"/>
    <xf numFmtId="10" fontId="0" fillId="0" borderId="16" xfId="0" applyNumberFormat="1" applyBorder="1"/>
    <xf numFmtId="38" fontId="0" fillId="0" borderId="21" xfId="0" applyNumberFormat="1" applyBorder="1"/>
    <xf numFmtId="0" fontId="0" fillId="0" borderId="35" xfId="0" applyBorder="1"/>
    <xf numFmtId="0" fontId="0" fillId="0" borderId="0" xfId="0" applyAlignment="1">
      <alignment horizontal="left" vertical="top"/>
    </xf>
    <xf numFmtId="179" fontId="60" fillId="0" borderId="0" xfId="43" applyNumberFormat="1" applyFont="1" applyFill="1" applyBorder="1" applyAlignment="1" applyProtection="1">
      <alignment vertical="center"/>
      <protection hidden="1"/>
    </xf>
    <xf numFmtId="0" fontId="12" fillId="0" borderId="0" xfId="0" applyFont="1" applyAlignment="1">
      <alignment horizontal="left"/>
    </xf>
    <xf numFmtId="1" fontId="0" fillId="0" borderId="0" xfId="0" applyNumberFormat="1" applyAlignment="1">
      <alignment horizontal="left"/>
    </xf>
    <xf numFmtId="0" fontId="0" fillId="0" borderId="0" xfId="0" applyAlignment="1">
      <alignment horizontal="left"/>
    </xf>
    <xf numFmtId="49" fontId="0" fillId="18" borderId="0" xfId="0" applyNumberFormat="1" applyFill="1"/>
    <xf numFmtId="49" fontId="0" fillId="0" borderId="16" xfId="0" applyNumberFormat="1" applyBorder="1" applyAlignment="1">
      <alignment horizontal="left"/>
    </xf>
    <xf numFmtId="43" fontId="9" fillId="51" borderId="2" xfId="30" applyFont="1" applyFill="1" applyBorder="1" applyAlignment="1">
      <alignment horizontal="center" vertical="center"/>
    </xf>
    <xf numFmtId="0" fontId="9" fillId="13" borderId="12" xfId="57" applyFont="1" applyFill="1" applyBorder="1" applyAlignment="1">
      <alignment horizontal="left"/>
    </xf>
    <xf numFmtId="0" fontId="9" fillId="14" borderId="12" xfId="57" applyFont="1" applyFill="1" applyBorder="1" applyAlignment="1">
      <alignment horizontal="left"/>
    </xf>
    <xf numFmtId="0" fontId="9" fillId="11" borderId="12" xfId="57" applyFont="1" applyFill="1" applyBorder="1" applyAlignment="1">
      <alignment horizontal="left"/>
    </xf>
    <xf numFmtId="0" fontId="9" fillId="10" borderId="12" xfId="57" applyFont="1" applyFill="1" applyBorder="1" applyAlignment="1">
      <alignment horizontal="left"/>
    </xf>
    <xf numFmtId="165" fontId="0" fillId="0" borderId="2" xfId="30" applyNumberFormat="1" applyFont="1" applyFill="1" applyBorder="1"/>
    <xf numFmtId="0" fontId="9" fillId="12" borderId="12" xfId="57" applyFont="1" applyFill="1" applyBorder="1" applyAlignment="1">
      <alignment horizontal="left"/>
    </xf>
    <xf numFmtId="164" fontId="12" fillId="57" borderId="6" xfId="30" applyNumberFormat="1" applyFill="1" applyBorder="1" applyAlignment="1" applyProtection="1">
      <alignment vertical="top" wrapText="1"/>
    </xf>
    <xf numFmtId="0" fontId="0" fillId="17" borderId="0" xfId="0" applyFill="1"/>
    <xf numFmtId="0" fontId="0" fillId="51" borderId="0" xfId="0" applyFill="1"/>
    <xf numFmtId="49" fontId="0" fillId="17" borderId="0" xfId="0" applyNumberFormat="1" applyFill="1"/>
    <xf numFmtId="0" fontId="12" fillId="17" borderId="0" xfId="0" applyFont="1" applyFill="1" applyAlignment="1">
      <alignment horizontal="left"/>
    </xf>
    <xf numFmtId="0" fontId="0" fillId="17" borderId="0" xfId="0" applyFill="1" applyAlignment="1">
      <alignment horizontal="left"/>
    </xf>
    <xf numFmtId="0" fontId="66" fillId="0" borderId="31" xfId="223" applyFont="1" applyBorder="1" applyAlignment="1">
      <alignment horizontal="center"/>
    </xf>
    <xf numFmtId="0" fontId="66" fillId="0" borderId="31" xfId="223" applyFont="1" applyBorder="1" applyAlignment="1">
      <alignment horizontal="left"/>
    </xf>
    <xf numFmtId="0" fontId="67" fillId="0" borderId="31" xfId="223" applyFont="1" applyBorder="1" applyAlignment="1">
      <alignment horizontal="center"/>
    </xf>
    <xf numFmtId="2" fontId="9" fillId="0" borderId="0" xfId="0" applyNumberFormat="1" applyFont="1"/>
    <xf numFmtId="0" fontId="0" fillId="0" borderId="0" xfId="0" applyAlignment="1">
      <alignment horizontal="right"/>
    </xf>
    <xf numFmtId="49" fontId="9" fillId="0" borderId="0" xfId="0" applyNumberFormat="1" applyFont="1"/>
    <xf numFmtId="0" fontId="0" fillId="18" borderId="0" xfId="0" applyFill="1"/>
    <xf numFmtId="0" fontId="20" fillId="0" borderId="0" xfId="0" applyFont="1"/>
    <xf numFmtId="175" fontId="0" fillId="0" borderId="16" xfId="0" applyNumberFormat="1" applyBorder="1"/>
    <xf numFmtId="180" fontId="0" fillId="0" borderId="16" xfId="0" applyNumberFormat="1" applyBorder="1"/>
    <xf numFmtId="49" fontId="9" fillId="0" borderId="2" xfId="0" applyNumberFormat="1" applyFont="1" applyBorder="1" applyAlignment="1">
      <alignment horizontal="left"/>
    </xf>
    <xf numFmtId="175" fontId="9" fillId="0" borderId="2" xfId="0" applyNumberFormat="1" applyFont="1" applyBorder="1"/>
    <xf numFmtId="180" fontId="9" fillId="0" borderId="2" xfId="0" applyNumberFormat="1" applyFont="1" applyBorder="1"/>
    <xf numFmtId="0" fontId="12" fillId="0" borderId="15" xfId="0" applyFont="1" applyBorder="1" applyAlignment="1">
      <alignment vertical="top" wrapText="1"/>
    </xf>
    <xf numFmtId="1" fontId="7" fillId="0" borderId="0" xfId="0" applyNumberFormat="1" applyFont="1" applyAlignment="1" applyProtection="1">
      <alignment horizontal="center" vertical="center" wrapText="1"/>
      <protection locked="0"/>
    </xf>
    <xf numFmtId="0" fontId="0" fillId="0" borderId="0" xfId="0" applyAlignment="1">
      <alignment horizontal="center" vertical="top" wrapText="1"/>
    </xf>
    <xf numFmtId="0" fontId="14" fillId="0" borderId="0" xfId="0" applyFont="1" applyAlignment="1">
      <alignment horizontal="center"/>
    </xf>
    <xf numFmtId="164" fontId="0" fillId="0" borderId="0" xfId="0" applyNumberFormat="1"/>
    <xf numFmtId="49" fontId="12" fillId="17" borderId="0" xfId="0" applyNumberFormat="1" applyFont="1" applyFill="1"/>
    <xf numFmtId="0" fontId="0" fillId="51" borderId="0" xfId="0" applyFill="1" applyAlignment="1">
      <alignment horizontal="center"/>
    </xf>
    <xf numFmtId="0" fontId="0" fillId="51" borderId="0" xfId="0" applyFill="1" applyAlignment="1">
      <alignment horizontal="left"/>
    </xf>
    <xf numFmtId="0" fontId="0" fillId="0" borderId="19" xfId="0" applyBorder="1" applyAlignment="1">
      <alignment vertical="top" wrapText="1"/>
    </xf>
    <xf numFmtId="0" fontId="0" fillId="0" borderId="33" xfId="0" applyBorder="1" applyAlignment="1">
      <alignment vertical="top" wrapText="1"/>
    </xf>
    <xf numFmtId="0" fontId="9" fillId="18" borderId="0" xfId="0" applyFont="1" applyFill="1"/>
    <xf numFmtId="164" fontId="0" fillId="18" borderId="0" xfId="0" applyNumberFormat="1" applyFill="1"/>
    <xf numFmtId="1" fontId="0" fillId="0" borderId="0" xfId="0" applyNumberFormat="1"/>
    <xf numFmtId="0" fontId="12" fillId="2" borderId="14" xfId="0" applyFont="1" applyFill="1" applyBorder="1" applyProtection="1">
      <protection hidden="1"/>
    </xf>
    <xf numFmtId="0" fontId="9" fillId="17" borderId="20" xfId="57" applyFont="1" applyFill="1" applyBorder="1"/>
    <xf numFmtId="165" fontId="0" fillId="17" borderId="2" xfId="30" applyNumberFormat="1" applyFont="1" applyFill="1" applyBorder="1"/>
    <xf numFmtId="0" fontId="12" fillId="18" borderId="0" xfId="165" applyFill="1" applyAlignment="1">
      <alignment horizontal="right" vertical="top"/>
    </xf>
    <xf numFmtId="177" fontId="0" fillId="0" borderId="2" xfId="0" applyNumberFormat="1" applyBorder="1"/>
    <xf numFmtId="0" fontId="12" fillId="0" borderId="0" xfId="165" applyAlignment="1">
      <alignment horizontal="left" vertical="top"/>
    </xf>
    <xf numFmtId="0" fontId="8" fillId="3" borderId="13" xfId="0" applyFont="1" applyFill="1" applyBorder="1" applyAlignment="1">
      <alignment horizontal="center" vertical="center" wrapText="1"/>
    </xf>
    <xf numFmtId="175" fontId="0" fillId="56" borderId="16" xfId="0" applyNumberFormat="1" applyFill="1" applyBorder="1"/>
    <xf numFmtId="175" fontId="9" fillId="58" borderId="2" xfId="0" applyNumberFormat="1" applyFont="1" applyFill="1" applyBorder="1"/>
    <xf numFmtId="165" fontId="13" fillId="0" borderId="11" xfId="30" applyNumberFormat="1" applyFont="1" applyFill="1" applyBorder="1" applyAlignment="1" applyProtection="1">
      <alignment horizontal="center" vertical="center" wrapText="1"/>
      <protection locked="0"/>
    </xf>
    <xf numFmtId="165" fontId="13" fillId="0" borderId="0" xfId="30" applyNumberFormat="1" applyFont="1" applyFill="1" applyBorder="1" applyAlignment="1" applyProtection="1">
      <alignment horizontal="center" vertical="center" wrapText="1"/>
      <protection locked="0"/>
    </xf>
    <xf numFmtId="166" fontId="12" fillId="5" borderId="36" xfId="70" applyNumberFormat="1" applyFont="1" applyFill="1" applyBorder="1" applyAlignment="1" applyProtection="1">
      <alignment vertical="top" wrapText="1"/>
    </xf>
    <xf numFmtId="166" fontId="12" fillId="5" borderId="32" xfId="70" applyNumberFormat="1" applyFont="1" applyFill="1" applyBorder="1" applyAlignment="1" applyProtection="1">
      <alignment vertical="top" wrapText="1"/>
    </xf>
    <xf numFmtId="166" fontId="9" fillId="5" borderId="13" xfId="70" applyNumberFormat="1" applyFont="1" applyFill="1" applyBorder="1" applyAlignment="1" applyProtection="1">
      <alignment vertical="top" wrapText="1"/>
    </xf>
    <xf numFmtId="166" fontId="12" fillId="5" borderId="34" xfId="70" applyNumberFormat="1" applyFont="1" applyFill="1" applyBorder="1" applyAlignment="1" applyProtection="1">
      <alignment vertical="top" wrapText="1"/>
    </xf>
    <xf numFmtId="166" fontId="12" fillId="5" borderId="33" xfId="70" applyNumberFormat="1" applyFont="1" applyFill="1" applyBorder="1" applyAlignment="1" applyProtection="1">
      <alignment vertical="top" wrapText="1"/>
    </xf>
    <xf numFmtId="166" fontId="12" fillId="5" borderId="37" xfId="70" applyNumberFormat="1" applyFont="1" applyFill="1" applyBorder="1" applyAlignment="1" applyProtection="1">
      <alignment vertical="top" wrapText="1"/>
    </xf>
    <xf numFmtId="1" fontId="7" fillId="8" borderId="2" xfId="0" applyNumberFormat="1" applyFont="1" applyFill="1" applyBorder="1" applyAlignment="1" applyProtection="1">
      <alignment horizontal="center" vertical="center" wrapText="1"/>
      <protection locked="0"/>
    </xf>
    <xf numFmtId="0" fontId="0" fillId="4" borderId="39" xfId="0" applyFill="1" applyBorder="1" applyAlignment="1">
      <alignment horizontal="center"/>
    </xf>
    <xf numFmtId="0" fontId="0" fillId="0" borderId="5" xfId="0" applyBorder="1" applyAlignment="1">
      <alignment horizontal="center" vertical="top" wrapText="1"/>
    </xf>
    <xf numFmtId="0" fontId="12" fillId="0" borderId="14" xfId="0" applyFont="1" applyBorder="1" applyAlignment="1">
      <alignment horizontal="center" vertical="top" wrapText="1"/>
    </xf>
    <xf numFmtId="0" fontId="0" fillId="0" borderId="6" xfId="0" applyBorder="1" applyAlignment="1">
      <alignment horizontal="center" vertical="top" wrapText="1"/>
    </xf>
    <xf numFmtId="0" fontId="0" fillId="0" borderId="8" xfId="0" applyBorder="1" applyAlignment="1">
      <alignment horizontal="center" vertical="top" wrapText="1"/>
    </xf>
    <xf numFmtId="0" fontId="0" fillId="0" borderId="9" xfId="0" applyBorder="1" applyAlignment="1">
      <alignment horizontal="center" vertical="top" wrapText="1"/>
    </xf>
    <xf numFmtId="0" fontId="0" fillId="0" borderId="7" xfId="0" applyBorder="1" applyAlignment="1">
      <alignment horizontal="center" vertical="top" wrapText="1"/>
    </xf>
    <xf numFmtId="0" fontId="14" fillId="3" borderId="12" xfId="0" applyFont="1" applyFill="1" applyBorder="1" applyAlignment="1">
      <alignment horizontal="center"/>
    </xf>
    <xf numFmtId="164" fontId="10" fillId="3" borderId="13" xfId="30" applyNumberFormat="1" applyFont="1" applyFill="1" applyBorder="1" applyAlignment="1">
      <alignment horizontal="center" vertical="center"/>
    </xf>
    <xf numFmtId="0" fontId="12" fillId="0" borderId="6" xfId="0" applyFont="1" applyBorder="1" applyAlignment="1">
      <alignment horizontal="center" vertical="center" wrapText="1"/>
    </xf>
    <xf numFmtId="0" fontId="0" fillId="0" borderId="12" xfId="0" applyBorder="1" applyAlignment="1">
      <alignment horizontal="center" vertical="top" wrapText="1"/>
    </xf>
    <xf numFmtId="0" fontId="0" fillId="3" borderId="12" xfId="0" applyFill="1" applyBorder="1"/>
    <xf numFmtId="164" fontId="10" fillId="3" borderId="13" xfId="30" applyNumberFormat="1" applyFont="1" applyFill="1" applyBorder="1" applyAlignment="1" applyProtection="1">
      <alignment horizontal="center" vertical="center"/>
    </xf>
    <xf numFmtId="0" fontId="0" fillId="6" borderId="12" xfId="0" applyFill="1" applyBorder="1"/>
    <xf numFmtId="164" fontId="10" fillId="6" borderId="13" xfId="30" applyNumberFormat="1" applyFont="1" applyFill="1" applyBorder="1" applyAlignment="1" applyProtection="1">
      <alignment horizontal="center" vertical="center"/>
    </xf>
    <xf numFmtId="0" fontId="0" fillId="4" borderId="12" xfId="0" applyFill="1" applyBorder="1"/>
    <xf numFmtId="164" fontId="10" fillId="4" borderId="13" xfId="30" applyNumberFormat="1" applyFont="1" applyFill="1" applyBorder="1" applyAlignment="1" applyProtection="1">
      <alignment horizontal="center" vertical="center"/>
      <protection locked="0"/>
    </xf>
    <xf numFmtId="165" fontId="9" fillId="0" borderId="34" xfId="30" applyNumberFormat="1" applyFont="1" applyFill="1" applyBorder="1" applyAlignment="1" applyProtection="1">
      <alignment vertical="top"/>
      <protection locked="0"/>
    </xf>
    <xf numFmtId="165" fontId="12" fillId="0" borderId="34" xfId="30" applyNumberFormat="1" applyFill="1" applyBorder="1" applyAlignment="1" applyProtection="1">
      <alignment vertical="top" wrapText="1"/>
      <protection locked="0"/>
    </xf>
    <xf numFmtId="165" fontId="12" fillId="0" borderId="34" xfId="30" applyNumberFormat="1" applyFont="1" applyFill="1" applyBorder="1" applyAlignment="1" applyProtection="1">
      <alignment vertical="top" wrapText="1"/>
      <protection locked="0"/>
    </xf>
    <xf numFmtId="0" fontId="0" fillId="0" borderId="12" xfId="0" applyBorder="1"/>
    <xf numFmtId="165" fontId="0" fillId="0" borderId="0" xfId="0" applyNumberFormat="1"/>
    <xf numFmtId="0" fontId="25" fillId="11" borderId="20" xfId="225" applyFont="1" applyFill="1" applyBorder="1" applyAlignment="1">
      <alignment horizontal="left" vertical="center" wrapText="1"/>
    </xf>
    <xf numFmtId="0" fontId="25" fillId="11" borderId="20" xfId="225" applyFont="1" applyFill="1" applyBorder="1" applyAlignment="1">
      <alignment horizontal="center" vertical="center" wrapText="1"/>
    </xf>
    <xf numFmtId="0" fontId="9" fillId="12" borderId="20" xfId="224" applyFont="1" applyFill="1" applyBorder="1" applyAlignment="1">
      <alignment horizontal="right" vertical="center"/>
    </xf>
    <xf numFmtId="0" fontId="9" fillId="13" borderId="20" xfId="224" applyFont="1" applyFill="1" applyBorder="1" applyAlignment="1">
      <alignment horizontal="right" vertical="center"/>
    </xf>
    <xf numFmtId="0" fontId="9" fillId="14" borderId="20" xfId="224" applyFont="1" applyFill="1" applyBorder="1" applyAlignment="1">
      <alignment horizontal="right" vertical="center"/>
    </xf>
    <xf numFmtId="0" fontId="9" fillId="11" borderId="20" xfId="224" applyFont="1" applyFill="1" applyBorder="1" applyAlignment="1">
      <alignment horizontal="right" vertical="center"/>
    </xf>
    <xf numFmtId="0" fontId="9" fillId="10" borderId="20" xfId="224" applyFont="1" applyFill="1" applyBorder="1" applyAlignment="1">
      <alignment horizontal="right" vertical="center"/>
    </xf>
    <xf numFmtId="38" fontId="0" fillId="12" borderId="48" xfId="0" applyNumberFormat="1" applyFill="1" applyBorder="1"/>
    <xf numFmtId="38" fontId="0" fillId="14" borderId="48" xfId="0" applyNumberFormat="1" applyFill="1" applyBorder="1"/>
    <xf numFmtId="38" fontId="0" fillId="11" borderId="48" xfId="0" applyNumberFormat="1" applyFill="1" applyBorder="1"/>
    <xf numFmtId="38" fontId="0" fillId="10" borderId="48" xfId="0" applyNumberFormat="1" applyFill="1" applyBorder="1"/>
    <xf numFmtId="0" fontId="0" fillId="0" borderId="31" xfId="0" applyBorder="1"/>
    <xf numFmtId="165" fontId="12" fillId="0" borderId="0" xfId="228" applyNumberFormat="1" applyFont="1" applyFill="1" applyBorder="1" applyAlignment="1" applyProtection="1">
      <alignment vertical="top" wrapText="1"/>
    </xf>
    <xf numFmtId="0" fontId="12" fillId="17" borderId="0" xfId="0" applyFont="1" applyFill="1"/>
    <xf numFmtId="49" fontId="0" fillId="51" borderId="0" xfId="0" applyNumberFormat="1" applyFill="1"/>
    <xf numFmtId="49" fontId="12" fillId="51" borderId="0" xfId="0" applyNumberFormat="1" applyFont="1" applyFill="1"/>
    <xf numFmtId="0" fontId="60" fillId="0" borderId="31" xfId="0" applyFont="1" applyBorder="1"/>
    <xf numFmtId="0" fontId="60" fillId="51" borderId="31" xfId="0" applyFont="1" applyFill="1" applyBorder="1"/>
    <xf numFmtId="0" fontId="66" fillId="5" borderId="31" xfId="223" applyFont="1" applyFill="1" applyBorder="1" applyAlignment="1">
      <alignment horizontal="center"/>
    </xf>
    <xf numFmtId="0" fontId="20" fillId="0" borderId="31" xfId="66" applyFont="1" applyBorder="1"/>
    <xf numFmtId="0" fontId="12" fillId="0" borderId="0" xfId="165" applyAlignment="1">
      <alignment vertical="top"/>
    </xf>
    <xf numFmtId="38" fontId="0" fillId="13" borderId="48" xfId="0" applyNumberFormat="1" applyFill="1" applyBorder="1"/>
    <xf numFmtId="165" fontId="0" fillId="0" borderId="48" xfId="0" applyNumberFormat="1" applyBorder="1"/>
    <xf numFmtId="165" fontId="0" fillId="0" borderId="31" xfId="0" applyNumberFormat="1" applyBorder="1"/>
    <xf numFmtId="0" fontId="12" fillId="0" borderId="6" xfId="0" applyFont="1" applyBorder="1" applyAlignment="1">
      <alignment horizontal="center" vertical="top" wrapText="1"/>
    </xf>
    <xf numFmtId="0" fontId="12" fillId="0" borderId="0" xfId="165" applyAlignment="1">
      <alignment horizontal="right" vertical="top"/>
    </xf>
    <xf numFmtId="165" fontId="0" fillId="0" borderId="46" xfId="30" applyNumberFormat="1" applyFont="1" applyFill="1" applyBorder="1"/>
    <xf numFmtId="165" fontId="0" fillId="17" borderId="46" xfId="30" applyNumberFormat="1" applyFont="1" applyFill="1" applyBorder="1"/>
    <xf numFmtId="0" fontId="0" fillId="0" borderId="38" xfId="0" applyBorder="1"/>
    <xf numFmtId="165" fontId="0" fillId="0" borderId="5" xfId="30" applyNumberFormat="1" applyFont="1" applyFill="1" applyBorder="1"/>
    <xf numFmtId="43" fontId="0" fillId="51" borderId="0" xfId="30" applyFont="1" applyFill="1"/>
    <xf numFmtId="49" fontId="9" fillId="0" borderId="49" xfId="0" applyNumberFormat="1" applyFont="1" applyBorder="1" applyAlignment="1">
      <alignment horizontal="left"/>
    </xf>
    <xf numFmtId="175" fontId="9" fillId="0" borderId="49" xfId="0" applyNumberFormat="1" applyFont="1" applyBorder="1"/>
    <xf numFmtId="180" fontId="9" fillId="0" borderId="16" xfId="0" applyNumberFormat="1" applyFont="1" applyBorder="1"/>
    <xf numFmtId="175" fontId="12" fillId="0" borderId="16" xfId="165" applyNumberFormat="1" applyBorder="1"/>
    <xf numFmtId="0" fontId="0" fillId="0" borderId="43" xfId="0" applyBorder="1"/>
    <xf numFmtId="0" fontId="12" fillId="0" borderId="6" xfId="0" applyFont="1" applyBorder="1"/>
    <xf numFmtId="0" fontId="0" fillId="0" borderId="48" xfId="0" applyBorder="1"/>
    <xf numFmtId="0" fontId="69" fillId="0" borderId="0" xfId="0" applyFont="1"/>
    <xf numFmtId="0" fontId="67" fillId="17" borderId="31" xfId="223" applyFont="1" applyFill="1" applyBorder="1" applyAlignment="1">
      <alignment horizontal="center"/>
    </xf>
    <xf numFmtId="0" fontId="20" fillId="17" borderId="31" xfId="66" applyFont="1" applyFill="1" applyBorder="1"/>
    <xf numFmtId="0" fontId="0" fillId="53" borderId="47" xfId="0" applyFill="1" applyBorder="1" applyAlignment="1">
      <alignment horizontal="left" vertical="center"/>
    </xf>
    <xf numFmtId="4" fontId="0" fillId="0" borderId="0" xfId="0" applyNumberFormat="1"/>
    <xf numFmtId="2" fontId="12" fillId="0" borderId="0" xfId="165" applyNumberFormat="1" applyAlignment="1">
      <alignment vertical="top"/>
    </xf>
    <xf numFmtId="49" fontId="70" fillId="0" borderId="2" xfId="0" applyNumberFormat="1" applyFont="1" applyBorder="1" applyAlignment="1">
      <alignment horizontal="left"/>
    </xf>
    <xf numFmtId="49" fontId="70" fillId="0" borderId="2" xfId="0" applyNumberFormat="1" applyFont="1" applyBorder="1" applyAlignment="1">
      <alignment horizontal="center"/>
    </xf>
    <xf numFmtId="165" fontId="0" fillId="0" borderId="51" xfId="30" applyNumberFormat="1" applyFont="1" applyFill="1" applyBorder="1"/>
    <xf numFmtId="165" fontId="0" fillId="0" borderId="12" xfId="30" applyNumberFormat="1" applyFont="1" applyFill="1" applyBorder="1"/>
    <xf numFmtId="0" fontId="0" fillId="51" borderId="0" xfId="0" applyFill="1" applyAlignment="1">
      <alignment horizontal="right"/>
    </xf>
    <xf numFmtId="0" fontId="0" fillId="0" borderId="40" xfId="0" applyBorder="1"/>
    <xf numFmtId="0" fontId="0" fillId="0" borderId="41" xfId="0" applyBorder="1"/>
    <xf numFmtId="165" fontId="0" fillId="0" borderId="52" xfId="30" applyNumberFormat="1" applyFont="1" applyFill="1" applyBorder="1"/>
    <xf numFmtId="165" fontId="0" fillId="17" borderId="52" xfId="30" applyNumberFormat="1" applyFont="1" applyFill="1" applyBorder="1"/>
    <xf numFmtId="165" fontId="0" fillId="0" borderId="42" xfId="0" applyNumberFormat="1" applyBorder="1"/>
    <xf numFmtId="165" fontId="0" fillId="0" borderId="53" xfId="0" applyNumberFormat="1" applyBorder="1"/>
    <xf numFmtId="0" fontId="0" fillId="0" borderId="45" xfId="0" applyBorder="1"/>
    <xf numFmtId="165" fontId="0" fillId="0" borderId="54" xfId="0" applyNumberFormat="1" applyBorder="1"/>
    <xf numFmtId="165" fontId="0" fillId="0" borderId="55" xfId="30" applyNumberFormat="1" applyFont="1" applyFill="1" applyBorder="1"/>
    <xf numFmtId="165" fontId="0" fillId="0" borderId="56" xfId="0" applyNumberFormat="1" applyBorder="1"/>
    <xf numFmtId="165" fontId="0" fillId="0" borderId="57" xfId="0" applyNumberFormat="1" applyBorder="1"/>
    <xf numFmtId="0" fontId="0" fillId="0" borderId="44" xfId="0" applyBorder="1"/>
    <xf numFmtId="0" fontId="0" fillId="0" borderId="14" xfId="0" applyBorder="1"/>
    <xf numFmtId="0" fontId="66" fillId="51" borderId="31" xfId="223" applyFont="1" applyFill="1" applyBorder="1" applyAlignment="1">
      <alignment horizontal="center"/>
    </xf>
    <xf numFmtId="0" fontId="12" fillId="17" borderId="40" xfId="57" applyFill="1" applyBorder="1"/>
    <xf numFmtId="49" fontId="12" fillId="17" borderId="41" xfId="0" applyNumberFormat="1" applyFont="1" applyFill="1" applyBorder="1" applyAlignment="1">
      <alignment horizontal="left"/>
    </xf>
    <xf numFmtId="49" fontId="12" fillId="17" borderId="16" xfId="0" applyNumberFormat="1" applyFont="1" applyFill="1" applyBorder="1" applyAlignment="1">
      <alignment horizontal="left"/>
    </xf>
    <xf numFmtId="175" fontId="0" fillId="17" borderId="16" xfId="0" applyNumberFormat="1" applyFill="1" applyBorder="1"/>
    <xf numFmtId="43" fontId="0" fillId="17" borderId="0" xfId="30" applyFont="1" applyFill="1"/>
    <xf numFmtId="165" fontId="0" fillId="17" borderId="2" xfId="0" applyNumberFormat="1" applyFill="1" applyBorder="1"/>
    <xf numFmtId="177" fontId="0" fillId="17" borderId="2" xfId="0" applyNumberFormat="1" applyFill="1" applyBorder="1"/>
    <xf numFmtId="38" fontId="0" fillId="17" borderId="2" xfId="0" applyNumberFormat="1" applyFill="1" applyBorder="1"/>
    <xf numFmtId="10" fontId="0" fillId="17" borderId="21" xfId="0" applyNumberFormat="1" applyFill="1" applyBorder="1"/>
    <xf numFmtId="176" fontId="0" fillId="17" borderId="2" xfId="0" applyNumberFormat="1" applyFill="1" applyBorder="1"/>
    <xf numFmtId="176" fontId="9" fillId="17" borderId="2" xfId="0" applyNumberFormat="1" applyFont="1" applyFill="1" applyBorder="1"/>
    <xf numFmtId="165" fontId="0" fillId="17" borderId="5" xfId="30" applyNumberFormat="1" applyFont="1" applyFill="1" applyBorder="1"/>
    <xf numFmtId="165" fontId="0" fillId="17" borderId="51" xfId="30" applyNumberFormat="1" applyFont="1" applyFill="1" applyBorder="1"/>
    <xf numFmtId="165" fontId="0" fillId="17" borderId="57" xfId="0" applyNumberFormat="1" applyFill="1" applyBorder="1"/>
    <xf numFmtId="0" fontId="68" fillId="14" borderId="20" xfId="57" applyFont="1" applyFill="1" applyBorder="1"/>
    <xf numFmtId="0" fontId="71" fillId="0" borderId="0" xfId="359"/>
    <xf numFmtId="165" fontId="0" fillId="0" borderId="58" xfId="0" applyNumberFormat="1" applyBorder="1"/>
    <xf numFmtId="0" fontId="0" fillId="0" borderId="58" xfId="0" applyBorder="1"/>
    <xf numFmtId="0" fontId="0" fillId="0" borderId="59" xfId="0" applyBorder="1"/>
    <xf numFmtId="0" fontId="9" fillId="11" borderId="0" xfId="0" applyFont="1" applyFill="1" applyAlignment="1">
      <alignment vertical="top"/>
    </xf>
    <xf numFmtId="165" fontId="0" fillId="51" borderId="0" xfId="0" applyNumberFormat="1" applyFill="1"/>
    <xf numFmtId="38" fontId="0" fillId="51" borderId="0" xfId="0" applyNumberFormat="1" applyFill="1"/>
    <xf numFmtId="0" fontId="0" fillId="18" borderId="0" xfId="0" applyFill="1" applyAlignment="1">
      <alignment horizontal="left"/>
    </xf>
    <xf numFmtId="0" fontId="66" fillId="18" borderId="31" xfId="223" applyFont="1" applyFill="1" applyBorder="1" applyAlignment="1">
      <alignment horizontal="center"/>
    </xf>
    <xf numFmtId="0" fontId="72" fillId="63" borderId="20" xfId="57" applyFont="1" applyFill="1" applyBorder="1"/>
    <xf numFmtId="0" fontId="72" fillId="10" borderId="20" xfId="57" applyFont="1" applyFill="1" applyBorder="1"/>
    <xf numFmtId="0" fontId="0" fillId="13" borderId="6" xfId="0" applyFill="1" applyBorder="1" applyAlignment="1">
      <alignment horizontal="center" vertical="top" wrapText="1"/>
    </xf>
    <xf numFmtId="0" fontId="0" fillId="13" borderId="6" xfId="0" applyFill="1" applyBorder="1" applyAlignment="1">
      <alignment vertical="top" wrapText="1"/>
    </xf>
    <xf numFmtId="0" fontId="0" fillId="13" borderId="8" xfId="0" applyFill="1" applyBorder="1" applyAlignment="1">
      <alignment horizontal="center" vertical="top" wrapText="1"/>
    </xf>
    <xf numFmtId="0" fontId="0" fillId="64" borderId="0" xfId="0" applyFill="1"/>
    <xf numFmtId="165" fontId="0" fillId="0" borderId="61" xfId="30" applyNumberFormat="1" applyFont="1" applyFill="1" applyBorder="1"/>
    <xf numFmtId="165" fontId="0" fillId="0" borderId="62" xfId="0" applyNumberFormat="1" applyBorder="1"/>
    <xf numFmtId="165" fontId="0" fillId="0" borderId="63" xfId="0" applyNumberFormat="1" applyBorder="1"/>
    <xf numFmtId="165" fontId="0" fillId="0" borderId="60" xfId="0" applyNumberFormat="1" applyBorder="1"/>
    <xf numFmtId="164" fontId="12" fillId="18" borderId="6" xfId="30" applyNumberFormat="1" applyFill="1" applyBorder="1" applyAlignment="1" applyProtection="1">
      <alignment vertical="top" wrapText="1"/>
      <protection locked="0"/>
    </xf>
    <xf numFmtId="4" fontId="0" fillId="0" borderId="0" xfId="0" applyNumberFormat="1" applyAlignment="1">
      <alignment vertical="top"/>
    </xf>
    <xf numFmtId="0" fontId="0" fillId="18" borderId="43" xfId="0" applyFill="1" applyBorder="1"/>
    <xf numFmtId="0" fontId="0" fillId="18" borderId="6" xfId="0" applyFill="1" applyBorder="1"/>
    <xf numFmtId="0" fontId="0" fillId="62" borderId="64" xfId="0" applyFill="1" applyBorder="1"/>
    <xf numFmtId="0" fontId="0" fillId="0" borderId="64" xfId="0" applyBorder="1"/>
    <xf numFmtId="0" fontId="30" fillId="62" borderId="50" xfId="0" applyFont="1" applyFill="1" applyBorder="1" applyAlignment="1">
      <alignment vertical="top"/>
    </xf>
    <xf numFmtId="0" fontId="30" fillId="62" borderId="50" xfId="0" applyFont="1" applyFill="1" applyBorder="1"/>
    <xf numFmtId="0" fontId="9" fillId="51" borderId="20" xfId="57" applyFont="1" applyFill="1" applyBorder="1"/>
    <xf numFmtId="165" fontId="0" fillId="51" borderId="5" xfId="30" applyNumberFormat="1" applyFont="1" applyFill="1" applyBorder="1"/>
    <xf numFmtId="165" fontId="0" fillId="51" borderId="52" xfId="30" applyNumberFormat="1" applyFont="1" applyFill="1" applyBorder="1"/>
    <xf numFmtId="165" fontId="0" fillId="51" borderId="2" xfId="30" applyNumberFormat="1" applyFont="1" applyFill="1" applyBorder="1"/>
    <xf numFmtId="165" fontId="0" fillId="51" borderId="46" xfId="30" applyNumberFormat="1" applyFont="1" applyFill="1" applyBorder="1"/>
    <xf numFmtId="165" fontId="0" fillId="51" borderId="51" xfId="30" applyNumberFormat="1" applyFont="1" applyFill="1" applyBorder="1"/>
    <xf numFmtId="165" fontId="0" fillId="51" borderId="55" xfId="30" applyNumberFormat="1" applyFont="1" applyFill="1" applyBorder="1"/>
    <xf numFmtId="165" fontId="0" fillId="51" borderId="12" xfId="30" applyNumberFormat="1" applyFont="1" applyFill="1" applyBorder="1"/>
    <xf numFmtId="181" fontId="0" fillId="0" borderId="0" xfId="0" applyNumberFormat="1"/>
    <xf numFmtId="0" fontId="12" fillId="0" borderId="0" xfId="0" applyFont="1" applyAlignment="1">
      <alignment horizontal="center" vertical="top" wrapText="1"/>
    </xf>
    <xf numFmtId="0" fontId="0" fillId="18" borderId="6" xfId="0" applyFill="1" applyBorder="1" applyAlignment="1">
      <alignment horizontal="center"/>
    </xf>
    <xf numFmtId="0" fontId="12" fillId="17" borderId="44" xfId="57" applyFill="1" applyBorder="1"/>
    <xf numFmtId="49" fontId="12" fillId="17" borderId="14" xfId="0" applyNumberFormat="1" applyFont="1" applyFill="1" applyBorder="1" applyAlignment="1">
      <alignment horizontal="left"/>
    </xf>
    <xf numFmtId="0" fontId="0" fillId="0" borderId="2" xfId="0" applyBorder="1"/>
    <xf numFmtId="0" fontId="12" fillId="0" borderId="2" xfId="0" applyFont="1" applyBorder="1" applyAlignment="1">
      <alignment horizontal="left" vertical="center" wrapText="1"/>
    </xf>
    <xf numFmtId="0" fontId="12" fillId="0" borderId="2" xfId="0" applyFont="1" applyBorder="1"/>
    <xf numFmtId="0" fontId="52" fillId="0" borderId="2" xfId="360" applyBorder="1" applyAlignment="1">
      <alignment horizontal="left" vertical="center" wrapText="1"/>
    </xf>
    <xf numFmtId="0" fontId="43" fillId="0" borderId="2" xfId="0" applyFont="1" applyBorder="1"/>
    <xf numFmtId="0" fontId="74" fillId="67" borderId="2" xfId="0" applyFont="1" applyFill="1" applyBorder="1" applyAlignment="1">
      <alignment horizontal="center" vertical="center"/>
    </xf>
    <xf numFmtId="0" fontId="72" fillId="67" borderId="20" xfId="224" applyFont="1" applyFill="1" applyBorder="1" applyAlignment="1">
      <alignment horizontal="right" vertical="center"/>
    </xf>
    <xf numFmtId="0" fontId="0" fillId="51" borderId="6" xfId="0" applyFill="1" applyBorder="1" applyAlignment="1">
      <alignment horizontal="center" vertical="top" wrapText="1"/>
    </xf>
    <xf numFmtId="0" fontId="0" fillId="51" borderId="6" xfId="0" applyFill="1" applyBorder="1" applyAlignment="1">
      <alignment vertical="top" wrapText="1"/>
    </xf>
    <xf numFmtId="164" fontId="12" fillId="51" borderId="6" xfId="30" applyNumberFormat="1" applyFill="1" applyBorder="1" applyAlignment="1" applyProtection="1">
      <alignment vertical="top" wrapText="1"/>
    </xf>
    <xf numFmtId="164" fontId="12" fillId="51" borderId="6" xfId="30" applyNumberFormat="1" applyFont="1" applyFill="1" applyBorder="1" applyAlignment="1" applyProtection="1">
      <alignment vertical="top" wrapText="1"/>
    </xf>
    <xf numFmtId="166" fontId="12" fillId="51" borderId="32" xfId="70" applyNumberFormat="1" applyFont="1" applyFill="1" applyBorder="1" applyAlignment="1" applyProtection="1">
      <alignment vertical="top" wrapText="1"/>
    </xf>
    <xf numFmtId="0" fontId="0" fillId="51" borderId="8" xfId="0" applyFill="1" applyBorder="1" applyAlignment="1">
      <alignment horizontal="center" vertical="top" wrapText="1"/>
    </xf>
    <xf numFmtId="0" fontId="0" fillId="51" borderId="8" xfId="0" applyFill="1" applyBorder="1" applyAlignment="1">
      <alignment vertical="top" wrapText="1"/>
    </xf>
    <xf numFmtId="2" fontId="68" fillId="0" borderId="0" xfId="0" applyNumberFormat="1" applyFont="1"/>
    <xf numFmtId="0" fontId="0" fillId="68" borderId="43" xfId="0" applyFill="1" applyBorder="1"/>
    <xf numFmtId="0" fontId="0" fillId="68" borderId="6" xfId="0" applyFill="1" applyBorder="1"/>
    <xf numFmtId="0" fontId="12" fillId="68" borderId="6" xfId="0" applyFont="1" applyFill="1" applyBorder="1" applyAlignment="1">
      <alignment horizontal="left" vertical="center" wrapText="1"/>
    </xf>
    <xf numFmtId="165" fontId="0" fillId="68" borderId="5" xfId="30" applyNumberFormat="1" applyFont="1" applyFill="1" applyBorder="1"/>
    <xf numFmtId="165" fontId="0" fillId="68" borderId="51" xfId="30" applyNumberFormat="1" applyFont="1" applyFill="1" applyBorder="1"/>
    <xf numFmtId="165" fontId="0" fillId="68" borderId="57" xfId="0" applyNumberFormat="1" applyFill="1" applyBorder="1"/>
    <xf numFmtId="0" fontId="0" fillId="68" borderId="0" xfId="0" applyFill="1"/>
    <xf numFmtId="49" fontId="0" fillId="68" borderId="16" xfId="0" applyNumberFormat="1" applyFill="1" applyBorder="1" applyAlignment="1">
      <alignment horizontal="left"/>
    </xf>
    <xf numFmtId="175" fontId="0" fillId="68" borderId="16" xfId="0" applyNumberFormat="1" applyFill="1" applyBorder="1"/>
    <xf numFmtId="43" fontId="0" fillId="68" borderId="0" xfId="30" applyFont="1" applyFill="1"/>
    <xf numFmtId="165" fontId="0" fillId="68" borderId="2" xfId="0" applyNumberFormat="1" applyFill="1" applyBorder="1"/>
    <xf numFmtId="177" fontId="0" fillId="68" borderId="2" xfId="0" applyNumberFormat="1" applyFill="1" applyBorder="1"/>
    <xf numFmtId="38" fontId="0" fillId="68" borderId="2" xfId="0" applyNumberFormat="1" applyFill="1" applyBorder="1"/>
    <xf numFmtId="10" fontId="0" fillId="68" borderId="21" xfId="0" applyNumberFormat="1" applyFill="1" applyBorder="1"/>
    <xf numFmtId="176" fontId="0" fillId="68" borderId="2" xfId="0" applyNumberFormat="1" applyFill="1" applyBorder="1"/>
    <xf numFmtId="176" fontId="9" fillId="68" borderId="2" xfId="0" applyNumberFormat="1" applyFont="1" applyFill="1" applyBorder="1"/>
    <xf numFmtId="165" fontId="0" fillId="68" borderId="2" xfId="30" applyNumberFormat="1" applyFont="1" applyFill="1" applyBorder="1"/>
    <xf numFmtId="165" fontId="0" fillId="68" borderId="53" xfId="0" applyNumberFormat="1" applyFill="1" applyBorder="1"/>
    <xf numFmtId="165" fontId="0" fillId="68" borderId="60" xfId="0" applyNumberFormat="1" applyFill="1" applyBorder="1"/>
    <xf numFmtId="0" fontId="64" fillId="0" borderId="0" xfId="0" applyFont="1" applyAlignment="1">
      <alignment horizontal="center" vertical="center"/>
    </xf>
    <xf numFmtId="0" fontId="0" fillId="0" borderId="0" xfId="0" applyAlignment="1">
      <alignment horizontal="center" vertical="center"/>
    </xf>
    <xf numFmtId="0" fontId="59" fillId="18" borderId="0" xfId="0" applyFont="1" applyFill="1"/>
    <xf numFmtId="0" fontId="58" fillId="0" borderId="0" xfId="0" applyFont="1" applyAlignment="1">
      <alignment horizontal="center" vertical="center"/>
    </xf>
    <xf numFmtId="0" fontId="58" fillId="0" borderId="0" xfId="0" applyFont="1"/>
    <xf numFmtId="0" fontId="59" fillId="0" borderId="0" xfId="0" applyFont="1"/>
    <xf numFmtId="0" fontId="25" fillId="11" borderId="0" xfId="67" applyFont="1" applyFill="1" applyAlignment="1">
      <alignment horizontal="center" vertical="center" wrapText="1"/>
    </xf>
    <xf numFmtId="0" fontId="25" fillId="50" borderId="0" xfId="67" applyFont="1" applyFill="1" applyAlignment="1">
      <alignment horizontal="center" vertical="center" wrapText="1"/>
    </xf>
    <xf numFmtId="0" fontId="25" fillId="52" borderId="0" xfId="67" applyFont="1" applyFill="1" applyAlignment="1">
      <alignment horizontal="center" vertical="center" wrapText="1"/>
    </xf>
    <xf numFmtId="0" fontId="73" fillId="66" borderId="0" xfId="67" applyFont="1" applyFill="1" applyAlignment="1">
      <alignment horizontal="center" vertical="center" wrapText="1"/>
    </xf>
    <xf numFmtId="0" fontId="25" fillId="51" borderId="0" xfId="67" applyFont="1" applyFill="1" applyAlignment="1">
      <alignment horizontal="center" vertical="center" wrapText="1"/>
    </xf>
    <xf numFmtId="0" fontId="25" fillId="53" borderId="0" xfId="67" applyFont="1" applyFill="1" applyAlignment="1">
      <alignment horizontal="center" vertical="center" wrapText="1"/>
    </xf>
    <xf numFmtId="0" fontId="25" fillId="54" borderId="0" xfId="67" applyFont="1" applyFill="1" applyAlignment="1">
      <alignment horizontal="center" vertical="center" wrapText="1"/>
    </xf>
    <xf numFmtId="0" fontId="25" fillId="55" borderId="0" xfId="0" applyFont="1" applyFill="1" applyAlignment="1">
      <alignment horizontal="center" vertical="center" wrapText="1"/>
    </xf>
    <xf numFmtId="0" fontId="25" fillId="0" borderId="0" xfId="0" applyFont="1" applyAlignment="1">
      <alignment horizontal="center" vertical="center" wrapText="1"/>
    </xf>
    <xf numFmtId="0" fontId="25" fillId="18" borderId="0" xfId="0" applyFont="1" applyFill="1" applyAlignment="1">
      <alignment horizontal="center" vertical="center" wrapText="1"/>
    </xf>
    <xf numFmtId="0" fontId="25" fillId="18" borderId="0" xfId="0" applyFont="1" applyFill="1" applyAlignment="1">
      <alignment horizontal="left" vertical="center" wrapText="1"/>
    </xf>
    <xf numFmtId="1" fontId="0" fillId="0" borderId="0" xfId="0" applyNumberFormat="1" applyAlignment="1">
      <alignment horizontal="center"/>
    </xf>
    <xf numFmtId="38" fontId="0" fillId="0" borderId="0" xfId="0" applyNumberFormat="1" applyAlignment="1">
      <alignment horizontal="right" vertical="center" wrapText="1"/>
    </xf>
    <xf numFmtId="38" fontId="0" fillId="0" borderId="0" xfId="0" applyNumberFormat="1" applyAlignment="1">
      <alignment vertical="center" wrapText="1"/>
    </xf>
    <xf numFmtId="0" fontId="60" fillId="0" borderId="0" xfId="0" applyFont="1" applyAlignment="1" applyProtection="1">
      <alignment horizontal="center"/>
      <protection hidden="1"/>
    </xf>
    <xf numFmtId="179" fontId="60" fillId="0" borderId="0" xfId="41" applyNumberFormat="1" applyFont="1" applyFill="1" applyBorder="1" applyAlignment="1" applyProtection="1">
      <alignment vertical="center"/>
      <protection locked="0" hidden="1"/>
    </xf>
    <xf numFmtId="38" fontId="0" fillId="0" borderId="0" xfId="0" applyNumberFormat="1" applyAlignment="1">
      <alignment horizontal="center" vertical="center" wrapText="1"/>
    </xf>
    <xf numFmtId="38" fontId="0" fillId="0" borderId="0" xfId="0" applyNumberFormat="1" applyAlignment="1">
      <alignment horizontal="left" vertical="center" wrapText="1"/>
    </xf>
    <xf numFmtId="9" fontId="0" fillId="0" borderId="0" xfId="205" applyFont="1" applyFill="1" applyBorder="1" applyAlignment="1">
      <alignment horizontal="right" vertical="center" wrapText="1"/>
    </xf>
    <xf numFmtId="38" fontId="52" fillId="0" borderId="0" xfId="32" applyNumberFormat="1" applyFont="1" applyFill="1" applyBorder="1" applyAlignment="1" applyProtection="1">
      <alignment horizontal="right" vertical="center" wrapText="1"/>
      <protection hidden="1"/>
    </xf>
    <xf numFmtId="38" fontId="63" fillId="0" borderId="0" xfId="0" applyNumberFormat="1" applyFont="1" applyAlignment="1" applyProtection="1">
      <alignment horizontal="right" vertical="center" wrapText="1"/>
      <protection hidden="1"/>
    </xf>
    <xf numFmtId="49" fontId="0" fillId="0" borderId="0" xfId="0" applyNumberFormat="1" applyAlignment="1">
      <alignment horizontal="center"/>
    </xf>
    <xf numFmtId="38" fontId="0" fillId="65" borderId="0" xfId="0" applyNumberFormat="1" applyFill="1" applyAlignment="1">
      <alignment horizontal="right" vertical="center" wrapText="1"/>
    </xf>
    <xf numFmtId="38" fontId="52" fillId="0" borderId="0" xfId="32" applyNumberFormat="1" applyFont="1" applyFill="1" applyBorder="1" applyAlignment="1" applyProtection="1">
      <alignment horizontal="right" vertical="center" wrapText="1"/>
      <protection locked="0" hidden="1"/>
    </xf>
    <xf numFmtId="1" fontId="0" fillId="0" borderId="0" xfId="0" applyNumberFormat="1" applyAlignment="1">
      <alignment horizontal="center" vertical="center"/>
    </xf>
    <xf numFmtId="38" fontId="30" fillId="0" borderId="0" xfId="0" applyNumberFormat="1" applyFont="1"/>
    <xf numFmtId="0" fontId="30" fillId="0" borderId="0" xfId="0" applyFont="1" applyAlignment="1">
      <alignment horizontal="left"/>
    </xf>
    <xf numFmtId="0" fontId="30" fillId="0" borderId="0" xfId="0" applyFont="1" applyAlignment="1">
      <alignment horizontal="center"/>
    </xf>
    <xf numFmtId="0" fontId="30" fillId="0" borderId="0" xfId="0" applyFont="1"/>
    <xf numFmtId="38" fontId="0" fillId="0" borderId="0" xfId="0" applyNumberFormat="1" applyAlignment="1">
      <alignment horizontal="center"/>
    </xf>
    <xf numFmtId="9" fontId="0" fillId="0" borderId="0" xfId="205" applyFont="1" applyBorder="1" applyAlignment="1">
      <alignment horizontal="center"/>
    </xf>
    <xf numFmtId="0" fontId="12" fillId="59" borderId="0" xfId="0" applyFont="1" applyFill="1"/>
    <xf numFmtId="0" fontId="65" fillId="59" borderId="0" xfId="0" applyFont="1" applyFill="1"/>
    <xf numFmtId="0" fontId="0" fillId="60" borderId="0" xfId="0" applyFill="1"/>
    <xf numFmtId="38" fontId="0" fillId="51" borderId="48" xfId="0" applyNumberFormat="1" applyFill="1" applyBorder="1"/>
    <xf numFmtId="0" fontId="9" fillId="51" borderId="20" xfId="57" applyFont="1" applyFill="1" applyBorder="1" applyAlignment="1">
      <alignment horizontal="center" vertical="center"/>
    </xf>
    <xf numFmtId="0" fontId="9" fillId="0" borderId="0" xfId="165" applyFont="1" applyAlignment="1">
      <alignment horizontal="left" vertical="top"/>
    </xf>
    <xf numFmtId="0" fontId="0" fillId="61" borderId="0" xfId="0" applyFill="1" applyAlignment="1">
      <alignment vertical="top"/>
    </xf>
    <xf numFmtId="0" fontId="12" fillId="13" borderId="8" xfId="0" applyFont="1" applyFill="1" applyBorder="1" applyAlignment="1">
      <alignment vertical="top" wrapText="1"/>
    </xf>
    <xf numFmtId="49" fontId="59" fillId="0" borderId="0" xfId="0" applyNumberFormat="1" applyFont="1"/>
    <xf numFmtId="0" fontId="59" fillId="0" borderId="31" xfId="223" applyFont="1" applyBorder="1" applyAlignment="1">
      <alignment horizontal="center"/>
    </xf>
    <xf numFmtId="0" fontId="12" fillId="51" borderId="8" xfId="0" applyFont="1" applyFill="1" applyBorder="1" applyAlignment="1">
      <alignment horizontal="center" vertical="top" wrapText="1"/>
    </xf>
    <xf numFmtId="0" fontId="12" fillId="51" borderId="31" xfId="0" applyFont="1" applyFill="1" applyBorder="1" applyProtection="1">
      <protection hidden="1"/>
    </xf>
    <xf numFmtId="0" fontId="0" fillId="51" borderId="15" xfId="0" applyFill="1" applyBorder="1" applyAlignment="1">
      <alignment vertical="top" wrapText="1"/>
    </xf>
    <xf numFmtId="0" fontId="20" fillId="0" borderId="15" xfId="0" applyFont="1" applyBorder="1" applyAlignment="1">
      <alignment vertical="center"/>
    </xf>
    <xf numFmtId="0" fontId="12" fillId="51" borderId="0" xfId="0" applyFont="1" applyFill="1" applyAlignment="1">
      <alignment horizontal="left"/>
    </xf>
    <xf numFmtId="0" fontId="20" fillId="0" borderId="65" xfId="0" applyFont="1" applyBorder="1"/>
    <xf numFmtId="0" fontId="20" fillId="0" borderId="31" xfId="0" applyFont="1" applyBorder="1"/>
    <xf numFmtId="165" fontId="0" fillId="51" borderId="61" xfId="30" applyNumberFormat="1" applyFont="1" applyFill="1" applyBorder="1"/>
    <xf numFmtId="0" fontId="68" fillId="62" borderId="50" xfId="0" applyFont="1" applyFill="1" applyBorder="1"/>
    <xf numFmtId="0" fontId="75" fillId="0" borderId="0" xfId="66" applyFont="1"/>
    <xf numFmtId="0" fontId="75" fillId="0" borderId="0" xfId="223" applyFont="1" applyAlignment="1">
      <alignment horizontal="center"/>
    </xf>
    <xf numFmtId="0" fontId="76" fillId="0" borderId="0" xfId="223" applyFont="1" applyAlignment="1">
      <alignment horizontal="center"/>
    </xf>
    <xf numFmtId="4" fontId="0" fillId="18" borderId="0" xfId="0" applyNumberFormat="1" applyFill="1" applyAlignment="1">
      <alignment vertical="top"/>
    </xf>
    <xf numFmtId="0" fontId="0" fillId="18" borderId="0" xfId="0" applyFill="1" applyAlignment="1">
      <alignment vertical="top"/>
    </xf>
    <xf numFmtId="49" fontId="0" fillId="55" borderId="0" xfId="0" applyNumberFormat="1" applyFill="1"/>
    <xf numFmtId="0" fontId="0" fillId="55" borderId="0" xfId="0" applyFill="1"/>
    <xf numFmtId="0" fontId="12" fillId="55" borderId="0" xfId="0" applyFont="1" applyFill="1" applyAlignment="1">
      <alignment horizontal="left"/>
    </xf>
    <xf numFmtId="0" fontId="66" fillId="55" borderId="31" xfId="223" applyFont="1" applyFill="1" applyBorder="1" applyAlignment="1">
      <alignment horizontal="center"/>
    </xf>
    <xf numFmtId="0" fontId="12" fillId="55" borderId="0" xfId="0" applyFont="1" applyFill="1"/>
    <xf numFmtId="2" fontId="12" fillId="0" borderId="0" xfId="0" applyNumberFormat="1" applyFont="1"/>
    <xf numFmtId="0" fontId="60" fillId="0" borderId="31" xfId="223" applyFont="1" applyBorder="1"/>
    <xf numFmtId="0" fontId="60" fillId="0" borderId="0" xfId="223" applyFont="1"/>
    <xf numFmtId="0" fontId="12" fillId="51" borderId="0" xfId="0" applyFont="1" applyFill="1"/>
    <xf numFmtId="0" fontId="67" fillId="18" borderId="31" xfId="223" applyFont="1" applyFill="1" applyBorder="1" applyAlignment="1">
      <alignment horizontal="center"/>
    </xf>
    <xf numFmtId="0" fontId="9" fillId="51" borderId="20" xfId="224" applyFont="1" applyFill="1" applyBorder="1" applyAlignment="1">
      <alignment horizontal="right" vertical="center"/>
    </xf>
    <xf numFmtId="1" fontId="9" fillId="4" borderId="20" xfId="224" applyNumberFormat="1" applyFont="1" applyFill="1" applyBorder="1" applyAlignment="1">
      <alignment horizontal="right" vertical="center"/>
    </xf>
    <xf numFmtId="38" fontId="0" fillId="0" borderId="48" xfId="0" applyNumberFormat="1" applyBorder="1"/>
    <xf numFmtId="0" fontId="9" fillId="0" borderId="50" xfId="0" applyFont="1" applyBorder="1"/>
    <xf numFmtId="0" fontId="30" fillId="0" borderId="50" xfId="0" applyFont="1" applyBorder="1"/>
    <xf numFmtId="0" fontId="6" fillId="6" borderId="12"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3" xfId="0" applyBorder="1" applyAlignment="1">
      <alignment horizontal="center" vertical="center" wrapText="1"/>
    </xf>
    <xf numFmtId="0" fontId="30" fillId="11" borderId="0" xfId="0" applyFont="1" applyFill="1" applyAlignment="1">
      <alignment horizontal="center"/>
    </xf>
    <xf numFmtId="0" fontId="30" fillId="50" borderId="0" xfId="0" applyFont="1" applyFill="1" applyAlignment="1">
      <alignment horizontal="center"/>
    </xf>
    <xf numFmtId="0" fontId="30" fillId="52" borderId="0" xfId="0" applyFont="1" applyFill="1" applyAlignment="1">
      <alignment horizontal="center"/>
    </xf>
    <xf numFmtId="0" fontId="30" fillId="53" borderId="0" xfId="0" applyFont="1" applyFill="1" applyAlignment="1">
      <alignment horizontal="center"/>
    </xf>
    <xf numFmtId="0" fontId="30" fillId="54" borderId="0" xfId="0" applyFont="1" applyFill="1" applyAlignment="1">
      <alignment horizontal="center"/>
    </xf>
    <xf numFmtId="1" fontId="12" fillId="4" borderId="3" xfId="370" applyNumberFormat="1" applyFill="1" applyBorder="1" applyAlignment="1">
      <alignment horizontal="center" vertical="center" wrapText="1"/>
    </xf>
    <xf numFmtId="1" fontId="0" fillId="0" borderId="3" xfId="0" applyNumberFormat="1" applyBorder="1" applyAlignment="1">
      <alignment horizontal="center" vertical="center" wrapText="1"/>
    </xf>
    <xf numFmtId="1" fontId="0" fillId="0" borderId="4" xfId="0" applyNumberFormat="1" applyBorder="1" applyAlignment="1">
      <alignment horizontal="center" vertical="center" wrapText="1"/>
    </xf>
    <xf numFmtId="0" fontId="68" fillId="12" borderId="12" xfId="57" applyFont="1" applyFill="1" applyBorder="1" applyAlignment="1">
      <alignment horizontal="center" vertical="center" wrapText="1"/>
    </xf>
    <xf numFmtId="0" fontId="59" fillId="0" borderId="1" xfId="0" applyFont="1" applyBorder="1" applyAlignment="1">
      <alignment horizontal="center" vertical="center" wrapText="1"/>
    </xf>
    <xf numFmtId="0" fontId="59" fillId="0" borderId="13" xfId="0" applyFont="1" applyBorder="1" applyAlignment="1">
      <alignment horizontal="center" vertical="center" wrapText="1"/>
    </xf>
    <xf numFmtId="0" fontId="68" fillId="13" borderId="12" xfId="57" applyFont="1" applyFill="1" applyBorder="1" applyAlignment="1">
      <alignment horizontal="center" vertical="center" wrapText="1"/>
    </xf>
    <xf numFmtId="0" fontId="9" fillId="14" borderId="12" xfId="57" applyFont="1" applyFill="1" applyBorder="1" applyAlignment="1">
      <alignment horizontal="center" vertical="center" wrapText="1"/>
    </xf>
    <xf numFmtId="0" fontId="68" fillId="11" borderId="12" xfId="57" applyFont="1" applyFill="1" applyBorder="1" applyAlignment="1">
      <alignment horizontal="center" vertical="center" wrapText="1"/>
    </xf>
    <xf numFmtId="0" fontId="9" fillId="10" borderId="12" xfId="57" applyFont="1" applyFill="1" applyBorder="1" applyAlignment="1">
      <alignment horizontal="center" vertical="center" wrapText="1"/>
    </xf>
  </cellXfs>
  <cellStyles count="371">
    <cellStyle name="#,###" xfId="1" xr:uid="{00000000-0005-0000-0000-000000000000}"/>
    <cellStyle name="#,###.##" xfId="2" xr:uid="{00000000-0005-0000-0000-000001000000}"/>
    <cellStyle name="%" xfId="88" xr:uid="{00000000-0005-0000-0000-000002000000}"/>
    <cellStyle name="% 2" xfId="89" xr:uid="{00000000-0005-0000-0000-000003000000}"/>
    <cellStyle name="% 2 2" xfId="90" xr:uid="{00000000-0005-0000-0000-000004000000}"/>
    <cellStyle name="£0" xfId="3" xr:uid="{00000000-0005-0000-0000-000005000000}"/>
    <cellStyle name="£0,000" xfId="4" xr:uid="{00000000-0005-0000-0000-000006000000}"/>
    <cellStyle name="£0,000 2" xfId="362" xr:uid="{A41E1604-6DC7-472E-BF95-6D78BEE2D819}"/>
    <cellStyle name="£0,000.00" xfId="5" xr:uid="{00000000-0005-0000-0000-000007000000}"/>
    <cellStyle name="£0,000.00 2" xfId="363" xr:uid="{C3B9E70C-446F-432A-9217-EF19A96FB509}"/>
    <cellStyle name="£0_2000PBUD" xfId="6" xr:uid="{00000000-0005-0000-0000-000008000000}"/>
    <cellStyle name="0" xfId="7" xr:uid="{00000000-0005-0000-0000-000009000000}"/>
    <cellStyle name="0%" xfId="8" xr:uid="{00000000-0005-0000-0000-00000A000000}"/>
    <cellStyle name="0,000" xfId="9" xr:uid="{00000000-0005-0000-0000-00000B000000}"/>
    <cellStyle name="0,000 2" xfId="10" xr:uid="{00000000-0005-0000-0000-00000C000000}"/>
    <cellStyle name="0,000.0" xfId="11" xr:uid="{00000000-0005-0000-0000-00000D000000}"/>
    <cellStyle name="0,000.00" xfId="12" xr:uid="{00000000-0005-0000-0000-00000E000000}"/>
    <cellStyle name="0,000.00 2" xfId="13" xr:uid="{00000000-0005-0000-0000-00000F000000}"/>
    <cellStyle name="0,000.0000" xfId="14" xr:uid="{00000000-0005-0000-0000-000010000000}"/>
    <cellStyle name="0,000.0000 2" xfId="226" xr:uid="{00000000-0005-0000-0000-000011000000}"/>
    <cellStyle name="0,000_Balance Analysis" xfId="15" xr:uid="{00000000-0005-0000-0000-000012000000}"/>
    <cellStyle name="0.0%" xfId="16" xr:uid="{00000000-0005-0000-0000-000013000000}"/>
    <cellStyle name="0.00%" xfId="17" xr:uid="{00000000-0005-0000-0000-000014000000}"/>
    <cellStyle name="0_2007-08 Prices Sheet" xfId="18" xr:uid="{00000000-0005-0000-0000-000015000000}"/>
    <cellStyle name="0_99Pri SEPT INCREASES" xfId="19" xr:uid="{00000000-0005-0000-0000-000016000000}"/>
    <cellStyle name="0_INTSEC97" xfId="20" xr:uid="{00000000-0005-0000-0000-000017000000}"/>
    <cellStyle name="0_ISB Increase by sector" xfId="21" xr:uid="{00000000-0005-0000-0000-000018000000}"/>
    <cellStyle name="0_PBUD 0708" xfId="22" xr:uid="{00000000-0005-0000-0000-000019000000}"/>
    <cellStyle name="0_PBUD 0708 with new NLF" xfId="23" xr:uid="{00000000-0005-0000-0000-00001A000000}"/>
    <cellStyle name="0_Primary Indicative Budget 08-09" xfId="24" xr:uid="{00000000-0005-0000-0000-00001B000000}"/>
    <cellStyle name="0_Schools' DSG reconciliation 0708" xfId="25" xr:uid="{00000000-0005-0000-0000-00001C000000}"/>
    <cellStyle name="0_Sf Devolved Master 2006-07" xfId="26" xr:uid="{00000000-0005-0000-0000-00001D000000}"/>
    <cellStyle name="0_SHEET" xfId="27" xr:uid="{00000000-0005-0000-0000-00001E000000}"/>
    <cellStyle name="0_Sheet1" xfId="28" xr:uid="{00000000-0005-0000-0000-00001F000000}"/>
    <cellStyle name="0_Snapshot at 28.2.07" xfId="29" xr:uid="{00000000-0005-0000-0000-000020000000}"/>
    <cellStyle name="20% - Accent1 2" xfId="91" xr:uid="{00000000-0005-0000-0000-000021000000}"/>
    <cellStyle name="20% - Accent1 2 2" xfId="295" xr:uid="{00000000-0005-0000-0000-000022000000}"/>
    <cellStyle name="20% - Accent2 2" xfId="92" xr:uid="{00000000-0005-0000-0000-000023000000}"/>
    <cellStyle name="20% - Accent2 2 2" xfId="296" xr:uid="{00000000-0005-0000-0000-000024000000}"/>
    <cellStyle name="20% - Accent3 2" xfId="93" xr:uid="{00000000-0005-0000-0000-000025000000}"/>
    <cellStyle name="20% - Accent3 2 2" xfId="297" xr:uid="{00000000-0005-0000-0000-000026000000}"/>
    <cellStyle name="20% - Accent4 2" xfId="94" xr:uid="{00000000-0005-0000-0000-000027000000}"/>
    <cellStyle name="20% - Accent4 2 2" xfId="298" xr:uid="{00000000-0005-0000-0000-000028000000}"/>
    <cellStyle name="20% - Accent5 2" xfId="95" xr:uid="{00000000-0005-0000-0000-000029000000}"/>
    <cellStyle name="20% - Accent5 2 2" xfId="299" xr:uid="{00000000-0005-0000-0000-00002A000000}"/>
    <cellStyle name="20% - Accent6 2" xfId="96" xr:uid="{00000000-0005-0000-0000-00002B000000}"/>
    <cellStyle name="20% - Accent6 2 2" xfId="300" xr:uid="{00000000-0005-0000-0000-00002C000000}"/>
    <cellStyle name="40% - Accent1 2" xfId="97" xr:uid="{00000000-0005-0000-0000-00002D000000}"/>
    <cellStyle name="40% - Accent1 2 2" xfId="301" xr:uid="{00000000-0005-0000-0000-00002E000000}"/>
    <cellStyle name="40% - Accent2 2" xfId="98" xr:uid="{00000000-0005-0000-0000-00002F000000}"/>
    <cellStyle name="40% - Accent2 2 2" xfId="302" xr:uid="{00000000-0005-0000-0000-000030000000}"/>
    <cellStyle name="40% - Accent3 2" xfId="99" xr:uid="{00000000-0005-0000-0000-000031000000}"/>
    <cellStyle name="40% - Accent3 2 2" xfId="303" xr:uid="{00000000-0005-0000-0000-000032000000}"/>
    <cellStyle name="40% - Accent4 2" xfId="100" xr:uid="{00000000-0005-0000-0000-000033000000}"/>
    <cellStyle name="40% - Accent4 2 2" xfId="304" xr:uid="{00000000-0005-0000-0000-000034000000}"/>
    <cellStyle name="40% - Accent5 2" xfId="101" xr:uid="{00000000-0005-0000-0000-000035000000}"/>
    <cellStyle name="40% - Accent5 2 2" xfId="305" xr:uid="{00000000-0005-0000-0000-000036000000}"/>
    <cellStyle name="40% - Accent6 2" xfId="102" xr:uid="{00000000-0005-0000-0000-000037000000}"/>
    <cellStyle name="40% - Accent6 2 2" xfId="306" xr:uid="{00000000-0005-0000-0000-000038000000}"/>
    <cellStyle name="60% - Accent1 2" xfId="103" xr:uid="{00000000-0005-0000-0000-000039000000}"/>
    <cellStyle name="60% - Accent2 2" xfId="104" xr:uid="{00000000-0005-0000-0000-00003A000000}"/>
    <cellStyle name="60% - Accent3 2" xfId="105" xr:uid="{00000000-0005-0000-0000-00003B000000}"/>
    <cellStyle name="60% - Accent4 2" xfId="106" xr:uid="{00000000-0005-0000-0000-00003C000000}"/>
    <cellStyle name="60% - Accent5 2" xfId="107" xr:uid="{00000000-0005-0000-0000-00003D000000}"/>
    <cellStyle name="60% - Accent6 2" xfId="108" xr:uid="{00000000-0005-0000-0000-00003E000000}"/>
    <cellStyle name="Accent1 2" xfId="109" xr:uid="{00000000-0005-0000-0000-00003F000000}"/>
    <cellStyle name="Accent2 2" xfId="110" xr:uid="{00000000-0005-0000-0000-000040000000}"/>
    <cellStyle name="Accent3 2" xfId="111" xr:uid="{00000000-0005-0000-0000-000041000000}"/>
    <cellStyle name="Accent4 2" xfId="112" xr:uid="{00000000-0005-0000-0000-000042000000}"/>
    <cellStyle name="Accent5 2" xfId="113" xr:uid="{00000000-0005-0000-0000-000043000000}"/>
    <cellStyle name="Accent6 2" xfId="114" xr:uid="{00000000-0005-0000-0000-000044000000}"/>
    <cellStyle name="Bad 2" xfId="115" xr:uid="{00000000-0005-0000-0000-000045000000}"/>
    <cellStyle name="Calculation 2" xfId="116" xr:uid="{00000000-0005-0000-0000-000046000000}"/>
    <cellStyle name="Check Cell 2" xfId="117" xr:uid="{00000000-0005-0000-0000-000047000000}"/>
    <cellStyle name="Comma" xfId="30" builtinId="3"/>
    <cellStyle name="Comma 10" xfId="118" xr:uid="{00000000-0005-0000-0000-000049000000}"/>
    <cellStyle name="Comma 10 2" xfId="228" xr:uid="{00000000-0005-0000-0000-00004A000000}"/>
    <cellStyle name="Comma 10 3" xfId="227" xr:uid="{00000000-0005-0000-0000-00004B000000}"/>
    <cellStyle name="Comma 11" xfId="119" xr:uid="{00000000-0005-0000-0000-00004C000000}"/>
    <cellStyle name="Comma 11 2" xfId="120" xr:uid="{00000000-0005-0000-0000-00004D000000}"/>
    <cellStyle name="Comma 12" xfId="121" xr:uid="{00000000-0005-0000-0000-00004E000000}"/>
    <cellStyle name="Comma 13" xfId="122" xr:uid="{00000000-0005-0000-0000-00004F000000}"/>
    <cellStyle name="Comma 14" xfId="123" xr:uid="{00000000-0005-0000-0000-000050000000}"/>
    <cellStyle name="Comma 15" xfId="124" xr:uid="{00000000-0005-0000-0000-000051000000}"/>
    <cellStyle name="Comma 16" xfId="364" xr:uid="{CE1F009F-EC5B-4E22-B993-59E7E878720D}"/>
    <cellStyle name="Comma 2" xfId="31" xr:uid="{00000000-0005-0000-0000-000052000000}"/>
    <cellStyle name="Comma 2 10" xfId="365" xr:uid="{D16F14BC-72FE-4803-91E7-AA9035223FEE}"/>
    <cellStyle name="Comma 2 2" xfId="32" xr:uid="{00000000-0005-0000-0000-000053000000}"/>
    <cellStyle name="Comma 2 2 2" xfId="125" xr:uid="{00000000-0005-0000-0000-000054000000}"/>
    <cellStyle name="Comma 2 3" xfId="126" xr:uid="{00000000-0005-0000-0000-000055000000}"/>
    <cellStyle name="Comma 2 4" xfId="127" xr:uid="{00000000-0005-0000-0000-000056000000}"/>
    <cellStyle name="Comma 2 4 2" xfId="229" xr:uid="{00000000-0005-0000-0000-000057000000}"/>
    <cellStyle name="Comma 2 5" xfId="128" xr:uid="{00000000-0005-0000-0000-000058000000}"/>
    <cellStyle name="Comma 2 6" xfId="129" xr:uid="{00000000-0005-0000-0000-000059000000}"/>
    <cellStyle name="Comma 2 7" xfId="130" xr:uid="{00000000-0005-0000-0000-00005A000000}"/>
    <cellStyle name="Comma 2 7 2" xfId="230" xr:uid="{00000000-0005-0000-0000-00005B000000}"/>
    <cellStyle name="Comma 2 7 2 2" xfId="334" xr:uid="{00000000-0005-0000-0000-00005C000000}"/>
    <cellStyle name="Comma 2 7 3" xfId="307" xr:uid="{00000000-0005-0000-0000-00005D000000}"/>
    <cellStyle name="Comma 2 8" xfId="131" xr:uid="{00000000-0005-0000-0000-00005E000000}"/>
    <cellStyle name="Comma 2 8 2" xfId="308" xr:uid="{00000000-0005-0000-0000-00005F000000}"/>
    <cellStyle name="Comma 2 9" xfId="132" xr:uid="{00000000-0005-0000-0000-000060000000}"/>
    <cellStyle name="Comma 3" xfId="33" xr:uid="{00000000-0005-0000-0000-000061000000}"/>
    <cellStyle name="Comma 3 2" xfId="133" xr:uid="{00000000-0005-0000-0000-000062000000}"/>
    <cellStyle name="Comma 3 2 2" xfId="134" xr:uid="{00000000-0005-0000-0000-000063000000}"/>
    <cellStyle name="Comma 3 2 2 2" xfId="135" xr:uid="{00000000-0005-0000-0000-000064000000}"/>
    <cellStyle name="Comma 3 2 2 2 2" xfId="233" xr:uid="{00000000-0005-0000-0000-000065000000}"/>
    <cellStyle name="Comma 3 2 2 2 2 2" xfId="337" xr:uid="{00000000-0005-0000-0000-000066000000}"/>
    <cellStyle name="Comma 3 2 2 2 3" xfId="310" xr:uid="{00000000-0005-0000-0000-000067000000}"/>
    <cellStyle name="Comma 3 2 2 3" xfId="232" xr:uid="{00000000-0005-0000-0000-000068000000}"/>
    <cellStyle name="Comma 3 2 2 3 2" xfId="336" xr:uid="{00000000-0005-0000-0000-000069000000}"/>
    <cellStyle name="Comma 3 2 2 4" xfId="309" xr:uid="{00000000-0005-0000-0000-00006A000000}"/>
    <cellStyle name="Comma 3 2 3" xfId="231" xr:uid="{00000000-0005-0000-0000-00006B000000}"/>
    <cellStyle name="Comma 3 2 3 2" xfId="335" xr:uid="{00000000-0005-0000-0000-00006C000000}"/>
    <cellStyle name="Comma 3 3" xfId="136" xr:uid="{00000000-0005-0000-0000-00006D000000}"/>
    <cellStyle name="Comma 3 3 2" xfId="234" xr:uid="{00000000-0005-0000-0000-00006E000000}"/>
    <cellStyle name="Comma 3 3 2 2" xfId="338" xr:uid="{00000000-0005-0000-0000-00006F000000}"/>
    <cellStyle name="Comma 3 3 3" xfId="311" xr:uid="{00000000-0005-0000-0000-000070000000}"/>
    <cellStyle name="Comma 3 4" xfId="137" xr:uid="{00000000-0005-0000-0000-000071000000}"/>
    <cellStyle name="Comma 3 5" xfId="366" xr:uid="{2232201E-2EAB-41D1-A16F-40ECFFF3B147}"/>
    <cellStyle name="Comma 4" xfId="34" xr:uid="{00000000-0005-0000-0000-000072000000}"/>
    <cellStyle name="Comma 4 2" xfId="35" xr:uid="{00000000-0005-0000-0000-000073000000}"/>
    <cellStyle name="Comma 4 2 2" xfId="235" xr:uid="{00000000-0005-0000-0000-000074000000}"/>
    <cellStyle name="Comma 4 3" xfId="138" xr:uid="{00000000-0005-0000-0000-000075000000}"/>
    <cellStyle name="Comma 4 4" xfId="139" xr:uid="{00000000-0005-0000-0000-000076000000}"/>
    <cellStyle name="Comma 4 5" xfId="140" xr:uid="{00000000-0005-0000-0000-000077000000}"/>
    <cellStyle name="Comma 5" xfId="36" xr:uid="{00000000-0005-0000-0000-000078000000}"/>
    <cellStyle name="Comma 5 2" xfId="37" xr:uid="{00000000-0005-0000-0000-000079000000}"/>
    <cellStyle name="Comma 5 3" xfId="85" xr:uid="{00000000-0005-0000-0000-00007A000000}"/>
    <cellStyle name="Comma 5 3 2" xfId="237" xr:uid="{00000000-0005-0000-0000-00007B000000}"/>
    <cellStyle name="Comma 5 3 3" xfId="293" xr:uid="{00000000-0005-0000-0000-00007C000000}"/>
    <cellStyle name="Comma 5 4" xfId="236" xr:uid="{00000000-0005-0000-0000-00007D000000}"/>
    <cellStyle name="Comma 5 5" xfId="287" xr:uid="{00000000-0005-0000-0000-00007E000000}"/>
    <cellStyle name="Comma 6" xfId="38" xr:uid="{00000000-0005-0000-0000-00007F000000}"/>
    <cellStyle name="Comma 6 2" xfId="39" xr:uid="{00000000-0005-0000-0000-000080000000}"/>
    <cellStyle name="Comma 6 3" xfId="141" xr:uid="{00000000-0005-0000-0000-000081000000}"/>
    <cellStyle name="Comma 6 4" xfId="142" xr:uid="{00000000-0005-0000-0000-000082000000}"/>
    <cellStyle name="Comma 6 5" xfId="238" xr:uid="{00000000-0005-0000-0000-000083000000}"/>
    <cellStyle name="Comma 7" xfId="84" xr:uid="{00000000-0005-0000-0000-000084000000}"/>
    <cellStyle name="Comma 7 2" xfId="239" xr:uid="{00000000-0005-0000-0000-000085000000}"/>
    <cellStyle name="Comma 8" xfId="143" xr:uid="{00000000-0005-0000-0000-000086000000}"/>
    <cellStyle name="Comma 9" xfId="144" xr:uid="{00000000-0005-0000-0000-000087000000}"/>
    <cellStyle name="Comma 9 2" xfId="145" xr:uid="{00000000-0005-0000-0000-000088000000}"/>
    <cellStyle name="Comma 9 2 2" xfId="241" xr:uid="{00000000-0005-0000-0000-000089000000}"/>
    <cellStyle name="Comma 9 2 2 2" xfId="340" xr:uid="{00000000-0005-0000-0000-00008A000000}"/>
    <cellStyle name="Comma 9 2 3" xfId="313" xr:uid="{00000000-0005-0000-0000-00008B000000}"/>
    <cellStyle name="Comma 9 3" xfId="240" xr:uid="{00000000-0005-0000-0000-00008C000000}"/>
    <cellStyle name="Comma 9 3 2" xfId="339" xr:uid="{00000000-0005-0000-0000-00008D000000}"/>
    <cellStyle name="Comma 9 4" xfId="312" xr:uid="{00000000-0005-0000-0000-00008E000000}"/>
    <cellStyle name="Currency 2" xfId="40" xr:uid="{00000000-0005-0000-0000-00008F000000}"/>
    <cellStyle name="Currency 2 2" xfId="41" xr:uid="{00000000-0005-0000-0000-000090000000}"/>
    <cellStyle name="Currency 2 3" xfId="242" xr:uid="{00000000-0005-0000-0000-000091000000}"/>
    <cellStyle name="Currency 2 4" xfId="367" xr:uid="{493E4748-3863-4DAF-9316-FFC7183BD7D5}"/>
    <cellStyle name="Currency 3" xfId="42" xr:uid="{00000000-0005-0000-0000-000092000000}"/>
    <cellStyle name="Currency 3 2" xfId="43" xr:uid="{00000000-0005-0000-0000-000093000000}"/>
    <cellStyle name="Currency 3 2 2" xfId="243" xr:uid="{00000000-0005-0000-0000-000094000000}"/>
    <cellStyle name="Currency 3 3" xfId="368" xr:uid="{D9B6AFA6-9416-4529-BCED-C959088551DC}"/>
    <cellStyle name="Currency 4" xfId="146" xr:uid="{00000000-0005-0000-0000-000095000000}"/>
    <cellStyle name="Currency 5" xfId="147" xr:uid="{00000000-0005-0000-0000-000096000000}"/>
    <cellStyle name="Dash" xfId="44" xr:uid="{00000000-0005-0000-0000-000097000000}"/>
    <cellStyle name="Date" xfId="45" xr:uid="{00000000-0005-0000-0000-000098000000}"/>
    <cellStyle name="dd-mmm-yy" xfId="46" xr:uid="{00000000-0005-0000-0000-000099000000}"/>
    <cellStyle name="Explanatory Text 2" xfId="148" xr:uid="{00000000-0005-0000-0000-00009A000000}"/>
    <cellStyle name="FMS" xfId="47" xr:uid="{00000000-0005-0000-0000-00009B000000}"/>
    <cellStyle name="Fraction" xfId="48" xr:uid="{00000000-0005-0000-0000-00009C000000}"/>
    <cellStyle name="Good 2" xfId="149" xr:uid="{00000000-0005-0000-0000-00009D000000}"/>
    <cellStyle name="Good 3" xfId="150" xr:uid="{00000000-0005-0000-0000-00009E000000}"/>
    <cellStyle name="Header" xfId="49" xr:uid="{00000000-0005-0000-0000-00009F000000}"/>
    <cellStyle name="HeaderGrant" xfId="50" xr:uid="{00000000-0005-0000-0000-0000A0000000}"/>
    <cellStyle name="HeaderLEA" xfId="51" xr:uid="{00000000-0005-0000-0000-0000A1000000}"/>
    <cellStyle name="Heading 1 2" xfId="151" xr:uid="{00000000-0005-0000-0000-0000A2000000}"/>
    <cellStyle name="Heading 2 2" xfId="152" xr:uid="{00000000-0005-0000-0000-0000A3000000}"/>
    <cellStyle name="Heading 3 2" xfId="153" xr:uid="{00000000-0005-0000-0000-0000A4000000}"/>
    <cellStyle name="Heading 4 2" xfId="154" xr:uid="{00000000-0005-0000-0000-0000A5000000}"/>
    <cellStyle name="Hyperlink" xfId="359" builtinId="8"/>
    <cellStyle name="Hyperlink 2" xfId="52" xr:uid="{00000000-0005-0000-0000-0000A6000000}"/>
    <cellStyle name="Hyperlink 3" xfId="53" xr:uid="{00000000-0005-0000-0000-0000A7000000}"/>
    <cellStyle name="Hyperlink 4" xfId="155" xr:uid="{00000000-0005-0000-0000-0000A8000000}"/>
    <cellStyle name="Input 2" xfId="156" xr:uid="{00000000-0005-0000-0000-0000A9000000}"/>
    <cellStyle name="LEAName" xfId="54" xr:uid="{00000000-0005-0000-0000-0000AA000000}"/>
    <cellStyle name="LEANumber" xfId="55" xr:uid="{00000000-0005-0000-0000-0000AB000000}"/>
    <cellStyle name="Linked Cell 2" xfId="157" xr:uid="{00000000-0005-0000-0000-0000AC000000}"/>
    <cellStyle name="mmm-yy" xfId="56" xr:uid="{00000000-0005-0000-0000-0000AD000000}"/>
    <cellStyle name="Neutral 2" xfId="158" xr:uid="{00000000-0005-0000-0000-0000AE000000}"/>
    <cellStyle name="Normal" xfId="0" builtinId="0"/>
    <cellStyle name="Normal 10" xfId="159" xr:uid="{00000000-0005-0000-0000-0000B0000000}"/>
    <cellStyle name="Normal 10 2" xfId="244" xr:uid="{00000000-0005-0000-0000-0000B1000000}"/>
    <cellStyle name="Normal 10 2 2" xfId="370" xr:uid="{D7B85325-2F77-4E7B-8A0F-1692E6E9478C}"/>
    <cellStyle name="Normal 11" xfId="160" xr:uid="{00000000-0005-0000-0000-0000B2000000}"/>
    <cellStyle name="Normal 12" xfId="161" xr:uid="{00000000-0005-0000-0000-0000B3000000}"/>
    <cellStyle name="Normal 13" xfId="162" xr:uid="{00000000-0005-0000-0000-0000B4000000}"/>
    <cellStyle name="Normal 14" xfId="163" xr:uid="{00000000-0005-0000-0000-0000B5000000}"/>
    <cellStyle name="Normal 15" xfId="164" xr:uid="{00000000-0005-0000-0000-0000B6000000}"/>
    <cellStyle name="Normal 16" xfId="165" xr:uid="{00000000-0005-0000-0000-0000B7000000}"/>
    <cellStyle name="Normal 16 2" xfId="166" xr:uid="{00000000-0005-0000-0000-0000B8000000}"/>
    <cellStyle name="Normal 16 2 2" xfId="245" xr:uid="{00000000-0005-0000-0000-0000B9000000}"/>
    <cellStyle name="Normal 16 2 2 2" xfId="341" xr:uid="{00000000-0005-0000-0000-0000BA000000}"/>
    <cellStyle name="Normal 16 2 3" xfId="314" xr:uid="{00000000-0005-0000-0000-0000BB000000}"/>
    <cellStyle name="Normal 17" xfId="167" xr:uid="{00000000-0005-0000-0000-0000BC000000}"/>
    <cellStyle name="Normal 18" xfId="168" xr:uid="{00000000-0005-0000-0000-0000BD000000}"/>
    <cellStyle name="Normal 18 2" xfId="246" xr:uid="{00000000-0005-0000-0000-0000BE000000}"/>
    <cellStyle name="Normal 18 2 2" xfId="342" xr:uid="{00000000-0005-0000-0000-0000BF000000}"/>
    <cellStyle name="Normal 18 3" xfId="315" xr:uid="{00000000-0005-0000-0000-0000C0000000}"/>
    <cellStyle name="Normal 19" xfId="169" xr:uid="{00000000-0005-0000-0000-0000C1000000}"/>
    <cellStyle name="Normal 2" xfId="57" xr:uid="{00000000-0005-0000-0000-0000C2000000}"/>
    <cellStyle name="Normal 2 14" xfId="224" xr:uid="{00000000-0005-0000-0000-0000C3000000}"/>
    <cellStyle name="Normal 2 2" xfId="58" xr:uid="{00000000-0005-0000-0000-0000C4000000}"/>
    <cellStyle name="Normal 2 2 2" xfId="59" xr:uid="{00000000-0005-0000-0000-0000C5000000}"/>
    <cellStyle name="Normal 2 2 2 2" xfId="248" xr:uid="{00000000-0005-0000-0000-0000C6000000}"/>
    <cellStyle name="Normal 2 2 3" xfId="249" xr:uid="{00000000-0005-0000-0000-0000C7000000}"/>
    <cellStyle name="Normal 2 3" xfId="170" xr:uid="{00000000-0005-0000-0000-0000C8000000}"/>
    <cellStyle name="Normal 2 3 2" xfId="171" xr:uid="{00000000-0005-0000-0000-0000C9000000}"/>
    <cellStyle name="Normal 2 3 2 2" xfId="172" xr:uid="{00000000-0005-0000-0000-0000CA000000}"/>
    <cellStyle name="Normal 2 3 2 2 2" xfId="252" xr:uid="{00000000-0005-0000-0000-0000CB000000}"/>
    <cellStyle name="Normal 2 3 2 2 2 2" xfId="345" xr:uid="{00000000-0005-0000-0000-0000CC000000}"/>
    <cellStyle name="Normal 2 3 2 2 3" xfId="318" xr:uid="{00000000-0005-0000-0000-0000CD000000}"/>
    <cellStyle name="Normal 2 3 2 3" xfId="251" xr:uid="{00000000-0005-0000-0000-0000CE000000}"/>
    <cellStyle name="Normal 2 3 2 3 2" xfId="344" xr:uid="{00000000-0005-0000-0000-0000CF000000}"/>
    <cellStyle name="Normal 2 3 2 4" xfId="317" xr:uid="{00000000-0005-0000-0000-0000D0000000}"/>
    <cellStyle name="Normal 2 3 3" xfId="173" xr:uid="{00000000-0005-0000-0000-0000D1000000}"/>
    <cellStyle name="Normal 2 3 3 2" xfId="253" xr:uid="{00000000-0005-0000-0000-0000D2000000}"/>
    <cellStyle name="Normal 2 3 3 2 2" xfId="346" xr:uid="{00000000-0005-0000-0000-0000D3000000}"/>
    <cellStyle name="Normal 2 3 3 3" xfId="319" xr:uid="{00000000-0005-0000-0000-0000D4000000}"/>
    <cellStyle name="Normal 2 3 4" xfId="250" xr:uid="{00000000-0005-0000-0000-0000D5000000}"/>
    <cellStyle name="Normal 2 3 5" xfId="316" xr:uid="{00000000-0005-0000-0000-0000D6000000}"/>
    <cellStyle name="Normal 2 4" xfId="174" xr:uid="{00000000-0005-0000-0000-0000D7000000}"/>
    <cellStyle name="Normal 2 4 2" xfId="254" xr:uid="{00000000-0005-0000-0000-0000D8000000}"/>
    <cellStyle name="Normal 2 4 3" xfId="360" xr:uid="{6EA61EFE-EBEE-4EB3-A9D0-696990048ACA}"/>
    <cellStyle name="Normal 2 5" xfId="175" xr:uid="{00000000-0005-0000-0000-0000D9000000}"/>
    <cellStyle name="Normal 2 6" xfId="176" xr:uid="{00000000-0005-0000-0000-0000DA000000}"/>
    <cellStyle name="Normal 2 7" xfId="247" xr:uid="{00000000-0005-0000-0000-0000DB000000}"/>
    <cellStyle name="Normal 2 7 2" xfId="343" xr:uid="{00000000-0005-0000-0000-0000DC000000}"/>
    <cellStyle name="Normal 20" xfId="177" xr:uid="{00000000-0005-0000-0000-0000DD000000}"/>
    <cellStyle name="Normal 21" xfId="178" xr:uid="{00000000-0005-0000-0000-0000DE000000}"/>
    <cellStyle name="Normal 22" xfId="179" xr:uid="{00000000-0005-0000-0000-0000DF000000}"/>
    <cellStyle name="Normal 22 2" xfId="255" xr:uid="{00000000-0005-0000-0000-0000E0000000}"/>
    <cellStyle name="Normal 23" xfId="180" xr:uid="{00000000-0005-0000-0000-0000E1000000}"/>
    <cellStyle name="Normal 23 2" xfId="256" xr:uid="{00000000-0005-0000-0000-0000E2000000}"/>
    <cellStyle name="Normal 23 3" xfId="321" xr:uid="{00000000-0005-0000-0000-0000E3000000}"/>
    <cellStyle name="Normal 24" xfId="181" xr:uid="{00000000-0005-0000-0000-0000E4000000}"/>
    <cellStyle name="Normal 25" xfId="182" xr:uid="{00000000-0005-0000-0000-0000E5000000}"/>
    <cellStyle name="Normal 26" xfId="183" xr:uid="{00000000-0005-0000-0000-0000E6000000}"/>
    <cellStyle name="Normal 27" xfId="184" xr:uid="{00000000-0005-0000-0000-0000E7000000}"/>
    <cellStyle name="Normal 28" xfId="361" xr:uid="{BF5D68DC-6D47-455C-855A-3476CC093FE6}"/>
    <cellStyle name="Normal 3" xfId="60" xr:uid="{00000000-0005-0000-0000-0000E8000000}"/>
    <cellStyle name="Normal 3 2" xfId="61" xr:uid="{00000000-0005-0000-0000-0000E9000000}"/>
    <cellStyle name="Normal 3 2 2" xfId="257" xr:uid="{00000000-0005-0000-0000-0000EA000000}"/>
    <cellStyle name="Normal 3 3" xfId="185" xr:uid="{00000000-0005-0000-0000-0000EB000000}"/>
    <cellStyle name="Normal 3 3 2" xfId="186" xr:uid="{00000000-0005-0000-0000-0000EC000000}"/>
    <cellStyle name="Normal 3 3 2 2" xfId="259" xr:uid="{00000000-0005-0000-0000-0000ED000000}"/>
    <cellStyle name="Normal 3 3 2 2 2" xfId="348" xr:uid="{00000000-0005-0000-0000-0000EE000000}"/>
    <cellStyle name="Normal 3 3 2 3" xfId="323" xr:uid="{00000000-0005-0000-0000-0000EF000000}"/>
    <cellStyle name="Normal 3 3 3" xfId="258" xr:uid="{00000000-0005-0000-0000-0000F0000000}"/>
    <cellStyle name="Normal 3 3 3 2" xfId="347" xr:uid="{00000000-0005-0000-0000-0000F1000000}"/>
    <cellStyle name="Normal 3 3 4" xfId="322" xr:uid="{00000000-0005-0000-0000-0000F2000000}"/>
    <cellStyle name="Normal 3 4" xfId="187" xr:uid="{00000000-0005-0000-0000-0000F3000000}"/>
    <cellStyle name="Normal 3 5" xfId="260" xr:uid="{00000000-0005-0000-0000-0000F4000000}"/>
    <cellStyle name="Normal 4" xfId="62" xr:uid="{00000000-0005-0000-0000-0000F5000000}"/>
    <cellStyle name="Normal 4 2" xfId="63" xr:uid="{00000000-0005-0000-0000-0000F6000000}"/>
    <cellStyle name="Normal 4 2 2" xfId="262" xr:uid="{00000000-0005-0000-0000-0000F7000000}"/>
    <cellStyle name="Normal 4 3" xfId="86" xr:uid="{00000000-0005-0000-0000-0000F8000000}"/>
    <cellStyle name="Normal 4 3 2" xfId="263" xr:uid="{00000000-0005-0000-0000-0000F9000000}"/>
    <cellStyle name="Normal 4 3 3" xfId="294" xr:uid="{00000000-0005-0000-0000-0000FA000000}"/>
    <cellStyle name="Normal 4 4" xfId="188" xr:uid="{00000000-0005-0000-0000-0000FB000000}"/>
    <cellStyle name="Normal 4 5" xfId="189" xr:uid="{00000000-0005-0000-0000-0000FC000000}"/>
    <cellStyle name="Normal 4 5 2" xfId="190" xr:uid="{00000000-0005-0000-0000-0000FD000000}"/>
    <cellStyle name="Normal 4 5 2 2" xfId="265" xr:uid="{00000000-0005-0000-0000-0000FE000000}"/>
    <cellStyle name="Normal 4 5 2 2 2" xfId="351" xr:uid="{00000000-0005-0000-0000-0000FF000000}"/>
    <cellStyle name="Normal 4 5 2 3" xfId="325" xr:uid="{00000000-0005-0000-0000-000000010000}"/>
    <cellStyle name="Normal 4 5 3" xfId="264" xr:uid="{00000000-0005-0000-0000-000001010000}"/>
    <cellStyle name="Normal 4 5 3 2" xfId="350" xr:uid="{00000000-0005-0000-0000-000002010000}"/>
    <cellStyle name="Normal 4 5 4" xfId="324" xr:uid="{00000000-0005-0000-0000-000003010000}"/>
    <cellStyle name="Normal 4 6" xfId="191" xr:uid="{00000000-0005-0000-0000-000004010000}"/>
    <cellStyle name="Normal 4 6 2" xfId="266" xr:uid="{00000000-0005-0000-0000-000005010000}"/>
    <cellStyle name="Normal 4 6 2 2" xfId="352" xr:uid="{00000000-0005-0000-0000-000006010000}"/>
    <cellStyle name="Normal 4 6 3" xfId="326" xr:uid="{00000000-0005-0000-0000-000007010000}"/>
    <cellStyle name="Normal 4 7" xfId="261" xr:uid="{00000000-0005-0000-0000-000008010000}"/>
    <cellStyle name="Normal 4 7 2" xfId="349" xr:uid="{00000000-0005-0000-0000-000009010000}"/>
    <cellStyle name="Normal 4 8" xfId="289" xr:uid="{00000000-0005-0000-0000-00000A010000}"/>
    <cellStyle name="Normal 5" xfId="83" xr:uid="{00000000-0005-0000-0000-00000B010000}"/>
    <cellStyle name="Normal 5 2" xfId="64" xr:uid="{00000000-0005-0000-0000-00000C010000}"/>
    <cellStyle name="Normal 5 3" xfId="192" xr:uid="{00000000-0005-0000-0000-00000D010000}"/>
    <cellStyle name="Normal 6" xfId="65" xr:uid="{00000000-0005-0000-0000-00000E010000}"/>
    <cellStyle name="Normal 6 2" xfId="267" xr:uid="{00000000-0005-0000-0000-00000F010000}"/>
    <cellStyle name="Normal 7" xfId="82" xr:uid="{00000000-0005-0000-0000-000010010000}"/>
    <cellStyle name="Normal 7 2" xfId="269" xr:uid="{00000000-0005-0000-0000-000011010000}"/>
    <cellStyle name="Normal 7 3" xfId="268" xr:uid="{00000000-0005-0000-0000-000012010000}"/>
    <cellStyle name="Normal 7 4" xfId="292" xr:uid="{00000000-0005-0000-0000-000013010000}"/>
    <cellStyle name="Normal 8" xfId="87" xr:uid="{00000000-0005-0000-0000-000014010000}"/>
    <cellStyle name="Normal 8 2" xfId="270" xr:uid="{00000000-0005-0000-0000-000015010000}"/>
    <cellStyle name="Normal 9" xfId="193" xr:uid="{00000000-0005-0000-0000-000016010000}"/>
    <cellStyle name="Normal 9 2" xfId="194" xr:uid="{00000000-0005-0000-0000-000017010000}"/>
    <cellStyle name="Normal 9 2 2" xfId="272" xr:uid="{00000000-0005-0000-0000-000018010000}"/>
    <cellStyle name="Normal 9 2 2 2" xfId="353" xr:uid="{00000000-0005-0000-0000-000019010000}"/>
    <cellStyle name="Normal 9 2 3" xfId="327" xr:uid="{00000000-0005-0000-0000-00001A010000}"/>
    <cellStyle name="Normal 9 3" xfId="195" xr:uid="{00000000-0005-0000-0000-00001B010000}"/>
    <cellStyle name="Normal 9 4" xfId="271" xr:uid="{00000000-0005-0000-0000-00001C010000}"/>
    <cellStyle name="Normal_CONSISTENT FINANCIAL REPORTING Nov01" xfId="66" xr:uid="{00000000-0005-0000-0000-00001E010000}"/>
    <cellStyle name="Normal_CONSISTENT FINANCIAL REPORTING Nov01 2" xfId="223" xr:uid="{00000000-0005-0000-0000-00001F010000}"/>
    <cellStyle name="Normal_Primary Needs-led - with 2003-04 add-ons 2 2" xfId="225" xr:uid="{00000000-0005-0000-0000-000020010000}"/>
    <cellStyle name="Normal_Primary Needs-led - with 2003-04 add-ons 3" xfId="67" xr:uid="{00000000-0005-0000-0000-000021010000}"/>
    <cellStyle name="Normal_Secondary Scaled-down Basic Model 3" xfId="68" xr:uid="{00000000-0005-0000-0000-000022010000}"/>
    <cellStyle name="Note 2" xfId="196" xr:uid="{00000000-0005-0000-0000-000023010000}"/>
    <cellStyle name="Note 2 2" xfId="328" xr:uid="{00000000-0005-0000-0000-000024010000}"/>
    <cellStyle name="Number" xfId="69" xr:uid="{00000000-0005-0000-0000-000025010000}"/>
    <cellStyle name="Output 2" xfId="197" xr:uid="{00000000-0005-0000-0000-000026010000}"/>
    <cellStyle name="Percent" xfId="70" builtinId="5"/>
    <cellStyle name="Percent 0%" xfId="71" xr:uid="{00000000-0005-0000-0000-000028010000}"/>
    <cellStyle name="Percent 0.0%" xfId="72" xr:uid="{00000000-0005-0000-0000-000029010000}"/>
    <cellStyle name="Percent 0.00%" xfId="73" xr:uid="{00000000-0005-0000-0000-00002A010000}"/>
    <cellStyle name="Percent 10" xfId="198" xr:uid="{00000000-0005-0000-0000-00002B010000}"/>
    <cellStyle name="Percent 10 2" xfId="199" xr:uid="{00000000-0005-0000-0000-00002C010000}"/>
    <cellStyle name="Percent 11" xfId="200" xr:uid="{00000000-0005-0000-0000-00002D010000}"/>
    <cellStyle name="Percent 11 2" xfId="201" xr:uid="{00000000-0005-0000-0000-00002E010000}"/>
    <cellStyle name="Percent 12" xfId="202" xr:uid="{00000000-0005-0000-0000-00002F010000}"/>
    <cellStyle name="Percent 13" xfId="203" xr:uid="{00000000-0005-0000-0000-000030010000}"/>
    <cellStyle name="Percent 13 2" xfId="204" xr:uid="{00000000-0005-0000-0000-000031010000}"/>
    <cellStyle name="Percent 13 2 2" xfId="276" xr:uid="{00000000-0005-0000-0000-000032010000}"/>
    <cellStyle name="Percent 13 2 2 2" xfId="355" xr:uid="{00000000-0005-0000-0000-000033010000}"/>
    <cellStyle name="Percent 13 2 3" xfId="330" xr:uid="{00000000-0005-0000-0000-000034010000}"/>
    <cellStyle name="Percent 13 3" xfId="275" xr:uid="{00000000-0005-0000-0000-000035010000}"/>
    <cellStyle name="Percent 13 3 2" xfId="354" xr:uid="{00000000-0005-0000-0000-000036010000}"/>
    <cellStyle name="Percent 13 4" xfId="329" xr:uid="{00000000-0005-0000-0000-000037010000}"/>
    <cellStyle name="Percent 14" xfId="205" xr:uid="{00000000-0005-0000-0000-000038010000}"/>
    <cellStyle name="Percent 15" xfId="274" xr:uid="{00000000-0005-0000-0000-000039010000}"/>
    <cellStyle name="Percent 16" xfId="286" xr:uid="{00000000-0005-0000-0000-00003A010000}"/>
    <cellStyle name="Percent 17" xfId="273" xr:uid="{00000000-0005-0000-0000-00003B010000}"/>
    <cellStyle name="Percent 18" xfId="290" xr:uid="{00000000-0005-0000-0000-00003C010000}"/>
    <cellStyle name="Percent 19" xfId="320" xr:uid="{00000000-0005-0000-0000-00003D010000}"/>
    <cellStyle name="Percent 2" xfId="74" xr:uid="{00000000-0005-0000-0000-00003E010000}"/>
    <cellStyle name="Percent 2 2" xfId="75" xr:uid="{00000000-0005-0000-0000-00003F010000}"/>
    <cellStyle name="Percent 2 2 2" xfId="206" xr:uid="{00000000-0005-0000-0000-000040010000}"/>
    <cellStyle name="Percent 2 2 2 2" xfId="207" xr:uid="{00000000-0005-0000-0000-000041010000}"/>
    <cellStyle name="Percent 2 2 2 2 2" xfId="279" xr:uid="{00000000-0005-0000-0000-000042010000}"/>
    <cellStyle name="Percent 2 2 2 2 2 2" xfId="357" xr:uid="{00000000-0005-0000-0000-000043010000}"/>
    <cellStyle name="Percent 2 2 2 2 3" xfId="332" xr:uid="{00000000-0005-0000-0000-000044010000}"/>
    <cellStyle name="Percent 2 2 2 3" xfId="278" xr:uid="{00000000-0005-0000-0000-000045010000}"/>
    <cellStyle name="Percent 2 2 2 4" xfId="331" xr:uid="{00000000-0005-0000-0000-000046010000}"/>
    <cellStyle name="Percent 2 2 3" xfId="277" xr:uid="{00000000-0005-0000-0000-000047010000}"/>
    <cellStyle name="Percent 2 2 3 2" xfId="356" xr:uid="{00000000-0005-0000-0000-000048010000}"/>
    <cellStyle name="Percent 2 3" xfId="208" xr:uid="{00000000-0005-0000-0000-000049010000}"/>
    <cellStyle name="Percent 2 4" xfId="209" xr:uid="{00000000-0005-0000-0000-00004A010000}"/>
    <cellStyle name="Percent 2 5" xfId="369" xr:uid="{A662932F-0F4F-4D3C-88FB-A7297F929EC0}"/>
    <cellStyle name="Percent 20" xfId="288" xr:uid="{00000000-0005-0000-0000-00004B010000}"/>
    <cellStyle name="Percent 21" xfId="291" xr:uid="{00000000-0005-0000-0000-00004C010000}"/>
    <cellStyle name="Percent 3" xfId="76" xr:uid="{00000000-0005-0000-0000-00004D010000}"/>
    <cellStyle name="Percent 3 2" xfId="210" xr:uid="{00000000-0005-0000-0000-00004E010000}"/>
    <cellStyle name="Percent 3 2 2" xfId="280" xr:uid="{00000000-0005-0000-0000-00004F010000}"/>
    <cellStyle name="Percent 3 3" xfId="211" xr:uid="{00000000-0005-0000-0000-000050010000}"/>
    <cellStyle name="Percent 3 3 2" xfId="281" xr:uid="{00000000-0005-0000-0000-000051010000}"/>
    <cellStyle name="Percent 3 3 2 2" xfId="358" xr:uid="{00000000-0005-0000-0000-000052010000}"/>
    <cellStyle name="Percent 3 3 3" xfId="333" xr:uid="{00000000-0005-0000-0000-000053010000}"/>
    <cellStyle name="Percent 3 4" xfId="212" xr:uid="{00000000-0005-0000-0000-000054010000}"/>
    <cellStyle name="Percent 4" xfId="213" xr:uid="{00000000-0005-0000-0000-000055010000}"/>
    <cellStyle name="Percent 4 2" xfId="77" xr:uid="{00000000-0005-0000-0000-000056010000}"/>
    <cellStyle name="Percent 4 2 2" xfId="283" xr:uid="{00000000-0005-0000-0000-000057010000}"/>
    <cellStyle name="Percent 4 3" xfId="214" xr:uid="{00000000-0005-0000-0000-000058010000}"/>
    <cellStyle name="Percent 4 4" xfId="215" xr:uid="{00000000-0005-0000-0000-000059010000}"/>
    <cellStyle name="Percent 4 5" xfId="282" xr:uid="{00000000-0005-0000-0000-00005A010000}"/>
    <cellStyle name="Percent 5" xfId="78" xr:uid="{00000000-0005-0000-0000-00005B010000}"/>
    <cellStyle name="Percent 6" xfId="79" xr:uid="{00000000-0005-0000-0000-00005C010000}"/>
    <cellStyle name="Percent 7" xfId="216" xr:uid="{00000000-0005-0000-0000-00005D010000}"/>
    <cellStyle name="Percent 8" xfId="217" xr:uid="{00000000-0005-0000-0000-00005E010000}"/>
    <cellStyle name="Percent 8 2" xfId="218" xr:uid="{00000000-0005-0000-0000-00005F010000}"/>
    <cellStyle name="Percent 9" xfId="219" xr:uid="{00000000-0005-0000-0000-000060010000}"/>
    <cellStyle name="Style 1" xfId="220" xr:uid="{00000000-0005-0000-0000-000061010000}"/>
    <cellStyle name="Times New Roman" xfId="80" xr:uid="{00000000-0005-0000-0000-000062010000}"/>
    <cellStyle name="Times New Roman TT" xfId="81" xr:uid="{00000000-0005-0000-0000-000063010000}"/>
    <cellStyle name="Times New Roman TT 2" xfId="284" xr:uid="{00000000-0005-0000-0000-000064010000}"/>
    <cellStyle name="Title 2" xfId="285" xr:uid="{00000000-0005-0000-0000-000065010000}"/>
    <cellStyle name="Total 2" xfId="221" xr:uid="{00000000-0005-0000-0000-000066010000}"/>
    <cellStyle name="Warning Text 2" xfId="222" xr:uid="{00000000-0005-0000-0000-000067010000}"/>
  </cellStyles>
  <dxfs count="25">
    <dxf>
      <font>
        <color rgb="FF339966"/>
      </font>
    </dxf>
    <dxf>
      <font>
        <color rgb="FFFFCC00"/>
      </font>
      <fill>
        <patternFill patternType="none">
          <bgColor indexed="65"/>
        </patternFill>
      </fill>
    </dxf>
    <dxf>
      <font>
        <color rgb="FFFF0000"/>
      </font>
    </dxf>
    <dxf>
      <font>
        <color rgb="FF339966"/>
      </font>
    </dxf>
    <dxf>
      <font>
        <color rgb="FFFFCC00"/>
      </font>
      <fill>
        <patternFill patternType="none">
          <bgColor indexed="65"/>
        </patternFill>
      </fill>
    </dxf>
    <dxf>
      <font>
        <color rgb="FFFF0000"/>
      </font>
    </dxf>
    <dxf>
      <fill>
        <patternFill>
          <bgColor rgb="FFFF0000"/>
        </patternFill>
      </fill>
    </dxf>
    <dxf>
      <fill>
        <patternFill>
          <bgColor indexed="53"/>
        </patternFill>
      </fill>
    </dxf>
    <dxf>
      <fill>
        <patternFill>
          <bgColor indexed="53"/>
        </patternFill>
      </fill>
    </dxf>
    <dxf>
      <fill>
        <patternFill>
          <bgColor indexed="53"/>
        </patternFill>
      </fill>
    </dxf>
    <dxf>
      <fill>
        <patternFill>
          <bgColor indexed="44"/>
        </patternFill>
      </fill>
    </dxf>
    <dxf>
      <fill>
        <patternFill>
          <bgColor indexed="51"/>
        </patternFill>
      </fill>
    </dxf>
    <dxf>
      <fill>
        <patternFill>
          <bgColor indexed="44"/>
        </patternFill>
      </fill>
    </dxf>
    <dxf>
      <fill>
        <patternFill>
          <bgColor indexed="51"/>
        </patternFill>
      </fill>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b/>
        <i val="0"/>
        <color rgb="FFFF0000"/>
      </font>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s>
  <tableStyles count="0" defaultTableStyle="TableStyleMedium9" defaultPivotStyle="PivotStyleLight16"/>
  <colors>
    <mruColors>
      <color rgb="FFFF99FF"/>
      <color rgb="FFE385A9"/>
      <color rgb="FFCCFFFF"/>
      <color rgb="FFACEAF2"/>
      <color rgb="FF9B25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9" Type="http://schemas.openxmlformats.org/officeDocument/2006/relationships/externalLink" Target="externalLinks/externalLink26.xml"/><Relationship Id="rId21" Type="http://schemas.openxmlformats.org/officeDocument/2006/relationships/externalLink" Target="externalLinks/externalLink8.xml"/><Relationship Id="rId34" Type="http://schemas.openxmlformats.org/officeDocument/2006/relationships/externalLink" Target="externalLinks/externalLink21.xml"/><Relationship Id="rId42" Type="http://schemas.openxmlformats.org/officeDocument/2006/relationships/externalLink" Target="externalLinks/externalLink29.xml"/><Relationship Id="rId47" Type="http://schemas.openxmlformats.org/officeDocument/2006/relationships/externalLink" Target="externalLinks/externalLink34.xml"/><Relationship Id="rId50" Type="http://schemas.openxmlformats.org/officeDocument/2006/relationships/theme" Target="theme/theme1.xml"/><Relationship Id="rId55"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3.xml"/><Relationship Id="rId29" Type="http://schemas.openxmlformats.org/officeDocument/2006/relationships/externalLink" Target="externalLinks/externalLink1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externalLink" Target="externalLinks/externalLink19.xml"/><Relationship Id="rId37" Type="http://schemas.openxmlformats.org/officeDocument/2006/relationships/externalLink" Target="externalLinks/externalLink24.xml"/><Relationship Id="rId40" Type="http://schemas.openxmlformats.org/officeDocument/2006/relationships/externalLink" Target="externalLinks/externalLink27.xml"/><Relationship Id="rId45" Type="http://schemas.openxmlformats.org/officeDocument/2006/relationships/externalLink" Target="externalLinks/externalLink32.xml"/><Relationship Id="rId53"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externalLink" Target="externalLinks/externalLink18.xml"/><Relationship Id="rId44" Type="http://schemas.openxmlformats.org/officeDocument/2006/relationships/externalLink" Target="externalLinks/externalLink31.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externalLink" Target="externalLinks/externalLink17.xml"/><Relationship Id="rId35" Type="http://schemas.openxmlformats.org/officeDocument/2006/relationships/externalLink" Target="externalLinks/externalLink22.xml"/><Relationship Id="rId43" Type="http://schemas.openxmlformats.org/officeDocument/2006/relationships/externalLink" Target="externalLinks/externalLink30.xml"/><Relationship Id="rId48" Type="http://schemas.openxmlformats.org/officeDocument/2006/relationships/externalLink" Target="externalLinks/externalLink35.xml"/><Relationship Id="rId56"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externalLink" Target="externalLinks/externalLink20.xml"/><Relationship Id="rId38" Type="http://schemas.openxmlformats.org/officeDocument/2006/relationships/externalLink" Target="externalLinks/externalLink25.xml"/><Relationship Id="rId46" Type="http://schemas.openxmlformats.org/officeDocument/2006/relationships/externalLink" Target="externalLinks/externalLink33.xml"/><Relationship Id="rId20" Type="http://schemas.openxmlformats.org/officeDocument/2006/relationships/externalLink" Target="externalLinks/externalLink7.xml"/><Relationship Id="rId41" Type="http://schemas.openxmlformats.org/officeDocument/2006/relationships/externalLink" Target="externalLinks/externalLink28.xml"/><Relationship Id="rId54"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36" Type="http://schemas.openxmlformats.org/officeDocument/2006/relationships/externalLink" Target="externalLinks/externalLink23.xml"/><Relationship Id="rId49" Type="http://schemas.openxmlformats.org/officeDocument/2006/relationships/externalLink" Target="externalLinks/externalLink36.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6.png"/><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8" Type="http://schemas.openxmlformats.org/officeDocument/2006/relationships/image" Target="../media/image16.png"/><Relationship Id="rId13" Type="http://schemas.openxmlformats.org/officeDocument/2006/relationships/image" Target="../media/image21.png"/><Relationship Id="rId18" Type="http://schemas.openxmlformats.org/officeDocument/2006/relationships/image" Target="../media/image26.png"/><Relationship Id="rId3" Type="http://schemas.openxmlformats.org/officeDocument/2006/relationships/image" Target="../media/image11.png"/><Relationship Id="rId7" Type="http://schemas.openxmlformats.org/officeDocument/2006/relationships/image" Target="../media/image15.png"/><Relationship Id="rId12" Type="http://schemas.openxmlformats.org/officeDocument/2006/relationships/image" Target="../media/image20.png"/><Relationship Id="rId17" Type="http://schemas.openxmlformats.org/officeDocument/2006/relationships/image" Target="../media/image25.png"/><Relationship Id="rId2" Type="http://schemas.openxmlformats.org/officeDocument/2006/relationships/image" Target="../media/image10.png"/><Relationship Id="rId16" Type="http://schemas.openxmlformats.org/officeDocument/2006/relationships/image" Target="../media/image24.png"/><Relationship Id="rId20" Type="http://schemas.openxmlformats.org/officeDocument/2006/relationships/image" Target="../media/image28.png"/><Relationship Id="rId1" Type="http://schemas.openxmlformats.org/officeDocument/2006/relationships/image" Target="../media/image9.png"/><Relationship Id="rId6" Type="http://schemas.openxmlformats.org/officeDocument/2006/relationships/image" Target="../media/image14.png"/><Relationship Id="rId11" Type="http://schemas.openxmlformats.org/officeDocument/2006/relationships/image" Target="../media/image19.png"/><Relationship Id="rId5" Type="http://schemas.openxmlformats.org/officeDocument/2006/relationships/image" Target="../media/image13.png"/><Relationship Id="rId15" Type="http://schemas.openxmlformats.org/officeDocument/2006/relationships/image" Target="../media/image23.png"/><Relationship Id="rId10" Type="http://schemas.openxmlformats.org/officeDocument/2006/relationships/image" Target="../media/image18.png"/><Relationship Id="rId19" Type="http://schemas.openxmlformats.org/officeDocument/2006/relationships/image" Target="../media/image27.png"/><Relationship Id="rId4" Type="http://schemas.openxmlformats.org/officeDocument/2006/relationships/image" Target="../media/image12.png"/><Relationship Id="rId9" Type="http://schemas.openxmlformats.org/officeDocument/2006/relationships/image" Target="../media/image17.png"/><Relationship Id="rId14" Type="http://schemas.openxmlformats.org/officeDocument/2006/relationships/image" Target="../media/image22.png"/></Relationships>
</file>

<file path=xl/drawings/_rels/drawing7.xml.rels><?xml version="1.0" encoding="UTF-8" standalone="yes"?>
<Relationships xmlns="http://schemas.openxmlformats.org/package/2006/relationships"><Relationship Id="rId3" Type="http://schemas.openxmlformats.org/officeDocument/2006/relationships/image" Target="../media/image30.png"/><Relationship Id="rId2" Type="http://schemas.openxmlformats.org/officeDocument/2006/relationships/image" Target="../media/image6.png"/><Relationship Id="rId1" Type="http://schemas.openxmlformats.org/officeDocument/2006/relationships/image" Target="../media/image29.png"/><Relationship Id="rId4" Type="http://schemas.openxmlformats.org/officeDocument/2006/relationships/image" Target="../media/image31.png"/></Relationships>
</file>

<file path=xl/drawings/_rels/drawing8.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29.png"/></Relationships>
</file>

<file path=xl/drawings/drawing1.xml><?xml version="1.0" encoding="utf-8"?>
<xdr:wsDr xmlns:xdr="http://schemas.openxmlformats.org/drawingml/2006/spreadsheetDrawing" xmlns:a="http://schemas.openxmlformats.org/drawingml/2006/main">
  <xdr:twoCellAnchor>
    <xdr:from>
      <xdr:col>5</xdr:col>
      <xdr:colOff>38100</xdr:colOff>
      <xdr:row>92</xdr:row>
      <xdr:rowOff>85725</xdr:rowOff>
    </xdr:from>
    <xdr:to>
      <xdr:col>6</xdr:col>
      <xdr:colOff>0</xdr:colOff>
      <xdr:row>93</xdr:row>
      <xdr:rowOff>85725</xdr:rowOff>
    </xdr:to>
    <xdr:cxnSp macro="">
      <xdr:nvCxnSpPr>
        <xdr:cNvPr id="3" name="Straight Arrow Connector 2">
          <a:extLst>
            <a:ext uri="{FF2B5EF4-FFF2-40B4-BE49-F238E27FC236}">
              <a16:creationId xmlns:a16="http://schemas.microsoft.com/office/drawing/2014/main" id="{00000000-0008-0000-0000-000003000000}"/>
            </a:ext>
          </a:extLst>
        </xdr:cNvPr>
        <xdr:cNvCxnSpPr/>
      </xdr:nvCxnSpPr>
      <xdr:spPr>
        <a:xfrm flipH="1" flipV="1">
          <a:off x="6305550" y="13563600"/>
          <a:ext cx="714375" cy="1619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28575</xdr:colOff>
      <xdr:row>94</xdr:row>
      <xdr:rowOff>95250</xdr:rowOff>
    </xdr:from>
    <xdr:to>
      <xdr:col>6</xdr:col>
      <xdr:colOff>0</xdr:colOff>
      <xdr:row>95</xdr:row>
      <xdr:rowOff>85725</xdr:rowOff>
    </xdr:to>
    <xdr:cxnSp macro="">
      <xdr:nvCxnSpPr>
        <xdr:cNvPr id="5" name="Straight Arrow Connector 4">
          <a:extLst>
            <a:ext uri="{FF2B5EF4-FFF2-40B4-BE49-F238E27FC236}">
              <a16:creationId xmlns:a16="http://schemas.microsoft.com/office/drawing/2014/main" id="{00000000-0008-0000-0000-000005000000}"/>
            </a:ext>
          </a:extLst>
        </xdr:cNvPr>
        <xdr:cNvCxnSpPr/>
      </xdr:nvCxnSpPr>
      <xdr:spPr>
        <a:xfrm flipH="1">
          <a:off x="6296025" y="13896975"/>
          <a:ext cx="723900" cy="152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86</xdr:col>
      <xdr:colOff>0</xdr:colOff>
      <xdr:row>165</xdr:row>
      <xdr:rowOff>0</xdr:rowOff>
    </xdr:from>
    <xdr:to>
      <xdr:col>95</xdr:col>
      <xdr:colOff>703873</xdr:colOff>
      <xdr:row>202</xdr:row>
      <xdr:rowOff>65821</xdr:rowOff>
    </xdr:to>
    <xdr:pic>
      <xdr:nvPicPr>
        <xdr:cNvPr id="2" name="Picture 1">
          <a:extLst>
            <a:ext uri="{FF2B5EF4-FFF2-40B4-BE49-F238E27FC236}">
              <a16:creationId xmlns:a16="http://schemas.microsoft.com/office/drawing/2014/main" id="{577BCF49-766D-DEB4-4C73-CB22EF19715E}"/>
            </a:ext>
          </a:extLst>
        </xdr:cNvPr>
        <xdr:cNvPicPr>
          <a:picLocks noChangeAspect="1"/>
        </xdr:cNvPicPr>
      </xdr:nvPicPr>
      <xdr:blipFill>
        <a:blip xmlns:r="http://schemas.openxmlformats.org/officeDocument/2006/relationships" r:embed="rId1"/>
        <a:stretch>
          <a:fillRect/>
        </a:stretch>
      </xdr:blipFill>
      <xdr:spPr>
        <a:xfrm>
          <a:off x="68151375" y="30832425"/>
          <a:ext cx="7819048" cy="6828571"/>
        </a:xfrm>
        <a:prstGeom prst="rect">
          <a:avLst/>
        </a:prstGeom>
      </xdr:spPr>
    </xdr:pic>
    <xdr:clientData/>
  </xdr:twoCellAnchor>
  <xdr:twoCellAnchor editAs="oneCell">
    <xdr:from>
      <xdr:col>0</xdr:col>
      <xdr:colOff>0</xdr:colOff>
      <xdr:row>163</xdr:row>
      <xdr:rowOff>0</xdr:rowOff>
    </xdr:from>
    <xdr:to>
      <xdr:col>7</xdr:col>
      <xdr:colOff>769112</xdr:colOff>
      <xdr:row>206</xdr:row>
      <xdr:rowOff>18064</xdr:rowOff>
    </xdr:to>
    <xdr:pic>
      <xdr:nvPicPr>
        <xdr:cNvPr id="3" name="Picture 2">
          <a:extLst>
            <a:ext uri="{FF2B5EF4-FFF2-40B4-BE49-F238E27FC236}">
              <a16:creationId xmlns:a16="http://schemas.microsoft.com/office/drawing/2014/main" id="{A068346D-52AE-B577-BEB5-9276498828D8}"/>
            </a:ext>
          </a:extLst>
        </xdr:cNvPr>
        <xdr:cNvPicPr>
          <a:picLocks noChangeAspect="1"/>
        </xdr:cNvPicPr>
      </xdr:nvPicPr>
      <xdr:blipFill>
        <a:blip xmlns:r="http://schemas.openxmlformats.org/officeDocument/2006/relationships" r:embed="rId2"/>
        <a:stretch>
          <a:fillRect/>
        </a:stretch>
      </xdr:blipFill>
      <xdr:spPr>
        <a:xfrm>
          <a:off x="0" y="30460950"/>
          <a:ext cx="9409524" cy="788571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323850</xdr:colOff>
      <xdr:row>213</xdr:row>
      <xdr:rowOff>85725</xdr:rowOff>
    </xdr:from>
    <xdr:to>
      <xdr:col>23</xdr:col>
      <xdr:colOff>238125</xdr:colOff>
      <xdr:row>260</xdr:row>
      <xdr:rowOff>152400</xdr:rowOff>
    </xdr:to>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48800" y="36137850"/>
          <a:ext cx="8896350" cy="767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390526</xdr:colOff>
      <xdr:row>267</xdr:row>
      <xdr:rowOff>133350</xdr:rowOff>
    </xdr:from>
    <xdr:to>
      <xdr:col>19</xdr:col>
      <xdr:colOff>343030</xdr:colOff>
      <xdr:row>291</xdr:row>
      <xdr:rowOff>122901</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a:stretch>
          <a:fillRect/>
        </a:stretch>
      </xdr:blipFill>
      <xdr:spPr>
        <a:xfrm>
          <a:off x="7219951" y="44948475"/>
          <a:ext cx="8791704" cy="3875751"/>
        </a:xfrm>
        <a:prstGeom prst="rect">
          <a:avLst/>
        </a:prstGeom>
      </xdr:spPr>
    </xdr:pic>
    <xdr:clientData/>
  </xdr:twoCellAnchor>
  <xdr:twoCellAnchor editAs="oneCell">
    <xdr:from>
      <xdr:col>6</xdr:col>
      <xdr:colOff>29749</xdr:colOff>
      <xdr:row>293</xdr:row>
      <xdr:rowOff>9525</xdr:rowOff>
    </xdr:from>
    <xdr:to>
      <xdr:col>19</xdr:col>
      <xdr:colOff>331241</xdr:colOff>
      <xdr:row>309</xdr:row>
      <xdr:rowOff>66057</xdr:rowOff>
    </xdr:to>
    <xdr:pic>
      <xdr:nvPicPr>
        <xdr:cNvPr id="6" name="Picture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3"/>
        <a:stretch>
          <a:fillRect/>
        </a:stretch>
      </xdr:blipFill>
      <xdr:spPr>
        <a:xfrm>
          <a:off x="6859174" y="49034700"/>
          <a:ext cx="9140692" cy="2647332"/>
        </a:xfrm>
        <a:prstGeom prst="rect">
          <a:avLst/>
        </a:prstGeom>
      </xdr:spPr>
    </xdr:pic>
    <xdr:clientData/>
  </xdr:twoCellAnchor>
  <xdr:twoCellAnchor editAs="oneCell">
    <xdr:from>
      <xdr:col>0</xdr:col>
      <xdr:colOff>1</xdr:colOff>
      <xdr:row>217</xdr:row>
      <xdr:rowOff>85724</xdr:rowOff>
    </xdr:from>
    <xdr:to>
      <xdr:col>8</xdr:col>
      <xdr:colOff>836659</xdr:colOff>
      <xdr:row>244</xdr:row>
      <xdr:rowOff>94610</xdr:rowOff>
    </xdr:to>
    <xdr:pic>
      <xdr:nvPicPr>
        <xdr:cNvPr id="7" name="Picture 6">
          <a:extLst>
            <a:ext uri="{FF2B5EF4-FFF2-40B4-BE49-F238E27FC236}">
              <a16:creationId xmlns:a16="http://schemas.microsoft.com/office/drawing/2014/main" id="{03F795ED-6128-8BC8-104E-1179C95ADC98}"/>
            </a:ext>
          </a:extLst>
        </xdr:cNvPr>
        <xdr:cNvPicPr>
          <a:picLocks noChangeAspect="1"/>
        </xdr:cNvPicPr>
      </xdr:nvPicPr>
      <xdr:blipFill>
        <a:blip xmlns:r="http://schemas.openxmlformats.org/officeDocument/2006/relationships" r:embed="rId4"/>
        <a:stretch>
          <a:fillRect/>
        </a:stretch>
      </xdr:blipFill>
      <xdr:spPr>
        <a:xfrm>
          <a:off x="1" y="36804599"/>
          <a:ext cx="9104358" cy="438086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141</xdr:row>
      <xdr:rowOff>0</xdr:rowOff>
    </xdr:from>
    <xdr:to>
      <xdr:col>10</xdr:col>
      <xdr:colOff>952229</xdr:colOff>
      <xdr:row>173</xdr:row>
      <xdr:rowOff>34286</xdr:rowOff>
    </xdr:to>
    <xdr:pic>
      <xdr:nvPicPr>
        <xdr:cNvPr id="4" name="Picture 3">
          <a:extLst>
            <a:ext uri="{FF2B5EF4-FFF2-40B4-BE49-F238E27FC236}">
              <a16:creationId xmlns:a16="http://schemas.microsoft.com/office/drawing/2014/main" id="{9D9284F9-8FBB-440B-D09E-91A440492F43}"/>
            </a:ext>
          </a:extLst>
        </xdr:cNvPr>
        <xdr:cNvPicPr>
          <a:picLocks noChangeAspect="1"/>
        </xdr:cNvPicPr>
      </xdr:nvPicPr>
      <xdr:blipFill>
        <a:blip xmlns:r="http://schemas.openxmlformats.org/officeDocument/2006/relationships" r:embed="rId1"/>
        <a:stretch>
          <a:fillRect/>
        </a:stretch>
      </xdr:blipFill>
      <xdr:spPr>
        <a:xfrm>
          <a:off x="0" y="25565100"/>
          <a:ext cx="10620104" cy="521588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17</xdr:col>
      <xdr:colOff>1504950</xdr:colOff>
      <xdr:row>466</xdr:row>
      <xdr:rowOff>0</xdr:rowOff>
    </xdr:from>
    <xdr:to>
      <xdr:col>26</xdr:col>
      <xdr:colOff>313552</xdr:colOff>
      <xdr:row>473</xdr:row>
      <xdr:rowOff>18906</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12030075" y="76409550"/>
          <a:ext cx="6180952" cy="1152381"/>
        </a:xfrm>
        <a:prstGeom prst="rect">
          <a:avLst/>
        </a:prstGeom>
      </xdr:spPr>
    </xdr:pic>
    <xdr:clientData/>
  </xdr:twoCellAnchor>
  <xdr:twoCellAnchor editAs="oneCell">
    <xdr:from>
      <xdr:col>3</xdr:col>
      <xdr:colOff>276225</xdr:colOff>
      <xdr:row>306</xdr:row>
      <xdr:rowOff>5787</xdr:rowOff>
    </xdr:from>
    <xdr:to>
      <xdr:col>13</xdr:col>
      <xdr:colOff>342900</xdr:colOff>
      <xdr:row>324</xdr:row>
      <xdr:rowOff>18410</xdr:rowOff>
    </xdr:to>
    <xdr:pic>
      <xdr:nvPicPr>
        <xdr:cNvPr id="3" name="Picture 2">
          <a:extLst>
            <a:ext uri="{FF2B5EF4-FFF2-40B4-BE49-F238E27FC236}">
              <a16:creationId xmlns:a16="http://schemas.microsoft.com/office/drawing/2014/main" id="{6A156ECD-96FD-23AD-91E1-70BF075984DC}"/>
            </a:ext>
          </a:extLst>
        </xdr:cNvPr>
        <xdr:cNvPicPr>
          <a:picLocks noChangeAspect="1"/>
        </xdr:cNvPicPr>
      </xdr:nvPicPr>
      <xdr:blipFill>
        <a:blip xmlns:r="http://schemas.openxmlformats.org/officeDocument/2006/relationships" r:embed="rId2"/>
        <a:stretch>
          <a:fillRect/>
        </a:stretch>
      </xdr:blipFill>
      <xdr:spPr>
        <a:xfrm>
          <a:off x="2105025" y="46840212"/>
          <a:ext cx="6162675" cy="2965373"/>
        </a:xfrm>
        <a:prstGeom prst="rect">
          <a:avLst/>
        </a:prstGeom>
      </xdr:spPr>
    </xdr:pic>
    <xdr:clientData/>
  </xdr:twoCellAnchor>
  <xdr:twoCellAnchor editAs="oneCell">
    <xdr:from>
      <xdr:col>2</xdr:col>
      <xdr:colOff>0</xdr:colOff>
      <xdr:row>388</xdr:row>
      <xdr:rowOff>0</xdr:rowOff>
    </xdr:from>
    <xdr:to>
      <xdr:col>11</xdr:col>
      <xdr:colOff>485029</xdr:colOff>
      <xdr:row>434</xdr:row>
      <xdr:rowOff>132384</xdr:rowOff>
    </xdr:to>
    <xdr:pic>
      <xdr:nvPicPr>
        <xdr:cNvPr id="4" name="Picture 3">
          <a:extLst>
            <a:ext uri="{FF2B5EF4-FFF2-40B4-BE49-F238E27FC236}">
              <a16:creationId xmlns:a16="http://schemas.microsoft.com/office/drawing/2014/main" id="{6A7FEAA7-A991-F58A-51A7-11851AF9CD02}"/>
            </a:ext>
          </a:extLst>
        </xdr:cNvPr>
        <xdr:cNvPicPr>
          <a:picLocks noChangeAspect="1"/>
        </xdr:cNvPicPr>
      </xdr:nvPicPr>
      <xdr:blipFill>
        <a:blip xmlns:r="http://schemas.openxmlformats.org/officeDocument/2006/relationships" r:embed="rId3"/>
        <a:stretch>
          <a:fillRect/>
        </a:stretch>
      </xdr:blipFill>
      <xdr:spPr>
        <a:xfrm>
          <a:off x="1219200" y="62350650"/>
          <a:ext cx="5971429" cy="772380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95250</xdr:colOff>
      <xdr:row>168</xdr:row>
      <xdr:rowOff>57150</xdr:rowOff>
    </xdr:from>
    <xdr:to>
      <xdr:col>1</xdr:col>
      <xdr:colOff>3209925</xdr:colOff>
      <xdr:row>178</xdr:row>
      <xdr:rowOff>114300</xdr:rowOff>
    </xdr:to>
    <xdr:pic>
      <xdr:nvPicPr>
        <xdr:cNvPr id="24415" name="Picture 193">
          <a:extLst>
            <a:ext uri="{FF2B5EF4-FFF2-40B4-BE49-F238E27FC236}">
              <a16:creationId xmlns:a16="http://schemas.microsoft.com/office/drawing/2014/main" id="{00000000-0008-0000-0A00-00005F5F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09575" y="30537150"/>
          <a:ext cx="3114675" cy="1676400"/>
        </a:xfrm>
        <a:prstGeom prst="rect">
          <a:avLst/>
        </a:prstGeom>
        <a:noFill/>
        <a:ln w="9525">
          <a:noFill/>
          <a:miter lim="800000"/>
          <a:headEnd/>
          <a:tailEnd/>
        </a:ln>
      </xdr:spPr>
    </xdr:pic>
    <xdr:clientData/>
  </xdr:twoCellAnchor>
  <xdr:twoCellAnchor editAs="oneCell">
    <xdr:from>
      <xdr:col>1</xdr:col>
      <xdr:colOff>704850</xdr:colOff>
      <xdr:row>154</xdr:row>
      <xdr:rowOff>114300</xdr:rowOff>
    </xdr:from>
    <xdr:to>
      <xdr:col>1</xdr:col>
      <xdr:colOff>4743450</xdr:colOff>
      <xdr:row>159</xdr:row>
      <xdr:rowOff>76200</xdr:rowOff>
    </xdr:to>
    <xdr:pic>
      <xdr:nvPicPr>
        <xdr:cNvPr id="24416" name="Picture 191">
          <a:extLst>
            <a:ext uri="{FF2B5EF4-FFF2-40B4-BE49-F238E27FC236}">
              <a16:creationId xmlns:a16="http://schemas.microsoft.com/office/drawing/2014/main" id="{00000000-0008-0000-0A00-0000605F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019175" y="28003500"/>
          <a:ext cx="4038600" cy="771525"/>
        </a:xfrm>
        <a:prstGeom prst="rect">
          <a:avLst/>
        </a:prstGeom>
        <a:noFill/>
        <a:ln w="9525">
          <a:noFill/>
          <a:miter lim="800000"/>
          <a:headEnd/>
          <a:tailEnd/>
        </a:ln>
      </xdr:spPr>
    </xdr:pic>
    <xdr:clientData/>
  </xdr:twoCellAnchor>
  <xdr:twoCellAnchor editAs="oneCell">
    <xdr:from>
      <xdr:col>1</xdr:col>
      <xdr:colOff>76200</xdr:colOff>
      <xdr:row>114</xdr:row>
      <xdr:rowOff>47625</xdr:rowOff>
    </xdr:from>
    <xdr:to>
      <xdr:col>1</xdr:col>
      <xdr:colOff>4219575</xdr:colOff>
      <xdr:row>129</xdr:row>
      <xdr:rowOff>114299</xdr:rowOff>
    </xdr:to>
    <xdr:pic>
      <xdr:nvPicPr>
        <xdr:cNvPr id="24417" name="Picture 100">
          <a:extLst>
            <a:ext uri="{FF2B5EF4-FFF2-40B4-BE49-F238E27FC236}">
              <a16:creationId xmlns:a16="http://schemas.microsoft.com/office/drawing/2014/main" id="{00000000-0008-0000-0A00-0000615F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390525" y="21459825"/>
          <a:ext cx="4143375" cy="2495550"/>
        </a:xfrm>
        <a:prstGeom prst="rect">
          <a:avLst/>
        </a:prstGeom>
        <a:noFill/>
        <a:ln w="9525">
          <a:noFill/>
          <a:miter lim="800000"/>
          <a:headEnd/>
          <a:tailEnd/>
        </a:ln>
      </xdr:spPr>
    </xdr:pic>
    <xdr:clientData/>
  </xdr:twoCellAnchor>
  <xdr:twoCellAnchor editAs="oneCell">
    <xdr:from>
      <xdr:col>0</xdr:col>
      <xdr:colOff>180975</xdr:colOff>
      <xdr:row>7</xdr:row>
      <xdr:rowOff>95250</xdr:rowOff>
    </xdr:from>
    <xdr:to>
      <xdr:col>1</xdr:col>
      <xdr:colOff>6410325</xdr:colOff>
      <xdr:row>27</xdr:row>
      <xdr:rowOff>0</xdr:rowOff>
    </xdr:to>
    <xdr:pic>
      <xdr:nvPicPr>
        <xdr:cNvPr id="24418" name="Picture 11">
          <a:extLst>
            <a:ext uri="{FF2B5EF4-FFF2-40B4-BE49-F238E27FC236}">
              <a16:creationId xmlns:a16="http://schemas.microsoft.com/office/drawing/2014/main" id="{00000000-0008-0000-0A00-0000625F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180975" y="1914525"/>
          <a:ext cx="6543675" cy="3143250"/>
        </a:xfrm>
        <a:prstGeom prst="rect">
          <a:avLst/>
        </a:prstGeom>
        <a:noFill/>
        <a:ln w="9525">
          <a:noFill/>
          <a:miter lim="800000"/>
          <a:headEnd/>
          <a:tailEnd/>
        </a:ln>
      </xdr:spPr>
    </xdr:pic>
    <xdr:clientData/>
  </xdr:twoCellAnchor>
  <xdr:twoCellAnchor>
    <xdr:from>
      <xdr:col>1</xdr:col>
      <xdr:colOff>3524250</xdr:colOff>
      <xdr:row>11</xdr:row>
      <xdr:rowOff>76200</xdr:rowOff>
    </xdr:from>
    <xdr:to>
      <xdr:col>1</xdr:col>
      <xdr:colOff>3733800</xdr:colOff>
      <xdr:row>12</xdr:row>
      <xdr:rowOff>66675</xdr:rowOff>
    </xdr:to>
    <xdr:cxnSp macro="">
      <xdr:nvCxnSpPr>
        <xdr:cNvPr id="6" name="Straight Arrow Connector 5">
          <a:extLst>
            <a:ext uri="{FF2B5EF4-FFF2-40B4-BE49-F238E27FC236}">
              <a16:creationId xmlns:a16="http://schemas.microsoft.com/office/drawing/2014/main" id="{00000000-0008-0000-0A00-000006000000}"/>
            </a:ext>
          </a:extLst>
        </xdr:cNvPr>
        <xdr:cNvCxnSpPr/>
      </xdr:nvCxnSpPr>
      <xdr:spPr>
        <a:xfrm>
          <a:off x="3838575" y="2019300"/>
          <a:ext cx="209550" cy="15240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3657600</xdr:colOff>
      <xdr:row>9</xdr:row>
      <xdr:rowOff>133350</xdr:rowOff>
    </xdr:from>
    <xdr:to>
      <xdr:col>1</xdr:col>
      <xdr:colOff>3886200</xdr:colOff>
      <xdr:row>10</xdr:row>
      <xdr:rowOff>123825</xdr:rowOff>
    </xdr:to>
    <xdr:cxnSp macro="">
      <xdr:nvCxnSpPr>
        <xdr:cNvPr id="8" name="Straight Arrow Connector 7">
          <a:extLst>
            <a:ext uri="{FF2B5EF4-FFF2-40B4-BE49-F238E27FC236}">
              <a16:creationId xmlns:a16="http://schemas.microsoft.com/office/drawing/2014/main" id="{00000000-0008-0000-0A00-000008000000}"/>
            </a:ext>
          </a:extLst>
        </xdr:cNvPr>
        <xdr:cNvCxnSpPr/>
      </xdr:nvCxnSpPr>
      <xdr:spPr>
        <a:xfrm rot="10800000" flipV="1">
          <a:off x="3971925" y="1428750"/>
          <a:ext cx="228600" cy="15240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3933825</xdr:colOff>
      <xdr:row>8</xdr:row>
      <xdr:rowOff>142875</xdr:rowOff>
    </xdr:from>
    <xdr:to>
      <xdr:col>1</xdr:col>
      <xdr:colOff>4143374</xdr:colOff>
      <xdr:row>10</xdr:row>
      <xdr:rowOff>76200</xdr:rowOff>
    </xdr:to>
    <xdr:sp macro="" textlink="">
      <xdr:nvSpPr>
        <xdr:cNvPr id="9" name="TextBox 8">
          <a:extLst>
            <a:ext uri="{FF2B5EF4-FFF2-40B4-BE49-F238E27FC236}">
              <a16:creationId xmlns:a16="http://schemas.microsoft.com/office/drawing/2014/main" id="{00000000-0008-0000-0A00-000009000000}"/>
            </a:ext>
          </a:extLst>
        </xdr:cNvPr>
        <xdr:cNvSpPr txBox="1"/>
      </xdr:nvSpPr>
      <xdr:spPr>
        <a:xfrm>
          <a:off x="4248150" y="1276350"/>
          <a:ext cx="209549" cy="257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GB" sz="1100" b="1">
              <a:solidFill>
                <a:srgbClr val="FF0000"/>
              </a:solidFill>
            </a:rPr>
            <a:t>A</a:t>
          </a:r>
        </a:p>
      </xdr:txBody>
    </xdr:sp>
    <xdr:clientData/>
  </xdr:twoCellAnchor>
  <xdr:twoCellAnchor>
    <xdr:from>
      <xdr:col>1</xdr:col>
      <xdr:colOff>2209800</xdr:colOff>
      <xdr:row>19</xdr:row>
      <xdr:rowOff>28575</xdr:rowOff>
    </xdr:from>
    <xdr:to>
      <xdr:col>1</xdr:col>
      <xdr:colOff>2419349</xdr:colOff>
      <xdr:row>20</xdr:row>
      <xdr:rowOff>123825</xdr:rowOff>
    </xdr:to>
    <xdr:sp macro="" textlink="">
      <xdr:nvSpPr>
        <xdr:cNvPr id="10" name="TextBox 9">
          <a:extLst>
            <a:ext uri="{FF2B5EF4-FFF2-40B4-BE49-F238E27FC236}">
              <a16:creationId xmlns:a16="http://schemas.microsoft.com/office/drawing/2014/main" id="{00000000-0008-0000-0A00-00000A000000}"/>
            </a:ext>
          </a:extLst>
        </xdr:cNvPr>
        <xdr:cNvSpPr txBox="1"/>
      </xdr:nvSpPr>
      <xdr:spPr>
        <a:xfrm>
          <a:off x="2524125" y="3305175"/>
          <a:ext cx="209549" cy="257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GB" sz="1100" b="1">
              <a:solidFill>
                <a:srgbClr val="FF0000"/>
              </a:solidFill>
            </a:rPr>
            <a:t>B</a:t>
          </a:r>
        </a:p>
      </xdr:txBody>
    </xdr:sp>
    <xdr:clientData/>
  </xdr:twoCellAnchor>
  <xdr:twoCellAnchor>
    <xdr:from>
      <xdr:col>1</xdr:col>
      <xdr:colOff>5800725</xdr:colOff>
      <xdr:row>26</xdr:row>
      <xdr:rowOff>85726</xdr:rowOff>
    </xdr:from>
    <xdr:to>
      <xdr:col>1</xdr:col>
      <xdr:colOff>6115049</xdr:colOff>
      <xdr:row>27</xdr:row>
      <xdr:rowOff>123825</xdr:rowOff>
    </xdr:to>
    <xdr:cxnSp macro="">
      <xdr:nvCxnSpPr>
        <xdr:cNvPr id="16" name="Straight Arrow Connector 15">
          <a:extLst>
            <a:ext uri="{FF2B5EF4-FFF2-40B4-BE49-F238E27FC236}">
              <a16:creationId xmlns:a16="http://schemas.microsoft.com/office/drawing/2014/main" id="{00000000-0008-0000-0A00-000010000000}"/>
            </a:ext>
          </a:extLst>
        </xdr:cNvPr>
        <xdr:cNvCxnSpPr/>
      </xdr:nvCxnSpPr>
      <xdr:spPr>
        <a:xfrm flipV="1">
          <a:off x="6115050" y="4457701"/>
          <a:ext cx="314324" cy="200024"/>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4772025</xdr:colOff>
      <xdr:row>27</xdr:row>
      <xdr:rowOff>114300</xdr:rowOff>
    </xdr:from>
    <xdr:to>
      <xdr:col>1</xdr:col>
      <xdr:colOff>6238875</xdr:colOff>
      <xdr:row>29</xdr:row>
      <xdr:rowOff>47625</xdr:rowOff>
    </xdr:to>
    <xdr:sp macro="" textlink="">
      <xdr:nvSpPr>
        <xdr:cNvPr id="12" name="TextBox 11">
          <a:extLst>
            <a:ext uri="{FF2B5EF4-FFF2-40B4-BE49-F238E27FC236}">
              <a16:creationId xmlns:a16="http://schemas.microsoft.com/office/drawing/2014/main" id="{00000000-0008-0000-0A00-00000C000000}"/>
            </a:ext>
          </a:extLst>
        </xdr:cNvPr>
        <xdr:cNvSpPr txBox="1"/>
      </xdr:nvSpPr>
      <xdr:spPr>
        <a:xfrm>
          <a:off x="5086350" y="4648200"/>
          <a:ext cx="1466850" cy="257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GB" sz="1000" b="1">
              <a:solidFill>
                <a:srgbClr val="FF0000"/>
              </a:solidFill>
            </a:rPr>
            <a:t>Upload from Clipboard</a:t>
          </a:r>
        </a:p>
      </xdr:txBody>
    </xdr:sp>
    <xdr:clientData/>
  </xdr:twoCellAnchor>
  <xdr:twoCellAnchor editAs="oneCell">
    <xdr:from>
      <xdr:col>1</xdr:col>
      <xdr:colOff>3895725</xdr:colOff>
      <xdr:row>3</xdr:row>
      <xdr:rowOff>314325</xdr:rowOff>
    </xdr:from>
    <xdr:to>
      <xdr:col>1</xdr:col>
      <xdr:colOff>4076700</xdr:colOff>
      <xdr:row>3</xdr:row>
      <xdr:rowOff>504825</xdr:rowOff>
    </xdr:to>
    <xdr:pic>
      <xdr:nvPicPr>
        <xdr:cNvPr id="24425" name="Picture 13">
          <a:extLst>
            <a:ext uri="{FF2B5EF4-FFF2-40B4-BE49-F238E27FC236}">
              <a16:creationId xmlns:a16="http://schemas.microsoft.com/office/drawing/2014/main" id="{00000000-0008-0000-0A00-0000695F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4210050" y="962025"/>
          <a:ext cx="180975" cy="190500"/>
        </a:xfrm>
        <a:prstGeom prst="rect">
          <a:avLst/>
        </a:prstGeom>
        <a:noFill/>
        <a:ln w="9525">
          <a:noFill/>
          <a:miter lim="800000"/>
          <a:headEnd/>
          <a:tailEnd/>
        </a:ln>
      </xdr:spPr>
    </xdr:pic>
    <xdr:clientData/>
  </xdr:twoCellAnchor>
  <xdr:twoCellAnchor>
    <xdr:from>
      <xdr:col>1</xdr:col>
      <xdr:colOff>1790700</xdr:colOff>
      <xdr:row>19</xdr:row>
      <xdr:rowOff>9525</xdr:rowOff>
    </xdr:from>
    <xdr:to>
      <xdr:col>1</xdr:col>
      <xdr:colOff>2171700</xdr:colOff>
      <xdr:row>20</xdr:row>
      <xdr:rowOff>0</xdr:rowOff>
    </xdr:to>
    <xdr:cxnSp macro="">
      <xdr:nvCxnSpPr>
        <xdr:cNvPr id="22" name="Straight Arrow Connector 21">
          <a:extLst>
            <a:ext uri="{FF2B5EF4-FFF2-40B4-BE49-F238E27FC236}">
              <a16:creationId xmlns:a16="http://schemas.microsoft.com/office/drawing/2014/main" id="{00000000-0008-0000-0A00-000016000000}"/>
            </a:ext>
          </a:extLst>
        </xdr:cNvPr>
        <xdr:cNvCxnSpPr/>
      </xdr:nvCxnSpPr>
      <xdr:spPr>
        <a:xfrm rot="10800000">
          <a:off x="2105025" y="3286125"/>
          <a:ext cx="381000" cy="15240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2447925</xdr:colOff>
      <xdr:row>19</xdr:row>
      <xdr:rowOff>28575</xdr:rowOff>
    </xdr:from>
    <xdr:to>
      <xdr:col>1</xdr:col>
      <xdr:colOff>2847975</xdr:colOff>
      <xdr:row>20</xdr:row>
      <xdr:rowOff>9525</xdr:rowOff>
    </xdr:to>
    <xdr:cxnSp macro="">
      <xdr:nvCxnSpPr>
        <xdr:cNvPr id="24" name="Straight Arrow Connector 23">
          <a:extLst>
            <a:ext uri="{FF2B5EF4-FFF2-40B4-BE49-F238E27FC236}">
              <a16:creationId xmlns:a16="http://schemas.microsoft.com/office/drawing/2014/main" id="{00000000-0008-0000-0A00-000018000000}"/>
            </a:ext>
          </a:extLst>
        </xdr:cNvPr>
        <xdr:cNvCxnSpPr/>
      </xdr:nvCxnSpPr>
      <xdr:spPr>
        <a:xfrm flipV="1">
          <a:off x="2762250" y="3305175"/>
          <a:ext cx="400050" cy="142875"/>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xdr:col>
      <xdr:colOff>304800</xdr:colOff>
      <xdr:row>24</xdr:row>
      <xdr:rowOff>66675</xdr:rowOff>
    </xdr:from>
    <xdr:to>
      <xdr:col>1</xdr:col>
      <xdr:colOff>2247900</xdr:colOff>
      <xdr:row>30</xdr:row>
      <xdr:rowOff>85725</xdr:rowOff>
    </xdr:to>
    <xdr:pic>
      <xdr:nvPicPr>
        <xdr:cNvPr id="24428" name="Picture 15">
          <a:extLst>
            <a:ext uri="{FF2B5EF4-FFF2-40B4-BE49-F238E27FC236}">
              <a16:creationId xmlns:a16="http://schemas.microsoft.com/office/drawing/2014/main" id="{00000000-0008-0000-0A00-00006C5F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619125" y="4638675"/>
          <a:ext cx="1943100" cy="990600"/>
        </a:xfrm>
        <a:prstGeom prst="rect">
          <a:avLst/>
        </a:prstGeom>
        <a:noFill/>
        <a:ln w="9525">
          <a:noFill/>
          <a:miter lim="800000"/>
          <a:headEnd/>
          <a:tailEnd/>
        </a:ln>
      </xdr:spPr>
    </xdr:pic>
    <xdr:clientData/>
  </xdr:twoCellAnchor>
  <xdr:twoCellAnchor>
    <xdr:from>
      <xdr:col>1</xdr:col>
      <xdr:colOff>657225</xdr:colOff>
      <xdr:row>22</xdr:row>
      <xdr:rowOff>104774</xdr:rowOff>
    </xdr:from>
    <xdr:to>
      <xdr:col>1</xdr:col>
      <xdr:colOff>876300</xdr:colOff>
      <xdr:row>24</xdr:row>
      <xdr:rowOff>57149</xdr:rowOff>
    </xdr:to>
    <xdr:cxnSp macro="">
      <xdr:nvCxnSpPr>
        <xdr:cNvPr id="27" name="Straight Arrow Connector 26">
          <a:extLst>
            <a:ext uri="{FF2B5EF4-FFF2-40B4-BE49-F238E27FC236}">
              <a16:creationId xmlns:a16="http://schemas.microsoft.com/office/drawing/2014/main" id="{00000000-0008-0000-0A00-00001B000000}"/>
            </a:ext>
          </a:extLst>
        </xdr:cNvPr>
        <xdr:cNvCxnSpPr/>
      </xdr:nvCxnSpPr>
      <xdr:spPr>
        <a:xfrm rot="16200000" flipH="1">
          <a:off x="942975" y="4057649"/>
          <a:ext cx="276225" cy="219075"/>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228600</xdr:colOff>
      <xdr:row>22</xdr:row>
      <xdr:rowOff>133350</xdr:rowOff>
    </xdr:from>
    <xdr:to>
      <xdr:col>1</xdr:col>
      <xdr:colOff>123824</xdr:colOff>
      <xdr:row>24</xdr:row>
      <xdr:rowOff>66675</xdr:rowOff>
    </xdr:to>
    <xdr:sp macro="" textlink="">
      <xdr:nvSpPr>
        <xdr:cNvPr id="28" name="TextBox 27">
          <a:extLst>
            <a:ext uri="{FF2B5EF4-FFF2-40B4-BE49-F238E27FC236}">
              <a16:creationId xmlns:a16="http://schemas.microsoft.com/office/drawing/2014/main" id="{00000000-0008-0000-0A00-00001C000000}"/>
            </a:ext>
          </a:extLst>
        </xdr:cNvPr>
        <xdr:cNvSpPr txBox="1"/>
      </xdr:nvSpPr>
      <xdr:spPr>
        <a:xfrm>
          <a:off x="228600" y="4057650"/>
          <a:ext cx="209549" cy="257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GB" sz="1100" b="1">
              <a:solidFill>
                <a:srgbClr val="FF0000"/>
              </a:solidFill>
            </a:rPr>
            <a:t>C</a:t>
          </a:r>
        </a:p>
      </xdr:txBody>
    </xdr:sp>
    <xdr:clientData/>
  </xdr:twoCellAnchor>
  <xdr:twoCellAnchor>
    <xdr:from>
      <xdr:col>1</xdr:col>
      <xdr:colOff>123824</xdr:colOff>
      <xdr:row>22</xdr:row>
      <xdr:rowOff>66675</xdr:rowOff>
    </xdr:from>
    <xdr:to>
      <xdr:col>1</xdr:col>
      <xdr:colOff>209550</xdr:colOff>
      <xdr:row>23</xdr:row>
      <xdr:rowOff>100013</xdr:rowOff>
    </xdr:to>
    <xdr:cxnSp macro="">
      <xdr:nvCxnSpPr>
        <xdr:cNvPr id="30" name="Straight Arrow Connector 29">
          <a:extLst>
            <a:ext uri="{FF2B5EF4-FFF2-40B4-BE49-F238E27FC236}">
              <a16:creationId xmlns:a16="http://schemas.microsoft.com/office/drawing/2014/main" id="{00000000-0008-0000-0A00-00001E000000}"/>
            </a:ext>
          </a:extLst>
        </xdr:cNvPr>
        <xdr:cNvCxnSpPr>
          <a:stCxn id="28" idx="3"/>
        </xdr:cNvCxnSpPr>
      </xdr:nvCxnSpPr>
      <xdr:spPr>
        <a:xfrm flipV="1">
          <a:off x="438149" y="3990975"/>
          <a:ext cx="85726" cy="195263"/>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xdr:col>
      <xdr:colOff>4581525</xdr:colOff>
      <xdr:row>4</xdr:row>
      <xdr:rowOff>295275</xdr:rowOff>
    </xdr:from>
    <xdr:to>
      <xdr:col>1</xdr:col>
      <xdr:colOff>4762500</xdr:colOff>
      <xdr:row>6</xdr:row>
      <xdr:rowOff>0</xdr:rowOff>
    </xdr:to>
    <xdr:pic>
      <xdr:nvPicPr>
        <xdr:cNvPr id="24432" name="Picture 17">
          <a:extLst>
            <a:ext uri="{FF2B5EF4-FFF2-40B4-BE49-F238E27FC236}">
              <a16:creationId xmlns:a16="http://schemas.microsoft.com/office/drawing/2014/main" id="{00000000-0008-0000-0A00-0000705F0000}"/>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4895850" y="1466850"/>
          <a:ext cx="180975" cy="190500"/>
        </a:xfrm>
        <a:prstGeom prst="rect">
          <a:avLst/>
        </a:prstGeom>
        <a:noFill/>
        <a:ln w="9525">
          <a:noFill/>
          <a:miter lim="800000"/>
          <a:headEnd/>
          <a:tailEnd/>
        </a:ln>
      </xdr:spPr>
    </xdr:pic>
    <xdr:clientData/>
  </xdr:twoCellAnchor>
  <xdr:twoCellAnchor editAs="oneCell">
    <xdr:from>
      <xdr:col>1</xdr:col>
      <xdr:colOff>2143125</xdr:colOff>
      <xdr:row>6</xdr:row>
      <xdr:rowOff>0</xdr:rowOff>
    </xdr:from>
    <xdr:to>
      <xdr:col>1</xdr:col>
      <xdr:colOff>2324100</xdr:colOff>
      <xdr:row>7</xdr:row>
      <xdr:rowOff>28575</xdr:rowOff>
    </xdr:to>
    <xdr:pic>
      <xdr:nvPicPr>
        <xdr:cNvPr id="24433" name="Picture 13">
          <a:extLst>
            <a:ext uri="{FF2B5EF4-FFF2-40B4-BE49-F238E27FC236}">
              <a16:creationId xmlns:a16="http://schemas.microsoft.com/office/drawing/2014/main" id="{00000000-0008-0000-0A00-0000715F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2457450" y="1657350"/>
          <a:ext cx="180975" cy="190500"/>
        </a:xfrm>
        <a:prstGeom prst="rect">
          <a:avLst/>
        </a:prstGeom>
        <a:noFill/>
        <a:ln w="9525">
          <a:noFill/>
          <a:miter lim="800000"/>
          <a:headEnd/>
          <a:tailEnd/>
        </a:ln>
      </xdr:spPr>
    </xdr:pic>
    <xdr:clientData/>
  </xdr:twoCellAnchor>
  <xdr:twoCellAnchor editAs="oneCell">
    <xdr:from>
      <xdr:col>1</xdr:col>
      <xdr:colOff>3448050</xdr:colOff>
      <xdr:row>43</xdr:row>
      <xdr:rowOff>66675</xdr:rowOff>
    </xdr:from>
    <xdr:to>
      <xdr:col>1</xdr:col>
      <xdr:colOff>5457825</xdr:colOff>
      <xdr:row>52</xdr:row>
      <xdr:rowOff>95250</xdr:rowOff>
    </xdr:to>
    <xdr:pic>
      <xdr:nvPicPr>
        <xdr:cNvPr id="24434" name="Picture 22">
          <a:extLst>
            <a:ext uri="{FF2B5EF4-FFF2-40B4-BE49-F238E27FC236}">
              <a16:creationId xmlns:a16="http://schemas.microsoft.com/office/drawing/2014/main" id="{00000000-0008-0000-0A00-0000725F000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3762375" y="6419850"/>
          <a:ext cx="2009775" cy="1485900"/>
        </a:xfrm>
        <a:prstGeom prst="rect">
          <a:avLst/>
        </a:prstGeom>
        <a:noFill/>
        <a:ln w="9525">
          <a:noFill/>
          <a:miter lim="800000"/>
          <a:headEnd/>
          <a:tailEnd/>
        </a:ln>
      </xdr:spPr>
    </xdr:pic>
    <xdr:clientData/>
  </xdr:twoCellAnchor>
  <xdr:twoCellAnchor>
    <xdr:from>
      <xdr:col>1</xdr:col>
      <xdr:colOff>2933700</xdr:colOff>
      <xdr:row>46</xdr:row>
      <xdr:rowOff>57150</xdr:rowOff>
    </xdr:from>
    <xdr:to>
      <xdr:col>1</xdr:col>
      <xdr:colOff>3419475</xdr:colOff>
      <xdr:row>46</xdr:row>
      <xdr:rowOff>57151</xdr:rowOff>
    </xdr:to>
    <xdr:cxnSp macro="">
      <xdr:nvCxnSpPr>
        <xdr:cNvPr id="37" name="Straight Arrow Connector 36">
          <a:extLst>
            <a:ext uri="{FF2B5EF4-FFF2-40B4-BE49-F238E27FC236}">
              <a16:creationId xmlns:a16="http://schemas.microsoft.com/office/drawing/2014/main" id="{00000000-0008-0000-0A00-000025000000}"/>
            </a:ext>
          </a:extLst>
        </xdr:cNvPr>
        <xdr:cNvCxnSpPr/>
      </xdr:nvCxnSpPr>
      <xdr:spPr>
        <a:xfrm>
          <a:off x="3248025" y="6896100"/>
          <a:ext cx="485775" cy="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xdr:col>
      <xdr:colOff>133350</xdr:colOff>
      <xdr:row>44</xdr:row>
      <xdr:rowOff>28575</xdr:rowOff>
    </xdr:from>
    <xdr:to>
      <xdr:col>1</xdr:col>
      <xdr:colOff>2971800</xdr:colOff>
      <xdr:row>49</xdr:row>
      <xdr:rowOff>152400</xdr:rowOff>
    </xdr:to>
    <xdr:pic>
      <xdr:nvPicPr>
        <xdr:cNvPr id="24436" name="Picture 19">
          <a:extLst>
            <a:ext uri="{FF2B5EF4-FFF2-40B4-BE49-F238E27FC236}">
              <a16:creationId xmlns:a16="http://schemas.microsoft.com/office/drawing/2014/main" id="{00000000-0008-0000-0A00-0000745F0000}"/>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447675" y="8972550"/>
          <a:ext cx="2838450" cy="933450"/>
        </a:xfrm>
        <a:prstGeom prst="rect">
          <a:avLst/>
        </a:prstGeom>
        <a:noFill/>
        <a:ln w="9525">
          <a:noFill/>
          <a:miter lim="800000"/>
          <a:headEnd/>
          <a:tailEnd/>
        </a:ln>
      </xdr:spPr>
    </xdr:pic>
    <xdr:clientData/>
  </xdr:twoCellAnchor>
  <xdr:twoCellAnchor editAs="oneCell">
    <xdr:from>
      <xdr:col>1</xdr:col>
      <xdr:colOff>76200</xdr:colOff>
      <xdr:row>67</xdr:row>
      <xdr:rowOff>47625</xdr:rowOff>
    </xdr:from>
    <xdr:to>
      <xdr:col>1</xdr:col>
      <xdr:colOff>2371725</xdr:colOff>
      <xdr:row>75</xdr:row>
      <xdr:rowOff>152400</xdr:rowOff>
    </xdr:to>
    <xdr:pic>
      <xdr:nvPicPr>
        <xdr:cNvPr id="24437" name="Picture 24">
          <a:extLst>
            <a:ext uri="{FF2B5EF4-FFF2-40B4-BE49-F238E27FC236}">
              <a16:creationId xmlns:a16="http://schemas.microsoft.com/office/drawing/2014/main" id="{00000000-0008-0000-0A00-0000755F0000}"/>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90525" y="10934700"/>
          <a:ext cx="2295525" cy="1400175"/>
        </a:xfrm>
        <a:prstGeom prst="rect">
          <a:avLst/>
        </a:prstGeom>
        <a:noFill/>
        <a:ln w="9525">
          <a:noFill/>
          <a:miter lim="800000"/>
          <a:headEnd/>
          <a:tailEnd/>
        </a:ln>
      </xdr:spPr>
    </xdr:pic>
    <xdr:clientData/>
  </xdr:twoCellAnchor>
  <xdr:twoCellAnchor editAs="oneCell">
    <xdr:from>
      <xdr:col>1</xdr:col>
      <xdr:colOff>485775</xdr:colOff>
      <xdr:row>69</xdr:row>
      <xdr:rowOff>114300</xdr:rowOff>
    </xdr:from>
    <xdr:to>
      <xdr:col>1</xdr:col>
      <xdr:colOff>3219450</xdr:colOff>
      <xdr:row>82</xdr:row>
      <xdr:rowOff>1</xdr:rowOff>
    </xdr:to>
    <xdr:pic>
      <xdr:nvPicPr>
        <xdr:cNvPr id="24438" name="Picture 26">
          <a:extLst>
            <a:ext uri="{FF2B5EF4-FFF2-40B4-BE49-F238E27FC236}">
              <a16:creationId xmlns:a16="http://schemas.microsoft.com/office/drawing/2014/main" id="{00000000-0008-0000-0A00-0000765F0000}"/>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800100" y="11325225"/>
          <a:ext cx="2733675" cy="1990725"/>
        </a:xfrm>
        <a:prstGeom prst="rect">
          <a:avLst/>
        </a:prstGeom>
        <a:noFill/>
        <a:ln w="9525">
          <a:noFill/>
          <a:miter lim="800000"/>
          <a:headEnd/>
          <a:tailEnd/>
        </a:ln>
      </xdr:spPr>
    </xdr:pic>
    <xdr:clientData/>
  </xdr:twoCellAnchor>
  <xdr:twoCellAnchor editAs="oneCell">
    <xdr:from>
      <xdr:col>1</xdr:col>
      <xdr:colOff>4419600</xdr:colOff>
      <xdr:row>66</xdr:row>
      <xdr:rowOff>400050</xdr:rowOff>
    </xdr:from>
    <xdr:to>
      <xdr:col>1</xdr:col>
      <xdr:colOff>5800725</xdr:colOff>
      <xdr:row>86</xdr:row>
      <xdr:rowOff>142875</xdr:rowOff>
    </xdr:to>
    <xdr:pic>
      <xdr:nvPicPr>
        <xdr:cNvPr id="24439" name="Picture 30">
          <a:extLst>
            <a:ext uri="{FF2B5EF4-FFF2-40B4-BE49-F238E27FC236}">
              <a16:creationId xmlns:a16="http://schemas.microsoft.com/office/drawing/2014/main" id="{00000000-0008-0000-0A00-0000775F0000}"/>
            </a:ext>
          </a:extLst>
        </xdr:cNvPr>
        <xdr:cNvPicPr>
          <a:picLocks noChangeAspect="1" noChangeArrowheads="1"/>
        </xdr:cNvPicPr>
      </xdr:nvPicPr>
      <xdr:blipFill>
        <a:blip xmlns:r="http://schemas.openxmlformats.org/officeDocument/2006/relationships" r:embed="rId12" cstate="print"/>
        <a:srcRect/>
        <a:stretch>
          <a:fillRect/>
        </a:stretch>
      </xdr:blipFill>
      <xdr:spPr bwMode="auto">
        <a:xfrm>
          <a:off x="4733925" y="10801350"/>
          <a:ext cx="1381125" cy="3305175"/>
        </a:xfrm>
        <a:prstGeom prst="rect">
          <a:avLst/>
        </a:prstGeom>
        <a:noFill/>
        <a:ln w="9525">
          <a:noFill/>
          <a:miter lim="800000"/>
          <a:headEnd/>
          <a:tailEnd/>
        </a:ln>
      </xdr:spPr>
    </xdr:pic>
    <xdr:clientData/>
  </xdr:twoCellAnchor>
  <xdr:twoCellAnchor>
    <xdr:from>
      <xdr:col>1</xdr:col>
      <xdr:colOff>3228975</xdr:colOff>
      <xdr:row>83</xdr:row>
      <xdr:rowOff>28575</xdr:rowOff>
    </xdr:from>
    <xdr:to>
      <xdr:col>1</xdr:col>
      <xdr:colOff>4352925</xdr:colOff>
      <xdr:row>86</xdr:row>
      <xdr:rowOff>152401</xdr:rowOff>
    </xdr:to>
    <xdr:cxnSp macro="">
      <xdr:nvCxnSpPr>
        <xdr:cNvPr id="46" name="Straight Arrow Connector 45">
          <a:extLst>
            <a:ext uri="{FF2B5EF4-FFF2-40B4-BE49-F238E27FC236}">
              <a16:creationId xmlns:a16="http://schemas.microsoft.com/office/drawing/2014/main" id="{00000000-0008-0000-0A00-00002E000000}"/>
            </a:ext>
          </a:extLst>
        </xdr:cNvPr>
        <xdr:cNvCxnSpPr/>
      </xdr:nvCxnSpPr>
      <xdr:spPr>
        <a:xfrm flipV="1">
          <a:off x="3543300" y="11725275"/>
          <a:ext cx="1123950" cy="60960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xdr:col>
      <xdr:colOff>381000</xdr:colOff>
      <xdr:row>92</xdr:row>
      <xdr:rowOff>66675</xdr:rowOff>
    </xdr:from>
    <xdr:to>
      <xdr:col>1</xdr:col>
      <xdr:colOff>4762500</xdr:colOff>
      <xdr:row>100</xdr:row>
      <xdr:rowOff>47626</xdr:rowOff>
    </xdr:to>
    <xdr:pic>
      <xdr:nvPicPr>
        <xdr:cNvPr id="24441" name="Picture 36">
          <a:extLst>
            <a:ext uri="{FF2B5EF4-FFF2-40B4-BE49-F238E27FC236}">
              <a16:creationId xmlns:a16="http://schemas.microsoft.com/office/drawing/2014/main" id="{00000000-0008-0000-0A00-0000795F0000}"/>
            </a:ext>
          </a:extLst>
        </xdr:cNvPr>
        <xdr:cNvPicPr>
          <a:picLocks noChangeAspect="1" noChangeArrowheads="1"/>
        </xdr:cNvPicPr>
      </xdr:nvPicPr>
      <xdr:blipFill>
        <a:blip xmlns:r="http://schemas.openxmlformats.org/officeDocument/2006/relationships" r:embed="rId13" cstate="print"/>
        <a:srcRect/>
        <a:stretch>
          <a:fillRect/>
        </a:stretch>
      </xdr:blipFill>
      <xdr:spPr bwMode="auto">
        <a:xfrm>
          <a:off x="695325" y="15649575"/>
          <a:ext cx="4381500" cy="1276350"/>
        </a:xfrm>
        <a:prstGeom prst="rect">
          <a:avLst/>
        </a:prstGeom>
        <a:noFill/>
        <a:ln w="9525">
          <a:noFill/>
          <a:miter lim="800000"/>
          <a:headEnd/>
          <a:tailEnd/>
        </a:ln>
      </xdr:spPr>
    </xdr:pic>
    <xdr:clientData/>
  </xdr:twoCellAnchor>
  <xdr:twoCellAnchor editAs="oneCell">
    <xdr:from>
      <xdr:col>1</xdr:col>
      <xdr:colOff>142875</xdr:colOff>
      <xdr:row>56</xdr:row>
      <xdr:rowOff>85725</xdr:rowOff>
    </xdr:from>
    <xdr:to>
      <xdr:col>1</xdr:col>
      <xdr:colOff>2695575</xdr:colOff>
      <xdr:row>64</xdr:row>
      <xdr:rowOff>85725</xdr:rowOff>
    </xdr:to>
    <xdr:pic>
      <xdr:nvPicPr>
        <xdr:cNvPr id="24442" name="Picture 38">
          <a:extLst>
            <a:ext uri="{FF2B5EF4-FFF2-40B4-BE49-F238E27FC236}">
              <a16:creationId xmlns:a16="http://schemas.microsoft.com/office/drawing/2014/main" id="{00000000-0008-0000-0A00-00007A5F0000}"/>
            </a:ext>
          </a:extLst>
        </xdr:cNvPr>
        <xdr:cNvPicPr>
          <a:picLocks noChangeAspect="1" noChangeArrowheads="1"/>
        </xdr:cNvPicPr>
      </xdr:nvPicPr>
      <xdr:blipFill>
        <a:blip xmlns:r="http://schemas.openxmlformats.org/officeDocument/2006/relationships" r:embed="rId14" cstate="print"/>
        <a:srcRect/>
        <a:stretch>
          <a:fillRect/>
        </a:stretch>
      </xdr:blipFill>
      <xdr:spPr bwMode="auto">
        <a:xfrm>
          <a:off x="457200" y="8867775"/>
          <a:ext cx="2552700" cy="1295400"/>
        </a:xfrm>
        <a:prstGeom prst="rect">
          <a:avLst/>
        </a:prstGeom>
        <a:noFill/>
        <a:ln w="9525">
          <a:noFill/>
          <a:miter lim="800000"/>
          <a:headEnd/>
          <a:tailEnd/>
        </a:ln>
      </xdr:spPr>
    </xdr:pic>
    <xdr:clientData/>
  </xdr:twoCellAnchor>
  <xdr:twoCellAnchor editAs="oneCell">
    <xdr:from>
      <xdr:col>1</xdr:col>
      <xdr:colOff>5991225</xdr:colOff>
      <xdr:row>54</xdr:row>
      <xdr:rowOff>142875</xdr:rowOff>
    </xdr:from>
    <xdr:to>
      <xdr:col>1</xdr:col>
      <xdr:colOff>6200775</xdr:colOff>
      <xdr:row>55</xdr:row>
      <xdr:rowOff>190501</xdr:rowOff>
    </xdr:to>
    <xdr:pic>
      <xdr:nvPicPr>
        <xdr:cNvPr id="24443" name="Picture 42">
          <a:extLst>
            <a:ext uri="{FF2B5EF4-FFF2-40B4-BE49-F238E27FC236}">
              <a16:creationId xmlns:a16="http://schemas.microsoft.com/office/drawing/2014/main" id="{00000000-0008-0000-0A00-00007B5F0000}"/>
            </a:ext>
          </a:extLst>
        </xdr:cNvPr>
        <xdr:cNvPicPr>
          <a:picLocks noChangeAspect="1" noChangeArrowheads="1"/>
        </xdr:cNvPicPr>
      </xdr:nvPicPr>
      <xdr:blipFill>
        <a:blip xmlns:r="http://schemas.openxmlformats.org/officeDocument/2006/relationships" r:embed="rId15" cstate="print"/>
        <a:srcRect/>
        <a:stretch>
          <a:fillRect/>
        </a:stretch>
      </xdr:blipFill>
      <xdr:spPr bwMode="auto">
        <a:xfrm>
          <a:off x="6305550" y="8439150"/>
          <a:ext cx="209550" cy="209550"/>
        </a:xfrm>
        <a:prstGeom prst="rect">
          <a:avLst/>
        </a:prstGeom>
        <a:noFill/>
        <a:ln w="9525">
          <a:noFill/>
          <a:miter lim="800000"/>
          <a:headEnd/>
          <a:tailEnd/>
        </a:ln>
      </xdr:spPr>
    </xdr:pic>
    <xdr:clientData/>
  </xdr:twoCellAnchor>
  <xdr:twoCellAnchor>
    <xdr:from>
      <xdr:col>1</xdr:col>
      <xdr:colOff>2447925</xdr:colOff>
      <xdr:row>120</xdr:row>
      <xdr:rowOff>9525</xdr:rowOff>
    </xdr:from>
    <xdr:to>
      <xdr:col>1</xdr:col>
      <xdr:colOff>2657474</xdr:colOff>
      <xdr:row>121</xdr:row>
      <xdr:rowOff>104775</xdr:rowOff>
    </xdr:to>
    <xdr:sp macro="" textlink="">
      <xdr:nvSpPr>
        <xdr:cNvPr id="58" name="TextBox 57">
          <a:extLst>
            <a:ext uri="{FF2B5EF4-FFF2-40B4-BE49-F238E27FC236}">
              <a16:creationId xmlns:a16="http://schemas.microsoft.com/office/drawing/2014/main" id="{00000000-0008-0000-0A00-00003A000000}"/>
            </a:ext>
          </a:extLst>
        </xdr:cNvPr>
        <xdr:cNvSpPr txBox="1"/>
      </xdr:nvSpPr>
      <xdr:spPr>
        <a:xfrm>
          <a:off x="2762250" y="21583650"/>
          <a:ext cx="209549" cy="257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GB" sz="1100" b="1">
              <a:solidFill>
                <a:srgbClr val="FF0000"/>
              </a:solidFill>
            </a:rPr>
            <a:t>A</a:t>
          </a:r>
        </a:p>
      </xdr:txBody>
    </xdr:sp>
    <xdr:clientData/>
  </xdr:twoCellAnchor>
  <xdr:twoCellAnchor>
    <xdr:from>
      <xdr:col>1</xdr:col>
      <xdr:colOff>1990725</xdr:colOff>
      <xdr:row>121</xdr:row>
      <xdr:rowOff>9524</xdr:rowOff>
    </xdr:from>
    <xdr:to>
      <xdr:col>1</xdr:col>
      <xdr:colOff>2428875</xdr:colOff>
      <xdr:row>121</xdr:row>
      <xdr:rowOff>76199</xdr:rowOff>
    </xdr:to>
    <xdr:cxnSp macro="">
      <xdr:nvCxnSpPr>
        <xdr:cNvPr id="60" name="Straight Arrow Connector 59">
          <a:extLst>
            <a:ext uri="{FF2B5EF4-FFF2-40B4-BE49-F238E27FC236}">
              <a16:creationId xmlns:a16="http://schemas.microsoft.com/office/drawing/2014/main" id="{00000000-0008-0000-0A00-00003C000000}"/>
            </a:ext>
          </a:extLst>
        </xdr:cNvPr>
        <xdr:cNvCxnSpPr/>
      </xdr:nvCxnSpPr>
      <xdr:spPr>
        <a:xfrm rot="10800000" flipV="1">
          <a:off x="2305050" y="21745574"/>
          <a:ext cx="438150" cy="66675"/>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xdr:col>
      <xdr:colOff>4343400</xdr:colOff>
      <xdr:row>114</xdr:row>
      <xdr:rowOff>19050</xdr:rowOff>
    </xdr:from>
    <xdr:to>
      <xdr:col>1</xdr:col>
      <xdr:colOff>6372225</xdr:colOff>
      <xdr:row>126</xdr:row>
      <xdr:rowOff>19049</xdr:rowOff>
    </xdr:to>
    <xdr:pic>
      <xdr:nvPicPr>
        <xdr:cNvPr id="24446" name="Picture 102">
          <a:extLst>
            <a:ext uri="{FF2B5EF4-FFF2-40B4-BE49-F238E27FC236}">
              <a16:creationId xmlns:a16="http://schemas.microsoft.com/office/drawing/2014/main" id="{00000000-0008-0000-0A00-00007E5F0000}"/>
            </a:ext>
          </a:extLst>
        </xdr:cNvPr>
        <xdr:cNvPicPr>
          <a:picLocks noChangeAspect="1" noChangeArrowheads="1"/>
        </xdr:cNvPicPr>
      </xdr:nvPicPr>
      <xdr:blipFill>
        <a:blip xmlns:r="http://schemas.openxmlformats.org/officeDocument/2006/relationships" r:embed="rId16" cstate="print"/>
        <a:srcRect/>
        <a:stretch>
          <a:fillRect/>
        </a:stretch>
      </xdr:blipFill>
      <xdr:spPr bwMode="auto">
        <a:xfrm>
          <a:off x="4657725" y="21431250"/>
          <a:ext cx="2028825" cy="1943100"/>
        </a:xfrm>
        <a:prstGeom prst="rect">
          <a:avLst/>
        </a:prstGeom>
        <a:noFill/>
        <a:ln w="9525">
          <a:noFill/>
          <a:miter lim="800000"/>
          <a:headEnd/>
          <a:tailEnd/>
        </a:ln>
      </xdr:spPr>
    </xdr:pic>
    <xdr:clientData/>
  </xdr:twoCellAnchor>
  <xdr:twoCellAnchor>
    <xdr:from>
      <xdr:col>1</xdr:col>
      <xdr:colOff>4048124</xdr:colOff>
      <xdr:row>122</xdr:row>
      <xdr:rowOff>123826</xdr:rowOff>
    </xdr:from>
    <xdr:to>
      <xdr:col>1</xdr:col>
      <xdr:colOff>4286249</xdr:colOff>
      <xdr:row>125</xdr:row>
      <xdr:rowOff>95251</xdr:rowOff>
    </xdr:to>
    <xdr:cxnSp macro="">
      <xdr:nvCxnSpPr>
        <xdr:cNvPr id="64" name="Straight Arrow Connector 63">
          <a:extLst>
            <a:ext uri="{FF2B5EF4-FFF2-40B4-BE49-F238E27FC236}">
              <a16:creationId xmlns:a16="http://schemas.microsoft.com/office/drawing/2014/main" id="{00000000-0008-0000-0A00-000040000000}"/>
            </a:ext>
          </a:extLst>
        </xdr:cNvPr>
        <xdr:cNvCxnSpPr/>
      </xdr:nvCxnSpPr>
      <xdr:spPr>
        <a:xfrm rot="5400000" flipH="1" flipV="1">
          <a:off x="4252912" y="22131338"/>
          <a:ext cx="457200" cy="238125"/>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3590925</xdr:colOff>
      <xdr:row>123</xdr:row>
      <xdr:rowOff>95250</xdr:rowOff>
    </xdr:from>
    <xdr:to>
      <xdr:col>1</xdr:col>
      <xdr:colOff>3800474</xdr:colOff>
      <xdr:row>125</xdr:row>
      <xdr:rowOff>28575</xdr:rowOff>
    </xdr:to>
    <xdr:sp macro="" textlink="">
      <xdr:nvSpPr>
        <xdr:cNvPr id="65" name="TextBox 64">
          <a:extLst>
            <a:ext uri="{FF2B5EF4-FFF2-40B4-BE49-F238E27FC236}">
              <a16:creationId xmlns:a16="http://schemas.microsoft.com/office/drawing/2014/main" id="{00000000-0008-0000-0A00-000041000000}"/>
            </a:ext>
          </a:extLst>
        </xdr:cNvPr>
        <xdr:cNvSpPr txBox="1"/>
      </xdr:nvSpPr>
      <xdr:spPr>
        <a:xfrm>
          <a:off x="3905250" y="22155150"/>
          <a:ext cx="209549" cy="257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GB" sz="1100" b="1">
              <a:solidFill>
                <a:srgbClr val="FF0000"/>
              </a:solidFill>
            </a:rPr>
            <a:t>B</a:t>
          </a:r>
        </a:p>
      </xdr:txBody>
    </xdr:sp>
    <xdr:clientData/>
  </xdr:twoCellAnchor>
  <xdr:twoCellAnchor>
    <xdr:from>
      <xdr:col>1</xdr:col>
      <xdr:colOff>3695700</xdr:colOff>
      <xdr:row>125</xdr:row>
      <xdr:rowOff>28575</xdr:rowOff>
    </xdr:from>
    <xdr:to>
      <xdr:col>1</xdr:col>
      <xdr:colOff>3924300</xdr:colOff>
      <xdr:row>126</xdr:row>
      <xdr:rowOff>19050</xdr:rowOff>
    </xdr:to>
    <xdr:cxnSp macro="">
      <xdr:nvCxnSpPr>
        <xdr:cNvPr id="67" name="Straight Arrow Connector 66">
          <a:extLst>
            <a:ext uri="{FF2B5EF4-FFF2-40B4-BE49-F238E27FC236}">
              <a16:creationId xmlns:a16="http://schemas.microsoft.com/office/drawing/2014/main" id="{00000000-0008-0000-0A00-000043000000}"/>
            </a:ext>
          </a:extLst>
        </xdr:cNvPr>
        <xdr:cNvCxnSpPr>
          <a:stCxn id="65" idx="2"/>
        </xdr:cNvCxnSpPr>
      </xdr:nvCxnSpPr>
      <xdr:spPr>
        <a:xfrm rot="16200000" flipH="1">
          <a:off x="4048125" y="22374225"/>
          <a:ext cx="152400" cy="22860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4772025</xdr:colOff>
      <xdr:row>126</xdr:row>
      <xdr:rowOff>152400</xdr:rowOff>
    </xdr:from>
    <xdr:to>
      <xdr:col>1</xdr:col>
      <xdr:colOff>6238875</xdr:colOff>
      <xdr:row>128</xdr:row>
      <xdr:rowOff>85725</xdr:rowOff>
    </xdr:to>
    <xdr:sp macro="" textlink="">
      <xdr:nvSpPr>
        <xdr:cNvPr id="68" name="TextBox 67">
          <a:extLst>
            <a:ext uri="{FF2B5EF4-FFF2-40B4-BE49-F238E27FC236}">
              <a16:creationId xmlns:a16="http://schemas.microsoft.com/office/drawing/2014/main" id="{00000000-0008-0000-0A00-000044000000}"/>
            </a:ext>
          </a:extLst>
        </xdr:cNvPr>
        <xdr:cNvSpPr txBox="1"/>
      </xdr:nvSpPr>
      <xdr:spPr>
        <a:xfrm>
          <a:off x="5086350" y="22698075"/>
          <a:ext cx="1466850" cy="257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GB" sz="1000" b="1">
              <a:solidFill>
                <a:srgbClr val="FF0000"/>
              </a:solidFill>
            </a:rPr>
            <a:t>Upload from Clipboard</a:t>
          </a:r>
        </a:p>
      </xdr:txBody>
    </xdr:sp>
    <xdr:clientData/>
  </xdr:twoCellAnchor>
  <xdr:twoCellAnchor>
    <xdr:from>
      <xdr:col>1</xdr:col>
      <xdr:colOff>5819775</xdr:colOff>
      <xdr:row>125</xdr:row>
      <xdr:rowOff>123825</xdr:rowOff>
    </xdr:from>
    <xdr:to>
      <xdr:col>1</xdr:col>
      <xdr:colOff>6067425</xdr:colOff>
      <xdr:row>126</xdr:row>
      <xdr:rowOff>123825</xdr:rowOff>
    </xdr:to>
    <xdr:cxnSp macro="">
      <xdr:nvCxnSpPr>
        <xdr:cNvPr id="70" name="Straight Arrow Connector 69">
          <a:extLst>
            <a:ext uri="{FF2B5EF4-FFF2-40B4-BE49-F238E27FC236}">
              <a16:creationId xmlns:a16="http://schemas.microsoft.com/office/drawing/2014/main" id="{00000000-0008-0000-0A00-000046000000}"/>
            </a:ext>
          </a:extLst>
        </xdr:cNvPr>
        <xdr:cNvCxnSpPr/>
      </xdr:nvCxnSpPr>
      <xdr:spPr>
        <a:xfrm flipV="1">
          <a:off x="6134100" y="22507575"/>
          <a:ext cx="247650" cy="161925"/>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xdr:col>
      <xdr:colOff>1028700</xdr:colOff>
      <xdr:row>131</xdr:row>
      <xdr:rowOff>323850</xdr:rowOff>
    </xdr:from>
    <xdr:to>
      <xdr:col>1</xdr:col>
      <xdr:colOff>1209675</xdr:colOff>
      <xdr:row>132</xdr:row>
      <xdr:rowOff>9525</xdr:rowOff>
    </xdr:to>
    <xdr:pic>
      <xdr:nvPicPr>
        <xdr:cNvPr id="24452" name="Picture 13">
          <a:extLst>
            <a:ext uri="{FF2B5EF4-FFF2-40B4-BE49-F238E27FC236}">
              <a16:creationId xmlns:a16="http://schemas.microsoft.com/office/drawing/2014/main" id="{00000000-0008-0000-0A00-0000845F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1343025" y="24326850"/>
          <a:ext cx="180975" cy="9525"/>
        </a:xfrm>
        <a:prstGeom prst="rect">
          <a:avLst/>
        </a:prstGeom>
        <a:noFill/>
        <a:ln w="9525">
          <a:noFill/>
          <a:miter lim="800000"/>
          <a:headEnd/>
          <a:tailEnd/>
        </a:ln>
      </xdr:spPr>
    </xdr:pic>
    <xdr:clientData/>
  </xdr:twoCellAnchor>
  <xdr:twoCellAnchor editAs="oneCell">
    <xdr:from>
      <xdr:col>1</xdr:col>
      <xdr:colOff>4972050</xdr:colOff>
      <xdr:row>111</xdr:row>
      <xdr:rowOff>323850</xdr:rowOff>
    </xdr:from>
    <xdr:to>
      <xdr:col>1</xdr:col>
      <xdr:colOff>5153025</xdr:colOff>
      <xdr:row>112</xdr:row>
      <xdr:rowOff>28575</xdr:rowOff>
    </xdr:to>
    <xdr:pic>
      <xdr:nvPicPr>
        <xdr:cNvPr id="24453" name="Picture 13">
          <a:extLst>
            <a:ext uri="{FF2B5EF4-FFF2-40B4-BE49-F238E27FC236}">
              <a16:creationId xmlns:a16="http://schemas.microsoft.com/office/drawing/2014/main" id="{00000000-0008-0000-0A00-0000855F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5286375" y="20926425"/>
          <a:ext cx="180975" cy="190500"/>
        </a:xfrm>
        <a:prstGeom prst="rect">
          <a:avLst/>
        </a:prstGeom>
        <a:noFill/>
        <a:ln w="9525">
          <a:noFill/>
          <a:miter lim="800000"/>
          <a:headEnd/>
          <a:tailEnd/>
        </a:ln>
      </xdr:spPr>
    </xdr:pic>
    <xdr:clientData/>
  </xdr:twoCellAnchor>
  <xdr:twoCellAnchor editAs="oneCell">
    <xdr:from>
      <xdr:col>1</xdr:col>
      <xdr:colOff>2514600</xdr:colOff>
      <xdr:row>112</xdr:row>
      <xdr:rowOff>9525</xdr:rowOff>
    </xdr:from>
    <xdr:to>
      <xdr:col>1</xdr:col>
      <xdr:colOff>2695575</xdr:colOff>
      <xdr:row>113</xdr:row>
      <xdr:rowOff>38100</xdr:rowOff>
    </xdr:to>
    <xdr:pic>
      <xdr:nvPicPr>
        <xdr:cNvPr id="24454" name="Picture 13">
          <a:extLst>
            <a:ext uri="{FF2B5EF4-FFF2-40B4-BE49-F238E27FC236}">
              <a16:creationId xmlns:a16="http://schemas.microsoft.com/office/drawing/2014/main" id="{00000000-0008-0000-0A00-0000865F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2828925" y="21097875"/>
          <a:ext cx="180975" cy="190500"/>
        </a:xfrm>
        <a:prstGeom prst="rect">
          <a:avLst/>
        </a:prstGeom>
        <a:noFill/>
        <a:ln w="9525">
          <a:noFill/>
          <a:miter lim="800000"/>
          <a:headEnd/>
          <a:tailEnd/>
        </a:ln>
      </xdr:spPr>
    </xdr:pic>
    <xdr:clientData/>
  </xdr:twoCellAnchor>
  <xdr:twoCellAnchor editAs="oneCell">
    <xdr:from>
      <xdr:col>1</xdr:col>
      <xdr:colOff>4391025</xdr:colOff>
      <xdr:row>130</xdr:row>
      <xdr:rowOff>38100</xdr:rowOff>
    </xdr:from>
    <xdr:to>
      <xdr:col>1</xdr:col>
      <xdr:colOff>6334125</xdr:colOff>
      <xdr:row>149</xdr:row>
      <xdr:rowOff>114300</xdr:rowOff>
    </xdr:to>
    <xdr:pic>
      <xdr:nvPicPr>
        <xdr:cNvPr id="24455" name="Picture 141">
          <a:extLst>
            <a:ext uri="{FF2B5EF4-FFF2-40B4-BE49-F238E27FC236}">
              <a16:creationId xmlns:a16="http://schemas.microsoft.com/office/drawing/2014/main" id="{00000000-0008-0000-0A00-0000875F0000}"/>
            </a:ext>
          </a:extLst>
        </xdr:cNvPr>
        <xdr:cNvPicPr>
          <a:picLocks noChangeAspect="1" noChangeArrowheads="1"/>
        </xdr:cNvPicPr>
      </xdr:nvPicPr>
      <xdr:blipFill>
        <a:blip xmlns:r="http://schemas.openxmlformats.org/officeDocument/2006/relationships" r:embed="rId17" cstate="print"/>
        <a:srcRect/>
        <a:stretch>
          <a:fillRect/>
        </a:stretch>
      </xdr:blipFill>
      <xdr:spPr bwMode="auto">
        <a:xfrm>
          <a:off x="4705350" y="24041100"/>
          <a:ext cx="1943100" cy="3152775"/>
        </a:xfrm>
        <a:prstGeom prst="rect">
          <a:avLst/>
        </a:prstGeom>
        <a:noFill/>
        <a:ln w="9525">
          <a:noFill/>
          <a:miter lim="800000"/>
          <a:headEnd/>
          <a:tailEnd/>
        </a:ln>
      </xdr:spPr>
    </xdr:pic>
    <xdr:clientData/>
  </xdr:twoCellAnchor>
  <xdr:twoCellAnchor editAs="oneCell">
    <xdr:from>
      <xdr:col>1</xdr:col>
      <xdr:colOff>3162300</xdr:colOff>
      <xdr:row>131</xdr:row>
      <xdr:rowOff>9525</xdr:rowOff>
    </xdr:from>
    <xdr:to>
      <xdr:col>1</xdr:col>
      <xdr:colOff>3343275</xdr:colOff>
      <xdr:row>132</xdr:row>
      <xdr:rowOff>38100</xdr:rowOff>
    </xdr:to>
    <xdr:pic>
      <xdr:nvPicPr>
        <xdr:cNvPr id="24456" name="Picture 143">
          <a:extLst>
            <a:ext uri="{FF2B5EF4-FFF2-40B4-BE49-F238E27FC236}">
              <a16:creationId xmlns:a16="http://schemas.microsoft.com/office/drawing/2014/main" id="{00000000-0008-0000-0A00-0000885F0000}"/>
            </a:ext>
          </a:extLst>
        </xdr:cNvPr>
        <xdr:cNvPicPr>
          <a:picLocks noChangeAspect="1" noChangeArrowheads="1"/>
        </xdr:cNvPicPr>
      </xdr:nvPicPr>
      <xdr:blipFill>
        <a:blip xmlns:r="http://schemas.openxmlformats.org/officeDocument/2006/relationships" r:embed="rId18" cstate="print"/>
        <a:srcRect/>
        <a:stretch>
          <a:fillRect/>
        </a:stretch>
      </xdr:blipFill>
      <xdr:spPr bwMode="auto">
        <a:xfrm>
          <a:off x="3476625" y="24174450"/>
          <a:ext cx="180975" cy="190500"/>
        </a:xfrm>
        <a:prstGeom prst="rect">
          <a:avLst/>
        </a:prstGeom>
        <a:noFill/>
        <a:ln w="9525">
          <a:noFill/>
          <a:miter lim="800000"/>
          <a:headEnd/>
          <a:tailEnd/>
        </a:ln>
      </xdr:spPr>
    </xdr:pic>
    <xdr:clientData/>
  </xdr:twoCellAnchor>
  <xdr:twoCellAnchor>
    <xdr:from>
      <xdr:col>1</xdr:col>
      <xdr:colOff>4181475</xdr:colOff>
      <xdr:row>143</xdr:row>
      <xdr:rowOff>95250</xdr:rowOff>
    </xdr:from>
    <xdr:to>
      <xdr:col>1</xdr:col>
      <xdr:colOff>4448175</xdr:colOff>
      <xdr:row>144</xdr:row>
      <xdr:rowOff>47625</xdr:rowOff>
    </xdr:to>
    <xdr:cxnSp macro="">
      <xdr:nvCxnSpPr>
        <xdr:cNvPr id="48" name="Straight Arrow Connector 47">
          <a:extLst>
            <a:ext uri="{FF2B5EF4-FFF2-40B4-BE49-F238E27FC236}">
              <a16:creationId xmlns:a16="http://schemas.microsoft.com/office/drawing/2014/main" id="{00000000-0008-0000-0A00-000030000000}"/>
            </a:ext>
          </a:extLst>
        </xdr:cNvPr>
        <xdr:cNvCxnSpPr/>
      </xdr:nvCxnSpPr>
      <xdr:spPr>
        <a:xfrm>
          <a:off x="4495800" y="26041350"/>
          <a:ext cx="266700" cy="11430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4591050</xdr:colOff>
      <xdr:row>130</xdr:row>
      <xdr:rowOff>142875</xdr:rowOff>
    </xdr:from>
    <xdr:to>
      <xdr:col>1</xdr:col>
      <xdr:colOff>4857750</xdr:colOff>
      <xdr:row>131</xdr:row>
      <xdr:rowOff>95250</xdr:rowOff>
    </xdr:to>
    <xdr:cxnSp macro="">
      <xdr:nvCxnSpPr>
        <xdr:cNvPr id="49" name="Straight Arrow Connector 48">
          <a:extLst>
            <a:ext uri="{FF2B5EF4-FFF2-40B4-BE49-F238E27FC236}">
              <a16:creationId xmlns:a16="http://schemas.microsoft.com/office/drawing/2014/main" id="{00000000-0008-0000-0A00-000031000000}"/>
            </a:ext>
          </a:extLst>
        </xdr:cNvPr>
        <xdr:cNvCxnSpPr/>
      </xdr:nvCxnSpPr>
      <xdr:spPr>
        <a:xfrm>
          <a:off x="4905375" y="23983950"/>
          <a:ext cx="266700" cy="11430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4152900</xdr:colOff>
      <xdr:row>147</xdr:row>
      <xdr:rowOff>123825</xdr:rowOff>
    </xdr:from>
    <xdr:to>
      <xdr:col>1</xdr:col>
      <xdr:colOff>4419600</xdr:colOff>
      <xdr:row>148</xdr:row>
      <xdr:rowOff>76200</xdr:rowOff>
    </xdr:to>
    <xdr:cxnSp macro="">
      <xdr:nvCxnSpPr>
        <xdr:cNvPr id="50" name="Straight Arrow Connector 49">
          <a:extLst>
            <a:ext uri="{FF2B5EF4-FFF2-40B4-BE49-F238E27FC236}">
              <a16:creationId xmlns:a16="http://schemas.microsoft.com/office/drawing/2014/main" id="{00000000-0008-0000-0A00-000032000000}"/>
            </a:ext>
          </a:extLst>
        </xdr:cNvPr>
        <xdr:cNvCxnSpPr/>
      </xdr:nvCxnSpPr>
      <xdr:spPr>
        <a:xfrm>
          <a:off x="4467225" y="26717625"/>
          <a:ext cx="266700" cy="11430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1971675</xdr:colOff>
      <xdr:row>155</xdr:row>
      <xdr:rowOff>123826</xdr:rowOff>
    </xdr:from>
    <xdr:to>
      <xdr:col>1</xdr:col>
      <xdr:colOff>3429000</xdr:colOff>
      <xdr:row>157</xdr:row>
      <xdr:rowOff>19050</xdr:rowOff>
    </xdr:to>
    <xdr:sp macro="" textlink="">
      <xdr:nvSpPr>
        <xdr:cNvPr id="53" name="Oval 52">
          <a:extLst>
            <a:ext uri="{FF2B5EF4-FFF2-40B4-BE49-F238E27FC236}">
              <a16:creationId xmlns:a16="http://schemas.microsoft.com/office/drawing/2014/main" id="{00000000-0008-0000-0A00-000035000000}"/>
            </a:ext>
          </a:extLst>
        </xdr:cNvPr>
        <xdr:cNvSpPr/>
      </xdr:nvSpPr>
      <xdr:spPr>
        <a:xfrm>
          <a:off x="2286000" y="28013026"/>
          <a:ext cx="1457325" cy="219074"/>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rtlCol="0" anchor="ctr"/>
        <a:lstStyle/>
        <a:p>
          <a:endParaRPr lang="en-GB"/>
        </a:p>
      </xdr:txBody>
    </xdr:sp>
    <xdr:clientData/>
  </xdr:twoCellAnchor>
  <xdr:twoCellAnchor>
    <xdr:from>
      <xdr:col>1</xdr:col>
      <xdr:colOff>3771900</xdr:colOff>
      <xdr:row>157</xdr:row>
      <xdr:rowOff>104775</xdr:rowOff>
    </xdr:from>
    <xdr:to>
      <xdr:col>1</xdr:col>
      <xdr:colOff>4305300</xdr:colOff>
      <xdr:row>158</xdr:row>
      <xdr:rowOff>85725</xdr:rowOff>
    </xdr:to>
    <xdr:sp macro="" textlink="">
      <xdr:nvSpPr>
        <xdr:cNvPr id="54" name="Oval 53">
          <a:extLst>
            <a:ext uri="{FF2B5EF4-FFF2-40B4-BE49-F238E27FC236}">
              <a16:creationId xmlns:a16="http://schemas.microsoft.com/office/drawing/2014/main" id="{00000000-0008-0000-0A00-000036000000}"/>
            </a:ext>
          </a:extLst>
        </xdr:cNvPr>
        <xdr:cNvSpPr/>
      </xdr:nvSpPr>
      <xdr:spPr>
        <a:xfrm>
          <a:off x="4086225" y="28317825"/>
          <a:ext cx="533400" cy="142875"/>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rtlCol="0" anchor="ctr"/>
        <a:lstStyle/>
        <a:p>
          <a:endParaRPr lang="en-GB"/>
        </a:p>
      </xdr:txBody>
    </xdr:sp>
    <xdr:clientData/>
  </xdr:twoCellAnchor>
  <xdr:twoCellAnchor editAs="oneCell">
    <xdr:from>
      <xdr:col>1</xdr:col>
      <xdr:colOff>3609975</xdr:colOff>
      <xdr:row>168</xdr:row>
      <xdr:rowOff>161925</xdr:rowOff>
    </xdr:from>
    <xdr:to>
      <xdr:col>1</xdr:col>
      <xdr:colOff>5686425</xdr:colOff>
      <xdr:row>178</xdr:row>
      <xdr:rowOff>19050</xdr:rowOff>
    </xdr:to>
    <xdr:pic>
      <xdr:nvPicPr>
        <xdr:cNvPr id="24462" name="Picture 195">
          <a:extLst>
            <a:ext uri="{FF2B5EF4-FFF2-40B4-BE49-F238E27FC236}">
              <a16:creationId xmlns:a16="http://schemas.microsoft.com/office/drawing/2014/main" id="{00000000-0008-0000-0A00-00008E5F0000}"/>
            </a:ext>
          </a:extLst>
        </xdr:cNvPr>
        <xdr:cNvPicPr>
          <a:picLocks noChangeAspect="1" noChangeArrowheads="1"/>
        </xdr:cNvPicPr>
      </xdr:nvPicPr>
      <xdr:blipFill>
        <a:blip xmlns:r="http://schemas.openxmlformats.org/officeDocument/2006/relationships" r:embed="rId19" cstate="print"/>
        <a:srcRect/>
        <a:stretch>
          <a:fillRect/>
        </a:stretch>
      </xdr:blipFill>
      <xdr:spPr bwMode="auto">
        <a:xfrm>
          <a:off x="3924300" y="30641925"/>
          <a:ext cx="2076450" cy="1476375"/>
        </a:xfrm>
        <a:prstGeom prst="rect">
          <a:avLst/>
        </a:prstGeom>
        <a:noFill/>
        <a:ln w="9525">
          <a:noFill/>
          <a:miter lim="800000"/>
          <a:headEnd/>
          <a:tailEnd/>
        </a:ln>
      </xdr:spPr>
    </xdr:pic>
    <xdr:clientData/>
  </xdr:twoCellAnchor>
  <xdr:twoCellAnchor>
    <xdr:from>
      <xdr:col>1</xdr:col>
      <xdr:colOff>3686174</xdr:colOff>
      <xdr:row>175</xdr:row>
      <xdr:rowOff>9525</xdr:rowOff>
    </xdr:from>
    <xdr:to>
      <xdr:col>1</xdr:col>
      <xdr:colOff>4162423</xdr:colOff>
      <xdr:row>175</xdr:row>
      <xdr:rowOff>152400</xdr:rowOff>
    </xdr:to>
    <xdr:sp macro="" textlink="">
      <xdr:nvSpPr>
        <xdr:cNvPr id="61" name="TextBox 60">
          <a:extLst>
            <a:ext uri="{FF2B5EF4-FFF2-40B4-BE49-F238E27FC236}">
              <a16:creationId xmlns:a16="http://schemas.microsoft.com/office/drawing/2014/main" id="{00000000-0008-0000-0A00-00003D000000}"/>
            </a:ext>
          </a:extLst>
        </xdr:cNvPr>
        <xdr:cNvSpPr txBox="1"/>
      </xdr:nvSpPr>
      <xdr:spPr>
        <a:xfrm>
          <a:off x="4000499" y="31137225"/>
          <a:ext cx="476249" cy="142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GB" sz="800" b="1">
              <a:solidFill>
                <a:srgbClr val="FF0000"/>
              </a:solidFill>
            </a:rPr>
            <a:t>CFR</a:t>
          </a:r>
        </a:p>
      </xdr:txBody>
    </xdr:sp>
    <xdr:clientData/>
  </xdr:twoCellAnchor>
  <xdr:twoCellAnchor>
    <xdr:from>
      <xdr:col>1</xdr:col>
      <xdr:colOff>3076575</xdr:colOff>
      <xdr:row>173</xdr:row>
      <xdr:rowOff>152400</xdr:rowOff>
    </xdr:from>
    <xdr:to>
      <xdr:col>1</xdr:col>
      <xdr:colOff>3495675</xdr:colOff>
      <xdr:row>173</xdr:row>
      <xdr:rowOff>153988</xdr:rowOff>
    </xdr:to>
    <xdr:cxnSp macro="">
      <xdr:nvCxnSpPr>
        <xdr:cNvPr id="63" name="Straight Arrow Connector 62">
          <a:extLst>
            <a:ext uri="{FF2B5EF4-FFF2-40B4-BE49-F238E27FC236}">
              <a16:creationId xmlns:a16="http://schemas.microsoft.com/office/drawing/2014/main" id="{00000000-0008-0000-0A00-00003F000000}"/>
            </a:ext>
          </a:extLst>
        </xdr:cNvPr>
        <xdr:cNvCxnSpPr/>
      </xdr:nvCxnSpPr>
      <xdr:spPr>
        <a:xfrm>
          <a:off x="3390900" y="30956250"/>
          <a:ext cx="419100" cy="1588"/>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xdr:col>
      <xdr:colOff>9524</xdr:colOff>
      <xdr:row>34</xdr:row>
      <xdr:rowOff>152399</xdr:rowOff>
    </xdr:from>
    <xdr:to>
      <xdr:col>1</xdr:col>
      <xdr:colOff>6095999</xdr:colOff>
      <xdr:row>39</xdr:row>
      <xdr:rowOff>47175</xdr:rowOff>
    </xdr:to>
    <xdr:pic>
      <xdr:nvPicPr>
        <xdr:cNvPr id="1025" name="Picture 1">
          <a:extLst>
            <a:ext uri="{FF2B5EF4-FFF2-40B4-BE49-F238E27FC236}">
              <a16:creationId xmlns:a16="http://schemas.microsoft.com/office/drawing/2014/main" id="{00000000-0008-0000-0A00-000001040000}"/>
            </a:ext>
          </a:extLst>
        </xdr:cNvPr>
        <xdr:cNvPicPr>
          <a:picLocks noChangeAspect="1" noChangeArrowheads="1"/>
        </xdr:cNvPicPr>
      </xdr:nvPicPr>
      <xdr:blipFill>
        <a:blip xmlns:r="http://schemas.openxmlformats.org/officeDocument/2006/relationships" r:embed="rId20" cstate="print"/>
        <a:srcRect t="32692" b="55193"/>
        <a:stretch>
          <a:fillRect/>
        </a:stretch>
      </xdr:blipFill>
      <xdr:spPr bwMode="auto">
        <a:xfrm>
          <a:off x="324834" y="6412623"/>
          <a:ext cx="6086475" cy="715897"/>
        </a:xfrm>
        <a:prstGeom prst="rect">
          <a:avLst/>
        </a:prstGeom>
        <a:noFill/>
        <a:ln w="1">
          <a:noFill/>
          <a:miter lim="800000"/>
          <a:headEnd/>
          <a:tailEnd type="none" w="med" len="med"/>
        </a:ln>
        <a:effec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390525</xdr:colOff>
      <xdr:row>1</xdr:row>
      <xdr:rowOff>0</xdr:rowOff>
    </xdr:from>
    <xdr:to>
      <xdr:col>20</xdr:col>
      <xdr:colOff>465763</xdr:colOff>
      <xdr:row>18</xdr:row>
      <xdr:rowOff>142509</xdr:rowOff>
    </xdr:to>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9791700" y="161925"/>
          <a:ext cx="7695238" cy="2923809"/>
        </a:xfrm>
        <a:prstGeom prst="rect">
          <a:avLst/>
        </a:prstGeom>
      </xdr:spPr>
    </xdr:pic>
    <xdr:clientData/>
  </xdr:twoCellAnchor>
  <xdr:twoCellAnchor editAs="oneCell">
    <xdr:from>
      <xdr:col>10</xdr:col>
      <xdr:colOff>419100</xdr:colOff>
      <xdr:row>22</xdr:row>
      <xdr:rowOff>136807</xdr:rowOff>
    </xdr:from>
    <xdr:to>
      <xdr:col>21</xdr:col>
      <xdr:colOff>65346</xdr:colOff>
      <xdr:row>46</xdr:row>
      <xdr:rowOff>113661</xdr:rowOff>
    </xdr:to>
    <xdr:pic>
      <xdr:nvPicPr>
        <xdr:cNvPr id="3" name="Picture 2">
          <a:extLst>
            <a:ext uri="{FF2B5EF4-FFF2-40B4-BE49-F238E27FC236}">
              <a16:creationId xmlns:a16="http://schemas.microsoft.com/office/drawing/2014/main" id="{F00278FB-A4EC-2CC7-D965-C66D23133F33}"/>
            </a:ext>
          </a:extLst>
        </xdr:cNvPr>
        <xdr:cNvPicPr>
          <a:picLocks noChangeAspect="1"/>
        </xdr:cNvPicPr>
      </xdr:nvPicPr>
      <xdr:blipFill>
        <a:blip xmlns:r="http://schemas.openxmlformats.org/officeDocument/2006/relationships" r:embed="rId2"/>
        <a:stretch>
          <a:fillRect/>
        </a:stretch>
      </xdr:blipFill>
      <xdr:spPr>
        <a:xfrm>
          <a:off x="9820275" y="3727732"/>
          <a:ext cx="8028246" cy="3863054"/>
        </a:xfrm>
        <a:prstGeom prst="rect">
          <a:avLst/>
        </a:prstGeom>
      </xdr:spPr>
    </xdr:pic>
    <xdr:clientData/>
  </xdr:twoCellAnchor>
  <xdr:twoCellAnchor editAs="oneCell">
    <xdr:from>
      <xdr:col>1</xdr:col>
      <xdr:colOff>0</xdr:colOff>
      <xdr:row>187</xdr:row>
      <xdr:rowOff>0</xdr:rowOff>
    </xdr:from>
    <xdr:to>
      <xdr:col>10</xdr:col>
      <xdr:colOff>87057</xdr:colOff>
      <xdr:row>206</xdr:row>
      <xdr:rowOff>29008</xdr:rowOff>
    </xdr:to>
    <xdr:pic>
      <xdr:nvPicPr>
        <xdr:cNvPr id="4" name="Picture 3">
          <a:extLst>
            <a:ext uri="{FF2B5EF4-FFF2-40B4-BE49-F238E27FC236}">
              <a16:creationId xmlns:a16="http://schemas.microsoft.com/office/drawing/2014/main" id="{EF607AE4-9128-6256-1FEF-8CBDA4A3BE6D}"/>
            </a:ext>
          </a:extLst>
        </xdr:cNvPr>
        <xdr:cNvPicPr>
          <a:picLocks noChangeAspect="1"/>
        </xdr:cNvPicPr>
      </xdr:nvPicPr>
      <xdr:blipFill>
        <a:blip xmlns:r="http://schemas.openxmlformats.org/officeDocument/2006/relationships" r:embed="rId3"/>
        <a:stretch>
          <a:fillRect/>
        </a:stretch>
      </xdr:blipFill>
      <xdr:spPr>
        <a:xfrm>
          <a:off x="114300" y="30308550"/>
          <a:ext cx="9545382" cy="3105583"/>
        </a:xfrm>
        <a:prstGeom prst="rect">
          <a:avLst/>
        </a:prstGeom>
      </xdr:spPr>
    </xdr:pic>
    <xdr:clientData/>
  </xdr:twoCellAnchor>
  <xdr:twoCellAnchor editAs="oneCell">
    <xdr:from>
      <xdr:col>10</xdr:col>
      <xdr:colOff>0</xdr:colOff>
      <xdr:row>169</xdr:row>
      <xdr:rowOff>0</xdr:rowOff>
    </xdr:from>
    <xdr:to>
      <xdr:col>20</xdr:col>
      <xdr:colOff>363064</xdr:colOff>
      <xdr:row>214</xdr:row>
      <xdr:rowOff>153438</xdr:rowOff>
    </xdr:to>
    <xdr:pic>
      <xdr:nvPicPr>
        <xdr:cNvPr id="5" name="Picture 4">
          <a:extLst>
            <a:ext uri="{FF2B5EF4-FFF2-40B4-BE49-F238E27FC236}">
              <a16:creationId xmlns:a16="http://schemas.microsoft.com/office/drawing/2014/main" id="{99C292B5-CD07-55C3-71B2-3442D6D2FAD0}"/>
            </a:ext>
          </a:extLst>
        </xdr:cNvPr>
        <xdr:cNvPicPr>
          <a:picLocks noChangeAspect="1"/>
        </xdr:cNvPicPr>
      </xdr:nvPicPr>
      <xdr:blipFill>
        <a:blip xmlns:r="http://schemas.openxmlformats.org/officeDocument/2006/relationships" r:embed="rId4"/>
        <a:stretch>
          <a:fillRect/>
        </a:stretch>
      </xdr:blipFill>
      <xdr:spPr>
        <a:xfrm>
          <a:off x="9572625" y="27393900"/>
          <a:ext cx="7983064" cy="744006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390525</xdr:colOff>
      <xdr:row>1</xdr:row>
      <xdr:rowOff>0</xdr:rowOff>
    </xdr:from>
    <xdr:to>
      <xdr:col>23</xdr:col>
      <xdr:colOff>160963</xdr:colOff>
      <xdr:row>19</xdr:row>
      <xdr:rowOff>9159</xdr:rowOff>
    </xdr:to>
    <xdr:pic>
      <xdr:nvPicPr>
        <xdr:cNvPr id="2" name="Picture 1">
          <a:extLst>
            <a:ext uri="{FF2B5EF4-FFF2-40B4-BE49-F238E27FC236}">
              <a16:creationId xmlns:a16="http://schemas.microsoft.com/office/drawing/2014/main" id="{D5A2FF06-910B-4415-8FB9-D3EFBE03E66A}"/>
            </a:ext>
          </a:extLst>
        </xdr:cNvPr>
        <xdr:cNvPicPr>
          <a:picLocks noChangeAspect="1"/>
        </xdr:cNvPicPr>
      </xdr:nvPicPr>
      <xdr:blipFill>
        <a:blip xmlns:r="http://schemas.openxmlformats.org/officeDocument/2006/relationships" r:embed="rId1"/>
        <a:stretch>
          <a:fillRect/>
        </a:stretch>
      </xdr:blipFill>
      <xdr:spPr>
        <a:xfrm>
          <a:off x="9791700" y="161925"/>
          <a:ext cx="7695238" cy="2923809"/>
        </a:xfrm>
        <a:prstGeom prst="rect">
          <a:avLst/>
        </a:prstGeom>
      </xdr:spPr>
    </xdr:pic>
    <xdr:clientData/>
  </xdr:twoCellAnchor>
  <xdr:twoCellAnchor editAs="oneCell">
    <xdr:from>
      <xdr:col>10</xdr:col>
      <xdr:colOff>419100</xdr:colOff>
      <xdr:row>22</xdr:row>
      <xdr:rowOff>136807</xdr:rowOff>
    </xdr:from>
    <xdr:to>
      <xdr:col>23</xdr:col>
      <xdr:colOff>522546</xdr:colOff>
      <xdr:row>46</xdr:row>
      <xdr:rowOff>113661</xdr:rowOff>
    </xdr:to>
    <xdr:pic>
      <xdr:nvPicPr>
        <xdr:cNvPr id="3" name="Picture 2">
          <a:extLst>
            <a:ext uri="{FF2B5EF4-FFF2-40B4-BE49-F238E27FC236}">
              <a16:creationId xmlns:a16="http://schemas.microsoft.com/office/drawing/2014/main" id="{C79E0B22-BCC0-4D67-815D-179465674281}"/>
            </a:ext>
          </a:extLst>
        </xdr:cNvPr>
        <xdr:cNvPicPr>
          <a:picLocks noChangeAspect="1"/>
        </xdr:cNvPicPr>
      </xdr:nvPicPr>
      <xdr:blipFill>
        <a:blip xmlns:r="http://schemas.openxmlformats.org/officeDocument/2006/relationships" r:embed="rId2"/>
        <a:stretch>
          <a:fillRect/>
        </a:stretch>
      </xdr:blipFill>
      <xdr:spPr>
        <a:xfrm>
          <a:off x="9820275" y="3727732"/>
          <a:ext cx="8028246" cy="386305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loucestershirecc.sharepoint.com/SCHOOLS/GOVERNORS%20BUDGET%20PLANS/2011-12/Governors%20Budget%20Plan%202011-1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gloucestershirecc.sharepoint.com/SCHOOLS/SCHOOL%20BUDGETS%20(Pri%20+%20Sec%20only)/Primary%20and%20Secondary%20Budgets/2007-08%20and%20prior%20years/2003-04/2003-4%20SBUD%20Final%20amendment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gloucestershirecc.sharepoint.com/Users/NeilG/AppData/Local/Temp/DSG%20Virements.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gloucestershirecc.sharepoint.com/My%20Documents/2002-2003/2002-03%20Budget/Secondary%2002-03/2001SBUD%20Clawback.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gloucestershirecc.sharepoint.com/Documents%20and%20Settings/gtrickey/Local%20Settings/Temporary%20Internet%20Files/Content.Outlook/1IZ3QH1A/PupilPremium_LAFiles_Macr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gloucestershirecc.sharepoint.com/Documents%20and%20Settings/gtrickey/Local%20Settings/Temporary%20Internet%20Files/Content.Outlook/1IZ3QH1A/S251%20DSG%20analysi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gloucestershirecc.sharepoint.com/My%20Documents/2001-2002/Budget%20Data%2001-02/All%20Schools/Standards%20Fund%202001-0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www.gloucestershire.gov.uk/CorpResourcesFinance/GENERAL/Financial%20Systems%20&amp;%20Reporting/Systems%20&amp;%20Control/CFR%20Uploads/Balance%20Sheet%20Profit%20Centres/CFR%20vs%20SAP%20workings.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gloucestershirecc.sharepoint.com/CorpResourcesFinance/GENERAL/Financial%20Systems%20&amp;%20Reporting/Systems%20&amp;%20Control/CFR%20Uploads/Balance%20Sheet%20Profit%20Centres/CFR%20vs%20SAP%20workings.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gloucestershirecc.sharepoint.com/SCHOOLS/SCHOOL%20BUDGETS%20(Pri%20+%20Sec%20only)/Formula%20Capital/Formula%20Capital%20Master.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gloucestershirecc.sharepoint.com/SCHOOLS/SCHOOL%20BUDGETS%20(Pri%20+%20Sec%20only)/Primary%20and%20Secondary%20Budgets/2007-08%20and%20prior%20years/2003-04/2003PBUD%20final%20amendmen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loucestershirecc.sharepoint.com/SCHOOLS/GOVERNORS%20BUDGET%20PLANS/2011-12/Returns%20from%20Schools/GBP%20Return%20Analysis%202011-12.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gloucestershirecc.sharepoint.com/SCHOOLS/Contingency%20Budgets/2012-13/Contingency%20Monitoring%20-%20Period%2013.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gloucestershirecc.sharepoint.com/SCHOOLS/School%20Funding%20Reform%2012-13/2013-14%20FINAL%20BUDGET/Final%20budget%20excl%20HN%20top%20ups%2011DEC12%20with%20Waterwells%20Primary.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gloucestershirecc.sharepoint.com/SCHOOLS/Statementing%20Contingency/State%20Cont%202013-14/2013-14%20Monthly%20Adjustment%20Sheets/1.%20April%202013%20Adjustments%20Sheet.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gloucestershirecc.sharepoint.com/ACCOUNTS/Individual%20Names/Neil/SCHOOLS%20ISSUES/Budgets%20&amp;%20DSG/1314/DSG%20baselines%20and%20reconciliations/916_Baselines_Oct12.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GBP\10-11\Updated%20September%202010%20Governors%20Budget%20Plan.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www.gloucestershire.gov.uk/SCHOOLS/GOVERNORS%20BUDGET%20PLANS/2014-15/GBP%20returns/GBP%20Returns%20Summary/New%20Folder/Westbury%20on%20Severn%20Governors%20Budget%20Plan%202014-15.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gloucestershirecc.sharepoint.com/SCHOOLS/GOVERNORS%20BUDGET%20PLANS/2014-15/GBP%20returns/GBP%20Returns%20Summary/New%20Folder/Westbury%20on%20Severn%20Governors%20Budget%20Plan%202014-15.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www.gloucestershire.gov.uk/SCHOOLS/School%20Funding%20Reform%2012-13/14-15%20changes/FINAL%20SUBMISSION/Authority%20Proforma%20Tool/201415_APT_916_Gloucestershire_WORKING_72_HN_Places_&amp;_Contribution_V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gloucestershirecc.sharepoint.com/SCHOOLS/Statementing%20Contingency/State%20Cont%202013-14/New%20Gold%20Sheet%202013-14.xlsx" TargetMode="External"/></Relationships>
</file>

<file path=xl/externalLinks/_rels/externalLink29.xml.rels><?xml version="1.0" encoding="UTF-8" standalone="yes"?>
<Relationships xmlns="http://schemas.openxmlformats.org/package/2006/relationships"><Relationship Id="rId2" Type="http://schemas.microsoft.com/office/2019/04/relationships/externalLinkLongPath" Target="https://gloucestershirecc.sharepoint.com/SCHOOLS/School%20Funding%20Reform%2012-13/14-15%20changes/DRAFT%20SUBMISSION/IM%20Portal%20downloads/Authority%20Proforma%20Tool%20Working/Draft%20Submission%20October%202013/Gloucestershire_APT1415-18jun13-v1_0_working_%20version_FINAL_B.xls?420A2E78" TargetMode="External"/><Relationship Id="rId1" Type="http://schemas.openxmlformats.org/officeDocument/2006/relationships/externalLinkPath" Target="file:///\\420A2E78\Gloucestershire_APT1415-18jun13-v1_0_working_%20version_FINAL_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gloucestershirecc.sharepoint.com/SCHOOLS/School%20Funding%20Reform%2012-13/14-15%20changes/FINAL%20SUBMISSION/Authority%20Proforma%20Tool/201415_APT_916_Gloucestershire_WORKING_72_HN_Places_&amp;_Contribution_V2.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gloucestershirecc.sharepoint.com/SCHOOLS/SCHOOL%20BUDGETS%20(Pri%20+%20Sec%20only)/Primary%20and%20Secondary%20Budgets/2014-15/Budget%20Coding%20&amp;%20Advances/Gary%20Upload%20Template%2014-15%20v2.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gloucestershirecc.sharepoint.com/SCHOOLS/Statementing%20Contingency/State%20Cont%20201213/Gold%20Sheets/13.%20January%202013%20PROCESSED%20100694187.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gloucestershirecc.sharepoint.com/My%20Documents/2003-2004/Formula%20capital%202003%202004%202005.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s://www.gloucestershire.gov.uk/SCHOOLS/CFR%20&amp;%20Year-end/2012-13/Year%20End%20Balances%20Summary%202012-13.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gloucestershirecc.sharepoint.com/SCHOOLS/CFR%20&amp;%20Year-end/2012-13/Year%20End%20Balances%20Summary%202012-13.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gloucestershirecc.sharepoint.com/My%20Documents/2003-2004/Draft%20SSG%20(Wilndfall)%20grants.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gloucestershirecc.sharepoint.com/GENERAL/SEN/Data%20Requests/Finance%20Queries/2008/Totals%20On%20CoP%20by%20Key%20Stage%2014-02-08%20(J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gloucestershirecc.sharepoint.com/SCHOOLS/GOVERNORS%20BUDGET%20PLANS/Staff%20Costing%20+%20Future%20Budget%20Calc/Future%20Budget%20Calculator%202010-1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gloucestershirecc.sharepoint.com/SCHOOLS/Academies/New%20Academy%20Ready%20Reckoner%20(LACSEG)%20and%20S25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gloucestershirecc.sharepoint.com/Documents%20and%20Settings/gtrickey/Application%20Data/Microsoft/Excel/next%20steps%20modelling%20tool%20v3b%20(with%20waterwell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www.gloucestershire.gov.uk/SCHOOLS/CFR%20&amp;%20Year-end/2013-14/CFR%20Return/Chequebook%20Year%20End-Return%20Summary%202013-1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gloucestershirecc.sharepoint.com/SCHOOLS/CFR%20&amp;%20Year-end/2013-14/CFR%20Return/Chequebook%20Year%20End-Return%20Summary%202013-1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gloucestershirecc.sharepoint.com/My%20Documents/2003-2004/Primary%2003-04/2003PBU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MS6 Report"/>
      <sheetName val="Data for analysis"/>
      <sheetName val="Chq Bk Actuals 1011"/>
      <sheetName val="Central Actuals 1011"/>
      <sheetName val="1.Notes"/>
      <sheetName val="2.Code Order Input"/>
      <sheetName val="3.CFR Budget Plan"/>
      <sheetName val="4.Revenue Balances"/>
      <sheetName val="5.Historic Trends"/>
      <sheetName val="6.GovApproval"/>
      <sheetName val="Commitments 1."/>
      <sheetName val="Commitments 2."/>
      <sheetName val="Commitments 3."/>
      <sheetName val="Commitments 4."/>
      <sheetName val="FMS6 Export"/>
      <sheetName val="Check Errors"/>
      <sheetName val="Balances 07-09"/>
      <sheetName val="1112 Bud Coding ISB &amp; Limits"/>
      <sheetName val="GBP 08-09"/>
      <sheetName val="08-09 Actuals"/>
      <sheetName val="GBP 09-10"/>
      <sheetName val="0910 Actuals"/>
      <sheetName val="1011 GBP Data"/>
      <sheetName val="1011 Stds Fund Master"/>
      <sheetName val="Validations"/>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4">
          <cell r="A4">
            <v>125</v>
          </cell>
          <cell r="B4" t="str">
            <v>Alderman Knight</v>
          </cell>
          <cell r="D4">
            <v>111428</v>
          </cell>
          <cell r="E4">
            <v>0</v>
          </cell>
          <cell r="F4">
            <v>15102</v>
          </cell>
          <cell r="G4">
            <v>1125</v>
          </cell>
          <cell r="H4">
            <v>0</v>
          </cell>
          <cell r="I4">
            <v>0</v>
          </cell>
          <cell r="J4">
            <v>1011162</v>
          </cell>
          <cell r="K4">
            <v>0</v>
          </cell>
          <cell r="L4">
            <v>0</v>
          </cell>
          <cell r="M4">
            <v>0</v>
          </cell>
          <cell r="N4">
            <v>41239</v>
          </cell>
          <cell r="O4">
            <v>16000</v>
          </cell>
          <cell r="P4">
            <v>0</v>
          </cell>
          <cell r="Q4">
            <v>0</v>
          </cell>
          <cell r="R4">
            <v>0</v>
          </cell>
          <cell r="S4">
            <v>0</v>
          </cell>
          <cell r="T4">
            <v>0</v>
          </cell>
          <cell r="U4">
            <v>0</v>
          </cell>
          <cell r="V4">
            <v>0</v>
          </cell>
          <cell r="W4">
            <v>50401</v>
          </cell>
          <cell r="X4">
            <v>0</v>
          </cell>
          <cell r="Y4">
            <v>0</v>
          </cell>
          <cell r="Z4">
            <v>0</v>
          </cell>
          <cell r="AA4">
            <v>558735</v>
          </cell>
          <cell r="AB4">
            <v>20116</v>
          </cell>
          <cell r="AC4">
            <v>291945</v>
          </cell>
          <cell r="AD4">
            <v>22735</v>
          </cell>
          <cell r="AE4">
            <v>46476</v>
          </cell>
          <cell r="AF4">
            <v>1098</v>
          </cell>
          <cell r="AG4">
            <v>18674</v>
          </cell>
          <cell r="AH4">
            <v>5000</v>
          </cell>
          <cell r="AI4">
            <v>12500</v>
          </cell>
          <cell r="AJ4">
            <v>31183</v>
          </cell>
          <cell r="AK4">
            <v>7796</v>
          </cell>
          <cell r="AL4">
            <v>17000</v>
          </cell>
          <cell r="AM4">
            <v>900</v>
          </cell>
          <cell r="AN4">
            <v>1500</v>
          </cell>
          <cell r="AO4">
            <v>4600</v>
          </cell>
          <cell r="AP4">
            <v>20000</v>
          </cell>
          <cell r="AQ4">
            <v>0</v>
          </cell>
          <cell r="AR4">
            <v>0</v>
          </cell>
          <cell r="AS4">
            <v>42012</v>
          </cell>
          <cell r="AT4">
            <v>13971</v>
          </cell>
          <cell r="AU4">
            <v>2500</v>
          </cell>
          <cell r="AV4">
            <v>6450</v>
          </cell>
          <cell r="AW4">
            <v>0</v>
          </cell>
          <cell r="AX4">
            <v>0</v>
          </cell>
          <cell r="AY4">
            <v>6090</v>
          </cell>
          <cell r="AZ4">
            <v>0</v>
          </cell>
          <cell r="BA4">
            <v>0</v>
          </cell>
          <cell r="BB4">
            <v>16638</v>
          </cell>
          <cell r="BC4">
            <v>0</v>
          </cell>
          <cell r="BD4">
            <v>0</v>
          </cell>
          <cell r="BE4">
            <v>0</v>
          </cell>
          <cell r="BF4">
            <v>0</v>
          </cell>
          <cell r="BG4">
            <v>29084</v>
          </cell>
          <cell r="BH4">
            <v>0</v>
          </cell>
          <cell r="BI4">
            <v>0</v>
          </cell>
          <cell r="BJ4">
            <v>0</v>
          </cell>
          <cell r="BK4">
            <v>44186</v>
          </cell>
          <cell r="BL4">
            <v>0</v>
          </cell>
          <cell r="BM4">
            <v>1125</v>
          </cell>
          <cell r="BN4">
            <v>82311</v>
          </cell>
          <cell r="BO4">
            <v>0</v>
          </cell>
          <cell r="BP4">
            <v>0</v>
          </cell>
          <cell r="BQ4">
            <v>0</v>
          </cell>
          <cell r="BR4">
            <v>0</v>
          </cell>
          <cell r="BS4">
            <v>0</v>
          </cell>
          <cell r="BT4">
            <v>82311</v>
          </cell>
        </row>
        <row r="5">
          <cell r="A5">
            <v>126</v>
          </cell>
          <cell r="B5" t="str">
            <v>Amberley  Ridge</v>
          </cell>
          <cell r="D5">
            <v>848</v>
          </cell>
          <cell r="E5">
            <v>0</v>
          </cell>
          <cell r="F5">
            <v>4515</v>
          </cell>
          <cell r="G5">
            <v>0</v>
          </cell>
          <cell r="H5">
            <v>0</v>
          </cell>
          <cell r="I5">
            <v>0</v>
          </cell>
          <cell r="J5">
            <v>1082955</v>
          </cell>
          <cell r="K5">
            <v>0</v>
          </cell>
          <cell r="L5">
            <v>0</v>
          </cell>
          <cell r="M5">
            <v>0</v>
          </cell>
          <cell r="N5">
            <v>37740</v>
          </cell>
          <cell r="O5">
            <v>0</v>
          </cell>
          <cell r="P5">
            <v>0</v>
          </cell>
          <cell r="Q5">
            <v>0</v>
          </cell>
          <cell r="R5">
            <v>1000</v>
          </cell>
          <cell r="S5">
            <v>8000</v>
          </cell>
          <cell r="T5">
            <v>2000</v>
          </cell>
          <cell r="U5">
            <v>0</v>
          </cell>
          <cell r="V5">
            <v>5500</v>
          </cell>
          <cell r="W5">
            <v>47105</v>
          </cell>
          <cell r="X5">
            <v>0</v>
          </cell>
          <cell r="Y5">
            <v>0</v>
          </cell>
          <cell r="Z5">
            <v>0</v>
          </cell>
          <cell r="AA5">
            <v>402002</v>
          </cell>
          <cell r="AB5">
            <v>3526</v>
          </cell>
          <cell r="AC5">
            <v>478789</v>
          </cell>
          <cell r="AD5">
            <v>84872</v>
          </cell>
          <cell r="AE5">
            <v>46356</v>
          </cell>
          <cell r="AF5">
            <v>0</v>
          </cell>
          <cell r="AG5">
            <v>16014</v>
          </cell>
          <cell r="AH5">
            <v>5000</v>
          </cell>
          <cell r="AI5">
            <v>7587</v>
          </cell>
          <cell r="AJ5">
            <v>11280</v>
          </cell>
          <cell r="AK5">
            <v>7571</v>
          </cell>
          <cell r="AL5">
            <v>13500</v>
          </cell>
          <cell r="AM5">
            <v>2265</v>
          </cell>
          <cell r="AN5">
            <v>3000</v>
          </cell>
          <cell r="AO5">
            <v>2830</v>
          </cell>
          <cell r="AP5">
            <v>21500</v>
          </cell>
          <cell r="AQ5">
            <v>0</v>
          </cell>
          <cell r="AR5">
            <v>3060</v>
          </cell>
          <cell r="AS5">
            <v>34484</v>
          </cell>
          <cell r="AT5">
            <v>5323</v>
          </cell>
          <cell r="AU5">
            <v>0</v>
          </cell>
          <cell r="AV5">
            <v>17310</v>
          </cell>
          <cell r="AW5">
            <v>5279</v>
          </cell>
          <cell r="AX5">
            <v>0</v>
          </cell>
          <cell r="AY5">
            <v>25584</v>
          </cell>
          <cell r="AZ5">
            <v>7000</v>
          </cell>
          <cell r="BA5">
            <v>0</v>
          </cell>
          <cell r="BB5">
            <v>16016</v>
          </cell>
          <cell r="BC5">
            <v>0</v>
          </cell>
          <cell r="BD5">
            <v>0</v>
          </cell>
          <cell r="BE5">
            <v>0</v>
          </cell>
          <cell r="BF5">
            <v>0</v>
          </cell>
          <cell r="BG5">
            <v>25493</v>
          </cell>
          <cell r="BH5">
            <v>0</v>
          </cell>
          <cell r="BI5">
            <v>0</v>
          </cell>
          <cell r="BJ5">
            <v>0</v>
          </cell>
          <cell r="BK5">
            <v>30008</v>
          </cell>
          <cell r="BL5">
            <v>0</v>
          </cell>
          <cell r="BM5">
            <v>0</v>
          </cell>
          <cell r="BN5">
            <v>-35000</v>
          </cell>
          <cell r="BO5">
            <v>0</v>
          </cell>
          <cell r="BP5">
            <v>0</v>
          </cell>
          <cell r="BQ5">
            <v>0</v>
          </cell>
          <cell r="BR5">
            <v>0</v>
          </cell>
          <cell r="BS5">
            <v>0</v>
          </cell>
          <cell r="BT5">
            <v>-35000</v>
          </cell>
        </row>
        <row r="6">
          <cell r="A6">
            <v>127</v>
          </cell>
          <cell r="B6" t="str">
            <v>Bettridge</v>
          </cell>
          <cell r="D6">
            <v>130807</v>
          </cell>
          <cell r="E6">
            <v>0</v>
          </cell>
          <cell r="F6">
            <v>36644</v>
          </cell>
          <cell r="G6">
            <v>0</v>
          </cell>
          <cell r="H6">
            <v>0</v>
          </cell>
          <cell r="I6">
            <v>0</v>
          </cell>
          <cell r="J6">
            <v>1718457</v>
          </cell>
          <cell r="K6">
            <v>0</v>
          </cell>
          <cell r="L6">
            <v>0</v>
          </cell>
          <cell r="M6">
            <v>0</v>
          </cell>
          <cell r="N6">
            <v>123652</v>
          </cell>
          <cell r="O6">
            <v>0</v>
          </cell>
          <cell r="P6">
            <v>0</v>
          </cell>
          <cell r="Q6">
            <v>15000</v>
          </cell>
          <cell r="R6">
            <v>0</v>
          </cell>
          <cell r="S6">
            <v>0</v>
          </cell>
          <cell r="T6">
            <v>0</v>
          </cell>
          <cell r="U6">
            <v>0</v>
          </cell>
          <cell r="V6">
            <v>0</v>
          </cell>
          <cell r="W6">
            <v>40368</v>
          </cell>
          <cell r="X6">
            <v>0</v>
          </cell>
          <cell r="Y6">
            <v>0</v>
          </cell>
          <cell r="Z6">
            <v>0</v>
          </cell>
          <cell r="AA6">
            <v>832444</v>
          </cell>
          <cell r="AB6">
            <v>30597</v>
          </cell>
          <cell r="AC6">
            <v>702573</v>
          </cell>
          <cell r="AD6">
            <v>41027</v>
          </cell>
          <cell r="AE6">
            <v>49858</v>
          </cell>
          <cell r="AF6">
            <v>0</v>
          </cell>
          <cell r="AG6">
            <v>70366</v>
          </cell>
          <cell r="AH6">
            <v>6000</v>
          </cell>
          <cell r="AI6">
            <v>16725</v>
          </cell>
          <cell r="AJ6">
            <v>38400</v>
          </cell>
          <cell r="AK6">
            <v>9600</v>
          </cell>
          <cell r="AL6">
            <v>8300</v>
          </cell>
          <cell r="AM6">
            <v>2700</v>
          </cell>
          <cell r="AN6">
            <v>6000</v>
          </cell>
          <cell r="AO6">
            <v>2000</v>
          </cell>
          <cell r="AP6">
            <v>35000</v>
          </cell>
          <cell r="AQ6">
            <v>0</v>
          </cell>
          <cell r="AR6">
            <v>0</v>
          </cell>
          <cell r="AS6">
            <v>84074</v>
          </cell>
          <cell r="AT6">
            <v>1000</v>
          </cell>
          <cell r="AU6">
            <v>0</v>
          </cell>
          <cell r="AV6">
            <v>8760</v>
          </cell>
          <cell r="AW6">
            <v>11193</v>
          </cell>
          <cell r="AX6">
            <v>0</v>
          </cell>
          <cell r="AY6">
            <v>7830</v>
          </cell>
          <cell r="AZ6">
            <v>0</v>
          </cell>
          <cell r="BA6">
            <v>0</v>
          </cell>
          <cell r="BB6">
            <v>9402</v>
          </cell>
          <cell r="BC6">
            <v>0</v>
          </cell>
          <cell r="BD6">
            <v>0</v>
          </cell>
          <cell r="BE6">
            <v>0</v>
          </cell>
          <cell r="BF6">
            <v>0</v>
          </cell>
          <cell r="BG6">
            <v>18511</v>
          </cell>
          <cell r="BH6">
            <v>0</v>
          </cell>
          <cell r="BI6">
            <v>0</v>
          </cell>
          <cell r="BJ6">
            <v>0</v>
          </cell>
          <cell r="BK6">
            <v>55155</v>
          </cell>
          <cell r="BL6">
            <v>0</v>
          </cell>
          <cell r="BM6">
            <v>0</v>
          </cell>
          <cell r="BN6">
            <v>54435</v>
          </cell>
          <cell r="BO6">
            <v>0</v>
          </cell>
          <cell r="BP6">
            <v>0</v>
          </cell>
          <cell r="BQ6">
            <v>0</v>
          </cell>
          <cell r="BR6">
            <v>0</v>
          </cell>
          <cell r="BS6">
            <v>0</v>
          </cell>
          <cell r="BT6">
            <v>54435</v>
          </cell>
        </row>
        <row r="7">
          <cell r="A7">
            <v>130</v>
          </cell>
          <cell r="B7" t="str">
            <v>Cam House</v>
          </cell>
        </row>
        <row r="8">
          <cell r="A8">
            <v>132</v>
          </cell>
          <cell r="B8" t="str">
            <v>Coln House</v>
          </cell>
          <cell r="C8">
            <v>1</v>
          </cell>
          <cell r="D8">
            <v>73577</v>
          </cell>
          <cell r="E8">
            <v>0</v>
          </cell>
          <cell r="F8">
            <v>5033</v>
          </cell>
          <cell r="G8">
            <v>132</v>
          </cell>
          <cell r="H8">
            <v>0</v>
          </cell>
          <cell r="I8">
            <v>0</v>
          </cell>
          <cell r="J8">
            <v>1560320</v>
          </cell>
          <cell r="K8">
            <v>0</v>
          </cell>
          <cell r="L8">
            <v>14755</v>
          </cell>
          <cell r="M8">
            <v>0</v>
          </cell>
          <cell r="N8">
            <v>37753</v>
          </cell>
          <cell r="O8">
            <v>78397</v>
          </cell>
          <cell r="P8">
            <v>17828</v>
          </cell>
          <cell r="Q8">
            <v>23250</v>
          </cell>
          <cell r="R8">
            <v>0</v>
          </cell>
          <cell r="S8">
            <v>15000</v>
          </cell>
          <cell r="T8">
            <v>12000</v>
          </cell>
          <cell r="U8">
            <v>0</v>
          </cell>
          <cell r="V8">
            <v>27410</v>
          </cell>
          <cell r="W8">
            <v>47105</v>
          </cell>
          <cell r="X8">
            <v>0</v>
          </cell>
          <cell r="Y8">
            <v>0</v>
          </cell>
          <cell r="Z8">
            <v>0</v>
          </cell>
          <cell r="AA8">
            <v>646677</v>
          </cell>
          <cell r="AB8">
            <v>7000</v>
          </cell>
          <cell r="AC8">
            <v>739095</v>
          </cell>
          <cell r="AD8">
            <v>88176</v>
          </cell>
          <cell r="AE8">
            <v>51283</v>
          </cell>
          <cell r="AF8">
            <v>62981</v>
          </cell>
          <cell r="AG8">
            <v>0</v>
          </cell>
          <cell r="AH8">
            <v>5650</v>
          </cell>
          <cell r="AI8">
            <v>8300</v>
          </cell>
          <cell r="AJ8">
            <v>23200</v>
          </cell>
          <cell r="AK8">
            <v>5800</v>
          </cell>
          <cell r="AL8">
            <v>32300</v>
          </cell>
          <cell r="AM8">
            <v>500</v>
          </cell>
          <cell r="AN8">
            <v>3250</v>
          </cell>
          <cell r="AO8">
            <v>4000</v>
          </cell>
          <cell r="AP8">
            <v>38000</v>
          </cell>
          <cell r="AQ8">
            <v>0</v>
          </cell>
          <cell r="AR8">
            <v>6550</v>
          </cell>
          <cell r="AS8">
            <v>82583</v>
          </cell>
          <cell r="AT8">
            <v>10227</v>
          </cell>
          <cell r="AU8">
            <v>2000</v>
          </cell>
          <cell r="AV8">
            <v>28940</v>
          </cell>
          <cell r="AW8">
            <v>6858</v>
          </cell>
          <cell r="AX8">
            <v>0</v>
          </cell>
          <cell r="AY8">
            <v>28100</v>
          </cell>
          <cell r="AZ8">
            <v>0</v>
          </cell>
          <cell r="BA8">
            <v>1048</v>
          </cell>
          <cell r="BB8">
            <v>10138</v>
          </cell>
          <cell r="BC8">
            <v>0</v>
          </cell>
          <cell r="BD8">
            <v>0</v>
          </cell>
          <cell r="BE8">
            <v>0</v>
          </cell>
          <cell r="BF8">
            <v>0</v>
          </cell>
          <cell r="BG8">
            <v>27383</v>
          </cell>
          <cell r="BH8">
            <v>0</v>
          </cell>
          <cell r="BI8">
            <v>0</v>
          </cell>
          <cell r="BJ8">
            <v>0</v>
          </cell>
          <cell r="BK8">
            <v>32416</v>
          </cell>
          <cell r="BL8">
            <v>0</v>
          </cell>
          <cell r="BM8">
            <v>132</v>
          </cell>
          <cell r="BN8">
            <v>14739</v>
          </cell>
          <cell r="BO8">
            <v>0</v>
          </cell>
          <cell r="BP8">
            <v>0</v>
          </cell>
          <cell r="BQ8">
            <v>0</v>
          </cell>
          <cell r="BR8">
            <v>0</v>
          </cell>
          <cell r="BS8">
            <v>0</v>
          </cell>
          <cell r="BT8">
            <v>14739</v>
          </cell>
        </row>
        <row r="9">
          <cell r="A9">
            <v>137</v>
          </cell>
          <cell r="B9" t="str">
            <v>Paternoster</v>
          </cell>
          <cell r="D9">
            <v>30124</v>
          </cell>
          <cell r="E9">
            <v>0</v>
          </cell>
          <cell r="F9">
            <v>93072</v>
          </cell>
          <cell r="G9">
            <v>701</v>
          </cell>
          <cell r="H9">
            <v>0</v>
          </cell>
          <cell r="I9">
            <v>0</v>
          </cell>
          <cell r="J9">
            <v>828301</v>
          </cell>
          <cell r="K9">
            <v>0</v>
          </cell>
          <cell r="L9">
            <v>0</v>
          </cell>
          <cell r="M9">
            <v>0</v>
          </cell>
          <cell r="N9">
            <v>45330</v>
          </cell>
          <cell r="O9">
            <v>0</v>
          </cell>
          <cell r="P9">
            <v>0</v>
          </cell>
          <cell r="Q9">
            <v>11000</v>
          </cell>
          <cell r="R9">
            <v>8000</v>
          </cell>
          <cell r="S9">
            <v>0</v>
          </cell>
          <cell r="T9">
            <v>0</v>
          </cell>
          <cell r="U9">
            <v>0</v>
          </cell>
          <cell r="V9">
            <v>1961</v>
          </cell>
          <cell r="W9">
            <v>47105</v>
          </cell>
          <cell r="X9">
            <v>0</v>
          </cell>
          <cell r="Y9">
            <v>0</v>
          </cell>
          <cell r="Z9">
            <v>0</v>
          </cell>
          <cell r="AA9">
            <v>383283</v>
          </cell>
          <cell r="AB9">
            <v>37529</v>
          </cell>
          <cell r="AC9">
            <v>333990</v>
          </cell>
          <cell r="AD9">
            <v>35194</v>
          </cell>
          <cell r="AE9">
            <v>22250</v>
          </cell>
          <cell r="AF9">
            <v>8920</v>
          </cell>
          <cell r="AG9">
            <v>11942</v>
          </cell>
          <cell r="AH9">
            <v>2400</v>
          </cell>
          <cell r="AI9">
            <v>4200</v>
          </cell>
          <cell r="AJ9">
            <v>26500</v>
          </cell>
          <cell r="AK9">
            <v>6500</v>
          </cell>
          <cell r="AL9">
            <v>12850</v>
          </cell>
          <cell r="AM9">
            <v>5000</v>
          </cell>
          <cell r="AN9">
            <v>3000</v>
          </cell>
          <cell r="AO9">
            <v>1800</v>
          </cell>
          <cell r="AP9">
            <v>24000</v>
          </cell>
          <cell r="AQ9">
            <v>0</v>
          </cell>
          <cell r="AR9">
            <v>4100</v>
          </cell>
          <cell r="AS9">
            <v>22461</v>
          </cell>
          <cell r="AT9">
            <v>0</v>
          </cell>
          <cell r="AU9">
            <v>0</v>
          </cell>
          <cell r="AV9">
            <v>3800</v>
          </cell>
          <cell r="AW9">
            <v>5473</v>
          </cell>
          <cell r="AX9">
            <v>0</v>
          </cell>
          <cell r="AY9">
            <v>4680</v>
          </cell>
          <cell r="AZ9">
            <v>0</v>
          </cell>
          <cell r="BA9">
            <v>0</v>
          </cell>
          <cell r="BB9">
            <v>9986</v>
          </cell>
          <cell r="BC9">
            <v>0</v>
          </cell>
          <cell r="BD9">
            <v>0</v>
          </cell>
          <cell r="BE9">
            <v>0</v>
          </cell>
          <cell r="BF9">
            <v>0</v>
          </cell>
          <cell r="BG9">
            <v>25588</v>
          </cell>
          <cell r="BH9">
            <v>0</v>
          </cell>
          <cell r="BI9">
            <v>0</v>
          </cell>
          <cell r="BJ9">
            <v>0</v>
          </cell>
          <cell r="BK9">
            <v>53698</v>
          </cell>
          <cell r="BL9">
            <v>0</v>
          </cell>
          <cell r="BM9">
            <v>701</v>
          </cell>
          <cell r="BN9">
            <v>1963</v>
          </cell>
          <cell r="BO9">
            <v>0</v>
          </cell>
          <cell r="BP9">
            <v>64962</v>
          </cell>
          <cell r="BQ9">
            <v>0</v>
          </cell>
          <cell r="BR9">
            <v>0</v>
          </cell>
          <cell r="BS9">
            <v>0</v>
          </cell>
          <cell r="BT9">
            <v>66925</v>
          </cell>
        </row>
        <row r="10">
          <cell r="A10">
            <v>138</v>
          </cell>
          <cell r="B10" t="str">
            <v>Sandford</v>
          </cell>
          <cell r="D10">
            <v>6173</v>
          </cell>
          <cell r="E10">
            <v>0</v>
          </cell>
          <cell r="F10">
            <v>27992</v>
          </cell>
          <cell r="G10">
            <v>454</v>
          </cell>
          <cell r="H10">
            <v>0</v>
          </cell>
          <cell r="I10">
            <v>0</v>
          </cell>
          <cell r="J10">
            <v>1008665</v>
          </cell>
          <cell r="K10">
            <v>0</v>
          </cell>
          <cell r="L10">
            <v>0</v>
          </cell>
          <cell r="M10">
            <v>0</v>
          </cell>
          <cell r="N10">
            <v>37441</v>
          </cell>
          <cell r="O10">
            <v>0</v>
          </cell>
          <cell r="P10">
            <v>15878</v>
          </cell>
          <cell r="Q10">
            <v>0</v>
          </cell>
          <cell r="R10">
            <v>0</v>
          </cell>
          <cell r="S10">
            <v>0</v>
          </cell>
          <cell r="T10">
            <v>0</v>
          </cell>
          <cell r="U10">
            <v>0</v>
          </cell>
          <cell r="V10">
            <v>17854</v>
          </cell>
          <cell r="W10">
            <v>34220</v>
          </cell>
          <cell r="X10">
            <v>0</v>
          </cell>
          <cell r="Y10">
            <v>0</v>
          </cell>
          <cell r="Z10">
            <v>0</v>
          </cell>
          <cell r="AA10">
            <v>687890</v>
          </cell>
          <cell r="AB10">
            <v>15000</v>
          </cell>
          <cell r="AC10">
            <v>180048</v>
          </cell>
          <cell r="AD10">
            <v>27636</v>
          </cell>
          <cell r="AE10">
            <v>50625</v>
          </cell>
          <cell r="AF10">
            <v>0</v>
          </cell>
          <cell r="AG10">
            <v>7896</v>
          </cell>
          <cell r="AH10">
            <v>16200</v>
          </cell>
          <cell r="AI10">
            <v>7195</v>
          </cell>
          <cell r="AJ10">
            <v>0</v>
          </cell>
          <cell r="AK10">
            <v>0</v>
          </cell>
          <cell r="AL10">
            <v>28500</v>
          </cell>
          <cell r="AM10">
            <v>3000</v>
          </cell>
          <cell r="AN10">
            <v>22500</v>
          </cell>
          <cell r="AO10">
            <v>2089</v>
          </cell>
          <cell r="AP10">
            <v>23000</v>
          </cell>
          <cell r="AQ10">
            <v>0</v>
          </cell>
          <cell r="AR10">
            <v>1415</v>
          </cell>
          <cell r="AS10">
            <v>74363</v>
          </cell>
          <cell r="AT10">
            <v>4329</v>
          </cell>
          <cell r="AU10">
            <v>1500</v>
          </cell>
          <cell r="AV10">
            <v>25983</v>
          </cell>
          <cell r="AW10">
            <v>9144</v>
          </cell>
          <cell r="AX10">
            <v>0</v>
          </cell>
          <cell r="AY10">
            <v>4350</v>
          </cell>
          <cell r="AZ10">
            <v>0</v>
          </cell>
          <cell r="BA10">
            <v>0</v>
          </cell>
          <cell r="BB10">
            <v>8568</v>
          </cell>
          <cell r="BC10">
            <v>0</v>
          </cell>
          <cell r="BD10">
            <v>0</v>
          </cell>
          <cell r="BE10">
            <v>0</v>
          </cell>
          <cell r="BF10">
            <v>0</v>
          </cell>
          <cell r="BG10">
            <v>28706</v>
          </cell>
          <cell r="BH10">
            <v>0</v>
          </cell>
          <cell r="BI10">
            <v>0</v>
          </cell>
          <cell r="BJ10">
            <v>0</v>
          </cell>
          <cell r="BK10">
            <v>56698</v>
          </cell>
          <cell r="BL10">
            <v>0</v>
          </cell>
          <cell r="BM10">
            <v>454</v>
          </cell>
          <cell r="BN10">
            <v>-81000</v>
          </cell>
          <cell r="BO10">
            <v>0</v>
          </cell>
          <cell r="BP10">
            <v>0</v>
          </cell>
          <cell r="BQ10">
            <v>0</v>
          </cell>
          <cell r="BR10">
            <v>0</v>
          </cell>
          <cell r="BS10">
            <v>0</v>
          </cell>
          <cell r="BT10">
            <v>-81000</v>
          </cell>
        </row>
        <row r="11">
          <cell r="A11">
            <v>139</v>
          </cell>
          <cell r="B11" t="str">
            <v>The Shrubberies</v>
          </cell>
          <cell r="D11">
            <v>56259</v>
          </cell>
          <cell r="E11">
            <v>0</v>
          </cell>
          <cell r="F11">
            <v>0</v>
          </cell>
          <cell r="G11">
            <v>3179</v>
          </cell>
          <cell r="H11">
            <v>0</v>
          </cell>
          <cell r="I11">
            <v>0</v>
          </cell>
          <cell r="J11">
            <v>1444552</v>
          </cell>
          <cell r="K11">
            <v>0</v>
          </cell>
          <cell r="L11">
            <v>0</v>
          </cell>
          <cell r="M11">
            <v>0</v>
          </cell>
          <cell r="N11">
            <v>38204</v>
          </cell>
          <cell r="O11">
            <v>0</v>
          </cell>
          <cell r="P11">
            <v>0</v>
          </cell>
          <cell r="Q11">
            <v>4000</v>
          </cell>
          <cell r="R11">
            <v>0</v>
          </cell>
          <cell r="S11">
            <v>0</v>
          </cell>
          <cell r="T11">
            <v>0</v>
          </cell>
          <cell r="U11">
            <v>0</v>
          </cell>
          <cell r="V11">
            <v>0</v>
          </cell>
          <cell r="W11">
            <v>44197</v>
          </cell>
          <cell r="X11">
            <v>0</v>
          </cell>
          <cell r="Y11">
            <v>0</v>
          </cell>
          <cell r="Z11">
            <v>0</v>
          </cell>
          <cell r="AA11">
            <v>683137</v>
          </cell>
          <cell r="AB11">
            <v>3000</v>
          </cell>
          <cell r="AC11">
            <v>542933</v>
          </cell>
          <cell r="AD11">
            <v>12780</v>
          </cell>
          <cell r="AE11">
            <v>44246</v>
          </cell>
          <cell r="AF11">
            <v>0</v>
          </cell>
          <cell r="AG11">
            <v>34481</v>
          </cell>
          <cell r="AH11">
            <v>4000</v>
          </cell>
          <cell r="AI11">
            <v>13800</v>
          </cell>
          <cell r="AJ11">
            <v>43000</v>
          </cell>
          <cell r="AK11">
            <v>15000</v>
          </cell>
          <cell r="AL11">
            <v>42743</v>
          </cell>
          <cell r="AM11">
            <v>2500</v>
          </cell>
          <cell r="AN11">
            <v>20700</v>
          </cell>
          <cell r="AO11">
            <v>3600</v>
          </cell>
          <cell r="AP11">
            <v>24500</v>
          </cell>
          <cell r="AQ11">
            <v>0</v>
          </cell>
          <cell r="AR11">
            <v>4140</v>
          </cell>
          <cell r="AS11">
            <v>21596</v>
          </cell>
          <cell r="AT11">
            <v>13666</v>
          </cell>
          <cell r="AU11">
            <v>0</v>
          </cell>
          <cell r="AV11">
            <v>7450</v>
          </cell>
          <cell r="AW11">
            <v>240</v>
          </cell>
          <cell r="AX11">
            <v>0</v>
          </cell>
          <cell r="AY11">
            <v>6000</v>
          </cell>
          <cell r="AZ11">
            <v>0</v>
          </cell>
          <cell r="BA11">
            <v>33700</v>
          </cell>
          <cell r="BB11">
            <v>0</v>
          </cell>
          <cell r="BC11">
            <v>0</v>
          </cell>
          <cell r="BD11">
            <v>0</v>
          </cell>
          <cell r="BE11">
            <v>0</v>
          </cell>
          <cell r="BF11">
            <v>0</v>
          </cell>
          <cell r="BG11">
            <v>35321</v>
          </cell>
          <cell r="BH11">
            <v>0</v>
          </cell>
          <cell r="BI11">
            <v>0</v>
          </cell>
          <cell r="BJ11">
            <v>0</v>
          </cell>
          <cell r="BK11">
            <v>38293</v>
          </cell>
          <cell r="BL11">
            <v>0</v>
          </cell>
          <cell r="BM11">
            <v>207</v>
          </cell>
          <cell r="BN11">
            <v>10000</v>
          </cell>
          <cell r="BO11">
            <v>0</v>
          </cell>
          <cell r="BP11">
            <v>0</v>
          </cell>
          <cell r="BQ11">
            <v>0</v>
          </cell>
          <cell r="BR11">
            <v>0</v>
          </cell>
          <cell r="BS11">
            <v>0</v>
          </cell>
          <cell r="BT11">
            <v>10000</v>
          </cell>
        </row>
        <row r="12">
          <cell r="A12">
            <v>141</v>
          </cell>
          <cell r="B12" t="str">
            <v>Battledown</v>
          </cell>
          <cell r="D12">
            <v>166266</v>
          </cell>
          <cell r="E12">
            <v>0</v>
          </cell>
          <cell r="F12">
            <v>48406</v>
          </cell>
          <cell r="G12">
            <v>1096</v>
          </cell>
          <cell r="H12">
            <v>0</v>
          </cell>
          <cell r="I12">
            <v>0</v>
          </cell>
          <cell r="J12">
            <v>581642</v>
          </cell>
          <cell r="K12">
            <v>0</v>
          </cell>
          <cell r="L12">
            <v>0</v>
          </cell>
          <cell r="M12">
            <v>0</v>
          </cell>
          <cell r="N12">
            <v>28851</v>
          </cell>
          <cell r="O12">
            <v>30000</v>
          </cell>
          <cell r="P12">
            <v>0</v>
          </cell>
          <cell r="Q12">
            <v>0</v>
          </cell>
          <cell r="R12">
            <v>0</v>
          </cell>
          <cell r="S12">
            <v>0</v>
          </cell>
          <cell r="T12">
            <v>0</v>
          </cell>
          <cell r="U12">
            <v>0</v>
          </cell>
          <cell r="V12">
            <v>0</v>
          </cell>
          <cell r="W12">
            <v>47105</v>
          </cell>
          <cell r="X12">
            <v>0</v>
          </cell>
          <cell r="Y12">
            <v>0</v>
          </cell>
          <cell r="Z12">
            <v>0</v>
          </cell>
          <cell r="AA12">
            <v>273193</v>
          </cell>
          <cell r="AB12">
            <v>3000</v>
          </cell>
          <cell r="AC12">
            <v>290617</v>
          </cell>
          <cell r="AD12">
            <v>24283</v>
          </cell>
          <cell r="AE12">
            <v>66063</v>
          </cell>
          <cell r="AF12">
            <v>0</v>
          </cell>
          <cell r="AG12">
            <v>2596</v>
          </cell>
          <cell r="AH12">
            <v>5505</v>
          </cell>
          <cell r="AI12">
            <v>33242</v>
          </cell>
          <cell r="AJ12">
            <v>0</v>
          </cell>
          <cell r="AK12">
            <v>0</v>
          </cell>
          <cell r="AL12">
            <v>12135</v>
          </cell>
          <cell r="AM12">
            <v>11500</v>
          </cell>
          <cell r="AN12">
            <v>1400</v>
          </cell>
          <cell r="AO12">
            <v>1500</v>
          </cell>
          <cell r="AP12">
            <v>6000</v>
          </cell>
          <cell r="AQ12">
            <v>0</v>
          </cell>
          <cell r="AR12">
            <v>1450</v>
          </cell>
          <cell r="AS12">
            <v>43035</v>
          </cell>
          <cell r="AT12">
            <v>1191</v>
          </cell>
          <cell r="AU12">
            <v>0</v>
          </cell>
          <cell r="AV12">
            <v>45326</v>
          </cell>
          <cell r="AW12">
            <v>3837</v>
          </cell>
          <cell r="AX12">
            <v>0</v>
          </cell>
          <cell r="AY12">
            <v>2065</v>
          </cell>
          <cell r="AZ12">
            <v>0</v>
          </cell>
          <cell r="BA12">
            <v>0</v>
          </cell>
          <cell r="BB12">
            <v>14561</v>
          </cell>
          <cell r="BC12">
            <v>0</v>
          </cell>
          <cell r="BD12">
            <v>0</v>
          </cell>
          <cell r="BE12">
            <v>0</v>
          </cell>
          <cell r="BF12">
            <v>0</v>
          </cell>
          <cell r="BG12">
            <v>23036</v>
          </cell>
          <cell r="BH12">
            <v>0</v>
          </cell>
          <cell r="BI12">
            <v>0</v>
          </cell>
          <cell r="BJ12">
            <v>0</v>
          </cell>
          <cell r="BK12">
            <v>71442</v>
          </cell>
          <cell r="BL12">
            <v>0</v>
          </cell>
          <cell r="BM12">
            <v>1096</v>
          </cell>
          <cell r="BN12">
            <v>11365</v>
          </cell>
          <cell r="BO12">
            <v>0</v>
          </cell>
          <cell r="BP12">
            <v>0</v>
          </cell>
          <cell r="BQ12">
            <v>0</v>
          </cell>
          <cell r="BR12">
            <v>0</v>
          </cell>
          <cell r="BS12">
            <v>0</v>
          </cell>
          <cell r="BT12">
            <v>11365</v>
          </cell>
        </row>
        <row r="13">
          <cell r="A13">
            <v>143</v>
          </cell>
          <cell r="B13" t="str">
            <v>Belmont</v>
          </cell>
          <cell r="C13">
            <v>1</v>
          </cell>
          <cell r="D13">
            <v>61953</v>
          </cell>
          <cell r="E13">
            <v>0</v>
          </cell>
          <cell r="F13">
            <v>18858</v>
          </cell>
          <cell r="G13">
            <v>968</v>
          </cell>
          <cell r="H13">
            <v>35</v>
          </cell>
          <cell r="I13">
            <v>0</v>
          </cell>
          <cell r="J13">
            <v>982771.39134709933</v>
          </cell>
          <cell r="K13">
            <v>0</v>
          </cell>
          <cell r="L13">
            <v>0</v>
          </cell>
          <cell r="M13">
            <v>0</v>
          </cell>
          <cell r="N13">
            <v>104061</v>
          </cell>
          <cell r="O13">
            <v>0</v>
          </cell>
          <cell r="P13">
            <v>0</v>
          </cell>
          <cell r="Q13">
            <v>0</v>
          </cell>
          <cell r="R13">
            <v>0</v>
          </cell>
          <cell r="S13">
            <v>0</v>
          </cell>
          <cell r="T13">
            <v>0</v>
          </cell>
          <cell r="U13">
            <v>0</v>
          </cell>
          <cell r="V13">
            <v>0</v>
          </cell>
          <cell r="W13">
            <v>47105</v>
          </cell>
          <cell r="X13">
            <v>0</v>
          </cell>
          <cell r="Y13">
            <v>0</v>
          </cell>
          <cell r="Z13">
            <v>0</v>
          </cell>
          <cell r="AA13">
            <v>620923</v>
          </cell>
          <cell r="AB13">
            <v>8897</v>
          </cell>
          <cell r="AC13">
            <v>177939</v>
          </cell>
          <cell r="AD13">
            <v>21047</v>
          </cell>
          <cell r="AE13">
            <v>76556</v>
          </cell>
          <cell r="AF13">
            <v>0</v>
          </cell>
          <cell r="AG13">
            <v>1836</v>
          </cell>
          <cell r="AH13">
            <v>6950</v>
          </cell>
          <cell r="AI13">
            <v>5000</v>
          </cell>
          <cell r="AJ13">
            <v>43450</v>
          </cell>
          <cell r="AK13">
            <v>0</v>
          </cell>
          <cell r="AL13">
            <v>53834</v>
          </cell>
          <cell r="AM13">
            <v>4842</v>
          </cell>
          <cell r="AN13">
            <v>17340</v>
          </cell>
          <cell r="AO13">
            <v>2800</v>
          </cell>
          <cell r="AP13">
            <v>18500</v>
          </cell>
          <cell r="AQ13">
            <v>0</v>
          </cell>
          <cell r="AR13">
            <v>5750</v>
          </cell>
          <cell r="AS13">
            <v>62021</v>
          </cell>
          <cell r="AT13">
            <v>12642</v>
          </cell>
          <cell r="AU13">
            <v>3750</v>
          </cell>
          <cell r="AV13">
            <v>14400</v>
          </cell>
          <cell r="AW13">
            <v>300</v>
          </cell>
          <cell r="AX13">
            <v>0</v>
          </cell>
          <cell r="AY13">
            <v>0</v>
          </cell>
          <cell r="AZ13">
            <v>0</v>
          </cell>
          <cell r="BA13">
            <v>12500</v>
          </cell>
          <cell r="BB13">
            <v>20072</v>
          </cell>
          <cell r="BC13">
            <v>0</v>
          </cell>
          <cell r="BD13">
            <v>3000</v>
          </cell>
          <cell r="BE13">
            <v>0</v>
          </cell>
          <cell r="BF13">
            <v>0</v>
          </cell>
          <cell r="BG13">
            <v>27194</v>
          </cell>
          <cell r="BH13">
            <v>0</v>
          </cell>
          <cell r="BI13">
            <v>3000</v>
          </cell>
          <cell r="BJ13">
            <v>0</v>
          </cell>
          <cell r="BK13">
            <v>46087</v>
          </cell>
          <cell r="BL13">
            <v>0</v>
          </cell>
          <cell r="BM13">
            <v>968</v>
          </cell>
          <cell r="BN13">
            <v>1541.3913470993284</v>
          </cell>
          <cell r="BO13">
            <v>0</v>
          </cell>
          <cell r="BP13">
            <v>3000</v>
          </cell>
          <cell r="BQ13">
            <v>0</v>
          </cell>
          <cell r="BR13">
            <v>0</v>
          </cell>
          <cell r="BS13">
            <v>0</v>
          </cell>
          <cell r="BT13">
            <v>4541.3913470993284</v>
          </cell>
        </row>
        <row r="14">
          <cell r="A14">
            <v>144</v>
          </cell>
          <cell r="B14" t="str">
            <v>The Milestone</v>
          </cell>
          <cell r="D14">
            <v>22425</v>
          </cell>
          <cell r="E14">
            <v>0</v>
          </cell>
          <cell r="F14">
            <v>50932</v>
          </cell>
          <cell r="G14">
            <v>1006</v>
          </cell>
          <cell r="H14">
            <v>0</v>
          </cell>
          <cell r="I14">
            <v>0</v>
          </cell>
          <cell r="J14">
            <v>4076433</v>
          </cell>
          <cell r="K14">
            <v>0</v>
          </cell>
          <cell r="L14">
            <v>0</v>
          </cell>
          <cell r="M14">
            <v>0</v>
          </cell>
          <cell r="N14">
            <v>144531</v>
          </cell>
          <cell r="O14">
            <v>0</v>
          </cell>
          <cell r="P14">
            <v>26627</v>
          </cell>
          <cell r="Q14">
            <v>14000</v>
          </cell>
          <cell r="R14">
            <v>47000</v>
          </cell>
          <cell r="S14">
            <v>0</v>
          </cell>
          <cell r="T14">
            <v>0</v>
          </cell>
          <cell r="U14">
            <v>2000</v>
          </cell>
          <cell r="V14">
            <v>7000</v>
          </cell>
          <cell r="W14">
            <v>73436</v>
          </cell>
          <cell r="X14">
            <v>0</v>
          </cell>
          <cell r="Y14">
            <v>0</v>
          </cell>
          <cell r="Z14">
            <v>0</v>
          </cell>
          <cell r="AA14">
            <v>1811076</v>
          </cell>
          <cell r="AB14">
            <v>58350</v>
          </cell>
          <cell r="AC14">
            <v>1777940</v>
          </cell>
          <cell r="AD14">
            <v>117645</v>
          </cell>
          <cell r="AE14">
            <v>174697</v>
          </cell>
          <cell r="AF14">
            <v>0</v>
          </cell>
          <cell r="AG14">
            <v>97708</v>
          </cell>
          <cell r="AH14">
            <v>7050</v>
          </cell>
          <cell r="AI14">
            <v>10000</v>
          </cell>
          <cell r="AJ14">
            <v>0</v>
          </cell>
          <cell r="AK14">
            <v>0</v>
          </cell>
          <cell r="AL14">
            <v>35000</v>
          </cell>
          <cell r="AM14">
            <v>2000</v>
          </cell>
          <cell r="AN14">
            <v>4500</v>
          </cell>
          <cell r="AO14">
            <v>10500</v>
          </cell>
          <cell r="AP14">
            <v>65000</v>
          </cell>
          <cell r="AQ14">
            <v>0</v>
          </cell>
          <cell r="AR14">
            <v>31500</v>
          </cell>
          <cell r="AS14">
            <v>147455</v>
          </cell>
          <cell r="AT14">
            <v>5500</v>
          </cell>
          <cell r="AU14">
            <v>0</v>
          </cell>
          <cell r="AV14">
            <v>23900</v>
          </cell>
          <cell r="AW14">
            <v>32004</v>
          </cell>
          <cell r="AX14">
            <v>0</v>
          </cell>
          <cell r="AY14">
            <v>67400</v>
          </cell>
          <cell r="AZ14">
            <v>0</v>
          </cell>
          <cell r="BA14">
            <v>1000</v>
          </cell>
          <cell r="BB14">
            <v>19635</v>
          </cell>
          <cell r="BC14">
            <v>0</v>
          </cell>
          <cell r="BD14">
            <v>0</v>
          </cell>
          <cell r="BE14">
            <v>0</v>
          </cell>
          <cell r="BF14">
            <v>0</v>
          </cell>
          <cell r="BG14">
            <v>70003</v>
          </cell>
          <cell r="BH14">
            <v>0</v>
          </cell>
          <cell r="BI14">
            <v>0</v>
          </cell>
          <cell r="BJ14">
            <v>0</v>
          </cell>
          <cell r="BK14">
            <v>120935</v>
          </cell>
          <cell r="BL14">
            <v>0</v>
          </cell>
          <cell r="BM14">
            <v>1006</v>
          </cell>
          <cell r="BN14">
            <v>-86408</v>
          </cell>
          <cell r="BO14">
            <v>0</v>
          </cell>
          <cell r="BP14">
            <v>0</v>
          </cell>
          <cell r="BQ14">
            <v>0</v>
          </cell>
          <cell r="BR14">
            <v>0</v>
          </cell>
          <cell r="BS14">
            <v>0</v>
          </cell>
          <cell r="BT14">
            <v>-86408</v>
          </cell>
        </row>
        <row r="15">
          <cell r="A15">
            <v>145</v>
          </cell>
          <cell r="B15" t="str">
            <v xml:space="preserve">Heart of the Forest </v>
          </cell>
          <cell r="D15">
            <v>112098</v>
          </cell>
          <cell r="E15">
            <v>0</v>
          </cell>
          <cell r="F15">
            <v>51545</v>
          </cell>
          <cell r="G15">
            <v>0</v>
          </cell>
          <cell r="H15">
            <v>0</v>
          </cell>
          <cell r="I15">
            <v>0</v>
          </cell>
          <cell r="J15">
            <v>1334311</v>
          </cell>
          <cell r="K15">
            <v>0</v>
          </cell>
          <cell r="L15">
            <v>0</v>
          </cell>
          <cell r="M15">
            <v>0</v>
          </cell>
          <cell r="N15">
            <v>54449</v>
          </cell>
          <cell r="O15">
            <v>0</v>
          </cell>
          <cell r="P15">
            <v>0</v>
          </cell>
          <cell r="Q15">
            <v>8000</v>
          </cell>
          <cell r="R15">
            <v>0</v>
          </cell>
          <cell r="S15">
            <v>14953</v>
          </cell>
          <cell r="T15">
            <v>0</v>
          </cell>
          <cell r="U15">
            <v>0</v>
          </cell>
          <cell r="V15">
            <v>4000</v>
          </cell>
          <cell r="W15">
            <v>47105</v>
          </cell>
          <cell r="X15">
            <v>0</v>
          </cell>
          <cell r="Y15">
            <v>0</v>
          </cell>
          <cell r="Z15">
            <v>0</v>
          </cell>
          <cell r="AA15">
            <v>630012</v>
          </cell>
          <cell r="AB15">
            <v>22463</v>
          </cell>
          <cell r="AC15">
            <v>571556</v>
          </cell>
          <cell r="AD15">
            <v>41056</v>
          </cell>
          <cell r="AE15">
            <v>36618</v>
          </cell>
          <cell r="AF15">
            <v>0</v>
          </cell>
          <cell r="AG15">
            <v>26310</v>
          </cell>
          <cell r="AH15">
            <v>5600</v>
          </cell>
          <cell r="AI15">
            <v>1840</v>
          </cell>
          <cell r="AJ15">
            <v>28500</v>
          </cell>
          <cell r="AK15">
            <v>9500</v>
          </cell>
          <cell r="AL15">
            <v>8000</v>
          </cell>
          <cell r="AM15">
            <v>2500</v>
          </cell>
          <cell r="AN15">
            <v>9000</v>
          </cell>
          <cell r="AO15">
            <v>6000</v>
          </cell>
          <cell r="AP15">
            <v>20000</v>
          </cell>
          <cell r="AQ15">
            <v>544</v>
          </cell>
          <cell r="AR15">
            <v>4450</v>
          </cell>
          <cell r="AS15">
            <v>60286</v>
          </cell>
          <cell r="AT15">
            <v>8928</v>
          </cell>
          <cell r="AU15">
            <v>1000</v>
          </cell>
          <cell r="AV15">
            <v>12550</v>
          </cell>
          <cell r="AW15">
            <v>150</v>
          </cell>
          <cell r="AX15">
            <v>0</v>
          </cell>
          <cell r="AY15">
            <v>7830</v>
          </cell>
          <cell r="AZ15">
            <v>0</v>
          </cell>
          <cell r="BA15">
            <v>9600</v>
          </cell>
          <cell r="BB15">
            <v>37111</v>
          </cell>
          <cell r="BC15">
            <v>0</v>
          </cell>
          <cell r="BD15">
            <v>0</v>
          </cell>
          <cell r="BE15">
            <v>0</v>
          </cell>
          <cell r="BF15">
            <v>0</v>
          </cell>
          <cell r="BG15">
            <v>15676</v>
          </cell>
          <cell r="BH15">
            <v>0</v>
          </cell>
          <cell r="BI15">
            <v>0</v>
          </cell>
          <cell r="BJ15">
            <v>0</v>
          </cell>
          <cell r="BK15">
            <v>67221</v>
          </cell>
          <cell r="BL15">
            <v>0</v>
          </cell>
          <cell r="BM15">
            <v>0</v>
          </cell>
          <cell r="BN15">
            <v>13512</v>
          </cell>
          <cell r="BO15">
            <v>0</v>
          </cell>
          <cell r="BP15">
            <v>0</v>
          </cell>
          <cell r="BQ15">
            <v>0</v>
          </cell>
          <cell r="BR15">
            <v>0</v>
          </cell>
          <cell r="BS15">
            <v>0</v>
          </cell>
          <cell r="BT15">
            <v>13512</v>
          </cell>
        </row>
        <row r="16">
          <cell r="A16">
            <v>325</v>
          </cell>
          <cell r="B16" t="str">
            <v>Dene Magna Community School</v>
          </cell>
          <cell r="C16">
            <v>1</v>
          </cell>
          <cell r="D16">
            <v>156676</v>
          </cell>
          <cell r="E16">
            <v>0</v>
          </cell>
          <cell r="F16">
            <v>0</v>
          </cell>
          <cell r="G16">
            <v>0</v>
          </cell>
          <cell r="H16">
            <v>0</v>
          </cell>
          <cell r="I16">
            <v>0</v>
          </cell>
          <cell r="J16">
            <v>2573765</v>
          </cell>
          <cell r="K16">
            <v>0</v>
          </cell>
          <cell r="L16">
            <v>274682</v>
          </cell>
          <cell r="M16">
            <v>0</v>
          </cell>
          <cell r="N16">
            <v>273130</v>
          </cell>
          <cell r="O16">
            <v>0</v>
          </cell>
          <cell r="P16">
            <v>0</v>
          </cell>
          <cell r="Q16">
            <v>18000</v>
          </cell>
          <cell r="R16">
            <v>69000</v>
          </cell>
          <cell r="S16">
            <v>0</v>
          </cell>
          <cell r="T16">
            <v>0</v>
          </cell>
          <cell r="U16">
            <v>42000</v>
          </cell>
          <cell r="V16">
            <v>32560</v>
          </cell>
          <cell r="W16">
            <v>151149</v>
          </cell>
          <cell r="X16">
            <v>0</v>
          </cell>
          <cell r="Y16">
            <v>0</v>
          </cell>
          <cell r="Z16">
            <v>34000</v>
          </cell>
          <cell r="AA16">
            <v>1974115.75</v>
          </cell>
          <cell r="AB16">
            <v>16000</v>
          </cell>
          <cell r="AC16">
            <v>527385.04</v>
          </cell>
          <cell r="AD16">
            <v>94626.21</v>
          </cell>
          <cell r="AE16">
            <v>145927.03</v>
          </cell>
          <cell r="AF16">
            <v>55627.55</v>
          </cell>
          <cell r="AG16">
            <v>36186.36</v>
          </cell>
          <cell r="AH16">
            <v>6631</v>
          </cell>
          <cell r="AI16">
            <v>23054</v>
          </cell>
          <cell r="AJ16">
            <v>0</v>
          </cell>
          <cell r="AK16">
            <v>0</v>
          </cell>
          <cell r="AL16">
            <v>36972</v>
          </cell>
          <cell r="AM16">
            <v>12690</v>
          </cell>
          <cell r="AN16">
            <v>3235</v>
          </cell>
          <cell r="AO16">
            <v>7140</v>
          </cell>
          <cell r="AP16">
            <v>59750</v>
          </cell>
          <cell r="AQ16">
            <v>10636</v>
          </cell>
          <cell r="AR16">
            <v>10200</v>
          </cell>
          <cell r="AS16">
            <v>197082</v>
          </cell>
          <cell r="AT16">
            <v>91460</v>
          </cell>
          <cell r="AU16">
            <v>66000</v>
          </cell>
          <cell r="AV16">
            <v>32654</v>
          </cell>
          <cell r="AW16">
            <v>18327</v>
          </cell>
          <cell r="AX16">
            <v>0</v>
          </cell>
          <cell r="AY16">
            <v>51600</v>
          </cell>
          <cell r="AZ16">
            <v>9595</v>
          </cell>
          <cell r="BA16">
            <v>31600</v>
          </cell>
          <cell r="BB16">
            <v>15387</v>
          </cell>
          <cell r="BC16">
            <v>0</v>
          </cell>
          <cell r="BD16">
            <v>0</v>
          </cell>
          <cell r="BE16">
            <v>29082.89</v>
          </cell>
          <cell r="BF16">
            <v>6390</v>
          </cell>
          <cell r="BG16">
            <v>103433</v>
          </cell>
          <cell r="BH16">
            <v>0</v>
          </cell>
          <cell r="BI16">
            <v>0</v>
          </cell>
          <cell r="BJ16">
            <v>0</v>
          </cell>
          <cell r="BK16">
            <v>87674</v>
          </cell>
          <cell r="BL16">
            <v>0</v>
          </cell>
          <cell r="BM16">
            <v>15759</v>
          </cell>
          <cell r="BN16">
            <v>57081.060000000391</v>
          </cell>
          <cell r="BO16">
            <v>0</v>
          </cell>
          <cell r="BP16">
            <v>0</v>
          </cell>
          <cell r="BQ16">
            <v>0</v>
          </cell>
          <cell r="BR16">
            <v>0</v>
          </cell>
          <cell r="BS16">
            <v>-1472.89</v>
          </cell>
          <cell r="BT16">
            <v>55608.170000000391</v>
          </cell>
        </row>
        <row r="17">
          <cell r="A17">
            <v>326</v>
          </cell>
          <cell r="B17" t="str">
            <v>Vale of Berkeley College</v>
          </cell>
          <cell r="C17">
            <v>1</v>
          </cell>
          <cell r="D17">
            <v>143162</v>
          </cell>
          <cell r="E17">
            <v>21339</v>
          </cell>
          <cell r="F17">
            <v>64254</v>
          </cell>
          <cell r="G17">
            <v>2211</v>
          </cell>
          <cell r="H17">
            <v>0</v>
          </cell>
          <cell r="I17">
            <v>0</v>
          </cell>
          <cell r="J17">
            <v>1309146</v>
          </cell>
          <cell r="K17">
            <v>0</v>
          </cell>
          <cell r="L17">
            <v>253809</v>
          </cell>
          <cell r="M17">
            <v>0</v>
          </cell>
          <cell r="N17">
            <v>161085</v>
          </cell>
          <cell r="O17">
            <v>0</v>
          </cell>
          <cell r="P17">
            <v>0</v>
          </cell>
          <cell r="Q17">
            <v>0</v>
          </cell>
          <cell r="R17">
            <v>0</v>
          </cell>
          <cell r="S17">
            <v>0</v>
          </cell>
          <cell r="T17">
            <v>0</v>
          </cell>
          <cell r="U17">
            <v>0</v>
          </cell>
          <cell r="V17">
            <v>26594</v>
          </cell>
          <cell r="W17">
            <v>107925</v>
          </cell>
          <cell r="X17">
            <v>0</v>
          </cell>
          <cell r="Y17">
            <v>0</v>
          </cell>
          <cell r="Z17">
            <v>0</v>
          </cell>
          <cell r="AA17">
            <v>970551</v>
          </cell>
          <cell r="AB17">
            <v>35228</v>
          </cell>
          <cell r="AC17">
            <v>296284</v>
          </cell>
          <cell r="AD17">
            <v>23617</v>
          </cell>
          <cell r="AE17">
            <v>92456</v>
          </cell>
          <cell r="AF17">
            <v>0</v>
          </cell>
          <cell r="AG17">
            <v>15549</v>
          </cell>
          <cell r="AH17">
            <v>6432</v>
          </cell>
          <cell r="AI17">
            <v>7000</v>
          </cell>
          <cell r="AJ17">
            <v>0</v>
          </cell>
          <cell r="AK17">
            <v>0</v>
          </cell>
          <cell r="AL17">
            <v>134100</v>
          </cell>
          <cell r="AM17">
            <v>10000</v>
          </cell>
          <cell r="AN17">
            <v>32358</v>
          </cell>
          <cell r="AO17">
            <v>3500</v>
          </cell>
          <cell r="AP17">
            <v>28800</v>
          </cell>
          <cell r="AQ17">
            <v>33818</v>
          </cell>
          <cell r="AR17">
            <v>7200</v>
          </cell>
          <cell r="AS17">
            <v>107005</v>
          </cell>
          <cell r="AT17">
            <v>9339</v>
          </cell>
          <cell r="AU17">
            <v>14500</v>
          </cell>
          <cell r="AV17">
            <v>74735</v>
          </cell>
          <cell r="AW17">
            <v>6891</v>
          </cell>
          <cell r="AX17">
            <v>0</v>
          </cell>
          <cell r="AY17">
            <v>9800</v>
          </cell>
          <cell r="AZ17">
            <v>0</v>
          </cell>
          <cell r="BA17">
            <v>3800</v>
          </cell>
          <cell r="BB17">
            <v>45609</v>
          </cell>
          <cell r="BC17">
            <v>0</v>
          </cell>
          <cell r="BD17">
            <v>0</v>
          </cell>
          <cell r="BE17">
            <v>0</v>
          </cell>
          <cell r="BF17">
            <v>0</v>
          </cell>
          <cell r="BG17">
            <v>43826</v>
          </cell>
          <cell r="BH17">
            <v>0</v>
          </cell>
          <cell r="BI17">
            <v>0</v>
          </cell>
          <cell r="BJ17">
            <v>0</v>
          </cell>
          <cell r="BK17">
            <v>108080</v>
          </cell>
          <cell r="BL17">
            <v>0</v>
          </cell>
          <cell r="BM17">
            <v>2211</v>
          </cell>
          <cell r="BN17">
            <v>54488</v>
          </cell>
          <cell r="BO17">
            <v>0</v>
          </cell>
          <cell r="BP17">
            <v>0</v>
          </cell>
          <cell r="BQ17">
            <v>0</v>
          </cell>
          <cell r="BR17">
            <v>0</v>
          </cell>
          <cell r="BS17">
            <v>0</v>
          </cell>
          <cell r="BT17">
            <v>54488</v>
          </cell>
        </row>
        <row r="18">
          <cell r="A18">
            <v>327</v>
          </cell>
          <cell r="B18" t="str">
            <v>Lakers School</v>
          </cell>
          <cell r="C18">
            <v>1</v>
          </cell>
          <cell r="D18">
            <v>241949</v>
          </cell>
          <cell r="E18">
            <v>0</v>
          </cell>
          <cell r="F18">
            <v>-1104</v>
          </cell>
          <cell r="G18">
            <v>0</v>
          </cell>
          <cell r="H18">
            <v>0</v>
          </cell>
          <cell r="I18">
            <v>-2564.13</v>
          </cell>
          <cell r="J18">
            <v>2663658</v>
          </cell>
          <cell r="K18">
            <v>0</v>
          </cell>
          <cell r="L18">
            <v>384284</v>
          </cell>
          <cell r="M18">
            <v>0</v>
          </cell>
          <cell r="N18">
            <v>333091</v>
          </cell>
          <cell r="O18">
            <v>58000</v>
          </cell>
          <cell r="P18">
            <v>0</v>
          </cell>
          <cell r="Q18">
            <v>41000</v>
          </cell>
          <cell r="R18">
            <v>125000</v>
          </cell>
          <cell r="S18">
            <v>0</v>
          </cell>
          <cell r="T18">
            <v>0</v>
          </cell>
          <cell r="U18">
            <v>0</v>
          </cell>
          <cell r="V18">
            <v>62000</v>
          </cell>
          <cell r="W18">
            <v>165415</v>
          </cell>
          <cell r="X18">
            <v>0</v>
          </cell>
          <cell r="Y18">
            <v>0</v>
          </cell>
          <cell r="Z18">
            <v>0</v>
          </cell>
          <cell r="AA18">
            <v>2082344</v>
          </cell>
          <cell r="AB18">
            <v>33500</v>
          </cell>
          <cell r="AC18">
            <v>447495</v>
          </cell>
          <cell r="AD18">
            <v>99349</v>
          </cell>
          <cell r="AE18">
            <v>232211</v>
          </cell>
          <cell r="AF18">
            <v>82365</v>
          </cell>
          <cell r="AG18">
            <v>36962</v>
          </cell>
          <cell r="AH18">
            <v>15100</v>
          </cell>
          <cell r="AI18">
            <v>15000</v>
          </cell>
          <cell r="AJ18">
            <v>0</v>
          </cell>
          <cell r="AK18">
            <v>350</v>
          </cell>
          <cell r="AL18">
            <v>24350</v>
          </cell>
          <cell r="AM18">
            <v>1700</v>
          </cell>
          <cell r="AN18">
            <v>56500</v>
          </cell>
          <cell r="AO18">
            <v>5000</v>
          </cell>
          <cell r="AP18">
            <v>48000</v>
          </cell>
          <cell r="AQ18">
            <v>11908</v>
          </cell>
          <cell r="AR18">
            <v>23800</v>
          </cell>
          <cell r="AS18">
            <v>356301</v>
          </cell>
          <cell r="AT18">
            <v>22032</v>
          </cell>
          <cell r="AU18">
            <v>50000</v>
          </cell>
          <cell r="AV18">
            <v>34500</v>
          </cell>
          <cell r="AW18">
            <v>18327</v>
          </cell>
          <cell r="AX18">
            <v>0</v>
          </cell>
          <cell r="AY18">
            <v>81000</v>
          </cell>
          <cell r="AZ18">
            <v>23500</v>
          </cell>
          <cell r="BA18">
            <v>12000</v>
          </cell>
          <cell r="BB18">
            <v>16848</v>
          </cell>
          <cell r="BC18">
            <v>0</v>
          </cell>
          <cell r="BD18">
            <v>0</v>
          </cell>
          <cell r="BE18">
            <v>0</v>
          </cell>
          <cell r="BF18">
            <v>0</v>
          </cell>
          <cell r="BG18">
            <v>90793</v>
          </cell>
          <cell r="BH18">
            <v>0</v>
          </cell>
          <cell r="BI18">
            <v>0</v>
          </cell>
          <cell r="BJ18">
            <v>0</v>
          </cell>
          <cell r="BK18">
            <v>89689</v>
          </cell>
          <cell r="BL18">
            <v>0</v>
          </cell>
          <cell r="BM18">
            <v>0</v>
          </cell>
          <cell r="BN18">
            <v>243955</v>
          </cell>
          <cell r="BO18">
            <v>0</v>
          </cell>
          <cell r="BP18">
            <v>0</v>
          </cell>
          <cell r="BQ18">
            <v>0</v>
          </cell>
          <cell r="BR18">
            <v>0</v>
          </cell>
          <cell r="BS18">
            <v>-2564.13</v>
          </cell>
          <cell r="BT18">
            <v>241390.87</v>
          </cell>
        </row>
        <row r="19">
          <cell r="A19">
            <v>328</v>
          </cell>
          <cell r="B19" t="str">
            <v>Cleeve School</v>
          </cell>
          <cell r="C19">
            <v>1</v>
          </cell>
          <cell r="D19">
            <v>156745</v>
          </cell>
          <cell r="E19">
            <v>0</v>
          </cell>
          <cell r="F19">
            <v>115162</v>
          </cell>
          <cell r="G19">
            <v>0</v>
          </cell>
          <cell r="H19">
            <v>0</v>
          </cell>
          <cell r="I19">
            <v>0</v>
          </cell>
          <cell r="J19">
            <v>4033229</v>
          </cell>
          <cell r="K19">
            <v>1530128</v>
          </cell>
          <cell r="L19">
            <v>296492</v>
          </cell>
          <cell r="M19">
            <v>0</v>
          </cell>
          <cell r="N19">
            <v>533770</v>
          </cell>
          <cell r="O19">
            <v>0</v>
          </cell>
          <cell r="P19">
            <v>18200</v>
          </cell>
          <cell r="Q19">
            <v>94400</v>
          </cell>
          <cell r="R19">
            <v>0</v>
          </cell>
          <cell r="S19">
            <v>4700</v>
          </cell>
          <cell r="T19">
            <v>0</v>
          </cell>
          <cell r="U19">
            <v>0</v>
          </cell>
          <cell r="V19">
            <v>185981</v>
          </cell>
          <cell r="W19">
            <v>258867</v>
          </cell>
          <cell r="X19">
            <v>0</v>
          </cell>
          <cell r="Y19">
            <v>0</v>
          </cell>
          <cell r="Z19">
            <v>0</v>
          </cell>
          <cell r="AA19">
            <v>4617448</v>
          </cell>
          <cell r="AB19">
            <v>15000</v>
          </cell>
          <cell r="AC19">
            <v>342480</v>
          </cell>
          <cell r="AD19">
            <v>300951</v>
          </cell>
          <cell r="AE19">
            <v>693860</v>
          </cell>
          <cell r="AF19">
            <v>0</v>
          </cell>
          <cell r="AG19">
            <v>0</v>
          </cell>
          <cell r="AH19">
            <v>33786</v>
          </cell>
          <cell r="AI19">
            <v>42000</v>
          </cell>
          <cell r="AJ19">
            <v>0</v>
          </cell>
          <cell r="AK19">
            <v>0</v>
          </cell>
          <cell r="AL19">
            <v>45000</v>
          </cell>
          <cell r="AM19">
            <v>44645</v>
          </cell>
          <cell r="AN19">
            <v>7800</v>
          </cell>
          <cell r="AO19">
            <v>12751</v>
          </cell>
          <cell r="AP19">
            <v>125850</v>
          </cell>
          <cell r="AQ19">
            <v>17221</v>
          </cell>
          <cell r="AR19">
            <v>9500</v>
          </cell>
          <cell r="AS19">
            <v>291675</v>
          </cell>
          <cell r="AT19">
            <v>139734</v>
          </cell>
          <cell r="AU19">
            <v>117000</v>
          </cell>
          <cell r="AV19">
            <v>108643</v>
          </cell>
          <cell r="AW19">
            <v>41381</v>
          </cell>
          <cell r="AX19">
            <v>0</v>
          </cell>
          <cell r="AY19">
            <v>25759</v>
          </cell>
          <cell r="AZ19">
            <v>0</v>
          </cell>
          <cell r="BA19">
            <v>75828</v>
          </cell>
          <cell r="BB19">
            <v>4200</v>
          </cell>
          <cell r="BC19">
            <v>0</v>
          </cell>
          <cell r="BD19">
            <v>0</v>
          </cell>
          <cell r="BE19">
            <v>0</v>
          </cell>
          <cell r="BF19">
            <v>0</v>
          </cell>
          <cell r="BG19">
            <v>162518</v>
          </cell>
          <cell r="BH19">
            <v>0</v>
          </cell>
          <cell r="BI19">
            <v>0</v>
          </cell>
          <cell r="BJ19">
            <v>0</v>
          </cell>
          <cell r="BK19">
            <v>277680</v>
          </cell>
          <cell r="BL19">
            <v>0</v>
          </cell>
          <cell r="BM19">
            <v>0</v>
          </cell>
          <cell r="BN19">
            <v>0</v>
          </cell>
          <cell r="BO19">
            <v>0</v>
          </cell>
          <cell r="BP19">
            <v>0</v>
          </cell>
          <cell r="BQ19">
            <v>0</v>
          </cell>
          <cell r="BR19">
            <v>0</v>
          </cell>
          <cell r="BS19">
            <v>0</v>
          </cell>
          <cell r="BT19">
            <v>0</v>
          </cell>
        </row>
        <row r="20">
          <cell r="A20">
            <v>330</v>
          </cell>
          <cell r="B20" t="str">
            <v>Beaufort Community School</v>
          </cell>
          <cell r="C20">
            <v>1</v>
          </cell>
          <cell r="D20">
            <v>100970</v>
          </cell>
          <cell r="E20">
            <v>0</v>
          </cell>
          <cell r="F20">
            <v>197467</v>
          </cell>
          <cell r="G20">
            <v>0</v>
          </cell>
          <cell r="H20">
            <v>0</v>
          </cell>
          <cell r="I20">
            <v>0</v>
          </cell>
          <cell r="J20">
            <v>3477453</v>
          </cell>
          <cell r="K20">
            <v>837084</v>
          </cell>
          <cell r="L20">
            <v>602454</v>
          </cell>
          <cell r="M20">
            <v>7788</v>
          </cell>
          <cell r="N20">
            <v>516788</v>
          </cell>
          <cell r="O20">
            <v>0</v>
          </cell>
          <cell r="P20">
            <v>259961</v>
          </cell>
          <cell r="Q20">
            <v>124000</v>
          </cell>
          <cell r="R20">
            <v>0</v>
          </cell>
          <cell r="S20">
            <v>0</v>
          </cell>
          <cell r="T20">
            <v>0</v>
          </cell>
          <cell r="U20">
            <v>0</v>
          </cell>
          <cell r="V20">
            <v>28782</v>
          </cell>
          <cell r="W20">
            <v>258527</v>
          </cell>
          <cell r="X20">
            <v>0</v>
          </cell>
          <cell r="Y20">
            <v>0</v>
          </cell>
          <cell r="Z20">
            <v>0</v>
          </cell>
          <cell r="AA20">
            <v>3631710</v>
          </cell>
          <cell r="AB20">
            <v>64566</v>
          </cell>
          <cell r="AC20">
            <v>795946</v>
          </cell>
          <cell r="AD20">
            <v>182770</v>
          </cell>
          <cell r="AE20">
            <v>294750</v>
          </cell>
          <cell r="AF20">
            <v>0</v>
          </cell>
          <cell r="AG20">
            <v>103000</v>
          </cell>
          <cell r="AH20">
            <v>27800</v>
          </cell>
          <cell r="AI20">
            <v>24827</v>
          </cell>
          <cell r="AJ20">
            <v>0</v>
          </cell>
          <cell r="AK20">
            <v>0</v>
          </cell>
          <cell r="AL20">
            <v>94000</v>
          </cell>
          <cell r="AM20">
            <v>12500</v>
          </cell>
          <cell r="AN20">
            <v>8500</v>
          </cell>
          <cell r="AO20">
            <v>30000</v>
          </cell>
          <cell r="AP20">
            <v>118000</v>
          </cell>
          <cell r="AQ20">
            <v>16110</v>
          </cell>
          <cell r="AR20">
            <v>21400</v>
          </cell>
          <cell r="AS20">
            <v>174251</v>
          </cell>
          <cell r="AT20">
            <v>124085</v>
          </cell>
          <cell r="AU20">
            <v>90000</v>
          </cell>
          <cell r="AV20">
            <v>98550</v>
          </cell>
          <cell r="AW20">
            <v>29813</v>
          </cell>
          <cell r="AX20">
            <v>0</v>
          </cell>
          <cell r="AY20">
            <v>50000</v>
          </cell>
          <cell r="AZ20">
            <v>35000</v>
          </cell>
          <cell r="BA20">
            <v>52100</v>
          </cell>
          <cell r="BB20">
            <v>56015</v>
          </cell>
          <cell r="BC20">
            <v>0</v>
          </cell>
          <cell r="BD20">
            <v>0</v>
          </cell>
          <cell r="BE20">
            <v>0</v>
          </cell>
          <cell r="BF20">
            <v>0</v>
          </cell>
          <cell r="BG20">
            <v>131711</v>
          </cell>
          <cell r="BH20">
            <v>0</v>
          </cell>
          <cell r="BI20">
            <v>0</v>
          </cell>
          <cell r="BJ20">
            <v>0</v>
          </cell>
          <cell r="BK20">
            <v>329178</v>
          </cell>
          <cell r="BL20">
            <v>0</v>
          </cell>
          <cell r="BM20">
            <v>0</v>
          </cell>
          <cell r="BN20">
            <v>78114</v>
          </cell>
          <cell r="BO20">
            <v>0</v>
          </cell>
          <cell r="BP20">
            <v>0</v>
          </cell>
          <cell r="BQ20">
            <v>0</v>
          </cell>
          <cell r="BR20">
            <v>0</v>
          </cell>
          <cell r="BS20">
            <v>0</v>
          </cell>
          <cell r="BT20">
            <v>78114</v>
          </cell>
        </row>
        <row r="21">
          <cell r="A21">
            <v>331</v>
          </cell>
          <cell r="B21" t="str">
            <v>Balcarras School</v>
          </cell>
          <cell r="C21">
            <v>1</v>
          </cell>
          <cell r="D21">
            <v>18999</v>
          </cell>
          <cell r="E21">
            <v>0</v>
          </cell>
          <cell r="F21">
            <v>0</v>
          </cell>
          <cell r="G21">
            <v>0</v>
          </cell>
          <cell r="H21">
            <v>0</v>
          </cell>
          <cell r="I21">
            <v>0</v>
          </cell>
          <cell r="J21">
            <v>3343429</v>
          </cell>
          <cell r="K21">
            <v>1460543</v>
          </cell>
          <cell r="L21">
            <v>192227</v>
          </cell>
          <cell r="M21">
            <v>0</v>
          </cell>
          <cell r="N21">
            <v>316385</v>
          </cell>
          <cell r="O21">
            <v>0</v>
          </cell>
          <cell r="P21">
            <v>56557</v>
          </cell>
          <cell r="Q21">
            <v>90344.305500000002</v>
          </cell>
          <cell r="R21">
            <v>0</v>
          </cell>
          <cell r="S21">
            <v>0</v>
          </cell>
          <cell r="T21">
            <v>0</v>
          </cell>
          <cell r="U21">
            <v>0</v>
          </cell>
          <cell r="V21">
            <v>0</v>
          </cell>
          <cell r="W21">
            <v>209580</v>
          </cell>
          <cell r="X21">
            <v>0</v>
          </cell>
          <cell r="Y21">
            <v>0</v>
          </cell>
          <cell r="Z21">
            <v>0</v>
          </cell>
          <cell r="AA21">
            <v>3587208</v>
          </cell>
          <cell r="AB21">
            <v>43300</v>
          </cell>
          <cell r="AC21">
            <v>413644</v>
          </cell>
          <cell r="AD21">
            <v>170581</v>
          </cell>
          <cell r="AE21">
            <v>272804</v>
          </cell>
          <cell r="AF21">
            <v>0</v>
          </cell>
          <cell r="AG21">
            <v>76679</v>
          </cell>
          <cell r="AH21">
            <v>17513</v>
          </cell>
          <cell r="AI21">
            <v>21255</v>
          </cell>
          <cell r="AJ21">
            <v>0</v>
          </cell>
          <cell r="AK21">
            <v>0</v>
          </cell>
          <cell r="AL21">
            <v>38063</v>
          </cell>
          <cell r="AM21">
            <v>11840</v>
          </cell>
          <cell r="AN21">
            <v>13610</v>
          </cell>
          <cell r="AO21">
            <v>12312.23</v>
          </cell>
          <cell r="AP21">
            <v>65827.67</v>
          </cell>
          <cell r="AQ21">
            <v>18535</v>
          </cell>
          <cell r="AR21">
            <v>9783</v>
          </cell>
          <cell r="AS21">
            <v>288098</v>
          </cell>
          <cell r="AT21">
            <v>102667</v>
          </cell>
          <cell r="AU21">
            <v>120950</v>
          </cell>
          <cell r="AV21">
            <v>58506</v>
          </cell>
          <cell r="AW21">
            <v>33300</v>
          </cell>
          <cell r="AX21">
            <v>20000</v>
          </cell>
          <cell r="AY21">
            <v>11781</v>
          </cell>
          <cell r="AZ21">
            <v>0</v>
          </cell>
          <cell r="BA21">
            <v>46196.644500000002</v>
          </cell>
          <cell r="BB21">
            <v>16064</v>
          </cell>
          <cell r="BC21">
            <v>0</v>
          </cell>
          <cell r="BD21">
            <v>127000</v>
          </cell>
          <cell r="BE21">
            <v>0</v>
          </cell>
          <cell r="BF21">
            <v>0</v>
          </cell>
          <cell r="BG21">
            <v>142012</v>
          </cell>
          <cell r="BH21">
            <v>0</v>
          </cell>
          <cell r="BI21">
            <v>127000</v>
          </cell>
          <cell r="BJ21">
            <v>0</v>
          </cell>
          <cell r="BK21">
            <v>269012</v>
          </cell>
          <cell r="BL21">
            <v>0</v>
          </cell>
          <cell r="BM21">
            <v>0</v>
          </cell>
          <cell r="BN21">
            <v>90546.760999999009</v>
          </cell>
          <cell r="BO21">
            <v>0</v>
          </cell>
          <cell r="BP21">
            <v>0</v>
          </cell>
          <cell r="BQ21">
            <v>0</v>
          </cell>
          <cell r="BR21">
            <v>0</v>
          </cell>
          <cell r="BS21">
            <v>0</v>
          </cell>
          <cell r="BT21">
            <v>90546.760999999009</v>
          </cell>
        </row>
        <row r="22">
          <cell r="A22">
            <v>332</v>
          </cell>
          <cell r="B22" t="str">
            <v>Chipping Campden School</v>
          </cell>
          <cell r="C22">
            <v>1</v>
          </cell>
          <cell r="D22">
            <v>296043</v>
          </cell>
          <cell r="E22">
            <v>0</v>
          </cell>
          <cell r="F22">
            <v>0</v>
          </cell>
          <cell r="G22">
            <v>0</v>
          </cell>
          <cell r="H22">
            <v>0</v>
          </cell>
          <cell r="I22">
            <v>0</v>
          </cell>
          <cell r="J22">
            <v>3190091</v>
          </cell>
          <cell r="K22">
            <v>1056812</v>
          </cell>
          <cell r="L22">
            <v>188155</v>
          </cell>
          <cell r="M22">
            <v>0</v>
          </cell>
          <cell r="N22">
            <v>316837</v>
          </cell>
          <cell r="O22">
            <v>24000</v>
          </cell>
          <cell r="P22">
            <v>75500</v>
          </cell>
          <cell r="Q22">
            <v>146809</v>
          </cell>
          <cell r="R22">
            <v>0</v>
          </cell>
          <cell r="S22">
            <v>0</v>
          </cell>
          <cell r="T22">
            <v>0</v>
          </cell>
          <cell r="U22">
            <v>80000</v>
          </cell>
          <cell r="V22">
            <v>3500</v>
          </cell>
          <cell r="W22">
            <v>204051</v>
          </cell>
          <cell r="X22">
            <v>0</v>
          </cell>
          <cell r="Y22">
            <v>0</v>
          </cell>
          <cell r="Z22">
            <v>0</v>
          </cell>
          <cell r="AA22">
            <v>3249766</v>
          </cell>
          <cell r="AB22">
            <v>32000</v>
          </cell>
          <cell r="AC22">
            <v>526936</v>
          </cell>
          <cell r="AD22">
            <v>150011</v>
          </cell>
          <cell r="AE22">
            <v>245439</v>
          </cell>
          <cell r="AF22">
            <v>0</v>
          </cell>
          <cell r="AG22">
            <v>15873</v>
          </cell>
          <cell r="AH22">
            <v>13400</v>
          </cell>
          <cell r="AI22">
            <v>18000</v>
          </cell>
          <cell r="AJ22">
            <v>0</v>
          </cell>
          <cell r="AK22">
            <v>0</v>
          </cell>
          <cell r="AL22">
            <v>63150</v>
          </cell>
          <cell r="AM22">
            <v>8450</v>
          </cell>
          <cell r="AN22">
            <v>15275</v>
          </cell>
          <cell r="AO22">
            <v>14760</v>
          </cell>
          <cell r="AP22">
            <v>86320</v>
          </cell>
          <cell r="AQ22">
            <v>10452</v>
          </cell>
          <cell r="AR22">
            <v>22121</v>
          </cell>
          <cell r="AS22">
            <v>538965</v>
          </cell>
          <cell r="AT22">
            <v>99941</v>
          </cell>
          <cell r="AU22">
            <v>98000</v>
          </cell>
          <cell r="AV22">
            <v>70950</v>
          </cell>
          <cell r="AW22">
            <v>29245</v>
          </cell>
          <cell r="AX22">
            <v>0</v>
          </cell>
          <cell r="AY22">
            <v>10000</v>
          </cell>
          <cell r="AZ22">
            <v>8000</v>
          </cell>
          <cell r="BA22">
            <v>69900</v>
          </cell>
          <cell r="BB22">
            <v>35875</v>
          </cell>
          <cell r="BC22">
            <v>0</v>
          </cell>
          <cell r="BD22">
            <v>50000</v>
          </cell>
          <cell r="BE22">
            <v>0</v>
          </cell>
          <cell r="BF22">
            <v>0</v>
          </cell>
          <cell r="BG22">
            <v>131428</v>
          </cell>
          <cell r="BH22">
            <v>0</v>
          </cell>
          <cell r="BI22">
            <v>50000</v>
          </cell>
          <cell r="BJ22">
            <v>0</v>
          </cell>
          <cell r="BK22">
            <v>181428</v>
          </cell>
          <cell r="BL22">
            <v>0</v>
          </cell>
          <cell r="BM22">
            <v>0</v>
          </cell>
          <cell r="BN22">
            <v>98969</v>
          </cell>
          <cell r="BO22">
            <v>0</v>
          </cell>
          <cell r="BP22">
            <v>0</v>
          </cell>
          <cell r="BQ22">
            <v>0</v>
          </cell>
          <cell r="BR22">
            <v>0</v>
          </cell>
          <cell r="BS22">
            <v>0</v>
          </cell>
          <cell r="BT22">
            <v>98969</v>
          </cell>
        </row>
        <row r="23">
          <cell r="A23">
            <v>334</v>
          </cell>
          <cell r="B23" t="str">
            <v>Cirencester Kingshill School</v>
          </cell>
          <cell r="C23">
            <v>1</v>
          </cell>
          <cell r="D23">
            <v>188703</v>
          </cell>
          <cell r="E23">
            <v>0</v>
          </cell>
          <cell r="F23">
            <v>74935</v>
          </cell>
          <cell r="G23">
            <v>0</v>
          </cell>
          <cell r="H23">
            <v>199053</v>
          </cell>
          <cell r="I23">
            <v>0</v>
          </cell>
          <cell r="J23">
            <v>2785837</v>
          </cell>
          <cell r="K23">
            <v>0</v>
          </cell>
          <cell r="L23">
            <v>300574</v>
          </cell>
          <cell r="M23">
            <v>0</v>
          </cell>
          <cell r="N23">
            <v>288510</v>
          </cell>
          <cell r="O23">
            <v>0</v>
          </cell>
          <cell r="P23">
            <v>68608</v>
          </cell>
          <cell r="Q23">
            <v>50000</v>
          </cell>
          <cell r="R23">
            <v>0</v>
          </cell>
          <cell r="S23">
            <v>0</v>
          </cell>
          <cell r="T23">
            <v>0</v>
          </cell>
          <cell r="U23">
            <v>20000</v>
          </cell>
          <cell r="V23">
            <v>0</v>
          </cell>
          <cell r="W23">
            <v>158319</v>
          </cell>
          <cell r="X23">
            <v>0</v>
          </cell>
          <cell r="Y23">
            <v>0</v>
          </cell>
          <cell r="Z23">
            <v>0</v>
          </cell>
          <cell r="AA23">
            <v>2306081</v>
          </cell>
          <cell r="AB23">
            <v>50000</v>
          </cell>
          <cell r="AC23">
            <v>465391</v>
          </cell>
          <cell r="AD23">
            <v>53146</v>
          </cell>
          <cell r="AE23">
            <v>158543</v>
          </cell>
          <cell r="AF23">
            <v>0</v>
          </cell>
          <cell r="AG23">
            <v>32000</v>
          </cell>
          <cell r="AH23">
            <v>19500</v>
          </cell>
          <cell r="AI23">
            <v>16946</v>
          </cell>
          <cell r="AJ23">
            <v>0</v>
          </cell>
          <cell r="AK23">
            <v>1500</v>
          </cell>
          <cell r="AL23">
            <v>60000</v>
          </cell>
          <cell r="AM23">
            <v>20000</v>
          </cell>
          <cell r="AN23">
            <v>85000</v>
          </cell>
          <cell r="AO23">
            <v>12000</v>
          </cell>
          <cell r="AP23">
            <v>73000</v>
          </cell>
          <cell r="AQ23">
            <v>13176</v>
          </cell>
          <cell r="AR23">
            <v>7000</v>
          </cell>
          <cell r="AS23">
            <v>192625</v>
          </cell>
          <cell r="AT23">
            <v>34563</v>
          </cell>
          <cell r="AU23">
            <v>44655</v>
          </cell>
          <cell r="AV23">
            <v>25000</v>
          </cell>
          <cell r="AW23">
            <v>20032</v>
          </cell>
          <cell r="AX23">
            <v>0</v>
          </cell>
          <cell r="AY23">
            <v>8700</v>
          </cell>
          <cell r="AZ23">
            <v>0</v>
          </cell>
          <cell r="BA23">
            <v>52142</v>
          </cell>
          <cell r="BB23">
            <v>15080</v>
          </cell>
          <cell r="BC23">
            <v>0</v>
          </cell>
          <cell r="BD23">
            <v>0</v>
          </cell>
          <cell r="BE23">
            <v>0</v>
          </cell>
          <cell r="BF23">
            <v>0</v>
          </cell>
          <cell r="BG23">
            <v>96179</v>
          </cell>
          <cell r="BH23">
            <v>0</v>
          </cell>
          <cell r="BI23">
            <v>0</v>
          </cell>
          <cell r="BJ23">
            <v>0</v>
          </cell>
          <cell r="BK23">
            <v>353051</v>
          </cell>
          <cell r="BL23">
            <v>0</v>
          </cell>
          <cell r="BM23">
            <v>17116</v>
          </cell>
          <cell r="BN23">
            <v>74471</v>
          </cell>
          <cell r="BO23">
            <v>0</v>
          </cell>
          <cell r="BP23">
            <v>0</v>
          </cell>
          <cell r="BQ23">
            <v>0</v>
          </cell>
          <cell r="BR23">
            <v>20000</v>
          </cell>
          <cell r="BS23">
            <v>0</v>
          </cell>
          <cell r="BT23">
            <v>94471</v>
          </cell>
        </row>
        <row r="24">
          <cell r="A24">
            <v>335</v>
          </cell>
          <cell r="B24" t="str">
            <v>Chosen Hill School</v>
          </cell>
          <cell r="C24">
            <v>1</v>
          </cell>
          <cell r="D24">
            <v>568199</v>
          </cell>
          <cell r="E24">
            <v>0</v>
          </cell>
          <cell r="F24">
            <v>288821</v>
          </cell>
          <cell r="G24">
            <v>0</v>
          </cell>
          <cell r="H24">
            <v>-268106</v>
          </cell>
          <cell r="I24">
            <v>28524</v>
          </cell>
          <cell r="J24">
            <v>3831292</v>
          </cell>
          <cell r="K24">
            <v>1082275</v>
          </cell>
          <cell r="L24">
            <v>508584</v>
          </cell>
          <cell r="M24">
            <v>0</v>
          </cell>
          <cell r="N24">
            <v>402091</v>
          </cell>
          <cell r="O24">
            <v>0</v>
          </cell>
          <cell r="P24">
            <v>19000</v>
          </cell>
          <cell r="Q24">
            <v>69600</v>
          </cell>
          <cell r="R24">
            <v>0</v>
          </cell>
          <cell r="S24">
            <v>0</v>
          </cell>
          <cell r="T24">
            <v>0</v>
          </cell>
          <cell r="U24">
            <v>33000</v>
          </cell>
          <cell r="V24">
            <v>0</v>
          </cell>
          <cell r="W24">
            <v>239687</v>
          </cell>
          <cell r="X24">
            <v>0</v>
          </cell>
          <cell r="Y24">
            <v>0</v>
          </cell>
          <cell r="Z24">
            <v>0</v>
          </cell>
          <cell r="AA24">
            <v>3810766</v>
          </cell>
          <cell r="AB24">
            <v>70000</v>
          </cell>
          <cell r="AC24">
            <v>783026</v>
          </cell>
          <cell r="AD24">
            <v>133252</v>
          </cell>
          <cell r="AE24">
            <v>436226</v>
          </cell>
          <cell r="AF24">
            <v>0</v>
          </cell>
          <cell r="AG24">
            <v>33264</v>
          </cell>
          <cell r="AH24">
            <v>29700</v>
          </cell>
          <cell r="AI24">
            <v>24000</v>
          </cell>
          <cell r="AJ24">
            <v>0</v>
          </cell>
          <cell r="AK24">
            <v>0</v>
          </cell>
          <cell r="AL24">
            <v>77000</v>
          </cell>
          <cell r="AM24">
            <v>14750</v>
          </cell>
          <cell r="AN24">
            <v>91000</v>
          </cell>
          <cell r="AO24">
            <v>18900</v>
          </cell>
          <cell r="AP24">
            <v>71500</v>
          </cell>
          <cell r="AQ24">
            <v>12825</v>
          </cell>
          <cell r="AR24">
            <v>22000</v>
          </cell>
          <cell r="AS24">
            <v>234500</v>
          </cell>
          <cell r="AT24">
            <v>135000</v>
          </cell>
          <cell r="AU24">
            <v>120000</v>
          </cell>
          <cell r="AV24">
            <v>115760</v>
          </cell>
          <cell r="AW24">
            <v>4200</v>
          </cell>
          <cell r="AX24">
            <v>0</v>
          </cell>
          <cell r="AY24">
            <v>15700</v>
          </cell>
          <cell r="AZ24">
            <v>5500</v>
          </cell>
          <cell r="BA24">
            <v>540</v>
          </cell>
          <cell r="BB24">
            <v>122481</v>
          </cell>
          <cell r="BC24">
            <v>0</v>
          </cell>
          <cell r="BD24">
            <v>0</v>
          </cell>
          <cell r="BE24">
            <v>0</v>
          </cell>
          <cell r="BF24">
            <v>0</v>
          </cell>
          <cell r="BG24">
            <v>146453</v>
          </cell>
          <cell r="BH24">
            <v>0</v>
          </cell>
          <cell r="BI24">
            <v>0</v>
          </cell>
          <cell r="BJ24">
            <v>0</v>
          </cell>
          <cell r="BK24">
            <v>261000</v>
          </cell>
          <cell r="BL24">
            <v>0</v>
          </cell>
          <cell r="BM24">
            <v>0</v>
          </cell>
          <cell r="BN24">
            <v>371838</v>
          </cell>
          <cell r="BO24">
            <v>0</v>
          </cell>
          <cell r="BP24">
            <v>-93832</v>
          </cell>
          <cell r="BQ24">
            <v>0</v>
          </cell>
          <cell r="BR24">
            <v>0</v>
          </cell>
          <cell r="BS24">
            <v>28524</v>
          </cell>
          <cell r="BT24">
            <v>306530</v>
          </cell>
        </row>
        <row r="25">
          <cell r="A25">
            <v>336</v>
          </cell>
          <cell r="B25" t="str">
            <v>Churchdown School</v>
          </cell>
          <cell r="C25">
            <v>1</v>
          </cell>
          <cell r="D25">
            <v>68416</v>
          </cell>
          <cell r="E25">
            <v>0</v>
          </cell>
          <cell r="F25">
            <v>73000</v>
          </cell>
          <cell r="G25">
            <v>0</v>
          </cell>
          <cell r="H25">
            <v>4850</v>
          </cell>
          <cell r="I25">
            <v>0</v>
          </cell>
          <cell r="J25">
            <v>3874046</v>
          </cell>
          <cell r="K25">
            <v>883465</v>
          </cell>
          <cell r="L25">
            <v>389986</v>
          </cell>
          <cell r="M25">
            <v>0</v>
          </cell>
          <cell r="N25">
            <v>281337</v>
          </cell>
          <cell r="O25">
            <v>0</v>
          </cell>
          <cell r="P25">
            <v>18200</v>
          </cell>
          <cell r="Q25">
            <v>97570</v>
          </cell>
          <cell r="R25">
            <v>139000</v>
          </cell>
          <cell r="S25">
            <v>0</v>
          </cell>
          <cell r="T25">
            <v>0</v>
          </cell>
          <cell r="U25">
            <v>0</v>
          </cell>
          <cell r="V25">
            <v>94300</v>
          </cell>
          <cell r="W25">
            <v>236045</v>
          </cell>
          <cell r="X25">
            <v>0</v>
          </cell>
          <cell r="Y25">
            <v>0</v>
          </cell>
          <cell r="Z25">
            <v>0</v>
          </cell>
          <cell r="AA25">
            <v>3747768</v>
          </cell>
          <cell r="AB25">
            <v>17000</v>
          </cell>
          <cell r="AC25">
            <v>725109</v>
          </cell>
          <cell r="AD25">
            <v>160332</v>
          </cell>
          <cell r="AE25">
            <v>396402</v>
          </cell>
          <cell r="AF25">
            <v>86118</v>
          </cell>
          <cell r="AG25">
            <v>15947</v>
          </cell>
          <cell r="AH25">
            <v>15200</v>
          </cell>
          <cell r="AI25">
            <v>20000</v>
          </cell>
          <cell r="AJ25">
            <v>0</v>
          </cell>
          <cell r="AK25">
            <v>0</v>
          </cell>
          <cell r="AL25">
            <v>42312</v>
          </cell>
          <cell r="AM25">
            <v>9000</v>
          </cell>
          <cell r="AN25">
            <v>8200</v>
          </cell>
          <cell r="AO25">
            <v>21500</v>
          </cell>
          <cell r="AP25">
            <v>79800</v>
          </cell>
          <cell r="AQ25">
            <v>13084</v>
          </cell>
          <cell r="AR25">
            <v>20000</v>
          </cell>
          <cell r="AS25">
            <v>230500</v>
          </cell>
          <cell r="AT25">
            <v>26100</v>
          </cell>
          <cell r="AU25">
            <v>90000</v>
          </cell>
          <cell r="AV25">
            <v>102000</v>
          </cell>
          <cell r="AW25">
            <v>33500</v>
          </cell>
          <cell r="AX25">
            <v>0</v>
          </cell>
          <cell r="AY25">
            <v>84100</v>
          </cell>
          <cell r="AZ25">
            <v>18000</v>
          </cell>
          <cell r="BA25">
            <v>66441</v>
          </cell>
          <cell r="BB25">
            <v>27000</v>
          </cell>
          <cell r="BC25">
            <v>0</v>
          </cell>
          <cell r="BD25">
            <v>0</v>
          </cell>
          <cell r="BE25">
            <v>0</v>
          </cell>
          <cell r="BF25">
            <v>0</v>
          </cell>
          <cell r="BG25">
            <v>143524</v>
          </cell>
          <cell r="BH25">
            <v>0</v>
          </cell>
          <cell r="BI25">
            <v>0</v>
          </cell>
          <cell r="BJ25">
            <v>0</v>
          </cell>
          <cell r="BK25">
            <v>221374</v>
          </cell>
          <cell r="BL25">
            <v>0</v>
          </cell>
          <cell r="BM25">
            <v>0</v>
          </cell>
          <cell r="BN25">
            <v>26952</v>
          </cell>
          <cell r="BO25">
            <v>0</v>
          </cell>
          <cell r="BP25">
            <v>0</v>
          </cell>
          <cell r="BQ25">
            <v>0</v>
          </cell>
          <cell r="BR25">
            <v>0</v>
          </cell>
          <cell r="BS25">
            <v>0</v>
          </cell>
          <cell r="BT25">
            <v>26952</v>
          </cell>
        </row>
        <row r="26">
          <cell r="A26">
            <v>337</v>
          </cell>
          <cell r="B26" t="str">
            <v>Heywood Community School</v>
          </cell>
          <cell r="C26">
            <v>1</v>
          </cell>
          <cell r="D26">
            <v>81394</v>
          </cell>
          <cell r="E26">
            <v>0</v>
          </cell>
          <cell r="F26">
            <v>0</v>
          </cell>
          <cell r="G26">
            <v>0</v>
          </cell>
          <cell r="H26">
            <v>0</v>
          </cell>
          <cell r="I26">
            <v>0</v>
          </cell>
          <cell r="J26">
            <v>1628806</v>
          </cell>
          <cell r="K26">
            <v>0</v>
          </cell>
          <cell r="L26">
            <v>206721</v>
          </cell>
          <cell r="M26">
            <v>0</v>
          </cell>
          <cell r="N26">
            <v>147025</v>
          </cell>
          <cell r="O26">
            <v>34052</v>
          </cell>
          <cell r="P26">
            <v>289387</v>
          </cell>
          <cell r="Q26">
            <v>10050</v>
          </cell>
          <cell r="R26">
            <v>0</v>
          </cell>
          <cell r="S26">
            <v>0</v>
          </cell>
          <cell r="T26">
            <v>0</v>
          </cell>
          <cell r="U26">
            <v>0</v>
          </cell>
          <cell r="V26">
            <v>0</v>
          </cell>
          <cell r="W26">
            <v>123443</v>
          </cell>
          <cell r="X26">
            <v>0</v>
          </cell>
          <cell r="Y26">
            <v>0</v>
          </cell>
          <cell r="Z26">
            <v>0</v>
          </cell>
          <cell r="AA26">
            <v>1170433</v>
          </cell>
          <cell r="AB26">
            <v>11586</v>
          </cell>
          <cell r="AC26">
            <v>287486</v>
          </cell>
          <cell r="AD26">
            <v>73972</v>
          </cell>
          <cell r="AE26">
            <v>192233</v>
          </cell>
          <cell r="AF26">
            <v>0</v>
          </cell>
          <cell r="AG26">
            <v>312509</v>
          </cell>
          <cell r="AH26">
            <v>8283</v>
          </cell>
          <cell r="AI26">
            <v>11245</v>
          </cell>
          <cell r="AJ26">
            <v>0</v>
          </cell>
          <cell r="AK26">
            <v>0</v>
          </cell>
          <cell r="AL26">
            <v>22225</v>
          </cell>
          <cell r="AM26">
            <v>7138</v>
          </cell>
          <cell r="AN26">
            <v>4920</v>
          </cell>
          <cell r="AO26">
            <v>1873</v>
          </cell>
          <cell r="AP26">
            <v>53000</v>
          </cell>
          <cell r="AQ26">
            <v>7004</v>
          </cell>
          <cell r="AR26">
            <v>15803</v>
          </cell>
          <cell r="AS26">
            <v>132238</v>
          </cell>
          <cell r="AT26">
            <v>20226</v>
          </cell>
          <cell r="AU26">
            <v>32560</v>
          </cell>
          <cell r="AV26">
            <v>46056</v>
          </cell>
          <cell r="AW26">
            <v>11790</v>
          </cell>
          <cell r="AX26">
            <v>24885</v>
          </cell>
          <cell r="AY26">
            <v>22855</v>
          </cell>
          <cell r="AZ26">
            <v>21580</v>
          </cell>
          <cell r="BA26">
            <v>16475</v>
          </cell>
          <cell r="BB26">
            <v>9616</v>
          </cell>
          <cell r="BC26">
            <v>0</v>
          </cell>
          <cell r="BD26">
            <v>0</v>
          </cell>
          <cell r="BE26">
            <v>0</v>
          </cell>
          <cell r="BF26">
            <v>0</v>
          </cell>
          <cell r="BG26">
            <v>61876</v>
          </cell>
          <cell r="BH26">
            <v>0</v>
          </cell>
          <cell r="BI26">
            <v>0</v>
          </cell>
          <cell r="BJ26">
            <v>0</v>
          </cell>
          <cell r="BK26">
            <v>61876</v>
          </cell>
          <cell r="BL26">
            <v>0</v>
          </cell>
          <cell r="BM26">
            <v>0</v>
          </cell>
          <cell r="BN26">
            <v>2887</v>
          </cell>
          <cell r="BO26">
            <v>0</v>
          </cell>
          <cell r="BP26">
            <v>0</v>
          </cell>
          <cell r="BQ26">
            <v>0</v>
          </cell>
          <cell r="BR26">
            <v>0</v>
          </cell>
          <cell r="BS26">
            <v>0</v>
          </cell>
          <cell r="BT26">
            <v>2887</v>
          </cell>
        </row>
        <row r="27">
          <cell r="A27">
            <v>339</v>
          </cell>
          <cell r="B27" t="str">
            <v>Cirencester Deer Park School</v>
          </cell>
          <cell r="C27">
            <v>1</v>
          </cell>
          <cell r="D27">
            <v>267170.91999999806</v>
          </cell>
          <cell r="E27">
            <v>0</v>
          </cell>
          <cell r="F27">
            <v>124576</v>
          </cell>
          <cell r="G27">
            <v>0</v>
          </cell>
          <cell r="H27">
            <v>34814.720000000001</v>
          </cell>
          <cell r="I27">
            <v>5686</v>
          </cell>
          <cell r="J27">
            <v>3811568</v>
          </cell>
          <cell r="K27">
            <v>0</v>
          </cell>
          <cell r="L27">
            <v>112070</v>
          </cell>
          <cell r="M27">
            <v>0</v>
          </cell>
          <cell r="N27">
            <v>572492</v>
          </cell>
          <cell r="O27">
            <v>0</v>
          </cell>
          <cell r="P27">
            <v>111837</v>
          </cell>
          <cell r="Q27">
            <v>209228</v>
          </cell>
          <cell r="R27">
            <v>174555</v>
          </cell>
          <cell r="S27">
            <v>0</v>
          </cell>
          <cell r="T27">
            <v>0</v>
          </cell>
          <cell r="U27">
            <v>0</v>
          </cell>
          <cell r="V27">
            <v>0</v>
          </cell>
          <cell r="W27">
            <v>202965</v>
          </cell>
          <cell r="X27">
            <v>0</v>
          </cell>
          <cell r="Y27">
            <v>0</v>
          </cell>
          <cell r="Z27">
            <v>0</v>
          </cell>
          <cell r="AA27">
            <v>3287740</v>
          </cell>
          <cell r="AB27">
            <v>98576</v>
          </cell>
          <cell r="AC27">
            <v>338609</v>
          </cell>
          <cell r="AD27">
            <v>182467</v>
          </cell>
          <cell r="AE27">
            <v>385143</v>
          </cell>
          <cell r="AF27">
            <v>72999</v>
          </cell>
          <cell r="AG27">
            <v>0</v>
          </cell>
          <cell r="AH27">
            <v>23059</v>
          </cell>
          <cell r="AI27">
            <v>44524</v>
          </cell>
          <cell r="AJ27">
            <v>0</v>
          </cell>
          <cell r="AK27">
            <v>0</v>
          </cell>
          <cell r="AL27">
            <v>37551</v>
          </cell>
          <cell r="AM27">
            <v>5336</v>
          </cell>
          <cell r="AN27">
            <v>7500</v>
          </cell>
          <cell r="AO27">
            <v>5447</v>
          </cell>
          <cell r="AP27">
            <v>78738</v>
          </cell>
          <cell r="AQ27">
            <v>12444</v>
          </cell>
          <cell r="AR27">
            <v>18069</v>
          </cell>
          <cell r="AS27">
            <v>243061</v>
          </cell>
          <cell r="AT27">
            <v>52955</v>
          </cell>
          <cell r="AU27">
            <v>65000</v>
          </cell>
          <cell r="AV27">
            <v>24789</v>
          </cell>
          <cell r="AW27">
            <v>29568</v>
          </cell>
          <cell r="AX27">
            <v>0</v>
          </cell>
          <cell r="AY27">
            <v>98113</v>
          </cell>
          <cell r="AZ27">
            <v>0</v>
          </cell>
          <cell r="BA27">
            <v>58027</v>
          </cell>
          <cell r="BB27">
            <v>33960</v>
          </cell>
          <cell r="BC27">
            <v>0</v>
          </cell>
          <cell r="BD27">
            <v>0</v>
          </cell>
          <cell r="BE27">
            <v>0</v>
          </cell>
          <cell r="BF27">
            <v>0</v>
          </cell>
          <cell r="BG27">
            <v>145703</v>
          </cell>
          <cell r="BH27">
            <v>0</v>
          </cell>
          <cell r="BI27">
            <v>0</v>
          </cell>
          <cell r="BJ27">
            <v>0</v>
          </cell>
          <cell r="BK27">
            <v>120000</v>
          </cell>
          <cell r="BL27">
            <v>6000</v>
          </cell>
          <cell r="BM27">
            <v>110000</v>
          </cell>
          <cell r="BN27">
            <v>258210.91999999806</v>
          </cell>
          <cell r="BO27">
            <v>0</v>
          </cell>
          <cell r="BP27">
            <v>69093.72</v>
          </cell>
          <cell r="BQ27">
            <v>0</v>
          </cell>
          <cell r="BR27">
            <v>0</v>
          </cell>
          <cell r="BS27">
            <v>5686</v>
          </cell>
          <cell r="BT27">
            <v>332990.63999999803</v>
          </cell>
        </row>
        <row r="28">
          <cell r="A28">
            <v>340</v>
          </cell>
          <cell r="B28" t="str">
            <v>Ribston Hall High School</v>
          </cell>
          <cell r="C28">
            <v>1</v>
          </cell>
          <cell r="D28">
            <v>39817</v>
          </cell>
          <cell r="E28">
            <v>0</v>
          </cell>
          <cell r="F28">
            <v>91547</v>
          </cell>
          <cell r="G28">
            <v>0</v>
          </cell>
          <cell r="H28">
            <v>541977</v>
          </cell>
          <cell r="I28">
            <v>17949</v>
          </cell>
          <cell r="J28">
            <v>2016718</v>
          </cell>
          <cell r="K28">
            <v>1058520</v>
          </cell>
          <cell r="L28">
            <v>3863</v>
          </cell>
          <cell r="M28">
            <v>0</v>
          </cell>
          <cell r="N28">
            <v>187832</v>
          </cell>
          <cell r="O28">
            <v>0</v>
          </cell>
          <cell r="P28">
            <v>2500</v>
          </cell>
          <cell r="Q28">
            <v>47500</v>
          </cell>
          <cell r="R28">
            <v>0</v>
          </cell>
          <cell r="S28">
            <v>0</v>
          </cell>
          <cell r="T28">
            <v>0</v>
          </cell>
          <cell r="U28">
            <v>10000</v>
          </cell>
          <cell r="V28">
            <v>117500</v>
          </cell>
          <cell r="W28">
            <v>131432</v>
          </cell>
          <cell r="X28">
            <v>0</v>
          </cell>
          <cell r="Y28">
            <v>0</v>
          </cell>
          <cell r="Z28">
            <v>0</v>
          </cell>
          <cell r="AA28">
            <v>2487500</v>
          </cell>
          <cell r="AB28">
            <v>22000</v>
          </cell>
          <cell r="AC28">
            <v>167063</v>
          </cell>
          <cell r="AD28">
            <v>106578</v>
          </cell>
          <cell r="AE28">
            <v>217133</v>
          </cell>
          <cell r="AF28">
            <v>0</v>
          </cell>
          <cell r="AG28">
            <v>20745</v>
          </cell>
          <cell r="AH28">
            <v>16550</v>
          </cell>
          <cell r="AI28">
            <v>16000</v>
          </cell>
          <cell r="AJ28">
            <v>0</v>
          </cell>
          <cell r="AK28">
            <v>0</v>
          </cell>
          <cell r="AL28">
            <v>44500</v>
          </cell>
          <cell r="AM28">
            <v>7500</v>
          </cell>
          <cell r="AN28">
            <v>6000</v>
          </cell>
          <cell r="AO28">
            <v>18000</v>
          </cell>
          <cell r="AP28">
            <v>62500</v>
          </cell>
          <cell r="AQ28">
            <v>12000</v>
          </cell>
          <cell r="AR28">
            <v>12500</v>
          </cell>
          <cell r="AS28">
            <v>107950</v>
          </cell>
          <cell r="AT28">
            <v>56000</v>
          </cell>
          <cell r="AU28">
            <v>77500</v>
          </cell>
          <cell r="AV28">
            <v>82550</v>
          </cell>
          <cell r="AW28">
            <v>30500</v>
          </cell>
          <cell r="AX28">
            <v>0</v>
          </cell>
          <cell r="AY28">
            <v>1000</v>
          </cell>
          <cell r="AZ28">
            <v>0</v>
          </cell>
          <cell r="BA28">
            <v>35000</v>
          </cell>
          <cell r="BB28">
            <v>7259</v>
          </cell>
          <cell r="BC28">
            <v>0</v>
          </cell>
          <cell r="BD28">
            <v>0</v>
          </cell>
          <cell r="BE28">
            <v>0</v>
          </cell>
          <cell r="BF28">
            <v>17949</v>
          </cell>
          <cell r="BG28">
            <v>499210</v>
          </cell>
          <cell r="BH28">
            <v>0</v>
          </cell>
          <cell r="BI28">
            <v>0</v>
          </cell>
          <cell r="BJ28">
            <v>0</v>
          </cell>
          <cell r="BK28">
            <v>1132734</v>
          </cell>
          <cell r="BL28">
            <v>0</v>
          </cell>
          <cell r="BM28">
            <v>4000</v>
          </cell>
          <cell r="BN28">
            <v>1354</v>
          </cell>
          <cell r="BO28">
            <v>0</v>
          </cell>
          <cell r="BP28">
            <v>-4000</v>
          </cell>
          <cell r="BQ28">
            <v>0</v>
          </cell>
          <cell r="BR28">
            <v>0</v>
          </cell>
          <cell r="BS28">
            <v>0</v>
          </cell>
          <cell r="BT28">
            <v>-2646</v>
          </cell>
        </row>
        <row r="29">
          <cell r="A29">
            <v>341</v>
          </cell>
          <cell r="B29" t="str">
            <v>Central Technology College</v>
          </cell>
          <cell r="C29">
            <v>1</v>
          </cell>
          <cell r="D29">
            <v>-516932</v>
          </cell>
          <cell r="E29">
            <v>0</v>
          </cell>
          <cell r="F29">
            <v>-28981</v>
          </cell>
          <cell r="G29">
            <v>0</v>
          </cell>
          <cell r="H29">
            <v>0</v>
          </cell>
          <cell r="I29">
            <v>0</v>
          </cell>
          <cell r="J29">
            <v>1540623</v>
          </cell>
          <cell r="K29">
            <v>334829</v>
          </cell>
          <cell r="L29">
            <v>217889</v>
          </cell>
          <cell r="M29">
            <v>18496</v>
          </cell>
          <cell r="N29">
            <v>349690</v>
          </cell>
          <cell r="O29">
            <v>0</v>
          </cell>
          <cell r="P29">
            <v>57570</v>
          </cell>
          <cell r="Q29">
            <v>32500</v>
          </cell>
          <cell r="R29">
            <v>70000</v>
          </cell>
          <cell r="S29">
            <v>0</v>
          </cell>
          <cell r="T29">
            <v>0</v>
          </cell>
          <cell r="U29">
            <v>0</v>
          </cell>
          <cell r="V29">
            <v>12000</v>
          </cell>
          <cell r="W29">
            <v>120991</v>
          </cell>
          <cell r="X29">
            <v>0</v>
          </cell>
          <cell r="Y29">
            <v>0</v>
          </cell>
          <cell r="Z29">
            <v>0</v>
          </cell>
          <cell r="AA29">
            <v>1485069</v>
          </cell>
          <cell r="AB29">
            <v>45000</v>
          </cell>
          <cell r="AC29">
            <v>365833</v>
          </cell>
          <cell r="AD29">
            <v>117483</v>
          </cell>
          <cell r="AE29">
            <v>184536</v>
          </cell>
          <cell r="AF29">
            <v>52416</v>
          </cell>
          <cell r="AG29">
            <v>41283</v>
          </cell>
          <cell r="AH29">
            <v>16485</v>
          </cell>
          <cell r="AI29">
            <v>6000</v>
          </cell>
          <cell r="AJ29">
            <v>0</v>
          </cell>
          <cell r="AK29">
            <v>0</v>
          </cell>
          <cell r="AL29">
            <v>30000</v>
          </cell>
          <cell r="AM29">
            <v>7350</v>
          </cell>
          <cell r="AN29">
            <v>1750</v>
          </cell>
          <cell r="AO29">
            <v>15000</v>
          </cell>
          <cell r="AP29">
            <v>50000</v>
          </cell>
          <cell r="AQ29">
            <v>7036</v>
          </cell>
          <cell r="AR29">
            <v>9750</v>
          </cell>
          <cell r="AS29">
            <v>63428</v>
          </cell>
          <cell r="AT29">
            <v>40000</v>
          </cell>
          <cell r="AU29">
            <v>25000</v>
          </cell>
          <cell r="AV29">
            <v>53725</v>
          </cell>
          <cell r="AW29">
            <v>13639</v>
          </cell>
          <cell r="AX29">
            <v>0</v>
          </cell>
          <cell r="AY29">
            <v>50000</v>
          </cell>
          <cell r="AZ29">
            <v>0</v>
          </cell>
          <cell r="BA29">
            <v>22496</v>
          </cell>
          <cell r="BB29">
            <v>24695</v>
          </cell>
          <cell r="BC29">
            <v>0</v>
          </cell>
          <cell r="BD29">
            <v>0</v>
          </cell>
          <cell r="BE29">
            <v>0</v>
          </cell>
          <cell r="BF29">
            <v>0</v>
          </cell>
          <cell r="BG29">
            <v>21060</v>
          </cell>
          <cell r="BH29">
            <v>0</v>
          </cell>
          <cell r="BI29">
            <v>0</v>
          </cell>
          <cell r="BJ29">
            <v>0</v>
          </cell>
          <cell r="BK29">
            <v>10000</v>
          </cell>
          <cell r="BL29">
            <v>7750</v>
          </cell>
          <cell r="BM29">
            <v>0</v>
          </cell>
          <cell r="BN29">
            <v>-490318</v>
          </cell>
          <cell r="BO29">
            <v>0</v>
          </cell>
          <cell r="BP29">
            <v>-25671</v>
          </cell>
          <cell r="BQ29">
            <v>0</v>
          </cell>
          <cell r="BR29">
            <v>0</v>
          </cell>
          <cell r="BS29">
            <v>0</v>
          </cell>
          <cell r="BT29">
            <v>-515989</v>
          </cell>
        </row>
        <row r="30">
          <cell r="A30">
            <v>342</v>
          </cell>
          <cell r="B30" t="str">
            <v>The Crypt School</v>
          </cell>
          <cell r="C30">
            <v>1</v>
          </cell>
          <cell r="D30">
            <v>24530</v>
          </cell>
          <cell r="E30">
            <v>0</v>
          </cell>
          <cell r="F30">
            <v>146441</v>
          </cell>
          <cell r="G30">
            <v>0</v>
          </cell>
          <cell r="H30">
            <v>172995</v>
          </cell>
          <cell r="I30">
            <v>0</v>
          </cell>
          <cell r="J30">
            <v>1985238</v>
          </cell>
          <cell r="K30">
            <v>873526</v>
          </cell>
          <cell r="L30">
            <v>20756</v>
          </cell>
          <cell r="M30">
            <v>0</v>
          </cell>
          <cell r="N30">
            <v>170146</v>
          </cell>
          <cell r="O30">
            <v>0</v>
          </cell>
          <cell r="P30">
            <v>49590</v>
          </cell>
          <cell r="Q30">
            <v>39553</v>
          </cell>
          <cell r="R30">
            <v>0</v>
          </cell>
          <cell r="S30">
            <v>0</v>
          </cell>
          <cell r="T30">
            <v>0</v>
          </cell>
          <cell r="U30">
            <v>0</v>
          </cell>
          <cell r="V30">
            <v>0</v>
          </cell>
          <cell r="W30">
            <v>125324</v>
          </cell>
          <cell r="X30">
            <v>0</v>
          </cell>
          <cell r="Y30">
            <v>0</v>
          </cell>
          <cell r="Z30">
            <v>0</v>
          </cell>
          <cell r="AA30">
            <v>2088555</v>
          </cell>
          <cell r="AB30">
            <v>50000</v>
          </cell>
          <cell r="AC30">
            <v>137295</v>
          </cell>
          <cell r="AD30">
            <v>106390</v>
          </cell>
          <cell r="AE30">
            <v>189050</v>
          </cell>
          <cell r="AF30">
            <v>0</v>
          </cell>
          <cell r="AG30">
            <v>11335</v>
          </cell>
          <cell r="AH30">
            <v>22000</v>
          </cell>
          <cell r="AI30">
            <v>27000</v>
          </cell>
          <cell r="AJ30">
            <v>0</v>
          </cell>
          <cell r="AK30">
            <v>0</v>
          </cell>
          <cell r="AL30">
            <v>119136</v>
          </cell>
          <cell r="AM30">
            <v>11500</v>
          </cell>
          <cell r="AN30">
            <v>5280</v>
          </cell>
          <cell r="AO30">
            <v>7800</v>
          </cell>
          <cell r="AP30">
            <v>42099</v>
          </cell>
          <cell r="AQ30">
            <v>10931</v>
          </cell>
          <cell r="AR30">
            <v>3000</v>
          </cell>
          <cell r="AS30">
            <v>231108</v>
          </cell>
          <cell r="AT30">
            <v>57000</v>
          </cell>
          <cell r="AU30">
            <v>68000</v>
          </cell>
          <cell r="AV30">
            <v>39000</v>
          </cell>
          <cell r="AW30">
            <v>19402</v>
          </cell>
          <cell r="AX30">
            <v>0</v>
          </cell>
          <cell r="AY30">
            <v>11821</v>
          </cell>
          <cell r="AZ30">
            <v>0</v>
          </cell>
          <cell r="BA30">
            <v>18000</v>
          </cell>
          <cell r="BB30">
            <v>12180</v>
          </cell>
          <cell r="BC30">
            <v>0</v>
          </cell>
          <cell r="BD30">
            <v>0</v>
          </cell>
          <cell r="BE30">
            <v>0</v>
          </cell>
          <cell r="BF30">
            <v>0</v>
          </cell>
          <cell r="BG30">
            <v>87485</v>
          </cell>
          <cell r="BH30">
            <v>0</v>
          </cell>
          <cell r="BI30">
            <v>0</v>
          </cell>
          <cell r="BJ30">
            <v>0</v>
          </cell>
          <cell r="BK30">
            <v>406921</v>
          </cell>
          <cell r="BL30">
            <v>0</v>
          </cell>
          <cell r="BM30">
            <v>0</v>
          </cell>
          <cell r="BN30">
            <v>781</v>
          </cell>
          <cell r="BO30">
            <v>0</v>
          </cell>
          <cell r="BP30">
            <v>0</v>
          </cell>
          <cell r="BQ30">
            <v>0</v>
          </cell>
          <cell r="BR30">
            <v>0</v>
          </cell>
          <cell r="BS30">
            <v>0</v>
          </cell>
          <cell r="BT30">
            <v>781</v>
          </cell>
        </row>
        <row r="31">
          <cell r="A31">
            <v>343</v>
          </cell>
          <cell r="B31" t="str">
            <v>Brockworth Enterprise School</v>
          </cell>
          <cell r="C31">
            <v>1</v>
          </cell>
          <cell r="D31">
            <v>-101978</v>
          </cell>
          <cell r="E31">
            <v>0</v>
          </cell>
          <cell r="F31">
            <v>0</v>
          </cell>
          <cell r="G31">
            <v>0</v>
          </cell>
          <cell r="H31">
            <v>0</v>
          </cell>
          <cell r="I31">
            <v>0</v>
          </cell>
          <cell r="J31">
            <v>2534702</v>
          </cell>
          <cell r="K31">
            <v>395356</v>
          </cell>
          <cell r="L31">
            <v>357924</v>
          </cell>
          <cell r="M31">
            <v>0</v>
          </cell>
          <cell r="N31">
            <v>225113</v>
          </cell>
          <cell r="O31">
            <v>0</v>
          </cell>
          <cell r="P31">
            <v>0</v>
          </cell>
          <cell r="Q31">
            <v>51213</v>
          </cell>
          <cell r="R31">
            <v>0</v>
          </cell>
          <cell r="S31">
            <v>0</v>
          </cell>
          <cell r="T31">
            <v>0</v>
          </cell>
          <cell r="U31">
            <v>5000</v>
          </cell>
          <cell r="V31">
            <v>68326</v>
          </cell>
          <cell r="W31">
            <v>177122</v>
          </cell>
          <cell r="X31">
            <v>0</v>
          </cell>
          <cell r="Y31">
            <v>0</v>
          </cell>
          <cell r="Z31">
            <v>0</v>
          </cell>
          <cell r="AA31">
            <v>2261365</v>
          </cell>
          <cell r="AB31">
            <v>0</v>
          </cell>
          <cell r="AC31">
            <v>465296</v>
          </cell>
          <cell r="AD31">
            <v>130284</v>
          </cell>
          <cell r="AE31">
            <v>326929</v>
          </cell>
          <cell r="AF31">
            <v>0</v>
          </cell>
          <cell r="AG31">
            <v>17646</v>
          </cell>
          <cell r="AH31">
            <v>22000</v>
          </cell>
          <cell r="AI31">
            <v>3900</v>
          </cell>
          <cell r="AJ31">
            <v>0</v>
          </cell>
          <cell r="AK31">
            <v>0</v>
          </cell>
          <cell r="AL31">
            <v>30130</v>
          </cell>
          <cell r="AM31">
            <v>17500</v>
          </cell>
          <cell r="AN31">
            <v>22296</v>
          </cell>
          <cell r="AO31">
            <v>15400</v>
          </cell>
          <cell r="AP31">
            <v>125800</v>
          </cell>
          <cell r="AQ31">
            <v>47500</v>
          </cell>
          <cell r="AR31">
            <v>11700</v>
          </cell>
          <cell r="AS31">
            <v>64033</v>
          </cell>
          <cell r="AT31">
            <v>38929</v>
          </cell>
          <cell r="AU31">
            <v>69700</v>
          </cell>
          <cell r="AV31">
            <v>63348</v>
          </cell>
          <cell r="AW31">
            <v>25400</v>
          </cell>
          <cell r="AX31">
            <v>0</v>
          </cell>
          <cell r="AY31">
            <v>24000</v>
          </cell>
          <cell r="AZ31">
            <v>0</v>
          </cell>
          <cell r="BA31">
            <v>15500</v>
          </cell>
          <cell r="BB31">
            <v>16100</v>
          </cell>
          <cell r="BC31">
            <v>0</v>
          </cell>
          <cell r="BD31">
            <v>0</v>
          </cell>
          <cell r="BE31">
            <v>0</v>
          </cell>
          <cell r="BF31">
            <v>0</v>
          </cell>
          <cell r="BG31">
            <v>101188</v>
          </cell>
          <cell r="BH31">
            <v>0</v>
          </cell>
          <cell r="BI31">
            <v>0</v>
          </cell>
          <cell r="BJ31">
            <v>0</v>
          </cell>
          <cell r="BK31">
            <v>101188</v>
          </cell>
          <cell r="BL31">
            <v>0</v>
          </cell>
          <cell r="BM31">
            <v>0</v>
          </cell>
          <cell r="BN31">
            <v>-101978</v>
          </cell>
          <cell r="BO31">
            <v>0</v>
          </cell>
          <cell r="BP31">
            <v>0</v>
          </cell>
          <cell r="BQ31">
            <v>0</v>
          </cell>
          <cell r="BR31">
            <v>0</v>
          </cell>
          <cell r="BS31">
            <v>0</v>
          </cell>
          <cell r="BT31">
            <v>-101978</v>
          </cell>
        </row>
        <row r="32">
          <cell r="A32">
            <v>344</v>
          </cell>
          <cell r="B32" t="str">
            <v>High School for Girls</v>
          </cell>
          <cell r="C32">
            <v>1</v>
          </cell>
          <cell r="D32">
            <v>-62814</v>
          </cell>
          <cell r="E32">
            <v>0</v>
          </cell>
          <cell r="F32">
            <v>12729</v>
          </cell>
          <cell r="G32">
            <v>1197</v>
          </cell>
          <cell r="H32">
            <v>0</v>
          </cell>
          <cell r="I32">
            <v>0</v>
          </cell>
          <cell r="J32">
            <v>2086706</v>
          </cell>
          <cell r="K32">
            <v>1075071</v>
          </cell>
          <cell r="L32">
            <v>22908</v>
          </cell>
          <cell r="M32">
            <v>0</v>
          </cell>
          <cell r="N32">
            <v>214303</v>
          </cell>
          <cell r="O32">
            <v>0</v>
          </cell>
          <cell r="P32">
            <v>1640</v>
          </cell>
          <cell r="Q32">
            <v>78900</v>
          </cell>
          <cell r="R32">
            <v>80580</v>
          </cell>
          <cell r="S32">
            <v>0</v>
          </cell>
          <cell r="T32">
            <v>0</v>
          </cell>
          <cell r="U32">
            <v>0</v>
          </cell>
          <cell r="V32">
            <v>0</v>
          </cell>
          <cell r="W32">
            <v>123341</v>
          </cell>
          <cell r="X32">
            <v>0</v>
          </cell>
          <cell r="Y32">
            <v>0</v>
          </cell>
          <cell r="Z32">
            <v>0</v>
          </cell>
          <cell r="AA32">
            <v>2510636</v>
          </cell>
          <cell r="AB32">
            <v>17150</v>
          </cell>
          <cell r="AC32">
            <v>220870</v>
          </cell>
          <cell r="AD32">
            <v>132059</v>
          </cell>
          <cell r="AE32">
            <v>224601</v>
          </cell>
          <cell r="AF32">
            <v>63690</v>
          </cell>
          <cell r="AG32">
            <v>4362</v>
          </cell>
          <cell r="AH32">
            <v>19806</v>
          </cell>
          <cell r="AI32">
            <v>7687</v>
          </cell>
          <cell r="AJ32">
            <v>37555</v>
          </cell>
          <cell r="AK32">
            <v>0</v>
          </cell>
          <cell r="AL32">
            <v>52390</v>
          </cell>
          <cell r="AM32">
            <v>11481</v>
          </cell>
          <cell r="AN32">
            <v>4500</v>
          </cell>
          <cell r="AO32">
            <v>9798</v>
          </cell>
          <cell r="AP32">
            <v>47217</v>
          </cell>
          <cell r="AQ32">
            <v>53868</v>
          </cell>
          <cell r="AR32">
            <v>15339</v>
          </cell>
          <cell r="AS32">
            <v>148582</v>
          </cell>
          <cell r="AT32">
            <v>17486</v>
          </cell>
          <cell r="AU32">
            <v>85800</v>
          </cell>
          <cell r="AV32">
            <v>30986</v>
          </cell>
          <cell r="AW32">
            <v>21878</v>
          </cell>
          <cell r="AX32">
            <v>0</v>
          </cell>
          <cell r="AY32">
            <v>43000</v>
          </cell>
          <cell r="AZ32">
            <v>37150</v>
          </cell>
          <cell r="BA32">
            <v>71620</v>
          </cell>
          <cell r="BB32">
            <v>23634</v>
          </cell>
          <cell r="BC32">
            <v>1000</v>
          </cell>
          <cell r="BD32">
            <v>0</v>
          </cell>
          <cell r="BE32">
            <v>0</v>
          </cell>
          <cell r="BF32">
            <v>0</v>
          </cell>
          <cell r="BG32">
            <v>57124</v>
          </cell>
          <cell r="BH32">
            <v>0</v>
          </cell>
          <cell r="BI32">
            <v>0</v>
          </cell>
          <cell r="BJ32">
            <v>0</v>
          </cell>
          <cell r="BK32">
            <v>70007</v>
          </cell>
          <cell r="BL32">
            <v>0</v>
          </cell>
          <cell r="BM32">
            <v>1197</v>
          </cell>
          <cell r="BN32">
            <v>-293510</v>
          </cell>
          <cell r="BO32">
            <v>0</v>
          </cell>
          <cell r="BP32">
            <v>-154</v>
          </cell>
          <cell r="BQ32">
            <v>0</v>
          </cell>
          <cell r="BR32">
            <v>0</v>
          </cell>
          <cell r="BS32">
            <v>0</v>
          </cell>
          <cell r="BT32">
            <v>-293664</v>
          </cell>
        </row>
        <row r="33">
          <cell r="A33">
            <v>346</v>
          </cell>
          <cell r="B33" t="str">
            <v>Rednock School</v>
          </cell>
          <cell r="C33">
            <v>1</v>
          </cell>
          <cell r="D33">
            <v>372013</v>
          </cell>
          <cell r="E33">
            <v>0</v>
          </cell>
          <cell r="F33">
            <v>411111</v>
          </cell>
          <cell r="G33">
            <v>0</v>
          </cell>
          <cell r="H33">
            <v>0</v>
          </cell>
          <cell r="I33">
            <v>0</v>
          </cell>
          <cell r="J33">
            <v>4185241</v>
          </cell>
          <cell r="K33">
            <v>1156788</v>
          </cell>
          <cell r="L33">
            <v>152144</v>
          </cell>
          <cell r="M33">
            <v>0</v>
          </cell>
          <cell r="N33">
            <v>257672</v>
          </cell>
          <cell r="O33">
            <v>0</v>
          </cell>
          <cell r="P33">
            <v>0</v>
          </cell>
          <cell r="Q33">
            <v>109100</v>
          </cell>
          <cell r="R33">
            <v>0</v>
          </cell>
          <cell r="S33">
            <v>0</v>
          </cell>
          <cell r="T33">
            <v>0</v>
          </cell>
          <cell r="U33">
            <v>0</v>
          </cell>
          <cell r="V33">
            <v>38000</v>
          </cell>
          <cell r="W33">
            <v>0</v>
          </cell>
          <cell r="X33">
            <v>0</v>
          </cell>
          <cell r="Y33">
            <v>0</v>
          </cell>
          <cell r="Z33">
            <v>0</v>
          </cell>
          <cell r="AA33">
            <v>3895291</v>
          </cell>
          <cell r="AB33">
            <v>22500</v>
          </cell>
          <cell r="AC33">
            <v>540444</v>
          </cell>
          <cell r="AD33">
            <v>175878</v>
          </cell>
          <cell r="AE33">
            <v>358555</v>
          </cell>
          <cell r="AF33">
            <v>0</v>
          </cell>
          <cell r="AG33">
            <v>61813</v>
          </cell>
          <cell r="AH33">
            <v>16200</v>
          </cell>
          <cell r="AI33">
            <v>77593</v>
          </cell>
          <cell r="AJ33">
            <v>0</v>
          </cell>
          <cell r="AK33">
            <v>0</v>
          </cell>
          <cell r="AL33">
            <v>20000</v>
          </cell>
          <cell r="AM33">
            <v>16000</v>
          </cell>
          <cell r="AN33">
            <v>20000</v>
          </cell>
          <cell r="AO33">
            <v>21000</v>
          </cell>
          <cell r="AP33">
            <v>87000</v>
          </cell>
          <cell r="AQ33">
            <v>13364</v>
          </cell>
          <cell r="AR33">
            <v>16000</v>
          </cell>
          <cell r="AS33">
            <v>300471</v>
          </cell>
          <cell r="AT33">
            <v>141846</v>
          </cell>
          <cell r="AU33">
            <v>120000</v>
          </cell>
          <cell r="AV33">
            <v>172665</v>
          </cell>
          <cell r="AW33">
            <v>33123</v>
          </cell>
          <cell r="AX33">
            <v>0</v>
          </cell>
          <cell r="AY33">
            <v>42000</v>
          </cell>
          <cell r="AZ33">
            <v>0</v>
          </cell>
          <cell r="BA33">
            <v>63079</v>
          </cell>
          <cell r="BB33">
            <v>33634</v>
          </cell>
          <cell r="BC33">
            <v>0</v>
          </cell>
          <cell r="BD33">
            <v>0</v>
          </cell>
          <cell r="BE33">
            <v>0</v>
          </cell>
          <cell r="BF33">
            <v>0</v>
          </cell>
          <cell r="BG33">
            <v>151462</v>
          </cell>
          <cell r="BH33">
            <v>0</v>
          </cell>
          <cell r="BI33">
            <v>0</v>
          </cell>
          <cell r="BJ33">
            <v>0</v>
          </cell>
          <cell r="BK33">
            <v>562573</v>
          </cell>
          <cell r="BL33">
            <v>0</v>
          </cell>
          <cell r="BM33">
            <v>0</v>
          </cell>
          <cell r="BN33">
            <v>22502</v>
          </cell>
          <cell r="BO33">
            <v>0</v>
          </cell>
          <cell r="BP33">
            <v>0</v>
          </cell>
          <cell r="BQ33">
            <v>0</v>
          </cell>
          <cell r="BR33">
            <v>0</v>
          </cell>
          <cell r="BS33">
            <v>0</v>
          </cell>
          <cell r="BT33">
            <v>22502</v>
          </cell>
        </row>
        <row r="34">
          <cell r="A34">
            <v>348</v>
          </cell>
          <cell r="B34" t="str">
            <v>Thomas Keble School</v>
          </cell>
          <cell r="C34">
            <v>1</v>
          </cell>
          <cell r="D34">
            <v>536802</v>
          </cell>
          <cell r="E34">
            <v>0</v>
          </cell>
          <cell r="F34">
            <v>4582</v>
          </cell>
          <cell r="G34">
            <v>671</v>
          </cell>
          <cell r="H34">
            <v>0</v>
          </cell>
          <cell r="I34">
            <v>0</v>
          </cell>
          <cell r="J34">
            <v>2366921</v>
          </cell>
          <cell r="K34">
            <v>0</v>
          </cell>
          <cell r="L34">
            <v>287193</v>
          </cell>
          <cell r="M34">
            <v>0</v>
          </cell>
          <cell r="N34">
            <v>243796</v>
          </cell>
          <cell r="O34">
            <v>0</v>
          </cell>
          <cell r="P34">
            <v>0</v>
          </cell>
          <cell r="Q34">
            <v>0</v>
          </cell>
          <cell r="R34">
            <v>0</v>
          </cell>
          <cell r="S34">
            <v>0</v>
          </cell>
          <cell r="T34">
            <v>0</v>
          </cell>
          <cell r="U34">
            <v>0</v>
          </cell>
          <cell r="V34">
            <v>0</v>
          </cell>
          <cell r="W34">
            <v>159457</v>
          </cell>
          <cell r="X34">
            <v>0</v>
          </cell>
          <cell r="Y34">
            <v>0</v>
          </cell>
          <cell r="Z34">
            <v>0</v>
          </cell>
          <cell r="AA34">
            <v>2138644</v>
          </cell>
          <cell r="AB34">
            <v>25163</v>
          </cell>
          <cell r="AC34">
            <v>355590</v>
          </cell>
          <cell r="AD34">
            <v>49917</v>
          </cell>
          <cell r="AE34">
            <v>235711</v>
          </cell>
          <cell r="AF34">
            <v>0</v>
          </cell>
          <cell r="AG34">
            <v>0</v>
          </cell>
          <cell r="AH34">
            <v>21766</v>
          </cell>
          <cell r="AI34">
            <v>46030</v>
          </cell>
          <cell r="AJ34">
            <v>13921</v>
          </cell>
          <cell r="AK34">
            <v>0</v>
          </cell>
          <cell r="AL34">
            <v>38286</v>
          </cell>
          <cell r="AM34">
            <v>6500</v>
          </cell>
          <cell r="AN34">
            <v>69828</v>
          </cell>
          <cell r="AO34">
            <v>4000</v>
          </cell>
          <cell r="AP34">
            <v>32000</v>
          </cell>
          <cell r="AQ34">
            <v>9605</v>
          </cell>
          <cell r="AR34">
            <v>13600</v>
          </cell>
          <cell r="AS34">
            <v>238937</v>
          </cell>
          <cell r="AT34">
            <v>76350</v>
          </cell>
          <cell r="AU34">
            <v>45000</v>
          </cell>
          <cell r="AV34">
            <v>91029</v>
          </cell>
          <cell r="AW34">
            <v>18730</v>
          </cell>
          <cell r="AX34">
            <v>0</v>
          </cell>
          <cell r="AY34">
            <v>22997</v>
          </cell>
          <cell r="AZ34">
            <v>0</v>
          </cell>
          <cell r="BA34">
            <v>25166</v>
          </cell>
          <cell r="BB34">
            <v>11110</v>
          </cell>
          <cell r="BC34">
            <v>0</v>
          </cell>
          <cell r="BD34">
            <v>0</v>
          </cell>
          <cell r="BE34">
            <v>0</v>
          </cell>
          <cell r="BF34">
            <v>0</v>
          </cell>
          <cell r="BG34">
            <v>83894</v>
          </cell>
          <cell r="BH34">
            <v>0</v>
          </cell>
          <cell r="BI34">
            <v>0</v>
          </cell>
          <cell r="BJ34">
            <v>0</v>
          </cell>
          <cell r="BK34">
            <v>88476</v>
          </cell>
          <cell r="BL34">
            <v>0</v>
          </cell>
          <cell r="BM34">
            <v>671</v>
          </cell>
          <cell r="BN34">
            <v>4289</v>
          </cell>
          <cell r="BO34">
            <v>0</v>
          </cell>
          <cell r="BP34">
            <v>0</v>
          </cell>
          <cell r="BQ34">
            <v>0</v>
          </cell>
          <cell r="BR34">
            <v>0</v>
          </cell>
          <cell r="BS34">
            <v>0</v>
          </cell>
          <cell r="BT34">
            <v>4289</v>
          </cell>
        </row>
        <row r="35">
          <cell r="A35">
            <v>349</v>
          </cell>
          <cell r="B35" t="str">
            <v>Farmor's School</v>
          </cell>
          <cell r="C35">
            <v>1</v>
          </cell>
          <cell r="D35">
            <v>-127204</v>
          </cell>
          <cell r="E35">
            <v>0</v>
          </cell>
          <cell r="F35">
            <v>35033</v>
          </cell>
          <cell r="G35">
            <v>0</v>
          </cell>
          <cell r="H35">
            <v>0</v>
          </cell>
          <cell r="I35">
            <v>0</v>
          </cell>
          <cell r="J35">
            <v>2925246</v>
          </cell>
          <cell r="K35">
            <v>1004020</v>
          </cell>
          <cell r="L35">
            <v>171352</v>
          </cell>
          <cell r="M35">
            <v>0</v>
          </cell>
          <cell r="N35">
            <v>266047</v>
          </cell>
          <cell r="O35">
            <v>0</v>
          </cell>
          <cell r="P35">
            <v>0</v>
          </cell>
          <cell r="Q35">
            <v>62200</v>
          </cell>
          <cell r="R35">
            <v>92000</v>
          </cell>
          <cell r="S35">
            <v>0</v>
          </cell>
          <cell r="T35">
            <v>0</v>
          </cell>
          <cell r="U35">
            <v>0</v>
          </cell>
          <cell r="V35">
            <v>41500</v>
          </cell>
          <cell r="W35">
            <v>183074</v>
          </cell>
          <cell r="X35">
            <v>0</v>
          </cell>
          <cell r="Y35">
            <v>0</v>
          </cell>
          <cell r="Z35">
            <v>0</v>
          </cell>
          <cell r="AA35">
            <v>3363465</v>
          </cell>
          <cell r="AB35">
            <v>39000</v>
          </cell>
          <cell r="AC35">
            <v>357356</v>
          </cell>
          <cell r="AD35">
            <v>141148</v>
          </cell>
          <cell r="AE35">
            <v>149053</v>
          </cell>
          <cell r="AF35">
            <v>40284</v>
          </cell>
          <cell r="AG35">
            <v>9886</v>
          </cell>
          <cell r="AH35">
            <v>21000</v>
          </cell>
          <cell r="AI35">
            <v>49194</v>
          </cell>
          <cell r="AJ35">
            <v>0</v>
          </cell>
          <cell r="AK35">
            <v>0</v>
          </cell>
          <cell r="AL35">
            <v>2500</v>
          </cell>
          <cell r="AM35">
            <v>0</v>
          </cell>
          <cell r="AN35">
            <v>6000</v>
          </cell>
          <cell r="AO35">
            <v>8000</v>
          </cell>
          <cell r="AP35">
            <v>76600</v>
          </cell>
          <cell r="AQ35">
            <v>52853</v>
          </cell>
          <cell r="AR35">
            <v>1888</v>
          </cell>
          <cell r="AS35">
            <v>117610</v>
          </cell>
          <cell r="AT35">
            <v>41482</v>
          </cell>
          <cell r="AU35">
            <v>89000</v>
          </cell>
          <cell r="AV35">
            <v>39378</v>
          </cell>
          <cell r="AW35">
            <v>0</v>
          </cell>
          <cell r="AX35">
            <v>0</v>
          </cell>
          <cell r="AY35">
            <v>51716</v>
          </cell>
          <cell r="AZ35">
            <v>0</v>
          </cell>
          <cell r="BA35">
            <v>65000</v>
          </cell>
          <cell r="BB35">
            <v>58233</v>
          </cell>
          <cell r="BC35">
            <v>0</v>
          </cell>
          <cell r="BD35">
            <v>0</v>
          </cell>
          <cell r="BE35">
            <v>0</v>
          </cell>
          <cell r="BF35">
            <v>0</v>
          </cell>
          <cell r="BG35">
            <v>122545</v>
          </cell>
          <cell r="BH35">
            <v>0</v>
          </cell>
          <cell r="BI35">
            <v>0</v>
          </cell>
          <cell r="BJ35">
            <v>0</v>
          </cell>
          <cell r="BK35">
            <v>157578</v>
          </cell>
          <cell r="BL35">
            <v>0</v>
          </cell>
          <cell r="BM35">
            <v>0</v>
          </cell>
          <cell r="BN35">
            <v>-162411</v>
          </cell>
          <cell r="BO35">
            <v>0</v>
          </cell>
          <cell r="BP35">
            <v>0</v>
          </cell>
          <cell r="BQ35">
            <v>0</v>
          </cell>
          <cell r="BR35">
            <v>0</v>
          </cell>
          <cell r="BS35">
            <v>0</v>
          </cell>
          <cell r="BT35">
            <v>-162411</v>
          </cell>
        </row>
        <row r="36">
          <cell r="A36">
            <v>352</v>
          </cell>
          <cell r="B36" t="str">
            <v>Bishops' College</v>
          </cell>
          <cell r="C36">
            <v>1</v>
          </cell>
          <cell r="D36">
            <v>68102</v>
          </cell>
          <cell r="E36">
            <v>0</v>
          </cell>
          <cell r="F36">
            <v>0</v>
          </cell>
          <cell r="G36">
            <v>0</v>
          </cell>
          <cell r="H36">
            <v>0</v>
          </cell>
          <cell r="I36">
            <v>0</v>
          </cell>
          <cell r="J36">
            <v>2304632</v>
          </cell>
          <cell r="K36">
            <v>0</v>
          </cell>
          <cell r="L36">
            <v>177151</v>
          </cell>
          <cell r="M36">
            <v>8879</v>
          </cell>
          <cell r="N36">
            <v>379270</v>
          </cell>
          <cell r="O36">
            <v>0</v>
          </cell>
          <cell r="P36">
            <v>106514</v>
          </cell>
          <cell r="Q36">
            <v>60550</v>
          </cell>
          <cell r="R36">
            <v>0</v>
          </cell>
          <cell r="S36">
            <v>0</v>
          </cell>
          <cell r="T36">
            <v>0</v>
          </cell>
          <cell r="U36">
            <v>0</v>
          </cell>
          <cell r="V36">
            <v>106966</v>
          </cell>
          <cell r="W36">
            <v>89984</v>
          </cell>
          <cell r="X36">
            <v>0</v>
          </cell>
          <cell r="Y36">
            <v>0</v>
          </cell>
          <cell r="Z36">
            <v>0</v>
          </cell>
          <cell r="AA36">
            <v>1586657</v>
          </cell>
          <cell r="AB36">
            <v>0</v>
          </cell>
          <cell r="AC36">
            <v>565175</v>
          </cell>
          <cell r="AD36">
            <v>57430</v>
          </cell>
          <cell r="AE36">
            <v>285061</v>
          </cell>
          <cell r="AF36">
            <v>8735</v>
          </cell>
          <cell r="AG36">
            <v>106542</v>
          </cell>
          <cell r="AH36">
            <v>23000</v>
          </cell>
          <cell r="AI36">
            <v>13300</v>
          </cell>
          <cell r="AJ36">
            <v>0</v>
          </cell>
          <cell r="AK36">
            <v>0</v>
          </cell>
          <cell r="AL36">
            <v>42276</v>
          </cell>
          <cell r="AM36">
            <v>18170</v>
          </cell>
          <cell r="AN36">
            <v>62836</v>
          </cell>
          <cell r="AO36">
            <v>5766</v>
          </cell>
          <cell r="AP36">
            <v>57956</v>
          </cell>
          <cell r="AQ36">
            <v>0</v>
          </cell>
          <cell r="AR36">
            <v>3370</v>
          </cell>
          <cell r="AS36">
            <v>149351</v>
          </cell>
          <cell r="AT36">
            <v>17000</v>
          </cell>
          <cell r="AU36">
            <v>34600</v>
          </cell>
          <cell r="AV36">
            <v>52184</v>
          </cell>
          <cell r="AW36">
            <v>6000</v>
          </cell>
          <cell r="AX36">
            <v>0</v>
          </cell>
          <cell r="AY36">
            <v>52500</v>
          </cell>
          <cell r="AZ36">
            <v>40000</v>
          </cell>
          <cell r="BA36">
            <v>300</v>
          </cell>
          <cell r="BB36">
            <v>101960</v>
          </cell>
          <cell r="BC36">
            <v>0</v>
          </cell>
          <cell r="BD36">
            <v>0</v>
          </cell>
          <cell r="BE36">
            <v>0</v>
          </cell>
          <cell r="BF36">
            <v>0</v>
          </cell>
          <cell r="BG36">
            <v>0</v>
          </cell>
          <cell r="BH36">
            <v>0</v>
          </cell>
          <cell r="BI36">
            <v>0</v>
          </cell>
          <cell r="BJ36">
            <v>0</v>
          </cell>
          <cell r="BK36">
            <v>0</v>
          </cell>
          <cell r="BL36">
            <v>0</v>
          </cell>
          <cell r="BM36">
            <v>3000</v>
          </cell>
          <cell r="BN36">
            <v>11879</v>
          </cell>
          <cell r="BO36">
            <v>0</v>
          </cell>
          <cell r="BP36">
            <v>-3000</v>
          </cell>
          <cell r="BQ36">
            <v>0</v>
          </cell>
          <cell r="BR36">
            <v>0</v>
          </cell>
          <cell r="BS36">
            <v>0</v>
          </cell>
          <cell r="BT36">
            <v>8879</v>
          </cell>
        </row>
        <row r="37">
          <cell r="A37">
            <v>355</v>
          </cell>
          <cell r="B37" t="str">
            <v>Pittville School</v>
          </cell>
          <cell r="C37">
            <v>1</v>
          </cell>
          <cell r="D37">
            <v>78283</v>
          </cell>
          <cell r="E37">
            <v>0</v>
          </cell>
          <cell r="F37">
            <v>0</v>
          </cell>
          <cell r="G37">
            <v>0</v>
          </cell>
          <cell r="H37">
            <v>44208</v>
          </cell>
          <cell r="I37">
            <v>1393</v>
          </cell>
          <cell r="J37">
            <v>2402226</v>
          </cell>
          <cell r="K37">
            <v>0</v>
          </cell>
          <cell r="L37">
            <v>270166</v>
          </cell>
          <cell r="M37">
            <v>0</v>
          </cell>
          <cell r="N37">
            <v>329139</v>
          </cell>
          <cell r="O37">
            <v>0</v>
          </cell>
          <cell r="P37">
            <v>8749</v>
          </cell>
          <cell r="Q37">
            <v>32780</v>
          </cell>
          <cell r="R37">
            <v>87372</v>
          </cell>
          <cell r="S37">
            <v>0</v>
          </cell>
          <cell r="T37">
            <v>0</v>
          </cell>
          <cell r="U37">
            <v>0</v>
          </cell>
          <cell r="V37">
            <v>0</v>
          </cell>
          <cell r="W37">
            <v>170186</v>
          </cell>
          <cell r="X37">
            <v>0</v>
          </cell>
          <cell r="Y37">
            <v>0</v>
          </cell>
          <cell r="Z37">
            <v>0</v>
          </cell>
          <cell r="AA37">
            <v>2033168</v>
          </cell>
          <cell r="AB37">
            <v>41259</v>
          </cell>
          <cell r="AC37">
            <v>346096</v>
          </cell>
          <cell r="AD37">
            <v>142040</v>
          </cell>
          <cell r="AE37">
            <v>208323</v>
          </cell>
          <cell r="AF37">
            <v>83487</v>
          </cell>
          <cell r="AG37">
            <v>45033</v>
          </cell>
          <cell r="AH37">
            <v>7900</v>
          </cell>
          <cell r="AI37">
            <v>15000</v>
          </cell>
          <cell r="AJ37">
            <v>0</v>
          </cell>
          <cell r="AK37">
            <v>0</v>
          </cell>
          <cell r="AL37">
            <v>25000</v>
          </cell>
          <cell r="AM37">
            <v>20000</v>
          </cell>
          <cell r="AN37">
            <v>6000</v>
          </cell>
          <cell r="AO37">
            <v>17850</v>
          </cell>
          <cell r="AP37">
            <v>68750</v>
          </cell>
          <cell r="AQ37">
            <v>12234</v>
          </cell>
          <cell r="AR37">
            <v>13000</v>
          </cell>
          <cell r="AS37">
            <v>111275</v>
          </cell>
          <cell r="AT37">
            <v>76000</v>
          </cell>
          <cell r="AU37">
            <v>46500</v>
          </cell>
          <cell r="AV37">
            <v>65500</v>
          </cell>
          <cell r="AW37">
            <v>15808</v>
          </cell>
          <cell r="AX37">
            <v>0</v>
          </cell>
          <cell r="AY37">
            <v>60000</v>
          </cell>
          <cell r="AZ37">
            <v>20000</v>
          </cell>
          <cell r="BA37">
            <v>20000</v>
          </cell>
          <cell r="BB37">
            <v>7462</v>
          </cell>
          <cell r="BC37">
            <v>0</v>
          </cell>
          <cell r="BD37">
            <v>0</v>
          </cell>
          <cell r="BE37">
            <v>0</v>
          </cell>
          <cell r="BF37">
            <v>0</v>
          </cell>
          <cell r="BG37">
            <v>81532</v>
          </cell>
          <cell r="BH37">
            <v>0</v>
          </cell>
          <cell r="BI37">
            <v>0</v>
          </cell>
          <cell r="BJ37">
            <v>0</v>
          </cell>
          <cell r="BK37">
            <v>193079</v>
          </cell>
          <cell r="BL37">
            <v>0</v>
          </cell>
          <cell r="BM37">
            <v>0</v>
          </cell>
          <cell r="BN37">
            <v>-128784</v>
          </cell>
          <cell r="BO37">
            <v>0</v>
          </cell>
          <cell r="BP37">
            <v>11383</v>
          </cell>
          <cell r="BQ37">
            <v>0</v>
          </cell>
          <cell r="BR37">
            <v>32825</v>
          </cell>
          <cell r="BS37">
            <v>1393</v>
          </cell>
          <cell r="BT37">
            <v>-83183</v>
          </cell>
        </row>
        <row r="38">
          <cell r="A38">
            <v>360</v>
          </cell>
          <cell r="B38" t="str">
            <v>Whitecross School</v>
          </cell>
          <cell r="C38">
            <v>1</v>
          </cell>
          <cell r="D38">
            <v>69550</v>
          </cell>
          <cell r="E38">
            <v>0</v>
          </cell>
          <cell r="F38">
            <v>0</v>
          </cell>
          <cell r="G38">
            <v>0</v>
          </cell>
          <cell r="H38">
            <v>0</v>
          </cell>
          <cell r="I38">
            <v>0</v>
          </cell>
          <cell r="J38">
            <v>3589484</v>
          </cell>
          <cell r="K38">
            <v>0</v>
          </cell>
          <cell r="L38">
            <v>437515</v>
          </cell>
          <cell r="M38">
            <v>0</v>
          </cell>
          <cell r="N38">
            <v>247764</v>
          </cell>
          <cell r="O38">
            <v>0</v>
          </cell>
          <cell r="P38">
            <v>0</v>
          </cell>
          <cell r="Q38">
            <v>58500</v>
          </cell>
          <cell r="R38">
            <v>130000</v>
          </cell>
          <cell r="S38">
            <v>0</v>
          </cell>
          <cell r="T38">
            <v>0</v>
          </cell>
          <cell r="U38">
            <v>15000</v>
          </cell>
          <cell r="V38">
            <v>51500</v>
          </cell>
          <cell r="W38">
            <v>216443</v>
          </cell>
          <cell r="X38">
            <v>0</v>
          </cell>
          <cell r="Y38">
            <v>0</v>
          </cell>
          <cell r="Z38">
            <v>0</v>
          </cell>
          <cell r="AA38">
            <v>2761438</v>
          </cell>
          <cell r="AB38">
            <v>103608</v>
          </cell>
          <cell r="AC38">
            <v>618831</v>
          </cell>
          <cell r="AD38">
            <v>226500</v>
          </cell>
          <cell r="AE38">
            <v>239000</v>
          </cell>
          <cell r="AF38">
            <v>85000</v>
          </cell>
          <cell r="AG38">
            <v>33892</v>
          </cell>
          <cell r="AH38">
            <v>14000</v>
          </cell>
          <cell r="AI38">
            <v>17500</v>
          </cell>
          <cell r="AJ38">
            <v>0</v>
          </cell>
          <cell r="AK38">
            <v>0</v>
          </cell>
          <cell r="AL38">
            <v>72000</v>
          </cell>
          <cell r="AM38">
            <v>5000</v>
          </cell>
          <cell r="AN38">
            <v>5500</v>
          </cell>
          <cell r="AO38">
            <v>21000</v>
          </cell>
          <cell r="AP38">
            <v>80310</v>
          </cell>
          <cell r="AQ38">
            <v>11190</v>
          </cell>
          <cell r="AR38">
            <v>17000</v>
          </cell>
          <cell r="AS38">
            <v>164231</v>
          </cell>
          <cell r="AT38">
            <v>19000</v>
          </cell>
          <cell r="AU38">
            <v>57000</v>
          </cell>
          <cell r="AV38">
            <v>39000</v>
          </cell>
          <cell r="AW38">
            <v>28500</v>
          </cell>
          <cell r="AX38">
            <v>0</v>
          </cell>
          <cell r="AY38">
            <v>87000</v>
          </cell>
          <cell r="AZ38">
            <v>0</v>
          </cell>
          <cell r="BA38">
            <v>20500</v>
          </cell>
          <cell r="BB38">
            <v>23000</v>
          </cell>
          <cell r="BC38">
            <v>0</v>
          </cell>
          <cell r="BD38">
            <v>0</v>
          </cell>
          <cell r="BE38">
            <v>0</v>
          </cell>
          <cell r="BF38">
            <v>0</v>
          </cell>
          <cell r="BG38">
            <v>114512</v>
          </cell>
          <cell r="BH38">
            <v>0</v>
          </cell>
          <cell r="BI38">
            <v>0</v>
          </cell>
          <cell r="BJ38">
            <v>0</v>
          </cell>
          <cell r="BK38">
            <v>114512</v>
          </cell>
          <cell r="BL38">
            <v>0</v>
          </cell>
          <cell r="BM38">
            <v>0</v>
          </cell>
          <cell r="BN38">
            <v>65756</v>
          </cell>
          <cell r="BO38">
            <v>0</v>
          </cell>
          <cell r="BP38">
            <v>0</v>
          </cell>
          <cell r="BQ38">
            <v>0</v>
          </cell>
          <cell r="BR38">
            <v>0</v>
          </cell>
          <cell r="BS38">
            <v>0</v>
          </cell>
          <cell r="BT38">
            <v>65756</v>
          </cell>
        </row>
        <row r="39">
          <cell r="A39">
            <v>363</v>
          </cell>
          <cell r="B39" t="str">
            <v>Newent Community School</v>
          </cell>
          <cell r="C39">
            <v>1</v>
          </cell>
          <cell r="D39">
            <v>54566</v>
          </cell>
          <cell r="E39">
            <v>0</v>
          </cell>
          <cell r="F39">
            <v>118207</v>
          </cell>
          <cell r="G39">
            <v>20807</v>
          </cell>
          <cell r="H39">
            <v>0</v>
          </cell>
          <cell r="I39">
            <v>0</v>
          </cell>
          <cell r="J39">
            <v>3585122</v>
          </cell>
          <cell r="K39">
            <v>1068921</v>
          </cell>
          <cell r="L39">
            <v>210958</v>
          </cell>
          <cell r="M39">
            <v>0</v>
          </cell>
          <cell r="N39">
            <v>339679</v>
          </cell>
          <cell r="O39">
            <v>0</v>
          </cell>
          <cell r="P39">
            <v>7000</v>
          </cell>
          <cell r="Q39">
            <v>182977</v>
          </cell>
          <cell r="R39">
            <v>205344</v>
          </cell>
          <cell r="S39">
            <v>0</v>
          </cell>
          <cell r="T39">
            <v>0</v>
          </cell>
          <cell r="U39">
            <v>0</v>
          </cell>
          <cell r="V39">
            <v>204000</v>
          </cell>
          <cell r="W39">
            <v>226315</v>
          </cell>
          <cell r="X39">
            <v>0</v>
          </cell>
          <cell r="Y39">
            <v>0</v>
          </cell>
          <cell r="Z39">
            <v>0</v>
          </cell>
          <cell r="AA39">
            <v>3523287</v>
          </cell>
          <cell r="AB39">
            <v>55000</v>
          </cell>
          <cell r="AC39">
            <v>389549</v>
          </cell>
          <cell r="AD39">
            <v>264617</v>
          </cell>
          <cell r="AE39">
            <v>315840</v>
          </cell>
          <cell r="AF39">
            <v>106765</v>
          </cell>
          <cell r="AG39">
            <v>89729</v>
          </cell>
          <cell r="AH39">
            <v>30622</v>
          </cell>
          <cell r="AI39">
            <v>28110</v>
          </cell>
          <cell r="AJ39">
            <v>0</v>
          </cell>
          <cell r="AK39">
            <v>0</v>
          </cell>
          <cell r="AL39">
            <v>123704</v>
          </cell>
          <cell r="AM39">
            <v>10000</v>
          </cell>
          <cell r="AN39">
            <v>5000</v>
          </cell>
          <cell r="AO39">
            <v>50000</v>
          </cell>
          <cell r="AP39">
            <v>150000</v>
          </cell>
          <cell r="AQ39">
            <v>17270</v>
          </cell>
          <cell r="AR39">
            <v>9000</v>
          </cell>
          <cell r="AS39">
            <v>577509</v>
          </cell>
          <cell r="AT39">
            <v>91605</v>
          </cell>
          <cell r="AU39">
            <v>89500</v>
          </cell>
          <cell r="AV39">
            <v>113304</v>
          </cell>
          <cell r="AW39">
            <v>31937</v>
          </cell>
          <cell r="AX39">
            <v>16828</v>
          </cell>
          <cell r="AY39">
            <v>112791</v>
          </cell>
          <cell r="AZ39">
            <v>0</v>
          </cell>
          <cell r="BA39">
            <v>18000</v>
          </cell>
          <cell r="BB39">
            <v>66109</v>
          </cell>
          <cell r="BC39">
            <v>0</v>
          </cell>
          <cell r="BD39">
            <v>0</v>
          </cell>
          <cell r="BE39">
            <v>0</v>
          </cell>
          <cell r="BF39">
            <v>0</v>
          </cell>
          <cell r="BG39">
            <v>144563</v>
          </cell>
          <cell r="BH39">
            <v>0</v>
          </cell>
          <cell r="BI39">
            <v>0</v>
          </cell>
          <cell r="BJ39">
            <v>0</v>
          </cell>
          <cell r="BK39">
            <v>274730</v>
          </cell>
          <cell r="BL39">
            <v>0</v>
          </cell>
          <cell r="BM39">
            <v>8847</v>
          </cell>
          <cell r="BN39">
            <v>-201194</v>
          </cell>
          <cell r="BO39">
            <v>0</v>
          </cell>
          <cell r="BP39">
            <v>0</v>
          </cell>
          <cell r="BQ39">
            <v>0</v>
          </cell>
          <cell r="BR39">
            <v>0</v>
          </cell>
          <cell r="BS39">
            <v>0</v>
          </cell>
          <cell r="BT39">
            <v>-201194</v>
          </cell>
        </row>
        <row r="40">
          <cell r="A40">
            <v>369</v>
          </cell>
          <cell r="B40" t="str">
            <v>Severn Vale School</v>
          </cell>
          <cell r="C40">
            <v>1</v>
          </cell>
          <cell r="D40">
            <v>549602</v>
          </cell>
          <cell r="E40">
            <v>0</v>
          </cell>
          <cell r="F40">
            <v>212828</v>
          </cell>
          <cell r="G40">
            <v>1284</v>
          </cell>
          <cell r="H40">
            <v>0</v>
          </cell>
          <cell r="I40">
            <v>0</v>
          </cell>
          <cell r="J40">
            <v>3946755</v>
          </cell>
          <cell r="K40">
            <v>0</v>
          </cell>
          <cell r="L40">
            <v>360390</v>
          </cell>
          <cell r="M40">
            <v>0</v>
          </cell>
          <cell r="N40">
            <v>233941</v>
          </cell>
          <cell r="O40">
            <v>0</v>
          </cell>
          <cell r="P40">
            <v>22350</v>
          </cell>
          <cell r="Q40">
            <v>58000</v>
          </cell>
          <cell r="R40">
            <v>0</v>
          </cell>
          <cell r="S40">
            <v>0</v>
          </cell>
          <cell r="T40">
            <v>0</v>
          </cell>
          <cell r="U40">
            <v>0</v>
          </cell>
          <cell r="V40">
            <v>0</v>
          </cell>
          <cell r="W40">
            <v>236064</v>
          </cell>
          <cell r="X40">
            <v>0</v>
          </cell>
          <cell r="Y40">
            <v>0</v>
          </cell>
          <cell r="Z40">
            <v>0</v>
          </cell>
          <cell r="AA40">
            <v>2856155</v>
          </cell>
          <cell r="AB40">
            <v>20000</v>
          </cell>
          <cell r="AC40">
            <v>471111</v>
          </cell>
          <cell r="AD40">
            <v>133380</v>
          </cell>
          <cell r="AE40">
            <v>305493</v>
          </cell>
          <cell r="AF40">
            <v>0</v>
          </cell>
          <cell r="AG40">
            <v>16997</v>
          </cell>
          <cell r="AH40">
            <v>38050</v>
          </cell>
          <cell r="AI40">
            <v>25000</v>
          </cell>
          <cell r="AJ40">
            <v>0</v>
          </cell>
          <cell r="AK40">
            <v>0</v>
          </cell>
          <cell r="AL40">
            <v>196192</v>
          </cell>
          <cell r="AM40">
            <v>15000</v>
          </cell>
          <cell r="AN40">
            <v>82950</v>
          </cell>
          <cell r="AO40">
            <v>10000</v>
          </cell>
          <cell r="AP40">
            <v>73000</v>
          </cell>
          <cell r="AQ40">
            <v>92400</v>
          </cell>
          <cell r="AR40">
            <v>13853</v>
          </cell>
          <cell r="AS40">
            <v>372560</v>
          </cell>
          <cell r="AT40">
            <v>216294</v>
          </cell>
          <cell r="AU40">
            <v>60000</v>
          </cell>
          <cell r="AV40">
            <v>83850</v>
          </cell>
          <cell r="AW40">
            <v>2550</v>
          </cell>
          <cell r="AX40">
            <v>0</v>
          </cell>
          <cell r="AY40">
            <v>23000</v>
          </cell>
          <cell r="AZ40">
            <v>93300</v>
          </cell>
          <cell r="BA40">
            <v>25500</v>
          </cell>
          <cell r="BB40">
            <v>55467</v>
          </cell>
          <cell r="BC40">
            <v>0</v>
          </cell>
          <cell r="BD40">
            <v>0</v>
          </cell>
          <cell r="BE40">
            <v>0</v>
          </cell>
          <cell r="BF40">
            <v>0</v>
          </cell>
          <cell r="BG40">
            <v>128120</v>
          </cell>
          <cell r="BH40">
            <v>0</v>
          </cell>
          <cell r="BI40">
            <v>0</v>
          </cell>
          <cell r="BJ40">
            <v>0</v>
          </cell>
          <cell r="BK40">
            <v>340948</v>
          </cell>
          <cell r="BL40">
            <v>0</v>
          </cell>
          <cell r="BM40">
            <v>1284</v>
          </cell>
          <cell r="BN40">
            <v>125000</v>
          </cell>
          <cell r="BO40">
            <v>0</v>
          </cell>
          <cell r="BP40">
            <v>0</v>
          </cell>
          <cell r="BQ40">
            <v>0</v>
          </cell>
          <cell r="BR40">
            <v>0</v>
          </cell>
          <cell r="BS40">
            <v>0</v>
          </cell>
          <cell r="BT40">
            <v>125000</v>
          </cell>
        </row>
        <row r="41">
          <cell r="A41">
            <v>372</v>
          </cell>
          <cell r="B41" t="str">
            <v>The Cotswold School</v>
          </cell>
          <cell r="C41">
            <v>1</v>
          </cell>
          <cell r="D41">
            <v>236455</v>
          </cell>
          <cell r="E41">
            <v>0</v>
          </cell>
          <cell r="F41">
            <v>155604</v>
          </cell>
          <cell r="G41">
            <v>0</v>
          </cell>
          <cell r="H41">
            <v>376501</v>
          </cell>
          <cell r="I41">
            <v>0</v>
          </cell>
          <cell r="J41">
            <v>2832790</v>
          </cell>
          <cell r="K41">
            <v>1021415</v>
          </cell>
          <cell r="L41">
            <v>198957</v>
          </cell>
          <cell r="M41">
            <v>0</v>
          </cell>
          <cell r="N41">
            <v>384873</v>
          </cell>
          <cell r="O41">
            <v>0</v>
          </cell>
          <cell r="P41">
            <v>0</v>
          </cell>
          <cell r="Q41">
            <v>95000</v>
          </cell>
          <cell r="R41">
            <v>100000</v>
          </cell>
          <cell r="S41">
            <v>0</v>
          </cell>
          <cell r="T41">
            <v>0</v>
          </cell>
          <cell r="U41">
            <v>0</v>
          </cell>
          <cell r="V41">
            <v>80000</v>
          </cell>
          <cell r="W41">
            <v>180988</v>
          </cell>
          <cell r="X41">
            <v>0</v>
          </cell>
          <cell r="Y41">
            <v>0</v>
          </cell>
          <cell r="Z41">
            <v>0</v>
          </cell>
          <cell r="AA41">
            <v>3055500</v>
          </cell>
          <cell r="AB41">
            <v>35000</v>
          </cell>
          <cell r="AC41">
            <v>365000</v>
          </cell>
          <cell r="AD41">
            <v>160000</v>
          </cell>
          <cell r="AE41">
            <v>190000</v>
          </cell>
          <cell r="AF41">
            <v>70000</v>
          </cell>
          <cell r="AG41">
            <v>11500</v>
          </cell>
          <cell r="AH41">
            <v>28000</v>
          </cell>
          <cell r="AI41">
            <v>35000</v>
          </cell>
          <cell r="AJ41">
            <v>11000</v>
          </cell>
          <cell r="AK41">
            <v>0</v>
          </cell>
          <cell r="AL41">
            <v>147500</v>
          </cell>
          <cell r="AM41">
            <v>35000</v>
          </cell>
          <cell r="AN41">
            <v>19000</v>
          </cell>
          <cell r="AO41">
            <v>8000</v>
          </cell>
          <cell r="AP41">
            <v>54000</v>
          </cell>
          <cell r="AQ41">
            <v>12000</v>
          </cell>
          <cell r="AR41">
            <v>18750</v>
          </cell>
          <cell r="AS41">
            <v>185000</v>
          </cell>
          <cell r="AT41">
            <v>66955</v>
          </cell>
          <cell r="AU41">
            <v>84000</v>
          </cell>
          <cell r="AV41">
            <v>116273</v>
          </cell>
          <cell r="AW41">
            <v>30000</v>
          </cell>
          <cell r="AX41">
            <v>10000</v>
          </cell>
          <cell r="AY41">
            <v>69000</v>
          </cell>
          <cell r="AZ41">
            <v>0</v>
          </cell>
          <cell r="BA41">
            <v>29000</v>
          </cell>
          <cell r="BB41">
            <v>20000</v>
          </cell>
          <cell r="BC41">
            <v>0</v>
          </cell>
          <cell r="BD41">
            <v>265000</v>
          </cell>
          <cell r="BE41">
            <v>0</v>
          </cell>
          <cell r="BF41">
            <v>0</v>
          </cell>
          <cell r="BG41">
            <v>597719</v>
          </cell>
          <cell r="BH41">
            <v>0</v>
          </cell>
          <cell r="BI41">
            <v>265000</v>
          </cell>
          <cell r="BJ41">
            <v>0</v>
          </cell>
          <cell r="BK41">
            <v>1394673</v>
          </cell>
          <cell r="BL41">
            <v>0</v>
          </cell>
          <cell r="BM41">
            <v>0</v>
          </cell>
          <cell r="BN41">
            <v>0</v>
          </cell>
          <cell r="BO41">
            <v>0</v>
          </cell>
          <cell r="BP41">
            <v>151</v>
          </cell>
          <cell r="BQ41">
            <v>0</v>
          </cell>
          <cell r="BR41">
            <v>0</v>
          </cell>
          <cell r="BS41">
            <v>0</v>
          </cell>
          <cell r="BT41">
            <v>151</v>
          </cell>
        </row>
        <row r="42">
          <cell r="A42">
            <v>373</v>
          </cell>
          <cell r="B42" t="str">
            <v>Maidenhill School</v>
          </cell>
          <cell r="C42">
            <v>1</v>
          </cell>
          <cell r="D42">
            <v>-146212.59</v>
          </cell>
          <cell r="E42">
            <v>0</v>
          </cell>
          <cell r="F42">
            <v>14065</v>
          </cell>
          <cell r="G42">
            <v>0</v>
          </cell>
          <cell r="H42">
            <v>0</v>
          </cell>
          <cell r="I42">
            <v>0</v>
          </cell>
          <cell r="J42">
            <v>2417483</v>
          </cell>
          <cell r="K42">
            <v>0</v>
          </cell>
          <cell r="L42">
            <v>209751</v>
          </cell>
          <cell r="M42">
            <v>0</v>
          </cell>
          <cell r="N42">
            <v>150105</v>
          </cell>
          <cell r="O42">
            <v>0</v>
          </cell>
          <cell r="P42">
            <v>4000</v>
          </cell>
          <cell r="Q42">
            <v>20000</v>
          </cell>
          <cell r="R42">
            <v>0</v>
          </cell>
          <cell r="S42">
            <v>0</v>
          </cell>
          <cell r="T42">
            <v>0</v>
          </cell>
          <cell r="U42">
            <v>0</v>
          </cell>
          <cell r="V42">
            <v>24010</v>
          </cell>
          <cell r="W42">
            <v>146213</v>
          </cell>
          <cell r="X42">
            <v>0</v>
          </cell>
          <cell r="Y42">
            <v>0</v>
          </cell>
          <cell r="Z42">
            <v>0</v>
          </cell>
          <cell r="AA42">
            <v>1855253</v>
          </cell>
          <cell r="AB42">
            <v>30000</v>
          </cell>
          <cell r="AC42">
            <v>509018</v>
          </cell>
          <cell r="AD42">
            <v>104495</v>
          </cell>
          <cell r="AE42">
            <v>162445</v>
          </cell>
          <cell r="AF42">
            <v>0</v>
          </cell>
          <cell r="AG42">
            <v>15000</v>
          </cell>
          <cell r="AH42">
            <v>12500</v>
          </cell>
          <cell r="AI42">
            <v>12000</v>
          </cell>
          <cell r="AJ42">
            <v>0</v>
          </cell>
          <cell r="AK42">
            <v>0</v>
          </cell>
          <cell r="AL42">
            <v>28000</v>
          </cell>
          <cell r="AM42">
            <v>10000</v>
          </cell>
          <cell r="AN42">
            <v>2750</v>
          </cell>
          <cell r="AO42">
            <v>6000</v>
          </cell>
          <cell r="AP42">
            <v>58000</v>
          </cell>
          <cell r="AQ42">
            <v>9404</v>
          </cell>
          <cell r="AR42">
            <v>7000</v>
          </cell>
          <cell r="AS42">
            <v>146954</v>
          </cell>
          <cell r="AT42">
            <v>35000</v>
          </cell>
          <cell r="AU42">
            <v>55000</v>
          </cell>
          <cell r="AV42">
            <v>35132</v>
          </cell>
          <cell r="AW42">
            <v>0</v>
          </cell>
          <cell r="AX42">
            <v>0</v>
          </cell>
          <cell r="AY42">
            <v>11000</v>
          </cell>
          <cell r="AZ42">
            <v>70000</v>
          </cell>
          <cell r="BA42">
            <v>58549</v>
          </cell>
          <cell r="BB42">
            <v>53121</v>
          </cell>
          <cell r="BC42">
            <v>0</v>
          </cell>
          <cell r="BD42">
            <v>14010</v>
          </cell>
          <cell r="BE42">
            <v>0</v>
          </cell>
          <cell r="BF42">
            <v>0</v>
          </cell>
          <cell r="BG42">
            <v>86446</v>
          </cell>
          <cell r="BH42">
            <v>0</v>
          </cell>
          <cell r="BI42">
            <v>0</v>
          </cell>
          <cell r="BJ42">
            <v>0</v>
          </cell>
          <cell r="BK42">
            <v>100511</v>
          </cell>
          <cell r="BL42">
            <v>0</v>
          </cell>
          <cell r="BM42">
            <v>0</v>
          </cell>
          <cell r="BN42">
            <v>-475281.59</v>
          </cell>
          <cell r="BO42">
            <v>0</v>
          </cell>
          <cell r="BP42">
            <v>0</v>
          </cell>
          <cell r="BQ42">
            <v>0</v>
          </cell>
          <cell r="BR42">
            <v>0</v>
          </cell>
          <cell r="BS42">
            <v>0</v>
          </cell>
          <cell r="BT42">
            <v>-475281.59</v>
          </cell>
        </row>
        <row r="43">
          <cell r="A43">
            <v>374</v>
          </cell>
          <cell r="B43" t="str">
            <v>Archway School</v>
          </cell>
          <cell r="C43">
            <v>1</v>
          </cell>
          <cell r="D43">
            <v>102576</v>
          </cell>
          <cell r="E43">
            <v>0</v>
          </cell>
          <cell r="F43">
            <v>20000</v>
          </cell>
          <cell r="G43">
            <v>7745</v>
          </cell>
          <cell r="H43">
            <v>0</v>
          </cell>
          <cell r="I43">
            <v>0</v>
          </cell>
          <cell r="J43">
            <v>3471852</v>
          </cell>
          <cell r="K43">
            <v>621006</v>
          </cell>
          <cell r="L43">
            <v>186820</v>
          </cell>
          <cell r="M43">
            <v>0</v>
          </cell>
          <cell r="N43">
            <v>370850</v>
          </cell>
          <cell r="O43">
            <v>0</v>
          </cell>
          <cell r="P43">
            <v>0</v>
          </cell>
          <cell r="Q43">
            <v>119500</v>
          </cell>
          <cell r="R43">
            <v>68000</v>
          </cell>
          <cell r="S43">
            <v>0</v>
          </cell>
          <cell r="T43">
            <v>0</v>
          </cell>
          <cell r="U43">
            <v>0</v>
          </cell>
          <cell r="V43">
            <v>16000</v>
          </cell>
          <cell r="W43">
            <v>215878</v>
          </cell>
          <cell r="X43">
            <v>0</v>
          </cell>
          <cell r="Y43">
            <v>0</v>
          </cell>
          <cell r="Z43">
            <v>0</v>
          </cell>
          <cell r="AA43">
            <v>3065214</v>
          </cell>
          <cell r="AB43">
            <v>62200</v>
          </cell>
          <cell r="AC43">
            <v>455109</v>
          </cell>
          <cell r="AD43">
            <v>139920</v>
          </cell>
          <cell r="AE43">
            <v>236069</v>
          </cell>
          <cell r="AF43">
            <v>59748</v>
          </cell>
          <cell r="AG43">
            <v>58423</v>
          </cell>
          <cell r="AH43">
            <v>12300</v>
          </cell>
          <cell r="AI43">
            <v>25985</v>
          </cell>
          <cell r="AJ43">
            <v>0</v>
          </cell>
          <cell r="AK43">
            <v>0</v>
          </cell>
          <cell r="AL43">
            <v>57950</v>
          </cell>
          <cell r="AM43">
            <v>15497</v>
          </cell>
          <cell r="AN43">
            <v>16380</v>
          </cell>
          <cell r="AO43">
            <v>14000</v>
          </cell>
          <cell r="AP43">
            <v>135000</v>
          </cell>
          <cell r="AQ43">
            <v>53546</v>
          </cell>
          <cell r="AR43">
            <v>13850</v>
          </cell>
          <cell r="AS43">
            <v>204035</v>
          </cell>
          <cell r="AT43">
            <v>105200</v>
          </cell>
          <cell r="AU43">
            <v>80500</v>
          </cell>
          <cell r="AV43">
            <v>87285</v>
          </cell>
          <cell r="AW43">
            <v>28923</v>
          </cell>
          <cell r="AX43">
            <v>0</v>
          </cell>
          <cell r="AY43">
            <v>72555</v>
          </cell>
          <cell r="AZ43">
            <v>27707</v>
          </cell>
          <cell r="BA43">
            <v>34800</v>
          </cell>
          <cell r="BB43">
            <v>58377</v>
          </cell>
          <cell r="BC43">
            <v>0</v>
          </cell>
          <cell r="BD43">
            <v>0</v>
          </cell>
          <cell r="BE43">
            <v>0</v>
          </cell>
          <cell r="BF43">
            <v>0</v>
          </cell>
          <cell r="BG43">
            <v>125569</v>
          </cell>
          <cell r="BH43">
            <v>0</v>
          </cell>
          <cell r="BI43">
            <v>0</v>
          </cell>
          <cell r="BJ43">
            <v>0</v>
          </cell>
          <cell r="BK43">
            <v>153314</v>
          </cell>
          <cell r="BL43">
            <v>0</v>
          </cell>
          <cell r="BM43">
            <v>0</v>
          </cell>
          <cell r="BN43">
            <v>51909</v>
          </cell>
          <cell r="BO43">
            <v>0</v>
          </cell>
          <cell r="BP43">
            <v>0</v>
          </cell>
          <cell r="BQ43">
            <v>0</v>
          </cell>
          <cell r="BR43">
            <v>0</v>
          </cell>
          <cell r="BS43">
            <v>0</v>
          </cell>
          <cell r="BT43">
            <v>51909</v>
          </cell>
        </row>
        <row r="44">
          <cell r="A44">
            <v>375</v>
          </cell>
          <cell r="B44" t="str">
            <v>Marling School</v>
          </cell>
          <cell r="C44">
            <v>1</v>
          </cell>
          <cell r="D44">
            <v>77758</v>
          </cell>
          <cell r="E44">
            <v>0</v>
          </cell>
          <cell r="F44">
            <v>119068</v>
          </cell>
          <cell r="G44">
            <v>0</v>
          </cell>
          <cell r="H44">
            <v>63623</v>
          </cell>
          <cell r="I44">
            <v>0</v>
          </cell>
          <cell r="J44">
            <v>2099212</v>
          </cell>
          <cell r="K44">
            <v>1183757</v>
          </cell>
          <cell r="L44">
            <v>0</v>
          </cell>
          <cell r="M44">
            <v>0</v>
          </cell>
          <cell r="N44">
            <v>194435</v>
          </cell>
          <cell r="O44">
            <v>0</v>
          </cell>
          <cell r="P44">
            <v>9000</v>
          </cell>
          <cell r="Q44">
            <v>52650</v>
          </cell>
          <cell r="R44">
            <v>0</v>
          </cell>
          <cell r="S44">
            <v>0</v>
          </cell>
          <cell r="T44">
            <v>0</v>
          </cell>
          <cell r="U44">
            <v>5000</v>
          </cell>
          <cell r="V44">
            <v>60500</v>
          </cell>
          <cell r="W44">
            <v>129900</v>
          </cell>
          <cell r="X44">
            <v>0</v>
          </cell>
          <cell r="Y44">
            <v>0</v>
          </cell>
          <cell r="Z44">
            <v>0</v>
          </cell>
          <cell r="AA44">
            <v>2534240</v>
          </cell>
          <cell r="AB44">
            <v>64500</v>
          </cell>
          <cell r="AC44">
            <v>155652</v>
          </cell>
          <cell r="AD44">
            <v>129240</v>
          </cell>
          <cell r="AE44">
            <v>204034</v>
          </cell>
          <cell r="AF44">
            <v>0</v>
          </cell>
          <cell r="AG44">
            <v>6500</v>
          </cell>
          <cell r="AH44">
            <v>11900</v>
          </cell>
          <cell r="AI44">
            <v>21000</v>
          </cell>
          <cell r="AJ44">
            <v>0</v>
          </cell>
          <cell r="AK44">
            <v>0</v>
          </cell>
          <cell r="AL44">
            <v>50000</v>
          </cell>
          <cell r="AM44">
            <v>22747</v>
          </cell>
          <cell r="AN44">
            <v>5500</v>
          </cell>
          <cell r="AO44">
            <v>9392</v>
          </cell>
          <cell r="AP44">
            <v>67000</v>
          </cell>
          <cell r="AQ44">
            <v>10053</v>
          </cell>
          <cell r="AR44">
            <v>19625</v>
          </cell>
          <cell r="AS44">
            <v>128640</v>
          </cell>
          <cell r="AT44">
            <v>68000</v>
          </cell>
          <cell r="AU44">
            <v>100000</v>
          </cell>
          <cell r="AV44">
            <v>58485</v>
          </cell>
          <cell r="AW44">
            <v>21687</v>
          </cell>
          <cell r="AX44">
            <v>0</v>
          </cell>
          <cell r="AY44">
            <v>20800</v>
          </cell>
          <cell r="AZ44">
            <v>0</v>
          </cell>
          <cell r="BA44">
            <v>57200</v>
          </cell>
          <cell r="BB44">
            <v>24500</v>
          </cell>
          <cell r="BC44">
            <v>0</v>
          </cell>
          <cell r="BD44">
            <v>0</v>
          </cell>
          <cell r="BE44">
            <v>0</v>
          </cell>
          <cell r="BF44">
            <v>0</v>
          </cell>
          <cell r="BG44">
            <v>100904</v>
          </cell>
          <cell r="BH44">
            <v>0</v>
          </cell>
          <cell r="BI44">
            <v>0</v>
          </cell>
          <cell r="BJ44">
            <v>0</v>
          </cell>
          <cell r="BK44">
            <v>283595</v>
          </cell>
          <cell r="BL44">
            <v>0</v>
          </cell>
          <cell r="BM44">
            <v>0</v>
          </cell>
          <cell r="BN44">
            <v>21517</v>
          </cell>
          <cell r="BO44">
            <v>0</v>
          </cell>
          <cell r="BP44">
            <v>0</v>
          </cell>
          <cell r="BQ44">
            <v>0</v>
          </cell>
          <cell r="BR44">
            <v>0</v>
          </cell>
          <cell r="BS44">
            <v>0</v>
          </cell>
          <cell r="BT44">
            <v>21517</v>
          </cell>
        </row>
        <row r="45">
          <cell r="A45">
            <v>377</v>
          </cell>
          <cell r="B45" t="str">
            <v>Stroud High School</v>
          </cell>
          <cell r="C45">
            <v>1</v>
          </cell>
          <cell r="D45">
            <v>410438</v>
          </cell>
          <cell r="E45">
            <v>0</v>
          </cell>
          <cell r="F45">
            <v>103078</v>
          </cell>
          <cell r="G45">
            <v>2250</v>
          </cell>
          <cell r="H45">
            <v>81214</v>
          </cell>
          <cell r="I45">
            <v>0</v>
          </cell>
          <cell r="J45">
            <v>2208003</v>
          </cell>
          <cell r="K45">
            <v>1223373</v>
          </cell>
          <cell r="L45">
            <v>2717</v>
          </cell>
          <cell r="M45">
            <v>0</v>
          </cell>
          <cell r="N45">
            <v>198711</v>
          </cell>
          <cell r="O45">
            <v>29390</v>
          </cell>
          <cell r="P45">
            <v>4000</v>
          </cell>
          <cell r="Q45">
            <v>97850</v>
          </cell>
          <cell r="R45">
            <v>0</v>
          </cell>
          <cell r="S45">
            <v>0</v>
          </cell>
          <cell r="T45">
            <v>1000</v>
          </cell>
          <cell r="U45">
            <v>197200</v>
          </cell>
          <cell r="V45">
            <v>28897</v>
          </cell>
          <cell r="W45">
            <v>134707</v>
          </cell>
          <cell r="X45">
            <v>0</v>
          </cell>
          <cell r="Y45">
            <v>0</v>
          </cell>
          <cell r="Z45">
            <v>0</v>
          </cell>
          <cell r="AA45">
            <v>2517902</v>
          </cell>
          <cell r="AB45">
            <v>11948</v>
          </cell>
          <cell r="AC45">
            <v>267062</v>
          </cell>
          <cell r="AD45">
            <v>127840</v>
          </cell>
          <cell r="AE45">
            <v>205509</v>
          </cell>
          <cell r="AF45">
            <v>0</v>
          </cell>
          <cell r="AG45">
            <v>6474</v>
          </cell>
          <cell r="AH45">
            <v>31165</v>
          </cell>
          <cell r="AI45">
            <v>28426</v>
          </cell>
          <cell r="AJ45">
            <v>0</v>
          </cell>
          <cell r="AK45">
            <v>0</v>
          </cell>
          <cell r="AL45">
            <v>49000</v>
          </cell>
          <cell r="AM45">
            <v>12195</v>
          </cell>
          <cell r="AN45">
            <v>10395</v>
          </cell>
          <cell r="AO45">
            <v>6000</v>
          </cell>
          <cell r="AP45">
            <v>58410</v>
          </cell>
          <cell r="AQ45">
            <v>9748</v>
          </cell>
          <cell r="AR45">
            <v>6950</v>
          </cell>
          <cell r="AS45">
            <v>465295</v>
          </cell>
          <cell r="AT45">
            <v>62758</v>
          </cell>
          <cell r="AU45">
            <v>95900</v>
          </cell>
          <cell r="AV45">
            <v>49816</v>
          </cell>
          <cell r="AW45">
            <v>22378</v>
          </cell>
          <cell r="AX45">
            <v>0</v>
          </cell>
          <cell r="AY45">
            <v>11444</v>
          </cell>
          <cell r="AZ45">
            <v>0</v>
          </cell>
          <cell r="BA45">
            <v>63630</v>
          </cell>
          <cell r="BB45">
            <v>40876</v>
          </cell>
          <cell r="BC45">
            <v>0</v>
          </cell>
          <cell r="BD45">
            <v>0</v>
          </cell>
          <cell r="BE45">
            <v>0</v>
          </cell>
          <cell r="BF45">
            <v>0</v>
          </cell>
          <cell r="BG45">
            <v>104684</v>
          </cell>
          <cell r="BH45">
            <v>0</v>
          </cell>
          <cell r="BI45">
            <v>0</v>
          </cell>
          <cell r="BJ45">
            <v>0</v>
          </cell>
          <cell r="BK45">
            <v>0</v>
          </cell>
          <cell r="BL45">
            <v>0</v>
          </cell>
          <cell r="BM45">
            <v>2250</v>
          </cell>
          <cell r="BN45">
            <v>375165</v>
          </cell>
          <cell r="BO45">
            <v>0</v>
          </cell>
          <cell r="BP45">
            <v>288976</v>
          </cell>
          <cell r="BQ45">
            <v>0</v>
          </cell>
          <cell r="BR45">
            <v>0</v>
          </cell>
          <cell r="BS45">
            <v>0</v>
          </cell>
          <cell r="BT45">
            <v>664141</v>
          </cell>
        </row>
        <row r="46">
          <cell r="A46">
            <v>379</v>
          </cell>
          <cell r="B46" t="str">
            <v>Sir William Romney's School</v>
          </cell>
          <cell r="C46">
            <v>1</v>
          </cell>
          <cell r="D46">
            <v>99061</v>
          </cell>
          <cell r="E46">
            <v>0</v>
          </cell>
          <cell r="F46">
            <v>10350</v>
          </cell>
          <cell r="G46">
            <v>0</v>
          </cell>
          <cell r="H46">
            <v>0</v>
          </cell>
          <cell r="I46">
            <v>3880</v>
          </cell>
          <cell r="J46">
            <v>2014237</v>
          </cell>
          <cell r="K46">
            <v>0</v>
          </cell>
          <cell r="L46">
            <v>166027</v>
          </cell>
          <cell r="M46">
            <v>0</v>
          </cell>
          <cell r="N46">
            <v>123234</v>
          </cell>
          <cell r="O46">
            <v>0</v>
          </cell>
          <cell r="P46">
            <v>35500</v>
          </cell>
          <cell r="Q46">
            <v>23800</v>
          </cell>
          <cell r="R46">
            <v>0</v>
          </cell>
          <cell r="S46">
            <v>0</v>
          </cell>
          <cell r="T46">
            <v>0</v>
          </cell>
          <cell r="U46">
            <v>0</v>
          </cell>
          <cell r="V46">
            <v>25000</v>
          </cell>
          <cell r="W46">
            <v>124558</v>
          </cell>
          <cell r="X46">
            <v>0</v>
          </cell>
          <cell r="Y46">
            <v>0</v>
          </cell>
          <cell r="Z46">
            <v>0</v>
          </cell>
          <cell r="AA46">
            <v>1454420</v>
          </cell>
          <cell r="AB46">
            <v>16000</v>
          </cell>
          <cell r="AC46">
            <v>338601</v>
          </cell>
          <cell r="AD46">
            <v>80052</v>
          </cell>
          <cell r="AE46">
            <v>173982</v>
          </cell>
          <cell r="AF46">
            <v>0</v>
          </cell>
          <cell r="AG46">
            <v>7470</v>
          </cell>
          <cell r="AH46">
            <v>20000</v>
          </cell>
          <cell r="AI46">
            <v>16000</v>
          </cell>
          <cell r="AJ46">
            <v>0</v>
          </cell>
          <cell r="AK46">
            <v>0</v>
          </cell>
          <cell r="AL46">
            <v>36000</v>
          </cell>
          <cell r="AM46">
            <v>18000</v>
          </cell>
          <cell r="AN46">
            <v>5000</v>
          </cell>
          <cell r="AO46">
            <v>9000</v>
          </cell>
          <cell r="AP46">
            <v>54000</v>
          </cell>
          <cell r="AQ46">
            <v>9799</v>
          </cell>
          <cell r="AR46">
            <v>14000</v>
          </cell>
          <cell r="AS46">
            <v>115479</v>
          </cell>
          <cell r="AT46">
            <v>26950</v>
          </cell>
          <cell r="AU46">
            <v>32000</v>
          </cell>
          <cell r="AV46">
            <v>34600</v>
          </cell>
          <cell r="AW46">
            <v>0</v>
          </cell>
          <cell r="AX46">
            <v>0</v>
          </cell>
          <cell r="AY46">
            <v>7000</v>
          </cell>
          <cell r="AZ46">
            <v>12000</v>
          </cell>
          <cell r="BA46">
            <v>39034</v>
          </cell>
          <cell r="BB46">
            <v>30579</v>
          </cell>
          <cell r="BC46">
            <v>0</v>
          </cell>
          <cell r="BD46">
            <v>0</v>
          </cell>
          <cell r="BE46">
            <v>0</v>
          </cell>
          <cell r="BF46">
            <v>3880</v>
          </cell>
          <cell r="BG46">
            <v>81811</v>
          </cell>
          <cell r="BH46">
            <v>4500</v>
          </cell>
          <cell r="BI46">
            <v>0</v>
          </cell>
          <cell r="BJ46">
            <v>9351</v>
          </cell>
          <cell r="BK46">
            <v>78773</v>
          </cell>
          <cell r="BL46">
            <v>4500</v>
          </cell>
          <cell r="BM46">
            <v>0</v>
          </cell>
          <cell r="BN46">
            <v>61451</v>
          </cell>
          <cell r="BO46">
            <v>0</v>
          </cell>
          <cell r="BP46">
            <v>4037</v>
          </cell>
          <cell r="BQ46">
            <v>0</v>
          </cell>
          <cell r="BR46">
            <v>0</v>
          </cell>
          <cell r="BS46">
            <v>0</v>
          </cell>
          <cell r="BT46">
            <v>65488</v>
          </cell>
        </row>
        <row r="47">
          <cell r="A47">
            <v>380</v>
          </cell>
          <cell r="B47" t="str">
            <v>Sir Thomas Rich's School</v>
          </cell>
          <cell r="C47">
            <v>1</v>
          </cell>
          <cell r="D47">
            <v>61276.29</v>
          </cell>
          <cell r="E47">
            <v>0</v>
          </cell>
          <cell r="F47">
            <v>0</v>
          </cell>
          <cell r="G47">
            <v>0</v>
          </cell>
          <cell r="H47">
            <v>0</v>
          </cell>
          <cell r="I47">
            <v>0</v>
          </cell>
          <cell r="J47">
            <v>2007793</v>
          </cell>
          <cell r="K47">
            <v>1236064</v>
          </cell>
          <cell r="L47">
            <v>1809</v>
          </cell>
          <cell r="M47">
            <v>0</v>
          </cell>
          <cell r="N47">
            <v>317242</v>
          </cell>
          <cell r="O47">
            <v>0</v>
          </cell>
          <cell r="P47">
            <v>0</v>
          </cell>
          <cell r="Q47">
            <v>110100</v>
          </cell>
          <cell r="R47">
            <v>0</v>
          </cell>
          <cell r="S47">
            <v>0</v>
          </cell>
          <cell r="T47">
            <v>0</v>
          </cell>
          <cell r="U47">
            <v>38000</v>
          </cell>
          <cell r="V47">
            <v>86000</v>
          </cell>
          <cell r="W47">
            <v>124466</v>
          </cell>
          <cell r="X47">
            <v>0</v>
          </cell>
          <cell r="Y47">
            <v>0</v>
          </cell>
          <cell r="Z47">
            <v>0</v>
          </cell>
          <cell r="AA47">
            <v>2512500</v>
          </cell>
          <cell r="AB47">
            <v>25000</v>
          </cell>
          <cell r="AC47">
            <v>159500</v>
          </cell>
          <cell r="AD47">
            <v>88500</v>
          </cell>
          <cell r="AE47">
            <v>208000</v>
          </cell>
          <cell r="AF47">
            <v>0</v>
          </cell>
          <cell r="AG47">
            <v>87000</v>
          </cell>
          <cell r="AH47">
            <v>20000</v>
          </cell>
          <cell r="AI47">
            <v>24000</v>
          </cell>
          <cell r="AJ47">
            <v>0</v>
          </cell>
          <cell r="AK47">
            <v>0</v>
          </cell>
          <cell r="AL47">
            <v>37000</v>
          </cell>
          <cell r="AM47">
            <v>10000</v>
          </cell>
          <cell r="AN47">
            <v>40500</v>
          </cell>
          <cell r="AO47">
            <v>12000</v>
          </cell>
          <cell r="AP47">
            <v>88500</v>
          </cell>
          <cell r="AQ47">
            <v>56572</v>
          </cell>
          <cell r="AR47">
            <v>35500</v>
          </cell>
          <cell r="AS47">
            <v>200669</v>
          </cell>
          <cell r="AT47">
            <v>50000</v>
          </cell>
          <cell r="AU47">
            <v>80000</v>
          </cell>
          <cell r="AV47">
            <v>73700</v>
          </cell>
          <cell r="AW47">
            <v>20500</v>
          </cell>
          <cell r="AX47">
            <v>2000</v>
          </cell>
          <cell r="AY47">
            <v>17610</v>
          </cell>
          <cell r="AZ47">
            <v>0</v>
          </cell>
          <cell r="BA47">
            <v>5000</v>
          </cell>
          <cell r="BB47">
            <v>10000</v>
          </cell>
          <cell r="BC47">
            <v>0</v>
          </cell>
          <cell r="BD47">
            <v>0</v>
          </cell>
          <cell r="BE47">
            <v>0</v>
          </cell>
          <cell r="BF47">
            <v>0</v>
          </cell>
          <cell r="BG47">
            <v>191601</v>
          </cell>
          <cell r="BH47">
            <v>0</v>
          </cell>
          <cell r="BI47">
            <v>0</v>
          </cell>
          <cell r="BJ47">
            <v>0</v>
          </cell>
          <cell r="BK47">
            <v>310300</v>
          </cell>
          <cell r="BL47">
            <v>0</v>
          </cell>
          <cell r="BM47">
            <v>0</v>
          </cell>
          <cell r="BN47">
            <v>118699.29</v>
          </cell>
          <cell r="BO47">
            <v>0</v>
          </cell>
          <cell r="BP47">
            <v>-118699</v>
          </cell>
          <cell r="BQ47">
            <v>0</v>
          </cell>
          <cell r="BR47">
            <v>0</v>
          </cell>
          <cell r="BS47">
            <v>0</v>
          </cell>
          <cell r="BT47">
            <v>0.2900000000372529</v>
          </cell>
        </row>
        <row r="48">
          <cell r="A48">
            <v>381</v>
          </cell>
          <cell r="B48" t="str">
            <v>St. Peter's Catholic High School and Sixth Form Centre</v>
          </cell>
          <cell r="C48">
            <v>1</v>
          </cell>
          <cell r="D48">
            <v>437400</v>
          </cell>
          <cell r="E48">
            <v>0</v>
          </cell>
          <cell r="F48">
            <v>0</v>
          </cell>
          <cell r="G48">
            <v>0</v>
          </cell>
          <cell r="H48">
            <v>0</v>
          </cell>
          <cell r="I48">
            <v>1693</v>
          </cell>
          <cell r="J48">
            <v>3918698</v>
          </cell>
          <cell r="K48">
            <v>1913995</v>
          </cell>
          <cell r="L48">
            <v>368087</v>
          </cell>
          <cell r="M48">
            <v>17613</v>
          </cell>
          <cell r="N48">
            <v>494415</v>
          </cell>
          <cell r="O48">
            <v>0</v>
          </cell>
          <cell r="P48">
            <v>362031</v>
          </cell>
          <cell r="Q48">
            <v>49000</v>
          </cell>
          <cell r="R48">
            <v>138000</v>
          </cell>
          <cell r="S48">
            <v>0</v>
          </cell>
          <cell r="T48">
            <v>0</v>
          </cell>
          <cell r="U48">
            <v>0</v>
          </cell>
          <cell r="V48">
            <v>0</v>
          </cell>
          <cell r="W48">
            <v>274638</v>
          </cell>
          <cell r="X48">
            <v>0</v>
          </cell>
          <cell r="Y48">
            <v>0</v>
          </cell>
          <cell r="Z48">
            <v>0</v>
          </cell>
          <cell r="AA48">
            <v>5102233</v>
          </cell>
          <cell r="AB48">
            <v>40000</v>
          </cell>
          <cell r="AC48">
            <v>654706</v>
          </cell>
          <cell r="AD48">
            <v>172896</v>
          </cell>
          <cell r="AE48">
            <v>588008</v>
          </cell>
          <cell r="AF48">
            <v>78500</v>
          </cell>
          <cell r="AG48">
            <v>23000</v>
          </cell>
          <cell r="AH48">
            <v>18500</v>
          </cell>
          <cell r="AI48">
            <v>21000</v>
          </cell>
          <cell r="AJ48">
            <v>0</v>
          </cell>
          <cell r="AK48">
            <v>0</v>
          </cell>
          <cell r="AL48">
            <v>66500</v>
          </cell>
          <cell r="AM48">
            <v>20000</v>
          </cell>
          <cell r="AN48">
            <v>10000</v>
          </cell>
          <cell r="AO48">
            <v>18500</v>
          </cell>
          <cell r="AP48">
            <v>95000</v>
          </cell>
          <cell r="AQ48">
            <v>14992</v>
          </cell>
          <cell r="AR48">
            <v>10000</v>
          </cell>
          <cell r="AS48">
            <v>190843</v>
          </cell>
          <cell r="AT48">
            <v>178000</v>
          </cell>
          <cell r="AU48">
            <v>129000</v>
          </cell>
          <cell r="AV48">
            <v>89125</v>
          </cell>
          <cell r="AW48">
            <v>39971</v>
          </cell>
          <cell r="AX48">
            <v>0</v>
          </cell>
          <cell r="AY48">
            <v>92000</v>
          </cell>
          <cell r="AZ48">
            <v>0</v>
          </cell>
          <cell r="BA48">
            <v>31061</v>
          </cell>
          <cell r="BB48">
            <v>32965</v>
          </cell>
          <cell r="BC48">
            <v>0</v>
          </cell>
          <cell r="BD48">
            <v>190000</v>
          </cell>
          <cell r="BE48">
            <v>0</v>
          </cell>
          <cell r="BF48">
            <v>1693</v>
          </cell>
          <cell r="BG48">
            <v>0</v>
          </cell>
          <cell r="BH48">
            <v>0</v>
          </cell>
          <cell r="BI48">
            <v>0</v>
          </cell>
          <cell r="BJ48">
            <v>0</v>
          </cell>
          <cell r="BK48">
            <v>0</v>
          </cell>
          <cell r="BL48">
            <v>0</v>
          </cell>
          <cell r="BM48">
            <v>0</v>
          </cell>
          <cell r="BN48">
            <v>67077</v>
          </cell>
          <cell r="BO48">
            <v>0</v>
          </cell>
          <cell r="BP48">
            <v>0</v>
          </cell>
          <cell r="BQ48">
            <v>0</v>
          </cell>
          <cell r="BR48">
            <v>0</v>
          </cell>
          <cell r="BS48">
            <v>0</v>
          </cell>
          <cell r="BT48">
            <v>67077</v>
          </cell>
        </row>
        <row r="49">
          <cell r="A49">
            <v>382</v>
          </cell>
          <cell r="B49" t="str">
            <v>Christ College, Catholic and Church of England Sports College</v>
          </cell>
          <cell r="C49">
            <v>1</v>
          </cell>
          <cell r="D49">
            <v>170335</v>
          </cell>
          <cell r="E49">
            <v>0</v>
          </cell>
          <cell r="F49">
            <v>0</v>
          </cell>
          <cell r="G49">
            <v>1488</v>
          </cell>
          <cell r="H49">
            <v>0</v>
          </cell>
          <cell r="I49">
            <v>0</v>
          </cell>
          <cell r="J49">
            <v>2415623</v>
          </cell>
          <cell r="K49">
            <v>0</v>
          </cell>
          <cell r="L49">
            <v>269591</v>
          </cell>
          <cell r="M49">
            <v>0</v>
          </cell>
          <cell r="N49">
            <v>339626</v>
          </cell>
          <cell r="O49">
            <v>0</v>
          </cell>
          <cell r="P49">
            <v>0</v>
          </cell>
          <cell r="Q49">
            <v>82600</v>
          </cell>
          <cell r="R49">
            <v>104000</v>
          </cell>
          <cell r="S49">
            <v>0</v>
          </cell>
          <cell r="T49">
            <v>0</v>
          </cell>
          <cell r="U49">
            <v>0</v>
          </cell>
          <cell r="V49">
            <v>61938</v>
          </cell>
          <cell r="W49">
            <v>198053</v>
          </cell>
          <cell r="X49">
            <v>0</v>
          </cell>
          <cell r="Y49">
            <v>0</v>
          </cell>
          <cell r="Z49">
            <v>0</v>
          </cell>
          <cell r="AA49">
            <v>1831235</v>
          </cell>
          <cell r="AB49">
            <v>2628</v>
          </cell>
          <cell r="AC49">
            <v>485746</v>
          </cell>
          <cell r="AD49">
            <v>109500</v>
          </cell>
          <cell r="AE49">
            <v>206608</v>
          </cell>
          <cell r="AF49">
            <v>53500</v>
          </cell>
          <cell r="AG49">
            <v>55000</v>
          </cell>
          <cell r="AH49">
            <v>14079</v>
          </cell>
          <cell r="AI49">
            <v>38880</v>
          </cell>
          <cell r="AJ49">
            <v>0</v>
          </cell>
          <cell r="AK49">
            <v>0</v>
          </cell>
          <cell r="AL49">
            <v>36510</v>
          </cell>
          <cell r="AM49">
            <v>13100</v>
          </cell>
          <cell r="AN49">
            <v>7126</v>
          </cell>
          <cell r="AO49">
            <v>12960</v>
          </cell>
          <cell r="AP49">
            <v>35320</v>
          </cell>
          <cell r="AQ49">
            <v>8974</v>
          </cell>
          <cell r="AR49">
            <v>7973</v>
          </cell>
          <cell r="AS49">
            <v>259518</v>
          </cell>
          <cell r="AT49">
            <v>0</v>
          </cell>
          <cell r="AU49">
            <v>40000</v>
          </cell>
          <cell r="AV49">
            <v>71504</v>
          </cell>
          <cell r="AW49">
            <v>15816</v>
          </cell>
          <cell r="AX49">
            <v>0</v>
          </cell>
          <cell r="AY49">
            <v>100770</v>
          </cell>
          <cell r="AZ49">
            <v>50000</v>
          </cell>
          <cell r="BA49">
            <v>112942</v>
          </cell>
          <cell r="BB49">
            <v>52100</v>
          </cell>
          <cell r="BC49">
            <v>0</v>
          </cell>
          <cell r="BD49">
            <v>0</v>
          </cell>
          <cell r="BE49">
            <v>0</v>
          </cell>
          <cell r="BF49">
            <v>0</v>
          </cell>
          <cell r="BG49">
            <v>0</v>
          </cell>
          <cell r="BH49">
            <v>15000</v>
          </cell>
          <cell r="BI49">
            <v>0</v>
          </cell>
          <cell r="BJ49">
            <v>0</v>
          </cell>
          <cell r="BK49">
            <v>15000</v>
          </cell>
          <cell r="BL49">
            <v>0</v>
          </cell>
          <cell r="BM49">
            <v>1488</v>
          </cell>
          <cell r="BN49">
            <v>19977</v>
          </cell>
          <cell r="BO49">
            <v>0</v>
          </cell>
          <cell r="BP49">
            <v>0</v>
          </cell>
          <cell r="BQ49">
            <v>0</v>
          </cell>
          <cell r="BR49">
            <v>0</v>
          </cell>
          <cell r="BS49">
            <v>0</v>
          </cell>
          <cell r="BT49">
            <v>19977</v>
          </cell>
        </row>
        <row r="50">
          <cell r="A50">
            <v>386</v>
          </cell>
          <cell r="B50" t="str">
            <v>Winchcombe School</v>
          </cell>
          <cell r="C50">
            <v>1</v>
          </cell>
          <cell r="D50">
            <v>39005</v>
          </cell>
          <cell r="E50">
            <v>0</v>
          </cell>
          <cell r="F50">
            <v>25000</v>
          </cell>
          <cell r="G50">
            <v>0</v>
          </cell>
          <cell r="H50">
            <v>12775</v>
          </cell>
          <cell r="I50">
            <v>0</v>
          </cell>
          <cell r="J50">
            <v>1777486</v>
          </cell>
          <cell r="K50">
            <v>0</v>
          </cell>
          <cell r="L50">
            <v>169745</v>
          </cell>
          <cell r="M50">
            <v>0</v>
          </cell>
          <cell r="N50">
            <v>217891</v>
          </cell>
          <cell r="O50">
            <v>0</v>
          </cell>
          <cell r="P50">
            <v>60200</v>
          </cell>
          <cell r="Q50">
            <v>44390</v>
          </cell>
          <cell r="R50">
            <v>51500</v>
          </cell>
          <cell r="S50">
            <v>0</v>
          </cell>
          <cell r="T50">
            <v>0</v>
          </cell>
          <cell r="U50">
            <v>4000</v>
          </cell>
          <cell r="V50">
            <v>5000</v>
          </cell>
          <cell r="W50">
            <v>129333</v>
          </cell>
          <cell r="X50">
            <v>0</v>
          </cell>
          <cell r="Y50">
            <v>0</v>
          </cell>
          <cell r="Z50">
            <v>0</v>
          </cell>
          <cell r="AA50">
            <v>1436000</v>
          </cell>
          <cell r="AB50">
            <v>51666</v>
          </cell>
          <cell r="AC50">
            <v>242500</v>
          </cell>
          <cell r="AD50">
            <v>72261</v>
          </cell>
          <cell r="AE50">
            <v>147623</v>
          </cell>
          <cell r="AF50">
            <v>28389</v>
          </cell>
          <cell r="AG50">
            <v>10289</v>
          </cell>
          <cell r="AH50">
            <v>13000</v>
          </cell>
          <cell r="AI50">
            <v>7200</v>
          </cell>
          <cell r="AJ50">
            <v>0</v>
          </cell>
          <cell r="AK50">
            <v>0</v>
          </cell>
          <cell r="AL50">
            <v>41500</v>
          </cell>
          <cell r="AM50">
            <v>15000</v>
          </cell>
          <cell r="AN50">
            <v>8500</v>
          </cell>
          <cell r="AO50">
            <v>2700</v>
          </cell>
          <cell r="AP50">
            <v>27750</v>
          </cell>
          <cell r="AQ50">
            <v>7586</v>
          </cell>
          <cell r="AR50">
            <v>14410</v>
          </cell>
          <cell r="AS50">
            <v>116846</v>
          </cell>
          <cell r="AT50">
            <v>32131</v>
          </cell>
          <cell r="AU50">
            <v>26000</v>
          </cell>
          <cell r="AV50">
            <v>35350</v>
          </cell>
          <cell r="AW50">
            <v>11955</v>
          </cell>
          <cell r="AX50">
            <v>0</v>
          </cell>
          <cell r="AY50">
            <v>45500</v>
          </cell>
          <cell r="AZ50">
            <v>5000</v>
          </cell>
          <cell r="BA50">
            <v>33500</v>
          </cell>
          <cell r="BB50">
            <v>12982</v>
          </cell>
          <cell r="BC50">
            <v>0</v>
          </cell>
          <cell r="BD50">
            <v>25000</v>
          </cell>
          <cell r="BE50">
            <v>0</v>
          </cell>
          <cell r="BF50">
            <v>0</v>
          </cell>
          <cell r="BG50">
            <v>86293</v>
          </cell>
          <cell r="BH50">
            <v>0</v>
          </cell>
          <cell r="BI50">
            <v>25000</v>
          </cell>
          <cell r="BJ50">
            <v>0</v>
          </cell>
          <cell r="BK50">
            <v>60775</v>
          </cell>
          <cell r="BL50">
            <v>0</v>
          </cell>
          <cell r="BM50">
            <v>0</v>
          </cell>
          <cell r="BN50">
            <v>27912</v>
          </cell>
          <cell r="BO50">
            <v>0</v>
          </cell>
          <cell r="BP50">
            <v>88293</v>
          </cell>
          <cell r="BQ50">
            <v>0</v>
          </cell>
          <cell r="BR50">
            <v>0</v>
          </cell>
          <cell r="BS50">
            <v>0</v>
          </cell>
          <cell r="BT50">
            <v>116205</v>
          </cell>
        </row>
        <row r="51">
          <cell r="A51">
            <v>388</v>
          </cell>
          <cell r="B51" t="str">
            <v>Katharine Lady Berkeley's School</v>
          </cell>
          <cell r="C51">
            <v>1</v>
          </cell>
          <cell r="D51">
            <v>79172</v>
          </cell>
          <cell r="E51">
            <v>0</v>
          </cell>
          <cell r="F51">
            <v>0</v>
          </cell>
          <cell r="G51">
            <v>0</v>
          </cell>
          <cell r="H51">
            <v>0</v>
          </cell>
          <cell r="I51">
            <v>0</v>
          </cell>
          <cell r="J51">
            <v>4089541</v>
          </cell>
          <cell r="K51">
            <v>1154752</v>
          </cell>
          <cell r="L51">
            <v>245511</v>
          </cell>
          <cell r="M51">
            <v>0</v>
          </cell>
          <cell r="N51">
            <v>379493</v>
          </cell>
          <cell r="O51">
            <v>0</v>
          </cell>
          <cell r="P51">
            <v>63000</v>
          </cell>
          <cell r="Q51">
            <v>52500</v>
          </cell>
          <cell r="R51">
            <v>140000</v>
          </cell>
          <cell r="S51">
            <v>0</v>
          </cell>
          <cell r="T51">
            <v>0</v>
          </cell>
          <cell r="U51">
            <v>0</v>
          </cell>
          <cell r="V51">
            <v>18000</v>
          </cell>
          <cell r="W51">
            <v>252292</v>
          </cell>
          <cell r="X51">
            <v>0</v>
          </cell>
          <cell r="Y51">
            <v>0</v>
          </cell>
          <cell r="Z51">
            <v>0</v>
          </cell>
          <cell r="AA51">
            <v>4100000</v>
          </cell>
          <cell r="AB51">
            <v>40000</v>
          </cell>
          <cell r="AC51">
            <v>431500</v>
          </cell>
          <cell r="AD51">
            <v>205000</v>
          </cell>
          <cell r="AE51">
            <v>350000</v>
          </cell>
          <cell r="AF51">
            <v>88000</v>
          </cell>
          <cell r="AG51">
            <v>60000</v>
          </cell>
          <cell r="AH51">
            <v>26600</v>
          </cell>
          <cell r="AI51">
            <v>30000</v>
          </cell>
          <cell r="AJ51">
            <v>0</v>
          </cell>
          <cell r="AK51">
            <v>0</v>
          </cell>
          <cell r="AL51">
            <v>53000</v>
          </cell>
          <cell r="AM51">
            <v>8500</v>
          </cell>
          <cell r="AN51">
            <v>15000</v>
          </cell>
          <cell r="AO51">
            <v>10000</v>
          </cell>
          <cell r="AP51">
            <v>90000</v>
          </cell>
          <cell r="AQ51">
            <v>18013</v>
          </cell>
          <cell r="AR51">
            <v>25000</v>
          </cell>
          <cell r="AS51">
            <v>223650</v>
          </cell>
          <cell r="AT51">
            <v>90000</v>
          </cell>
          <cell r="AU51">
            <v>140000</v>
          </cell>
          <cell r="AV51">
            <v>109500</v>
          </cell>
          <cell r="AW51">
            <v>37198</v>
          </cell>
          <cell r="AX51">
            <v>0</v>
          </cell>
          <cell r="AY51">
            <v>62005</v>
          </cell>
          <cell r="AZ51">
            <v>100000</v>
          </cell>
          <cell r="BA51">
            <v>59000</v>
          </cell>
          <cell r="BB51">
            <v>33575</v>
          </cell>
          <cell r="BC51">
            <v>0</v>
          </cell>
          <cell r="BD51">
            <v>0</v>
          </cell>
          <cell r="BE51">
            <v>0</v>
          </cell>
          <cell r="BF51">
            <v>0</v>
          </cell>
          <cell r="BG51">
            <v>490625</v>
          </cell>
          <cell r="BH51">
            <v>0</v>
          </cell>
          <cell r="BI51">
            <v>0</v>
          </cell>
          <cell r="BJ51">
            <v>0</v>
          </cell>
          <cell r="BK51">
            <v>490625</v>
          </cell>
          <cell r="BL51">
            <v>0</v>
          </cell>
          <cell r="BM51">
            <v>0</v>
          </cell>
          <cell r="BN51">
            <v>68720</v>
          </cell>
          <cell r="BO51">
            <v>0</v>
          </cell>
          <cell r="BP51">
            <v>0</v>
          </cell>
          <cell r="BQ51">
            <v>0</v>
          </cell>
          <cell r="BR51">
            <v>0</v>
          </cell>
          <cell r="BS51">
            <v>0</v>
          </cell>
          <cell r="BT51">
            <v>68720</v>
          </cell>
        </row>
        <row r="52">
          <cell r="A52">
            <v>389</v>
          </cell>
          <cell r="B52" t="str">
            <v>Barnwood Park High School for Girls</v>
          </cell>
          <cell r="C52">
            <v>1</v>
          </cell>
          <cell r="D52">
            <v>405147</v>
          </cell>
          <cell r="E52">
            <v>0</v>
          </cell>
          <cell r="F52">
            <v>0</v>
          </cell>
          <cell r="G52">
            <v>2835</v>
          </cell>
          <cell r="H52">
            <v>33724</v>
          </cell>
          <cell r="I52">
            <v>0</v>
          </cell>
          <cell r="J52">
            <v>2378316</v>
          </cell>
          <cell r="K52">
            <v>0</v>
          </cell>
          <cell r="L52">
            <v>404141</v>
          </cell>
          <cell r="M52">
            <v>8443</v>
          </cell>
          <cell r="N52">
            <v>203567</v>
          </cell>
          <cell r="O52">
            <v>6849</v>
          </cell>
          <cell r="P52">
            <v>0</v>
          </cell>
          <cell r="Q52">
            <v>0</v>
          </cell>
          <cell r="R52">
            <v>0</v>
          </cell>
          <cell r="S52">
            <v>0</v>
          </cell>
          <cell r="T52">
            <v>0</v>
          </cell>
          <cell r="U52">
            <v>0</v>
          </cell>
          <cell r="V52">
            <v>0</v>
          </cell>
          <cell r="W52">
            <v>183570</v>
          </cell>
          <cell r="X52">
            <v>0</v>
          </cell>
          <cell r="Y52">
            <v>0</v>
          </cell>
          <cell r="Z52">
            <v>0</v>
          </cell>
          <cell r="AA52">
            <v>2095051</v>
          </cell>
          <cell r="AB52">
            <v>1500</v>
          </cell>
          <cell r="AC52">
            <v>397486</v>
          </cell>
          <cell r="AD52">
            <v>53121</v>
          </cell>
          <cell r="AE52">
            <v>179538</v>
          </cell>
          <cell r="AF52">
            <v>0</v>
          </cell>
          <cell r="AG52">
            <v>16833</v>
          </cell>
          <cell r="AH52">
            <v>8345</v>
          </cell>
          <cell r="AI52">
            <v>14600</v>
          </cell>
          <cell r="AJ52">
            <v>0</v>
          </cell>
          <cell r="AK52">
            <v>0</v>
          </cell>
          <cell r="AL52">
            <v>51000</v>
          </cell>
          <cell r="AM52">
            <v>7287</v>
          </cell>
          <cell r="AN52">
            <v>48942</v>
          </cell>
          <cell r="AO52">
            <v>5450</v>
          </cell>
          <cell r="AP52">
            <v>50500</v>
          </cell>
          <cell r="AQ52">
            <v>15000</v>
          </cell>
          <cell r="AR52">
            <v>19973</v>
          </cell>
          <cell r="AS52">
            <v>138977</v>
          </cell>
          <cell r="AT52">
            <v>61180</v>
          </cell>
          <cell r="AU52">
            <v>42000</v>
          </cell>
          <cell r="AV52">
            <v>48900</v>
          </cell>
          <cell r="AW52">
            <v>20816</v>
          </cell>
          <cell r="AX52">
            <v>0</v>
          </cell>
          <cell r="AY52">
            <v>37000</v>
          </cell>
          <cell r="AZ52">
            <v>65400</v>
          </cell>
          <cell r="BA52">
            <v>25500</v>
          </cell>
          <cell r="BB52">
            <v>37954</v>
          </cell>
          <cell r="BC52">
            <v>0</v>
          </cell>
          <cell r="BD52">
            <v>106738</v>
          </cell>
          <cell r="BE52">
            <v>0</v>
          </cell>
          <cell r="BF52">
            <v>7656</v>
          </cell>
          <cell r="BG52">
            <v>86162</v>
          </cell>
          <cell r="BH52">
            <v>0</v>
          </cell>
          <cell r="BI52">
            <v>106738</v>
          </cell>
          <cell r="BJ52">
            <v>10000</v>
          </cell>
          <cell r="BK52">
            <v>180000</v>
          </cell>
          <cell r="BL52">
            <v>900</v>
          </cell>
          <cell r="BM52">
            <v>2000</v>
          </cell>
          <cell r="BN52">
            <v>40942</v>
          </cell>
          <cell r="BO52">
            <v>0</v>
          </cell>
          <cell r="BP52">
            <v>36559</v>
          </cell>
          <cell r="BQ52">
            <v>0</v>
          </cell>
          <cell r="BR52">
            <v>0</v>
          </cell>
          <cell r="BS52">
            <v>-7656</v>
          </cell>
          <cell r="BT52">
            <v>69845</v>
          </cell>
        </row>
        <row r="53">
          <cell r="A53">
            <v>391</v>
          </cell>
          <cell r="B53" t="str">
            <v>Tewkesbury School</v>
          </cell>
          <cell r="C53">
            <v>1</v>
          </cell>
          <cell r="D53">
            <v>303310</v>
          </cell>
          <cell r="E53">
            <v>0</v>
          </cell>
          <cell r="F53">
            <v>57717</v>
          </cell>
          <cell r="G53">
            <v>0</v>
          </cell>
          <cell r="H53">
            <v>0</v>
          </cell>
          <cell r="I53">
            <v>0</v>
          </cell>
          <cell r="J53">
            <v>4511149</v>
          </cell>
          <cell r="K53">
            <v>1665849</v>
          </cell>
          <cell r="L53">
            <v>320429</v>
          </cell>
          <cell r="M53">
            <v>0</v>
          </cell>
          <cell r="N53">
            <v>453836</v>
          </cell>
          <cell r="O53">
            <v>0</v>
          </cell>
          <cell r="P53">
            <v>54688</v>
          </cell>
          <cell r="Q53">
            <v>97702</v>
          </cell>
          <cell r="R53">
            <v>0</v>
          </cell>
          <cell r="S53">
            <v>0</v>
          </cell>
          <cell r="T53">
            <v>0</v>
          </cell>
          <cell r="U53">
            <v>0</v>
          </cell>
          <cell r="V53">
            <v>15500</v>
          </cell>
          <cell r="W53">
            <v>286966</v>
          </cell>
          <cell r="X53">
            <v>0</v>
          </cell>
          <cell r="Y53">
            <v>0</v>
          </cell>
          <cell r="Z53">
            <v>0</v>
          </cell>
          <cell r="AA53">
            <v>4684639</v>
          </cell>
          <cell r="AB53">
            <v>0</v>
          </cell>
          <cell r="AC53">
            <v>807143</v>
          </cell>
          <cell r="AD53">
            <v>287840</v>
          </cell>
          <cell r="AE53">
            <v>462720</v>
          </cell>
          <cell r="AF53">
            <v>0</v>
          </cell>
          <cell r="AG53">
            <v>123099</v>
          </cell>
          <cell r="AH53">
            <v>31160</v>
          </cell>
          <cell r="AI53">
            <v>45600</v>
          </cell>
          <cell r="AJ53">
            <v>0</v>
          </cell>
          <cell r="AK53">
            <v>0</v>
          </cell>
          <cell r="AL53">
            <v>145907</v>
          </cell>
          <cell r="AM53">
            <v>11345</v>
          </cell>
          <cell r="AN53">
            <v>17000</v>
          </cell>
          <cell r="AO53">
            <v>21630</v>
          </cell>
          <cell r="AP53">
            <v>90000</v>
          </cell>
          <cell r="AQ53">
            <v>22693</v>
          </cell>
          <cell r="AR53">
            <v>13300</v>
          </cell>
          <cell r="AS53">
            <v>427012</v>
          </cell>
          <cell r="AT53">
            <v>63033</v>
          </cell>
          <cell r="AU53">
            <v>140000</v>
          </cell>
          <cell r="AV53">
            <v>130704</v>
          </cell>
          <cell r="AW53">
            <v>43003</v>
          </cell>
          <cell r="AX53">
            <v>0</v>
          </cell>
          <cell r="AY53">
            <v>20000</v>
          </cell>
          <cell r="AZ53">
            <v>0</v>
          </cell>
          <cell r="BA53">
            <v>40199</v>
          </cell>
          <cell r="BB53">
            <v>60949</v>
          </cell>
          <cell r="BC53">
            <v>0</v>
          </cell>
          <cell r="BD53">
            <v>0</v>
          </cell>
          <cell r="BE53">
            <v>0</v>
          </cell>
          <cell r="BF53">
            <v>18451</v>
          </cell>
          <cell r="BG53">
            <v>215991</v>
          </cell>
          <cell r="BH53">
            <v>0</v>
          </cell>
          <cell r="BI53">
            <v>0</v>
          </cell>
          <cell r="BJ53">
            <v>0</v>
          </cell>
          <cell r="BK53">
            <v>238206</v>
          </cell>
          <cell r="BL53">
            <v>0</v>
          </cell>
          <cell r="BM53">
            <v>35502</v>
          </cell>
          <cell r="BN53">
            <v>20453</v>
          </cell>
          <cell r="BO53">
            <v>0</v>
          </cell>
          <cell r="BP53">
            <v>0</v>
          </cell>
          <cell r="BQ53">
            <v>0</v>
          </cell>
          <cell r="BR53">
            <v>0</v>
          </cell>
          <cell r="BS53">
            <v>-18451</v>
          </cell>
          <cell r="BT53">
            <v>2002</v>
          </cell>
        </row>
        <row r="54">
          <cell r="A54">
            <v>392</v>
          </cell>
          <cell r="B54" t="str">
            <v>Wyedean School</v>
          </cell>
          <cell r="C54">
            <v>1</v>
          </cell>
          <cell r="D54">
            <v>123520.78</v>
          </cell>
          <cell r="E54">
            <v>0</v>
          </cell>
          <cell r="F54">
            <v>0</v>
          </cell>
          <cell r="G54">
            <v>0</v>
          </cell>
          <cell r="H54">
            <v>2609</v>
          </cell>
          <cell r="I54">
            <v>0</v>
          </cell>
          <cell r="J54">
            <v>2870911</v>
          </cell>
          <cell r="K54">
            <v>1732984</v>
          </cell>
          <cell r="L54">
            <v>321430</v>
          </cell>
          <cell r="M54">
            <v>0</v>
          </cell>
          <cell r="N54">
            <v>232351</v>
          </cell>
          <cell r="O54">
            <v>0</v>
          </cell>
          <cell r="P54">
            <v>0</v>
          </cell>
          <cell r="Q54">
            <v>65320</v>
          </cell>
          <cell r="R54">
            <v>203830</v>
          </cell>
          <cell r="S54">
            <v>0</v>
          </cell>
          <cell r="T54">
            <v>0</v>
          </cell>
          <cell r="U54">
            <v>20000</v>
          </cell>
          <cell r="V54">
            <v>61047</v>
          </cell>
          <cell r="W54">
            <v>203539</v>
          </cell>
          <cell r="X54">
            <v>0</v>
          </cell>
          <cell r="Y54">
            <v>0</v>
          </cell>
          <cell r="Z54">
            <v>0</v>
          </cell>
          <cell r="AA54">
            <v>3474869</v>
          </cell>
          <cell r="AB54">
            <v>10000</v>
          </cell>
          <cell r="AC54">
            <v>377861</v>
          </cell>
          <cell r="AD54">
            <v>164382</v>
          </cell>
          <cell r="AE54">
            <v>477546</v>
          </cell>
          <cell r="AF54">
            <v>87605</v>
          </cell>
          <cell r="AG54">
            <v>24912</v>
          </cell>
          <cell r="AH54">
            <v>42000</v>
          </cell>
          <cell r="AI54">
            <v>21900</v>
          </cell>
          <cell r="AJ54">
            <v>0</v>
          </cell>
          <cell r="AK54">
            <v>25411</v>
          </cell>
          <cell r="AL54">
            <v>44745</v>
          </cell>
          <cell r="AM54">
            <v>18140</v>
          </cell>
          <cell r="AN54">
            <v>17000</v>
          </cell>
          <cell r="AO54">
            <v>10000</v>
          </cell>
          <cell r="AP54">
            <v>86270</v>
          </cell>
          <cell r="AQ54">
            <v>15995</v>
          </cell>
          <cell r="AR54">
            <v>19436</v>
          </cell>
          <cell r="AS54">
            <v>285926</v>
          </cell>
          <cell r="AT54">
            <v>127760</v>
          </cell>
          <cell r="AU54">
            <v>115000</v>
          </cell>
          <cell r="AV54">
            <v>87259</v>
          </cell>
          <cell r="AW54">
            <v>25290</v>
          </cell>
          <cell r="AX54">
            <v>4782</v>
          </cell>
          <cell r="AY54">
            <v>126225</v>
          </cell>
          <cell r="AZ54">
            <v>58000</v>
          </cell>
          <cell r="BA54">
            <v>47303</v>
          </cell>
          <cell r="BB54">
            <v>38180</v>
          </cell>
          <cell r="BC54">
            <v>0</v>
          </cell>
          <cell r="BD54">
            <v>0</v>
          </cell>
          <cell r="BE54">
            <v>0</v>
          </cell>
          <cell r="BF54">
            <v>0</v>
          </cell>
          <cell r="BG54">
            <v>130861</v>
          </cell>
          <cell r="BH54">
            <v>0</v>
          </cell>
          <cell r="BI54">
            <v>0</v>
          </cell>
          <cell r="BJ54">
            <v>0</v>
          </cell>
          <cell r="BK54">
            <v>96098</v>
          </cell>
          <cell r="BL54">
            <v>0</v>
          </cell>
          <cell r="BM54">
            <v>37372</v>
          </cell>
          <cell r="BN54">
            <v>1135.7800000002608</v>
          </cell>
          <cell r="BO54">
            <v>0</v>
          </cell>
          <cell r="BP54">
            <v>0</v>
          </cell>
          <cell r="BQ54">
            <v>0</v>
          </cell>
          <cell r="BR54">
            <v>0</v>
          </cell>
          <cell r="BS54">
            <v>0</v>
          </cell>
          <cell r="BT54">
            <v>1135.7800000002608</v>
          </cell>
        </row>
        <row r="55">
          <cell r="A55">
            <v>394</v>
          </cell>
          <cell r="B55" t="str">
            <v>Cheltenham Kingsmead School</v>
          </cell>
          <cell r="C55">
            <v>1</v>
          </cell>
          <cell r="D55">
            <v>166236</v>
          </cell>
          <cell r="E55">
            <v>0</v>
          </cell>
          <cell r="F55">
            <v>62980</v>
          </cell>
          <cell r="G55">
            <v>0</v>
          </cell>
          <cell r="H55">
            <v>1581</v>
          </cell>
          <cell r="I55">
            <v>0</v>
          </cell>
          <cell r="J55">
            <v>1132858</v>
          </cell>
          <cell r="K55">
            <v>0</v>
          </cell>
          <cell r="L55">
            <v>99145</v>
          </cell>
          <cell r="M55">
            <v>0</v>
          </cell>
          <cell r="N55">
            <v>194974</v>
          </cell>
          <cell r="O55">
            <v>0</v>
          </cell>
          <cell r="P55">
            <v>0</v>
          </cell>
          <cell r="Q55">
            <v>0</v>
          </cell>
          <cell r="R55">
            <v>0</v>
          </cell>
          <cell r="S55">
            <v>0</v>
          </cell>
          <cell r="T55">
            <v>0</v>
          </cell>
          <cell r="U55">
            <v>0</v>
          </cell>
          <cell r="V55">
            <v>0</v>
          </cell>
          <cell r="W55">
            <v>73741</v>
          </cell>
          <cell r="X55">
            <v>0</v>
          </cell>
          <cell r="Y55">
            <v>0</v>
          </cell>
          <cell r="Z55">
            <v>0</v>
          </cell>
          <cell r="AA55">
            <v>988360</v>
          </cell>
          <cell r="AB55">
            <v>6000</v>
          </cell>
          <cell r="AC55">
            <v>235869</v>
          </cell>
          <cell r="AD55">
            <v>86736</v>
          </cell>
          <cell r="AE55">
            <v>144572</v>
          </cell>
          <cell r="AF55">
            <v>0</v>
          </cell>
          <cell r="AG55">
            <v>8628</v>
          </cell>
          <cell r="AH55">
            <v>22390</v>
          </cell>
          <cell r="AI55">
            <v>12000</v>
          </cell>
          <cell r="AJ55">
            <v>0</v>
          </cell>
          <cell r="AK55">
            <v>0</v>
          </cell>
          <cell r="AL55">
            <v>30000</v>
          </cell>
          <cell r="AM55">
            <v>15700</v>
          </cell>
          <cell r="AN55">
            <v>5000</v>
          </cell>
          <cell r="AO55">
            <v>11000</v>
          </cell>
          <cell r="AP55">
            <v>80000</v>
          </cell>
          <cell r="AQ55">
            <v>9148</v>
          </cell>
          <cell r="AR55">
            <v>16200</v>
          </cell>
          <cell r="AS55">
            <v>57345</v>
          </cell>
          <cell r="AT55">
            <v>23000</v>
          </cell>
          <cell r="AU55">
            <v>24000</v>
          </cell>
          <cell r="AV55">
            <v>44245</v>
          </cell>
          <cell r="AW55">
            <v>8500</v>
          </cell>
          <cell r="AX55">
            <v>0</v>
          </cell>
          <cell r="AY55">
            <v>25000</v>
          </cell>
          <cell r="AZ55">
            <v>24000</v>
          </cell>
          <cell r="BA55">
            <v>54000</v>
          </cell>
          <cell r="BB55">
            <v>22000</v>
          </cell>
          <cell r="BC55">
            <v>0</v>
          </cell>
          <cell r="BD55">
            <v>0</v>
          </cell>
          <cell r="BE55">
            <v>0</v>
          </cell>
          <cell r="BF55">
            <v>0</v>
          </cell>
          <cell r="BG55">
            <v>53182</v>
          </cell>
          <cell r="BH55">
            <v>0</v>
          </cell>
          <cell r="BI55">
            <v>0</v>
          </cell>
          <cell r="BJ55">
            <v>0</v>
          </cell>
          <cell r="BK55">
            <v>57388</v>
          </cell>
          <cell r="BL55">
            <v>0</v>
          </cell>
          <cell r="BM55">
            <v>0</v>
          </cell>
          <cell r="BN55">
            <v>-286739</v>
          </cell>
          <cell r="BO55">
            <v>0</v>
          </cell>
          <cell r="BP55">
            <v>60355</v>
          </cell>
          <cell r="BQ55">
            <v>0</v>
          </cell>
          <cell r="BR55">
            <v>0</v>
          </cell>
          <cell r="BS55">
            <v>0</v>
          </cell>
          <cell r="BT55">
            <v>-226384</v>
          </cell>
        </row>
        <row r="56">
          <cell r="A56">
            <v>396</v>
          </cell>
          <cell r="B56" t="str">
            <v>Cheltenham Bournside School and Sixth Form Centre</v>
          </cell>
          <cell r="C56">
            <v>1</v>
          </cell>
          <cell r="D56">
            <v>200064</v>
          </cell>
          <cell r="E56">
            <v>0</v>
          </cell>
          <cell r="F56">
            <v>122096</v>
          </cell>
          <cell r="G56">
            <v>2986</v>
          </cell>
          <cell r="H56">
            <v>12050</v>
          </cell>
          <cell r="I56">
            <v>0</v>
          </cell>
          <cell r="J56">
            <v>4378611</v>
          </cell>
          <cell r="K56">
            <v>2261033</v>
          </cell>
          <cell r="L56">
            <v>334524</v>
          </cell>
          <cell r="M56">
            <v>0</v>
          </cell>
          <cell r="N56">
            <v>351234</v>
          </cell>
          <cell r="O56">
            <v>0</v>
          </cell>
          <cell r="P56">
            <v>10000</v>
          </cell>
          <cell r="Q56">
            <v>206000</v>
          </cell>
          <cell r="R56">
            <v>0</v>
          </cell>
          <cell r="S56">
            <v>0</v>
          </cell>
          <cell r="T56">
            <v>0</v>
          </cell>
          <cell r="U56">
            <v>0</v>
          </cell>
          <cell r="V56">
            <v>141500</v>
          </cell>
          <cell r="W56">
            <v>306898</v>
          </cell>
          <cell r="X56">
            <v>0</v>
          </cell>
          <cell r="Y56">
            <v>0</v>
          </cell>
          <cell r="Z56">
            <v>0</v>
          </cell>
          <cell r="AA56">
            <v>5034777</v>
          </cell>
          <cell r="AB56">
            <v>70000</v>
          </cell>
          <cell r="AC56">
            <v>728099</v>
          </cell>
          <cell r="AD56">
            <v>102088</v>
          </cell>
          <cell r="AE56">
            <v>430783</v>
          </cell>
          <cell r="AF56">
            <v>0</v>
          </cell>
          <cell r="AG56">
            <v>100074</v>
          </cell>
          <cell r="AH56">
            <v>34000</v>
          </cell>
          <cell r="AI56">
            <v>48000</v>
          </cell>
          <cell r="AJ56">
            <v>0</v>
          </cell>
          <cell r="AK56">
            <v>0</v>
          </cell>
          <cell r="AL56">
            <v>79800</v>
          </cell>
          <cell r="AM56">
            <v>11000</v>
          </cell>
          <cell r="AN56">
            <v>126000</v>
          </cell>
          <cell r="AO56">
            <v>30000</v>
          </cell>
          <cell r="AP56">
            <v>110000</v>
          </cell>
          <cell r="AQ56">
            <v>21871</v>
          </cell>
          <cell r="AR56">
            <v>7000</v>
          </cell>
          <cell r="AS56">
            <v>516367</v>
          </cell>
          <cell r="AT56">
            <v>10000</v>
          </cell>
          <cell r="AU56">
            <v>160000</v>
          </cell>
          <cell r="AV56">
            <v>129704</v>
          </cell>
          <cell r="AW56">
            <v>68000</v>
          </cell>
          <cell r="AX56">
            <v>0</v>
          </cell>
          <cell r="AY56">
            <v>23000</v>
          </cell>
          <cell r="AZ56">
            <v>30000</v>
          </cell>
          <cell r="BA56">
            <v>132884</v>
          </cell>
          <cell r="BB56">
            <v>18600</v>
          </cell>
          <cell r="BC56">
            <v>0</v>
          </cell>
          <cell r="BD56">
            <v>0</v>
          </cell>
          <cell r="BE56">
            <v>0</v>
          </cell>
          <cell r="BF56">
            <v>0</v>
          </cell>
          <cell r="BG56">
            <v>188884</v>
          </cell>
          <cell r="BH56">
            <v>0</v>
          </cell>
          <cell r="BI56">
            <v>0</v>
          </cell>
          <cell r="BJ56">
            <v>0</v>
          </cell>
          <cell r="BK56">
            <v>310980</v>
          </cell>
          <cell r="BL56">
            <v>0</v>
          </cell>
          <cell r="BM56">
            <v>2986</v>
          </cell>
          <cell r="BN56">
            <v>167817</v>
          </cell>
          <cell r="BO56">
            <v>0</v>
          </cell>
          <cell r="BP56">
            <v>12050</v>
          </cell>
          <cell r="BQ56">
            <v>0</v>
          </cell>
          <cell r="BR56">
            <v>0</v>
          </cell>
          <cell r="BS56">
            <v>0</v>
          </cell>
          <cell r="BT56">
            <v>179867</v>
          </cell>
        </row>
        <row r="57">
          <cell r="A57">
            <v>398</v>
          </cell>
          <cell r="B57" t="str">
            <v>Pate's Grammar School</v>
          </cell>
          <cell r="C57">
            <v>1</v>
          </cell>
          <cell r="D57">
            <v>137552</v>
          </cell>
          <cell r="E57">
            <v>0</v>
          </cell>
          <cell r="F57">
            <v>284417</v>
          </cell>
          <cell r="G57">
            <v>0</v>
          </cell>
          <cell r="H57">
            <v>0</v>
          </cell>
          <cell r="I57">
            <v>0</v>
          </cell>
          <cell r="J57">
            <v>2166260</v>
          </cell>
          <cell r="K57">
            <v>1744362</v>
          </cell>
          <cell r="L57">
            <v>6900</v>
          </cell>
          <cell r="M57">
            <v>0</v>
          </cell>
          <cell r="N57">
            <v>290000</v>
          </cell>
          <cell r="O57">
            <v>0</v>
          </cell>
          <cell r="P57">
            <v>0</v>
          </cell>
          <cell r="Q57">
            <v>42000</v>
          </cell>
          <cell r="R57">
            <v>102000</v>
          </cell>
          <cell r="S57">
            <v>0</v>
          </cell>
          <cell r="T57">
            <v>0</v>
          </cell>
          <cell r="U57">
            <v>0</v>
          </cell>
          <cell r="V57">
            <v>209000</v>
          </cell>
          <cell r="W57">
            <v>142017</v>
          </cell>
          <cell r="X57">
            <v>0</v>
          </cell>
          <cell r="Y57">
            <v>0</v>
          </cell>
          <cell r="Z57">
            <v>0</v>
          </cell>
          <cell r="AA57">
            <v>2967007</v>
          </cell>
          <cell r="AB57">
            <v>55000</v>
          </cell>
          <cell r="AC57">
            <v>182753</v>
          </cell>
          <cell r="AD57">
            <v>61191</v>
          </cell>
          <cell r="AE57">
            <v>371193</v>
          </cell>
          <cell r="AF57">
            <v>69336</v>
          </cell>
          <cell r="AG57">
            <v>6000</v>
          </cell>
          <cell r="AH57">
            <v>12000</v>
          </cell>
          <cell r="AI57">
            <v>23000</v>
          </cell>
          <cell r="AJ57">
            <v>0</v>
          </cell>
          <cell r="AK57">
            <v>0</v>
          </cell>
          <cell r="AL57">
            <v>77300</v>
          </cell>
          <cell r="AM57">
            <v>35000</v>
          </cell>
          <cell r="AN57">
            <v>98800</v>
          </cell>
          <cell r="AO57">
            <v>35000</v>
          </cell>
          <cell r="AP57">
            <v>85000</v>
          </cell>
          <cell r="AQ57">
            <v>23359</v>
          </cell>
          <cell r="AR57">
            <v>11900</v>
          </cell>
          <cell r="AS57">
            <v>156262</v>
          </cell>
          <cell r="AT57">
            <v>83500</v>
          </cell>
          <cell r="AU57">
            <v>120000</v>
          </cell>
          <cell r="AV57">
            <v>96750</v>
          </cell>
          <cell r="AW57">
            <v>29000</v>
          </cell>
          <cell r="AX57">
            <v>0</v>
          </cell>
          <cell r="AY57">
            <v>90000</v>
          </cell>
          <cell r="AZ57">
            <v>0</v>
          </cell>
          <cell r="BA57">
            <v>7000</v>
          </cell>
          <cell r="BB57">
            <v>27000</v>
          </cell>
          <cell r="BC57">
            <v>0</v>
          </cell>
          <cell r="BD57">
            <v>6000</v>
          </cell>
          <cell r="BE57">
            <v>0</v>
          </cell>
          <cell r="BF57">
            <v>0</v>
          </cell>
          <cell r="BG57">
            <v>0</v>
          </cell>
          <cell r="BH57">
            <v>0</v>
          </cell>
          <cell r="BI57">
            <v>0</v>
          </cell>
          <cell r="BJ57">
            <v>0</v>
          </cell>
          <cell r="BK57">
            <v>40000</v>
          </cell>
          <cell r="BL57">
            <v>0</v>
          </cell>
          <cell r="BM57">
            <v>0</v>
          </cell>
          <cell r="BN57">
            <v>110740</v>
          </cell>
          <cell r="BO57">
            <v>0</v>
          </cell>
          <cell r="BP57">
            <v>244417</v>
          </cell>
          <cell r="BQ57">
            <v>0</v>
          </cell>
          <cell r="BR57">
            <v>0</v>
          </cell>
          <cell r="BS57">
            <v>0</v>
          </cell>
          <cell r="BT57">
            <v>355157</v>
          </cell>
        </row>
        <row r="58">
          <cell r="A58">
            <v>526</v>
          </cell>
          <cell r="B58" t="str">
            <v>Oak Hill Church of England Primary School</v>
          </cell>
          <cell r="D58">
            <v>36802</v>
          </cell>
          <cell r="E58">
            <v>0</v>
          </cell>
          <cell r="F58">
            <v>14273</v>
          </cell>
          <cell r="G58">
            <v>659</v>
          </cell>
          <cell r="H58">
            <v>0</v>
          </cell>
          <cell r="I58">
            <v>0</v>
          </cell>
          <cell r="J58">
            <v>288523</v>
          </cell>
          <cell r="K58">
            <v>0</v>
          </cell>
          <cell r="L58">
            <v>6224</v>
          </cell>
          <cell r="M58">
            <v>0</v>
          </cell>
          <cell r="N58">
            <v>14646</v>
          </cell>
          <cell r="O58">
            <v>0</v>
          </cell>
          <cell r="P58">
            <v>0</v>
          </cell>
          <cell r="Q58">
            <v>3500</v>
          </cell>
          <cell r="R58">
            <v>0</v>
          </cell>
          <cell r="S58">
            <v>0</v>
          </cell>
          <cell r="T58">
            <v>0</v>
          </cell>
          <cell r="U58">
            <v>6742</v>
          </cell>
          <cell r="V58">
            <v>750</v>
          </cell>
          <cell r="W58">
            <v>22361</v>
          </cell>
          <cell r="X58">
            <v>0</v>
          </cell>
          <cell r="Y58">
            <v>0</v>
          </cell>
          <cell r="Z58">
            <v>0</v>
          </cell>
          <cell r="AA58">
            <v>226407</v>
          </cell>
          <cell r="AB58">
            <v>7175</v>
          </cell>
          <cell r="AC58">
            <v>47408</v>
          </cell>
          <cell r="AD58">
            <v>9341</v>
          </cell>
          <cell r="AE58">
            <v>16594</v>
          </cell>
          <cell r="AF58">
            <v>0</v>
          </cell>
          <cell r="AG58">
            <v>5452</v>
          </cell>
          <cell r="AH58">
            <v>1425</v>
          </cell>
          <cell r="AI58">
            <v>6050</v>
          </cell>
          <cell r="AJ58">
            <v>2274</v>
          </cell>
          <cell r="AK58">
            <v>569</v>
          </cell>
          <cell r="AL58">
            <v>7000</v>
          </cell>
          <cell r="AM58">
            <v>788</v>
          </cell>
          <cell r="AN58">
            <v>700</v>
          </cell>
          <cell r="AO58">
            <v>700</v>
          </cell>
          <cell r="AP58">
            <v>5800</v>
          </cell>
          <cell r="AQ58">
            <v>1652</v>
          </cell>
          <cell r="AR58">
            <v>850</v>
          </cell>
          <cell r="AS58">
            <v>15307</v>
          </cell>
          <cell r="AT58">
            <v>3425</v>
          </cell>
          <cell r="AU58">
            <v>0</v>
          </cell>
          <cell r="AV58">
            <v>3470</v>
          </cell>
          <cell r="AW58">
            <v>2149</v>
          </cell>
          <cell r="AX58">
            <v>0</v>
          </cell>
          <cell r="AY58">
            <v>0</v>
          </cell>
          <cell r="AZ58">
            <v>0</v>
          </cell>
          <cell r="BA58">
            <v>2500</v>
          </cell>
          <cell r="BB58">
            <v>7982</v>
          </cell>
          <cell r="BC58">
            <v>0</v>
          </cell>
          <cell r="BD58">
            <v>0</v>
          </cell>
          <cell r="BE58">
            <v>0</v>
          </cell>
          <cell r="BF58">
            <v>0</v>
          </cell>
          <cell r="BG58">
            <v>24422</v>
          </cell>
          <cell r="BH58">
            <v>0</v>
          </cell>
          <cell r="BI58">
            <v>0</v>
          </cell>
          <cell r="BJ58">
            <v>0</v>
          </cell>
          <cell r="BK58">
            <v>38695</v>
          </cell>
          <cell r="BL58">
            <v>0</v>
          </cell>
          <cell r="BM58">
            <v>659</v>
          </cell>
          <cell r="BN58">
            <v>4530</v>
          </cell>
          <cell r="BO58">
            <v>0</v>
          </cell>
          <cell r="BP58">
            <v>0</v>
          </cell>
          <cell r="BQ58">
            <v>0</v>
          </cell>
          <cell r="BR58">
            <v>0</v>
          </cell>
          <cell r="BS58">
            <v>0</v>
          </cell>
          <cell r="BT58">
            <v>4530</v>
          </cell>
        </row>
        <row r="59">
          <cell r="A59">
            <v>529</v>
          </cell>
          <cell r="B59" t="str">
            <v>Abbeymead Primary School</v>
          </cell>
          <cell r="D59">
            <v>75986</v>
          </cell>
          <cell r="E59">
            <v>0</v>
          </cell>
          <cell r="F59">
            <v>23366</v>
          </cell>
          <cell r="G59">
            <v>2149</v>
          </cell>
          <cell r="H59">
            <v>0</v>
          </cell>
          <cell r="I59">
            <v>0</v>
          </cell>
          <cell r="J59">
            <v>1059378</v>
          </cell>
          <cell r="K59">
            <v>0</v>
          </cell>
          <cell r="L59">
            <v>70888</v>
          </cell>
          <cell r="M59">
            <v>0</v>
          </cell>
          <cell r="N59">
            <v>39037</v>
          </cell>
          <cell r="O59">
            <v>0</v>
          </cell>
          <cell r="P59">
            <v>0</v>
          </cell>
          <cell r="Q59">
            <v>13000</v>
          </cell>
          <cell r="R59">
            <v>0</v>
          </cell>
          <cell r="S59">
            <v>0</v>
          </cell>
          <cell r="T59">
            <v>0</v>
          </cell>
          <cell r="U59">
            <v>0</v>
          </cell>
          <cell r="V59">
            <v>0</v>
          </cell>
          <cell r="W59">
            <v>65513</v>
          </cell>
          <cell r="X59">
            <v>0</v>
          </cell>
          <cell r="Y59">
            <v>0</v>
          </cell>
          <cell r="Z59">
            <v>0</v>
          </cell>
          <cell r="AA59">
            <v>688077</v>
          </cell>
          <cell r="AB59">
            <v>42283</v>
          </cell>
          <cell r="AC59">
            <v>201786</v>
          </cell>
          <cell r="AD59">
            <v>42000</v>
          </cell>
          <cell r="AE59">
            <v>47500</v>
          </cell>
          <cell r="AF59">
            <v>0</v>
          </cell>
          <cell r="AG59">
            <v>38500</v>
          </cell>
          <cell r="AH59">
            <v>3100</v>
          </cell>
          <cell r="AI59">
            <v>5000</v>
          </cell>
          <cell r="AJ59">
            <v>10000</v>
          </cell>
          <cell r="AK59">
            <v>0</v>
          </cell>
          <cell r="AL59">
            <v>43991</v>
          </cell>
          <cell r="AM59">
            <v>3380</v>
          </cell>
          <cell r="AN59">
            <v>4700</v>
          </cell>
          <cell r="AO59">
            <v>5875</v>
          </cell>
          <cell r="AP59">
            <v>16075</v>
          </cell>
          <cell r="AQ59">
            <v>25988</v>
          </cell>
          <cell r="AR59">
            <v>2400</v>
          </cell>
          <cell r="AS59">
            <v>61456</v>
          </cell>
          <cell r="AT59">
            <v>16315</v>
          </cell>
          <cell r="AU59">
            <v>0</v>
          </cell>
          <cell r="AV59">
            <v>7770</v>
          </cell>
          <cell r="AW59">
            <v>11171</v>
          </cell>
          <cell r="AX59">
            <v>0</v>
          </cell>
          <cell r="AY59">
            <v>3480</v>
          </cell>
          <cell r="AZ59">
            <v>0</v>
          </cell>
          <cell r="BA59">
            <v>2972</v>
          </cell>
          <cell r="BB59">
            <v>18249</v>
          </cell>
          <cell r="BC59">
            <v>0</v>
          </cell>
          <cell r="BD59">
            <v>0</v>
          </cell>
          <cell r="BE59">
            <v>0</v>
          </cell>
          <cell r="BF59">
            <v>0</v>
          </cell>
          <cell r="BG59">
            <v>44204</v>
          </cell>
          <cell r="BH59">
            <v>0</v>
          </cell>
          <cell r="BI59">
            <v>0</v>
          </cell>
          <cell r="BJ59">
            <v>0</v>
          </cell>
          <cell r="BK59">
            <v>67570</v>
          </cell>
          <cell r="BL59">
            <v>0</v>
          </cell>
          <cell r="BM59">
            <v>2149</v>
          </cell>
          <cell r="BN59">
            <v>21734</v>
          </cell>
          <cell r="BO59">
            <v>0</v>
          </cell>
          <cell r="BP59">
            <v>0</v>
          </cell>
          <cell r="BQ59">
            <v>0</v>
          </cell>
          <cell r="BR59">
            <v>0</v>
          </cell>
          <cell r="BS59">
            <v>0</v>
          </cell>
          <cell r="BT59">
            <v>21734</v>
          </cell>
        </row>
        <row r="60">
          <cell r="A60">
            <v>530</v>
          </cell>
          <cell r="B60" t="str">
            <v>Amberley Parochial School</v>
          </cell>
          <cell r="D60">
            <v>24981</v>
          </cell>
          <cell r="E60">
            <v>0</v>
          </cell>
          <cell r="F60">
            <v>0</v>
          </cell>
          <cell r="G60">
            <v>14</v>
          </cell>
          <cell r="H60">
            <v>0</v>
          </cell>
          <cell r="I60">
            <v>0</v>
          </cell>
          <cell r="J60">
            <v>295592</v>
          </cell>
          <cell r="K60">
            <v>0</v>
          </cell>
          <cell r="L60">
            <v>4855</v>
          </cell>
          <cell r="M60">
            <v>0</v>
          </cell>
          <cell r="N60">
            <v>16275</v>
          </cell>
          <cell r="O60">
            <v>0</v>
          </cell>
          <cell r="P60">
            <v>0</v>
          </cell>
          <cell r="Q60">
            <v>300</v>
          </cell>
          <cell r="R60">
            <v>0</v>
          </cell>
          <cell r="S60">
            <v>0</v>
          </cell>
          <cell r="T60">
            <v>0</v>
          </cell>
          <cell r="U60">
            <v>0</v>
          </cell>
          <cell r="V60">
            <v>4025</v>
          </cell>
          <cell r="W60">
            <v>24867</v>
          </cell>
          <cell r="X60">
            <v>0</v>
          </cell>
          <cell r="Y60">
            <v>0</v>
          </cell>
          <cell r="Z60">
            <v>0</v>
          </cell>
          <cell r="AA60">
            <v>233349</v>
          </cell>
          <cell r="AB60">
            <v>4000</v>
          </cell>
          <cell r="AC60">
            <v>39097</v>
          </cell>
          <cell r="AD60">
            <v>11387</v>
          </cell>
          <cell r="AE60">
            <v>23558</v>
          </cell>
          <cell r="AF60">
            <v>0</v>
          </cell>
          <cell r="AG60">
            <v>5950</v>
          </cell>
          <cell r="AH60">
            <v>618</v>
          </cell>
          <cell r="AI60">
            <v>3000</v>
          </cell>
          <cell r="AJ60">
            <v>0</v>
          </cell>
          <cell r="AK60">
            <v>3196</v>
          </cell>
          <cell r="AL60">
            <v>4000</v>
          </cell>
          <cell r="AM60">
            <v>1000</v>
          </cell>
          <cell r="AN60">
            <v>400</v>
          </cell>
          <cell r="AO60">
            <v>2150</v>
          </cell>
          <cell r="AP60">
            <v>5500</v>
          </cell>
          <cell r="AQ60">
            <v>349</v>
          </cell>
          <cell r="AR60">
            <v>750</v>
          </cell>
          <cell r="AS60">
            <v>10182</v>
          </cell>
          <cell r="AT60">
            <v>2924</v>
          </cell>
          <cell r="AU60">
            <v>0</v>
          </cell>
          <cell r="AV60">
            <v>3967</v>
          </cell>
          <cell r="AW60">
            <v>130</v>
          </cell>
          <cell r="AX60">
            <v>0</v>
          </cell>
          <cell r="AY60">
            <v>0</v>
          </cell>
          <cell r="AZ60">
            <v>0</v>
          </cell>
          <cell r="BA60">
            <v>300</v>
          </cell>
          <cell r="BB60">
            <v>9537</v>
          </cell>
          <cell r="BC60">
            <v>0</v>
          </cell>
          <cell r="BD60">
            <v>0</v>
          </cell>
          <cell r="BE60">
            <v>0</v>
          </cell>
          <cell r="BF60">
            <v>0</v>
          </cell>
          <cell r="BG60">
            <v>0</v>
          </cell>
          <cell r="BH60">
            <v>0</v>
          </cell>
          <cell r="BI60">
            <v>0</v>
          </cell>
          <cell r="BJ60">
            <v>0</v>
          </cell>
          <cell r="BK60">
            <v>0</v>
          </cell>
          <cell r="BL60">
            <v>0</v>
          </cell>
          <cell r="BM60">
            <v>14</v>
          </cell>
          <cell r="BN60">
            <v>5551</v>
          </cell>
          <cell r="BO60">
            <v>0</v>
          </cell>
          <cell r="BP60">
            <v>0</v>
          </cell>
          <cell r="BQ60">
            <v>0</v>
          </cell>
          <cell r="BR60">
            <v>0</v>
          </cell>
          <cell r="BS60">
            <v>0</v>
          </cell>
          <cell r="BT60">
            <v>5551</v>
          </cell>
        </row>
        <row r="61">
          <cell r="A61">
            <v>531</v>
          </cell>
          <cell r="B61" t="str">
            <v>Ampney Crucis Church of England Primary School</v>
          </cell>
          <cell r="D61">
            <v>29792.93</v>
          </cell>
          <cell r="E61">
            <v>0</v>
          </cell>
          <cell r="F61">
            <v>0</v>
          </cell>
          <cell r="G61">
            <v>217</v>
          </cell>
          <cell r="H61">
            <v>0</v>
          </cell>
          <cell r="I61">
            <v>0</v>
          </cell>
          <cell r="J61">
            <v>200285</v>
          </cell>
          <cell r="K61">
            <v>0</v>
          </cell>
          <cell r="L61">
            <v>12301</v>
          </cell>
          <cell r="M61">
            <v>0</v>
          </cell>
          <cell r="N61">
            <v>17115</v>
          </cell>
          <cell r="O61">
            <v>0</v>
          </cell>
          <cell r="P61">
            <v>0</v>
          </cell>
          <cell r="Q61">
            <v>1200</v>
          </cell>
          <cell r="R61">
            <v>0</v>
          </cell>
          <cell r="S61">
            <v>0</v>
          </cell>
          <cell r="T61">
            <v>0</v>
          </cell>
          <cell r="U61">
            <v>995</v>
          </cell>
          <cell r="V61">
            <v>7505</v>
          </cell>
          <cell r="W61">
            <v>19837</v>
          </cell>
          <cell r="X61">
            <v>0</v>
          </cell>
          <cell r="Y61">
            <v>0</v>
          </cell>
          <cell r="Z61">
            <v>0</v>
          </cell>
          <cell r="AA61">
            <v>157269</v>
          </cell>
          <cell r="AB61">
            <v>5100</v>
          </cell>
          <cell r="AC61">
            <v>23947</v>
          </cell>
          <cell r="AD61">
            <v>2300</v>
          </cell>
          <cell r="AE61">
            <v>12098</v>
          </cell>
          <cell r="AF61">
            <v>0</v>
          </cell>
          <cell r="AG61">
            <v>6371</v>
          </cell>
          <cell r="AH61">
            <v>1050</v>
          </cell>
          <cell r="AI61">
            <v>0</v>
          </cell>
          <cell r="AJ61">
            <v>4340</v>
          </cell>
          <cell r="AK61">
            <v>1085</v>
          </cell>
          <cell r="AL61">
            <v>2440</v>
          </cell>
          <cell r="AM61">
            <v>1560</v>
          </cell>
          <cell r="AN61">
            <v>7500</v>
          </cell>
          <cell r="AO61">
            <v>550</v>
          </cell>
          <cell r="AP61">
            <v>5100</v>
          </cell>
          <cell r="AQ61">
            <v>386</v>
          </cell>
          <cell r="AR61">
            <v>800</v>
          </cell>
          <cell r="AS61">
            <v>8251</v>
          </cell>
          <cell r="AT61">
            <v>9131</v>
          </cell>
          <cell r="AU61">
            <v>0</v>
          </cell>
          <cell r="AV61">
            <v>2650</v>
          </cell>
          <cell r="AW61">
            <v>1507</v>
          </cell>
          <cell r="AX61">
            <v>0</v>
          </cell>
          <cell r="AY61">
            <v>2881</v>
          </cell>
          <cell r="AZ61">
            <v>0</v>
          </cell>
          <cell r="BA61">
            <v>552</v>
          </cell>
          <cell r="BB61">
            <v>8096</v>
          </cell>
          <cell r="BC61">
            <v>0</v>
          </cell>
          <cell r="BD61">
            <v>0</v>
          </cell>
          <cell r="BE61">
            <v>0</v>
          </cell>
          <cell r="BF61">
            <v>0</v>
          </cell>
          <cell r="BG61">
            <v>0</v>
          </cell>
          <cell r="BH61">
            <v>0</v>
          </cell>
          <cell r="BI61">
            <v>0</v>
          </cell>
          <cell r="BJ61">
            <v>0</v>
          </cell>
          <cell r="BK61">
            <v>0</v>
          </cell>
          <cell r="BL61">
            <v>0</v>
          </cell>
          <cell r="BM61">
            <v>217</v>
          </cell>
          <cell r="BN61">
            <v>24066.93</v>
          </cell>
          <cell r="BO61">
            <v>0</v>
          </cell>
          <cell r="BP61">
            <v>0</v>
          </cell>
          <cell r="BQ61">
            <v>0</v>
          </cell>
          <cell r="BR61">
            <v>0</v>
          </cell>
          <cell r="BS61">
            <v>0</v>
          </cell>
          <cell r="BT61">
            <v>24066.93</v>
          </cell>
        </row>
        <row r="62">
          <cell r="A62">
            <v>532</v>
          </cell>
          <cell r="B62" t="str">
            <v>Andoversford Primary School</v>
          </cell>
          <cell r="C62">
            <v>1</v>
          </cell>
          <cell r="D62">
            <v>41502</v>
          </cell>
          <cell r="E62">
            <v>0</v>
          </cell>
          <cell r="F62">
            <v>69403</v>
          </cell>
          <cell r="G62">
            <v>111</v>
          </cell>
          <cell r="H62">
            <v>0</v>
          </cell>
          <cell r="I62">
            <v>0</v>
          </cell>
          <cell r="J62">
            <v>227474</v>
          </cell>
          <cell r="K62">
            <v>0</v>
          </cell>
          <cell r="L62">
            <v>71687</v>
          </cell>
          <cell r="M62">
            <v>0</v>
          </cell>
          <cell r="N62">
            <v>14151</v>
          </cell>
          <cell r="O62">
            <v>0</v>
          </cell>
          <cell r="P62">
            <v>0</v>
          </cell>
          <cell r="Q62">
            <v>6300</v>
          </cell>
          <cell r="R62">
            <v>0</v>
          </cell>
          <cell r="S62">
            <v>0</v>
          </cell>
          <cell r="T62">
            <v>0</v>
          </cell>
          <cell r="U62">
            <v>5120</v>
          </cell>
          <cell r="V62">
            <v>1500</v>
          </cell>
          <cell r="W62">
            <v>1740</v>
          </cell>
          <cell r="X62">
            <v>0</v>
          </cell>
          <cell r="Y62">
            <v>0</v>
          </cell>
          <cell r="Z62">
            <v>0</v>
          </cell>
          <cell r="AA62">
            <v>190612</v>
          </cell>
          <cell r="AB62">
            <v>9600</v>
          </cell>
          <cell r="AC62">
            <v>60720</v>
          </cell>
          <cell r="AD62">
            <v>0</v>
          </cell>
          <cell r="AE62">
            <v>11121</v>
          </cell>
          <cell r="AF62">
            <v>0</v>
          </cell>
          <cell r="AG62">
            <v>276</v>
          </cell>
          <cell r="AH62">
            <v>0</v>
          </cell>
          <cell r="AI62">
            <v>550</v>
          </cell>
          <cell r="AJ62">
            <v>2716</v>
          </cell>
          <cell r="AK62">
            <v>679</v>
          </cell>
          <cell r="AL62">
            <v>6800</v>
          </cell>
          <cell r="AM62">
            <v>870</v>
          </cell>
          <cell r="AN62">
            <v>6630</v>
          </cell>
          <cell r="AO62">
            <v>500</v>
          </cell>
          <cell r="AP62">
            <v>5150</v>
          </cell>
          <cell r="AQ62">
            <v>836</v>
          </cell>
          <cell r="AR62">
            <v>410</v>
          </cell>
          <cell r="AS62">
            <v>25165</v>
          </cell>
          <cell r="AT62">
            <v>1878</v>
          </cell>
          <cell r="AU62">
            <v>0</v>
          </cell>
          <cell r="AV62">
            <v>3902</v>
          </cell>
          <cell r="AW62">
            <v>1828</v>
          </cell>
          <cell r="AX62">
            <v>0</v>
          </cell>
          <cell r="AY62">
            <v>0</v>
          </cell>
          <cell r="AZ62">
            <v>0</v>
          </cell>
          <cell r="BA62">
            <v>3300</v>
          </cell>
          <cell r="BB62">
            <v>11060</v>
          </cell>
          <cell r="BC62">
            <v>0</v>
          </cell>
          <cell r="BD62">
            <v>0</v>
          </cell>
          <cell r="BE62">
            <v>0</v>
          </cell>
          <cell r="BF62">
            <v>0</v>
          </cell>
          <cell r="BG62">
            <v>23603</v>
          </cell>
          <cell r="BH62">
            <v>0</v>
          </cell>
          <cell r="BI62">
            <v>0</v>
          </cell>
          <cell r="BJ62">
            <v>0</v>
          </cell>
          <cell r="BK62">
            <v>93006</v>
          </cell>
          <cell r="BL62">
            <v>0</v>
          </cell>
          <cell r="BM62">
            <v>111</v>
          </cell>
          <cell r="BN62">
            <v>9954</v>
          </cell>
          <cell r="BO62">
            <v>0</v>
          </cell>
          <cell r="BP62">
            <v>0</v>
          </cell>
          <cell r="BQ62">
            <v>0</v>
          </cell>
          <cell r="BR62">
            <v>0</v>
          </cell>
          <cell r="BS62">
            <v>0</v>
          </cell>
          <cell r="BT62">
            <v>24871</v>
          </cell>
        </row>
        <row r="63">
          <cell r="A63">
            <v>534</v>
          </cell>
          <cell r="B63" t="str">
            <v>Ashchurch Primary School</v>
          </cell>
          <cell r="D63">
            <v>744.11</v>
          </cell>
          <cell r="E63">
            <v>0</v>
          </cell>
          <cell r="F63">
            <v>50.02</v>
          </cell>
          <cell r="G63">
            <v>131.82</v>
          </cell>
          <cell r="H63">
            <v>0</v>
          </cell>
          <cell r="I63">
            <v>0</v>
          </cell>
          <cell r="J63">
            <v>324902</v>
          </cell>
          <cell r="K63">
            <v>0</v>
          </cell>
          <cell r="L63">
            <v>33758</v>
          </cell>
          <cell r="M63">
            <v>0</v>
          </cell>
          <cell r="N63">
            <v>23288</v>
          </cell>
          <cell r="O63">
            <v>0</v>
          </cell>
          <cell r="P63">
            <v>0</v>
          </cell>
          <cell r="Q63">
            <v>0</v>
          </cell>
          <cell r="R63">
            <v>0</v>
          </cell>
          <cell r="S63">
            <v>0</v>
          </cell>
          <cell r="T63">
            <v>0</v>
          </cell>
          <cell r="U63">
            <v>0</v>
          </cell>
          <cell r="V63">
            <v>0</v>
          </cell>
          <cell r="W63">
            <v>28014</v>
          </cell>
          <cell r="X63">
            <v>0</v>
          </cell>
          <cell r="Y63">
            <v>0</v>
          </cell>
          <cell r="Z63">
            <v>0</v>
          </cell>
          <cell r="AA63">
            <v>233328</v>
          </cell>
          <cell r="AB63">
            <v>12373</v>
          </cell>
          <cell r="AC63">
            <v>71791</v>
          </cell>
          <cell r="AD63">
            <v>9792</v>
          </cell>
          <cell r="AE63">
            <v>27930</v>
          </cell>
          <cell r="AF63">
            <v>0</v>
          </cell>
          <cell r="AG63">
            <v>4830</v>
          </cell>
          <cell r="AH63">
            <v>0</v>
          </cell>
          <cell r="AI63">
            <v>0</v>
          </cell>
          <cell r="AJ63">
            <v>3620</v>
          </cell>
          <cell r="AK63">
            <v>0</v>
          </cell>
          <cell r="AL63">
            <v>8000</v>
          </cell>
          <cell r="AM63">
            <v>2127</v>
          </cell>
          <cell r="AN63">
            <v>1700</v>
          </cell>
          <cell r="AO63">
            <v>3228</v>
          </cell>
          <cell r="AP63">
            <v>7938</v>
          </cell>
          <cell r="AQ63">
            <v>4562</v>
          </cell>
          <cell r="AR63">
            <v>700</v>
          </cell>
          <cell r="AS63">
            <v>5940</v>
          </cell>
          <cell r="AT63">
            <v>2145</v>
          </cell>
          <cell r="AU63">
            <v>0</v>
          </cell>
          <cell r="AV63">
            <v>3400</v>
          </cell>
          <cell r="AW63">
            <v>2865</v>
          </cell>
          <cell r="AX63">
            <v>0</v>
          </cell>
          <cell r="AY63">
            <v>2610</v>
          </cell>
          <cell r="AZ63">
            <v>0</v>
          </cell>
          <cell r="BA63">
            <v>7325</v>
          </cell>
          <cell r="BB63">
            <v>0</v>
          </cell>
          <cell r="BC63">
            <v>0</v>
          </cell>
          <cell r="BD63">
            <v>0</v>
          </cell>
          <cell r="BE63">
            <v>0</v>
          </cell>
          <cell r="BF63">
            <v>0</v>
          </cell>
          <cell r="BG63">
            <v>25745</v>
          </cell>
          <cell r="BH63">
            <v>0</v>
          </cell>
          <cell r="BI63">
            <v>0</v>
          </cell>
          <cell r="BJ63">
            <v>0</v>
          </cell>
          <cell r="BK63">
            <v>25745</v>
          </cell>
          <cell r="BL63">
            <v>0</v>
          </cell>
          <cell r="BM63">
            <v>0</v>
          </cell>
          <cell r="BN63">
            <v>-5497.890000000014</v>
          </cell>
          <cell r="BO63">
            <v>0</v>
          </cell>
          <cell r="BP63">
            <v>181.84</v>
          </cell>
          <cell r="BQ63">
            <v>0</v>
          </cell>
          <cell r="BR63">
            <v>0</v>
          </cell>
          <cell r="BS63">
            <v>0</v>
          </cell>
          <cell r="BT63">
            <v>-5316.0500000000138</v>
          </cell>
        </row>
        <row r="64">
          <cell r="A64">
            <v>535</v>
          </cell>
          <cell r="B64" t="str">
            <v>Ashleworth Church of England Primary School</v>
          </cell>
          <cell r="D64">
            <v>13559</v>
          </cell>
          <cell r="E64">
            <v>0</v>
          </cell>
          <cell r="F64">
            <v>312</v>
          </cell>
          <cell r="G64">
            <v>0</v>
          </cell>
          <cell r="H64">
            <v>0</v>
          </cell>
          <cell r="I64">
            <v>0</v>
          </cell>
          <cell r="J64">
            <v>148503</v>
          </cell>
          <cell r="K64">
            <v>0</v>
          </cell>
          <cell r="L64">
            <v>16497</v>
          </cell>
          <cell r="M64">
            <v>0</v>
          </cell>
          <cell r="N64">
            <v>16345</v>
          </cell>
          <cell r="O64">
            <v>0</v>
          </cell>
          <cell r="P64">
            <v>0</v>
          </cell>
          <cell r="Q64">
            <v>200</v>
          </cell>
          <cell r="R64">
            <v>0</v>
          </cell>
          <cell r="S64">
            <v>0</v>
          </cell>
          <cell r="T64">
            <v>0</v>
          </cell>
          <cell r="U64">
            <v>0</v>
          </cell>
          <cell r="V64">
            <v>0</v>
          </cell>
          <cell r="W64">
            <v>18618</v>
          </cell>
          <cell r="X64">
            <v>0</v>
          </cell>
          <cell r="Y64">
            <v>0</v>
          </cell>
          <cell r="Z64">
            <v>0</v>
          </cell>
          <cell r="AA64">
            <v>116054</v>
          </cell>
          <cell r="AB64">
            <v>9962</v>
          </cell>
          <cell r="AC64">
            <v>21225</v>
          </cell>
          <cell r="AD64">
            <v>0</v>
          </cell>
          <cell r="AE64">
            <v>7235</v>
          </cell>
          <cell r="AF64">
            <v>0</v>
          </cell>
          <cell r="AG64">
            <v>3857</v>
          </cell>
          <cell r="AH64">
            <v>5500</v>
          </cell>
          <cell r="AI64">
            <v>1122</v>
          </cell>
          <cell r="AJ64">
            <v>3147</v>
          </cell>
          <cell r="AK64">
            <v>787</v>
          </cell>
          <cell r="AL64">
            <v>5901</v>
          </cell>
          <cell r="AM64">
            <v>675</v>
          </cell>
          <cell r="AN64">
            <v>5650</v>
          </cell>
          <cell r="AO64">
            <v>600</v>
          </cell>
          <cell r="AP64">
            <v>3399</v>
          </cell>
          <cell r="AQ64">
            <v>924</v>
          </cell>
          <cell r="AR64">
            <v>752</v>
          </cell>
          <cell r="AS64">
            <v>3200</v>
          </cell>
          <cell r="AT64">
            <v>4088</v>
          </cell>
          <cell r="AU64">
            <v>0</v>
          </cell>
          <cell r="AV64">
            <v>1862</v>
          </cell>
          <cell r="AW64">
            <v>920</v>
          </cell>
          <cell r="AX64">
            <v>0</v>
          </cell>
          <cell r="AY64">
            <v>0</v>
          </cell>
          <cell r="AZ64">
            <v>0</v>
          </cell>
          <cell r="BA64">
            <v>0</v>
          </cell>
          <cell r="BB64">
            <v>7654</v>
          </cell>
          <cell r="BC64">
            <v>0</v>
          </cell>
          <cell r="BD64">
            <v>0</v>
          </cell>
          <cell r="BE64">
            <v>0</v>
          </cell>
          <cell r="BF64">
            <v>0</v>
          </cell>
          <cell r="BG64">
            <v>0</v>
          </cell>
          <cell r="BH64">
            <v>0</v>
          </cell>
          <cell r="BI64">
            <v>0</v>
          </cell>
          <cell r="BJ64">
            <v>0</v>
          </cell>
          <cell r="BK64">
            <v>312</v>
          </cell>
          <cell r="BL64">
            <v>0</v>
          </cell>
          <cell r="BM64">
            <v>0</v>
          </cell>
          <cell r="BN64">
            <v>9208</v>
          </cell>
          <cell r="BO64">
            <v>0</v>
          </cell>
          <cell r="BP64">
            <v>0</v>
          </cell>
          <cell r="BQ64">
            <v>0</v>
          </cell>
          <cell r="BR64">
            <v>0</v>
          </cell>
          <cell r="BS64">
            <v>0</v>
          </cell>
          <cell r="BT64">
            <v>9208</v>
          </cell>
        </row>
        <row r="65">
          <cell r="A65">
            <v>536</v>
          </cell>
          <cell r="B65" t="str">
            <v>Cold Aston Church of England Primary School</v>
          </cell>
          <cell r="D65">
            <v>32399</v>
          </cell>
          <cell r="E65">
            <v>0</v>
          </cell>
          <cell r="F65">
            <v>2</v>
          </cell>
          <cell r="G65">
            <v>703</v>
          </cell>
          <cell r="H65">
            <v>0</v>
          </cell>
          <cell r="I65">
            <v>0</v>
          </cell>
          <cell r="J65">
            <v>219013</v>
          </cell>
          <cell r="K65">
            <v>0</v>
          </cell>
          <cell r="L65">
            <v>19669</v>
          </cell>
          <cell r="M65">
            <v>0</v>
          </cell>
          <cell r="N65">
            <v>17313</v>
          </cell>
          <cell r="O65">
            <v>0</v>
          </cell>
          <cell r="P65">
            <v>0</v>
          </cell>
          <cell r="Q65">
            <v>5000</v>
          </cell>
          <cell r="R65">
            <v>0</v>
          </cell>
          <cell r="S65">
            <v>0</v>
          </cell>
          <cell r="T65">
            <v>0</v>
          </cell>
          <cell r="U65">
            <v>5000</v>
          </cell>
          <cell r="V65">
            <v>0</v>
          </cell>
          <cell r="W65">
            <v>21570</v>
          </cell>
          <cell r="X65">
            <v>0</v>
          </cell>
          <cell r="Y65">
            <v>0</v>
          </cell>
          <cell r="Z65">
            <v>0</v>
          </cell>
          <cell r="AA65">
            <v>168812</v>
          </cell>
          <cell r="AB65">
            <v>7075</v>
          </cell>
          <cell r="AC65">
            <v>43176</v>
          </cell>
          <cell r="AD65">
            <v>0</v>
          </cell>
          <cell r="AE65">
            <v>16768</v>
          </cell>
          <cell r="AF65">
            <v>0</v>
          </cell>
          <cell r="AG65">
            <v>4779</v>
          </cell>
          <cell r="AH65">
            <v>250</v>
          </cell>
          <cell r="AI65">
            <v>2600</v>
          </cell>
          <cell r="AJ65">
            <v>2576</v>
          </cell>
          <cell r="AK65">
            <v>644</v>
          </cell>
          <cell r="AL65">
            <v>12686</v>
          </cell>
          <cell r="AM65">
            <v>2101</v>
          </cell>
          <cell r="AN65">
            <v>6640</v>
          </cell>
          <cell r="AO65">
            <v>850</v>
          </cell>
          <cell r="AP65">
            <v>4800</v>
          </cell>
          <cell r="AQ65">
            <v>1940</v>
          </cell>
          <cell r="AR65">
            <v>1245</v>
          </cell>
          <cell r="AS65">
            <v>14680</v>
          </cell>
          <cell r="AT65">
            <v>4833</v>
          </cell>
          <cell r="AU65">
            <v>0</v>
          </cell>
          <cell r="AV65">
            <v>1920</v>
          </cell>
          <cell r="AW65">
            <v>1775</v>
          </cell>
          <cell r="AX65">
            <v>0</v>
          </cell>
          <cell r="AY65">
            <v>0</v>
          </cell>
          <cell r="AZ65">
            <v>0</v>
          </cell>
          <cell r="BA65">
            <v>6495</v>
          </cell>
          <cell r="BB65">
            <v>7535</v>
          </cell>
          <cell r="BC65">
            <v>0</v>
          </cell>
          <cell r="BD65">
            <v>0</v>
          </cell>
          <cell r="BE65">
            <v>0</v>
          </cell>
          <cell r="BF65">
            <v>0</v>
          </cell>
          <cell r="BG65">
            <v>6406</v>
          </cell>
          <cell r="BH65">
            <v>0</v>
          </cell>
          <cell r="BI65">
            <v>0</v>
          </cell>
          <cell r="BJ65">
            <v>0</v>
          </cell>
          <cell r="BK65">
            <v>0</v>
          </cell>
          <cell r="BL65">
            <v>0</v>
          </cell>
          <cell r="BM65">
            <v>703</v>
          </cell>
          <cell r="BN65">
            <v>5784</v>
          </cell>
          <cell r="BO65">
            <v>0</v>
          </cell>
          <cell r="BP65">
            <v>6408</v>
          </cell>
          <cell r="BQ65">
            <v>0</v>
          </cell>
          <cell r="BR65">
            <v>0</v>
          </cell>
          <cell r="BS65">
            <v>0</v>
          </cell>
          <cell r="BT65">
            <v>12192</v>
          </cell>
        </row>
        <row r="66">
          <cell r="A66">
            <v>538</v>
          </cell>
          <cell r="B66" t="str">
            <v>Avening Primary School</v>
          </cell>
          <cell r="D66">
            <v>30319</v>
          </cell>
          <cell r="E66">
            <v>0</v>
          </cell>
          <cell r="F66">
            <v>14121</v>
          </cell>
          <cell r="G66">
            <v>8</v>
          </cell>
          <cell r="H66">
            <v>0</v>
          </cell>
          <cell r="I66">
            <v>0</v>
          </cell>
          <cell r="J66">
            <v>286501</v>
          </cell>
          <cell r="K66">
            <v>0</v>
          </cell>
          <cell r="L66">
            <v>15532</v>
          </cell>
          <cell r="M66">
            <v>0</v>
          </cell>
          <cell r="N66">
            <v>18456</v>
          </cell>
          <cell r="O66">
            <v>0</v>
          </cell>
          <cell r="P66">
            <v>0</v>
          </cell>
          <cell r="Q66">
            <v>0</v>
          </cell>
          <cell r="R66">
            <v>0</v>
          </cell>
          <cell r="S66">
            <v>0</v>
          </cell>
          <cell r="T66">
            <v>0</v>
          </cell>
          <cell r="U66">
            <v>0</v>
          </cell>
          <cell r="V66">
            <v>0</v>
          </cell>
          <cell r="W66">
            <v>26896</v>
          </cell>
          <cell r="X66">
            <v>0</v>
          </cell>
          <cell r="Y66">
            <v>0</v>
          </cell>
          <cell r="Z66">
            <v>0</v>
          </cell>
          <cell r="AA66">
            <v>219443</v>
          </cell>
          <cell r="AB66">
            <v>14052</v>
          </cell>
          <cell r="AC66">
            <v>47380</v>
          </cell>
          <cell r="AD66">
            <v>5759</v>
          </cell>
          <cell r="AE66">
            <v>20996</v>
          </cell>
          <cell r="AF66">
            <v>0</v>
          </cell>
          <cell r="AG66">
            <v>6847</v>
          </cell>
          <cell r="AH66">
            <v>0</v>
          </cell>
          <cell r="AI66">
            <v>6000</v>
          </cell>
          <cell r="AJ66">
            <v>3692</v>
          </cell>
          <cell r="AK66">
            <v>923</v>
          </cell>
          <cell r="AL66">
            <v>5000</v>
          </cell>
          <cell r="AM66">
            <v>400</v>
          </cell>
          <cell r="AN66">
            <v>1250</v>
          </cell>
          <cell r="AO66">
            <v>650</v>
          </cell>
          <cell r="AP66">
            <v>4700</v>
          </cell>
          <cell r="AQ66">
            <v>2680</v>
          </cell>
          <cell r="AR66">
            <v>1800</v>
          </cell>
          <cell r="AS66">
            <v>11442</v>
          </cell>
          <cell r="AT66">
            <v>1927</v>
          </cell>
          <cell r="AU66">
            <v>0</v>
          </cell>
          <cell r="AV66">
            <v>5000</v>
          </cell>
          <cell r="AW66">
            <v>3212</v>
          </cell>
          <cell r="AX66">
            <v>0</v>
          </cell>
          <cell r="AY66">
            <v>2175</v>
          </cell>
          <cell r="AZ66">
            <v>0</v>
          </cell>
          <cell r="BA66">
            <v>0</v>
          </cell>
          <cell r="BB66">
            <v>6902</v>
          </cell>
          <cell r="BC66">
            <v>0</v>
          </cell>
          <cell r="BD66">
            <v>0</v>
          </cell>
          <cell r="BE66">
            <v>0</v>
          </cell>
          <cell r="BF66">
            <v>0</v>
          </cell>
          <cell r="BG66">
            <v>25556</v>
          </cell>
          <cell r="BH66">
            <v>0</v>
          </cell>
          <cell r="BI66">
            <v>0</v>
          </cell>
          <cell r="BJ66">
            <v>0</v>
          </cell>
          <cell r="BK66">
            <v>39677</v>
          </cell>
          <cell r="BL66">
            <v>0</v>
          </cell>
          <cell r="BM66">
            <v>8</v>
          </cell>
          <cell r="BN66">
            <v>5474</v>
          </cell>
          <cell r="BO66">
            <v>0</v>
          </cell>
          <cell r="BP66">
            <v>0</v>
          </cell>
          <cell r="BQ66">
            <v>0</v>
          </cell>
          <cell r="BR66">
            <v>0</v>
          </cell>
          <cell r="BS66">
            <v>0</v>
          </cell>
          <cell r="BT66">
            <v>5474</v>
          </cell>
        </row>
        <row r="67">
          <cell r="A67">
            <v>539</v>
          </cell>
          <cell r="B67" t="str">
            <v>Aylburton Church of England Primary School</v>
          </cell>
          <cell r="D67">
            <v>9214</v>
          </cell>
          <cell r="E67">
            <v>0</v>
          </cell>
          <cell r="F67">
            <v>33319</v>
          </cell>
          <cell r="G67">
            <v>3473</v>
          </cell>
          <cell r="H67">
            <v>0</v>
          </cell>
          <cell r="I67">
            <v>0</v>
          </cell>
          <cell r="J67">
            <v>207852</v>
          </cell>
          <cell r="K67">
            <v>0</v>
          </cell>
          <cell r="L67">
            <v>32445</v>
          </cell>
          <cell r="M67">
            <v>0</v>
          </cell>
          <cell r="N67">
            <v>17243</v>
          </cell>
          <cell r="O67">
            <v>0</v>
          </cell>
          <cell r="P67">
            <v>0</v>
          </cell>
          <cell r="Q67">
            <v>1420</v>
          </cell>
          <cell r="R67">
            <v>0</v>
          </cell>
          <cell r="S67">
            <v>0</v>
          </cell>
          <cell r="T67">
            <v>0</v>
          </cell>
          <cell r="U67">
            <v>0</v>
          </cell>
          <cell r="V67">
            <v>960</v>
          </cell>
          <cell r="W67">
            <v>22303</v>
          </cell>
          <cell r="X67">
            <v>0</v>
          </cell>
          <cell r="Y67">
            <v>0</v>
          </cell>
          <cell r="Z67">
            <v>0</v>
          </cell>
          <cell r="AA67">
            <v>154640</v>
          </cell>
          <cell r="AB67">
            <v>5047</v>
          </cell>
          <cell r="AC67">
            <v>42244</v>
          </cell>
          <cell r="AD67">
            <v>7616</v>
          </cell>
          <cell r="AE67">
            <v>17146</v>
          </cell>
          <cell r="AF67">
            <v>0</v>
          </cell>
          <cell r="AG67">
            <v>5830</v>
          </cell>
          <cell r="AH67">
            <v>371</v>
          </cell>
          <cell r="AI67">
            <v>300</v>
          </cell>
          <cell r="AJ67">
            <v>4737</v>
          </cell>
          <cell r="AK67">
            <v>1184</v>
          </cell>
          <cell r="AL67">
            <v>4840</v>
          </cell>
          <cell r="AM67">
            <v>300</v>
          </cell>
          <cell r="AN67">
            <v>500</v>
          </cell>
          <cell r="AO67">
            <v>1000</v>
          </cell>
          <cell r="AP67">
            <v>6180</v>
          </cell>
          <cell r="AQ67">
            <v>1802</v>
          </cell>
          <cell r="AR67">
            <v>615</v>
          </cell>
          <cell r="AS67">
            <v>10936</v>
          </cell>
          <cell r="AT67">
            <v>4399</v>
          </cell>
          <cell r="AU67">
            <v>0</v>
          </cell>
          <cell r="AV67">
            <v>3100</v>
          </cell>
          <cell r="AW67">
            <v>1860</v>
          </cell>
          <cell r="AX67">
            <v>0</v>
          </cell>
          <cell r="AY67">
            <v>645</v>
          </cell>
          <cell r="AZ67">
            <v>0</v>
          </cell>
          <cell r="BA67">
            <v>330</v>
          </cell>
          <cell r="BB67">
            <v>7524</v>
          </cell>
          <cell r="BC67">
            <v>0</v>
          </cell>
          <cell r="BD67">
            <v>0</v>
          </cell>
          <cell r="BE67">
            <v>0</v>
          </cell>
          <cell r="BF67">
            <v>0</v>
          </cell>
          <cell r="BG67">
            <v>22784</v>
          </cell>
          <cell r="BH67">
            <v>0</v>
          </cell>
          <cell r="BI67">
            <v>0</v>
          </cell>
          <cell r="BJ67">
            <v>0</v>
          </cell>
          <cell r="BK67">
            <v>58613</v>
          </cell>
          <cell r="BL67">
            <v>0</v>
          </cell>
          <cell r="BM67">
            <v>963</v>
          </cell>
          <cell r="BN67">
            <v>8291</v>
          </cell>
          <cell r="BO67">
            <v>0</v>
          </cell>
          <cell r="BP67">
            <v>0</v>
          </cell>
          <cell r="BQ67">
            <v>0</v>
          </cell>
          <cell r="BR67">
            <v>0</v>
          </cell>
          <cell r="BS67">
            <v>0</v>
          </cell>
          <cell r="BT67">
            <v>8291</v>
          </cell>
        </row>
        <row r="68">
          <cell r="A68">
            <v>543</v>
          </cell>
          <cell r="B68" t="str">
            <v>Offa's Mead Primary School</v>
          </cell>
          <cell r="D68">
            <v>58841</v>
          </cell>
          <cell r="E68">
            <v>0</v>
          </cell>
          <cell r="F68">
            <v>352</v>
          </cell>
          <cell r="G68">
            <v>786</v>
          </cell>
          <cell r="H68">
            <v>0</v>
          </cell>
          <cell r="I68">
            <v>0</v>
          </cell>
          <cell r="J68">
            <v>457843</v>
          </cell>
          <cell r="K68">
            <v>0</v>
          </cell>
          <cell r="L68">
            <v>54649</v>
          </cell>
          <cell r="M68">
            <v>0</v>
          </cell>
          <cell r="N68">
            <v>31266</v>
          </cell>
          <cell r="O68">
            <v>0</v>
          </cell>
          <cell r="P68">
            <v>0</v>
          </cell>
          <cell r="Q68">
            <v>3000</v>
          </cell>
          <cell r="R68">
            <v>0</v>
          </cell>
          <cell r="S68">
            <v>0</v>
          </cell>
          <cell r="T68">
            <v>0</v>
          </cell>
          <cell r="U68">
            <v>0</v>
          </cell>
          <cell r="V68">
            <v>0</v>
          </cell>
          <cell r="W68">
            <v>36407</v>
          </cell>
          <cell r="X68">
            <v>0</v>
          </cell>
          <cell r="Y68">
            <v>0</v>
          </cell>
          <cell r="Z68">
            <v>0</v>
          </cell>
          <cell r="AA68">
            <v>377774</v>
          </cell>
          <cell r="AB68">
            <v>13780</v>
          </cell>
          <cell r="AC68">
            <v>86548</v>
          </cell>
          <cell r="AD68">
            <v>22853</v>
          </cell>
          <cell r="AE68">
            <v>50712</v>
          </cell>
          <cell r="AF68">
            <v>0</v>
          </cell>
          <cell r="AG68">
            <v>14026</v>
          </cell>
          <cell r="AH68">
            <v>1691</v>
          </cell>
          <cell r="AI68">
            <v>500</v>
          </cell>
          <cell r="AJ68">
            <v>3684</v>
          </cell>
          <cell r="AK68">
            <v>922</v>
          </cell>
          <cell r="AL68">
            <v>5950</v>
          </cell>
          <cell r="AM68">
            <v>4218</v>
          </cell>
          <cell r="AN68">
            <v>1550</v>
          </cell>
          <cell r="AO68">
            <v>2200</v>
          </cell>
          <cell r="AP68">
            <v>8515</v>
          </cell>
          <cell r="AQ68">
            <v>7392</v>
          </cell>
          <cell r="AR68">
            <v>1000</v>
          </cell>
          <cell r="AS68">
            <v>15785</v>
          </cell>
          <cell r="AT68">
            <v>4015</v>
          </cell>
          <cell r="AU68">
            <v>0</v>
          </cell>
          <cell r="AV68">
            <v>5520</v>
          </cell>
          <cell r="AW68">
            <v>3989</v>
          </cell>
          <cell r="AX68">
            <v>0</v>
          </cell>
          <cell r="AY68">
            <v>9359</v>
          </cell>
          <cell r="AZ68">
            <v>0</v>
          </cell>
          <cell r="BA68">
            <v>10146</v>
          </cell>
          <cell r="BB68">
            <v>10785</v>
          </cell>
          <cell r="BC68">
            <v>0</v>
          </cell>
          <cell r="BD68">
            <v>0</v>
          </cell>
          <cell r="BE68">
            <v>0</v>
          </cell>
          <cell r="BF68">
            <v>0</v>
          </cell>
          <cell r="BG68">
            <v>29777</v>
          </cell>
          <cell r="BH68">
            <v>0</v>
          </cell>
          <cell r="BI68">
            <v>0</v>
          </cell>
          <cell r="BJ68">
            <v>0</v>
          </cell>
          <cell r="BK68">
            <v>30129</v>
          </cell>
          <cell r="BL68">
            <v>0</v>
          </cell>
          <cell r="BM68">
            <v>786</v>
          </cell>
          <cell r="BN68">
            <v>-20908</v>
          </cell>
          <cell r="BO68">
            <v>0</v>
          </cell>
          <cell r="BP68">
            <v>0</v>
          </cell>
          <cell r="BQ68">
            <v>0</v>
          </cell>
          <cell r="BR68">
            <v>0</v>
          </cell>
          <cell r="BS68">
            <v>0</v>
          </cell>
          <cell r="BT68">
            <v>-20908</v>
          </cell>
        </row>
        <row r="69">
          <cell r="A69">
            <v>544</v>
          </cell>
          <cell r="B69" t="str">
            <v>The Rosary Catholic Primary School</v>
          </cell>
          <cell r="D69">
            <v>69155</v>
          </cell>
          <cell r="E69">
            <v>0</v>
          </cell>
          <cell r="F69">
            <v>0</v>
          </cell>
          <cell r="G69">
            <v>226</v>
          </cell>
          <cell r="H69">
            <v>0</v>
          </cell>
          <cell r="I69">
            <v>0</v>
          </cell>
          <cell r="J69">
            <v>468809</v>
          </cell>
          <cell r="K69">
            <v>0</v>
          </cell>
          <cell r="L69">
            <v>58194</v>
          </cell>
          <cell r="M69">
            <v>0</v>
          </cell>
          <cell r="N69">
            <v>20559</v>
          </cell>
          <cell r="O69">
            <v>0</v>
          </cell>
          <cell r="P69">
            <v>0</v>
          </cell>
          <cell r="Q69">
            <v>2963</v>
          </cell>
          <cell r="R69">
            <v>0</v>
          </cell>
          <cell r="S69">
            <v>0</v>
          </cell>
          <cell r="T69">
            <v>0</v>
          </cell>
          <cell r="U69">
            <v>0</v>
          </cell>
          <cell r="V69">
            <v>0</v>
          </cell>
          <cell r="W69">
            <v>35219</v>
          </cell>
          <cell r="X69">
            <v>0</v>
          </cell>
          <cell r="Y69">
            <v>0</v>
          </cell>
          <cell r="Z69">
            <v>0</v>
          </cell>
          <cell r="AA69">
            <v>323541</v>
          </cell>
          <cell r="AB69">
            <v>15123</v>
          </cell>
          <cell r="AC69">
            <v>95663</v>
          </cell>
          <cell r="AD69">
            <v>0</v>
          </cell>
          <cell r="AE69">
            <v>29037</v>
          </cell>
          <cell r="AF69">
            <v>0</v>
          </cell>
          <cell r="AG69">
            <v>20400</v>
          </cell>
          <cell r="AH69">
            <v>3100</v>
          </cell>
          <cell r="AI69">
            <v>5600</v>
          </cell>
          <cell r="AJ69">
            <v>12351</v>
          </cell>
          <cell r="AK69">
            <v>0</v>
          </cell>
          <cell r="AL69">
            <v>25300</v>
          </cell>
          <cell r="AM69">
            <v>4000</v>
          </cell>
          <cell r="AN69">
            <v>14830</v>
          </cell>
          <cell r="AO69">
            <v>4300</v>
          </cell>
          <cell r="AP69">
            <v>7300</v>
          </cell>
          <cell r="AQ69">
            <v>1312</v>
          </cell>
          <cell r="AR69">
            <v>800</v>
          </cell>
          <cell r="AS69">
            <v>19368</v>
          </cell>
          <cell r="AT69">
            <v>6000</v>
          </cell>
          <cell r="AU69">
            <v>0</v>
          </cell>
          <cell r="AV69">
            <v>7557</v>
          </cell>
          <cell r="AW69">
            <v>4400</v>
          </cell>
          <cell r="AX69">
            <v>0</v>
          </cell>
          <cell r="AY69">
            <v>7830</v>
          </cell>
          <cell r="AZ69">
            <v>0</v>
          </cell>
          <cell r="BA69">
            <v>0</v>
          </cell>
          <cell r="BB69">
            <v>11757</v>
          </cell>
          <cell r="BC69">
            <v>0</v>
          </cell>
          <cell r="BD69">
            <v>0</v>
          </cell>
          <cell r="BE69">
            <v>0</v>
          </cell>
          <cell r="BF69">
            <v>0</v>
          </cell>
          <cell r="BG69">
            <v>0</v>
          </cell>
          <cell r="BH69">
            <v>0</v>
          </cell>
          <cell r="BI69">
            <v>0</v>
          </cell>
          <cell r="BJ69">
            <v>0</v>
          </cell>
          <cell r="BK69">
            <v>0</v>
          </cell>
          <cell r="BL69">
            <v>0</v>
          </cell>
          <cell r="BM69">
            <v>226</v>
          </cell>
          <cell r="BN69">
            <v>35330</v>
          </cell>
          <cell r="BO69">
            <v>0</v>
          </cell>
          <cell r="BP69">
            <v>0</v>
          </cell>
          <cell r="BQ69">
            <v>0</v>
          </cell>
          <cell r="BR69">
            <v>0</v>
          </cell>
          <cell r="BS69">
            <v>0</v>
          </cell>
          <cell r="BT69">
            <v>35330</v>
          </cell>
        </row>
        <row r="70">
          <cell r="A70">
            <v>545</v>
          </cell>
          <cell r="B70" t="str">
            <v>Berkeley Primary School</v>
          </cell>
          <cell r="C70">
            <v>1</v>
          </cell>
          <cell r="D70">
            <v>51117</v>
          </cell>
          <cell r="E70">
            <v>0</v>
          </cell>
          <cell r="F70">
            <v>23374</v>
          </cell>
          <cell r="G70">
            <v>5291</v>
          </cell>
          <cell r="H70">
            <v>0</v>
          </cell>
          <cell r="I70">
            <v>0</v>
          </cell>
          <cell r="J70">
            <v>508650</v>
          </cell>
          <cell r="K70">
            <v>0</v>
          </cell>
          <cell r="L70">
            <v>27792</v>
          </cell>
          <cell r="M70">
            <v>0</v>
          </cell>
          <cell r="N70">
            <v>23633</v>
          </cell>
          <cell r="O70">
            <v>0</v>
          </cell>
          <cell r="P70">
            <v>650</v>
          </cell>
          <cell r="Q70">
            <v>6000</v>
          </cell>
          <cell r="R70">
            <v>0</v>
          </cell>
          <cell r="S70">
            <v>0</v>
          </cell>
          <cell r="T70">
            <v>0</v>
          </cell>
          <cell r="U70">
            <v>0</v>
          </cell>
          <cell r="V70">
            <v>6000</v>
          </cell>
          <cell r="W70">
            <v>38776</v>
          </cell>
          <cell r="X70">
            <v>0</v>
          </cell>
          <cell r="Y70">
            <v>0</v>
          </cell>
          <cell r="Z70">
            <v>0</v>
          </cell>
          <cell r="AA70">
            <v>351000</v>
          </cell>
          <cell r="AB70">
            <v>1100</v>
          </cell>
          <cell r="AC70">
            <v>101000</v>
          </cell>
          <cell r="AD70">
            <v>19500</v>
          </cell>
          <cell r="AE70">
            <v>28000</v>
          </cell>
          <cell r="AF70">
            <v>0</v>
          </cell>
          <cell r="AG70">
            <v>15000</v>
          </cell>
          <cell r="AH70">
            <v>7933</v>
          </cell>
          <cell r="AI70">
            <v>8575</v>
          </cell>
          <cell r="AJ70">
            <v>5650</v>
          </cell>
          <cell r="AK70">
            <v>0</v>
          </cell>
          <cell r="AL70">
            <v>8000</v>
          </cell>
          <cell r="AM70">
            <v>2500</v>
          </cell>
          <cell r="AN70">
            <v>2020</v>
          </cell>
          <cell r="AO70">
            <v>4500</v>
          </cell>
          <cell r="AP70">
            <v>8370</v>
          </cell>
          <cell r="AQ70">
            <v>8073</v>
          </cell>
          <cell r="AR70">
            <v>1600</v>
          </cell>
          <cell r="AS70">
            <v>29635</v>
          </cell>
          <cell r="AT70">
            <v>5015</v>
          </cell>
          <cell r="AU70">
            <v>0</v>
          </cell>
          <cell r="AV70">
            <v>12883</v>
          </cell>
          <cell r="AW70">
            <v>5365</v>
          </cell>
          <cell r="AX70">
            <v>0</v>
          </cell>
          <cell r="AY70">
            <v>3480</v>
          </cell>
          <cell r="AZ70">
            <v>0</v>
          </cell>
          <cell r="BA70">
            <v>3000</v>
          </cell>
          <cell r="BB70">
            <v>15568</v>
          </cell>
          <cell r="BC70">
            <v>0</v>
          </cell>
          <cell r="BD70">
            <v>0</v>
          </cell>
          <cell r="BE70">
            <v>0</v>
          </cell>
          <cell r="BF70">
            <v>0</v>
          </cell>
          <cell r="BG70">
            <v>30911</v>
          </cell>
          <cell r="BH70">
            <v>0</v>
          </cell>
          <cell r="BI70">
            <v>0</v>
          </cell>
          <cell r="BJ70">
            <v>0</v>
          </cell>
          <cell r="BK70">
            <v>59020</v>
          </cell>
          <cell r="BL70">
            <v>0</v>
          </cell>
          <cell r="BM70">
            <v>556</v>
          </cell>
          <cell r="BN70">
            <v>14851</v>
          </cell>
          <cell r="BO70">
            <v>0</v>
          </cell>
          <cell r="BP70">
            <v>0</v>
          </cell>
          <cell r="BQ70">
            <v>0</v>
          </cell>
          <cell r="BR70">
            <v>0</v>
          </cell>
          <cell r="BS70">
            <v>0</v>
          </cell>
          <cell r="BT70">
            <v>14851</v>
          </cell>
        </row>
        <row r="71">
          <cell r="A71">
            <v>546</v>
          </cell>
          <cell r="B71" t="str">
            <v>Berry Hill Primary School</v>
          </cell>
          <cell r="D71">
            <v>39236</v>
          </cell>
          <cell r="E71">
            <v>0</v>
          </cell>
          <cell r="F71">
            <v>4750</v>
          </cell>
          <cell r="G71">
            <v>769</v>
          </cell>
          <cell r="H71">
            <v>0</v>
          </cell>
          <cell r="I71">
            <v>0</v>
          </cell>
          <cell r="J71">
            <v>525314</v>
          </cell>
          <cell r="K71">
            <v>0</v>
          </cell>
          <cell r="L71">
            <v>42823</v>
          </cell>
          <cell r="M71">
            <v>0</v>
          </cell>
          <cell r="N71">
            <v>35657</v>
          </cell>
          <cell r="O71">
            <v>0</v>
          </cell>
          <cell r="P71">
            <v>0</v>
          </cell>
          <cell r="Q71">
            <v>750</v>
          </cell>
          <cell r="R71">
            <v>0</v>
          </cell>
          <cell r="S71">
            <v>0</v>
          </cell>
          <cell r="T71">
            <v>0</v>
          </cell>
          <cell r="U71">
            <v>0</v>
          </cell>
          <cell r="V71">
            <v>1000</v>
          </cell>
          <cell r="W71">
            <v>38965</v>
          </cell>
          <cell r="X71">
            <v>0</v>
          </cell>
          <cell r="Y71">
            <v>0</v>
          </cell>
          <cell r="Z71">
            <v>0</v>
          </cell>
          <cell r="AA71">
            <v>352238</v>
          </cell>
          <cell r="AB71">
            <v>5000</v>
          </cell>
          <cell r="AC71">
            <v>139659</v>
          </cell>
          <cell r="AD71">
            <v>3248</v>
          </cell>
          <cell r="AE71">
            <v>27114</v>
          </cell>
          <cell r="AF71">
            <v>0</v>
          </cell>
          <cell r="AG71">
            <v>17586</v>
          </cell>
          <cell r="AH71">
            <v>1200</v>
          </cell>
          <cell r="AI71">
            <v>5000</v>
          </cell>
          <cell r="AJ71">
            <v>6160</v>
          </cell>
          <cell r="AK71">
            <v>1840</v>
          </cell>
          <cell r="AL71">
            <v>15885</v>
          </cell>
          <cell r="AM71">
            <v>3000</v>
          </cell>
          <cell r="AN71">
            <v>14325</v>
          </cell>
          <cell r="AO71">
            <v>2800</v>
          </cell>
          <cell r="AP71">
            <v>11000</v>
          </cell>
          <cell r="AQ71">
            <v>7115</v>
          </cell>
          <cell r="AR71">
            <v>600</v>
          </cell>
          <cell r="AS71">
            <v>8532</v>
          </cell>
          <cell r="AT71">
            <v>13466</v>
          </cell>
          <cell r="AU71">
            <v>0</v>
          </cell>
          <cell r="AV71">
            <v>6070</v>
          </cell>
          <cell r="AW71">
            <v>4940</v>
          </cell>
          <cell r="AX71">
            <v>0</v>
          </cell>
          <cell r="AY71">
            <v>9570</v>
          </cell>
          <cell r="AZ71">
            <v>0</v>
          </cell>
          <cell r="BA71">
            <v>0</v>
          </cell>
          <cell r="BB71">
            <v>14176</v>
          </cell>
          <cell r="BC71">
            <v>0</v>
          </cell>
          <cell r="BD71">
            <v>0</v>
          </cell>
          <cell r="BE71">
            <v>0</v>
          </cell>
          <cell r="BF71">
            <v>0</v>
          </cell>
          <cell r="BG71">
            <v>31037</v>
          </cell>
          <cell r="BH71">
            <v>0</v>
          </cell>
          <cell r="BI71">
            <v>0</v>
          </cell>
          <cell r="BJ71">
            <v>0</v>
          </cell>
          <cell r="BK71">
            <v>35787</v>
          </cell>
          <cell r="BL71">
            <v>0</v>
          </cell>
          <cell r="BM71">
            <v>769</v>
          </cell>
          <cell r="BN71">
            <v>13221</v>
          </cell>
          <cell r="BO71">
            <v>0</v>
          </cell>
          <cell r="BP71">
            <v>0</v>
          </cell>
          <cell r="BQ71">
            <v>0</v>
          </cell>
          <cell r="BR71">
            <v>0</v>
          </cell>
          <cell r="BS71">
            <v>0</v>
          </cell>
          <cell r="BT71">
            <v>13221</v>
          </cell>
        </row>
        <row r="72">
          <cell r="A72">
            <v>547</v>
          </cell>
          <cell r="B72" t="str">
            <v>Woodmancote School</v>
          </cell>
          <cell r="D72">
            <v>106643</v>
          </cell>
          <cell r="E72">
            <v>4</v>
          </cell>
          <cell r="F72">
            <v>23480</v>
          </cell>
          <cell r="G72">
            <v>935</v>
          </cell>
          <cell r="H72">
            <v>0</v>
          </cell>
          <cell r="I72">
            <v>0</v>
          </cell>
          <cell r="J72">
            <v>780630</v>
          </cell>
          <cell r="K72">
            <v>0</v>
          </cell>
          <cell r="L72">
            <v>44217</v>
          </cell>
          <cell r="M72">
            <v>0</v>
          </cell>
          <cell r="N72">
            <v>24927</v>
          </cell>
          <cell r="O72">
            <v>0</v>
          </cell>
          <cell r="P72">
            <v>0</v>
          </cell>
          <cell r="Q72">
            <v>23875</v>
          </cell>
          <cell r="R72">
            <v>0</v>
          </cell>
          <cell r="S72">
            <v>0</v>
          </cell>
          <cell r="T72">
            <v>0</v>
          </cell>
          <cell r="U72">
            <v>10183</v>
          </cell>
          <cell r="V72">
            <v>0</v>
          </cell>
          <cell r="W72">
            <v>50579</v>
          </cell>
          <cell r="X72">
            <v>0</v>
          </cell>
          <cell r="Y72">
            <v>0</v>
          </cell>
          <cell r="Z72">
            <v>0</v>
          </cell>
          <cell r="AA72">
            <v>567445</v>
          </cell>
          <cell r="AB72">
            <v>22303</v>
          </cell>
          <cell r="AC72">
            <v>134240</v>
          </cell>
          <cell r="AD72">
            <v>21032</v>
          </cell>
          <cell r="AE72">
            <v>28323</v>
          </cell>
          <cell r="AF72">
            <v>0</v>
          </cell>
          <cell r="AG72">
            <v>16784</v>
          </cell>
          <cell r="AH72">
            <v>600</v>
          </cell>
          <cell r="AI72">
            <v>7500</v>
          </cell>
          <cell r="AJ72">
            <v>8082</v>
          </cell>
          <cell r="AK72">
            <v>0</v>
          </cell>
          <cell r="AL72">
            <v>75710</v>
          </cell>
          <cell r="AM72">
            <v>5171</v>
          </cell>
          <cell r="AN72">
            <v>1200</v>
          </cell>
          <cell r="AO72">
            <v>4932</v>
          </cell>
          <cell r="AP72">
            <v>8760</v>
          </cell>
          <cell r="AQ72">
            <v>15234</v>
          </cell>
          <cell r="AR72">
            <v>1000</v>
          </cell>
          <cell r="AS72">
            <v>54085</v>
          </cell>
          <cell r="AT72">
            <v>16296</v>
          </cell>
          <cell r="AU72">
            <v>0</v>
          </cell>
          <cell r="AV72">
            <v>9159</v>
          </cell>
          <cell r="AW72">
            <v>7287</v>
          </cell>
          <cell r="AX72">
            <v>0</v>
          </cell>
          <cell r="AY72">
            <v>6090</v>
          </cell>
          <cell r="AZ72">
            <v>0</v>
          </cell>
          <cell r="BA72">
            <v>14982</v>
          </cell>
          <cell r="BB72">
            <v>13010</v>
          </cell>
          <cell r="BC72">
            <v>0</v>
          </cell>
          <cell r="BD72">
            <v>0</v>
          </cell>
          <cell r="BE72">
            <v>0</v>
          </cell>
          <cell r="BF72">
            <v>0</v>
          </cell>
          <cell r="BG72">
            <v>37400</v>
          </cell>
          <cell r="BH72">
            <v>0</v>
          </cell>
          <cell r="BI72">
            <v>0</v>
          </cell>
          <cell r="BJ72">
            <v>0</v>
          </cell>
          <cell r="BK72">
            <v>42480</v>
          </cell>
          <cell r="BL72">
            <v>0</v>
          </cell>
          <cell r="BM72">
            <v>935</v>
          </cell>
          <cell r="BN72">
            <v>1833</v>
          </cell>
          <cell r="BO72">
            <v>0</v>
          </cell>
          <cell r="BP72">
            <v>18400</v>
          </cell>
          <cell r="BQ72">
            <v>0</v>
          </cell>
          <cell r="BR72">
            <v>0</v>
          </cell>
          <cell r="BS72">
            <v>0</v>
          </cell>
          <cell r="BT72">
            <v>20233</v>
          </cell>
        </row>
        <row r="73">
          <cell r="A73">
            <v>548</v>
          </cell>
          <cell r="B73" t="str">
            <v>Bibury Church of England Primary School</v>
          </cell>
          <cell r="D73">
            <v>12090</v>
          </cell>
          <cell r="E73">
            <v>0</v>
          </cell>
          <cell r="F73">
            <v>23093</v>
          </cell>
          <cell r="G73">
            <v>22</v>
          </cell>
          <cell r="H73">
            <v>0</v>
          </cell>
          <cell r="I73">
            <v>0</v>
          </cell>
          <cell r="J73">
            <v>143423</v>
          </cell>
          <cell r="K73">
            <v>0</v>
          </cell>
          <cell r="L73">
            <v>9511</v>
          </cell>
          <cell r="M73">
            <v>0</v>
          </cell>
          <cell r="N73">
            <v>16341</v>
          </cell>
          <cell r="O73">
            <v>0</v>
          </cell>
          <cell r="P73">
            <v>0</v>
          </cell>
          <cell r="Q73">
            <v>0</v>
          </cell>
          <cell r="R73">
            <v>0</v>
          </cell>
          <cell r="S73">
            <v>0</v>
          </cell>
          <cell r="T73">
            <v>0</v>
          </cell>
          <cell r="U73">
            <v>750</v>
          </cell>
          <cell r="V73">
            <v>14511</v>
          </cell>
          <cell r="W73">
            <v>17872</v>
          </cell>
          <cell r="X73">
            <v>0</v>
          </cell>
          <cell r="Y73">
            <v>0</v>
          </cell>
          <cell r="Z73">
            <v>0</v>
          </cell>
          <cell r="AA73">
            <v>125864</v>
          </cell>
          <cell r="AB73">
            <v>2000</v>
          </cell>
          <cell r="AC73">
            <v>23913</v>
          </cell>
          <cell r="AD73">
            <v>2300</v>
          </cell>
          <cell r="AE73">
            <v>10542</v>
          </cell>
          <cell r="AF73">
            <v>0</v>
          </cell>
          <cell r="AG73">
            <v>1852</v>
          </cell>
          <cell r="AH73">
            <v>300</v>
          </cell>
          <cell r="AI73">
            <v>1500</v>
          </cell>
          <cell r="AJ73">
            <v>2783</v>
          </cell>
          <cell r="AK73">
            <v>696</v>
          </cell>
          <cell r="AL73">
            <v>2500</v>
          </cell>
          <cell r="AM73">
            <v>275</v>
          </cell>
          <cell r="AN73">
            <v>7000</v>
          </cell>
          <cell r="AO73">
            <v>600</v>
          </cell>
          <cell r="AP73">
            <v>6000</v>
          </cell>
          <cell r="AQ73">
            <v>1386</v>
          </cell>
          <cell r="AR73">
            <v>400</v>
          </cell>
          <cell r="AS73">
            <v>8073</v>
          </cell>
          <cell r="AT73">
            <v>2099</v>
          </cell>
          <cell r="AU73">
            <v>0</v>
          </cell>
          <cell r="AV73">
            <v>3100</v>
          </cell>
          <cell r="AW73">
            <v>615</v>
          </cell>
          <cell r="AX73">
            <v>0</v>
          </cell>
          <cell r="AY73">
            <v>0</v>
          </cell>
          <cell r="AZ73">
            <v>0</v>
          </cell>
          <cell r="BA73">
            <v>0</v>
          </cell>
          <cell r="BB73">
            <v>7700</v>
          </cell>
          <cell r="BC73">
            <v>0</v>
          </cell>
          <cell r="BD73">
            <v>0</v>
          </cell>
          <cell r="BE73">
            <v>0</v>
          </cell>
          <cell r="BF73">
            <v>0</v>
          </cell>
          <cell r="BG73">
            <v>20264</v>
          </cell>
          <cell r="BH73">
            <v>0</v>
          </cell>
          <cell r="BI73">
            <v>0</v>
          </cell>
          <cell r="BJ73">
            <v>0</v>
          </cell>
          <cell r="BK73">
            <v>23093</v>
          </cell>
          <cell r="BL73">
            <v>0</v>
          </cell>
          <cell r="BM73">
            <v>22</v>
          </cell>
          <cell r="BN73">
            <v>3000</v>
          </cell>
          <cell r="BO73">
            <v>0</v>
          </cell>
          <cell r="BP73">
            <v>20264</v>
          </cell>
          <cell r="BQ73">
            <v>0</v>
          </cell>
          <cell r="BR73">
            <v>0</v>
          </cell>
          <cell r="BS73">
            <v>0</v>
          </cell>
          <cell r="BT73">
            <v>23264</v>
          </cell>
        </row>
        <row r="74">
          <cell r="A74">
            <v>551</v>
          </cell>
          <cell r="B74" t="str">
            <v>Birdlip Primary School</v>
          </cell>
          <cell r="D74">
            <v>44250</v>
          </cell>
          <cell r="E74">
            <v>0</v>
          </cell>
          <cell r="F74">
            <v>55185</v>
          </cell>
          <cell r="G74">
            <v>4673</v>
          </cell>
          <cell r="H74">
            <v>0</v>
          </cell>
          <cell r="I74">
            <v>0</v>
          </cell>
          <cell r="J74">
            <v>300795</v>
          </cell>
          <cell r="K74">
            <v>0</v>
          </cell>
          <cell r="L74">
            <v>7086</v>
          </cell>
          <cell r="M74">
            <v>0</v>
          </cell>
          <cell r="N74">
            <v>20132</v>
          </cell>
          <cell r="O74">
            <v>0</v>
          </cell>
          <cell r="P74">
            <v>0</v>
          </cell>
          <cell r="Q74">
            <v>893</v>
          </cell>
          <cell r="R74">
            <v>0</v>
          </cell>
          <cell r="S74">
            <v>0</v>
          </cell>
          <cell r="T74">
            <v>0</v>
          </cell>
          <cell r="U74">
            <v>0</v>
          </cell>
          <cell r="V74">
            <v>854</v>
          </cell>
          <cell r="W74">
            <v>26565</v>
          </cell>
          <cell r="X74">
            <v>0</v>
          </cell>
          <cell r="Y74">
            <v>0</v>
          </cell>
          <cell r="Z74">
            <v>0</v>
          </cell>
          <cell r="AA74">
            <v>263091</v>
          </cell>
          <cell r="AB74">
            <v>6300</v>
          </cell>
          <cell r="AC74">
            <v>35797</v>
          </cell>
          <cell r="AD74">
            <v>0</v>
          </cell>
          <cell r="AE74">
            <v>15100</v>
          </cell>
          <cell r="AF74">
            <v>0</v>
          </cell>
          <cell r="AG74">
            <v>3301</v>
          </cell>
          <cell r="AH74">
            <v>0</v>
          </cell>
          <cell r="AI74">
            <v>2500</v>
          </cell>
          <cell r="AJ74">
            <v>4212</v>
          </cell>
          <cell r="AK74">
            <v>0</v>
          </cell>
          <cell r="AL74">
            <v>12225</v>
          </cell>
          <cell r="AM74">
            <v>1800</v>
          </cell>
          <cell r="AN74">
            <v>5900</v>
          </cell>
          <cell r="AO74">
            <v>1300</v>
          </cell>
          <cell r="AP74">
            <v>7700</v>
          </cell>
          <cell r="AQ74">
            <v>1802</v>
          </cell>
          <cell r="AR74">
            <v>1100</v>
          </cell>
          <cell r="AS74">
            <v>10485</v>
          </cell>
          <cell r="AT74">
            <v>1400</v>
          </cell>
          <cell r="AU74">
            <v>0</v>
          </cell>
          <cell r="AV74">
            <v>4700</v>
          </cell>
          <cell r="AW74">
            <v>11091</v>
          </cell>
          <cell r="AX74">
            <v>0</v>
          </cell>
          <cell r="AY74">
            <v>771</v>
          </cell>
          <cell r="AZ74">
            <v>0</v>
          </cell>
          <cell r="BA74">
            <v>0</v>
          </cell>
          <cell r="BB74">
            <v>0</v>
          </cell>
          <cell r="BC74">
            <v>0</v>
          </cell>
          <cell r="BD74">
            <v>0</v>
          </cell>
          <cell r="BE74">
            <v>0</v>
          </cell>
          <cell r="BF74">
            <v>0</v>
          </cell>
          <cell r="BG74">
            <v>24359</v>
          </cell>
          <cell r="BH74">
            <v>0</v>
          </cell>
          <cell r="BI74">
            <v>0</v>
          </cell>
          <cell r="BJ74">
            <v>0</v>
          </cell>
          <cell r="BK74">
            <v>83759</v>
          </cell>
          <cell r="BL74">
            <v>0</v>
          </cell>
          <cell r="BM74">
            <v>458</v>
          </cell>
          <cell r="BN74">
            <v>10000</v>
          </cell>
          <cell r="BO74">
            <v>0</v>
          </cell>
          <cell r="BP74">
            <v>0</v>
          </cell>
          <cell r="BQ74">
            <v>0</v>
          </cell>
          <cell r="BR74">
            <v>0</v>
          </cell>
          <cell r="BS74">
            <v>0</v>
          </cell>
          <cell r="BT74">
            <v>10000</v>
          </cell>
        </row>
        <row r="75">
          <cell r="A75">
            <v>552</v>
          </cell>
          <cell r="B75" t="str">
            <v>Bishops Cleeve Primary School</v>
          </cell>
          <cell r="D75">
            <v>-62404</v>
          </cell>
          <cell r="E75">
            <v>0</v>
          </cell>
          <cell r="F75">
            <v>80162</v>
          </cell>
          <cell r="G75">
            <v>0</v>
          </cell>
          <cell r="H75">
            <v>0</v>
          </cell>
          <cell r="I75">
            <v>0</v>
          </cell>
          <cell r="J75">
            <v>1116757</v>
          </cell>
          <cell r="K75">
            <v>0</v>
          </cell>
          <cell r="L75">
            <v>97229</v>
          </cell>
          <cell r="M75">
            <v>0</v>
          </cell>
          <cell r="N75">
            <v>42441</v>
          </cell>
          <cell r="O75">
            <v>0</v>
          </cell>
          <cell r="P75">
            <v>0</v>
          </cell>
          <cell r="Q75">
            <v>0</v>
          </cell>
          <cell r="R75">
            <v>0</v>
          </cell>
          <cell r="S75">
            <v>0</v>
          </cell>
          <cell r="T75">
            <v>0</v>
          </cell>
          <cell r="U75">
            <v>0</v>
          </cell>
          <cell r="V75">
            <v>0</v>
          </cell>
          <cell r="W75">
            <v>73747</v>
          </cell>
          <cell r="X75">
            <v>0</v>
          </cell>
          <cell r="Y75">
            <v>0</v>
          </cell>
          <cell r="Z75">
            <v>0</v>
          </cell>
          <cell r="AA75">
            <v>742799</v>
          </cell>
          <cell r="AB75">
            <v>20240</v>
          </cell>
          <cell r="AC75">
            <v>204705</v>
          </cell>
          <cell r="AD75">
            <v>14962</v>
          </cell>
          <cell r="AE75">
            <v>73619</v>
          </cell>
          <cell r="AF75">
            <v>0</v>
          </cell>
          <cell r="AG75">
            <v>40639</v>
          </cell>
          <cell r="AH75">
            <v>2500</v>
          </cell>
          <cell r="AI75">
            <v>8000</v>
          </cell>
          <cell r="AJ75">
            <v>11665</v>
          </cell>
          <cell r="AK75">
            <v>0</v>
          </cell>
          <cell r="AL75">
            <v>15000</v>
          </cell>
          <cell r="AM75">
            <v>6409</v>
          </cell>
          <cell r="AN75">
            <v>22337</v>
          </cell>
          <cell r="AO75">
            <v>8000</v>
          </cell>
          <cell r="AP75">
            <v>21000</v>
          </cell>
          <cell r="AQ75">
            <v>9356</v>
          </cell>
          <cell r="AR75">
            <v>2500</v>
          </cell>
          <cell r="AS75">
            <v>62515</v>
          </cell>
          <cell r="AT75">
            <v>17000</v>
          </cell>
          <cell r="AU75">
            <v>0</v>
          </cell>
          <cell r="AV75">
            <v>18562</v>
          </cell>
          <cell r="AW75">
            <v>11697</v>
          </cell>
          <cell r="AX75">
            <v>0</v>
          </cell>
          <cell r="AY75">
            <v>11745</v>
          </cell>
          <cell r="AZ75">
            <v>22000</v>
          </cell>
          <cell r="BA75">
            <v>2561</v>
          </cell>
          <cell r="BB75">
            <v>18730</v>
          </cell>
          <cell r="BC75">
            <v>0</v>
          </cell>
          <cell r="BD75">
            <v>0</v>
          </cell>
          <cell r="BE75">
            <v>0</v>
          </cell>
          <cell r="BF75">
            <v>0</v>
          </cell>
          <cell r="BG75">
            <v>52165</v>
          </cell>
          <cell r="BH75">
            <v>0</v>
          </cell>
          <cell r="BI75">
            <v>0</v>
          </cell>
          <cell r="BJ75">
            <v>0</v>
          </cell>
          <cell r="BK75">
            <v>126382</v>
          </cell>
          <cell r="BL75">
            <v>0</v>
          </cell>
          <cell r="BM75">
            <v>0</v>
          </cell>
          <cell r="BN75">
            <v>-100771</v>
          </cell>
          <cell r="BO75">
            <v>0</v>
          </cell>
          <cell r="BP75">
            <v>5945</v>
          </cell>
          <cell r="BQ75">
            <v>0</v>
          </cell>
          <cell r="BR75">
            <v>0</v>
          </cell>
          <cell r="BS75">
            <v>0</v>
          </cell>
          <cell r="BT75">
            <v>-94826</v>
          </cell>
        </row>
        <row r="76">
          <cell r="A76">
            <v>553</v>
          </cell>
          <cell r="B76" t="str">
            <v>Bisley Blue Coat Church of England Primary School</v>
          </cell>
          <cell r="D76">
            <v>57350</v>
          </cell>
          <cell r="E76">
            <v>0</v>
          </cell>
          <cell r="F76">
            <v>35542</v>
          </cell>
          <cell r="G76">
            <v>1081</v>
          </cell>
          <cell r="H76">
            <v>0</v>
          </cell>
          <cell r="I76">
            <v>0</v>
          </cell>
          <cell r="J76">
            <v>237919</v>
          </cell>
          <cell r="K76">
            <v>0</v>
          </cell>
          <cell r="L76">
            <v>8523</v>
          </cell>
          <cell r="M76">
            <v>0</v>
          </cell>
          <cell r="N76">
            <v>20675</v>
          </cell>
          <cell r="O76">
            <v>0</v>
          </cell>
          <cell r="P76">
            <v>0</v>
          </cell>
          <cell r="Q76">
            <v>8700</v>
          </cell>
          <cell r="R76">
            <v>0</v>
          </cell>
          <cell r="S76">
            <v>0</v>
          </cell>
          <cell r="T76">
            <v>0</v>
          </cell>
          <cell r="U76">
            <v>0</v>
          </cell>
          <cell r="V76">
            <v>600</v>
          </cell>
          <cell r="W76">
            <v>23116</v>
          </cell>
          <cell r="X76">
            <v>0</v>
          </cell>
          <cell r="Y76">
            <v>0</v>
          </cell>
          <cell r="Z76">
            <v>0</v>
          </cell>
          <cell r="AA76">
            <v>173123</v>
          </cell>
          <cell r="AB76">
            <v>8175</v>
          </cell>
          <cell r="AC76">
            <v>33649</v>
          </cell>
          <cell r="AD76">
            <v>8014</v>
          </cell>
          <cell r="AE76">
            <v>17657</v>
          </cell>
          <cell r="AF76">
            <v>0</v>
          </cell>
          <cell r="AG76">
            <v>7767</v>
          </cell>
          <cell r="AH76">
            <v>250</v>
          </cell>
          <cell r="AI76">
            <v>2400</v>
          </cell>
          <cell r="AJ76">
            <v>5382</v>
          </cell>
          <cell r="AK76">
            <v>1346</v>
          </cell>
          <cell r="AL76">
            <v>4500</v>
          </cell>
          <cell r="AM76">
            <v>400</v>
          </cell>
          <cell r="AN76">
            <v>1000</v>
          </cell>
          <cell r="AO76">
            <v>800</v>
          </cell>
          <cell r="AP76">
            <v>4600</v>
          </cell>
          <cell r="AQ76">
            <v>1767</v>
          </cell>
          <cell r="AR76">
            <v>750</v>
          </cell>
          <cell r="AS76">
            <v>22708</v>
          </cell>
          <cell r="AT76">
            <v>4066</v>
          </cell>
          <cell r="AU76">
            <v>0</v>
          </cell>
          <cell r="AV76">
            <v>4050</v>
          </cell>
          <cell r="AW76">
            <v>2157</v>
          </cell>
          <cell r="AX76">
            <v>0</v>
          </cell>
          <cell r="AY76">
            <v>1300</v>
          </cell>
          <cell r="AZ76">
            <v>0</v>
          </cell>
          <cell r="BA76">
            <v>5793</v>
          </cell>
          <cell r="BB76">
            <v>6034</v>
          </cell>
          <cell r="BC76">
            <v>0</v>
          </cell>
          <cell r="BD76">
            <v>8520</v>
          </cell>
          <cell r="BE76">
            <v>0</v>
          </cell>
          <cell r="BF76">
            <v>0</v>
          </cell>
          <cell r="BG76">
            <v>23477</v>
          </cell>
          <cell r="BH76">
            <v>0</v>
          </cell>
          <cell r="BI76">
            <v>8520</v>
          </cell>
          <cell r="BJ76">
            <v>0</v>
          </cell>
          <cell r="BK76">
            <v>67539</v>
          </cell>
          <cell r="BL76">
            <v>0</v>
          </cell>
          <cell r="BM76">
            <v>1081</v>
          </cell>
          <cell r="BN76">
            <v>10000</v>
          </cell>
          <cell r="BO76">
            <v>0</v>
          </cell>
          <cell r="BP76">
            <v>0</v>
          </cell>
          <cell r="BQ76">
            <v>0</v>
          </cell>
          <cell r="BR76">
            <v>0</v>
          </cell>
          <cell r="BS76">
            <v>0</v>
          </cell>
          <cell r="BT76">
            <v>30675</v>
          </cell>
        </row>
        <row r="77">
          <cell r="A77">
            <v>554</v>
          </cell>
          <cell r="B77" t="str">
            <v>Beech Green Primary School</v>
          </cell>
          <cell r="C77">
            <v>1</v>
          </cell>
          <cell r="D77">
            <v>82669</v>
          </cell>
          <cell r="E77">
            <v>0</v>
          </cell>
          <cell r="F77">
            <v>89362</v>
          </cell>
          <cell r="G77">
            <v>2681</v>
          </cell>
          <cell r="H77">
            <v>0</v>
          </cell>
          <cell r="I77">
            <v>0</v>
          </cell>
          <cell r="J77">
            <v>1155117</v>
          </cell>
          <cell r="K77">
            <v>0</v>
          </cell>
          <cell r="L77">
            <v>84964</v>
          </cell>
          <cell r="M77">
            <v>0</v>
          </cell>
          <cell r="N77">
            <v>38120</v>
          </cell>
          <cell r="O77">
            <v>0</v>
          </cell>
          <cell r="P77">
            <v>0</v>
          </cell>
          <cell r="Q77">
            <v>10000</v>
          </cell>
          <cell r="R77">
            <v>0</v>
          </cell>
          <cell r="S77">
            <v>0</v>
          </cell>
          <cell r="T77">
            <v>0</v>
          </cell>
          <cell r="U77">
            <v>0</v>
          </cell>
          <cell r="V77">
            <v>3500</v>
          </cell>
          <cell r="W77">
            <v>69944</v>
          </cell>
          <cell r="X77">
            <v>0</v>
          </cell>
          <cell r="Y77">
            <v>0</v>
          </cell>
          <cell r="Z77">
            <v>0</v>
          </cell>
          <cell r="AA77">
            <v>762450</v>
          </cell>
          <cell r="AB77">
            <v>48797</v>
          </cell>
          <cell r="AC77">
            <v>213763</v>
          </cell>
          <cell r="AD77">
            <v>29859</v>
          </cell>
          <cell r="AE77">
            <v>62602</v>
          </cell>
          <cell r="AF77">
            <v>0</v>
          </cell>
          <cell r="AG77">
            <v>37973</v>
          </cell>
          <cell r="AH77">
            <v>2750</v>
          </cell>
          <cell r="AI77">
            <v>6563</v>
          </cell>
          <cell r="AJ77">
            <v>10023</v>
          </cell>
          <cell r="AK77">
            <v>2506</v>
          </cell>
          <cell r="AL77">
            <v>17500</v>
          </cell>
          <cell r="AM77">
            <v>28750</v>
          </cell>
          <cell r="AN77">
            <v>4750</v>
          </cell>
          <cell r="AO77">
            <v>4000</v>
          </cell>
          <cell r="AP77">
            <v>15400</v>
          </cell>
          <cell r="AQ77">
            <v>15338</v>
          </cell>
          <cell r="AR77">
            <v>9045</v>
          </cell>
          <cell r="AS77">
            <v>36707</v>
          </cell>
          <cell r="AT77">
            <v>10319</v>
          </cell>
          <cell r="AU77">
            <v>0</v>
          </cell>
          <cell r="AV77">
            <v>19960</v>
          </cell>
          <cell r="AW77">
            <v>12067</v>
          </cell>
          <cell r="AX77">
            <v>0</v>
          </cell>
          <cell r="AY77">
            <v>17400</v>
          </cell>
          <cell r="AZ77">
            <v>0</v>
          </cell>
          <cell r="BA77">
            <v>2042</v>
          </cell>
          <cell r="BB77">
            <v>14978</v>
          </cell>
          <cell r="BC77">
            <v>0</v>
          </cell>
          <cell r="BD77">
            <v>0</v>
          </cell>
          <cell r="BE77">
            <v>0</v>
          </cell>
          <cell r="BF77">
            <v>0</v>
          </cell>
          <cell r="BG77">
            <v>45149</v>
          </cell>
          <cell r="BH77">
            <v>0</v>
          </cell>
          <cell r="BI77">
            <v>0</v>
          </cell>
          <cell r="BJ77">
            <v>0</v>
          </cell>
          <cell r="BK77">
            <v>134906</v>
          </cell>
          <cell r="BL77">
            <v>0</v>
          </cell>
          <cell r="BM77">
            <v>2286</v>
          </cell>
          <cell r="BN77">
            <v>58772</v>
          </cell>
          <cell r="BO77">
            <v>0</v>
          </cell>
          <cell r="BP77">
            <v>0</v>
          </cell>
          <cell r="BQ77">
            <v>0</v>
          </cell>
          <cell r="BR77">
            <v>0</v>
          </cell>
          <cell r="BS77">
            <v>0</v>
          </cell>
          <cell r="BT77">
            <v>58772</v>
          </cell>
        </row>
        <row r="78">
          <cell r="A78">
            <v>555</v>
          </cell>
          <cell r="B78" t="str">
            <v>Forest View Primary School</v>
          </cell>
          <cell r="C78">
            <v>1</v>
          </cell>
          <cell r="D78">
            <v>81150</v>
          </cell>
          <cell r="E78">
            <v>0</v>
          </cell>
          <cell r="F78">
            <v>84015</v>
          </cell>
          <cell r="G78">
            <v>18</v>
          </cell>
          <cell r="H78">
            <v>0</v>
          </cell>
          <cell r="I78">
            <v>0</v>
          </cell>
          <cell r="J78">
            <v>902628</v>
          </cell>
          <cell r="K78">
            <v>0</v>
          </cell>
          <cell r="L78">
            <v>207527</v>
          </cell>
          <cell r="M78">
            <v>0</v>
          </cell>
          <cell r="N78">
            <v>41720</v>
          </cell>
          <cell r="O78">
            <v>0</v>
          </cell>
          <cell r="P78">
            <v>2000</v>
          </cell>
          <cell r="Q78">
            <v>19665</v>
          </cell>
          <cell r="R78">
            <v>0</v>
          </cell>
          <cell r="S78">
            <v>0</v>
          </cell>
          <cell r="T78">
            <v>0</v>
          </cell>
          <cell r="U78">
            <v>0</v>
          </cell>
          <cell r="V78">
            <v>0</v>
          </cell>
          <cell r="W78">
            <v>62002</v>
          </cell>
          <cell r="X78">
            <v>0</v>
          </cell>
          <cell r="Y78">
            <v>0</v>
          </cell>
          <cell r="Z78">
            <v>0</v>
          </cell>
          <cell r="AA78">
            <v>711453</v>
          </cell>
          <cell r="AB78">
            <v>34339</v>
          </cell>
          <cell r="AC78">
            <v>230186</v>
          </cell>
          <cell r="AD78">
            <v>32551</v>
          </cell>
          <cell r="AE78">
            <v>41267</v>
          </cell>
          <cell r="AF78">
            <v>0</v>
          </cell>
          <cell r="AG78">
            <v>28275</v>
          </cell>
          <cell r="AH78">
            <v>2000</v>
          </cell>
          <cell r="AI78">
            <v>9500</v>
          </cell>
          <cell r="AJ78">
            <v>9059</v>
          </cell>
          <cell r="AK78">
            <v>0</v>
          </cell>
          <cell r="AL78">
            <v>8000</v>
          </cell>
          <cell r="AM78">
            <v>3500</v>
          </cell>
          <cell r="AN78">
            <v>2500</v>
          </cell>
          <cell r="AO78">
            <v>4500</v>
          </cell>
          <cell r="AP78">
            <v>26150</v>
          </cell>
          <cell r="AQ78">
            <v>19727</v>
          </cell>
          <cell r="AR78">
            <v>1363</v>
          </cell>
          <cell r="AS78">
            <v>52953</v>
          </cell>
          <cell r="AT78">
            <v>11037</v>
          </cell>
          <cell r="AU78">
            <v>0</v>
          </cell>
          <cell r="AV78">
            <v>14014</v>
          </cell>
          <cell r="AW78">
            <v>10305</v>
          </cell>
          <cell r="AX78">
            <v>0</v>
          </cell>
          <cell r="AY78">
            <v>24795</v>
          </cell>
          <cell r="AZ78">
            <v>0</v>
          </cell>
          <cell r="BA78">
            <v>3000</v>
          </cell>
          <cell r="BB78">
            <v>13618</v>
          </cell>
          <cell r="BC78">
            <v>0</v>
          </cell>
          <cell r="BD78">
            <v>0</v>
          </cell>
          <cell r="BE78">
            <v>0</v>
          </cell>
          <cell r="BF78">
            <v>0</v>
          </cell>
          <cell r="BG78">
            <v>40235</v>
          </cell>
          <cell r="BH78">
            <v>0</v>
          </cell>
          <cell r="BI78">
            <v>0</v>
          </cell>
          <cell r="BJ78">
            <v>0</v>
          </cell>
          <cell r="BK78">
            <v>124250</v>
          </cell>
          <cell r="BL78">
            <v>0</v>
          </cell>
          <cell r="BM78">
            <v>18</v>
          </cell>
          <cell r="BN78">
            <v>22600</v>
          </cell>
          <cell r="BO78">
            <v>0</v>
          </cell>
          <cell r="BP78">
            <v>0</v>
          </cell>
          <cell r="BQ78">
            <v>0</v>
          </cell>
          <cell r="BR78">
            <v>0</v>
          </cell>
          <cell r="BS78">
            <v>0</v>
          </cell>
          <cell r="BT78">
            <v>22600</v>
          </cell>
        </row>
        <row r="79">
          <cell r="A79">
            <v>558</v>
          </cell>
          <cell r="B79" t="str">
            <v>Blakeney Primary School</v>
          </cell>
          <cell r="D79">
            <v>22000</v>
          </cell>
          <cell r="E79">
            <v>0</v>
          </cell>
          <cell r="F79">
            <v>0</v>
          </cell>
          <cell r="G79">
            <v>0</v>
          </cell>
          <cell r="H79">
            <v>0</v>
          </cell>
          <cell r="I79">
            <v>0</v>
          </cell>
          <cell r="J79">
            <v>248545</v>
          </cell>
          <cell r="K79">
            <v>0</v>
          </cell>
          <cell r="L79">
            <v>36849</v>
          </cell>
          <cell r="M79">
            <v>0</v>
          </cell>
          <cell r="N79">
            <v>19467</v>
          </cell>
          <cell r="O79">
            <v>0</v>
          </cell>
          <cell r="P79">
            <v>0</v>
          </cell>
          <cell r="Q79">
            <v>1493</v>
          </cell>
          <cell r="R79">
            <v>0</v>
          </cell>
          <cell r="S79">
            <v>0</v>
          </cell>
          <cell r="T79">
            <v>0</v>
          </cell>
          <cell r="U79">
            <v>0</v>
          </cell>
          <cell r="V79">
            <v>0</v>
          </cell>
          <cell r="W79">
            <v>23979</v>
          </cell>
          <cell r="X79">
            <v>0</v>
          </cell>
          <cell r="Y79">
            <v>0</v>
          </cell>
          <cell r="Z79">
            <v>0</v>
          </cell>
          <cell r="AA79">
            <v>194641</v>
          </cell>
          <cell r="AB79">
            <v>13700</v>
          </cell>
          <cell r="AC79">
            <v>55764</v>
          </cell>
          <cell r="AD79">
            <v>0</v>
          </cell>
          <cell r="AE79">
            <v>15752</v>
          </cell>
          <cell r="AF79">
            <v>0</v>
          </cell>
          <cell r="AG79">
            <v>5389</v>
          </cell>
          <cell r="AH79">
            <v>0</v>
          </cell>
          <cell r="AI79">
            <v>1110</v>
          </cell>
          <cell r="AJ79">
            <v>5054</v>
          </cell>
          <cell r="AK79">
            <v>1441</v>
          </cell>
          <cell r="AL79">
            <v>6000</v>
          </cell>
          <cell r="AM79">
            <v>1185</v>
          </cell>
          <cell r="AN79">
            <v>9158</v>
          </cell>
          <cell r="AO79">
            <v>2680</v>
          </cell>
          <cell r="AP79">
            <v>4939</v>
          </cell>
          <cell r="AQ79">
            <v>3373</v>
          </cell>
          <cell r="AR79">
            <v>1030</v>
          </cell>
          <cell r="AS79">
            <v>11152</v>
          </cell>
          <cell r="AT79">
            <v>1760</v>
          </cell>
          <cell r="AU79">
            <v>0</v>
          </cell>
          <cell r="AV79">
            <v>3724</v>
          </cell>
          <cell r="AW79">
            <v>2075</v>
          </cell>
          <cell r="AX79">
            <v>0</v>
          </cell>
          <cell r="AY79">
            <v>2610</v>
          </cell>
          <cell r="AZ79">
            <v>0</v>
          </cell>
          <cell r="BA79">
            <v>0</v>
          </cell>
          <cell r="BB79">
            <v>9050</v>
          </cell>
          <cell r="BC79">
            <v>0</v>
          </cell>
          <cell r="BD79">
            <v>0</v>
          </cell>
          <cell r="BE79">
            <v>0</v>
          </cell>
          <cell r="BF79">
            <v>0</v>
          </cell>
          <cell r="BG79">
            <v>11914</v>
          </cell>
          <cell r="BH79">
            <v>0</v>
          </cell>
          <cell r="BI79">
            <v>0</v>
          </cell>
          <cell r="BJ79">
            <v>0</v>
          </cell>
          <cell r="BK79">
            <v>11914</v>
          </cell>
          <cell r="BL79">
            <v>0</v>
          </cell>
          <cell r="BM79">
            <v>0</v>
          </cell>
          <cell r="BN79">
            <v>746</v>
          </cell>
          <cell r="BO79">
            <v>0</v>
          </cell>
          <cell r="BP79">
            <v>0</v>
          </cell>
          <cell r="BQ79">
            <v>0</v>
          </cell>
          <cell r="BR79">
            <v>0</v>
          </cell>
          <cell r="BS79">
            <v>0</v>
          </cell>
          <cell r="BT79">
            <v>746</v>
          </cell>
        </row>
        <row r="80">
          <cell r="A80">
            <v>559</v>
          </cell>
          <cell r="B80" t="str">
            <v>Bledington School</v>
          </cell>
          <cell r="D80">
            <v>31122</v>
          </cell>
          <cell r="E80">
            <v>0</v>
          </cell>
          <cell r="F80">
            <v>23535</v>
          </cell>
          <cell r="G80">
            <v>12</v>
          </cell>
          <cell r="H80">
            <v>0</v>
          </cell>
          <cell r="I80">
            <v>0</v>
          </cell>
          <cell r="J80">
            <v>224747</v>
          </cell>
          <cell r="K80">
            <v>0</v>
          </cell>
          <cell r="L80">
            <v>26145</v>
          </cell>
          <cell r="M80">
            <v>0</v>
          </cell>
          <cell r="N80">
            <v>19360</v>
          </cell>
          <cell r="O80">
            <v>0</v>
          </cell>
          <cell r="P80">
            <v>0</v>
          </cell>
          <cell r="Q80">
            <v>600</v>
          </cell>
          <cell r="R80">
            <v>0</v>
          </cell>
          <cell r="S80">
            <v>0</v>
          </cell>
          <cell r="T80">
            <v>0</v>
          </cell>
          <cell r="U80">
            <v>0</v>
          </cell>
          <cell r="V80">
            <v>0</v>
          </cell>
          <cell r="W80">
            <v>23907</v>
          </cell>
          <cell r="X80">
            <v>0</v>
          </cell>
          <cell r="Y80">
            <v>0</v>
          </cell>
          <cell r="Z80">
            <v>0</v>
          </cell>
          <cell r="AA80">
            <v>160000</v>
          </cell>
          <cell r="AB80">
            <v>6825</v>
          </cell>
          <cell r="AC80">
            <v>45274</v>
          </cell>
          <cell r="AD80">
            <v>7350</v>
          </cell>
          <cell r="AE80">
            <v>19000</v>
          </cell>
          <cell r="AF80">
            <v>0</v>
          </cell>
          <cell r="AG80">
            <v>4750</v>
          </cell>
          <cell r="AH80">
            <v>300</v>
          </cell>
          <cell r="AI80">
            <v>2000</v>
          </cell>
          <cell r="AJ80">
            <v>5085</v>
          </cell>
          <cell r="AK80">
            <v>1271</v>
          </cell>
          <cell r="AL80">
            <v>5000</v>
          </cell>
          <cell r="AM80">
            <v>2000</v>
          </cell>
          <cell r="AN80">
            <v>500</v>
          </cell>
          <cell r="AO80">
            <v>650</v>
          </cell>
          <cell r="AP80">
            <v>7000</v>
          </cell>
          <cell r="AQ80">
            <v>4400</v>
          </cell>
          <cell r="AR80">
            <v>2106</v>
          </cell>
          <cell r="AS80">
            <v>18020</v>
          </cell>
          <cell r="AT80">
            <v>4578</v>
          </cell>
          <cell r="AU80">
            <v>0</v>
          </cell>
          <cell r="AV80">
            <v>1150</v>
          </cell>
          <cell r="AW80">
            <v>1450</v>
          </cell>
          <cell r="AX80">
            <v>0</v>
          </cell>
          <cell r="AY80">
            <v>1250</v>
          </cell>
          <cell r="AZ80">
            <v>825</v>
          </cell>
          <cell r="BA80">
            <v>1500</v>
          </cell>
          <cell r="BB80">
            <v>7836</v>
          </cell>
          <cell r="BC80">
            <v>0</v>
          </cell>
          <cell r="BD80">
            <v>0</v>
          </cell>
          <cell r="BE80">
            <v>0</v>
          </cell>
          <cell r="BF80">
            <v>0</v>
          </cell>
          <cell r="BG80">
            <v>22973</v>
          </cell>
          <cell r="BH80">
            <v>0</v>
          </cell>
          <cell r="BI80">
            <v>0</v>
          </cell>
          <cell r="BJ80">
            <v>0</v>
          </cell>
          <cell r="BK80">
            <v>0</v>
          </cell>
          <cell r="BL80">
            <v>0</v>
          </cell>
          <cell r="BM80">
            <v>12</v>
          </cell>
          <cell r="BN80">
            <v>9761</v>
          </cell>
          <cell r="BO80">
            <v>0</v>
          </cell>
          <cell r="BP80">
            <v>46508</v>
          </cell>
          <cell r="BQ80">
            <v>0</v>
          </cell>
          <cell r="BR80">
            <v>0</v>
          </cell>
          <cell r="BS80">
            <v>0</v>
          </cell>
          <cell r="BT80">
            <v>62269</v>
          </cell>
        </row>
        <row r="81">
          <cell r="A81">
            <v>560</v>
          </cell>
          <cell r="B81" t="str">
            <v>Blockley Church of England Primary School</v>
          </cell>
          <cell r="D81">
            <v>26753</v>
          </cell>
          <cell r="E81">
            <v>0</v>
          </cell>
          <cell r="F81">
            <v>13728</v>
          </cell>
          <cell r="G81">
            <v>264</v>
          </cell>
          <cell r="H81">
            <v>0</v>
          </cell>
          <cell r="I81">
            <v>0</v>
          </cell>
          <cell r="J81">
            <v>371167</v>
          </cell>
          <cell r="K81">
            <v>0</v>
          </cell>
          <cell r="L81">
            <v>21307</v>
          </cell>
          <cell r="M81">
            <v>0</v>
          </cell>
          <cell r="N81">
            <v>23092</v>
          </cell>
          <cell r="O81">
            <v>0</v>
          </cell>
          <cell r="P81">
            <v>0</v>
          </cell>
          <cell r="Q81">
            <v>4500</v>
          </cell>
          <cell r="R81">
            <v>35200</v>
          </cell>
          <cell r="S81">
            <v>0</v>
          </cell>
          <cell r="T81">
            <v>0</v>
          </cell>
          <cell r="U81">
            <v>0</v>
          </cell>
          <cell r="V81">
            <v>0</v>
          </cell>
          <cell r="W81">
            <v>30712</v>
          </cell>
          <cell r="X81">
            <v>0</v>
          </cell>
          <cell r="Y81">
            <v>0</v>
          </cell>
          <cell r="Z81">
            <v>0</v>
          </cell>
          <cell r="AA81">
            <v>293943</v>
          </cell>
          <cell r="AB81">
            <v>5000</v>
          </cell>
          <cell r="AC81">
            <v>79883</v>
          </cell>
          <cell r="AD81">
            <v>7832</v>
          </cell>
          <cell r="AE81">
            <v>18556</v>
          </cell>
          <cell r="AF81">
            <v>19461</v>
          </cell>
          <cell r="AG81">
            <v>11631</v>
          </cell>
          <cell r="AH81">
            <v>1000</v>
          </cell>
          <cell r="AI81">
            <v>1000</v>
          </cell>
          <cell r="AJ81">
            <v>4751</v>
          </cell>
          <cell r="AK81">
            <v>1188</v>
          </cell>
          <cell r="AL81">
            <v>4000</v>
          </cell>
          <cell r="AM81">
            <v>2000</v>
          </cell>
          <cell r="AN81">
            <v>800</v>
          </cell>
          <cell r="AO81">
            <v>1000</v>
          </cell>
          <cell r="AP81">
            <v>7000</v>
          </cell>
          <cell r="AQ81">
            <v>3211</v>
          </cell>
          <cell r="AR81">
            <v>800</v>
          </cell>
          <cell r="AS81">
            <v>6146</v>
          </cell>
          <cell r="AT81">
            <v>2490</v>
          </cell>
          <cell r="AU81">
            <v>0</v>
          </cell>
          <cell r="AV81">
            <v>3500</v>
          </cell>
          <cell r="AW81">
            <v>3707</v>
          </cell>
          <cell r="AX81">
            <v>0</v>
          </cell>
          <cell r="AY81">
            <v>14139</v>
          </cell>
          <cell r="AZ81">
            <v>0</v>
          </cell>
          <cell r="BA81">
            <v>4081</v>
          </cell>
          <cell r="BB81">
            <v>9247</v>
          </cell>
          <cell r="BC81">
            <v>0</v>
          </cell>
          <cell r="BD81">
            <v>0</v>
          </cell>
          <cell r="BE81">
            <v>0</v>
          </cell>
          <cell r="BF81">
            <v>0</v>
          </cell>
          <cell r="BG81">
            <v>27635</v>
          </cell>
          <cell r="BH81">
            <v>0</v>
          </cell>
          <cell r="BI81">
            <v>0</v>
          </cell>
          <cell r="BJ81">
            <v>0</v>
          </cell>
          <cell r="BK81">
            <v>41363</v>
          </cell>
          <cell r="BL81">
            <v>0</v>
          </cell>
          <cell r="BM81">
            <v>264</v>
          </cell>
          <cell r="BN81">
            <v>6365</v>
          </cell>
          <cell r="BO81">
            <v>0</v>
          </cell>
          <cell r="BP81">
            <v>0</v>
          </cell>
          <cell r="BQ81">
            <v>0</v>
          </cell>
          <cell r="BR81">
            <v>0</v>
          </cell>
          <cell r="BS81">
            <v>0</v>
          </cell>
          <cell r="BT81">
            <v>6365</v>
          </cell>
        </row>
        <row r="82">
          <cell r="A82">
            <v>563</v>
          </cell>
          <cell r="B82" t="str">
            <v>Bourton-on-the-Water Primary School</v>
          </cell>
          <cell r="D82">
            <v>23628</v>
          </cell>
          <cell r="E82">
            <v>0</v>
          </cell>
          <cell r="F82">
            <v>9400</v>
          </cell>
          <cell r="G82">
            <v>1766</v>
          </cell>
          <cell r="H82">
            <v>0</v>
          </cell>
          <cell r="I82">
            <v>0</v>
          </cell>
          <cell r="J82">
            <v>659052</v>
          </cell>
          <cell r="K82">
            <v>0</v>
          </cell>
          <cell r="L82">
            <v>46647</v>
          </cell>
          <cell r="M82">
            <v>0</v>
          </cell>
          <cell r="N82">
            <v>23584</v>
          </cell>
          <cell r="O82">
            <v>0</v>
          </cell>
          <cell r="P82">
            <v>0</v>
          </cell>
          <cell r="Q82">
            <v>1000</v>
          </cell>
          <cell r="R82">
            <v>0</v>
          </cell>
          <cell r="S82">
            <v>0</v>
          </cell>
          <cell r="T82">
            <v>0</v>
          </cell>
          <cell r="U82">
            <v>0</v>
          </cell>
          <cell r="V82">
            <v>6400</v>
          </cell>
          <cell r="W82">
            <v>45021</v>
          </cell>
          <cell r="X82">
            <v>0</v>
          </cell>
          <cell r="Y82">
            <v>0</v>
          </cell>
          <cell r="Z82">
            <v>0</v>
          </cell>
          <cell r="AA82">
            <v>463496</v>
          </cell>
          <cell r="AB82">
            <v>17831</v>
          </cell>
          <cell r="AC82">
            <v>116446</v>
          </cell>
          <cell r="AD82">
            <v>12107</v>
          </cell>
          <cell r="AE82">
            <v>31732</v>
          </cell>
          <cell r="AF82">
            <v>0</v>
          </cell>
          <cell r="AG82">
            <v>23691</v>
          </cell>
          <cell r="AH82">
            <v>3163</v>
          </cell>
          <cell r="AI82">
            <v>3200</v>
          </cell>
          <cell r="AJ82">
            <v>13100</v>
          </cell>
          <cell r="AK82">
            <v>3274</v>
          </cell>
          <cell r="AL82">
            <v>8000</v>
          </cell>
          <cell r="AM82">
            <v>700</v>
          </cell>
          <cell r="AN82">
            <v>1495</v>
          </cell>
          <cell r="AO82">
            <v>1700</v>
          </cell>
          <cell r="AP82">
            <v>12600</v>
          </cell>
          <cell r="AQ82">
            <v>13444</v>
          </cell>
          <cell r="AR82">
            <v>2300</v>
          </cell>
          <cell r="AS82">
            <v>18535</v>
          </cell>
          <cell r="AT82">
            <v>1900</v>
          </cell>
          <cell r="AU82">
            <v>0</v>
          </cell>
          <cell r="AV82">
            <v>2550</v>
          </cell>
          <cell r="AW82">
            <v>6676</v>
          </cell>
          <cell r="AX82">
            <v>0</v>
          </cell>
          <cell r="AY82">
            <v>2610</v>
          </cell>
          <cell r="AZ82">
            <v>10500</v>
          </cell>
          <cell r="BA82">
            <v>593</v>
          </cell>
          <cell r="BB82">
            <v>14611</v>
          </cell>
          <cell r="BC82">
            <v>0</v>
          </cell>
          <cell r="BD82">
            <v>0</v>
          </cell>
          <cell r="BE82">
            <v>0</v>
          </cell>
          <cell r="BF82">
            <v>0</v>
          </cell>
          <cell r="BG82">
            <v>34061</v>
          </cell>
          <cell r="BH82">
            <v>0</v>
          </cell>
          <cell r="BI82">
            <v>0</v>
          </cell>
          <cell r="BJ82">
            <v>0</v>
          </cell>
          <cell r="BK82">
            <v>43461</v>
          </cell>
          <cell r="BL82">
            <v>0</v>
          </cell>
          <cell r="BM82">
            <v>1766</v>
          </cell>
          <cell r="BN82">
            <v>18078</v>
          </cell>
          <cell r="BO82">
            <v>0</v>
          </cell>
          <cell r="BP82">
            <v>0</v>
          </cell>
          <cell r="BQ82">
            <v>0</v>
          </cell>
          <cell r="BR82">
            <v>0</v>
          </cell>
          <cell r="BS82">
            <v>0</v>
          </cell>
          <cell r="BT82">
            <v>19078</v>
          </cell>
        </row>
        <row r="83">
          <cell r="A83">
            <v>564</v>
          </cell>
          <cell r="B83" t="str">
            <v>Leighterton Primary School</v>
          </cell>
          <cell r="D83">
            <v>17097</v>
          </cell>
          <cell r="E83">
            <v>0</v>
          </cell>
          <cell r="F83">
            <v>35129</v>
          </cell>
          <cell r="G83">
            <v>95</v>
          </cell>
          <cell r="H83">
            <v>0</v>
          </cell>
          <cell r="I83">
            <v>0</v>
          </cell>
          <cell r="J83">
            <v>277306</v>
          </cell>
          <cell r="K83">
            <v>0</v>
          </cell>
          <cell r="L83">
            <v>10239</v>
          </cell>
          <cell r="M83">
            <v>0</v>
          </cell>
          <cell r="N83">
            <v>16209</v>
          </cell>
          <cell r="O83">
            <v>0</v>
          </cell>
          <cell r="P83">
            <v>0</v>
          </cell>
          <cell r="Q83">
            <v>1212</v>
          </cell>
          <cell r="R83">
            <v>0</v>
          </cell>
          <cell r="S83">
            <v>0</v>
          </cell>
          <cell r="T83">
            <v>0</v>
          </cell>
          <cell r="U83">
            <v>0</v>
          </cell>
          <cell r="V83">
            <v>37711</v>
          </cell>
          <cell r="W83">
            <v>24454</v>
          </cell>
          <cell r="X83">
            <v>0</v>
          </cell>
          <cell r="Y83">
            <v>0</v>
          </cell>
          <cell r="Z83">
            <v>0</v>
          </cell>
          <cell r="AA83">
            <v>225548</v>
          </cell>
          <cell r="AB83">
            <v>7657</v>
          </cell>
          <cell r="AC83">
            <v>72671</v>
          </cell>
          <cell r="AD83">
            <v>10000</v>
          </cell>
          <cell r="AE83">
            <v>16586</v>
          </cell>
          <cell r="AF83">
            <v>0</v>
          </cell>
          <cell r="AG83">
            <v>7249</v>
          </cell>
          <cell r="AH83">
            <v>100</v>
          </cell>
          <cell r="AI83">
            <v>2180</v>
          </cell>
          <cell r="AJ83">
            <v>3193</v>
          </cell>
          <cell r="AK83">
            <v>0</v>
          </cell>
          <cell r="AL83">
            <v>1124</v>
          </cell>
          <cell r="AM83">
            <v>1000</v>
          </cell>
          <cell r="AN83">
            <v>1339</v>
          </cell>
          <cell r="AO83">
            <v>940</v>
          </cell>
          <cell r="AP83">
            <v>6650</v>
          </cell>
          <cell r="AQ83">
            <v>5313</v>
          </cell>
          <cell r="AR83">
            <v>584</v>
          </cell>
          <cell r="AS83">
            <v>5173</v>
          </cell>
          <cell r="AT83">
            <v>1836</v>
          </cell>
          <cell r="AU83">
            <v>0</v>
          </cell>
          <cell r="AV83">
            <v>3163</v>
          </cell>
          <cell r="AW83">
            <v>223</v>
          </cell>
          <cell r="AX83">
            <v>0</v>
          </cell>
          <cell r="AY83">
            <v>0</v>
          </cell>
          <cell r="AZ83">
            <v>0</v>
          </cell>
          <cell r="BA83">
            <v>1062</v>
          </cell>
          <cell r="BB83">
            <v>10637</v>
          </cell>
          <cell r="BC83">
            <v>0</v>
          </cell>
          <cell r="BD83">
            <v>0</v>
          </cell>
          <cell r="BE83">
            <v>0</v>
          </cell>
          <cell r="BF83">
            <v>0</v>
          </cell>
          <cell r="BG83">
            <v>24926</v>
          </cell>
          <cell r="BH83">
            <v>0</v>
          </cell>
          <cell r="BI83">
            <v>0</v>
          </cell>
          <cell r="BJ83">
            <v>0</v>
          </cell>
          <cell r="BK83">
            <v>60055</v>
          </cell>
          <cell r="BL83">
            <v>0</v>
          </cell>
          <cell r="BM83">
            <v>95</v>
          </cell>
          <cell r="BN83">
            <v>0</v>
          </cell>
          <cell r="BO83">
            <v>0</v>
          </cell>
          <cell r="BP83">
            <v>0</v>
          </cell>
          <cell r="BQ83">
            <v>0</v>
          </cell>
          <cell r="BR83">
            <v>0</v>
          </cell>
          <cell r="BS83">
            <v>0</v>
          </cell>
          <cell r="BT83">
            <v>0</v>
          </cell>
        </row>
        <row r="84">
          <cell r="A84">
            <v>565</v>
          </cell>
          <cell r="B84" t="str">
            <v>Bream Church of England Primary School</v>
          </cell>
          <cell r="D84">
            <v>28421</v>
          </cell>
          <cell r="E84">
            <v>0</v>
          </cell>
          <cell r="F84">
            <v>5428</v>
          </cell>
          <cell r="G84">
            <v>5555</v>
          </cell>
          <cell r="H84">
            <v>0</v>
          </cell>
          <cell r="I84">
            <v>0</v>
          </cell>
          <cell r="J84">
            <v>557652</v>
          </cell>
          <cell r="K84">
            <v>0</v>
          </cell>
          <cell r="L84">
            <v>72616</v>
          </cell>
          <cell r="M84">
            <v>0</v>
          </cell>
          <cell r="N84">
            <v>23537</v>
          </cell>
          <cell r="O84">
            <v>0</v>
          </cell>
          <cell r="P84">
            <v>0</v>
          </cell>
          <cell r="Q84">
            <v>1426</v>
          </cell>
          <cell r="R84">
            <v>0</v>
          </cell>
          <cell r="S84">
            <v>0</v>
          </cell>
          <cell r="T84">
            <v>0</v>
          </cell>
          <cell r="U84">
            <v>0</v>
          </cell>
          <cell r="V84">
            <v>0</v>
          </cell>
          <cell r="W84">
            <v>40898</v>
          </cell>
          <cell r="X84">
            <v>0</v>
          </cell>
          <cell r="Y84">
            <v>0</v>
          </cell>
          <cell r="Z84">
            <v>0</v>
          </cell>
          <cell r="AA84">
            <v>432038</v>
          </cell>
          <cell r="AB84">
            <v>13027</v>
          </cell>
          <cell r="AC84">
            <v>98158</v>
          </cell>
          <cell r="AD84">
            <v>21642</v>
          </cell>
          <cell r="AE84">
            <v>18882</v>
          </cell>
          <cell r="AF84">
            <v>0</v>
          </cell>
          <cell r="AG84">
            <v>15782</v>
          </cell>
          <cell r="AH84">
            <v>412</v>
          </cell>
          <cell r="AI84">
            <v>4412</v>
          </cell>
          <cell r="AJ84">
            <v>6452</v>
          </cell>
          <cell r="AK84">
            <v>1614</v>
          </cell>
          <cell r="AL84">
            <v>8200</v>
          </cell>
          <cell r="AM84">
            <v>630</v>
          </cell>
          <cell r="AN84">
            <v>1236</v>
          </cell>
          <cell r="AO84">
            <v>2210</v>
          </cell>
          <cell r="AP84">
            <v>9579</v>
          </cell>
          <cell r="AQ84">
            <v>6191</v>
          </cell>
          <cell r="AR84">
            <v>1061</v>
          </cell>
          <cell r="AS84">
            <v>25383</v>
          </cell>
          <cell r="AT84">
            <v>16091</v>
          </cell>
          <cell r="AU84">
            <v>0</v>
          </cell>
          <cell r="AV84">
            <v>8453</v>
          </cell>
          <cell r="AW84">
            <v>5535</v>
          </cell>
          <cell r="AX84">
            <v>0</v>
          </cell>
          <cell r="AY84">
            <v>6960</v>
          </cell>
          <cell r="AZ84">
            <v>0</v>
          </cell>
          <cell r="BA84">
            <v>0</v>
          </cell>
          <cell r="BB84">
            <v>11085</v>
          </cell>
          <cell r="BC84">
            <v>0</v>
          </cell>
          <cell r="BD84">
            <v>0</v>
          </cell>
          <cell r="BE84">
            <v>0</v>
          </cell>
          <cell r="BF84">
            <v>0</v>
          </cell>
          <cell r="BG84">
            <v>31919</v>
          </cell>
          <cell r="BH84">
            <v>0</v>
          </cell>
          <cell r="BI84">
            <v>0</v>
          </cell>
          <cell r="BJ84">
            <v>0</v>
          </cell>
          <cell r="BK84">
            <v>42162</v>
          </cell>
          <cell r="BL84">
            <v>0</v>
          </cell>
          <cell r="BM84">
            <v>740</v>
          </cell>
          <cell r="BN84">
            <v>9517</v>
          </cell>
          <cell r="BO84">
            <v>0</v>
          </cell>
          <cell r="BP84">
            <v>0</v>
          </cell>
          <cell r="BQ84">
            <v>0</v>
          </cell>
          <cell r="BR84">
            <v>0</v>
          </cell>
          <cell r="BS84">
            <v>0</v>
          </cell>
          <cell r="BT84">
            <v>9517</v>
          </cell>
        </row>
        <row r="85">
          <cell r="A85">
            <v>567</v>
          </cell>
          <cell r="B85" t="str">
            <v>Brimscombe Church of England Primary School</v>
          </cell>
          <cell r="D85">
            <v>11842</v>
          </cell>
          <cell r="E85">
            <v>0</v>
          </cell>
          <cell r="F85">
            <v>0</v>
          </cell>
          <cell r="G85">
            <v>0</v>
          </cell>
          <cell r="H85">
            <v>0</v>
          </cell>
          <cell r="I85">
            <v>0</v>
          </cell>
          <cell r="J85">
            <v>255712</v>
          </cell>
          <cell r="K85">
            <v>0</v>
          </cell>
          <cell r="L85">
            <v>41596</v>
          </cell>
          <cell r="M85">
            <v>0</v>
          </cell>
          <cell r="N85">
            <v>20078</v>
          </cell>
          <cell r="O85">
            <v>0</v>
          </cell>
          <cell r="P85">
            <v>0</v>
          </cell>
          <cell r="Q85">
            <v>32217</v>
          </cell>
          <cell r="R85">
            <v>0</v>
          </cell>
          <cell r="S85">
            <v>0</v>
          </cell>
          <cell r="T85">
            <v>0</v>
          </cell>
          <cell r="U85">
            <v>0</v>
          </cell>
          <cell r="V85">
            <v>0</v>
          </cell>
          <cell r="W85">
            <v>23157</v>
          </cell>
          <cell r="X85">
            <v>0</v>
          </cell>
          <cell r="Y85">
            <v>0</v>
          </cell>
          <cell r="Z85">
            <v>0</v>
          </cell>
          <cell r="AA85">
            <v>205917</v>
          </cell>
          <cell r="AB85">
            <v>16555</v>
          </cell>
          <cell r="AC85">
            <v>36309</v>
          </cell>
          <cell r="AD85">
            <v>0</v>
          </cell>
          <cell r="AE85">
            <v>17828</v>
          </cell>
          <cell r="AF85">
            <v>0</v>
          </cell>
          <cell r="AG85">
            <v>38608</v>
          </cell>
          <cell r="AH85">
            <v>200</v>
          </cell>
          <cell r="AI85">
            <v>2000</v>
          </cell>
          <cell r="AJ85">
            <v>2998</v>
          </cell>
          <cell r="AK85">
            <v>749</v>
          </cell>
          <cell r="AL85">
            <v>3808</v>
          </cell>
          <cell r="AM85">
            <v>2500</v>
          </cell>
          <cell r="AN85">
            <v>9500</v>
          </cell>
          <cell r="AO85">
            <v>1500</v>
          </cell>
          <cell r="AP85">
            <v>5200</v>
          </cell>
          <cell r="AQ85">
            <v>1178</v>
          </cell>
          <cell r="AR85">
            <v>0</v>
          </cell>
          <cell r="AS85">
            <v>6255</v>
          </cell>
          <cell r="AT85">
            <v>9737</v>
          </cell>
          <cell r="AU85">
            <v>0</v>
          </cell>
          <cell r="AV85">
            <v>5982</v>
          </cell>
          <cell r="AW85">
            <v>150</v>
          </cell>
          <cell r="AX85">
            <v>0</v>
          </cell>
          <cell r="AY85">
            <v>0</v>
          </cell>
          <cell r="AZ85">
            <v>0</v>
          </cell>
          <cell r="BA85">
            <v>279</v>
          </cell>
          <cell r="BB85">
            <v>14449</v>
          </cell>
          <cell r="BC85">
            <v>0</v>
          </cell>
          <cell r="BD85">
            <v>2900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row>
        <row r="86">
          <cell r="A86">
            <v>569</v>
          </cell>
          <cell r="B86" t="str">
            <v>Coalway Junior School</v>
          </cell>
          <cell r="D86">
            <v>5802</v>
          </cell>
          <cell r="E86">
            <v>0</v>
          </cell>
          <cell r="F86">
            <v>262</v>
          </cell>
          <cell r="G86">
            <v>0</v>
          </cell>
          <cell r="H86">
            <v>0</v>
          </cell>
          <cell r="I86">
            <v>0</v>
          </cell>
          <cell r="J86">
            <v>608420</v>
          </cell>
          <cell r="K86">
            <v>0</v>
          </cell>
          <cell r="L86">
            <v>54356</v>
          </cell>
          <cell r="M86">
            <v>0</v>
          </cell>
          <cell r="N86">
            <v>25491</v>
          </cell>
          <cell r="O86">
            <v>0</v>
          </cell>
          <cell r="P86">
            <v>0</v>
          </cell>
          <cell r="Q86">
            <v>2750</v>
          </cell>
          <cell r="R86">
            <v>0</v>
          </cell>
          <cell r="S86">
            <v>0</v>
          </cell>
          <cell r="T86">
            <v>0</v>
          </cell>
          <cell r="U86">
            <v>0</v>
          </cell>
          <cell r="V86">
            <v>0</v>
          </cell>
          <cell r="W86">
            <v>42274</v>
          </cell>
          <cell r="X86">
            <v>0</v>
          </cell>
          <cell r="Y86">
            <v>0</v>
          </cell>
          <cell r="Z86">
            <v>0</v>
          </cell>
          <cell r="AA86">
            <v>446339</v>
          </cell>
          <cell r="AB86">
            <v>11750</v>
          </cell>
          <cell r="AC86">
            <v>99465</v>
          </cell>
          <cell r="AD86">
            <v>0</v>
          </cell>
          <cell r="AE86">
            <v>30885</v>
          </cell>
          <cell r="AF86">
            <v>0</v>
          </cell>
          <cell r="AG86">
            <v>19605</v>
          </cell>
          <cell r="AH86">
            <v>1250</v>
          </cell>
          <cell r="AI86">
            <v>3000</v>
          </cell>
          <cell r="AJ86">
            <v>6000</v>
          </cell>
          <cell r="AK86">
            <v>0</v>
          </cell>
          <cell r="AL86">
            <v>6450</v>
          </cell>
          <cell r="AM86">
            <v>4100</v>
          </cell>
          <cell r="AN86">
            <v>14000</v>
          </cell>
          <cell r="AO86">
            <v>3500</v>
          </cell>
          <cell r="AP86">
            <v>10400</v>
          </cell>
          <cell r="AQ86">
            <v>0</v>
          </cell>
          <cell r="AR86">
            <v>1400</v>
          </cell>
          <cell r="AS86">
            <v>25121</v>
          </cell>
          <cell r="AT86">
            <v>3174</v>
          </cell>
          <cell r="AU86">
            <v>0</v>
          </cell>
          <cell r="AV86">
            <v>8360</v>
          </cell>
          <cell r="AW86">
            <v>5632</v>
          </cell>
          <cell r="AX86">
            <v>0</v>
          </cell>
          <cell r="AY86">
            <v>8265</v>
          </cell>
          <cell r="AZ86">
            <v>0</v>
          </cell>
          <cell r="BA86">
            <v>0</v>
          </cell>
          <cell r="BB86">
            <v>14054</v>
          </cell>
          <cell r="BC86">
            <v>0</v>
          </cell>
          <cell r="BD86">
            <v>0</v>
          </cell>
          <cell r="BE86">
            <v>0</v>
          </cell>
          <cell r="BF86">
            <v>0</v>
          </cell>
          <cell r="BG86">
            <v>20490</v>
          </cell>
          <cell r="BH86">
            <v>0</v>
          </cell>
          <cell r="BI86">
            <v>0</v>
          </cell>
          <cell r="BJ86">
            <v>0</v>
          </cell>
          <cell r="BK86">
            <v>20752</v>
          </cell>
          <cell r="BL86">
            <v>0</v>
          </cell>
          <cell r="BM86">
            <v>0</v>
          </cell>
          <cell r="BN86">
            <v>16343</v>
          </cell>
          <cell r="BO86">
            <v>0</v>
          </cell>
          <cell r="BP86">
            <v>0</v>
          </cell>
          <cell r="BQ86">
            <v>0</v>
          </cell>
          <cell r="BR86">
            <v>0</v>
          </cell>
          <cell r="BS86">
            <v>0</v>
          </cell>
          <cell r="BT86">
            <v>16343</v>
          </cell>
        </row>
        <row r="87">
          <cell r="A87">
            <v>572</v>
          </cell>
          <cell r="B87" t="str">
            <v>Brockworth Primary School</v>
          </cell>
          <cell r="D87">
            <v>58178</v>
          </cell>
          <cell r="E87">
            <v>0</v>
          </cell>
          <cell r="F87">
            <v>21420</v>
          </cell>
          <cell r="G87">
            <v>648</v>
          </cell>
          <cell r="H87">
            <v>0</v>
          </cell>
          <cell r="I87">
            <v>0</v>
          </cell>
          <cell r="J87">
            <v>568414</v>
          </cell>
          <cell r="K87">
            <v>0</v>
          </cell>
          <cell r="L87">
            <v>47940</v>
          </cell>
          <cell r="M87">
            <v>0</v>
          </cell>
          <cell r="N87">
            <v>25743</v>
          </cell>
          <cell r="O87">
            <v>0</v>
          </cell>
          <cell r="P87">
            <v>0</v>
          </cell>
          <cell r="Q87">
            <v>5600</v>
          </cell>
          <cell r="R87">
            <v>0</v>
          </cell>
          <cell r="S87">
            <v>0</v>
          </cell>
          <cell r="T87">
            <v>0</v>
          </cell>
          <cell r="U87">
            <v>700</v>
          </cell>
          <cell r="V87">
            <v>3600</v>
          </cell>
          <cell r="W87">
            <v>43109</v>
          </cell>
          <cell r="X87">
            <v>0</v>
          </cell>
          <cell r="Y87">
            <v>0</v>
          </cell>
          <cell r="Z87">
            <v>0</v>
          </cell>
          <cell r="AA87">
            <v>426560</v>
          </cell>
          <cell r="AB87">
            <v>4493</v>
          </cell>
          <cell r="AC87">
            <v>53060</v>
          </cell>
          <cell r="AD87">
            <v>0</v>
          </cell>
          <cell r="AE87">
            <v>48311</v>
          </cell>
          <cell r="AF87">
            <v>0</v>
          </cell>
          <cell r="AG87">
            <v>9324</v>
          </cell>
          <cell r="AH87">
            <v>1000</v>
          </cell>
          <cell r="AI87">
            <v>1400</v>
          </cell>
          <cell r="AJ87">
            <v>5878</v>
          </cell>
          <cell r="AK87">
            <v>0</v>
          </cell>
          <cell r="AL87">
            <v>7521</v>
          </cell>
          <cell r="AM87">
            <v>5000</v>
          </cell>
          <cell r="AN87">
            <v>28000</v>
          </cell>
          <cell r="AO87">
            <v>1000</v>
          </cell>
          <cell r="AP87">
            <v>13000</v>
          </cell>
          <cell r="AQ87">
            <v>9864</v>
          </cell>
          <cell r="AR87">
            <v>3000</v>
          </cell>
          <cell r="AS87">
            <v>55933</v>
          </cell>
          <cell r="AT87">
            <v>14358</v>
          </cell>
          <cell r="AU87">
            <v>0</v>
          </cell>
          <cell r="AV87">
            <v>5850</v>
          </cell>
          <cell r="AW87">
            <v>5596</v>
          </cell>
          <cell r="AX87">
            <v>0</v>
          </cell>
          <cell r="AY87">
            <v>23055</v>
          </cell>
          <cell r="AZ87">
            <v>4133</v>
          </cell>
          <cell r="BA87">
            <v>0</v>
          </cell>
          <cell r="BB87">
            <v>11946</v>
          </cell>
          <cell r="BC87">
            <v>0</v>
          </cell>
          <cell r="BD87">
            <v>0</v>
          </cell>
          <cell r="BE87">
            <v>0</v>
          </cell>
          <cell r="BF87">
            <v>0</v>
          </cell>
          <cell r="BG87">
            <v>15897</v>
          </cell>
          <cell r="BH87">
            <v>0</v>
          </cell>
          <cell r="BI87">
            <v>0</v>
          </cell>
          <cell r="BJ87">
            <v>0</v>
          </cell>
          <cell r="BK87">
            <v>37317</v>
          </cell>
          <cell r="BL87">
            <v>0</v>
          </cell>
          <cell r="BM87">
            <v>648</v>
          </cell>
          <cell r="BN87">
            <v>15002</v>
          </cell>
          <cell r="BO87">
            <v>0</v>
          </cell>
          <cell r="BP87">
            <v>0</v>
          </cell>
          <cell r="BQ87">
            <v>0</v>
          </cell>
          <cell r="BR87">
            <v>0</v>
          </cell>
          <cell r="BS87">
            <v>0</v>
          </cell>
          <cell r="BT87">
            <v>15002</v>
          </cell>
        </row>
        <row r="88">
          <cell r="A88">
            <v>574</v>
          </cell>
          <cell r="B88" t="str">
            <v>Bromesberrow St. Mary's Church of England Primary School</v>
          </cell>
          <cell r="D88">
            <v>55351</v>
          </cell>
          <cell r="E88">
            <v>0</v>
          </cell>
          <cell r="F88">
            <v>0</v>
          </cell>
          <cell r="G88">
            <v>1016</v>
          </cell>
          <cell r="H88">
            <v>1456</v>
          </cell>
          <cell r="I88">
            <v>840</v>
          </cell>
          <cell r="J88">
            <v>206319</v>
          </cell>
          <cell r="K88">
            <v>0</v>
          </cell>
          <cell r="L88">
            <v>8913</v>
          </cell>
          <cell r="M88">
            <v>0</v>
          </cell>
          <cell r="N88">
            <v>21132</v>
          </cell>
          <cell r="O88">
            <v>0</v>
          </cell>
          <cell r="P88">
            <v>0</v>
          </cell>
          <cell r="Q88">
            <v>5637</v>
          </cell>
          <cell r="R88">
            <v>17000</v>
          </cell>
          <cell r="S88">
            <v>0</v>
          </cell>
          <cell r="T88">
            <v>0</v>
          </cell>
          <cell r="U88">
            <v>2750</v>
          </cell>
          <cell r="V88">
            <v>5934</v>
          </cell>
          <cell r="W88">
            <v>23816</v>
          </cell>
          <cell r="X88">
            <v>0</v>
          </cell>
          <cell r="Y88">
            <v>16709</v>
          </cell>
          <cell r="Z88">
            <v>0</v>
          </cell>
          <cell r="AA88">
            <v>157902</v>
          </cell>
          <cell r="AB88">
            <v>3750</v>
          </cell>
          <cell r="AC88">
            <v>30621</v>
          </cell>
          <cell r="AD88">
            <v>4917</v>
          </cell>
          <cell r="AE88">
            <v>17324</v>
          </cell>
          <cell r="AF88">
            <v>5127</v>
          </cell>
          <cell r="AG88">
            <v>10839</v>
          </cell>
          <cell r="AH88">
            <v>1100</v>
          </cell>
          <cell r="AI88">
            <v>2540</v>
          </cell>
          <cell r="AJ88">
            <v>2334</v>
          </cell>
          <cell r="AK88">
            <v>583</v>
          </cell>
          <cell r="AL88">
            <v>28500</v>
          </cell>
          <cell r="AM88">
            <v>1500</v>
          </cell>
          <cell r="AN88">
            <v>850</v>
          </cell>
          <cell r="AO88">
            <v>600</v>
          </cell>
          <cell r="AP88">
            <v>11000</v>
          </cell>
          <cell r="AQ88">
            <v>393</v>
          </cell>
          <cell r="AR88">
            <v>1500</v>
          </cell>
          <cell r="AS88">
            <v>27667</v>
          </cell>
          <cell r="AT88">
            <v>2996</v>
          </cell>
          <cell r="AU88">
            <v>0</v>
          </cell>
          <cell r="AV88">
            <v>2000</v>
          </cell>
          <cell r="AW88">
            <v>1507</v>
          </cell>
          <cell r="AX88">
            <v>0</v>
          </cell>
          <cell r="AY88">
            <v>16094</v>
          </cell>
          <cell r="AZ88">
            <v>0</v>
          </cell>
          <cell r="BA88">
            <v>4904</v>
          </cell>
          <cell r="BB88">
            <v>5628</v>
          </cell>
          <cell r="BC88">
            <v>0</v>
          </cell>
          <cell r="BD88">
            <v>0</v>
          </cell>
          <cell r="BE88">
            <v>16209</v>
          </cell>
          <cell r="BF88">
            <v>0</v>
          </cell>
          <cell r="BG88">
            <v>0</v>
          </cell>
          <cell r="BH88">
            <v>0</v>
          </cell>
          <cell r="BI88">
            <v>0</v>
          </cell>
          <cell r="BJ88">
            <v>0</v>
          </cell>
          <cell r="BK88">
            <v>1456</v>
          </cell>
          <cell r="BL88">
            <v>0</v>
          </cell>
          <cell r="BM88">
            <v>1016</v>
          </cell>
          <cell r="BN88">
            <v>4676</v>
          </cell>
          <cell r="BO88">
            <v>0</v>
          </cell>
          <cell r="BP88">
            <v>0</v>
          </cell>
          <cell r="BQ88">
            <v>0</v>
          </cell>
          <cell r="BR88">
            <v>0</v>
          </cell>
          <cell r="BS88">
            <v>1340</v>
          </cell>
          <cell r="BT88">
            <v>6016</v>
          </cell>
        </row>
        <row r="89">
          <cell r="A89">
            <v>578</v>
          </cell>
          <cell r="B89" t="str">
            <v>Bussage Church of England Primary School</v>
          </cell>
          <cell r="D89">
            <v>51611</v>
          </cell>
          <cell r="E89">
            <v>0</v>
          </cell>
          <cell r="F89">
            <v>0</v>
          </cell>
          <cell r="G89">
            <v>355</v>
          </cell>
          <cell r="H89">
            <v>0</v>
          </cell>
          <cell r="I89">
            <v>0</v>
          </cell>
          <cell r="J89">
            <v>580693</v>
          </cell>
          <cell r="K89">
            <v>0</v>
          </cell>
          <cell r="L89">
            <v>36729</v>
          </cell>
          <cell r="M89">
            <v>0</v>
          </cell>
          <cell r="N89">
            <v>16630</v>
          </cell>
          <cell r="O89">
            <v>0</v>
          </cell>
          <cell r="P89">
            <v>0</v>
          </cell>
          <cell r="Q89">
            <v>0</v>
          </cell>
          <cell r="R89">
            <v>0</v>
          </cell>
          <cell r="S89">
            <v>0</v>
          </cell>
          <cell r="T89">
            <v>0</v>
          </cell>
          <cell r="U89">
            <v>0</v>
          </cell>
          <cell r="V89">
            <v>0</v>
          </cell>
          <cell r="W89">
            <v>39973</v>
          </cell>
          <cell r="X89">
            <v>0</v>
          </cell>
          <cell r="Y89">
            <v>0</v>
          </cell>
          <cell r="Z89">
            <v>0</v>
          </cell>
          <cell r="AA89">
            <v>447526</v>
          </cell>
          <cell r="AB89">
            <v>19536</v>
          </cell>
          <cell r="AC89">
            <v>98275</v>
          </cell>
          <cell r="AD89">
            <v>14424</v>
          </cell>
          <cell r="AE89">
            <v>20706</v>
          </cell>
          <cell r="AF89">
            <v>0</v>
          </cell>
          <cell r="AG89">
            <v>11607</v>
          </cell>
          <cell r="AH89">
            <v>150</v>
          </cell>
          <cell r="AI89">
            <v>761</v>
          </cell>
          <cell r="AJ89">
            <v>6251</v>
          </cell>
          <cell r="AK89">
            <v>0</v>
          </cell>
          <cell r="AL89">
            <v>25283</v>
          </cell>
          <cell r="AM89">
            <v>4500</v>
          </cell>
          <cell r="AN89">
            <v>1000</v>
          </cell>
          <cell r="AO89">
            <v>2000</v>
          </cell>
          <cell r="AP89">
            <v>9100</v>
          </cell>
          <cell r="AQ89">
            <v>1774</v>
          </cell>
          <cell r="AR89">
            <v>450</v>
          </cell>
          <cell r="AS89">
            <v>19854</v>
          </cell>
          <cell r="AT89">
            <v>9995</v>
          </cell>
          <cell r="AU89">
            <v>0</v>
          </cell>
          <cell r="AV89">
            <v>4194</v>
          </cell>
          <cell r="AW89">
            <v>267</v>
          </cell>
          <cell r="AX89">
            <v>0</v>
          </cell>
          <cell r="AY89">
            <v>0</v>
          </cell>
          <cell r="AZ89">
            <v>0</v>
          </cell>
          <cell r="BA89">
            <v>0</v>
          </cell>
          <cell r="BB89">
            <v>16639</v>
          </cell>
          <cell r="BC89">
            <v>0</v>
          </cell>
          <cell r="BD89">
            <v>0</v>
          </cell>
          <cell r="BE89">
            <v>0</v>
          </cell>
          <cell r="BF89">
            <v>0</v>
          </cell>
          <cell r="BG89">
            <v>0</v>
          </cell>
          <cell r="BH89">
            <v>0</v>
          </cell>
          <cell r="BI89">
            <v>0</v>
          </cell>
          <cell r="BJ89">
            <v>0</v>
          </cell>
          <cell r="BK89">
            <v>0</v>
          </cell>
          <cell r="BL89">
            <v>0</v>
          </cell>
          <cell r="BM89">
            <v>355</v>
          </cell>
          <cell r="BN89">
            <v>11344</v>
          </cell>
          <cell r="BO89">
            <v>0</v>
          </cell>
          <cell r="BP89">
            <v>0</v>
          </cell>
          <cell r="BQ89">
            <v>0</v>
          </cell>
          <cell r="BR89">
            <v>0</v>
          </cell>
          <cell r="BS89">
            <v>0</v>
          </cell>
          <cell r="BT89">
            <v>11344</v>
          </cell>
        </row>
        <row r="90">
          <cell r="A90">
            <v>579</v>
          </cell>
          <cell r="B90" t="str">
            <v>Castle Hill Primary School</v>
          </cell>
          <cell r="D90">
            <v>47734</v>
          </cell>
          <cell r="E90">
            <v>0</v>
          </cell>
          <cell r="F90">
            <v>1</v>
          </cell>
          <cell r="G90">
            <v>0</v>
          </cell>
          <cell r="H90">
            <v>0</v>
          </cell>
          <cell r="I90">
            <v>0</v>
          </cell>
          <cell r="J90">
            <v>570210</v>
          </cell>
          <cell r="K90">
            <v>0</v>
          </cell>
          <cell r="L90">
            <v>53985</v>
          </cell>
          <cell r="M90">
            <v>0</v>
          </cell>
          <cell r="N90">
            <v>27760</v>
          </cell>
          <cell r="O90">
            <v>0</v>
          </cell>
          <cell r="P90">
            <v>0</v>
          </cell>
          <cell r="Q90">
            <v>2000</v>
          </cell>
          <cell r="R90">
            <v>0</v>
          </cell>
          <cell r="S90">
            <v>0</v>
          </cell>
          <cell r="T90">
            <v>0</v>
          </cell>
          <cell r="U90">
            <v>0</v>
          </cell>
          <cell r="V90">
            <v>0</v>
          </cell>
          <cell r="W90">
            <v>42751</v>
          </cell>
          <cell r="X90">
            <v>0</v>
          </cell>
          <cell r="Y90">
            <v>0</v>
          </cell>
          <cell r="Z90">
            <v>0</v>
          </cell>
          <cell r="AA90">
            <v>386414</v>
          </cell>
          <cell r="AB90">
            <v>17591</v>
          </cell>
          <cell r="AC90">
            <v>101530</v>
          </cell>
          <cell r="AD90">
            <v>18342</v>
          </cell>
          <cell r="AE90">
            <v>53111</v>
          </cell>
          <cell r="AF90">
            <v>0</v>
          </cell>
          <cell r="AG90">
            <v>12346</v>
          </cell>
          <cell r="AH90">
            <v>2800</v>
          </cell>
          <cell r="AI90">
            <v>4150</v>
          </cell>
          <cell r="AJ90">
            <v>5729</v>
          </cell>
          <cell r="AK90">
            <v>0</v>
          </cell>
          <cell r="AL90">
            <v>30002</v>
          </cell>
          <cell r="AM90">
            <v>2963</v>
          </cell>
          <cell r="AN90">
            <v>1050</v>
          </cell>
          <cell r="AO90">
            <v>2300</v>
          </cell>
          <cell r="AP90">
            <v>8400</v>
          </cell>
          <cell r="AQ90">
            <v>7739</v>
          </cell>
          <cell r="AR90">
            <v>1200</v>
          </cell>
          <cell r="AS90">
            <v>35439</v>
          </cell>
          <cell r="AT90">
            <v>3379</v>
          </cell>
          <cell r="AU90">
            <v>0</v>
          </cell>
          <cell r="AV90">
            <v>12834</v>
          </cell>
          <cell r="AW90">
            <v>6178</v>
          </cell>
          <cell r="AX90">
            <v>0</v>
          </cell>
          <cell r="AY90">
            <v>12217</v>
          </cell>
          <cell r="AZ90">
            <v>0</v>
          </cell>
          <cell r="BA90">
            <v>0</v>
          </cell>
          <cell r="BB90">
            <v>10325</v>
          </cell>
          <cell r="BC90">
            <v>2724</v>
          </cell>
          <cell r="BD90">
            <v>0</v>
          </cell>
          <cell r="BE90">
            <v>0</v>
          </cell>
          <cell r="BF90">
            <v>0</v>
          </cell>
          <cell r="BG90">
            <v>5748</v>
          </cell>
          <cell r="BH90">
            <v>0</v>
          </cell>
          <cell r="BI90">
            <v>0</v>
          </cell>
          <cell r="BJ90">
            <v>0</v>
          </cell>
          <cell r="BK90">
            <v>5659</v>
          </cell>
          <cell r="BL90">
            <v>0</v>
          </cell>
          <cell r="BM90">
            <v>89</v>
          </cell>
          <cell r="BN90">
            <v>5677</v>
          </cell>
          <cell r="BO90">
            <v>0</v>
          </cell>
          <cell r="BP90">
            <v>1</v>
          </cell>
          <cell r="BQ90">
            <v>0</v>
          </cell>
          <cell r="BR90">
            <v>0</v>
          </cell>
          <cell r="BS90">
            <v>0</v>
          </cell>
          <cell r="BT90">
            <v>5678</v>
          </cell>
        </row>
        <row r="91">
          <cell r="A91">
            <v>580</v>
          </cell>
          <cell r="B91" t="str">
            <v>Cam Everlands Primary School</v>
          </cell>
          <cell r="D91">
            <v>30035</v>
          </cell>
          <cell r="E91">
            <v>0</v>
          </cell>
          <cell r="F91">
            <v>20953</v>
          </cell>
          <cell r="G91">
            <v>0</v>
          </cell>
          <cell r="H91">
            <v>0</v>
          </cell>
          <cell r="I91">
            <v>0</v>
          </cell>
          <cell r="J91">
            <v>534683</v>
          </cell>
          <cell r="K91">
            <v>0</v>
          </cell>
          <cell r="L91">
            <v>40847</v>
          </cell>
          <cell r="M91">
            <v>0</v>
          </cell>
          <cell r="N91">
            <v>30388</v>
          </cell>
          <cell r="O91">
            <v>0</v>
          </cell>
          <cell r="P91">
            <v>3000</v>
          </cell>
          <cell r="Q91">
            <v>15900</v>
          </cell>
          <cell r="R91">
            <v>0</v>
          </cell>
          <cell r="S91">
            <v>0</v>
          </cell>
          <cell r="T91">
            <v>0</v>
          </cell>
          <cell r="U91">
            <v>0</v>
          </cell>
          <cell r="V91">
            <v>3283</v>
          </cell>
          <cell r="W91">
            <v>40127</v>
          </cell>
          <cell r="X91">
            <v>0</v>
          </cell>
          <cell r="Y91">
            <v>0</v>
          </cell>
          <cell r="Z91">
            <v>0</v>
          </cell>
          <cell r="AA91">
            <v>388566</v>
          </cell>
          <cell r="AB91">
            <v>16650</v>
          </cell>
          <cell r="AC91">
            <v>101721</v>
          </cell>
          <cell r="AD91">
            <v>18747</v>
          </cell>
          <cell r="AE91">
            <v>35167</v>
          </cell>
          <cell r="AF91">
            <v>0</v>
          </cell>
          <cell r="AG91">
            <v>15045</v>
          </cell>
          <cell r="AH91">
            <v>1550</v>
          </cell>
          <cell r="AI91">
            <v>4328</v>
          </cell>
          <cell r="AJ91">
            <v>5633</v>
          </cell>
          <cell r="AK91">
            <v>1050</v>
          </cell>
          <cell r="AL91">
            <v>14550</v>
          </cell>
          <cell r="AM91">
            <v>4500</v>
          </cell>
          <cell r="AN91">
            <v>600</v>
          </cell>
          <cell r="AO91">
            <v>3200</v>
          </cell>
          <cell r="AP91">
            <v>7500</v>
          </cell>
          <cell r="AQ91">
            <v>7854</v>
          </cell>
          <cell r="AR91">
            <v>1900</v>
          </cell>
          <cell r="AS91">
            <v>12380</v>
          </cell>
          <cell r="AT91">
            <v>7299</v>
          </cell>
          <cell r="AU91">
            <v>0</v>
          </cell>
          <cell r="AV91">
            <v>4490</v>
          </cell>
          <cell r="AW91">
            <v>5716</v>
          </cell>
          <cell r="AX91">
            <v>0</v>
          </cell>
          <cell r="AY91">
            <v>2175</v>
          </cell>
          <cell r="AZ91">
            <v>7715</v>
          </cell>
          <cell r="BA91">
            <v>11385</v>
          </cell>
          <cell r="BB91">
            <v>11740</v>
          </cell>
          <cell r="BC91">
            <v>0</v>
          </cell>
          <cell r="BD91">
            <v>0</v>
          </cell>
          <cell r="BE91">
            <v>0</v>
          </cell>
          <cell r="BF91">
            <v>0</v>
          </cell>
          <cell r="BG91">
            <v>31730</v>
          </cell>
          <cell r="BH91">
            <v>0</v>
          </cell>
          <cell r="BI91">
            <v>0</v>
          </cell>
          <cell r="BJ91">
            <v>0</v>
          </cell>
          <cell r="BK91">
            <v>52683</v>
          </cell>
          <cell r="BL91">
            <v>0</v>
          </cell>
          <cell r="BM91">
            <v>0</v>
          </cell>
          <cell r="BN91">
            <v>6802</v>
          </cell>
          <cell r="BO91">
            <v>0</v>
          </cell>
          <cell r="BP91">
            <v>0</v>
          </cell>
          <cell r="BQ91">
            <v>0</v>
          </cell>
          <cell r="BR91">
            <v>0</v>
          </cell>
          <cell r="BS91">
            <v>0</v>
          </cell>
          <cell r="BT91">
            <v>6802</v>
          </cell>
        </row>
        <row r="92">
          <cell r="A92">
            <v>581</v>
          </cell>
          <cell r="B92" t="str">
            <v>St. Matthew's Church of England Primary School</v>
          </cell>
          <cell r="D92">
            <v>37969</v>
          </cell>
          <cell r="E92">
            <v>0</v>
          </cell>
          <cell r="F92">
            <v>0</v>
          </cell>
          <cell r="G92">
            <v>0</v>
          </cell>
          <cell r="H92">
            <v>0</v>
          </cell>
          <cell r="I92">
            <v>0</v>
          </cell>
          <cell r="J92">
            <v>535067</v>
          </cell>
          <cell r="K92">
            <v>0</v>
          </cell>
          <cell r="L92">
            <v>52044</v>
          </cell>
          <cell r="M92">
            <v>0</v>
          </cell>
          <cell r="N92">
            <v>18190</v>
          </cell>
          <cell r="O92">
            <v>0</v>
          </cell>
          <cell r="P92">
            <v>0</v>
          </cell>
          <cell r="Q92">
            <v>0</v>
          </cell>
          <cell r="R92">
            <v>0</v>
          </cell>
          <cell r="S92">
            <v>0</v>
          </cell>
          <cell r="T92">
            <v>0</v>
          </cell>
          <cell r="U92">
            <v>0</v>
          </cell>
          <cell r="V92">
            <v>0</v>
          </cell>
          <cell r="W92">
            <v>38277</v>
          </cell>
          <cell r="X92">
            <v>0</v>
          </cell>
          <cell r="Y92">
            <v>0</v>
          </cell>
          <cell r="Z92">
            <v>0</v>
          </cell>
          <cell r="AA92">
            <v>394500</v>
          </cell>
          <cell r="AB92">
            <v>21000</v>
          </cell>
          <cell r="AC92">
            <v>94970</v>
          </cell>
          <cell r="AD92">
            <v>18000</v>
          </cell>
          <cell r="AE92">
            <v>26000</v>
          </cell>
          <cell r="AF92">
            <v>0</v>
          </cell>
          <cell r="AG92">
            <v>17500</v>
          </cell>
          <cell r="AH92">
            <v>0</v>
          </cell>
          <cell r="AI92">
            <v>0</v>
          </cell>
          <cell r="AJ92">
            <v>0</v>
          </cell>
          <cell r="AK92">
            <v>6000</v>
          </cell>
          <cell r="AL92">
            <v>10789</v>
          </cell>
          <cell r="AM92">
            <v>3200</v>
          </cell>
          <cell r="AN92">
            <v>1500</v>
          </cell>
          <cell r="AO92">
            <v>5000</v>
          </cell>
          <cell r="AP92">
            <v>6500</v>
          </cell>
          <cell r="AQ92">
            <v>1550</v>
          </cell>
          <cell r="AR92">
            <v>0</v>
          </cell>
          <cell r="AS92">
            <v>33280</v>
          </cell>
          <cell r="AT92">
            <v>500</v>
          </cell>
          <cell r="AU92">
            <v>0</v>
          </cell>
          <cell r="AV92">
            <v>5250</v>
          </cell>
          <cell r="AW92">
            <v>5166</v>
          </cell>
          <cell r="AX92">
            <v>0</v>
          </cell>
          <cell r="AY92">
            <v>5220</v>
          </cell>
          <cell r="AZ92">
            <v>0</v>
          </cell>
          <cell r="BA92">
            <v>239</v>
          </cell>
          <cell r="BB92">
            <v>10383</v>
          </cell>
          <cell r="BC92">
            <v>0</v>
          </cell>
          <cell r="BD92">
            <v>0</v>
          </cell>
          <cell r="BE92">
            <v>0</v>
          </cell>
          <cell r="BF92">
            <v>0</v>
          </cell>
          <cell r="BG92">
            <v>0</v>
          </cell>
          <cell r="BH92">
            <v>0</v>
          </cell>
          <cell r="BI92">
            <v>0</v>
          </cell>
          <cell r="BJ92">
            <v>0</v>
          </cell>
          <cell r="BK92">
            <v>0</v>
          </cell>
          <cell r="BL92">
            <v>0</v>
          </cell>
          <cell r="BM92">
            <v>0</v>
          </cell>
          <cell r="BN92">
            <v>15000</v>
          </cell>
          <cell r="BO92">
            <v>0</v>
          </cell>
          <cell r="BP92">
            <v>0</v>
          </cell>
          <cell r="BQ92">
            <v>0</v>
          </cell>
          <cell r="BR92">
            <v>0</v>
          </cell>
          <cell r="BS92">
            <v>0</v>
          </cell>
          <cell r="BT92">
            <v>15000</v>
          </cell>
        </row>
        <row r="93">
          <cell r="A93">
            <v>582</v>
          </cell>
          <cell r="B93" t="str">
            <v>Cam Hopton Church of England Primary School</v>
          </cell>
          <cell r="D93">
            <v>69214</v>
          </cell>
          <cell r="E93">
            <v>0</v>
          </cell>
          <cell r="F93">
            <v>0</v>
          </cell>
          <cell r="G93">
            <v>15</v>
          </cell>
          <cell r="H93">
            <v>0</v>
          </cell>
          <cell r="I93">
            <v>0</v>
          </cell>
          <cell r="J93">
            <v>516891</v>
          </cell>
          <cell r="K93">
            <v>0</v>
          </cell>
          <cell r="L93">
            <v>15468</v>
          </cell>
          <cell r="M93">
            <v>0</v>
          </cell>
          <cell r="N93">
            <v>18769</v>
          </cell>
          <cell r="O93">
            <v>0</v>
          </cell>
          <cell r="P93">
            <v>1921</v>
          </cell>
          <cell r="Q93">
            <v>0</v>
          </cell>
          <cell r="R93">
            <v>0</v>
          </cell>
          <cell r="S93">
            <v>0</v>
          </cell>
          <cell r="T93">
            <v>0</v>
          </cell>
          <cell r="U93">
            <v>0</v>
          </cell>
          <cell r="V93">
            <v>2945</v>
          </cell>
          <cell r="W93">
            <v>37843</v>
          </cell>
          <cell r="X93">
            <v>0</v>
          </cell>
          <cell r="Y93">
            <v>0</v>
          </cell>
          <cell r="Z93">
            <v>0</v>
          </cell>
          <cell r="AA93">
            <v>349255</v>
          </cell>
          <cell r="AB93">
            <v>30770</v>
          </cell>
          <cell r="AC93">
            <v>77293</v>
          </cell>
          <cell r="AD93">
            <v>12679</v>
          </cell>
          <cell r="AE93">
            <v>25459</v>
          </cell>
          <cell r="AF93">
            <v>0</v>
          </cell>
          <cell r="AG93">
            <v>12160</v>
          </cell>
          <cell r="AH93">
            <v>500</v>
          </cell>
          <cell r="AI93">
            <v>1805</v>
          </cell>
          <cell r="AJ93">
            <v>5442</v>
          </cell>
          <cell r="AK93">
            <v>0</v>
          </cell>
          <cell r="AL93">
            <v>34500</v>
          </cell>
          <cell r="AM93">
            <v>2900</v>
          </cell>
          <cell r="AN93">
            <v>1000</v>
          </cell>
          <cell r="AO93">
            <v>1750</v>
          </cell>
          <cell r="AP93">
            <v>7250</v>
          </cell>
          <cell r="AQ93">
            <v>945</v>
          </cell>
          <cell r="AR93">
            <v>1050</v>
          </cell>
          <cell r="AS93">
            <v>23633</v>
          </cell>
          <cell r="AT93">
            <v>21686</v>
          </cell>
          <cell r="AU93">
            <v>0</v>
          </cell>
          <cell r="AV93">
            <v>6125</v>
          </cell>
          <cell r="AW93">
            <v>4150</v>
          </cell>
          <cell r="AX93">
            <v>0</v>
          </cell>
          <cell r="AY93">
            <v>1625</v>
          </cell>
          <cell r="AZ93">
            <v>9893</v>
          </cell>
          <cell r="BA93">
            <v>10218</v>
          </cell>
          <cell r="BB93">
            <v>12300</v>
          </cell>
          <cell r="BC93">
            <v>0</v>
          </cell>
          <cell r="BD93">
            <v>0</v>
          </cell>
          <cell r="BE93">
            <v>0</v>
          </cell>
          <cell r="BF93">
            <v>0</v>
          </cell>
          <cell r="BG93">
            <v>0</v>
          </cell>
          <cell r="BH93">
            <v>0</v>
          </cell>
          <cell r="BI93">
            <v>0</v>
          </cell>
          <cell r="BJ93">
            <v>0</v>
          </cell>
          <cell r="BK93">
            <v>0</v>
          </cell>
          <cell r="BL93">
            <v>0</v>
          </cell>
          <cell r="BM93">
            <v>15</v>
          </cell>
          <cell r="BN93">
            <v>8663</v>
          </cell>
          <cell r="BO93">
            <v>0</v>
          </cell>
          <cell r="BP93">
            <v>0</v>
          </cell>
          <cell r="BQ93">
            <v>0</v>
          </cell>
          <cell r="BR93">
            <v>0</v>
          </cell>
          <cell r="BS93">
            <v>0</v>
          </cell>
          <cell r="BT93">
            <v>8663</v>
          </cell>
        </row>
        <row r="94">
          <cell r="A94">
            <v>583</v>
          </cell>
          <cell r="B94" t="str">
            <v>Cam Woodfield Infant School</v>
          </cell>
          <cell r="D94">
            <v>15519</v>
          </cell>
          <cell r="E94">
            <v>0</v>
          </cell>
          <cell r="F94">
            <v>7209</v>
          </cell>
          <cell r="G94">
            <v>873</v>
          </cell>
          <cell r="H94">
            <v>0</v>
          </cell>
          <cell r="I94">
            <v>0</v>
          </cell>
          <cell r="J94">
            <v>371435</v>
          </cell>
          <cell r="K94">
            <v>0</v>
          </cell>
          <cell r="L94">
            <v>19900</v>
          </cell>
          <cell r="M94">
            <v>0</v>
          </cell>
          <cell r="N94">
            <v>19852</v>
          </cell>
          <cell r="O94">
            <v>0</v>
          </cell>
          <cell r="P94">
            <v>0</v>
          </cell>
          <cell r="Q94">
            <v>0</v>
          </cell>
          <cell r="R94">
            <v>0</v>
          </cell>
          <cell r="S94">
            <v>0</v>
          </cell>
          <cell r="T94">
            <v>0</v>
          </cell>
          <cell r="U94">
            <v>0</v>
          </cell>
          <cell r="V94">
            <v>0</v>
          </cell>
          <cell r="W94">
            <v>28956</v>
          </cell>
          <cell r="X94">
            <v>0</v>
          </cell>
          <cell r="Y94">
            <v>0</v>
          </cell>
          <cell r="Z94">
            <v>0</v>
          </cell>
          <cell r="AA94">
            <v>269454</v>
          </cell>
          <cell r="AB94">
            <v>9750</v>
          </cell>
          <cell r="AC94">
            <v>54975</v>
          </cell>
          <cell r="AD94">
            <v>11343</v>
          </cell>
          <cell r="AE94">
            <v>20027</v>
          </cell>
          <cell r="AF94">
            <v>0</v>
          </cell>
          <cell r="AG94">
            <v>11989</v>
          </cell>
          <cell r="AH94">
            <v>100</v>
          </cell>
          <cell r="AI94">
            <v>7500</v>
          </cell>
          <cell r="AJ94">
            <v>3674</v>
          </cell>
          <cell r="AK94">
            <v>0</v>
          </cell>
          <cell r="AL94">
            <v>6000</v>
          </cell>
          <cell r="AM94">
            <v>868</v>
          </cell>
          <cell r="AN94">
            <v>1500</v>
          </cell>
          <cell r="AO94">
            <v>1500</v>
          </cell>
          <cell r="AP94">
            <v>8400</v>
          </cell>
          <cell r="AQ94">
            <v>4828</v>
          </cell>
          <cell r="AR94">
            <v>1400</v>
          </cell>
          <cell r="AS94">
            <v>13763</v>
          </cell>
          <cell r="AT94">
            <v>1500</v>
          </cell>
          <cell r="AU94">
            <v>0</v>
          </cell>
          <cell r="AV94">
            <v>2250</v>
          </cell>
          <cell r="AW94">
            <v>3491</v>
          </cell>
          <cell r="AX94">
            <v>0</v>
          </cell>
          <cell r="AY94">
            <v>3480</v>
          </cell>
          <cell r="AZ94">
            <v>0</v>
          </cell>
          <cell r="BA94">
            <v>1300</v>
          </cell>
          <cell r="BB94">
            <v>9072</v>
          </cell>
          <cell r="BC94">
            <v>0</v>
          </cell>
          <cell r="BD94">
            <v>0</v>
          </cell>
          <cell r="BE94">
            <v>0</v>
          </cell>
          <cell r="BF94">
            <v>0</v>
          </cell>
          <cell r="BG94">
            <v>26627</v>
          </cell>
          <cell r="BH94">
            <v>0</v>
          </cell>
          <cell r="BI94">
            <v>0</v>
          </cell>
          <cell r="BJ94">
            <v>0</v>
          </cell>
          <cell r="BK94">
            <v>33836</v>
          </cell>
          <cell r="BL94">
            <v>0</v>
          </cell>
          <cell r="BM94">
            <v>873</v>
          </cell>
          <cell r="BN94">
            <v>7498</v>
          </cell>
          <cell r="BO94">
            <v>0</v>
          </cell>
          <cell r="BP94">
            <v>0</v>
          </cell>
          <cell r="BQ94">
            <v>0</v>
          </cell>
          <cell r="BR94">
            <v>0</v>
          </cell>
          <cell r="BS94">
            <v>0</v>
          </cell>
          <cell r="BT94">
            <v>7498</v>
          </cell>
        </row>
        <row r="95">
          <cell r="A95">
            <v>584</v>
          </cell>
          <cell r="B95" t="str">
            <v>Cam Woodfield Junior School</v>
          </cell>
          <cell r="C95">
            <v>1</v>
          </cell>
          <cell r="D95">
            <v>48470</v>
          </cell>
          <cell r="E95">
            <v>0</v>
          </cell>
          <cell r="F95">
            <v>36572</v>
          </cell>
          <cell r="G95">
            <v>0</v>
          </cell>
          <cell r="H95">
            <v>0</v>
          </cell>
          <cell r="I95">
            <v>0</v>
          </cell>
          <cell r="J95">
            <v>442490</v>
          </cell>
          <cell r="K95">
            <v>0</v>
          </cell>
          <cell r="L95">
            <v>59498</v>
          </cell>
          <cell r="M95">
            <v>0</v>
          </cell>
          <cell r="N95">
            <v>21107</v>
          </cell>
          <cell r="O95">
            <v>0</v>
          </cell>
          <cell r="P95">
            <v>0</v>
          </cell>
          <cell r="Q95">
            <v>6500</v>
          </cell>
          <cell r="R95">
            <v>0</v>
          </cell>
          <cell r="S95">
            <v>0</v>
          </cell>
          <cell r="T95">
            <v>0</v>
          </cell>
          <cell r="U95">
            <v>0</v>
          </cell>
          <cell r="V95">
            <v>200</v>
          </cell>
          <cell r="W95">
            <v>34233</v>
          </cell>
          <cell r="X95">
            <v>0</v>
          </cell>
          <cell r="Y95">
            <v>0</v>
          </cell>
          <cell r="Z95">
            <v>0</v>
          </cell>
          <cell r="AA95">
            <v>366203</v>
          </cell>
          <cell r="AB95">
            <v>7353</v>
          </cell>
          <cell r="AC95">
            <v>61181</v>
          </cell>
          <cell r="AD95">
            <v>17645</v>
          </cell>
          <cell r="AE95">
            <v>28308</v>
          </cell>
          <cell r="AF95">
            <v>0</v>
          </cell>
          <cell r="AG95">
            <v>12150</v>
          </cell>
          <cell r="AH95">
            <v>2550</v>
          </cell>
          <cell r="AI95">
            <v>2028</v>
          </cell>
          <cell r="AJ95">
            <v>3900</v>
          </cell>
          <cell r="AK95">
            <v>698</v>
          </cell>
          <cell r="AL95">
            <v>6930</v>
          </cell>
          <cell r="AM95">
            <v>5362</v>
          </cell>
          <cell r="AN95">
            <v>2600</v>
          </cell>
          <cell r="AO95">
            <v>2600</v>
          </cell>
          <cell r="AP95">
            <v>8000</v>
          </cell>
          <cell r="AQ95">
            <v>1710</v>
          </cell>
          <cell r="AR95">
            <v>1650</v>
          </cell>
          <cell r="AS95">
            <v>27102</v>
          </cell>
          <cell r="AT95">
            <v>3698</v>
          </cell>
          <cell r="AU95">
            <v>0</v>
          </cell>
          <cell r="AV95">
            <v>4300</v>
          </cell>
          <cell r="AW95">
            <v>4297</v>
          </cell>
          <cell r="AX95">
            <v>0</v>
          </cell>
          <cell r="AY95">
            <v>7050</v>
          </cell>
          <cell r="AZ95">
            <v>0</v>
          </cell>
          <cell r="BA95">
            <v>3000</v>
          </cell>
          <cell r="BB95">
            <v>9099</v>
          </cell>
          <cell r="BC95">
            <v>0</v>
          </cell>
          <cell r="BD95">
            <v>0</v>
          </cell>
          <cell r="BE95">
            <v>0</v>
          </cell>
          <cell r="BF95">
            <v>0</v>
          </cell>
          <cell r="BG95">
            <v>29651</v>
          </cell>
          <cell r="BH95">
            <v>0</v>
          </cell>
          <cell r="BI95">
            <v>0</v>
          </cell>
          <cell r="BJ95">
            <v>0</v>
          </cell>
          <cell r="BK95">
            <v>40000</v>
          </cell>
          <cell r="BL95">
            <v>0</v>
          </cell>
          <cell r="BM95">
            <v>0</v>
          </cell>
          <cell r="BN95">
            <v>23084</v>
          </cell>
          <cell r="BO95">
            <v>0</v>
          </cell>
          <cell r="BP95">
            <v>26223</v>
          </cell>
          <cell r="BQ95">
            <v>0</v>
          </cell>
          <cell r="BR95">
            <v>0</v>
          </cell>
          <cell r="BS95">
            <v>0</v>
          </cell>
          <cell r="BT95">
            <v>49307</v>
          </cell>
        </row>
        <row r="96">
          <cell r="A96">
            <v>585</v>
          </cell>
          <cell r="B96" t="str">
            <v>Cashes Green Primary School</v>
          </cell>
          <cell r="D96">
            <v>14744</v>
          </cell>
          <cell r="E96">
            <v>0</v>
          </cell>
          <cell r="F96">
            <v>-11709</v>
          </cell>
          <cell r="G96">
            <v>1085</v>
          </cell>
          <cell r="H96">
            <v>886</v>
          </cell>
          <cell r="I96">
            <v>0</v>
          </cell>
          <cell r="J96">
            <v>388579</v>
          </cell>
          <cell r="K96">
            <v>0</v>
          </cell>
          <cell r="L96">
            <v>52965</v>
          </cell>
          <cell r="M96">
            <v>0</v>
          </cell>
          <cell r="N96">
            <v>27287</v>
          </cell>
          <cell r="O96">
            <v>0</v>
          </cell>
          <cell r="P96">
            <v>-15341</v>
          </cell>
          <cell r="Q96">
            <v>6000</v>
          </cell>
          <cell r="R96">
            <v>0</v>
          </cell>
          <cell r="S96">
            <v>0</v>
          </cell>
          <cell r="T96">
            <v>0</v>
          </cell>
          <cell r="U96">
            <v>0</v>
          </cell>
          <cell r="V96">
            <v>0</v>
          </cell>
          <cell r="W96">
            <v>33976</v>
          </cell>
          <cell r="X96">
            <v>0</v>
          </cell>
          <cell r="Y96">
            <v>0</v>
          </cell>
          <cell r="Z96">
            <v>0</v>
          </cell>
          <cell r="AA96">
            <v>331830</v>
          </cell>
          <cell r="AB96">
            <v>0</v>
          </cell>
          <cell r="AC96">
            <v>54777</v>
          </cell>
          <cell r="AD96">
            <v>16613</v>
          </cell>
          <cell r="AE96">
            <v>25070</v>
          </cell>
          <cell r="AF96">
            <v>0</v>
          </cell>
          <cell r="AG96">
            <v>6642</v>
          </cell>
          <cell r="AH96">
            <v>0</v>
          </cell>
          <cell r="AI96">
            <v>1000</v>
          </cell>
          <cell r="AJ96">
            <v>4271</v>
          </cell>
          <cell r="AK96">
            <v>0</v>
          </cell>
          <cell r="AL96">
            <v>1000</v>
          </cell>
          <cell r="AM96">
            <v>4000</v>
          </cell>
          <cell r="AN96">
            <v>0</v>
          </cell>
          <cell r="AO96">
            <v>2000</v>
          </cell>
          <cell r="AP96">
            <v>7000</v>
          </cell>
          <cell r="AQ96">
            <v>6526</v>
          </cell>
          <cell r="AR96">
            <v>500</v>
          </cell>
          <cell r="AS96">
            <v>10500</v>
          </cell>
          <cell r="AT96">
            <v>6787</v>
          </cell>
          <cell r="AU96">
            <v>0</v>
          </cell>
          <cell r="AV96">
            <v>2949</v>
          </cell>
          <cell r="AW96">
            <v>4232</v>
          </cell>
          <cell r="AX96">
            <v>0</v>
          </cell>
          <cell r="AY96">
            <v>8700</v>
          </cell>
          <cell r="AZ96">
            <v>4500</v>
          </cell>
          <cell r="BA96">
            <v>0</v>
          </cell>
          <cell r="BB96">
            <v>9115</v>
          </cell>
          <cell r="BC96">
            <v>0</v>
          </cell>
          <cell r="BD96">
            <v>0</v>
          </cell>
          <cell r="BE96">
            <v>0</v>
          </cell>
          <cell r="BF96">
            <v>0</v>
          </cell>
          <cell r="BG96">
            <v>27194</v>
          </cell>
          <cell r="BH96">
            <v>15341</v>
          </cell>
          <cell r="BI96">
            <v>0</v>
          </cell>
          <cell r="BJ96">
            <v>0</v>
          </cell>
          <cell r="BK96">
            <v>31712</v>
          </cell>
          <cell r="BL96">
            <v>0</v>
          </cell>
          <cell r="BM96">
            <v>1085</v>
          </cell>
          <cell r="BN96">
            <v>198</v>
          </cell>
          <cell r="BO96">
            <v>0</v>
          </cell>
          <cell r="BP96">
            <v>0</v>
          </cell>
          <cell r="BQ96">
            <v>0</v>
          </cell>
          <cell r="BR96">
            <v>0</v>
          </cell>
          <cell r="BS96">
            <v>0</v>
          </cell>
          <cell r="BT96">
            <v>198</v>
          </cell>
        </row>
        <row r="97">
          <cell r="A97">
            <v>586</v>
          </cell>
          <cell r="B97" t="str">
            <v>Chalford Hill Primary School</v>
          </cell>
          <cell r="D97">
            <v>27017</v>
          </cell>
          <cell r="E97">
            <v>0</v>
          </cell>
          <cell r="F97">
            <v>63221</v>
          </cell>
          <cell r="G97">
            <v>2696</v>
          </cell>
          <cell r="H97">
            <v>0</v>
          </cell>
          <cell r="I97">
            <v>0</v>
          </cell>
          <cell r="J97">
            <v>550714</v>
          </cell>
          <cell r="K97">
            <v>0</v>
          </cell>
          <cell r="L97">
            <v>8553</v>
          </cell>
          <cell r="M97">
            <v>0</v>
          </cell>
          <cell r="N97">
            <v>14869</v>
          </cell>
          <cell r="O97">
            <v>0</v>
          </cell>
          <cell r="P97">
            <v>0</v>
          </cell>
          <cell r="Q97">
            <v>2330</v>
          </cell>
          <cell r="R97">
            <v>0</v>
          </cell>
          <cell r="S97">
            <v>0</v>
          </cell>
          <cell r="T97">
            <v>0</v>
          </cell>
          <cell r="U97">
            <v>0</v>
          </cell>
          <cell r="V97">
            <v>386</v>
          </cell>
          <cell r="W97">
            <v>38822</v>
          </cell>
          <cell r="X97">
            <v>0</v>
          </cell>
          <cell r="Y97">
            <v>0</v>
          </cell>
          <cell r="Z97">
            <v>0</v>
          </cell>
          <cell r="AA97">
            <v>406306</v>
          </cell>
          <cell r="AB97">
            <v>19853</v>
          </cell>
          <cell r="AC97">
            <v>71976</v>
          </cell>
          <cell r="AD97">
            <v>0</v>
          </cell>
          <cell r="AE97">
            <v>23910</v>
          </cell>
          <cell r="AF97">
            <v>0</v>
          </cell>
          <cell r="AG97">
            <v>9574</v>
          </cell>
          <cell r="AH97">
            <v>500</v>
          </cell>
          <cell r="AI97">
            <v>7312</v>
          </cell>
          <cell r="AJ97">
            <v>4741</v>
          </cell>
          <cell r="AK97">
            <v>1185</v>
          </cell>
          <cell r="AL97">
            <v>10195</v>
          </cell>
          <cell r="AM97">
            <v>4594</v>
          </cell>
          <cell r="AN97">
            <v>14500</v>
          </cell>
          <cell r="AO97">
            <v>1300</v>
          </cell>
          <cell r="AP97">
            <v>6000</v>
          </cell>
          <cell r="AQ97">
            <v>3176</v>
          </cell>
          <cell r="AR97">
            <v>1100</v>
          </cell>
          <cell r="AS97">
            <v>23151</v>
          </cell>
          <cell r="AT97">
            <v>1400</v>
          </cell>
          <cell r="AU97">
            <v>0</v>
          </cell>
          <cell r="AV97">
            <v>3836</v>
          </cell>
          <cell r="AW97">
            <v>5088</v>
          </cell>
          <cell r="AX97">
            <v>0</v>
          </cell>
          <cell r="AY97">
            <v>0</v>
          </cell>
          <cell r="AZ97">
            <v>0</v>
          </cell>
          <cell r="BA97">
            <v>830</v>
          </cell>
          <cell r="BB97">
            <v>10862</v>
          </cell>
          <cell r="BC97">
            <v>0</v>
          </cell>
          <cell r="BD97">
            <v>0</v>
          </cell>
          <cell r="BE97">
            <v>0</v>
          </cell>
          <cell r="BF97">
            <v>0</v>
          </cell>
          <cell r="BG97">
            <v>31667</v>
          </cell>
          <cell r="BH97">
            <v>0</v>
          </cell>
          <cell r="BI97">
            <v>0</v>
          </cell>
          <cell r="BJ97">
            <v>0</v>
          </cell>
          <cell r="BK97">
            <v>97308</v>
          </cell>
          <cell r="BL97">
            <v>0</v>
          </cell>
          <cell r="BM97">
            <v>276</v>
          </cell>
          <cell r="BN97">
            <v>11302</v>
          </cell>
          <cell r="BO97">
            <v>0</v>
          </cell>
          <cell r="BP97">
            <v>0</v>
          </cell>
          <cell r="BQ97">
            <v>0</v>
          </cell>
          <cell r="BR97">
            <v>0</v>
          </cell>
          <cell r="BS97">
            <v>0</v>
          </cell>
          <cell r="BT97">
            <v>11302</v>
          </cell>
        </row>
        <row r="98">
          <cell r="A98">
            <v>587</v>
          </cell>
          <cell r="B98" t="str">
            <v>Christ Church Church of England Primary School (Stroud)</v>
          </cell>
          <cell r="D98">
            <v>37005</v>
          </cell>
          <cell r="E98">
            <v>0</v>
          </cell>
          <cell r="F98">
            <v>0</v>
          </cell>
          <cell r="G98">
            <v>419</v>
          </cell>
          <cell r="H98">
            <v>0</v>
          </cell>
          <cell r="I98">
            <v>0</v>
          </cell>
          <cell r="J98">
            <v>179304</v>
          </cell>
          <cell r="K98">
            <v>0</v>
          </cell>
          <cell r="L98">
            <v>8638</v>
          </cell>
          <cell r="M98">
            <v>0</v>
          </cell>
          <cell r="N98">
            <v>19705</v>
          </cell>
          <cell r="O98">
            <v>0</v>
          </cell>
          <cell r="P98">
            <v>0</v>
          </cell>
          <cell r="Q98">
            <v>0</v>
          </cell>
          <cell r="R98">
            <v>0</v>
          </cell>
          <cell r="S98">
            <v>0</v>
          </cell>
          <cell r="T98">
            <v>0</v>
          </cell>
          <cell r="U98">
            <v>0</v>
          </cell>
          <cell r="V98">
            <v>0</v>
          </cell>
          <cell r="W98">
            <v>19975</v>
          </cell>
          <cell r="X98">
            <v>0</v>
          </cell>
          <cell r="Y98">
            <v>0</v>
          </cell>
          <cell r="Z98">
            <v>0</v>
          </cell>
          <cell r="AA98">
            <v>159613</v>
          </cell>
          <cell r="AB98">
            <v>12127</v>
          </cell>
          <cell r="AC98">
            <v>18218</v>
          </cell>
          <cell r="AD98">
            <v>5445</v>
          </cell>
          <cell r="AE98">
            <v>14365</v>
          </cell>
          <cell r="AF98">
            <v>0</v>
          </cell>
          <cell r="AG98">
            <v>3600</v>
          </cell>
          <cell r="AH98">
            <v>200</v>
          </cell>
          <cell r="AI98">
            <v>2100</v>
          </cell>
          <cell r="AJ98">
            <v>1938</v>
          </cell>
          <cell r="AK98">
            <v>646</v>
          </cell>
          <cell r="AL98">
            <v>8183</v>
          </cell>
          <cell r="AM98">
            <v>0</v>
          </cell>
          <cell r="AN98">
            <v>200</v>
          </cell>
          <cell r="AO98">
            <v>450</v>
          </cell>
          <cell r="AP98">
            <v>3500</v>
          </cell>
          <cell r="AQ98">
            <v>274</v>
          </cell>
          <cell r="AR98">
            <v>0</v>
          </cell>
          <cell r="AS98">
            <v>8428</v>
          </cell>
          <cell r="AT98">
            <v>2657</v>
          </cell>
          <cell r="AU98">
            <v>0</v>
          </cell>
          <cell r="AV98">
            <v>4642</v>
          </cell>
          <cell r="AW98">
            <v>1062</v>
          </cell>
          <cell r="AX98">
            <v>0</v>
          </cell>
          <cell r="AY98">
            <v>2610</v>
          </cell>
          <cell r="AZ98">
            <v>0</v>
          </cell>
          <cell r="BA98">
            <v>100</v>
          </cell>
          <cell r="BB98">
            <v>5996</v>
          </cell>
          <cell r="BC98">
            <v>0</v>
          </cell>
          <cell r="BD98">
            <v>0</v>
          </cell>
          <cell r="BE98">
            <v>0</v>
          </cell>
          <cell r="BF98">
            <v>0</v>
          </cell>
          <cell r="BG98">
            <v>0</v>
          </cell>
          <cell r="BH98">
            <v>0</v>
          </cell>
          <cell r="BI98">
            <v>0</v>
          </cell>
          <cell r="BJ98">
            <v>0</v>
          </cell>
          <cell r="BK98">
            <v>0</v>
          </cell>
          <cell r="BL98">
            <v>0</v>
          </cell>
          <cell r="BM98">
            <v>419</v>
          </cell>
          <cell r="BN98">
            <v>8273</v>
          </cell>
          <cell r="BO98">
            <v>0</v>
          </cell>
          <cell r="BP98">
            <v>0</v>
          </cell>
          <cell r="BQ98">
            <v>0</v>
          </cell>
          <cell r="BR98">
            <v>0</v>
          </cell>
          <cell r="BS98">
            <v>0</v>
          </cell>
          <cell r="BT98">
            <v>8273</v>
          </cell>
        </row>
        <row r="99">
          <cell r="A99">
            <v>589</v>
          </cell>
          <cell r="B99" t="str">
            <v>Charlton Kings Junior School</v>
          </cell>
          <cell r="C99">
            <v>1</v>
          </cell>
          <cell r="D99">
            <v>58690</v>
          </cell>
          <cell r="E99">
            <v>0</v>
          </cell>
          <cell r="F99">
            <v>0</v>
          </cell>
          <cell r="G99">
            <v>0</v>
          </cell>
          <cell r="H99">
            <v>6500</v>
          </cell>
          <cell r="I99">
            <v>0</v>
          </cell>
          <cell r="J99">
            <v>969261</v>
          </cell>
          <cell r="K99">
            <v>0</v>
          </cell>
          <cell r="L99">
            <v>34780</v>
          </cell>
          <cell r="M99">
            <v>0</v>
          </cell>
          <cell r="N99">
            <v>27849</v>
          </cell>
          <cell r="O99">
            <v>0</v>
          </cell>
          <cell r="P99">
            <v>0</v>
          </cell>
          <cell r="Q99">
            <v>0</v>
          </cell>
          <cell r="R99">
            <v>0</v>
          </cell>
          <cell r="S99">
            <v>0</v>
          </cell>
          <cell r="T99">
            <v>0</v>
          </cell>
          <cell r="U99">
            <v>0</v>
          </cell>
          <cell r="V99">
            <v>0</v>
          </cell>
          <cell r="W99">
            <v>58378</v>
          </cell>
          <cell r="X99">
            <v>0</v>
          </cell>
          <cell r="Y99">
            <v>0</v>
          </cell>
          <cell r="Z99">
            <v>0</v>
          </cell>
          <cell r="AA99">
            <v>697881</v>
          </cell>
          <cell r="AB99">
            <v>35106</v>
          </cell>
          <cell r="AC99">
            <v>131534</v>
          </cell>
          <cell r="AD99">
            <v>38882</v>
          </cell>
          <cell r="AE99">
            <v>52081</v>
          </cell>
          <cell r="AF99">
            <v>0</v>
          </cell>
          <cell r="AG99">
            <v>20362</v>
          </cell>
          <cell r="AH99">
            <v>100</v>
          </cell>
          <cell r="AI99">
            <v>500</v>
          </cell>
          <cell r="AJ99">
            <v>6000</v>
          </cell>
          <cell r="AK99">
            <v>1910</v>
          </cell>
          <cell r="AL99">
            <v>28879</v>
          </cell>
          <cell r="AM99">
            <v>15000</v>
          </cell>
          <cell r="AN99">
            <v>5200</v>
          </cell>
          <cell r="AO99">
            <v>4000</v>
          </cell>
          <cell r="AP99">
            <v>13000</v>
          </cell>
          <cell r="AQ99">
            <v>1663</v>
          </cell>
          <cell r="AR99">
            <v>4337</v>
          </cell>
          <cell r="AS99">
            <v>32652</v>
          </cell>
          <cell r="AT99">
            <v>4800</v>
          </cell>
          <cell r="AU99">
            <v>0</v>
          </cell>
          <cell r="AV99">
            <v>9935</v>
          </cell>
          <cell r="AW99">
            <v>8178</v>
          </cell>
          <cell r="AX99">
            <v>0</v>
          </cell>
          <cell r="AY99">
            <v>600</v>
          </cell>
          <cell r="AZ99">
            <v>0</v>
          </cell>
          <cell r="BA99">
            <v>3116</v>
          </cell>
          <cell r="BB99">
            <v>12227</v>
          </cell>
          <cell r="BC99">
            <v>0</v>
          </cell>
          <cell r="BD99">
            <v>0</v>
          </cell>
          <cell r="BE99">
            <v>0</v>
          </cell>
          <cell r="BF99">
            <v>0</v>
          </cell>
          <cell r="BG99">
            <v>41810</v>
          </cell>
          <cell r="BH99">
            <v>0</v>
          </cell>
          <cell r="BI99">
            <v>0</v>
          </cell>
          <cell r="BJ99">
            <v>0</v>
          </cell>
          <cell r="BK99">
            <v>48310</v>
          </cell>
          <cell r="BL99">
            <v>0</v>
          </cell>
          <cell r="BM99">
            <v>0</v>
          </cell>
          <cell r="BN99">
            <v>21015</v>
          </cell>
          <cell r="BO99">
            <v>0</v>
          </cell>
          <cell r="BP99">
            <v>0</v>
          </cell>
          <cell r="BQ99">
            <v>0</v>
          </cell>
          <cell r="BR99">
            <v>0</v>
          </cell>
          <cell r="BS99">
            <v>0</v>
          </cell>
          <cell r="BT99">
            <v>21015</v>
          </cell>
        </row>
        <row r="100">
          <cell r="A100">
            <v>590</v>
          </cell>
          <cell r="B100" t="str">
            <v>Charlton Kings Infant School</v>
          </cell>
          <cell r="C100">
            <v>1</v>
          </cell>
          <cell r="D100">
            <v>52918</v>
          </cell>
          <cell r="E100">
            <v>0</v>
          </cell>
          <cell r="F100">
            <v>32869</v>
          </cell>
          <cell r="G100">
            <v>555</v>
          </cell>
          <cell r="H100">
            <v>0</v>
          </cell>
          <cell r="I100">
            <v>0</v>
          </cell>
          <cell r="J100">
            <v>659576</v>
          </cell>
          <cell r="K100">
            <v>0</v>
          </cell>
          <cell r="L100">
            <v>23825</v>
          </cell>
          <cell r="M100">
            <v>0</v>
          </cell>
          <cell r="N100">
            <v>18613</v>
          </cell>
          <cell r="O100">
            <v>0</v>
          </cell>
          <cell r="P100">
            <v>0</v>
          </cell>
          <cell r="Q100">
            <v>86717</v>
          </cell>
          <cell r="R100">
            <v>0</v>
          </cell>
          <cell r="S100">
            <v>0</v>
          </cell>
          <cell r="T100">
            <v>0</v>
          </cell>
          <cell r="U100">
            <v>0</v>
          </cell>
          <cell r="V100">
            <v>6000</v>
          </cell>
          <cell r="W100">
            <v>43543</v>
          </cell>
          <cell r="X100">
            <v>0</v>
          </cell>
          <cell r="Y100">
            <v>0</v>
          </cell>
          <cell r="Z100">
            <v>0</v>
          </cell>
          <cell r="AA100">
            <v>504374</v>
          </cell>
          <cell r="AB100">
            <v>19636</v>
          </cell>
          <cell r="AC100">
            <v>140425</v>
          </cell>
          <cell r="AD100">
            <v>0</v>
          </cell>
          <cell r="AE100">
            <v>36100</v>
          </cell>
          <cell r="AF100">
            <v>0</v>
          </cell>
          <cell r="AG100">
            <v>22334</v>
          </cell>
          <cell r="AH100">
            <v>215</v>
          </cell>
          <cell r="AI100">
            <v>6646</v>
          </cell>
          <cell r="AJ100">
            <v>7004</v>
          </cell>
          <cell r="AK100">
            <v>1800</v>
          </cell>
          <cell r="AL100">
            <v>30250</v>
          </cell>
          <cell r="AM100">
            <v>2400</v>
          </cell>
          <cell r="AN100">
            <v>21700</v>
          </cell>
          <cell r="AO100">
            <v>3500</v>
          </cell>
          <cell r="AP100">
            <v>10200</v>
          </cell>
          <cell r="AQ100">
            <v>2472</v>
          </cell>
          <cell r="AR100">
            <v>1850</v>
          </cell>
          <cell r="AS100">
            <v>14470</v>
          </cell>
          <cell r="AT100">
            <v>10622</v>
          </cell>
          <cell r="AU100">
            <v>0</v>
          </cell>
          <cell r="AV100">
            <v>11050</v>
          </cell>
          <cell r="AW100">
            <v>6900</v>
          </cell>
          <cell r="AX100">
            <v>0</v>
          </cell>
          <cell r="AY100">
            <v>500</v>
          </cell>
          <cell r="AZ100">
            <v>0</v>
          </cell>
          <cell r="BA100">
            <v>750</v>
          </cell>
          <cell r="BB100">
            <v>12394</v>
          </cell>
          <cell r="BC100">
            <v>0</v>
          </cell>
          <cell r="BD100">
            <v>0</v>
          </cell>
          <cell r="BE100">
            <v>0</v>
          </cell>
          <cell r="BF100">
            <v>0</v>
          </cell>
          <cell r="BG100">
            <v>33872</v>
          </cell>
          <cell r="BH100">
            <v>0</v>
          </cell>
          <cell r="BI100">
            <v>0</v>
          </cell>
          <cell r="BJ100">
            <v>0</v>
          </cell>
          <cell r="BK100">
            <v>66741</v>
          </cell>
          <cell r="BL100">
            <v>0</v>
          </cell>
          <cell r="BM100">
            <v>555</v>
          </cell>
          <cell r="BN100">
            <v>23600</v>
          </cell>
          <cell r="BO100">
            <v>0</v>
          </cell>
          <cell r="BP100">
            <v>0</v>
          </cell>
          <cell r="BQ100">
            <v>0</v>
          </cell>
          <cell r="BR100">
            <v>0</v>
          </cell>
          <cell r="BS100">
            <v>0</v>
          </cell>
          <cell r="BT100">
            <v>23600</v>
          </cell>
        </row>
        <row r="101">
          <cell r="A101">
            <v>591</v>
          </cell>
          <cell r="B101" t="str">
            <v>Holy Apostles' Church of England Primary School</v>
          </cell>
          <cell r="C101">
            <v>1</v>
          </cell>
          <cell r="D101">
            <v>110079</v>
          </cell>
          <cell r="E101">
            <v>0</v>
          </cell>
          <cell r="F101">
            <v>0</v>
          </cell>
          <cell r="G101">
            <v>135</v>
          </cell>
          <cell r="H101">
            <v>13002</v>
          </cell>
          <cell r="I101">
            <v>0</v>
          </cell>
          <cell r="J101">
            <v>506605</v>
          </cell>
          <cell r="K101">
            <v>0</v>
          </cell>
          <cell r="L101">
            <v>18532</v>
          </cell>
          <cell r="M101">
            <v>0</v>
          </cell>
          <cell r="N101">
            <v>22708</v>
          </cell>
          <cell r="O101">
            <v>0</v>
          </cell>
          <cell r="P101">
            <v>0</v>
          </cell>
          <cell r="Q101">
            <v>19500</v>
          </cell>
          <cell r="R101">
            <v>0</v>
          </cell>
          <cell r="S101">
            <v>0</v>
          </cell>
          <cell r="T101">
            <v>0</v>
          </cell>
          <cell r="U101">
            <v>0</v>
          </cell>
          <cell r="V101">
            <v>3771</v>
          </cell>
          <cell r="W101">
            <v>36518</v>
          </cell>
          <cell r="X101">
            <v>0</v>
          </cell>
          <cell r="Y101">
            <v>0</v>
          </cell>
          <cell r="Z101">
            <v>0</v>
          </cell>
          <cell r="AA101">
            <v>365147</v>
          </cell>
          <cell r="AB101">
            <v>13680</v>
          </cell>
          <cell r="AC101">
            <v>71875</v>
          </cell>
          <cell r="AD101">
            <v>15218</v>
          </cell>
          <cell r="AE101">
            <v>25408</v>
          </cell>
          <cell r="AF101">
            <v>0</v>
          </cell>
          <cell r="AG101">
            <v>9158</v>
          </cell>
          <cell r="AH101">
            <v>300</v>
          </cell>
          <cell r="AI101">
            <v>1300</v>
          </cell>
          <cell r="AJ101">
            <v>4296</v>
          </cell>
          <cell r="AK101">
            <v>1074</v>
          </cell>
          <cell r="AL101">
            <v>106105</v>
          </cell>
          <cell r="AM101">
            <v>5620</v>
          </cell>
          <cell r="AN101">
            <v>1275</v>
          </cell>
          <cell r="AO101">
            <v>2192</v>
          </cell>
          <cell r="AP101">
            <v>8500</v>
          </cell>
          <cell r="AQ101">
            <v>1340</v>
          </cell>
          <cell r="AR101">
            <v>1625</v>
          </cell>
          <cell r="AS101">
            <v>38576</v>
          </cell>
          <cell r="AT101">
            <v>1400</v>
          </cell>
          <cell r="AU101">
            <v>0</v>
          </cell>
          <cell r="AV101">
            <v>6897</v>
          </cell>
          <cell r="AW101">
            <v>5067</v>
          </cell>
          <cell r="AX101">
            <v>0</v>
          </cell>
          <cell r="AY101">
            <v>0</v>
          </cell>
          <cell r="AZ101">
            <v>0</v>
          </cell>
          <cell r="BA101">
            <v>8000</v>
          </cell>
          <cell r="BB101">
            <v>9985</v>
          </cell>
          <cell r="BC101">
            <v>0</v>
          </cell>
          <cell r="BD101">
            <v>0</v>
          </cell>
          <cell r="BE101">
            <v>0</v>
          </cell>
          <cell r="BF101">
            <v>0</v>
          </cell>
          <cell r="BG101">
            <v>0</v>
          </cell>
          <cell r="BH101">
            <v>0</v>
          </cell>
          <cell r="BI101">
            <v>0</v>
          </cell>
          <cell r="BJ101">
            <v>0</v>
          </cell>
          <cell r="BK101">
            <v>13002</v>
          </cell>
          <cell r="BL101">
            <v>0</v>
          </cell>
          <cell r="BM101">
            <v>135</v>
          </cell>
          <cell r="BN101">
            <v>13675</v>
          </cell>
          <cell r="BO101">
            <v>0</v>
          </cell>
          <cell r="BP101">
            <v>0</v>
          </cell>
          <cell r="BQ101">
            <v>0</v>
          </cell>
          <cell r="BR101">
            <v>0</v>
          </cell>
          <cell r="BS101">
            <v>0</v>
          </cell>
          <cell r="BT101">
            <v>13675</v>
          </cell>
        </row>
        <row r="102">
          <cell r="A102">
            <v>592</v>
          </cell>
          <cell r="B102" t="str">
            <v>St. Andrew's Church of England Primary School</v>
          </cell>
          <cell r="D102">
            <v>77766</v>
          </cell>
          <cell r="E102">
            <v>0</v>
          </cell>
          <cell r="F102">
            <v>0</v>
          </cell>
          <cell r="G102">
            <v>483</v>
          </cell>
          <cell r="H102">
            <v>0</v>
          </cell>
          <cell r="I102">
            <v>0</v>
          </cell>
          <cell r="J102">
            <v>264050</v>
          </cell>
          <cell r="K102">
            <v>0</v>
          </cell>
          <cell r="L102">
            <v>24046</v>
          </cell>
          <cell r="M102">
            <v>0</v>
          </cell>
          <cell r="N102">
            <v>20467</v>
          </cell>
          <cell r="O102">
            <v>0</v>
          </cell>
          <cell r="P102">
            <v>0</v>
          </cell>
          <cell r="Q102">
            <v>7900</v>
          </cell>
          <cell r="R102">
            <v>0</v>
          </cell>
          <cell r="S102">
            <v>0</v>
          </cell>
          <cell r="T102">
            <v>0</v>
          </cell>
          <cell r="U102">
            <v>5000</v>
          </cell>
          <cell r="V102">
            <v>11000</v>
          </cell>
          <cell r="W102">
            <v>24003</v>
          </cell>
          <cell r="X102">
            <v>0</v>
          </cell>
          <cell r="Y102">
            <v>0</v>
          </cell>
          <cell r="Z102">
            <v>0</v>
          </cell>
          <cell r="AA102">
            <v>202034</v>
          </cell>
          <cell r="AB102">
            <v>8218</v>
          </cell>
          <cell r="AC102">
            <v>62855</v>
          </cell>
          <cell r="AD102">
            <v>3500</v>
          </cell>
          <cell r="AE102">
            <v>12829</v>
          </cell>
          <cell r="AF102">
            <v>0</v>
          </cell>
          <cell r="AG102">
            <v>11157</v>
          </cell>
          <cell r="AH102">
            <v>0</v>
          </cell>
          <cell r="AI102">
            <v>1400</v>
          </cell>
          <cell r="AJ102">
            <v>1883</v>
          </cell>
          <cell r="AK102">
            <v>471</v>
          </cell>
          <cell r="AL102">
            <v>30300</v>
          </cell>
          <cell r="AM102">
            <v>1320</v>
          </cell>
          <cell r="AN102">
            <v>7400</v>
          </cell>
          <cell r="AO102">
            <v>400</v>
          </cell>
          <cell r="AP102">
            <v>4200</v>
          </cell>
          <cell r="AQ102">
            <v>420</v>
          </cell>
          <cell r="AR102">
            <v>300</v>
          </cell>
          <cell r="AS102">
            <v>12422</v>
          </cell>
          <cell r="AT102">
            <v>5700</v>
          </cell>
          <cell r="AU102">
            <v>0</v>
          </cell>
          <cell r="AV102">
            <v>1200</v>
          </cell>
          <cell r="AW102">
            <v>2318</v>
          </cell>
          <cell r="AX102">
            <v>0</v>
          </cell>
          <cell r="AY102">
            <v>11900</v>
          </cell>
          <cell r="AZ102">
            <v>0</v>
          </cell>
          <cell r="BA102">
            <v>7000</v>
          </cell>
          <cell r="BB102">
            <v>7383</v>
          </cell>
          <cell r="BC102">
            <v>0</v>
          </cell>
          <cell r="BD102">
            <v>0</v>
          </cell>
          <cell r="BE102">
            <v>0</v>
          </cell>
          <cell r="BF102">
            <v>0</v>
          </cell>
          <cell r="BG102">
            <v>0</v>
          </cell>
          <cell r="BH102">
            <v>0</v>
          </cell>
          <cell r="BI102">
            <v>0</v>
          </cell>
          <cell r="BJ102">
            <v>0</v>
          </cell>
          <cell r="BK102">
            <v>0</v>
          </cell>
          <cell r="BL102">
            <v>0</v>
          </cell>
          <cell r="BM102">
            <v>483</v>
          </cell>
          <cell r="BN102">
            <v>15250</v>
          </cell>
          <cell r="BO102">
            <v>0</v>
          </cell>
          <cell r="BP102">
            <v>0</v>
          </cell>
          <cell r="BQ102">
            <v>0</v>
          </cell>
          <cell r="BR102">
            <v>0</v>
          </cell>
          <cell r="BS102">
            <v>0</v>
          </cell>
          <cell r="BT102">
            <v>37622</v>
          </cell>
        </row>
        <row r="103">
          <cell r="A103">
            <v>593</v>
          </cell>
          <cell r="B103" t="str">
            <v>Glenfall Community Primary School</v>
          </cell>
          <cell r="D103">
            <v>2394.85</v>
          </cell>
          <cell r="E103">
            <v>0</v>
          </cell>
          <cell r="F103">
            <v>5815</v>
          </cell>
          <cell r="G103">
            <v>609</v>
          </cell>
          <cell r="H103">
            <v>0</v>
          </cell>
          <cell r="I103">
            <v>0</v>
          </cell>
          <cell r="J103">
            <v>454498</v>
          </cell>
          <cell r="K103">
            <v>0</v>
          </cell>
          <cell r="L103">
            <v>28911</v>
          </cell>
          <cell r="M103">
            <v>0</v>
          </cell>
          <cell r="N103">
            <v>36851</v>
          </cell>
          <cell r="O103">
            <v>0</v>
          </cell>
          <cell r="P103">
            <v>0</v>
          </cell>
          <cell r="Q103">
            <v>5149</v>
          </cell>
          <cell r="R103">
            <v>0</v>
          </cell>
          <cell r="S103">
            <v>0</v>
          </cell>
          <cell r="T103">
            <v>0</v>
          </cell>
          <cell r="U103">
            <v>0</v>
          </cell>
          <cell r="V103">
            <v>0</v>
          </cell>
          <cell r="W103">
            <v>34092</v>
          </cell>
          <cell r="X103">
            <v>0</v>
          </cell>
          <cell r="Y103">
            <v>0</v>
          </cell>
          <cell r="Z103">
            <v>0</v>
          </cell>
          <cell r="AA103">
            <v>368041</v>
          </cell>
          <cell r="AB103">
            <v>7176</v>
          </cell>
          <cell r="AC103">
            <v>58191</v>
          </cell>
          <cell r="AD103">
            <v>0</v>
          </cell>
          <cell r="AE103">
            <v>26229</v>
          </cell>
          <cell r="AF103">
            <v>0</v>
          </cell>
          <cell r="AG103">
            <v>9672</v>
          </cell>
          <cell r="AH103">
            <v>0</v>
          </cell>
          <cell r="AI103">
            <v>6750</v>
          </cell>
          <cell r="AJ103">
            <v>4018</v>
          </cell>
          <cell r="AK103">
            <v>1005</v>
          </cell>
          <cell r="AL103">
            <v>4500</v>
          </cell>
          <cell r="AM103">
            <v>2500</v>
          </cell>
          <cell r="AN103">
            <v>16000</v>
          </cell>
          <cell r="AO103">
            <v>1500</v>
          </cell>
          <cell r="AP103">
            <v>7000</v>
          </cell>
          <cell r="AQ103">
            <v>6907</v>
          </cell>
          <cell r="AR103">
            <v>600</v>
          </cell>
          <cell r="AS103">
            <v>13669</v>
          </cell>
          <cell r="AT103">
            <v>1900</v>
          </cell>
          <cell r="AU103">
            <v>0</v>
          </cell>
          <cell r="AV103">
            <v>5157</v>
          </cell>
          <cell r="AW103">
            <v>4372</v>
          </cell>
          <cell r="AX103">
            <v>0</v>
          </cell>
          <cell r="AY103">
            <v>435</v>
          </cell>
          <cell r="AZ103">
            <v>0</v>
          </cell>
          <cell r="BA103">
            <v>2593</v>
          </cell>
          <cell r="BB103">
            <v>10658</v>
          </cell>
          <cell r="BC103">
            <v>0</v>
          </cell>
          <cell r="BD103">
            <v>0</v>
          </cell>
          <cell r="BE103">
            <v>0</v>
          </cell>
          <cell r="BF103">
            <v>0</v>
          </cell>
          <cell r="BG103">
            <v>29462</v>
          </cell>
          <cell r="BH103">
            <v>0</v>
          </cell>
          <cell r="BI103">
            <v>0</v>
          </cell>
          <cell r="BJ103">
            <v>0</v>
          </cell>
          <cell r="BK103">
            <v>35277</v>
          </cell>
          <cell r="BL103">
            <v>0</v>
          </cell>
          <cell r="BM103">
            <v>609</v>
          </cell>
          <cell r="BN103">
            <v>3022.8499999999767</v>
          </cell>
          <cell r="BO103">
            <v>0</v>
          </cell>
          <cell r="BP103">
            <v>0</v>
          </cell>
          <cell r="BQ103">
            <v>0</v>
          </cell>
          <cell r="BR103">
            <v>0</v>
          </cell>
          <cell r="BS103">
            <v>0</v>
          </cell>
          <cell r="BT103">
            <v>3022.8499999999767</v>
          </cell>
        </row>
        <row r="104">
          <cell r="A104">
            <v>594</v>
          </cell>
          <cell r="B104" t="str">
            <v>St. James' and Ebrington Church of England Primary Schools</v>
          </cell>
          <cell r="D104">
            <v>6034</v>
          </cell>
          <cell r="E104">
            <v>0</v>
          </cell>
          <cell r="F104">
            <v>0</v>
          </cell>
          <cell r="G104">
            <v>844</v>
          </cell>
          <cell r="H104">
            <v>0</v>
          </cell>
          <cell r="I104">
            <v>0</v>
          </cell>
          <cell r="J104">
            <v>514992</v>
          </cell>
          <cell r="K104">
            <v>0</v>
          </cell>
          <cell r="L104">
            <v>37618</v>
          </cell>
          <cell r="M104">
            <v>0</v>
          </cell>
          <cell r="N104">
            <v>27072</v>
          </cell>
          <cell r="O104">
            <v>0</v>
          </cell>
          <cell r="P104">
            <v>0</v>
          </cell>
          <cell r="Q104">
            <v>0</v>
          </cell>
          <cell r="R104">
            <v>0</v>
          </cell>
          <cell r="S104">
            <v>0</v>
          </cell>
          <cell r="T104">
            <v>0</v>
          </cell>
          <cell r="U104">
            <v>0</v>
          </cell>
          <cell r="V104">
            <v>3980</v>
          </cell>
          <cell r="W104">
            <v>36893</v>
          </cell>
          <cell r="X104">
            <v>0</v>
          </cell>
          <cell r="Y104">
            <v>0</v>
          </cell>
          <cell r="Z104">
            <v>0</v>
          </cell>
          <cell r="AA104">
            <v>419565</v>
          </cell>
          <cell r="AB104">
            <v>4000</v>
          </cell>
          <cell r="AC104">
            <v>68189</v>
          </cell>
          <cell r="AD104">
            <v>15500</v>
          </cell>
          <cell r="AE104">
            <v>27690</v>
          </cell>
          <cell r="AF104">
            <v>0</v>
          </cell>
          <cell r="AG104">
            <v>12771</v>
          </cell>
          <cell r="AH104">
            <v>600</v>
          </cell>
          <cell r="AI104">
            <v>2150</v>
          </cell>
          <cell r="AJ104">
            <v>4179</v>
          </cell>
          <cell r="AK104">
            <v>1045</v>
          </cell>
          <cell r="AL104">
            <v>3100</v>
          </cell>
          <cell r="AM104">
            <v>2500</v>
          </cell>
          <cell r="AN104">
            <v>1000</v>
          </cell>
          <cell r="AO104">
            <v>2240</v>
          </cell>
          <cell r="AP104">
            <v>10400</v>
          </cell>
          <cell r="AQ104">
            <v>1294</v>
          </cell>
          <cell r="AR104">
            <v>1475</v>
          </cell>
          <cell r="AS104">
            <v>15740</v>
          </cell>
          <cell r="AT104">
            <v>3641</v>
          </cell>
          <cell r="AU104">
            <v>0</v>
          </cell>
          <cell r="AV104">
            <v>6310</v>
          </cell>
          <cell r="AW104">
            <v>4347</v>
          </cell>
          <cell r="AX104">
            <v>0</v>
          </cell>
          <cell r="AY104">
            <v>5855</v>
          </cell>
          <cell r="AZ104">
            <v>0</v>
          </cell>
          <cell r="BA104">
            <v>0</v>
          </cell>
          <cell r="BB104">
            <v>10426</v>
          </cell>
          <cell r="BC104">
            <v>0</v>
          </cell>
          <cell r="BD104">
            <v>0</v>
          </cell>
          <cell r="BE104">
            <v>0</v>
          </cell>
          <cell r="BF104">
            <v>0</v>
          </cell>
          <cell r="BG104">
            <v>0</v>
          </cell>
          <cell r="BH104">
            <v>0</v>
          </cell>
          <cell r="BI104">
            <v>0</v>
          </cell>
          <cell r="BJ104">
            <v>0</v>
          </cell>
          <cell r="BK104">
            <v>0</v>
          </cell>
          <cell r="BL104">
            <v>0</v>
          </cell>
          <cell r="BM104">
            <v>844</v>
          </cell>
          <cell r="BN104">
            <v>2572</v>
          </cell>
          <cell r="BO104">
            <v>0</v>
          </cell>
          <cell r="BP104">
            <v>0</v>
          </cell>
          <cell r="BQ104">
            <v>0</v>
          </cell>
          <cell r="BR104">
            <v>0</v>
          </cell>
          <cell r="BS104">
            <v>0</v>
          </cell>
          <cell r="BT104">
            <v>2572</v>
          </cell>
        </row>
        <row r="105">
          <cell r="A105">
            <v>596</v>
          </cell>
          <cell r="B105" t="str">
            <v>St. Catharine's Catholic Primary School</v>
          </cell>
          <cell r="D105">
            <v>9922.1099999998696</v>
          </cell>
          <cell r="E105">
            <v>0</v>
          </cell>
          <cell r="F105">
            <v>0</v>
          </cell>
          <cell r="G105">
            <v>0</v>
          </cell>
          <cell r="H105">
            <v>0</v>
          </cell>
          <cell r="I105">
            <v>0</v>
          </cell>
          <cell r="J105">
            <v>409331</v>
          </cell>
          <cell r="K105">
            <v>0</v>
          </cell>
          <cell r="L105">
            <v>11192</v>
          </cell>
          <cell r="M105">
            <v>0</v>
          </cell>
          <cell r="N105">
            <v>18014</v>
          </cell>
          <cell r="O105">
            <v>0</v>
          </cell>
          <cell r="P105">
            <v>0</v>
          </cell>
          <cell r="Q105">
            <v>24026</v>
          </cell>
          <cell r="R105">
            <v>0</v>
          </cell>
          <cell r="S105">
            <v>0</v>
          </cell>
          <cell r="T105">
            <v>0</v>
          </cell>
          <cell r="U105">
            <v>0</v>
          </cell>
          <cell r="V105">
            <v>5500</v>
          </cell>
          <cell r="W105">
            <v>31893</v>
          </cell>
          <cell r="X105">
            <v>0</v>
          </cell>
          <cell r="Y105">
            <v>0</v>
          </cell>
          <cell r="Z105">
            <v>0</v>
          </cell>
          <cell r="AA105">
            <v>306931</v>
          </cell>
          <cell r="AB105">
            <v>6000</v>
          </cell>
          <cell r="AC105">
            <v>55723</v>
          </cell>
          <cell r="AD105">
            <v>11604</v>
          </cell>
          <cell r="AE105">
            <v>20877</v>
          </cell>
          <cell r="AF105">
            <v>0</v>
          </cell>
          <cell r="AG105">
            <v>27123</v>
          </cell>
          <cell r="AH105">
            <v>2000</v>
          </cell>
          <cell r="AI105">
            <v>1750</v>
          </cell>
          <cell r="AJ105">
            <v>3535</v>
          </cell>
          <cell r="AK105">
            <v>880</v>
          </cell>
          <cell r="AL105">
            <v>6144</v>
          </cell>
          <cell r="AM105">
            <v>1400</v>
          </cell>
          <cell r="AN105">
            <v>1000</v>
          </cell>
          <cell r="AO105">
            <v>1700</v>
          </cell>
          <cell r="AP105">
            <v>9000</v>
          </cell>
          <cell r="AQ105">
            <v>1275</v>
          </cell>
          <cell r="AR105">
            <v>1700</v>
          </cell>
          <cell r="AS105">
            <v>16241</v>
          </cell>
          <cell r="AT105">
            <v>7000</v>
          </cell>
          <cell r="AU105">
            <v>0</v>
          </cell>
          <cell r="AV105">
            <v>4180</v>
          </cell>
          <cell r="AW105">
            <v>3853</v>
          </cell>
          <cell r="AX105">
            <v>0</v>
          </cell>
          <cell r="AY105">
            <v>3480</v>
          </cell>
          <cell r="AZ105">
            <v>0</v>
          </cell>
          <cell r="BA105">
            <v>600</v>
          </cell>
          <cell r="BB105">
            <v>13451</v>
          </cell>
          <cell r="BC105">
            <v>0</v>
          </cell>
          <cell r="BD105">
            <v>0</v>
          </cell>
          <cell r="BE105">
            <v>0</v>
          </cell>
          <cell r="BF105">
            <v>0</v>
          </cell>
          <cell r="BG105">
            <v>0</v>
          </cell>
          <cell r="BH105">
            <v>0</v>
          </cell>
          <cell r="BI105">
            <v>0</v>
          </cell>
          <cell r="BJ105">
            <v>0</v>
          </cell>
          <cell r="BK105">
            <v>0</v>
          </cell>
          <cell r="BL105">
            <v>0</v>
          </cell>
          <cell r="BM105">
            <v>0</v>
          </cell>
          <cell r="BN105">
            <v>2431.1099999998696</v>
          </cell>
          <cell r="BO105">
            <v>0</v>
          </cell>
          <cell r="BP105">
            <v>0</v>
          </cell>
          <cell r="BQ105">
            <v>0</v>
          </cell>
          <cell r="BR105">
            <v>0</v>
          </cell>
          <cell r="BS105">
            <v>0</v>
          </cell>
          <cell r="BT105">
            <v>2431.1099999998696</v>
          </cell>
        </row>
        <row r="106">
          <cell r="A106">
            <v>598</v>
          </cell>
          <cell r="B106" t="str">
            <v>Churcham Primary School</v>
          </cell>
          <cell r="D106">
            <v>22038</v>
          </cell>
          <cell r="E106">
            <v>0</v>
          </cell>
          <cell r="F106">
            <v>48737</v>
          </cell>
          <cell r="G106">
            <v>4046</v>
          </cell>
          <cell r="H106">
            <v>0</v>
          </cell>
          <cell r="I106">
            <v>0</v>
          </cell>
          <cell r="J106">
            <v>196605</v>
          </cell>
          <cell r="K106">
            <v>0</v>
          </cell>
          <cell r="L106">
            <v>5728</v>
          </cell>
          <cell r="M106">
            <v>0</v>
          </cell>
          <cell r="N106">
            <v>19313</v>
          </cell>
          <cell r="O106">
            <v>0</v>
          </cell>
          <cell r="P106">
            <v>0</v>
          </cell>
          <cell r="Q106">
            <v>3086</v>
          </cell>
          <cell r="R106">
            <v>0</v>
          </cell>
          <cell r="S106">
            <v>0</v>
          </cell>
          <cell r="T106">
            <v>0</v>
          </cell>
          <cell r="U106">
            <v>1118</v>
          </cell>
          <cell r="V106">
            <v>1250</v>
          </cell>
          <cell r="W106">
            <v>21150</v>
          </cell>
          <cell r="X106">
            <v>0</v>
          </cell>
          <cell r="Y106">
            <v>0</v>
          </cell>
          <cell r="Z106">
            <v>0</v>
          </cell>
          <cell r="AA106">
            <v>157926</v>
          </cell>
          <cell r="AB106">
            <v>9141</v>
          </cell>
          <cell r="AC106">
            <v>28382</v>
          </cell>
          <cell r="AD106">
            <v>0</v>
          </cell>
          <cell r="AE106">
            <v>13703</v>
          </cell>
          <cell r="AF106">
            <v>0</v>
          </cell>
          <cell r="AG106">
            <v>7560</v>
          </cell>
          <cell r="AH106">
            <v>2752</v>
          </cell>
          <cell r="AI106">
            <v>600</v>
          </cell>
          <cell r="AJ106">
            <v>2026</v>
          </cell>
          <cell r="AK106">
            <v>0</v>
          </cell>
          <cell r="AL106">
            <v>1047</v>
          </cell>
          <cell r="AM106">
            <v>1648</v>
          </cell>
          <cell r="AN106">
            <v>7544</v>
          </cell>
          <cell r="AO106">
            <v>550</v>
          </cell>
          <cell r="AP106">
            <v>4000</v>
          </cell>
          <cell r="AQ106">
            <v>1513</v>
          </cell>
          <cell r="AR106">
            <v>700</v>
          </cell>
          <cell r="AS106">
            <v>7708</v>
          </cell>
          <cell r="AT106">
            <v>1865</v>
          </cell>
          <cell r="AU106">
            <v>0</v>
          </cell>
          <cell r="AV106">
            <v>1795</v>
          </cell>
          <cell r="AW106">
            <v>1457</v>
          </cell>
          <cell r="AX106">
            <v>0</v>
          </cell>
          <cell r="AY106">
            <v>6837</v>
          </cell>
          <cell r="AZ106">
            <v>0</v>
          </cell>
          <cell r="BA106">
            <v>4483</v>
          </cell>
          <cell r="BB106">
            <v>5654</v>
          </cell>
          <cell r="BC106">
            <v>0</v>
          </cell>
          <cell r="BD106">
            <v>0</v>
          </cell>
          <cell r="BE106">
            <v>0</v>
          </cell>
          <cell r="BF106">
            <v>0</v>
          </cell>
          <cell r="BG106">
            <v>21776</v>
          </cell>
          <cell r="BH106">
            <v>0</v>
          </cell>
          <cell r="BI106">
            <v>0</v>
          </cell>
          <cell r="BJ106">
            <v>0</v>
          </cell>
          <cell r="BK106">
            <v>74523</v>
          </cell>
          <cell r="BL106">
            <v>0</v>
          </cell>
          <cell r="BM106">
            <v>36</v>
          </cell>
          <cell r="BN106">
            <v>1397</v>
          </cell>
          <cell r="BO106">
            <v>0</v>
          </cell>
          <cell r="BP106">
            <v>0</v>
          </cell>
          <cell r="BQ106">
            <v>0</v>
          </cell>
          <cell r="BR106">
            <v>0</v>
          </cell>
          <cell r="BS106">
            <v>0</v>
          </cell>
          <cell r="BT106">
            <v>1397</v>
          </cell>
        </row>
        <row r="107">
          <cell r="A107">
            <v>599</v>
          </cell>
          <cell r="B107" t="str">
            <v>Churchdown Parton Manor Infant School</v>
          </cell>
          <cell r="D107">
            <v>23314</v>
          </cell>
          <cell r="E107">
            <v>0</v>
          </cell>
          <cell r="F107">
            <v>16311</v>
          </cell>
          <cell r="G107">
            <v>8376</v>
          </cell>
          <cell r="H107">
            <v>0</v>
          </cell>
          <cell r="I107">
            <v>0</v>
          </cell>
          <cell r="J107">
            <v>337728</v>
          </cell>
          <cell r="K107">
            <v>0</v>
          </cell>
          <cell r="L107">
            <v>47211</v>
          </cell>
          <cell r="M107">
            <v>0</v>
          </cell>
          <cell r="N107">
            <v>20612</v>
          </cell>
          <cell r="O107">
            <v>0</v>
          </cell>
          <cell r="P107">
            <v>0</v>
          </cell>
          <cell r="Q107">
            <v>3140</v>
          </cell>
          <cell r="R107">
            <v>0</v>
          </cell>
          <cell r="S107">
            <v>0</v>
          </cell>
          <cell r="T107">
            <v>0</v>
          </cell>
          <cell r="U107">
            <v>0</v>
          </cell>
          <cell r="V107">
            <v>0</v>
          </cell>
          <cell r="W107">
            <v>28785</v>
          </cell>
          <cell r="X107">
            <v>0</v>
          </cell>
          <cell r="Y107">
            <v>0</v>
          </cell>
          <cell r="Z107">
            <v>0</v>
          </cell>
          <cell r="AA107">
            <v>254019</v>
          </cell>
          <cell r="AB107">
            <v>11036</v>
          </cell>
          <cell r="AC107">
            <v>73733</v>
          </cell>
          <cell r="AD107">
            <v>23361</v>
          </cell>
          <cell r="AE107">
            <v>23386</v>
          </cell>
          <cell r="AF107">
            <v>0</v>
          </cell>
          <cell r="AG107">
            <v>11902</v>
          </cell>
          <cell r="AH107">
            <v>309</v>
          </cell>
          <cell r="AI107">
            <v>500</v>
          </cell>
          <cell r="AJ107">
            <v>3316</v>
          </cell>
          <cell r="AK107">
            <v>0</v>
          </cell>
          <cell r="AL107">
            <v>2642</v>
          </cell>
          <cell r="AM107">
            <v>1637</v>
          </cell>
          <cell r="AN107">
            <v>932</v>
          </cell>
          <cell r="AO107">
            <v>1345</v>
          </cell>
          <cell r="AP107">
            <v>7210</v>
          </cell>
          <cell r="AQ107">
            <v>0</v>
          </cell>
          <cell r="AR107">
            <v>1081</v>
          </cell>
          <cell r="AS107">
            <v>11018</v>
          </cell>
          <cell r="AT107">
            <v>2957</v>
          </cell>
          <cell r="AU107">
            <v>0</v>
          </cell>
          <cell r="AV107">
            <v>10796</v>
          </cell>
          <cell r="AW107">
            <v>2138</v>
          </cell>
          <cell r="AX107">
            <v>0</v>
          </cell>
          <cell r="AY107">
            <v>5955</v>
          </cell>
          <cell r="AZ107">
            <v>0</v>
          </cell>
          <cell r="BA107">
            <v>250</v>
          </cell>
          <cell r="BB107">
            <v>9566</v>
          </cell>
          <cell r="BC107">
            <v>0</v>
          </cell>
          <cell r="BD107">
            <v>0</v>
          </cell>
          <cell r="BE107">
            <v>0</v>
          </cell>
          <cell r="BF107">
            <v>0</v>
          </cell>
          <cell r="BG107">
            <v>25588</v>
          </cell>
          <cell r="BH107">
            <v>0</v>
          </cell>
          <cell r="BI107">
            <v>0</v>
          </cell>
          <cell r="BJ107">
            <v>0</v>
          </cell>
          <cell r="BK107">
            <v>46214</v>
          </cell>
          <cell r="BL107">
            <v>0</v>
          </cell>
          <cell r="BM107">
            <v>1496</v>
          </cell>
          <cell r="BN107">
            <v>1701</v>
          </cell>
          <cell r="BO107">
            <v>0</v>
          </cell>
          <cell r="BP107">
            <v>0</v>
          </cell>
          <cell r="BQ107">
            <v>2565</v>
          </cell>
          <cell r="BR107">
            <v>0</v>
          </cell>
          <cell r="BS107">
            <v>0</v>
          </cell>
          <cell r="BT107">
            <v>4266</v>
          </cell>
        </row>
        <row r="108">
          <cell r="A108">
            <v>600</v>
          </cell>
          <cell r="B108" t="str">
            <v>Churchdown Village Infant School</v>
          </cell>
          <cell r="D108">
            <v>11994</v>
          </cell>
          <cell r="E108">
            <v>0</v>
          </cell>
          <cell r="F108">
            <v>81832</v>
          </cell>
          <cell r="G108">
            <v>1590</v>
          </cell>
          <cell r="H108">
            <v>0</v>
          </cell>
          <cell r="I108">
            <v>0</v>
          </cell>
          <cell r="J108">
            <v>449333</v>
          </cell>
          <cell r="K108">
            <v>0</v>
          </cell>
          <cell r="L108">
            <v>4324</v>
          </cell>
          <cell r="M108">
            <v>0</v>
          </cell>
          <cell r="N108">
            <v>32215</v>
          </cell>
          <cell r="O108">
            <v>0</v>
          </cell>
          <cell r="P108">
            <v>0</v>
          </cell>
          <cell r="Q108">
            <v>51635</v>
          </cell>
          <cell r="R108">
            <v>0</v>
          </cell>
          <cell r="S108">
            <v>0</v>
          </cell>
          <cell r="T108">
            <v>0</v>
          </cell>
          <cell r="U108">
            <v>0</v>
          </cell>
          <cell r="V108">
            <v>0</v>
          </cell>
          <cell r="W108">
            <v>34231</v>
          </cell>
          <cell r="X108">
            <v>0</v>
          </cell>
          <cell r="Y108">
            <v>49459</v>
          </cell>
          <cell r="Z108">
            <v>0</v>
          </cell>
          <cell r="AA108">
            <v>323804</v>
          </cell>
          <cell r="AB108">
            <v>20222</v>
          </cell>
          <cell r="AC108">
            <v>72554</v>
          </cell>
          <cell r="AD108">
            <v>16155</v>
          </cell>
          <cell r="AE108">
            <v>24821</v>
          </cell>
          <cell r="AF108">
            <v>0</v>
          </cell>
          <cell r="AG108">
            <v>40112</v>
          </cell>
          <cell r="AH108">
            <v>0</v>
          </cell>
          <cell r="AI108">
            <v>9534</v>
          </cell>
          <cell r="AJ108">
            <v>0</v>
          </cell>
          <cell r="AK108">
            <v>0</v>
          </cell>
          <cell r="AL108">
            <v>750</v>
          </cell>
          <cell r="AM108">
            <v>0</v>
          </cell>
          <cell r="AN108">
            <v>75</v>
          </cell>
          <cell r="AO108">
            <v>1500</v>
          </cell>
          <cell r="AP108">
            <v>9000</v>
          </cell>
          <cell r="AQ108">
            <v>18670</v>
          </cell>
          <cell r="AR108">
            <v>2510</v>
          </cell>
          <cell r="AS108">
            <v>13260</v>
          </cell>
          <cell r="AT108">
            <v>6754</v>
          </cell>
          <cell r="AU108">
            <v>0</v>
          </cell>
          <cell r="AV108">
            <v>9736</v>
          </cell>
          <cell r="AW108">
            <v>4446</v>
          </cell>
          <cell r="AX108">
            <v>0</v>
          </cell>
          <cell r="AY108">
            <v>1305</v>
          </cell>
          <cell r="AZ108">
            <v>0</v>
          </cell>
          <cell r="BA108">
            <v>234</v>
          </cell>
          <cell r="BB108">
            <v>7915</v>
          </cell>
          <cell r="BC108">
            <v>0</v>
          </cell>
          <cell r="BD108">
            <v>0</v>
          </cell>
          <cell r="BE108">
            <v>49459</v>
          </cell>
          <cell r="BF108">
            <v>0</v>
          </cell>
          <cell r="BG108">
            <v>29777</v>
          </cell>
          <cell r="BH108">
            <v>0</v>
          </cell>
          <cell r="BI108">
            <v>0</v>
          </cell>
          <cell r="BJ108">
            <v>0</v>
          </cell>
          <cell r="BK108">
            <v>111609</v>
          </cell>
          <cell r="BL108">
            <v>0</v>
          </cell>
          <cell r="BM108">
            <v>1590</v>
          </cell>
          <cell r="BN108">
            <v>375</v>
          </cell>
          <cell r="BO108">
            <v>0</v>
          </cell>
          <cell r="BP108">
            <v>0</v>
          </cell>
          <cell r="BQ108">
            <v>0</v>
          </cell>
          <cell r="BR108">
            <v>0</v>
          </cell>
          <cell r="BS108">
            <v>0</v>
          </cell>
          <cell r="BT108">
            <v>375</v>
          </cell>
        </row>
        <row r="109">
          <cell r="A109">
            <v>601</v>
          </cell>
          <cell r="B109" t="str">
            <v>Cirencester Junior School</v>
          </cell>
          <cell r="D109">
            <v>71777</v>
          </cell>
          <cell r="E109">
            <v>0</v>
          </cell>
          <cell r="F109">
            <v>29470</v>
          </cell>
          <cell r="G109">
            <v>370</v>
          </cell>
          <cell r="H109">
            <v>0</v>
          </cell>
          <cell r="I109">
            <v>0</v>
          </cell>
          <cell r="J109">
            <v>743522</v>
          </cell>
          <cell r="K109">
            <v>0</v>
          </cell>
          <cell r="L109">
            <v>60521</v>
          </cell>
          <cell r="M109">
            <v>0</v>
          </cell>
          <cell r="N109">
            <v>27264</v>
          </cell>
          <cell r="O109">
            <v>0</v>
          </cell>
          <cell r="P109">
            <v>0</v>
          </cell>
          <cell r="Q109">
            <v>0</v>
          </cell>
          <cell r="R109">
            <v>0</v>
          </cell>
          <cell r="S109">
            <v>0</v>
          </cell>
          <cell r="T109">
            <v>0</v>
          </cell>
          <cell r="U109">
            <v>0</v>
          </cell>
          <cell r="V109">
            <v>0</v>
          </cell>
          <cell r="W109">
            <v>49509</v>
          </cell>
          <cell r="X109">
            <v>0</v>
          </cell>
          <cell r="Y109">
            <v>0</v>
          </cell>
          <cell r="Z109">
            <v>0</v>
          </cell>
          <cell r="AA109">
            <v>526754</v>
          </cell>
          <cell r="AB109">
            <v>4000</v>
          </cell>
          <cell r="AC109">
            <v>116605</v>
          </cell>
          <cell r="AD109">
            <v>25034</v>
          </cell>
          <cell r="AE109">
            <v>35052</v>
          </cell>
          <cell r="AF109">
            <v>0</v>
          </cell>
          <cell r="AG109">
            <v>3355</v>
          </cell>
          <cell r="AH109">
            <v>1300</v>
          </cell>
          <cell r="AI109">
            <v>7188</v>
          </cell>
          <cell r="AJ109">
            <v>6104</v>
          </cell>
          <cell r="AK109">
            <v>1527</v>
          </cell>
          <cell r="AL109">
            <v>16400</v>
          </cell>
          <cell r="AM109">
            <v>8511</v>
          </cell>
          <cell r="AN109">
            <v>8500</v>
          </cell>
          <cell r="AO109">
            <v>5300</v>
          </cell>
          <cell r="AP109">
            <v>13200</v>
          </cell>
          <cell r="AQ109">
            <v>19069</v>
          </cell>
          <cell r="AR109">
            <v>3400</v>
          </cell>
          <cell r="AS109">
            <v>24869</v>
          </cell>
          <cell r="AT109">
            <v>29051</v>
          </cell>
          <cell r="AU109">
            <v>0</v>
          </cell>
          <cell r="AV109">
            <v>15600</v>
          </cell>
          <cell r="AW109">
            <v>7398</v>
          </cell>
          <cell r="AX109">
            <v>0</v>
          </cell>
          <cell r="AY109">
            <v>2141</v>
          </cell>
          <cell r="AZ109">
            <v>15171</v>
          </cell>
          <cell r="BA109">
            <v>1036</v>
          </cell>
          <cell r="BB109">
            <v>20939</v>
          </cell>
          <cell r="BC109">
            <v>0</v>
          </cell>
          <cell r="BD109">
            <v>0</v>
          </cell>
          <cell r="BE109">
            <v>0</v>
          </cell>
          <cell r="BF109">
            <v>0</v>
          </cell>
          <cell r="BG109">
            <v>37211</v>
          </cell>
          <cell r="BH109">
            <v>0</v>
          </cell>
          <cell r="BI109">
            <v>0</v>
          </cell>
          <cell r="BJ109">
            <v>0</v>
          </cell>
          <cell r="BK109">
            <v>63544</v>
          </cell>
          <cell r="BL109">
            <v>0</v>
          </cell>
          <cell r="BM109">
            <v>370</v>
          </cell>
          <cell r="BN109">
            <v>35089</v>
          </cell>
          <cell r="BO109">
            <v>0</v>
          </cell>
          <cell r="BP109">
            <v>3137</v>
          </cell>
          <cell r="BQ109">
            <v>0</v>
          </cell>
          <cell r="BR109">
            <v>0</v>
          </cell>
          <cell r="BS109">
            <v>0</v>
          </cell>
          <cell r="BT109">
            <v>38226</v>
          </cell>
        </row>
        <row r="110">
          <cell r="A110">
            <v>602</v>
          </cell>
          <cell r="B110" t="str">
            <v>Cirencester Infant School</v>
          </cell>
          <cell r="D110">
            <v>52187</v>
          </cell>
          <cell r="E110">
            <v>0</v>
          </cell>
          <cell r="F110">
            <v>16384</v>
          </cell>
          <cell r="G110">
            <v>51</v>
          </cell>
          <cell r="H110">
            <v>0</v>
          </cell>
          <cell r="I110">
            <v>0</v>
          </cell>
          <cell r="J110">
            <v>437310</v>
          </cell>
          <cell r="K110">
            <v>0</v>
          </cell>
          <cell r="L110">
            <v>23840</v>
          </cell>
          <cell r="M110">
            <v>0</v>
          </cell>
          <cell r="N110">
            <v>14695</v>
          </cell>
          <cell r="O110">
            <v>0</v>
          </cell>
          <cell r="P110">
            <v>0</v>
          </cell>
          <cell r="Q110">
            <v>0</v>
          </cell>
          <cell r="R110">
            <v>0</v>
          </cell>
          <cell r="S110">
            <v>0</v>
          </cell>
          <cell r="T110">
            <v>0</v>
          </cell>
          <cell r="U110">
            <v>0</v>
          </cell>
          <cell r="V110">
            <v>0</v>
          </cell>
          <cell r="W110">
            <v>33693</v>
          </cell>
          <cell r="X110">
            <v>0</v>
          </cell>
          <cell r="Y110">
            <v>0</v>
          </cell>
          <cell r="Z110">
            <v>0</v>
          </cell>
          <cell r="AA110">
            <v>298430</v>
          </cell>
          <cell r="AB110">
            <v>2000</v>
          </cell>
          <cell r="AC110">
            <v>82711</v>
          </cell>
          <cell r="AD110">
            <v>9000</v>
          </cell>
          <cell r="AE110">
            <v>28948</v>
          </cell>
          <cell r="AF110">
            <v>0</v>
          </cell>
          <cell r="AG110">
            <v>13324</v>
          </cell>
          <cell r="AH110">
            <v>1000</v>
          </cell>
          <cell r="AI110">
            <v>5283</v>
          </cell>
          <cell r="AJ110">
            <v>9100</v>
          </cell>
          <cell r="AK110">
            <v>0</v>
          </cell>
          <cell r="AL110">
            <v>20250</v>
          </cell>
          <cell r="AM110">
            <v>316</v>
          </cell>
          <cell r="AN110">
            <v>14500</v>
          </cell>
          <cell r="AO110">
            <v>2500</v>
          </cell>
          <cell r="AP110">
            <v>8000</v>
          </cell>
          <cell r="AQ110">
            <v>0</v>
          </cell>
          <cell r="AR110">
            <v>1750</v>
          </cell>
          <cell r="AS110">
            <v>14504</v>
          </cell>
          <cell r="AT110">
            <v>3364</v>
          </cell>
          <cell r="AU110">
            <v>0</v>
          </cell>
          <cell r="AV110">
            <v>6295</v>
          </cell>
          <cell r="AW110">
            <v>4100</v>
          </cell>
          <cell r="AX110">
            <v>0</v>
          </cell>
          <cell r="AY110">
            <v>6525</v>
          </cell>
          <cell r="AZ110">
            <v>19270</v>
          </cell>
          <cell r="BA110">
            <v>0</v>
          </cell>
          <cell r="BB110">
            <v>10426</v>
          </cell>
          <cell r="BC110">
            <v>0</v>
          </cell>
          <cell r="BD110">
            <v>0</v>
          </cell>
          <cell r="BE110">
            <v>0</v>
          </cell>
          <cell r="BF110">
            <v>0</v>
          </cell>
          <cell r="BG110">
            <v>29651</v>
          </cell>
          <cell r="BH110">
            <v>0</v>
          </cell>
          <cell r="BI110">
            <v>0</v>
          </cell>
          <cell r="BJ110">
            <v>0</v>
          </cell>
          <cell r="BK110">
            <v>46035</v>
          </cell>
          <cell r="BL110">
            <v>0</v>
          </cell>
          <cell r="BM110">
            <v>51</v>
          </cell>
          <cell r="BN110">
            <v>129</v>
          </cell>
          <cell r="BO110">
            <v>0</v>
          </cell>
          <cell r="BP110">
            <v>0</v>
          </cell>
          <cell r="BQ110">
            <v>0</v>
          </cell>
          <cell r="BR110">
            <v>0</v>
          </cell>
          <cell r="BS110">
            <v>0</v>
          </cell>
          <cell r="BT110">
            <v>129</v>
          </cell>
        </row>
        <row r="111">
          <cell r="A111">
            <v>603</v>
          </cell>
          <cell r="B111" t="str">
            <v>Cirencester Primary</v>
          </cell>
          <cell r="D111">
            <v>123964</v>
          </cell>
          <cell r="E111">
            <v>0</v>
          </cell>
          <cell r="F111">
            <v>45854</v>
          </cell>
          <cell r="G111">
            <v>421</v>
          </cell>
          <cell r="H111">
            <v>0</v>
          </cell>
          <cell r="I111">
            <v>0</v>
          </cell>
          <cell r="J111">
            <v>1180832</v>
          </cell>
          <cell r="K111">
            <v>0</v>
          </cell>
          <cell r="L111">
            <v>84361</v>
          </cell>
          <cell r="M111">
            <v>0</v>
          </cell>
          <cell r="N111">
            <v>41959</v>
          </cell>
          <cell r="O111">
            <v>0</v>
          </cell>
          <cell r="P111">
            <v>0</v>
          </cell>
          <cell r="Q111">
            <v>0</v>
          </cell>
          <cell r="R111">
            <v>0</v>
          </cell>
          <cell r="S111">
            <v>0</v>
          </cell>
          <cell r="T111">
            <v>0</v>
          </cell>
          <cell r="U111">
            <v>0</v>
          </cell>
          <cell r="V111">
            <v>0</v>
          </cell>
          <cell r="W111">
            <v>83202</v>
          </cell>
          <cell r="X111">
            <v>0</v>
          </cell>
          <cell r="Y111">
            <v>0</v>
          </cell>
          <cell r="Z111">
            <v>0</v>
          </cell>
          <cell r="AA111">
            <v>825184</v>
          </cell>
          <cell r="AB111">
            <v>6000</v>
          </cell>
          <cell r="AC111">
            <v>199316</v>
          </cell>
          <cell r="AD111">
            <v>34034</v>
          </cell>
          <cell r="AE111">
            <v>64000</v>
          </cell>
          <cell r="AF111">
            <v>0</v>
          </cell>
          <cell r="AG111">
            <v>16679</v>
          </cell>
          <cell r="AH111">
            <v>2300</v>
          </cell>
          <cell r="AI111">
            <v>12471</v>
          </cell>
          <cell r="AJ111">
            <v>15204</v>
          </cell>
          <cell r="AK111">
            <v>1527</v>
          </cell>
          <cell r="AL111">
            <v>36650</v>
          </cell>
          <cell r="AM111">
            <v>8827</v>
          </cell>
          <cell r="AN111">
            <v>23000</v>
          </cell>
          <cell r="AO111">
            <v>7800</v>
          </cell>
          <cell r="AP111">
            <v>21200</v>
          </cell>
          <cell r="AQ111">
            <v>19069</v>
          </cell>
          <cell r="AR111">
            <v>5150</v>
          </cell>
          <cell r="AS111">
            <v>39373</v>
          </cell>
          <cell r="AT111">
            <v>32415</v>
          </cell>
          <cell r="AU111">
            <v>0</v>
          </cell>
          <cell r="AV111">
            <v>21895</v>
          </cell>
          <cell r="AW111">
            <v>11498</v>
          </cell>
          <cell r="AX111">
            <v>0</v>
          </cell>
          <cell r="AY111">
            <v>8666</v>
          </cell>
          <cell r="AZ111">
            <v>34441</v>
          </cell>
          <cell r="BA111">
            <v>1036</v>
          </cell>
          <cell r="BB111">
            <v>31365</v>
          </cell>
          <cell r="BC111">
            <v>0</v>
          </cell>
          <cell r="BD111">
            <v>0</v>
          </cell>
          <cell r="BE111">
            <v>0</v>
          </cell>
          <cell r="BF111">
            <v>0</v>
          </cell>
          <cell r="BG111">
            <v>66862</v>
          </cell>
          <cell r="BH111">
            <v>0</v>
          </cell>
          <cell r="BI111">
            <v>0</v>
          </cell>
          <cell r="BJ111">
            <v>0</v>
          </cell>
          <cell r="BK111">
            <v>109579</v>
          </cell>
          <cell r="BL111">
            <v>0</v>
          </cell>
          <cell r="BM111">
            <v>421</v>
          </cell>
          <cell r="BN111">
            <v>35218</v>
          </cell>
          <cell r="BO111">
            <v>0</v>
          </cell>
          <cell r="BP111">
            <v>3137</v>
          </cell>
          <cell r="BQ111">
            <v>0</v>
          </cell>
          <cell r="BR111">
            <v>0</v>
          </cell>
          <cell r="BS111">
            <v>0</v>
          </cell>
          <cell r="BT111">
            <v>38355</v>
          </cell>
        </row>
        <row r="112">
          <cell r="A112">
            <v>604</v>
          </cell>
          <cell r="B112" t="str">
            <v>Powell's Church of England Primary School</v>
          </cell>
          <cell r="C112">
            <v>1</v>
          </cell>
          <cell r="D112">
            <v>31875</v>
          </cell>
          <cell r="E112">
            <v>0</v>
          </cell>
          <cell r="F112">
            <v>0</v>
          </cell>
          <cell r="G112">
            <v>1713</v>
          </cell>
          <cell r="H112">
            <v>0</v>
          </cell>
          <cell r="I112">
            <v>0</v>
          </cell>
          <cell r="J112">
            <v>1091946</v>
          </cell>
          <cell r="K112">
            <v>0</v>
          </cell>
          <cell r="L112">
            <v>29480</v>
          </cell>
          <cell r="M112">
            <v>0</v>
          </cell>
          <cell r="N112">
            <v>20552</v>
          </cell>
          <cell r="O112">
            <v>0</v>
          </cell>
          <cell r="P112">
            <v>0</v>
          </cell>
          <cell r="Q112">
            <v>8000</v>
          </cell>
          <cell r="R112">
            <v>0</v>
          </cell>
          <cell r="S112">
            <v>0</v>
          </cell>
          <cell r="T112">
            <v>0</v>
          </cell>
          <cell r="U112">
            <v>6500</v>
          </cell>
          <cell r="V112">
            <v>22680</v>
          </cell>
          <cell r="W112">
            <v>65331</v>
          </cell>
          <cell r="X112">
            <v>0</v>
          </cell>
          <cell r="Y112">
            <v>0</v>
          </cell>
          <cell r="Z112">
            <v>0</v>
          </cell>
          <cell r="AA112">
            <v>699494</v>
          </cell>
          <cell r="AB112">
            <v>34911</v>
          </cell>
          <cell r="AC112">
            <v>206256</v>
          </cell>
          <cell r="AD112">
            <v>43620</v>
          </cell>
          <cell r="AE112">
            <v>46566</v>
          </cell>
          <cell r="AF112">
            <v>0</v>
          </cell>
          <cell r="AG112">
            <v>18897</v>
          </cell>
          <cell r="AH112">
            <v>2800</v>
          </cell>
          <cell r="AI112">
            <v>10847</v>
          </cell>
          <cell r="AJ112">
            <v>20335</v>
          </cell>
          <cell r="AK112">
            <v>0</v>
          </cell>
          <cell r="AL112">
            <v>21550</v>
          </cell>
          <cell r="AM112">
            <v>7078</v>
          </cell>
          <cell r="AN112">
            <v>3200</v>
          </cell>
          <cell r="AO112">
            <v>2300</v>
          </cell>
          <cell r="AP112">
            <v>20000</v>
          </cell>
          <cell r="AQ112">
            <v>3691</v>
          </cell>
          <cell r="AR112">
            <v>2300</v>
          </cell>
          <cell r="AS112">
            <v>54417</v>
          </cell>
          <cell r="AT112">
            <v>5580</v>
          </cell>
          <cell r="AU112">
            <v>0</v>
          </cell>
          <cell r="AV112">
            <v>21455</v>
          </cell>
          <cell r="AW112">
            <v>514</v>
          </cell>
          <cell r="AX112">
            <v>0</v>
          </cell>
          <cell r="AY112">
            <v>0</v>
          </cell>
          <cell r="AZ112">
            <v>3000</v>
          </cell>
          <cell r="BA112">
            <v>25951</v>
          </cell>
          <cell r="BB112">
            <v>0</v>
          </cell>
          <cell r="BC112">
            <v>0</v>
          </cell>
          <cell r="BD112">
            <v>0</v>
          </cell>
          <cell r="BE112">
            <v>0</v>
          </cell>
          <cell r="BF112">
            <v>0</v>
          </cell>
          <cell r="BG112">
            <v>5580</v>
          </cell>
          <cell r="BH112">
            <v>0</v>
          </cell>
          <cell r="BI112">
            <v>0</v>
          </cell>
          <cell r="BJ112">
            <v>0</v>
          </cell>
          <cell r="BK112">
            <v>5000</v>
          </cell>
          <cell r="BL112">
            <v>0</v>
          </cell>
          <cell r="BM112">
            <v>1713</v>
          </cell>
          <cell r="BN112">
            <v>21602</v>
          </cell>
          <cell r="BO112">
            <v>0</v>
          </cell>
          <cell r="BP112">
            <v>580</v>
          </cell>
          <cell r="BQ112">
            <v>0</v>
          </cell>
          <cell r="BR112">
            <v>0</v>
          </cell>
          <cell r="BS112">
            <v>0</v>
          </cell>
          <cell r="BT112">
            <v>22182</v>
          </cell>
        </row>
        <row r="113">
          <cell r="A113">
            <v>605</v>
          </cell>
          <cell r="B113" t="str">
            <v>Clearwell Church of England Primary School</v>
          </cell>
          <cell r="D113">
            <v>37944</v>
          </cell>
          <cell r="E113">
            <v>0</v>
          </cell>
          <cell r="F113">
            <v>13342</v>
          </cell>
          <cell r="G113">
            <v>0</v>
          </cell>
          <cell r="H113">
            <v>0</v>
          </cell>
          <cell r="I113">
            <v>0</v>
          </cell>
          <cell r="J113">
            <v>187452</v>
          </cell>
          <cell r="K113">
            <v>0</v>
          </cell>
          <cell r="L113">
            <v>12492</v>
          </cell>
          <cell r="M113">
            <v>0</v>
          </cell>
          <cell r="N113">
            <v>18164</v>
          </cell>
          <cell r="O113">
            <v>0</v>
          </cell>
          <cell r="P113">
            <v>0</v>
          </cell>
          <cell r="Q113">
            <v>860</v>
          </cell>
          <cell r="R113">
            <v>0</v>
          </cell>
          <cell r="S113">
            <v>0</v>
          </cell>
          <cell r="T113">
            <v>0</v>
          </cell>
          <cell r="U113">
            <v>0</v>
          </cell>
          <cell r="V113">
            <v>1000</v>
          </cell>
          <cell r="W113">
            <v>19125</v>
          </cell>
          <cell r="X113">
            <v>0</v>
          </cell>
          <cell r="Y113">
            <v>0</v>
          </cell>
          <cell r="Z113">
            <v>0</v>
          </cell>
          <cell r="AA113">
            <v>154634</v>
          </cell>
          <cell r="AB113">
            <v>6000</v>
          </cell>
          <cell r="AC113">
            <v>27261</v>
          </cell>
          <cell r="AD113">
            <v>2191</v>
          </cell>
          <cell r="AE113">
            <v>11082</v>
          </cell>
          <cell r="AF113">
            <v>0</v>
          </cell>
          <cell r="AG113">
            <v>2264</v>
          </cell>
          <cell r="AH113">
            <v>1166</v>
          </cell>
          <cell r="AI113">
            <v>2000</v>
          </cell>
          <cell r="AJ113">
            <v>1930</v>
          </cell>
          <cell r="AK113">
            <v>663</v>
          </cell>
          <cell r="AL113">
            <v>3296</v>
          </cell>
          <cell r="AM113">
            <v>288</v>
          </cell>
          <cell r="AN113">
            <v>7313</v>
          </cell>
          <cell r="AO113">
            <v>1339</v>
          </cell>
          <cell r="AP113">
            <v>9270</v>
          </cell>
          <cell r="AQ113">
            <v>2056</v>
          </cell>
          <cell r="AR113">
            <v>1839</v>
          </cell>
          <cell r="AS113">
            <v>14625</v>
          </cell>
          <cell r="AT113">
            <v>2102</v>
          </cell>
          <cell r="AU113">
            <v>0</v>
          </cell>
          <cell r="AV113">
            <v>2760</v>
          </cell>
          <cell r="AW113">
            <v>106</v>
          </cell>
          <cell r="AX113">
            <v>0</v>
          </cell>
          <cell r="AY113">
            <v>2175</v>
          </cell>
          <cell r="AZ113">
            <v>0</v>
          </cell>
          <cell r="BA113">
            <v>2111</v>
          </cell>
          <cell r="BB113">
            <v>8550</v>
          </cell>
          <cell r="BC113">
            <v>0</v>
          </cell>
          <cell r="BD113">
            <v>0</v>
          </cell>
          <cell r="BE113">
            <v>0</v>
          </cell>
          <cell r="BF113">
            <v>0</v>
          </cell>
          <cell r="BG113">
            <v>21776</v>
          </cell>
          <cell r="BH113">
            <v>0</v>
          </cell>
          <cell r="BI113">
            <v>0</v>
          </cell>
          <cell r="BJ113">
            <v>0</v>
          </cell>
          <cell r="BK113">
            <v>35118</v>
          </cell>
          <cell r="BL113">
            <v>0</v>
          </cell>
          <cell r="BM113">
            <v>0</v>
          </cell>
          <cell r="BN113">
            <v>10016</v>
          </cell>
          <cell r="BO113">
            <v>0</v>
          </cell>
          <cell r="BP113">
            <v>0</v>
          </cell>
          <cell r="BQ113">
            <v>0</v>
          </cell>
          <cell r="BR113">
            <v>0</v>
          </cell>
          <cell r="BS113">
            <v>0</v>
          </cell>
          <cell r="BT113">
            <v>10016</v>
          </cell>
        </row>
        <row r="114">
          <cell r="A114">
            <v>606</v>
          </cell>
          <cell r="B114" t="str">
            <v>Coaley Church of England Primary School</v>
          </cell>
          <cell r="D114">
            <v>43163</v>
          </cell>
          <cell r="E114">
            <v>0</v>
          </cell>
          <cell r="F114">
            <v>25645</v>
          </cell>
          <cell r="G114">
            <v>5181</v>
          </cell>
          <cell r="H114">
            <v>0</v>
          </cell>
          <cell r="I114">
            <v>0</v>
          </cell>
          <cell r="J114">
            <v>228723</v>
          </cell>
          <cell r="K114">
            <v>0</v>
          </cell>
          <cell r="L114">
            <v>9614</v>
          </cell>
          <cell r="M114">
            <v>0</v>
          </cell>
          <cell r="N114">
            <v>22776</v>
          </cell>
          <cell r="O114">
            <v>0</v>
          </cell>
          <cell r="P114">
            <v>0</v>
          </cell>
          <cell r="Q114">
            <v>3077</v>
          </cell>
          <cell r="R114">
            <v>0</v>
          </cell>
          <cell r="S114">
            <v>0</v>
          </cell>
          <cell r="T114">
            <v>0</v>
          </cell>
          <cell r="U114">
            <v>0</v>
          </cell>
          <cell r="V114">
            <v>0</v>
          </cell>
          <cell r="W114">
            <v>22130</v>
          </cell>
          <cell r="X114">
            <v>0</v>
          </cell>
          <cell r="Y114">
            <v>0</v>
          </cell>
          <cell r="Z114">
            <v>0</v>
          </cell>
          <cell r="AA114">
            <v>153262</v>
          </cell>
          <cell r="AB114">
            <v>10850</v>
          </cell>
          <cell r="AC114">
            <v>35508</v>
          </cell>
          <cell r="AD114">
            <v>0</v>
          </cell>
          <cell r="AE114">
            <v>16510</v>
          </cell>
          <cell r="AF114">
            <v>0</v>
          </cell>
          <cell r="AG114">
            <v>6873</v>
          </cell>
          <cell r="AH114">
            <v>750</v>
          </cell>
          <cell r="AI114">
            <v>1500</v>
          </cell>
          <cell r="AJ114">
            <v>5904</v>
          </cell>
          <cell r="AK114">
            <v>0</v>
          </cell>
          <cell r="AL114">
            <v>10000</v>
          </cell>
          <cell r="AM114">
            <v>1900</v>
          </cell>
          <cell r="AN114">
            <v>8850</v>
          </cell>
          <cell r="AO114">
            <v>1045</v>
          </cell>
          <cell r="AP114">
            <v>4180</v>
          </cell>
          <cell r="AQ114">
            <v>3869</v>
          </cell>
          <cell r="AR114">
            <v>300</v>
          </cell>
          <cell r="AS114">
            <v>30884</v>
          </cell>
          <cell r="AT114">
            <v>391</v>
          </cell>
          <cell r="AU114">
            <v>0</v>
          </cell>
          <cell r="AV114">
            <v>7614</v>
          </cell>
          <cell r="AW114">
            <v>161</v>
          </cell>
          <cell r="AX114">
            <v>0</v>
          </cell>
          <cell r="AY114">
            <v>0</v>
          </cell>
          <cell r="AZ114">
            <v>0</v>
          </cell>
          <cell r="BA114">
            <v>416</v>
          </cell>
          <cell r="BB114">
            <v>12835</v>
          </cell>
          <cell r="BC114">
            <v>0</v>
          </cell>
          <cell r="BD114">
            <v>0</v>
          </cell>
          <cell r="BE114">
            <v>0</v>
          </cell>
          <cell r="BF114">
            <v>0</v>
          </cell>
          <cell r="BG114">
            <v>22973</v>
          </cell>
          <cell r="BH114">
            <v>0</v>
          </cell>
          <cell r="BI114">
            <v>0</v>
          </cell>
          <cell r="BJ114">
            <v>0</v>
          </cell>
          <cell r="BK114">
            <v>52722</v>
          </cell>
          <cell r="BL114">
            <v>0</v>
          </cell>
          <cell r="BM114">
            <v>1077</v>
          </cell>
          <cell r="BN114">
            <v>15881</v>
          </cell>
          <cell r="BO114">
            <v>0</v>
          </cell>
          <cell r="BP114">
            <v>0</v>
          </cell>
          <cell r="BQ114">
            <v>0</v>
          </cell>
          <cell r="BR114">
            <v>0</v>
          </cell>
          <cell r="BS114">
            <v>0</v>
          </cell>
          <cell r="BT114">
            <v>15881</v>
          </cell>
        </row>
        <row r="115">
          <cell r="A115">
            <v>609</v>
          </cell>
          <cell r="B115" t="str">
            <v>Coberley Church of England Primary School</v>
          </cell>
          <cell r="D115">
            <v>-5177.8500000000004</v>
          </cell>
          <cell r="E115">
            <v>0</v>
          </cell>
          <cell r="F115">
            <v>4176</v>
          </cell>
          <cell r="G115">
            <v>2834</v>
          </cell>
          <cell r="H115">
            <v>0</v>
          </cell>
          <cell r="I115">
            <v>0</v>
          </cell>
          <cell r="J115">
            <v>222769</v>
          </cell>
          <cell r="K115">
            <v>0</v>
          </cell>
          <cell r="L115">
            <v>8663</v>
          </cell>
          <cell r="M115">
            <v>0</v>
          </cell>
          <cell r="N115">
            <v>17435</v>
          </cell>
          <cell r="O115">
            <v>0</v>
          </cell>
          <cell r="P115">
            <v>0</v>
          </cell>
          <cell r="Q115">
            <v>6498</v>
          </cell>
          <cell r="R115">
            <v>0</v>
          </cell>
          <cell r="S115">
            <v>0</v>
          </cell>
          <cell r="T115">
            <v>0</v>
          </cell>
          <cell r="U115">
            <v>0</v>
          </cell>
          <cell r="V115">
            <v>2878</v>
          </cell>
          <cell r="W115">
            <v>20807</v>
          </cell>
          <cell r="X115">
            <v>0</v>
          </cell>
          <cell r="Y115">
            <v>0</v>
          </cell>
          <cell r="Z115">
            <v>0</v>
          </cell>
          <cell r="AA115">
            <v>176805</v>
          </cell>
          <cell r="AB115">
            <v>3182</v>
          </cell>
          <cell r="AC115">
            <v>28275</v>
          </cell>
          <cell r="AD115">
            <v>0</v>
          </cell>
          <cell r="AE115">
            <v>21333</v>
          </cell>
          <cell r="AF115">
            <v>0</v>
          </cell>
          <cell r="AG115">
            <v>3011</v>
          </cell>
          <cell r="AH115">
            <v>350</v>
          </cell>
          <cell r="AI115">
            <v>1000</v>
          </cell>
          <cell r="AJ115">
            <v>1868</v>
          </cell>
          <cell r="AK115">
            <v>473</v>
          </cell>
          <cell r="AL115">
            <v>1600</v>
          </cell>
          <cell r="AM115">
            <v>1076</v>
          </cell>
          <cell r="AN115">
            <v>8622</v>
          </cell>
          <cell r="AO115">
            <v>900</v>
          </cell>
          <cell r="AP115">
            <v>4000</v>
          </cell>
          <cell r="AQ115">
            <v>2379</v>
          </cell>
          <cell r="AR115">
            <v>1040</v>
          </cell>
          <cell r="AS115">
            <v>3100</v>
          </cell>
          <cell r="AT115">
            <v>2680</v>
          </cell>
          <cell r="AU115">
            <v>0</v>
          </cell>
          <cell r="AV115">
            <v>2900</v>
          </cell>
          <cell r="AW115">
            <v>1780</v>
          </cell>
          <cell r="AX115">
            <v>0</v>
          </cell>
          <cell r="AY115">
            <v>0</v>
          </cell>
          <cell r="AZ115">
            <v>0</v>
          </cell>
          <cell r="BA115">
            <v>0</v>
          </cell>
          <cell r="BB115">
            <v>7338</v>
          </cell>
          <cell r="BC115">
            <v>0</v>
          </cell>
          <cell r="BD115">
            <v>0</v>
          </cell>
          <cell r="BE115">
            <v>0</v>
          </cell>
          <cell r="BF115">
            <v>0</v>
          </cell>
          <cell r="BG115">
            <v>22721</v>
          </cell>
          <cell r="BH115">
            <v>0</v>
          </cell>
          <cell r="BI115">
            <v>0</v>
          </cell>
          <cell r="BJ115">
            <v>0</v>
          </cell>
          <cell r="BK115">
            <v>29731</v>
          </cell>
          <cell r="BL115">
            <v>0</v>
          </cell>
          <cell r="BM115">
            <v>0</v>
          </cell>
          <cell r="BN115">
            <v>160.15000000002328</v>
          </cell>
          <cell r="BO115">
            <v>0</v>
          </cell>
          <cell r="BP115">
            <v>0</v>
          </cell>
          <cell r="BQ115">
            <v>0</v>
          </cell>
          <cell r="BR115">
            <v>0</v>
          </cell>
          <cell r="BS115">
            <v>0</v>
          </cell>
          <cell r="BT115">
            <v>160.15000000002328</v>
          </cell>
        </row>
        <row r="116">
          <cell r="A116">
            <v>610</v>
          </cell>
          <cell r="B116" t="str">
            <v>Churchdown Parton Manor Junior School</v>
          </cell>
          <cell r="D116">
            <v>53734</v>
          </cell>
          <cell r="E116">
            <v>0</v>
          </cell>
          <cell r="F116">
            <v>19984</v>
          </cell>
          <cell r="G116">
            <v>4828</v>
          </cell>
          <cell r="H116">
            <v>0</v>
          </cell>
          <cell r="I116">
            <v>0</v>
          </cell>
          <cell r="J116">
            <v>582972</v>
          </cell>
          <cell r="K116">
            <v>0</v>
          </cell>
          <cell r="L116">
            <v>57110</v>
          </cell>
          <cell r="M116">
            <v>0</v>
          </cell>
          <cell r="N116">
            <v>30881</v>
          </cell>
          <cell r="O116">
            <v>0</v>
          </cell>
          <cell r="P116">
            <v>0</v>
          </cell>
          <cell r="Q116">
            <v>10654</v>
          </cell>
          <cell r="R116">
            <v>0</v>
          </cell>
          <cell r="S116">
            <v>0</v>
          </cell>
          <cell r="T116">
            <v>0</v>
          </cell>
          <cell r="U116">
            <v>0</v>
          </cell>
          <cell r="V116">
            <v>0</v>
          </cell>
          <cell r="W116">
            <v>43952</v>
          </cell>
          <cell r="X116">
            <v>0</v>
          </cell>
          <cell r="Y116">
            <v>0</v>
          </cell>
          <cell r="Z116">
            <v>0</v>
          </cell>
          <cell r="AA116">
            <v>434831</v>
          </cell>
          <cell r="AB116">
            <v>12913</v>
          </cell>
          <cell r="AC116">
            <v>72697</v>
          </cell>
          <cell r="AD116">
            <v>7901</v>
          </cell>
          <cell r="AE116">
            <v>30867</v>
          </cell>
          <cell r="AF116">
            <v>0</v>
          </cell>
          <cell r="AG116">
            <v>15669</v>
          </cell>
          <cell r="AH116">
            <v>717</v>
          </cell>
          <cell r="AI116">
            <v>1863</v>
          </cell>
          <cell r="AJ116">
            <v>6004</v>
          </cell>
          <cell r="AK116">
            <v>0</v>
          </cell>
          <cell r="AL116">
            <v>25030</v>
          </cell>
          <cell r="AM116">
            <v>5562</v>
          </cell>
          <cell r="AN116">
            <v>13699</v>
          </cell>
          <cell r="AO116">
            <v>2575</v>
          </cell>
          <cell r="AP116">
            <v>17120</v>
          </cell>
          <cell r="AQ116">
            <v>12844</v>
          </cell>
          <cell r="AR116">
            <v>1854</v>
          </cell>
          <cell r="AS116">
            <v>22559</v>
          </cell>
          <cell r="AT116">
            <v>8226</v>
          </cell>
          <cell r="AU116">
            <v>0</v>
          </cell>
          <cell r="AV116">
            <v>14560</v>
          </cell>
          <cell r="AW116">
            <v>5461</v>
          </cell>
          <cell r="AX116">
            <v>0</v>
          </cell>
          <cell r="AY116">
            <v>13485</v>
          </cell>
          <cell r="AZ116">
            <v>0</v>
          </cell>
          <cell r="BA116">
            <v>629</v>
          </cell>
          <cell r="BB116">
            <v>12311</v>
          </cell>
          <cell r="BC116">
            <v>0</v>
          </cell>
          <cell r="BD116">
            <v>0</v>
          </cell>
          <cell r="BE116">
            <v>0</v>
          </cell>
          <cell r="BF116">
            <v>0</v>
          </cell>
          <cell r="BG116">
            <v>31919</v>
          </cell>
          <cell r="BH116">
            <v>0</v>
          </cell>
          <cell r="BI116">
            <v>0</v>
          </cell>
          <cell r="BJ116">
            <v>0</v>
          </cell>
          <cell r="BK116">
            <v>56718</v>
          </cell>
          <cell r="BL116">
            <v>0</v>
          </cell>
          <cell r="BM116">
            <v>13</v>
          </cell>
          <cell r="BN116">
            <v>39926</v>
          </cell>
          <cell r="BO116">
            <v>0</v>
          </cell>
          <cell r="BP116">
            <v>0</v>
          </cell>
          <cell r="BQ116">
            <v>0</v>
          </cell>
          <cell r="BR116">
            <v>0</v>
          </cell>
          <cell r="BS116">
            <v>0</v>
          </cell>
          <cell r="BT116">
            <v>39926</v>
          </cell>
        </row>
        <row r="117">
          <cell r="A117">
            <v>611</v>
          </cell>
          <cell r="B117" t="str">
            <v>St. John's Church of England Primary School (Coleford)</v>
          </cell>
          <cell r="D117">
            <v>32438</v>
          </cell>
          <cell r="E117">
            <v>0</v>
          </cell>
          <cell r="F117">
            <v>35144</v>
          </cell>
          <cell r="G117">
            <v>55</v>
          </cell>
          <cell r="H117">
            <v>0</v>
          </cell>
          <cell r="I117">
            <v>0</v>
          </cell>
          <cell r="J117">
            <v>482230</v>
          </cell>
          <cell r="K117">
            <v>0</v>
          </cell>
          <cell r="L117">
            <v>75086</v>
          </cell>
          <cell r="M117">
            <v>0</v>
          </cell>
          <cell r="N117">
            <v>34713</v>
          </cell>
          <cell r="O117">
            <v>0</v>
          </cell>
          <cell r="P117">
            <v>0</v>
          </cell>
          <cell r="Q117">
            <v>0</v>
          </cell>
          <cell r="R117">
            <v>0</v>
          </cell>
          <cell r="S117">
            <v>0</v>
          </cell>
          <cell r="T117">
            <v>0</v>
          </cell>
          <cell r="U117">
            <v>0</v>
          </cell>
          <cell r="V117">
            <v>0</v>
          </cell>
          <cell r="W117">
            <v>39992</v>
          </cell>
          <cell r="X117">
            <v>0</v>
          </cell>
          <cell r="Y117">
            <v>0</v>
          </cell>
          <cell r="Z117">
            <v>0</v>
          </cell>
          <cell r="AA117">
            <v>382899</v>
          </cell>
          <cell r="AB117">
            <v>14400</v>
          </cell>
          <cell r="AC117">
            <v>117900</v>
          </cell>
          <cell r="AD117">
            <v>5224</v>
          </cell>
          <cell r="AE117">
            <v>23390</v>
          </cell>
          <cell r="AF117">
            <v>0</v>
          </cell>
          <cell r="AG117">
            <v>12292</v>
          </cell>
          <cell r="AH117">
            <v>1000</v>
          </cell>
          <cell r="AI117">
            <v>1000</v>
          </cell>
          <cell r="AJ117">
            <v>0</v>
          </cell>
          <cell r="AK117">
            <v>0</v>
          </cell>
          <cell r="AL117">
            <v>4000</v>
          </cell>
          <cell r="AM117">
            <v>1900</v>
          </cell>
          <cell r="AN117">
            <v>15800</v>
          </cell>
          <cell r="AO117">
            <v>2500</v>
          </cell>
          <cell r="AP117">
            <v>6250</v>
          </cell>
          <cell r="AQ117">
            <v>6618</v>
          </cell>
          <cell r="AR117">
            <v>1000</v>
          </cell>
          <cell r="AS117">
            <v>17374</v>
          </cell>
          <cell r="AT117">
            <v>0</v>
          </cell>
          <cell r="AU117">
            <v>0</v>
          </cell>
          <cell r="AV117">
            <v>6450</v>
          </cell>
          <cell r="AW117">
            <v>4946</v>
          </cell>
          <cell r="AX117">
            <v>0</v>
          </cell>
          <cell r="AY117">
            <v>15660</v>
          </cell>
          <cell r="AZ117">
            <v>0</v>
          </cell>
          <cell r="BA117">
            <v>9682</v>
          </cell>
          <cell r="BB117">
            <v>0</v>
          </cell>
          <cell r="BC117">
            <v>0</v>
          </cell>
          <cell r="BD117">
            <v>0</v>
          </cell>
          <cell r="BE117">
            <v>0</v>
          </cell>
          <cell r="BF117">
            <v>0</v>
          </cell>
          <cell r="BG117">
            <v>30092</v>
          </cell>
          <cell r="BH117">
            <v>0</v>
          </cell>
          <cell r="BI117">
            <v>0</v>
          </cell>
          <cell r="BJ117">
            <v>0</v>
          </cell>
          <cell r="BK117">
            <v>65236</v>
          </cell>
          <cell r="BL117">
            <v>0</v>
          </cell>
          <cell r="BM117">
            <v>55</v>
          </cell>
          <cell r="BN117">
            <v>14174</v>
          </cell>
          <cell r="BO117">
            <v>0</v>
          </cell>
          <cell r="BP117">
            <v>0</v>
          </cell>
          <cell r="BQ117">
            <v>0</v>
          </cell>
          <cell r="BR117">
            <v>0</v>
          </cell>
          <cell r="BS117">
            <v>0</v>
          </cell>
          <cell r="BT117">
            <v>14174</v>
          </cell>
        </row>
        <row r="118">
          <cell r="A118">
            <v>612</v>
          </cell>
          <cell r="B118" t="str">
            <v>Churchdown Village Junior School</v>
          </cell>
          <cell r="C118">
            <v>1</v>
          </cell>
          <cell r="D118">
            <v>115414</v>
          </cell>
          <cell r="E118">
            <v>0</v>
          </cell>
          <cell r="F118">
            <v>54225</v>
          </cell>
          <cell r="G118">
            <v>14</v>
          </cell>
          <cell r="H118">
            <v>0</v>
          </cell>
          <cell r="I118">
            <v>0</v>
          </cell>
          <cell r="J118">
            <v>636102</v>
          </cell>
          <cell r="K118">
            <v>0</v>
          </cell>
          <cell r="L118">
            <v>48778</v>
          </cell>
          <cell r="M118">
            <v>0</v>
          </cell>
          <cell r="N118">
            <v>18569</v>
          </cell>
          <cell r="O118">
            <v>0</v>
          </cell>
          <cell r="P118">
            <v>0</v>
          </cell>
          <cell r="Q118">
            <v>13000</v>
          </cell>
          <cell r="R118">
            <v>0</v>
          </cell>
          <cell r="S118">
            <v>0</v>
          </cell>
          <cell r="T118">
            <v>0</v>
          </cell>
          <cell r="U118">
            <v>25000</v>
          </cell>
          <cell r="V118">
            <v>0</v>
          </cell>
          <cell r="W118">
            <v>41668</v>
          </cell>
          <cell r="X118">
            <v>0</v>
          </cell>
          <cell r="Y118">
            <v>0</v>
          </cell>
          <cell r="Z118">
            <v>0</v>
          </cell>
          <cell r="AA118">
            <v>420197</v>
          </cell>
          <cell r="AB118">
            <v>5000</v>
          </cell>
          <cell r="AC118">
            <v>103900</v>
          </cell>
          <cell r="AD118">
            <v>5908</v>
          </cell>
          <cell r="AE118">
            <v>34054</v>
          </cell>
          <cell r="AF118">
            <v>0</v>
          </cell>
          <cell r="AG118">
            <v>15084</v>
          </cell>
          <cell r="AH118">
            <v>4000</v>
          </cell>
          <cell r="AI118">
            <v>6488</v>
          </cell>
          <cell r="AJ118">
            <v>5282</v>
          </cell>
          <cell r="AK118">
            <v>1321</v>
          </cell>
          <cell r="AL118">
            <v>37939</v>
          </cell>
          <cell r="AM118">
            <v>10000</v>
          </cell>
          <cell r="AN118">
            <v>14910</v>
          </cell>
          <cell r="AO118">
            <v>3100</v>
          </cell>
          <cell r="AP118">
            <v>15000</v>
          </cell>
          <cell r="AQ118">
            <v>19427</v>
          </cell>
          <cell r="AR118">
            <v>1160</v>
          </cell>
          <cell r="AS118">
            <v>67102</v>
          </cell>
          <cell r="AT118">
            <v>5467</v>
          </cell>
          <cell r="AU118">
            <v>0</v>
          </cell>
          <cell r="AV118">
            <v>6000</v>
          </cell>
          <cell r="AW118">
            <v>6375</v>
          </cell>
          <cell r="AX118">
            <v>0</v>
          </cell>
          <cell r="AY118">
            <v>195</v>
          </cell>
          <cell r="AZ118">
            <v>0</v>
          </cell>
          <cell r="BA118">
            <v>7000</v>
          </cell>
          <cell r="BB118">
            <v>13853</v>
          </cell>
          <cell r="BC118">
            <v>0</v>
          </cell>
          <cell r="BD118">
            <v>62459</v>
          </cell>
          <cell r="BE118">
            <v>0</v>
          </cell>
          <cell r="BF118">
            <v>0</v>
          </cell>
          <cell r="BG118">
            <v>33431</v>
          </cell>
          <cell r="BH118">
            <v>0</v>
          </cell>
          <cell r="BI118">
            <v>62459</v>
          </cell>
          <cell r="BJ118">
            <v>0</v>
          </cell>
          <cell r="BK118">
            <v>115875</v>
          </cell>
          <cell r="BL118">
            <v>0</v>
          </cell>
          <cell r="BM118">
            <v>14</v>
          </cell>
          <cell r="BN118">
            <v>27310</v>
          </cell>
          <cell r="BO118">
            <v>0</v>
          </cell>
          <cell r="BP118">
            <v>34240</v>
          </cell>
          <cell r="BQ118">
            <v>0</v>
          </cell>
          <cell r="BR118">
            <v>0</v>
          </cell>
          <cell r="BS118">
            <v>0</v>
          </cell>
          <cell r="BT118">
            <v>61550</v>
          </cell>
        </row>
        <row r="119">
          <cell r="A119">
            <v>613</v>
          </cell>
          <cell r="B119" t="str">
            <v>St. Mary's Catholic Primary School</v>
          </cell>
          <cell r="D119">
            <v>28975</v>
          </cell>
          <cell r="E119">
            <v>0</v>
          </cell>
          <cell r="F119">
            <v>0</v>
          </cell>
          <cell r="G119">
            <v>0</v>
          </cell>
          <cell r="H119">
            <v>0</v>
          </cell>
          <cell r="I119">
            <v>0</v>
          </cell>
          <cell r="J119">
            <v>521508</v>
          </cell>
          <cell r="K119">
            <v>0</v>
          </cell>
          <cell r="L119">
            <v>36748</v>
          </cell>
          <cell r="M119">
            <v>0</v>
          </cell>
          <cell r="N119">
            <v>18950</v>
          </cell>
          <cell r="O119">
            <v>0</v>
          </cell>
          <cell r="P119">
            <v>0</v>
          </cell>
          <cell r="Q119">
            <v>0</v>
          </cell>
          <cell r="R119">
            <v>0</v>
          </cell>
          <cell r="S119">
            <v>0</v>
          </cell>
          <cell r="T119">
            <v>0</v>
          </cell>
          <cell r="U119">
            <v>0</v>
          </cell>
          <cell r="V119">
            <v>0</v>
          </cell>
          <cell r="W119">
            <v>37621</v>
          </cell>
          <cell r="X119">
            <v>0</v>
          </cell>
          <cell r="Y119">
            <v>0</v>
          </cell>
          <cell r="Z119">
            <v>0</v>
          </cell>
          <cell r="AA119">
            <v>386630</v>
          </cell>
          <cell r="AB119">
            <v>4000</v>
          </cell>
          <cell r="AC119">
            <v>83800</v>
          </cell>
          <cell r="AD119">
            <v>12000</v>
          </cell>
          <cell r="AE119">
            <v>43400</v>
          </cell>
          <cell r="AF119">
            <v>0</v>
          </cell>
          <cell r="AG119">
            <v>13350</v>
          </cell>
          <cell r="AH119">
            <v>5156</v>
          </cell>
          <cell r="AI119">
            <v>1500</v>
          </cell>
          <cell r="AJ119">
            <v>5406</v>
          </cell>
          <cell r="AK119">
            <v>0</v>
          </cell>
          <cell r="AL119">
            <v>9445</v>
          </cell>
          <cell r="AM119">
            <v>3500</v>
          </cell>
          <cell r="AN119">
            <v>1500</v>
          </cell>
          <cell r="AO119">
            <v>2500</v>
          </cell>
          <cell r="AP119">
            <v>8189</v>
          </cell>
          <cell r="AQ119">
            <v>1802</v>
          </cell>
          <cell r="AR119">
            <v>1650</v>
          </cell>
          <cell r="AS119">
            <v>21170</v>
          </cell>
          <cell r="AT119">
            <v>4452</v>
          </cell>
          <cell r="AU119">
            <v>0</v>
          </cell>
          <cell r="AV119">
            <v>2900</v>
          </cell>
          <cell r="AW119">
            <v>5131</v>
          </cell>
          <cell r="AX119">
            <v>0</v>
          </cell>
          <cell r="AY119">
            <v>1305</v>
          </cell>
          <cell r="AZ119">
            <v>7133</v>
          </cell>
          <cell r="BA119">
            <v>2454</v>
          </cell>
          <cell r="BB119">
            <v>10844</v>
          </cell>
          <cell r="BC119">
            <v>0</v>
          </cell>
          <cell r="BD119">
            <v>0</v>
          </cell>
          <cell r="BE119">
            <v>0</v>
          </cell>
          <cell r="BF119">
            <v>0</v>
          </cell>
          <cell r="BG119">
            <v>0</v>
          </cell>
          <cell r="BH119">
            <v>0</v>
          </cell>
          <cell r="BI119">
            <v>0</v>
          </cell>
          <cell r="BJ119">
            <v>0</v>
          </cell>
          <cell r="BK119">
            <v>0</v>
          </cell>
          <cell r="BL119">
            <v>0</v>
          </cell>
          <cell r="BM119">
            <v>0</v>
          </cell>
          <cell r="BN119">
            <v>4585</v>
          </cell>
          <cell r="BO119">
            <v>0</v>
          </cell>
          <cell r="BP119">
            <v>0</v>
          </cell>
          <cell r="BQ119">
            <v>0</v>
          </cell>
          <cell r="BR119">
            <v>0</v>
          </cell>
          <cell r="BS119">
            <v>0</v>
          </cell>
          <cell r="BT119">
            <v>4585</v>
          </cell>
        </row>
        <row r="120">
          <cell r="A120">
            <v>614</v>
          </cell>
          <cell r="B120" t="str">
            <v>Chesterton Primary School</v>
          </cell>
          <cell r="D120">
            <v>103044</v>
          </cell>
          <cell r="E120">
            <v>0</v>
          </cell>
          <cell r="F120">
            <v>59181</v>
          </cell>
          <cell r="G120">
            <v>566</v>
          </cell>
          <cell r="H120">
            <v>0</v>
          </cell>
          <cell r="I120">
            <v>0</v>
          </cell>
          <cell r="J120">
            <v>635797</v>
          </cell>
          <cell r="K120">
            <v>0</v>
          </cell>
          <cell r="L120">
            <v>38102</v>
          </cell>
          <cell r="M120">
            <v>0</v>
          </cell>
          <cell r="N120">
            <v>27290</v>
          </cell>
          <cell r="O120">
            <v>0</v>
          </cell>
          <cell r="P120">
            <v>0</v>
          </cell>
          <cell r="Q120">
            <v>9000</v>
          </cell>
          <cell r="R120">
            <v>0</v>
          </cell>
          <cell r="S120">
            <v>0</v>
          </cell>
          <cell r="T120">
            <v>0</v>
          </cell>
          <cell r="U120">
            <v>3600</v>
          </cell>
          <cell r="V120">
            <v>6993</v>
          </cell>
          <cell r="W120">
            <v>43255</v>
          </cell>
          <cell r="X120">
            <v>0</v>
          </cell>
          <cell r="Y120">
            <v>0</v>
          </cell>
          <cell r="Z120">
            <v>0</v>
          </cell>
          <cell r="AA120">
            <v>447386</v>
          </cell>
          <cell r="AB120">
            <v>29235</v>
          </cell>
          <cell r="AC120">
            <v>81273</v>
          </cell>
          <cell r="AD120">
            <v>8119</v>
          </cell>
          <cell r="AE120">
            <v>27540</v>
          </cell>
          <cell r="AF120">
            <v>0</v>
          </cell>
          <cell r="AG120">
            <v>20842</v>
          </cell>
          <cell r="AH120">
            <v>1180</v>
          </cell>
          <cell r="AI120">
            <v>3600</v>
          </cell>
          <cell r="AJ120">
            <v>16101</v>
          </cell>
          <cell r="AK120">
            <v>0</v>
          </cell>
          <cell r="AL120">
            <v>75750</v>
          </cell>
          <cell r="AM120">
            <v>5500</v>
          </cell>
          <cell r="AN120">
            <v>17032</v>
          </cell>
          <cell r="AO120">
            <v>3090</v>
          </cell>
          <cell r="AP120">
            <v>13968</v>
          </cell>
          <cell r="AQ120">
            <v>12243</v>
          </cell>
          <cell r="AR120">
            <v>2555</v>
          </cell>
          <cell r="AS120">
            <v>30734</v>
          </cell>
          <cell r="AT120">
            <v>7935</v>
          </cell>
          <cell r="AU120">
            <v>0</v>
          </cell>
          <cell r="AV120">
            <v>10120</v>
          </cell>
          <cell r="AW120">
            <v>6295</v>
          </cell>
          <cell r="AX120">
            <v>0</v>
          </cell>
          <cell r="AY120">
            <v>11310</v>
          </cell>
          <cell r="AZ120">
            <v>0</v>
          </cell>
          <cell r="BA120">
            <v>3250</v>
          </cell>
          <cell r="BB120">
            <v>14105</v>
          </cell>
          <cell r="BC120">
            <v>0</v>
          </cell>
          <cell r="BD120">
            <v>0</v>
          </cell>
          <cell r="BE120">
            <v>0</v>
          </cell>
          <cell r="BF120">
            <v>0</v>
          </cell>
          <cell r="BG120">
            <v>34754</v>
          </cell>
          <cell r="BH120">
            <v>0</v>
          </cell>
          <cell r="BI120">
            <v>0</v>
          </cell>
          <cell r="BJ120">
            <v>0</v>
          </cell>
          <cell r="BK120">
            <v>93935</v>
          </cell>
          <cell r="BL120">
            <v>0</v>
          </cell>
          <cell r="BM120">
            <v>566</v>
          </cell>
          <cell r="BN120">
            <v>17918</v>
          </cell>
          <cell r="BO120">
            <v>0</v>
          </cell>
          <cell r="BP120">
            <v>0</v>
          </cell>
          <cell r="BQ120">
            <v>0</v>
          </cell>
          <cell r="BR120">
            <v>0</v>
          </cell>
          <cell r="BS120">
            <v>0</v>
          </cell>
          <cell r="BT120">
            <v>17918</v>
          </cell>
        </row>
        <row r="121">
          <cell r="A121">
            <v>615</v>
          </cell>
          <cell r="B121" t="str">
            <v>Staunton and Corse Church of England Primary School</v>
          </cell>
          <cell r="D121">
            <v>33063</v>
          </cell>
          <cell r="E121">
            <v>0</v>
          </cell>
          <cell r="F121">
            <v>0</v>
          </cell>
          <cell r="G121">
            <v>104</v>
          </cell>
          <cell r="H121">
            <v>0</v>
          </cell>
          <cell r="I121">
            <v>0</v>
          </cell>
          <cell r="J121">
            <v>325831</v>
          </cell>
          <cell r="K121">
            <v>0</v>
          </cell>
          <cell r="L121">
            <v>11067</v>
          </cell>
          <cell r="M121">
            <v>0</v>
          </cell>
          <cell r="N121">
            <v>18784</v>
          </cell>
          <cell r="O121">
            <v>0</v>
          </cell>
          <cell r="P121">
            <v>0</v>
          </cell>
          <cell r="Q121">
            <v>0</v>
          </cell>
          <cell r="R121">
            <v>0</v>
          </cell>
          <cell r="S121">
            <v>0</v>
          </cell>
          <cell r="T121">
            <v>0</v>
          </cell>
          <cell r="U121">
            <v>4000</v>
          </cell>
          <cell r="V121">
            <v>3300</v>
          </cell>
          <cell r="W121">
            <v>27575</v>
          </cell>
          <cell r="X121">
            <v>0</v>
          </cell>
          <cell r="Y121">
            <v>0</v>
          </cell>
          <cell r="Z121">
            <v>0</v>
          </cell>
          <cell r="AA121">
            <v>244760</v>
          </cell>
          <cell r="AB121">
            <v>5800</v>
          </cell>
          <cell r="AC121">
            <v>46605</v>
          </cell>
          <cell r="AD121">
            <v>12419</v>
          </cell>
          <cell r="AE121">
            <v>22462</v>
          </cell>
          <cell r="AF121">
            <v>0</v>
          </cell>
          <cell r="AG121">
            <v>7684</v>
          </cell>
          <cell r="AH121">
            <v>1200</v>
          </cell>
          <cell r="AI121">
            <v>2000</v>
          </cell>
          <cell r="AJ121">
            <v>3901</v>
          </cell>
          <cell r="AK121">
            <v>975</v>
          </cell>
          <cell r="AL121">
            <v>6000</v>
          </cell>
          <cell r="AM121">
            <v>2200</v>
          </cell>
          <cell r="AN121">
            <v>700</v>
          </cell>
          <cell r="AO121">
            <v>800</v>
          </cell>
          <cell r="AP121">
            <v>7300</v>
          </cell>
          <cell r="AQ121">
            <v>1848</v>
          </cell>
          <cell r="AR121">
            <v>900</v>
          </cell>
          <cell r="AS121">
            <v>12808</v>
          </cell>
          <cell r="AT121">
            <v>11320</v>
          </cell>
          <cell r="AU121">
            <v>0</v>
          </cell>
          <cell r="AV121">
            <v>2250</v>
          </cell>
          <cell r="AW121">
            <v>3015</v>
          </cell>
          <cell r="AX121">
            <v>0</v>
          </cell>
          <cell r="AY121">
            <v>3045</v>
          </cell>
          <cell r="AZ121">
            <v>0</v>
          </cell>
          <cell r="BA121">
            <v>2314</v>
          </cell>
          <cell r="BB121">
            <v>11314</v>
          </cell>
          <cell r="BC121">
            <v>0</v>
          </cell>
          <cell r="BD121">
            <v>0</v>
          </cell>
          <cell r="BE121">
            <v>0</v>
          </cell>
          <cell r="BF121">
            <v>0</v>
          </cell>
          <cell r="BG121">
            <v>0</v>
          </cell>
          <cell r="BH121">
            <v>0</v>
          </cell>
          <cell r="BI121">
            <v>0</v>
          </cell>
          <cell r="BJ121">
            <v>0</v>
          </cell>
          <cell r="BK121">
            <v>0</v>
          </cell>
          <cell r="BL121">
            <v>0</v>
          </cell>
          <cell r="BM121">
            <v>104</v>
          </cell>
          <cell r="BN121">
            <v>10000</v>
          </cell>
          <cell r="BO121">
            <v>0</v>
          </cell>
          <cell r="BP121">
            <v>0</v>
          </cell>
          <cell r="BQ121">
            <v>0</v>
          </cell>
          <cell r="BR121">
            <v>0</v>
          </cell>
          <cell r="BS121">
            <v>0</v>
          </cell>
          <cell r="BT121">
            <v>10000</v>
          </cell>
        </row>
        <row r="122">
          <cell r="A122">
            <v>616</v>
          </cell>
          <cell r="B122" t="str">
            <v>Cranham Church of England Primary School</v>
          </cell>
          <cell r="D122">
            <v>10620</v>
          </cell>
          <cell r="E122">
            <v>0</v>
          </cell>
          <cell r="F122">
            <v>0</v>
          </cell>
          <cell r="G122">
            <v>655</v>
          </cell>
          <cell r="H122">
            <v>0</v>
          </cell>
          <cell r="I122">
            <v>0</v>
          </cell>
          <cell r="J122">
            <v>196779</v>
          </cell>
          <cell r="K122">
            <v>0</v>
          </cell>
          <cell r="L122">
            <v>24842</v>
          </cell>
          <cell r="M122">
            <v>0</v>
          </cell>
          <cell r="N122">
            <v>21107</v>
          </cell>
          <cell r="O122">
            <v>0</v>
          </cell>
          <cell r="P122">
            <v>0</v>
          </cell>
          <cell r="Q122">
            <v>0</v>
          </cell>
          <cell r="R122">
            <v>0</v>
          </cell>
          <cell r="S122">
            <v>0</v>
          </cell>
          <cell r="T122">
            <v>0</v>
          </cell>
          <cell r="U122">
            <v>0</v>
          </cell>
          <cell r="V122">
            <v>0</v>
          </cell>
          <cell r="W122">
            <v>21320</v>
          </cell>
          <cell r="X122">
            <v>0</v>
          </cell>
          <cell r="Y122">
            <v>0</v>
          </cell>
          <cell r="Z122">
            <v>0</v>
          </cell>
          <cell r="AA122">
            <v>150770</v>
          </cell>
          <cell r="AB122">
            <v>5292</v>
          </cell>
          <cell r="AC122">
            <v>47600</v>
          </cell>
          <cell r="AD122">
            <v>3700</v>
          </cell>
          <cell r="AE122">
            <v>18370</v>
          </cell>
          <cell r="AF122">
            <v>0</v>
          </cell>
          <cell r="AG122">
            <v>5272</v>
          </cell>
          <cell r="AH122">
            <v>0</v>
          </cell>
          <cell r="AI122">
            <v>500</v>
          </cell>
          <cell r="AJ122">
            <v>0</v>
          </cell>
          <cell r="AK122">
            <v>0</v>
          </cell>
          <cell r="AL122">
            <v>1000</v>
          </cell>
          <cell r="AM122">
            <v>0</v>
          </cell>
          <cell r="AN122">
            <v>4800</v>
          </cell>
          <cell r="AO122">
            <v>750</v>
          </cell>
          <cell r="AP122">
            <v>3000</v>
          </cell>
          <cell r="AQ122">
            <v>300</v>
          </cell>
          <cell r="AR122">
            <v>700</v>
          </cell>
          <cell r="AS122">
            <v>9035</v>
          </cell>
          <cell r="AT122">
            <v>1628</v>
          </cell>
          <cell r="AU122">
            <v>0</v>
          </cell>
          <cell r="AV122">
            <v>4700</v>
          </cell>
          <cell r="AW122">
            <v>1200</v>
          </cell>
          <cell r="AX122">
            <v>0</v>
          </cell>
          <cell r="AY122">
            <v>0</v>
          </cell>
          <cell r="AZ122">
            <v>0</v>
          </cell>
          <cell r="BA122">
            <v>9200</v>
          </cell>
          <cell r="BB122">
            <v>0</v>
          </cell>
          <cell r="BC122">
            <v>0</v>
          </cell>
          <cell r="BD122">
            <v>0</v>
          </cell>
          <cell r="BE122">
            <v>0</v>
          </cell>
          <cell r="BF122">
            <v>0</v>
          </cell>
          <cell r="BG122">
            <v>0</v>
          </cell>
          <cell r="BH122">
            <v>0</v>
          </cell>
          <cell r="BI122">
            <v>0</v>
          </cell>
          <cell r="BJ122">
            <v>0</v>
          </cell>
          <cell r="BK122">
            <v>0</v>
          </cell>
          <cell r="BL122">
            <v>0</v>
          </cell>
          <cell r="BM122">
            <v>655</v>
          </cell>
          <cell r="BN122">
            <v>6851</v>
          </cell>
          <cell r="BO122">
            <v>0</v>
          </cell>
          <cell r="BP122">
            <v>0</v>
          </cell>
          <cell r="BQ122">
            <v>0</v>
          </cell>
          <cell r="BR122">
            <v>0</v>
          </cell>
          <cell r="BS122">
            <v>0</v>
          </cell>
          <cell r="BT122">
            <v>6851</v>
          </cell>
        </row>
        <row r="123">
          <cell r="A123">
            <v>619</v>
          </cell>
          <cell r="B123" t="str">
            <v>Deerhurst and Apperley Church of England Primary School</v>
          </cell>
          <cell r="D123">
            <v>27578</v>
          </cell>
          <cell r="E123">
            <v>0</v>
          </cell>
          <cell r="F123">
            <v>28712</v>
          </cell>
          <cell r="G123">
            <v>127</v>
          </cell>
          <cell r="H123">
            <v>0</v>
          </cell>
          <cell r="I123">
            <v>0</v>
          </cell>
          <cell r="J123">
            <v>205044</v>
          </cell>
          <cell r="K123">
            <v>0</v>
          </cell>
          <cell r="L123">
            <v>25241</v>
          </cell>
          <cell r="M123">
            <v>0</v>
          </cell>
          <cell r="N123">
            <v>17379</v>
          </cell>
          <cell r="O123">
            <v>0</v>
          </cell>
          <cell r="P123">
            <v>0</v>
          </cell>
          <cell r="Q123">
            <v>5500</v>
          </cell>
          <cell r="R123">
            <v>0</v>
          </cell>
          <cell r="S123">
            <v>0</v>
          </cell>
          <cell r="T123">
            <v>0</v>
          </cell>
          <cell r="U123">
            <v>1000</v>
          </cell>
          <cell r="V123">
            <v>2500</v>
          </cell>
          <cell r="W123">
            <v>20851</v>
          </cell>
          <cell r="X123">
            <v>0</v>
          </cell>
          <cell r="Y123">
            <v>0</v>
          </cell>
          <cell r="Z123">
            <v>0</v>
          </cell>
          <cell r="AA123">
            <v>159961</v>
          </cell>
          <cell r="AB123">
            <v>6300</v>
          </cell>
          <cell r="AC123">
            <v>35502</v>
          </cell>
          <cell r="AD123">
            <v>7208</v>
          </cell>
          <cell r="AE123">
            <v>16184</v>
          </cell>
          <cell r="AF123">
            <v>0</v>
          </cell>
          <cell r="AG123">
            <v>5301</v>
          </cell>
          <cell r="AH123">
            <v>700</v>
          </cell>
          <cell r="AI123">
            <v>1100</v>
          </cell>
          <cell r="AJ123">
            <v>2216</v>
          </cell>
          <cell r="AK123">
            <v>0</v>
          </cell>
          <cell r="AL123">
            <v>2500</v>
          </cell>
          <cell r="AM123">
            <v>3000</v>
          </cell>
          <cell r="AN123">
            <v>0</v>
          </cell>
          <cell r="AO123">
            <v>900</v>
          </cell>
          <cell r="AP123">
            <v>3400</v>
          </cell>
          <cell r="AQ123">
            <v>1998</v>
          </cell>
          <cell r="AR123">
            <v>900</v>
          </cell>
          <cell r="AS123">
            <v>11438</v>
          </cell>
          <cell r="AT123">
            <v>2766</v>
          </cell>
          <cell r="AU123">
            <v>0</v>
          </cell>
          <cell r="AV123">
            <v>6450</v>
          </cell>
          <cell r="AW123">
            <v>0</v>
          </cell>
          <cell r="AX123">
            <v>0</v>
          </cell>
          <cell r="AY123">
            <v>0</v>
          </cell>
          <cell r="AZ123">
            <v>0</v>
          </cell>
          <cell r="BA123">
            <v>4000</v>
          </cell>
          <cell r="BB123">
            <v>8862</v>
          </cell>
          <cell r="BC123">
            <v>0</v>
          </cell>
          <cell r="BD123">
            <v>14407</v>
          </cell>
          <cell r="BE123">
            <v>0</v>
          </cell>
          <cell r="BF123">
            <v>0</v>
          </cell>
          <cell r="BG123">
            <v>22217</v>
          </cell>
          <cell r="BH123">
            <v>0</v>
          </cell>
          <cell r="BI123">
            <v>0</v>
          </cell>
          <cell r="BJ123">
            <v>0</v>
          </cell>
          <cell r="BK123">
            <v>50929</v>
          </cell>
          <cell r="BL123">
            <v>0</v>
          </cell>
          <cell r="BM123">
            <v>127</v>
          </cell>
          <cell r="BN123">
            <v>10000</v>
          </cell>
          <cell r="BO123">
            <v>0</v>
          </cell>
          <cell r="BP123">
            <v>0</v>
          </cell>
          <cell r="BQ123">
            <v>0</v>
          </cell>
          <cell r="BR123">
            <v>0</v>
          </cell>
          <cell r="BS123">
            <v>0</v>
          </cell>
          <cell r="BT123">
            <v>10000</v>
          </cell>
        </row>
        <row r="124">
          <cell r="A124">
            <v>620</v>
          </cell>
          <cell r="B124" t="str">
            <v>Coalway Community Infant School</v>
          </cell>
          <cell r="D124">
            <v>52230</v>
          </cell>
          <cell r="E124">
            <v>0</v>
          </cell>
          <cell r="F124">
            <v>51747</v>
          </cell>
          <cell r="G124">
            <v>1132</v>
          </cell>
          <cell r="H124">
            <v>0</v>
          </cell>
          <cell r="I124">
            <v>0</v>
          </cell>
          <cell r="J124">
            <v>449054</v>
          </cell>
          <cell r="K124">
            <v>0</v>
          </cell>
          <cell r="L124">
            <v>74845</v>
          </cell>
          <cell r="M124">
            <v>0</v>
          </cell>
          <cell r="N124">
            <v>22868</v>
          </cell>
          <cell r="O124">
            <v>0</v>
          </cell>
          <cell r="P124">
            <v>0</v>
          </cell>
          <cell r="Q124">
            <v>4300</v>
          </cell>
          <cell r="R124">
            <v>0</v>
          </cell>
          <cell r="S124">
            <v>0</v>
          </cell>
          <cell r="T124">
            <v>0</v>
          </cell>
          <cell r="U124">
            <v>0</v>
          </cell>
          <cell r="V124">
            <v>3500</v>
          </cell>
          <cell r="W124">
            <v>32219</v>
          </cell>
          <cell r="X124">
            <v>0</v>
          </cell>
          <cell r="Y124">
            <v>0</v>
          </cell>
          <cell r="Z124">
            <v>0</v>
          </cell>
          <cell r="AA124">
            <v>323031</v>
          </cell>
          <cell r="AB124">
            <v>8617</v>
          </cell>
          <cell r="AC124">
            <v>133084</v>
          </cell>
          <cell r="AD124">
            <v>0</v>
          </cell>
          <cell r="AE124">
            <v>31763</v>
          </cell>
          <cell r="AF124">
            <v>0</v>
          </cell>
          <cell r="AG124">
            <v>18941</v>
          </cell>
          <cell r="AH124">
            <v>130</v>
          </cell>
          <cell r="AI124">
            <v>2000</v>
          </cell>
          <cell r="AJ124">
            <v>8698</v>
          </cell>
          <cell r="AK124">
            <v>2175</v>
          </cell>
          <cell r="AL124">
            <v>8300</v>
          </cell>
          <cell r="AM124">
            <v>986</v>
          </cell>
          <cell r="AN124">
            <v>12606</v>
          </cell>
          <cell r="AO124">
            <v>5000</v>
          </cell>
          <cell r="AP124">
            <v>9085</v>
          </cell>
          <cell r="AQ124">
            <v>9379</v>
          </cell>
          <cell r="AR124">
            <v>895</v>
          </cell>
          <cell r="AS124">
            <v>15330</v>
          </cell>
          <cell r="AT124">
            <v>4378</v>
          </cell>
          <cell r="AU124">
            <v>0</v>
          </cell>
          <cell r="AV124">
            <v>10693</v>
          </cell>
          <cell r="AW124">
            <v>4392</v>
          </cell>
          <cell r="AX124">
            <v>0</v>
          </cell>
          <cell r="AY124">
            <v>6960</v>
          </cell>
          <cell r="AZ124">
            <v>0</v>
          </cell>
          <cell r="BA124">
            <v>0</v>
          </cell>
          <cell r="BB124">
            <v>11181</v>
          </cell>
          <cell r="BC124">
            <v>0</v>
          </cell>
          <cell r="BD124">
            <v>0</v>
          </cell>
          <cell r="BE124">
            <v>0</v>
          </cell>
          <cell r="BF124">
            <v>0</v>
          </cell>
          <cell r="BG124">
            <v>28265</v>
          </cell>
          <cell r="BH124">
            <v>0</v>
          </cell>
          <cell r="BI124">
            <v>0</v>
          </cell>
          <cell r="BJ124">
            <v>0</v>
          </cell>
          <cell r="BK124">
            <v>80012</v>
          </cell>
          <cell r="BL124">
            <v>0</v>
          </cell>
          <cell r="BM124">
            <v>1132</v>
          </cell>
          <cell r="BN124">
            <v>11392</v>
          </cell>
          <cell r="BO124">
            <v>0</v>
          </cell>
          <cell r="BP124">
            <v>0</v>
          </cell>
          <cell r="BQ124">
            <v>0</v>
          </cell>
          <cell r="BR124">
            <v>0</v>
          </cell>
          <cell r="BS124">
            <v>0</v>
          </cell>
          <cell r="BT124">
            <v>11392</v>
          </cell>
        </row>
        <row r="125">
          <cell r="A125">
            <v>622</v>
          </cell>
          <cell r="B125" t="str">
            <v>Down Ampney Church of England Primary School</v>
          </cell>
          <cell r="D125">
            <v>43759</v>
          </cell>
          <cell r="E125">
            <v>0</v>
          </cell>
          <cell r="F125">
            <v>21512</v>
          </cell>
          <cell r="G125">
            <v>73</v>
          </cell>
          <cell r="H125">
            <v>0</v>
          </cell>
          <cell r="I125">
            <v>0</v>
          </cell>
          <cell r="J125">
            <v>159354</v>
          </cell>
          <cell r="K125">
            <v>0</v>
          </cell>
          <cell r="L125">
            <v>5322</v>
          </cell>
          <cell r="M125">
            <v>0</v>
          </cell>
          <cell r="N125">
            <v>17735</v>
          </cell>
          <cell r="O125">
            <v>0</v>
          </cell>
          <cell r="P125">
            <v>0</v>
          </cell>
          <cell r="Q125">
            <v>0</v>
          </cell>
          <cell r="R125">
            <v>0</v>
          </cell>
          <cell r="S125">
            <v>0</v>
          </cell>
          <cell r="T125">
            <v>0</v>
          </cell>
          <cell r="U125">
            <v>0</v>
          </cell>
          <cell r="V125">
            <v>0</v>
          </cell>
          <cell r="W125">
            <v>18783</v>
          </cell>
          <cell r="X125">
            <v>0</v>
          </cell>
          <cell r="Y125">
            <v>0</v>
          </cell>
          <cell r="Z125">
            <v>0</v>
          </cell>
          <cell r="AA125">
            <v>138292</v>
          </cell>
          <cell r="AB125">
            <v>4150</v>
          </cell>
          <cell r="AC125">
            <v>17683</v>
          </cell>
          <cell r="AD125">
            <v>2500</v>
          </cell>
          <cell r="AE125">
            <v>11077</v>
          </cell>
          <cell r="AF125">
            <v>0</v>
          </cell>
          <cell r="AG125">
            <v>4009</v>
          </cell>
          <cell r="AH125">
            <v>900</v>
          </cell>
          <cell r="AI125">
            <v>0</v>
          </cell>
          <cell r="AJ125">
            <v>3247</v>
          </cell>
          <cell r="AK125">
            <v>812</v>
          </cell>
          <cell r="AL125">
            <v>2700</v>
          </cell>
          <cell r="AM125">
            <v>2000</v>
          </cell>
          <cell r="AN125">
            <v>6500</v>
          </cell>
          <cell r="AO125">
            <v>270</v>
          </cell>
          <cell r="AP125">
            <v>3500</v>
          </cell>
          <cell r="AQ125">
            <v>2333</v>
          </cell>
          <cell r="AR125">
            <v>540</v>
          </cell>
          <cell r="AS125">
            <v>11798</v>
          </cell>
          <cell r="AT125">
            <v>1300</v>
          </cell>
          <cell r="AU125">
            <v>0</v>
          </cell>
          <cell r="AV125">
            <v>2050</v>
          </cell>
          <cell r="AW125">
            <v>1063</v>
          </cell>
          <cell r="AX125">
            <v>0</v>
          </cell>
          <cell r="AY125">
            <v>421</v>
          </cell>
          <cell r="AZ125">
            <v>0</v>
          </cell>
          <cell r="BA125">
            <v>40</v>
          </cell>
          <cell r="BB125">
            <v>7234</v>
          </cell>
          <cell r="BC125">
            <v>0</v>
          </cell>
          <cell r="BD125">
            <v>0</v>
          </cell>
          <cell r="BE125">
            <v>0</v>
          </cell>
          <cell r="BF125">
            <v>0</v>
          </cell>
          <cell r="BG125">
            <v>20957</v>
          </cell>
          <cell r="BH125">
            <v>0</v>
          </cell>
          <cell r="BI125">
            <v>0</v>
          </cell>
          <cell r="BJ125">
            <v>0</v>
          </cell>
          <cell r="BK125">
            <v>42469</v>
          </cell>
          <cell r="BL125">
            <v>0</v>
          </cell>
          <cell r="BM125">
            <v>73</v>
          </cell>
          <cell r="BN125">
            <v>20534</v>
          </cell>
          <cell r="BO125">
            <v>0</v>
          </cell>
          <cell r="BP125">
            <v>0</v>
          </cell>
          <cell r="BQ125">
            <v>0</v>
          </cell>
          <cell r="BR125">
            <v>0</v>
          </cell>
          <cell r="BS125">
            <v>0</v>
          </cell>
          <cell r="BT125">
            <v>20534</v>
          </cell>
        </row>
        <row r="126">
          <cell r="A126">
            <v>628</v>
          </cell>
          <cell r="B126" t="str">
            <v>Drybrook School</v>
          </cell>
          <cell r="D126">
            <v>68753.600000000006</v>
          </cell>
          <cell r="E126">
            <v>0</v>
          </cell>
          <cell r="F126">
            <v>23785</v>
          </cell>
          <cell r="G126">
            <v>1533</v>
          </cell>
          <cell r="H126">
            <v>0</v>
          </cell>
          <cell r="I126">
            <v>0</v>
          </cell>
          <cell r="J126">
            <v>321485</v>
          </cell>
          <cell r="K126">
            <v>0</v>
          </cell>
          <cell r="L126">
            <v>36079</v>
          </cell>
          <cell r="M126">
            <v>0</v>
          </cell>
          <cell r="N126">
            <v>20475</v>
          </cell>
          <cell r="O126">
            <v>0</v>
          </cell>
          <cell r="P126">
            <v>0</v>
          </cell>
          <cell r="Q126">
            <v>2325</v>
          </cell>
          <cell r="R126">
            <v>0</v>
          </cell>
          <cell r="S126">
            <v>0</v>
          </cell>
          <cell r="T126">
            <v>0</v>
          </cell>
          <cell r="U126">
            <v>0</v>
          </cell>
          <cell r="V126">
            <v>0</v>
          </cell>
          <cell r="W126">
            <v>29208</v>
          </cell>
          <cell r="X126">
            <v>0</v>
          </cell>
          <cell r="Y126">
            <v>0</v>
          </cell>
          <cell r="Z126">
            <v>0</v>
          </cell>
          <cell r="AA126">
            <v>239095</v>
          </cell>
          <cell r="AB126">
            <v>24215</v>
          </cell>
          <cell r="AC126">
            <v>67736</v>
          </cell>
          <cell r="AD126">
            <v>250</v>
          </cell>
          <cell r="AE126">
            <v>32262</v>
          </cell>
          <cell r="AF126">
            <v>0</v>
          </cell>
          <cell r="AG126">
            <v>14037</v>
          </cell>
          <cell r="AH126">
            <v>1500</v>
          </cell>
          <cell r="AI126">
            <v>5000</v>
          </cell>
          <cell r="AJ126">
            <v>8000</v>
          </cell>
          <cell r="AK126">
            <v>1500</v>
          </cell>
          <cell r="AL126">
            <v>5000</v>
          </cell>
          <cell r="AM126">
            <v>2500</v>
          </cell>
          <cell r="AN126">
            <v>11536</v>
          </cell>
          <cell r="AO126">
            <v>0</v>
          </cell>
          <cell r="AP126">
            <v>4700</v>
          </cell>
          <cell r="AQ126">
            <v>3812</v>
          </cell>
          <cell r="AR126">
            <v>400</v>
          </cell>
          <cell r="AS126">
            <v>22210</v>
          </cell>
          <cell r="AT126">
            <v>1952</v>
          </cell>
          <cell r="AU126">
            <v>0</v>
          </cell>
          <cell r="AV126">
            <v>2650</v>
          </cell>
          <cell r="AW126">
            <v>2692</v>
          </cell>
          <cell r="AX126">
            <v>0</v>
          </cell>
          <cell r="AY126">
            <v>5839</v>
          </cell>
          <cell r="AZ126">
            <v>0</v>
          </cell>
          <cell r="BA126">
            <v>2000</v>
          </cell>
          <cell r="BB126">
            <v>9019</v>
          </cell>
          <cell r="BC126">
            <v>0</v>
          </cell>
          <cell r="BD126">
            <v>0</v>
          </cell>
          <cell r="BE126">
            <v>0</v>
          </cell>
          <cell r="BF126">
            <v>0</v>
          </cell>
          <cell r="BG126">
            <v>26249</v>
          </cell>
          <cell r="BH126">
            <v>0</v>
          </cell>
          <cell r="BI126">
            <v>0</v>
          </cell>
          <cell r="BJ126">
            <v>0</v>
          </cell>
          <cell r="BK126">
            <v>51382</v>
          </cell>
          <cell r="BL126">
            <v>0</v>
          </cell>
          <cell r="BM126">
            <v>185</v>
          </cell>
          <cell r="BN126">
            <v>10420.6</v>
          </cell>
          <cell r="BO126">
            <v>0</v>
          </cell>
          <cell r="BP126">
            <v>0</v>
          </cell>
          <cell r="BQ126">
            <v>0</v>
          </cell>
          <cell r="BR126">
            <v>0</v>
          </cell>
          <cell r="BS126">
            <v>0</v>
          </cell>
          <cell r="BT126">
            <v>10420.6</v>
          </cell>
        </row>
        <row r="127">
          <cell r="A127">
            <v>630</v>
          </cell>
          <cell r="B127" t="str">
            <v>Dursley Church of England Primary School</v>
          </cell>
          <cell r="D127">
            <v>33230.239999999998</v>
          </cell>
          <cell r="E127">
            <v>0</v>
          </cell>
          <cell r="F127">
            <v>58320</v>
          </cell>
          <cell r="G127">
            <v>91</v>
          </cell>
          <cell r="H127">
            <v>0</v>
          </cell>
          <cell r="I127">
            <v>0</v>
          </cell>
          <cell r="J127">
            <v>622911</v>
          </cell>
          <cell r="K127">
            <v>0</v>
          </cell>
          <cell r="L127">
            <v>73571</v>
          </cell>
          <cell r="M127">
            <v>0</v>
          </cell>
          <cell r="N127">
            <v>32121.759999999998</v>
          </cell>
          <cell r="O127">
            <v>0</v>
          </cell>
          <cell r="P127">
            <v>0</v>
          </cell>
          <cell r="Q127">
            <v>3800</v>
          </cell>
          <cell r="R127">
            <v>0</v>
          </cell>
          <cell r="S127">
            <v>0</v>
          </cell>
          <cell r="T127">
            <v>0</v>
          </cell>
          <cell r="U127">
            <v>0</v>
          </cell>
          <cell r="V127">
            <v>9100</v>
          </cell>
          <cell r="W127">
            <v>45066</v>
          </cell>
          <cell r="X127">
            <v>0</v>
          </cell>
          <cell r="Y127">
            <v>0</v>
          </cell>
          <cell r="Z127">
            <v>0</v>
          </cell>
          <cell r="AA127">
            <v>447865</v>
          </cell>
          <cell r="AB127">
            <v>1350</v>
          </cell>
          <cell r="AC127">
            <v>145066</v>
          </cell>
          <cell r="AD127">
            <v>32221</v>
          </cell>
          <cell r="AE127">
            <v>37949</v>
          </cell>
          <cell r="AF127">
            <v>0</v>
          </cell>
          <cell r="AG127">
            <v>11067</v>
          </cell>
          <cell r="AH127">
            <v>0</v>
          </cell>
          <cell r="AI127">
            <v>2000</v>
          </cell>
          <cell r="AJ127">
            <v>5242</v>
          </cell>
          <cell r="AK127">
            <v>1310</v>
          </cell>
          <cell r="AL127">
            <v>8866</v>
          </cell>
          <cell r="AM127">
            <v>5100</v>
          </cell>
          <cell r="AN127">
            <v>1200</v>
          </cell>
          <cell r="AO127">
            <v>4000</v>
          </cell>
          <cell r="AP127">
            <v>19500</v>
          </cell>
          <cell r="AQ127">
            <v>11134</v>
          </cell>
          <cell r="AR127">
            <v>950</v>
          </cell>
          <cell r="AS127">
            <v>34646</v>
          </cell>
          <cell r="AT127">
            <v>2550</v>
          </cell>
          <cell r="AU127">
            <v>0</v>
          </cell>
          <cell r="AV127">
            <v>10644</v>
          </cell>
          <cell r="AW127">
            <v>5829</v>
          </cell>
          <cell r="AX127">
            <v>0</v>
          </cell>
          <cell r="AY127">
            <v>5700</v>
          </cell>
          <cell r="AZ127">
            <v>2448</v>
          </cell>
          <cell r="BA127">
            <v>1250</v>
          </cell>
          <cell r="BB127">
            <v>15511</v>
          </cell>
          <cell r="BC127">
            <v>0</v>
          </cell>
          <cell r="BD127">
            <v>0</v>
          </cell>
          <cell r="BE127">
            <v>0</v>
          </cell>
          <cell r="BF127">
            <v>0</v>
          </cell>
          <cell r="BG127">
            <v>33935</v>
          </cell>
          <cell r="BH127">
            <v>0</v>
          </cell>
          <cell r="BI127">
            <v>0</v>
          </cell>
          <cell r="BJ127">
            <v>0</v>
          </cell>
          <cell r="BK127">
            <v>72255</v>
          </cell>
          <cell r="BL127">
            <v>0</v>
          </cell>
          <cell r="BM127">
            <v>91</v>
          </cell>
          <cell r="BN127">
            <v>6402</v>
          </cell>
          <cell r="BO127">
            <v>0</v>
          </cell>
          <cell r="BP127">
            <v>20000</v>
          </cell>
          <cell r="BQ127">
            <v>0</v>
          </cell>
          <cell r="BR127">
            <v>0</v>
          </cell>
          <cell r="BS127">
            <v>0</v>
          </cell>
          <cell r="BT127">
            <v>26402</v>
          </cell>
        </row>
        <row r="128">
          <cell r="A128">
            <v>632</v>
          </cell>
          <cell r="B128" t="str">
            <v>Ann Cam Church of England Primary School</v>
          </cell>
          <cell r="D128">
            <v>38818</v>
          </cell>
          <cell r="E128">
            <v>0</v>
          </cell>
          <cell r="F128">
            <v>0</v>
          </cell>
          <cell r="G128">
            <v>1008</v>
          </cell>
          <cell r="H128">
            <v>0</v>
          </cell>
          <cell r="I128">
            <v>0</v>
          </cell>
          <cell r="J128">
            <v>282574</v>
          </cell>
          <cell r="K128">
            <v>0</v>
          </cell>
          <cell r="L128">
            <v>22392</v>
          </cell>
          <cell r="M128">
            <v>0</v>
          </cell>
          <cell r="N128">
            <v>33005</v>
          </cell>
          <cell r="O128">
            <v>0</v>
          </cell>
          <cell r="P128">
            <v>0</v>
          </cell>
          <cell r="Q128">
            <v>800</v>
          </cell>
          <cell r="R128">
            <v>0</v>
          </cell>
          <cell r="S128">
            <v>0</v>
          </cell>
          <cell r="T128">
            <v>0</v>
          </cell>
          <cell r="U128">
            <v>4767</v>
          </cell>
          <cell r="V128">
            <v>12806</v>
          </cell>
          <cell r="W128">
            <v>24290</v>
          </cell>
          <cell r="X128">
            <v>0</v>
          </cell>
          <cell r="Y128">
            <v>0</v>
          </cell>
          <cell r="Z128">
            <v>0</v>
          </cell>
          <cell r="AA128">
            <v>229771</v>
          </cell>
          <cell r="AB128">
            <v>4150</v>
          </cell>
          <cell r="AC128">
            <v>43697</v>
          </cell>
          <cell r="AD128">
            <v>0</v>
          </cell>
          <cell r="AE128">
            <v>13666</v>
          </cell>
          <cell r="AF128">
            <v>0</v>
          </cell>
          <cell r="AG128">
            <v>4560</v>
          </cell>
          <cell r="AH128">
            <v>2500</v>
          </cell>
          <cell r="AI128">
            <v>6750</v>
          </cell>
          <cell r="AJ128">
            <v>7383</v>
          </cell>
          <cell r="AK128">
            <v>0</v>
          </cell>
          <cell r="AL128">
            <v>6500</v>
          </cell>
          <cell r="AM128">
            <v>3492</v>
          </cell>
          <cell r="AN128">
            <v>7500</v>
          </cell>
          <cell r="AO128">
            <v>3700</v>
          </cell>
          <cell r="AP128">
            <v>10000</v>
          </cell>
          <cell r="AQ128">
            <v>1571</v>
          </cell>
          <cell r="AR128">
            <v>1100</v>
          </cell>
          <cell r="AS128">
            <v>24100</v>
          </cell>
          <cell r="AT128">
            <v>7658</v>
          </cell>
          <cell r="AU128">
            <v>0</v>
          </cell>
          <cell r="AV128">
            <v>1900</v>
          </cell>
          <cell r="AW128">
            <v>2421</v>
          </cell>
          <cell r="AX128">
            <v>0</v>
          </cell>
          <cell r="AY128">
            <v>0</v>
          </cell>
          <cell r="AZ128">
            <v>10000</v>
          </cell>
          <cell r="BA128">
            <v>2371</v>
          </cell>
          <cell r="BB128">
            <v>8453</v>
          </cell>
          <cell r="BC128">
            <v>0</v>
          </cell>
          <cell r="BD128">
            <v>0</v>
          </cell>
          <cell r="BE128">
            <v>0</v>
          </cell>
          <cell r="BF128">
            <v>0</v>
          </cell>
          <cell r="BG128">
            <v>0</v>
          </cell>
          <cell r="BH128">
            <v>0</v>
          </cell>
          <cell r="BI128">
            <v>0</v>
          </cell>
          <cell r="BJ128">
            <v>0</v>
          </cell>
          <cell r="BK128">
            <v>0</v>
          </cell>
          <cell r="BL128">
            <v>0</v>
          </cell>
          <cell r="BM128">
            <v>1008</v>
          </cell>
          <cell r="BN128">
            <v>16209</v>
          </cell>
          <cell r="BO128">
            <v>0</v>
          </cell>
          <cell r="BP128">
            <v>0</v>
          </cell>
          <cell r="BQ128">
            <v>0</v>
          </cell>
          <cell r="BR128">
            <v>0</v>
          </cell>
          <cell r="BS128">
            <v>0</v>
          </cell>
          <cell r="BT128">
            <v>16209</v>
          </cell>
        </row>
        <row r="129">
          <cell r="A129">
            <v>633</v>
          </cell>
          <cell r="B129" t="str">
            <v>Eastcombe Primary School</v>
          </cell>
          <cell r="D129">
            <v>23377</v>
          </cell>
          <cell r="E129">
            <v>0</v>
          </cell>
          <cell r="F129">
            <v>20280</v>
          </cell>
          <cell r="G129">
            <v>4666</v>
          </cell>
          <cell r="H129">
            <v>0</v>
          </cell>
          <cell r="I129">
            <v>0</v>
          </cell>
          <cell r="J129">
            <v>209467</v>
          </cell>
          <cell r="K129">
            <v>0</v>
          </cell>
          <cell r="L129">
            <v>23064</v>
          </cell>
          <cell r="M129">
            <v>0</v>
          </cell>
          <cell r="N129">
            <v>15757</v>
          </cell>
          <cell r="O129">
            <v>0</v>
          </cell>
          <cell r="P129">
            <v>0</v>
          </cell>
          <cell r="Q129">
            <v>0</v>
          </cell>
          <cell r="R129">
            <v>0</v>
          </cell>
          <cell r="S129">
            <v>0</v>
          </cell>
          <cell r="T129">
            <v>0</v>
          </cell>
          <cell r="U129">
            <v>0</v>
          </cell>
          <cell r="V129">
            <v>0</v>
          </cell>
          <cell r="W129">
            <v>20695</v>
          </cell>
          <cell r="X129">
            <v>0</v>
          </cell>
          <cell r="Y129">
            <v>0</v>
          </cell>
          <cell r="Z129">
            <v>0</v>
          </cell>
          <cell r="AA129">
            <v>170258</v>
          </cell>
          <cell r="AB129">
            <v>6400</v>
          </cell>
          <cell r="AC129">
            <v>47527</v>
          </cell>
          <cell r="AD129">
            <v>0</v>
          </cell>
          <cell r="AE129">
            <v>19534</v>
          </cell>
          <cell r="AF129">
            <v>0</v>
          </cell>
          <cell r="AG129">
            <v>5100</v>
          </cell>
          <cell r="AH129">
            <v>170</v>
          </cell>
          <cell r="AI129">
            <v>1557</v>
          </cell>
          <cell r="AJ129">
            <v>3255</v>
          </cell>
          <cell r="AK129">
            <v>0</v>
          </cell>
          <cell r="AL129">
            <v>2528</v>
          </cell>
          <cell r="AM129">
            <v>0</v>
          </cell>
          <cell r="AN129">
            <v>6580</v>
          </cell>
          <cell r="AO129">
            <v>450</v>
          </cell>
          <cell r="AP129">
            <v>2200</v>
          </cell>
          <cell r="AQ129">
            <v>1640</v>
          </cell>
          <cell r="AR129">
            <v>325</v>
          </cell>
          <cell r="AS129">
            <v>11455</v>
          </cell>
          <cell r="AT129">
            <v>1711</v>
          </cell>
          <cell r="AU129">
            <v>0</v>
          </cell>
          <cell r="AV129">
            <v>2336</v>
          </cell>
          <cell r="AW129">
            <v>1827</v>
          </cell>
          <cell r="AX129">
            <v>0</v>
          </cell>
          <cell r="AY129">
            <v>0</v>
          </cell>
          <cell r="AZ129">
            <v>0</v>
          </cell>
          <cell r="BA129">
            <v>60</v>
          </cell>
          <cell r="BB129">
            <v>7426</v>
          </cell>
          <cell r="BC129">
            <v>0</v>
          </cell>
          <cell r="BD129">
            <v>0</v>
          </cell>
          <cell r="BE129">
            <v>0</v>
          </cell>
          <cell r="BF129">
            <v>0</v>
          </cell>
          <cell r="BG129">
            <v>23036</v>
          </cell>
          <cell r="BH129">
            <v>0</v>
          </cell>
          <cell r="BI129">
            <v>0</v>
          </cell>
          <cell r="BJ129">
            <v>0</v>
          </cell>
          <cell r="BK129">
            <v>47426</v>
          </cell>
          <cell r="BL129">
            <v>0</v>
          </cell>
          <cell r="BM129">
            <v>557</v>
          </cell>
          <cell r="BN129">
            <v>21</v>
          </cell>
          <cell r="BO129">
            <v>0</v>
          </cell>
          <cell r="BP129">
            <v>-1</v>
          </cell>
          <cell r="BQ129">
            <v>0</v>
          </cell>
          <cell r="BR129">
            <v>0</v>
          </cell>
          <cell r="BS129">
            <v>0</v>
          </cell>
          <cell r="BT129">
            <v>20</v>
          </cell>
        </row>
        <row r="130">
          <cell r="A130">
            <v>635</v>
          </cell>
          <cell r="B130" t="str">
            <v>Eastington Primary School</v>
          </cell>
          <cell r="D130">
            <v>53447</v>
          </cell>
          <cell r="E130">
            <v>0</v>
          </cell>
          <cell r="F130">
            <v>0</v>
          </cell>
          <cell r="G130">
            <v>5822</v>
          </cell>
          <cell r="H130">
            <v>0</v>
          </cell>
          <cell r="I130">
            <v>0</v>
          </cell>
          <cell r="J130">
            <v>379570</v>
          </cell>
          <cell r="K130">
            <v>0</v>
          </cell>
          <cell r="L130">
            <v>3480</v>
          </cell>
          <cell r="M130">
            <v>0</v>
          </cell>
          <cell r="N130">
            <v>17874</v>
          </cell>
          <cell r="O130">
            <v>0</v>
          </cell>
          <cell r="P130">
            <v>0</v>
          </cell>
          <cell r="Q130">
            <v>4500</v>
          </cell>
          <cell r="R130">
            <v>0</v>
          </cell>
          <cell r="S130">
            <v>0</v>
          </cell>
          <cell r="T130">
            <v>0</v>
          </cell>
          <cell r="U130">
            <v>6600</v>
          </cell>
          <cell r="V130">
            <v>0</v>
          </cell>
          <cell r="W130">
            <v>31302</v>
          </cell>
          <cell r="X130">
            <v>0</v>
          </cell>
          <cell r="Y130">
            <v>0</v>
          </cell>
          <cell r="Z130">
            <v>0</v>
          </cell>
          <cell r="AA130">
            <v>291317</v>
          </cell>
          <cell r="AB130">
            <v>6916</v>
          </cell>
          <cell r="AC130">
            <v>50783</v>
          </cell>
          <cell r="AD130">
            <v>9529</v>
          </cell>
          <cell r="AE130">
            <v>25319</v>
          </cell>
          <cell r="AF130">
            <v>0</v>
          </cell>
          <cell r="AG130">
            <v>6740</v>
          </cell>
          <cell r="AH130">
            <v>0</v>
          </cell>
          <cell r="AI130">
            <v>279</v>
          </cell>
          <cell r="AJ130">
            <v>7818</v>
          </cell>
          <cell r="AK130">
            <v>200</v>
          </cell>
          <cell r="AL130">
            <v>32060</v>
          </cell>
          <cell r="AM130">
            <v>1692</v>
          </cell>
          <cell r="AN130">
            <v>727</v>
          </cell>
          <cell r="AO130">
            <v>2000</v>
          </cell>
          <cell r="AP130">
            <v>6271</v>
          </cell>
          <cell r="AQ130">
            <v>2772</v>
          </cell>
          <cell r="AR130">
            <v>550</v>
          </cell>
          <cell r="AS130">
            <v>18913</v>
          </cell>
          <cell r="AT130">
            <v>5495</v>
          </cell>
          <cell r="AU130">
            <v>0</v>
          </cell>
          <cell r="AV130">
            <v>7409</v>
          </cell>
          <cell r="AW130">
            <v>0</v>
          </cell>
          <cell r="AX130">
            <v>0</v>
          </cell>
          <cell r="AY130">
            <v>0</v>
          </cell>
          <cell r="AZ130">
            <v>0</v>
          </cell>
          <cell r="BA130">
            <v>7000</v>
          </cell>
          <cell r="BB130">
            <v>12983</v>
          </cell>
          <cell r="BC130">
            <v>0</v>
          </cell>
          <cell r="BD130">
            <v>0</v>
          </cell>
          <cell r="BE130">
            <v>0</v>
          </cell>
          <cell r="BF130">
            <v>0</v>
          </cell>
          <cell r="BG130">
            <v>27509</v>
          </cell>
          <cell r="BH130">
            <v>0</v>
          </cell>
          <cell r="BI130">
            <v>0</v>
          </cell>
          <cell r="BJ130">
            <v>0</v>
          </cell>
          <cell r="BK130">
            <v>31984</v>
          </cell>
          <cell r="BL130">
            <v>0</v>
          </cell>
          <cell r="BM130">
            <v>1347</v>
          </cell>
          <cell r="BN130">
            <v>0</v>
          </cell>
          <cell r="BO130">
            <v>0</v>
          </cell>
          <cell r="BP130">
            <v>0</v>
          </cell>
          <cell r="BQ130">
            <v>0</v>
          </cell>
          <cell r="BR130">
            <v>0</v>
          </cell>
          <cell r="BS130">
            <v>0</v>
          </cell>
          <cell r="BT130">
            <v>0</v>
          </cell>
        </row>
        <row r="131">
          <cell r="A131">
            <v>640</v>
          </cell>
          <cell r="B131" t="str">
            <v>Ellwood Primary School</v>
          </cell>
          <cell r="D131">
            <v>30570</v>
          </cell>
          <cell r="E131">
            <v>0</v>
          </cell>
          <cell r="F131">
            <v>47311</v>
          </cell>
          <cell r="G131">
            <v>278</v>
          </cell>
          <cell r="H131">
            <v>0</v>
          </cell>
          <cell r="I131">
            <v>0</v>
          </cell>
          <cell r="J131">
            <v>353611</v>
          </cell>
          <cell r="K131">
            <v>0</v>
          </cell>
          <cell r="L131">
            <v>94844</v>
          </cell>
          <cell r="M131">
            <v>0</v>
          </cell>
          <cell r="N131">
            <v>20758</v>
          </cell>
          <cell r="O131">
            <v>0</v>
          </cell>
          <cell r="P131">
            <v>0</v>
          </cell>
          <cell r="Q131">
            <v>2300</v>
          </cell>
          <cell r="R131">
            <v>0</v>
          </cell>
          <cell r="S131">
            <v>0</v>
          </cell>
          <cell r="T131">
            <v>0</v>
          </cell>
          <cell r="U131">
            <v>0</v>
          </cell>
          <cell r="V131">
            <v>0</v>
          </cell>
          <cell r="W131">
            <v>31263</v>
          </cell>
          <cell r="X131">
            <v>0</v>
          </cell>
          <cell r="Y131">
            <v>0</v>
          </cell>
          <cell r="Z131">
            <v>0</v>
          </cell>
          <cell r="AA131">
            <v>287587</v>
          </cell>
          <cell r="AB131">
            <v>1250</v>
          </cell>
          <cell r="AC131">
            <v>108470</v>
          </cell>
          <cell r="AD131">
            <v>11478</v>
          </cell>
          <cell r="AE131">
            <v>23353</v>
          </cell>
          <cell r="AF131">
            <v>0</v>
          </cell>
          <cell r="AG131">
            <v>13521</v>
          </cell>
          <cell r="AH131">
            <v>300</v>
          </cell>
          <cell r="AI131">
            <v>1000</v>
          </cell>
          <cell r="AJ131">
            <v>7229</v>
          </cell>
          <cell r="AK131">
            <v>0</v>
          </cell>
          <cell r="AL131">
            <v>6800</v>
          </cell>
          <cell r="AM131">
            <v>1200</v>
          </cell>
          <cell r="AN131">
            <v>1500</v>
          </cell>
          <cell r="AO131">
            <v>1740</v>
          </cell>
          <cell r="AP131">
            <v>8500</v>
          </cell>
          <cell r="AQ131">
            <v>4043</v>
          </cell>
          <cell r="AR131">
            <v>1010</v>
          </cell>
          <cell r="AS131">
            <v>18017</v>
          </cell>
          <cell r="AT131">
            <v>0</v>
          </cell>
          <cell r="AU131">
            <v>0</v>
          </cell>
          <cell r="AV131">
            <v>3933</v>
          </cell>
          <cell r="AW131">
            <v>3387</v>
          </cell>
          <cell r="AX131">
            <v>0</v>
          </cell>
          <cell r="AY131">
            <v>8265</v>
          </cell>
          <cell r="AZ131">
            <v>4840</v>
          </cell>
          <cell r="BA131">
            <v>0</v>
          </cell>
          <cell r="BB131">
            <v>8651</v>
          </cell>
          <cell r="BC131">
            <v>0</v>
          </cell>
          <cell r="BD131">
            <v>0</v>
          </cell>
          <cell r="BE131">
            <v>0</v>
          </cell>
          <cell r="BF131">
            <v>0</v>
          </cell>
          <cell r="BG131">
            <v>26375</v>
          </cell>
          <cell r="BH131">
            <v>0</v>
          </cell>
          <cell r="BI131">
            <v>0</v>
          </cell>
          <cell r="BJ131">
            <v>0</v>
          </cell>
          <cell r="BK131">
            <v>73686</v>
          </cell>
          <cell r="BL131">
            <v>0</v>
          </cell>
          <cell r="BM131">
            <v>278</v>
          </cell>
          <cell r="BN131">
            <v>7272</v>
          </cell>
          <cell r="BO131">
            <v>0</v>
          </cell>
          <cell r="BP131">
            <v>0</v>
          </cell>
          <cell r="BQ131">
            <v>0</v>
          </cell>
          <cell r="BR131">
            <v>0</v>
          </cell>
          <cell r="BS131">
            <v>0</v>
          </cell>
          <cell r="BT131">
            <v>7272</v>
          </cell>
        </row>
        <row r="132">
          <cell r="A132">
            <v>643</v>
          </cell>
          <cell r="B132" t="str">
            <v>English Bicknor Church of England Primary School</v>
          </cell>
          <cell r="D132">
            <v>31801</v>
          </cell>
          <cell r="E132">
            <v>0</v>
          </cell>
          <cell r="F132">
            <v>17053</v>
          </cell>
          <cell r="G132">
            <v>0</v>
          </cell>
          <cell r="H132">
            <v>0</v>
          </cell>
          <cell r="I132">
            <v>0</v>
          </cell>
          <cell r="J132">
            <v>197999</v>
          </cell>
          <cell r="K132">
            <v>0</v>
          </cell>
          <cell r="L132">
            <v>24121</v>
          </cell>
          <cell r="M132">
            <v>0</v>
          </cell>
          <cell r="N132">
            <v>15913</v>
          </cell>
          <cell r="O132">
            <v>0</v>
          </cell>
          <cell r="P132">
            <v>0</v>
          </cell>
          <cell r="Q132">
            <v>0</v>
          </cell>
          <cell r="R132">
            <v>0</v>
          </cell>
          <cell r="S132">
            <v>0</v>
          </cell>
          <cell r="T132">
            <v>0</v>
          </cell>
          <cell r="U132">
            <v>0</v>
          </cell>
          <cell r="V132">
            <v>0</v>
          </cell>
          <cell r="W132">
            <v>19995</v>
          </cell>
          <cell r="X132">
            <v>0</v>
          </cell>
          <cell r="Y132">
            <v>0</v>
          </cell>
          <cell r="Z132">
            <v>0</v>
          </cell>
          <cell r="AA132">
            <v>171295</v>
          </cell>
          <cell r="AB132">
            <v>9892</v>
          </cell>
          <cell r="AC132">
            <v>24422</v>
          </cell>
          <cell r="AD132">
            <v>0</v>
          </cell>
          <cell r="AE132">
            <v>16692</v>
          </cell>
          <cell r="AF132">
            <v>0</v>
          </cell>
          <cell r="AG132">
            <v>1922</v>
          </cell>
          <cell r="AH132">
            <v>203</v>
          </cell>
          <cell r="AI132">
            <v>400</v>
          </cell>
          <cell r="AJ132">
            <v>3585</v>
          </cell>
          <cell r="AK132">
            <v>1195</v>
          </cell>
          <cell r="AL132">
            <v>3090</v>
          </cell>
          <cell r="AM132">
            <v>979</v>
          </cell>
          <cell r="AN132">
            <v>6180</v>
          </cell>
          <cell r="AO132">
            <v>518</v>
          </cell>
          <cell r="AP132">
            <v>4841</v>
          </cell>
          <cell r="AQ132">
            <v>2171</v>
          </cell>
          <cell r="AR132">
            <v>721</v>
          </cell>
          <cell r="AS132">
            <v>11207</v>
          </cell>
          <cell r="AT132">
            <v>1200</v>
          </cell>
          <cell r="AU132">
            <v>0</v>
          </cell>
          <cell r="AV132">
            <v>2274</v>
          </cell>
          <cell r="AW132">
            <v>1383</v>
          </cell>
          <cell r="AX132">
            <v>0</v>
          </cell>
          <cell r="AY132">
            <v>1702</v>
          </cell>
          <cell r="AZ132">
            <v>0</v>
          </cell>
          <cell r="BA132">
            <v>618</v>
          </cell>
          <cell r="BB132">
            <v>7642</v>
          </cell>
          <cell r="BC132">
            <v>0</v>
          </cell>
          <cell r="BD132">
            <v>0</v>
          </cell>
          <cell r="BE132">
            <v>0</v>
          </cell>
          <cell r="BF132">
            <v>0</v>
          </cell>
          <cell r="BG132">
            <v>22154</v>
          </cell>
          <cell r="BH132">
            <v>0</v>
          </cell>
          <cell r="BI132">
            <v>0</v>
          </cell>
          <cell r="BJ132">
            <v>0</v>
          </cell>
          <cell r="BK132">
            <v>39333</v>
          </cell>
          <cell r="BL132">
            <v>0</v>
          </cell>
          <cell r="BM132">
            <v>0</v>
          </cell>
          <cell r="BN132">
            <v>15697</v>
          </cell>
          <cell r="BO132">
            <v>0</v>
          </cell>
          <cell r="BP132">
            <v>-126</v>
          </cell>
          <cell r="BQ132">
            <v>0</v>
          </cell>
          <cell r="BR132">
            <v>0</v>
          </cell>
          <cell r="BS132">
            <v>0</v>
          </cell>
          <cell r="BT132">
            <v>15571</v>
          </cell>
        </row>
        <row r="133">
          <cell r="A133">
            <v>645</v>
          </cell>
          <cell r="B133" t="str">
            <v>Fairford Church of England Primary School</v>
          </cell>
          <cell r="C133">
            <v>1</v>
          </cell>
          <cell r="D133">
            <v>46500</v>
          </cell>
          <cell r="E133">
            <v>0</v>
          </cell>
          <cell r="F133">
            <v>30068</v>
          </cell>
          <cell r="G133">
            <v>0</v>
          </cell>
          <cell r="H133">
            <v>0</v>
          </cell>
          <cell r="I133">
            <v>0</v>
          </cell>
          <cell r="J133">
            <v>585343</v>
          </cell>
          <cell r="K133">
            <v>0</v>
          </cell>
          <cell r="L133">
            <v>36081</v>
          </cell>
          <cell r="M133">
            <v>0</v>
          </cell>
          <cell r="N133">
            <v>20295</v>
          </cell>
          <cell r="O133">
            <v>0</v>
          </cell>
          <cell r="P133">
            <v>0</v>
          </cell>
          <cell r="Q133">
            <v>4685</v>
          </cell>
          <cell r="R133">
            <v>21185</v>
          </cell>
          <cell r="S133">
            <v>0</v>
          </cell>
          <cell r="T133">
            <v>0</v>
          </cell>
          <cell r="U133">
            <v>521</v>
          </cell>
          <cell r="V133">
            <v>400</v>
          </cell>
          <cell r="W133">
            <v>43556</v>
          </cell>
          <cell r="X133">
            <v>0</v>
          </cell>
          <cell r="Y133">
            <v>0</v>
          </cell>
          <cell r="Z133">
            <v>0</v>
          </cell>
          <cell r="AA133">
            <v>389918</v>
          </cell>
          <cell r="AB133">
            <v>14226</v>
          </cell>
          <cell r="AC133">
            <v>113139</v>
          </cell>
          <cell r="AD133">
            <v>8419</v>
          </cell>
          <cell r="AE133">
            <v>46274</v>
          </cell>
          <cell r="AF133">
            <v>16000</v>
          </cell>
          <cell r="AG133">
            <v>12387</v>
          </cell>
          <cell r="AH133">
            <v>2750</v>
          </cell>
          <cell r="AI133">
            <v>4365</v>
          </cell>
          <cell r="AJ133">
            <v>5042</v>
          </cell>
          <cell r="AK133">
            <v>1260</v>
          </cell>
          <cell r="AL133">
            <v>4100</v>
          </cell>
          <cell r="AM133">
            <v>2484</v>
          </cell>
          <cell r="AN133">
            <v>15772</v>
          </cell>
          <cell r="AO133">
            <v>1500</v>
          </cell>
          <cell r="AP133">
            <v>8500</v>
          </cell>
          <cell r="AQ133">
            <v>12867</v>
          </cell>
          <cell r="AR133">
            <v>1350</v>
          </cell>
          <cell r="AS133">
            <v>23539</v>
          </cell>
          <cell r="AT133">
            <v>6001</v>
          </cell>
          <cell r="AU133">
            <v>0</v>
          </cell>
          <cell r="AV133">
            <v>9091</v>
          </cell>
          <cell r="AW133">
            <v>6156</v>
          </cell>
          <cell r="AX133">
            <v>0</v>
          </cell>
          <cell r="AY133">
            <v>10778</v>
          </cell>
          <cell r="AZ133">
            <v>13311</v>
          </cell>
          <cell r="BA133">
            <v>0</v>
          </cell>
          <cell r="BB133">
            <v>14900</v>
          </cell>
          <cell r="BC133">
            <v>0</v>
          </cell>
          <cell r="BD133">
            <v>0</v>
          </cell>
          <cell r="BE133">
            <v>0</v>
          </cell>
          <cell r="BF133">
            <v>0</v>
          </cell>
          <cell r="BG133">
            <v>33116</v>
          </cell>
          <cell r="BH133">
            <v>0</v>
          </cell>
          <cell r="BI133">
            <v>0</v>
          </cell>
          <cell r="BJ133">
            <v>0</v>
          </cell>
          <cell r="BK133">
            <v>45000</v>
          </cell>
          <cell r="BL133">
            <v>0</v>
          </cell>
          <cell r="BM133">
            <v>0</v>
          </cell>
          <cell r="BN133">
            <v>14437</v>
          </cell>
          <cell r="BO133">
            <v>0</v>
          </cell>
          <cell r="BP133">
            <v>18184</v>
          </cell>
          <cell r="BQ133">
            <v>0</v>
          </cell>
          <cell r="BR133">
            <v>0</v>
          </cell>
          <cell r="BS133">
            <v>0</v>
          </cell>
          <cell r="BT133">
            <v>32621</v>
          </cell>
        </row>
        <row r="134">
          <cell r="A134">
            <v>655</v>
          </cell>
          <cell r="B134" t="str">
            <v>Gotherington Primary School</v>
          </cell>
          <cell r="D134">
            <v>67233</v>
          </cell>
          <cell r="E134">
            <v>0</v>
          </cell>
          <cell r="F134">
            <v>81297</v>
          </cell>
          <cell r="G134">
            <v>0</v>
          </cell>
          <cell r="H134">
            <v>0</v>
          </cell>
          <cell r="I134">
            <v>0</v>
          </cell>
          <cell r="J134">
            <v>545446</v>
          </cell>
          <cell r="K134">
            <v>0</v>
          </cell>
          <cell r="L134">
            <v>16419</v>
          </cell>
          <cell r="M134">
            <v>0</v>
          </cell>
          <cell r="N134">
            <v>13551</v>
          </cell>
          <cell r="O134">
            <v>0</v>
          </cell>
          <cell r="P134">
            <v>5000</v>
          </cell>
          <cell r="Q134">
            <v>6000</v>
          </cell>
          <cell r="R134">
            <v>0</v>
          </cell>
          <cell r="S134">
            <v>0</v>
          </cell>
          <cell r="T134">
            <v>0</v>
          </cell>
          <cell r="U134">
            <v>0</v>
          </cell>
          <cell r="V134">
            <v>0</v>
          </cell>
          <cell r="W134">
            <v>37576</v>
          </cell>
          <cell r="X134">
            <v>0</v>
          </cell>
          <cell r="Y134">
            <v>0</v>
          </cell>
          <cell r="Z134">
            <v>0</v>
          </cell>
          <cell r="AA134">
            <v>389252</v>
          </cell>
          <cell r="AB134">
            <v>4000</v>
          </cell>
          <cell r="AC134">
            <v>97574</v>
          </cell>
          <cell r="AD134">
            <v>0</v>
          </cell>
          <cell r="AE134">
            <v>43431</v>
          </cell>
          <cell r="AF134">
            <v>0</v>
          </cell>
          <cell r="AG134">
            <v>10227</v>
          </cell>
          <cell r="AH134">
            <v>2500</v>
          </cell>
          <cell r="AI134">
            <v>4143</v>
          </cell>
          <cell r="AJ134">
            <v>4526</v>
          </cell>
          <cell r="AK134">
            <v>0</v>
          </cell>
          <cell r="AL134">
            <v>7800</v>
          </cell>
          <cell r="AM134">
            <v>1268</v>
          </cell>
          <cell r="AN134">
            <v>12444</v>
          </cell>
          <cell r="AO134">
            <v>1700</v>
          </cell>
          <cell r="AP134">
            <v>7000</v>
          </cell>
          <cell r="AQ134">
            <v>6560</v>
          </cell>
          <cell r="AR134">
            <v>365</v>
          </cell>
          <cell r="AS134">
            <v>28620</v>
          </cell>
          <cell r="AT134">
            <v>23632</v>
          </cell>
          <cell r="AU134">
            <v>0</v>
          </cell>
          <cell r="AV134">
            <v>8050</v>
          </cell>
          <cell r="AW134">
            <v>5624</v>
          </cell>
          <cell r="AX134">
            <v>0</v>
          </cell>
          <cell r="AY134">
            <v>0</v>
          </cell>
          <cell r="AZ134">
            <v>1000</v>
          </cell>
          <cell r="BA134">
            <v>4544</v>
          </cell>
          <cell r="BB134">
            <v>12389</v>
          </cell>
          <cell r="BC134">
            <v>0</v>
          </cell>
          <cell r="BD134">
            <v>0</v>
          </cell>
          <cell r="BE134">
            <v>0</v>
          </cell>
          <cell r="BF134">
            <v>0</v>
          </cell>
          <cell r="BG134">
            <v>32108</v>
          </cell>
          <cell r="BH134">
            <v>0</v>
          </cell>
          <cell r="BI134">
            <v>0</v>
          </cell>
          <cell r="BJ134">
            <v>0</v>
          </cell>
          <cell r="BK134">
            <v>113405</v>
          </cell>
          <cell r="BL134">
            <v>0</v>
          </cell>
          <cell r="BM134">
            <v>0</v>
          </cell>
          <cell r="BN134">
            <v>14576</v>
          </cell>
          <cell r="BO134">
            <v>0</v>
          </cell>
          <cell r="BP134">
            <v>0</v>
          </cell>
          <cell r="BQ134">
            <v>0</v>
          </cell>
          <cell r="BR134">
            <v>0</v>
          </cell>
          <cell r="BS134">
            <v>0</v>
          </cell>
          <cell r="BT134">
            <v>14576</v>
          </cell>
        </row>
        <row r="135">
          <cell r="A135">
            <v>656</v>
          </cell>
          <cell r="B135" t="str">
            <v>Grangefield School</v>
          </cell>
          <cell r="D135">
            <v>1775</v>
          </cell>
          <cell r="E135">
            <v>0</v>
          </cell>
          <cell r="F135">
            <v>44061</v>
          </cell>
          <cell r="G135">
            <v>1363</v>
          </cell>
          <cell r="H135">
            <v>0</v>
          </cell>
          <cell r="I135">
            <v>0</v>
          </cell>
          <cell r="J135">
            <v>532529</v>
          </cell>
          <cell r="K135">
            <v>0</v>
          </cell>
          <cell r="L135">
            <v>28968</v>
          </cell>
          <cell r="M135">
            <v>0</v>
          </cell>
          <cell r="N135">
            <v>24686</v>
          </cell>
          <cell r="O135">
            <v>0</v>
          </cell>
          <cell r="P135">
            <v>0</v>
          </cell>
          <cell r="Q135">
            <v>0</v>
          </cell>
          <cell r="R135">
            <v>0</v>
          </cell>
          <cell r="S135">
            <v>0</v>
          </cell>
          <cell r="T135">
            <v>0</v>
          </cell>
          <cell r="U135">
            <v>0</v>
          </cell>
          <cell r="V135">
            <v>0</v>
          </cell>
          <cell r="W135">
            <v>47991</v>
          </cell>
          <cell r="X135">
            <v>0</v>
          </cell>
          <cell r="Y135">
            <v>0</v>
          </cell>
          <cell r="Z135">
            <v>0</v>
          </cell>
          <cell r="AA135">
            <v>366548</v>
          </cell>
          <cell r="AB135">
            <v>15150</v>
          </cell>
          <cell r="AC135">
            <v>88135</v>
          </cell>
          <cell r="AD135">
            <v>0</v>
          </cell>
          <cell r="AE135">
            <v>14632</v>
          </cell>
          <cell r="AF135">
            <v>0</v>
          </cell>
          <cell r="AG135">
            <v>12341</v>
          </cell>
          <cell r="AH135">
            <v>1500</v>
          </cell>
          <cell r="AI135">
            <v>13806</v>
          </cell>
          <cell r="AJ135">
            <v>5000</v>
          </cell>
          <cell r="AK135">
            <v>0</v>
          </cell>
          <cell r="AL135">
            <v>4053</v>
          </cell>
          <cell r="AM135">
            <v>3000</v>
          </cell>
          <cell r="AN135">
            <v>13000</v>
          </cell>
          <cell r="AO135">
            <v>4000</v>
          </cell>
          <cell r="AP135">
            <v>10500</v>
          </cell>
          <cell r="AQ135">
            <v>23481</v>
          </cell>
          <cell r="AR135">
            <v>500</v>
          </cell>
          <cell r="AS135">
            <v>27094</v>
          </cell>
          <cell r="AT135">
            <v>4280</v>
          </cell>
          <cell r="AU135">
            <v>0</v>
          </cell>
          <cell r="AV135">
            <v>5048</v>
          </cell>
          <cell r="AW135">
            <v>4947</v>
          </cell>
          <cell r="AX135">
            <v>0</v>
          </cell>
          <cell r="AY135">
            <v>0</v>
          </cell>
          <cell r="AZ135">
            <v>0</v>
          </cell>
          <cell r="BA135">
            <v>0</v>
          </cell>
          <cell r="BB135">
            <v>14600</v>
          </cell>
          <cell r="BC135">
            <v>0</v>
          </cell>
          <cell r="BD135">
            <v>0</v>
          </cell>
          <cell r="BE135">
            <v>0</v>
          </cell>
          <cell r="BF135">
            <v>0</v>
          </cell>
          <cell r="BG135">
            <v>15519</v>
          </cell>
          <cell r="BH135">
            <v>0</v>
          </cell>
          <cell r="BI135">
            <v>0</v>
          </cell>
          <cell r="BJ135">
            <v>0</v>
          </cell>
          <cell r="BK135">
            <v>60335</v>
          </cell>
          <cell r="BL135">
            <v>0</v>
          </cell>
          <cell r="BM135">
            <v>608</v>
          </cell>
          <cell r="BN135">
            <v>4334</v>
          </cell>
          <cell r="BO135">
            <v>0</v>
          </cell>
          <cell r="BP135">
            <v>0</v>
          </cell>
          <cell r="BQ135">
            <v>0</v>
          </cell>
          <cell r="BR135">
            <v>0</v>
          </cell>
          <cell r="BS135">
            <v>0</v>
          </cell>
          <cell r="BT135">
            <v>4334</v>
          </cell>
        </row>
        <row r="136">
          <cell r="A136">
            <v>657</v>
          </cell>
          <cell r="B136" t="str">
            <v>Great Rissington Primary School</v>
          </cell>
          <cell r="D136">
            <v>8242</v>
          </cell>
          <cell r="E136">
            <v>0</v>
          </cell>
          <cell r="F136">
            <v>106</v>
          </cell>
          <cell r="G136">
            <v>221</v>
          </cell>
          <cell r="H136">
            <v>0</v>
          </cell>
          <cell r="I136">
            <v>0</v>
          </cell>
          <cell r="J136">
            <v>263712</v>
          </cell>
          <cell r="K136">
            <v>0</v>
          </cell>
          <cell r="L136">
            <v>1358</v>
          </cell>
          <cell r="M136">
            <v>0</v>
          </cell>
          <cell r="N136">
            <v>18315</v>
          </cell>
          <cell r="O136">
            <v>0</v>
          </cell>
          <cell r="P136">
            <v>0</v>
          </cell>
          <cell r="Q136">
            <v>4500</v>
          </cell>
          <cell r="R136">
            <v>0</v>
          </cell>
          <cell r="S136">
            <v>0</v>
          </cell>
          <cell r="T136">
            <v>0</v>
          </cell>
          <cell r="U136">
            <v>950</v>
          </cell>
          <cell r="V136">
            <v>0</v>
          </cell>
          <cell r="W136">
            <v>24196</v>
          </cell>
          <cell r="X136">
            <v>0</v>
          </cell>
          <cell r="Y136">
            <v>0</v>
          </cell>
          <cell r="Z136">
            <v>0</v>
          </cell>
          <cell r="AA136">
            <v>190020</v>
          </cell>
          <cell r="AB136">
            <v>7046</v>
          </cell>
          <cell r="AC136">
            <v>28661</v>
          </cell>
          <cell r="AD136">
            <v>5620</v>
          </cell>
          <cell r="AE136">
            <v>18133</v>
          </cell>
          <cell r="AF136">
            <v>0</v>
          </cell>
          <cell r="AG136">
            <v>5023</v>
          </cell>
          <cell r="AH136">
            <v>1358</v>
          </cell>
          <cell r="AI136">
            <v>2000</v>
          </cell>
          <cell r="AJ136">
            <v>5730</v>
          </cell>
          <cell r="AK136">
            <v>1432</v>
          </cell>
          <cell r="AL136">
            <v>4120</v>
          </cell>
          <cell r="AM136">
            <v>2060</v>
          </cell>
          <cell r="AN136">
            <v>515</v>
          </cell>
          <cell r="AO136">
            <v>464</v>
          </cell>
          <cell r="AP136">
            <v>3090</v>
          </cell>
          <cell r="AQ136">
            <v>4158</v>
          </cell>
          <cell r="AR136">
            <v>700</v>
          </cell>
          <cell r="AS136">
            <v>13748</v>
          </cell>
          <cell r="AT136">
            <v>1180</v>
          </cell>
          <cell r="AU136">
            <v>0</v>
          </cell>
          <cell r="AV136">
            <v>2274</v>
          </cell>
          <cell r="AW136">
            <v>2246</v>
          </cell>
          <cell r="AX136">
            <v>0</v>
          </cell>
          <cell r="AY136">
            <v>0</v>
          </cell>
          <cell r="AZ136">
            <v>0</v>
          </cell>
          <cell r="BA136">
            <v>6940</v>
          </cell>
          <cell r="BB136">
            <v>7771</v>
          </cell>
          <cell r="BC136">
            <v>0</v>
          </cell>
          <cell r="BD136">
            <v>0</v>
          </cell>
          <cell r="BE136">
            <v>0</v>
          </cell>
          <cell r="BF136">
            <v>0</v>
          </cell>
          <cell r="BG136">
            <v>8458</v>
          </cell>
          <cell r="BH136">
            <v>0</v>
          </cell>
          <cell r="BI136">
            <v>0</v>
          </cell>
          <cell r="BJ136">
            <v>0</v>
          </cell>
          <cell r="BK136">
            <v>8564</v>
          </cell>
          <cell r="BL136">
            <v>0</v>
          </cell>
          <cell r="BM136">
            <v>221</v>
          </cell>
          <cell r="BN136">
            <v>6984</v>
          </cell>
          <cell r="BO136">
            <v>0</v>
          </cell>
          <cell r="BP136">
            <v>0</v>
          </cell>
          <cell r="BQ136">
            <v>0</v>
          </cell>
          <cell r="BR136">
            <v>0</v>
          </cell>
          <cell r="BS136">
            <v>0</v>
          </cell>
          <cell r="BT136">
            <v>6984</v>
          </cell>
        </row>
        <row r="137">
          <cell r="A137">
            <v>658</v>
          </cell>
          <cell r="B137" t="str">
            <v>Gretton Primary School</v>
          </cell>
          <cell r="D137">
            <v>37905</v>
          </cell>
          <cell r="E137">
            <v>0</v>
          </cell>
          <cell r="F137">
            <v>28790</v>
          </cell>
          <cell r="G137">
            <v>134</v>
          </cell>
          <cell r="H137">
            <v>0</v>
          </cell>
          <cell r="I137">
            <v>0</v>
          </cell>
          <cell r="J137">
            <v>239246</v>
          </cell>
          <cell r="K137">
            <v>0</v>
          </cell>
          <cell r="L137">
            <v>4075</v>
          </cell>
          <cell r="M137">
            <v>0</v>
          </cell>
          <cell r="N137">
            <v>18067</v>
          </cell>
          <cell r="O137">
            <v>0</v>
          </cell>
          <cell r="P137">
            <v>0</v>
          </cell>
          <cell r="Q137">
            <v>5600</v>
          </cell>
          <cell r="R137">
            <v>0</v>
          </cell>
          <cell r="S137">
            <v>0</v>
          </cell>
          <cell r="T137">
            <v>0</v>
          </cell>
          <cell r="U137">
            <v>7500</v>
          </cell>
          <cell r="V137">
            <v>1900</v>
          </cell>
          <cell r="W137">
            <v>23653</v>
          </cell>
          <cell r="X137">
            <v>0</v>
          </cell>
          <cell r="Y137">
            <v>0</v>
          </cell>
          <cell r="Z137">
            <v>0</v>
          </cell>
          <cell r="AA137">
            <v>190067</v>
          </cell>
          <cell r="AB137">
            <v>5000</v>
          </cell>
          <cell r="AC137">
            <v>27816</v>
          </cell>
          <cell r="AD137">
            <v>7811</v>
          </cell>
          <cell r="AE137">
            <v>15168</v>
          </cell>
          <cell r="AF137">
            <v>0</v>
          </cell>
          <cell r="AG137">
            <v>5316</v>
          </cell>
          <cell r="AH137">
            <v>1150</v>
          </cell>
          <cell r="AI137">
            <v>800</v>
          </cell>
          <cell r="AJ137">
            <v>2214</v>
          </cell>
          <cell r="AK137">
            <v>553</v>
          </cell>
          <cell r="AL137">
            <v>3000</v>
          </cell>
          <cell r="AM137">
            <v>1811</v>
          </cell>
          <cell r="AN137">
            <v>450</v>
          </cell>
          <cell r="AO137">
            <v>900</v>
          </cell>
          <cell r="AP137">
            <v>4710</v>
          </cell>
          <cell r="AQ137">
            <v>4112</v>
          </cell>
          <cell r="AR137">
            <v>675</v>
          </cell>
          <cell r="AS137">
            <v>17536</v>
          </cell>
          <cell r="AT137">
            <v>1400</v>
          </cell>
          <cell r="AU137">
            <v>0</v>
          </cell>
          <cell r="AV137">
            <v>2370</v>
          </cell>
          <cell r="AW137">
            <v>2025</v>
          </cell>
          <cell r="AX137">
            <v>0</v>
          </cell>
          <cell r="AY137">
            <v>3205</v>
          </cell>
          <cell r="AZ137">
            <v>0</v>
          </cell>
          <cell r="BA137">
            <v>2587</v>
          </cell>
          <cell r="BB137">
            <v>8967</v>
          </cell>
          <cell r="BC137">
            <v>0</v>
          </cell>
          <cell r="BD137">
            <v>0</v>
          </cell>
          <cell r="BE137">
            <v>0</v>
          </cell>
          <cell r="BF137">
            <v>0</v>
          </cell>
          <cell r="BG137">
            <v>23666</v>
          </cell>
          <cell r="BH137">
            <v>0</v>
          </cell>
          <cell r="BI137">
            <v>0</v>
          </cell>
          <cell r="BJ137">
            <v>0</v>
          </cell>
          <cell r="BK137">
            <v>20000</v>
          </cell>
          <cell r="BL137">
            <v>0</v>
          </cell>
          <cell r="BM137">
            <v>134</v>
          </cell>
          <cell r="BN137">
            <v>9125</v>
          </cell>
          <cell r="BO137">
            <v>0</v>
          </cell>
          <cell r="BP137">
            <v>32456</v>
          </cell>
          <cell r="BQ137">
            <v>0</v>
          </cell>
          <cell r="BR137">
            <v>0</v>
          </cell>
          <cell r="BS137">
            <v>0</v>
          </cell>
          <cell r="BT137">
            <v>60759</v>
          </cell>
        </row>
        <row r="138">
          <cell r="A138">
            <v>660</v>
          </cell>
          <cell r="B138" t="str">
            <v>Stone with Woodford Church of England Primary School</v>
          </cell>
          <cell r="D138">
            <v>77859</v>
          </cell>
          <cell r="E138">
            <v>0</v>
          </cell>
          <cell r="F138">
            <v>56186</v>
          </cell>
          <cell r="G138">
            <v>0</v>
          </cell>
          <cell r="H138">
            <v>0</v>
          </cell>
          <cell r="I138">
            <v>0</v>
          </cell>
          <cell r="J138">
            <v>272699</v>
          </cell>
          <cell r="K138">
            <v>0</v>
          </cell>
          <cell r="L138">
            <v>34585</v>
          </cell>
          <cell r="M138">
            <v>0</v>
          </cell>
          <cell r="N138">
            <v>17811</v>
          </cell>
          <cell r="O138">
            <v>0</v>
          </cell>
          <cell r="P138">
            <v>0</v>
          </cell>
          <cell r="Q138">
            <v>5870</v>
          </cell>
          <cell r="R138">
            <v>0</v>
          </cell>
          <cell r="S138">
            <v>0</v>
          </cell>
          <cell r="T138">
            <v>0</v>
          </cell>
          <cell r="U138">
            <v>10000</v>
          </cell>
          <cell r="V138">
            <v>0</v>
          </cell>
          <cell r="W138">
            <v>24855</v>
          </cell>
          <cell r="X138">
            <v>0</v>
          </cell>
          <cell r="Y138">
            <v>0</v>
          </cell>
          <cell r="Z138">
            <v>0</v>
          </cell>
          <cell r="AA138">
            <v>193994</v>
          </cell>
          <cell r="AB138">
            <v>30045</v>
          </cell>
          <cell r="AC138">
            <v>52503</v>
          </cell>
          <cell r="AD138">
            <v>11579</v>
          </cell>
          <cell r="AE138">
            <v>17761</v>
          </cell>
          <cell r="AF138">
            <v>0</v>
          </cell>
          <cell r="AG138">
            <v>8182</v>
          </cell>
          <cell r="AH138">
            <v>400</v>
          </cell>
          <cell r="AI138">
            <v>2150</v>
          </cell>
          <cell r="AJ138">
            <v>5631</v>
          </cell>
          <cell r="AK138">
            <v>1408</v>
          </cell>
          <cell r="AL138">
            <v>5805</v>
          </cell>
          <cell r="AM138">
            <v>250</v>
          </cell>
          <cell r="AN138">
            <v>700</v>
          </cell>
          <cell r="AO138">
            <v>570</v>
          </cell>
          <cell r="AP138">
            <v>4000</v>
          </cell>
          <cell r="AQ138">
            <v>2042</v>
          </cell>
          <cell r="AR138">
            <v>780</v>
          </cell>
          <cell r="AS138">
            <v>25572</v>
          </cell>
          <cell r="AT138">
            <v>1400</v>
          </cell>
          <cell r="AU138">
            <v>0</v>
          </cell>
          <cell r="AV138">
            <v>3503</v>
          </cell>
          <cell r="AW138">
            <v>2149</v>
          </cell>
          <cell r="AX138">
            <v>0</v>
          </cell>
          <cell r="AY138">
            <v>3740</v>
          </cell>
          <cell r="AZ138">
            <v>0</v>
          </cell>
          <cell r="BA138">
            <v>6059</v>
          </cell>
          <cell r="BB138">
            <v>8343</v>
          </cell>
          <cell r="BC138">
            <v>0</v>
          </cell>
          <cell r="BD138">
            <v>43509</v>
          </cell>
          <cell r="BE138">
            <v>0</v>
          </cell>
          <cell r="BF138">
            <v>0</v>
          </cell>
          <cell r="BG138">
            <v>25657</v>
          </cell>
          <cell r="BH138">
            <v>0</v>
          </cell>
          <cell r="BI138">
            <v>43509</v>
          </cell>
          <cell r="BJ138">
            <v>0</v>
          </cell>
          <cell r="BK138">
            <v>124180</v>
          </cell>
          <cell r="BL138">
            <v>0</v>
          </cell>
          <cell r="BM138">
            <v>1172</v>
          </cell>
          <cell r="BN138">
            <v>275</v>
          </cell>
          <cell r="BO138">
            <v>0</v>
          </cell>
          <cell r="BP138">
            <v>0</v>
          </cell>
          <cell r="BQ138">
            <v>0</v>
          </cell>
          <cell r="BR138">
            <v>0</v>
          </cell>
          <cell r="BS138">
            <v>0</v>
          </cell>
          <cell r="BT138">
            <v>11604</v>
          </cell>
        </row>
        <row r="139">
          <cell r="A139">
            <v>664</v>
          </cell>
          <cell r="B139" t="str">
            <v>Hardwicke Parochial Primary School</v>
          </cell>
          <cell r="D139">
            <v>148906</v>
          </cell>
          <cell r="E139">
            <v>0</v>
          </cell>
          <cell r="F139">
            <v>0</v>
          </cell>
          <cell r="G139">
            <v>0</v>
          </cell>
          <cell r="H139">
            <v>0</v>
          </cell>
          <cell r="I139">
            <v>0</v>
          </cell>
          <cell r="J139">
            <v>1020982</v>
          </cell>
          <cell r="K139">
            <v>0</v>
          </cell>
          <cell r="L139">
            <v>42473</v>
          </cell>
          <cell r="M139">
            <v>0</v>
          </cell>
          <cell r="N139">
            <v>29099</v>
          </cell>
          <cell r="O139">
            <v>0</v>
          </cell>
          <cell r="P139">
            <v>0</v>
          </cell>
          <cell r="Q139">
            <v>0</v>
          </cell>
          <cell r="R139">
            <v>0</v>
          </cell>
          <cell r="S139">
            <v>0</v>
          </cell>
          <cell r="T139">
            <v>0</v>
          </cell>
          <cell r="U139">
            <v>0</v>
          </cell>
          <cell r="V139">
            <v>0</v>
          </cell>
          <cell r="W139">
            <v>62190</v>
          </cell>
          <cell r="X139">
            <v>0</v>
          </cell>
          <cell r="Y139">
            <v>0</v>
          </cell>
          <cell r="Z139">
            <v>0</v>
          </cell>
          <cell r="AA139">
            <v>714517</v>
          </cell>
          <cell r="AB139">
            <v>0</v>
          </cell>
          <cell r="AC139">
            <v>148355</v>
          </cell>
          <cell r="AD139">
            <v>19936</v>
          </cell>
          <cell r="AE139">
            <v>30278</v>
          </cell>
          <cell r="AF139">
            <v>0</v>
          </cell>
          <cell r="AG139">
            <v>30098</v>
          </cell>
          <cell r="AH139">
            <v>4100</v>
          </cell>
          <cell r="AI139">
            <v>0</v>
          </cell>
          <cell r="AJ139">
            <v>10739</v>
          </cell>
          <cell r="AK139">
            <v>0</v>
          </cell>
          <cell r="AL139">
            <v>101863</v>
          </cell>
          <cell r="AM139">
            <v>17000</v>
          </cell>
          <cell r="AN139">
            <v>1000</v>
          </cell>
          <cell r="AO139">
            <v>3500</v>
          </cell>
          <cell r="AP139">
            <v>18000</v>
          </cell>
          <cell r="AQ139">
            <v>2917</v>
          </cell>
          <cell r="AR139">
            <v>2500</v>
          </cell>
          <cell r="AS139">
            <v>56018</v>
          </cell>
          <cell r="AT139">
            <v>15000</v>
          </cell>
          <cell r="AU139">
            <v>0</v>
          </cell>
          <cell r="AV139">
            <v>13300</v>
          </cell>
          <cell r="AW139">
            <v>11929</v>
          </cell>
          <cell r="AX139">
            <v>0</v>
          </cell>
          <cell r="AY139">
            <v>0</v>
          </cell>
          <cell r="AZ139">
            <v>43821</v>
          </cell>
          <cell r="BA139">
            <v>14958</v>
          </cell>
          <cell r="BB139">
            <v>15465</v>
          </cell>
          <cell r="BC139">
            <v>0</v>
          </cell>
          <cell r="BD139">
            <v>0</v>
          </cell>
          <cell r="BE139">
            <v>0</v>
          </cell>
          <cell r="BF139">
            <v>0</v>
          </cell>
          <cell r="BG139">
            <v>0</v>
          </cell>
          <cell r="BH139">
            <v>0</v>
          </cell>
          <cell r="BI139">
            <v>0</v>
          </cell>
          <cell r="BJ139">
            <v>0</v>
          </cell>
          <cell r="BK139">
            <v>0</v>
          </cell>
          <cell r="BL139">
            <v>0</v>
          </cell>
          <cell r="BM139">
            <v>0</v>
          </cell>
          <cell r="BN139">
            <v>28356</v>
          </cell>
          <cell r="BO139">
            <v>0</v>
          </cell>
          <cell r="BP139">
            <v>0</v>
          </cell>
          <cell r="BQ139">
            <v>0</v>
          </cell>
          <cell r="BR139">
            <v>0</v>
          </cell>
          <cell r="BS139">
            <v>0</v>
          </cell>
          <cell r="BT139">
            <v>28356</v>
          </cell>
        </row>
        <row r="140">
          <cell r="A140">
            <v>665</v>
          </cell>
          <cell r="B140" t="str">
            <v>Haresfield Church of England Primary School</v>
          </cell>
          <cell r="D140">
            <v>40339.93</v>
          </cell>
          <cell r="E140">
            <v>0</v>
          </cell>
          <cell r="F140">
            <v>41700</v>
          </cell>
          <cell r="G140">
            <v>5105</v>
          </cell>
          <cell r="H140">
            <v>0</v>
          </cell>
          <cell r="I140">
            <v>0</v>
          </cell>
          <cell r="J140">
            <v>275811</v>
          </cell>
          <cell r="K140">
            <v>0</v>
          </cell>
          <cell r="L140">
            <v>5233</v>
          </cell>
          <cell r="M140">
            <v>0</v>
          </cell>
          <cell r="N140">
            <v>18378</v>
          </cell>
          <cell r="O140">
            <v>0</v>
          </cell>
          <cell r="P140">
            <v>0</v>
          </cell>
          <cell r="Q140">
            <v>4292</v>
          </cell>
          <cell r="R140">
            <v>0</v>
          </cell>
          <cell r="S140">
            <v>0</v>
          </cell>
          <cell r="T140">
            <v>0</v>
          </cell>
          <cell r="U140">
            <v>0</v>
          </cell>
          <cell r="V140">
            <v>1000</v>
          </cell>
          <cell r="W140">
            <v>23856</v>
          </cell>
          <cell r="X140">
            <v>0</v>
          </cell>
          <cell r="Y140">
            <v>0</v>
          </cell>
          <cell r="Z140">
            <v>0</v>
          </cell>
          <cell r="AA140">
            <v>207972</v>
          </cell>
          <cell r="AB140">
            <v>18231</v>
          </cell>
          <cell r="AC140">
            <v>30483</v>
          </cell>
          <cell r="AD140">
            <v>14424</v>
          </cell>
          <cell r="AE140">
            <v>17226</v>
          </cell>
          <cell r="AF140">
            <v>0</v>
          </cell>
          <cell r="AG140">
            <v>6222</v>
          </cell>
          <cell r="AH140">
            <v>1500</v>
          </cell>
          <cell r="AI140">
            <v>2100</v>
          </cell>
          <cell r="AJ140">
            <v>5940</v>
          </cell>
          <cell r="AK140">
            <v>0</v>
          </cell>
          <cell r="AL140">
            <v>3100</v>
          </cell>
          <cell r="AM140">
            <v>1350</v>
          </cell>
          <cell r="AN140">
            <v>500</v>
          </cell>
          <cell r="AO140">
            <v>2000</v>
          </cell>
          <cell r="AP140">
            <v>4750</v>
          </cell>
          <cell r="AQ140">
            <v>2044</v>
          </cell>
          <cell r="AR140">
            <v>900</v>
          </cell>
          <cell r="AS140">
            <v>13759</v>
          </cell>
          <cell r="AT140">
            <v>7100</v>
          </cell>
          <cell r="AU140">
            <v>0</v>
          </cell>
          <cell r="AV140">
            <v>4925</v>
          </cell>
          <cell r="AW140">
            <v>2500</v>
          </cell>
          <cell r="AX140">
            <v>0</v>
          </cell>
          <cell r="AY140">
            <v>0</v>
          </cell>
          <cell r="AZ140">
            <v>6500</v>
          </cell>
          <cell r="BA140">
            <v>1457</v>
          </cell>
          <cell r="BB140">
            <v>10448</v>
          </cell>
          <cell r="BC140">
            <v>0</v>
          </cell>
          <cell r="BD140">
            <v>0</v>
          </cell>
          <cell r="BE140">
            <v>0</v>
          </cell>
          <cell r="BF140">
            <v>0</v>
          </cell>
          <cell r="BG140">
            <v>24989</v>
          </cell>
          <cell r="BH140">
            <v>0</v>
          </cell>
          <cell r="BI140">
            <v>0</v>
          </cell>
          <cell r="BJ140">
            <v>0</v>
          </cell>
          <cell r="BK140">
            <v>70929</v>
          </cell>
          <cell r="BL140">
            <v>0</v>
          </cell>
          <cell r="BM140">
            <v>865</v>
          </cell>
          <cell r="BN140">
            <v>3478.929999999993</v>
          </cell>
          <cell r="BO140">
            <v>0</v>
          </cell>
          <cell r="BP140">
            <v>0</v>
          </cell>
          <cell r="BQ140">
            <v>0</v>
          </cell>
          <cell r="BR140">
            <v>0</v>
          </cell>
          <cell r="BS140">
            <v>0</v>
          </cell>
          <cell r="BT140">
            <v>3478.929999999993</v>
          </cell>
        </row>
        <row r="141">
          <cell r="A141">
            <v>666</v>
          </cell>
          <cell r="B141" t="str">
            <v>Hartpury Church of England Primary School</v>
          </cell>
          <cell r="C141">
            <v>1</v>
          </cell>
          <cell r="D141">
            <v>44748.69</v>
          </cell>
          <cell r="E141">
            <v>0</v>
          </cell>
          <cell r="F141">
            <v>38512</v>
          </cell>
          <cell r="G141">
            <v>915</v>
          </cell>
          <cell r="H141">
            <v>0</v>
          </cell>
          <cell r="I141">
            <v>0</v>
          </cell>
          <cell r="J141">
            <v>313458</v>
          </cell>
          <cell r="K141">
            <v>0</v>
          </cell>
          <cell r="L141">
            <v>31802</v>
          </cell>
          <cell r="M141">
            <v>0</v>
          </cell>
          <cell r="N141">
            <v>19182</v>
          </cell>
          <cell r="O141">
            <v>0</v>
          </cell>
          <cell r="P141">
            <v>0</v>
          </cell>
          <cell r="Q141">
            <v>0</v>
          </cell>
          <cell r="R141">
            <v>0</v>
          </cell>
          <cell r="S141">
            <v>0</v>
          </cell>
          <cell r="T141">
            <v>0</v>
          </cell>
          <cell r="U141">
            <v>0</v>
          </cell>
          <cell r="V141">
            <v>0</v>
          </cell>
          <cell r="W141">
            <v>26259</v>
          </cell>
          <cell r="X141">
            <v>0</v>
          </cell>
          <cell r="Y141">
            <v>0</v>
          </cell>
          <cell r="Z141">
            <v>0</v>
          </cell>
          <cell r="AA141">
            <v>249375</v>
          </cell>
          <cell r="AB141">
            <v>15158</v>
          </cell>
          <cell r="AC141">
            <v>57103</v>
          </cell>
          <cell r="AD141">
            <v>0</v>
          </cell>
          <cell r="AE141">
            <v>17960</v>
          </cell>
          <cell r="AF141">
            <v>0</v>
          </cell>
          <cell r="AG141">
            <v>6000</v>
          </cell>
          <cell r="AH141">
            <v>500</v>
          </cell>
          <cell r="AI141">
            <v>3100</v>
          </cell>
          <cell r="AJ141">
            <v>3690</v>
          </cell>
          <cell r="AK141">
            <v>923</v>
          </cell>
          <cell r="AL141">
            <v>10096</v>
          </cell>
          <cell r="AM141">
            <v>2350</v>
          </cell>
          <cell r="AN141">
            <v>10200</v>
          </cell>
          <cell r="AO141">
            <v>1500</v>
          </cell>
          <cell r="AP141">
            <v>5500</v>
          </cell>
          <cell r="AQ141">
            <v>9379</v>
          </cell>
          <cell r="AR141">
            <v>500</v>
          </cell>
          <cell r="AS141">
            <v>12006</v>
          </cell>
          <cell r="AT141">
            <v>0</v>
          </cell>
          <cell r="AU141">
            <v>0</v>
          </cell>
          <cell r="AV141">
            <v>3500</v>
          </cell>
          <cell r="AW141">
            <v>2868</v>
          </cell>
          <cell r="AX141">
            <v>0</v>
          </cell>
          <cell r="AY141">
            <v>3045</v>
          </cell>
          <cell r="AZ141">
            <v>0</v>
          </cell>
          <cell r="BA141">
            <v>3025</v>
          </cell>
          <cell r="BB141">
            <v>10172</v>
          </cell>
          <cell r="BC141">
            <v>0</v>
          </cell>
          <cell r="BD141">
            <v>0</v>
          </cell>
          <cell r="BE141">
            <v>0</v>
          </cell>
          <cell r="BF141">
            <v>0</v>
          </cell>
          <cell r="BG141">
            <v>12621</v>
          </cell>
          <cell r="BH141">
            <v>0</v>
          </cell>
          <cell r="BI141">
            <v>0</v>
          </cell>
          <cell r="BJ141">
            <v>0</v>
          </cell>
          <cell r="BK141">
            <v>0</v>
          </cell>
          <cell r="BL141">
            <v>0</v>
          </cell>
          <cell r="BM141">
            <v>915</v>
          </cell>
          <cell r="BN141">
            <v>7499.69</v>
          </cell>
          <cell r="BO141">
            <v>0</v>
          </cell>
          <cell r="BP141">
            <v>51133</v>
          </cell>
          <cell r="BQ141">
            <v>0</v>
          </cell>
          <cell r="BR141">
            <v>0</v>
          </cell>
          <cell r="BS141">
            <v>0</v>
          </cell>
          <cell r="BT141">
            <v>58632.69</v>
          </cell>
        </row>
        <row r="142">
          <cell r="A142">
            <v>667</v>
          </cell>
          <cell r="B142" t="str">
            <v>Hatherop Church of England Primary School</v>
          </cell>
          <cell r="D142">
            <v>16621</v>
          </cell>
          <cell r="E142">
            <v>0</v>
          </cell>
          <cell r="F142">
            <v>29874</v>
          </cell>
          <cell r="G142">
            <v>0</v>
          </cell>
          <cell r="H142">
            <v>0</v>
          </cell>
          <cell r="I142">
            <v>0</v>
          </cell>
          <cell r="J142">
            <v>224993</v>
          </cell>
          <cell r="K142">
            <v>0</v>
          </cell>
          <cell r="L142">
            <v>6540</v>
          </cell>
          <cell r="M142">
            <v>0</v>
          </cell>
          <cell r="N142">
            <v>16599</v>
          </cell>
          <cell r="O142">
            <v>0</v>
          </cell>
          <cell r="P142">
            <v>0</v>
          </cell>
          <cell r="Q142">
            <v>0</v>
          </cell>
          <cell r="R142">
            <v>0</v>
          </cell>
          <cell r="S142">
            <v>0</v>
          </cell>
          <cell r="T142">
            <v>0</v>
          </cell>
          <cell r="U142">
            <v>0</v>
          </cell>
          <cell r="V142">
            <v>16226</v>
          </cell>
          <cell r="W142">
            <v>22503</v>
          </cell>
          <cell r="X142">
            <v>0</v>
          </cell>
          <cell r="Y142">
            <v>0</v>
          </cell>
          <cell r="Z142">
            <v>0</v>
          </cell>
          <cell r="AA142">
            <v>184360</v>
          </cell>
          <cell r="AB142">
            <v>10341</v>
          </cell>
          <cell r="AC142">
            <v>27838</v>
          </cell>
          <cell r="AD142">
            <v>25026</v>
          </cell>
          <cell r="AE142">
            <v>15090</v>
          </cell>
          <cell r="AF142">
            <v>0</v>
          </cell>
          <cell r="AG142">
            <v>3245</v>
          </cell>
          <cell r="AH142">
            <v>500</v>
          </cell>
          <cell r="AI142">
            <v>2051</v>
          </cell>
          <cell r="AJ142">
            <v>2492</v>
          </cell>
          <cell r="AK142">
            <v>0</v>
          </cell>
          <cell r="AL142">
            <v>1200</v>
          </cell>
          <cell r="AM142">
            <v>2100</v>
          </cell>
          <cell r="AN142">
            <v>470</v>
          </cell>
          <cell r="AO142">
            <v>360</v>
          </cell>
          <cell r="AP142">
            <v>3700</v>
          </cell>
          <cell r="AQ142">
            <v>2310</v>
          </cell>
          <cell r="AR142">
            <v>555</v>
          </cell>
          <cell r="AS142">
            <v>4750</v>
          </cell>
          <cell r="AT142">
            <v>2548</v>
          </cell>
          <cell r="AU142">
            <v>0</v>
          </cell>
          <cell r="AV142">
            <v>2300</v>
          </cell>
          <cell r="AW142">
            <v>1933</v>
          </cell>
          <cell r="AX142">
            <v>0</v>
          </cell>
          <cell r="AY142">
            <v>115</v>
          </cell>
          <cell r="AZ142">
            <v>0</v>
          </cell>
          <cell r="BA142">
            <v>0</v>
          </cell>
          <cell r="BB142">
            <v>6960</v>
          </cell>
          <cell r="BC142">
            <v>0</v>
          </cell>
          <cell r="BD142">
            <v>0</v>
          </cell>
          <cell r="BE142">
            <v>0</v>
          </cell>
          <cell r="BF142">
            <v>0</v>
          </cell>
          <cell r="BG142">
            <v>22784</v>
          </cell>
          <cell r="BH142">
            <v>0</v>
          </cell>
          <cell r="BI142">
            <v>0</v>
          </cell>
          <cell r="BJ142">
            <v>0</v>
          </cell>
          <cell r="BK142">
            <v>16000</v>
          </cell>
          <cell r="BL142">
            <v>0</v>
          </cell>
          <cell r="BM142">
            <v>0</v>
          </cell>
          <cell r="BN142">
            <v>3238</v>
          </cell>
          <cell r="BO142">
            <v>0</v>
          </cell>
          <cell r="BP142">
            <v>36658</v>
          </cell>
          <cell r="BQ142">
            <v>0</v>
          </cell>
          <cell r="BR142">
            <v>0</v>
          </cell>
          <cell r="BS142">
            <v>0</v>
          </cell>
          <cell r="BT142">
            <v>39896</v>
          </cell>
        </row>
        <row r="143">
          <cell r="A143">
            <v>670</v>
          </cell>
          <cell r="B143" t="str">
            <v>Highnam Church of England Primary School</v>
          </cell>
          <cell r="D143">
            <v>98964</v>
          </cell>
          <cell r="E143">
            <v>0</v>
          </cell>
          <cell r="F143">
            <v>0</v>
          </cell>
          <cell r="G143">
            <v>1858</v>
          </cell>
          <cell r="H143">
            <v>0</v>
          </cell>
          <cell r="I143">
            <v>0</v>
          </cell>
          <cell r="J143">
            <v>489775</v>
          </cell>
          <cell r="K143">
            <v>0</v>
          </cell>
          <cell r="L143">
            <v>2591</v>
          </cell>
          <cell r="M143">
            <v>0</v>
          </cell>
          <cell r="N143">
            <v>20906</v>
          </cell>
          <cell r="O143">
            <v>0</v>
          </cell>
          <cell r="P143">
            <v>0</v>
          </cell>
          <cell r="Q143">
            <v>13000</v>
          </cell>
          <cell r="R143">
            <v>0</v>
          </cell>
          <cell r="S143">
            <v>0</v>
          </cell>
          <cell r="T143">
            <v>0</v>
          </cell>
          <cell r="U143">
            <v>0</v>
          </cell>
          <cell r="V143">
            <v>0</v>
          </cell>
          <cell r="W143">
            <v>34858</v>
          </cell>
          <cell r="X143">
            <v>0</v>
          </cell>
          <cell r="Y143">
            <v>0</v>
          </cell>
          <cell r="Z143">
            <v>0</v>
          </cell>
          <cell r="AA143">
            <v>399433</v>
          </cell>
          <cell r="AB143">
            <v>7780</v>
          </cell>
          <cell r="AC143">
            <v>51154</v>
          </cell>
          <cell r="AD143">
            <v>100</v>
          </cell>
          <cell r="AE143">
            <v>17273</v>
          </cell>
          <cell r="AF143">
            <v>0</v>
          </cell>
          <cell r="AG143">
            <v>11987</v>
          </cell>
          <cell r="AH143">
            <v>1000</v>
          </cell>
          <cell r="AI143">
            <v>0</v>
          </cell>
          <cell r="AJ143">
            <v>5324</v>
          </cell>
          <cell r="AK143">
            <v>0</v>
          </cell>
          <cell r="AL143">
            <v>19000</v>
          </cell>
          <cell r="AM143">
            <v>3250</v>
          </cell>
          <cell r="AN143">
            <v>15000</v>
          </cell>
          <cell r="AO143">
            <v>2250</v>
          </cell>
          <cell r="AP143">
            <v>12500</v>
          </cell>
          <cell r="AQ143">
            <v>8697</v>
          </cell>
          <cell r="AR143">
            <v>850</v>
          </cell>
          <cell r="AS143">
            <v>34479</v>
          </cell>
          <cell r="AT143">
            <v>29006</v>
          </cell>
          <cell r="AU143">
            <v>0</v>
          </cell>
          <cell r="AV143">
            <v>2400</v>
          </cell>
          <cell r="AW143">
            <v>4644</v>
          </cell>
          <cell r="AX143">
            <v>0</v>
          </cell>
          <cell r="AY143">
            <v>0</v>
          </cell>
          <cell r="AZ143">
            <v>0</v>
          </cell>
          <cell r="BA143">
            <v>5600</v>
          </cell>
          <cell r="BB143">
            <v>13611</v>
          </cell>
          <cell r="BC143">
            <v>0</v>
          </cell>
          <cell r="BD143">
            <v>0</v>
          </cell>
          <cell r="BE143">
            <v>0</v>
          </cell>
          <cell r="BF143">
            <v>0</v>
          </cell>
          <cell r="BG143">
            <v>19681</v>
          </cell>
          <cell r="BH143">
            <v>0</v>
          </cell>
          <cell r="BI143">
            <v>0</v>
          </cell>
          <cell r="BJ143">
            <v>0</v>
          </cell>
          <cell r="BK143">
            <v>19681</v>
          </cell>
          <cell r="BL143">
            <v>0</v>
          </cell>
          <cell r="BM143">
            <v>1858</v>
          </cell>
          <cell r="BN143">
            <v>14756</v>
          </cell>
          <cell r="BO143">
            <v>0</v>
          </cell>
          <cell r="BP143">
            <v>0</v>
          </cell>
          <cell r="BQ143">
            <v>0</v>
          </cell>
          <cell r="BR143">
            <v>0</v>
          </cell>
          <cell r="BS143">
            <v>0</v>
          </cell>
          <cell r="BT143">
            <v>14756</v>
          </cell>
        </row>
        <row r="144">
          <cell r="A144">
            <v>671</v>
          </cell>
          <cell r="B144" t="str">
            <v>Hillesley Church of England Primary School</v>
          </cell>
          <cell r="D144">
            <v>18622</v>
          </cell>
          <cell r="E144">
            <v>0</v>
          </cell>
          <cell r="F144">
            <v>0</v>
          </cell>
          <cell r="G144">
            <v>0</v>
          </cell>
          <cell r="H144">
            <v>0</v>
          </cell>
          <cell r="I144">
            <v>0</v>
          </cell>
          <cell r="J144">
            <v>175725</v>
          </cell>
          <cell r="K144">
            <v>0</v>
          </cell>
          <cell r="L144">
            <v>18784</v>
          </cell>
          <cell r="M144">
            <v>0</v>
          </cell>
          <cell r="N144">
            <v>27576</v>
          </cell>
          <cell r="O144">
            <v>0</v>
          </cell>
          <cell r="P144">
            <v>0</v>
          </cell>
          <cell r="Q144">
            <v>1000</v>
          </cell>
          <cell r="R144">
            <v>0</v>
          </cell>
          <cell r="S144">
            <v>0</v>
          </cell>
          <cell r="T144">
            <v>0</v>
          </cell>
          <cell r="U144">
            <v>0</v>
          </cell>
          <cell r="V144">
            <v>1362</v>
          </cell>
          <cell r="W144">
            <v>19756</v>
          </cell>
          <cell r="X144">
            <v>0</v>
          </cell>
          <cell r="Y144">
            <v>0</v>
          </cell>
          <cell r="Z144">
            <v>0</v>
          </cell>
          <cell r="AA144">
            <v>154317</v>
          </cell>
          <cell r="AB144">
            <v>4550</v>
          </cell>
          <cell r="AC144">
            <v>29738</v>
          </cell>
          <cell r="AD144">
            <v>6131</v>
          </cell>
          <cell r="AE144">
            <v>13312</v>
          </cell>
          <cell r="AF144">
            <v>0</v>
          </cell>
          <cell r="AG144">
            <v>5580</v>
          </cell>
          <cell r="AH144">
            <v>1200</v>
          </cell>
          <cell r="AI144">
            <v>3032</v>
          </cell>
          <cell r="AJ144">
            <v>3695</v>
          </cell>
          <cell r="AK144">
            <v>923</v>
          </cell>
          <cell r="AL144">
            <v>5000</v>
          </cell>
          <cell r="AM144">
            <v>630</v>
          </cell>
          <cell r="AN144">
            <v>350</v>
          </cell>
          <cell r="AO144">
            <v>900</v>
          </cell>
          <cell r="AP144">
            <v>5000</v>
          </cell>
          <cell r="AQ144">
            <v>238</v>
          </cell>
          <cell r="AR144">
            <v>550</v>
          </cell>
          <cell r="AS144">
            <v>4430</v>
          </cell>
          <cell r="AT144">
            <v>1954</v>
          </cell>
          <cell r="AU144">
            <v>0</v>
          </cell>
          <cell r="AV144">
            <v>4591</v>
          </cell>
          <cell r="AW144">
            <v>1238</v>
          </cell>
          <cell r="AX144">
            <v>0</v>
          </cell>
          <cell r="AY144">
            <v>280</v>
          </cell>
          <cell r="AZ144">
            <v>0</v>
          </cell>
          <cell r="BA144">
            <v>463</v>
          </cell>
          <cell r="BB144">
            <v>6717</v>
          </cell>
          <cell r="BC144">
            <v>0</v>
          </cell>
          <cell r="BD144">
            <v>0</v>
          </cell>
          <cell r="BE144">
            <v>0</v>
          </cell>
          <cell r="BF144">
            <v>0</v>
          </cell>
          <cell r="BG144">
            <v>0</v>
          </cell>
          <cell r="BH144">
            <v>0</v>
          </cell>
          <cell r="BI144">
            <v>0</v>
          </cell>
          <cell r="BJ144">
            <v>0</v>
          </cell>
          <cell r="BK144">
            <v>0</v>
          </cell>
          <cell r="BL144">
            <v>0</v>
          </cell>
          <cell r="BM144">
            <v>0</v>
          </cell>
          <cell r="BN144">
            <v>8006</v>
          </cell>
          <cell r="BO144">
            <v>0</v>
          </cell>
          <cell r="BP144">
            <v>0</v>
          </cell>
          <cell r="BQ144">
            <v>0</v>
          </cell>
          <cell r="BR144">
            <v>0</v>
          </cell>
          <cell r="BS144">
            <v>0</v>
          </cell>
          <cell r="BT144">
            <v>8006</v>
          </cell>
        </row>
        <row r="145">
          <cell r="A145">
            <v>672</v>
          </cell>
          <cell r="B145" t="str">
            <v>Horsley Church of England Primary School</v>
          </cell>
          <cell r="D145">
            <v>16397</v>
          </cell>
          <cell r="E145">
            <v>0</v>
          </cell>
          <cell r="F145">
            <v>0</v>
          </cell>
          <cell r="G145">
            <v>120</v>
          </cell>
          <cell r="H145">
            <v>0</v>
          </cell>
          <cell r="I145">
            <v>0</v>
          </cell>
          <cell r="J145">
            <v>292181</v>
          </cell>
          <cell r="K145">
            <v>0</v>
          </cell>
          <cell r="L145">
            <v>6697</v>
          </cell>
          <cell r="M145">
            <v>0</v>
          </cell>
          <cell r="N145">
            <v>17945</v>
          </cell>
          <cell r="O145">
            <v>0</v>
          </cell>
          <cell r="P145">
            <v>0</v>
          </cell>
          <cell r="Q145">
            <v>700</v>
          </cell>
          <cell r="R145">
            <v>0</v>
          </cell>
          <cell r="S145">
            <v>0</v>
          </cell>
          <cell r="T145">
            <v>0</v>
          </cell>
          <cell r="U145">
            <v>0</v>
          </cell>
          <cell r="V145">
            <v>0</v>
          </cell>
          <cell r="W145">
            <v>25237</v>
          </cell>
          <cell r="X145">
            <v>0</v>
          </cell>
          <cell r="Y145">
            <v>0</v>
          </cell>
          <cell r="Z145">
            <v>0</v>
          </cell>
          <cell r="AA145">
            <v>227322</v>
          </cell>
          <cell r="AB145">
            <v>6075</v>
          </cell>
          <cell r="AC145">
            <v>47738</v>
          </cell>
          <cell r="AD145">
            <v>6276</v>
          </cell>
          <cell r="AE145">
            <v>12360</v>
          </cell>
          <cell r="AF145">
            <v>0</v>
          </cell>
          <cell r="AG145">
            <v>4650</v>
          </cell>
          <cell r="AH145">
            <v>350</v>
          </cell>
          <cell r="AI145">
            <v>2000</v>
          </cell>
          <cell r="AJ145">
            <v>7970</v>
          </cell>
          <cell r="AK145">
            <v>0</v>
          </cell>
          <cell r="AL145">
            <v>1000</v>
          </cell>
          <cell r="AM145">
            <v>920</v>
          </cell>
          <cell r="AN145">
            <v>600</v>
          </cell>
          <cell r="AO145">
            <v>800</v>
          </cell>
          <cell r="AP145">
            <v>2450</v>
          </cell>
          <cell r="AQ145">
            <v>832</v>
          </cell>
          <cell r="AR145">
            <v>400</v>
          </cell>
          <cell r="AS145">
            <v>8585</v>
          </cell>
          <cell r="AT145">
            <v>4100</v>
          </cell>
          <cell r="AU145">
            <v>0</v>
          </cell>
          <cell r="AV145">
            <v>4957</v>
          </cell>
          <cell r="AW145">
            <v>3159</v>
          </cell>
          <cell r="AX145">
            <v>0</v>
          </cell>
          <cell r="AY145">
            <v>0</v>
          </cell>
          <cell r="AZ145">
            <v>0</v>
          </cell>
          <cell r="BA145">
            <v>0</v>
          </cell>
          <cell r="BB145">
            <v>7358</v>
          </cell>
          <cell r="BC145">
            <v>0</v>
          </cell>
          <cell r="BD145">
            <v>0</v>
          </cell>
          <cell r="BE145">
            <v>0</v>
          </cell>
          <cell r="BF145">
            <v>0</v>
          </cell>
          <cell r="BG145">
            <v>0</v>
          </cell>
          <cell r="BH145">
            <v>0</v>
          </cell>
          <cell r="BI145">
            <v>0</v>
          </cell>
          <cell r="BJ145">
            <v>0</v>
          </cell>
          <cell r="BK145">
            <v>0</v>
          </cell>
          <cell r="BL145">
            <v>0</v>
          </cell>
          <cell r="BM145">
            <v>120</v>
          </cell>
          <cell r="BN145">
            <v>9255</v>
          </cell>
          <cell r="BO145">
            <v>0</v>
          </cell>
          <cell r="BP145">
            <v>0</v>
          </cell>
          <cell r="BQ145">
            <v>0</v>
          </cell>
          <cell r="BR145">
            <v>0</v>
          </cell>
          <cell r="BS145">
            <v>0</v>
          </cell>
          <cell r="BT145">
            <v>9255</v>
          </cell>
        </row>
        <row r="146">
          <cell r="A146">
            <v>677</v>
          </cell>
          <cell r="B146" t="str">
            <v>Huntley Church of England Primary School</v>
          </cell>
          <cell r="D146">
            <v>57548</v>
          </cell>
          <cell r="E146">
            <v>0</v>
          </cell>
          <cell r="F146">
            <v>0</v>
          </cell>
          <cell r="G146">
            <v>50</v>
          </cell>
          <cell r="H146">
            <v>0</v>
          </cell>
          <cell r="I146">
            <v>0</v>
          </cell>
          <cell r="J146">
            <v>234803</v>
          </cell>
          <cell r="K146">
            <v>0</v>
          </cell>
          <cell r="L146">
            <v>6291</v>
          </cell>
          <cell r="M146">
            <v>0</v>
          </cell>
          <cell r="N146">
            <v>19833</v>
          </cell>
          <cell r="O146">
            <v>0</v>
          </cell>
          <cell r="P146">
            <v>0</v>
          </cell>
          <cell r="Q146">
            <v>2000</v>
          </cell>
          <cell r="R146">
            <v>8000</v>
          </cell>
          <cell r="S146">
            <v>0</v>
          </cell>
          <cell r="T146">
            <v>0</v>
          </cell>
          <cell r="U146">
            <v>0</v>
          </cell>
          <cell r="V146">
            <v>1500</v>
          </cell>
          <cell r="W146">
            <v>22771</v>
          </cell>
          <cell r="X146">
            <v>0</v>
          </cell>
          <cell r="Y146">
            <v>0</v>
          </cell>
          <cell r="Z146">
            <v>0</v>
          </cell>
          <cell r="AA146">
            <v>170344</v>
          </cell>
          <cell r="AB146">
            <v>3496</v>
          </cell>
          <cell r="AC146">
            <v>17695</v>
          </cell>
          <cell r="AD146">
            <v>0</v>
          </cell>
          <cell r="AE146">
            <v>18500</v>
          </cell>
          <cell r="AF146">
            <v>0</v>
          </cell>
          <cell r="AG146">
            <v>6154</v>
          </cell>
          <cell r="AH146">
            <v>600</v>
          </cell>
          <cell r="AI146">
            <v>300</v>
          </cell>
          <cell r="AJ146">
            <v>7710</v>
          </cell>
          <cell r="AK146">
            <v>0</v>
          </cell>
          <cell r="AL146">
            <v>45420</v>
          </cell>
          <cell r="AM146">
            <v>1030</v>
          </cell>
          <cell r="AN146">
            <v>8240</v>
          </cell>
          <cell r="AO146">
            <v>4000</v>
          </cell>
          <cell r="AP146">
            <v>6000</v>
          </cell>
          <cell r="AQ146">
            <v>580</v>
          </cell>
          <cell r="AR146">
            <v>1450</v>
          </cell>
          <cell r="AS146">
            <v>32941</v>
          </cell>
          <cell r="AT146">
            <v>6722</v>
          </cell>
          <cell r="AU146">
            <v>0</v>
          </cell>
          <cell r="AV146">
            <v>2650</v>
          </cell>
          <cell r="AW146">
            <v>96</v>
          </cell>
          <cell r="AX146">
            <v>0</v>
          </cell>
          <cell r="AY146">
            <v>8833</v>
          </cell>
          <cell r="AZ146">
            <v>0</v>
          </cell>
          <cell r="BA146">
            <v>0</v>
          </cell>
          <cell r="BB146">
            <v>8697</v>
          </cell>
          <cell r="BC146">
            <v>0</v>
          </cell>
          <cell r="BD146">
            <v>0</v>
          </cell>
          <cell r="BE146">
            <v>0</v>
          </cell>
          <cell r="BF146">
            <v>0</v>
          </cell>
          <cell r="BG146">
            <v>0</v>
          </cell>
          <cell r="BH146">
            <v>0</v>
          </cell>
          <cell r="BI146">
            <v>0</v>
          </cell>
          <cell r="BJ146">
            <v>0</v>
          </cell>
          <cell r="BK146">
            <v>0</v>
          </cell>
          <cell r="BL146">
            <v>0</v>
          </cell>
          <cell r="BM146">
            <v>50</v>
          </cell>
          <cell r="BN146">
            <v>1288</v>
          </cell>
          <cell r="BO146">
            <v>0</v>
          </cell>
          <cell r="BP146">
            <v>0</v>
          </cell>
          <cell r="BQ146">
            <v>0</v>
          </cell>
          <cell r="BR146">
            <v>0</v>
          </cell>
          <cell r="BS146">
            <v>0</v>
          </cell>
          <cell r="BT146">
            <v>1288</v>
          </cell>
        </row>
        <row r="147">
          <cell r="A147">
            <v>678</v>
          </cell>
          <cell r="B147" t="str">
            <v>Innsworth Junior School</v>
          </cell>
          <cell r="D147">
            <v>88446</v>
          </cell>
          <cell r="E147">
            <v>0</v>
          </cell>
          <cell r="F147">
            <v>16632</v>
          </cell>
          <cell r="G147">
            <v>116</v>
          </cell>
          <cell r="H147">
            <v>0</v>
          </cell>
          <cell r="I147">
            <v>0</v>
          </cell>
          <cell r="J147">
            <v>470055</v>
          </cell>
          <cell r="K147">
            <v>0</v>
          </cell>
          <cell r="L147">
            <v>45123</v>
          </cell>
          <cell r="M147">
            <v>0</v>
          </cell>
          <cell r="N147">
            <v>17076</v>
          </cell>
          <cell r="O147">
            <v>0</v>
          </cell>
          <cell r="P147">
            <v>0</v>
          </cell>
          <cell r="Q147">
            <v>7237</v>
          </cell>
          <cell r="R147">
            <v>0</v>
          </cell>
          <cell r="S147">
            <v>0</v>
          </cell>
          <cell r="T147">
            <v>0</v>
          </cell>
          <cell r="U147">
            <v>4000</v>
          </cell>
          <cell r="V147">
            <v>0</v>
          </cell>
          <cell r="W147">
            <v>32555</v>
          </cell>
          <cell r="X147">
            <v>0</v>
          </cell>
          <cell r="Y147">
            <v>0</v>
          </cell>
          <cell r="Z147">
            <v>0</v>
          </cell>
          <cell r="AA147">
            <v>324891</v>
          </cell>
          <cell r="AB147">
            <v>221</v>
          </cell>
          <cell r="AC147">
            <v>88834</v>
          </cell>
          <cell r="AD147">
            <v>25072</v>
          </cell>
          <cell r="AE147">
            <v>33619</v>
          </cell>
          <cell r="AF147">
            <v>0</v>
          </cell>
          <cell r="AG147">
            <v>8645</v>
          </cell>
          <cell r="AH147">
            <v>609</v>
          </cell>
          <cell r="AI147">
            <v>3258</v>
          </cell>
          <cell r="AJ147">
            <v>11287</v>
          </cell>
          <cell r="AK147">
            <v>0</v>
          </cell>
          <cell r="AL147">
            <v>5777</v>
          </cell>
          <cell r="AM147">
            <v>2100</v>
          </cell>
          <cell r="AN147">
            <v>2620</v>
          </cell>
          <cell r="AO147">
            <v>2402</v>
          </cell>
          <cell r="AP147">
            <v>11000</v>
          </cell>
          <cell r="AQ147">
            <v>6468</v>
          </cell>
          <cell r="AR147">
            <v>2180</v>
          </cell>
          <cell r="AS147">
            <v>27064</v>
          </cell>
          <cell r="AT147">
            <v>13319</v>
          </cell>
          <cell r="AU147">
            <v>0</v>
          </cell>
          <cell r="AV147">
            <v>8746</v>
          </cell>
          <cell r="AW147">
            <v>500</v>
          </cell>
          <cell r="AX147">
            <v>0</v>
          </cell>
          <cell r="AY147">
            <v>0</v>
          </cell>
          <cell r="AZ147">
            <v>12675</v>
          </cell>
          <cell r="BA147">
            <v>6056</v>
          </cell>
          <cell r="BB147">
            <v>18364</v>
          </cell>
          <cell r="BC147">
            <v>0</v>
          </cell>
          <cell r="BD147">
            <v>0</v>
          </cell>
          <cell r="BE147">
            <v>0</v>
          </cell>
          <cell r="BF147">
            <v>0</v>
          </cell>
          <cell r="BG147">
            <v>31541</v>
          </cell>
          <cell r="BH147">
            <v>0</v>
          </cell>
          <cell r="BI147">
            <v>0</v>
          </cell>
          <cell r="BJ147">
            <v>0</v>
          </cell>
          <cell r="BK147">
            <v>32632</v>
          </cell>
          <cell r="BL147">
            <v>0</v>
          </cell>
          <cell r="BM147">
            <v>116</v>
          </cell>
          <cell r="BN147">
            <v>48785</v>
          </cell>
          <cell r="BO147">
            <v>0</v>
          </cell>
          <cell r="BP147">
            <v>15541</v>
          </cell>
          <cell r="BQ147">
            <v>0</v>
          </cell>
          <cell r="BR147">
            <v>0</v>
          </cell>
          <cell r="BS147">
            <v>0</v>
          </cell>
          <cell r="BT147">
            <v>64326</v>
          </cell>
        </row>
        <row r="148">
          <cell r="A148">
            <v>680</v>
          </cell>
          <cell r="B148" t="str">
            <v>Joys Green Primary School</v>
          </cell>
          <cell r="D148">
            <v>13354</v>
          </cell>
          <cell r="E148">
            <v>0</v>
          </cell>
          <cell r="F148">
            <v>20499</v>
          </cell>
          <cell r="G148">
            <v>665</v>
          </cell>
          <cell r="H148">
            <v>0</v>
          </cell>
          <cell r="I148">
            <v>0</v>
          </cell>
          <cell r="J148">
            <v>44627</v>
          </cell>
          <cell r="K148">
            <v>0</v>
          </cell>
          <cell r="L148">
            <v>4995</v>
          </cell>
          <cell r="M148">
            <v>0</v>
          </cell>
          <cell r="N148">
            <v>5073</v>
          </cell>
          <cell r="O148">
            <v>0</v>
          </cell>
          <cell r="P148">
            <v>0</v>
          </cell>
          <cell r="Q148">
            <v>0</v>
          </cell>
          <cell r="R148">
            <v>0</v>
          </cell>
          <cell r="S148">
            <v>0</v>
          </cell>
          <cell r="T148">
            <v>0</v>
          </cell>
          <cell r="U148">
            <v>0</v>
          </cell>
          <cell r="V148">
            <v>0</v>
          </cell>
          <cell r="W148">
            <v>0</v>
          </cell>
          <cell r="X148">
            <v>0</v>
          </cell>
          <cell r="Y148">
            <v>0</v>
          </cell>
          <cell r="Z148">
            <v>0</v>
          </cell>
          <cell r="AA148">
            <v>48227</v>
          </cell>
          <cell r="AB148">
            <v>1875</v>
          </cell>
          <cell r="AC148">
            <v>4355</v>
          </cell>
          <cell r="AD148">
            <v>2058</v>
          </cell>
          <cell r="AE148">
            <v>2000</v>
          </cell>
          <cell r="AF148">
            <v>0</v>
          </cell>
          <cell r="AG148">
            <v>1465</v>
          </cell>
          <cell r="AH148">
            <v>0</v>
          </cell>
          <cell r="AI148">
            <v>200</v>
          </cell>
          <cell r="AJ148">
            <v>0</v>
          </cell>
          <cell r="AK148">
            <v>0</v>
          </cell>
          <cell r="AL148">
            <v>400</v>
          </cell>
          <cell r="AM148">
            <v>0</v>
          </cell>
          <cell r="AN148">
            <v>50</v>
          </cell>
          <cell r="AO148">
            <v>600</v>
          </cell>
          <cell r="AP148">
            <v>1875</v>
          </cell>
          <cell r="AQ148">
            <v>1109</v>
          </cell>
          <cell r="AR148">
            <v>0</v>
          </cell>
          <cell r="AS148">
            <v>945</v>
          </cell>
          <cell r="AT148">
            <v>1165</v>
          </cell>
          <cell r="AU148">
            <v>0</v>
          </cell>
          <cell r="AV148">
            <v>240</v>
          </cell>
          <cell r="AW148">
            <v>49</v>
          </cell>
          <cell r="AX148">
            <v>0</v>
          </cell>
          <cell r="AY148">
            <v>0</v>
          </cell>
          <cell r="AZ148">
            <v>0</v>
          </cell>
          <cell r="BA148">
            <v>100</v>
          </cell>
          <cell r="BB148">
            <v>2978</v>
          </cell>
          <cell r="BC148">
            <v>0</v>
          </cell>
          <cell r="BD148">
            <v>0</v>
          </cell>
          <cell r="BE148">
            <v>0</v>
          </cell>
          <cell r="BF148">
            <v>0</v>
          </cell>
          <cell r="BG148">
            <v>8233.3333333333339</v>
          </cell>
          <cell r="BH148">
            <v>0</v>
          </cell>
          <cell r="BI148">
            <v>0</v>
          </cell>
          <cell r="BJ148">
            <v>0</v>
          </cell>
          <cell r="BK148">
            <v>28732</v>
          </cell>
          <cell r="BL148">
            <v>0</v>
          </cell>
          <cell r="BM148">
            <v>665</v>
          </cell>
          <cell r="BN148">
            <v>-1642</v>
          </cell>
          <cell r="BO148">
            <v>0</v>
          </cell>
          <cell r="BP148">
            <v>0.33333333333575865</v>
          </cell>
          <cell r="BQ148">
            <v>0</v>
          </cell>
          <cell r="BR148">
            <v>0</v>
          </cell>
          <cell r="BS148">
            <v>0</v>
          </cell>
          <cell r="BT148">
            <v>-1641.6666666666642</v>
          </cell>
        </row>
        <row r="149">
          <cell r="A149">
            <v>681</v>
          </cell>
          <cell r="B149" t="str">
            <v>Kemble Primary School</v>
          </cell>
          <cell r="D149">
            <v>12315</v>
          </cell>
          <cell r="E149">
            <v>0</v>
          </cell>
          <cell r="F149">
            <v>870</v>
          </cell>
          <cell r="G149">
            <v>0</v>
          </cell>
          <cell r="H149">
            <v>0</v>
          </cell>
          <cell r="I149">
            <v>0</v>
          </cell>
          <cell r="J149">
            <v>287607</v>
          </cell>
          <cell r="K149">
            <v>0</v>
          </cell>
          <cell r="L149">
            <v>10222</v>
          </cell>
          <cell r="M149">
            <v>0</v>
          </cell>
          <cell r="N149">
            <v>16620</v>
          </cell>
          <cell r="O149">
            <v>0</v>
          </cell>
          <cell r="P149">
            <v>0</v>
          </cell>
          <cell r="Q149">
            <v>0</v>
          </cell>
          <cell r="R149">
            <v>0</v>
          </cell>
          <cell r="S149">
            <v>0</v>
          </cell>
          <cell r="T149">
            <v>0</v>
          </cell>
          <cell r="U149">
            <v>0</v>
          </cell>
          <cell r="V149">
            <v>0</v>
          </cell>
          <cell r="W149">
            <v>25352</v>
          </cell>
          <cell r="X149">
            <v>0</v>
          </cell>
          <cell r="Y149">
            <v>0</v>
          </cell>
          <cell r="Z149">
            <v>0</v>
          </cell>
          <cell r="AA149">
            <v>219229</v>
          </cell>
          <cell r="AB149">
            <v>5998</v>
          </cell>
          <cell r="AC149">
            <v>29440</v>
          </cell>
          <cell r="AD149">
            <v>11369</v>
          </cell>
          <cell r="AE149">
            <v>13635</v>
          </cell>
          <cell r="AF149">
            <v>0</v>
          </cell>
          <cell r="AG149">
            <v>7186</v>
          </cell>
          <cell r="AH149">
            <v>1432</v>
          </cell>
          <cell r="AI149">
            <v>947</v>
          </cell>
          <cell r="AJ149">
            <v>3317</v>
          </cell>
          <cell r="AK149">
            <v>829</v>
          </cell>
          <cell r="AL149">
            <v>3250</v>
          </cell>
          <cell r="AM149">
            <v>3600</v>
          </cell>
          <cell r="AN149">
            <v>600</v>
          </cell>
          <cell r="AO149">
            <v>700</v>
          </cell>
          <cell r="AP149">
            <v>5500</v>
          </cell>
          <cell r="AQ149">
            <v>7923</v>
          </cell>
          <cell r="AR149">
            <v>1030</v>
          </cell>
          <cell r="AS149">
            <v>9605</v>
          </cell>
          <cell r="AT149">
            <v>2200</v>
          </cell>
          <cell r="AU149">
            <v>0</v>
          </cell>
          <cell r="AV149">
            <v>2069</v>
          </cell>
          <cell r="AW149">
            <v>0</v>
          </cell>
          <cell r="AX149">
            <v>0</v>
          </cell>
          <cell r="AY149">
            <v>0</v>
          </cell>
          <cell r="AZ149">
            <v>0</v>
          </cell>
          <cell r="BA149">
            <v>1000</v>
          </cell>
          <cell r="BB149">
            <v>12367</v>
          </cell>
          <cell r="BC149">
            <v>0</v>
          </cell>
          <cell r="BD149">
            <v>0</v>
          </cell>
          <cell r="BE149">
            <v>0</v>
          </cell>
          <cell r="BF149">
            <v>0</v>
          </cell>
          <cell r="BG149">
            <v>24170</v>
          </cell>
          <cell r="BH149">
            <v>0</v>
          </cell>
          <cell r="BI149">
            <v>0</v>
          </cell>
          <cell r="BJ149">
            <v>0</v>
          </cell>
          <cell r="BK149">
            <v>20040</v>
          </cell>
          <cell r="BL149">
            <v>0</v>
          </cell>
          <cell r="BM149">
            <v>0</v>
          </cell>
          <cell r="BN149">
            <v>8890</v>
          </cell>
          <cell r="BO149">
            <v>0</v>
          </cell>
          <cell r="BP149">
            <v>5000</v>
          </cell>
          <cell r="BQ149">
            <v>0</v>
          </cell>
          <cell r="BR149">
            <v>0</v>
          </cell>
          <cell r="BS149">
            <v>0</v>
          </cell>
          <cell r="BT149">
            <v>13890</v>
          </cell>
        </row>
        <row r="150">
          <cell r="A150">
            <v>682</v>
          </cell>
          <cell r="B150" t="str">
            <v>Kempsford Church of England Primary School</v>
          </cell>
          <cell r="D150">
            <v>16007</v>
          </cell>
          <cell r="E150">
            <v>0</v>
          </cell>
          <cell r="F150">
            <v>616</v>
          </cell>
          <cell r="G150">
            <v>4707</v>
          </cell>
          <cell r="H150">
            <v>0</v>
          </cell>
          <cell r="I150">
            <v>0</v>
          </cell>
          <cell r="J150">
            <v>347359</v>
          </cell>
          <cell r="K150">
            <v>0</v>
          </cell>
          <cell r="L150">
            <v>31219</v>
          </cell>
          <cell r="M150">
            <v>0</v>
          </cell>
          <cell r="N150">
            <v>18394</v>
          </cell>
          <cell r="O150">
            <v>0</v>
          </cell>
          <cell r="P150">
            <v>0</v>
          </cell>
          <cell r="Q150">
            <v>0</v>
          </cell>
          <cell r="R150">
            <v>0</v>
          </cell>
          <cell r="S150">
            <v>0</v>
          </cell>
          <cell r="T150">
            <v>0</v>
          </cell>
          <cell r="U150">
            <v>2159</v>
          </cell>
          <cell r="V150">
            <v>0</v>
          </cell>
          <cell r="W150">
            <v>28767</v>
          </cell>
          <cell r="X150">
            <v>0</v>
          </cell>
          <cell r="Y150">
            <v>0</v>
          </cell>
          <cell r="Z150">
            <v>0</v>
          </cell>
          <cell r="AA150">
            <v>256107</v>
          </cell>
          <cell r="AB150">
            <v>7534</v>
          </cell>
          <cell r="AC150">
            <v>60576</v>
          </cell>
          <cell r="AD150">
            <v>12237</v>
          </cell>
          <cell r="AE150">
            <v>22669</v>
          </cell>
          <cell r="AF150">
            <v>0</v>
          </cell>
          <cell r="AG150">
            <v>8476</v>
          </cell>
          <cell r="AH150">
            <v>900</v>
          </cell>
          <cell r="AI150">
            <v>2096</v>
          </cell>
          <cell r="AJ150">
            <v>7372</v>
          </cell>
          <cell r="AK150">
            <v>1844</v>
          </cell>
          <cell r="AL150">
            <v>3500</v>
          </cell>
          <cell r="AM150">
            <v>1560</v>
          </cell>
          <cell r="AN150">
            <v>1400</v>
          </cell>
          <cell r="AO150">
            <v>730</v>
          </cell>
          <cell r="AP150">
            <v>8235</v>
          </cell>
          <cell r="AQ150">
            <v>8778</v>
          </cell>
          <cell r="AR150">
            <v>300</v>
          </cell>
          <cell r="AS150">
            <v>8441</v>
          </cell>
          <cell r="AT150">
            <v>7964</v>
          </cell>
          <cell r="AU150">
            <v>0</v>
          </cell>
          <cell r="AV150">
            <v>6851</v>
          </cell>
          <cell r="AW150">
            <v>3518</v>
          </cell>
          <cell r="AX150">
            <v>0</v>
          </cell>
          <cell r="AY150">
            <v>0</v>
          </cell>
          <cell r="AZ150">
            <v>0</v>
          </cell>
          <cell r="BA150">
            <v>1000</v>
          </cell>
          <cell r="BB150">
            <v>9462</v>
          </cell>
          <cell r="BC150">
            <v>0</v>
          </cell>
          <cell r="BD150">
            <v>0</v>
          </cell>
          <cell r="BE150">
            <v>0</v>
          </cell>
          <cell r="BF150">
            <v>0</v>
          </cell>
          <cell r="BG150">
            <v>2467</v>
          </cell>
          <cell r="BH150">
            <v>0</v>
          </cell>
          <cell r="BI150">
            <v>0</v>
          </cell>
          <cell r="BJ150">
            <v>0</v>
          </cell>
          <cell r="BK150">
            <v>7513</v>
          </cell>
          <cell r="BL150">
            <v>0</v>
          </cell>
          <cell r="BM150">
            <v>277</v>
          </cell>
          <cell r="BN150">
            <v>2355</v>
          </cell>
          <cell r="BO150">
            <v>0</v>
          </cell>
          <cell r="BP150">
            <v>0</v>
          </cell>
          <cell r="BQ150">
            <v>0</v>
          </cell>
          <cell r="BR150">
            <v>0</v>
          </cell>
          <cell r="BS150">
            <v>0</v>
          </cell>
          <cell r="BT150">
            <v>2355</v>
          </cell>
        </row>
        <row r="151">
          <cell r="A151">
            <v>683</v>
          </cell>
          <cell r="B151" t="str">
            <v>Larkfield Infant School</v>
          </cell>
          <cell r="D151">
            <v>25716</v>
          </cell>
          <cell r="E151">
            <v>0</v>
          </cell>
          <cell r="F151">
            <v>8233</v>
          </cell>
          <cell r="G151">
            <v>6511</v>
          </cell>
          <cell r="H151">
            <v>0</v>
          </cell>
          <cell r="I151">
            <v>0</v>
          </cell>
          <cell r="J151">
            <v>282088</v>
          </cell>
          <cell r="K151">
            <v>0</v>
          </cell>
          <cell r="L151">
            <v>10354</v>
          </cell>
          <cell r="M151">
            <v>0</v>
          </cell>
          <cell r="N151">
            <v>11374</v>
          </cell>
          <cell r="O151">
            <v>0</v>
          </cell>
          <cell r="P151">
            <v>0</v>
          </cell>
          <cell r="Q151">
            <v>4725</v>
          </cell>
          <cell r="R151">
            <v>0</v>
          </cell>
          <cell r="S151">
            <v>0</v>
          </cell>
          <cell r="T151">
            <v>0</v>
          </cell>
          <cell r="U151">
            <v>0</v>
          </cell>
          <cell r="V151">
            <v>750</v>
          </cell>
          <cell r="W151">
            <v>23175</v>
          </cell>
          <cell r="X151">
            <v>0</v>
          </cell>
          <cell r="Y151">
            <v>0</v>
          </cell>
          <cell r="Z151">
            <v>0</v>
          </cell>
          <cell r="AA151">
            <v>232863</v>
          </cell>
          <cell r="AB151">
            <v>2087</v>
          </cell>
          <cell r="AC151">
            <v>57260</v>
          </cell>
          <cell r="AD151">
            <v>12166</v>
          </cell>
          <cell r="AE151">
            <v>25232</v>
          </cell>
          <cell r="AF151">
            <v>0</v>
          </cell>
          <cell r="AG151">
            <v>10293</v>
          </cell>
          <cell r="AH151">
            <v>300</v>
          </cell>
          <cell r="AI151">
            <v>2250</v>
          </cell>
          <cell r="AJ151">
            <v>2943</v>
          </cell>
          <cell r="AK151">
            <v>700</v>
          </cell>
          <cell r="AL151">
            <v>3708</v>
          </cell>
          <cell r="AM151">
            <v>1850</v>
          </cell>
          <cell r="AN151">
            <v>265</v>
          </cell>
          <cell r="AO151">
            <v>1510</v>
          </cell>
          <cell r="AP151">
            <v>6489</v>
          </cell>
          <cell r="AQ151">
            <v>6329</v>
          </cell>
          <cell r="AR151">
            <v>1300</v>
          </cell>
          <cell r="AS151">
            <v>17781</v>
          </cell>
          <cell r="AT151">
            <v>1962</v>
          </cell>
          <cell r="AU151">
            <v>0</v>
          </cell>
          <cell r="AV151">
            <v>3783</v>
          </cell>
          <cell r="AW151">
            <v>2504</v>
          </cell>
          <cell r="AX151">
            <v>0</v>
          </cell>
          <cell r="AY151">
            <v>0</v>
          </cell>
          <cell r="AZ151">
            <v>0</v>
          </cell>
          <cell r="BA151">
            <v>0</v>
          </cell>
          <cell r="BB151">
            <v>13330</v>
          </cell>
          <cell r="BC151">
            <v>0</v>
          </cell>
          <cell r="BD151">
            <v>0</v>
          </cell>
          <cell r="BE151">
            <v>0</v>
          </cell>
          <cell r="BF151">
            <v>0</v>
          </cell>
          <cell r="BG151">
            <v>10619</v>
          </cell>
          <cell r="BH151">
            <v>0</v>
          </cell>
          <cell r="BI151">
            <v>0</v>
          </cell>
          <cell r="BJ151">
            <v>0</v>
          </cell>
          <cell r="BK151">
            <v>23232</v>
          </cell>
          <cell r="BL151">
            <v>0</v>
          </cell>
          <cell r="BM151">
            <v>2131</v>
          </cell>
          <cell r="BN151">
            <v>-48723</v>
          </cell>
          <cell r="BO151">
            <v>0</v>
          </cell>
          <cell r="BP151">
            <v>0</v>
          </cell>
          <cell r="BQ151">
            <v>0</v>
          </cell>
          <cell r="BR151">
            <v>0</v>
          </cell>
          <cell r="BS151">
            <v>0</v>
          </cell>
          <cell r="BT151">
            <v>-48723</v>
          </cell>
        </row>
        <row r="152">
          <cell r="A152">
            <v>684</v>
          </cell>
          <cell r="B152" t="str">
            <v>King's Stanley Infant School</v>
          </cell>
          <cell r="D152">
            <v>11781</v>
          </cell>
          <cell r="E152">
            <v>0</v>
          </cell>
          <cell r="F152">
            <v>-4665</v>
          </cell>
          <cell r="G152">
            <v>610</v>
          </cell>
          <cell r="H152">
            <v>0</v>
          </cell>
          <cell r="I152">
            <v>0</v>
          </cell>
          <cell r="J152">
            <v>81857</v>
          </cell>
          <cell r="K152">
            <v>0</v>
          </cell>
          <cell r="L152">
            <v>1593</v>
          </cell>
          <cell r="M152">
            <v>0</v>
          </cell>
          <cell r="N152">
            <v>5642</v>
          </cell>
          <cell r="O152">
            <v>0</v>
          </cell>
          <cell r="P152">
            <v>0</v>
          </cell>
          <cell r="Q152">
            <v>260</v>
          </cell>
          <cell r="R152">
            <v>0</v>
          </cell>
          <cell r="S152">
            <v>0</v>
          </cell>
          <cell r="T152">
            <v>0</v>
          </cell>
          <cell r="U152">
            <v>0</v>
          </cell>
          <cell r="V152">
            <v>125</v>
          </cell>
          <cell r="W152">
            <v>18960</v>
          </cell>
          <cell r="X152">
            <v>0</v>
          </cell>
          <cell r="Y152">
            <v>0</v>
          </cell>
          <cell r="Z152">
            <v>0</v>
          </cell>
          <cell r="AA152">
            <v>66709</v>
          </cell>
          <cell r="AB152">
            <v>2000</v>
          </cell>
          <cell r="AC152">
            <v>13766</v>
          </cell>
          <cell r="AD152">
            <v>2060</v>
          </cell>
          <cell r="AE152">
            <v>3763</v>
          </cell>
          <cell r="AF152">
            <v>0</v>
          </cell>
          <cell r="AG152">
            <v>2050</v>
          </cell>
          <cell r="AH152">
            <v>100</v>
          </cell>
          <cell r="AI152">
            <v>878</v>
          </cell>
          <cell r="AJ152">
            <v>941</v>
          </cell>
          <cell r="AK152">
            <v>314</v>
          </cell>
          <cell r="AL152">
            <v>4300</v>
          </cell>
          <cell r="AM152">
            <v>850</v>
          </cell>
          <cell r="AN152">
            <v>400</v>
          </cell>
          <cell r="AO152">
            <v>650</v>
          </cell>
          <cell r="AP152">
            <v>2700</v>
          </cell>
          <cell r="AQ152">
            <v>2864</v>
          </cell>
          <cell r="AR152">
            <v>500</v>
          </cell>
          <cell r="AS152">
            <v>6347</v>
          </cell>
          <cell r="AT152">
            <v>2556</v>
          </cell>
          <cell r="AU152">
            <v>0</v>
          </cell>
          <cell r="AV152">
            <v>2545</v>
          </cell>
          <cell r="AW152">
            <v>800</v>
          </cell>
          <cell r="AX152">
            <v>0</v>
          </cell>
          <cell r="AY152">
            <v>0</v>
          </cell>
          <cell r="AZ152">
            <v>0</v>
          </cell>
          <cell r="BA152">
            <v>450</v>
          </cell>
          <cell r="BB152">
            <v>2675</v>
          </cell>
          <cell r="BC152">
            <v>0</v>
          </cell>
          <cell r="BD152">
            <v>0</v>
          </cell>
          <cell r="BE152">
            <v>0</v>
          </cell>
          <cell r="BF152">
            <v>0</v>
          </cell>
          <cell r="BG152">
            <v>6890</v>
          </cell>
          <cell r="BH152">
            <v>3364</v>
          </cell>
          <cell r="BI152">
            <v>0</v>
          </cell>
          <cell r="BJ152">
            <v>0</v>
          </cell>
          <cell r="BK152">
            <v>2225</v>
          </cell>
          <cell r="BL152">
            <v>0</v>
          </cell>
          <cell r="BM152">
            <v>610</v>
          </cell>
          <cell r="BN152">
            <v>0</v>
          </cell>
          <cell r="BO152">
            <v>0</v>
          </cell>
          <cell r="BP152">
            <v>3364</v>
          </cell>
          <cell r="BQ152">
            <v>0</v>
          </cell>
          <cell r="BR152">
            <v>0</v>
          </cell>
          <cell r="BS152">
            <v>0</v>
          </cell>
          <cell r="BT152">
            <v>3364</v>
          </cell>
        </row>
        <row r="153">
          <cell r="A153">
            <v>685</v>
          </cell>
          <cell r="B153" t="str">
            <v>King's Stanley Church of England Junior School</v>
          </cell>
          <cell r="D153">
            <v>49797</v>
          </cell>
          <cell r="E153">
            <v>0</v>
          </cell>
          <cell r="F153">
            <v>19383</v>
          </cell>
          <cell r="G153">
            <v>428</v>
          </cell>
          <cell r="H153">
            <v>0</v>
          </cell>
          <cell r="I153">
            <v>0</v>
          </cell>
          <cell r="J153">
            <v>125810</v>
          </cell>
          <cell r="K153">
            <v>0</v>
          </cell>
          <cell r="L153">
            <v>3825</v>
          </cell>
          <cell r="M153">
            <v>0</v>
          </cell>
          <cell r="N153">
            <v>8043</v>
          </cell>
          <cell r="O153">
            <v>0</v>
          </cell>
          <cell r="P153">
            <v>0</v>
          </cell>
          <cell r="Q153">
            <v>0</v>
          </cell>
          <cell r="R153">
            <v>0</v>
          </cell>
          <cell r="S153">
            <v>0</v>
          </cell>
          <cell r="T153">
            <v>0</v>
          </cell>
          <cell r="U153">
            <v>0</v>
          </cell>
          <cell r="V153">
            <v>0</v>
          </cell>
          <cell r="W153">
            <v>24706</v>
          </cell>
          <cell r="X153">
            <v>0</v>
          </cell>
          <cell r="Y153">
            <v>0</v>
          </cell>
          <cell r="Z153">
            <v>0</v>
          </cell>
          <cell r="AA153">
            <v>108886</v>
          </cell>
          <cell r="AB153">
            <v>15834</v>
          </cell>
          <cell r="AC153">
            <v>14729</v>
          </cell>
          <cell r="AD153">
            <v>3543</v>
          </cell>
          <cell r="AE153">
            <v>6316</v>
          </cell>
          <cell r="AF153">
            <v>0</v>
          </cell>
          <cell r="AG153">
            <v>2665</v>
          </cell>
          <cell r="AH153">
            <v>906</v>
          </cell>
          <cell r="AI153">
            <v>300</v>
          </cell>
          <cell r="AJ153">
            <v>1382</v>
          </cell>
          <cell r="AK153">
            <v>0</v>
          </cell>
          <cell r="AL153">
            <v>5518</v>
          </cell>
          <cell r="AM153">
            <v>800</v>
          </cell>
          <cell r="AN153">
            <v>300</v>
          </cell>
          <cell r="AO153">
            <v>400</v>
          </cell>
          <cell r="AP153">
            <v>3000</v>
          </cell>
          <cell r="AQ153">
            <v>2645</v>
          </cell>
          <cell r="AR153">
            <v>600</v>
          </cell>
          <cell r="AS153">
            <v>6918</v>
          </cell>
          <cell r="AT153">
            <v>856</v>
          </cell>
          <cell r="AU153">
            <v>0</v>
          </cell>
          <cell r="AV153">
            <v>1810</v>
          </cell>
          <cell r="AW153">
            <v>1201</v>
          </cell>
          <cell r="AX153">
            <v>0</v>
          </cell>
          <cell r="AY153">
            <v>0</v>
          </cell>
          <cell r="AZ153">
            <v>0</v>
          </cell>
          <cell r="BA153">
            <v>0</v>
          </cell>
          <cell r="BB153">
            <v>3305</v>
          </cell>
          <cell r="BC153">
            <v>0</v>
          </cell>
          <cell r="BD153">
            <v>0</v>
          </cell>
          <cell r="BE153">
            <v>0</v>
          </cell>
          <cell r="BF153">
            <v>0</v>
          </cell>
          <cell r="BG153">
            <v>10465</v>
          </cell>
          <cell r="BH153">
            <v>0</v>
          </cell>
          <cell r="BI153">
            <v>0</v>
          </cell>
          <cell r="BJ153">
            <v>0</v>
          </cell>
          <cell r="BK153">
            <v>29896</v>
          </cell>
          <cell r="BL153">
            <v>0</v>
          </cell>
          <cell r="BM153">
            <v>380</v>
          </cell>
          <cell r="BN153">
            <v>30267</v>
          </cell>
          <cell r="BO153">
            <v>0</v>
          </cell>
          <cell r="BP153">
            <v>0</v>
          </cell>
          <cell r="BQ153">
            <v>0</v>
          </cell>
          <cell r="BR153">
            <v>0</v>
          </cell>
          <cell r="BS153">
            <v>0</v>
          </cell>
          <cell r="BT153">
            <v>30267</v>
          </cell>
        </row>
        <row r="154">
          <cell r="A154">
            <v>686</v>
          </cell>
          <cell r="B154" t="str">
            <v>King's Stanley Church of England Primary School</v>
          </cell>
        </row>
        <row r="155">
          <cell r="A155">
            <v>691</v>
          </cell>
          <cell r="B155" t="str">
            <v>Kingswood Primary School</v>
          </cell>
          <cell r="D155">
            <v>24236</v>
          </cell>
          <cell r="E155">
            <v>0</v>
          </cell>
          <cell r="F155">
            <v>35444</v>
          </cell>
          <cell r="G155">
            <v>576</v>
          </cell>
          <cell r="H155">
            <v>0</v>
          </cell>
          <cell r="I155">
            <v>0</v>
          </cell>
          <cell r="J155">
            <v>321760</v>
          </cell>
          <cell r="K155">
            <v>0</v>
          </cell>
          <cell r="L155">
            <v>15888</v>
          </cell>
          <cell r="M155">
            <v>0</v>
          </cell>
          <cell r="N155">
            <v>34711</v>
          </cell>
          <cell r="O155">
            <v>0</v>
          </cell>
          <cell r="P155">
            <v>0</v>
          </cell>
          <cell r="Q155">
            <v>3945</v>
          </cell>
          <cell r="R155">
            <v>0</v>
          </cell>
          <cell r="S155">
            <v>0</v>
          </cell>
          <cell r="T155">
            <v>0</v>
          </cell>
          <cell r="U155">
            <v>1129</v>
          </cell>
          <cell r="V155">
            <v>4000</v>
          </cell>
          <cell r="W155">
            <v>29120</v>
          </cell>
          <cell r="X155">
            <v>0</v>
          </cell>
          <cell r="Y155">
            <v>0</v>
          </cell>
          <cell r="Z155">
            <v>0</v>
          </cell>
          <cell r="AA155">
            <v>245398</v>
          </cell>
          <cell r="AB155">
            <v>9942</v>
          </cell>
          <cell r="AC155">
            <v>53606</v>
          </cell>
          <cell r="AD155">
            <v>3756</v>
          </cell>
          <cell r="AE155">
            <v>26379</v>
          </cell>
          <cell r="AF155">
            <v>0</v>
          </cell>
          <cell r="AG155">
            <v>8949</v>
          </cell>
          <cell r="AH155">
            <v>620</v>
          </cell>
          <cell r="AI155">
            <v>350</v>
          </cell>
          <cell r="AJ155">
            <v>6922</v>
          </cell>
          <cell r="AK155">
            <v>1730</v>
          </cell>
          <cell r="AL155">
            <v>6050</v>
          </cell>
          <cell r="AM155">
            <v>250</v>
          </cell>
          <cell r="AN155">
            <v>7139</v>
          </cell>
          <cell r="AO155">
            <v>950</v>
          </cell>
          <cell r="AP155">
            <v>3780</v>
          </cell>
          <cell r="AQ155">
            <v>4470</v>
          </cell>
          <cell r="AR155">
            <v>1500</v>
          </cell>
          <cell r="AS155">
            <v>23141</v>
          </cell>
          <cell r="AT155">
            <v>2981</v>
          </cell>
          <cell r="AU155">
            <v>0</v>
          </cell>
          <cell r="AV155">
            <v>3537</v>
          </cell>
          <cell r="AW155">
            <v>2992</v>
          </cell>
          <cell r="AX155">
            <v>0</v>
          </cell>
          <cell r="AY155">
            <v>1170</v>
          </cell>
          <cell r="AZ155">
            <v>0</v>
          </cell>
          <cell r="BA155">
            <v>3120</v>
          </cell>
          <cell r="BB155">
            <v>8529</v>
          </cell>
          <cell r="BC155">
            <v>0</v>
          </cell>
          <cell r="BD155">
            <v>0</v>
          </cell>
          <cell r="BE155">
            <v>0</v>
          </cell>
          <cell r="BF155">
            <v>0</v>
          </cell>
          <cell r="BG155">
            <v>25430</v>
          </cell>
          <cell r="BH155">
            <v>0</v>
          </cell>
          <cell r="BI155">
            <v>0</v>
          </cell>
          <cell r="BJ155">
            <v>0</v>
          </cell>
          <cell r="BK155">
            <v>60874</v>
          </cell>
          <cell r="BL155">
            <v>0</v>
          </cell>
          <cell r="BM155">
            <v>576</v>
          </cell>
          <cell r="BN155">
            <v>2528</v>
          </cell>
          <cell r="BO155">
            <v>0</v>
          </cell>
          <cell r="BP155">
            <v>0</v>
          </cell>
          <cell r="BQ155">
            <v>0</v>
          </cell>
          <cell r="BR155">
            <v>0</v>
          </cell>
          <cell r="BS155">
            <v>0</v>
          </cell>
          <cell r="BT155">
            <v>7528</v>
          </cell>
        </row>
        <row r="156">
          <cell r="A156">
            <v>692</v>
          </cell>
          <cell r="B156" t="str">
            <v>St. Lawrence Church of England Primary School</v>
          </cell>
          <cell r="D156">
            <v>50467</v>
          </cell>
          <cell r="E156">
            <v>0</v>
          </cell>
          <cell r="F156">
            <v>0</v>
          </cell>
          <cell r="G156">
            <v>72</v>
          </cell>
          <cell r="H156">
            <v>0</v>
          </cell>
          <cell r="I156">
            <v>0</v>
          </cell>
          <cell r="J156">
            <v>586981</v>
          </cell>
          <cell r="K156">
            <v>0</v>
          </cell>
          <cell r="L156">
            <v>58531</v>
          </cell>
          <cell r="M156">
            <v>0</v>
          </cell>
          <cell r="N156">
            <v>18352</v>
          </cell>
          <cell r="O156">
            <v>0</v>
          </cell>
          <cell r="P156">
            <v>0</v>
          </cell>
          <cell r="Q156">
            <v>3000</v>
          </cell>
          <cell r="R156">
            <v>0</v>
          </cell>
          <cell r="S156">
            <v>0</v>
          </cell>
          <cell r="T156">
            <v>0</v>
          </cell>
          <cell r="U156">
            <v>0</v>
          </cell>
          <cell r="V156">
            <v>0</v>
          </cell>
          <cell r="W156">
            <v>41325</v>
          </cell>
          <cell r="X156">
            <v>0</v>
          </cell>
          <cell r="Y156">
            <v>0</v>
          </cell>
          <cell r="Z156">
            <v>0</v>
          </cell>
          <cell r="AA156">
            <v>441000</v>
          </cell>
          <cell r="AB156">
            <v>18125</v>
          </cell>
          <cell r="AC156">
            <v>119460</v>
          </cell>
          <cell r="AD156">
            <v>13201</v>
          </cell>
          <cell r="AE156">
            <v>29541</v>
          </cell>
          <cell r="AF156">
            <v>0</v>
          </cell>
          <cell r="AG156">
            <v>8799</v>
          </cell>
          <cell r="AH156">
            <v>1300</v>
          </cell>
          <cell r="AI156">
            <v>11355</v>
          </cell>
          <cell r="AJ156">
            <v>4000</v>
          </cell>
          <cell r="AK156">
            <v>2000</v>
          </cell>
          <cell r="AL156">
            <v>19077</v>
          </cell>
          <cell r="AM156">
            <v>2000</v>
          </cell>
          <cell r="AN156">
            <v>1000</v>
          </cell>
          <cell r="AO156">
            <v>1400</v>
          </cell>
          <cell r="AP156">
            <v>9800</v>
          </cell>
          <cell r="AQ156">
            <v>1802</v>
          </cell>
          <cell r="AR156">
            <v>1400</v>
          </cell>
          <cell r="AS156">
            <v>23984</v>
          </cell>
          <cell r="AT156">
            <v>2050</v>
          </cell>
          <cell r="AU156">
            <v>0</v>
          </cell>
          <cell r="AV156">
            <v>6335</v>
          </cell>
          <cell r="AW156">
            <v>6000</v>
          </cell>
          <cell r="AX156">
            <v>0</v>
          </cell>
          <cell r="AY156">
            <v>1652</v>
          </cell>
          <cell r="AZ156">
            <v>0</v>
          </cell>
          <cell r="BA156">
            <v>0</v>
          </cell>
          <cell r="BB156">
            <v>16755</v>
          </cell>
          <cell r="BC156">
            <v>0</v>
          </cell>
          <cell r="BD156">
            <v>0</v>
          </cell>
          <cell r="BE156">
            <v>0</v>
          </cell>
          <cell r="BF156">
            <v>0</v>
          </cell>
          <cell r="BG156">
            <v>0</v>
          </cell>
          <cell r="BH156">
            <v>0</v>
          </cell>
          <cell r="BI156">
            <v>0</v>
          </cell>
          <cell r="BJ156">
            <v>0</v>
          </cell>
          <cell r="BK156">
            <v>0</v>
          </cell>
          <cell r="BL156">
            <v>0</v>
          </cell>
          <cell r="BM156">
            <v>72</v>
          </cell>
          <cell r="BN156">
            <v>16620</v>
          </cell>
          <cell r="BO156">
            <v>0</v>
          </cell>
          <cell r="BP156">
            <v>0</v>
          </cell>
          <cell r="BQ156">
            <v>0</v>
          </cell>
          <cell r="BR156">
            <v>0</v>
          </cell>
          <cell r="BS156">
            <v>0</v>
          </cell>
          <cell r="BT156">
            <v>16620</v>
          </cell>
        </row>
        <row r="157">
          <cell r="A157">
            <v>693</v>
          </cell>
          <cell r="B157" t="str">
            <v>Warden Hill Primary School</v>
          </cell>
          <cell r="D157">
            <v>15923</v>
          </cell>
          <cell r="E157">
            <v>0</v>
          </cell>
          <cell r="F157">
            <v>0</v>
          </cell>
          <cell r="G157">
            <v>1122</v>
          </cell>
          <cell r="H157">
            <v>0</v>
          </cell>
          <cell r="I157">
            <v>0</v>
          </cell>
          <cell r="J157">
            <v>996327</v>
          </cell>
          <cell r="K157">
            <v>0</v>
          </cell>
          <cell r="L157">
            <v>39666</v>
          </cell>
          <cell r="M157">
            <v>0</v>
          </cell>
          <cell r="N157">
            <v>27041</v>
          </cell>
          <cell r="O157">
            <v>0</v>
          </cell>
          <cell r="P157">
            <v>0</v>
          </cell>
          <cell r="Q157">
            <v>11500</v>
          </cell>
          <cell r="R157">
            <v>0</v>
          </cell>
          <cell r="S157">
            <v>0</v>
          </cell>
          <cell r="T157">
            <v>0</v>
          </cell>
          <cell r="U157">
            <v>17000</v>
          </cell>
          <cell r="V157">
            <v>3000</v>
          </cell>
          <cell r="W157">
            <v>59885</v>
          </cell>
          <cell r="X157">
            <v>0</v>
          </cell>
          <cell r="Y157">
            <v>0</v>
          </cell>
          <cell r="Z157">
            <v>0</v>
          </cell>
          <cell r="AA157">
            <v>704789</v>
          </cell>
          <cell r="AB157">
            <v>42065</v>
          </cell>
          <cell r="AC157">
            <v>154647</v>
          </cell>
          <cell r="AD157">
            <v>47242</v>
          </cell>
          <cell r="AE157">
            <v>33357</v>
          </cell>
          <cell r="AF157">
            <v>0</v>
          </cell>
          <cell r="AG157">
            <v>33048</v>
          </cell>
          <cell r="AH157">
            <v>1200</v>
          </cell>
          <cell r="AI157">
            <v>1500</v>
          </cell>
          <cell r="AJ157">
            <v>5600</v>
          </cell>
          <cell r="AK157">
            <v>1400</v>
          </cell>
          <cell r="AL157">
            <v>10000</v>
          </cell>
          <cell r="AM157">
            <v>5800</v>
          </cell>
          <cell r="AN157">
            <v>0</v>
          </cell>
          <cell r="AO157">
            <v>3600</v>
          </cell>
          <cell r="AP157">
            <v>10000</v>
          </cell>
          <cell r="AQ157">
            <v>2615</v>
          </cell>
          <cell r="AR157">
            <v>2200</v>
          </cell>
          <cell r="AS157">
            <v>46900</v>
          </cell>
          <cell r="AT157">
            <v>1976</v>
          </cell>
          <cell r="AU157">
            <v>0</v>
          </cell>
          <cell r="AV157">
            <v>11400</v>
          </cell>
          <cell r="AW157">
            <v>9337</v>
          </cell>
          <cell r="AX157">
            <v>0</v>
          </cell>
          <cell r="AY157">
            <v>0</v>
          </cell>
          <cell r="AZ157">
            <v>0</v>
          </cell>
          <cell r="BA157">
            <v>10000</v>
          </cell>
          <cell r="BB157">
            <v>15871</v>
          </cell>
          <cell r="BC157">
            <v>0</v>
          </cell>
          <cell r="BD157">
            <v>0</v>
          </cell>
          <cell r="BE157">
            <v>0</v>
          </cell>
          <cell r="BF157">
            <v>0</v>
          </cell>
          <cell r="BG157">
            <v>21522</v>
          </cell>
          <cell r="BH157">
            <v>0</v>
          </cell>
          <cell r="BI157">
            <v>0</v>
          </cell>
          <cell r="BJ157">
            <v>0</v>
          </cell>
          <cell r="BK157">
            <v>21522</v>
          </cell>
          <cell r="BL157">
            <v>0</v>
          </cell>
          <cell r="BM157">
            <v>1122</v>
          </cell>
          <cell r="BN157">
            <v>15795</v>
          </cell>
          <cell r="BO157">
            <v>0</v>
          </cell>
          <cell r="BP157">
            <v>0</v>
          </cell>
          <cell r="BQ157">
            <v>0</v>
          </cell>
          <cell r="BR157">
            <v>0</v>
          </cell>
          <cell r="BS157">
            <v>0</v>
          </cell>
          <cell r="BT157">
            <v>15795</v>
          </cell>
        </row>
        <row r="158">
          <cell r="A158">
            <v>694</v>
          </cell>
          <cell r="B158" t="str">
            <v>Leonard Stanley Church of England Primary School</v>
          </cell>
          <cell r="D158">
            <v>21979</v>
          </cell>
          <cell r="E158">
            <v>0</v>
          </cell>
          <cell r="F158">
            <v>0</v>
          </cell>
          <cell r="G158">
            <v>135</v>
          </cell>
          <cell r="H158">
            <v>0</v>
          </cell>
          <cell r="I158">
            <v>0</v>
          </cell>
          <cell r="J158">
            <v>487007</v>
          </cell>
          <cell r="K158">
            <v>0</v>
          </cell>
          <cell r="L158">
            <v>72848</v>
          </cell>
          <cell r="M158">
            <v>0</v>
          </cell>
          <cell r="N158">
            <v>25583</v>
          </cell>
          <cell r="O158">
            <v>0</v>
          </cell>
          <cell r="P158">
            <v>0</v>
          </cell>
          <cell r="Q158">
            <v>4523</v>
          </cell>
          <cell r="R158">
            <v>0</v>
          </cell>
          <cell r="S158">
            <v>0</v>
          </cell>
          <cell r="T158">
            <v>0</v>
          </cell>
          <cell r="U158">
            <v>0</v>
          </cell>
          <cell r="V158">
            <v>19022</v>
          </cell>
          <cell r="W158">
            <v>35632</v>
          </cell>
          <cell r="X158">
            <v>0</v>
          </cell>
          <cell r="Y158">
            <v>0</v>
          </cell>
          <cell r="Z158">
            <v>0</v>
          </cell>
          <cell r="AA158">
            <v>365519</v>
          </cell>
          <cell r="AB158">
            <v>4000</v>
          </cell>
          <cell r="AC158">
            <v>118226</v>
          </cell>
          <cell r="AD158">
            <v>13504</v>
          </cell>
          <cell r="AE158">
            <v>21971</v>
          </cell>
          <cell r="AF158">
            <v>19022</v>
          </cell>
          <cell r="AG158">
            <v>9830</v>
          </cell>
          <cell r="AH158">
            <v>0</v>
          </cell>
          <cell r="AI158">
            <v>1300</v>
          </cell>
          <cell r="AJ158">
            <v>11753</v>
          </cell>
          <cell r="AK158">
            <v>0</v>
          </cell>
          <cell r="AL158">
            <v>15500</v>
          </cell>
          <cell r="AM158">
            <v>2300</v>
          </cell>
          <cell r="AN158">
            <v>700</v>
          </cell>
          <cell r="AO158">
            <v>3800</v>
          </cell>
          <cell r="AP158">
            <v>10000</v>
          </cell>
          <cell r="AQ158">
            <v>1543</v>
          </cell>
          <cell r="AR158">
            <v>750</v>
          </cell>
          <cell r="AS158">
            <v>14550</v>
          </cell>
          <cell r="AT158">
            <v>8772</v>
          </cell>
          <cell r="AU158">
            <v>0</v>
          </cell>
          <cell r="AV158">
            <v>7400</v>
          </cell>
          <cell r="AW158">
            <v>4545</v>
          </cell>
          <cell r="AX158">
            <v>0</v>
          </cell>
          <cell r="AY158">
            <v>7847</v>
          </cell>
          <cell r="AZ158">
            <v>0</v>
          </cell>
          <cell r="BA158">
            <v>874</v>
          </cell>
          <cell r="BB158">
            <v>14366</v>
          </cell>
          <cell r="BC158">
            <v>0</v>
          </cell>
          <cell r="BD158">
            <v>0</v>
          </cell>
          <cell r="BE158">
            <v>0</v>
          </cell>
          <cell r="BF158">
            <v>0</v>
          </cell>
          <cell r="BG158">
            <v>0</v>
          </cell>
          <cell r="BH158">
            <v>0</v>
          </cell>
          <cell r="BI158">
            <v>0</v>
          </cell>
          <cell r="BJ158">
            <v>0</v>
          </cell>
          <cell r="BK158">
            <v>0</v>
          </cell>
          <cell r="BL158">
            <v>0</v>
          </cell>
          <cell r="BM158">
            <v>135</v>
          </cell>
          <cell r="BN158">
            <v>8522</v>
          </cell>
          <cell r="BO158">
            <v>0</v>
          </cell>
          <cell r="BP158">
            <v>0</v>
          </cell>
          <cell r="BQ158">
            <v>0</v>
          </cell>
          <cell r="BR158">
            <v>0</v>
          </cell>
          <cell r="BS158">
            <v>0</v>
          </cell>
          <cell r="BT158">
            <v>8522</v>
          </cell>
        </row>
        <row r="159">
          <cell r="A159">
            <v>695</v>
          </cell>
          <cell r="B159" t="str">
            <v>Littledean Church of England Primary School</v>
          </cell>
          <cell r="D159">
            <v>16141.53</v>
          </cell>
          <cell r="E159">
            <v>0</v>
          </cell>
          <cell r="F159">
            <v>19080</v>
          </cell>
          <cell r="G159">
            <v>503</v>
          </cell>
          <cell r="H159">
            <v>0</v>
          </cell>
          <cell r="I159">
            <v>0</v>
          </cell>
          <cell r="J159">
            <v>275115</v>
          </cell>
          <cell r="K159">
            <v>0</v>
          </cell>
          <cell r="L159">
            <v>49030</v>
          </cell>
          <cell r="M159">
            <v>0</v>
          </cell>
          <cell r="N159">
            <v>28155</v>
          </cell>
          <cell r="O159">
            <v>0</v>
          </cell>
          <cell r="P159">
            <v>0</v>
          </cell>
          <cell r="Q159">
            <v>990</v>
          </cell>
          <cell r="R159">
            <v>0</v>
          </cell>
          <cell r="S159">
            <v>0</v>
          </cell>
          <cell r="T159">
            <v>0</v>
          </cell>
          <cell r="U159">
            <v>0</v>
          </cell>
          <cell r="V159">
            <v>0</v>
          </cell>
          <cell r="W159">
            <v>31548</v>
          </cell>
          <cell r="X159">
            <v>0</v>
          </cell>
          <cell r="Y159">
            <v>0</v>
          </cell>
          <cell r="Z159">
            <v>0</v>
          </cell>
          <cell r="AA159">
            <v>204121</v>
          </cell>
          <cell r="AB159">
            <v>4608</v>
          </cell>
          <cell r="AC159">
            <v>79231</v>
          </cell>
          <cell r="AD159">
            <v>0</v>
          </cell>
          <cell r="AE159">
            <v>17476</v>
          </cell>
          <cell r="AF159">
            <v>0</v>
          </cell>
          <cell r="AG159">
            <v>8451</v>
          </cell>
          <cell r="AH159">
            <v>1100</v>
          </cell>
          <cell r="AI159">
            <v>2500</v>
          </cell>
          <cell r="AJ159">
            <v>3681</v>
          </cell>
          <cell r="AK159">
            <v>0</v>
          </cell>
          <cell r="AL159">
            <v>4250</v>
          </cell>
          <cell r="AM159">
            <v>825</v>
          </cell>
          <cell r="AN159">
            <v>12400</v>
          </cell>
          <cell r="AO159">
            <v>900</v>
          </cell>
          <cell r="AP159">
            <v>8600</v>
          </cell>
          <cell r="AQ159">
            <v>3072</v>
          </cell>
          <cell r="AR159">
            <v>600</v>
          </cell>
          <cell r="AS159">
            <v>9724</v>
          </cell>
          <cell r="AT159">
            <v>5036</v>
          </cell>
          <cell r="AU159">
            <v>0</v>
          </cell>
          <cell r="AV159">
            <v>3800</v>
          </cell>
          <cell r="AW159">
            <v>2324</v>
          </cell>
          <cell r="AX159">
            <v>0</v>
          </cell>
          <cell r="AY159">
            <v>8700</v>
          </cell>
          <cell r="AZ159">
            <v>0</v>
          </cell>
          <cell r="BA159">
            <v>0</v>
          </cell>
          <cell r="BB159">
            <v>10020</v>
          </cell>
          <cell r="BC159">
            <v>0</v>
          </cell>
          <cell r="BD159">
            <v>0</v>
          </cell>
          <cell r="BE159">
            <v>0</v>
          </cell>
          <cell r="BF159">
            <v>0</v>
          </cell>
          <cell r="BG159">
            <v>23036</v>
          </cell>
          <cell r="BH159">
            <v>0</v>
          </cell>
          <cell r="BI159">
            <v>0</v>
          </cell>
          <cell r="BJ159">
            <v>0</v>
          </cell>
          <cell r="BK159">
            <v>42116</v>
          </cell>
          <cell r="BL159">
            <v>0</v>
          </cell>
          <cell r="BM159">
            <v>503</v>
          </cell>
          <cell r="BN159">
            <v>9560.5300000000279</v>
          </cell>
          <cell r="BO159">
            <v>0</v>
          </cell>
          <cell r="BP159">
            <v>0</v>
          </cell>
          <cell r="BQ159">
            <v>0</v>
          </cell>
          <cell r="BR159">
            <v>0</v>
          </cell>
          <cell r="BS159">
            <v>0</v>
          </cell>
          <cell r="BT159">
            <v>9560.5300000000279</v>
          </cell>
        </row>
        <row r="160">
          <cell r="A160">
            <v>696</v>
          </cell>
          <cell r="B160" t="str">
            <v>The Lake Field Church of England Primary School</v>
          </cell>
          <cell r="D160">
            <v>99763</v>
          </cell>
          <cell r="E160">
            <v>0</v>
          </cell>
          <cell r="F160">
            <v>0</v>
          </cell>
          <cell r="G160">
            <v>4705</v>
          </cell>
          <cell r="H160">
            <v>0</v>
          </cell>
          <cell r="I160">
            <v>5772</v>
          </cell>
          <cell r="J160">
            <v>451376</v>
          </cell>
          <cell r="K160">
            <v>0</v>
          </cell>
          <cell r="L160">
            <v>14736</v>
          </cell>
          <cell r="M160">
            <v>0</v>
          </cell>
          <cell r="N160">
            <v>21917</v>
          </cell>
          <cell r="O160">
            <v>0</v>
          </cell>
          <cell r="P160">
            <v>0</v>
          </cell>
          <cell r="Q160">
            <v>37418</v>
          </cell>
          <cell r="R160">
            <v>0</v>
          </cell>
          <cell r="S160">
            <v>0</v>
          </cell>
          <cell r="T160">
            <v>0</v>
          </cell>
          <cell r="U160">
            <v>0</v>
          </cell>
          <cell r="V160">
            <v>7364</v>
          </cell>
          <cell r="W160">
            <v>32967</v>
          </cell>
          <cell r="X160">
            <v>0</v>
          </cell>
          <cell r="Y160">
            <v>35407</v>
          </cell>
          <cell r="Z160">
            <v>12042</v>
          </cell>
          <cell r="AA160">
            <v>358776</v>
          </cell>
          <cell r="AB160">
            <v>18372</v>
          </cell>
          <cell r="AC160">
            <v>66176</v>
          </cell>
          <cell r="AD160">
            <v>19645</v>
          </cell>
          <cell r="AE160">
            <v>35539</v>
          </cell>
          <cell r="AF160">
            <v>1305</v>
          </cell>
          <cell r="AG160">
            <v>17738</v>
          </cell>
          <cell r="AH160">
            <v>1000</v>
          </cell>
          <cell r="AI160">
            <v>5000</v>
          </cell>
          <cell r="AJ160">
            <v>4873</v>
          </cell>
          <cell r="AK160">
            <v>0</v>
          </cell>
          <cell r="AL160">
            <v>9900</v>
          </cell>
          <cell r="AM160">
            <v>2800</v>
          </cell>
          <cell r="AN160">
            <v>750</v>
          </cell>
          <cell r="AO160">
            <v>5000</v>
          </cell>
          <cell r="AP160">
            <v>18000</v>
          </cell>
          <cell r="AQ160">
            <v>12890</v>
          </cell>
          <cell r="AR160">
            <v>1854</v>
          </cell>
          <cell r="AS160">
            <v>12067</v>
          </cell>
          <cell r="AT160">
            <v>9105</v>
          </cell>
          <cell r="AU160">
            <v>0</v>
          </cell>
          <cell r="AV160">
            <v>7500</v>
          </cell>
          <cell r="AW160">
            <v>4323</v>
          </cell>
          <cell r="AX160">
            <v>0</v>
          </cell>
          <cell r="AY160">
            <v>3915</v>
          </cell>
          <cell r="AZ160">
            <v>14821</v>
          </cell>
          <cell r="BA160">
            <v>4280</v>
          </cell>
          <cell r="BB160">
            <v>9999</v>
          </cell>
          <cell r="BC160">
            <v>0</v>
          </cell>
          <cell r="BD160">
            <v>2000</v>
          </cell>
          <cell r="BE160">
            <v>47958</v>
          </cell>
          <cell r="BF160">
            <v>5037</v>
          </cell>
          <cell r="BG160">
            <v>15267</v>
          </cell>
          <cell r="BH160">
            <v>0</v>
          </cell>
          <cell r="BI160">
            <v>2000</v>
          </cell>
          <cell r="BJ160">
            <v>0</v>
          </cell>
          <cell r="BK160">
            <v>21972</v>
          </cell>
          <cell r="BL160">
            <v>0</v>
          </cell>
          <cell r="BM160">
            <v>0</v>
          </cell>
          <cell r="BN160">
            <v>17913</v>
          </cell>
          <cell r="BO160">
            <v>0</v>
          </cell>
          <cell r="BP160">
            <v>0</v>
          </cell>
          <cell r="BQ160">
            <v>0</v>
          </cell>
          <cell r="BR160">
            <v>0</v>
          </cell>
          <cell r="BS160">
            <v>226</v>
          </cell>
          <cell r="BT160">
            <v>18139</v>
          </cell>
        </row>
        <row r="161">
          <cell r="A161">
            <v>699</v>
          </cell>
          <cell r="B161" t="str">
            <v>Longborough Church of England Primary School</v>
          </cell>
          <cell r="D161">
            <v>13144</v>
          </cell>
          <cell r="E161">
            <v>0</v>
          </cell>
          <cell r="F161">
            <v>7080</v>
          </cell>
          <cell r="G161">
            <v>91</v>
          </cell>
          <cell r="H161">
            <v>0</v>
          </cell>
          <cell r="I161">
            <v>0</v>
          </cell>
          <cell r="J161">
            <v>165175</v>
          </cell>
          <cell r="K161">
            <v>0</v>
          </cell>
          <cell r="L161">
            <v>17241</v>
          </cell>
          <cell r="M161">
            <v>0</v>
          </cell>
          <cell r="N161">
            <v>34900</v>
          </cell>
          <cell r="O161">
            <v>0</v>
          </cell>
          <cell r="P161">
            <v>0</v>
          </cell>
          <cell r="Q161">
            <v>1450</v>
          </cell>
          <cell r="R161">
            <v>0</v>
          </cell>
          <cell r="S161">
            <v>0</v>
          </cell>
          <cell r="T161">
            <v>0</v>
          </cell>
          <cell r="U161">
            <v>3000</v>
          </cell>
          <cell r="V161">
            <v>3185</v>
          </cell>
          <cell r="W161">
            <v>22340</v>
          </cell>
          <cell r="X161">
            <v>0</v>
          </cell>
          <cell r="Y161">
            <v>0</v>
          </cell>
          <cell r="Z161">
            <v>0</v>
          </cell>
          <cell r="AA161">
            <v>125363</v>
          </cell>
          <cell r="AB161">
            <v>5526</v>
          </cell>
          <cell r="AC161">
            <v>47713</v>
          </cell>
          <cell r="AD161">
            <v>5327</v>
          </cell>
          <cell r="AE161">
            <v>13703</v>
          </cell>
          <cell r="AF161">
            <v>0</v>
          </cell>
          <cell r="AG161">
            <v>3853</v>
          </cell>
          <cell r="AH161">
            <v>1000</v>
          </cell>
          <cell r="AI161">
            <v>685</v>
          </cell>
          <cell r="AJ161">
            <v>3297</v>
          </cell>
          <cell r="AK161">
            <v>824</v>
          </cell>
          <cell r="AL161">
            <v>5000</v>
          </cell>
          <cell r="AM161">
            <v>3100</v>
          </cell>
          <cell r="AN161">
            <v>500</v>
          </cell>
          <cell r="AO161">
            <v>550</v>
          </cell>
          <cell r="AP161">
            <v>3300</v>
          </cell>
          <cell r="AQ161">
            <v>1536</v>
          </cell>
          <cell r="AR161">
            <v>100</v>
          </cell>
          <cell r="AS161">
            <v>18627</v>
          </cell>
          <cell r="AT161">
            <v>2035</v>
          </cell>
          <cell r="AU161">
            <v>0</v>
          </cell>
          <cell r="AV161">
            <v>2800</v>
          </cell>
          <cell r="AW161">
            <v>1101</v>
          </cell>
          <cell r="AX161">
            <v>0</v>
          </cell>
          <cell r="AY161">
            <v>0</v>
          </cell>
          <cell r="AZ161">
            <v>0</v>
          </cell>
          <cell r="BA161">
            <v>1000</v>
          </cell>
          <cell r="BB161">
            <v>6862</v>
          </cell>
          <cell r="BC161">
            <v>0</v>
          </cell>
          <cell r="BD161">
            <v>0</v>
          </cell>
          <cell r="BE161">
            <v>0</v>
          </cell>
          <cell r="BF161">
            <v>0</v>
          </cell>
          <cell r="BG161">
            <v>20611</v>
          </cell>
          <cell r="BH161">
            <v>0</v>
          </cell>
          <cell r="BI161">
            <v>0</v>
          </cell>
          <cell r="BJ161">
            <v>0</v>
          </cell>
          <cell r="BK161">
            <v>17691</v>
          </cell>
          <cell r="BL161">
            <v>0</v>
          </cell>
          <cell r="BM161">
            <v>91</v>
          </cell>
          <cell r="BN161">
            <v>6633</v>
          </cell>
          <cell r="BO161">
            <v>0</v>
          </cell>
          <cell r="BP161">
            <v>10000</v>
          </cell>
          <cell r="BQ161">
            <v>0</v>
          </cell>
          <cell r="BR161">
            <v>0</v>
          </cell>
          <cell r="BS161">
            <v>0</v>
          </cell>
          <cell r="BT161">
            <v>16633</v>
          </cell>
        </row>
        <row r="162">
          <cell r="A162">
            <v>702</v>
          </cell>
          <cell r="B162" t="str">
            <v>Hope Brook Church of England Primary School</v>
          </cell>
          <cell r="D162">
            <v>28410</v>
          </cell>
          <cell r="E162">
            <v>0</v>
          </cell>
          <cell r="F162">
            <v>79039</v>
          </cell>
          <cell r="G162">
            <v>893</v>
          </cell>
          <cell r="H162">
            <v>0</v>
          </cell>
          <cell r="I162">
            <v>0</v>
          </cell>
          <cell r="J162">
            <v>296473</v>
          </cell>
          <cell r="K162">
            <v>0</v>
          </cell>
          <cell r="L162">
            <v>32158</v>
          </cell>
          <cell r="M162">
            <v>0</v>
          </cell>
          <cell r="N162">
            <v>20047</v>
          </cell>
          <cell r="O162">
            <v>0</v>
          </cell>
          <cell r="P162">
            <v>0</v>
          </cell>
          <cell r="Q162">
            <v>440</v>
          </cell>
          <cell r="R162">
            <v>0</v>
          </cell>
          <cell r="S162">
            <v>0</v>
          </cell>
          <cell r="T162">
            <v>0</v>
          </cell>
          <cell r="U162">
            <v>0</v>
          </cell>
          <cell r="V162">
            <v>30</v>
          </cell>
          <cell r="W162">
            <v>27378</v>
          </cell>
          <cell r="X162">
            <v>0</v>
          </cell>
          <cell r="Y162">
            <v>0</v>
          </cell>
          <cell r="Z162">
            <v>0</v>
          </cell>
          <cell r="AA162">
            <v>230237</v>
          </cell>
          <cell r="AB162">
            <v>8919</v>
          </cell>
          <cell r="AC162">
            <v>53799</v>
          </cell>
          <cell r="AD162">
            <v>0</v>
          </cell>
          <cell r="AE162">
            <v>14413</v>
          </cell>
          <cell r="AF162">
            <v>0</v>
          </cell>
          <cell r="AG162">
            <v>10003</v>
          </cell>
          <cell r="AH162">
            <v>1200</v>
          </cell>
          <cell r="AI162">
            <v>1250</v>
          </cell>
          <cell r="AJ162">
            <v>2575</v>
          </cell>
          <cell r="AK162">
            <v>644</v>
          </cell>
          <cell r="AL162">
            <v>8500</v>
          </cell>
          <cell r="AM162">
            <v>1000</v>
          </cell>
          <cell r="AN162">
            <v>11200</v>
          </cell>
          <cell r="AO162">
            <v>750</v>
          </cell>
          <cell r="AP162">
            <v>6500</v>
          </cell>
          <cell r="AQ162">
            <v>9910</v>
          </cell>
          <cell r="AR162">
            <v>1200</v>
          </cell>
          <cell r="AS162">
            <v>13241</v>
          </cell>
          <cell r="AT162">
            <v>2636</v>
          </cell>
          <cell r="AU162">
            <v>0</v>
          </cell>
          <cell r="AV162">
            <v>4700</v>
          </cell>
          <cell r="AW162">
            <v>2470</v>
          </cell>
          <cell r="AX162">
            <v>0</v>
          </cell>
          <cell r="AY162">
            <v>3480</v>
          </cell>
          <cell r="AZ162">
            <v>0</v>
          </cell>
          <cell r="BA162">
            <v>3640</v>
          </cell>
          <cell r="BB162">
            <v>7299</v>
          </cell>
          <cell r="BC162">
            <v>0</v>
          </cell>
          <cell r="BD162">
            <v>0</v>
          </cell>
          <cell r="BE162">
            <v>0</v>
          </cell>
          <cell r="BF162">
            <v>0</v>
          </cell>
          <cell r="BG162">
            <v>12054</v>
          </cell>
          <cell r="BH162">
            <v>0</v>
          </cell>
          <cell r="BI162">
            <v>0</v>
          </cell>
          <cell r="BJ162">
            <v>0</v>
          </cell>
          <cell r="BK162">
            <v>91093</v>
          </cell>
          <cell r="BL162">
            <v>0</v>
          </cell>
          <cell r="BM162">
            <v>893</v>
          </cell>
          <cell r="BN162">
            <v>5370</v>
          </cell>
          <cell r="BO162">
            <v>0</v>
          </cell>
          <cell r="BP162">
            <v>0</v>
          </cell>
          <cell r="BQ162">
            <v>0</v>
          </cell>
          <cell r="BR162">
            <v>0</v>
          </cell>
          <cell r="BS162">
            <v>0</v>
          </cell>
          <cell r="BT162">
            <v>5370</v>
          </cell>
        </row>
        <row r="163">
          <cell r="A163">
            <v>705</v>
          </cell>
          <cell r="B163" t="str">
            <v>Longney Church of England Primary School</v>
          </cell>
          <cell r="D163">
            <v>15768</v>
          </cell>
          <cell r="E163">
            <v>0</v>
          </cell>
          <cell r="F163">
            <v>51280</v>
          </cell>
          <cell r="G163">
            <v>1094</v>
          </cell>
          <cell r="H163">
            <v>0</v>
          </cell>
          <cell r="I163">
            <v>0</v>
          </cell>
          <cell r="J163">
            <v>288451</v>
          </cell>
          <cell r="K163">
            <v>0</v>
          </cell>
          <cell r="L163">
            <v>5838</v>
          </cell>
          <cell r="M163">
            <v>0</v>
          </cell>
          <cell r="N163">
            <v>14858</v>
          </cell>
          <cell r="O163">
            <v>0</v>
          </cell>
          <cell r="P163">
            <v>0</v>
          </cell>
          <cell r="Q163">
            <v>6000</v>
          </cell>
          <cell r="R163">
            <v>0</v>
          </cell>
          <cell r="S163">
            <v>0</v>
          </cell>
          <cell r="T163">
            <v>0</v>
          </cell>
          <cell r="U163">
            <v>0</v>
          </cell>
          <cell r="V163">
            <v>8000</v>
          </cell>
          <cell r="W163">
            <v>25565</v>
          </cell>
          <cell r="X163">
            <v>0</v>
          </cell>
          <cell r="Y163">
            <v>0</v>
          </cell>
          <cell r="Z163">
            <v>0</v>
          </cell>
          <cell r="AA163">
            <v>217446</v>
          </cell>
          <cell r="AB163">
            <v>1660</v>
          </cell>
          <cell r="AC163">
            <v>60018</v>
          </cell>
          <cell r="AD163">
            <v>0</v>
          </cell>
          <cell r="AE163">
            <v>24063</v>
          </cell>
          <cell r="AF163">
            <v>0</v>
          </cell>
          <cell r="AG163">
            <v>4186</v>
          </cell>
          <cell r="AH163">
            <v>2000</v>
          </cell>
          <cell r="AI163">
            <v>0</v>
          </cell>
          <cell r="AJ163">
            <v>3444</v>
          </cell>
          <cell r="AK163">
            <v>0</v>
          </cell>
          <cell r="AL163">
            <v>3000</v>
          </cell>
          <cell r="AM163">
            <v>2100</v>
          </cell>
          <cell r="AN163">
            <v>8400</v>
          </cell>
          <cell r="AO163">
            <v>1100</v>
          </cell>
          <cell r="AP163">
            <v>4000</v>
          </cell>
          <cell r="AQ163">
            <v>2176</v>
          </cell>
          <cell r="AR163">
            <v>270</v>
          </cell>
          <cell r="AS163">
            <v>6689</v>
          </cell>
          <cell r="AT163">
            <v>0</v>
          </cell>
          <cell r="AU163">
            <v>0</v>
          </cell>
          <cell r="AV163">
            <v>5718</v>
          </cell>
          <cell r="AW163">
            <v>0</v>
          </cell>
          <cell r="AX163">
            <v>0</v>
          </cell>
          <cell r="AY163">
            <v>0</v>
          </cell>
          <cell r="AZ163">
            <v>0</v>
          </cell>
          <cell r="BA163">
            <v>0</v>
          </cell>
          <cell r="BB163">
            <v>14252</v>
          </cell>
          <cell r="BC163">
            <v>0</v>
          </cell>
          <cell r="BD163">
            <v>0</v>
          </cell>
          <cell r="BE163">
            <v>0</v>
          </cell>
          <cell r="BF163">
            <v>0</v>
          </cell>
          <cell r="BG163">
            <v>25871</v>
          </cell>
          <cell r="BH163">
            <v>0</v>
          </cell>
          <cell r="BI163">
            <v>0</v>
          </cell>
          <cell r="BJ163">
            <v>0</v>
          </cell>
          <cell r="BK163">
            <v>77151</v>
          </cell>
          <cell r="BL163">
            <v>0</v>
          </cell>
          <cell r="BM163">
            <v>1094</v>
          </cell>
          <cell r="BN163">
            <v>3958</v>
          </cell>
          <cell r="BO163">
            <v>0</v>
          </cell>
          <cell r="BP163">
            <v>0</v>
          </cell>
          <cell r="BQ163">
            <v>0</v>
          </cell>
          <cell r="BR163">
            <v>0</v>
          </cell>
          <cell r="BS163">
            <v>0</v>
          </cell>
          <cell r="BT163">
            <v>3958</v>
          </cell>
        </row>
        <row r="164">
          <cell r="A164">
            <v>708</v>
          </cell>
          <cell r="B164" t="str">
            <v>Redmarley Church of England Primary School</v>
          </cell>
          <cell r="D164">
            <v>24669</v>
          </cell>
          <cell r="E164">
            <v>0.47999999999956344</v>
          </cell>
          <cell r="F164">
            <v>8076</v>
          </cell>
          <cell r="G164">
            <v>199.38</v>
          </cell>
          <cell r="H164">
            <v>0</v>
          </cell>
          <cell r="I164">
            <v>0</v>
          </cell>
          <cell r="J164">
            <v>207546</v>
          </cell>
          <cell r="K164">
            <v>0</v>
          </cell>
          <cell r="L164">
            <v>8241</v>
          </cell>
          <cell r="M164">
            <v>0</v>
          </cell>
          <cell r="N164">
            <v>15053</v>
          </cell>
          <cell r="O164">
            <v>0</v>
          </cell>
          <cell r="P164">
            <v>0</v>
          </cell>
          <cell r="Q164">
            <v>3268</v>
          </cell>
          <cell r="R164">
            <v>0</v>
          </cell>
          <cell r="S164">
            <v>0</v>
          </cell>
          <cell r="T164">
            <v>0</v>
          </cell>
          <cell r="U164">
            <v>0</v>
          </cell>
          <cell r="V164">
            <v>7705</v>
          </cell>
          <cell r="W164">
            <v>20682</v>
          </cell>
          <cell r="X164">
            <v>1500</v>
          </cell>
          <cell r="Y164">
            <v>0</v>
          </cell>
          <cell r="Z164">
            <v>75</v>
          </cell>
          <cell r="AA164">
            <v>173411</v>
          </cell>
          <cell r="AB164">
            <v>14902</v>
          </cell>
          <cell r="AC164">
            <v>19979</v>
          </cell>
          <cell r="AD164">
            <v>0</v>
          </cell>
          <cell r="AE164">
            <v>12704</v>
          </cell>
          <cell r="AF164">
            <v>0</v>
          </cell>
          <cell r="AG164">
            <v>6832</v>
          </cell>
          <cell r="AH164">
            <v>100</v>
          </cell>
          <cell r="AI164">
            <v>500</v>
          </cell>
          <cell r="AJ164">
            <v>5076</v>
          </cell>
          <cell r="AK164">
            <v>0</v>
          </cell>
          <cell r="AL164">
            <v>3000</v>
          </cell>
          <cell r="AM164">
            <v>1800</v>
          </cell>
          <cell r="AN164">
            <v>9900</v>
          </cell>
          <cell r="AO164">
            <v>1000</v>
          </cell>
          <cell r="AP164">
            <v>5662</v>
          </cell>
          <cell r="AQ164">
            <v>2275</v>
          </cell>
          <cell r="AR164">
            <v>400</v>
          </cell>
          <cell r="AS164">
            <v>12230</v>
          </cell>
          <cell r="AT164">
            <v>1200</v>
          </cell>
          <cell r="AU164">
            <v>0</v>
          </cell>
          <cell r="AV164">
            <v>2315</v>
          </cell>
          <cell r="AW164">
            <v>1383</v>
          </cell>
          <cell r="AX164">
            <v>0</v>
          </cell>
          <cell r="AY164">
            <v>401</v>
          </cell>
          <cell r="AZ164">
            <v>0</v>
          </cell>
          <cell r="BA164">
            <v>10137</v>
          </cell>
          <cell r="BB164">
            <v>0</v>
          </cell>
          <cell r="BC164">
            <v>0</v>
          </cell>
          <cell r="BD164">
            <v>0</v>
          </cell>
          <cell r="BE164">
            <v>0</v>
          </cell>
          <cell r="BF164">
            <v>75</v>
          </cell>
          <cell r="BG164">
            <v>22469</v>
          </cell>
          <cell r="BH164">
            <v>0</v>
          </cell>
          <cell r="BI164">
            <v>0</v>
          </cell>
          <cell r="BJ164">
            <v>0</v>
          </cell>
          <cell r="BK164">
            <v>20000</v>
          </cell>
          <cell r="BL164">
            <v>0</v>
          </cell>
          <cell r="BM164">
            <v>199</v>
          </cell>
          <cell r="BN164">
            <v>3457.4799999999814</v>
          </cell>
          <cell r="BO164">
            <v>0</v>
          </cell>
          <cell r="BP164">
            <v>10545.38</v>
          </cell>
          <cell r="BQ164">
            <v>0</v>
          </cell>
          <cell r="BR164">
            <v>0</v>
          </cell>
          <cell r="BS164">
            <v>0</v>
          </cell>
          <cell r="BT164">
            <v>14002.86</v>
          </cell>
        </row>
        <row r="165">
          <cell r="A165">
            <v>709</v>
          </cell>
          <cell r="B165" t="str">
            <v>Lydbrook Primary School</v>
          </cell>
          <cell r="D165">
            <v>42183.24</v>
          </cell>
          <cell r="E165">
            <v>0.38999999999941792</v>
          </cell>
          <cell r="F165">
            <v>13770</v>
          </cell>
          <cell r="G165">
            <v>6</v>
          </cell>
          <cell r="H165">
            <v>0</v>
          </cell>
          <cell r="I165">
            <v>0</v>
          </cell>
          <cell r="J165">
            <v>364467</v>
          </cell>
          <cell r="K165">
            <v>0</v>
          </cell>
          <cell r="L165">
            <v>59100</v>
          </cell>
          <cell r="M165">
            <v>0</v>
          </cell>
          <cell r="N165">
            <v>19510</v>
          </cell>
          <cell r="O165">
            <v>0</v>
          </cell>
          <cell r="P165">
            <v>0</v>
          </cell>
          <cell r="Q165">
            <v>2000</v>
          </cell>
          <cell r="R165">
            <v>0</v>
          </cell>
          <cell r="S165">
            <v>0</v>
          </cell>
          <cell r="T165">
            <v>0</v>
          </cell>
          <cell r="U165">
            <v>0</v>
          </cell>
          <cell r="V165">
            <v>0</v>
          </cell>
          <cell r="W165">
            <v>29742</v>
          </cell>
          <cell r="X165">
            <v>0</v>
          </cell>
          <cell r="Y165">
            <v>0</v>
          </cell>
          <cell r="Z165">
            <v>0</v>
          </cell>
          <cell r="AA165">
            <v>272244</v>
          </cell>
          <cell r="AB165">
            <v>16473</v>
          </cell>
          <cell r="AC165">
            <v>75945</v>
          </cell>
          <cell r="AD165">
            <v>0</v>
          </cell>
          <cell r="AE165">
            <v>35935</v>
          </cell>
          <cell r="AF165">
            <v>0</v>
          </cell>
          <cell r="AG165">
            <v>7858</v>
          </cell>
          <cell r="AH165">
            <v>650</v>
          </cell>
          <cell r="AI165">
            <v>2620</v>
          </cell>
          <cell r="AJ165">
            <v>0</v>
          </cell>
          <cell r="AK165">
            <v>4512</v>
          </cell>
          <cell r="AL165">
            <v>5530</v>
          </cell>
          <cell r="AM165">
            <v>2060</v>
          </cell>
          <cell r="AN165">
            <v>10000</v>
          </cell>
          <cell r="AO165">
            <v>2472</v>
          </cell>
          <cell r="AP165">
            <v>7635</v>
          </cell>
          <cell r="AQ165">
            <v>4193</v>
          </cell>
          <cell r="AR165">
            <v>500</v>
          </cell>
          <cell r="AS165">
            <v>22708</v>
          </cell>
          <cell r="AT165">
            <v>2000</v>
          </cell>
          <cell r="AU165">
            <v>0</v>
          </cell>
          <cell r="AV165">
            <v>5376</v>
          </cell>
          <cell r="AW165">
            <v>3322</v>
          </cell>
          <cell r="AX165">
            <v>0</v>
          </cell>
          <cell r="AY165">
            <v>5220</v>
          </cell>
          <cell r="AZ165">
            <v>2000</v>
          </cell>
          <cell r="BA165">
            <v>1000</v>
          </cell>
          <cell r="BB165">
            <v>9447</v>
          </cell>
          <cell r="BC165">
            <v>0</v>
          </cell>
          <cell r="BD165">
            <v>0</v>
          </cell>
          <cell r="BE165">
            <v>0</v>
          </cell>
          <cell r="BF165">
            <v>0</v>
          </cell>
          <cell r="BG165">
            <v>26501</v>
          </cell>
          <cell r="BH165">
            <v>0</v>
          </cell>
          <cell r="BI165">
            <v>0</v>
          </cell>
          <cell r="BJ165">
            <v>0</v>
          </cell>
          <cell r="BK165">
            <v>40271</v>
          </cell>
          <cell r="BL165">
            <v>0</v>
          </cell>
          <cell r="BM165">
            <v>6</v>
          </cell>
          <cell r="BN165">
            <v>17302.63</v>
          </cell>
          <cell r="BO165">
            <v>0</v>
          </cell>
          <cell r="BP165">
            <v>0</v>
          </cell>
          <cell r="BQ165">
            <v>0</v>
          </cell>
          <cell r="BR165">
            <v>0</v>
          </cell>
          <cell r="BS165">
            <v>0</v>
          </cell>
          <cell r="BT165">
            <v>17302.63</v>
          </cell>
        </row>
        <row r="166">
          <cell r="A166">
            <v>710</v>
          </cell>
          <cell r="B166" t="str">
            <v>Lydney Church of England Community School</v>
          </cell>
          <cell r="D166">
            <v>60751.64</v>
          </cell>
          <cell r="E166">
            <v>0.36000000000058208</v>
          </cell>
          <cell r="F166">
            <v>11895</v>
          </cell>
          <cell r="G166">
            <v>0</v>
          </cell>
          <cell r="H166">
            <v>0</v>
          </cell>
          <cell r="I166">
            <v>0</v>
          </cell>
          <cell r="J166">
            <v>564100</v>
          </cell>
          <cell r="K166">
            <v>0</v>
          </cell>
          <cell r="L166">
            <v>75376</v>
          </cell>
          <cell r="M166">
            <v>0</v>
          </cell>
          <cell r="N166">
            <v>33623</v>
          </cell>
          <cell r="O166">
            <v>0</v>
          </cell>
          <cell r="P166">
            <v>0</v>
          </cell>
          <cell r="Q166">
            <v>12030</v>
          </cell>
          <cell r="R166">
            <v>0</v>
          </cell>
          <cell r="S166">
            <v>0</v>
          </cell>
          <cell r="T166">
            <v>0</v>
          </cell>
          <cell r="U166">
            <v>0</v>
          </cell>
          <cell r="V166">
            <v>0</v>
          </cell>
          <cell r="W166">
            <v>41316</v>
          </cell>
          <cell r="X166">
            <v>0</v>
          </cell>
          <cell r="Y166">
            <v>0</v>
          </cell>
          <cell r="Z166">
            <v>0</v>
          </cell>
          <cell r="AA166">
            <v>372917</v>
          </cell>
          <cell r="AB166">
            <v>8640</v>
          </cell>
          <cell r="AC166">
            <v>123000</v>
          </cell>
          <cell r="AD166">
            <v>22500</v>
          </cell>
          <cell r="AE166">
            <v>46500</v>
          </cell>
          <cell r="AF166">
            <v>0</v>
          </cell>
          <cell r="AG166">
            <v>18500</v>
          </cell>
          <cell r="AH166">
            <v>500</v>
          </cell>
          <cell r="AI166">
            <v>5500</v>
          </cell>
          <cell r="AJ166">
            <v>4290</v>
          </cell>
          <cell r="AK166">
            <v>1837</v>
          </cell>
          <cell r="AL166">
            <v>51632</v>
          </cell>
          <cell r="AM166">
            <v>7800</v>
          </cell>
          <cell r="AN166">
            <v>1900</v>
          </cell>
          <cell r="AO166">
            <v>1900</v>
          </cell>
          <cell r="AP166">
            <v>8500</v>
          </cell>
          <cell r="AQ166">
            <v>7115</v>
          </cell>
          <cell r="AR166">
            <v>1500</v>
          </cell>
          <cell r="AS166">
            <v>53930</v>
          </cell>
          <cell r="AT166">
            <v>3303</v>
          </cell>
          <cell r="AU166">
            <v>0</v>
          </cell>
          <cell r="AV166">
            <v>4500</v>
          </cell>
          <cell r="AW166">
            <v>0</v>
          </cell>
          <cell r="AX166">
            <v>0</v>
          </cell>
          <cell r="AY166">
            <v>2175</v>
          </cell>
          <cell r="AZ166">
            <v>0</v>
          </cell>
          <cell r="BA166">
            <v>1439</v>
          </cell>
          <cell r="BB166">
            <v>17847</v>
          </cell>
          <cell r="BC166">
            <v>0</v>
          </cell>
          <cell r="BD166">
            <v>0</v>
          </cell>
          <cell r="BE166">
            <v>0</v>
          </cell>
          <cell r="BF166">
            <v>0</v>
          </cell>
          <cell r="BG166">
            <v>31730</v>
          </cell>
          <cell r="BH166">
            <v>0</v>
          </cell>
          <cell r="BI166">
            <v>0</v>
          </cell>
          <cell r="BJ166">
            <v>0</v>
          </cell>
          <cell r="BK166">
            <v>43625</v>
          </cell>
          <cell r="BL166">
            <v>0</v>
          </cell>
          <cell r="BM166">
            <v>0</v>
          </cell>
          <cell r="BN166">
            <v>19472</v>
          </cell>
          <cell r="BO166">
            <v>0</v>
          </cell>
          <cell r="BP166">
            <v>0</v>
          </cell>
          <cell r="BQ166">
            <v>0</v>
          </cell>
          <cell r="BR166">
            <v>0</v>
          </cell>
          <cell r="BS166">
            <v>0</v>
          </cell>
          <cell r="BT166">
            <v>19472</v>
          </cell>
        </row>
        <row r="167">
          <cell r="A167">
            <v>711</v>
          </cell>
          <cell r="B167" t="str">
            <v>Severnbanks Primary School</v>
          </cell>
          <cell r="C167">
            <v>1</v>
          </cell>
          <cell r="D167">
            <v>105671</v>
          </cell>
          <cell r="E167">
            <v>0</v>
          </cell>
          <cell r="F167">
            <v>28535</v>
          </cell>
          <cell r="G167">
            <v>549</v>
          </cell>
          <cell r="H167">
            <v>0</v>
          </cell>
          <cell r="I167">
            <v>0</v>
          </cell>
          <cell r="J167">
            <v>642017</v>
          </cell>
          <cell r="K167">
            <v>0</v>
          </cell>
          <cell r="L167">
            <v>150638</v>
          </cell>
          <cell r="M167">
            <v>0</v>
          </cell>
          <cell r="N167">
            <v>46839</v>
          </cell>
          <cell r="O167">
            <v>0</v>
          </cell>
          <cell r="P167">
            <v>0</v>
          </cell>
          <cell r="Q167">
            <v>6000</v>
          </cell>
          <cell r="R167">
            <v>0</v>
          </cell>
          <cell r="S167">
            <v>0</v>
          </cell>
          <cell r="T167">
            <v>0</v>
          </cell>
          <cell r="U167">
            <v>6500</v>
          </cell>
          <cell r="V167">
            <v>0</v>
          </cell>
          <cell r="W167">
            <v>52128</v>
          </cell>
          <cell r="X167">
            <v>0</v>
          </cell>
          <cell r="Y167">
            <v>0</v>
          </cell>
          <cell r="Z167">
            <v>0</v>
          </cell>
          <cell r="AA167">
            <v>484526</v>
          </cell>
          <cell r="AB167">
            <v>12356</v>
          </cell>
          <cell r="AC167">
            <v>184404</v>
          </cell>
          <cell r="AD167">
            <v>35000</v>
          </cell>
          <cell r="AE167">
            <v>39000</v>
          </cell>
          <cell r="AF167">
            <v>0</v>
          </cell>
          <cell r="AG167">
            <v>33000</v>
          </cell>
          <cell r="AH167">
            <v>2510</v>
          </cell>
          <cell r="AI167">
            <v>1500</v>
          </cell>
          <cell r="AJ167">
            <v>6400</v>
          </cell>
          <cell r="AK167">
            <v>3500</v>
          </cell>
          <cell r="AL167">
            <v>5000</v>
          </cell>
          <cell r="AM167">
            <v>4500</v>
          </cell>
          <cell r="AN167">
            <v>3130</v>
          </cell>
          <cell r="AO167">
            <v>2500</v>
          </cell>
          <cell r="AP167">
            <v>18000</v>
          </cell>
          <cell r="AQ167">
            <v>1525</v>
          </cell>
          <cell r="AR167">
            <v>3700</v>
          </cell>
          <cell r="AS167">
            <v>55716</v>
          </cell>
          <cell r="AT167">
            <v>1500</v>
          </cell>
          <cell r="AU167">
            <v>0</v>
          </cell>
          <cell r="AV167">
            <v>13507</v>
          </cell>
          <cell r="AW167">
            <v>5660</v>
          </cell>
          <cell r="AX167">
            <v>0</v>
          </cell>
          <cell r="AY167">
            <v>21750</v>
          </cell>
          <cell r="AZ167">
            <v>45746</v>
          </cell>
          <cell r="BA167">
            <v>0</v>
          </cell>
          <cell r="BB167">
            <v>12080</v>
          </cell>
          <cell r="BC167">
            <v>0</v>
          </cell>
          <cell r="BD167">
            <v>0</v>
          </cell>
          <cell r="BE167">
            <v>0</v>
          </cell>
          <cell r="BF167">
            <v>0</v>
          </cell>
          <cell r="BG167">
            <v>33431</v>
          </cell>
          <cell r="BH167">
            <v>0</v>
          </cell>
          <cell r="BI167">
            <v>0</v>
          </cell>
          <cell r="BJ167">
            <v>0</v>
          </cell>
          <cell r="BK167">
            <v>62289</v>
          </cell>
          <cell r="BL167">
            <v>0</v>
          </cell>
          <cell r="BM167">
            <v>226</v>
          </cell>
          <cell r="BN167">
            <v>13283</v>
          </cell>
          <cell r="BO167">
            <v>0</v>
          </cell>
          <cell r="BP167">
            <v>0</v>
          </cell>
          <cell r="BQ167">
            <v>0</v>
          </cell>
          <cell r="BR167">
            <v>0</v>
          </cell>
          <cell r="BS167">
            <v>0</v>
          </cell>
          <cell r="BT167">
            <v>13283</v>
          </cell>
        </row>
        <row r="168">
          <cell r="A168">
            <v>714</v>
          </cell>
          <cell r="B168" t="str">
            <v>Meysey Hampton Church of England Primary School</v>
          </cell>
          <cell r="D168">
            <v>26779</v>
          </cell>
          <cell r="E168">
            <v>0</v>
          </cell>
          <cell r="F168">
            <v>46157</v>
          </cell>
          <cell r="G168">
            <v>532</v>
          </cell>
          <cell r="H168">
            <v>0</v>
          </cell>
          <cell r="I168">
            <v>0</v>
          </cell>
          <cell r="J168">
            <v>281862</v>
          </cell>
          <cell r="K168">
            <v>0</v>
          </cell>
          <cell r="L168">
            <v>8897</v>
          </cell>
          <cell r="M168">
            <v>0</v>
          </cell>
          <cell r="N168">
            <v>15649</v>
          </cell>
          <cell r="O168">
            <v>0</v>
          </cell>
          <cell r="P168">
            <v>0</v>
          </cell>
          <cell r="Q168">
            <v>0</v>
          </cell>
          <cell r="R168">
            <v>0</v>
          </cell>
          <cell r="S168">
            <v>0</v>
          </cell>
          <cell r="T168">
            <v>0</v>
          </cell>
          <cell r="U168">
            <v>0</v>
          </cell>
          <cell r="V168">
            <v>2100</v>
          </cell>
          <cell r="W168">
            <v>23526</v>
          </cell>
          <cell r="X168">
            <v>0</v>
          </cell>
          <cell r="Y168">
            <v>0</v>
          </cell>
          <cell r="Z168">
            <v>0</v>
          </cell>
          <cell r="AA168">
            <v>238091</v>
          </cell>
          <cell r="AB168">
            <v>2250</v>
          </cell>
          <cell r="AC168">
            <v>36370</v>
          </cell>
          <cell r="AD168">
            <v>0</v>
          </cell>
          <cell r="AE168">
            <v>13243</v>
          </cell>
          <cell r="AF168">
            <v>0</v>
          </cell>
          <cell r="AG168">
            <v>6140</v>
          </cell>
          <cell r="AH168">
            <v>0</v>
          </cell>
          <cell r="AI168">
            <v>2250</v>
          </cell>
          <cell r="AJ168">
            <v>5664</v>
          </cell>
          <cell r="AK168">
            <v>1600</v>
          </cell>
          <cell r="AL168">
            <v>2520</v>
          </cell>
          <cell r="AM168">
            <v>300</v>
          </cell>
          <cell r="AN168">
            <v>8376</v>
          </cell>
          <cell r="AO168">
            <v>700</v>
          </cell>
          <cell r="AP168">
            <v>5000</v>
          </cell>
          <cell r="AQ168">
            <v>989</v>
          </cell>
          <cell r="AR168">
            <v>3400</v>
          </cell>
          <cell r="AS168">
            <v>9632</v>
          </cell>
          <cell r="AT168">
            <v>1842</v>
          </cell>
          <cell r="AU168">
            <v>0</v>
          </cell>
          <cell r="AV168">
            <v>3430</v>
          </cell>
          <cell r="AW168">
            <v>2396</v>
          </cell>
          <cell r="AX168">
            <v>0</v>
          </cell>
          <cell r="AY168">
            <v>0</v>
          </cell>
          <cell r="AZ168">
            <v>0</v>
          </cell>
          <cell r="BA168">
            <v>300</v>
          </cell>
          <cell r="BB168">
            <v>7132</v>
          </cell>
          <cell r="BC168">
            <v>0</v>
          </cell>
          <cell r="BD168">
            <v>0</v>
          </cell>
          <cell r="BE168">
            <v>0</v>
          </cell>
          <cell r="BF168">
            <v>0</v>
          </cell>
          <cell r="BG168">
            <v>24737</v>
          </cell>
          <cell r="BH168">
            <v>0</v>
          </cell>
          <cell r="BI168">
            <v>0</v>
          </cell>
          <cell r="BJ168">
            <v>0</v>
          </cell>
          <cell r="BK168">
            <v>46157</v>
          </cell>
          <cell r="BL168">
            <v>0</v>
          </cell>
          <cell r="BM168">
            <v>532</v>
          </cell>
          <cell r="BN168">
            <v>7188</v>
          </cell>
          <cell r="BO168">
            <v>0</v>
          </cell>
          <cell r="BP168">
            <v>24737</v>
          </cell>
          <cell r="BQ168">
            <v>0</v>
          </cell>
          <cell r="BR168">
            <v>0</v>
          </cell>
          <cell r="BS168">
            <v>0</v>
          </cell>
          <cell r="BT168">
            <v>31925</v>
          </cell>
        </row>
        <row r="169">
          <cell r="A169">
            <v>717</v>
          </cell>
          <cell r="B169" t="str">
            <v>Mickleton Primary School</v>
          </cell>
          <cell r="D169">
            <v>26460</v>
          </cell>
          <cell r="E169">
            <v>0</v>
          </cell>
          <cell r="F169">
            <v>20676</v>
          </cell>
          <cell r="G169">
            <v>2221</v>
          </cell>
          <cell r="H169">
            <v>0</v>
          </cell>
          <cell r="I169">
            <v>7012</v>
          </cell>
          <cell r="J169">
            <v>262031</v>
          </cell>
          <cell r="K169">
            <v>0</v>
          </cell>
          <cell r="L169">
            <v>9834</v>
          </cell>
          <cell r="M169">
            <v>0</v>
          </cell>
          <cell r="N169">
            <v>15991</v>
          </cell>
          <cell r="O169">
            <v>0</v>
          </cell>
          <cell r="P169">
            <v>0</v>
          </cell>
          <cell r="Q169">
            <v>2000</v>
          </cell>
          <cell r="R169">
            <v>0</v>
          </cell>
          <cell r="S169">
            <v>0</v>
          </cell>
          <cell r="T169">
            <v>0</v>
          </cell>
          <cell r="U169">
            <v>2000</v>
          </cell>
          <cell r="V169">
            <v>0</v>
          </cell>
          <cell r="W169">
            <v>23510</v>
          </cell>
          <cell r="X169">
            <v>0</v>
          </cell>
          <cell r="Y169">
            <v>0</v>
          </cell>
          <cell r="Z169">
            <v>0</v>
          </cell>
          <cell r="AA169">
            <v>208512</v>
          </cell>
          <cell r="AB169">
            <v>3650</v>
          </cell>
          <cell r="AC169">
            <v>25858</v>
          </cell>
          <cell r="AD169">
            <v>12344</v>
          </cell>
          <cell r="AE169">
            <v>18891</v>
          </cell>
          <cell r="AF169">
            <v>0</v>
          </cell>
          <cell r="AG169">
            <v>7461</v>
          </cell>
          <cell r="AH169">
            <v>1450</v>
          </cell>
          <cell r="AI169">
            <v>0</v>
          </cell>
          <cell r="AJ169">
            <v>5681</v>
          </cell>
          <cell r="AK169">
            <v>1420</v>
          </cell>
          <cell r="AL169">
            <v>2500</v>
          </cell>
          <cell r="AM169">
            <v>1500</v>
          </cell>
          <cell r="AN169">
            <v>850</v>
          </cell>
          <cell r="AO169">
            <v>1800</v>
          </cell>
          <cell r="AP169">
            <v>5000</v>
          </cell>
          <cell r="AQ169">
            <v>12705</v>
          </cell>
          <cell r="AR169">
            <v>0</v>
          </cell>
          <cell r="AS169">
            <v>6381</v>
          </cell>
          <cell r="AT169">
            <v>1600</v>
          </cell>
          <cell r="AU169">
            <v>0</v>
          </cell>
          <cell r="AV169">
            <v>1978</v>
          </cell>
          <cell r="AW169">
            <v>2322</v>
          </cell>
          <cell r="AX169">
            <v>0</v>
          </cell>
          <cell r="AY169">
            <v>0</v>
          </cell>
          <cell r="AZ169">
            <v>0</v>
          </cell>
          <cell r="BA169">
            <v>2800</v>
          </cell>
          <cell r="BB169">
            <v>9156</v>
          </cell>
          <cell r="BC169">
            <v>0</v>
          </cell>
          <cell r="BD169">
            <v>0</v>
          </cell>
          <cell r="BE169">
            <v>7012</v>
          </cell>
          <cell r="BF169">
            <v>0</v>
          </cell>
          <cell r="BG169">
            <v>12243</v>
          </cell>
          <cell r="BH169">
            <v>0</v>
          </cell>
          <cell r="BI169">
            <v>0</v>
          </cell>
          <cell r="BJ169">
            <v>0</v>
          </cell>
          <cell r="BK169">
            <v>22771</v>
          </cell>
          <cell r="BL169">
            <v>0</v>
          </cell>
          <cell r="BM169">
            <v>126</v>
          </cell>
          <cell r="BN169">
            <v>7967</v>
          </cell>
          <cell r="BO169">
            <v>0</v>
          </cell>
          <cell r="BP169">
            <v>12243</v>
          </cell>
          <cell r="BQ169">
            <v>0</v>
          </cell>
          <cell r="BR169">
            <v>0</v>
          </cell>
          <cell r="BS169">
            <v>0</v>
          </cell>
          <cell r="BT169">
            <v>20210</v>
          </cell>
        </row>
        <row r="170">
          <cell r="A170">
            <v>718</v>
          </cell>
          <cell r="B170" t="str">
            <v>Minchinhampton School</v>
          </cell>
          <cell r="C170">
            <v>1</v>
          </cell>
          <cell r="D170">
            <v>42514</v>
          </cell>
          <cell r="E170">
            <v>0</v>
          </cell>
          <cell r="F170">
            <v>5887</v>
          </cell>
          <cell r="G170">
            <v>0</v>
          </cell>
          <cell r="H170">
            <v>0</v>
          </cell>
          <cell r="I170">
            <v>15034</v>
          </cell>
          <cell r="J170">
            <v>715042</v>
          </cell>
          <cell r="K170">
            <v>0</v>
          </cell>
          <cell r="L170">
            <v>25612</v>
          </cell>
          <cell r="M170">
            <v>0</v>
          </cell>
          <cell r="N170">
            <v>19896</v>
          </cell>
          <cell r="O170">
            <v>0</v>
          </cell>
          <cell r="P170">
            <v>0</v>
          </cell>
          <cell r="Q170">
            <v>15600</v>
          </cell>
          <cell r="R170">
            <v>0</v>
          </cell>
          <cell r="S170">
            <v>0</v>
          </cell>
          <cell r="T170">
            <v>0</v>
          </cell>
          <cell r="U170">
            <v>0</v>
          </cell>
          <cell r="V170">
            <v>10600</v>
          </cell>
          <cell r="W170">
            <v>47093</v>
          </cell>
          <cell r="X170">
            <v>0</v>
          </cell>
          <cell r="Y170">
            <v>35000</v>
          </cell>
          <cell r="Z170">
            <v>5000</v>
          </cell>
          <cell r="AA170">
            <v>502346</v>
          </cell>
          <cell r="AB170">
            <v>23326</v>
          </cell>
          <cell r="AC170">
            <v>124997</v>
          </cell>
          <cell r="AD170">
            <v>23369</v>
          </cell>
          <cell r="AE170">
            <v>35463</v>
          </cell>
          <cell r="AF170">
            <v>0</v>
          </cell>
          <cell r="AG170">
            <v>17858</v>
          </cell>
          <cell r="AH170">
            <v>1000</v>
          </cell>
          <cell r="AI170">
            <v>5177</v>
          </cell>
          <cell r="AJ170">
            <v>9811</v>
          </cell>
          <cell r="AK170">
            <v>0</v>
          </cell>
          <cell r="AL170">
            <v>9750</v>
          </cell>
          <cell r="AM170">
            <v>2000</v>
          </cell>
          <cell r="AN170">
            <v>2154</v>
          </cell>
          <cell r="AO170">
            <v>3100</v>
          </cell>
          <cell r="AP170">
            <v>15000</v>
          </cell>
          <cell r="AQ170">
            <v>4375</v>
          </cell>
          <cell r="AR170">
            <v>1900</v>
          </cell>
          <cell r="AS170">
            <v>28427</v>
          </cell>
          <cell r="AT170">
            <v>1500</v>
          </cell>
          <cell r="AU170">
            <v>0</v>
          </cell>
          <cell r="AV170">
            <v>19290</v>
          </cell>
          <cell r="AW170">
            <v>7297</v>
          </cell>
          <cell r="AX170">
            <v>0</v>
          </cell>
          <cell r="AY170">
            <v>7830</v>
          </cell>
          <cell r="AZ170">
            <v>0</v>
          </cell>
          <cell r="BA170">
            <v>10354</v>
          </cell>
          <cell r="BB170">
            <v>11786</v>
          </cell>
          <cell r="BC170">
            <v>0</v>
          </cell>
          <cell r="BD170">
            <v>0</v>
          </cell>
          <cell r="BE170">
            <v>37500</v>
          </cell>
          <cell r="BF170">
            <v>2500</v>
          </cell>
          <cell r="BG170">
            <v>36518</v>
          </cell>
          <cell r="BH170">
            <v>0</v>
          </cell>
          <cell r="BI170">
            <v>0</v>
          </cell>
          <cell r="BJ170">
            <v>0</v>
          </cell>
          <cell r="BK170">
            <v>42405</v>
          </cell>
          <cell r="BL170">
            <v>0</v>
          </cell>
          <cell r="BM170">
            <v>0</v>
          </cell>
          <cell r="BN170">
            <v>8247</v>
          </cell>
          <cell r="BO170">
            <v>0</v>
          </cell>
          <cell r="BP170">
            <v>0</v>
          </cell>
          <cell r="BQ170">
            <v>0</v>
          </cell>
          <cell r="BR170">
            <v>0</v>
          </cell>
          <cell r="BS170">
            <v>15034</v>
          </cell>
          <cell r="BT170">
            <v>23281</v>
          </cell>
        </row>
        <row r="171">
          <cell r="A171">
            <v>719</v>
          </cell>
          <cell r="B171" t="str">
            <v>Minsterworth Church of England Primary School</v>
          </cell>
          <cell r="D171">
            <v>21610</v>
          </cell>
          <cell r="E171">
            <v>0</v>
          </cell>
          <cell r="F171">
            <v>0</v>
          </cell>
          <cell r="G171">
            <v>820</v>
          </cell>
          <cell r="H171">
            <v>0</v>
          </cell>
          <cell r="I171">
            <v>9520</v>
          </cell>
          <cell r="J171">
            <v>187363</v>
          </cell>
          <cell r="K171">
            <v>0</v>
          </cell>
          <cell r="L171">
            <v>13025</v>
          </cell>
          <cell r="M171">
            <v>0</v>
          </cell>
          <cell r="N171">
            <v>29385</v>
          </cell>
          <cell r="O171">
            <v>0</v>
          </cell>
          <cell r="P171">
            <v>0</v>
          </cell>
          <cell r="Q171">
            <v>10176</v>
          </cell>
          <cell r="R171">
            <v>782</v>
          </cell>
          <cell r="S171">
            <v>0</v>
          </cell>
          <cell r="T171">
            <v>0</v>
          </cell>
          <cell r="U171">
            <v>2000</v>
          </cell>
          <cell r="V171">
            <v>0</v>
          </cell>
          <cell r="W171">
            <v>19663</v>
          </cell>
          <cell r="X171">
            <v>0</v>
          </cell>
          <cell r="Y171">
            <v>26971</v>
          </cell>
          <cell r="Z171">
            <v>0</v>
          </cell>
          <cell r="AA171">
            <v>166001</v>
          </cell>
          <cell r="AB171">
            <v>13257</v>
          </cell>
          <cell r="AC171">
            <v>31004</v>
          </cell>
          <cell r="AD171">
            <v>3987</v>
          </cell>
          <cell r="AE171">
            <v>15849</v>
          </cell>
          <cell r="AF171">
            <v>0</v>
          </cell>
          <cell r="AG171">
            <v>13859</v>
          </cell>
          <cell r="AH171">
            <v>0</v>
          </cell>
          <cell r="AI171">
            <v>0</v>
          </cell>
          <cell r="AJ171">
            <v>4340</v>
          </cell>
          <cell r="AK171">
            <v>1085</v>
          </cell>
          <cell r="AL171">
            <v>6000</v>
          </cell>
          <cell r="AM171">
            <v>2000</v>
          </cell>
          <cell r="AN171">
            <v>0</v>
          </cell>
          <cell r="AO171">
            <v>750</v>
          </cell>
          <cell r="AP171">
            <v>4550</v>
          </cell>
          <cell r="AQ171">
            <v>538</v>
          </cell>
          <cell r="AR171">
            <v>1000</v>
          </cell>
          <cell r="AS171">
            <v>6564</v>
          </cell>
          <cell r="AT171">
            <v>0</v>
          </cell>
          <cell r="AU171">
            <v>0</v>
          </cell>
          <cell r="AV171">
            <v>3500</v>
          </cell>
          <cell r="AW171">
            <v>1587</v>
          </cell>
          <cell r="AX171">
            <v>0</v>
          </cell>
          <cell r="AY171">
            <v>782</v>
          </cell>
          <cell r="AZ171">
            <v>0</v>
          </cell>
          <cell r="BA171">
            <v>0</v>
          </cell>
          <cell r="BB171">
            <v>6823</v>
          </cell>
          <cell r="BC171">
            <v>0</v>
          </cell>
          <cell r="BD171">
            <v>0</v>
          </cell>
          <cell r="BE171">
            <v>24836</v>
          </cell>
          <cell r="BF171">
            <v>2135</v>
          </cell>
          <cell r="BG171">
            <v>0</v>
          </cell>
          <cell r="BH171">
            <v>0</v>
          </cell>
          <cell r="BI171">
            <v>0</v>
          </cell>
          <cell r="BJ171">
            <v>0</v>
          </cell>
          <cell r="BK171">
            <v>0</v>
          </cell>
          <cell r="BL171">
            <v>0</v>
          </cell>
          <cell r="BM171">
            <v>820</v>
          </cell>
          <cell r="BN171">
            <v>528</v>
          </cell>
          <cell r="BO171">
            <v>0</v>
          </cell>
          <cell r="BP171">
            <v>0</v>
          </cell>
          <cell r="BQ171">
            <v>0</v>
          </cell>
          <cell r="BR171">
            <v>0</v>
          </cell>
          <cell r="BS171">
            <v>9520</v>
          </cell>
          <cell r="BT171">
            <v>10048</v>
          </cell>
        </row>
        <row r="172">
          <cell r="A172">
            <v>720</v>
          </cell>
          <cell r="B172" t="str">
            <v>Miserden Church of England Primary School</v>
          </cell>
          <cell r="D172">
            <v>24920</v>
          </cell>
          <cell r="E172">
            <v>0</v>
          </cell>
          <cell r="F172">
            <v>0</v>
          </cell>
          <cell r="G172">
            <v>610</v>
          </cell>
          <cell r="H172">
            <v>0</v>
          </cell>
          <cell r="I172">
            <v>0</v>
          </cell>
          <cell r="J172">
            <v>234472</v>
          </cell>
          <cell r="K172">
            <v>0</v>
          </cell>
          <cell r="L172">
            <v>2895</v>
          </cell>
          <cell r="M172">
            <v>0</v>
          </cell>
          <cell r="N172">
            <v>19190</v>
          </cell>
          <cell r="O172">
            <v>0</v>
          </cell>
          <cell r="P172">
            <v>0</v>
          </cell>
          <cell r="Q172">
            <v>0</v>
          </cell>
          <cell r="R172">
            <v>0</v>
          </cell>
          <cell r="S172">
            <v>0</v>
          </cell>
          <cell r="T172">
            <v>0</v>
          </cell>
          <cell r="U172">
            <v>0</v>
          </cell>
          <cell r="V172">
            <v>0</v>
          </cell>
          <cell r="W172">
            <v>21002</v>
          </cell>
          <cell r="X172">
            <v>0</v>
          </cell>
          <cell r="Y172">
            <v>0</v>
          </cell>
          <cell r="Z172">
            <v>0</v>
          </cell>
          <cell r="AA172">
            <v>190242</v>
          </cell>
          <cell r="AB172">
            <v>2025</v>
          </cell>
          <cell r="AC172">
            <v>40143</v>
          </cell>
          <cell r="AD172">
            <v>0</v>
          </cell>
          <cell r="AE172">
            <v>13000</v>
          </cell>
          <cell r="AF172">
            <v>0</v>
          </cell>
          <cell r="AG172">
            <v>3832</v>
          </cell>
          <cell r="AH172">
            <v>800</v>
          </cell>
          <cell r="AI172">
            <v>500</v>
          </cell>
          <cell r="AJ172">
            <v>4885</v>
          </cell>
          <cell r="AK172">
            <v>1221</v>
          </cell>
          <cell r="AL172">
            <v>6000</v>
          </cell>
          <cell r="AM172">
            <v>1782</v>
          </cell>
          <cell r="AN172">
            <v>7385</v>
          </cell>
          <cell r="AO172">
            <v>340</v>
          </cell>
          <cell r="AP172">
            <v>5460</v>
          </cell>
          <cell r="AQ172">
            <v>1289</v>
          </cell>
          <cell r="AR172">
            <v>340</v>
          </cell>
          <cell r="AS172">
            <v>5437</v>
          </cell>
          <cell r="AT172">
            <v>2748</v>
          </cell>
          <cell r="AU172">
            <v>0</v>
          </cell>
          <cell r="AV172">
            <v>1700</v>
          </cell>
          <cell r="AW172">
            <v>1803</v>
          </cell>
          <cell r="AX172">
            <v>0</v>
          </cell>
          <cell r="AY172">
            <v>2841</v>
          </cell>
          <cell r="AZ172">
            <v>0</v>
          </cell>
          <cell r="BA172">
            <v>0</v>
          </cell>
          <cell r="BB172">
            <v>7865</v>
          </cell>
          <cell r="BC172">
            <v>0</v>
          </cell>
          <cell r="BD172">
            <v>0</v>
          </cell>
          <cell r="BE172">
            <v>0</v>
          </cell>
          <cell r="BF172">
            <v>0</v>
          </cell>
          <cell r="BG172">
            <v>0</v>
          </cell>
          <cell r="BH172">
            <v>0</v>
          </cell>
          <cell r="BI172">
            <v>0</v>
          </cell>
          <cell r="BJ172">
            <v>0</v>
          </cell>
          <cell r="BK172">
            <v>0</v>
          </cell>
          <cell r="BL172">
            <v>0</v>
          </cell>
          <cell r="BM172">
            <v>610</v>
          </cell>
          <cell r="BN172">
            <v>841</v>
          </cell>
          <cell r="BO172">
            <v>0</v>
          </cell>
          <cell r="BP172">
            <v>0</v>
          </cell>
          <cell r="BQ172">
            <v>0</v>
          </cell>
          <cell r="BR172">
            <v>0</v>
          </cell>
          <cell r="BS172">
            <v>0</v>
          </cell>
          <cell r="BT172">
            <v>841</v>
          </cell>
        </row>
        <row r="173">
          <cell r="A173">
            <v>721</v>
          </cell>
          <cell r="B173" t="str">
            <v>Mitcheldean Endowed Primary School</v>
          </cell>
          <cell r="D173">
            <v>49007</v>
          </cell>
          <cell r="E173">
            <v>0</v>
          </cell>
          <cell r="F173">
            <v>0</v>
          </cell>
          <cell r="G173">
            <v>0</v>
          </cell>
          <cell r="H173">
            <v>0</v>
          </cell>
          <cell r="I173">
            <v>0</v>
          </cell>
          <cell r="J173">
            <v>520582</v>
          </cell>
          <cell r="K173">
            <v>0</v>
          </cell>
          <cell r="L173">
            <v>14704</v>
          </cell>
          <cell r="M173">
            <v>0</v>
          </cell>
          <cell r="N173">
            <v>17538</v>
          </cell>
          <cell r="O173">
            <v>0</v>
          </cell>
          <cell r="P173">
            <v>0</v>
          </cell>
          <cell r="Q173">
            <v>0</v>
          </cell>
          <cell r="R173">
            <v>0</v>
          </cell>
          <cell r="S173">
            <v>0</v>
          </cell>
          <cell r="T173">
            <v>0</v>
          </cell>
          <cell r="U173">
            <v>0</v>
          </cell>
          <cell r="V173">
            <v>0</v>
          </cell>
          <cell r="W173">
            <v>38987</v>
          </cell>
          <cell r="X173">
            <v>0</v>
          </cell>
          <cell r="Y173">
            <v>0</v>
          </cell>
          <cell r="Z173">
            <v>0</v>
          </cell>
          <cell r="AA173">
            <v>404432</v>
          </cell>
          <cell r="AB173">
            <v>5089</v>
          </cell>
          <cell r="AC173">
            <v>50459</v>
          </cell>
          <cell r="AD173">
            <v>17440</v>
          </cell>
          <cell r="AE173">
            <v>24045</v>
          </cell>
          <cell r="AF173">
            <v>0</v>
          </cell>
          <cell r="AG173">
            <v>12896</v>
          </cell>
          <cell r="AH173">
            <v>1700</v>
          </cell>
          <cell r="AI173">
            <v>3000</v>
          </cell>
          <cell r="AJ173">
            <v>5625</v>
          </cell>
          <cell r="AK173">
            <v>0</v>
          </cell>
          <cell r="AL173">
            <v>14186</v>
          </cell>
          <cell r="AM173">
            <v>2931</v>
          </cell>
          <cell r="AN173">
            <v>1000</v>
          </cell>
          <cell r="AO173">
            <v>2082</v>
          </cell>
          <cell r="AP173">
            <v>11145</v>
          </cell>
          <cell r="AQ173">
            <v>2190</v>
          </cell>
          <cell r="AR173">
            <v>450</v>
          </cell>
          <cell r="AS173">
            <v>17530</v>
          </cell>
          <cell r="AT173">
            <v>10050</v>
          </cell>
          <cell r="AU173">
            <v>0</v>
          </cell>
          <cell r="AV173">
            <v>5954</v>
          </cell>
          <cell r="AW173">
            <v>4817</v>
          </cell>
          <cell r="AX173">
            <v>0</v>
          </cell>
          <cell r="AY173">
            <v>1740</v>
          </cell>
          <cell r="AZ173">
            <v>0</v>
          </cell>
          <cell r="BA173">
            <v>0</v>
          </cell>
          <cell r="BB173">
            <v>10286</v>
          </cell>
          <cell r="BC173">
            <v>0</v>
          </cell>
          <cell r="BD173">
            <v>19000</v>
          </cell>
          <cell r="BE173">
            <v>0</v>
          </cell>
          <cell r="BF173">
            <v>0</v>
          </cell>
          <cell r="BG173">
            <v>0</v>
          </cell>
          <cell r="BH173">
            <v>0</v>
          </cell>
          <cell r="BI173">
            <v>0</v>
          </cell>
          <cell r="BJ173">
            <v>0</v>
          </cell>
          <cell r="BK173">
            <v>0</v>
          </cell>
          <cell r="BL173">
            <v>0</v>
          </cell>
          <cell r="BM173">
            <v>0</v>
          </cell>
          <cell r="BN173">
            <v>12771</v>
          </cell>
          <cell r="BO173">
            <v>0</v>
          </cell>
          <cell r="BP173">
            <v>0</v>
          </cell>
          <cell r="BQ173">
            <v>0</v>
          </cell>
          <cell r="BR173">
            <v>0</v>
          </cell>
          <cell r="BS173">
            <v>0</v>
          </cell>
          <cell r="BT173">
            <v>12771</v>
          </cell>
        </row>
        <row r="174">
          <cell r="A174">
            <v>722</v>
          </cell>
          <cell r="B174" t="str">
            <v>St. David's Primary School</v>
          </cell>
          <cell r="C174">
            <v>1</v>
          </cell>
          <cell r="D174">
            <v>62095</v>
          </cell>
          <cell r="E174">
            <v>0</v>
          </cell>
          <cell r="F174">
            <v>0</v>
          </cell>
          <cell r="G174">
            <v>402</v>
          </cell>
          <cell r="H174">
            <v>0</v>
          </cell>
          <cell r="I174">
            <v>0</v>
          </cell>
          <cell r="J174">
            <v>721680</v>
          </cell>
          <cell r="K174">
            <v>0</v>
          </cell>
          <cell r="L174">
            <v>41974</v>
          </cell>
          <cell r="M174">
            <v>0</v>
          </cell>
          <cell r="N174">
            <v>23513</v>
          </cell>
          <cell r="O174">
            <v>0</v>
          </cell>
          <cell r="P174">
            <v>0</v>
          </cell>
          <cell r="Q174">
            <v>30000</v>
          </cell>
          <cell r="R174">
            <v>0</v>
          </cell>
          <cell r="S174">
            <v>0</v>
          </cell>
          <cell r="T174">
            <v>0</v>
          </cell>
          <cell r="U174">
            <v>0</v>
          </cell>
          <cell r="V174">
            <v>10000</v>
          </cell>
          <cell r="W174">
            <v>48396</v>
          </cell>
          <cell r="X174">
            <v>0</v>
          </cell>
          <cell r="Y174">
            <v>0</v>
          </cell>
          <cell r="Z174">
            <v>0</v>
          </cell>
          <cell r="AA174">
            <v>523036</v>
          </cell>
          <cell r="AB174">
            <v>31253</v>
          </cell>
          <cell r="AC174">
            <v>143743</v>
          </cell>
          <cell r="AD174">
            <v>24890</v>
          </cell>
          <cell r="AE174">
            <v>34652</v>
          </cell>
          <cell r="AF174">
            <v>0</v>
          </cell>
          <cell r="AG174">
            <v>33377</v>
          </cell>
          <cell r="AH174">
            <v>1000</v>
          </cell>
          <cell r="AI174">
            <v>4000</v>
          </cell>
          <cell r="AJ174">
            <v>7281</v>
          </cell>
          <cell r="AK174">
            <v>0</v>
          </cell>
          <cell r="AL174">
            <v>22000</v>
          </cell>
          <cell r="AM174">
            <v>2950</v>
          </cell>
          <cell r="AN174">
            <v>2300</v>
          </cell>
          <cell r="AO174">
            <v>3400</v>
          </cell>
          <cell r="AP174">
            <v>11600</v>
          </cell>
          <cell r="AQ174">
            <v>1754</v>
          </cell>
          <cell r="AR174">
            <v>2100</v>
          </cell>
          <cell r="AS174">
            <v>31997</v>
          </cell>
          <cell r="AT174">
            <v>0</v>
          </cell>
          <cell r="AU174">
            <v>0</v>
          </cell>
          <cell r="AV174">
            <v>3300</v>
          </cell>
          <cell r="AW174">
            <v>7065</v>
          </cell>
          <cell r="AX174">
            <v>0</v>
          </cell>
          <cell r="AY174">
            <v>500</v>
          </cell>
          <cell r="AZ174">
            <v>0</v>
          </cell>
          <cell r="BA174">
            <v>7000</v>
          </cell>
          <cell r="BB174">
            <v>12894</v>
          </cell>
          <cell r="BC174">
            <v>0</v>
          </cell>
          <cell r="BD174">
            <v>0</v>
          </cell>
          <cell r="BE174">
            <v>0</v>
          </cell>
          <cell r="BF174">
            <v>0</v>
          </cell>
          <cell r="BG174">
            <v>0</v>
          </cell>
          <cell r="BH174">
            <v>0</v>
          </cell>
          <cell r="BI174">
            <v>0</v>
          </cell>
          <cell r="BJ174">
            <v>0</v>
          </cell>
          <cell r="BK174">
            <v>0</v>
          </cell>
          <cell r="BL174">
            <v>0</v>
          </cell>
          <cell r="BM174">
            <v>402</v>
          </cell>
          <cell r="BN174">
            <v>25566</v>
          </cell>
          <cell r="BO174">
            <v>0</v>
          </cell>
          <cell r="BP174">
            <v>0</v>
          </cell>
          <cell r="BQ174">
            <v>0</v>
          </cell>
          <cell r="BR174">
            <v>0</v>
          </cell>
          <cell r="BS174">
            <v>0</v>
          </cell>
          <cell r="BT174">
            <v>25566</v>
          </cell>
        </row>
        <row r="175">
          <cell r="A175">
            <v>724</v>
          </cell>
          <cell r="B175" t="str">
            <v>Nailsworth Church of England Primary School</v>
          </cell>
          <cell r="D175">
            <v>-1866</v>
          </cell>
          <cell r="E175">
            <v>0</v>
          </cell>
          <cell r="F175">
            <v>2581</v>
          </cell>
          <cell r="G175">
            <v>50</v>
          </cell>
          <cell r="H175">
            <v>0</v>
          </cell>
          <cell r="I175">
            <v>0</v>
          </cell>
          <cell r="J175">
            <v>482803</v>
          </cell>
          <cell r="K175">
            <v>0</v>
          </cell>
          <cell r="L175">
            <v>69583</v>
          </cell>
          <cell r="M175">
            <v>0</v>
          </cell>
          <cell r="N175">
            <v>29051</v>
          </cell>
          <cell r="O175">
            <v>0</v>
          </cell>
          <cell r="P175">
            <v>0</v>
          </cell>
          <cell r="Q175">
            <v>8000</v>
          </cell>
          <cell r="R175">
            <v>0</v>
          </cell>
          <cell r="S175">
            <v>0</v>
          </cell>
          <cell r="T175">
            <v>0</v>
          </cell>
          <cell r="U175">
            <v>0</v>
          </cell>
          <cell r="V175">
            <v>1992</v>
          </cell>
          <cell r="W175">
            <v>37755</v>
          </cell>
          <cell r="X175">
            <v>0</v>
          </cell>
          <cell r="Y175">
            <v>0</v>
          </cell>
          <cell r="Z175">
            <v>0</v>
          </cell>
          <cell r="AA175">
            <v>362547</v>
          </cell>
          <cell r="AB175">
            <v>9220</v>
          </cell>
          <cell r="AC175">
            <v>89126</v>
          </cell>
          <cell r="AD175">
            <v>29562</v>
          </cell>
          <cell r="AE175">
            <v>31411</v>
          </cell>
          <cell r="AF175">
            <v>0</v>
          </cell>
          <cell r="AG175">
            <v>10408</v>
          </cell>
          <cell r="AH175">
            <v>500</v>
          </cell>
          <cell r="AI175">
            <v>1600</v>
          </cell>
          <cell r="AJ175">
            <v>4159</v>
          </cell>
          <cell r="AK175">
            <v>1040</v>
          </cell>
          <cell r="AL175">
            <v>5000</v>
          </cell>
          <cell r="AM175">
            <v>3400</v>
          </cell>
          <cell r="AN175">
            <v>500</v>
          </cell>
          <cell r="AO175">
            <v>5000</v>
          </cell>
          <cell r="AP175">
            <v>14000</v>
          </cell>
          <cell r="AQ175">
            <v>7138</v>
          </cell>
          <cell r="AR175">
            <v>1000</v>
          </cell>
          <cell r="AS175">
            <v>9381</v>
          </cell>
          <cell r="AT175">
            <v>9500</v>
          </cell>
          <cell r="AU175">
            <v>0</v>
          </cell>
          <cell r="AV175">
            <v>9759</v>
          </cell>
          <cell r="AW175">
            <v>450</v>
          </cell>
          <cell r="AX175">
            <v>4342</v>
          </cell>
          <cell r="AY175">
            <v>3463</v>
          </cell>
          <cell r="AZ175">
            <v>0</v>
          </cell>
          <cell r="BA175">
            <v>1200</v>
          </cell>
          <cell r="BB175">
            <v>22087</v>
          </cell>
          <cell r="BC175">
            <v>0</v>
          </cell>
          <cell r="BD175">
            <v>0</v>
          </cell>
          <cell r="BE175">
            <v>0</v>
          </cell>
          <cell r="BF175">
            <v>0</v>
          </cell>
          <cell r="BG175">
            <v>7210</v>
          </cell>
          <cell r="BH175">
            <v>0</v>
          </cell>
          <cell r="BI175">
            <v>0</v>
          </cell>
          <cell r="BJ175">
            <v>0</v>
          </cell>
          <cell r="BK175">
            <v>9791</v>
          </cell>
          <cell r="BL175">
            <v>0</v>
          </cell>
          <cell r="BM175">
            <v>50</v>
          </cell>
          <cell r="BN175">
            <v>-8475</v>
          </cell>
          <cell r="BO175">
            <v>0</v>
          </cell>
          <cell r="BP175">
            <v>0</v>
          </cell>
          <cell r="BQ175">
            <v>0</v>
          </cell>
          <cell r="BR175">
            <v>0</v>
          </cell>
          <cell r="BS175">
            <v>0</v>
          </cell>
          <cell r="BT175">
            <v>-8475</v>
          </cell>
        </row>
        <row r="176">
          <cell r="A176">
            <v>726</v>
          </cell>
          <cell r="B176" t="str">
            <v>Picklenash Junior School</v>
          </cell>
          <cell r="C176">
            <v>1</v>
          </cell>
          <cell r="D176">
            <v>61037.760000000002</v>
          </cell>
          <cell r="E176">
            <v>0</v>
          </cell>
          <cell r="F176">
            <v>6116</v>
          </cell>
          <cell r="G176">
            <v>326</v>
          </cell>
          <cell r="H176">
            <v>0</v>
          </cell>
          <cell r="I176">
            <v>0</v>
          </cell>
          <cell r="J176">
            <v>617716</v>
          </cell>
          <cell r="K176">
            <v>0</v>
          </cell>
          <cell r="L176">
            <v>56785</v>
          </cell>
          <cell r="M176">
            <v>0</v>
          </cell>
          <cell r="N176">
            <v>26589</v>
          </cell>
          <cell r="O176">
            <v>0</v>
          </cell>
          <cell r="P176">
            <v>17500</v>
          </cell>
          <cell r="Q176">
            <v>4000</v>
          </cell>
          <cell r="R176">
            <v>30000</v>
          </cell>
          <cell r="S176">
            <v>0</v>
          </cell>
          <cell r="T176">
            <v>0</v>
          </cell>
          <cell r="U176">
            <v>12000</v>
          </cell>
          <cell r="V176">
            <v>7500</v>
          </cell>
          <cell r="W176">
            <v>44203</v>
          </cell>
          <cell r="X176">
            <v>0</v>
          </cell>
          <cell r="Y176">
            <v>0</v>
          </cell>
          <cell r="Z176">
            <v>0</v>
          </cell>
          <cell r="AA176">
            <v>445087</v>
          </cell>
          <cell r="AB176">
            <v>32480</v>
          </cell>
          <cell r="AC176">
            <v>77773</v>
          </cell>
          <cell r="AD176">
            <v>27089</v>
          </cell>
          <cell r="AE176">
            <v>51386</v>
          </cell>
          <cell r="AF176">
            <v>22936</v>
          </cell>
          <cell r="AG176">
            <v>10023</v>
          </cell>
          <cell r="AH176">
            <v>1600</v>
          </cell>
          <cell r="AI176">
            <v>2000</v>
          </cell>
          <cell r="AJ176">
            <v>12733</v>
          </cell>
          <cell r="AK176">
            <v>4483</v>
          </cell>
          <cell r="AL176">
            <v>7000</v>
          </cell>
          <cell r="AM176">
            <v>6000</v>
          </cell>
          <cell r="AN176">
            <v>1500</v>
          </cell>
          <cell r="AO176">
            <v>9500</v>
          </cell>
          <cell r="AP176">
            <v>12700</v>
          </cell>
          <cell r="AQ176">
            <v>3192</v>
          </cell>
          <cell r="AR176">
            <v>3175</v>
          </cell>
          <cell r="AS176">
            <v>39875</v>
          </cell>
          <cell r="AT176">
            <v>2800</v>
          </cell>
          <cell r="AU176">
            <v>0</v>
          </cell>
          <cell r="AV176">
            <v>9000</v>
          </cell>
          <cell r="AW176">
            <v>5829</v>
          </cell>
          <cell r="AX176">
            <v>0</v>
          </cell>
          <cell r="AY176">
            <v>26402</v>
          </cell>
          <cell r="AZ176">
            <v>0</v>
          </cell>
          <cell r="BA176">
            <v>10795</v>
          </cell>
          <cell r="BB176">
            <v>11500</v>
          </cell>
          <cell r="BC176">
            <v>0</v>
          </cell>
          <cell r="BD176">
            <v>0</v>
          </cell>
          <cell r="BE176">
            <v>0</v>
          </cell>
          <cell r="BF176">
            <v>0</v>
          </cell>
          <cell r="BG176">
            <v>33998</v>
          </cell>
          <cell r="BH176">
            <v>0</v>
          </cell>
          <cell r="BI176">
            <v>0</v>
          </cell>
          <cell r="BJ176">
            <v>0</v>
          </cell>
          <cell r="BK176">
            <v>40114</v>
          </cell>
          <cell r="BL176">
            <v>0</v>
          </cell>
          <cell r="BM176">
            <v>326</v>
          </cell>
          <cell r="BN176">
            <v>40472.76</v>
          </cell>
          <cell r="BO176">
            <v>0</v>
          </cell>
          <cell r="BP176">
            <v>0</v>
          </cell>
          <cell r="BQ176">
            <v>0</v>
          </cell>
          <cell r="BR176">
            <v>0</v>
          </cell>
          <cell r="BS176">
            <v>0</v>
          </cell>
          <cell r="BT176">
            <v>40472.76</v>
          </cell>
        </row>
        <row r="177">
          <cell r="A177">
            <v>727</v>
          </cell>
          <cell r="B177" t="str">
            <v>Glebe Infant School</v>
          </cell>
          <cell r="D177">
            <v>5367</v>
          </cell>
          <cell r="E177">
            <v>0</v>
          </cell>
          <cell r="F177">
            <v>0</v>
          </cell>
          <cell r="G177">
            <v>1172</v>
          </cell>
          <cell r="H177">
            <v>0</v>
          </cell>
          <cell r="I177">
            <v>0</v>
          </cell>
          <cell r="J177">
            <v>363846</v>
          </cell>
          <cell r="K177">
            <v>0</v>
          </cell>
          <cell r="L177">
            <v>24715</v>
          </cell>
          <cell r="M177">
            <v>0</v>
          </cell>
          <cell r="N177">
            <v>10734</v>
          </cell>
          <cell r="O177">
            <v>0</v>
          </cell>
          <cell r="P177">
            <v>0</v>
          </cell>
          <cell r="Q177">
            <v>0</v>
          </cell>
          <cell r="R177">
            <v>12000</v>
          </cell>
          <cell r="S177">
            <v>0</v>
          </cell>
          <cell r="T177">
            <v>0</v>
          </cell>
          <cell r="U177">
            <v>0</v>
          </cell>
          <cell r="V177">
            <v>6500</v>
          </cell>
          <cell r="W177">
            <v>29520</v>
          </cell>
          <cell r="X177">
            <v>0</v>
          </cell>
          <cell r="Y177">
            <v>0</v>
          </cell>
          <cell r="Z177">
            <v>0</v>
          </cell>
          <cell r="AA177">
            <v>265509</v>
          </cell>
          <cell r="AB177">
            <v>8000</v>
          </cell>
          <cell r="AC177">
            <v>45385</v>
          </cell>
          <cell r="AD177">
            <v>15207</v>
          </cell>
          <cell r="AE177">
            <v>20089</v>
          </cell>
          <cell r="AF177">
            <v>9838</v>
          </cell>
          <cell r="AG177">
            <v>11599</v>
          </cell>
          <cell r="AH177">
            <v>250</v>
          </cell>
          <cell r="AI177">
            <v>0</v>
          </cell>
          <cell r="AJ177">
            <v>3650</v>
          </cell>
          <cell r="AK177">
            <v>870</v>
          </cell>
          <cell r="AL177">
            <v>4800</v>
          </cell>
          <cell r="AM177">
            <v>700</v>
          </cell>
          <cell r="AN177">
            <v>1700</v>
          </cell>
          <cell r="AO177">
            <v>2630</v>
          </cell>
          <cell r="AP177">
            <v>13000</v>
          </cell>
          <cell r="AQ177">
            <v>1247</v>
          </cell>
          <cell r="AR177">
            <v>2970</v>
          </cell>
          <cell r="AS177">
            <v>10200</v>
          </cell>
          <cell r="AT177">
            <v>2117</v>
          </cell>
          <cell r="AU177">
            <v>0</v>
          </cell>
          <cell r="AV177">
            <v>3700</v>
          </cell>
          <cell r="AW177">
            <v>3186</v>
          </cell>
          <cell r="AX177">
            <v>0</v>
          </cell>
          <cell r="AY177">
            <v>9500</v>
          </cell>
          <cell r="AZ177">
            <v>0</v>
          </cell>
          <cell r="BA177">
            <v>0</v>
          </cell>
          <cell r="BB177">
            <v>10855</v>
          </cell>
          <cell r="BC177">
            <v>0</v>
          </cell>
          <cell r="BD177">
            <v>0</v>
          </cell>
          <cell r="BE177">
            <v>0</v>
          </cell>
          <cell r="BF177">
            <v>0</v>
          </cell>
          <cell r="BG177">
            <v>24359</v>
          </cell>
          <cell r="BH177">
            <v>0</v>
          </cell>
          <cell r="BI177">
            <v>0</v>
          </cell>
          <cell r="BJ177">
            <v>0</v>
          </cell>
          <cell r="BK177">
            <v>24359</v>
          </cell>
          <cell r="BL177">
            <v>0</v>
          </cell>
          <cell r="BM177">
            <v>1172</v>
          </cell>
          <cell r="BN177">
            <v>5680</v>
          </cell>
          <cell r="BO177">
            <v>0</v>
          </cell>
          <cell r="BP177">
            <v>0</v>
          </cell>
          <cell r="BQ177">
            <v>0</v>
          </cell>
          <cell r="BR177">
            <v>0</v>
          </cell>
          <cell r="BS177">
            <v>0</v>
          </cell>
          <cell r="BT177">
            <v>5680</v>
          </cell>
        </row>
        <row r="178">
          <cell r="A178">
            <v>728</v>
          </cell>
          <cell r="B178" t="str">
            <v>Newnham St. Peter's Church of England Primary School</v>
          </cell>
          <cell r="D178">
            <v>62563.8</v>
          </cell>
          <cell r="E178">
            <v>0</v>
          </cell>
          <cell r="F178">
            <v>0</v>
          </cell>
          <cell r="G178">
            <v>656</v>
          </cell>
          <cell r="H178">
            <v>0</v>
          </cell>
          <cell r="I178">
            <v>0</v>
          </cell>
          <cell r="J178">
            <v>292081</v>
          </cell>
          <cell r="K178">
            <v>0</v>
          </cell>
          <cell r="L178">
            <v>26709</v>
          </cell>
          <cell r="M178">
            <v>0</v>
          </cell>
          <cell r="N178">
            <v>13479</v>
          </cell>
          <cell r="O178">
            <v>0</v>
          </cell>
          <cell r="P178">
            <v>0</v>
          </cell>
          <cell r="Q178">
            <v>1500</v>
          </cell>
          <cell r="R178">
            <v>0</v>
          </cell>
          <cell r="S178">
            <v>0</v>
          </cell>
          <cell r="T178">
            <v>0</v>
          </cell>
          <cell r="U178">
            <v>0</v>
          </cell>
          <cell r="V178">
            <v>0</v>
          </cell>
          <cell r="W178">
            <v>25780</v>
          </cell>
          <cell r="X178">
            <v>0</v>
          </cell>
          <cell r="Y178">
            <v>0</v>
          </cell>
          <cell r="Z178">
            <v>0</v>
          </cell>
          <cell r="AA178">
            <v>199988</v>
          </cell>
          <cell r="AB178">
            <v>12475</v>
          </cell>
          <cell r="AC178">
            <v>61220</v>
          </cell>
          <cell r="AD178">
            <v>0</v>
          </cell>
          <cell r="AE178">
            <v>20726</v>
          </cell>
          <cell r="AF178">
            <v>0</v>
          </cell>
          <cell r="AG178">
            <v>11607</v>
          </cell>
          <cell r="AH178">
            <v>2000</v>
          </cell>
          <cell r="AI178">
            <v>4000</v>
          </cell>
          <cell r="AJ178">
            <v>3719</v>
          </cell>
          <cell r="AK178">
            <v>930</v>
          </cell>
          <cell r="AL178">
            <v>23490</v>
          </cell>
          <cell r="AM178">
            <v>1750</v>
          </cell>
          <cell r="AN178">
            <v>10100</v>
          </cell>
          <cell r="AO178">
            <v>3000</v>
          </cell>
          <cell r="AP178">
            <v>4500</v>
          </cell>
          <cell r="AQ178">
            <v>1217</v>
          </cell>
          <cell r="AR178">
            <v>1300</v>
          </cell>
          <cell r="AS178">
            <v>29257</v>
          </cell>
          <cell r="AT178">
            <v>9729</v>
          </cell>
          <cell r="AU178">
            <v>0</v>
          </cell>
          <cell r="AV178">
            <v>3100</v>
          </cell>
          <cell r="AW178">
            <v>2831</v>
          </cell>
          <cell r="AX178">
            <v>0</v>
          </cell>
          <cell r="AY178">
            <v>1305</v>
          </cell>
          <cell r="AZ178">
            <v>0</v>
          </cell>
          <cell r="BA178">
            <v>0</v>
          </cell>
          <cell r="BB178">
            <v>10596</v>
          </cell>
          <cell r="BC178">
            <v>0</v>
          </cell>
          <cell r="BD178">
            <v>0</v>
          </cell>
          <cell r="BE178">
            <v>0</v>
          </cell>
          <cell r="BF178">
            <v>0</v>
          </cell>
          <cell r="BG178">
            <v>0</v>
          </cell>
          <cell r="BH178">
            <v>0</v>
          </cell>
          <cell r="BI178">
            <v>0</v>
          </cell>
          <cell r="BJ178">
            <v>0</v>
          </cell>
          <cell r="BK178">
            <v>0</v>
          </cell>
          <cell r="BL178">
            <v>0</v>
          </cell>
          <cell r="BM178">
            <v>656</v>
          </cell>
          <cell r="BN178">
            <v>3272.7999999999884</v>
          </cell>
          <cell r="BO178">
            <v>0</v>
          </cell>
          <cell r="BP178">
            <v>0</v>
          </cell>
          <cell r="BQ178">
            <v>0</v>
          </cell>
          <cell r="BR178">
            <v>0</v>
          </cell>
          <cell r="BS178">
            <v>0</v>
          </cell>
          <cell r="BT178">
            <v>3272.7999999999884</v>
          </cell>
        </row>
        <row r="179">
          <cell r="A179">
            <v>729</v>
          </cell>
          <cell r="B179" t="str">
            <v>North Cerney Church of England Primary School</v>
          </cell>
          <cell r="D179">
            <v>31258</v>
          </cell>
          <cell r="E179">
            <v>0</v>
          </cell>
          <cell r="F179">
            <v>0</v>
          </cell>
          <cell r="G179">
            <v>748</v>
          </cell>
          <cell r="H179">
            <v>0</v>
          </cell>
          <cell r="I179">
            <v>0</v>
          </cell>
          <cell r="J179">
            <v>194985</v>
          </cell>
          <cell r="K179">
            <v>0</v>
          </cell>
          <cell r="L179">
            <v>10874</v>
          </cell>
          <cell r="M179">
            <v>0</v>
          </cell>
          <cell r="N179">
            <v>30360</v>
          </cell>
          <cell r="O179">
            <v>0</v>
          </cell>
          <cell r="P179">
            <v>1500</v>
          </cell>
          <cell r="Q179">
            <v>399</v>
          </cell>
          <cell r="R179">
            <v>6400</v>
          </cell>
          <cell r="S179">
            <v>0</v>
          </cell>
          <cell r="T179">
            <v>0</v>
          </cell>
          <cell r="U179">
            <v>0</v>
          </cell>
          <cell r="V179">
            <v>0</v>
          </cell>
          <cell r="W179">
            <v>22486</v>
          </cell>
          <cell r="X179">
            <v>0</v>
          </cell>
          <cell r="Y179">
            <v>0</v>
          </cell>
          <cell r="Z179">
            <v>0</v>
          </cell>
          <cell r="AA179">
            <v>145630</v>
          </cell>
          <cell r="AB179">
            <v>2726</v>
          </cell>
          <cell r="AC179">
            <v>37213</v>
          </cell>
          <cell r="AD179">
            <v>2500</v>
          </cell>
          <cell r="AE179">
            <v>17219</v>
          </cell>
          <cell r="AF179">
            <v>0</v>
          </cell>
          <cell r="AG179">
            <v>3414</v>
          </cell>
          <cell r="AH179">
            <v>700</v>
          </cell>
          <cell r="AI179">
            <v>1385</v>
          </cell>
          <cell r="AJ179">
            <v>3794</v>
          </cell>
          <cell r="AK179">
            <v>948</v>
          </cell>
          <cell r="AL179">
            <v>5005</v>
          </cell>
          <cell r="AM179">
            <v>0</v>
          </cell>
          <cell r="AN179">
            <v>8600</v>
          </cell>
          <cell r="AO179">
            <v>700</v>
          </cell>
          <cell r="AP179">
            <v>4800</v>
          </cell>
          <cell r="AQ179">
            <v>1167</v>
          </cell>
          <cell r="AR179">
            <v>1127</v>
          </cell>
          <cell r="AS179">
            <v>12087</v>
          </cell>
          <cell r="AT179">
            <v>3923</v>
          </cell>
          <cell r="AU179">
            <v>0</v>
          </cell>
          <cell r="AV179">
            <v>5076</v>
          </cell>
          <cell r="AW179">
            <v>1286</v>
          </cell>
          <cell r="AX179">
            <v>0</v>
          </cell>
          <cell r="AY179">
            <v>8598</v>
          </cell>
          <cell r="AZ179">
            <v>7066</v>
          </cell>
          <cell r="BA179">
            <v>0</v>
          </cell>
          <cell r="BB179">
            <v>7180</v>
          </cell>
          <cell r="BC179">
            <v>0</v>
          </cell>
          <cell r="BD179">
            <v>0</v>
          </cell>
          <cell r="BE179">
            <v>0</v>
          </cell>
          <cell r="BF179">
            <v>0</v>
          </cell>
          <cell r="BG179">
            <v>20957</v>
          </cell>
          <cell r="BH179">
            <v>0</v>
          </cell>
          <cell r="BI179">
            <v>0</v>
          </cell>
          <cell r="BJ179">
            <v>0</v>
          </cell>
          <cell r="BK179">
            <v>20957</v>
          </cell>
          <cell r="BL179">
            <v>0</v>
          </cell>
          <cell r="BM179">
            <v>748</v>
          </cell>
          <cell r="BN179">
            <v>16118</v>
          </cell>
          <cell r="BO179">
            <v>0</v>
          </cell>
          <cell r="BP179">
            <v>0</v>
          </cell>
          <cell r="BQ179">
            <v>0</v>
          </cell>
          <cell r="BR179">
            <v>0</v>
          </cell>
          <cell r="BS179">
            <v>0</v>
          </cell>
          <cell r="BT179">
            <v>16118</v>
          </cell>
        </row>
        <row r="180">
          <cell r="A180">
            <v>730</v>
          </cell>
          <cell r="B180" t="str">
            <v>Northleach Church of England Primary School</v>
          </cell>
          <cell r="D180">
            <v>30815</v>
          </cell>
          <cell r="E180">
            <v>0</v>
          </cell>
          <cell r="F180">
            <v>0</v>
          </cell>
          <cell r="G180">
            <v>2446</v>
          </cell>
          <cell r="H180">
            <v>0</v>
          </cell>
          <cell r="I180">
            <v>0</v>
          </cell>
          <cell r="J180">
            <v>406411</v>
          </cell>
          <cell r="K180">
            <v>0</v>
          </cell>
          <cell r="L180">
            <v>34610</v>
          </cell>
          <cell r="M180">
            <v>0</v>
          </cell>
          <cell r="N180">
            <v>23167</v>
          </cell>
          <cell r="O180">
            <v>0</v>
          </cell>
          <cell r="P180">
            <v>0</v>
          </cell>
          <cell r="Q180">
            <v>800</v>
          </cell>
          <cell r="R180">
            <v>0</v>
          </cell>
          <cell r="S180">
            <v>0</v>
          </cell>
          <cell r="T180">
            <v>0</v>
          </cell>
          <cell r="U180">
            <v>0</v>
          </cell>
          <cell r="V180">
            <v>0</v>
          </cell>
          <cell r="W180">
            <v>31781</v>
          </cell>
          <cell r="X180">
            <v>0</v>
          </cell>
          <cell r="Y180">
            <v>0</v>
          </cell>
          <cell r="Z180">
            <v>0</v>
          </cell>
          <cell r="AA180">
            <v>301654</v>
          </cell>
          <cell r="AB180">
            <v>17660</v>
          </cell>
          <cell r="AC180">
            <v>57584</v>
          </cell>
          <cell r="AD180">
            <v>11758</v>
          </cell>
          <cell r="AE180">
            <v>23165</v>
          </cell>
          <cell r="AF180">
            <v>0</v>
          </cell>
          <cell r="AG180">
            <v>10845</v>
          </cell>
          <cell r="AH180">
            <v>2000</v>
          </cell>
          <cell r="AI180">
            <v>2100</v>
          </cell>
          <cell r="AJ180">
            <v>3578</v>
          </cell>
          <cell r="AK180">
            <v>894</v>
          </cell>
          <cell r="AL180">
            <v>17000</v>
          </cell>
          <cell r="AM180">
            <v>1850</v>
          </cell>
          <cell r="AN180">
            <v>2000</v>
          </cell>
          <cell r="AO180">
            <v>2000</v>
          </cell>
          <cell r="AP180">
            <v>15500</v>
          </cell>
          <cell r="AQ180">
            <v>7450</v>
          </cell>
          <cell r="AR180">
            <v>1200</v>
          </cell>
          <cell r="AS180">
            <v>17178</v>
          </cell>
          <cell r="AT180">
            <v>5668</v>
          </cell>
          <cell r="AU180">
            <v>0</v>
          </cell>
          <cell r="AV180">
            <v>2600</v>
          </cell>
          <cell r="AW180">
            <v>340</v>
          </cell>
          <cell r="AX180">
            <v>0</v>
          </cell>
          <cell r="AY180">
            <v>1038</v>
          </cell>
          <cell r="AZ180">
            <v>0</v>
          </cell>
          <cell r="BA180">
            <v>2324</v>
          </cell>
          <cell r="BB180">
            <v>15412</v>
          </cell>
          <cell r="BC180">
            <v>0</v>
          </cell>
          <cell r="BD180">
            <v>0</v>
          </cell>
          <cell r="BE180">
            <v>0</v>
          </cell>
          <cell r="BF180">
            <v>0</v>
          </cell>
          <cell r="BG180">
            <v>27446</v>
          </cell>
          <cell r="BH180">
            <v>0</v>
          </cell>
          <cell r="BI180">
            <v>0</v>
          </cell>
          <cell r="BJ180">
            <v>0</v>
          </cell>
          <cell r="BK180">
            <v>29892</v>
          </cell>
          <cell r="BL180">
            <v>0</v>
          </cell>
          <cell r="BM180">
            <v>0</v>
          </cell>
          <cell r="BN180">
            <v>4786</v>
          </cell>
          <cell r="BO180">
            <v>0</v>
          </cell>
          <cell r="BP180">
            <v>0</v>
          </cell>
          <cell r="BQ180">
            <v>0</v>
          </cell>
          <cell r="BR180">
            <v>0</v>
          </cell>
          <cell r="BS180">
            <v>0</v>
          </cell>
          <cell r="BT180">
            <v>4786</v>
          </cell>
        </row>
        <row r="181">
          <cell r="A181">
            <v>731</v>
          </cell>
          <cell r="B181" t="str">
            <v>North Nibley Church of England Primary School</v>
          </cell>
          <cell r="D181">
            <v>29388</v>
          </cell>
          <cell r="E181">
            <v>0</v>
          </cell>
          <cell r="F181">
            <v>0</v>
          </cell>
          <cell r="G181">
            <v>0</v>
          </cell>
          <cell r="H181">
            <v>0</v>
          </cell>
          <cell r="I181">
            <v>0</v>
          </cell>
          <cell r="J181">
            <v>302995</v>
          </cell>
          <cell r="K181">
            <v>0</v>
          </cell>
          <cell r="L181">
            <v>20536</v>
          </cell>
          <cell r="M181">
            <v>0</v>
          </cell>
          <cell r="N181">
            <v>15673</v>
          </cell>
          <cell r="O181">
            <v>0</v>
          </cell>
          <cell r="P181">
            <v>0</v>
          </cell>
          <cell r="Q181">
            <v>0</v>
          </cell>
          <cell r="R181">
            <v>0</v>
          </cell>
          <cell r="S181">
            <v>0</v>
          </cell>
          <cell r="T181">
            <v>0</v>
          </cell>
          <cell r="U181">
            <v>0</v>
          </cell>
          <cell r="V181">
            <v>0</v>
          </cell>
          <cell r="W181">
            <v>25516</v>
          </cell>
          <cell r="X181">
            <v>0</v>
          </cell>
          <cell r="Y181">
            <v>0</v>
          </cell>
          <cell r="Z181">
            <v>0</v>
          </cell>
          <cell r="AA181">
            <v>221109</v>
          </cell>
          <cell r="AB181">
            <v>4000</v>
          </cell>
          <cell r="AC181">
            <v>54046</v>
          </cell>
          <cell r="AD181">
            <v>9089</v>
          </cell>
          <cell r="AE181">
            <v>13731</v>
          </cell>
          <cell r="AF181">
            <v>0</v>
          </cell>
          <cell r="AG181">
            <v>13025</v>
          </cell>
          <cell r="AH181">
            <v>1000</v>
          </cell>
          <cell r="AI181">
            <v>2500</v>
          </cell>
          <cell r="AJ181">
            <v>7738</v>
          </cell>
          <cell r="AK181">
            <v>0</v>
          </cell>
          <cell r="AL181">
            <v>4500</v>
          </cell>
          <cell r="AM181">
            <v>1000</v>
          </cell>
          <cell r="AN181">
            <v>500</v>
          </cell>
          <cell r="AO181">
            <v>1300</v>
          </cell>
          <cell r="AP181">
            <v>6000</v>
          </cell>
          <cell r="AQ181">
            <v>800</v>
          </cell>
          <cell r="AR181">
            <v>600</v>
          </cell>
          <cell r="AS181">
            <v>20570</v>
          </cell>
          <cell r="AT181">
            <v>2700</v>
          </cell>
          <cell r="AU181">
            <v>0</v>
          </cell>
          <cell r="AV181">
            <v>4100</v>
          </cell>
          <cell r="AW181">
            <v>2490</v>
          </cell>
          <cell r="AX181">
            <v>0</v>
          </cell>
          <cell r="AY181">
            <v>1000</v>
          </cell>
          <cell r="AZ181">
            <v>0</v>
          </cell>
          <cell r="BA181">
            <v>1000</v>
          </cell>
          <cell r="BB181">
            <v>10000</v>
          </cell>
          <cell r="BC181">
            <v>0</v>
          </cell>
          <cell r="BD181">
            <v>0</v>
          </cell>
          <cell r="BE181">
            <v>0</v>
          </cell>
          <cell r="BF181">
            <v>0</v>
          </cell>
          <cell r="BG181">
            <v>0</v>
          </cell>
          <cell r="BH181">
            <v>0</v>
          </cell>
          <cell r="BI181">
            <v>0</v>
          </cell>
          <cell r="BJ181">
            <v>0</v>
          </cell>
          <cell r="BK181">
            <v>0</v>
          </cell>
          <cell r="BL181">
            <v>0</v>
          </cell>
          <cell r="BM181">
            <v>0</v>
          </cell>
          <cell r="BN181">
            <v>11310</v>
          </cell>
          <cell r="BO181">
            <v>0</v>
          </cell>
          <cell r="BP181">
            <v>0</v>
          </cell>
          <cell r="BQ181">
            <v>0</v>
          </cell>
          <cell r="BR181">
            <v>0</v>
          </cell>
          <cell r="BS181">
            <v>0</v>
          </cell>
          <cell r="BT181">
            <v>11310</v>
          </cell>
        </row>
        <row r="182">
          <cell r="A182">
            <v>732</v>
          </cell>
          <cell r="B182" t="str">
            <v>Northway Infant School</v>
          </cell>
          <cell r="D182">
            <v>27278</v>
          </cell>
          <cell r="E182">
            <v>0</v>
          </cell>
          <cell r="F182">
            <v>7412</v>
          </cell>
          <cell r="G182">
            <v>9</v>
          </cell>
          <cell r="H182">
            <v>0</v>
          </cell>
          <cell r="I182">
            <v>0</v>
          </cell>
          <cell r="J182">
            <v>377736</v>
          </cell>
          <cell r="K182">
            <v>0</v>
          </cell>
          <cell r="L182">
            <v>26517</v>
          </cell>
          <cell r="M182">
            <v>0</v>
          </cell>
          <cell r="N182">
            <v>18935</v>
          </cell>
          <cell r="O182">
            <v>0</v>
          </cell>
          <cell r="P182">
            <v>0</v>
          </cell>
          <cell r="Q182">
            <v>0</v>
          </cell>
          <cell r="R182">
            <v>0</v>
          </cell>
          <cell r="S182">
            <v>0</v>
          </cell>
          <cell r="T182">
            <v>0</v>
          </cell>
          <cell r="U182">
            <v>0</v>
          </cell>
          <cell r="V182">
            <v>0</v>
          </cell>
          <cell r="W182">
            <v>30133</v>
          </cell>
          <cell r="X182">
            <v>0</v>
          </cell>
          <cell r="Y182">
            <v>0</v>
          </cell>
          <cell r="Z182">
            <v>0</v>
          </cell>
          <cell r="AA182">
            <v>285310</v>
          </cell>
          <cell r="AB182">
            <v>8984</v>
          </cell>
          <cell r="AC182">
            <v>47202</v>
          </cell>
          <cell r="AD182">
            <v>15959</v>
          </cell>
          <cell r="AE182">
            <v>27576</v>
          </cell>
          <cell r="AF182">
            <v>0</v>
          </cell>
          <cell r="AG182">
            <v>14106</v>
          </cell>
          <cell r="AH182">
            <v>218</v>
          </cell>
          <cell r="AI182">
            <v>3000</v>
          </cell>
          <cell r="AJ182">
            <v>8061</v>
          </cell>
          <cell r="AK182">
            <v>2019</v>
          </cell>
          <cell r="AL182">
            <v>4543</v>
          </cell>
          <cell r="AM182">
            <v>2060</v>
          </cell>
          <cell r="AN182">
            <v>1400</v>
          </cell>
          <cell r="AO182">
            <v>1751</v>
          </cell>
          <cell r="AP182">
            <v>7702</v>
          </cell>
          <cell r="AQ182">
            <v>5424</v>
          </cell>
          <cell r="AR182">
            <v>2656</v>
          </cell>
          <cell r="AS182">
            <v>8149</v>
          </cell>
          <cell r="AT182">
            <v>2198</v>
          </cell>
          <cell r="AU182">
            <v>0</v>
          </cell>
          <cell r="AV182">
            <v>5423</v>
          </cell>
          <cell r="AW182">
            <v>3634</v>
          </cell>
          <cell r="AX182">
            <v>0</v>
          </cell>
          <cell r="AY182">
            <v>7395</v>
          </cell>
          <cell r="AZ182">
            <v>0</v>
          </cell>
          <cell r="BA182">
            <v>5000</v>
          </cell>
          <cell r="BB182">
            <v>8202</v>
          </cell>
          <cell r="BC182">
            <v>0</v>
          </cell>
          <cell r="BD182">
            <v>0</v>
          </cell>
          <cell r="BE182">
            <v>0</v>
          </cell>
          <cell r="BF182">
            <v>0</v>
          </cell>
          <cell r="BG182">
            <v>27698</v>
          </cell>
          <cell r="BH182">
            <v>0</v>
          </cell>
          <cell r="BI182">
            <v>0</v>
          </cell>
          <cell r="BJ182">
            <v>0</v>
          </cell>
          <cell r="BK182">
            <v>35110</v>
          </cell>
          <cell r="BL182">
            <v>0</v>
          </cell>
          <cell r="BM182">
            <v>9</v>
          </cell>
          <cell r="BN182">
            <v>2627</v>
          </cell>
          <cell r="BO182">
            <v>0</v>
          </cell>
          <cell r="BP182">
            <v>0</v>
          </cell>
          <cell r="BQ182">
            <v>0</v>
          </cell>
          <cell r="BR182">
            <v>0</v>
          </cell>
          <cell r="BS182">
            <v>0</v>
          </cell>
          <cell r="BT182">
            <v>2627</v>
          </cell>
        </row>
        <row r="183">
          <cell r="A183">
            <v>733</v>
          </cell>
          <cell r="B183" t="str">
            <v>Norton Church of England Primary School</v>
          </cell>
          <cell r="D183">
            <v>27646</v>
          </cell>
          <cell r="E183">
            <v>0</v>
          </cell>
          <cell r="F183">
            <v>0</v>
          </cell>
          <cell r="G183">
            <v>0</v>
          </cell>
          <cell r="H183">
            <v>0</v>
          </cell>
          <cell r="I183">
            <v>5977</v>
          </cell>
          <cell r="J183">
            <v>271908</v>
          </cell>
          <cell r="K183">
            <v>0</v>
          </cell>
          <cell r="L183">
            <v>42444</v>
          </cell>
          <cell r="M183">
            <v>0</v>
          </cell>
          <cell r="N183">
            <v>17467</v>
          </cell>
          <cell r="O183">
            <v>0</v>
          </cell>
          <cell r="P183">
            <v>0</v>
          </cell>
          <cell r="Q183">
            <v>896</v>
          </cell>
          <cell r="R183">
            <v>0</v>
          </cell>
          <cell r="S183">
            <v>0</v>
          </cell>
          <cell r="T183">
            <v>0</v>
          </cell>
          <cell r="U183">
            <v>0</v>
          </cell>
          <cell r="V183">
            <v>0</v>
          </cell>
          <cell r="W183">
            <v>24559</v>
          </cell>
          <cell r="X183">
            <v>0</v>
          </cell>
          <cell r="Y183">
            <v>0</v>
          </cell>
          <cell r="Z183">
            <v>0</v>
          </cell>
          <cell r="AA183">
            <v>213620</v>
          </cell>
          <cell r="AB183">
            <v>6528</v>
          </cell>
          <cell r="AC183">
            <v>64481</v>
          </cell>
          <cell r="AD183">
            <v>0</v>
          </cell>
          <cell r="AE183">
            <v>18677</v>
          </cell>
          <cell r="AF183">
            <v>0</v>
          </cell>
          <cell r="AG183">
            <v>8016</v>
          </cell>
          <cell r="AH183">
            <v>1100</v>
          </cell>
          <cell r="AI183">
            <v>2000</v>
          </cell>
          <cell r="AJ183">
            <v>2958</v>
          </cell>
          <cell r="AK183">
            <v>0</v>
          </cell>
          <cell r="AL183">
            <v>6000</v>
          </cell>
          <cell r="AM183">
            <v>1500</v>
          </cell>
          <cell r="AN183">
            <v>9000</v>
          </cell>
          <cell r="AO183">
            <v>618</v>
          </cell>
          <cell r="AP183">
            <v>7000</v>
          </cell>
          <cell r="AQ183">
            <v>1825</v>
          </cell>
          <cell r="AR183">
            <v>550</v>
          </cell>
          <cell r="AS183">
            <v>13756</v>
          </cell>
          <cell r="AT183">
            <v>3959</v>
          </cell>
          <cell r="AU183">
            <v>0</v>
          </cell>
          <cell r="AV183">
            <v>4777</v>
          </cell>
          <cell r="AW183">
            <v>2318</v>
          </cell>
          <cell r="AX183">
            <v>0</v>
          </cell>
          <cell r="AY183">
            <v>1305</v>
          </cell>
          <cell r="AZ183">
            <v>0</v>
          </cell>
          <cell r="BA183">
            <v>1800</v>
          </cell>
          <cell r="BB183">
            <v>15258</v>
          </cell>
          <cell r="BC183">
            <v>0</v>
          </cell>
          <cell r="BD183">
            <v>0</v>
          </cell>
          <cell r="BE183">
            <v>0</v>
          </cell>
          <cell r="BF183">
            <v>5977</v>
          </cell>
          <cell r="BG183">
            <v>25115</v>
          </cell>
          <cell r="BH183">
            <v>0</v>
          </cell>
          <cell r="BI183">
            <v>0</v>
          </cell>
          <cell r="BJ183">
            <v>0</v>
          </cell>
          <cell r="BK183">
            <v>25115</v>
          </cell>
          <cell r="BL183">
            <v>0</v>
          </cell>
          <cell r="BM183">
            <v>0</v>
          </cell>
          <cell r="BN183">
            <v>-2126</v>
          </cell>
          <cell r="BO183">
            <v>0</v>
          </cell>
          <cell r="BP183">
            <v>0</v>
          </cell>
          <cell r="BQ183">
            <v>0</v>
          </cell>
          <cell r="BR183">
            <v>0</v>
          </cell>
          <cell r="BS183">
            <v>0</v>
          </cell>
          <cell r="BT183">
            <v>-2126</v>
          </cell>
        </row>
        <row r="184">
          <cell r="A184">
            <v>734</v>
          </cell>
          <cell r="B184" t="str">
            <v>St. Joseph's Catholic Primary School</v>
          </cell>
          <cell r="D184">
            <v>-24433.63</v>
          </cell>
          <cell r="E184">
            <v>0</v>
          </cell>
          <cell r="F184">
            <v>0</v>
          </cell>
          <cell r="G184">
            <v>165</v>
          </cell>
          <cell r="H184">
            <v>0</v>
          </cell>
          <cell r="I184">
            <v>0</v>
          </cell>
          <cell r="J184">
            <v>341163</v>
          </cell>
          <cell r="K184">
            <v>0</v>
          </cell>
          <cell r="L184">
            <v>33304</v>
          </cell>
          <cell r="M184">
            <v>0</v>
          </cell>
          <cell r="N184">
            <v>19190</v>
          </cell>
          <cell r="O184">
            <v>0</v>
          </cell>
          <cell r="P184">
            <v>0</v>
          </cell>
          <cell r="Q184">
            <v>4490</v>
          </cell>
          <cell r="R184">
            <v>0</v>
          </cell>
          <cell r="S184">
            <v>0</v>
          </cell>
          <cell r="T184">
            <v>0</v>
          </cell>
          <cell r="U184">
            <v>10300</v>
          </cell>
          <cell r="V184">
            <v>3350</v>
          </cell>
          <cell r="W184">
            <v>28897</v>
          </cell>
          <cell r="X184">
            <v>0</v>
          </cell>
          <cell r="Y184">
            <v>0</v>
          </cell>
          <cell r="Z184">
            <v>0</v>
          </cell>
          <cell r="AA184">
            <v>271402</v>
          </cell>
          <cell r="AB184">
            <v>4254</v>
          </cell>
          <cell r="AC184">
            <v>53094</v>
          </cell>
          <cell r="AD184">
            <v>100</v>
          </cell>
          <cell r="AE184">
            <v>32605</v>
          </cell>
          <cell r="AF184">
            <v>0</v>
          </cell>
          <cell r="AG184">
            <v>8727</v>
          </cell>
          <cell r="AH184">
            <v>650</v>
          </cell>
          <cell r="AI184">
            <v>1600</v>
          </cell>
          <cell r="AJ184">
            <v>2413</v>
          </cell>
          <cell r="AK184">
            <v>603</v>
          </cell>
          <cell r="AL184">
            <v>4000</v>
          </cell>
          <cell r="AM184">
            <v>3210</v>
          </cell>
          <cell r="AN184">
            <v>13700</v>
          </cell>
          <cell r="AO184">
            <v>2200</v>
          </cell>
          <cell r="AP184">
            <v>8000</v>
          </cell>
          <cell r="AQ184">
            <v>917</v>
          </cell>
          <cell r="AR184">
            <v>550</v>
          </cell>
          <cell r="AS184">
            <v>19042</v>
          </cell>
          <cell r="AT184">
            <v>5011</v>
          </cell>
          <cell r="AU184">
            <v>0</v>
          </cell>
          <cell r="AV184">
            <v>3457</v>
          </cell>
          <cell r="AW184">
            <v>3263</v>
          </cell>
          <cell r="AX184">
            <v>0</v>
          </cell>
          <cell r="AY184">
            <v>2700</v>
          </cell>
          <cell r="AZ184">
            <v>0</v>
          </cell>
          <cell r="BA184">
            <v>4000</v>
          </cell>
          <cell r="BB184">
            <v>10366</v>
          </cell>
          <cell r="BC184">
            <v>0</v>
          </cell>
          <cell r="BD184">
            <v>0</v>
          </cell>
          <cell r="BE184">
            <v>0</v>
          </cell>
          <cell r="BF184">
            <v>0</v>
          </cell>
          <cell r="BG184">
            <v>0</v>
          </cell>
          <cell r="BH184">
            <v>0</v>
          </cell>
          <cell r="BI184">
            <v>0</v>
          </cell>
          <cell r="BJ184">
            <v>0</v>
          </cell>
          <cell r="BK184">
            <v>0</v>
          </cell>
          <cell r="BL184">
            <v>0</v>
          </cell>
          <cell r="BM184">
            <v>165</v>
          </cell>
          <cell r="BN184">
            <v>-39603.629999999997</v>
          </cell>
          <cell r="BO184">
            <v>0</v>
          </cell>
          <cell r="BP184">
            <v>0</v>
          </cell>
          <cell r="BQ184">
            <v>0</v>
          </cell>
          <cell r="BR184">
            <v>0</v>
          </cell>
          <cell r="BS184">
            <v>0</v>
          </cell>
          <cell r="BT184">
            <v>-39603.629999999997</v>
          </cell>
        </row>
        <row r="185">
          <cell r="A185">
            <v>735</v>
          </cell>
          <cell r="B185" t="str">
            <v>Oakridge Parochial School</v>
          </cell>
          <cell r="D185">
            <v>9348</v>
          </cell>
          <cell r="E185">
            <v>0</v>
          </cell>
          <cell r="F185">
            <v>0</v>
          </cell>
          <cell r="G185">
            <v>560</v>
          </cell>
          <cell r="H185">
            <v>0</v>
          </cell>
          <cell r="I185">
            <v>0</v>
          </cell>
          <cell r="J185">
            <v>141824</v>
          </cell>
          <cell r="K185">
            <v>0</v>
          </cell>
          <cell r="L185">
            <v>3471</v>
          </cell>
          <cell r="M185">
            <v>0</v>
          </cell>
          <cell r="N185">
            <v>13875</v>
          </cell>
          <cell r="O185">
            <v>0</v>
          </cell>
          <cell r="P185">
            <v>0</v>
          </cell>
          <cell r="Q185">
            <v>0</v>
          </cell>
          <cell r="R185">
            <v>0</v>
          </cell>
          <cell r="S185">
            <v>0</v>
          </cell>
          <cell r="T185">
            <v>0</v>
          </cell>
          <cell r="U185">
            <v>0</v>
          </cell>
          <cell r="V185">
            <v>45848</v>
          </cell>
          <cell r="W185">
            <v>15862</v>
          </cell>
          <cell r="X185">
            <v>0</v>
          </cell>
          <cell r="Y185">
            <v>0</v>
          </cell>
          <cell r="Z185">
            <v>0</v>
          </cell>
          <cell r="AA185">
            <v>151738</v>
          </cell>
          <cell r="AB185">
            <v>2831</v>
          </cell>
          <cell r="AC185">
            <v>29096</v>
          </cell>
          <cell r="AD185">
            <v>4232</v>
          </cell>
          <cell r="AE185">
            <v>11348</v>
          </cell>
          <cell r="AF185">
            <v>0</v>
          </cell>
          <cell r="AG185">
            <v>3522</v>
          </cell>
          <cell r="AH185">
            <v>1100</v>
          </cell>
          <cell r="AI185">
            <v>1000</v>
          </cell>
          <cell r="AJ185">
            <v>2783</v>
          </cell>
          <cell r="AK185">
            <v>696</v>
          </cell>
          <cell r="AL185">
            <v>2000</v>
          </cell>
          <cell r="AM185">
            <v>0</v>
          </cell>
          <cell r="AN185">
            <v>400</v>
          </cell>
          <cell r="AO185">
            <v>200</v>
          </cell>
          <cell r="AP185">
            <v>2550</v>
          </cell>
          <cell r="AQ185">
            <v>263</v>
          </cell>
          <cell r="AR185">
            <v>350</v>
          </cell>
          <cell r="AS185">
            <v>7174</v>
          </cell>
          <cell r="AT185">
            <v>1002</v>
          </cell>
          <cell r="AU185">
            <v>0</v>
          </cell>
          <cell r="AV185">
            <v>1150</v>
          </cell>
          <cell r="AW185">
            <v>865</v>
          </cell>
          <cell r="AX185">
            <v>0</v>
          </cell>
          <cell r="AY185">
            <v>0</v>
          </cell>
          <cell r="AZ185">
            <v>0</v>
          </cell>
          <cell r="BA185">
            <v>0</v>
          </cell>
          <cell r="BB185">
            <v>5351</v>
          </cell>
          <cell r="BC185">
            <v>0</v>
          </cell>
          <cell r="BD185">
            <v>0</v>
          </cell>
          <cell r="BE185">
            <v>0</v>
          </cell>
          <cell r="BF185">
            <v>0</v>
          </cell>
          <cell r="BG185">
            <v>0</v>
          </cell>
          <cell r="BH185">
            <v>0</v>
          </cell>
          <cell r="BI185">
            <v>0</v>
          </cell>
          <cell r="BJ185">
            <v>0</v>
          </cell>
          <cell r="BK185">
            <v>0</v>
          </cell>
          <cell r="BL185">
            <v>0</v>
          </cell>
          <cell r="BM185">
            <v>561</v>
          </cell>
          <cell r="BN185">
            <v>577</v>
          </cell>
          <cell r="BO185">
            <v>0</v>
          </cell>
          <cell r="BP185">
            <v>0</v>
          </cell>
          <cell r="BQ185">
            <v>0</v>
          </cell>
          <cell r="BR185">
            <v>0</v>
          </cell>
          <cell r="BS185">
            <v>0</v>
          </cell>
          <cell r="BT185">
            <v>577</v>
          </cell>
        </row>
        <row r="186">
          <cell r="A186">
            <v>736</v>
          </cell>
          <cell r="B186" t="str">
            <v>Carrant Brook Junior School</v>
          </cell>
          <cell r="C186">
            <v>1</v>
          </cell>
          <cell r="D186">
            <v>22259</v>
          </cell>
          <cell r="E186">
            <v>0</v>
          </cell>
          <cell r="F186">
            <v>11255</v>
          </cell>
          <cell r="G186">
            <v>0</v>
          </cell>
          <cell r="H186">
            <v>0</v>
          </cell>
          <cell r="I186">
            <v>0</v>
          </cell>
          <cell r="J186">
            <v>520728</v>
          </cell>
          <cell r="K186">
            <v>0</v>
          </cell>
          <cell r="L186">
            <v>36913</v>
          </cell>
          <cell r="M186">
            <v>0</v>
          </cell>
          <cell r="N186">
            <v>24517</v>
          </cell>
          <cell r="O186">
            <v>0</v>
          </cell>
          <cell r="P186">
            <v>0</v>
          </cell>
          <cell r="Q186">
            <v>9740</v>
          </cell>
          <cell r="R186">
            <v>0</v>
          </cell>
          <cell r="S186">
            <v>0</v>
          </cell>
          <cell r="T186">
            <v>0</v>
          </cell>
          <cell r="U186">
            <v>9000</v>
          </cell>
          <cell r="V186">
            <v>1700</v>
          </cell>
          <cell r="W186">
            <v>39129</v>
          </cell>
          <cell r="X186">
            <v>0</v>
          </cell>
          <cell r="Y186">
            <v>0</v>
          </cell>
          <cell r="Z186">
            <v>0</v>
          </cell>
          <cell r="AA186">
            <v>406110</v>
          </cell>
          <cell r="AB186">
            <v>9475</v>
          </cell>
          <cell r="AC186">
            <v>59999</v>
          </cell>
          <cell r="AD186">
            <v>13414</v>
          </cell>
          <cell r="AE186">
            <v>29838</v>
          </cell>
          <cell r="AF186">
            <v>0</v>
          </cell>
          <cell r="AG186">
            <v>10298</v>
          </cell>
          <cell r="AH186">
            <v>450</v>
          </cell>
          <cell r="AI186">
            <v>1600</v>
          </cell>
          <cell r="AJ186">
            <v>5525</v>
          </cell>
          <cell r="AK186">
            <v>0</v>
          </cell>
          <cell r="AL186">
            <v>5000</v>
          </cell>
          <cell r="AM186">
            <v>3257</v>
          </cell>
          <cell r="AN186">
            <v>1000</v>
          </cell>
          <cell r="AO186">
            <v>2600</v>
          </cell>
          <cell r="AP186">
            <v>7300</v>
          </cell>
          <cell r="AQ186">
            <v>1783</v>
          </cell>
          <cell r="AR186">
            <v>843</v>
          </cell>
          <cell r="AS186">
            <v>31020</v>
          </cell>
          <cell r="AT186">
            <v>1400</v>
          </cell>
          <cell r="AU186">
            <v>0</v>
          </cell>
          <cell r="AV186">
            <v>5965</v>
          </cell>
          <cell r="AW186">
            <v>427</v>
          </cell>
          <cell r="AX186">
            <v>0</v>
          </cell>
          <cell r="AY186">
            <v>0</v>
          </cell>
          <cell r="AZ186">
            <v>0</v>
          </cell>
          <cell r="BA186">
            <v>6000</v>
          </cell>
          <cell r="BB186">
            <v>25043</v>
          </cell>
          <cell r="BC186">
            <v>0</v>
          </cell>
          <cell r="BD186">
            <v>0</v>
          </cell>
          <cell r="BE186">
            <v>0</v>
          </cell>
          <cell r="BF186">
            <v>0</v>
          </cell>
          <cell r="BG186">
            <v>30407</v>
          </cell>
          <cell r="BH186">
            <v>0</v>
          </cell>
          <cell r="BI186">
            <v>0</v>
          </cell>
          <cell r="BJ186">
            <v>0</v>
          </cell>
          <cell r="BK186">
            <v>41662</v>
          </cell>
          <cell r="BL186">
            <v>0</v>
          </cell>
          <cell r="BM186">
            <v>0</v>
          </cell>
          <cell r="BN186">
            <v>35639</v>
          </cell>
          <cell r="BO186">
            <v>0</v>
          </cell>
          <cell r="BP186">
            <v>0</v>
          </cell>
          <cell r="BQ186">
            <v>0</v>
          </cell>
          <cell r="BR186">
            <v>0</v>
          </cell>
          <cell r="BS186">
            <v>0</v>
          </cell>
          <cell r="BT186">
            <v>35639</v>
          </cell>
        </row>
        <row r="187">
          <cell r="A187">
            <v>742</v>
          </cell>
          <cell r="B187" t="str">
            <v>The Croft School</v>
          </cell>
          <cell r="D187">
            <v>30251</v>
          </cell>
          <cell r="E187">
            <v>0</v>
          </cell>
          <cell r="F187">
            <v>888</v>
          </cell>
          <cell r="G187">
            <v>905</v>
          </cell>
          <cell r="H187">
            <v>0</v>
          </cell>
          <cell r="I187">
            <v>0</v>
          </cell>
          <cell r="J187">
            <v>376884</v>
          </cell>
          <cell r="K187">
            <v>0</v>
          </cell>
          <cell r="L187">
            <v>27039</v>
          </cell>
          <cell r="M187">
            <v>0</v>
          </cell>
          <cell r="N187">
            <v>27972</v>
          </cell>
          <cell r="O187">
            <v>0</v>
          </cell>
          <cell r="P187">
            <v>0</v>
          </cell>
          <cell r="Q187">
            <v>5720</v>
          </cell>
          <cell r="R187">
            <v>0</v>
          </cell>
          <cell r="S187">
            <v>0</v>
          </cell>
          <cell r="T187">
            <v>0</v>
          </cell>
          <cell r="U187">
            <v>0</v>
          </cell>
          <cell r="V187">
            <v>3430</v>
          </cell>
          <cell r="W187">
            <v>29273</v>
          </cell>
          <cell r="X187">
            <v>0</v>
          </cell>
          <cell r="Y187">
            <v>0</v>
          </cell>
          <cell r="Z187">
            <v>0</v>
          </cell>
          <cell r="AA187">
            <v>267686</v>
          </cell>
          <cell r="AB187">
            <v>27369</v>
          </cell>
          <cell r="AC187">
            <v>63648</v>
          </cell>
          <cell r="AD187">
            <v>0</v>
          </cell>
          <cell r="AE187">
            <v>20831</v>
          </cell>
          <cell r="AF187">
            <v>0</v>
          </cell>
          <cell r="AG187">
            <v>8020</v>
          </cell>
          <cell r="AH187">
            <v>1500</v>
          </cell>
          <cell r="AI187">
            <v>4306</v>
          </cell>
          <cell r="AJ187">
            <v>6385</v>
          </cell>
          <cell r="AK187">
            <v>0</v>
          </cell>
          <cell r="AL187">
            <v>5635</v>
          </cell>
          <cell r="AM187">
            <v>4830</v>
          </cell>
          <cell r="AN187">
            <v>10490</v>
          </cell>
          <cell r="AO187">
            <v>1500</v>
          </cell>
          <cell r="AP187">
            <v>8400</v>
          </cell>
          <cell r="AQ187">
            <v>7935</v>
          </cell>
          <cell r="AR187">
            <v>1260</v>
          </cell>
          <cell r="AS187">
            <v>18575</v>
          </cell>
          <cell r="AT187">
            <v>8087</v>
          </cell>
          <cell r="AU187">
            <v>0</v>
          </cell>
          <cell r="AV187">
            <v>3916</v>
          </cell>
          <cell r="AW187">
            <v>3800</v>
          </cell>
          <cell r="AX187">
            <v>0</v>
          </cell>
          <cell r="AY187">
            <v>3915</v>
          </cell>
          <cell r="AZ187">
            <v>0</v>
          </cell>
          <cell r="BA187">
            <v>454</v>
          </cell>
          <cell r="BB187">
            <v>12027</v>
          </cell>
          <cell r="BC187">
            <v>0</v>
          </cell>
          <cell r="BD187">
            <v>0</v>
          </cell>
          <cell r="BE187">
            <v>0</v>
          </cell>
          <cell r="BF187">
            <v>0</v>
          </cell>
          <cell r="BG187">
            <v>13383</v>
          </cell>
          <cell r="BH187">
            <v>0</v>
          </cell>
          <cell r="BI187">
            <v>0</v>
          </cell>
          <cell r="BJ187">
            <v>0</v>
          </cell>
          <cell r="BK187">
            <v>15176</v>
          </cell>
          <cell r="BL187">
            <v>0</v>
          </cell>
          <cell r="BM187">
            <v>0</v>
          </cell>
          <cell r="BN187">
            <v>10000</v>
          </cell>
          <cell r="BO187">
            <v>0</v>
          </cell>
          <cell r="BP187">
            <v>0</v>
          </cell>
          <cell r="BQ187">
            <v>0</v>
          </cell>
          <cell r="BR187">
            <v>0</v>
          </cell>
          <cell r="BS187">
            <v>0</v>
          </cell>
          <cell r="BT187">
            <v>10000</v>
          </cell>
        </row>
        <row r="188">
          <cell r="A188">
            <v>743</v>
          </cell>
          <cell r="B188" t="str">
            <v>Parkend Primary School</v>
          </cell>
          <cell r="D188">
            <v>17641</v>
          </cell>
          <cell r="E188">
            <v>0</v>
          </cell>
          <cell r="F188">
            <v>23282</v>
          </cell>
          <cell r="G188">
            <v>217</v>
          </cell>
          <cell r="H188">
            <v>0</v>
          </cell>
          <cell r="I188">
            <v>0</v>
          </cell>
          <cell r="J188">
            <v>185963</v>
          </cell>
          <cell r="K188">
            <v>0</v>
          </cell>
          <cell r="L188">
            <v>7290</v>
          </cell>
          <cell r="M188">
            <v>0</v>
          </cell>
          <cell r="N188">
            <v>16449</v>
          </cell>
          <cell r="O188">
            <v>0</v>
          </cell>
          <cell r="P188">
            <v>0</v>
          </cell>
          <cell r="Q188">
            <v>1425</v>
          </cell>
          <cell r="R188">
            <v>0</v>
          </cell>
          <cell r="S188">
            <v>0</v>
          </cell>
          <cell r="T188">
            <v>0</v>
          </cell>
          <cell r="U188">
            <v>0</v>
          </cell>
          <cell r="V188">
            <v>1250</v>
          </cell>
          <cell r="W188">
            <v>18587</v>
          </cell>
          <cell r="X188">
            <v>0</v>
          </cell>
          <cell r="Y188">
            <v>0</v>
          </cell>
          <cell r="Z188">
            <v>0</v>
          </cell>
          <cell r="AA188">
            <v>134358</v>
          </cell>
          <cell r="AB188">
            <v>8890</v>
          </cell>
          <cell r="AC188">
            <v>23759</v>
          </cell>
          <cell r="AD188">
            <v>0</v>
          </cell>
          <cell r="AE188">
            <v>19592</v>
          </cell>
          <cell r="AF188">
            <v>0</v>
          </cell>
          <cell r="AG188">
            <v>4387</v>
          </cell>
          <cell r="AH188">
            <v>930</v>
          </cell>
          <cell r="AI188">
            <v>2345</v>
          </cell>
          <cell r="AJ188">
            <v>4000</v>
          </cell>
          <cell r="AK188">
            <v>1000</v>
          </cell>
          <cell r="AL188">
            <v>3250</v>
          </cell>
          <cell r="AM188">
            <v>2000</v>
          </cell>
          <cell r="AN188">
            <v>7000</v>
          </cell>
          <cell r="AO188">
            <v>550</v>
          </cell>
          <cell r="AP188">
            <v>4575</v>
          </cell>
          <cell r="AQ188">
            <v>2379</v>
          </cell>
          <cell r="AR188">
            <v>700</v>
          </cell>
          <cell r="AS188">
            <v>9673</v>
          </cell>
          <cell r="AT188">
            <v>0</v>
          </cell>
          <cell r="AU188">
            <v>0</v>
          </cell>
          <cell r="AV188">
            <v>2767</v>
          </cell>
          <cell r="AW188">
            <v>1309</v>
          </cell>
          <cell r="AX188">
            <v>0</v>
          </cell>
          <cell r="AY188">
            <v>2610</v>
          </cell>
          <cell r="AZ188">
            <v>0</v>
          </cell>
          <cell r="BA188">
            <v>0</v>
          </cell>
          <cell r="BB188">
            <v>8001</v>
          </cell>
          <cell r="BC188">
            <v>0</v>
          </cell>
          <cell r="BD188">
            <v>0</v>
          </cell>
          <cell r="BE188">
            <v>0</v>
          </cell>
          <cell r="BF188">
            <v>0</v>
          </cell>
          <cell r="BG188">
            <v>22028</v>
          </cell>
          <cell r="BH188">
            <v>0</v>
          </cell>
          <cell r="BI188">
            <v>0</v>
          </cell>
          <cell r="BJ188">
            <v>0</v>
          </cell>
          <cell r="BK188">
            <v>45310</v>
          </cell>
          <cell r="BL188">
            <v>0</v>
          </cell>
          <cell r="BM188">
            <v>217</v>
          </cell>
          <cell r="BN188">
            <v>4530</v>
          </cell>
          <cell r="BO188">
            <v>0</v>
          </cell>
          <cell r="BP188">
            <v>0</v>
          </cell>
          <cell r="BQ188">
            <v>0</v>
          </cell>
          <cell r="BR188">
            <v>0</v>
          </cell>
          <cell r="BS188">
            <v>0</v>
          </cell>
          <cell r="BT188">
            <v>4530</v>
          </cell>
        </row>
        <row r="189">
          <cell r="A189">
            <v>749</v>
          </cell>
          <cell r="B189" t="str">
            <v>Pauntley Church of England Primary School</v>
          </cell>
          <cell r="D189">
            <v>13215</v>
          </cell>
          <cell r="E189">
            <v>0</v>
          </cell>
          <cell r="F189">
            <v>36053</v>
          </cell>
          <cell r="G189">
            <v>0</v>
          </cell>
          <cell r="H189">
            <v>0</v>
          </cell>
          <cell r="I189">
            <v>0</v>
          </cell>
          <cell r="J189">
            <v>170916</v>
          </cell>
          <cell r="K189">
            <v>0</v>
          </cell>
          <cell r="L189">
            <v>5806</v>
          </cell>
          <cell r="M189">
            <v>0</v>
          </cell>
          <cell r="N189">
            <v>16027</v>
          </cell>
          <cell r="O189">
            <v>0</v>
          </cell>
          <cell r="P189">
            <v>0</v>
          </cell>
          <cell r="Q189">
            <v>0</v>
          </cell>
          <cell r="R189">
            <v>0</v>
          </cell>
          <cell r="S189">
            <v>0</v>
          </cell>
          <cell r="T189">
            <v>0</v>
          </cell>
          <cell r="U189">
            <v>0</v>
          </cell>
          <cell r="V189">
            <v>2000</v>
          </cell>
          <cell r="W189">
            <v>17619</v>
          </cell>
          <cell r="X189">
            <v>0</v>
          </cell>
          <cell r="Y189">
            <v>0</v>
          </cell>
          <cell r="Z189">
            <v>0</v>
          </cell>
          <cell r="AA189">
            <v>137695</v>
          </cell>
          <cell r="AB189">
            <v>4319</v>
          </cell>
          <cell r="AC189">
            <v>21474</v>
          </cell>
          <cell r="AD189">
            <v>4536</v>
          </cell>
          <cell r="AE189">
            <v>15536</v>
          </cell>
          <cell r="AF189">
            <v>0</v>
          </cell>
          <cell r="AG189">
            <v>9175</v>
          </cell>
          <cell r="AH189">
            <v>0</v>
          </cell>
          <cell r="AI189">
            <v>1699</v>
          </cell>
          <cell r="AJ189">
            <v>0</v>
          </cell>
          <cell r="AK189">
            <v>1728</v>
          </cell>
          <cell r="AL189">
            <v>500</v>
          </cell>
          <cell r="AM189">
            <v>789</v>
          </cell>
          <cell r="AN189">
            <v>200</v>
          </cell>
          <cell r="AO189">
            <v>200</v>
          </cell>
          <cell r="AP189">
            <v>2000</v>
          </cell>
          <cell r="AQ189">
            <v>1224</v>
          </cell>
          <cell r="AR189">
            <v>400</v>
          </cell>
          <cell r="AS189">
            <v>4331</v>
          </cell>
          <cell r="AT189">
            <v>1208</v>
          </cell>
          <cell r="AU189">
            <v>0</v>
          </cell>
          <cell r="AV189">
            <v>2775</v>
          </cell>
          <cell r="AW189">
            <v>1186</v>
          </cell>
          <cell r="AX189">
            <v>0</v>
          </cell>
          <cell r="AY189">
            <v>0</v>
          </cell>
          <cell r="AZ189">
            <v>0</v>
          </cell>
          <cell r="BA189">
            <v>5500</v>
          </cell>
          <cell r="BB189">
            <v>6923</v>
          </cell>
          <cell r="BC189">
            <v>0</v>
          </cell>
          <cell r="BD189">
            <v>0</v>
          </cell>
          <cell r="BE189">
            <v>0</v>
          </cell>
          <cell r="BF189">
            <v>0</v>
          </cell>
          <cell r="BG189">
            <v>21776</v>
          </cell>
          <cell r="BH189">
            <v>0</v>
          </cell>
          <cell r="BI189">
            <v>0</v>
          </cell>
          <cell r="BJ189">
            <v>0</v>
          </cell>
          <cell r="BK189">
            <v>57829</v>
          </cell>
          <cell r="BL189">
            <v>0</v>
          </cell>
          <cell r="BM189">
            <v>0</v>
          </cell>
          <cell r="BN189">
            <v>2185</v>
          </cell>
          <cell r="BO189">
            <v>0</v>
          </cell>
          <cell r="BP189">
            <v>0</v>
          </cell>
          <cell r="BQ189">
            <v>0</v>
          </cell>
          <cell r="BR189">
            <v>0</v>
          </cell>
          <cell r="BS189">
            <v>0</v>
          </cell>
          <cell r="BT189">
            <v>2185</v>
          </cell>
        </row>
        <row r="190">
          <cell r="A190">
            <v>750</v>
          </cell>
          <cell r="B190" t="str">
            <v>Pillowell Community Primary School</v>
          </cell>
          <cell r="D190">
            <v>52427</v>
          </cell>
          <cell r="E190">
            <v>-1988.34</v>
          </cell>
          <cell r="F190">
            <v>8247</v>
          </cell>
          <cell r="G190">
            <v>5264</v>
          </cell>
          <cell r="H190">
            <v>0</v>
          </cell>
          <cell r="I190">
            <v>0</v>
          </cell>
          <cell r="J190">
            <v>259159</v>
          </cell>
          <cell r="K190">
            <v>0</v>
          </cell>
          <cell r="L190">
            <v>7664</v>
          </cell>
          <cell r="M190">
            <v>0</v>
          </cell>
          <cell r="N190">
            <v>22536</v>
          </cell>
          <cell r="O190">
            <v>0</v>
          </cell>
          <cell r="P190">
            <v>0</v>
          </cell>
          <cell r="Q190">
            <v>1824</v>
          </cell>
          <cell r="R190">
            <v>0</v>
          </cell>
          <cell r="S190">
            <v>0</v>
          </cell>
          <cell r="T190">
            <v>0</v>
          </cell>
          <cell r="U190">
            <v>0</v>
          </cell>
          <cell r="V190">
            <v>0</v>
          </cell>
          <cell r="W190">
            <v>25249</v>
          </cell>
          <cell r="X190">
            <v>0</v>
          </cell>
          <cell r="Y190">
            <v>0</v>
          </cell>
          <cell r="Z190">
            <v>0</v>
          </cell>
          <cell r="AA190">
            <v>173038</v>
          </cell>
          <cell r="AB190">
            <v>5786</v>
          </cell>
          <cell r="AC190">
            <v>53932</v>
          </cell>
          <cell r="AD190">
            <v>10888</v>
          </cell>
          <cell r="AE190">
            <v>14771</v>
          </cell>
          <cell r="AF190">
            <v>0</v>
          </cell>
          <cell r="AG190">
            <v>4103</v>
          </cell>
          <cell r="AH190">
            <v>938</v>
          </cell>
          <cell r="AI190">
            <v>5362</v>
          </cell>
          <cell r="AJ190">
            <v>5283</v>
          </cell>
          <cell r="AK190">
            <v>1321</v>
          </cell>
          <cell r="AL190">
            <v>6100</v>
          </cell>
          <cell r="AM190">
            <v>1339</v>
          </cell>
          <cell r="AN190">
            <v>1288</v>
          </cell>
          <cell r="AO190">
            <v>1123</v>
          </cell>
          <cell r="AP190">
            <v>12000</v>
          </cell>
          <cell r="AQ190">
            <v>2044</v>
          </cell>
          <cell r="AR190">
            <v>515</v>
          </cell>
          <cell r="AS190">
            <v>11572</v>
          </cell>
          <cell r="AT190">
            <v>1778</v>
          </cell>
          <cell r="AU190">
            <v>0</v>
          </cell>
          <cell r="AV190">
            <v>5400</v>
          </cell>
          <cell r="AW190">
            <v>2234</v>
          </cell>
          <cell r="AX190">
            <v>0</v>
          </cell>
          <cell r="AY190">
            <v>1740</v>
          </cell>
          <cell r="AZ190">
            <v>0</v>
          </cell>
          <cell r="BA190">
            <v>1140</v>
          </cell>
          <cell r="BB190">
            <v>6069</v>
          </cell>
          <cell r="BC190">
            <v>0</v>
          </cell>
          <cell r="BD190">
            <v>0</v>
          </cell>
          <cell r="BE190">
            <v>0</v>
          </cell>
          <cell r="BF190">
            <v>0</v>
          </cell>
          <cell r="BG190">
            <v>23225</v>
          </cell>
          <cell r="BH190">
            <v>0</v>
          </cell>
          <cell r="BI190">
            <v>0</v>
          </cell>
          <cell r="BJ190">
            <v>0</v>
          </cell>
          <cell r="BK190">
            <v>35602</v>
          </cell>
          <cell r="BL190">
            <v>0</v>
          </cell>
          <cell r="BM190">
            <v>1134</v>
          </cell>
          <cell r="BN190">
            <v>37106.660000000003</v>
          </cell>
          <cell r="BO190">
            <v>0</v>
          </cell>
          <cell r="BP190">
            <v>0</v>
          </cell>
          <cell r="BQ190">
            <v>0</v>
          </cell>
          <cell r="BR190">
            <v>0</v>
          </cell>
          <cell r="BS190">
            <v>0</v>
          </cell>
          <cell r="BT190">
            <v>37106.660000000003</v>
          </cell>
        </row>
        <row r="191">
          <cell r="A191">
            <v>754</v>
          </cell>
          <cell r="B191" t="str">
            <v>Prestbury St. Mary's Church of England Junior School</v>
          </cell>
          <cell r="D191">
            <v>22174</v>
          </cell>
          <cell r="E191">
            <v>0</v>
          </cell>
          <cell r="F191">
            <v>0</v>
          </cell>
          <cell r="G191">
            <v>0</v>
          </cell>
          <cell r="H191">
            <v>0</v>
          </cell>
          <cell r="I191">
            <v>0</v>
          </cell>
          <cell r="J191">
            <v>595347</v>
          </cell>
          <cell r="K191">
            <v>0</v>
          </cell>
          <cell r="L191">
            <v>42407</v>
          </cell>
          <cell r="M191">
            <v>0</v>
          </cell>
          <cell r="N191">
            <v>22704</v>
          </cell>
          <cell r="O191">
            <v>0</v>
          </cell>
          <cell r="P191">
            <v>0</v>
          </cell>
          <cell r="Q191">
            <v>0</v>
          </cell>
          <cell r="R191">
            <v>0</v>
          </cell>
          <cell r="S191">
            <v>0</v>
          </cell>
          <cell r="T191">
            <v>0</v>
          </cell>
          <cell r="U191">
            <v>0</v>
          </cell>
          <cell r="V191">
            <v>0</v>
          </cell>
          <cell r="W191">
            <v>41911</v>
          </cell>
          <cell r="X191">
            <v>0</v>
          </cell>
          <cell r="Y191">
            <v>0</v>
          </cell>
          <cell r="Z191">
            <v>0</v>
          </cell>
          <cell r="AA191">
            <v>423562</v>
          </cell>
          <cell r="AB191">
            <v>20000</v>
          </cell>
          <cell r="AC191">
            <v>81284</v>
          </cell>
          <cell r="AD191">
            <v>25859</v>
          </cell>
          <cell r="AE191">
            <v>32246</v>
          </cell>
          <cell r="AF191">
            <v>0</v>
          </cell>
          <cell r="AG191">
            <v>14499</v>
          </cell>
          <cell r="AH191">
            <v>500</v>
          </cell>
          <cell r="AI191">
            <v>1000</v>
          </cell>
          <cell r="AJ191">
            <v>6063</v>
          </cell>
          <cell r="AK191">
            <v>0</v>
          </cell>
          <cell r="AL191">
            <v>8000</v>
          </cell>
          <cell r="AM191">
            <v>5000</v>
          </cell>
          <cell r="AN191">
            <v>1500</v>
          </cell>
          <cell r="AO191">
            <v>1500</v>
          </cell>
          <cell r="AP191">
            <v>12000</v>
          </cell>
          <cell r="AQ191">
            <v>1672</v>
          </cell>
          <cell r="AR191">
            <v>1000</v>
          </cell>
          <cell r="AS191">
            <v>30384</v>
          </cell>
          <cell r="AT191">
            <v>8000</v>
          </cell>
          <cell r="AU191">
            <v>0</v>
          </cell>
          <cell r="AV191">
            <v>14700</v>
          </cell>
          <cell r="AW191">
            <v>5807</v>
          </cell>
          <cell r="AX191">
            <v>0</v>
          </cell>
          <cell r="AY191">
            <v>0</v>
          </cell>
          <cell r="AZ191">
            <v>0</v>
          </cell>
          <cell r="BA191">
            <v>3000</v>
          </cell>
          <cell r="BB191">
            <v>17663</v>
          </cell>
          <cell r="BC191">
            <v>0</v>
          </cell>
          <cell r="BD191">
            <v>0</v>
          </cell>
          <cell r="BE191">
            <v>0</v>
          </cell>
          <cell r="BF191">
            <v>0</v>
          </cell>
          <cell r="BG191">
            <v>0</v>
          </cell>
          <cell r="BH191">
            <v>0</v>
          </cell>
          <cell r="BI191">
            <v>0</v>
          </cell>
          <cell r="BJ191">
            <v>0</v>
          </cell>
          <cell r="BK191">
            <v>0</v>
          </cell>
          <cell r="BL191">
            <v>0</v>
          </cell>
          <cell r="BM191">
            <v>0</v>
          </cell>
          <cell r="BN191">
            <v>9304</v>
          </cell>
          <cell r="BO191">
            <v>0</v>
          </cell>
          <cell r="BP191">
            <v>0</v>
          </cell>
          <cell r="BQ191">
            <v>0</v>
          </cell>
          <cell r="BR191">
            <v>0</v>
          </cell>
          <cell r="BS191">
            <v>0</v>
          </cell>
          <cell r="BT191">
            <v>9304</v>
          </cell>
        </row>
        <row r="192">
          <cell r="A192">
            <v>755</v>
          </cell>
          <cell r="B192" t="str">
            <v>Primrose Hill Church of England Primary School</v>
          </cell>
          <cell r="C192">
            <v>1</v>
          </cell>
          <cell r="D192">
            <v>68470</v>
          </cell>
          <cell r="E192">
            <v>0</v>
          </cell>
          <cell r="F192">
            <v>4050</v>
          </cell>
          <cell r="G192">
            <v>5690</v>
          </cell>
          <cell r="H192">
            <v>0</v>
          </cell>
          <cell r="I192">
            <v>0</v>
          </cell>
          <cell r="J192">
            <v>788494</v>
          </cell>
          <cell r="K192">
            <v>0</v>
          </cell>
          <cell r="L192">
            <v>37451</v>
          </cell>
          <cell r="M192">
            <v>0</v>
          </cell>
          <cell r="N192">
            <v>25290</v>
          </cell>
          <cell r="O192">
            <v>0</v>
          </cell>
          <cell r="P192">
            <v>0</v>
          </cell>
          <cell r="Q192">
            <v>4000</v>
          </cell>
          <cell r="R192">
            <v>0</v>
          </cell>
          <cell r="S192">
            <v>0</v>
          </cell>
          <cell r="T192">
            <v>0</v>
          </cell>
          <cell r="U192">
            <v>0</v>
          </cell>
          <cell r="V192">
            <v>6000</v>
          </cell>
          <cell r="W192">
            <v>51129</v>
          </cell>
          <cell r="X192">
            <v>0</v>
          </cell>
          <cell r="Y192">
            <v>0</v>
          </cell>
          <cell r="Z192">
            <v>0</v>
          </cell>
          <cell r="AA192">
            <v>554868</v>
          </cell>
          <cell r="AB192">
            <v>22900</v>
          </cell>
          <cell r="AC192">
            <v>131786</v>
          </cell>
          <cell r="AD192">
            <v>33853</v>
          </cell>
          <cell r="AE192">
            <v>58317</v>
          </cell>
          <cell r="AF192">
            <v>3509</v>
          </cell>
          <cell r="AG192">
            <v>22422</v>
          </cell>
          <cell r="AH192">
            <v>5200</v>
          </cell>
          <cell r="AI192">
            <v>2000</v>
          </cell>
          <cell r="AJ192">
            <v>0</v>
          </cell>
          <cell r="AK192">
            <v>0</v>
          </cell>
          <cell r="AL192">
            <v>10000</v>
          </cell>
          <cell r="AM192">
            <v>10150</v>
          </cell>
          <cell r="AN192">
            <v>5830</v>
          </cell>
          <cell r="AO192">
            <v>2423</v>
          </cell>
          <cell r="AP192">
            <v>15910</v>
          </cell>
          <cell r="AQ192">
            <v>2596</v>
          </cell>
          <cell r="AR192">
            <v>7003</v>
          </cell>
          <cell r="AS192">
            <v>48730</v>
          </cell>
          <cell r="AT192">
            <v>1542</v>
          </cell>
          <cell r="AU192">
            <v>0</v>
          </cell>
          <cell r="AV192">
            <v>12840</v>
          </cell>
          <cell r="AW192">
            <v>7410</v>
          </cell>
          <cell r="AX192">
            <v>0</v>
          </cell>
          <cell r="AY192">
            <v>700</v>
          </cell>
          <cell r="AZ192">
            <v>0</v>
          </cell>
          <cell r="BA192">
            <v>0</v>
          </cell>
          <cell r="BB192">
            <v>16486</v>
          </cell>
          <cell r="BC192">
            <v>0</v>
          </cell>
          <cell r="BD192">
            <v>0</v>
          </cell>
          <cell r="BE192">
            <v>0</v>
          </cell>
          <cell r="BF192">
            <v>0</v>
          </cell>
          <cell r="BG192">
            <v>38030</v>
          </cell>
          <cell r="BH192">
            <v>0</v>
          </cell>
          <cell r="BI192">
            <v>0</v>
          </cell>
          <cell r="BJ192">
            <v>0</v>
          </cell>
          <cell r="BK192">
            <v>47375</v>
          </cell>
          <cell r="BL192">
            <v>0</v>
          </cell>
          <cell r="BM192">
            <v>395</v>
          </cell>
          <cell r="BN192">
            <v>4359</v>
          </cell>
          <cell r="BO192">
            <v>0</v>
          </cell>
          <cell r="BP192">
            <v>0</v>
          </cell>
          <cell r="BQ192">
            <v>0</v>
          </cell>
          <cell r="BR192">
            <v>0</v>
          </cell>
          <cell r="BS192">
            <v>0</v>
          </cell>
          <cell r="BT192">
            <v>4359</v>
          </cell>
        </row>
        <row r="193">
          <cell r="A193">
            <v>756</v>
          </cell>
          <cell r="B193" t="str">
            <v>Field Court Church of England Infant School</v>
          </cell>
          <cell r="D193">
            <v>28560</v>
          </cell>
          <cell r="E193">
            <v>0</v>
          </cell>
          <cell r="F193">
            <v>73782</v>
          </cell>
          <cell r="G193">
            <v>595</v>
          </cell>
          <cell r="H193">
            <v>0</v>
          </cell>
          <cell r="I193">
            <v>0</v>
          </cell>
          <cell r="J193">
            <v>580744</v>
          </cell>
          <cell r="K193">
            <v>0</v>
          </cell>
          <cell r="L193">
            <v>44977</v>
          </cell>
          <cell r="M193">
            <v>0</v>
          </cell>
          <cell r="N193">
            <v>19131</v>
          </cell>
          <cell r="O193">
            <v>0</v>
          </cell>
          <cell r="P193">
            <v>0</v>
          </cell>
          <cell r="Q193">
            <v>10187</v>
          </cell>
          <cell r="R193">
            <v>0</v>
          </cell>
          <cell r="S193">
            <v>0</v>
          </cell>
          <cell r="T193">
            <v>0</v>
          </cell>
          <cell r="U193">
            <v>0</v>
          </cell>
          <cell r="V193">
            <v>0</v>
          </cell>
          <cell r="W193">
            <v>42495</v>
          </cell>
          <cell r="X193">
            <v>0</v>
          </cell>
          <cell r="Y193">
            <v>0</v>
          </cell>
          <cell r="Z193">
            <v>0</v>
          </cell>
          <cell r="AA193">
            <v>413692</v>
          </cell>
          <cell r="AB193">
            <v>25964</v>
          </cell>
          <cell r="AC193">
            <v>121386</v>
          </cell>
          <cell r="AD193">
            <v>14382</v>
          </cell>
          <cell r="AE193">
            <v>28397</v>
          </cell>
          <cell r="AF193">
            <v>0</v>
          </cell>
          <cell r="AG193">
            <v>25642</v>
          </cell>
          <cell r="AH193">
            <v>400</v>
          </cell>
          <cell r="AI193">
            <v>5000</v>
          </cell>
          <cell r="AJ193">
            <v>6206</v>
          </cell>
          <cell r="AK193">
            <v>0</v>
          </cell>
          <cell r="AL193">
            <v>3500</v>
          </cell>
          <cell r="AM193">
            <v>1500</v>
          </cell>
          <cell r="AN193">
            <v>2000</v>
          </cell>
          <cell r="AO193">
            <v>2700</v>
          </cell>
          <cell r="AP193">
            <v>6000</v>
          </cell>
          <cell r="AQ193">
            <v>0</v>
          </cell>
          <cell r="AR193">
            <v>1450</v>
          </cell>
          <cell r="AS193">
            <v>18717</v>
          </cell>
          <cell r="AT193">
            <v>5500</v>
          </cell>
          <cell r="AU193">
            <v>0</v>
          </cell>
          <cell r="AV193">
            <v>1950</v>
          </cell>
          <cell r="AW193">
            <v>5000</v>
          </cell>
          <cell r="AX193">
            <v>0</v>
          </cell>
          <cell r="AY193">
            <v>9570</v>
          </cell>
          <cell r="AZ193">
            <v>0</v>
          </cell>
          <cell r="BA193">
            <v>0</v>
          </cell>
          <cell r="BB193">
            <v>17902</v>
          </cell>
          <cell r="BC193">
            <v>0</v>
          </cell>
          <cell r="BD193">
            <v>0</v>
          </cell>
          <cell r="BE193">
            <v>0</v>
          </cell>
          <cell r="BF193">
            <v>0</v>
          </cell>
          <cell r="BG193">
            <v>32045</v>
          </cell>
          <cell r="BH193">
            <v>0</v>
          </cell>
          <cell r="BI193">
            <v>0</v>
          </cell>
          <cell r="BJ193">
            <v>0</v>
          </cell>
          <cell r="BK193">
            <v>105827</v>
          </cell>
          <cell r="BL193">
            <v>0</v>
          </cell>
          <cell r="BM193">
            <v>595</v>
          </cell>
          <cell r="BN193">
            <v>9236</v>
          </cell>
          <cell r="BO193">
            <v>0</v>
          </cell>
          <cell r="BP193">
            <v>0</v>
          </cell>
          <cell r="BQ193">
            <v>0</v>
          </cell>
          <cell r="BR193">
            <v>0</v>
          </cell>
          <cell r="BS193">
            <v>0</v>
          </cell>
          <cell r="BT193">
            <v>9236</v>
          </cell>
        </row>
        <row r="194">
          <cell r="A194">
            <v>757</v>
          </cell>
          <cell r="B194" t="str">
            <v>Field Court Junior School</v>
          </cell>
          <cell r="D194">
            <v>72767</v>
          </cell>
          <cell r="E194">
            <v>0</v>
          </cell>
          <cell r="F194">
            <v>52436</v>
          </cell>
          <cell r="G194">
            <v>288</v>
          </cell>
          <cell r="H194">
            <v>0</v>
          </cell>
          <cell r="I194">
            <v>0</v>
          </cell>
          <cell r="J194">
            <v>876992</v>
          </cell>
          <cell r="K194">
            <v>0</v>
          </cell>
          <cell r="L194">
            <v>57410</v>
          </cell>
          <cell r="M194">
            <v>0</v>
          </cell>
          <cell r="N194">
            <v>34174</v>
          </cell>
          <cell r="O194">
            <v>0</v>
          </cell>
          <cell r="P194">
            <v>0</v>
          </cell>
          <cell r="Q194">
            <v>0</v>
          </cell>
          <cell r="R194">
            <v>0</v>
          </cell>
          <cell r="S194">
            <v>0</v>
          </cell>
          <cell r="T194">
            <v>0</v>
          </cell>
          <cell r="U194">
            <v>0</v>
          </cell>
          <cell r="V194">
            <v>20000</v>
          </cell>
          <cell r="W194">
            <v>55897</v>
          </cell>
          <cell r="X194">
            <v>0</v>
          </cell>
          <cell r="Y194">
            <v>0</v>
          </cell>
          <cell r="Z194">
            <v>0</v>
          </cell>
          <cell r="AA194">
            <v>581429</v>
          </cell>
          <cell r="AB194">
            <v>17450</v>
          </cell>
          <cell r="AC194">
            <v>103898</v>
          </cell>
          <cell r="AD194">
            <v>13822</v>
          </cell>
          <cell r="AE194">
            <v>55889</v>
          </cell>
          <cell r="AF194">
            <v>0</v>
          </cell>
          <cell r="AG194">
            <v>16120</v>
          </cell>
          <cell r="AH194">
            <v>1400</v>
          </cell>
          <cell r="AI194">
            <v>0</v>
          </cell>
          <cell r="AJ194">
            <v>16480</v>
          </cell>
          <cell r="AK194">
            <v>0</v>
          </cell>
          <cell r="AL194">
            <v>27331</v>
          </cell>
          <cell r="AM194">
            <v>3750</v>
          </cell>
          <cell r="AN194">
            <v>19200</v>
          </cell>
          <cell r="AO194">
            <v>6180</v>
          </cell>
          <cell r="AP194">
            <v>17240</v>
          </cell>
          <cell r="AQ194">
            <v>30030</v>
          </cell>
          <cell r="AR194">
            <v>1545</v>
          </cell>
          <cell r="AS194">
            <v>94088</v>
          </cell>
          <cell r="AT194">
            <v>25000</v>
          </cell>
          <cell r="AU194">
            <v>0</v>
          </cell>
          <cell r="AV194">
            <v>8075</v>
          </cell>
          <cell r="AW194">
            <v>7983</v>
          </cell>
          <cell r="AX194">
            <v>0</v>
          </cell>
          <cell r="AY194">
            <v>10875</v>
          </cell>
          <cell r="AZ194">
            <v>23790</v>
          </cell>
          <cell r="BA194">
            <v>0</v>
          </cell>
          <cell r="BB194">
            <v>23768</v>
          </cell>
          <cell r="BC194">
            <v>0</v>
          </cell>
          <cell r="BD194">
            <v>0</v>
          </cell>
          <cell r="BE194">
            <v>0</v>
          </cell>
          <cell r="BF194">
            <v>0</v>
          </cell>
          <cell r="BG194">
            <v>39668</v>
          </cell>
          <cell r="BH194">
            <v>0</v>
          </cell>
          <cell r="BI194">
            <v>0</v>
          </cell>
          <cell r="BJ194">
            <v>0</v>
          </cell>
          <cell r="BK194">
            <v>92104</v>
          </cell>
          <cell r="BL194">
            <v>0</v>
          </cell>
          <cell r="BM194">
            <v>288</v>
          </cell>
          <cell r="BN194">
            <v>11897</v>
          </cell>
          <cell r="BO194">
            <v>0</v>
          </cell>
          <cell r="BP194">
            <v>0</v>
          </cell>
          <cell r="BQ194">
            <v>0</v>
          </cell>
          <cell r="BR194">
            <v>0</v>
          </cell>
          <cell r="BS194">
            <v>0</v>
          </cell>
          <cell r="BT194">
            <v>11897</v>
          </cell>
        </row>
        <row r="195">
          <cell r="A195">
            <v>759</v>
          </cell>
          <cell r="B195" t="str">
            <v>Randwick Church of England Primary School</v>
          </cell>
          <cell r="D195">
            <v>24445</v>
          </cell>
          <cell r="E195">
            <v>0</v>
          </cell>
          <cell r="F195">
            <v>5879</v>
          </cell>
          <cell r="G195">
            <v>785</v>
          </cell>
          <cell r="H195">
            <v>0</v>
          </cell>
          <cell r="I195">
            <v>0</v>
          </cell>
          <cell r="J195">
            <v>237586</v>
          </cell>
          <cell r="K195">
            <v>0</v>
          </cell>
          <cell r="L195">
            <v>8928</v>
          </cell>
          <cell r="M195">
            <v>0</v>
          </cell>
          <cell r="N195">
            <v>18701</v>
          </cell>
          <cell r="O195">
            <v>16000</v>
          </cell>
          <cell r="P195">
            <v>0</v>
          </cell>
          <cell r="Q195">
            <v>2400</v>
          </cell>
          <cell r="R195">
            <v>0</v>
          </cell>
          <cell r="S195">
            <v>0</v>
          </cell>
          <cell r="T195">
            <v>0</v>
          </cell>
          <cell r="U195">
            <v>2800</v>
          </cell>
          <cell r="V195">
            <v>0</v>
          </cell>
          <cell r="W195">
            <v>22156</v>
          </cell>
          <cell r="X195">
            <v>0</v>
          </cell>
          <cell r="Y195">
            <v>0</v>
          </cell>
          <cell r="Z195">
            <v>0</v>
          </cell>
          <cell r="AA195">
            <v>216647</v>
          </cell>
          <cell r="AB195">
            <v>3364</v>
          </cell>
          <cell r="AC195">
            <v>32578</v>
          </cell>
          <cell r="AD195">
            <v>807</v>
          </cell>
          <cell r="AE195">
            <v>21644</v>
          </cell>
          <cell r="AF195">
            <v>0</v>
          </cell>
          <cell r="AG195">
            <v>3106</v>
          </cell>
          <cell r="AH195">
            <v>415</v>
          </cell>
          <cell r="AI195">
            <v>1250</v>
          </cell>
          <cell r="AJ195">
            <v>2094</v>
          </cell>
          <cell r="AK195">
            <v>523</v>
          </cell>
          <cell r="AL195">
            <v>2340</v>
          </cell>
          <cell r="AM195">
            <v>1327</v>
          </cell>
          <cell r="AN195">
            <v>3650</v>
          </cell>
          <cell r="AO195">
            <v>500</v>
          </cell>
          <cell r="AP195">
            <v>2550</v>
          </cell>
          <cell r="AQ195">
            <v>2238</v>
          </cell>
          <cell r="AR195">
            <v>565</v>
          </cell>
          <cell r="AS195">
            <v>8438</v>
          </cell>
          <cell r="AT195">
            <v>3022</v>
          </cell>
          <cell r="AU195">
            <v>0</v>
          </cell>
          <cell r="AV195">
            <v>2242</v>
          </cell>
          <cell r="AW195">
            <v>1877</v>
          </cell>
          <cell r="AX195">
            <v>0</v>
          </cell>
          <cell r="AY195">
            <v>1305</v>
          </cell>
          <cell r="AZ195">
            <v>0</v>
          </cell>
          <cell r="BA195">
            <v>2625</v>
          </cell>
          <cell r="BB195">
            <v>7909</v>
          </cell>
          <cell r="BC195">
            <v>0</v>
          </cell>
          <cell r="BD195">
            <v>0</v>
          </cell>
          <cell r="BE195">
            <v>0</v>
          </cell>
          <cell r="BF195">
            <v>0</v>
          </cell>
          <cell r="BG195">
            <v>23540</v>
          </cell>
          <cell r="BH195">
            <v>0</v>
          </cell>
          <cell r="BI195">
            <v>0</v>
          </cell>
          <cell r="BJ195">
            <v>0</v>
          </cell>
          <cell r="BK195">
            <v>29419</v>
          </cell>
          <cell r="BL195">
            <v>0</v>
          </cell>
          <cell r="BM195">
            <v>785</v>
          </cell>
          <cell r="BN195">
            <v>10000</v>
          </cell>
          <cell r="BO195">
            <v>0</v>
          </cell>
          <cell r="BP195">
            <v>0</v>
          </cell>
          <cell r="BQ195">
            <v>0</v>
          </cell>
          <cell r="BR195">
            <v>0</v>
          </cell>
          <cell r="BS195">
            <v>0</v>
          </cell>
          <cell r="BT195">
            <v>10000</v>
          </cell>
        </row>
        <row r="196">
          <cell r="A196">
            <v>761</v>
          </cell>
          <cell r="B196" t="str">
            <v>Redbrook Church of England Primary School</v>
          </cell>
          <cell r="D196">
            <v>6702</v>
          </cell>
          <cell r="E196">
            <v>0</v>
          </cell>
          <cell r="F196">
            <v>12568</v>
          </cell>
          <cell r="G196">
            <v>0</v>
          </cell>
          <cell r="H196">
            <v>0</v>
          </cell>
          <cell r="I196">
            <v>0</v>
          </cell>
          <cell r="J196">
            <v>159135</v>
          </cell>
          <cell r="K196">
            <v>0</v>
          </cell>
          <cell r="L196">
            <v>7524</v>
          </cell>
          <cell r="M196">
            <v>0</v>
          </cell>
          <cell r="N196">
            <v>15782</v>
          </cell>
          <cell r="O196">
            <v>0</v>
          </cell>
          <cell r="P196">
            <v>0</v>
          </cell>
          <cell r="Q196">
            <v>2000</v>
          </cell>
          <cell r="R196">
            <v>0</v>
          </cell>
          <cell r="S196">
            <v>0</v>
          </cell>
          <cell r="T196">
            <v>0</v>
          </cell>
          <cell r="U196">
            <v>0</v>
          </cell>
          <cell r="V196">
            <v>1900</v>
          </cell>
          <cell r="W196">
            <v>17492</v>
          </cell>
          <cell r="X196">
            <v>0</v>
          </cell>
          <cell r="Y196">
            <v>0</v>
          </cell>
          <cell r="Z196">
            <v>0</v>
          </cell>
          <cell r="AA196">
            <v>135712</v>
          </cell>
          <cell r="AB196">
            <v>5000</v>
          </cell>
          <cell r="AC196">
            <v>29100</v>
          </cell>
          <cell r="AD196">
            <v>0</v>
          </cell>
          <cell r="AE196">
            <v>14341</v>
          </cell>
          <cell r="AF196">
            <v>0</v>
          </cell>
          <cell r="AG196">
            <v>3579</v>
          </cell>
          <cell r="AH196">
            <v>850</v>
          </cell>
          <cell r="AI196">
            <v>500</v>
          </cell>
          <cell r="AJ196">
            <v>4183</v>
          </cell>
          <cell r="AK196">
            <v>600</v>
          </cell>
          <cell r="AL196">
            <v>2500</v>
          </cell>
          <cell r="AM196">
            <v>0</v>
          </cell>
          <cell r="AN196">
            <v>4250</v>
          </cell>
          <cell r="AO196">
            <v>200</v>
          </cell>
          <cell r="AP196">
            <v>2500</v>
          </cell>
          <cell r="AQ196">
            <v>924</v>
          </cell>
          <cell r="AR196">
            <v>785</v>
          </cell>
          <cell r="AS196">
            <v>4250</v>
          </cell>
          <cell r="AT196">
            <v>1131</v>
          </cell>
          <cell r="AU196">
            <v>0</v>
          </cell>
          <cell r="AV196">
            <v>2900</v>
          </cell>
          <cell r="AW196">
            <v>998</v>
          </cell>
          <cell r="AX196">
            <v>0</v>
          </cell>
          <cell r="AY196">
            <v>0</v>
          </cell>
          <cell r="AZ196">
            <v>0</v>
          </cell>
          <cell r="BA196">
            <v>804</v>
          </cell>
          <cell r="BB196">
            <v>8387</v>
          </cell>
          <cell r="BC196">
            <v>0</v>
          </cell>
          <cell r="BD196">
            <v>0</v>
          </cell>
          <cell r="BE196">
            <v>0</v>
          </cell>
          <cell r="BF196">
            <v>0</v>
          </cell>
          <cell r="BG196">
            <v>21083</v>
          </cell>
          <cell r="BH196">
            <v>0</v>
          </cell>
          <cell r="BI196">
            <v>0</v>
          </cell>
          <cell r="BJ196">
            <v>0</v>
          </cell>
          <cell r="BK196">
            <v>33651</v>
          </cell>
          <cell r="BL196">
            <v>0</v>
          </cell>
          <cell r="BM196">
            <v>0</v>
          </cell>
          <cell r="BN196">
            <v>-12959</v>
          </cell>
          <cell r="BO196">
            <v>0</v>
          </cell>
          <cell r="BP196">
            <v>0</v>
          </cell>
          <cell r="BQ196">
            <v>0</v>
          </cell>
          <cell r="BR196">
            <v>0</v>
          </cell>
          <cell r="BS196">
            <v>0</v>
          </cell>
          <cell r="BT196">
            <v>-12959</v>
          </cell>
        </row>
        <row r="197">
          <cell r="A197">
            <v>763</v>
          </cell>
          <cell r="B197" t="str">
            <v>Rodborough Community Primary School</v>
          </cell>
          <cell r="D197">
            <v>55170</v>
          </cell>
          <cell r="E197">
            <v>0</v>
          </cell>
          <cell r="F197">
            <v>51035</v>
          </cell>
          <cell r="G197">
            <v>6370</v>
          </cell>
          <cell r="H197">
            <v>0</v>
          </cell>
          <cell r="I197">
            <v>0</v>
          </cell>
          <cell r="J197">
            <v>535390</v>
          </cell>
          <cell r="K197">
            <v>0</v>
          </cell>
          <cell r="L197">
            <v>57986</v>
          </cell>
          <cell r="M197">
            <v>0</v>
          </cell>
          <cell r="N197">
            <v>34637</v>
          </cell>
          <cell r="O197">
            <v>0</v>
          </cell>
          <cell r="P197">
            <v>0</v>
          </cell>
          <cell r="Q197">
            <v>3790</v>
          </cell>
          <cell r="R197">
            <v>0</v>
          </cell>
          <cell r="S197">
            <v>0</v>
          </cell>
          <cell r="T197">
            <v>0</v>
          </cell>
          <cell r="U197">
            <v>0</v>
          </cell>
          <cell r="V197">
            <v>2856</v>
          </cell>
          <cell r="W197">
            <v>38691</v>
          </cell>
          <cell r="X197">
            <v>0</v>
          </cell>
          <cell r="Y197">
            <v>0</v>
          </cell>
          <cell r="Z197">
            <v>0</v>
          </cell>
          <cell r="AA197">
            <v>382340</v>
          </cell>
          <cell r="AB197">
            <v>16895</v>
          </cell>
          <cell r="AC197">
            <v>78856</v>
          </cell>
          <cell r="AD197">
            <v>15400</v>
          </cell>
          <cell r="AE197">
            <v>47000</v>
          </cell>
          <cell r="AF197">
            <v>0</v>
          </cell>
          <cell r="AG197">
            <v>20000</v>
          </cell>
          <cell r="AH197">
            <v>3000</v>
          </cell>
          <cell r="AI197">
            <v>10384</v>
          </cell>
          <cell r="AJ197">
            <v>8066</v>
          </cell>
          <cell r="AK197">
            <v>0</v>
          </cell>
          <cell r="AL197">
            <v>32000</v>
          </cell>
          <cell r="AM197">
            <v>1050</v>
          </cell>
          <cell r="AN197">
            <v>6300</v>
          </cell>
          <cell r="AO197">
            <v>3500</v>
          </cell>
          <cell r="AP197">
            <v>8500</v>
          </cell>
          <cell r="AQ197">
            <v>5914</v>
          </cell>
          <cell r="AR197">
            <v>7700</v>
          </cell>
          <cell r="AS197">
            <v>46030</v>
          </cell>
          <cell r="AT197">
            <v>1500</v>
          </cell>
          <cell r="AU197">
            <v>0</v>
          </cell>
          <cell r="AV197">
            <v>3500</v>
          </cell>
          <cell r="AW197">
            <v>5064</v>
          </cell>
          <cell r="AX197">
            <v>0</v>
          </cell>
          <cell r="AY197">
            <v>3480</v>
          </cell>
          <cell r="AZ197">
            <v>2000</v>
          </cell>
          <cell r="BA197">
            <v>3246</v>
          </cell>
          <cell r="BB197">
            <v>10787</v>
          </cell>
          <cell r="BC197">
            <v>0</v>
          </cell>
          <cell r="BD197">
            <v>0</v>
          </cell>
          <cell r="BE197">
            <v>0</v>
          </cell>
          <cell r="BF197">
            <v>0</v>
          </cell>
          <cell r="BG197">
            <v>31352</v>
          </cell>
          <cell r="BH197">
            <v>0</v>
          </cell>
          <cell r="BI197">
            <v>0</v>
          </cell>
          <cell r="BJ197">
            <v>0</v>
          </cell>
          <cell r="BK197">
            <v>87157</v>
          </cell>
          <cell r="BL197">
            <v>0</v>
          </cell>
          <cell r="BM197">
            <v>1600</v>
          </cell>
          <cell r="BN197">
            <v>6008</v>
          </cell>
          <cell r="BO197">
            <v>0</v>
          </cell>
          <cell r="BP197">
            <v>0</v>
          </cell>
          <cell r="BQ197">
            <v>0</v>
          </cell>
          <cell r="BR197">
            <v>0</v>
          </cell>
          <cell r="BS197">
            <v>0</v>
          </cell>
          <cell r="BT197">
            <v>6008</v>
          </cell>
        </row>
        <row r="198">
          <cell r="A198">
            <v>764</v>
          </cell>
          <cell r="B198" t="str">
            <v>Rodmarton School</v>
          </cell>
          <cell r="D198">
            <v>62389</v>
          </cell>
          <cell r="E198">
            <v>0</v>
          </cell>
          <cell r="F198">
            <v>38088</v>
          </cell>
          <cell r="G198">
            <v>29</v>
          </cell>
          <cell r="H198">
            <v>0</v>
          </cell>
          <cell r="I198">
            <v>0</v>
          </cell>
          <cell r="J198">
            <v>194746</v>
          </cell>
          <cell r="K198">
            <v>0</v>
          </cell>
          <cell r="L198">
            <v>7090</v>
          </cell>
          <cell r="M198">
            <v>0</v>
          </cell>
          <cell r="N198">
            <v>15286</v>
          </cell>
          <cell r="O198">
            <v>0</v>
          </cell>
          <cell r="P198">
            <v>0</v>
          </cell>
          <cell r="Q198">
            <v>3000</v>
          </cell>
          <cell r="R198">
            <v>0</v>
          </cell>
          <cell r="S198">
            <v>0</v>
          </cell>
          <cell r="T198">
            <v>0</v>
          </cell>
          <cell r="U198">
            <v>0</v>
          </cell>
          <cell r="V198">
            <v>0</v>
          </cell>
          <cell r="W198">
            <v>19768</v>
          </cell>
          <cell r="X198">
            <v>0</v>
          </cell>
          <cell r="Y198">
            <v>0</v>
          </cell>
          <cell r="Z198">
            <v>0</v>
          </cell>
          <cell r="AA198">
            <v>170487</v>
          </cell>
          <cell r="AB198">
            <v>6750</v>
          </cell>
          <cell r="AC198">
            <v>36037</v>
          </cell>
          <cell r="AD198">
            <v>636</v>
          </cell>
          <cell r="AE198">
            <v>12451</v>
          </cell>
          <cell r="AF198">
            <v>0</v>
          </cell>
          <cell r="AG198">
            <v>3012</v>
          </cell>
          <cell r="AH198">
            <v>300</v>
          </cell>
          <cell r="AI198">
            <v>4500</v>
          </cell>
          <cell r="AJ198">
            <v>2214</v>
          </cell>
          <cell r="AK198">
            <v>553</v>
          </cell>
          <cell r="AL198">
            <v>1892</v>
          </cell>
          <cell r="AM198">
            <v>2086</v>
          </cell>
          <cell r="AN198">
            <v>4569</v>
          </cell>
          <cell r="AO198">
            <v>130</v>
          </cell>
          <cell r="AP198">
            <v>4120</v>
          </cell>
          <cell r="AQ198">
            <v>1870</v>
          </cell>
          <cell r="AR198">
            <v>1830</v>
          </cell>
          <cell r="AS198">
            <v>7086</v>
          </cell>
          <cell r="AT198">
            <v>11070</v>
          </cell>
          <cell r="AU198">
            <v>0</v>
          </cell>
          <cell r="AV198">
            <v>1750</v>
          </cell>
          <cell r="AW198">
            <v>1251</v>
          </cell>
          <cell r="AX198">
            <v>0</v>
          </cell>
          <cell r="AY198">
            <v>0</v>
          </cell>
          <cell r="AZ198">
            <v>0</v>
          </cell>
          <cell r="BA198">
            <v>0</v>
          </cell>
          <cell r="BB198">
            <v>9535</v>
          </cell>
          <cell r="BC198">
            <v>0</v>
          </cell>
          <cell r="BD198">
            <v>0</v>
          </cell>
          <cell r="BE198">
            <v>0</v>
          </cell>
          <cell r="BF198">
            <v>0</v>
          </cell>
          <cell r="BG198">
            <v>22280</v>
          </cell>
          <cell r="BH198">
            <v>0</v>
          </cell>
          <cell r="BI198">
            <v>0</v>
          </cell>
          <cell r="BJ198">
            <v>0</v>
          </cell>
          <cell r="BK198">
            <v>38088</v>
          </cell>
          <cell r="BL198">
            <v>0</v>
          </cell>
          <cell r="BM198">
            <v>29</v>
          </cell>
          <cell r="BN198">
            <v>3364</v>
          </cell>
          <cell r="BO198">
            <v>0</v>
          </cell>
          <cell r="BP198">
            <v>22280</v>
          </cell>
          <cell r="BQ198">
            <v>0</v>
          </cell>
          <cell r="BR198">
            <v>0</v>
          </cell>
          <cell r="BS198">
            <v>0</v>
          </cell>
          <cell r="BT198">
            <v>40430</v>
          </cell>
        </row>
        <row r="199">
          <cell r="A199">
            <v>765</v>
          </cell>
          <cell r="B199" t="str">
            <v>Ruardean Church of England Primary School</v>
          </cell>
          <cell r="D199">
            <v>46676</v>
          </cell>
          <cell r="E199">
            <v>0</v>
          </cell>
          <cell r="F199">
            <v>22850</v>
          </cell>
          <cell r="G199">
            <v>58</v>
          </cell>
          <cell r="H199">
            <v>3447</v>
          </cell>
          <cell r="I199">
            <v>0</v>
          </cell>
          <cell r="J199">
            <v>327184</v>
          </cell>
          <cell r="K199">
            <v>0</v>
          </cell>
          <cell r="L199">
            <v>153543</v>
          </cell>
          <cell r="M199">
            <v>0</v>
          </cell>
          <cell r="N199">
            <v>20452</v>
          </cell>
          <cell r="O199">
            <v>0</v>
          </cell>
          <cell r="P199">
            <v>0</v>
          </cell>
          <cell r="Q199">
            <v>376</v>
          </cell>
          <cell r="R199">
            <v>0</v>
          </cell>
          <cell r="S199">
            <v>0</v>
          </cell>
          <cell r="T199">
            <v>0</v>
          </cell>
          <cell r="U199">
            <v>2640</v>
          </cell>
          <cell r="V199">
            <v>3499</v>
          </cell>
          <cell r="W199">
            <v>24528</v>
          </cell>
          <cell r="X199">
            <v>0</v>
          </cell>
          <cell r="Y199">
            <v>0</v>
          </cell>
          <cell r="Z199">
            <v>0</v>
          </cell>
          <cell r="AA199">
            <v>277559</v>
          </cell>
          <cell r="AB199">
            <v>16219</v>
          </cell>
          <cell r="AC199">
            <v>129500</v>
          </cell>
          <cell r="AD199">
            <v>0</v>
          </cell>
          <cell r="AE199">
            <v>16000</v>
          </cell>
          <cell r="AF199">
            <v>0</v>
          </cell>
          <cell r="AG199">
            <v>10500</v>
          </cell>
          <cell r="AH199">
            <v>1300</v>
          </cell>
          <cell r="AI199">
            <v>10699</v>
          </cell>
          <cell r="AJ199">
            <v>3200</v>
          </cell>
          <cell r="AK199">
            <v>800</v>
          </cell>
          <cell r="AL199">
            <v>5000</v>
          </cell>
          <cell r="AM199">
            <v>850</v>
          </cell>
          <cell r="AN199">
            <v>7800</v>
          </cell>
          <cell r="AO199">
            <v>1500</v>
          </cell>
          <cell r="AP199">
            <v>12000</v>
          </cell>
          <cell r="AQ199">
            <v>3165</v>
          </cell>
          <cell r="AR199">
            <v>1100</v>
          </cell>
          <cell r="AS199">
            <v>22846</v>
          </cell>
          <cell r="AT199">
            <v>7073</v>
          </cell>
          <cell r="AU199">
            <v>0</v>
          </cell>
          <cell r="AV199">
            <v>9300</v>
          </cell>
          <cell r="AW199">
            <v>2849</v>
          </cell>
          <cell r="AX199">
            <v>0</v>
          </cell>
          <cell r="AY199">
            <v>0</v>
          </cell>
          <cell r="AZ199">
            <v>0</v>
          </cell>
          <cell r="BA199">
            <v>776</v>
          </cell>
          <cell r="BB199">
            <v>12419</v>
          </cell>
          <cell r="BC199">
            <v>0</v>
          </cell>
          <cell r="BD199">
            <v>22254</v>
          </cell>
          <cell r="BE199">
            <v>0</v>
          </cell>
          <cell r="BF199">
            <v>0</v>
          </cell>
          <cell r="BG199">
            <v>25493</v>
          </cell>
          <cell r="BH199">
            <v>0</v>
          </cell>
          <cell r="BI199">
            <v>0</v>
          </cell>
          <cell r="BJ199">
            <v>0</v>
          </cell>
          <cell r="BK199">
            <v>51790</v>
          </cell>
          <cell r="BL199">
            <v>0</v>
          </cell>
          <cell r="BM199">
            <v>58</v>
          </cell>
          <cell r="BN199">
            <v>4189</v>
          </cell>
          <cell r="BO199">
            <v>0</v>
          </cell>
          <cell r="BP199">
            <v>0</v>
          </cell>
          <cell r="BQ199">
            <v>0</v>
          </cell>
          <cell r="BR199">
            <v>0</v>
          </cell>
          <cell r="BS199">
            <v>0</v>
          </cell>
          <cell r="BT199">
            <v>4189</v>
          </cell>
        </row>
        <row r="200">
          <cell r="A200">
            <v>766</v>
          </cell>
          <cell r="B200" t="str">
            <v>Woodside Primary School</v>
          </cell>
          <cell r="D200">
            <v>12583</v>
          </cell>
          <cell r="E200">
            <v>0</v>
          </cell>
          <cell r="F200">
            <v>23506</v>
          </cell>
          <cell r="G200">
            <v>52</v>
          </cell>
          <cell r="H200">
            <v>0</v>
          </cell>
          <cell r="I200">
            <v>0</v>
          </cell>
          <cell r="J200">
            <v>297727</v>
          </cell>
          <cell r="K200">
            <v>0</v>
          </cell>
          <cell r="L200">
            <v>28073</v>
          </cell>
          <cell r="M200">
            <v>0</v>
          </cell>
          <cell r="N200">
            <v>21654</v>
          </cell>
          <cell r="O200">
            <v>0</v>
          </cell>
          <cell r="P200">
            <v>0</v>
          </cell>
          <cell r="Q200">
            <v>0</v>
          </cell>
          <cell r="R200">
            <v>0</v>
          </cell>
          <cell r="S200">
            <v>0</v>
          </cell>
          <cell r="T200">
            <v>0</v>
          </cell>
          <cell r="U200">
            <v>0</v>
          </cell>
          <cell r="V200">
            <v>2890</v>
          </cell>
          <cell r="W200">
            <v>26562</v>
          </cell>
          <cell r="X200">
            <v>0</v>
          </cell>
          <cell r="Y200">
            <v>0</v>
          </cell>
          <cell r="Z200">
            <v>0</v>
          </cell>
          <cell r="AA200">
            <v>206153</v>
          </cell>
          <cell r="AB200">
            <v>3137</v>
          </cell>
          <cell r="AC200">
            <v>54466</v>
          </cell>
          <cell r="AD200">
            <v>0</v>
          </cell>
          <cell r="AE200">
            <v>18117</v>
          </cell>
          <cell r="AF200">
            <v>0</v>
          </cell>
          <cell r="AG200">
            <v>5151</v>
          </cell>
          <cell r="AH200">
            <v>1000</v>
          </cell>
          <cell r="AI200">
            <v>1500</v>
          </cell>
          <cell r="AJ200">
            <v>8200</v>
          </cell>
          <cell r="AK200">
            <v>0</v>
          </cell>
          <cell r="AL200">
            <v>3000</v>
          </cell>
          <cell r="AM200">
            <v>1750</v>
          </cell>
          <cell r="AN200">
            <v>9500</v>
          </cell>
          <cell r="AO200">
            <v>1000</v>
          </cell>
          <cell r="AP200">
            <v>6000</v>
          </cell>
          <cell r="AQ200">
            <v>4620</v>
          </cell>
          <cell r="AR200">
            <v>1350</v>
          </cell>
          <cell r="AS200">
            <v>17270</v>
          </cell>
          <cell r="AT200">
            <v>15654</v>
          </cell>
          <cell r="AU200">
            <v>0</v>
          </cell>
          <cell r="AV200">
            <v>5500</v>
          </cell>
          <cell r="AW200">
            <v>2200</v>
          </cell>
          <cell r="AX200">
            <v>0</v>
          </cell>
          <cell r="AY200">
            <v>3327</v>
          </cell>
          <cell r="AZ200">
            <v>0</v>
          </cell>
          <cell r="BA200">
            <v>0</v>
          </cell>
          <cell r="BB200">
            <v>12032</v>
          </cell>
          <cell r="BC200">
            <v>0</v>
          </cell>
          <cell r="BD200">
            <v>0</v>
          </cell>
          <cell r="BE200">
            <v>0</v>
          </cell>
          <cell r="BF200">
            <v>0</v>
          </cell>
          <cell r="BG200">
            <v>24800</v>
          </cell>
          <cell r="BH200">
            <v>0</v>
          </cell>
          <cell r="BI200">
            <v>0</v>
          </cell>
          <cell r="BJ200">
            <v>0</v>
          </cell>
          <cell r="BK200">
            <v>48306</v>
          </cell>
          <cell r="BL200">
            <v>0</v>
          </cell>
          <cell r="BM200">
            <v>52</v>
          </cell>
          <cell r="BN200">
            <v>8562</v>
          </cell>
          <cell r="BO200">
            <v>0</v>
          </cell>
          <cell r="BP200">
            <v>0</v>
          </cell>
          <cell r="BQ200">
            <v>0</v>
          </cell>
          <cell r="BR200">
            <v>0</v>
          </cell>
          <cell r="BS200">
            <v>0</v>
          </cell>
          <cell r="BT200">
            <v>8562</v>
          </cell>
        </row>
        <row r="201">
          <cell r="A201">
            <v>767</v>
          </cell>
          <cell r="B201" t="str">
            <v>St. White's School</v>
          </cell>
          <cell r="D201">
            <v>100953</v>
          </cell>
          <cell r="E201">
            <v>1</v>
          </cell>
          <cell r="F201">
            <v>33609</v>
          </cell>
          <cell r="G201">
            <v>6194</v>
          </cell>
          <cell r="H201">
            <v>0</v>
          </cell>
          <cell r="I201">
            <v>0</v>
          </cell>
          <cell r="J201">
            <v>748246</v>
          </cell>
          <cell r="K201">
            <v>0</v>
          </cell>
          <cell r="L201">
            <v>65834</v>
          </cell>
          <cell r="M201">
            <v>0</v>
          </cell>
          <cell r="N201">
            <v>31521</v>
          </cell>
          <cell r="O201">
            <v>0</v>
          </cell>
          <cell r="P201">
            <v>0</v>
          </cell>
          <cell r="Q201">
            <v>4000</v>
          </cell>
          <cell r="R201">
            <v>0</v>
          </cell>
          <cell r="S201">
            <v>0</v>
          </cell>
          <cell r="T201">
            <v>0</v>
          </cell>
          <cell r="U201">
            <v>0</v>
          </cell>
          <cell r="V201">
            <v>0</v>
          </cell>
          <cell r="W201">
            <v>53519</v>
          </cell>
          <cell r="X201">
            <v>0</v>
          </cell>
          <cell r="Y201">
            <v>0</v>
          </cell>
          <cell r="Z201">
            <v>0</v>
          </cell>
          <cell r="AA201">
            <v>594144</v>
          </cell>
          <cell r="AB201">
            <v>20450</v>
          </cell>
          <cell r="AC201">
            <v>134384</v>
          </cell>
          <cell r="AD201">
            <v>21815</v>
          </cell>
          <cell r="AE201">
            <v>37599</v>
          </cell>
          <cell r="AF201">
            <v>0</v>
          </cell>
          <cell r="AG201">
            <v>17059</v>
          </cell>
          <cell r="AH201">
            <v>1650</v>
          </cell>
          <cell r="AI201">
            <v>6466</v>
          </cell>
          <cell r="AJ201">
            <v>9836</v>
          </cell>
          <cell r="AK201">
            <v>4215</v>
          </cell>
          <cell r="AL201">
            <v>20000</v>
          </cell>
          <cell r="AM201">
            <v>3580</v>
          </cell>
          <cell r="AN201">
            <v>1000</v>
          </cell>
          <cell r="AO201">
            <v>4500</v>
          </cell>
          <cell r="AP201">
            <v>10500</v>
          </cell>
          <cell r="AQ201">
            <v>6918</v>
          </cell>
          <cell r="AR201">
            <v>2600</v>
          </cell>
          <cell r="AS201">
            <v>22481</v>
          </cell>
          <cell r="AT201">
            <v>21252</v>
          </cell>
          <cell r="AU201">
            <v>0</v>
          </cell>
          <cell r="AV201">
            <v>7200</v>
          </cell>
          <cell r="AW201">
            <v>621</v>
          </cell>
          <cell r="AX201">
            <v>0</v>
          </cell>
          <cell r="AY201">
            <v>12615</v>
          </cell>
          <cell r="AZ201">
            <v>0</v>
          </cell>
          <cell r="BA201">
            <v>0</v>
          </cell>
          <cell r="BB201">
            <v>21110</v>
          </cell>
          <cell r="BC201">
            <v>0</v>
          </cell>
          <cell r="BD201">
            <v>0</v>
          </cell>
          <cell r="BE201">
            <v>0</v>
          </cell>
          <cell r="BF201">
            <v>0</v>
          </cell>
          <cell r="BG201">
            <v>37337</v>
          </cell>
          <cell r="BH201">
            <v>0</v>
          </cell>
          <cell r="BI201">
            <v>0</v>
          </cell>
          <cell r="BJ201">
            <v>0</v>
          </cell>
          <cell r="BK201">
            <v>76191</v>
          </cell>
          <cell r="BL201">
            <v>0</v>
          </cell>
          <cell r="BM201">
            <v>949</v>
          </cell>
          <cell r="BN201">
            <v>22079</v>
          </cell>
          <cell r="BO201">
            <v>0</v>
          </cell>
          <cell r="BP201">
            <v>0</v>
          </cell>
          <cell r="BQ201">
            <v>0</v>
          </cell>
          <cell r="BR201">
            <v>0</v>
          </cell>
          <cell r="BS201">
            <v>0</v>
          </cell>
          <cell r="BT201">
            <v>22079</v>
          </cell>
        </row>
        <row r="202">
          <cell r="A202">
            <v>768</v>
          </cell>
          <cell r="B202" t="str">
            <v>St. Mary's Church of England Infant School (Prestbury)</v>
          </cell>
          <cell r="D202">
            <v>124777</v>
          </cell>
          <cell r="E202">
            <v>0</v>
          </cell>
          <cell r="F202">
            <v>0</v>
          </cell>
          <cell r="G202">
            <v>538</v>
          </cell>
          <cell r="H202">
            <v>0</v>
          </cell>
          <cell r="I202">
            <v>0</v>
          </cell>
          <cell r="J202">
            <v>469576</v>
          </cell>
          <cell r="K202">
            <v>0</v>
          </cell>
          <cell r="L202">
            <v>17311</v>
          </cell>
          <cell r="M202">
            <v>0</v>
          </cell>
          <cell r="N202">
            <v>20736</v>
          </cell>
          <cell r="O202">
            <v>0</v>
          </cell>
          <cell r="P202">
            <v>0</v>
          </cell>
          <cell r="Q202">
            <v>0</v>
          </cell>
          <cell r="R202">
            <v>0</v>
          </cell>
          <cell r="S202">
            <v>0</v>
          </cell>
          <cell r="T202">
            <v>0</v>
          </cell>
          <cell r="U202">
            <v>0</v>
          </cell>
          <cell r="V202">
            <v>0</v>
          </cell>
          <cell r="W202">
            <v>35053</v>
          </cell>
          <cell r="X202">
            <v>0</v>
          </cell>
          <cell r="Y202">
            <v>0</v>
          </cell>
          <cell r="Z202">
            <v>0</v>
          </cell>
          <cell r="AA202">
            <v>339806</v>
          </cell>
          <cell r="AB202">
            <v>5000</v>
          </cell>
          <cell r="AC202">
            <v>86787</v>
          </cell>
          <cell r="AD202">
            <v>14163</v>
          </cell>
          <cell r="AE202">
            <v>18924</v>
          </cell>
          <cell r="AF202">
            <v>0</v>
          </cell>
          <cell r="AG202">
            <v>12479</v>
          </cell>
          <cell r="AH202">
            <v>350</v>
          </cell>
          <cell r="AI202">
            <v>1000</v>
          </cell>
          <cell r="AJ202">
            <v>3914</v>
          </cell>
          <cell r="AK202">
            <v>978</v>
          </cell>
          <cell r="AL202">
            <v>94283</v>
          </cell>
          <cell r="AM202">
            <v>2000</v>
          </cell>
          <cell r="AN202">
            <v>1000</v>
          </cell>
          <cell r="AO202">
            <v>1500</v>
          </cell>
          <cell r="AP202">
            <v>12000</v>
          </cell>
          <cell r="AQ202">
            <v>1594</v>
          </cell>
          <cell r="AR202">
            <v>0</v>
          </cell>
          <cell r="AS202">
            <v>10064</v>
          </cell>
          <cell r="AT202">
            <v>2697</v>
          </cell>
          <cell r="AU202">
            <v>0</v>
          </cell>
          <cell r="AV202">
            <v>4750</v>
          </cell>
          <cell r="AW202">
            <v>3800</v>
          </cell>
          <cell r="AX202">
            <v>0</v>
          </cell>
          <cell r="AY202">
            <v>826</v>
          </cell>
          <cell r="AZ202">
            <v>0</v>
          </cell>
          <cell r="BA202">
            <v>0</v>
          </cell>
          <cell r="BB202">
            <v>17480</v>
          </cell>
          <cell r="BC202">
            <v>0</v>
          </cell>
          <cell r="BD202">
            <v>0</v>
          </cell>
          <cell r="BE202">
            <v>0</v>
          </cell>
          <cell r="BF202">
            <v>0</v>
          </cell>
          <cell r="BG202">
            <v>0</v>
          </cell>
          <cell r="BH202">
            <v>0</v>
          </cell>
          <cell r="BI202">
            <v>0</v>
          </cell>
          <cell r="BJ202">
            <v>0</v>
          </cell>
          <cell r="BK202">
            <v>0</v>
          </cell>
          <cell r="BL202">
            <v>0</v>
          </cell>
          <cell r="BM202">
            <v>0</v>
          </cell>
          <cell r="BN202">
            <v>32058</v>
          </cell>
          <cell r="BO202">
            <v>0</v>
          </cell>
          <cell r="BP202">
            <v>538</v>
          </cell>
          <cell r="BQ202">
            <v>0</v>
          </cell>
          <cell r="BR202">
            <v>0</v>
          </cell>
          <cell r="BS202">
            <v>0</v>
          </cell>
          <cell r="BT202">
            <v>32596</v>
          </cell>
        </row>
        <row r="203">
          <cell r="A203">
            <v>769</v>
          </cell>
          <cell r="B203" t="str">
            <v>St. Briavels Parochial Church of England Primary School</v>
          </cell>
          <cell r="D203">
            <v>20950</v>
          </cell>
          <cell r="E203">
            <v>0</v>
          </cell>
          <cell r="F203">
            <v>0</v>
          </cell>
          <cell r="G203">
            <v>192</v>
          </cell>
          <cell r="H203">
            <v>1170</v>
          </cell>
          <cell r="I203">
            <v>0</v>
          </cell>
          <cell r="J203">
            <v>266467</v>
          </cell>
          <cell r="K203">
            <v>0</v>
          </cell>
          <cell r="L203">
            <v>47202</v>
          </cell>
          <cell r="M203">
            <v>0</v>
          </cell>
          <cell r="N203">
            <v>28821</v>
          </cell>
          <cell r="O203">
            <v>0</v>
          </cell>
          <cell r="P203">
            <v>0</v>
          </cell>
          <cell r="Q203">
            <v>0</v>
          </cell>
          <cell r="R203">
            <v>0</v>
          </cell>
          <cell r="S203">
            <v>0</v>
          </cell>
          <cell r="T203">
            <v>0</v>
          </cell>
          <cell r="U203">
            <v>0</v>
          </cell>
          <cell r="V203">
            <v>0</v>
          </cell>
          <cell r="W203">
            <v>25805</v>
          </cell>
          <cell r="X203">
            <v>0</v>
          </cell>
          <cell r="Y203">
            <v>0</v>
          </cell>
          <cell r="Z203">
            <v>0</v>
          </cell>
          <cell r="AA203">
            <v>214709</v>
          </cell>
          <cell r="AB203">
            <v>11849</v>
          </cell>
          <cell r="AC203">
            <v>47977</v>
          </cell>
          <cell r="AD203">
            <v>0</v>
          </cell>
          <cell r="AE203">
            <v>20022</v>
          </cell>
          <cell r="AF203">
            <v>0</v>
          </cell>
          <cell r="AG203">
            <v>8122</v>
          </cell>
          <cell r="AH203">
            <v>900</v>
          </cell>
          <cell r="AI203">
            <v>750</v>
          </cell>
          <cell r="AJ203">
            <v>2110</v>
          </cell>
          <cell r="AK203">
            <v>704</v>
          </cell>
          <cell r="AL203">
            <v>4000</v>
          </cell>
          <cell r="AM203">
            <v>2000</v>
          </cell>
          <cell r="AN203">
            <v>10070</v>
          </cell>
          <cell r="AO203">
            <v>2000</v>
          </cell>
          <cell r="AP203">
            <v>5000</v>
          </cell>
          <cell r="AQ203">
            <v>1326</v>
          </cell>
          <cell r="AR203">
            <v>1120</v>
          </cell>
          <cell r="AS203">
            <v>19000</v>
          </cell>
          <cell r="AT203">
            <v>2716</v>
          </cell>
          <cell r="AU203">
            <v>0</v>
          </cell>
          <cell r="AV203">
            <v>4460</v>
          </cell>
          <cell r="AW203">
            <v>0</v>
          </cell>
          <cell r="AX203">
            <v>0</v>
          </cell>
          <cell r="AY203">
            <v>870</v>
          </cell>
          <cell r="AZ203">
            <v>0</v>
          </cell>
          <cell r="BA203">
            <v>0</v>
          </cell>
          <cell r="BB203">
            <v>12471</v>
          </cell>
          <cell r="BC203">
            <v>0</v>
          </cell>
          <cell r="BD203">
            <v>0</v>
          </cell>
          <cell r="BE203">
            <v>0</v>
          </cell>
          <cell r="BF203">
            <v>0</v>
          </cell>
          <cell r="BG203">
            <v>0</v>
          </cell>
          <cell r="BH203">
            <v>0</v>
          </cell>
          <cell r="BI203">
            <v>0</v>
          </cell>
          <cell r="BJ203">
            <v>0</v>
          </cell>
          <cell r="BK203">
            <v>1170</v>
          </cell>
          <cell r="BL203">
            <v>0</v>
          </cell>
          <cell r="BM203">
            <v>192</v>
          </cell>
          <cell r="BN203">
            <v>17069</v>
          </cell>
          <cell r="BO203">
            <v>0</v>
          </cell>
          <cell r="BP203">
            <v>0</v>
          </cell>
          <cell r="BQ203">
            <v>0</v>
          </cell>
          <cell r="BR203">
            <v>0</v>
          </cell>
          <cell r="BS203">
            <v>0</v>
          </cell>
          <cell r="BT203">
            <v>17069</v>
          </cell>
        </row>
        <row r="204">
          <cell r="A204">
            <v>771</v>
          </cell>
          <cell r="B204" t="str">
            <v>Sapperton Church of England Primary School</v>
          </cell>
          <cell r="D204">
            <v>12648</v>
          </cell>
          <cell r="E204">
            <v>0</v>
          </cell>
          <cell r="F204">
            <v>0</v>
          </cell>
          <cell r="G204">
            <v>0</v>
          </cell>
          <cell r="H204">
            <v>0</v>
          </cell>
          <cell r="I204">
            <v>0</v>
          </cell>
          <cell r="J204">
            <v>217763</v>
          </cell>
          <cell r="K204">
            <v>0</v>
          </cell>
          <cell r="L204">
            <v>6555</v>
          </cell>
          <cell r="M204">
            <v>0</v>
          </cell>
          <cell r="N204">
            <v>24938</v>
          </cell>
          <cell r="O204">
            <v>0</v>
          </cell>
          <cell r="P204">
            <v>0</v>
          </cell>
          <cell r="Q204">
            <v>0</v>
          </cell>
          <cell r="R204">
            <v>0</v>
          </cell>
          <cell r="S204">
            <v>0</v>
          </cell>
          <cell r="T204">
            <v>0</v>
          </cell>
          <cell r="U204">
            <v>0</v>
          </cell>
          <cell r="V204">
            <v>0</v>
          </cell>
          <cell r="W204">
            <v>21195</v>
          </cell>
          <cell r="X204">
            <v>0</v>
          </cell>
          <cell r="Y204">
            <v>0</v>
          </cell>
          <cell r="Z204">
            <v>0</v>
          </cell>
          <cell r="AA204">
            <v>157987</v>
          </cell>
          <cell r="AB204">
            <v>15000</v>
          </cell>
          <cell r="AC204">
            <v>25620</v>
          </cell>
          <cell r="AD204">
            <v>6683</v>
          </cell>
          <cell r="AE204">
            <v>19283</v>
          </cell>
          <cell r="AF204">
            <v>0</v>
          </cell>
          <cell r="AG204">
            <v>4458</v>
          </cell>
          <cell r="AH204">
            <v>0</v>
          </cell>
          <cell r="AI204">
            <v>4525</v>
          </cell>
          <cell r="AJ204">
            <v>4986</v>
          </cell>
          <cell r="AK204">
            <v>1246</v>
          </cell>
          <cell r="AL204">
            <v>1500</v>
          </cell>
          <cell r="AM204">
            <v>1500</v>
          </cell>
          <cell r="AN204">
            <v>800</v>
          </cell>
          <cell r="AO204">
            <v>240</v>
          </cell>
          <cell r="AP204">
            <v>2400</v>
          </cell>
          <cell r="AQ204">
            <v>260</v>
          </cell>
          <cell r="AR204">
            <v>1300</v>
          </cell>
          <cell r="AS204">
            <v>12168</v>
          </cell>
          <cell r="AT204">
            <v>1915</v>
          </cell>
          <cell r="AU204">
            <v>0</v>
          </cell>
          <cell r="AV204">
            <v>6577</v>
          </cell>
          <cell r="AW204">
            <v>1267</v>
          </cell>
          <cell r="AX204">
            <v>0</v>
          </cell>
          <cell r="AY204">
            <v>0</v>
          </cell>
          <cell r="AZ204">
            <v>0</v>
          </cell>
          <cell r="BA204">
            <v>0</v>
          </cell>
          <cell r="BB204">
            <v>7384</v>
          </cell>
          <cell r="BC204">
            <v>0</v>
          </cell>
          <cell r="BD204">
            <v>0</v>
          </cell>
          <cell r="BE204">
            <v>0</v>
          </cell>
          <cell r="BF204">
            <v>0</v>
          </cell>
          <cell r="BG204">
            <v>0</v>
          </cell>
          <cell r="BH204">
            <v>0</v>
          </cell>
          <cell r="BI204">
            <v>0</v>
          </cell>
          <cell r="BJ204">
            <v>0</v>
          </cell>
          <cell r="BK204">
            <v>0</v>
          </cell>
          <cell r="BL204">
            <v>0</v>
          </cell>
          <cell r="BM204">
            <v>0</v>
          </cell>
          <cell r="BN204">
            <v>6000</v>
          </cell>
          <cell r="BO204">
            <v>0</v>
          </cell>
          <cell r="BP204">
            <v>0</v>
          </cell>
          <cell r="BQ204">
            <v>0</v>
          </cell>
          <cell r="BR204">
            <v>0</v>
          </cell>
          <cell r="BS204">
            <v>0</v>
          </cell>
          <cell r="BT204">
            <v>6000</v>
          </cell>
        </row>
        <row r="205">
          <cell r="A205">
            <v>775</v>
          </cell>
          <cell r="B205" t="str">
            <v>Sharpness Primary School</v>
          </cell>
          <cell r="D205">
            <v>22481</v>
          </cell>
          <cell r="E205">
            <v>0</v>
          </cell>
          <cell r="F205">
            <v>15301</v>
          </cell>
          <cell r="G205">
            <v>522</v>
          </cell>
          <cell r="H205">
            <v>0</v>
          </cell>
          <cell r="I205">
            <v>0</v>
          </cell>
          <cell r="J205">
            <v>302836</v>
          </cell>
          <cell r="K205">
            <v>0</v>
          </cell>
          <cell r="L205">
            <v>49915</v>
          </cell>
          <cell r="M205">
            <v>0</v>
          </cell>
          <cell r="N205">
            <v>21118</v>
          </cell>
          <cell r="O205">
            <v>0</v>
          </cell>
          <cell r="P205">
            <v>0</v>
          </cell>
          <cell r="Q205">
            <v>1500</v>
          </cell>
          <cell r="R205">
            <v>8000</v>
          </cell>
          <cell r="S205">
            <v>0</v>
          </cell>
          <cell r="T205">
            <v>0</v>
          </cell>
          <cell r="U205">
            <v>700</v>
          </cell>
          <cell r="V205">
            <v>4000</v>
          </cell>
          <cell r="W205">
            <v>27352</v>
          </cell>
          <cell r="X205">
            <v>0</v>
          </cell>
          <cell r="Y205">
            <v>0</v>
          </cell>
          <cell r="Z205">
            <v>0</v>
          </cell>
          <cell r="AA205">
            <v>246802</v>
          </cell>
          <cell r="AB205">
            <v>1218</v>
          </cell>
          <cell r="AC205">
            <v>74782</v>
          </cell>
          <cell r="AD205">
            <v>10767</v>
          </cell>
          <cell r="AE205">
            <v>25061</v>
          </cell>
          <cell r="AF205">
            <v>0</v>
          </cell>
          <cell r="AG205">
            <v>5080</v>
          </cell>
          <cell r="AH205">
            <v>1300</v>
          </cell>
          <cell r="AI205">
            <v>3707</v>
          </cell>
          <cell r="AJ205">
            <v>3369</v>
          </cell>
          <cell r="AK205">
            <v>0</v>
          </cell>
          <cell r="AL205">
            <v>6350</v>
          </cell>
          <cell r="AM205">
            <v>2420</v>
          </cell>
          <cell r="AN205">
            <v>1400</v>
          </cell>
          <cell r="AO205">
            <v>1800</v>
          </cell>
          <cell r="AP205">
            <v>4000</v>
          </cell>
          <cell r="AQ205">
            <v>4493</v>
          </cell>
          <cell r="AR205">
            <v>400</v>
          </cell>
          <cell r="AS205">
            <v>15350</v>
          </cell>
          <cell r="AT205">
            <v>2073</v>
          </cell>
          <cell r="AU205">
            <v>0</v>
          </cell>
          <cell r="AV205">
            <v>1170</v>
          </cell>
          <cell r="AW205">
            <v>2643</v>
          </cell>
          <cell r="AX205">
            <v>0</v>
          </cell>
          <cell r="AY205">
            <v>15395</v>
          </cell>
          <cell r="AZ205">
            <v>0</v>
          </cell>
          <cell r="BA205">
            <v>1790</v>
          </cell>
          <cell r="BB205">
            <v>6532</v>
          </cell>
          <cell r="BC205">
            <v>0</v>
          </cell>
          <cell r="BD205">
            <v>0</v>
          </cell>
          <cell r="BE205">
            <v>0</v>
          </cell>
          <cell r="BF205">
            <v>0</v>
          </cell>
          <cell r="BG205">
            <v>25115</v>
          </cell>
          <cell r="BH205">
            <v>0</v>
          </cell>
          <cell r="BI205">
            <v>0</v>
          </cell>
          <cell r="BJ205">
            <v>0</v>
          </cell>
          <cell r="BK205">
            <v>40416</v>
          </cell>
          <cell r="BL205">
            <v>0</v>
          </cell>
          <cell r="BM205">
            <v>522</v>
          </cell>
          <cell r="BN205">
            <v>0</v>
          </cell>
          <cell r="BO205">
            <v>0</v>
          </cell>
          <cell r="BP205">
            <v>0</v>
          </cell>
          <cell r="BQ205">
            <v>0</v>
          </cell>
          <cell r="BR205">
            <v>0</v>
          </cell>
          <cell r="BS205">
            <v>0</v>
          </cell>
          <cell r="BT205">
            <v>0</v>
          </cell>
        </row>
        <row r="206">
          <cell r="A206">
            <v>776</v>
          </cell>
          <cell r="B206" t="str">
            <v>Sheepscombe School</v>
          </cell>
          <cell r="D206">
            <v>6528</v>
          </cell>
          <cell r="E206">
            <v>0</v>
          </cell>
          <cell r="F206">
            <v>3191</v>
          </cell>
          <cell r="G206">
            <v>477</v>
          </cell>
          <cell r="H206">
            <v>0</v>
          </cell>
          <cell r="I206">
            <v>0</v>
          </cell>
          <cell r="J206">
            <v>209970</v>
          </cell>
          <cell r="K206">
            <v>0</v>
          </cell>
          <cell r="L206">
            <v>6150</v>
          </cell>
          <cell r="M206">
            <v>0</v>
          </cell>
          <cell r="N206">
            <v>20848</v>
          </cell>
          <cell r="O206">
            <v>0</v>
          </cell>
          <cell r="P206">
            <v>0</v>
          </cell>
          <cell r="Q206">
            <v>500</v>
          </cell>
          <cell r="R206">
            <v>0</v>
          </cell>
          <cell r="S206">
            <v>0</v>
          </cell>
          <cell r="T206">
            <v>0</v>
          </cell>
          <cell r="U206">
            <v>0</v>
          </cell>
          <cell r="V206">
            <v>1000</v>
          </cell>
          <cell r="W206">
            <v>21243</v>
          </cell>
          <cell r="X206">
            <v>0</v>
          </cell>
          <cell r="Y206">
            <v>0</v>
          </cell>
          <cell r="Z206">
            <v>0</v>
          </cell>
          <cell r="AA206">
            <v>162898</v>
          </cell>
          <cell r="AB206">
            <v>3300</v>
          </cell>
          <cell r="AC206">
            <v>35684</v>
          </cell>
          <cell r="AD206">
            <v>3559</v>
          </cell>
          <cell r="AE206">
            <v>11393</v>
          </cell>
          <cell r="AF206">
            <v>0</v>
          </cell>
          <cell r="AG206">
            <v>3425</v>
          </cell>
          <cell r="AH206">
            <v>500</v>
          </cell>
          <cell r="AI206">
            <v>2450</v>
          </cell>
          <cell r="AJ206">
            <v>4486</v>
          </cell>
          <cell r="AK206">
            <v>1122</v>
          </cell>
          <cell r="AL206">
            <v>2250</v>
          </cell>
          <cell r="AM206">
            <v>400</v>
          </cell>
          <cell r="AN206">
            <v>300</v>
          </cell>
          <cell r="AO206">
            <v>300</v>
          </cell>
          <cell r="AP206">
            <v>4000</v>
          </cell>
          <cell r="AQ206">
            <v>1432</v>
          </cell>
          <cell r="AR206">
            <v>1200</v>
          </cell>
          <cell r="AS206">
            <v>7150</v>
          </cell>
          <cell r="AT206">
            <v>1700</v>
          </cell>
          <cell r="AU206">
            <v>0</v>
          </cell>
          <cell r="AV206">
            <v>4950</v>
          </cell>
          <cell r="AW206">
            <v>1704</v>
          </cell>
          <cell r="AX206">
            <v>0</v>
          </cell>
          <cell r="AY206">
            <v>0</v>
          </cell>
          <cell r="AZ206">
            <v>0</v>
          </cell>
          <cell r="BA206">
            <v>838</v>
          </cell>
          <cell r="BB206">
            <v>8874</v>
          </cell>
          <cell r="BC206">
            <v>0</v>
          </cell>
          <cell r="BD206">
            <v>0</v>
          </cell>
          <cell r="BE206">
            <v>0</v>
          </cell>
          <cell r="BF206">
            <v>0</v>
          </cell>
          <cell r="BG206">
            <v>22532</v>
          </cell>
          <cell r="BH206">
            <v>0</v>
          </cell>
          <cell r="BI206">
            <v>0</v>
          </cell>
          <cell r="BJ206">
            <v>0</v>
          </cell>
          <cell r="BK206">
            <v>25723</v>
          </cell>
          <cell r="BL206">
            <v>0</v>
          </cell>
          <cell r="BM206">
            <v>477</v>
          </cell>
          <cell r="BN206">
            <v>2324</v>
          </cell>
          <cell r="BO206">
            <v>0</v>
          </cell>
          <cell r="BP206">
            <v>0</v>
          </cell>
          <cell r="BQ206">
            <v>0</v>
          </cell>
          <cell r="BR206">
            <v>0</v>
          </cell>
          <cell r="BS206">
            <v>0</v>
          </cell>
          <cell r="BT206">
            <v>2324</v>
          </cell>
        </row>
        <row r="207">
          <cell r="A207">
            <v>777</v>
          </cell>
          <cell r="B207" t="str">
            <v>Sherborne Church of England Primary School</v>
          </cell>
          <cell r="D207">
            <v>19578.78</v>
          </cell>
          <cell r="E207">
            <v>0</v>
          </cell>
          <cell r="F207">
            <v>23986</v>
          </cell>
          <cell r="G207">
            <v>479</v>
          </cell>
          <cell r="H207">
            <v>0</v>
          </cell>
          <cell r="I207">
            <v>0</v>
          </cell>
          <cell r="J207">
            <v>153750</v>
          </cell>
          <cell r="K207">
            <v>0</v>
          </cell>
          <cell r="L207">
            <v>18489</v>
          </cell>
          <cell r="M207">
            <v>0</v>
          </cell>
          <cell r="N207">
            <v>18868</v>
          </cell>
          <cell r="O207">
            <v>0</v>
          </cell>
          <cell r="P207">
            <v>2893</v>
          </cell>
          <cell r="Q207">
            <v>8389</v>
          </cell>
          <cell r="R207">
            <v>0</v>
          </cell>
          <cell r="S207">
            <v>500</v>
          </cell>
          <cell r="T207">
            <v>500</v>
          </cell>
          <cell r="U207">
            <v>1500</v>
          </cell>
          <cell r="V207">
            <v>3162</v>
          </cell>
          <cell r="W207">
            <v>17223</v>
          </cell>
          <cell r="X207">
            <v>0</v>
          </cell>
          <cell r="Y207">
            <v>0</v>
          </cell>
          <cell r="Z207">
            <v>0</v>
          </cell>
          <cell r="AA207">
            <v>120263</v>
          </cell>
          <cell r="AB207">
            <v>9518</v>
          </cell>
          <cell r="AC207">
            <v>23678</v>
          </cell>
          <cell r="AD207">
            <v>6159</v>
          </cell>
          <cell r="AE207">
            <v>17287</v>
          </cell>
          <cell r="AF207">
            <v>0</v>
          </cell>
          <cell r="AG207">
            <v>14336</v>
          </cell>
          <cell r="AH207">
            <v>900</v>
          </cell>
          <cell r="AI207">
            <v>3068</v>
          </cell>
          <cell r="AJ207">
            <v>3346</v>
          </cell>
          <cell r="AK207">
            <v>1800</v>
          </cell>
          <cell r="AL207">
            <v>3764</v>
          </cell>
          <cell r="AM207">
            <v>2781</v>
          </cell>
          <cell r="AN207">
            <v>670</v>
          </cell>
          <cell r="AO207">
            <v>266</v>
          </cell>
          <cell r="AP207">
            <v>2245</v>
          </cell>
          <cell r="AQ207">
            <v>1632</v>
          </cell>
          <cell r="AR207">
            <v>300</v>
          </cell>
          <cell r="AS207">
            <v>8497</v>
          </cell>
          <cell r="AT207">
            <v>1484</v>
          </cell>
          <cell r="AU207">
            <v>0</v>
          </cell>
          <cell r="AV207">
            <v>1243</v>
          </cell>
          <cell r="AW207">
            <v>0</v>
          </cell>
          <cell r="AX207">
            <v>0</v>
          </cell>
          <cell r="AY207">
            <v>382</v>
          </cell>
          <cell r="AZ207">
            <v>0</v>
          </cell>
          <cell r="BA207">
            <v>6956</v>
          </cell>
          <cell r="BB207">
            <v>6704</v>
          </cell>
          <cell r="BC207">
            <v>0</v>
          </cell>
          <cell r="BD207">
            <v>0</v>
          </cell>
          <cell r="BE207">
            <v>0</v>
          </cell>
          <cell r="BF207">
            <v>0</v>
          </cell>
          <cell r="BG207">
            <v>21146</v>
          </cell>
          <cell r="BH207">
            <v>0</v>
          </cell>
          <cell r="BI207">
            <v>0</v>
          </cell>
          <cell r="BJ207">
            <v>0</v>
          </cell>
          <cell r="BK207">
            <v>45132</v>
          </cell>
          <cell r="BL207">
            <v>0</v>
          </cell>
          <cell r="BM207">
            <v>479</v>
          </cell>
          <cell r="BN207">
            <v>7573.78</v>
          </cell>
          <cell r="BO207">
            <v>0</v>
          </cell>
          <cell r="BP207">
            <v>0</v>
          </cell>
          <cell r="BQ207">
            <v>0</v>
          </cell>
          <cell r="BR207">
            <v>0</v>
          </cell>
          <cell r="BS207">
            <v>0</v>
          </cell>
          <cell r="BT207">
            <v>7573.78</v>
          </cell>
        </row>
        <row r="208">
          <cell r="A208">
            <v>779</v>
          </cell>
          <cell r="B208" t="str">
            <v>Shurdington Church of England Primary School</v>
          </cell>
          <cell r="D208">
            <v>29953</v>
          </cell>
          <cell r="E208">
            <v>0</v>
          </cell>
          <cell r="F208">
            <v>11020</v>
          </cell>
          <cell r="G208">
            <v>0</v>
          </cell>
          <cell r="H208">
            <v>0</v>
          </cell>
          <cell r="I208">
            <v>0</v>
          </cell>
          <cell r="J208">
            <v>301233</v>
          </cell>
          <cell r="K208">
            <v>0</v>
          </cell>
          <cell r="L208">
            <v>26647</v>
          </cell>
          <cell r="M208">
            <v>0</v>
          </cell>
          <cell r="N208">
            <v>21967</v>
          </cell>
          <cell r="O208">
            <v>0</v>
          </cell>
          <cell r="P208">
            <v>0</v>
          </cell>
          <cell r="Q208">
            <v>0</v>
          </cell>
          <cell r="R208">
            <v>0</v>
          </cell>
          <cell r="S208">
            <v>0</v>
          </cell>
          <cell r="T208">
            <v>0</v>
          </cell>
          <cell r="U208">
            <v>0</v>
          </cell>
          <cell r="V208">
            <v>0</v>
          </cell>
          <cell r="W208">
            <v>25052</v>
          </cell>
          <cell r="X208">
            <v>0</v>
          </cell>
          <cell r="Y208">
            <v>0</v>
          </cell>
          <cell r="Z208">
            <v>0</v>
          </cell>
          <cell r="AA208">
            <v>226708</v>
          </cell>
          <cell r="AB208">
            <v>25270</v>
          </cell>
          <cell r="AC208">
            <v>45394</v>
          </cell>
          <cell r="AD208">
            <v>6179</v>
          </cell>
          <cell r="AE208">
            <v>16678</v>
          </cell>
          <cell r="AF208">
            <v>0</v>
          </cell>
          <cell r="AG208">
            <v>6558</v>
          </cell>
          <cell r="AH208">
            <v>301</v>
          </cell>
          <cell r="AI208">
            <v>0</v>
          </cell>
          <cell r="AJ208">
            <v>2719</v>
          </cell>
          <cell r="AK208">
            <v>1360</v>
          </cell>
          <cell r="AL208">
            <v>6780</v>
          </cell>
          <cell r="AM208">
            <v>3824</v>
          </cell>
          <cell r="AN208">
            <v>400</v>
          </cell>
          <cell r="AO208">
            <v>1093</v>
          </cell>
          <cell r="AP208">
            <v>5411</v>
          </cell>
          <cell r="AQ208">
            <v>2125</v>
          </cell>
          <cell r="AR208">
            <v>450</v>
          </cell>
          <cell r="AS208">
            <v>16945</v>
          </cell>
          <cell r="AT208">
            <v>10485</v>
          </cell>
          <cell r="AU208">
            <v>0</v>
          </cell>
          <cell r="AV208">
            <v>2250</v>
          </cell>
          <cell r="AW208">
            <v>2270</v>
          </cell>
          <cell r="AX208">
            <v>0</v>
          </cell>
          <cell r="AY208">
            <v>3829</v>
          </cell>
          <cell r="AZ208">
            <v>0</v>
          </cell>
          <cell r="BA208">
            <v>9473</v>
          </cell>
          <cell r="BB208">
            <v>0</v>
          </cell>
          <cell r="BC208">
            <v>0</v>
          </cell>
          <cell r="BD208">
            <v>0</v>
          </cell>
          <cell r="BE208">
            <v>0</v>
          </cell>
          <cell r="BF208">
            <v>0</v>
          </cell>
          <cell r="BG208">
            <v>24674</v>
          </cell>
          <cell r="BH208">
            <v>0</v>
          </cell>
          <cell r="BI208">
            <v>0</v>
          </cell>
          <cell r="BJ208">
            <v>0</v>
          </cell>
          <cell r="BK208">
            <v>35693</v>
          </cell>
          <cell r="BL208">
            <v>0</v>
          </cell>
          <cell r="BM208">
            <v>158</v>
          </cell>
          <cell r="BN208">
            <v>8350</v>
          </cell>
          <cell r="BO208">
            <v>0</v>
          </cell>
          <cell r="BP208">
            <v>-157</v>
          </cell>
          <cell r="BQ208">
            <v>0</v>
          </cell>
          <cell r="BR208">
            <v>0</v>
          </cell>
          <cell r="BS208">
            <v>0</v>
          </cell>
          <cell r="BT208">
            <v>8193</v>
          </cell>
        </row>
        <row r="209">
          <cell r="A209">
            <v>780</v>
          </cell>
          <cell r="B209" t="str">
            <v>Siddington Church of England School</v>
          </cell>
          <cell r="D209">
            <v>21997</v>
          </cell>
          <cell r="E209">
            <v>0</v>
          </cell>
          <cell r="F209">
            <v>0</v>
          </cell>
          <cell r="G209">
            <v>835</v>
          </cell>
          <cell r="H209">
            <v>0</v>
          </cell>
          <cell r="I209">
            <v>0</v>
          </cell>
          <cell r="J209">
            <v>170397</v>
          </cell>
          <cell r="K209">
            <v>0</v>
          </cell>
          <cell r="L209">
            <v>35969</v>
          </cell>
          <cell r="M209">
            <v>0</v>
          </cell>
          <cell r="N209">
            <v>15378</v>
          </cell>
          <cell r="O209">
            <v>0</v>
          </cell>
          <cell r="P209">
            <v>0</v>
          </cell>
          <cell r="Q209">
            <v>1190</v>
          </cell>
          <cell r="R209">
            <v>0</v>
          </cell>
          <cell r="S209">
            <v>0</v>
          </cell>
          <cell r="T209">
            <v>0</v>
          </cell>
          <cell r="U209">
            <v>0</v>
          </cell>
          <cell r="V209">
            <v>0</v>
          </cell>
          <cell r="W209">
            <v>19321</v>
          </cell>
          <cell r="X209">
            <v>0</v>
          </cell>
          <cell r="Y209">
            <v>0</v>
          </cell>
          <cell r="Z209">
            <v>0</v>
          </cell>
          <cell r="AA209">
            <v>146006</v>
          </cell>
          <cell r="AB209">
            <v>1800</v>
          </cell>
          <cell r="AC209">
            <v>34338</v>
          </cell>
          <cell r="AD209">
            <v>0</v>
          </cell>
          <cell r="AE209">
            <v>11786</v>
          </cell>
          <cell r="AF209">
            <v>0</v>
          </cell>
          <cell r="AG209">
            <v>6359</v>
          </cell>
          <cell r="AH209">
            <v>500</v>
          </cell>
          <cell r="AI209">
            <v>1500</v>
          </cell>
          <cell r="AJ209">
            <v>2500</v>
          </cell>
          <cell r="AK209">
            <v>0</v>
          </cell>
          <cell r="AL209">
            <v>4100</v>
          </cell>
          <cell r="AM209">
            <v>2000</v>
          </cell>
          <cell r="AN209">
            <v>6600</v>
          </cell>
          <cell r="AO209">
            <v>1500</v>
          </cell>
          <cell r="AP209">
            <v>3300</v>
          </cell>
          <cell r="AQ209">
            <v>1802</v>
          </cell>
          <cell r="AR209">
            <v>300</v>
          </cell>
          <cell r="AS209">
            <v>4971</v>
          </cell>
          <cell r="AT209">
            <v>2186</v>
          </cell>
          <cell r="AU209">
            <v>0</v>
          </cell>
          <cell r="AV209">
            <v>4680</v>
          </cell>
          <cell r="AW209">
            <v>1162</v>
          </cell>
          <cell r="AX209">
            <v>0</v>
          </cell>
          <cell r="AY209">
            <v>2175</v>
          </cell>
          <cell r="AZ209">
            <v>0</v>
          </cell>
          <cell r="BA209">
            <v>519</v>
          </cell>
          <cell r="BB209">
            <v>8620</v>
          </cell>
          <cell r="BC209">
            <v>0</v>
          </cell>
          <cell r="BD209">
            <v>0</v>
          </cell>
          <cell r="BE209">
            <v>0</v>
          </cell>
          <cell r="BF209">
            <v>0</v>
          </cell>
          <cell r="BG209">
            <v>210</v>
          </cell>
          <cell r="BH209">
            <v>0</v>
          </cell>
          <cell r="BI209">
            <v>0</v>
          </cell>
          <cell r="BJ209">
            <v>0</v>
          </cell>
          <cell r="BK209">
            <v>210</v>
          </cell>
          <cell r="BL209">
            <v>0</v>
          </cell>
          <cell r="BM209">
            <v>835</v>
          </cell>
          <cell r="BN209">
            <v>15548</v>
          </cell>
          <cell r="BO209">
            <v>0</v>
          </cell>
          <cell r="BP209">
            <v>0</v>
          </cell>
          <cell r="BQ209">
            <v>0</v>
          </cell>
          <cell r="BR209">
            <v>0</v>
          </cell>
          <cell r="BS209">
            <v>0</v>
          </cell>
          <cell r="BT209">
            <v>15548</v>
          </cell>
        </row>
        <row r="210">
          <cell r="A210">
            <v>781</v>
          </cell>
          <cell r="B210" t="str">
            <v>Gastrells Community Primary School</v>
          </cell>
          <cell r="D210">
            <v>23400</v>
          </cell>
          <cell r="E210">
            <v>0</v>
          </cell>
          <cell r="F210">
            <v>14675</v>
          </cell>
          <cell r="G210">
            <v>624</v>
          </cell>
          <cell r="H210">
            <v>0</v>
          </cell>
          <cell r="I210">
            <v>0</v>
          </cell>
          <cell r="J210">
            <v>397357</v>
          </cell>
          <cell r="K210">
            <v>0</v>
          </cell>
          <cell r="L210">
            <v>129581</v>
          </cell>
          <cell r="M210">
            <v>0</v>
          </cell>
          <cell r="N210">
            <v>19828</v>
          </cell>
          <cell r="O210">
            <v>0</v>
          </cell>
          <cell r="P210">
            <v>0</v>
          </cell>
          <cell r="Q210">
            <v>0</v>
          </cell>
          <cell r="R210">
            <v>0</v>
          </cell>
          <cell r="S210">
            <v>0</v>
          </cell>
          <cell r="T210">
            <v>0</v>
          </cell>
          <cell r="U210">
            <v>0</v>
          </cell>
          <cell r="V210">
            <v>0</v>
          </cell>
          <cell r="W210">
            <v>33897</v>
          </cell>
          <cell r="X210">
            <v>0</v>
          </cell>
          <cell r="Y210">
            <v>0</v>
          </cell>
          <cell r="Z210">
            <v>0</v>
          </cell>
          <cell r="AA210">
            <v>319140</v>
          </cell>
          <cell r="AB210">
            <v>4325</v>
          </cell>
          <cell r="AC210">
            <v>132423</v>
          </cell>
          <cell r="AD210">
            <v>18884</v>
          </cell>
          <cell r="AE210">
            <v>17481</v>
          </cell>
          <cell r="AF210">
            <v>0</v>
          </cell>
          <cell r="AG210">
            <v>13043</v>
          </cell>
          <cell r="AH210">
            <v>0</v>
          </cell>
          <cell r="AI210">
            <v>197</v>
          </cell>
          <cell r="AJ210">
            <v>10577</v>
          </cell>
          <cell r="AK210">
            <v>0</v>
          </cell>
          <cell r="AL210">
            <v>6000</v>
          </cell>
          <cell r="AM210">
            <v>2500</v>
          </cell>
          <cell r="AN210">
            <v>1000</v>
          </cell>
          <cell r="AO210">
            <v>3000</v>
          </cell>
          <cell r="AP210">
            <v>6900</v>
          </cell>
          <cell r="AQ210">
            <v>13398</v>
          </cell>
          <cell r="AR210">
            <v>500</v>
          </cell>
          <cell r="AS210">
            <v>12163</v>
          </cell>
          <cell r="AT210">
            <v>8327</v>
          </cell>
          <cell r="AU210">
            <v>0</v>
          </cell>
          <cell r="AV210">
            <v>5000</v>
          </cell>
          <cell r="AW210">
            <v>3800</v>
          </cell>
          <cell r="AX210">
            <v>0</v>
          </cell>
          <cell r="AY210">
            <v>3915</v>
          </cell>
          <cell r="AZ210">
            <v>0</v>
          </cell>
          <cell r="BA210">
            <v>0</v>
          </cell>
          <cell r="BB210">
            <v>8799</v>
          </cell>
          <cell r="BC210">
            <v>0</v>
          </cell>
          <cell r="BD210">
            <v>0</v>
          </cell>
          <cell r="BE210">
            <v>0</v>
          </cell>
          <cell r="BF210">
            <v>0</v>
          </cell>
          <cell r="BG210">
            <v>27131</v>
          </cell>
          <cell r="BH210">
            <v>0</v>
          </cell>
          <cell r="BI210">
            <v>0</v>
          </cell>
          <cell r="BJ210">
            <v>0</v>
          </cell>
          <cell r="BK210">
            <v>41806</v>
          </cell>
          <cell r="BL210">
            <v>0</v>
          </cell>
          <cell r="BM210">
            <v>624</v>
          </cell>
          <cell r="BN210">
            <v>12691</v>
          </cell>
          <cell r="BO210">
            <v>0</v>
          </cell>
          <cell r="BP210">
            <v>0</v>
          </cell>
          <cell r="BQ210">
            <v>0</v>
          </cell>
          <cell r="BR210">
            <v>0</v>
          </cell>
          <cell r="BS210">
            <v>0</v>
          </cell>
          <cell r="BT210">
            <v>12691</v>
          </cell>
        </row>
        <row r="211">
          <cell r="A211">
            <v>782</v>
          </cell>
          <cell r="B211" t="str">
            <v>Slimbridge Primary School</v>
          </cell>
          <cell r="D211">
            <v>2825</v>
          </cell>
          <cell r="E211">
            <v>0</v>
          </cell>
          <cell r="F211">
            <v>41146</v>
          </cell>
          <cell r="G211">
            <v>0</v>
          </cell>
          <cell r="H211">
            <v>0</v>
          </cell>
          <cell r="I211">
            <v>0</v>
          </cell>
          <cell r="J211">
            <v>275296</v>
          </cell>
          <cell r="K211">
            <v>0</v>
          </cell>
          <cell r="L211">
            <v>25514</v>
          </cell>
          <cell r="M211">
            <v>0</v>
          </cell>
          <cell r="N211">
            <v>19857</v>
          </cell>
          <cell r="O211">
            <v>0</v>
          </cell>
          <cell r="P211">
            <v>0</v>
          </cell>
          <cell r="Q211">
            <v>1669</v>
          </cell>
          <cell r="R211">
            <v>0</v>
          </cell>
          <cell r="S211">
            <v>0</v>
          </cell>
          <cell r="T211">
            <v>0</v>
          </cell>
          <cell r="U211">
            <v>0</v>
          </cell>
          <cell r="V211">
            <v>3500</v>
          </cell>
          <cell r="W211">
            <v>25459</v>
          </cell>
          <cell r="X211">
            <v>0</v>
          </cell>
          <cell r="Y211">
            <v>0</v>
          </cell>
          <cell r="Z211">
            <v>0</v>
          </cell>
          <cell r="AA211">
            <v>229309</v>
          </cell>
          <cell r="AB211">
            <v>1894</v>
          </cell>
          <cell r="AC211">
            <v>50529</v>
          </cell>
          <cell r="AD211">
            <v>2006</v>
          </cell>
          <cell r="AE211">
            <v>18157</v>
          </cell>
          <cell r="AF211">
            <v>0</v>
          </cell>
          <cell r="AG211">
            <v>9094</v>
          </cell>
          <cell r="AH211">
            <v>600</v>
          </cell>
          <cell r="AI211">
            <v>2415</v>
          </cell>
          <cell r="AJ211">
            <v>6177</v>
          </cell>
          <cell r="AK211">
            <v>1544</v>
          </cell>
          <cell r="AL211">
            <v>2000</v>
          </cell>
          <cell r="AM211">
            <v>2370</v>
          </cell>
          <cell r="AN211">
            <v>9498</v>
          </cell>
          <cell r="AO211">
            <v>400</v>
          </cell>
          <cell r="AP211">
            <v>3500</v>
          </cell>
          <cell r="AQ211">
            <v>3119</v>
          </cell>
          <cell r="AR211">
            <v>935</v>
          </cell>
          <cell r="AS211">
            <v>14029</v>
          </cell>
          <cell r="AT211">
            <v>1999</v>
          </cell>
          <cell r="AU211">
            <v>0</v>
          </cell>
          <cell r="AV211">
            <v>2911</v>
          </cell>
          <cell r="AW211">
            <v>2671</v>
          </cell>
          <cell r="AX211">
            <v>0</v>
          </cell>
          <cell r="AY211">
            <v>0</v>
          </cell>
          <cell r="AZ211">
            <v>0</v>
          </cell>
          <cell r="BA211">
            <v>541</v>
          </cell>
          <cell r="BB211">
            <v>9730</v>
          </cell>
          <cell r="BC211">
            <v>0</v>
          </cell>
          <cell r="BD211">
            <v>0</v>
          </cell>
          <cell r="BE211">
            <v>0</v>
          </cell>
          <cell r="BF211">
            <v>0</v>
          </cell>
          <cell r="BG211">
            <v>24485</v>
          </cell>
          <cell r="BH211">
            <v>0</v>
          </cell>
          <cell r="BI211">
            <v>0</v>
          </cell>
          <cell r="BJ211">
            <v>0</v>
          </cell>
          <cell r="BK211">
            <v>65631</v>
          </cell>
          <cell r="BL211">
            <v>0</v>
          </cell>
          <cell r="BM211">
            <v>0</v>
          </cell>
          <cell r="BN211">
            <v>-21308</v>
          </cell>
          <cell r="BO211">
            <v>0</v>
          </cell>
          <cell r="BP211">
            <v>0</v>
          </cell>
          <cell r="BQ211">
            <v>0</v>
          </cell>
          <cell r="BR211">
            <v>0</v>
          </cell>
          <cell r="BS211">
            <v>0</v>
          </cell>
          <cell r="BT211">
            <v>-21308</v>
          </cell>
        </row>
        <row r="212">
          <cell r="A212">
            <v>784</v>
          </cell>
          <cell r="B212" t="str">
            <v>Soudley School</v>
          </cell>
          <cell r="D212">
            <v>51182</v>
          </cell>
          <cell r="E212">
            <v>0</v>
          </cell>
          <cell r="F212">
            <v>0</v>
          </cell>
          <cell r="G212">
            <v>1251</v>
          </cell>
          <cell r="H212">
            <v>0</v>
          </cell>
          <cell r="I212">
            <v>0</v>
          </cell>
          <cell r="J212">
            <v>224058</v>
          </cell>
          <cell r="K212">
            <v>0</v>
          </cell>
          <cell r="L212">
            <v>14061</v>
          </cell>
          <cell r="M212">
            <v>0</v>
          </cell>
          <cell r="N212">
            <v>16429</v>
          </cell>
          <cell r="O212">
            <v>0</v>
          </cell>
          <cell r="P212">
            <v>500</v>
          </cell>
          <cell r="Q212">
            <v>4543</v>
          </cell>
          <cell r="R212">
            <v>0</v>
          </cell>
          <cell r="S212">
            <v>0</v>
          </cell>
          <cell r="T212">
            <v>0</v>
          </cell>
          <cell r="U212">
            <v>3500</v>
          </cell>
          <cell r="V212">
            <v>0</v>
          </cell>
          <cell r="W212">
            <v>21395</v>
          </cell>
          <cell r="X212">
            <v>0</v>
          </cell>
          <cell r="Y212">
            <v>0</v>
          </cell>
          <cell r="Z212">
            <v>0</v>
          </cell>
          <cell r="AA212">
            <v>172985</v>
          </cell>
          <cell r="AB212">
            <v>4000</v>
          </cell>
          <cell r="AC212">
            <v>49150</v>
          </cell>
          <cell r="AD212">
            <v>9750</v>
          </cell>
          <cell r="AE212">
            <v>19227</v>
          </cell>
          <cell r="AF212">
            <v>0</v>
          </cell>
          <cell r="AG212">
            <v>5459</v>
          </cell>
          <cell r="AH212">
            <v>1000</v>
          </cell>
          <cell r="AI212">
            <v>2000</v>
          </cell>
          <cell r="AJ212">
            <v>2679</v>
          </cell>
          <cell r="AK212">
            <v>670</v>
          </cell>
          <cell r="AL212">
            <v>10400</v>
          </cell>
          <cell r="AM212">
            <v>2000</v>
          </cell>
          <cell r="AN212">
            <v>500</v>
          </cell>
          <cell r="AO212">
            <v>700</v>
          </cell>
          <cell r="AP212">
            <v>5974</v>
          </cell>
          <cell r="AQ212">
            <v>1848</v>
          </cell>
          <cell r="AR212">
            <v>574</v>
          </cell>
          <cell r="AS212">
            <v>12354</v>
          </cell>
          <cell r="AT212">
            <v>1931</v>
          </cell>
          <cell r="AU212">
            <v>0</v>
          </cell>
          <cell r="AV212">
            <v>4375</v>
          </cell>
          <cell r="AW212">
            <v>1803</v>
          </cell>
          <cell r="AX212">
            <v>0</v>
          </cell>
          <cell r="AY212">
            <v>435</v>
          </cell>
          <cell r="AZ212">
            <v>0</v>
          </cell>
          <cell r="BA212">
            <v>2381</v>
          </cell>
          <cell r="BB212">
            <v>8696</v>
          </cell>
          <cell r="BC212">
            <v>0</v>
          </cell>
          <cell r="BD212">
            <v>0</v>
          </cell>
          <cell r="BE212">
            <v>0</v>
          </cell>
          <cell r="BF212">
            <v>0</v>
          </cell>
          <cell r="BG212">
            <v>23603</v>
          </cell>
          <cell r="BH212">
            <v>0</v>
          </cell>
          <cell r="BI212">
            <v>0</v>
          </cell>
          <cell r="BJ212">
            <v>0</v>
          </cell>
          <cell r="BK212">
            <v>23603</v>
          </cell>
          <cell r="BL212">
            <v>0</v>
          </cell>
          <cell r="BM212">
            <v>1251</v>
          </cell>
          <cell r="BN212">
            <v>14777</v>
          </cell>
          <cell r="BO212">
            <v>0</v>
          </cell>
          <cell r="BP212">
            <v>0</v>
          </cell>
          <cell r="BQ212">
            <v>0</v>
          </cell>
          <cell r="BR212">
            <v>0</v>
          </cell>
          <cell r="BS212">
            <v>0</v>
          </cell>
          <cell r="BT212">
            <v>14777</v>
          </cell>
        </row>
        <row r="213">
          <cell r="A213">
            <v>786</v>
          </cell>
          <cell r="B213" t="str">
            <v>Ann Edwards Church of England Primary School</v>
          </cell>
          <cell r="D213">
            <v>53106</v>
          </cell>
          <cell r="E213">
            <v>0</v>
          </cell>
          <cell r="F213">
            <v>5592</v>
          </cell>
          <cell r="G213">
            <v>5131</v>
          </cell>
          <cell r="H213">
            <v>0</v>
          </cell>
          <cell r="I213">
            <v>0</v>
          </cell>
          <cell r="J213">
            <v>777730</v>
          </cell>
          <cell r="K213">
            <v>0</v>
          </cell>
          <cell r="L213">
            <v>59864</v>
          </cell>
          <cell r="M213">
            <v>0</v>
          </cell>
          <cell r="N213">
            <v>27811</v>
          </cell>
          <cell r="O213">
            <v>0</v>
          </cell>
          <cell r="P213">
            <v>0</v>
          </cell>
          <cell r="Q213">
            <v>3000</v>
          </cell>
          <cell r="R213">
            <v>0</v>
          </cell>
          <cell r="S213">
            <v>0</v>
          </cell>
          <cell r="T213">
            <v>0</v>
          </cell>
          <cell r="U213">
            <v>0</v>
          </cell>
          <cell r="V213">
            <v>0</v>
          </cell>
          <cell r="W213">
            <v>54066</v>
          </cell>
          <cell r="X213">
            <v>0</v>
          </cell>
          <cell r="Y213">
            <v>0</v>
          </cell>
          <cell r="Z213">
            <v>0</v>
          </cell>
          <cell r="AA213">
            <v>496764</v>
          </cell>
          <cell r="AB213">
            <v>16800</v>
          </cell>
          <cell r="AC213">
            <v>192548</v>
          </cell>
          <cell r="AD213">
            <v>18887</v>
          </cell>
          <cell r="AE213">
            <v>38519</v>
          </cell>
          <cell r="AF213">
            <v>0</v>
          </cell>
          <cell r="AG213">
            <v>12074</v>
          </cell>
          <cell r="AH213">
            <v>1000</v>
          </cell>
          <cell r="AI213">
            <v>3090</v>
          </cell>
          <cell r="AJ213">
            <v>11168</v>
          </cell>
          <cell r="AK213">
            <v>0</v>
          </cell>
          <cell r="AL213">
            <v>8240</v>
          </cell>
          <cell r="AM213">
            <v>6500</v>
          </cell>
          <cell r="AN213">
            <v>2060</v>
          </cell>
          <cell r="AO213">
            <v>450</v>
          </cell>
          <cell r="AP213">
            <v>15000</v>
          </cell>
          <cell r="AQ213">
            <v>13340</v>
          </cell>
          <cell r="AR213">
            <v>2515</v>
          </cell>
          <cell r="AS213">
            <v>60212</v>
          </cell>
          <cell r="AT213">
            <v>6554</v>
          </cell>
          <cell r="AU213">
            <v>0</v>
          </cell>
          <cell r="AV213">
            <v>10815</v>
          </cell>
          <cell r="AW213">
            <v>6222</v>
          </cell>
          <cell r="AX213">
            <v>0</v>
          </cell>
          <cell r="AY213">
            <v>2978</v>
          </cell>
          <cell r="AZ213">
            <v>0</v>
          </cell>
          <cell r="BA213">
            <v>1508</v>
          </cell>
          <cell r="BB213">
            <v>15174</v>
          </cell>
          <cell r="BC213">
            <v>0</v>
          </cell>
          <cell r="BD213">
            <v>0</v>
          </cell>
          <cell r="BE213">
            <v>0</v>
          </cell>
          <cell r="BF213">
            <v>0</v>
          </cell>
          <cell r="BG213">
            <v>35762</v>
          </cell>
          <cell r="BH213">
            <v>0</v>
          </cell>
          <cell r="BI213">
            <v>0</v>
          </cell>
          <cell r="BJ213">
            <v>0</v>
          </cell>
          <cell r="BK213">
            <v>46459</v>
          </cell>
          <cell r="BL213">
            <v>0</v>
          </cell>
          <cell r="BM213">
            <v>26</v>
          </cell>
          <cell r="BN213">
            <v>33159</v>
          </cell>
          <cell r="BO213">
            <v>0</v>
          </cell>
          <cell r="BP213">
            <v>0</v>
          </cell>
          <cell r="BQ213">
            <v>0</v>
          </cell>
          <cell r="BR213">
            <v>0</v>
          </cell>
          <cell r="BS213">
            <v>0</v>
          </cell>
          <cell r="BT213">
            <v>33159</v>
          </cell>
        </row>
        <row r="214">
          <cell r="A214">
            <v>787</v>
          </cell>
          <cell r="B214" t="str">
            <v>Southrop Church of England Primary School</v>
          </cell>
          <cell r="D214">
            <v>16794</v>
          </cell>
          <cell r="E214">
            <v>0</v>
          </cell>
          <cell r="F214">
            <v>27440</v>
          </cell>
          <cell r="G214">
            <v>145</v>
          </cell>
          <cell r="H214">
            <v>0</v>
          </cell>
          <cell r="I214">
            <v>0</v>
          </cell>
          <cell r="J214">
            <v>174577</v>
          </cell>
          <cell r="K214">
            <v>0</v>
          </cell>
          <cell r="L214">
            <v>5260</v>
          </cell>
          <cell r="M214">
            <v>0</v>
          </cell>
          <cell r="N214">
            <v>17980</v>
          </cell>
          <cell r="O214">
            <v>0</v>
          </cell>
          <cell r="P214">
            <v>0</v>
          </cell>
          <cell r="Q214">
            <v>0</v>
          </cell>
          <cell r="R214">
            <v>0</v>
          </cell>
          <cell r="S214">
            <v>0</v>
          </cell>
          <cell r="T214">
            <v>0</v>
          </cell>
          <cell r="U214">
            <v>0</v>
          </cell>
          <cell r="V214">
            <v>0</v>
          </cell>
          <cell r="W214">
            <v>18150</v>
          </cell>
          <cell r="X214">
            <v>0</v>
          </cell>
          <cell r="Y214">
            <v>0</v>
          </cell>
          <cell r="Z214">
            <v>0</v>
          </cell>
          <cell r="AA214">
            <v>134207</v>
          </cell>
          <cell r="AB214">
            <v>9277</v>
          </cell>
          <cell r="AC214">
            <v>17312</v>
          </cell>
          <cell r="AD214">
            <v>2273</v>
          </cell>
          <cell r="AE214">
            <v>17924</v>
          </cell>
          <cell r="AF214">
            <v>0</v>
          </cell>
          <cell r="AG214">
            <v>4000</v>
          </cell>
          <cell r="AH214">
            <v>3600</v>
          </cell>
          <cell r="AI214">
            <v>1000</v>
          </cell>
          <cell r="AJ214">
            <v>1890</v>
          </cell>
          <cell r="AK214">
            <v>0</v>
          </cell>
          <cell r="AL214">
            <v>3500</v>
          </cell>
          <cell r="AM214">
            <v>245</v>
          </cell>
          <cell r="AN214">
            <v>3711</v>
          </cell>
          <cell r="AO214">
            <v>542</v>
          </cell>
          <cell r="AP214">
            <v>2500</v>
          </cell>
          <cell r="AQ214">
            <v>1351</v>
          </cell>
          <cell r="AR214">
            <v>870</v>
          </cell>
          <cell r="AS214">
            <v>12130</v>
          </cell>
          <cell r="AT214">
            <v>0</v>
          </cell>
          <cell r="AU214">
            <v>0</v>
          </cell>
          <cell r="AV214">
            <v>2120</v>
          </cell>
          <cell r="AW214">
            <v>1161</v>
          </cell>
          <cell r="AX214">
            <v>0</v>
          </cell>
          <cell r="AY214">
            <v>374</v>
          </cell>
          <cell r="AZ214">
            <v>0</v>
          </cell>
          <cell r="BA214">
            <v>500</v>
          </cell>
          <cell r="BB214">
            <v>7274</v>
          </cell>
          <cell r="BC214">
            <v>0</v>
          </cell>
          <cell r="BD214">
            <v>0</v>
          </cell>
          <cell r="BE214">
            <v>0</v>
          </cell>
          <cell r="BF214">
            <v>0</v>
          </cell>
          <cell r="BG214">
            <v>21587</v>
          </cell>
          <cell r="BH214">
            <v>0</v>
          </cell>
          <cell r="BI214">
            <v>0</v>
          </cell>
          <cell r="BJ214">
            <v>0</v>
          </cell>
          <cell r="BK214">
            <v>10000</v>
          </cell>
          <cell r="BL214">
            <v>0</v>
          </cell>
          <cell r="BM214">
            <v>145</v>
          </cell>
          <cell r="BN214">
            <v>5000</v>
          </cell>
          <cell r="BO214">
            <v>0</v>
          </cell>
          <cell r="BP214">
            <v>39027</v>
          </cell>
          <cell r="BQ214">
            <v>0</v>
          </cell>
          <cell r="BR214">
            <v>0</v>
          </cell>
          <cell r="BS214">
            <v>0</v>
          </cell>
          <cell r="BT214">
            <v>44027</v>
          </cell>
        </row>
        <row r="215">
          <cell r="A215">
            <v>788</v>
          </cell>
          <cell r="B215" t="str">
            <v>Didbrook Primary School</v>
          </cell>
          <cell r="D215">
            <v>17965</v>
          </cell>
          <cell r="E215">
            <v>0</v>
          </cell>
          <cell r="F215">
            <v>36309</v>
          </cell>
          <cell r="G215">
            <v>231</v>
          </cell>
          <cell r="H215">
            <v>0</v>
          </cell>
          <cell r="I215">
            <v>0</v>
          </cell>
          <cell r="J215">
            <v>58172</v>
          </cell>
          <cell r="K215">
            <v>0</v>
          </cell>
          <cell r="L215">
            <v>2842</v>
          </cell>
          <cell r="M215">
            <v>0</v>
          </cell>
          <cell r="N215">
            <v>8075</v>
          </cell>
          <cell r="O215">
            <v>0</v>
          </cell>
          <cell r="P215">
            <v>0</v>
          </cell>
          <cell r="Q215">
            <v>0</v>
          </cell>
          <cell r="R215">
            <v>0</v>
          </cell>
          <cell r="S215">
            <v>0</v>
          </cell>
          <cell r="T215">
            <v>0</v>
          </cell>
          <cell r="U215">
            <v>0</v>
          </cell>
          <cell r="V215">
            <v>0</v>
          </cell>
          <cell r="W215">
            <v>17395</v>
          </cell>
          <cell r="X215">
            <v>0</v>
          </cell>
          <cell r="Y215">
            <v>0</v>
          </cell>
          <cell r="Z215">
            <v>0</v>
          </cell>
          <cell r="AA215">
            <v>32540</v>
          </cell>
          <cell r="AB215">
            <v>1500</v>
          </cell>
          <cell r="AC215">
            <v>9318</v>
          </cell>
          <cell r="AD215">
            <v>1944</v>
          </cell>
          <cell r="AE215">
            <v>5341</v>
          </cell>
          <cell r="AF215">
            <v>0</v>
          </cell>
          <cell r="AG215">
            <v>2098</v>
          </cell>
          <cell r="AH215">
            <v>200</v>
          </cell>
          <cell r="AI215">
            <v>0</v>
          </cell>
          <cell r="AJ215">
            <v>1600</v>
          </cell>
          <cell r="AK215">
            <v>400</v>
          </cell>
          <cell r="AL215">
            <v>250</v>
          </cell>
          <cell r="AM215">
            <v>200</v>
          </cell>
          <cell r="AN215">
            <v>0</v>
          </cell>
          <cell r="AO215">
            <v>60</v>
          </cell>
          <cell r="AP215">
            <v>1300</v>
          </cell>
          <cell r="AQ215">
            <v>3350</v>
          </cell>
          <cell r="AR215">
            <v>140</v>
          </cell>
          <cell r="AS215">
            <v>11948</v>
          </cell>
          <cell r="AT215">
            <v>450</v>
          </cell>
          <cell r="AU215">
            <v>0</v>
          </cell>
          <cell r="AV215">
            <v>5300</v>
          </cell>
          <cell r="AW215">
            <v>360</v>
          </cell>
          <cell r="AX215">
            <v>0</v>
          </cell>
          <cell r="AY215">
            <v>0</v>
          </cell>
          <cell r="AZ215">
            <v>0</v>
          </cell>
          <cell r="BA215">
            <v>0</v>
          </cell>
          <cell r="BB215">
            <v>2312</v>
          </cell>
          <cell r="BC215">
            <v>0</v>
          </cell>
          <cell r="BD215">
            <v>0</v>
          </cell>
          <cell r="BE215">
            <v>0</v>
          </cell>
          <cell r="BF215">
            <v>0</v>
          </cell>
          <cell r="BG215">
            <v>8522</v>
          </cell>
          <cell r="BH215">
            <v>0</v>
          </cell>
          <cell r="BI215">
            <v>0</v>
          </cell>
          <cell r="BJ215">
            <v>0</v>
          </cell>
          <cell r="BK215">
            <v>0</v>
          </cell>
          <cell r="BL215">
            <v>0</v>
          </cell>
          <cell r="BM215">
            <v>231</v>
          </cell>
          <cell r="BN215">
            <v>15763</v>
          </cell>
          <cell r="BO215">
            <v>0</v>
          </cell>
          <cell r="BP215">
            <v>44831</v>
          </cell>
          <cell r="BQ215">
            <v>0</v>
          </cell>
          <cell r="BR215">
            <v>0</v>
          </cell>
          <cell r="BS215">
            <v>0</v>
          </cell>
          <cell r="BT215">
            <v>68669</v>
          </cell>
        </row>
        <row r="216">
          <cell r="A216">
            <v>789</v>
          </cell>
          <cell r="B216" t="str">
            <v>Isbourne Valley Primary</v>
          </cell>
        </row>
        <row r="217">
          <cell r="A217">
            <v>791</v>
          </cell>
          <cell r="B217" t="str">
            <v>The Park Infant School</v>
          </cell>
          <cell r="D217">
            <v>40648</v>
          </cell>
          <cell r="E217">
            <v>398</v>
          </cell>
          <cell r="F217">
            <v>-2755</v>
          </cell>
          <cell r="G217">
            <v>0</v>
          </cell>
          <cell r="H217">
            <v>0</v>
          </cell>
          <cell r="I217">
            <v>0</v>
          </cell>
          <cell r="J217">
            <v>444986</v>
          </cell>
          <cell r="K217">
            <v>0</v>
          </cell>
          <cell r="L217">
            <v>70079</v>
          </cell>
          <cell r="M217">
            <v>0</v>
          </cell>
          <cell r="N217">
            <v>22341</v>
          </cell>
          <cell r="O217">
            <v>0</v>
          </cell>
          <cell r="P217">
            <v>0</v>
          </cell>
          <cell r="Q217">
            <v>1526</v>
          </cell>
          <cell r="R217">
            <v>0</v>
          </cell>
          <cell r="S217">
            <v>0</v>
          </cell>
          <cell r="T217">
            <v>0</v>
          </cell>
          <cell r="U217">
            <v>0</v>
          </cell>
          <cell r="V217">
            <v>1080</v>
          </cell>
          <cell r="W217">
            <v>33202</v>
          </cell>
          <cell r="X217">
            <v>0</v>
          </cell>
          <cell r="Y217">
            <v>0</v>
          </cell>
          <cell r="Z217">
            <v>0</v>
          </cell>
          <cell r="AA217">
            <v>336080</v>
          </cell>
          <cell r="AB217">
            <v>25210</v>
          </cell>
          <cell r="AC217">
            <v>111348</v>
          </cell>
          <cell r="AD217">
            <v>22141</v>
          </cell>
          <cell r="AE217">
            <v>32158</v>
          </cell>
          <cell r="AF217">
            <v>0</v>
          </cell>
          <cell r="AG217">
            <v>14002</v>
          </cell>
          <cell r="AH217">
            <v>1000</v>
          </cell>
          <cell r="AI217">
            <v>600</v>
          </cell>
          <cell r="AJ217">
            <v>0</v>
          </cell>
          <cell r="AK217">
            <v>3930</v>
          </cell>
          <cell r="AL217">
            <v>4000</v>
          </cell>
          <cell r="AM217">
            <v>1000</v>
          </cell>
          <cell r="AN217">
            <v>2500</v>
          </cell>
          <cell r="AO217">
            <v>2465</v>
          </cell>
          <cell r="AP217">
            <v>12590</v>
          </cell>
          <cell r="AQ217">
            <v>7831</v>
          </cell>
          <cell r="AR217">
            <v>500</v>
          </cell>
          <cell r="AS217">
            <v>7985</v>
          </cell>
          <cell r="AT217">
            <v>0</v>
          </cell>
          <cell r="AU217">
            <v>0</v>
          </cell>
          <cell r="AV217">
            <v>4043</v>
          </cell>
          <cell r="AW217">
            <v>4352</v>
          </cell>
          <cell r="AX217">
            <v>0</v>
          </cell>
          <cell r="AY217">
            <v>9852</v>
          </cell>
          <cell r="AZ217">
            <v>0</v>
          </cell>
          <cell r="BA217">
            <v>0</v>
          </cell>
          <cell r="BB217">
            <v>10673</v>
          </cell>
          <cell r="BC217">
            <v>0</v>
          </cell>
          <cell r="BD217">
            <v>0</v>
          </cell>
          <cell r="BE217">
            <v>0</v>
          </cell>
          <cell r="BF217">
            <v>0</v>
          </cell>
          <cell r="BG217">
            <v>28769</v>
          </cell>
          <cell r="BH217">
            <v>0</v>
          </cell>
          <cell r="BI217">
            <v>0</v>
          </cell>
          <cell r="BJ217">
            <v>0</v>
          </cell>
          <cell r="BK217">
            <v>26014</v>
          </cell>
          <cell r="BL217">
            <v>0</v>
          </cell>
          <cell r="BM217">
            <v>0</v>
          </cell>
          <cell r="BN217">
            <v>0</v>
          </cell>
          <cell r="BO217">
            <v>0</v>
          </cell>
          <cell r="BP217">
            <v>0</v>
          </cell>
          <cell r="BQ217">
            <v>0</v>
          </cell>
          <cell r="BR217">
            <v>0</v>
          </cell>
          <cell r="BS217">
            <v>0</v>
          </cell>
          <cell r="BT217">
            <v>0</v>
          </cell>
        </row>
        <row r="218">
          <cell r="A218">
            <v>793</v>
          </cell>
          <cell r="B218" t="str">
            <v>Steam Mills Primary School</v>
          </cell>
          <cell r="D218">
            <v>20913</v>
          </cell>
          <cell r="E218">
            <v>0</v>
          </cell>
          <cell r="F218">
            <v>101476</v>
          </cell>
          <cell r="G218">
            <v>229</v>
          </cell>
          <cell r="H218">
            <v>0</v>
          </cell>
          <cell r="I218">
            <v>0</v>
          </cell>
          <cell r="J218">
            <v>316440</v>
          </cell>
          <cell r="K218">
            <v>0</v>
          </cell>
          <cell r="L218">
            <v>17269</v>
          </cell>
          <cell r="M218">
            <v>0</v>
          </cell>
          <cell r="N218">
            <v>20797</v>
          </cell>
          <cell r="O218">
            <v>0</v>
          </cell>
          <cell r="P218">
            <v>0</v>
          </cell>
          <cell r="Q218">
            <v>8000</v>
          </cell>
          <cell r="R218">
            <v>0</v>
          </cell>
          <cell r="S218">
            <v>0</v>
          </cell>
          <cell r="T218">
            <v>0</v>
          </cell>
          <cell r="U218">
            <v>0</v>
          </cell>
          <cell r="V218">
            <v>1000</v>
          </cell>
          <cell r="W218">
            <v>27768</v>
          </cell>
          <cell r="X218">
            <v>0</v>
          </cell>
          <cell r="Y218">
            <v>0</v>
          </cell>
          <cell r="Z218">
            <v>0</v>
          </cell>
          <cell r="AA218">
            <v>248053</v>
          </cell>
          <cell r="AB218">
            <v>7877</v>
          </cell>
          <cell r="AC218">
            <v>39788</v>
          </cell>
          <cell r="AD218">
            <v>12610</v>
          </cell>
          <cell r="AE218">
            <v>20999</v>
          </cell>
          <cell r="AF218">
            <v>0</v>
          </cell>
          <cell r="AG218">
            <v>6749</v>
          </cell>
          <cell r="AH218">
            <v>200</v>
          </cell>
          <cell r="AI218">
            <v>2500</v>
          </cell>
          <cell r="AJ218">
            <v>2710</v>
          </cell>
          <cell r="AK218">
            <v>678</v>
          </cell>
          <cell r="AL218">
            <v>6335</v>
          </cell>
          <cell r="AM218">
            <v>1097</v>
          </cell>
          <cell r="AN218">
            <v>2100</v>
          </cell>
          <cell r="AO218">
            <v>1000</v>
          </cell>
          <cell r="AP218">
            <v>8000</v>
          </cell>
          <cell r="AQ218">
            <v>1802</v>
          </cell>
          <cell r="AR218">
            <v>1100</v>
          </cell>
          <cell r="AS218">
            <v>15440</v>
          </cell>
          <cell r="AT218">
            <v>5290</v>
          </cell>
          <cell r="AU218">
            <v>0</v>
          </cell>
          <cell r="AV218">
            <v>6500</v>
          </cell>
          <cell r="AW218">
            <v>2841</v>
          </cell>
          <cell r="AX218">
            <v>0</v>
          </cell>
          <cell r="AY218">
            <v>1740</v>
          </cell>
          <cell r="AZ218">
            <v>1000</v>
          </cell>
          <cell r="BA218">
            <v>0</v>
          </cell>
          <cell r="BB218">
            <v>9782</v>
          </cell>
          <cell r="BC218">
            <v>0</v>
          </cell>
          <cell r="BD218">
            <v>0</v>
          </cell>
          <cell r="BE218">
            <v>0</v>
          </cell>
          <cell r="BF218">
            <v>0</v>
          </cell>
          <cell r="BG218">
            <v>25619</v>
          </cell>
          <cell r="BH218">
            <v>0</v>
          </cell>
          <cell r="BI218">
            <v>0</v>
          </cell>
          <cell r="BJ218">
            <v>0</v>
          </cell>
          <cell r="BK218">
            <v>127095</v>
          </cell>
          <cell r="BL218">
            <v>0</v>
          </cell>
          <cell r="BM218">
            <v>229</v>
          </cell>
          <cell r="BN218">
            <v>5996</v>
          </cell>
          <cell r="BO218">
            <v>0</v>
          </cell>
          <cell r="BP218">
            <v>0</v>
          </cell>
          <cell r="BQ218">
            <v>0</v>
          </cell>
          <cell r="BR218">
            <v>0</v>
          </cell>
          <cell r="BS218">
            <v>0</v>
          </cell>
          <cell r="BT218">
            <v>5996</v>
          </cell>
        </row>
        <row r="219">
          <cell r="A219">
            <v>795</v>
          </cell>
          <cell r="B219" t="str">
            <v>Tredington Primary School</v>
          </cell>
          <cell r="D219">
            <v>94</v>
          </cell>
          <cell r="E219">
            <v>0</v>
          </cell>
          <cell r="F219">
            <v>37218</v>
          </cell>
          <cell r="G219">
            <v>435</v>
          </cell>
          <cell r="H219">
            <v>0</v>
          </cell>
          <cell r="I219">
            <v>0</v>
          </cell>
          <cell r="J219">
            <v>200262</v>
          </cell>
          <cell r="K219">
            <v>0</v>
          </cell>
          <cell r="L219">
            <v>37312</v>
          </cell>
          <cell r="M219">
            <v>0</v>
          </cell>
          <cell r="N219">
            <v>21028</v>
          </cell>
          <cell r="O219">
            <v>0</v>
          </cell>
          <cell r="P219">
            <v>0</v>
          </cell>
          <cell r="Q219">
            <v>1150</v>
          </cell>
          <cell r="R219">
            <v>0</v>
          </cell>
          <cell r="S219">
            <v>0</v>
          </cell>
          <cell r="T219">
            <v>0</v>
          </cell>
          <cell r="U219">
            <v>3000</v>
          </cell>
          <cell r="V219">
            <v>2000</v>
          </cell>
          <cell r="W219">
            <v>26714</v>
          </cell>
          <cell r="X219">
            <v>0</v>
          </cell>
          <cell r="Y219">
            <v>0</v>
          </cell>
          <cell r="Z219">
            <v>0</v>
          </cell>
          <cell r="AA219">
            <v>161818</v>
          </cell>
          <cell r="AB219">
            <v>0</v>
          </cell>
          <cell r="AC219">
            <v>50270</v>
          </cell>
          <cell r="AD219">
            <v>7171</v>
          </cell>
          <cell r="AE219">
            <v>11823</v>
          </cell>
          <cell r="AF219">
            <v>0</v>
          </cell>
          <cell r="AG219">
            <v>5226</v>
          </cell>
          <cell r="AH219">
            <v>150</v>
          </cell>
          <cell r="AI219">
            <v>850</v>
          </cell>
          <cell r="AJ219">
            <v>1698</v>
          </cell>
          <cell r="AK219">
            <v>424</v>
          </cell>
          <cell r="AL219">
            <v>6556</v>
          </cell>
          <cell r="AM219">
            <v>2221</v>
          </cell>
          <cell r="AN219">
            <v>700</v>
          </cell>
          <cell r="AO219">
            <v>600</v>
          </cell>
          <cell r="AP219">
            <v>5000</v>
          </cell>
          <cell r="AQ219">
            <v>2171</v>
          </cell>
          <cell r="AR219">
            <v>1600</v>
          </cell>
          <cell r="AS219">
            <v>10060</v>
          </cell>
          <cell r="AT219">
            <v>2003</v>
          </cell>
          <cell r="AU219">
            <v>0</v>
          </cell>
          <cell r="AV219">
            <v>4450</v>
          </cell>
          <cell r="AW219">
            <v>1630</v>
          </cell>
          <cell r="AX219">
            <v>0</v>
          </cell>
          <cell r="AY219">
            <v>6470</v>
          </cell>
          <cell r="AZ219">
            <v>2000</v>
          </cell>
          <cell r="BA219">
            <v>244</v>
          </cell>
          <cell r="BB219">
            <v>5425</v>
          </cell>
          <cell r="BC219">
            <v>0</v>
          </cell>
          <cell r="BD219">
            <v>0</v>
          </cell>
          <cell r="BE219">
            <v>0</v>
          </cell>
          <cell r="BF219">
            <v>0</v>
          </cell>
          <cell r="BG219">
            <v>21587</v>
          </cell>
          <cell r="BH219">
            <v>0</v>
          </cell>
          <cell r="BI219">
            <v>0</v>
          </cell>
          <cell r="BJ219">
            <v>0</v>
          </cell>
          <cell r="BK219">
            <v>58805</v>
          </cell>
          <cell r="BL219">
            <v>0</v>
          </cell>
          <cell r="BM219">
            <v>435</v>
          </cell>
          <cell r="BN219">
            <v>1000</v>
          </cell>
          <cell r="BO219">
            <v>0</v>
          </cell>
          <cell r="BP219">
            <v>0</v>
          </cell>
          <cell r="BQ219">
            <v>0</v>
          </cell>
          <cell r="BR219">
            <v>0</v>
          </cell>
          <cell r="BS219">
            <v>0</v>
          </cell>
          <cell r="BT219">
            <v>1000</v>
          </cell>
        </row>
        <row r="220">
          <cell r="A220">
            <v>797</v>
          </cell>
          <cell r="B220" t="str">
            <v>Park Junior School</v>
          </cell>
          <cell r="D220">
            <v>73250</v>
          </cell>
          <cell r="E220">
            <v>0</v>
          </cell>
          <cell r="F220">
            <v>79939</v>
          </cell>
          <cell r="G220">
            <v>58</v>
          </cell>
          <cell r="H220">
            <v>0</v>
          </cell>
          <cell r="I220">
            <v>0</v>
          </cell>
          <cell r="J220">
            <v>580798</v>
          </cell>
          <cell r="K220">
            <v>0</v>
          </cell>
          <cell r="L220">
            <v>59528</v>
          </cell>
          <cell r="M220">
            <v>0</v>
          </cell>
          <cell r="N220">
            <v>29421</v>
          </cell>
          <cell r="O220">
            <v>0</v>
          </cell>
          <cell r="P220">
            <v>0</v>
          </cell>
          <cell r="Q220">
            <v>0</v>
          </cell>
          <cell r="R220">
            <v>0</v>
          </cell>
          <cell r="S220">
            <v>0</v>
          </cell>
          <cell r="T220">
            <v>0</v>
          </cell>
          <cell r="U220">
            <v>0</v>
          </cell>
          <cell r="V220">
            <v>0</v>
          </cell>
          <cell r="W220">
            <v>39575</v>
          </cell>
          <cell r="X220">
            <v>0</v>
          </cell>
          <cell r="Y220">
            <v>0</v>
          </cell>
          <cell r="Z220">
            <v>0</v>
          </cell>
          <cell r="AA220">
            <v>473914</v>
          </cell>
          <cell r="AB220">
            <v>300</v>
          </cell>
          <cell r="AC220">
            <v>100347</v>
          </cell>
          <cell r="AD220">
            <v>17800</v>
          </cell>
          <cell r="AE220">
            <v>34740</v>
          </cell>
          <cell r="AF220">
            <v>0</v>
          </cell>
          <cell r="AG220">
            <v>12986</v>
          </cell>
          <cell r="AH220">
            <v>1500</v>
          </cell>
          <cell r="AI220">
            <v>0</v>
          </cell>
          <cell r="AJ220">
            <v>6957</v>
          </cell>
          <cell r="AK220">
            <v>0</v>
          </cell>
          <cell r="AL220">
            <v>27000</v>
          </cell>
          <cell r="AM220">
            <v>3400</v>
          </cell>
          <cell r="AN220">
            <v>1600</v>
          </cell>
          <cell r="AO220">
            <v>3800</v>
          </cell>
          <cell r="AP220">
            <v>13500</v>
          </cell>
          <cell r="AQ220">
            <v>10707</v>
          </cell>
          <cell r="AR220">
            <v>1730</v>
          </cell>
          <cell r="AS220">
            <v>19813</v>
          </cell>
          <cell r="AT220">
            <v>7955</v>
          </cell>
          <cell r="AU220">
            <v>0</v>
          </cell>
          <cell r="AV220">
            <v>4785</v>
          </cell>
          <cell r="AW220">
            <v>5657</v>
          </cell>
          <cell r="AX220">
            <v>0</v>
          </cell>
          <cell r="AY220">
            <v>11745</v>
          </cell>
          <cell r="AZ220">
            <v>7818</v>
          </cell>
          <cell r="BA220">
            <v>0</v>
          </cell>
          <cell r="BB220">
            <v>14409</v>
          </cell>
          <cell r="BC220">
            <v>0</v>
          </cell>
          <cell r="BD220">
            <v>0</v>
          </cell>
          <cell r="BE220">
            <v>0</v>
          </cell>
          <cell r="BF220">
            <v>0</v>
          </cell>
          <cell r="BG220">
            <v>32423</v>
          </cell>
          <cell r="BH220">
            <v>0</v>
          </cell>
          <cell r="BI220">
            <v>0</v>
          </cell>
          <cell r="BJ220">
            <v>0</v>
          </cell>
          <cell r="BK220">
            <v>112362</v>
          </cell>
          <cell r="BL220">
            <v>0</v>
          </cell>
          <cell r="BM220">
            <v>58</v>
          </cell>
          <cell r="BN220">
            <v>109</v>
          </cell>
          <cell r="BO220">
            <v>0</v>
          </cell>
          <cell r="BP220">
            <v>0</v>
          </cell>
          <cell r="BQ220">
            <v>0</v>
          </cell>
          <cell r="BR220">
            <v>0</v>
          </cell>
          <cell r="BS220">
            <v>0</v>
          </cell>
          <cell r="BT220">
            <v>109</v>
          </cell>
        </row>
        <row r="221">
          <cell r="A221">
            <v>798</v>
          </cell>
          <cell r="B221" t="str">
            <v>Stow-on-the-Wold Primary School</v>
          </cell>
          <cell r="D221">
            <v>39722</v>
          </cell>
          <cell r="E221">
            <v>0</v>
          </cell>
          <cell r="F221">
            <v>5615</v>
          </cell>
          <cell r="G221">
            <v>210</v>
          </cell>
          <cell r="H221">
            <v>0</v>
          </cell>
          <cell r="I221">
            <v>25461</v>
          </cell>
          <cell r="J221">
            <v>358689</v>
          </cell>
          <cell r="K221">
            <v>0</v>
          </cell>
          <cell r="L221">
            <v>32648</v>
          </cell>
          <cell r="M221">
            <v>0</v>
          </cell>
          <cell r="N221">
            <v>19350</v>
          </cell>
          <cell r="O221">
            <v>0</v>
          </cell>
          <cell r="P221">
            <v>0</v>
          </cell>
          <cell r="Q221">
            <v>2000</v>
          </cell>
          <cell r="R221">
            <v>0</v>
          </cell>
          <cell r="S221">
            <v>0</v>
          </cell>
          <cell r="T221">
            <v>0</v>
          </cell>
          <cell r="U221">
            <v>3000</v>
          </cell>
          <cell r="V221">
            <v>0</v>
          </cell>
          <cell r="W221">
            <v>29496</v>
          </cell>
          <cell r="X221">
            <v>0</v>
          </cell>
          <cell r="Y221">
            <v>11510</v>
          </cell>
          <cell r="Z221">
            <v>0</v>
          </cell>
          <cell r="AA221">
            <v>269446</v>
          </cell>
          <cell r="AB221">
            <v>8000</v>
          </cell>
          <cell r="AC221">
            <v>70834</v>
          </cell>
          <cell r="AD221">
            <v>0</v>
          </cell>
          <cell r="AE221">
            <v>19618</v>
          </cell>
          <cell r="AF221">
            <v>0</v>
          </cell>
          <cell r="AG221">
            <v>10806</v>
          </cell>
          <cell r="AH221">
            <v>500</v>
          </cell>
          <cell r="AI221">
            <v>1000</v>
          </cell>
          <cell r="AJ221">
            <v>3408</v>
          </cell>
          <cell r="AK221">
            <v>852</v>
          </cell>
          <cell r="AL221">
            <v>5500</v>
          </cell>
          <cell r="AM221">
            <v>2492</v>
          </cell>
          <cell r="AN221">
            <v>15297</v>
          </cell>
          <cell r="AO221">
            <v>800</v>
          </cell>
          <cell r="AP221">
            <v>5500</v>
          </cell>
          <cell r="AQ221">
            <v>9324</v>
          </cell>
          <cell r="AR221">
            <v>1685</v>
          </cell>
          <cell r="AS221">
            <v>24197</v>
          </cell>
          <cell r="AT221">
            <v>1225</v>
          </cell>
          <cell r="AU221">
            <v>0</v>
          </cell>
          <cell r="AV221">
            <v>2625</v>
          </cell>
          <cell r="AW221">
            <v>3420</v>
          </cell>
          <cell r="AX221">
            <v>0</v>
          </cell>
          <cell r="AY221">
            <v>0</v>
          </cell>
          <cell r="AZ221">
            <v>0</v>
          </cell>
          <cell r="BA221">
            <v>2000</v>
          </cell>
          <cell r="BB221">
            <v>17095</v>
          </cell>
          <cell r="BC221">
            <v>0</v>
          </cell>
          <cell r="BD221">
            <v>0</v>
          </cell>
          <cell r="BE221">
            <v>36971</v>
          </cell>
          <cell r="BF221">
            <v>0</v>
          </cell>
          <cell r="BG221">
            <v>26627</v>
          </cell>
          <cell r="BH221">
            <v>0</v>
          </cell>
          <cell r="BI221">
            <v>0</v>
          </cell>
          <cell r="BJ221">
            <v>0</v>
          </cell>
          <cell r="BK221">
            <v>32242</v>
          </cell>
          <cell r="BL221">
            <v>0</v>
          </cell>
          <cell r="BM221">
            <v>210</v>
          </cell>
          <cell r="BN221">
            <v>9281</v>
          </cell>
          <cell r="BO221">
            <v>0</v>
          </cell>
          <cell r="BP221">
            <v>0</v>
          </cell>
          <cell r="BQ221">
            <v>0</v>
          </cell>
          <cell r="BR221">
            <v>0</v>
          </cell>
          <cell r="BS221">
            <v>0</v>
          </cell>
          <cell r="BT221">
            <v>9281</v>
          </cell>
        </row>
        <row r="222">
          <cell r="A222">
            <v>800</v>
          </cell>
          <cell r="B222" t="str">
            <v>Stratton Church of England Primary School</v>
          </cell>
          <cell r="D222">
            <v>73515</v>
          </cell>
          <cell r="E222">
            <v>0</v>
          </cell>
          <cell r="F222">
            <v>87057</v>
          </cell>
          <cell r="G222">
            <v>0</v>
          </cell>
          <cell r="H222">
            <v>0</v>
          </cell>
          <cell r="I222">
            <v>0</v>
          </cell>
          <cell r="J222">
            <v>543672</v>
          </cell>
          <cell r="K222">
            <v>0</v>
          </cell>
          <cell r="L222">
            <v>20152</v>
          </cell>
          <cell r="M222">
            <v>0</v>
          </cell>
          <cell r="N222">
            <v>23843</v>
          </cell>
          <cell r="O222">
            <v>0</v>
          </cell>
          <cell r="P222">
            <v>0</v>
          </cell>
          <cell r="Q222">
            <v>311</v>
          </cell>
          <cell r="R222">
            <v>0</v>
          </cell>
          <cell r="S222">
            <v>0</v>
          </cell>
          <cell r="T222">
            <v>0</v>
          </cell>
          <cell r="U222">
            <v>0</v>
          </cell>
          <cell r="V222">
            <v>2775</v>
          </cell>
          <cell r="W222">
            <v>39957</v>
          </cell>
          <cell r="X222">
            <v>0</v>
          </cell>
          <cell r="Y222">
            <v>0</v>
          </cell>
          <cell r="Z222">
            <v>0</v>
          </cell>
          <cell r="AA222">
            <v>400242</v>
          </cell>
          <cell r="AB222">
            <v>18426</v>
          </cell>
          <cell r="AC222">
            <v>85937</v>
          </cell>
          <cell r="AD222">
            <v>13059</v>
          </cell>
          <cell r="AE222">
            <v>29536</v>
          </cell>
          <cell r="AF222">
            <v>0</v>
          </cell>
          <cell r="AG222">
            <v>8811</v>
          </cell>
          <cell r="AH222">
            <v>100</v>
          </cell>
          <cell r="AI222">
            <v>0</v>
          </cell>
          <cell r="AJ222">
            <v>3604</v>
          </cell>
          <cell r="AK222">
            <v>902</v>
          </cell>
          <cell r="AL222">
            <v>5000</v>
          </cell>
          <cell r="AM222">
            <v>3000</v>
          </cell>
          <cell r="AN222">
            <v>250</v>
          </cell>
          <cell r="AO222">
            <v>1500</v>
          </cell>
          <cell r="AP222">
            <v>8500</v>
          </cell>
          <cell r="AQ222">
            <v>6364</v>
          </cell>
          <cell r="AR222">
            <v>1250</v>
          </cell>
          <cell r="AS222">
            <v>40096</v>
          </cell>
          <cell r="AT222">
            <v>10763</v>
          </cell>
          <cell r="AU222">
            <v>0</v>
          </cell>
          <cell r="AV222">
            <v>7381</v>
          </cell>
          <cell r="AW222">
            <v>3855</v>
          </cell>
          <cell r="AX222">
            <v>0</v>
          </cell>
          <cell r="AY222">
            <v>3940</v>
          </cell>
          <cell r="AZ222">
            <v>0</v>
          </cell>
          <cell r="BA222">
            <v>220</v>
          </cell>
          <cell r="BB222">
            <v>24469</v>
          </cell>
          <cell r="BC222">
            <v>0</v>
          </cell>
          <cell r="BD222">
            <v>0</v>
          </cell>
          <cell r="BE222">
            <v>0</v>
          </cell>
          <cell r="BF222">
            <v>0</v>
          </cell>
          <cell r="BG222">
            <v>32118</v>
          </cell>
          <cell r="BH222">
            <v>0</v>
          </cell>
          <cell r="BI222">
            <v>0</v>
          </cell>
          <cell r="BJ222">
            <v>0</v>
          </cell>
          <cell r="BK222">
            <v>118283</v>
          </cell>
          <cell r="BL222">
            <v>0</v>
          </cell>
          <cell r="BM222">
            <v>892</v>
          </cell>
          <cell r="BN222">
            <v>27020</v>
          </cell>
          <cell r="BO222">
            <v>0</v>
          </cell>
          <cell r="BP222">
            <v>0</v>
          </cell>
          <cell r="BQ222">
            <v>0</v>
          </cell>
          <cell r="BR222">
            <v>0</v>
          </cell>
          <cell r="BS222">
            <v>0</v>
          </cell>
          <cell r="BT222">
            <v>27020</v>
          </cell>
        </row>
        <row r="223">
          <cell r="A223">
            <v>801</v>
          </cell>
          <cell r="B223" t="str">
            <v>Callowell Primary School</v>
          </cell>
          <cell r="D223">
            <v>17726</v>
          </cell>
          <cell r="E223">
            <v>18881</v>
          </cell>
          <cell r="F223">
            <v>15963</v>
          </cell>
          <cell r="G223">
            <v>2551</v>
          </cell>
          <cell r="H223">
            <v>0</v>
          </cell>
          <cell r="I223">
            <v>0</v>
          </cell>
          <cell r="J223">
            <v>420138</v>
          </cell>
          <cell r="K223">
            <v>0</v>
          </cell>
          <cell r="L223">
            <v>26373</v>
          </cell>
          <cell r="M223">
            <v>0</v>
          </cell>
          <cell r="N223">
            <v>19557</v>
          </cell>
          <cell r="O223">
            <v>0</v>
          </cell>
          <cell r="P223">
            <v>0</v>
          </cell>
          <cell r="Q223">
            <v>0</v>
          </cell>
          <cell r="R223">
            <v>0</v>
          </cell>
          <cell r="S223">
            <v>0</v>
          </cell>
          <cell r="T223">
            <v>0</v>
          </cell>
          <cell r="U223">
            <v>0</v>
          </cell>
          <cell r="V223">
            <v>0</v>
          </cell>
          <cell r="W223">
            <v>34344</v>
          </cell>
          <cell r="X223">
            <v>0</v>
          </cell>
          <cell r="Y223">
            <v>0</v>
          </cell>
          <cell r="Z223">
            <v>0</v>
          </cell>
          <cell r="AA223">
            <v>323235</v>
          </cell>
          <cell r="AB223">
            <v>9251</v>
          </cell>
          <cell r="AC223">
            <v>39203</v>
          </cell>
          <cell r="AD223">
            <v>0</v>
          </cell>
          <cell r="AE223">
            <v>22856</v>
          </cell>
          <cell r="AF223">
            <v>0</v>
          </cell>
          <cell r="AG223">
            <v>14939</v>
          </cell>
          <cell r="AH223">
            <v>0</v>
          </cell>
          <cell r="AI223">
            <v>0</v>
          </cell>
          <cell r="AJ223">
            <v>0</v>
          </cell>
          <cell r="AK223">
            <v>4547</v>
          </cell>
          <cell r="AL223">
            <v>4500</v>
          </cell>
          <cell r="AM223">
            <v>4000</v>
          </cell>
          <cell r="AN223">
            <v>17500</v>
          </cell>
          <cell r="AO223">
            <v>2700</v>
          </cell>
          <cell r="AP223">
            <v>7800</v>
          </cell>
          <cell r="AQ223">
            <v>6780</v>
          </cell>
          <cell r="AR223">
            <v>600</v>
          </cell>
          <cell r="AS223">
            <v>26155</v>
          </cell>
          <cell r="AT223">
            <v>6500</v>
          </cell>
          <cell r="AU223">
            <v>0</v>
          </cell>
          <cell r="AV223">
            <v>11150</v>
          </cell>
          <cell r="AW223">
            <v>3500</v>
          </cell>
          <cell r="AX223">
            <v>0</v>
          </cell>
          <cell r="AY223">
            <v>3800</v>
          </cell>
          <cell r="AZ223">
            <v>0</v>
          </cell>
          <cell r="BA223">
            <v>0</v>
          </cell>
          <cell r="BB223">
            <v>19500</v>
          </cell>
          <cell r="BC223">
            <v>0</v>
          </cell>
          <cell r="BD223">
            <v>0</v>
          </cell>
          <cell r="BE223">
            <v>0</v>
          </cell>
          <cell r="BF223">
            <v>0</v>
          </cell>
          <cell r="BG223">
            <v>28706</v>
          </cell>
          <cell r="BH223">
            <v>0</v>
          </cell>
          <cell r="BI223">
            <v>0</v>
          </cell>
          <cell r="BJ223">
            <v>0</v>
          </cell>
          <cell r="BK223">
            <v>44669</v>
          </cell>
          <cell r="BL223">
            <v>0</v>
          </cell>
          <cell r="BM223">
            <v>2551</v>
          </cell>
          <cell r="BN223">
            <v>8503</v>
          </cell>
          <cell r="BO223">
            <v>0</v>
          </cell>
          <cell r="BP223">
            <v>0</v>
          </cell>
          <cell r="BQ223">
            <v>0</v>
          </cell>
          <cell r="BR223">
            <v>0</v>
          </cell>
          <cell r="BS223">
            <v>0</v>
          </cell>
          <cell r="BT223">
            <v>8503</v>
          </cell>
        </row>
        <row r="224">
          <cell r="A224">
            <v>803</v>
          </cell>
          <cell r="B224" t="str">
            <v>Stroud Valley Community Primary School</v>
          </cell>
          <cell r="D224">
            <v>22289</v>
          </cell>
          <cell r="E224">
            <v>0</v>
          </cell>
          <cell r="F224">
            <v>48991</v>
          </cell>
          <cell r="G224">
            <v>5270</v>
          </cell>
          <cell r="H224">
            <v>0</v>
          </cell>
          <cell r="I224">
            <v>0</v>
          </cell>
          <cell r="J224">
            <v>611578</v>
          </cell>
          <cell r="K224">
            <v>0</v>
          </cell>
          <cell r="L224">
            <v>79118</v>
          </cell>
          <cell r="M224">
            <v>0</v>
          </cell>
          <cell r="N224">
            <v>31590</v>
          </cell>
          <cell r="O224">
            <v>0</v>
          </cell>
          <cell r="P224">
            <v>0</v>
          </cell>
          <cell r="Q224">
            <v>4400</v>
          </cell>
          <cell r="R224">
            <v>0</v>
          </cell>
          <cell r="S224">
            <v>0</v>
          </cell>
          <cell r="T224">
            <v>0</v>
          </cell>
          <cell r="U224">
            <v>6000</v>
          </cell>
          <cell r="V224">
            <v>0</v>
          </cell>
          <cell r="W224">
            <v>44186</v>
          </cell>
          <cell r="X224">
            <v>0</v>
          </cell>
          <cell r="Y224">
            <v>0</v>
          </cell>
          <cell r="Z224">
            <v>0</v>
          </cell>
          <cell r="AA224">
            <v>444620</v>
          </cell>
          <cell r="AB224">
            <v>10800</v>
          </cell>
          <cell r="AC224">
            <v>143218</v>
          </cell>
          <cell r="AD224">
            <v>0</v>
          </cell>
          <cell r="AE224">
            <v>33015</v>
          </cell>
          <cell r="AF224">
            <v>0</v>
          </cell>
          <cell r="AG224">
            <v>15691</v>
          </cell>
          <cell r="AH224">
            <v>1200</v>
          </cell>
          <cell r="AI224">
            <v>800</v>
          </cell>
          <cell r="AJ224">
            <v>4960</v>
          </cell>
          <cell r="AK224">
            <v>1240</v>
          </cell>
          <cell r="AL224">
            <v>8000</v>
          </cell>
          <cell r="AM224">
            <v>6841</v>
          </cell>
          <cell r="AN224">
            <v>22000</v>
          </cell>
          <cell r="AO224">
            <v>2500</v>
          </cell>
          <cell r="AP224">
            <v>15500</v>
          </cell>
          <cell r="AQ224">
            <v>18272</v>
          </cell>
          <cell r="AR224">
            <v>1500</v>
          </cell>
          <cell r="AS224">
            <v>19502</v>
          </cell>
          <cell r="AT224">
            <v>3663</v>
          </cell>
          <cell r="AU224">
            <v>0</v>
          </cell>
          <cell r="AV224">
            <v>6310</v>
          </cell>
          <cell r="AW224">
            <v>5681</v>
          </cell>
          <cell r="AX224">
            <v>0</v>
          </cell>
          <cell r="AY224">
            <v>13050</v>
          </cell>
          <cell r="AZ224">
            <v>0</v>
          </cell>
          <cell r="BA224">
            <v>0</v>
          </cell>
          <cell r="BB224">
            <v>12895</v>
          </cell>
          <cell r="BC224">
            <v>0</v>
          </cell>
          <cell r="BD224">
            <v>0</v>
          </cell>
          <cell r="BE224">
            <v>0</v>
          </cell>
          <cell r="BF224">
            <v>0</v>
          </cell>
          <cell r="BG224">
            <v>33746</v>
          </cell>
          <cell r="BH224">
            <v>0</v>
          </cell>
          <cell r="BI224">
            <v>0</v>
          </cell>
          <cell r="BJ224">
            <v>0</v>
          </cell>
          <cell r="BK224">
            <v>87782</v>
          </cell>
          <cell r="BL224">
            <v>0</v>
          </cell>
          <cell r="BM224">
            <v>225</v>
          </cell>
          <cell r="BN224">
            <v>7903</v>
          </cell>
          <cell r="BO224">
            <v>0</v>
          </cell>
          <cell r="BP224">
            <v>0</v>
          </cell>
          <cell r="BQ224">
            <v>0</v>
          </cell>
          <cell r="BR224">
            <v>0</v>
          </cell>
          <cell r="BS224">
            <v>0</v>
          </cell>
          <cell r="BT224">
            <v>7903</v>
          </cell>
        </row>
        <row r="225">
          <cell r="A225">
            <v>804</v>
          </cell>
          <cell r="B225" t="str">
            <v>Parliament Primary School</v>
          </cell>
          <cell r="D225">
            <v>19033</v>
          </cell>
          <cell r="E225">
            <v>0</v>
          </cell>
          <cell r="F225">
            <v>32013</v>
          </cell>
          <cell r="G225">
            <v>1302</v>
          </cell>
          <cell r="H225">
            <v>0</v>
          </cell>
          <cell r="I225">
            <v>0</v>
          </cell>
          <cell r="J225">
            <v>323279</v>
          </cell>
          <cell r="K225">
            <v>0</v>
          </cell>
          <cell r="L225">
            <v>46776</v>
          </cell>
          <cell r="M225">
            <v>0</v>
          </cell>
          <cell r="N225">
            <v>25177</v>
          </cell>
          <cell r="O225">
            <v>0</v>
          </cell>
          <cell r="P225">
            <v>0</v>
          </cell>
          <cell r="Q225">
            <v>1750</v>
          </cell>
          <cell r="R225">
            <v>0</v>
          </cell>
          <cell r="S225">
            <v>0</v>
          </cell>
          <cell r="T225">
            <v>0</v>
          </cell>
          <cell r="U225">
            <v>0</v>
          </cell>
          <cell r="V225">
            <v>8655</v>
          </cell>
          <cell r="W225">
            <v>30543</v>
          </cell>
          <cell r="X225">
            <v>0</v>
          </cell>
          <cell r="Y225">
            <v>0</v>
          </cell>
          <cell r="Z225">
            <v>0</v>
          </cell>
          <cell r="AA225">
            <v>242076</v>
          </cell>
          <cell r="AB225">
            <v>8394</v>
          </cell>
          <cell r="AC225">
            <v>74462</v>
          </cell>
          <cell r="AD225">
            <v>15484</v>
          </cell>
          <cell r="AE225">
            <v>14198</v>
          </cell>
          <cell r="AF225">
            <v>0</v>
          </cell>
          <cell r="AG225">
            <v>12842</v>
          </cell>
          <cell r="AH225">
            <v>255</v>
          </cell>
          <cell r="AI225">
            <v>1500</v>
          </cell>
          <cell r="AJ225">
            <v>3045</v>
          </cell>
          <cell r="AK225">
            <v>0</v>
          </cell>
          <cell r="AL225">
            <v>7330</v>
          </cell>
          <cell r="AM225">
            <v>4950</v>
          </cell>
          <cell r="AN225">
            <v>820</v>
          </cell>
          <cell r="AO225">
            <v>1770</v>
          </cell>
          <cell r="AP225">
            <v>9525</v>
          </cell>
          <cell r="AQ225">
            <v>13306</v>
          </cell>
          <cell r="AR225">
            <v>1430</v>
          </cell>
          <cell r="AS225">
            <v>12825</v>
          </cell>
          <cell r="AT225">
            <v>1692</v>
          </cell>
          <cell r="AU225">
            <v>0</v>
          </cell>
          <cell r="AV225">
            <v>3625</v>
          </cell>
          <cell r="AW225">
            <v>2825</v>
          </cell>
          <cell r="AX225">
            <v>0</v>
          </cell>
          <cell r="AY225">
            <v>9135</v>
          </cell>
          <cell r="AZ225">
            <v>0</v>
          </cell>
          <cell r="BA225">
            <v>100</v>
          </cell>
          <cell r="BB225">
            <v>9121</v>
          </cell>
          <cell r="BC225">
            <v>0</v>
          </cell>
          <cell r="BD225">
            <v>0</v>
          </cell>
          <cell r="BE225">
            <v>0</v>
          </cell>
          <cell r="BF225">
            <v>0</v>
          </cell>
          <cell r="BG225">
            <v>26186</v>
          </cell>
          <cell r="BH225">
            <v>0</v>
          </cell>
          <cell r="BI225">
            <v>0</v>
          </cell>
          <cell r="BJ225">
            <v>0</v>
          </cell>
          <cell r="BK225">
            <v>58199</v>
          </cell>
          <cell r="BL225">
            <v>0</v>
          </cell>
          <cell r="BM225">
            <v>1302</v>
          </cell>
          <cell r="BN225">
            <v>4503</v>
          </cell>
          <cell r="BO225">
            <v>0</v>
          </cell>
          <cell r="BP225">
            <v>0</v>
          </cell>
          <cell r="BQ225">
            <v>0</v>
          </cell>
          <cell r="BR225">
            <v>0</v>
          </cell>
          <cell r="BS225">
            <v>0</v>
          </cell>
          <cell r="BT225">
            <v>4503</v>
          </cell>
        </row>
        <row r="226">
          <cell r="A226">
            <v>805</v>
          </cell>
          <cell r="B226" t="str">
            <v>Uplands Community Primary School</v>
          </cell>
          <cell r="D226">
            <v>21256</v>
          </cell>
          <cell r="E226">
            <v>0</v>
          </cell>
          <cell r="F226">
            <v>39359</v>
          </cell>
          <cell r="G226">
            <v>1310</v>
          </cell>
          <cell r="H226">
            <v>0</v>
          </cell>
          <cell r="I226">
            <v>0</v>
          </cell>
          <cell r="J226">
            <v>294311</v>
          </cell>
          <cell r="K226">
            <v>0</v>
          </cell>
          <cell r="L226">
            <v>18467</v>
          </cell>
          <cell r="M226">
            <v>0</v>
          </cell>
          <cell r="N226">
            <v>21688</v>
          </cell>
          <cell r="O226">
            <v>0</v>
          </cell>
          <cell r="P226">
            <v>0</v>
          </cell>
          <cell r="Q226">
            <v>0</v>
          </cell>
          <cell r="R226">
            <v>0</v>
          </cell>
          <cell r="S226">
            <v>0</v>
          </cell>
          <cell r="T226">
            <v>0</v>
          </cell>
          <cell r="U226">
            <v>0</v>
          </cell>
          <cell r="V226">
            <v>0</v>
          </cell>
          <cell r="W226">
            <v>26131</v>
          </cell>
          <cell r="X226">
            <v>0</v>
          </cell>
          <cell r="Y226">
            <v>0</v>
          </cell>
          <cell r="Z226">
            <v>0</v>
          </cell>
          <cell r="AA226">
            <v>210347</v>
          </cell>
          <cell r="AB226">
            <v>8980</v>
          </cell>
          <cell r="AC226">
            <v>40528</v>
          </cell>
          <cell r="AD226">
            <v>0</v>
          </cell>
          <cell r="AE226">
            <v>22292</v>
          </cell>
          <cell r="AF226">
            <v>0</v>
          </cell>
          <cell r="AG226">
            <v>6526</v>
          </cell>
          <cell r="AH226">
            <v>150</v>
          </cell>
          <cell r="AI226">
            <v>1000</v>
          </cell>
          <cell r="AJ226">
            <v>2555</v>
          </cell>
          <cell r="AK226">
            <v>639</v>
          </cell>
          <cell r="AL226">
            <v>8000</v>
          </cell>
          <cell r="AM226">
            <v>0</v>
          </cell>
          <cell r="AN226">
            <v>7580</v>
          </cell>
          <cell r="AO226">
            <v>1150</v>
          </cell>
          <cell r="AP226">
            <v>6500</v>
          </cell>
          <cell r="AQ226">
            <v>3403</v>
          </cell>
          <cell r="AR226">
            <v>710</v>
          </cell>
          <cell r="AS226">
            <v>10260</v>
          </cell>
          <cell r="AT226">
            <v>3190</v>
          </cell>
          <cell r="AU226">
            <v>0</v>
          </cell>
          <cell r="AV226">
            <v>5710</v>
          </cell>
          <cell r="AW226">
            <v>0</v>
          </cell>
          <cell r="AX226">
            <v>0</v>
          </cell>
          <cell r="AY226">
            <v>0</v>
          </cell>
          <cell r="AZ226">
            <v>0</v>
          </cell>
          <cell r="BA226">
            <v>20330</v>
          </cell>
          <cell r="BB226">
            <v>14672</v>
          </cell>
          <cell r="BC226">
            <v>0</v>
          </cell>
          <cell r="BD226">
            <v>0</v>
          </cell>
          <cell r="BE226">
            <v>0</v>
          </cell>
          <cell r="BF226">
            <v>0</v>
          </cell>
          <cell r="BG226">
            <v>24737</v>
          </cell>
          <cell r="BH226">
            <v>0</v>
          </cell>
          <cell r="BI226">
            <v>0</v>
          </cell>
          <cell r="BJ226">
            <v>0</v>
          </cell>
          <cell r="BK226">
            <v>64096</v>
          </cell>
          <cell r="BL226">
            <v>0</v>
          </cell>
          <cell r="BM226">
            <v>1310</v>
          </cell>
          <cell r="BN226">
            <v>7331</v>
          </cell>
          <cell r="BO226">
            <v>0</v>
          </cell>
          <cell r="BP226">
            <v>0</v>
          </cell>
          <cell r="BQ226">
            <v>0</v>
          </cell>
          <cell r="BR226">
            <v>0</v>
          </cell>
          <cell r="BS226">
            <v>0</v>
          </cell>
          <cell r="BT226">
            <v>7331</v>
          </cell>
        </row>
        <row r="227">
          <cell r="A227">
            <v>806</v>
          </cell>
          <cell r="B227" t="str">
            <v>Swell Church of England Primary School</v>
          </cell>
          <cell r="D227">
            <v>10819</v>
          </cell>
          <cell r="E227">
            <v>0</v>
          </cell>
          <cell r="F227">
            <v>42555</v>
          </cell>
          <cell r="G227">
            <v>789</v>
          </cell>
          <cell r="H227">
            <v>0</v>
          </cell>
          <cell r="I227">
            <v>0</v>
          </cell>
          <cell r="J227">
            <v>141365</v>
          </cell>
          <cell r="K227">
            <v>0</v>
          </cell>
          <cell r="L227">
            <v>3886</v>
          </cell>
          <cell r="M227">
            <v>0</v>
          </cell>
          <cell r="N227">
            <v>15325</v>
          </cell>
          <cell r="O227">
            <v>10000</v>
          </cell>
          <cell r="P227">
            <v>0</v>
          </cell>
          <cell r="Q227">
            <v>2067</v>
          </cell>
          <cell r="R227">
            <v>0</v>
          </cell>
          <cell r="S227">
            <v>0</v>
          </cell>
          <cell r="T227">
            <v>0</v>
          </cell>
          <cell r="U227">
            <v>0</v>
          </cell>
          <cell r="V227">
            <v>7331</v>
          </cell>
          <cell r="W227">
            <v>16341</v>
          </cell>
          <cell r="X227">
            <v>0</v>
          </cell>
          <cell r="Y227">
            <v>0</v>
          </cell>
          <cell r="Z227">
            <v>0</v>
          </cell>
          <cell r="AA227">
            <v>107050</v>
          </cell>
          <cell r="AB227">
            <v>14598</v>
          </cell>
          <cell r="AC227">
            <v>16785</v>
          </cell>
          <cell r="AD227">
            <v>0</v>
          </cell>
          <cell r="AE227">
            <v>14471</v>
          </cell>
          <cell r="AF227">
            <v>0</v>
          </cell>
          <cell r="AG227">
            <v>2650</v>
          </cell>
          <cell r="AH227">
            <v>200</v>
          </cell>
          <cell r="AI227">
            <v>2000</v>
          </cell>
          <cell r="AJ227">
            <v>3538</v>
          </cell>
          <cell r="AK227">
            <v>0</v>
          </cell>
          <cell r="AL227">
            <v>4000</v>
          </cell>
          <cell r="AM227">
            <v>950</v>
          </cell>
          <cell r="AN227">
            <v>5500</v>
          </cell>
          <cell r="AO227">
            <v>220</v>
          </cell>
          <cell r="AP227">
            <v>2000</v>
          </cell>
          <cell r="AQ227">
            <v>785</v>
          </cell>
          <cell r="AR227">
            <v>500</v>
          </cell>
          <cell r="AS227">
            <v>13033</v>
          </cell>
          <cell r="AT227">
            <v>1127</v>
          </cell>
          <cell r="AU227">
            <v>0</v>
          </cell>
          <cell r="AV227">
            <v>2100</v>
          </cell>
          <cell r="AW227">
            <v>0</v>
          </cell>
          <cell r="AX227">
            <v>0</v>
          </cell>
          <cell r="AY227">
            <v>0</v>
          </cell>
          <cell r="AZ227">
            <v>0</v>
          </cell>
          <cell r="BA227">
            <v>1500</v>
          </cell>
          <cell r="BB227">
            <v>8082</v>
          </cell>
          <cell r="BC227">
            <v>0</v>
          </cell>
          <cell r="BD227">
            <v>0</v>
          </cell>
          <cell r="BE227">
            <v>0</v>
          </cell>
          <cell r="BF227">
            <v>0</v>
          </cell>
          <cell r="BG227">
            <v>21335</v>
          </cell>
          <cell r="BH227">
            <v>0</v>
          </cell>
          <cell r="BI227">
            <v>0</v>
          </cell>
          <cell r="BJ227">
            <v>0</v>
          </cell>
          <cell r="BK227">
            <v>63890</v>
          </cell>
          <cell r="BL227">
            <v>0</v>
          </cell>
          <cell r="BM227">
            <v>789</v>
          </cell>
          <cell r="BN227">
            <v>6045</v>
          </cell>
          <cell r="BO227">
            <v>0</v>
          </cell>
          <cell r="BP227">
            <v>0</v>
          </cell>
          <cell r="BQ227">
            <v>0</v>
          </cell>
          <cell r="BR227">
            <v>0</v>
          </cell>
          <cell r="BS227">
            <v>0</v>
          </cell>
          <cell r="BT227">
            <v>6045</v>
          </cell>
        </row>
        <row r="228">
          <cell r="A228">
            <v>807</v>
          </cell>
          <cell r="B228" t="str">
            <v>Swindon Village Primary School</v>
          </cell>
          <cell r="C228">
            <v>1</v>
          </cell>
          <cell r="D228">
            <v>25728</v>
          </cell>
          <cell r="E228">
            <v>0</v>
          </cell>
          <cell r="F228">
            <v>25952</v>
          </cell>
          <cell r="G228">
            <v>0</v>
          </cell>
          <cell r="H228">
            <v>0</v>
          </cell>
          <cell r="I228">
            <v>0</v>
          </cell>
          <cell r="J228">
            <v>1071813</v>
          </cell>
          <cell r="K228">
            <v>0</v>
          </cell>
          <cell r="L228">
            <v>74790</v>
          </cell>
          <cell r="M228">
            <v>0</v>
          </cell>
          <cell r="N228">
            <v>30515</v>
          </cell>
          <cell r="O228">
            <v>0</v>
          </cell>
          <cell r="P228">
            <v>0</v>
          </cell>
          <cell r="Q228">
            <v>6000</v>
          </cell>
          <cell r="R228">
            <v>0</v>
          </cell>
          <cell r="S228">
            <v>0</v>
          </cell>
          <cell r="T228">
            <v>0</v>
          </cell>
          <cell r="U228">
            <v>0</v>
          </cell>
          <cell r="V228">
            <v>0</v>
          </cell>
          <cell r="W228">
            <v>67450</v>
          </cell>
          <cell r="X228">
            <v>0</v>
          </cell>
          <cell r="Y228">
            <v>0</v>
          </cell>
          <cell r="Z228">
            <v>0</v>
          </cell>
          <cell r="AA228">
            <v>689859</v>
          </cell>
          <cell r="AB228">
            <v>24600</v>
          </cell>
          <cell r="AC228">
            <v>193133</v>
          </cell>
          <cell r="AD228">
            <v>44264</v>
          </cell>
          <cell r="AE228">
            <v>65189</v>
          </cell>
          <cell r="AF228">
            <v>6629</v>
          </cell>
          <cell r="AG228">
            <v>36620</v>
          </cell>
          <cell r="AH228">
            <v>2375</v>
          </cell>
          <cell r="AI228">
            <v>8400</v>
          </cell>
          <cell r="AJ228">
            <v>10965</v>
          </cell>
          <cell r="AK228">
            <v>150</v>
          </cell>
          <cell r="AL228">
            <v>14500</v>
          </cell>
          <cell r="AM228">
            <v>3000</v>
          </cell>
          <cell r="AN228">
            <v>3000</v>
          </cell>
          <cell r="AO228">
            <v>6300</v>
          </cell>
          <cell r="AP228">
            <v>18900</v>
          </cell>
          <cell r="AQ228">
            <v>2114</v>
          </cell>
          <cell r="AR228">
            <v>3700</v>
          </cell>
          <cell r="AS228">
            <v>45340</v>
          </cell>
          <cell r="AT228">
            <v>20396</v>
          </cell>
          <cell r="AU228">
            <v>0</v>
          </cell>
          <cell r="AV228">
            <v>13300</v>
          </cell>
          <cell r="AW228">
            <v>10127</v>
          </cell>
          <cell r="AX228">
            <v>0</v>
          </cell>
          <cell r="AY228">
            <v>10440</v>
          </cell>
          <cell r="AZ228">
            <v>0</v>
          </cell>
          <cell r="BA228">
            <v>1300</v>
          </cell>
          <cell r="BB228">
            <v>13704</v>
          </cell>
          <cell r="BC228">
            <v>0</v>
          </cell>
          <cell r="BD228">
            <v>10000</v>
          </cell>
          <cell r="BE228">
            <v>0</v>
          </cell>
          <cell r="BF228">
            <v>0</v>
          </cell>
          <cell r="BG228">
            <v>43574</v>
          </cell>
          <cell r="BH228">
            <v>0</v>
          </cell>
          <cell r="BI228">
            <v>0</v>
          </cell>
          <cell r="BJ228">
            <v>0</v>
          </cell>
          <cell r="BK228">
            <v>69526</v>
          </cell>
          <cell r="BL228">
            <v>0</v>
          </cell>
          <cell r="BM228">
            <v>0</v>
          </cell>
          <cell r="BN228">
            <v>17991</v>
          </cell>
          <cell r="BO228">
            <v>0</v>
          </cell>
          <cell r="BP228">
            <v>0</v>
          </cell>
          <cell r="BQ228">
            <v>0</v>
          </cell>
          <cell r="BR228">
            <v>0</v>
          </cell>
          <cell r="BS228">
            <v>0</v>
          </cell>
          <cell r="BT228">
            <v>17991</v>
          </cell>
        </row>
        <row r="229">
          <cell r="A229">
            <v>808</v>
          </cell>
          <cell r="B229" t="str">
            <v>Temple Guiting Church of England School</v>
          </cell>
          <cell r="D229">
            <v>17135</v>
          </cell>
          <cell r="E229">
            <v>0</v>
          </cell>
          <cell r="F229">
            <v>23509</v>
          </cell>
          <cell r="G229">
            <v>1265</v>
          </cell>
          <cell r="H229">
            <v>0</v>
          </cell>
          <cell r="I229">
            <v>0</v>
          </cell>
          <cell r="J229">
            <v>221352</v>
          </cell>
          <cell r="K229">
            <v>0</v>
          </cell>
          <cell r="L229">
            <v>3544</v>
          </cell>
          <cell r="M229">
            <v>0</v>
          </cell>
          <cell r="N229">
            <v>12731</v>
          </cell>
          <cell r="O229">
            <v>0</v>
          </cell>
          <cell r="P229">
            <v>0</v>
          </cell>
          <cell r="Q229">
            <v>3100</v>
          </cell>
          <cell r="R229">
            <v>0</v>
          </cell>
          <cell r="S229">
            <v>0</v>
          </cell>
          <cell r="T229">
            <v>0</v>
          </cell>
          <cell r="U229">
            <v>8300</v>
          </cell>
          <cell r="V229">
            <v>7300</v>
          </cell>
          <cell r="W229">
            <v>21431</v>
          </cell>
          <cell r="X229">
            <v>0</v>
          </cell>
          <cell r="Y229">
            <v>0</v>
          </cell>
          <cell r="Z229">
            <v>0</v>
          </cell>
          <cell r="AA229">
            <v>172844</v>
          </cell>
          <cell r="AB229">
            <v>5000</v>
          </cell>
          <cell r="AC229">
            <v>34599</v>
          </cell>
          <cell r="AD229">
            <v>0</v>
          </cell>
          <cell r="AE229">
            <v>10786</v>
          </cell>
          <cell r="AF229">
            <v>0</v>
          </cell>
          <cell r="AG229">
            <v>2014</v>
          </cell>
          <cell r="AH229">
            <v>0</v>
          </cell>
          <cell r="AI229">
            <v>249</v>
          </cell>
          <cell r="AJ229">
            <v>2680</v>
          </cell>
          <cell r="AK229">
            <v>669</v>
          </cell>
          <cell r="AL229">
            <v>5828</v>
          </cell>
          <cell r="AM229">
            <v>1030</v>
          </cell>
          <cell r="AN229">
            <v>7690</v>
          </cell>
          <cell r="AO229">
            <v>720</v>
          </cell>
          <cell r="AP229">
            <v>4120</v>
          </cell>
          <cell r="AQ229">
            <v>2934</v>
          </cell>
          <cell r="AR229">
            <v>555</v>
          </cell>
          <cell r="AS229">
            <v>16807</v>
          </cell>
          <cell r="AT229">
            <v>1420</v>
          </cell>
          <cell r="AU229">
            <v>0</v>
          </cell>
          <cell r="AV229">
            <v>1640</v>
          </cell>
          <cell r="AW229">
            <v>1991</v>
          </cell>
          <cell r="AX229">
            <v>0</v>
          </cell>
          <cell r="AY229">
            <v>435</v>
          </cell>
          <cell r="AZ229">
            <v>0</v>
          </cell>
          <cell r="BA229">
            <v>4847</v>
          </cell>
          <cell r="BB229">
            <v>7790</v>
          </cell>
          <cell r="BC229">
            <v>0</v>
          </cell>
          <cell r="BD229">
            <v>0</v>
          </cell>
          <cell r="BE229">
            <v>0</v>
          </cell>
          <cell r="BF229">
            <v>0</v>
          </cell>
          <cell r="BG229">
            <v>23225</v>
          </cell>
          <cell r="BH229">
            <v>0</v>
          </cell>
          <cell r="BI229">
            <v>0</v>
          </cell>
          <cell r="BJ229">
            <v>0</v>
          </cell>
          <cell r="BK229">
            <v>46734</v>
          </cell>
          <cell r="BL229">
            <v>0</v>
          </cell>
          <cell r="BM229">
            <v>1265</v>
          </cell>
          <cell r="BN229">
            <v>8245</v>
          </cell>
          <cell r="BO229">
            <v>0</v>
          </cell>
          <cell r="BP229">
            <v>0</v>
          </cell>
          <cell r="BQ229">
            <v>0</v>
          </cell>
          <cell r="BR229">
            <v>0</v>
          </cell>
          <cell r="BS229">
            <v>0</v>
          </cell>
          <cell r="BT229">
            <v>8245</v>
          </cell>
        </row>
        <row r="230">
          <cell r="A230">
            <v>810</v>
          </cell>
          <cell r="B230" t="str">
            <v>St. Mary's Church of England Primary School (Tetbury)</v>
          </cell>
          <cell r="D230">
            <v>28157</v>
          </cell>
          <cell r="E230">
            <v>0</v>
          </cell>
          <cell r="F230">
            <v>0</v>
          </cell>
          <cell r="G230">
            <v>74</v>
          </cell>
          <cell r="H230">
            <v>0</v>
          </cell>
          <cell r="I230">
            <v>0</v>
          </cell>
          <cell r="J230">
            <v>745244</v>
          </cell>
          <cell r="K230">
            <v>0</v>
          </cell>
          <cell r="L230">
            <v>63268</v>
          </cell>
          <cell r="M230">
            <v>0</v>
          </cell>
          <cell r="N230">
            <v>21342</v>
          </cell>
          <cell r="O230">
            <v>0</v>
          </cell>
          <cell r="P230">
            <v>0</v>
          </cell>
          <cell r="Q230">
            <v>1701</v>
          </cell>
          <cell r="R230">
            <v>0</v>
          </cell>
          <cell r="S230">
            <v>0</v>
          </cell>
          <cell r="T230">
            <v>0</v>
          </cell>
          <cell r="U230">
            <v>0</v>
          </cell>
          <cell r="V230">
            <v>1300</v>
          </cell>
          <cell r="W230">
            <v>52159</v>
          </cell>
          <cell r="X230">
            <v>0</v>
          </cell>
          <cell r="Y230">
            <v>0</v>
          </cell>
          <cell r="Z230">
            <v>0</v>
          </cell>
          <cell r="AA230">
            <v>525729</v>
          </cell>
          <cell r="AB230">
            <v>42861</v>
          </cell>
          <cell r="AC230">
            <v>156188</v>
          </cell>
          <cell r="AD230">
            <v>28072</v>
          </cell>
          <cell r="AE230">
            <v>35057</v>
          </cell>
          <cell r="AF230">
            <v>0</v>
          </cell>
          <cell r="AG230">
            <v>15215</v>
          </cell>
          <cell r="AH230">
            <v>2000</v>
          </cell>
          <cell r="AI230">
            <v>3000</v>
          </cell>
          <cell r="AJ230">
            <v>19019</v>
          </cell>
          <cell r="AK230">
            <v>0</v>
          </cell>
          <cell r="AL230">
            <v>2000</v>
          </cell>
          <cell r="AM230">
            <v>1585</v>
          </cell>
          <cell r="AN230">
            <v>1500</v>
          </cell>
          <cell r="AO230">
            <v>2500</v>
          </cell>
          <cell r="AP230">
            <v>13500</v>
          </cell>
          <cell r="AQ230">
            <v>3368</v>
          </cell>
          <cell r="AR230">
            <v>1000</v>
          </cell>
          <cell r="AS230">
            <v>18260</v>
          </cell>
          <cell r="AT230">
            <v>2000</v>
          </cell>
          <cell r="AU230">
            <v>0</v>
          </cell>
          <cell r="AV230">
            <v>7714</v>
          </cell>
          <cell r="AW230">
            <v>7040</v>
          </cell>
          <cell r="AX230">
            <v>0</v>
          </cell>
          <cell r="AY230">
            <v>4350</v>
          </cell>
          <cell r="AZ230">
            <v>0</v>
          </cell>
          <cell r="BA230">
            <v>775</v>
          </cell>
          <cell r="BB230">
            <v>17099</v>
          </cell>
          <cell r="BC230">
            <v>0</v>
          </cell>
          <cell r="BD230">
            <v>0</v>
          </cell>
          <cell r="BE230">
            <v>0</v>
          </cell>
          <cell r="BF230">
            <v>0</v>
          </cell>
          <cell r="BG230">
            <v>0</v>
          </cell>
          <cell r="BH230">
            <v>0</v>
          </cell>
          <cell r="BI230">
            <v>0</v>
          </cell>
          <cell r="BJ230">
            <v>0</v>
          </cell>
          <cell r="BK230">
            <v>0</v>
          </cell>
          <cell r="BL230">
            <v>0</v>
          </cell>
          <cell r="BM230">
            <v>74</v>
          </cell>
          <cell r="BN230">
            <v>3339</v>
          </cell>
          <cell r="BO230">
            <v>0</v>
          </cell>
          <cell r="BP230">
            <v>0</v>
          </cell>
          <cell r="BQ230">
            <v>0</v>
          </cell>
          <cell r="BR230">
            <v>0</v>
          </cell>
          <cell r="BS230">
            <v>0</v>
          </cell>
          <cell r="BT230">
            <v>3339</v>
          </cell>
        </row>
        <row r="231">
          <cell r="A231">
            <v>811</v>
          </cell>
          <cell r="B231" t="str">
            <v>Tewkesbury Church of England Primary School</v>
          </cell>
          <cell r="D231">
            <v>60490</v>
          </cell>
          <cell r="E231">
            <v>0</v>
          </cell>
          <cell r="F231">
            <v>0</v>
          </cell>
          <cell r="G231">
            <v>1807</v>
          </cell>
          <cell r="H231">
            <v>0</v>
          </cell>
          <cell r="I231">
            <v>0</v>
          </cell>
          <cell r="J231">
            <v>1037164</v>
          </cell>
          <cell r="K231">
            <v>0</v>
          </cell>
          <cell r="L231">
            <v>106259</v>
          </cell>
          <cell r="M231">
            <v>0</v>
          </cell>
          <cell r="N231">
            <v>55540</v>
          </cell>
          <cell r="O231">
            <v>0</v>
          </cell>
          <cell r="P231">
            <v>0</v>
          </cell>
          <cell r="Q231">
            <v>7000</v>
          </cell>
          <cell r="R231">
            <v>46000</v>
          </cell>
          <cell r="S231">
            <v>0</v>
          </cell>
          <cell r="T231">
            <v>0</v>
          </cell>
          <cell r="U231">
            <v>3000</v>
          </cell>
          <cell r="V231">
            <v>11000</v>
          </cell>
          <cell r="W231">
            <v>66150</v>
          </cell>
          <cell r="X231">
            <v>0</v>
          </cell>
          <cell r="Y231">
            <v>0</v>
          </cell>
          <cell r="Z231">
            <v>0</v>
          </cell>
          <cell r="AA231">
            <v>805724</v>
          </cell>
          <cell r="AB231">
            <v>50167</v>
          </cell>
          <cell r="AC231">
            <v>146725</v>
          </cell>
          <cell r="AD231">
            <v>23899</v>
          </cell>
          <cell r="AE231">
            <v>35951</v>
          </cell>
          <cell r="AF231">
            <v>25748</v>
          </cell>
          <cell r="AG231">
            <v>19534</v>
          </cell>
          <cell r="AH231">
            <v>3000</v>
          </cell>
          <cell r="AI231">
            <v>3200</v>
          </cell>
          <cell r="AJ231">
            <v>8230</v>
          </cell>
          <cell r="AK231">
            <v>2058</v>
          </cell>
          <cell r="AL231">
            <v>35259</v>
          </cell>
          <cell r="AM231">
            <v>6000</v>
          </cell>
          <cell r="AN231">
            <v>1500</v>
          </cell>
          <cell r="AO231">
            <v>1600</v>
          </cell>
          <cell r="AP231">
            <v>11200</v>
          </cell>
          <cell r="AQ231">
            <v>27304</v>
          </cell>
          <cell r="AR231">
            <v>1400</v>
          </cell>
          <cell r="AS231">
            <v>35270</v>
          </cell>
          <cell r="AT231">
            <v>21977</v>
          </cell>
          <cell r="AU231">
            <v>0</v>
          </cell>
          <cell r="AV231">
            <v>10900</v>
          </cell>
          <cell r="AW231">
            <v>10385</v>
          </cell>
          <cell r="AX231">
            <v>0</v>
          </cell>
          <cell r="AY231">
            <v>34184</v>
          </cell>
          <cell r="AZ231">
            <v>10000</v>
          </cell>
          <cell r="BA231">
            <v>2800</v>
          </cell>
          <cell r="BB231">
            <v>16000</v>
          </cell>
          <cell r="BC231">
            <v>0</v>
          </cell>
          <cell r="BD231">
            <v>0</v>
          </cell>
          <cell r="BE231">
            <v>0</v>
          </cell>
          <cell r="BF231">
            <v>0</v>
          </cell>
          <cell r="BG231">
            <v>9138</v>
          </cell>
          <cell r="BH231">
            <v>0</v>
          </cell>
          <cell r="BI231">
            <v>0</v>
          </cell>
          <cell r="BJ231">
            <v>0</v>
          </cell>
          <cell r="BK231">
            <v>0</v>
          </cell>
          <cell r="BL231">
            <v>0</v>
          </cell>
          <cell r="BM231">
            <v>1807</v>
          </cell>
          <cell r="BN231">
            <v>42588</v>
          </cell>
          <cell r="BO231">
            <v>0</v>
          </cell>
          <cell r="BP231">
            <v>9138</v>
          </cell>
          <cell r="BQ231">
            <v>0</v>
          </cell>
          <cell r="BR231">
            <v>0</v>
          </cell>
          <cell r="BS231">
            <v>0</v>
          </cell>
          <cell r="BT231">
            <v>51726</v>
          </cell>
        </row>
        <row r="232">
          <cell r="A232">
            <v>812</v>
          </cell>
          <cell r="B232" t="str">
            <v>The John Moore Primary School</v>
          </cell>
          <cell r="D232">
            <v>26296.98</v>
          </cell>
          <cell r="E232">
            <v>0</v>
          </cell>
          <cell r="F232">
            <v>38670</v>
          </cell>
          <cell r="G232">
            <v>319</v>
          </cell>
          <cell r="H232">
            <v>0</v>
          </cell>
          <cell r="I232">
            <v>0</v>
          </cell>
          <cell r="J232">
            <v>520800</v>
          </cell>
          <cell r="K232">
            <v>0</v>
          </cell>
          <cell r="L232">
            <v>17873</v>
          </cell>
          <cell r="M232">
            <v>0</v>
          </cell>
          <cell r="N232">
            <v>32566</v>
          </cell>
          <cell r="O232">
            <v>0</v>
          </cell>
          <cell r="P232">
            <v>0</v>
          </cell>
          <cell r="Q232">
            <v>7400</v>
          </cell>
          <cell r="R232">
            <v>0</v>
          </cell>
          <cell r="S232">
            <v>0</v>
          </cell>
          <cell r="T232">
            <v>0</v>
          </cell>
          <cell r="U232">
            <v>5720</v>
          </cell>
          <cell r="V232">
            <v>3000</v>
          </cell>
          <cell r="W232">
            <v>39434</v>
          </cell>
          <cell r="X232">
            <v>0</v>
          </cell>
          <cell r="Y232">
            <v>0</v>
          </cell>
          <cell r="Z232">
            <v>0</v>
          </cell>
          <cell r="AA232">
            <v>369327</v>
          </cell>
          <cell r="AB232">
            <v>24518</v>
          </cell>
          <cell r="AC232">
            <v>83385</v>
          </cell>
          <cell r="AD232">
            <v>500</v>
          </cell>
          <cell r="AE232">
            <v>20320</v>
          </cell>
          <cell r="AF232">
            <v>0</v>
          </cell>
          <cell r="AG232">
            <v>13388</v>
          </cell>
          <cell r="AH232">
            <v>2500</v>
          </cell>
          <cell r="AI232">
            <v>2500</v>
          </cell>
          <cell r="AJ232">
            <v>6369</v>
          </cell>
          <cell r="AK232">
            <v>1592</v>
          </cell>
          <cell r="AL232">
            <v>3000</v>
          </cell>
          <cell r="AM232">
            <v>3500</v>
          </cell>
          <cell r="AN232">
            <v>20600</v>
          </cell>
          <cell r="AO232">
            <v>1500</v>
          </cell>
          <cell r="AP232">
            <v>7700</v>
          </cell>
          <cell r="AQ232">
            <v>11204</v>
          </cell>
          <cell r="AR232">
            <v>3575</v>
          </cell>
          <cell r="AS232">
            <v>18891</v>
          </cell>
          <cell r="AT232">
            <v>8053</v>
          </cell>
          <cell r="AU232">
            <v>0</v>
          </cell>
          <cell r="AV232">
            <v>5650</v>
          </cell>
          <cell r="AW232">
            <v>448</v>
          </cell>
          <cell r="AX232">
            <v>0</v>
          </cell>
          <cell r="AY232">
            <v>0</v>
          </cell>
          <cell r="AZ232">
            <v>0</v>
          </cell>
          <cell r="BA232">
            <v>3000</v>
          </cell>
          <cell r="BB232">
            <v>21796</v>
          </cell>
          <cell r="BC232">
            <v>0</v>
          </cell>
          <cell r="BD232">
            <v>0</v>
          </cell>
          <cell r="BE232">
            <v>0</v>
          </cell>
          <cell r="BF232">
            <v>0</v>
          </cell>
          <cell r="BG232">
            <v>15613</v>
          </cell>
          <cell r="BH232">
            <v>0</v>
          </cell>
          <cell r="BI232">
            <v>0</v>
          </cell>
          <cell r="BJ232">
            <v>0</v>
          </cell>
          <cell r="BK232">
            <v>30000</v>
          </cell>
          <cell r="BL232">
            <v>0</v>
          </cell>
          <cell r="BM232">
            <v>319</v>
          </cell>
          <cell r="BN232">
            <v>19773.98</v>
          </cell>
          <cell r="BO232">
            <v>0</v>
          </cell>
          <cell r="BP232">
            <v>24283</v>
          </cell>
          <cell r="BQ232">
            <v>0</v>
          </cell>
          <cell r="BR232">
            <v>0</v>
          </cell>
          <cell r="BS232">
            <v>0</v>
          </cell>
          <cell r="BT232">
            <v>44056.98</v>
          </cell>
        </row>
        <row r="233">
          <cell r="A233">
            <v>814</v>
          </cell>
          <cell r="B233" t="str">
            <v>Mitton Manor Primary School</v>
          </cell>
          <cell r="D233">
            <v>19492</v>
          </cell>
          <cell r="E233">
            <v>0</v>
          </cell>
          <cell r="F233">
            <v>9215</v>
          </cell>
          <cell r="G233">
            <v>0</v>
          </cell>
          <cell r="H233">
            <v>0</v>
          </cell>
          <cell r="I233">
            <v>0</v>
          </cell>
          <cell r="J233">
            <v>501437</v>
          </cell>
          <cell r="K233">
            <v>0</v>
          </cell>
          <cell r="L233">
            <v>28499</v>
          </cell>
          <cell r="M233">
            <v>0</v>
          </cell>
          <cell r="N233">
            <v>14528</v>
          </cell>
          <cell r="O233">
            <v>0</v>
          </cell>
          <cell r="P233">
            <v>6000</v>
          </cell>
          <cell r="Q233">
            <v>980</v>
          </cell>
          <cell r="R233">
            <v>0</v>
          </cell>
          <cell r="S233">
            <v>0</v>
          </cell>
          <cell r="T233">
            <v>0</v>
          </cell>
          <cell r="U233">
            <v>0</v>
          </cell>
          <cell r="V233">
            <v>159</v>
          </cell>
          <cell r="W233">
            <v>38005</v>
          </cell>
          <cell r="X233">
            <v>0</v>
          </cell>
          <cell r="Y233">
            <v>0</v>
          </cell>
          <cell r="Z233">
            <v>0</v>
          </cell>
          <cell r="AA233">
            <v>365418</v>
          </cell>
          <cell r="AB233">
            <v>22695</v>
          </cell>
          <cell r="AC233">
            <v>63179</v>
          </cell>
          <cell r="AD233">
            <v>7570</v>
          </cell>
          <cell r="AE233">
            <v>17940</v>
          </cell>
          <cell r="AF233">
            <v>0</v>
          </cell>
          <cell r="AG233">
            <v>14079</v>
          </cell>
          <cell r="AH233">
            <v>1000</v>
          </cell>
          <cell r="AI233">
            <v>0</v>
          </cell>
          <cell r="AJ233">
            <v>4279</v>
          </cell>
          <cell r="AK233">
            <v>0</v>
          </cell>
          <cell r="AL233">
            <v>4800</v>
          </cell>
          <cell r="AM233">
            <v>3100</v>
          </cell>
          <cell r="AN233">
            <v>11000</v>
          </cell>
          <cell r="AO233">
            <v>3000</v>
          </cell>
          <cell r="AP233">
            <v>9000</v>
          </cell>
          <cell r="AQ233">
            <v>7326</v>
          </cell>
          <cell r="AR233">
            <v>2175</v>
          </cell>
          <cell r="AS233">
            <v>22958</v>
          </cell>
          <cell r="AT233">
            <v>2933</v>
          </cell>
          <cell r="AU233">
            <v>0</v>
          </cell>
          <cell r="AV233">
            <v>7717</v>
          </cell>
          <cell r="AW233">
            <v>0</v>
          </cell>
          <cell r="AX233">
            <v>0</v>
          </cell>
          <cell r="AY233">
            <v>0</v>
          </cell>
          <cell r="AZ233">
            <v>0</v>
          </cell>
          <cell r="BA233">
            <v>380</v>
          </cell>
          <cell r="BB233">
            <v>17705</v>
          </cell>
          <cell r="BC233">
            <v>0</v>
          </cell>
          <cell r="BD233">
            <v>0</v>
          </cell>
          <cell r="BE233">
            <v>0</v>
          </cell>
          <cell r="BF233">
            <v>0</v>
          </cell>
          <cell r="BG233">
            <v>30848</v>
          </cell>
          <cell r="BH233">
            <v>0</v>
          </cell>
          <cell r="BI233">
            <v>0</v>
          </cell>
          <cell r="BJ233">
            <v>0</v>
          </cell>
          <cell r="BK233">
            <v>40063</v>
          </cell>
          <cell r="BL233">
            <v>0</v>
          </cell>
          <cell r="BM233">
            <v>0</v>
          </cell>
          <cell r="BN233">
            <v>20846</v>
          </cell>
          <cell r="BO233">
            <v>0</v>
          </cell>
          <cell r="BP233">
            <v>0</v>
          </cell>
          <cell r="BQ233">
            <v>0</v>
          </cell>
          <cell r="BR233">
            <v>0</v>
          </cell>
          <cell r="BS233">
            <v>0</v>
          </cell>
          <cell r="BT233">
            <v>20846</v>
          </cell>
        </row>
        <row r="234">
          <cell r="A234">
            <v>815</v>
          </cell>
          <cell r="B234" t="str">
            <v>Queen Margaret Primary School and Opportunity Centre</v>
          </cell>
          <cell r="D234">
            <v>-3654</v>
          </cell>
          <cell r="E234">
            <v>0</v>
          </cell>
          <cell r="F234">
            <v>39225</v>
          </cell>
          <cell r="G234">
            <v>0</v>
          </cell>
          <cell r="H234">
            <v>0</v>
          </cell>
          <cell r="I234">
            <v>0</v>
          </cell>
          <cell r="J234">
            <v>345231</v>
          </cell>
          <cell r="K234">
            <v>0</v>
          </cell>
          <cell r="L234">
            <v>55909</v>
          </cell>
          <cell r="M234">
            <v>0</v>
          </cell>
          <cell r="N234">
            <v>39691</v>
          </cell>
          <cell r="O234">
            <v>0</v>
          </cell>
          <cell r="P234">
            <v>0</v>
          </cell>
          <cell r="Q234">
            <v>0</v>
          </cell>
          <cell r="R234">
            <v>0</v>
          </cell>
          <cell r="S234">
            <v>0</v>
          </cell>
          <cell r="T234">
            <v>0</v>
          </cell>
          <cell r="U234">
            <v>0</v>
          </cell>
          <cell r="V234">
            <v>0</v>
          </cell>
          <cell r="W234">
            <v>29488</v>
          </cell>
          <cell r="X234">
            <v>0</v>
          </cell>
          <cell r="Y234">
            <v>0</v>
          </cell>
          <cell r="Z234">
            <v>0</v>
          </cell>
          <cell r="AA234">
            <v>256738</v>
          </cell>
          <cell r="AB234">
            <v>5200</v>
          </cell>
          <cell r="AC234">
            <v>91095</v>
          </cell>
          <cell r="AD234">
            <v>17341</v>
          </cell>
          <cell r="AE234">
            <v>28775</v>
          </cell>
          <cell r="AF234">
            <v>0</v>
          </cell>
          <cell r="AG234">
            <v>7948</v>
          </cell>
          <cell r="AH234">
            <v>0</v>
          </cell>
          <cell r="AI234">
            <v>5818</v>
          </cell>
          <cell r="AJ234">
            <v>6823</v>
          </cell>
          <cell r="AK234">
            <v>1705</v>
          </cell>
          <cell r="AL234">
            <v>10000</v>
          </cell>
          <cell r="AM234">
            <v>0</v>
          </cell>
          <cell r="AN234">
            <v>1000</v>
          </cell>
          <cell r="AO234">
            <v>0</v>
          </cell>
          <cell r="AP234">
            <v>5800</v>
          </cell>
          <cell r="AQ234">
            <v>6468</v>
          </cell>
          <cell r="AR234">
            <v>800</v>
          </cell>
          <cell r="AS234">
            <v>7050</v>
          </cell>
          <cell r="AT234">
            <v>2018</v>
          </cell>
          <cell r="AU234">
            <v>0</v>
          </cell>
          <cell r="AV234">
            <v>5742</v>
          </cell>
          <cell r="AW234">
            <v>2742</v>
          </cell>
          <cell r="AX234">
            <v>0</v>
          </cell>
          <cell r="AY234">
            <v>18270</v>
          </cell>
          <cell r="AZ234">
            <v>0</v>
          </cell>
          <cell r="BA234">
            <v>500</v>
          </cell>
          <cell r="BB234">
            <v>8958</v>
          </cell>
          <cell r="BC234">
            <v>0</v>
          </cell>
          <cell r="BD234">
            <v>0</v>
          </cell>
          <cell r="BE234">
            <v>0</v>
          </cell>
          <cell r="BF234">
            <v>0</v>
          </cell>
          <cell r="BG234">
            <v>26123</v>
          </cell>
          <cell r="BH234">
            <v>0</v>
          </cell>
          <cell r="BI234">
            <v>0</v>
          </cell>
          <cell r="BJ234">
            <v>0</v>
          </cell>
          <cell r="BK234">
            <v>11968</v>
          </cell>
          <cell r="BL234">
            <v>0</v>
          </cell>
          <cell r="BM234">
            <v>53380</v>
          </cell>
          <cell r="BN234">
            <v>-24126</v>
          </cell>
          <cell r="BO234">
            <v>0</v>
          </cell>
          <cell r="BP234">
            <v>0</v>
          </cell>
          <cell r="BQ234">
            <v>0</v>
          </cell>
          <cell r="BR234">
            <v>0</v>
          </cell>
          <cell r="BS234">
            <v>0</v>
          </cell>
          <cell r="BT234">
            <v>-24126</v>
          </cell>
        </row>
        <row r="235">
          <cell r="A235">
            <v>816</v>
          </cell>
          <cell r="B235" t="str">
            <v>Meadowside Primary School</v>
          </cell>
          <cell r="D235">
            <v>47768</v>
          </cell>
          <cell r="E235">
            <v>0</v>
          </cell>
          <cell r="F235">
            <v>0</v>
          </cell>
          <cell r="G235">
            <v>4572</v>
          </cell>
          <cell r="H235">
            <v>4041</v>
          </cell>
          <cell r="I235">
            <v>0</v>
          </cell>
          <cell r="J235">
            <v>542309</v>
          </cell>
          <cell r="K235">
            <v>0</v>
          </cell>
          <cell r="L235">
            <v>49069</v>
          </cell>
          <cell r="M235">
            <v>0</v>
          </cell>
          <cell r="N235">
            <v>22016</v>
          </cell>
          <cell r="O235">
            <v>0</v>
          </cell>
          <cell r="P235">
            <v>0</v>
          </cell>
          <cell r="Q235">
            <v>0</v>
          </cell>
          <cell r="R235">
            <v>0</v>
          </cell>
          <cell r="S235">
            <v>0</v>
          </cell>
          <cell r="T235">
            <v>0</v>
          </cell>
          <cell r="U235">
            <v>0</v>
          </cell>
          <cell r="V235">
            <v>0</v>
          </cell>
          <cell r="W235">
            <v>46915</v>
          </cell>
          <cell r="X235">
            <v>0</v>
          </cell>
          <cell r="Y235">
            <v>0</v>
          </cell>
          <cell r="Z235">
            <v>0</v>
          </cell>
          <cell r="AA235">
            <v>391465</v>
          </cell>
          <cell r="AB235">
            <v>10657</v>
          </cell>
          <cell r="AC235">
            <v>129157</v>
          </cell>
          <cell r="AD235">
            <v>0</v>
          </cell>
          <cell r="AE235">
            <v>25121</v>
          </cell>
          <cell r="AF235">
            <v>0</v>
          </cell>
          <cell r="AG235">
            <v>12652</v>
          </cell>
          <cell r="AH235">
            <v>0</v>
          </cell>
          <cell r="AI235">
            <v>3950</v>
          </cell>
          <cell r="AJ235">
            <v>0</v>
          </cell>
          <cell r="AK235">
            <v>0</v>
          </cell>
          <cell r="AL235">
            <v>5000</v>
          </cell>
          <cell r="AM235">
            <v>3000</v>
          </cell>
          <cell r="AN235">
            <v>23000</v>
          </cell>
          <cell r="AO235">
            <v>1200</v>
          </cell>
          <cell r="AP235">
            <v>9000</v>
          </cell>
          <cell r="AQ235">
            <v>13070</v>
          </cell>
          <cell r="AR235">
            <v>800</v>
          </cell>
          <cell r="AS235">
            <v>10250</v>
          </cell>
          <cell r="AT235">
            <v>24141</v>
          </cell>
          <cell r="AU235">
            <v>0</v>
          </cell>
          <cell r="AV235">
            <v>18814</v>
          </cell>
          <cell r="AW235">
            <v>500</v>
          </cell>
          <cell r="AX235">
            <v>0</v>
          </cell>
          <cell r="AY235">
            <v>0</v>
          </cell>
          <cell r="AZ235">
            <v>0</v>
          </cell>
          <cell r="BA235">
            <v>22678</v>
          </cell>
          <cell r="BB235">
            <v>1000</v>
          </cell>
          <cell r="BC235">
            <v>0</v>
          </cell>
          <cell r="BD235">
            <v>0</v>
          </cell>
          <cell r="BE235">
            <v>0</v>
          </cell>
          <cell r="BF235">
            <v>0</v>
          </cell>
          <cell r="BG235">
            <v>0</v>
          </cell>
          <cell r="BH235">
            <v>0</v>
          </cell>
          <cell r="BI235">
            <v>0</v>
          </cell>
          <cell r="BJ235">
            <v>0</v>
          </cell>
          <cell r="BK235">
            <v>8516</v>
          </cell>
          <cell r="BL235">
            <v>0</v>
          </cell>
          <cell r="BM235">
            <v>97</v>
          </cell>
          <cell r="BN235">
            <v>2622</v>
          </cell>
          <cell r="BO235">
            <v>0</v>
          </cell>
          <cell r="BP235">
            <v>0</v>
          </cell>
          <cell r="BQ235">
            <v>0</v>
          </cell>
          <cell r="BR235">
            <v>0</v>
          </cell>
          <cell r="BS235">
            <v>0</v>
          </cell>
          <cell r="BT235">
            <v>2622</v>
          </cell>
        </row>
        <row r="236">
          <cell r="A236">
            <v>817</v>
          </cell>
          <cell r="B236" t="str">
            <v>Kingsway Primary</v>
          </cell>
        </row>
        <row r="237">
          <cell r="A237">
            <v>818</v>
          </cell>
          <cell r="B237" t="str">
            <v>Thrupp School</v>
          </cell>
          <cell r="D237">
            <v>25894.959999999999</v>
          </cell>
          <cell r="E237">
            <v>0</v>
          </cell>
          <cell r="F237">
            <v>62735</v>
          </cell>
          <cell r="G237">
            <v>153</v>
          </cell>
          <cell r="H237">
            <v>0</v>
          </cell>
          <cell r="I237">
            <v>0</v>
          </cell>
          <cell r="J237">
            <v>328192</v>
          </cell>
          <cell r="K237">
            <v>0</v>
          </cell>
          <cell r="L237">
            <v>39363</v>
          </cell>
          <cell r="M237">
            <v>0</v>
          </cell>
          <cell r="N237">
            <v>21307</v>
          </cell>
          <cell r="O237">
            <v>0</v>
          </cell>
          <cell r="P237">
            <v>0</v>
          </cell>
          <cell r="Q237">
            <v>19000</v>
          </cell>
          <cell r="R237">
            <v>0</v>
          </cell>
          <cell r="S237">
            <v>0</v>
          </cell>
          <cell r="T237">
            <v>0</v>
          </cell>
          <cell r="U237">
            <v>0</v>
          </cell>
          <cell r="V237">
            <v>7000</v>
          </cell>
          <cell r="W237">
            <v>28081</v>
          </cell>
          <cell r="X237">
            <v>0</v>
          </cell>
          <cell r="Y237">
            <v>0</v>
          </cell>
          <cell r="Z237">
            <v>0</v>
          </cell>
          <cell r="AA237">
            <v>257285</v>
          </cell>
          <cell r="AB237">
            <v>16985</v>
          </cell>
          <cell r="AC237">
            <v>89537</v>
          </cell>
          <cell r="AD237">
            <v>0</v>
          </cell>
          <cell r="AE237">
            <v>16264</v>
          </cell>
          <cell r="AF237">
            <v>0</v>
          </cell>
          <cell r="AG237">
            <v>6767</v>
          </cell>
          <cell r="AH237">
            <v>1000</v>
          </cell>
          <cell r="AI237">
            <v>1500</v>
          </cell>
          <cell r="AJ237">
            <v>3056</v>
          </cell>
          <cell r="AK237">
            <v>764</v>
          </cell>
          <cell r="AL237">
            <v>4500</v>
          </cell>
          <cell r="AM237">
            <v>1700</v>
          </cell>
          <cell r="AN237">
            <v>9650</v>
          </cell>
          <cell r="AO237">
            <v>1000</v>
          </cell>
          <cell r="AP237">
            <v>4200</v>
          </cell>
          <cell r="AQ237">
            <v>2650</v>
          </cell>
          <cell r="AR237">
            <v>1000</v>
          </cell>
          <cell r="AS237">
            <v>23840</v>
          </cell>
          <cell r="AT237">
            <v>2437</v>
          </cell>
          <cell r="AU237">
            <v>0</v>
          </cell>
          <cell r="AV237">
            <v>6050</v>
          </cell>
          <cell r="AW237">
            <v>3186</v>
          </cell>
          <cell r="AX237">
            <v>0</v>
          </cell>
          <cell r="AY237">
            <v>435</v>
          </cell>
          <cell r="AZ237">
            <v>0</v>
          </cell>
          <cell r="BA237">
            <v>5500</v>
          </cell>
          <cell r="BB237">
            <v>8943</v>
          </cell>
          <cell r="BC237">
            <v>0</v>
          </cell>
          <cell r="BD237">
            <v>0</v>
          </cell>
          <cell r="BE237">
            <v>0</v>
          </cell>
          <cell r="BF237">
            <v>0</v>
          </cell>
          <cell r="BG237">
            <v>26186</v>
          </cell>
          <cell r="BH237">
            <v>0</v>
          </cell>
          <cell r="BI237">
            <v>0</v>
          </cell>
          <cell r="BJ237">
            <v>0</v>
          </cell>
          <cell r="BK237">
            <v>88921</v>
          </cell>
          <cell r="BL237">
            <v>0</v>
          </cell>
          <cell r="BM237">
            <v>153</v>
          </cell>
          <cell r="BN237">
            <v>588.96000000002095</v>
          </cell>
          <cell r="BO237">
            <v>0</v>
          </cell>
          <cell r="BP237">
            <v>0</v>
          </cell>
          <cell r="BQ237">
            <v>0</v>
          </cell>
          <cell r="BR237">
            <v>0</v>
          </cell>
          <cell r="BS237">
            <v>0</v>
          </cell>
          <cell r="BT237">
            <v>588.96000000002095</v>
          </cell>
        </row>
        <row r="238">
          <cell r="A238">
            <v>819</v>
          </cell>
          <cell r="B238" t="str">
            <v>Tibberton Community Primary School</v>
          </cell>
          <cell r="D238">
            <v>42158</v>
          </cell>
          <cell r="E238">
            <v>0</v>
          </cell>
          <cell r="F238">
            <v>25785</v>
          </cell>
          <cell r="G238">
            <v>461</v>
          </cell>
          <cell r="H238">
            <v>0</v>
          </cell>
          <cell r="I238">
            <v>0</v>
          </cell>
          <cell r="J238">
            <v>273071</v>
          </cell>
          <cell r="K238">
            <v>0</v>
          </cell>
          <cell r="L238">
            <v>25079</v>
          </cell>
          <cell r="M238">
            <v>0</v>
          </cell>
          <cell r="N238">
            <v>15550</v>
          </cell>
          <cell r="O238">
            <v>0</v>
          </cell>
          <cell r="P238">
            <v>0</v>
          </cell>
          <cell r="Q238">
            <v>3252</v>
          </cell>
          <cell r="R238">
            <v>14060</v>
          </cell>
          <cell r="S238">
            <v>0</v>
          </cell>
          <cell r="T238">
            <v>0</v>
          </cell>
          <cell r="U238">
            <v>5250</v>
          </cell>
          <cell r="V238">
            <v>2000</v>
          </cell>
          <cell r="W238">
            <v>25338</v>
          </cell>
          <cell r="X238">
            <v>0</v>
          </cell>
          <cell r="Y238">
            <v>0</v>
          </cell>
          <cell r="Z238">
            <v>0</v>
          </cell>
          <cell r="AA238">
            <v>199320</v>
          </cell>
          <cell r="AB238">
            <v>4876</v>
          </cell>
          <cell r="AC238">
            <v>43602</v>
          </cell>
          <cell r="AD238">
            <v>510</v>
          </cell>
          <cell r="AE238">
            <v>15213</v>
          </cell>
          <cell r="AF238">
            <v>0</v>
          </cell>
          <cell r="AG238">
            <v>15398</v>
          </cell>
          <cell r="AH238">
            <v>500</v>
          </cell>
          <cell r="AI238">
            <v>2361</v>
          </cell>
          <cell r="AJ238">
            <v>5659</v>
          </cell>
          <cell r="AK238">
            <v>2000</v>
          </cell>
          <cell r="AL238">
            <v>12745</v>
          </cell>
          <cell r="AM238">
            <v>1637</v>
          </cell>
          <cell r="AN238">
            <v>10394</v>
          </cell>
          <cell r="AO238">
            <v>920</v>
          </cell>
          <cell r="AP238">
            <v>3900</v>
          </cell>
          <cell r="AQ238">
            <v>3407</v>
          </cell>
          <cell r="AR238">
            <v>774</v>
          </cell>
          <cell r="AS238">
            <v>20911</v>
          </cell>
          <cell r="AT238">
            <v>9783</v>
          </cell>
          <cell r="AU238">
            <v>0</v>
          </cell>
          <cell r="AV238">
            <v>1650</v>
          </cell>
          <cell r="AW238">
            <v>2371</v>
          </cell>
          <cell r="AX238">
            <v>0</v>
          </cell>
          <cell r="AY238">
            <v>16521</v>
          </cell>
          <cell r="AZ238">
            <v>0</v>
          </cell>
          <cell r="BA238">
            <v>2411</v>
          </cell>
          <cell r="BB238">
            <v>7537</v>
          </cell>
          <cell r="BC238">
            <v>1300</v>
          </cell>
          <cell r="BD238">
            <v>0</v>
          </cell>
          <cell r="BE238">
            <v>0</v>
          </cell>
          <cell r="BF238">
            <v>0</v>
          </cell>
          <cell r="BG238">
            <v>24422</v>
          </cell>
          <cell r="BH238">
            <v>0</v>
          </cell>
          <cell r="BI238">
            <v>0</v>
          </cell>
          <cell r="BJ238">
            <v>0</v>
          </cell>
          <cell r="BK238">
            <v>43000</v>
          </cell>
          <cell r="BL238">
            <v>0</v>
          </cell>
          <cell r="BM238">
            <v>461</v>
          </cell>
          <cell r="BN238">
            <v>20058</v>
          </cell>
          <cell r="BO238">
            <v>0</v>
          </cell>
          <cell r="BP238">
            <v>7207</v>
          </cell>
          <cell r="BQ238">
            <v>0</v>
          </cell>
          <cell r="BR238">
            <v>0</v>
          </cell>
          <cell r="BS238">
            <v>0</v>
          </cell>
          <cell r="BT238">
            <v>27265</v>
          </cell>
        </row>
        <row r="239">
          <cell r="A239">
            <v>821</v>
          </cell>
          <cell r="B239" t="str">
            <v>Toddington Primary School</v>
          </cell>
          <cell r="D239">
            <v>31597</v>
          </cell>
          <cell r="E239">
            <v>0</v>
          </cell>
          <cell r="F239">
            <v>20754</v>
          </cell>
          <cell r="G239">
            <v>190</v>
          </cell>
          <cell r="H239">
            <v>0</v>
          </cell>
          <cell r="I239">
            <v>0</v>
          </cell>
          <cell r="J239">
            <v>65383</v>
          </cell>
          <cell r="K239">
            <v>0</v>
          </cell>
          <cell r="L239">
            <v>469</v>
          </cell>
          <cell r="M239">
            <v>0</v>
          </cell>
          <cell r="N239">
            <v>10761</v>
          </cell>
          <cell r="O239">
            <v>0</v>
          </cell>
          <cell r="P239">
            <v>0</v>
          </cell>
          <cell r="Q239">
            <v>0</v>
          </cell>
          <cell r="R239">
            <v>0</v>
          </cell>
          <cell r="S239">
            <v>0</v>
          </cell>
          <cell r="T239">
            <v>0</v>
          </cell>
          <cell r="U239">
            <v>1641</v>
          </cell>
          <cell r="V239">
            <v>280</v>
          </cell>
          <cell r="W239">
            <v>18064</v>
          </cell>
          <cell r="X239">
            <v>0</v>
          </cell>
          <cell r="Y239">
            <v>0</v>
          </cell>
          <cell r="Z239">
            <v>0</v>
          </cell>
          <cell r="AA239">
            <v>59400</v>
          </cell>
          <cell r="AB239">
            <v>17548</v>
          </cell>
          <cell r="AC239">
            <v>8800</v>
          </cell>
          <cell r="AD239">
            <v>1950</v>
          </cell>
          <cell r="AE239">
            <v>5400</v>
          </cell>
          <cell r="AF239">
            <v>0</v>
          </cell>
          <cell r="AG239">
            <v>2100</v>
          </cell>
          <cell r="AH239">
            <v>0</v>
          </cell>
          <cell r="AI239">
            <v>2500</v>
          </cell>
          <cell r="AJ239">
            <v>0</v>
          </cell>
          <cell r="AK239">
            <v>0</v>
          </cell>
          <cell r="AL239">
            <v>2350</v>
          </cell>
          <cell r="AM239">
            <v>1000</v>
          </cell>
          <cell r="AN239">
            <v>100</v>
          </cell>
          <cell r="AO239">
            <v>100</v>
          </cell>
          <cell r="AP239">
            <v>950</v>
          </cell>
          <cell r="AQ239">
            <v>1400</v>
          </cell>
          <cell r="AR239">
            <v>100</v>
          </cell>
          <cell r="AS239">
            <v>14064</v>
          </cell>
          <cell r="AT239">
            <v>0</v>
          </cell>
          <cell r="AU239">
            <v>0</v>
          </cell>
          <cell r="AV239">
            <v>3556</v>
          </cell>
          <cell r="AW239">
            <v>0</v>
          </cell>
          <cell r="AX239">
            <v>0</v>
          </cell>
          <cell r="AY239">
            <v>0</v>
          </cell>
          <cell r="AZ239">
            <v>0</v>
          </cell>
          <cell r="BA239">
            <v>0</v>
          </cell>
          <cell r="BB239">
            <v>3000</v>
          </cell>
          <cell r="BC239">
            <v>0</v>
          </cell>
          <cell r="BD239">
            <v>0</v>
          </cell>
          <cell r="BE239">
            <v>0</v>
          </cell>
          <cell r="BF239">
            <v>0</v>
          </cell>
          <cell r="BG239">
            <v>8680</v>
          </cell>
          <cell r="BH239">
            <v>0</v>
          </cell>
          <cell r="BI239">
            <v>0</v>
          </cell>
          <cell r="BJ239">
            <v>0</v>
          </cell>
          <cell r="BK239">
            <v>29434</v>
          </cell>
          <cell r="BL239">
            <v>0</v>
          </cell>
          <cell r="BM239">
            <v>190</v>
          </cell>
          <cell r="BN239">
            <v>3877</v>
          </cell>
          <cell r="BO239">
            <v>0</v>
          </cell>
          <cell r="BP239">
            <v>0</v>
          </cell>
          <cell r="BQ239">
            <v>0</v>
          </cell>
          <cell r="BR239">
            <v>0</v>
          </cell>
          <cell r="BS239">
            <v>0</v>
          </cell>
          <cell r="BT239">
            <v>3877</v>
          </cell>
        </row>
        <row r="240">
          <cell r="A240">
            <v>825</v>
          </cell>
          <cell r="B240" t="str">
            <v>Tutshill Church of England Primary School</v>
          </cell>
          <cell r="D240">
            <v>16044</v>
          </cell>
          <cell r="E240">
            <v>0</v>
          </cell>
          <cell r="F240">
            <v>0</v>
          </cell>
          <cell r="G240">
            <v>0</v>
          </cell>
          <cell r="H240">
            <v>0</v>
          </cell>
          <cell r="I240">
            <v>0</v>
          </cell>
          <cell r="J240">
            <v>554315</v>
          </cell>
          <cell r="K240">
            <v>0</v>
          </cell>
          <cell r="L240">
            <v>83337</v>
          </cell>
          <cell r="M240">
            <v>0</v>
          </cell>
          <cell r="N240">
            <v>18252</v>
          </cell>
          <cell r="O240">
            <v>0</v>
          </cell>
          <cell r="P240">
            <v>0</v>
          </cell>
          <cell r="Q240">
            <v>6000</v>
          </cell>
          <cell r="R240">
            <v>0</v>
          </cell>
          <cell r="S240">
            <v>0</v>
          </cell>
          <cell r="T240">
            <v>0</v>
          </cell>
          <cell r="U240">
            <v>0</v>
          </cell>
          <cell r="V240">
            <v>5035</v>
          </cell>
          <cell r="W240">
            <v>39394</v>
          </cell>
          <cell r="X240">
            <v>0</v>
          </cell>
          <cell r="Y240">
            <v>0</v>
          </cell>
          <cell r="Z240">
            <v>0</v>
          </cell>
          <cell r="AA240">
            <v>405439</v>
          </cell>
          <cell r="AB240">
            <v>12083</v>
          </cell>
          <cell r="AC240">
            <v>116295</v>
          </cell>
          <cell r="AD240">
            <v>20423</v>
          </cell>
          <cell r="AE240">
            <v>40795</v>
          </cell>
          <cell r="AF240">
            <v>0</v>
          </cell>
          <cell r="AG240">
            <v>11118</v>
          </cell>
          <cell r="AH240">
            <v>1514</v>
          </cell>
          <cell r="AI240">
            <v>2150</v>
          </cell>
          <cell r="AJ240">
            <v>10000</v>
          </cell>
          <cell r="AK240">
            <v>3830</v>
          </cell>
          <cell r="AL240">
            <v>5000</v>
          </cell>
          <cell r="AM240">
            <v>2780</v>
          </cell>
          <cell r="AN240">
            <v>1750</v>
          </cell>
          <cell r="AO240">
            <v>2800</v>
          </cell>
          <cell r="AP240">
            <v>10080</v>
          </cell>
          <cell r="AQ240">
            <v>13721</v>
          </cell>
          <cell r="AR240">
            <v>4782</v>
          </cell>
          <cell r="AS240">
            <v>19559</v>
          </cell>
          <cell r="AT240">
            <v>2436</v>
          </cell>
          <cell r="AU240">
            <v>0</v>
          </cell>
          <cell r="AV240">
            <v>3353</v>
          </cell>
          <cell r="AW240">
            <v>5138</v>
          </cell>
          <cell r="AX240">
            <v>0</v>
          </cell>
          <cell r="AY240">
            <v>0</v>
          </cell>
          <cell r="AZ240">
            <v>0</v>
          </cell>
          <cell r="BA240">
            <v>2277</v>
          </cell>
          <cell r="BB240">
            <v>14554</v>
          </cell>
          <cell r="BC240">
            <v>0</v>
          </cell>
          <cell r="BD240">
            <v>0</v>
          </cell>
          <cell r="BE240">
            <v>0</v>
          </cell>
          <cell r="BF240">
            <v>0</v>
          </cell>
          <cell r="BG240">
            <v>19272</v>
          </cell>
          <cell r="BH240">
            <v>0</v>
          </cell>
          <cell r="BI240">
            <v>0</v>
          </cell>
          <cell r="BJ240">
            <v>0</v>
          </cell>
          <cell r="BK240">
            <v>19272</v>
          </cell>
          <cell r="BL240">
            <v>0</v>
          </cell>
          <cell r="BM240">
            <v>0</v>
          </cell>
          <cell r="BN240">
            <v>10500</v>
          </cell>
          <cell r="BO240">
            <v>0</v>
          </cell>
          <cell r="BP240">
            <v>0</v>
          </cell>
          <cell r="BQ240">
            <v>0</v>
          </cell>
          <cell r="BR240">
            <v>0</v>
          </cell>
          <cell r="BS240">
            <v>0</v>
          </cell>
          <cell r="BT240">
            <v>10500</v>
          </cell>
        </row>
        <row r="241">
          <cell r="A241">
            <v>827</v>
          </cell>
          <cell r="B241" t="str">
            <v>Twyning School</v>
          </cell>
          <cell r="D241">
            <v>22729</v>
          </cell>
          <cell r="E241">
            <v>0</v>
          </cell>
          <cell r="F241">
            <v>22421</v>
          </cell>
          <cell r="G241">
            <v>437</v>
          </cell>
          <cell r="H241">
            <v>0</v>
          </cell>
          <cell r="I241">
            <v>0</v>
          </cell>
          <cell r="J241">
            <v>321966</v>
          </cell>
          <cell r="K241">
            <v>0</v>
          </cell>
          <cell r="L241">
            <v>32903</v>
          </cell>
          <cell r="M241">
            <v>0</v>
          </cell>
          <cell r="N241">
            <v>19573</v>
          </cell>
          <cell r="O241">
            <v>0</v>
          </cell>
          <cell r="P241">
            <v>0</v>
          </cell>
          <cell r="Q241">
            <v>23038</v>
          </cell>
          <cell r="R241">
            <v>0</v>
          </cell>
          <cell r="S241">
            <v>0</v>
          </cell>
          <cell r="T241">
            <v>0</v>
          </cell>
          <cell r="U241">
            <v>5000</v>
          </cell>
          <cell r="V241">
            <v>3500</v>
          </cell>
          <cell r="W241">
            <v>25854</v>
          </cell>
          <cell r="X241">
            <v>8253</v>
          </cell>
          <cell r="Y241">
            <v>0</v>
          </cell>
          <cell r="Z241">
            <v>0</v>
          </cell>
          <cell r="AA241">
            <v>244053</v>
          </cell>
          <cell r="AB241">
            <v>2000</v>
          </cell>
          <cell r="AC241">
            <v>79012</v>
          </cell>
          <cell r="AD241">
            <v>6686</v>
          </cell>
          <cell r="AE241">
            <v>31868</v>
          </cell>
          <cell r="AF241">
            <v>0</v>
          </cell>
          <cell r="AG241">
            <v>14224</v>
          </cell>
          <cell r="AH241">
            <v>100</v>
          </cell>
          <cell r="AI241">
            <v>2100</v>
          </cell>
          <cell r="AJ241">
            <v>8210</v>
          </cell>
          <cell r="AK241">
            <v>0</v>
          </cell>
          <cell r="AL241">
            <v>2250</v>
          </cell>
          <cell r="AM241">
            <v>1750</v>
          </cell>
          <cell r="AN241">
            <v>310</v>
          </cell>
          <cell r="AO241">
            <v>1100</v>
          </cell>
          <cell r="AP241">
            <v>8250</v>
          </cell>
          <cell r="AQ241">
            <v>5198</v>
          </cell>
          <cell r="AR241">
            <v>750</v>
          </cell>
          <cell r="AS241">
            <v>23012</v>
          </cell>
          <cell r="AT241">
            <v>1500</v>
          </cell>
          <cell r="AU241">
            <v>0</v>
          </cell>
          <cell r="AV241">
            <v>6894</v>
          </cell>
          <cell r="AW241">
            <v>400</v>
          </cell>
          <cell r="AX241">
            <v>0</v>
          </cell>
          <cell r="AY241">
            <v>4953</v>
          </cell>
          <cell r="AZ241">
            <v>0</v>
          </cell>
          <cell r="BA241">
            <v>1000</v>
          </cell>
          <cell r="BB241">
            <v>10760</v>
          </cell>
          <cell r="BC241">
            <v>0</v>
          </cell>
          <cell r="BD241">
            <v>0</v>
          </cell>
          <cell r="BE241">
            <v>0</v>
          </cell>
          <cell r="BF241">
            <v>0</v>
          </cell>
          <cell r="BG241">
            <v>25367</v>
          </cell>
          <cell r="BH241">
            <v>0</v>
          </cell>
          <cell r="BI241">
            <v>0</v>
          </cell>
          <cell r="BJ241">
            <v>0</v>
          </cell>
          <cell r="BK241">
            <v>47722</v>
          </cell>
          <cell r="BL241">
            <v>0</v>
          </cell>
          <cell r="BM241">
            <v>0</v>
          </cell>
          <cell r="BN241">
            <v>6436</v>
          </cell>
          <cell r="BO241">
            <v>0</v>
          </cell>
          <cell r="BP241">
            <v>503</v>
          </cell>
          <cell r="BQ241">
            <v>0</v>
          </cell>
          <cell r="BR241">
            <v>0</v>
          </cell>
          <cell r="BS241">
            <v>0</v>
          </cell>
          <cell r="BT241">
            <v>6939</v>
          </cell>
        </row>
        <row r="242">
          <cell r="A242">
            <v>829</v>
          </cell>
          <cell r="B242" t="str">
            <v>Uley Church of England Primary School</v>
          </cell>
          <cell r="D242">
            <v>50754</v>
          </cell>
          <cell r="E242">
            <v>0</v>
          </cell>
          <cell r="F242">
            <v>31475</v>
          </cell>
          <cell r="G242">
            <v>4255</v>
          </cell>
          <cell r="H242">
            <v>0</v>
          </cell>
          <cell r="I242">
            <v>0</v>
          </cell>
          <cell r="J242">
            <v>305742</v>
          </cell>
          <cell r="K242">
            <v>0</v>
          </cell>
          <cell r="L242">
            <v>21725</v>
          </cell>
          <cell r="M242">
            <v>0</v>
          </cell>
          <cell r="N242">
            <v>19296</v>
          </cell>
          <cell r="O242">
            <v>0</v>
          </cell>
          <cell r="P242">
            <v>0</v>
          </cell>
          <cell r="Q242">
            <v>13150</v>
          </cell>
          <cell r="R242">
            <v>0</v>
          </cell>
          <cell r="S242">
            <v>0</v>
          </cell>
          <cell r="T242">
            <v>0</v>
          </cell>
          <cell r="U242">
            <v>4000</v>
          </cell>
          <cell r="V242">
            <v>0</v>
          </cell>
          <cell r="W242">
            <v>25574</v>
          </cell>
          <cell r="X242">
            <v>0</v>
          </cell>
          <cell r="Y242">
            <v>0</v>
          </cell>
          <cell r="Z242">
            <v>0</v>
          </cell>
          <cell r="AA242">
            <v>236627</v>
          </cell>
          <cell r="AB242">
            <v>4256</v>
          </cell>
          <cell r="AC242">
            <v>59671</v>
          </cell>
          <cell r="AD242">
            <v>0</v>
          </cell>
          <cell r="AE242">
            <v>26808</v>
          </cell>
          <cell r="AF242">
            <v>0</v>
          </cell>
          <cell r="AG242">
            <v>5009</v>
          </cell>
          <cell r="AH242">
            <v>1000</v>
          </cell>
          <cell r="AI242">
            <v>2500</v>
          </cell>
          <cell r="AJ242">
            <v>2595</v>
          </cell>
          <cell r="AK242">
            <v>649</v>
          </cell>
          <cell r="AL242">
            <v>10000</v>
          </cell>
          <cell r="AM242">
            <v>2300</v>
          </cell>
          <cell r="AN242">
            <v>12300</v>
          </cell>
          <cell r="AO242">
            <v>2000</v>
          </cell>
          <cell r="AP242">
            <v>5500</v>
          </cell>
          <cell r="AQ242">
            <v>4066</v>
          </cell>
          <cell r="AR242">
            <v>1400</v>
          </cell>
          <cell r="AS242">
            <v>18436</v>
          </cell>
          <cell r="AT242">
            <v>900</v>
          </cell>
          <cell r="AU242">
            <v>0</v>
          </cell>
          <cell r="AV242">
            <v>2460</v>
          </cell>
          <cell r="AW242">
            <v>2470</v>
          </cell>
          <cell r="AX242">
            <v>0</v>
          </cell>
          <cell r="AY242">
            <v>2013</v>
          </cell>
          <cell r="AZ242">
            <v>0</v>
          </cell>
          <cell r="BA242">
            <v>5077</v>
          </cell>
          <cell r="BB242">
            <v>9697</v>
          </cell>
          <cell r="BC242">
            <v>0</v>
          </cell>
          <cell r="BD242">
            <v>0</v>
          </cell>
          <cell r="BE242">
            <v>0</v>
          </cell>
          <cell r="BF242">
            <v>0</v>
          </cell>
          <cell r="BG242">
            <v>24548</v>
          </cell>
          <cell r="BH242">
            <v>0</v>
          </cell>
          <cell r="BI242">
            <v>0</v>
          </cell>
          <cell r="BJ242">
            <v>0</v>
          </cell>
          <cell r="BK242">
            <v>10489</v>
          </cell>
          <cell r="BL242">
            <v>0</v>
          </cell>
          <cell r="BM242">
            <v>0</v>
          </cell>
          <cell r="BN242">
            <v>8507</v>
          </cell>
          <cell r="BO242">
            <v>0</v>
          </cell>
          <cell r="BP242">
            <v>49789</v>
          </cell>
          <cell r="BQ242">
            <v>0</v>
          </cell>
          <cell r="BR242">
            <v>0</v>
          </cell>
          <cell r="BS242">
            <v>0</v>
          </cell>
          <cell r="BT242">
            <v>72296</v>
          </cell>
        </row>
        <row r="243">
          <cell r="A243">
            <v>830</v>
          </cell>
          <cell r="B243" t="str">
            <v>Tirlebrook Primary School</v>
          </cell>
          <cell r="C243">
            <v>1</v>
          </cell>
          <cell r="D243">
            <v>16191.51</v>
          </cell>
          <cell r="E243">
            <v>0</v>
          </cell>
          <cell r="F243">
            <v>0</v>
          </cell>
          <cell r="G243">
            <v>515</v>
          </cell>
          <cell r="H243">
            <v>0</v>
          </cell>
          <cell r="I243">
            <v>0</v>
          </cell>
          <cell r="J243">
            <v>386942</v>
          </cell>
          <cell r="K243">
            <v>0</v>
          </cell>
          <cell r="L243">
            <v>44230</v>
          </cell>
          <cell r="M243">
            <v>0</v>
          </cell>
          <cell r="N243">
            <v>19856</v>
          </cell>
          <cell r="O243">
            <v>0</v>
          </cell>
          <cell r="P243">
            <v>0</v>
          </cell>
          <cell r="Q243">
            <v>15750</v>
          </cell>
          <cell r="R243">
            <v>25000</v>
          </cell>
          <cell r="S243">
            <v>0</v>
          </cell>
          <cell r="T243">
            <v>0</v>
          </cell>
          <cell r="U243">
            <v>0</v>
          </cell>
          <cell r="V243">
            <v>41985</v>
          </cell>
          <cell r="W243">
            <v>31316</v>
          </cell>
          <cell r="X243">
            <v>0</v>
          </cell>
          <cell r="Y243">
            <v>0</v>
          </cell>
          <cell r="Z243">
            <v>0</v>
          </cell>
          <cell r="AA243">
            <v>375816</v>
          </cell>
          <cell r="AB243">
            <v>5883</v>
          </cell>
          <cell r="AC243">
            <v>45529</v>
          </cell>
          <cell r="AD243">
            <v>7817</v>
          </cell>
          <cell r="AE243">
            <v>29379</v>
          </cell>
          <cell r="AF243">
            <v>18097</v>
          </cell>
          <cell r="AG243">
            <v>8671</v>
          </cell>
          <cell r="AH243">
            <v>650</v>
          </cell>
          <cell r="AI243">
            <v>1000</v>
          </cell>
          <cell r="AJ243">
            <v>4296</v>
          </cell>
          <cell r="AK243">
            <v>0</v>
          </cell>
          <cell r="AL243">
            <v>5000</v>
          </cell>
          <cell r="AM243">
            <v>1200</v>
          </cell>
          <cell r="AN243">
            <v>800</v>
          </cell>
          <cell r="AO243">
            <v>3200</v>
          </cell>
          <cell r="AP243">
            <v>5500</v>
          </cell>
          <cell r="AQ243">
            <v>1594</v>
          </cell>
          <cell r="AR243">
            <v>1000</v>
          </cell>
          <cell r="AS243">
            <v>29156</v>
          </cell>
          <cell r="AT243">
            <v>2700</v>
          </cell>
          <cell r="AU243">
            <v>0</v>
          </cell>
          <cell r="AV243">
            <v>2350</v>
          </cell>
          <cell r="AW243">
            <v>3705</v>
          </cell>
          <cell r="AX243">
            <v>0</v>
          </cell>
          <cell r="AY243">
            <v>10600</v>
          </cell>
          <cell r="AZ243">
            <v>0</v>
          </cell>
          <cell r="BA243">
            <v>0</v>
          </cell>
          <cell r="BB243">
            <v>7147</v>
          </cell>
          <cell r="BC243">
            <v>0</v>
          </cell>
          <cell r="BD243">
            <v>0</v>
          </cell>
          <cell r="BE243">
            <v>0</v>
          </cell>
          <cell r="BF243">
            <v>0</v>
          </cell>
          <cell r="BG243">
            <v>27950</v>
          </cell>
          <cell r="BH243">
            <v>0</v>
          </cell>
          <cell r="BI243">
            <v>0</v>
          </cell>
          <cell r="BJ243">
            <v>0</v>
          </cell>
          <cell r="BK243">
            <v>0</v>
          </cell>
          <cell r="BL243">
            <v>0</v>
          </cell>
          <cell r="BM243">
            <v>28465</v>
          </cell>
          <cell r="BN243">
            <v>10180.51</v>
          </cell>
          <cell r="BO243">
            <v>0</v>
          </cell>
          <cell r="BP243">
            <v>0</v>
          </cell>
          <cell r="BQ243">
            <v>0</v>
          </cell>
          <cell r="BR243">
            <v>0</v>
          </cell>
          <cell r="BS243">
            <v>0</v>
          </cell>
          <cell r="BT243">
            <v>10180.51</v>
          </cell>
        </row>
        <row r="244">
          <cell r="A244">
            <v>833</v>
          </cell>
          <cell r="B244" t="str">
            <v>Upton St. Leonards Church of England Primary School</v>
          </cell>
          <cell r="C244">
            <v>1</v>
          </cell>
          <cell r="D244">
            <v>59319</v>
          </cell>
          <cell r="E244">
            <v>0</v>
          </cell>
          <cell r="F244">
            <v>87699</v>
          </cell>
          <cell r="G244">
            <v>152</v>
          </cell>
          <cell r="H244">
            <v>0</v>
          </cell>
          <cell r="I244">
            <v>0</v>
          </cell>
          <cell r="J244">
            <v>1092637</v>
          </cell>
          <cell r="K244">
            <v>0</v>
          </cell>
          <cell r="L244">
            <v>98273</v>
          </cell>
          <cell r="M244">
            <v>0</v>
          </cell>
          <cell r="N244">
            <v>33118</v>
          </cell>
          <cell r="O244">
            <v>0</v>
          </cell>
          <cell r="P244">
            <v>0</v>
          </cell>
          <cell r="Q244">
            <v>20836</v>
          </cell>
          <cell r="R244">
            <v>48701</v>
          </cell>
          <cell r="S244">
            <v>0</v>
          </cell>
          <cell r="T244">
            <v>0</v>
          </cell>
          <cell r="U244">
            <v>17550</v>
          </cell>
          <cell r="V244">
            <v>9500</v>
          </cell>
          <cell r="W244">
            <v>64807</v>
          </cell>
          <cell r="X244">
            <v>0</v>
          </cell>
          <cell r="Y244">
            <v>0</v>
          </cell>
          <cell r="Z244">
            <v>0</v>
          </cell>
          <cell r="AA244">
            <v>799272</v>
          </cell>
          <cell r="AB244">
            <v>30082</v>
          </cell>
          <cell r="AC244">
            <v>197696</v>
          </cell>
          <cell r="AD244">
            <v>13389</v>
          </cell>
          <cell r="AE244">
            <v>45926</v>
          </cell>
          <cell r="AF244">
            <v>24256</v>
          </cell>
          <cell r="AG244">
            <v>27499</v>
          </cell>
          <cell r="AH244">
            <v>6600</v>
          </cell>
          <cell r="AI244">
            <v>3715</v>
          </cell>
          <cell r="AJ244">
            <v>8481</v>
          </cell>
          <cell r="AK244">
            <v>0</v>
          </cell>
          <cell r="AL244">
            <v>15000</v>
          </cell>
          <cell r="AM244">
            <v>3032</v>
          </cell>
          <cell r="AN244">
            <v>16540</v>
          </cell>
          <cell r="AO244">
            <v>6038</v>
          </cell>
          <cell r="AP244">
            <v>15986</v>
          </cell>
          <cell r="AQ244">
            <v>22499</v>
          </cell>
          <cell r="AR244">
            <v>11657</v>
          </cell>
          <cell r="AS244">
            <v>59358</v>
          </cell>
          <cell r="AT244">
            <v>20475</v>
          </cell>
          <cell r="AU244">
            <v>0</v>
          </cell>
          <cell r="AV244">
            <v>11578</v>
          </cell>
          <cell r="AW244">
            <v>11419</v>
          </cell>
          <cell r="AX244">
            <v>0</v>
          </cell>
          <cell r="AY244">
            <v>23821</v>
          </cell>
          <cell r="AZ244">
            <v>19500</v>
          </cell>
          <cell r="BA244">
            <v>15501</v>
          </cell>
          <cell r="BB244">
            <v>15421</v>
          </cell>
          <cell r="BC244">
            <v>0</v>
          </cell>
          <cell r="BD244">
            <v>0</v>
          </cell>
          <cell r="BE244">
            <v>0</v>
          </cell>
          <cell r="BF244">
            <v>0</v>
          </cell>
          <cell r="BG244">
            <v>45338</v>
          </cell>
          <cell r="BH244">
            <v>0</v>
          </cell>
          <cell r="BI244">
            <v>0</v>
          </cell>
          <cell r="BJ244">
            <v>0</v>
          </cell>
          <cell r="BK244">
            <v>133037</v>
          </cell>
          <cell r="BL244">
            <v>0</v>
          </cell>
          <cell r="BM244">
            <v>152</v>
          </cell>
          <cell r="BN244">
            <v>20000</v>
          </cell>
          <cell r="BO244">
            <v>0</v>
          </cell>
          <cell r="BP244">
            <v>0</v>
          </cell>
          <cell r="BQ244">
            <v>0</v>
          </cell>
          <cell r="BR244">
            <v>0</v>
          </cell>
          <cell r="BS244">
            <v>0</v>
          </cell>
          <cell r="BT244">
            <v>20000</v>
          </cell>
        </row>
        <row r="245">
          <cell r="A245">
            <v>835</v>
          </cell>
          <cell r="B245" t="str">
            <v>Watermoor Church of England Primary School</v>
          </cell>
          <cell r="D245">
            <v>27063.88</v>
          </cell>
          <cell r="E245">
            <v>0.11999999999898137</v>
          </cell>
          <cell r="F245">
            <v>29228</v>
          </cell>
          <cell r="G245">
            <v>134</v>
          </cell>
          <cell r="H245">
            <v>0</v>
          </cell>
          <cell r="I245">
            <v>0</v>
          </cell>
          <cell r="J245">
            <v>332209</v>
          </cell>
          <cell r="K245">
            <v>0</v>
          </cell>
          <cell r="L245">
            <v>35246</v>
          </cell>
          <cell r="M245">
            <v>0</v>
          </cell>
          <cell r="N245">
            <v>21453</v>
          </cell>
          <cell r="O245">
            <v>0</v>
          </cell>
          <cell r="P245">
            <v>0</v>
          </cell>
          <cell r="Q245">
            <v>1800</v>
          </cell>
          <cell r="R245">
            <v>0</v>
          </cell>
          <cell r="S245">
            <v>4283</v>
          </cell>
          <cell r="T245">
            <v>900</v>
          </cell>
          <cell r="U245">
            <v>0</v>
          </cell>
          <cell r="V245">
            <v>1000</v>
          </cell>
          <cell r="W245">
            <v>28715</v>
          </cell>
          <cell r="X245">
            <v>0</v>
          </cell>
          <cell r="Y245">
            <v>0</v>
          </cell>
          <cell r="Z245">
            <v>0</v>
          </cell>
          <cell r="AA245">
            <v>254909</v>
          </cell>
          <cell r="AB245">
            <v>3000</v>
          </cell>
          <cell r="AC245">
            <v>31850</v>
          </cell>
          <cell r="AD245">
            <v>9961</v>
          </cell>
          <cell r="AE245">
            <v>26872</v>
          </cell>
          <cell r="AF245">
            <v>0</v>
          </cell>
          <cell r="AG245">
            <v>9850</v>
          </cell>
          <cell r="AH245">
            <v>70</v>
          </cell>
          <cell r="AI245">
            <v>1000</v>
          </cell>
          <cell r="AJ245">
            <v>8388</v>
          </cell>
          <cell r="AK245">
            <v>2183</v>
          </cell>
          <cell r="AL245">
            <v>4990</v>
          </cell>
          <cell r="AM245">
            <v>1560</v>
          </cell>
          <cell r="AN245">
            <v>1250</v>
          </cell>
          <cell r="AO245">
            <v>1594</v>
          </cell>
          <cell r="AP245">
            <v>7950</v>
          </cell>
          <cell r="AQ245">
            <v>6676</v>
          </cell>
          <cell r="AR245">
            <v>2631</v>
          </cell>
          <cell r="AS245">
            <v>11793</v>
          </cell>
          <cell r="AT245">
            <v>3236</v>
          </cell>
          <cell r="AU245">
            <v>0</v>
          </cell>
          <cell r="AV245">
            <v>3281</v>
          </cell>
          <cell r="AW245">
            <v>3143</v>
          </cell>
          <cell r="AX245">
            <v>0</v>
          </cell>
          <cell r="AY245">
            <v>8700</v>
          </cell>
          <cell r="AZ245">
            <v>20873</v>
          </cell>
          <cell r="BA245">
            <v>0</v>
          </cell>
          <cell r="BB245">
            <v>9133</v>
          </cell>
          <cell r="BC245">
            <v>0</v>
          </cell>
          <cell r="BD245">
            <v>0</v>
          </cell>
          <cell r="BE245">
            <v>0</v>
          </cell>
          <cell r="BF245">
            <v>0</v>
          </cell>
          <cell r="BG245">
            <v>27572</v>
          </cell>
          <cell r="BH245">
            <v>0</v>
          </cell>
          <cell r="BI245">
            <v>0</v>
          </cell>
          <cell r="BJ245">
            <v>0</v>
          </cell>
          <cell r="BK245">
            <v>56800</v>
          </cell>
          <cell r="BL245">
            <v>0</v>
          </cell>
          <cell r="BM245">
            <v>134</v>
          </cell>
          <cell r="BN245">
            <v>17777</v>
          </cell>
          <cell r="BO245">
            <v>0</v>
          </cell>
          <cell r="BP245">
            <v>0</v>
          </cell>
          <cell r="BQ245">
            <v>0</v>
          </cell>
          <cell r="BR245">
            <v>0</v>
          </cell>
          <cell r="BS245">
            <v>0</v>
          </cell>
          <cell r="BT245">
            <v>17777</v>
          </cell>
        </row>
        <row r="246">
          <cell r="A246">
            <v>837</v>
          </cell>
          <cell r="B246" t="str">
            <v>Walmore Hill Primary School</v>
          </cell>
          <cell r="D246">
            <v>17328</v>
          </cell>
          <cell r="E246">
            <v>0</v>
          </cell>
          <cell r="F246">
            <v>19938</v>
          </cell>
          <cell r="G246">
            <v>0</v>
          </cell>
          <cell r="H246">
            <v>0</v>
          </cell>
          <cell r="I246">
            <v>0</v>
          </cell>
          <cell r="J246">
            <v>229630</v>
          </cell>
          <cell r="K246">
            <v>0</v>
          </cell>
          <cell r="L246">
            <v>25298</v>
          </cell>
          <cell r="M246">
            <v>0</v>
          </cell>
          <cell r="N246">
            <v>19877</v>
          </cell>
          <cell r="O246">
            <v>0</v>
          </cell>
          <cell r="P246">
            <v>0</v>
          </cell>
          <cell r="Q246">
            <v>400</v>
          </cell>
          <cell r="R246">
            <v>0</v>
          </cell>
          <cell r="S246">
            <v>0</v>
          </cell>
          <cell r="T246">
            <v>0</v>
          </cell>
          <cell r="U246">
            <v>0</v>
          </cell>
          <cell r="V246">
            <v>0</v>
          </cell>
          <cell r="W246">
            <v>22440</v>
          </cell>
          <cell r="X246">
            <v>0</v>
          </cell>
          <cell r="Y246">
            <v>0</v>
          </cell>
          <cell r="Z246">
            <v>0</v>
          </cell>
          <cell r="AA246">
            <v>171478</v>
          </cell>
          <cell r="AB246">
            <v>7174</v>
          </cell>
          <cell r="AC246">
            <v>46025</v>
          </cell>
          <cell r="AD246">
            <v>6001</v>
          </cell>
          <cell r="AE246">
            <v>16061</v>
          </cell>
          <cell r="AF246">
            <v>0</v>
          </cell>
          <cell r="AG246">
            <v>5341</v>
          </cell>
          <cell r="AH246">
            <v>1100</v>
          </cell>
          <cell r="AI246">
            <v>3083</v>
          </cell>
          <cell r="AJ246">
            <v>4984</v>
          </cell>
          <cell r="AK246">
            <v>1247</v>
          </cell>
          <cell r="AL246">
            <v>5000</v>
          </cell>
          <cell r="AM246">
            <v>618</v>
          </cell>
          <cell r="AN246">
            <v>567</v>
          </cell>
          <cell r="AO246">
            <v>2060</v>
          </cell>
          <cell r="AP246">
            <v>3863</v>
          </cell>
          <cell r="AQ246">
            <v>3835</v>
          </cell>
          <cell r="AR246">
            <v>928</v>
          </cell>
          <cell r="AS246">
            <v>14225</v>
          </cell>
          <cell r="AT246">
            <v>563</v>
          </cell>
          <cell r="AU246">
            <v>0</v>
          </cell>
          <cell r="AV246">
            <v>2582</v>
          </cell>
          <cell r="AW246">
            <v>180</v>
          </cell>
          <cell r="AX246">
            <v>0</v>
          </cell>
          <cell r="AY246">
            <v>0</v>
          </cell>
          <cell r="AZ246">
            <v>0</v>
          </cell>
          <cell r="BA246">
            <v>0</v>
          </cell>
          <cell r="BB246">
            <v>11227</v>
          </cell>
          <cell r="BC246">
            <v>0</v>
          </cell>
          <cell r="BD246">
            <v>0</v>
          </cell>
          <cell r="BE246">
            <v>0</v>
          </cell>
          <cell r="BF246">
            <v>0</v>
          </cell>
          <cell r="BG246">
            <v>22973</v>
          </cell>
          <cell r="BH246">
            <v>0</v>
          </cell>
          <cell r="BI246">
            <v>0</v>
          </cell>
          <cell r="BJ246">
            <v>0</v>
          </cell>
          <cell r="BK246">
            <v>42911</v>
          </cell>
          <cell r="BL246">
            <v>0</v>
          </cell>
          <cell r="BM246">
            <v>0</v>
          </cell>
          <cell r="BN246">
            <v>6831</v>
          </cell>
          <cell r="BO246">
            <v>0</v>
          </cell>
          <cell r="BP246">
            <v>0</v>
          </cell>
          <cell r="BQ246">
            <v>0</v>
          </cell>
          <cell r="BR246">
            <v>0</v>
          </cell>
          <cell r="BS246">
            <v>0</v>
          </cell>
          <cell r="BT246">
            <v>6831</v>
          </cell>
        </row>
        <row r="247">
          <cell r="A247">
            <v>838</v>
          </cell>
          <cell r="B247" t="str">
            <v>Westbury-on-Severn Church of England Primary School</v>
          </cell>
          <cell r="D247">
            <v>22567.66</v>
          </cell>
          <cell r="E247">
            <v>0</v>
          </cell>
          <cell r="F247">
            <v>0</v>
          </cell>
          <cell r="G247">
            <v>35</v>
          </cell>
          <cell r="H247">
            <v>0</v>
          </cell>
          <cell r="I247">
            <v>0</v>
          </cell>
          <cell r="J247">
            <v>211941</v>
          </cell>
          <cell r="K247">
            <v>0</v>
          </cell>
          <cell r="L247">
            <v>26981</v>
          </cell>
          <cell r="M247">
            <v>0</v>
          </cell>
          <cell r="N247">
            <v>17696</v>
          </cell>
          <cell r="O247">
            <v>0</v>
          </cell>
          <cell r="P247">
            <v>0</v>
          </cell>
          <cell r="Q247">
            <v>0</v>
          </cell>
          <cell r="R247">
            <v>0</v>
          </cell>
          <cell r="S247">
            <v>0</v>
          </cell>
          <cell r="T247">
            <v>0</v>
          </cell>
          <cell r="U247">
            <v>5600</v>
          </cell>
          <cell r="V247">
            <v>6528</v>
          </cell>
          <cell r="W247">
            <v>21535</v>
          </cell>
          <cell r="X247">
            <v>0</v>
          </cell>
          <cell r="Y247">
            <v>0</v>
          </cell>
          <cell r="Z247">
            <v>0</v>
          </cell>
          <cell r="AA247">
            <v>158825</v>
          </cell>
          <cell r="AB247">
            <v>5930</v>
          </cell>
          <cell r="AC247">
            <v>46826</v>
          </cell>
          <cell r="AD247">
            <v>7891</v>
          </cell>
          <cell r="AE247">
            <v>16218</v>
          </cell>
          <cell r="AF247">
            <v>0</v>
          </cell>
          <cell r="AG247">
            <v>15159</v>
          </cell>
          <cell r="AH247">
            <v>3500</v>
          </cell>
          <cell r="AI247">
            <v>0</v>
          </cell>
          <cell r="AJ247">
            <v>3372</v>
          </cell>
          <cell r="AK247">
            <v>844</v>
          </cell>
          <cell r="AL247">
            <v>14250</v>
          </cell>
          <cell r="AM247">
            <v>900</v>
          </cell>
          <cell r="AN247">
            <v>920</v>
          </cell>
          <cell r="AO247">
            <v>870</v>
          </cell>
          <cell r="AP247">
            <v>5000</v>
          </cell>
          <cell r="AQ247">
            <v>656</v>
          </cell>
          <cell r="AR247">
            <v>435</v>
          </cell>
          <cell r="AS247">
            <v>15921</v>
          </cell>
          <cell r="AT247">
            <v>0</v>
          </cell>
          <cell r="AU247">
            <v>0</v>
          </cell>
          <cell r="AV247">
            <v>3600</v>
          </cell>
          <cell r="AW247">
            <v>400</v>
          </cell>
          <cell r="AX247">
            <v>0</v>
          </cell>
          <cell r="AY247">
            <v>0</v>
          </cell>
          <cell r="AZ247">
            <v>0</v>
          </cell>
          <cell r="BA247">
            <v>0</v>
          </cell>
          <cell r="BB247">
            <v>10699</v>
          </cell>
          <cell r="BC247">
            <v>0</v>
          </cell>
          <cell r="BD247">
            <v>0</v>
          </cell>
          <cell r="BE247">
            <v>0</v>
          </cell>
          <cell r="BF247">
            <v>0</v>
          </cell>
          <cell r="BG247">
            <v>0</v>
          </cell>
          <cell r="BH247">
            <v>0</v>
          </cell>
          <cell r="BI247">
            <v>0</v>
          </cell>
          <cell r="BJ247">
            <v>0</v>
          </cell>
          <cell r="BK247">
            <v>0</v>
          </cell>
          <cell r="BL247">
            <v>0</v>
          </cell>
          <cell r="BM247">
            <v>35</v>
          </cell>
          <cell r="BN247">
            <v>632.65999999997439</v>
          </cell>
          <cell r="BO247">
            <v>0</v>
          </cell>
          <cell r="BP247">
            <v>0</v>
          </cell>
          <cell r="BQ247">
            <v>0</v>
          </cell>
          <cell r="BR247">
            <v>0</v>
          </cell>
          <cell r="BS247">
            <v>0</v>
          </cell>
          <cell r="BT247">
            <v>632.65999999997439</v>
          </cell>
        </row>
        <row r="248">
          <cell r="A248">
            <v>841</v>
          </cell>
          <cell r="B248" t="str">
            <v>Whiteshill Primary School</v>
          </cell>
          <cell r="D248">
            <v>11400</v>
          </cell>
          <cell r="E248">
            <v>3331</v>
          </cell>
          <cell r="F248">
            <v>-28424</v>
          </cell>
          <cell r="G248">
            <v>4265</v>
          </cell>
          <cell r="H248">
            <v>0</v>
          </cell>
          <cell r="I248">
            <v>0</v>
          </cell>
          <cell r="J248">
            <v>256823</v>
          </cell>
          <cell r="K248">
            <v>0</v>
          </cell>
          <cell r="L248">
            <v>42383</v>
          </cell>
          <cell r="M248">
            <v>0</v>
          </cell>
          <cell r="N248">
            <v>16083</v>
          </cell>
          <cell r="O248">
            <v>0</v>
          </cell>
          <cell r="P248">
            <v>0</v>
          </cell>
          <cell r="Q248">
            <v>0</v>
          </cell>
          <cell r="R248">
            <v>0</v>
          </cell>
          <cell r="S248">
            <v>0</v>
          </cell>
          <cell r="T248">
            <v>0</v>
          </cell>
          <cell r="U248">
            <v>0</v>
          </cell>
          <cell r="V248">
            <v>0</v>
          </cell>
          <cell r="W248">
            <v>22943</v>
          </cell>
          <cell r="X248">
            <v>0</v>
          </cell>
          <cell r="Y248">
            <v>0</v>
          </cell>
          <cell r="Z248">
            <v>0</v>
          </cell>
          <cell r="AA248">
            <v>240400</v>
          </cell>
          <cell r="AB248">
            <v>400</v>
          </cell>
          <cell r="AC248">
            <v>63656</v>
          </cell>
          <cell r="AD248">
            <v>0</v>
          </cell>
          <cell r="AE248">
            <v>20946</v>
          </cell>
          <cell r="AF248">
            <v>0</v>
          </cell>
          <cell r="AG248">
            <v>5324</v>
          </cell>
          <cell r="AH248">
            <v>0</v>
          </cell>
          <cell r="AI248">
            <v>1200</v>
          </cell>
          <cell r="AJ248">
            <v>2893</v>
          </cell>
          <cell r="AK248">
            <v>0</v>
          </cell>
          <cell r="AL248">
            <v>6054</v>
          </cell>
          <cell r="AM248">
            <v>721</v>
          </cell>
          <cell r="AN248">
            <v>7029</v>
          </cell>
          <cell r="AO248">
            <v>1000</v>
          </cell>
          <cell r="AP248">
            <v>6500</v>
          </cell>
          <cell r="AQ248">
            <v>2449</v>
          </cell>
          <cell r="AR248">
            <v>1110</v>
          </cell>
          <cell r="AS248">
            <v>8050</v>
          </cell>
          <cell r="AT248">
            <v>1708</v>
          </cell>
          <cell r="AU248">
            <v>0</v>
          </cell>
          <cell r="AV248">
            <v>5475</v>
          </cell>
          <cell r="AW248">
            <v>2398</v>
          </cell>
          <cell r="AX248">
            <v>0</v>
          </cell>
          <cell r="AY248">
            <v>435</v>
          </cell>
          <cell r="AZ248">
            <v>0</v>
          </cell>
          <cell r="BA248">
            <v>0</v>
          </cell>
          <cell r="BB248">
            <v>11433</v>
          </cell>
          <cell r="BC248">
            <v>0</v>
          </cell>
          <cell r="BD248">
            <v>0</v>
          </cell>
          <cell r="BE248">
            <v>0</v>
          </cell>
          <cell r="BF248">
            <v>0</v>
          </cell>
          <cell r="BG248">
            <v>24989</v>
          </cell>
          <cell r="BH248">
            <v>0</v>
          </cell>
          <cell r="BI248">
            <v>0</v>
          </cell>
          <cell r="BJ248">
            <v>0</v>
          </cell>
          <cell r="BK248">
            <v>4265</v>
          </cell>
          <cell r="BL248">
            <v>0</v>
          </cell>
          <cell r="BM248">
            <v>0</v>
          </cell>
          <cell r="BN248">
            <v>-36218</v>
          </cell>
          <cell r="BO248">
            <v>0</v>
          </cell>
          <cell r="BP248">
            <v>-3435</v>
          </cell>
          <cell r="BQ248">
            <v>0</v>
          </cell>
          <cell r="BR248">
            <v>0</v>
          </cell>
          <cell r="BS248">
            <v>0</v>
          </cell>
          <cell r="BT248">
            <v>-39653</v>
          </cell>
        </row>
        <row r="249">
          <cell r="A249">
            <v>842</v>
          </cell>
          <cell r="B249" t="str">
            <v>Whitminster Endowed Church of England Primary School</v>
          </cell>
          <cell r="D249">
            <v>41300</v>
          </cell>
          <cell r="E249">
            <v>0</v>
          </cell>
          <cell r="F249">
            <v>48526</v>
          </cell>
          <cell r="G249">
            <v>4905</v>
          </cell>
          <cell r="H249">
            <v>0</v>
          </cell>
          <cell r="I249">
            <v>0</v>
          </cell>
          <cell r="J249">
            <v>286976</v>
          </cell>
          <cell r="K249">
            <v>0</v>
          </cell>
          <cell r="L249">
            <v>16827</v>
          </cell>
          <cell r="M249">
            <v>0</v>
          </cell>
          <cell r="N249">
            <v>17597</v>
          </cell>
          <cell r="O249">
            <v>0</v>
          </cell>
          <cell r="P249">
            <v>0</v>
          </cell>
          <cell r="Q249">
            <v>0</v>
          </cell>
          <cell r="R249">
            <v>0</v>
          </cell>
          <cell r="S249">
            <v>0</v>
          </cell>
          <cell r="T249">
            <v>0</v>
          </cell>
          <cell r="U249">
            <v>0</v>
          </cell>
          <cell r="V249">
            <v>0</v>
          </cell>
          <cell r="W249">
            <v>25090</v>
          </cell>
          <cell r="X249">
            <v>0</v>
          </cell>
          <cell r="Y249">
            <v>0</v>
          </cell>
          <cell r="Z249">
            <v>0</v>
          </cell>
          <cell r="AA249">
            <v>223229</v>
          </cell>
          <cell r="AB249">
            <v>6522</v>
          </cell>
          <cell r="AC249">
            <v>49238</v>
          </cell>
          <cell r="AD249">
            <v>8121</v>
          </cell>
          <cell r="AE249">
            <v>19550</v>
          </cell>
          <cell r="AF249">
            <v>0</v>
          </cell>
          <cell r="AG249">
            <v>6514</v>
          </cell>
          <cell r="AH249">
            <v>150</v>
          </cell>
          <cell r="AI249">
            <v>1400</v>
          </cell>
          <cell r="AJ249">
            <v>4166</v>
          </cell>
          <cell r="AK249">
            <v>0</v>
          </cell>
          <cell r="AL249">
            <v>6980</v>
          </cell>
          <cell r="AM249">
            <v>800</v>
          </cell>
          <cell r="AN249">
            <v>0</v>
          </cell>
          <cell r="AO249">
            <v>600</v>
          </cell>
          <cell r="AP249">
            <v>4000</v>
          </cell>
          <cell r="AQ249">
            <v>2948</v>
          </cell>
          <cell r="AR249">
            <v>1500</v>
          </cell>
          <cell r="AS249">
            <v>9867</v>
          </cell>
          <cell r="AT249">
            <v>17297</v>
          </cell>
          <cell r="AU249">
            <v>0</v>
          </cell>
          <cell r="AV249">
            <v>4901</v>
          </cell>
          <cell r="AW249">
            <v>2695</v>
          </cell>
          <cell r="AX249">
            <v>0</v>
          </cell>
          <cell r="AY249">
            <v>1555</v>
          </cell>
          <cell r="AZ249">
            <v>0</v>
          </cell>
          <cell r="BA249">
            <v>600</v>
          </cell>
          <cell r="BB249">
            <v>10690</v>
          </cell>
          <cell r="BC249">
            <v>0</v>
          </cell>
          <cell r="BD249">
            <v>0</v>
          </cell>
          <cell r="BE249">
            <v>0</v>
          </cell>
          <cell r="BF249">
            <v>0</v>
          </cell>
          <cell r="BG249">
            <v>25115</v>
          </cell>
          <cell r="BH249">
            <v>0</v>
          </cell>
          <cell r="BI249">
            <v>0</v>
          </cell>
          <cell r="BJ249">
            <v>0</v>
          </cell>
          <cell r="BK249">
            <v>77916</v>
          </cell>
          <cell r="BL249">
            <v>0</v>
          </cell>
          <cell r="BM249">
            <v>630</v>
          </cell>
          <cell r="BN249">
            <v>4467</v>
          </cell>
          <cell r="BO249">
            <v>0</v>
          </cell>
          <cell r="BP249">
            <v>0</v>
          </cell>
          <cell r="BQ249">
            <v>0</v>
          </cell>
          <cell r="BR249">
            <v>0</v>
          </cell>
          <cell r="BS249">
            <v>0</v>
          </cell>
          <cell r="BT249">
            <v>4467</v>
          </cell>
        </row>
        <row r="250">
          <cell r="A250">
            <v>845</v>
          </cell>
          <cell r="B250" t="str">
            <v>Willersey Church of England Primary School</v>
          </cell>
          <cell r="D250">
            <v>20174</v>
          </cell>
          <cell r="E250">
            <v>0</v>
          </cell>
          <cell r="F250">
            <v>65288</v>
          </cell>
          <cell r="G250">
            <v>0</v>
          </cell>
          <cell r="H250">
            <v>0</v>
          </cell>
          <cell r="I250">
            <v>0</v>
          </cell>
          <cell r="J250">
            <v>190509</v>
          </cell>
          <cell r="K250">
            <v>0</v>
          </cell>
          <cell r="L250">
            <v>5260</v>
          </cell>
          <cell r="M250">
            <v>0</v>
          </cell>
          <cell r="N250">
            <v>18330</v>
          </cell>
          <cell r="O250">
            <v>0</v>
          </cell>
          <cell r="P250">
            <v>0</v>
          </cell>
          <cell r="Q250">
            <v>0</v>
          </cell>
          <cell r="R250">
            <v>0</v>
          </cell>
          <cell r="S250">
            <v>0</v>
          </cell>
          <cell r="T250">
            <v>0</v>
          </cell>
          <cell r="U250">
            <v>0</v>
          </cell>
          <cell r="V250">
            <v>0</v>
          </cell>
          <cell r="W250">
            <v>20296</v>
          </cell>
          <cell r="X250">
            <v>0</v>
          </cell>
          <cell r="Y250">
            <v>0</v>
          </cell>
          <cell r="Z250">
            <v>0</v>
          </cell>
          <cell r="AA250">
            <v>153520</v>
          </cell>
          <cell r="AB250">
            <v>4000</v>
          </cell>
          <cell r="AC250">
            <v>27522</v>
          </cell>
          <cell r="AD250">
            <v>6438</v>
          </cell>
          <cell r="AE250">
            <v>9842</v>
          </cell>
          <cell r="AF250">
            <v>0</v>
          </cell>
          <cell r="AG250">
            <v>3699</v>
          </cell>
          <cell r="AH250">
            <v>700</v>
          </cell>
          <cell r="AI250">
            <v>3000</v>
          </cell>
          <cell r="AJ250">
            <v>3843</v>
          </cell>
          <cell r="AK250">
            <v>961</v>
          </cell>
          <cell r="AL250">
            <v>3500</v>
          </cell>
          <cell r="AM250">
            <v>0</v>
          </cell>
          <cell r="AN250">
            <v>550</v>
          </cell>
          <cell r="AO250">
            <v>230</v>
          </cell>
          <cell r="AP250">
            <v>3500</v>
          </cell>
          <cell r="AQ250">
            <v>1848</v>
          </cell>
          <cell r="AR250">
            <v>600</v>
          </cell>
          <cell r="AS250">
            <v>8400</v>
          </cell>
          <cell r="AT250">
            <v>1100</v>
          </cell>
          <cell r="AU250">
            <v>0</v>
          </cell>
          <cell r="AV250">
            <v>3315</v>
          </cell>
          <cell r="AW250">
            <v>1396</v>
          </cell>
          <cell r="AX250">
            <v>0</v>
          </cell>
          <cell r="AY250">
            <v>0</v>
          </cell>
          <cell r="AZ250">
            <v>0</v>
          </cell>
          <cell r="BA250">
            <v>0</v>
          </cell>
          <cell r="BB250">
            <v>7367</v>
          </cell>
          <cell r="BC250">
            <v>0</v>
          </cell>
          <cell r="BD250">
            <v>0</v>
          </cell>
          <cell r="BE250">
            <v>0</v>
          </cell>
          <cell r="BF250">
            <v>0</v>
          </cell>
          <cell r="BG250">
            <v>21650</v>
          </cell>
          <cell r="BH250">
            <v>0</v>
          </cell>
          <cell r="BI250">
            <v>0</v>
          </cell>
          <cell r="BJ250">
            <v>0</v>
          </cell>
          <cell r="BK250">
            <v>86938</v>
          </cell>
          <cell r="BL250">
            <v>0</v>
          </cell>
          <cell r="BM250">
            <v>0</v>
          </cell>
          <cell r="BN250">
            <v>9238</v>
          </cell>
          <cell r="BO250">
            <v>0</v>
          </cell>
          <cell r="BP250">
            <v>0</v>
          </cell>
          <cell r="BQ250">
            <v>0</v>
          </cell>
          <cell r="BR250">
            <v>0</v>
          </cell>
          <cell r="BS250">
            <v>0</v>
          </cell>
          <cell r="BT250">
            <v>9238</v>
          </cell>
        </row>
        <row r="251">
          <cell r="A251">
            <v>848</v>
          </cell>
          <cell r="B251" t="str">
            <v>Winchcombe Abbey Church of England Primary School</v>
          </cell>
          <cell r="D251">
            <v>576</v>
          </cell>
          <cell r="E251">
            <v>0</v>
          </cell>
          <cell r="F251">
            <v>0</v>
          </cell>
          <cell r="G251">
            <v>720</v>
          </cell>
          <cell r="H251">
            <v>0</v>
          </cell>
          <cell r="I251">
            <v>0</v>
          </cell>
          <cell r="J251">
            <v>582307</v>
          </cell>
          <cell r="K251">
            <v>0</v>
          </cell>
          <cell r="L251">
            <v>54924</v>
          </cell>
          <cell r="M251">
            <v>0</v>
          </cell>
          <cell r="N251">
            <v>28882</v>
          </cell>
          <cell r="O251">
            <v>0</v>
          </cell>
          <cell r="P251">
            <v>5622</v>
          </cell>
          <cell r="Q251">
            <v>6800</v>
          </cell>
          <cell r="R251">
            <v>0</v>
          </cell>
          <cell r="S251">
            <v>8200</v>
          </cell>
          <cell r="T251">
            <v>0</v>
          </cell>
          <cell r="U251">
            <v>0</v>
          </cell>
          <cell r="V251">
            <v>13300</v>
          </cell>
          <cell r="W251">
            <v>44200</v>
          </cell>
          <cell r="X251">
            <v>0</v>
          </cell>
          <cell r="Y251">
            <v>0</v>
          </cell>
          <cell r="Z251">
            <v>0</v>
          </cell>
          <cell r="AA251">
            <v>434549</v>
          </cell>
          <cell r="AB251">
            <v>20000</v>
          </cell>
          <cell r="AC251">
            <v>107872</v>
          </cell>
          <cell r="AD251">
            <v>34280</v>
          </cell>
          <cell r="AE251">
            <v>26193</v>
          </cell>
          <cell r="AF251">
            <v>0</v>
          </cell>
          <cell r="AG251">
            <v>19844</v>
          </cell>
          <cell r="AH251">
            <v>600</v>
          </cell>
          <cell r="AI251">
            <v>3500</v>
          </cell>
          <cell r="AJ251">
            <v>4554</v>
          </cell>
          <cell r="AK251">
            <v>0</v>
          </cell>
          <cell r="AL251">
            <v>12500</v>
          </cell>
          <cell r="AM251">
            <v>4000</v>
          </cell>
          <cell r="AN251">
            <v>2000</v>
          </cell>
          <cell r="AO251">
            <v>1700</v>
          </cell>
          <cell r="AP251">
            <v>10000</v>
          </cell>
          <cell r="AQ251">
            <v>2631</v>
          </cell>
          <cell r="AR251">
            <v>400</v>
          </cell>
          <cell r="AS251">
            <v>25880</v>
          </cell>
          <cell r="AT251">
            <v>6500</v>
          </cell>
          <cell r="AU251">
            <v>0</v>
          </cell>
          <cell r="AV251">
            <v>6600</v>
          </cell>
          <cell r="AW251">
            <v>475</v>
          </cell>
          <cell r="AX251">
            <v>0</v>
          </cell>
          <cell r="AY251">
            <v>8265</v>
          </cell>
          <cell r="AZ251">
            <v>0</v>
          </cell>
          <cell r="BA251">
            <v>5000</v>
          </cell>
          <cell r="BB251">
            <v>17237</v>
          </cell>
          <cell r="BC251">
            <v>0</v>
          </cell>
          <cell r="BD251">
            <v>0</v>
          </cell>
          <cell r="BE251">
            <v>0</v>
          </cell>
          <cell r="BF251">
            <v>0</v>
          </cell>
          <cell r="BG251">
            <v>0</v>
          </cell>
          <cell r="BH251">
            <v>0</v>
          </cell>
          <cell r="BI251">
            <v>0</v>
          </cell>
          <cell r="BJ251">
            <v>0</v>
          </cell>
          <cell r="BK251">
            <v>0</v>
          </cell>
          <cell r="BL251">
            <v>0</v>
          </cell>
          <cell r="BM251">
            <v>720</v>
          </cell>
          <cell r="BN251">
            <v>-9769</v>
          </cell>
          <cell r="BO251">
            <v>0</v>
          </cell>
          <cell r="BP251">
            <v>0</v>
          </cell>
          <cell r="BQ251">
            <v>0</v>
          </cell>
          <cell r="BR251">
            <v>0</v>
          </cell>
          <cell r="BS251">
            <v>0</v>
          </cell>
          <cell r="BT251">
            <v>-9769</v>
          </cell>
        </row>
        <row r="252">
          <cell r="A252">
            <v>851</v>
          </cell>
          <cell r="B252" t="str">
            <v>Withington Church of England Primary School</v>
          </cell>
          <cell r="D252">
            <v>15111</v>
          </cell>
          <cell r="E252">
            <v>0</v>
          </cell>
          <cell r="F252">
            <v>0</v>
          </cell>
          <cell r="G252">
            <v>991</v>
          </cell>
          <cell r="H252">
            <v>0</v>
          </cell>
          <cell r="I252">
            <v>244</v>
          </cell>
          <cell r="J252">
            <v>106303</v>
          </cell>
          <cell r="K252">
            <v>0</v>
          </cell>
          <cell r="L252">
            <v>19299</v>
          </cell>
          <cell r="M252">
            <v>0</v>
          </cell>
          <cell r="N252">
            <v>10491</v>
          </cell>
          <cell r="O252">
            <v>0</v>
          </cell>
          <cell r="P252">
            <v>0</v>
          </cell>
          <cell r="Q252">
            <v>880</v>
          </cell>
          <cell r="R252">
            <v>0</v>
          </cell>
          <cell r="S252">
            <v>0</v>
          </cell>
          <cell r="T252">
            <v>0</v>
          </cell>
          <cell r="U252">
            <v>0</v>
          </cell>
          <cell r="V252">
            <v>2000</v>
          </cell>
          <cell r="W252">
            <v>14852</v>
          </cell>
          <cell r="X252">
            <v>0</v>
          </cell>
          <cell r="Y252">
            <v>1800</v>
          </cell>
          <cell r="Z252">
            <v>24708</v>
          </cell>
          <cell r="AA252">
            <v>108458</v>
          </cell>
          <cell r="AB252">
            <v>2500</v>
          </cell>
          <cell r="AC252">
            <v>19407</v>
          </cell>
          <cell r="AD252">
            <v>2799</v>
          </cell>
          <cell r="AE252">
            <v>11006</v>
          </cell>
          <cell r="AF252">
            <v>0</v>
          </cell>
          <cell r="AG252">
            <v>1971</v>
          </cell>
          <cell r="AH252">
            <v>0</v>
          </cell>
          <cell r="AI252">
            <v>1000</v>
          </cell>
          <cell r="AJ252">
            <v>810</v>
          </cell>
          <cell r="AK252">
            <v>202</v>
          </cell>
          <cell r="AL252">
            <v>800</v>
          </cell>
          <cell r="AM252">
            <v>350</v>
          </cell>
          <cell r="AN252">
            <v>400</v>
          </cell>
          <cell r="AO252">
            <v>290</v>
          </cell>
          <cell r="AP252">
            <v>2900</v>
          </cell>
          <cell r="AQ252">
            <v>136</v>
          </cell>
          <cell r="AR252">
            <v>300</v>
          </cell>
          <cell r="AS252">
            <v>3782</v>
          </cell>
          <cell r="AT252">
            <v>1054</v>
          </cell>
          <cell r="AU252">
            <v>0</v>
          </cell>
          <cell r="AV252">
            <v>2040</v>
          </cell>
          <cell r="AW252">
            <v>420</v>
          </cell>
          <cell r="AX252">
            <v>0</v>
          </cell>
          <cell r="AY252">
            <v>2175</v>
          </cell>
          <cell r="AZ252">
            <v>0</v>
          </cell>
          <cell r="BA252">
            <v>0</v>
          </cell>
          <cell r="BB252">
            <v>3105</v>
          </cell>
          <cell r="BC252">
            <v>0</v>
          </cell>
          <cell r="BD252">
            <v>0</v>
          </cell>
          <cell r="BE252">
            <v>26352</v>
          </cell>
          <cell r="BF252">
            <v>400</v>
          </cell>
          <cell r="BG252">
            <v>0</v>
          </cell>
          <cell r="BH252">
            <v>0</v>
          </cell>
          <cell r="BI252">
            <v>0</v>
          </cell>
          <cell r="BJ252">
            <v>0</v>
          </cell>
          <cell r="BK252">
            <v>0</v>
          </cell>
          <cell r="BL252">
            <v>0</v>
          </cell>
          <cell r="BM252">
            <v>991</v>
          </cell>
          <cell r="BN252">
            <v>3031</v>
          </cell>
          <cell r="BO252">
            <v>0</v>
          </cell>
          <cell r="BP252">
            <v>0</v>
          </cell>
          <cell r="BQ252">
            <v>0</v>
          </cell>
          <cell r="BR252">
            <v>0</v>
          </cell>
          <cell r="BS252">
            <v>0</v>
          </cell>
          <cell r="BT252">
            <v>3031</v>
          </cell>
        </row>
        <row r="253">
          <cell r="A253">
            <v>852</v>
          </cell>
          <cell r="B253" t="str">
            <v>Woolaston Primary School</v>
          </cell>
          <cell r="D253">
            <v>-6575</v>
          </cell>
          <cell r="E253">
            <v>0</v>
          </cell>
          <cell r="F253">
            <v>6034</v>
          </cell>
          <cell r="G253">
            <v>163</v>
          </cell>
          <cell r="H253">
            <v>0</v>
          </cell>
          <cell r="I253">
            <v>0</v>
          </cell>
          <cell r="J253">
            <v>523294</v>
          </cell>
          <cell r="K253">
            <v>0</v>
          </cell>
          <cell r="L253">
            <v>42221</v>
          </cell>
          <cell r="M253">
            <v>0</v>
          </cell>
          <cell r="N253">
            <v>26255</v>
          </cell>
          <cell r="O253">
            <v>0</v>
          </cell>
          <cell r="P253">
            <v>0</v>
          </cell>
          <cell r="Q253">
            <v>1000</v>
          </cell>
          <cell r="R253">
            <v>30000</v>
          </cell>
          <cell r="S253">
            <v>0</v>
          </cell>
          <cell r="T253">
            <v>0</v>
          </cell>
          <cell r="U253">
            <v>9000</v>
          </cell>
          <cell r="V253">
            <v>6000</v>
          </cell>
          <cell r="W253">
            <v>39304</v>
          </cell>
          <cell r="X253">
            <v>0</v>
          </cell>
          <cell r="Y253">
            <v>0</v>
          </cell>
          <cell r="Z253">
            <v>0</v>
          </cell>
          <cell r="AA253">
            <v>349941</v>
          </cell>
          <cell r="AB253">
            <v>6106</v>
          </cell>
          <cell r="AC253">
            <v>121050</v>
          </cell>
          <cell r="AD253">
            <v>3759</v>
          </cell>
          <cell r="AE253">
            <v>22014</v>
          </cell>
          <cell r="AF253">
            <v>25372</v>
          </cell>
          <cell r="AG253">
            <v>17110</v>
          </cell>
          <cell r="AH253">
            <v>250</v>
          </cell>
          <cell r="AI253">
            <v>2500</v>
          </cell>
          <cell r="AJ253">
            <v>11490</v>
          </cell>
          <cell r="AK253">
            <v>2873</v>
          </cell>
          <cell r="AL253">
            <v>3000</v>
          </cell>
          <cell r="AM253">
            <v>2500</v>
          </cell>
          <cell r="AN253">
            <v>12200</v>
          </cell>
          <cell r="AO253">
            <v>3000</v>
          </cell>
          <cell r="AP253">
            <v>7000</v>
          </cell>
          <cell r="AQ253">
            <v>9055</v>
          </cell>
          <cell r="AR253">
            <v>1000</v>
          </cell>
          <cell r="AS253">
            <v>25500</v>
          </cell>
          <cell r="AT253">
            <v>9000</v>
          </cell>
          <cell r="AU253">
            <v>0</v>
          </cell>
          <cell r="AV253">
            <v>6850</v>
          </cell>
          <cell r="AW253">
            <v>4965</v>
          </cell>
          <cell r="AX253">
            <v>0</v>
          </cell>
          <cell r="AY253">
            <v>13805</v>
          </cell>
          <cell r="AZ253">
            <v>0</v>
          </cell>
          <cell r="BA253">
            <v>0</v>
          </cell>
          <cell r="BB253">
            <v>7035</v>
          </cell>
          <cell r="BC253">
            <v>0</v>
          </cell>
          <cell r="BD253">
            <v>0</v>
          </cell>
          <cell r="BE253">
            <v>0</v>
          </cell>
          <cell r="BF253">
            <v>0</v>
          </cell>
          <cell r="BG253">
            <v>31037</v>
          </cell>
          <cell r="BH253">
            <v>0</v>
          </cell>
          <cell r="BI253">
            <v>0</v>
          </cell>
          <cell r="BJ253">
            <v>0</v>
          </cell>
          <cell r="BK253">
            <v>37071</v>
          </cell>
          <cell r="BL253">
            <v>0</v>
          </cell>
          <cell r="BM253">
            <v>163</v>
          </cell>
          <cell r="BN253">
            <v>3124</v>
          </cell>
          <cell r="BO253">
            <v>0</v>
          </cell>
          <cell r="BP253">
            <v>0</v>
          </cell>
          <cell r="BQ253">
            <v>0</v>
          </cell>
          <cell r="BR253">
            <v>0</v>
          </cell>
          <cell r="BS253">
            <v>0</v>
          </cell>
          <cell r="BT253">
            <v>3124</v>
          </cell>
        </row>
        <row r="254">
          <cell r="A254">
            <v>853</v>
          </cell>
          <cell r="B254" t="str">
            <v>Woodchester Endowed Church of England Primary School</v>
          </cell>
          <cell r="D254">
            <v>47183</v>
          </cell>
          <cell r="E254">
            <v>0</v>
          </cell>
          <cell r="F254">
            <v>0</v>
          </cell>
          <cell r="G254">
            <v>0</v>
          </cell>
          <cell r="H254">
            <v>0</v>
          </cell>
          <cell r="I254">
            <v>0</v>
          </cell>
          <cell r="J254">
            <v>323724</v>
          </cell>
          <cell r="K254">
            <v>0</v>
          </cell>
          <cell r="L254">
            <v>34232</v>
          </cell>
          <cell r="M254">
            <v>0</v>
          </cell>
          <cell r="N254">
            <v>15086</v>
          </cell>
          <cell r="O254">
            <v>0</v>
          </cell>
          <cell r="P254">
            <v>0</v>
          </cell>
          <cell r="Q254">
            <v>40</v>
          </cell>
          <cell r="R254">
            <v>0</v>
          </cell>
          <cell r="S254">
            <v>0</v>
          </cell>
          <cell r="T254">
            <v>0</v>
          </cell>
          <cell r="U254">
            <v>3881</v>
          </cell>
          <cell r="V254">
            <v>0</v>
          </cell>
          <cell r="W254">
            <v>28549</v>
          </cell>
          <cell r="X254">
            <v>0</v>
          </cell>
          <cell r="Y254">
            <v>0</v>
          </cell>
          <cell r="Z254">
            <v>0</v>
          </cell>
          <cell r="AA254">
            <v>250059</v>
          </cell>
          <cell r="AB254">
            <v>15757</v>
          </cell>
          <cell r="AC254">
            <v>34641</v>
          </cell>
          <cell r="AD254">
            <v>0</v>
          </cell>
          <cell r="AE254">
            <v>28087</v>
          </cell>
          <cell r="AF254">
            <v>0</v>
          </cell>
          <cell r="AG254">
            <v>9944</v>
          </cell>
          <cell r="AH254">
            <v>1775</v>
          </cell>
          <cell r="AI254">
            <v>5106</v>
          </cell>
          <cell r="AJ254">
            <v>2996</v>
          </cell>
          <cell r="AK254">
            <v>746</v>
          </cell>
          <cell r="AL254">
            <v>13808</v>
          </cell>
          <cell r="AM254">
            <v>6410</v>
          </cell>
          <cell r="AN254">
            <v>10500</v>
          </cell>
          <cell r="AO254">
            <v>900</v>
          </cell>
          <cell r="AP254">
            <v>4700</v>
          </cell>
          <cell r="AQ254">
            <v>1294</v>
          </cell>
          <cell r="AR254">
            <v>300</v>
          </cell>
          <cell r="AS254">
            <v>30106</v>
          </cell>
          <cell r="AT254">
            <v>1500</v>
          </cell>
          <cell r="AU254">
            <v>0</v>
          </cell>
          <cell r="AV254">
            <v>6700</v>
          </cell>
          <cell r="AW254">
            <v>2989</v>
          </cell>
          <cell r="AX254">
            <v>0</v>
          </cell>
          <cell r="AY254">
            <v>1575</v>
          </cell>
          <cell r="AZ254">
            <v>2509</v>
          </cell>
          <cell r="BA254">
            <v>1731</v>
          </cell>
          <cell r="BB254">
            <v>9345</v>
          </cell>
          <cell r="BC254">
            <v>0</v>
          </cell>
          <cell r="BD254">
            <v>0</v>
          </cell>
          <cell r="BE254">
            <v>0</v>
          </cell>
          <cell r="BF254">
            <v>0</v>
          </cell>
          <cell r="BG254">
            <v>0</v>
          </cell>
          <cell r="BH254">
            <v>0</v>
          </cell>
          <cell r="BI254">
            <v>0</v>
          </cell>
          <cell r="BJ254">
            <v>0</v>
          </cell>
          <cell r="BK254">
            <v>0</v>
          </cell>
          <cell r="BL254">
            <v>0</v>
          </cell>
          <cell r="BM254">
            <v>0</v>
          </cell>
          <cell r="BN254">
            <v>9217</v>
          </cell>
          <cell r="BO254">
            <v>0</v>
          </cell>
          <cell r="BP254">
            <v>0</v>
          </cell>
          <cell r="BQ254">
            <v>0</v>
          </cell>
          <cell r="BR254">
            <v>0</v>
          </cell>
          <cell r="BS254">
            <v>0</v>
          </cell>
          <cell r="BT254">
            <v>9217</v>
          </cell>
        </row>
        <row r="255">
          <cell r="A255">
            <v>854</v>
          </cell>
          <cell r="B255" t="str">
            <v>St. Dominic's Catholic Primary School</v>
          </cell>
          <cell r="D255">
            <v>64421</v>
          </cell>
          <cell r="E255">
            <v>0</v>
          </cell>
          <cell r="F255">
            <v>0</v>
          </cell>
          <cell r="G255">
            <v>0</v>
          </cell>
          <cell r="H255">
            <v>0</v>
          </cell>
          <cell r="I255">
            <v>0</v>
          </cell>
          <cell r="J255">
            <v>317928</v>
          </cell>
          <cell r="K255">
            <v>0</v>
          </cell>
          <cell r="L255">
            <v>19046</v>
          </cell>
          <cell r="M255">
            <v>0</v>
          </cell>
          <cell r="N255">
            <v>20995</v>
          </cell>
          <cell r="O255">
            <v>0</v>
          </cell>
          <cell r="P255">
            <v>0</v>
          </cell>
          <cell r="Q255">
            <v>0</v>
          </cell>
          <cell r="R255">
            <v>0</v>
          </cell>
          <cell r="S255">
            <v>0</v>
          </cell>
          <cell r="T255">
            <v>0</v>
          </cell>
          <cell r="U255">
            <v>0</v>
          </cell>
          <cell r="V255">
            <v>0</v>
          </cell>
          <cell r="W255">
            <v>26012</v>
          </cell>
          <cell r="X255">
            <v>0</v>
          </cell>
          <cell r="Y255">
            <v>0</v>
          </cell>
          <cell r="Z255">
            <v>0</v>
          </cell>
          <cell r="AA255">
            <v>226080</v>
          </cell>
          <cell r="AB255">
            <v>7342</v>
          </cell>
          <cell r="AC255">
            <v>65904</v>
          </cell>
          <cell r="AD255">
            <v>0</v>
          </cell>
          <cell r="AE255">
            <v>18000</v>
          </cell>
          <cell r="AF255">
            <v>0</v>
          </cell>
          <cell r="AG255">
            <v>4620</v>
          </cell>
          <cell r="AH255">
            <v>200</v>
          </cell>
          <cell r="AI255">
            <v>2000</v>
          </cell>
          <cell r="AJ255">
            <v>3556</v>
          </cell>
          <cell r="AK255">
            <v>889</v>
          </cell>
          <cell r="AL255">
            <v>1800</v>
          </cell>
          <cell r="AM255">
            <v>2500</v>
          </cell>
          <cell r="AN255">
            <v>8500</v>
          </cell>
          <cell r="AO255">
            <v>1500</v>
          </cell>
          <cell r="AP255">
            <v>4500</v>
          </cell>
          <cell r="AQ255">
            <v>446</v>
          </cell>
          <cell r="AR255">
            <v>300</v>
          </cell>
          <cell r="AS255">
            <v>35959</v>
          </cell>
          <cell r="AT255">
            <v>8381</v>
          </cell>
          <cell r="AU255">
            <v>0</v>
          </cell>
          <cell r="AV255">
            <v>6225</v>
          </cell>
          <cell r="AW255">
            <v>2918</v>
          </cell>
          <cell r="AX255">
            <v>0</v>
          </cell>
          <cell r="AY255">
            <v>2610</v>
          </cell>
          <cell r="AZ255">
            <v>0</v>
          </cell>
          <cell r="BA255">
            <v>392</v>
          </cell>
          <cell r="BB255">
            <v>10376</v>
          </cell>
          <cell r="BC255">
            <v>0</v>
          </cell>
          <cell r="BD255">
            <v>9667</v>
          </cell>
          <cell r="BE255">
            <v>0</v>
          </cell>
          <cell r="BF255">
            <v>0</v>
          </cell>
          <cell r="BG255">
            <v>0</v>
          </cell>
          <cell r="BH255">
            <v>0</v>
          </cell>
          <cell r="BI255">
            <v>9667</v>
          </cell>
          <cell r="BJ255">
            <v>0</v>
          </cell>
          <cell r="BK255">
            <v>9667</v>
          </cell>
          <cell r="BL255">
            <v>0</v>
          </cell>
          <cell r="BM255">
            <v>0</v>
          </cell>
          <cell r="BN255">
            <v>23737</v>
          </cell>
          <cell r="BO255">
            <v>0</v>
          </cell>
          <cell r="BP255">
            <v>0</v>
          </cell>
          <cell r="BQ255">
            <v>0</v>
          </cell>
          <cell r="BR255">
            <v>0</v>
          </cell>
          <cell r="BS255">
            <v>0</v>
          </cell>
          <cell r="BT255">
            <v>23737</v>
          </cell>
        </row>
        <row r="256">
          <cell r="A256">
            <v>855</v>
          </cell>
          <cell r="B256" t="str">
            <v>Blue Coat Church of England Primary School</v>
          </cell>
          <cell r="C256">
            <v>1</v>
          </cell>
          <cell r="D256">
            <v>19270</v>
          </cell>
          <cell r="E256">
            <v>0</v>
          </cell>
          <cell r="F256">
            <v>0</v>
          </cell>
          <cell r="G256">
            <v>1248</v>
          </cell>
          <cell r="H256">
            <v>0</v>
          </cell>
          <cell r="I256">
            <v>0</v>
          </cell>
          <cell r="J256">
            <v>840865</v>
          </cell>
          <cell r="K256">
            <v>0</v>
          </cell>
          <cell r="L256">
            <v>34705</v>
          </cell>
          <cell r="M256">
            <v>0</v>
          </cell>
          <cell r="N256">
            <v>22858</v>
          </cell>
          <cell r="O256">
            <v>0</v>
          </cell>
          <cell r="P256">
            <v>0</v>
          </cell>
          <cell r="Q256">
            <v>19110</v>
          </cell>
          <cell r="R256">
            <v>53811</v>
          </cell>
          <cell r="S256">
            <v>0</v>
          </cell>
          <cell r="T256">
            <v>0</v>
          </cell>
          <cell r="U256">
            <v>25528</v>
          </cell>
          <cell r="V256">
            <v>2025</v>
          </cell>
          <cell r="W256">
            <v>53185</v>
          </cell>
          <cell r="X256">
            <v>0</v>
          </cell>
          <cell r="Y256">
            <v>0</v>
          </cell>
          <cell r="Z256">
            <v>0</v>
          </cell>
          <cell r="AA256">
            <v>635217</v>
          </cell>
          <cell r="AB256">
            <v>27100</v>
          </cell>
          <cell r="AC256">
            <v>112234</v>
          </cell>
          <cell r="AD256">
            <v>37307</v>
          </cell>
          <cell r="AE256">
            <v>52638</v>
          </cell>
          <cell r="AF256">
            <v>31050</v>
          </cell>
          <cell r="AG256">
            <v>17550</v>
          </cell>
          <cell r="AH256">
            <v>1300</v>
          </cell>
          <cell r="AI256">
            <v>3700</v>
          </cell>
          <cell r="AJ256">
            <v>0</v>
          </cell>
          <cell r="AK256">
            <v>0</v>
          </cell>
          <cell r="AL256">
            <v>9600</v>
          </cell>
          <cell r="AM256">
            <v>3000</v>
          </cell>
          <cell r="AN256">
            <v>2000</v>
          </cell>
          <cell r="AO256">
            <v>0</v>
          </cell>
          <cell r="AP256">
            <v>9000</v>
          </cell>
          <cell r="AQ256">
            <v>4747</v>
          </cell>
          <cell r="AR256">
            <v>1550</v>
          </cell>
          <cell r="AS256">
            <v>36090</v>
          </cell>
          <cell r="AT256">
            <v>2200</v>
          </cell>
          <cell r="AU256">
            <v>0</v>
          </cell>
          <cell r="AV256">
            <v>5900</v>
          </cell>
          <cell r="AW256">
            <v>6805</v>
          </cell>
          <cell r="AX256">
            <v>0</v>
          </cell>
          <cell r="AY256">
            <v>24900</v>
          </cell>
          <cell r="AZ256">
            <v>7500</v>
          </cell>
          <cell r="BA256">
            <v>11038</v>
          </cell>
          <cell r="BB256">
            <v>6960</v>
          </cell>
          <cell r="BC256">
            <v>0</v>
          </cell>
          <cell r="BD256">
            <v>0</v>
          </cell>
          <cell r="BE256">
            <v>0</v>
          </cell>
          <cell r="BF256">
            <v>0</v>
          </cell>
          <cell r="BG256">
            <v>4497</v>
          </cell>
          <cell r="BH256">
            <v>0</v>
          </cell>
          <cell r="BI256">
            <v>0</v>
          </cell>
          <cell r="BJ256">
            <v>0</v>
          </cell>
          <cell r="BK256">
            <v>0</v>
          </cell>
          <cell r="BL256">
            <v>0</v>
          </cell>
          <cell r="BM256">
            <v>0</v>
          </cell>
          <cell r="BN256">
            <v>21971</v>
          </cell>
          <cell r="BO256">
            <v>0</v>
          </cell>
          <cell r="BP256">
            <v>0</v>
          </cell>
          <cell r="BQ256">
            <v>0</v>
          </cell>
          <cell r="BR256">
            <v>0</v>
          </cell>
          <cell r="BS256">
            <v>0</v>
          </cell>
          <cell r="BT256">
            <v>21971</v>
          </cell>
        </row>
        <row r="257">
          <cell r="A257">
            <v>856</v>
          </cell>
          <cell r="B257" t="str">
            <v>The British School</v>
          </cell>
          <cell r="C257">
            <v>1</v>
          </cell>
          <cell r="D257">
            <v>33416</v>
          </cell>
          <cell r="E257">
            <v>0</v>
          </cell>
          <cell r="F257">
            <v>20386</v>
          </cell>
          <cell r="G257">
            <v>1403</v>
          </cell>
          <cell r="H257">
            <v>0</v>
          </cell>
          <cell r="I257">
            <v>0</v>
          </cell>
          <cell r="J257">
            <v>407747</v>
          </cell>
          <cell r="K257">
            <v>0</v>
          </cell>
          <cell r="L257">
            <v>35450</v>
          </cell>
          <cell r="M257">
            <v>0</v>
          </cell>
          <cell r="N257">
            <v>25662</v>
          </cell>
          <cell r="O257">
            <v>0</v>
          </cell>
          <cell r="P257">
            <v>0</v>
          </cell>
          <cell r="Q257">
            <v>0</v>
          </cell>
          <cell r="R257">
            <v>0</v>
          </cell>
          <cell r="S257">
            <v>0</v>
          </cell>
          <cell r="T257">
            <v>0</v>
          </cell>
          <cell r="U257">
            <v>0</v>
          </cell>
          <cell r="V257">
            <v>11683</v>
          </cell>
          <cell r="W257">
            <v>31371</v>
          </cell>
          <cell r="X257">
            <v>0</v>
          </cell>
          <cell r="Y257">
            <v>0</v>
          </cell>
          <cell r="Z257">
            <v>0</v>
          </cell>
          <cell r="AA257">
            <v>296994</v>
          </cell>
          <cell r="AB257">
            <v>5000</v>
          </cell>
          <cell r="AC257">
            <v>97623</v>
          </cell>
          <cell r="AD257">
            <v>13382</v>
          </cell>
          <cell r="AE257">
            <v>24776</v>
          </cell>
          <cell r="AF257">
            <v>0</v>
          </cell>
          <cell r="AG257">
            <v>6978</v>
          </cell>
          <cell r="AH257">
            <v>0</v>
          </cell>
          <cell r="AI257">
            <v>1275</v>
          </cell>
          <cell r="AJ257">
            <v>909</v>
          </cell>
          <cell r="AK257">
            <v>3638</v>
          </cell>
          <cell r="AL257">
            <v>5325</v>
          </cell>
          <cell r="AM257">
            <v>5567</v>
          </cell>
          <cell r="AN257">
            <v>1500</v>
          </cell>
          <cell r="AO257">
            <v>3300</v>
          </cell>
          <cell r="AP257">
            <v>15225</v>
          </cell>
          <cell r="AQ257">
            <v>2816</v>
          </cell>
          <cell r="AR257">
            <v>1200</v>
          </cell>
          <cell r="AS257">
            <v>16891</v>
          </cell>
          <cell r="AT257">
            <v>0</v>
          </cell>
          <cell r="AU257">
            <v>0</v>
          </cell>
          <cell r="AV257">
            <v>4468</v>
          </cell>
          <cell r="AW257">
            <v>4318</v>
          </cell>
          <cell r="AX257">
            <v>0</v>
          </cell>
          <cell r="AY257">
            <v>2175</v>
          </cell>
          <cell r="AZ257">
            <v>0</v>
          </cell>
          <cell r="BA257">
            <v>5500</v>
          </cell>
          <cell r="BB257">
            <v>8929</v>
          </cell>
          <cell r="BC257">
            <v>0</v>
          </cell>
          <cell r="BD257">
            <v>0</v>
          </cell>
          <cell r="BE257">
            <v>0</v>
          </cell>
          <cell r="BF257">
            <v>0</v>
          </cell>
          <cell r="BG257">
            <v>28265</v>
          </cell>
          <cell r="BH257">
            <v>0</v>
          </cell>
          <cell r="BI257">
            <v>0</v>
          </cell>
          <cell r="BJ257">
            <v>0</v>
          </cell>
          <cell r="BK257">
            <v>48651</v>
          </cell>
          <cell r="BL257">
            <v>0</v>
          </cell>
          <cell r="BM257">
            <v>1403</v>
          </cell>
          <cell r="BN257">
            <v>10507</v>
          </cell>
          <cell r="BO257">
            <v>0</v>
          </cell>
          <cell r="BP257">
            <v>0</v>
          </cell>
          <cell r="BQ257">
            <v>0</v>
          </cell>
          <cell r="BR257">
            <v>0</v>
          </cell>
          <cell r="BS257">
            <v>0</v>
          </cell>
          <cell r="BT257">
            <v>17540</v>
          </cell>
        </row>
        <row r="258">
          <cell r="A258">
            <v>857</v>
          </cell>
          <cell r="B258" t="str">
            <v>Foxmoor Primary School</v>
          </cell>
          <cell r="C258">
            <v>1</v>
          </cell>
          <cell r="D258">
            <v>64199</v>
          </cell>
          <cell r="E258">
            <v>0</v>
          </cell>
          <cell r="F258">
            <v>69597</v>
          </cell>
          <cell r="G258">
            <v>1822</v>
          </cell>
          <cell r="H258">
            <v>0</v>
          </cell>
          <cell r="I258">
            <v>0</v>
          </cell>
          <cell r="J258">
            <v>678176</v>
          </cell>
          <cell r="K258">
            <v>0</v>
          </cell>
          <cell r="L258">
            <v>50358</v>
          </cell>
          <cell r="M258">
            <v>0</v>
          </cell>
          <cell r="N258">
            <v>26746</v>
          </cell>
          <cell r="O258">
            <v>0</v>
          </cell>
          <cell r="P258">
            <v>0</v>
          </cell>
          <cell r="Q258">
            <v>89631</v>
          </cell>
          <cell r="R258">
            <v>0</v>
          </cell>
          <cell r="S258">
            <v>0</v>
          </cell>
          <cell r="T258">
            <v>0</v>
          </cell>
          <cell r="U258">
            <v>0</v>
          </cell>
          <cell r="V258">
            <v>9000</v>
          </cell>
          <cell r="W258">
            <v>45568</v>
          </cell>
          <cell r="X258">
            <v>0</v>
          </cell>
          <cell r="Y258">
            <v>0</v>
          </cell>
          <cell r="Z258">
            <v>0</v>
          </cell>
          <cell r="AA258">
            <v>489786</v>
          </cell>
          <cell r="AB258">
            <v>8250</v>
          </cell>
          <cell r="AC258">
            <v>230315</v>
          </cell>
          <cell r="AD258">
            <v>18021</v>
          </cell>
          <cell r="AE258">
            <v>32616</v>
          </cell>
          <cell r="AF258">
            <v>0</v>
          </cell>
          <cell r="AG258">
            <v>20867</v>
          </cell>
          <cell r="AH258">
            <v>500</v>
          </cell>
          <cell r="AI258">
            <v>5144</v>
          </cell>
          <cell r="AJ258">
            <v>7204</v>
          </cell>
          <cell r="AK258">
            <v>0</v>
          </cell>
          <cell r="AL258">
            <v>12000</v>
          </cell>
          <cell r="AM258">
            <v>12600</v>
          </cell>
          <cell r="AN258">
            <v>2200</v>
          </cell>
          <cell r="AO258">
            <v>2100</v>
          </cell>
          <cell r="AP258">
            <v>10000</v>
          </cell>
          <cell r="AQ258">
            <v>7392</v>
          </cell>
          <cell r="AR258">
            <v>4900</v>
          </cell>
          <cell r="AS258">
            <v>23910</v>
          </cell>
          <cell r="AT258">
            <v>9486</v>
          </cell>
          <cell r="AU258">
            <v>0</v>
          </cell>
          <cell r="AV258">
            <v>18250</v>
          </cell>
          <cell r="AW258">
            <v>6397</v>
          </cell>
          <cell r="AX258">
            <v>0</v>
          </cell>
          <cell r="AY258">
            <v>4785</v>
          </cell>
          <cell r="AZ258">
            <v>0</v>
          </cell>
          <cell r="BA258">
            <v>13750</v>
          </cell>
          <cell r="BB258">
            <v>5250</v>
          </cell>
          <cell r="BC258">
            <v>0</v>
          </cell>
          <cell r="BD258">
            <v>0</v>
          </cell>
          <cell r="BE258">
            <v>0</v>
          </cell>
          <cell r="BF258">
            <v>0</v>
          </cell>
          <cell r="BG258">
            <v>35195</v>
          </cell>
          <cell r="BH258">
            <v>0</v>
          </cell>
          <cell r="BI258">
            <v>0</v>
          </cell>
          <cell r="BJ258">
            <v>0</v>
          </cell>
          <cell r="BK258">
            <v>104792</v>
          </cell>
          <cell r="BL258">
            <v>0</v>
          </cell>
          <cell r="BM258">
            <v>1822</v>
          </cell>
          <cell r="BN258">
            <v>17955</v>
          </cell>
          <cell r="BO258">
            <v>0</v>
          </cell>
          <cell r="BP258">
            <v>0</v>
          </cell>
          <cell r="BQ258">
            <v>0</v>
          </cell>
          <cell r="BR258">
            <v>0</v>
          </cell>
          <cell r="BS258">
            <v>0</v>
          </cell>
          <cell r="BT258">
            <v>17955</v>
          </cell>
        </row>
        <row r="259">
          <cell r="A259">
            <v>862</v>
          </cell>
          <cell r="B259" t="str">
            <v>Yorkley Primary School</v>
          </cell>
          <cell r="D259">
            <v>53017.56</v>
          </cell>
          <cell r="E259">
            <v>0.44000000000232831</v>
          </cell>
          <cell r="F259">
            <v>58804</v>
          </cell>
          <cell r="G259">
            <v>0</v>
          </cell>
          <cell r="H259">
            <v>0</v>
          </cell>
          <cell r="I259">
            <v>0</v>
          </cell>
          <cell r="J259">
            <v>407898</v>
          </cell>
          <cell r="K259">
            <v>0</v>
          </cell>
          <cell r="L259">
            <v>25076</v>
          </cell>
          <cell r="M259">
            <v>0</v>
          </cell>
          <cell r="N259">
            <v>21208</v>
          </cell>
          <cell r="O259">
            <v>0</v>
          </cell>
          <cell r="P259">
            <v>0</v>
          </cell>
          <cell r="Q259">
            <v>4000</v>
          </cell>
          <cell r="R259">
            <v>0</v>
          </cell>
          <cell r="S259">
            <v>0</v>
          </cell>
          <cell r="T259">
            <v>0</v>
          </cell>
          <cell r="U259">
            <v>0</v>
          </cell>
          <cell r="V259">
            <v>500</v>
          </cell>
          <cell r="W259">
            <v>32811</v>
          </cell>
          <cell r="X259">
            <v>0</v>
          </cell>
          <cell r="Y259">
            <v>0</v>
          </cell>
          <cell r="Z259">
            <v>0</v>
          </cell>
          <cell r="AA259">
            <v>311166</v>
          </cell>
          <cell r="AB259">
            <v>25421</v>
          </cell>
          <cell r="AC259">
            <v>60568</v>
          </cell>
          <cell r="AD259">
            <v>15231</v>
          </cell>
          <cell r="AE259">
            <v>24292</v>
          </cell>
          <cell r="AF259">
            <v>0</v>
          </cell>
          <cell r="AG259">
            <v>9835</v>
          </cell>
          <cell r="AH259">
            <v>1643</v>
          </cell>
          <cell r="AI259">
            <v>2450</v>
          </cell>
          <cell r="AJ259">
            <v>4397</v>
          </cell>
          <cell r="AK259">
            <v>0</v>
          </cell>
          <cell r="AL259">
            <v>5200</v>
          </cell>
          <cell r="AM259">
            <v>1200</v>
          </cell>
          <cell r="AN259">
            <v>1000</v>
          </cell>
          <cell r="AO259">
            <v>3500</v>
          </cell>
          <cell r="AP259">
            <v>12000</v>
          </cell>
          <cell r="AQ259">
            <v>4066</v>
          </cell>
          <cell r="AR259">
            <v>920</v>
          </cell>
          <cell r="AS259">
            <v>13517</v>
          </cell>
          <cell r="AT259">
            <v>2850</v>
          </cell>
          <cell r="AU259">
            <v>0</v>
          </cell>
          <cell r="AV259">
            <v>8855</v>
          </cell>
          <cell r="AW259">
            <v>3934</v>
          </cell>
          <cell r="AX259">
            <v>0</v>
          </cell>
          <cell r="AY259">
            <v>600</v>
          </cell>
          <cell r="AZ259">
            <v>0</v>
          </cell>
          <cell r="BA259">
            <v>11250</v>
          </cell>
          <cell r="BB259">
            <v>14919</v>
          </cell>
          <cell r="BC259">
            <v>0</v>
          </cell>
          <cell r="BD259">
            <v>0</v>
          </cell>
          <cell r="BE259">
            <v>0</v>
          </cell>
          <cell r="BF259">
            <v>0</v>
          </cell>
          <cell r="BG259">
            <v>29147</v>
          </cell>
          <cell r="BH259">
            <v>0</v>
          </cell>
          <cell r="BI259">
            <v>0</v>
          </cell>
          <cell r="BJ259">
            <v>0</v>
          </cell>
          <cell r="BK259">
            <v>87951</v>
          </cell>
          <cell r="BL259">
            <v>0</v>
          </cell>
          <cell r="BM259">
            <v>0</v>
          </cell>
          <cell r="BN259">
            <v>5697</v>
          </cell>
          <cell r="BO259">
            <v>0</v>
          </cell>
          <cell r="BP259">
            <v>0</v>
          </cell>
          <cell r="BQ259">
            <v>0</v>
          </cell>
          <cell r="BR259">
            <v>0</v>
          </cell>
          <cell r="BS259">
            <v>0</v>
          </cell>
          <cell r="BT259">
            <v>5697</v>
          </cell>
        </row>
        <row r="260">
          <cell r="A260">
            <v>880</v>
          </cell>
          <cell r="B260" t="str">
            <v>Arthur Dye Primary School</v>
          </cell>
          <cell r="D260">
            <v>4637</v>
          </cell>
          <cell r="E260">
            <v>0</v>
          </cell>
          <cell r="F260">
            <v>45105</v>
          </cell>
          <cell r="G260">
            <v>510</v>
          </cell>
          <cell r="H260">
            <v>0</v>
          </cell>
          <cell r="I260">
            <v>0</v>
          </cell>
          <cell r="J260">
            <v>885570</v>
          </cell>
          <cell r="K260">
            <v>0</v>
          </cell>
          <cell r="L260">
            <v>111078</v>
          </cell>
          <cell r="M260">
            <v>0</v>
          </cell>
          <cell r="N260">
            <v>47594</v>
          </cell>
          <cell r="O260">
            <v>0</v>
          </cell>
          <cell r="P260">
            <v>0</v>
          </cell>
          <cell r="Q260">
            <v>2953</v>
          </cell>
          <cell r="R260">
            <v>0</v>
          </cell>
          <cell r="S260">
            <v>16500</v>
          </cell>
          <cell r="T260">
            <v>0</v>
          </cell>
          <cell r="U260">
            <v>0</v>
          </cell>
          <cell r="V260">
            <v>20000</v>
          </cell>
          <cell r="W260">
            <v>61478</v>
          </cell>
          <cell r="X260">
            <v>0</v>
          </cell>
          <cell r="Y260">
            <v>0</v>
          </cell>
          <cell r="Z260">
            <v>0</v>
          </cell>
          <cell r="AA260">
            <v>616296</v>
          </cell>
          <cell r="AB260">
            <v>23503</v>
          </cell>
          <cell r="AC260">
            <v>181342</v>
          </cell>
          <cell r="AD260">
            <v>0</v>
          </cell>
          <cell r="AE260">
            <v>40272</v>
          </cell>
          <cell r="AF260">
            <v>0</v>
          </cell>
          <cell r="AG260">
            <v>27694</v>
          </cell>
          <cell r="AH260">
            <v>1000</v>
          </cell>
          <cell r="AI260">
            <v>6050</v>
          </cell>
          <cell r="AJ260">
            <v>17698</v>
          </cell>
          <cell r="AK260">
            <v>4424</v>
          </cell>
          <cell r="AL260">
            <v>12415</v>
          </cell>
          <cell r="AM260">
            <v>4227</v>
          </cell>
          <cell r="AN260">
            <v>24787</v>
          </cell>
          <cell r="AO260">
            <v>3700</v>
          </cell>
          <cell r="AP260">
            <v>14723</v>
          </cell>
          <cell r="AQ260">
            <v>8917</v>
          </cell>
          <cell r="AR260">
            <v>2270</v>
          </cell>
          <cell r="AS260">
            <v>53764</v>
          </cell>
          <cell r="AT260">
            <v>666</v>
          </cell>
          <cell r="AU260">
            <v>0</v>
          </cell>
          <cell r="AV260">
            <v>12518</v>
          </cell>
          <cell r="AW260">
            <v>8852</v>
          </cell>
          <cell r="AX260">
            <v>0</v>
          </cell>
          <cell r="AY260">
            <v>36975</v>
          </cell>
          <cell r="AZ260">
            <v>36645</v>
          </cell>
          <cell r="BA260">
            <v>7493</v>
          </cell>
          <cell r="BB260">
            <v>13881</v>
          </cell>
          <cell r="BC260">
            <v>0</v>
          </cell>
          <cell r="BD260">
            <v>0</v>
          </cell>
          <cell r="BE260">
            <v>0</v>
          </cell>
          <cell r="BF260">
            <v>0</v>
          </cell>
          <cell r="BG260">
            <v>37841</v>
          </cell>
          <cell r="BH260">
            <v>0</v>
          </cell>
          <cell r="BI260">
            <v>0</v>
          </cell>
          <cell r="BJ260">
            <v>0</v>
          </cell>
          <cell r="BK260">
            <v>82946</v>
          </cell>
          <cell r="BL260">
            <v>0</v>
          </cell>
          <cell r="BM260">
            <v>510</v>
          </cell>
          <cell r="BN260">
            <v>-10302</v>
          </cell>
          <cell r="BO260">
            <v>0</v>
          </cell>
          <cell r="BP260">
            <v>0</v>
          </cell>
          <cell r="BQ260">
            <v>0</v>
          </cell>
          <cell r="BR260">
            <v>0</v>
          </cell>
          <cell r="BS260">
            <v>0</v>
          </cell>
          <cell r="BT260">
            <v>-10302</v>
          </cell>
        </row>
        <row r="261">
          <cell r="A261">
            <v>881</v>
          </cell>
          <cell r="B261" t="str">
            <v>Benhall Infant School</v>
          </cell>
          <cell r="D261">
            <v>35807</v>
          </cell>
          <cell r="E261">
            <v>0</v>
          </cell>
          <cell r="F261">
            <v>20872</v>
          </cell>
          <cell r="G261">
            <v>0</v>
          </cell>
          <cell r="H261">
            <v>0</v>
          </cell>
          <cell r="I261">
            <v>0</v>
          </cell>
          <cell r="J261">
            <v>473576</v>
          </cell>
          <cell r="K261">
            <v>0</v>
          </cell>
          <cell r="L261">
            <v>8179</v>
          </cell>
          <cell r="M261">
            <v>0</v>
          </cell>
          <cell r="N261">
            <v>18099</v>
          </cell>
          <cell r="O261">
            <v>0</v>
          </cell>
          <cell r="P261">
            <v>0</v>
          </cell>
          <cell r="Q261">
            <v>8000</v>
          </cell>
          <cell r="R261">
            <v>0</v>
          </cell>
          <cell r="S261">
            <v>0</v>
          </cell>
          <cell r="T261">
            <v>0</v>
          </cell>
          <cell r="U261">
            <v>0</v>
          </cell>
          <cell r="V261">
            <v>0</v>
          </cell>
          <cell r="W261">
            <v>36485</v>
          </cell>
          <cell r="X261">
            <v>0</v>
          </cell>
          <cell r="Y261">
            <v>0</v>
          </cell>
          <cell r="Z261">
            <v>0</v>
          </cell>
          <cell r="AA261">
            <v>328507</v>
          </cell>
          <cell r="AB261">
            <v>9466</v>
          </cell>
          <cell r="AC261">
            <v>63000</v>
          </cell>
          <cell r="AD261">
            <v>13561</v>
          </cell>
          <cell r="AE261">
            <v>29582</v>
          </cell>
          <cell r="AF261">
            <v>0</v>
          </cell>
          <cell r="AG261">
            <v>12922</v>
          </cell>
          <cell r="AH261">
            <v>618</v>
          </cell>
          <cell r="AI261">
            <v>2400</v>
          </cell>
          <cell r="AJ261">
            <v>7551</v>
          </cell>
          <cell r="AK261">
            <v>0</v>
          </cell>
          <cell r="AL261">
            <v>30500</v>
          </cell>
          <cell r="AM261">
            <v>1096</v>
          </cell>
          <cell r="AN261">
            <v>2678</v>
          </cell>
          <cell r="AO261">
            <v>1924</v>
          </cell>
          <cell r="AP261">
            <v>7424</v>
          </cell>
          <cell r="AQ261">
            <v>6780</v>
          </cell>
          <cell r="AR261">
            <v>1569</v>
          </cell>
          <cell r="AS261">
            <v>13009</v>
          </cell>
          <cell r="AT261">
            <v>10512</v>
          </cell>
          <cell r="AU261">
            <v>500</v>
          </cell>
          <cell r="AV261">
            <v>6524</v>
          </cell>
          <cell r="AW261">
            <v>4737</v>
          </cell>
          <cell r="AX261">
            <v>0</v>
          </cell>
          <cell r="AY261">
            <v>435</v>
          </cell>
          <cell r="AZ261">
            <v>0</v>
          </cell>
          <cell r="BA261">
            <v>0</v>
          </cell>
          <cell r="BB261">
            <v>14193</v>
          </cell>
          <cell r="BC261">
            <v>0</v>
          </cell>
          <cell r="BD261">
            <v>0</v>
          </cell>
          <cell r="BE261">
            <v>0</v>
          </cell>
          <cell r="BF261">
            <v>0</v>
          </cell>
          <cell r="BG261">
            <v>14196</v>
          </cell>
          <cell r="BH261">
            <v>0</v>
          </cell>
          <cell r="BI261">
            <v>0</v>
          </cell>
          <cell r="BJ261">
            <v>0</v>
          </cell>
          <cell r="BK261">
            <v>35068</v>
          </cell>
          <cell r="BL261">
            <v>0</v>
          </cell>
          <cell r="BM261">
            <v>0</v>
          </cell>
          <cell r="BN261">
            <v>10658</v>
          </cell>
          <cell r="BO261">
            <v>0</v>
          </cell>
          <cell r="BP261">
            <v>0</v>
          </cell>
          <cell r="BQ261">
            <v>0</v>
          </cell>
          <cell r="BR261">
            <v>0</v>
          </cell>
          <cell r="BS261">
            <v>0</v>
          </cell>
          <cell r="BT261">
            <v>10658</v>
          </cell>
        </row>
        <row r="262">
          <cell r="A262">
            <v>882</v>
          </cell>
          <cell r="B262" t="str">
            <v>Christ Church Church of England Primary School (Cheltenham)</v>
          </cell>
          <cell r="C262">
            <v>1</v>
          </cell>
          <cell r="D262">
            <v>52009</v>
          </cell>
          <cell r="E262">
            <v>0</v>
          </cell>
          <cell r="F262">
            <v>0</v>
          </cell>
          <cell r="G262">
            <v>0</v>
          </cell>
          <cell r="H262">
            <v>0</v>
          </cell>
          <cell r="I262">
            <v>0</v>
          </cell>
          <cell r="J262">
            <v>558150</v>
          </cell>
          <cell r="K262">
            <v>0</v>
          </cell>
          <cell r="L262">
            <v>121507</v>
          </cell>
          <cell r="M262">
            <v>0</v>
          </cell>
          <cell r="N262">
            <v>20303</v>
          </cell>
          <cell r="O262">
            <v>0</v>
          </cell>
          <cell r="P262">
            <v>0</v>
          </cell>
          <cell r="Q262">
            <v>10380</v>
          </cell>
          <cell r="R262">
            <v>2730</v>
          </cell>
          <cell r="S262">
            <v>4824</v>
          </cell>
          <cell r="T262">
            <v>0</v>
          </cell>
          <cell r="U262">
            <v>15878</v>
          </cell>
          <cell r="V262">
            <v>3888</v>
          </cell>
          <cell r="W262">
            <v>40924</v>
          </cell>
          <cell r="X262">
            <v>0</v>
          </cell>
          <cell r="Y262">
            <v>0</v>
          </cell>
          <cell r="Z262">
            <v>0</v>
          </cell>
          <cell r="AA262">
            <v>446289</v>
          </cell>
          <cell r="AB262">
            <v>20320</v>
          </cell>
          <cell r="AC262">
            <v>122145</v>
          </cell>
          <cell r="AD262">
            <v>24338</v>
          </cell>
          <cell r="AE262">
            <v>46393</v>
          </cell>
          <cell r="AF262">
            <v>0</v>
          </cell>
          <cell r="AG262">
            <v>13266</v>
          </cell>
          <cell r="AH262">
            <v>450</v>
          </cell>
          <cell r="AI262">
            <v>2200</v>
          </cell>
          <cell r="AJ262">
            <v>6700</v>
          </cell>
          <cell r="AK262">
            <v>0</v>
          </cell>
          <cell r="AL262">
            <v>6989</v>
          </cell>
          <cell r="AM262">
            <v>800</v>
          </cell>
          <cell r="AN262">
            <v>1000</v>
          </cell>
          <cell r="AO262">
            <v>1000</v>
          </cell>
          <cell r="AP262">
            <v>11175</v>
          </cell>
          <cell r="AQ262">
            <v>1395</v>
          </cell>
          <cell r="AR262">
            <v>750</v>
          </cell>
          <cell r="AS262">
            <v>35181</v>
          </cell>
          <cell r="AT262">
            <v>12245</v>
          </cell>
          <cell r="AU262">
            <v>0</v>
          </cell>
          <cell r="AV262">
            <v>4554</v>
          </cell>
          <cell r="AW262">
            <v>5897</v>
          </cell>
          <cell r="AX262">
            <v>0</v>
          </cell>
          <cell r="AY262">
            <v>7395</v>
          </cell>
          <cell r="AZ262">
            <v>0</v>
          </cell>
          <cell r="BA262">
            <v>4930</v>
          </cell>
          <cell r="BB262">
            <v>7460</v>
          </cell>
          <cell r="BC262">
            <v>0</v>
          </cell>
          <cell r="BD262">
            <v>35000</v>
          </cell>
          <cell r="BE262">
            <v>0</v>
          </cell>
          <cell r="BF262">
            <v>0</v>
          </cell>
          <cell r="BG262">
            <v>3212</v>
          </cell>
          <cell r="BH262">
            <v>0</v>
          </cell>
          <cell r="BI262">
            <v>35000</v>
          </cell>
          <cell r="BJ262">
            <v>0</v>
          </cell>
          <cell r="BK262">
            <v>35000</v>
          </cell>
          <cell r="BL262">
            <v>0</v>
          </cell>
          <cell r="BM262">
            <v>3212</v>
          </cell>
          <cell r="BN262">
            <v>12721</v>
          </cell>
          <cell r="BO262">
            <v>0</v>
          </cell>
          <cell r="BP262">
            <v>0</v>
          </cell>
          <cell r="BQ262">
            <v>0</v>
          </cell>
          <cell r="BR262">
            <v>0</v>
          </cell>
          <cell r="BS262">
            <v>0</v>
          </cell>
          <cell r="BT262">
            <v>12721</v>
          </cell>
        </row>
        <row r="263">
          <cell r="A263">
            <v>884</v>
          </cell>
          <cell r="B263" t="str">
            <v>Dunalley Primary School</v>
          </cell>
          <cell r="C263">
            <v>1</v>
          </cell>
          <cell r="D263">
            <v>51907</v>
          </cell>
          <cell r="E263">
            <v>0</v>
          </cell>
          <cell r="F263">
            <v>3273</v>
          </cell>
          <cell r="G263">
            <v>235</v>
          </cell>
          <cell r="H263">
            <v>0</v>
          </cell>
          <cell r="I263">
            <v>0</v>
          </cell>
          <cell r="J263">
            <v>509842</v>
          </cell>
          <cell r="K263">
            <v>0</v>
          </cell>
          <cell r="L263">
            <v>82052</v>
          </cell>
          <cell r="M263">
            <v>0</v>
          </cell>
          <cell r="N263">
            <v>45065</v>
          </cell>
          <cell r="O263">
            <v>0</v>
          </cell>
          <cell r="P263">
            <v>0</v>
          </cell>
          <cell r="Q263">
            <v>34938</v>
          </cell>
          <cell r="R263">
            <v>0</v>
          </cell>
          <cell r="S263">
            <v>0</v>
          </cell>
          <cell r="T263">
            <v>0</v>
          </cell>
          <cell r="U263">
            <v>0</v>
          </cell>
          <cell r="V263">
            <v>13500</v>
          </cell>
          <cell r="W263">
            <v>38227</v>
          </cell>
          <cell r="X263">
            <v>0</v>
          </cell>
          <cell r="Y263">
            <v>0</v>
          </cell>
          <cell r="Z263">
            <v>0</v>
          </cell>
          <cell r="AA263">
            <v>399858</v>
          </cell>
          <cell r="AB263">
            <v>4815</v>
          </cell>
          <cell r="AC263">
            <v>149055</v>
          </cell>
          <cell r="AD263">
            <v>24629</v>
          </cell>
          <cell r="AE263">
            <v>37548</v>
          </cell>
          <cell r="AF263">
            <v>0</v>
          </cell>
          <cell r="AG263">
            <v>16975</v>
          </cell>
          <cell r="AH263">
            <v>1000</v>
          </cell>
          <cell r="AI263">
            <v>2000</v>
          </cell>
          <cell r="AJ263">
            <v>4500</v>
          </cell>
          <cell r="AK263">
            <v>649</v>
          </cell>
          <cell r="AL263">
            <v>6850</v>
          </cell>
          <cell r="AM263">
            <v>2400</v>
          </cell>
          <cell r="AN263">
            <v>2000</v>
          </cell>
          <cell r="AO263">
            <v>4600</v>
          </cell>
          <cell r="AP263">
            <v>10500</v>
          </cell>
          <cell r="AQ263">
            <v>22164</v>
          </cell>
          <cell r="AR263">
            <v>1250</v>
          </cell>
          <cell r="AS263">
            <v>17270</v>
          </cell>
          <cell r="AT263">
            <v>6105</v>
          </cell>
          <cell r="AU263">
            <v>0</v>
          </cell>
          <cell r="AV263">
            <v>10534</v>
          </cell>
          <cell r="AW263">
            <v>4830</v>
          </cell>
          <cell r="AX263">
            <v>0</v>
          </cell>
          <cell r="AY263">
            <v>16965</v>
          </cell>
          <cell r="AZ263">
            <v>17530</v>
          </cell>
          <cell r="BA263">
            <v>1520</v>
          </cell>
          <cell r="BB263">
            <v>8905</v>
          </cell>
          <cell r="BC263">
            <v>0</v>
          </cell>
          <cell r="BD263">
            <v>0</v>
          </cell>
          <cell r="BE263">
            <v>0</v>
          </cell>
          <cell r="BF263">
            <v>0</v>
          </cell>
          <cell r="BG263">
            <v>29840</v>
          </cell>
          <cell r="BH263">
            <v>0</v>
          </cell>
          <cell r="BI263">
            <v>0</v>
          </cell>
          <cell r="BJ263">
            <v>0</v>
          </cell>
          <cell r="BK263">
            <v>33113</v>
          </cell>
          <cell r="BL263">
            <v>0</v>
          </cell>
          <cell r="BM263">
            <v>235</v>
          </cell>
          <cell r="BN263">
            <v>1079</v>
          </cell>
          <cell r="BO263">
            <v>0</v>
          </cell>
          <cell r="BP263">
            <v>0</v>
          </cell>
          <cell r="BQ263">
            <v>0</v>
          </cell>
          <cell r="BR263">
            <v>0</v>
          </cell>
          <cell r="BS263">
            <v>0</v>
          </cell>
          <cell r="BT263">
            <v>1079</v>
          </cell>
        </row>
        <row r="264">
          <cell r="A264">
            <v>886</v>
          </cell>
          <cell r="B264" t="str">
            <v>Gardners Lane Primary School</v>
          </cell>
          <cell r="D264">
            <v>59820</v>
          </cell>
          <cell r="E264">
            <v>0</v>
          </cell>
          <cell r="F264">
            <v>4734</v>
          </cell>
          <cell r="G264">
            <v>0</v>
          </cell>
          <cell r="H264">
            <v>0</v>
          </cell>
          <cell r="I264">
            <v>0</v>
          </cell>
          <cell r="J264">
            <v>553451</v>
          </cell>
          <cell r="K264">
            <v>0</v>
          </cell>
          <cell r="L264">
            <v>94079</v>
          </cell>
          <cell r="M264">
            <v>0</v>
          </cell>
          <cell r="N264">
            <v>57446</v>
          </cell>
          <cell r="O264">
            <v>0</v>
          </cell>
          <cell r="P264">
            <v>0</v>
          </cell>
          <cell r="Q264">
            <v>0</v>
          </cell>
          <cell r="R264">
            <v>0</v>
          </cell>
          <cell r="S264">
            <v>0</v>
          </cell>
          <cell r="T264">
            <v>0</v>
          </cell>
          <cell r="U264">
            <v>0</v>
          </cell>
          <cell r="V264">
            <v>0</v>
          </cell>
          <cell r="W264">
            <v>41028</v>
          </cell>
          <cell r="X264">
            <v>0</v>
          </cell>
          <cell r="Y264">
            <v>0</v>
          </cell>
          <cell r="Z264">
            <v>0</v>
          </cell>
          <cell r="AA264">
            <v>395661</v>
          </cell>
          <cell r="AB264">
            <v>6200</v>
          </cell>
          <cell r="AC264">
            <v>173801</v>
          </cell>
          <cell r="AD264">
            <v>25176</v>
          </cell>
          <cell r="AE264">
            <v>24691</v>
          </cell>
          <cell r="AF264">
            <v>0</v>
          </cell>
          <cell r="AG264">
            <v>14199</v>
          </cell>
          <cell r="AH264">
            <v>1000</v>
          </cell>
          <cell r="AI264">
            <v>8380</v>
          </cell>
          <cell r="AJ264">
            <v>13298</v>
          </cell>
          <cell r="AK264">
            <v>0</v>
          </cell>
          <cell r="AL264">
            <v>12487</v>
          </cell>
          <cell r="AM264">
            <v>2370</v>
          </cell>
          <cell r="AN264">
            <v>1650</v>
          </cell>
          <cell r="AO264">
            <v>4000</v>
          </cell>
          <cell r="AP264">
            <v>10500</v>
          </cell>
          <cell r="AQ264">
            <v>9806</v>
          </cell>
          <cell r="AR264">
            <v>1500</v>
          </cell>
          <cell r="AS264">
            <v>30224</v>
          </cell>
          <cell r="AT264">
            <v>0</v>
          </cell>
          <cell r="AU264">
            <v>0</v>
          </cell>
          <cell r="AV264">
            <v>8600</v>
          </cell>
          <cell r="AW264">
            <v>423</v>
          </cell>
          <cell r="AX264">
            <v>0</v>
          </cell>
          <cell r="AY264">
            <v>25665</v>
          </cell>
          <cell r="AZ264">
            <v>7400</v>
          </cell>
          <cell r="BA264">
            <v>1100</v>
          </cell>
          <cell r="BB264">
            <v>16009</v>
          </cell>
          <cell r="BC264">
            <v>0</v>
          </cell>
          <cell r="BD264">
            <v>0</v>
          </cell>
          <cell r="BE264">
            <v>0</v>
          </cell>
          <cell r="BF264">
            <v>0</v>
          </cell>
          <cell r="BG264">
            <v>30596</v>
          </cell>
          <cell r="BH264">
            <v>0</v>
          </cell>
          <cell r="BI264">
            <v>0</v>
          </cell>
          <cell r="BJ264">
            <v>0</v>
          </cell>
          <cell r="BK264">
            <v>35330</v>
          </cell>
          <cell r="BL264">
            <v>0</v>
          </cell>
          <cell r="BM264">
            <v>0</v>
          </cell>
          <cell r="BN264">
            <v>11684</v>
          </cell>
          <cell r="BO264">
            <v>0</v>
          </cell>
          <cell r="BP264">
            <v>0</v>
          </cell>
          <cell r="BQ264">
            <v>0</v>
          </cell>
          <cell r="BR264">
            <v>0</v>
          </cell>
          <cell r="BS264">
            <v>0</v>
          </cell>
          <cell r="BT264">
            <v>11684</v>
          </cell>
        </row>
        <row r="265">
          <cell r="A265">
            <v>887</v>
          </cell>
          <cell r="B265" t="str">
            <v>Gloucester Road Primary School</v>
          </cell>
          <cell r="D265">
            <v>-6141</v>
          </cell>
          <cell r="E265">
            <v>0</v>
          </cell>
          <cell r="F265">
            <v>35017</v>
          </cell>
          <cell r="G265">
            <v>1131</v>
          </cell>
          <cell r="H265">
            <v>0</v>
          </cell>
          <cell r="I265">
            <v>0</v>
          </cell>
          <cell r="J265">
            <v>347749</v>
          </cell>
          <cell r="K265">
            <v>0</v>
          </cell>
          <cell r="L265">
            <v>42959</v>
          </cell>
          <cell r="M265">
            <v>0</v>
          </cell>
          <cell r="N265">
            <v>30755</v>
          </cell>
          <cell r="O265">
            <v>18000</v>
          </cell>
          <cell r="P265">
            <v>0</v>
          </cell>
          <cell r="Q265">
            <v>3500</v>
          </cell>
          <cell r="R265">
            <v>0</v>
          </cell>
          <cell r="S265">
            <v>0</v>
          </cell>
          <cell r="T265">
            <v>0</v>
          </cell>
          <cell r="U265">
            <v>2114</v>
          </cell>
          <cell r="V265">
            <v>4000</v>
          </cell>
          <cell r="W265">
            <v>31332</v>
          </cell>
          <cell r="X265">
            <v>0</v>
          </cell>
          <cell r="Y265">
            <v>0</v>
          </cell>
          <cell r="Z265">
            <v>0</v>
          </cell>
          <cell r="AA265">
            <v>280741</v>
          </cell>
          <cell r="AB265">
            <v>13970</v>
          </cell>
          <cell r="AC265">
            <v>52312</v>
          </cell>
          <cell r="AD265">
            <v>0</v>
          </cell>
          <cell r="AE265">
            <v>31378</v>
          </cell>
          <cell r="AF265">
            <v>0</v>
          </cell>
          <cell r="AG265">
            <v>7082</v>
          </cell>
          <cell r="AH265">
            <v>969</v>
          </cell>
          <cell r="AI265">
            <v>2033</v>
          </cell>
          <cell r="AJ265">
            <v>2876</v>
          </cell>
          <cell r="AK265">
            <v>719</v>
          </cell>
          <cell r="AL265">
            <v>7656</v>
          </cell>
          <cell r="AM265">
            <v>1343</v>
          </cell>
          <cell r="AN265">
            <v>12179</v>
          </cell>
          <cell r="AO265">
            <v>1000</v>
          </cell>
          <cell r="AP265">
            <v>3935</v>
          </cell>
          <cell r="AQ265">
            <v>6168</v>
          </cell>
          <cell r="AR265">
            <v>1086</v>
          </cell>
          <cell r="AS265">
            <v>18577</v>
          </cell>
          <cell r="AT265">
            <v>4444</v>
          </cell>
          <cell r="AU265">
            <v>0</v>
          </cell>
          <cell r="AV265">
            <v>5317</v>
          </cell>
          <cell r="AW265">
            <v>3021</v>
          </cell>
          <cell r="AX265">
            <v>0</v>
          </cell>
          <cell r="AY265">
            <v>15225</v>
          </cell>
          <cell r="AZ265">
            <v>0</v>
          </cell>
          <cell r="BA265">
            <v>0</v>
          </cell>
          <cell r="BB265">
            <v>11906</v>
          </cell>
          <cell r="BC265">
            <v>0</v>
          </cell>
          <cell r="BD265">
            <v>0</v>
          </cell>
          <cell r="BE265">
            <v>0</v>
          </cell>
          <cell r="BF265">
            <v>0</v>
          </cell>
          <cell r="BG265">
            <v>25430</v>
          </cell>
          <cell r="BH265">
            <v>0</v>
          </cell>
          <cell r="BI265">
            <v>0</v>
          </cell>
          <cell r="BJ265">
            <v>0</v>
          </cell>
          <cell r="BK265">
            <v>60447</v>
          </cell>
          <cell r="BL265">
            <v>0</v>
          </cell>
          <cell r="BM265">
            <v>1131</v>
          </cell>
          <cell r="BN265">
            <v>-9669</v>
          </cell>
          <cell r="BO265">
            <v>0</v>
          </cell>
          <cell r="BP265">
            <v>0</v>
          </cell>
          <cell r="BQ265">
            <v>0</v>
          </cell>
          <cell r="BR265">
            <v>0</v>
          </cell>
          <cell r="BS265">
            <v>0</v>
          </cell>
          <cell r="BT265">
            <v>-9669</v>
          </cell>
        </row>
        <row r="266">
          <cell r="A266">
            <v>888</v>
          </cell>
          <cell r="B266" t="str">
            <v>Hesters Way Primary School and Family Centre</v>
          </cell>
          <cell r="D266">
            <v>63919</v>
          </cell>
          <cell r="E266">
            <v>0</v>
          </cell>
          <cell r="F266">
            <v>51500</v>
          </cell>
          <cell r="G266">
            <v>0</v>
          </cell>
          <cell r="H266">
            <v>0</v>
          </cell>
          <cell r="I266">
            <v>0</v>
          </cell>
          <cell r="J266">
            <v>527785</v>
          </cell>
          <cell r="K266">
            <v>0</v>
          </cell>
          <cell r="L266">
            <v>123585</v>
          </cell>
          <cell r="M266">
            <v>0</v>
          </cell>
          <cell r="N266">
            <v>58022</v>
          </cell>
          <cell r="O266">
            <v>0</v>
          </cell>
          <cell r="P266">
            <v>0</v>
          </cell>
          <cell r="Q266">
            <v>2500</v>
          </cell>
          <cell r="R266">
            <v>0</v>
          </cell>
          <cell r="S266">
            <v>0</v>
          </cell>
          <cell r="T266">
            <v>0</v>
          </cell>
          <cell r="U266">
            <v>1000</v>
          </cell>
          <cell r="V266">
            <v>1000</v>
          </cell>
          <cell r="W266">
            <v>41812</v>
          </cell>
          <cell r="X266">
            <v>0</v>
          </cell>
          <cell r="Y266">
            <v>0</v>
          </cell>
          <cell r="Z266">
            <v>0</v>
          </cell>
          <cell r="AA266">
            <v>382077</v>
          </cell>
          <cell r="AB266">
            <v>7500</v>
          </cell>
          <cell r="AC266">
            <v>182456</v>
          </cell>
          <cell r="AD266">
            <v>24491</v>
          </cell>
          <cell r="AE266">
            <v>16306</v>
          </cell>
          <cell r="AF266">
            <v>8295</v>
          </cell>
          <cell r="AG266">
            <v>25822</v>
          </cell>
          <cell r="AH266">
            <v>0</v>
          </cell>
          <cell r="AI266">
            <v>0</v>
          </cell>
          <cell r="AJ266">
            <v>4179</v>
          </cell>
          <cell r="AK266">
            <v>1045</v>
          </cell>
          <cell r="AL266">
            <v>11500</v>
          </cell>
          <cell r="AM266">
            <v>3000</v>
          </cell>
          <cell r="AN266">
            <v>1700</v>
          </cell>
          <cell r="AO266">
            <v>3200</v>
          </cell>
          <cell r="AP266">
            <v>13500</v>
          </cell>
          <cell r="AQ266">
            <v>8824</v>
          </cell>
          <cell r="AR266">
            <v>2650</v>
          </cell>
          <cell r="AS266">
            <v>60382</v>
          </cell>
          <cell r="AT266">
            <v>2500</v>
          </cell>
          <cell r="AU266">
            <v>0</v>
          </cell>
          <cell r="AV266">
            <v>6916</v>
          </cell>
          <cell r="AW266">
            <v>4950</v>
          </cell>
          <cell r="AX266">
            <v>0</v>
          </cell>
          <cell r="AY266">
            <v>25665</v>
          </cell>
          <cell r="AZ266">
            <v>0</v>
          </cell>
          <cell r="BA266">
            <v>1500</v>
          </cell>
          <cell r="BB266">
            <v>11452</v>
          </cell>
          <cell r="BC266">
            <v>0</v>
          </cell>
          <cell r="BD266">
            <v>0</v>
          </cell>
          <cell r="BE266">
            <v>0</v>
          </cell>
          <cell r="BF266">
            <v>0</v>
          </cell>
          <cell r="BG266">
            <v>30218</v>
          </cell>
          <cell r="BH266">
            <v>0</v>
          </cell>
          <cell r="BI266">
            <v>0</v>
          </cell>
          <cell r="BJ266">
            <v>0</v>
          </cell>
          <cell r="BK266">
            <v>81718</v>
          </cell>
          <cell r="BL266">
            <v>0</v>
          </cell>
          <cell r="BM266">
            <v>0</v>
          </cell>
          <cell r="BN266">
            <v>9713</v>
          </cell>
          <cell r="BO266">
            <v>0</v>
          </cell>
          <cell r="BP266">
            <v>0</v>
          </cell>
          <cell r="BQ266">
            <v>0</v>
          </cell>
          <cell r="BR266">
            <v>0</v>
          </cell>
          <cell r="BS266">
            <v>0</v>
          </cell>
          <cell r="BT266">
            <v>9713</v>
          </cell>
        </row>
        <row r="267">
          <cell r="A267">
            <v>890</v>
          </cell>
          <cell r="B267" t="str">
            <v>Holy Trinity Church of England Primary School</v>
          </cell>
          <cell r="D267">
            <v>51594</v>
          </cell>
          <cell r="E267">
            <v>0</v>
          </cell>
          <cell r="F267">
            <v>15619</v>
          </cell>
          <cell r="G267">
            <v>1299</v>
          </cell>
          <cell r="H267">
            <v>0</v>
          </cell>
          <cell r="I267">
            <v>0</v>
          </cell>
          <cell r="J267">
            <v>477087</v>
          </cell>
          <cell r="K267">
            <v>0</v>
          </cell>
          <cell r="L267">
            <v>46063</v>
          </cell>
          <cell r="M267">
            <v>0</v>
          </cell>
          <cell r="N267">
            <v>25177</v>
          </cell>
          <cell r="O267">
            <v>0</v>
          </cell>
          <cell r="P267">
            <v>0</v>
          </cell>
          <cell r="Q267">
            <v>13000</v>
          </cell>
          <cell r="R267">
            <v>0</v>
          </cell>
          <cell r="S267">
            <v>2000</v>
          </cell>
          <cell r="T267">
            <v>1000</v>
          </cell>
          <cell r="U267">
            <v>0</v>
          </cell>
          <cell r="V267">
            <v>0</v>
          </cell>
          <cell r="W267">
            <v>38830</v>
          </cell>
          <cell r="X267">
            <v>0</v>
          </cell>
          <cell r="Y267">
            <v>0</v>
          </cell>
          <cell r="Z267">
            <v>0</v>
          </cell>
          <cell r="AA267">
            <v>385019</v>
          </cell>
          <cell r="AB267">
            <v>13450</v>
          </cell>
          <cell r="AC267">
            <v>73730</v>
          </cell>
          <cell r="AD267">
            <v>22022</v>
          </cell>
          <cell r="AE267">
            <v>25472</v>
          </cell>
          <cell r="AF267">
            <v>0</v>
          </cell>
          <cell r="AG267">
            <v>8184</v>
          </cell>
          <cell r="AH267">
            <v>2100</v>
          </cell>
          <cell r="AI267">
            <v>1250</v>
          </cell>
          <cell r="AJ267">
            <v>10250</v>
          </cell>
          <cell r="AK267">
            <v>2562</v>
          </cell>
          <cell r="AL267">
            <v>2500</v>
          </cell>
          <cell r="AM267">
            <v>900</v>
          </cell>
          <cell r="AN267">
            <v>900</v>
          </cell>
          <cell r="AO267">
            <v>1500</v>
          </cell>
          <cell r="AP267">
            <v>6750</v>
          </cell>
          <cell r="AQ267">
            <v>7623</v>
          </cell>
          <cell r="AR267">
            <v>900</v>
          </cell>
          <cell r="AS267">
            <v>20211</v>
          </cell>
          <cell r="AT267">
            <v>4409</v>
          </cell>
          <cell r="AU267">
            <v>0</v>
          </cell>
          <cell r="AV267">
            <v>3350</v>
          </cell>
          <cell r="AW267">
            <v>4867</v>
          </cell>
          <cell r="AX267">
            <v>0</v>
          </cell>
          <cell r="AY267">
            <v>6525</v>
          </cell>
          <cell r="AZ267">
            <v>0</v>
          </cell>
          <cell r="BA267">
            <v>8400</v>
          </cell>
          <cell r="BB267">
            <v>8973</v>
          </cell>
          <cell r="BC267">
            <v>0</v>
          </cell>
          <cell r="BD267">
            <v>0</v>
          </cell>
          <cell r="BE267">
            <v>0</v>
          </cell>
          <cell r="BF267">
            <v>0</v>
          </cell>
          <cell r="BG267">
            <v>30281</v>
          </cell>
          <cell r="BH267">
            <v>0</v>
          </cell>
          <cell r="BI267">
            <v>0</v>
          </cell>
          <cell r="BJ267">
            <v>0</v>
          </cell>
          <cell r="BK267">
            <v>45900</v>
          </cell>
          <cell r="BL267">
            <v>0</v>
          </cell>
          <cell r="BM267">
            <v>1299</v>
          </cell>
          <cell r="BN267">
            <v>32904</v>
          </cell>
          <cell r="BO267">
            <v>0</v>
          </cell>
          <cell r="BP267">
            <v>0</v>
          </cell>
          <cell r="BQ267">
            <v>0</v>
          </cell>
          <cell r="BR267">
            <v>0</v>
          </cell>
          <cell r="BS267">
            <v>0</v>
          </cell>
          <cell r="BT267">
            <v>32904</v>
          </cell>
        </row>
        <row r="268">
          <cell r="A268">
            <v>891</v>
          </cell>
          <cell r="B268" t="str">
            <v>Greatfield Park Primary School</v>
          </cell>
          <cell r="D268">
            <v>54965</v>
          </cell>
          <cell r="E268">
            <v>0</v>
          </cell>
          <cell r="F268">
            <v>45760</v>
          </cell>
          <cell r="G268">
            <v>831</v>
          </cell>
          <cell r="H268">
            <v>0</v>
          </cell>
          <cell r="I268">
            <v>0</v>
          </cell>
          <cell r="J268">
            <v>543017</v>
          </cell>
          <cell r="K268">
            <v>0</v>
          </cell>
          <cell r="L268">
            <v>16908</v>
          </cell>
          <cell r="M268">
            <v>0</v>
          </cell>
          <cell r="N268">
            <v>21794</v>
          </cell>
          <cell r="O268">
            <v>0</v>
          </cell>
          <cell r="P268">
            <v>0</v>
          </cell>
          <cell r="Q268">
            <v>2236</v>
          </cell>
          <cell r="R268">
            <v>0</v>
          </cell>
          <cell r="S268">
            <v>0</v>
          </cell>
          <cell r="T268">
            <v>0</v>
          </cell>
          <cell r="U268">
            <v>0</v>
          </cell>
          <cell r="V268">
            <v>4490</v>
          </cell>
          <cell r="W268">
            <v>38714</v>
          </cell>
          <cell r="X268">
            <v>0</v>
          </cell>
          <cell r="Y268">
            <v>0</v>
          </cell>
          <cell r="Z268">
            <v>0</v>
          </cell>
          <cell r="AA268">
            <v>372452</v>
          </cell>
          <cell r="AB268">
            <v>16575</v>
          </cell>
          <cell r="AC268">
            <v>79342</v>
          </cell>
          <cell r="AD268">
            <v>12505</v>
          </cell>
          <cell r="AE268">
            <v>38287</v>
          </cell>
          <cell r="AF268">
            <v>0</v>
          </cell>
          <cell r="AG268">
            <v>14684</v>
          </cell>
          <cell r="AH268">
            <v>500</v>
          </cell>
          <cell r="AI268">
            <v>5258</v>
          </cell>
          <cell r="AJ268">
            <v>5585</v>
          </cell>
          <cell r="AK268">
            <v>0</v>
          </cell>
          <cell r="AL268">
            <v>16925</v>
          </cell>
          <cell r="AM268">
            <v>6234</v>
          </cell>
          <cell r="AN268">
            <v>1650</v>
          </cell>
          <cell r="AO268">
            <v>2850</v>
          </cell>
          <cell r="AP268">
            <v>9155</v>
          </cell>
          <cell r="AQ268">
            <v>14830</v>
          </cell>
          <cell r="AR268">
            <v>2403</v>
          </cell>
          <cell r="AS268">
            <v>23146</v>
          </cell>
          <cell r="AT268">
            <v>3136</v>
          </cell>
          <cell r="AU268">
            <v>0</v>
          </cell>
          <cell r="AV268">
            <v>7610</v>
          </cell>
          <cell r="AW268">
            <v>5678</v>
          </cell>
          <cell r="AX268">
            <v>0</v>
          </cell>
          <cell r="AY268">
            <v>413</v>
          </cell>
          <cell r="AZ268">
            <v>17871</v>
          </cell>
          <cell r="BA268">
            <v>1306</v>
          </cell>
          <cell r="BB268">
            <v>13232</v>
          </cell>
          <cell r="BC268">
            <v>0</v>
          </cell>
          <cell r="BD268">
            <v>0</v>
          </cell>
          <cell r="BE268">
            <v>0</v>
          </cell>
          <cell r="BF268">
            <v>0</v>
          </cell>
          <cell r="BG268">
            <v>31604</v>
          </cell>
          <cell r="BH268">
            <v>0</v>
          </cell>
          <cell r="BI268">
            <v>0</v>
          </cell>
          <cell r="BJ268">
            <v>0</v>
          </cell>
          <cell r="BK268">
            <v>77364</v>
          </cell>
          <cell r="BL268">
            <v>0</v>
          </cell>
          <cell r="BM268">
            <v>831</v>
          </cell>
          <cell r="BN268">
            <v>10497</v>
          </cell>
          <cell r="BO268">
            <v>0</v>
          </cell>
          <cell r="BP268">
            <v>0</v>
          </cell>
          <cell r="BQ268">
            <v>0</v>
          </cell>
          <cell r="BR268">
            <v>0</v>
          </cell>
          <cell r="BS268">
            <v>0</v>
          </cell>
          <cell r="BT268">
            <v>10497</v>
          </cell>
        </row>
        <row r="269">
          <cell r="A269">
            <v>892</v>
          </cell>
          <cell r="B269" t="str">
            <v>Lakeside Primary School</v>
          </cell>
          <cell r="D269">
            <v>48055</v>
          </cell>
          <cell r="E269">
            <v>0</v>
          </cell>
          <cell r="F269">
            <v>0</v>
          </cell>
          <cell r="G269">
            <v>401</v>
          </cell>
          <cell r="H269">
            <v>0</v>
          </cell>
          <cell r="I269">
            <v>0</v>
          </cell>
          <cell r="J269">
            <v>1048201</v>
          </cell>
          <cell r="K269">
            <v>0</v>
          </cell>
          <cell r="L269">
            <v>72447</v>
          </cell>
          <cell r="M269">
            <v>0</v>
          </cell>
          <cell r="N269">
            <v>35225</v>
          </cell>
          <cell r="O269">
            <v>0</v>
          </cell>
          <cell r="P269">
            <v>0</v>
          </cell>
          <cell r="Q269">
            <v>21391</v>
          </cell>
          <cell r="R269">
            <v>0</v>
          </cell>
          <cell r="S269">
            <v>0</v>
          </cell>
          <cell r="T269">
            <v>0</v>
          </cell>
          <cell r="U269">
            <v>32500</v>
          </cell>
          <cell r="V269">
            <v>20551</v>
          </cell>
          <cell r="W269">
            <v>63069</v>
          </cell>
          <cell r="X269">
            <v>0</v>
          </cell>
          <cell r="Y269">
            <v>0</v>
          </cell>
          <cell r="Z269">
            <v>0</v>
          </cell>
          <cell r="AA269">
            <v>742914</v>
          </cell>
          <cell r="AB269">
            <v>17600</v>
          </cell>
          <cell r="AC269">
            <v>174536</v>
          </cell>
          <cell r="AD269">
            <v>40184</v>
          </cell>
          <cell r="AE269">
            <v>36909</v>
          </cell>
          <cell r="AF269">
            <v>0</v>
          </cell>
          <cell r="AG269">
            <v>22643</v>
          </cell>
          <cell r="AH269">
            <v>6050</v>
          </cell>
          <cell r="AI269">
            <v>6000</v>
          </cell>
          <cell r="AJ269">
            <v>8431</v>
          </cell>
          <cell r="AK269">
            <v>2108</v>
          </cell>
          <cell r="AL269">
            <v>24595</v>
          </cell>
          <cell r="AM269">
            <v>4635</v>
          </cell>
          <cell r="AN269">
            <v>2237</v>
          </cell>
          <cell r="AO269">
            <v>4000</v>
          </cell>
          <cell r="AP269">
            <v>12072</v>
          </cell>
          <cell r="AQ269">
            <v>11781</v>
          </cell>
          <cell r="AR269">
            <v>2784</v>
          </cell>
          <cell r="AS269">
            <v>70197</v>
          </cell>
          <cell r="AT269">
            <v>31673</v>
          </cell>
          <cell r="AU269">
            <v>0</v>
          </cell>
          <cell r="AV269">
            <v>11249</v>
          </cell>
          <cell r="AW269">
            <v>10609</v>
          </cell>
          <cell r="AX269">
            <v>0</v>
          </cell>
          <cell r="AY269">
            <v>3915</v>
          </cell>
          <cell r="AZ269">
            <v>11363</v>
          </cell>
          <cell r="BA269">
            <v>13573</v>
          </cell>
          <cell r="BB269">
            <v>17717</v>
          </cell>
          <cell r="BC269">
            <v>0</v>
          </cell>
          <cell r="BD269">
            <v>11500</v>
          </cell>
          <cell r="BE269">
            <v>0</v>
          </cell>
          <cell r="BF269">
            <v>0</v>
          </cell>
          <cell r="BG269">
            <v>42818</v>
          </cell>
          <cell r="BH269">
            <v>0</v>
          </cell>
          <cell r="BI269">
            <v>11500</v>
          </cell>
          <cell r="BJ269">
            <v>0</v>
          </cell>
          <cell r="BK269">
            <v>54318</v>
          </cell>
          <cell r="BL269">
            <v>0</v>
          </cell>
          <cell r="BM269">
            <v>401</v>
          </cell>
          <cell r="BN269">
            <v>40164</v>
          </cell>
          <cell r="BO269">
            <v>0</v>
          </cell>
          <cell r="BP269">
            <v>0</v>
          </cell>
          <cell r="BQ269">
            <v>0</v>
          </cell>
          <cell r="BR269">
            <v>0</v>
          </cell>
          <cell r="BS269">
            <v>0</v>
          </cell>
          <cell r="BT269">
            <v>40164</v>
          </cell>
        </row>
        <row r="270">
          <cell r="A270">
            <v>893</v>
          </cell>
          <cell r="B270" t="str">
            <v>Leckhampton Church of England Primary School</v>
          </cell>
          <cell r="C270">
            <v>1</v>
          </cell>
          <cell r="D270">
            <v>48139</v>
          </cell>
          <cell r="E270">
            <v>0</v>
          </cell>
          <cell r="F270">
            <v>0</v>
          </cell>
          <cell r="G270">
            <v>600</v>
          </cell>
          <cell r="H270">
            <v>2745</v>
          </cell>
          <cell r="I270">
            <v>0</v>
          </cell>
          <cell r="J270">
            <v>1076120</v>
          </cell>
          <cell r="K270">
            <v>0</v>
          </cell>
          <cell r="L270">
            <v>76574</v>
          </cell>
          <cell r="M270">
            <v>0</v>
          </cell>
          <cell r="N270">
            <v>26703</v>
          </cell>
          <cell r="O270">
            <v>0</v>
          </cell>
          <cell r="P270">
            <v>0</v>
          </cell>
          <cell r="Q270">
            <v>16000</v>
          </cell>
          <cell r="R270">
            <v>0</v>
          </cell>
          <cell r="S270">
            <v>0</v>
          </cell>
          <cell r="T270">
            <v>0</v>
          </cell>
          <cell r="U270">
            <v>19118</v>
          </cell>
          <cell r="V270">
            <v>1817</v>
          </cell>
          <cell r="W270">
            <v>67128</v>
          </cell>
          <cell r="X270">
            <v>0</v>
          </cell>
          <cell r="Y270">
            <v>0</v>
          </cell>
          <cell r="Z270">
            <v>0</v>
          </cell>
          <cell r="AA270">
            <v>728718</v>
          </cell>
          <cell r="AB270">
            <v>22630</v>
          </cell>
          <cell r="AC270">
            <v>175259</v>
          </cell>
          <cell r="AD270">
            <v>28754</v>
          </cell>
          <cell r="AE270">
            <v>48696</v>
          </cell>
          <cell r="AF270">
            <v>0</v>
          </cell>
          <cell r="AG270">
            <v>15912</v>
          </cell>
          <cell r="AH270">
            <v>5676</v>
          </cell>
          <cell r="AI270">
            <v>2665</v>
          </cell>
          <cell r="AJ270">
            <v>9094</v>
          </cell>
          <cell r="AK270">
            <v>1996</v>
          </cell>
          <cell r="AL270">
            <v>68614</v>
          </cell>
          <cell r="AM270">
            <v>5200</v>
          </cell>
          <cell r="AN270">
            <v>2092</v>
          </cell>
          <cell r="AO270">
            <v>3000</v>
          </cell>
          <cell r="AP270">
            <v>17000</v>
          </cell>
          <cell r="AQ270">
            <v>18388</v>
          </cell>
          <cell r="AR270">
            <v>1350</v>
          </cell>
          <cell r="AS270">
            <v>61699</v>
          </cell>
          <cell r="AT270">
            <v>17242</v>
          </cell>
          <cell r="AU270">
            <v>0</v>
          </cell>
          <cell r="AV270">
            <v>12700</v>
          </cell>
          <cell r="AW270">
            <v>10275</v>
          </cell>
          <cell r="AX270">
            <v>0</v>
          </cell>
          <cell r="AY270">
            <v>6525</v>
          </cell>
          <cell r="AZ270">
            <v>0</v>
          </cell>
          <cell r="BA270">
            <v>22772</v>
          </cell>
          <cell r="BB270">
            <v>16568</v>
          </cell>
          <cell r="BC270">
            <v>0</v>
          </cell>
          <cell r="BD270">
            <v>0</v>
          </cell>
          <cell r="BE270">
            <v>0</v>
          </cell>
          <cell r="BF270">
            <v>0</v>
          </cell>
          <cell r="BG270">
            <v>44582</v>
          </cell>
          <cell r="BH270">
            <v>0</v>
          </cell>
          <cell r="BI270">
            <v>0</v>
          </cell>
          <cell r="BJ270">
            <v>0</v>
          </cell>
          <cell r="BK270">
            <v>47327</v>
          </cell>
          <cell r="BL270">
            <v>0</v>
          </cell>
          <cell r="BM270">
            <v>600</v>
          </cell>
          <cell r="BN270">
            <v>28774</v>
          </cell>
          <cell r="BO270">
            <v>0</v>
          </cell>
          <cell r="BP270">
            <v>0</v>
          </cell>
          <cell r="BQ270">
            <v>0</v>
          </cell>
          <cell r="BR270">
            <v>0</v>
          </cell>
          <cell r="BS270">
            <v>0</v>
          </cell>
          <cell r="BT270">
            <v>28774</v>
          </cell>
        </row>
        <row r="271">
          <cell r="A271">
            <v>894</v>
          </cell>
          <cell r="B271" t="str">
            <v>Lynworth Primary School</v>
          </cell>
          <cell r="D271">
            <v>73928</v>
          </cell>
          <cell r="E271">
            <v>0</v>
          </cell>
          <cell r="F271">
            <v>31128</v>
          </cell>
          <cell r="G271">
            <v>2140</v>
          </cell>
          <cell r="H271">
            <v>0</v>
          </cell>
          <cell r="I271">
            <v>-7694</v>
          </cell>
          <cell r="J271">
            <v>342636</v>
          </cell>
          <cell r="K271">
            <v>0</v>
          </cell>
          <cell r="L271">
            <v>54798</v>
          </cell>
          <cell r="M271">
            <v>0</v>
          </cell>
          <cell r="N271">
            <v>29003</v>
          </cell>
          <cell r="O271">
            <v>0</v>
          </cell>
          <cell r="P271">
            <v>3786</v>
          </cell>
          <cell r="Q271">
            <v>5350</v>
          </cell>
          <cell r="R271">
            <v>0</v>
          </cell>
          <cell r="S271">
            <v>0</v>
          </cell>
          <cell r="T271">
            <v>0</v>
          </cell>
          <cell r="U271">
            <v>0</v>
          </cell>
          <cell r="V271">
            <v>1500</v>
          </cell>
          <cell r="W271">
            <v>29388</v>
          </cell>
          <cell r="X271">
            <v>2924</v>
          </cell>
          <cell r="Y271">
            <v>21420</v>
          </cell>
          <cell r="Z271">
            <v>0</v>
          </cell>
          <cell r="AA271">
            <v>265638</v>
          </cell>
          <cell r="AB271">
            <v>45819</v>
          </cell>
          <cell r="AC271">
            <v>85005</v>
          </cell>
          <cell r="AD271">
            <v>18311</v>
          </cell>
          <cell r="AE271">
            <v>21168</v>
          </cell>
          <cell r="AF271">
            <v>0</v>
          </cell>
          <cell r="AG271">
            <v>6823</v>
          </cell>
          <cell r="AH271">
            <v>11555</v>
          </cell>
          <cell r="AI271">
            <v>3000</v>
          </cell>
          <cell r="AJ271">
            <v>3483</v>
          </cell>
          <cell r="AK271">
            <v>0</v>
          </cell>
          <cell r="AL271">
            <v>12154</v>
          </cell>
          <cell r="AM271">
            <v>6781</v>
          </cell>
          <cell r="AN271">
            <v>1545</v>
          </cell>
          <cell r="AO271">
            <v>3750</v>
          </cell>
          <cell r="AP271">
            <v>10601</v>
          </cell>
          <cell r="AQ271">
            <v>6514</v>
          </cell>
          <cell r="AR271">
            <v>1566</v>
          </cell>
          <cell r="AS271">
            <v>23815</v>
          </cell>
          <cell r="AT271">
            <v>0</v>
          </cell>
          <cell r="AU271">
            <v>0</v>
          </cell>
          <cell r="AV271">
            <v>2325</v>
          </cell>
          <cell r="AW271">
            <v>3366</v>
          </cell>
          <cell r="AX271">
            <v>0</v>
          </cell>
          <cell r="AY271">
            <v>0</v>
          </cell>
          <cell r="AZ271">
            <v>0</v>
          </cell>
          <cell r="BA271">
            <v>0</v>
          </cell>
          <cell r="BB271">
            <v>10670</v>
          </cell>
          <cell r="BC271">
            <v>0</v>
          </cell>
          <cell r="BD271">
            <v>0</v>
          </cell>
          <cell r="BE271">
            <v>0</v>
          </cell>
          <cell r="BF271">
            <v>0</v>
          </cell>
          <cell r="BG271">
            <v>27037</v>
          </cell>
          <cell r="BH271">
            <v>0</v>
          </cell>
          <cell r="BI271">
            <v>0</v>
          </cell>
          <cell r="BJ271">
            <v>0</v>
          </cell>
          <cell r="BK271">
            <v>57014</v>
          </cell>
          <cell r="BL271">
            <v>0</v>
          </cell>
          <cell r="BM271">
            <v>2140</v>
          </cell>
          <cell r="BN271">
            <v>-576</v>
          </cell>
          <cell r="BO271">
            <v>0</v>
          </cell>
          <cell r="BP271">
            <v>1151</v>
          </cell>
          <cell r="BQ271">
            <v>0</v>
          </cell>
          <cell r="BR271">
            <v>0</v>
          </cell>
          <cell r="BS271">
            <v>13726</v>
          </cell>
          <cell r="BT271">
            <v>14301</v>
          </cell>
        </row>
        <row r="272">
          <cell r="A272">
            <v>897</v>
          </cell>
          <cell r="B272" t="str">
            <v>Monkscroft Community Primary School</v>
          </cell>
          <cell r="D272">
            <v>52603</v>
          </cell>
          <cell r="E272">
            <v>20427</v>
          </cell>
          <cell r="F272">
            <v>82517</v>
          </cell>
          <cell r="G272">
            <v>881</v>
          </cell>
          <cell r="H272">
            <v>0</v>
          </cell>
          <cell r="I272">
            <v>0</v>
          </cell>
          <cell r="J272">
            <v>51874</v>
          </cell>
          <cell r="K272">
            <v>0</v>
          </cell>
          <cell r="L272">
            <v>6257</v>
          </cell>
          <cell r="M272">
            <v>0</v>
          </cell>
          <cell r="N272">
            <v>1917</v>
          </cell>
          <cell r="O272">
            <v>0</v>
          </cell>
          <cell r="P272">
            <v>0</v>
          </cell>
          <cell r="Q272">
            <v>4500</v>
          </cell>
          <cell r="R272">
            <v>0</v>
          </cell>
          <cell r="S272">
            <v>0</v>
          </cell>
          <cell r="T272">
            <v>0</v>
          </cell>
          <cell r="U272">
            <v>0</v>
          </cell>
          <cell r="V272">
            <v>0</v>
          </cell>
          <cell r="W272">
            <v>0</v>
          </cell>
          <cell r="X272">
            <v>0</v>
          </cell>
          <cell r="Y272">
            <v>0</v>
          </cell>
          <cell r="Z272">
            <v>0</v>
          </cell>
          <cell r="AA272">
            <v>54924</v>
          </cell>
          <cell r="AB272">
            <v>1000</v>
          </cell>
          <cell r="AC272">
            <v>5574</v>
          </cell>
          <cell r="AD272">
            <v>0</v>
          </cell>
          <cell r="AE272">
            <v>7226</v>
          </cell>
          <cell r="AF272">
            <v>0</v>
          </cell>
          <cell r="AG272">
            <v>2122</v>
          </cell>
          <cell r="AH272">
            <v>0</v>
          </cell>
          <cell r="AI272">
            <v>0</v>
          </cell>
          <cell r="AJ272">
            <v>1100</v>
          </cell>
          <cell r="AK272">
            <v>1750</v>
          </cell>
          <cell r="AL272">
            <v>1000</v>
          </cell>
          <cell r="AM272">
            <v>1500</v>
          </cell>
          <cell r="AN272">
            <v>5100</v>
          </cell>
          <cell r="AO272">
            <v>1000</v>
          </cell>
          <cell r="AP272">
            <v>3000</v>
          </cell>
          <cell r="AQ272">
            <v>7057</v>
          </cell>
          <cell r="AR272">
            <v>500</v>
          </cell>
          <cell r="AS272">
            <v>14291</v>
          </cell>
          <cell r="AT272">
            <v>229</v>
          </cell>
          <cell r="AU272">
            <v>0</v>
          </cell>
          <cell r="AV272">
            <v>2610</v>
          </cell>
          <cell r="AW272">
            <v>100</v>
          </cell>
          <cell r="AX272">
            <v>0</v>
          </cell>
          <cell r="AY272">
            <v>0</v>
          </cell>
          <cell r="AZ272">
            <v>0</v>
          </cell>
          <cell r="BA272">
            <v>0</v>
          </cell>
          <cell r="BB272">
            <v>4200</v>
          </cell>
          <cell r="BC272">
            <v>0</v>
          </cell>
          <cell r="BD272">
            <v>0</v>
          </cell>
          <cell r="BE272">
            <v>0</v>
          </cell>
          <cell r="BF272">
            <v>0</v>
          </cell>
          <cell r="BG272">
            <v>11329</v>
          </cell>
          <cell r="BH272">
            <v>0</v>
          </cell>
          <cell r="BI272">
            <v>0</v>
          </cell>
          <cell r="BJ272">
            <v>0</v>
          </cell>
          <cell r="BK272">
            <v>0</v>
          </cell>
          <cell r="BL272">
            <v>0</v>
          </cell>
          <cell r="BM272">
            <v>881</v>
          </cell>
          <cell r="BN272">
            <v>2868</v>
          </cell>
          <cell r="BO272">
            <v>20427</v>
          </cell>
          <cell r="BP272">
            <v>93846</v>
          </cell>
          <cell r="BQ272">
            <v>0</v>
          </cell>
          <cell r="BR272">
            <v>0</v>
          </cell>
          <cell r="BS272">
            <v>0</v>
          </cell>
          <cell r="BT272">
            <v>117141</v>
          </cell>
        </row>
        <row r="273">
          <cell r="A273">
            <v>898</v>
          </cell>
          <cell r="B273" t="str">
            <v>Naunton Park Primary School</v>
          </cell>
          <cell r="D273">
            <v>60311</v>
          </cell>
          <cell r="E273">
            <v>0</v>
          </cell>
          <cell r="F273">
            <v>63851</v>
          </cell>
          <cell r="G273">
            <v>171</v>
          </cell>
          <cell r="H273">
            <v>0</v>
          </cell>
          <cell r="I273">
            <v>0</v>
          </cell>
          <cell r="J273">
            <v>1001476</v>
          </cell>
          <cell r="K273">
            <v>0</v>
          </cell>
          <cell r="L273">
            <v>128677</v>
          </cell>
          <cell r="M273">
            <v>0</v>
          </cell>
          <cell r="N273">
            <v>36327</v>
          </cell>
          <cell r="O273">
            <v>0</v>
          </cell>
          <cell r="P273">
            <v>0</v>
          </cell>
          <cell r="Q273">
            <v>16000</v>
          </cell>
          <cell r="R273">
            <v>0</v>
          </cell>
          <cell r="S273">
            <v>0</v>
          </cell>
          <cell r="T273">
            <v>0</v>
          </cell>
          <cell r="U273">
            <v>0</v>
          </cell>
          <cell r="V273">
            <v>3500</v>
          </cell>
          <cell r="W273">
            <v>63055</v>
          </cell>
          <cell r="X273">
            <v>0</v>
          </cell>
          <cell r="Y273">
            <v>0</v>
          </cell>
          <cell r="Z273">
            <v>0</v>
          </cell>
          <cell r="AA273">
            <v>788903</v>
          </cell>
          <cell r="AB273">
            <v>17118</v>
          </cell>
          <cell r="AC273">
            <v>188136</v>
          </cell>
          <cell r="AD273">
            <v>23250</v>
          </cell>
          <cell r="AE273">
            <v>32852</v>
          </cell>
          <cell r="AF273">
            <v>0</v>
          </cell>
          <cell r="AG273">
            <v>41944</v>
          </cell>
          <cell r="AH273">
            <v>3500</v>
          </cell>
          <cell r="AI273">
            <v>16170</v>
          </cell>
          <cell r="AJ273">
            <v>8110</v>
          </cell>
          <cell r="AK273">
            <v>2028</v>
          </cell>
          <cell r="AL273">
            <v>5000</v>
          </cell>
          <cell r="AM273">
            <v>900</v>
          </cell>
          <cell r="AN273">
            <v>31595</v>
          </cell>
          <cell r="AO273">
            <v>3225</v>
          </cell>
          <cell r="AP273">
            <v>15125</v>
          </cell>
          <cell r="AQ273">
            <v>11897</v>
          </cell>
          <cell r="AR273">
            <v>2135</v>
          </cell>
          <cell r="AS273">
            <v>46393</v>
          </cell>
          <cell r="AT273">
            <v>13960</v>
          </cell>
          <cell r="AU273">
            <v>0</v>
          </cell>
          <cell r="AV273">
            <v>16410</v>
          </cell>
          <cell r="AW273">
            <v>9287</v>
          </cell>
          <cell r="AX273">
            <v>0</v>
          </cell>
          <cell r="AY273">
            <v>8700</v>
          </cell>
          <cell r="AZ273">
            <v>0</v>
          </cell>
          <cell r="BA273">
            <v>2155</v>
          </cell>
          <cell r="BB273">
            <v>14158</v>
          </cell>
          <cell r="BC273">
            <v>0</v>
          </cell>
          <cell r="BD273">
            <v>0</v>
          </cell>
          <cell r="BE273">
            <v>0</v>
          </cell>
          <cell r="BF273">
            <v>0</v>
          </cell>
          <cell r="BG273">
            <v>20842</v>
          </cell>
          <cell r="BH273">
            <v>0</v>
          </cell>
          <cell r="BI273">
            <v>0</v>
          </cell>
          <cell r="BJ273">
            <v>0</v>
          </cell>
          <cell r="BK273">
            <v>84693</v>
          </cell>
          <cell r="BL273">
            <v>0</v>
          </cell>
          <cell r="BM273">
            <v>171</v>
          </cell>
          <cell r="BN273">
            <v>6395</v>
          </cell>
          <cell r="BO273">
            <v>0</v>
          </cell>
          <cell r="BP273">
            <v>0</v>
          </cell>
          <cell r="BQ273">
            <v>0</v>
          </cell>
          <cell r="BR273">
            <v>0</v>
          </cell>
          <cell r="BS273">
            <v>0</v>
          </cell>
          <cell r="BT273">
            <v>6395</v>
          </cell>
        </row>
        <row r="274">
          <cell r="A274">
            <v>900</v>
          </cell>
          <cell r="B274" t="str">
            <v>Oakwood Primary</v>
          </cell>
          <cell r="D274">
            <v>172455</v>
          </cell>
          <cell r="E274">
            <v>0</v>
          </cell>
          <cell r="F274">
            <v>50540</v>
          </cell>
          <cell r="G274">
            <v>2845</v>
          </cell>
          <cell r="H274">
            <v>0</v>
          </cell>
          <cell r="I274">
            <v>-7694</v>
          </cell>
          <cell r="J274">
            <v>748690</v>
          </cell>
          <cell r="K274">
            <v>0</v>
          </cell>
          <cell r="L274">
            <v>131952</v>
          </cell>
          <cell r="M274">
            <v>0</v>
          </cell>
          <cell r="N274">
            <v>67121</v>
          </cell>
          <cell r="O274">
            <v>1012</v>
          </cell>
          <cell r="P274">
            <v>3786</v>
          </cell>
          <cell r="Q274">
            <v>10526</v>
          </cell>
          <cell r="R274">
            <v>0</v>
          </cell>
          <cell r="S274">
            <v>0</v>
          </cell>
          <cell r="T274">
            <v>0</v>
          </cell>
          <cell r="U274">
            <v>1000</v>
          </cell>
          <cell r="V274">
            <v>8681</v>
          </cell>
          <cell r="W274">
            <v>64074</v>
          </cell>
          <cell r="X274">
            <v>2924</v>
          </cell>
          <cell r="Y274">
            <v>21420</v>
          </cell>
          <cell r="Z274">
            <v>0</v>
          </cell>
          <cell r="AA274">
            <v>579572</v>
          </cell>
          <cell r="AB274">
            <v>50695</v>
          </cell>
          <cell r="AC274">
            <v>196318</v>
          </cell>
          <cell r="AD274">
            <v>18950</v>
          </cell>
          <cell r="AE274">
            <v>44450</v>
          </cell>
          <cell r="AF274">
            <v>0</v>
          </cell>
          <cell r="AG274">
            <v>20666</v>
          </cell>
          <cell r="AH274">
            <v>13713</v>
          </cell>
          <cell r="AI274">
            <v>4000</v>
          </cell>
          <cell r="AJ274">
            <v>6024</v>
          </cell>
          <cell r="AK274">
            <v>635</v>
          </cell>
          <cell r="AL274">
            <v>19982</v>
          </cell>
          <cell r="AM274">
            <v>8429</v>
          </cell>
          <cell r="AN274">
            <v>24545</v>
          </cell>
          <cell r="AO274">
            <v>5913</v>
          </cell>
          <cell r="AP274">
            <v>22027</v>
          </cell>
          <cell r="AQ274">
            <v>16158</v>
          </cell>
          <cell r="AR274">
            <v>2366</v>
          </cell>
          <cell r="AS274">
            <v>51741</v>
          </cell>
          <cell r="AT274">
            <v>3841</v>
          </cell>
          <cell r="AU274">
            <v>0</v>
          </cell>
          <cell r="AV274">
            <v>8558</v>
          </cell>
          <cell r="AW274">
            <v>7077</v>
          </cell>
          <cell r="AX274">
            <v>0</v>
          </cell>
          <cell r="AY274">
            <v>27235</v>
          </cell>
          <cell r="AZ274">
            <v>7525</v>
          </cell>
          <cell r="BA274">
            <v>2700</v>
          </cell>
          <cell r="BB274">
            <v>23642</v>
          </cell>
          <cell r="BC274">
            <v>0</v>
          </cell>
          <cell r="BD274">
            <v>0</v>
          </cell>
          <cell r="BE274">
            <v>0</v>
          </cell>
          <cell r="BF274">
            <v>0</v>
          </cell>
          <cell r="BG274">
            <v>54546</v>
          </cell>
          <cell r="BH274">
            <v>0</v>
          </cell>
          <cell r="BI274">
            <v>0</v>
          </cell>
          <cell r="BJ274">
            <v>0</v>
          </cell>
          <cell r="BK274">
            <v>83935</v>
          </cell>
          <cell r="BL274">
            <v>0</v>
          </cell>
          <cell r="BM274">
            <v>2845</v>
          </cell>
          <cell r="BN274">
            <v>45459</v>
          </cell>
          <cell r="BO274">
            <v>0</v>
          </cell>
          <cell r="BP274">
            <v>21151</v>
          </cell>
          <cell r="BQ274">
            <v>0</v>
          </cell>
          <cell r="BR274">
            <v>0</v>
          </cell>
          <cell r="BS274">
            <v>13726</v>
          </cell>
          <cell r="BT274">
            <v>80336</v>
          </cell>
        </row>
        <row r="275">
          <cell r="A275">
            <v>902</v>
          </cell>
          <cell r="B275" t="str">
            <v>Rowanfield Infant School</v>
          </cell>
          <cell r="D275">
            <v>53850</v>
          </cell>
          <cell r="E275">
            <v>0</v>
          </cell>
          <cell r="F275">
            <v>37405</v>
          </cell>
          <cell r="G275">
            <v>4900</v>
          </cell>
          <cell r="H275">
            <v>0</v>
          </cell>
          <cell r="I275">
            <v>0</v>
          </cell>
          <cell r="J275">
            <v>598743</v>
          </cell>
          <cell r="K275">
            <v>0</v>
          </cell>
          <cell r="L275">
            <v>94060</v>
          </cell>
          <cell r="M275">
            <v>0</v>
          </cell>
          <cell r="N275">
            <v>43850</v>
          </cell>
          <cell r="O275">
            <v>0</v>
          </cell>
          <cell r="P275">
            <v>0</v>
          </cell>
          <cell r="Q275">
            <v>0</v>
          </cell>
          <cell r="R275">
            <v>0</v>
          </cell>
          <cell r="S275">
            <v>0</v>
          </cell>
          <cell r="T275">
            <v>0</v>
          </cell>
          <cell r="U275">
            <v>0</v>
          </cell>
          <cell r="V275">
            <v>0</v>
          </cell>
          <cell r="W275">
            <v>46673</v>
          </cell>
          <cell r="X275">
            <v>0</v>
          </cell>
          <cell r="Y275">
            <v>0</v>
          </cell>
          <cell r="Z275">
            <v>0</v>
          </cell>
          <cell r="AA275">
            <v>405287</v>
          </cell>
          <cell r="AB275">
            <v>12698</v>
          </cell>
          <cell r="AC275">
            <v>189790</v>
          </cell>
          <cell r="AD275">
            <v>0</v>
          </cell>
          <cell r="AE275">
            <v>34370</v>
          </cell>
          <cell r="AF275">
            <v>0</v>
          </cell>
          <cell r="AG275">
            <v>12692</v>
          </cell>
          <cell r="AH275">
            <v>600</v>
          </cell>
          <cell r="AI275">
            <v>2000</v>
          </cell>
          <cell r="AJ275">
            <v>5402</v>
          </cell>
          <cell r="AK275">
            <v>1000</v>
          </cell>
          <cell r="AL275">
            <v>13500</v>
          </cell>
          <cell r="AM275">
            <v>1850</v>
          </cell>
          <cell r="AN275">
            <v>19500</v>
          </cell>
          <cell r="AO275">
            <v>2550</v>
          </cell>
          <cell r="AP275">
            <v>13400</v>
          </cell>
          <cell r="AQ275">
            <v>0</v>
          </cell>
          <cell r="AR275">
            <v>700</v>
          </cell>
          <cell r="AS275">
            <v>21077</v>
          </cell>
          <cell r="AT275">
            <v>4969</v>
          </cell>
          <cell r="AU275">
            <v>0</v>
          </cell>
          <cell r="AV275">
            <v>6170</v>
          </cell>
          <cell r="AW275">
            <v>6206</v>
          </cell>
          <cell r="AX275">
            <v>0</v>
          </cell>
          <cell r="AY275">
            <v>22187</v>
          </cell>
          <cell r="AZ275">
            <v>1000</v>
          </cell>
          <cell r="BA275">
            <v>0</v>
          </cell>
          <cell r="BB275">
            <v>13195</v>
          </cell>
          <cell r="BC275">
            <v>0</v>
          </cell>
          <cell r="BD275">
            <v>0</v>
          </cell>
          <cell r="BE275">
            <v>0</v>
          </cell>
          <cell r="BF275">
            <v>0</v>
          </cell>
          <cell r="BG275">
            <v>31982</v>
          </cell>
          <cell r="BH275">
            <v>0</v>
          </cell>
          <cell r="BI275">
            <v>0</v>
          </cell>
          <cell r="BJ275">
            <v>0</v>
          </cell>
          <cell r="BK275">
            <v>74207</v>
          </cell>
          <cell r="BL275">
            <v>0</v>
          </cell>
          <cell r="BM275">
            <v>80</v>
          </cell>
          <cell r="BN275">
            <v>47033</v>
          </cell>
          <cell r="BO275">
            <v>0</v>
          </cell>
          <cell r="BP275">
            <v>0</v>
          </cell>
          <cell r="BQ275">
            <v>0</v>
          </cell>
          <cell r="BR275">
            <v>0</v>
          </cell>
          <cell r="BS275">
            <v>0</v>
          </cell>
          <cell r="BT275">
            <v>47033</v>
          </cell>
        </row>
        <row r="276">
          <cell r="A276">
            <v>903</v>
          </cell>
          <cell r="B276" t="str">
            <v>Rowanfield Junior School</v>
          </cell>
          <cell r="D276">
            <v>74908</v>
          </cell>
          <cell r="E276">
            <v>0</v>
          </cell>
          <cell r="F276">
            <v>19967</v>
          </cell>
          <cell r="G276">
            <v>9</v>
          </cell>
          <cell r="H276">
            <v>0</v>
          </cell>
          <cell r="I276">
            <v>0</v>
          </cell>
          <cell r="J276">
            <v>744952</v>
          </cell>
          <cell r="K276">
            <v>0</v>
          </cell>
          <cell r="L276">
            <v>114917</v>
          </cell>
          <cell r="M276">
            <v>0</v>
          </cell>
          <cell r="N276">
            <v>50062</v>
          </cell>
          <cell r="O276">
            <v>0</v>
          </cell>
          <cell r="P276">
            <v>0</v>
          </cell>
          <cell r="Q276">
            <v>11879</v>
          </cell>
          <cell r="R276">
            <v>0</v>
          </cell>
          <cell r="S276">
            <v>0</v>
          </cell>
          <cell r="T276">
            <v>0</v>
          </cell>
          <cell r="U276">
            <v>0</v>
          </cell>
          <cell r="V276">
            <v>3945</v>
          </cell>
          <cell r="W276">
            <v>57394</v>
          </cell>
          <cell r="X276">
            <v>0</v>
          </cell>
          <cell r="Y276">
            <v>0</v>
          </cell>
          <cell r="Z276">
            <v>0</v>
          </cell>
          <cell r="AA276">
            <v>541257</v>
          </cell>
          <cell r="AB276">
            <v>26937</v>
          </cell>
          <cell r="AC276">
            <v>150374</v>
          </cell>
          <cell r="AD276">
            <v>27110</v>
          </cell>
          <cell r="AE276">
            <v>28724</v>
          </cell>
          <cell r="AF276">
            <v>0</v>
          </cell>
          <cell r="AG276">
            <v>17746</v>
          </cell>
          <cell r="AH276">
            <v>3000</v>
          </cell>
          <cell r="AI276">
            <v>2750</v>
          </cell>
          <cell r="AJ276">
            <v>4819</v>
          </cell>
          <cell r="AK276">
            <v>1205</v>
          </cell>
          <cell r="AL276">
            <v>16000</v>
          </cell>
          <cell r="AM276">
            <v>8000</v>
          </cell>
          <cell r="AN276">
            <v>1600</v>
          </cell>
          <cell r="AO276">
            <v>1800</v>
          </cell>
          <cell r="AP276">
            <v>19500</v>
          </cell>
          <cell r="AQ276">
            <v>19808</v>
          </cell>
          <cell r="AR276">
            <v>4609</v>
          </cell>
          <cell r="AS276">
            <v>29728</v>
          </cell>
          <cell r="AT276">
            <v>31119</v>
          </cell>
          <cell r="AU276">
            <v>0</v>
          </cell>
          <cell r="AV276">
            <v>11625</v>
          </cell>
          <cell r="AW276">
            <v>7303</v>
          </cell>
          <cell r="AX276">
            <v>0</v>
          </cell>
          <cell r="AY276">
            <v>24795</v>
          </cell>
          <cell r="AZ276">
            <v>0</v>
          </cell>
          <cell r="BA276">
            <v>1512</v>
          </cell>
          <cell r="BB276">
            <v>17466</v>
          </cell>
          <cell r="BC276">
            <v>0</v>
          </cell>
          <cell r="BD276">
            <v>0</v>
          </cell>
          <cell r="BE276">
            <v>0</v>
          </cell>
          <cell r="BF276">
            <v>0</v>
          </cell>
          <cell r="BG276">
            <v>33809</v>
          </cell>
          <cell r="BH276">
            <v>0</v>
          </cell>
          <cell r="BI276">
            <v>0</v>
          </cell>
          <cell r="BJ276">
            <v>0</v>
          </cell>
          <cell r="BK276">
            <v>53776</v>
          </cell>
          <cell r="BL276">
            <v>0</v>
          </cell>
          <cell r="BM276">
            <v>9</v>
          </cell>
          <cell r="BN276">
            <v>59270</v>
          </cell>
          <cell r="BO276">
            <v>0</v>
          </cell>
          <cell r="BP276">
            <v>0</v>
          </cell>
          <cell r="BQ276">
            <v>0</v>
          </cell>
          <cell r="BR276">
            <v>0</v>
          </cell>
          <cell r="BS276">
            <v>0</v>
          </cell>
          <cell r="BT276">
            <v>59270</v>
          </cell>
        </row>
        <row r="277">
          <cell r="A277">
            <v>904</v>
          </cell>
          <cell r="B277" t="str">
            <v>The Catholic School of Saint Gregory the Great</v>
          </cell>
          <cell r="C277">
            <v>1</v>
          </cell>
          <cell r="D277">
            <v>36266</v>
          </cell>
          <cell r="E277">
            <v>0</v>
          </cell>
          <cell r="F277">
            <v>0</v>
          </cell>
          <cell r="G277">
            <v>0</v>
          </cell>
          <cell r="H277">
            <v>0</v>
          </cell>
          <cell r="I277">
            <v>0</v>
          </cell>
          <cell r="J277">
            <v>1048281</v>
          </cell>
          <cell r="K277">
            <v>0</v>
          </cell>
          <cell r="L277">
            <v>56775</v>
          </cell>
          <cell r="M277">
            <v>0</v>
          </cell>
          <cell r="N277">
            <v>40268</v>
          </cell>
          <cell r="O277">
            <v>0</v>
          </cell>
          <cell r="P277">
            <v>0</v>
          </cell>
          <cell r="Q277">
            <v>2500</v>
          </cell>
          <cell r="R277">
            <v>0</v>
          </cell>
          <cell r="S277">
            <v>15000</v>
          </cell>
          <cell r="T277">
            <v>0</v>
          </cell>
          <cell r="U277">
            <v>6445</v>
          </cell>
          <cell r="V277">
            <v>5792</v>
          </cell>
          <cell r="W277">
            <v>67285</v>
          </cell>
          <cell r="X277">
            <v>0</v>
          </cell>
          <cell r="Y277">
            <v>0</v>
          </cell>
          <cell r="Z277">
            <v>0</v>
          </cell>
          <cell r="AA277">
            <v>660786</v>
          </cell>
          <cell r="AB277">
            <v>49730</v>
          </cell>
          <cell r="AC277">
            <v>166486</v>
          </cell>
          <cell r="AD277">
            <v>26565</v>
          </cell>
          <cell r="AE277">
            <v>60904</v>
          </cell>
          <cell r="AF277">
            <v>0</v>
          </cell>
          <cell r="AG277">
            <v>20564</v>
          </cell>
          <cell r="AH277">
            <v>3000</v>
          </cell>
          <cell r="AI277">
            <v>10911</v>
          </cell>
          <cell r="AJ277">
            <v>21472</v>
          </cell>
          <cell r="AK277">
            <v>5368</v>
          </cell>
          <cell r="AL277">
            <v>15938</v>
          </cell>
          <cell r="AM277">
            <v>5000</v>
          </cell>
          <cell r="AN277">
            <v>28345</v>
          </cell>
          <cell r="AO277">
            <v>4478</v>
          </cell>
          <cell r="AP277">
            <v>20068</v>
          </cell>
          <cell r="AQ277">
            <v>1737</v>
          </cell>
          <cell r="AR277">
            <v>5986</v>
          </cell>
          <cell r="AS277">
            <v>61094</v>
          </cell>
          <cell r="AT277">
            <v>7026</v>
          </cell>
          <cell r="AU277">
            <v>0</v>
          </cell>
          <cell r="AV277">
            <v>20625</v>
          </cell>
          <cell r="AW277">
            <v>10954</v>
          </cell>
          <cell r="AX277">
            <v>0</v>
          </cell>
          <cell r="AY277">
            <v>12615</v>
          </cell>
          <cell r="AZ277">
            <v>7413</v>
          </cell>
          <cell r="BA277">
            <v>13792</v>
          </cell>
          <cell r="BB277">
            <v>17755</v>
          </cell>
          <cell r="BC277">
            <v>0</v>
          </cell>
          <cell r="BD277">
            <v>5000</v>
          </cell>
          <cell r="BE277">
            <v>0</v>
          </cell>
          <cell r="BF277">
            <v>0</v>
          </cell>
          <cell r="BG277">
            <v>0</v>
          </cell>
          <cell r="BH277">
            <v>0</v>
          </cell>
          <cell r="BI277">
            <v>5000</v>
          </cell>
          <cell r="BJ277">
            <v>0</v>
          </cell>
          <cell r="BK277">
            <v>5000</v>
          </cell>
          <cell r="BL277">
            <v>0</v>
          </cell>
          <cell r="BM277">
            <v>0</v>
          </cell>
          <cell r="BN277">
            <v>15000</v>
          </cell>
          <cell r="BO277">
            <v>0</v>
          </cell>
          <cell r="BP277">
            <v>0</v>
          </cell>
          <cell r="BQ277">
            <v>0</v>
          </cell>
          <cell r="BR277">
            <v>0</v>
          </cell>
          <cell r="BS277">
            <v>0</v>
          </cell>
          <cell r="BT277">
            <v>15000</v>
          </cell>
        </row>
        <row r="278">
          <cell r="A278">
            <v>905</v>
          </cell>
          <cell r="B278" t="str">
            <v>St. James' Church of England Primary School (Cheltenham)</v>
          </cell>
          <cell r="C278">
            <v>1</v>
          </cell>
          <cell r="D278">
            <v>27681</v>
          </cell>
          <cell r="E278">
            <v>0</v>
          </cell>
          <cell r="F278">
            <v>383</v>
          </cell>
          <cell r="G278">
            <v>5642</v>
          </cell>
          <cell r="H278">
            <v>0</v>
          </cell>
          <cell r="I278">
            <v>0</v>
          </cell>
          <cell r="J278">
            <v>795808</v>
          </cell>
          <cell r="K278">
            <v>0</v>
          </cell>
          <cell r="L278">
            <v>32333</v>
          </cell>
          <cell r="M278">
            <v>0</v>
          </cell>
          <cell r="N278">
            <v>19291</v>
          </cell>
          <cell r="O278">
            <v>0</v>
          </cell>
          <cell r="P278">
            <v>0</v>
          </cell>
          <cell r="Q278">
            <v>11500</v>
          </cell>
          <cell r="R278">
            <v>0</v>
          </cell>
          <cell r="S278">
            <v>0</v>
          </cell>
          <cell r="T278">
            <v>0</v>
          </cell>
          <cell r="U278">
            <v>0</v>
          </cell>
          <cell r="V278">
            <v>17000</v>
          </cell>
          <cell r="W278">
            <v>51196</v>
          </cell>
          <cell r="X278">
            <v>0</v>
          </cell>
          <cell r="Y278">
            <v>0</v>
          </cell>
          <cell r="Z278">
            <v>0</v>
          </cell>
          <cell r="AA278">
            <v>579919</v>
          </cell>
          <cell r="AB278">
            <v>11543</v>
          </cell>
          <cell r="AC278">
            <v>118647</v>
          </cell>
          <cell r="AD278">
            <v>0</v>
          </cell>
          <cell r="AE278">
            <v>37500</v>
          </cell>
          <cell r="AF278">
            <v>0</v>
          </cell>
          <cell r="AG278">
            <v>17251</v>
          </cell>
          <cell r="AH278">
            <v>1000</v>
          </cell>
          <cell r="AI278">
            <v>1000</v>
          </cell>
          <cell r="AJ278">
            <v>8207</v>
          </cell>
          <cell r="AK278">
            <v>1641</v>
          </cell>
          <cell r="AL278">
            <v>8000</v>
          </cell>
          <cell r="AM278">
            <v>5000</v>
          </cell>
          <cell r="AN278">
            <v>19000</v>
          </cell>
          <cell r="AO278">
            <v>3000</v>
          </cell>
          <cell r="AP278">
            <v>9000</v>
          </cell>
          <cell r="AQ278">
            <v>15038</v>
          </cell>
          <cell r="AR278">
            <v>800</v>
          </cell>
          <cell r="AS278">
            <v>39701</v>
          </cell>
          <cell r="AT278">
            <v>6334</v>
          </cell>
          <cell r="AU278">
            <v>0</v>
          </cell>
          <cell r="AV278">
            <v>12750</v>
          </cell>
          <cell r="AW278">
            <v>8185</v>
          </cell>
          <cell r="AX278">
            <v>0</v>
          </cell>
          <cell r="AY278">
            <v>4785</v>
          </cell>
          <cell r="AZ278">
            <v>13433</v>
          </cell>
          <cell r="BA278">
            <v>8000</v>
          </cell>
          <cell r="BB278">
            <v>11924</v>
          </cell>
          <cell r="BC278">
            <v>0</v>
          </cell>
          <cell r="BD278">
            <v>0</v>
          </cell>
          <cell r="BE278">
            <v>0</v>
          </cell>
          <cell r="BF278">
            <v>0</v>
          </cell>
          <cell r="BG278">
            <v>24833</v>
          </cell>
          <cell r="BH278">
            <v>0</v>
          </cell>
          <cell r="BI278">
            <v>0</v>
          </cell>
          <cell r="BJ278">
            <v>0</v>
          </cell>
          <cell r="BK278">
            <v>30466</v>
          </cell>
          <cell r="BL278">
            <v>0</v>
          </cell>
          <cell r="BM278">
            <v>392</v>
          </cell>
          <cell r="BN278">
            <v>13151</v>
          </cell>
          <cell r="BO278">
            <v>0</v>
          </cell>
          <cell r="BP278">
            <v>0</v>
          </cell>
          <cell r="BQ278">
            <v>0</v>
          </cell>
          <cell r="BR278">
            <v>0</v>
          </cell>
          <cell r="BS278">
            <v>0</v>
          </cell>
          <cell r="BT278">
            <v>13151</v>
          </cell>
        </row>
        <row r="279">
          <cell r="A279">
            <v>906</v>
          </cell>
          <cell r="B279" t="str">
            <v>St. John's Church of England Primary School (Cheltenham)</v>
          </cell>
          <cell r="D279">
            <v>44598</v>
          </cell>
          <cell r="E279">
            <v>0</v>
          </cell>
          <cell r="F279">
            <v>4033</v>
          </cell>
          <cell r="G279">
            <v>0</v>
          </cell>
          <cell r="H279">
            <v>0</v>
          </cell>
          <cell r="I279">
            <v>0</v>
          </cell>
          <cell r="J279">
            <v>435780</v>
          </cell>
          <cell r="K279">
            <v>0</v>
          </cell>
          <cell r="L279">
            <v>14267</v>
          </cell>
          <cell r="M279">
            <v>0</v>
          </cell>
          <cell r="N279">
            <v>22690</v>
          </cell>
          <cell r="O279">
            <v>0</v>
          </cell>
          <cell r="P279">
            <v>0</v>
          </cell>
          <cell r="Q279">
            <v>0</v>
          </cell>
          <cell r="R279">
            <v>0</v>
          </cell>
          <cell r="S279">
            <v>0</v>
          </cell>
          <cell r="T279">
            <v>0</v>
          </cell>
          <cell r="U279">
            <v>0</v>
          </cell>
          <cell r="V279">
            <v>0</v>
          </cell>
          <cell r="W279">
            <v>33204</v>
          </cell>
          <cell r="X279">
            <v>0</v>
          </cell>
          <cell r="Y279">
            <v>0</v>
          </cell>
          <cell r="Z279">
            <v>0</v>
          </cell>
          <cell r="AA279">
            <v>360544</v>
          </cell>
          <cell r="AB279">
            <v>5094</v>
          </cell>
          <cell r="AC279">
            <v>61235</v>
          </cell>
          <cell r="AD279">
            <v>15830</v>
          </cell>
          <cell r="AE279">
            <v>20005</v>
          </cell>
          <cell r="AF279">
            <v>0</v>
          </cell>
          <cell r="AG279">
            <v>2921</v>
          </cell>
          <cell r="AH279">
            <v>800</v>
          </cell>
          <cell r="AI279">
            <v>1000</v>
          </cell>
          <cell r="AJ279">
            <v>5192</v>
          </cell>
          <cell r="AK279">
            <v>0</v>
          </cell>
          <cell r="AL279">
            <v>4500</v>
          </cell>
          <cell r="AM279">
            <v>0</v>
          </cell>
          <cell r="AN279">
            <v>1000</v>
          </cell>
          <cell r="AO279">
            <v>1100</v>
          </cell>
          <cell r="AP279">
            <v>8000</v>
          </cell>
          <cell r="AQ279">
            <v>5452</v>
          </cell>
          <cell r="AR279">
            <v>0</v>
          </cell>
          <cell r="AS279">
            <v>24850</v>
          </cell>
          <cell r="AT279">
            <v>7000</v>
          </cell>
          <cell r="AU279">
            <v>0</v>
          </cell>
          <cell r="AV279">
            <v>4550</v>
          </cell>
          <cell r="AW279">
            <v>3822</v>
          </cell>
          <cell r="AX279">
            <v>0</v>
          </cell>
          <cell r="AY279">
            <v>3370</v>
          </cell>
          <cell r="AZ279">
            <v>0</v>
          </cell>
          <cell r="BA279">
            <v>0</v>
          </cell>
          <cell r="BB279">
            <v>15344</v>
          </cell>
          <cell r="BC279">
            <v>0</v>
          </cell>
          <cell r="BD279">
            <v>0</v>
          </cell>
          <cell r="BE279">
            <v>0</v>
          </cell>
          <cell r="BF279">
            <v>0</v>
          </cell>
          <cell r="BG279">
            <v>29084</v>
          </cell>
          <cell r="BH279">
            <v>0</v>
          </cell>
          <cell r="BI279">
            <v>0</v>
          </cell>
          <cell r="BJ279">
            <v>0</v>
          </cell>
          <cell r="BK279">
            <v>0</v>
          </cell>
          <cell r="BL279">
            <v>0</v>
          </cell>
          <cell r="BM279">
            <v>0</v>
          </cell>
          <cell r="BN279">
            <v>-1070</v>
          </cell>
          <cell r="BO279">
            <v>0</v>
          </cell>
          <cell r="BP279">
            <v>33117</v>
          </cell>
          <cell r="BQ279">
            <v>0</v>
          </cell>
          <cell r="BR279">
            <v>0</v>
          </cell>
          <cell r="BS279">
            <v>0</v>
          </cell>
          <cell r="BT279">
            <v>32047</v>
          </cell>
        </row>
        <row r="280">
          <cell r="A280">
            <v>907</v>
          </cell>
          <cell r="B280" t="str">
            <v>St. Mark's Church of England Junior School</v>
          </cell>
          <cell r="C280">
            <v>1</v>
          </cell>
          <cell r="D280">
            <v>56985</v>
          </cell>
          <cell r="E280">
            <v>0</v>
          </cell>
          <cell r="F280">
            <v>0</v>
          </cell>
          <cell r="G280">
            <v>1255</v>
          </cell>
          <cell r="H280">
            <v>0</v>
          </cell>
          <cell r="I280">
            <v>0</v>
          </cell>
          <cell r="J280">
            <v>637153</v>
          </cell>
          <cell r="K280">
            <v>0</v>
          </cell>
          <cell r="L280">
            <v>41432</v>
          </cell>
          <cell r="M280">
            <v>0</v>
          </cell>
          <cell r="N280">
            <v>23390</v>
          </cell>
          <cell r="O280">
            <v>0</v>
          </cell>
          <cell r="P280">
            <v>0</v>
          </cell>
          <cell r="Q280">
            <v>0</v>
          </cell>
          <cell r="R280">
            <v>0</v>
          </cell>
          <cell r="S280">
            <v>0</v>
          </cell>
          <cell r="T280">
            <v>0</v>
          </cell>
          <cell r="U280">
            <v>0</v>
          </cell>
          <cell r="V280">
            <v>0</v>
          </cell>
          <cell r="W280">
            <v>44259</v>
          </cell>
          <cell r="X280">
            <v>0</v>
          </cell>
          <cell r="Y280">
            <v>0</v>
          </cell>
          <cell r="Z280">
            <v>0</v>
          </cell>
          <cell r="AA280">
            <v>451915</v>
          </cell>
          <cell r="AB280">
            <v>12516</v>
          </cell>
          <cell r="AC280">
            <v>73419</v>
          </cell>
          <cell r="AD280">
            <v>19416</v>
          </cell>
          <cell r="AE280">
            <v>41229</v>
          </cell>
          <cell r="AF280">
            <v>0</v>
          </cell>
          <cell r="AG280">
            <v>16930</v>
          </cell>
          <cell r="AH280">
            <v>2309</v>
          </cell>
          <cell r="AI280">
            <v>3000</v>
          </cell>
          <cell r="AJ280">
            <v>6678</v>
          </cell>
          <cell r="AK280">
            <v>0</v>
          </cell>
          <cell r="AL280">
            <v>54636</v>
          </cell>
          <cell r="AM280">
            <v>8000</v>
          </cell>
          <cell r="AN280">
            <v>2400</v>
          </cell>
          <cell r="AO280">
            <v>3500</v>
          </cell>
          <cell r="AP280">
            <v>7000</v>
          </cell>
          <cell r="AQ280">
            <v>1455</v>
          </cell>
          <cell r="AR280">
            <v>1100</v>
          </cell>
          <cell r="AS280">
            <v>35839</v>
          </cell>
          <cell r="AT280">
            <v>16475</v>
          </cell>
          <cell r="AU280">
            <v>0</v>
          </cell>
          <cell r="AV280">
            <v>9980</v>
          </cell>
          <cell r="AW280">
            <v>0</v>
          </cell>
          <cell r="AX280">
            <v>0</v>
          </cell>
          <cell r="AY280">
            <v>0</v>
          </cell>
          <cell r="AZ280">
            <v>0</v>
          </cell>
          <cell r="BA280">
            <v>18116</v>
          </cell>
          <cell r="BB280">
            <v>0</v>
          </cell>
          <cell r="BC280">
            <v>0</v>
          </cell>
          <cell r="BD280">
            <v>0</v>
          </cell>
          <cell r="BE280">
            <v>0</v>
          </cell>
          <cell r="BF280">
            <v>0</v>
          </cell>
          <cell r="BG280">
            <v>0</v>
          </cell>
          <cell r="BH280">
            <v>0</v>
          </cell>
          <cell r="BI280">
            <v>0</v>
          </cell>
          <cell r="BJ280">
            <v>0</v>
          </cell>
          <cell r="BK280">
            <v>0</v>
          </cell>
          <cell r="BL280">
            <v>0</v>
          </cell>
          <cell r="BM280">
            <v>1255</v>
          </cell>
          <cell r="BN280">
            <v>17306</v>
          </cell>
          <cell r="BO280">
            <v>0</v>
          </cell>
          <cell r="BP280">
            <v>0</v>
          </cell>
          <cell r="BQ280">
            <v>0</v>
          </cell>
          <cell r="BR280">
            <v>0</v>
          </cell>
          <cell r="BS280">
            <v>0</v>
          </cell>
          <cell r="BT280">
            <v>17306</v>
          </cell>
        </row>
        <row r="281">
          <cell r="A281">
            <v>909</v>
          </cell>
          <cell r="B281" t="str">
            <v>Whaddon Primary School</v>
          </cell>
          <cell r="D281">
            <v>98527</v>
          </cell>
          <cell r="E281">
            <v>0</v>
          </cell>
          <cell r="F281">
            <v>19412</v>
          </cell>
          <cell r="G281">
            <v>705</v>
          </cell>
          <cell r="H281">
            <v>0</v>
          </cell>
          <cell r="I281">
            <v>0</v>
          </cell>
          <cell r="J281">
            <v>406054</v>
          </cell>
          <cell r="K281">
            <v>0</v>
          </cell>
          <cell r="L281">
            <v>77154</v>
          </cell>
          <cell r="M281">
            <v>0</v>
          </cell>
          <cell r="N281">
            <v>38118</v>
          </cell>
          <cell r="O281">
            <v>1012</v>
          </cell>
          <cell r="P281">
            <v>0</v>
          </cell>
          <cell r="Q281">
            <v>5176</v>
          </cell>
          <cell r="R281">
            <v>0</v>
          </cell>
          <cell r="S281">
            <v>0</v>
          </cell>
          <cell r="T281">
            <v>0</v>
          </cell>
          <cell r="U281">
            <v>1000</v>
          </cell>
          <cell r="V281">
            <v>7181</v>
          </cell>
          <cell r="W281">
            <v>34686</v>
          </cell>
          <cell r="X281">
            <v>0</v>
          </cell>
          <cell r="Y281">
            <v>0</v>
          </cell>
          <cell r="Z281">
            <v>0</v>
          </cell>
          <cell r="AA281">
            <v>313934</v>
          </cell>
          <cell r="AB281">
            <v>4876</v>
          </cell>
          <cell r="AC281">
            <v>111313</v>
          </cell>
          <cell r="AD281">
            <v>639</v>
          </cell>
          <cell r="AE281">
            <v>23282</v>
          </cell>
          <cell r="AF281">
            <v>0</v>
          </cell>
          <cell r="AG281">
            <v>13843</v>
          </cell>
          <cell r="AH281">
            <v>2158</v>
          </cell>
          <cell r="AI281">
            <v>1000</v>
          </cell>
          <cell r="AJ281">
            <v>2541</v>
          </cell>
          <cell r="AK281">
            <v>635</v>
          </cell>
          <cell r="AL281">
            <v>7828</v>
          </cell>
          <cell r="AM281">
            <v>1648</v>
          </cell>
          <cell r="AN281">
            <v>23000</v>
          </cell>
          <cell r="AO281">
            <v>2163</v>
          </cell>
          <cell r="AP281">
            <v>11426</v>
          </cell>
          <cell r="AQ281">
            <v>9644</v>
          </cell>
          <cell r="AR281">
            <v>800</v>
          </cell>
          <cell r="AS281">
            <v>27926</v>
          </cell>
          <cell r="AT281">
            <v>3841</v>
          </cell>
          <cell r="AU281">
            <v>0</v>
          </cell>
          <cell r="AV281">
            <v>6233</v>
          </cell>
          <cell r="AW281">
            <v>3711</v>
          </cell>
          <cell r="AX281">
            <v>0</v>
          </cell>
          <cell r="AY281">
            <v>27235</v>
          </cell>
          <cell r="AZ281">
            <v>7525</v>
          </cell>
          <cell r="BA281">
            <v>2700</v>
          </cell>
          <cell r="BB281">
            <v>12972</v>
          </cell>
          <cell r="BC281">
            <v>0</v>
          </cell>
          <cell r="BD281">
            <v>0</v>
          </cell>
          <cell r="BE281">
            <v>0</v>
          </cell>
          <cell r="BF281">
            <v>0</v>
          </cell>
          <cell r="BG281">
            <v>27509</v>
          </cell>
          <cell r="BH281">
            <v>0</v>
          </cell>
          <cell r="BI281">
            <v>0</v>
          </cell>
          <cell r="BJ281">
            <v>0</v>
          </cell>
          <cell r="BK281">
            <v>26921</v>
          </cell>
          <cell r="BL281">
            <v>0</v>
          </cell>
          <cell r="BM281">
            <v>705</v>
          </cell>
          <cell r="BN281">
            <v>46035</v>
          </cell>
          <cell r="BO281">
            <v>0</v>
          </cell>
          <cell r="BP281">
            <v>20000</v>
          </cell>
          <cell r="BQ281">
            <v>0</v>
          </cell>
          <cell r="BR281">
            <v>0</v>
          </cell>
          <cell r="BS281">
            <v>0</v>
          </cell>
          <cell r="BT281">
            <v>66035</v>
          </cell>
        </row>
        <row r="282">
          <cell r="A282">
            <v>912</v>
          </cell>
          <cell r="B282" t="str">
            <v>St. Thomas More Catholic Primary School</v>
          </cell>
          <cell r="D282">
            <v>-25932</v>
          </cell>
          <cell r="E282">
            <v>0</v>
          </cell>
          <cell r="F282">
            <v>0</v>
          </cell>
          <cell r="G282">
            <v>0</v>
          </cell>
          <cell r="H282">
            <v>0</v>
          </cell>
          <cell r="I282">
            <v>0</v>
          </cell>
          <cell r="J282">
            <v>523877</v>
          </cell>
          <cell r="K282">
            <v>0</v>
          </cell>
          <cell r="L282">
            <v>62969</v>
          </cell>
          <cell r="M282">
            <v>0</v>
          </cell>
          <cell r="N282">
            <v>36773</v>
          </cell>
          <cell r="O282">
            <v>0</v>
          </cell>
          <cell r="P282">
            <v>0</v>
          </cell>
          <cell r="Q282">
            <v>1650</v>
          </cell>
          <cell r="R282">
            <v>0</v>
          </cell>
          <cell r="S282">
            <v>15000</v>
          </cell>
          <cell r="T282">
            <v>0</v>
          </cell>
          <cell r="U282">
            <v>5600</v>
          </cell>
          <cell r="V282">
            <v>0</v>
          </cell>
          <cell r="W282">
            <v>42241</v>
          </cell>
          <cell r="X282">
            <v>0</v>
          </cell>
          <cell r="Y282">
            <v>0</v>
          </cell>
          <cell r="Z282">
            <v>0</v>
          </cell>
          <cell r="AA282">
            <v>382722</v>
          </cell>
          <cell r="AB282">
            <v>18470</v>
          </cell>
          <cell r="AC282">
            <v>75232</v>
          </cell>
          <cell r="AD282">
            <v>15719</v>
          </cell>
          <cell r="AE282">
            <v>29174</v>
          </cell>
          <cell r="AF282">
            <v>0</v>
          </cell>
          <cell r="AG282">
            <v>14067</v>
          </cell>
          <cell r="AH282">
            <v>400</v>
          </cell>
          <cell r="AI282">
            <v>3500</v>
          </cell>
          <cell r="AJ282">
            <v>10745</v>
          </cell>
          <cell r="AK282">
            <v>2687</v>
          </cell>
          <cell r="AL282">
            <v>2600</v>
          </cell>
          <cell r="AM282">
            <v>3800</v>
          </cell>
          <cell r="AN282">
            <v>1500</v>
          </cell>
          <cell r="AO282">
            <v>2900</v>
          </cell>
          <cell r="AP282">
            <v>7450</v>
          </cell>
          <cell r="AQ282">
            <v>1014</v>
          </cell>
          <cell r="AR282">
            <v>1150</v>
          </cell>
          <cell r="AS282">
            <v>32652</v>
          </cell>
          <cell r="AT282">
            <v>5000</v>
          </cell>
          <cell r="AU282">
            <v>0</v>
          </cell>
          <cell r="AV282">
            <v>6380</v>
          </cell>
          <cell r="AW282">
            <v>4992</v>
          </cell>
          <cell r="AX282">
            <v>0</v>
          </cell>
          <cell r="AY282">
            <v>18635</v>
          </cell>
          <cell r="AZ282">
            <v>17500</v>
          </cell>
          <cell r="BA282">
            <v>0</v>
          </cell>
          <cell r="BB282">
            <v>12906</v>
          </cell>
          <cell r="BC282">
            <v>0</v>
          </cell>
          <cell r="BD282">
            <v>6000</v>
          </cell>
          <cell r="BE282">
            <v>0</v>
          </cell>
          <cell r="BF282">
            <v>0</v>
          </cell>
          <cell r="BG282">
            <v>0</v>
          </cell>
          <cell r="BH282">
            <v>0</v>
          </cell>
          <cell r="BI282">
            <v>6000</v>
          </cell>
          <cell r="BJ282">
            <v>0</v>
          </cell>
          <cell r="BK282">
            <v>6000</v>
          </cell>
          <cell r="BL282">
            <v>0</v>
          </cell>
          <cell r="BM282">
            <v>0</v>
          </cell>
          <cell r="BN282">
            <v>-15017</v>
          </cell>
          <cell r="BO282">
            <v>0</v>
          </cell>
          <cell r="BP282">
            <v>0</v>
          </cell>
          <cell r="BQ282">
            <v>0</v>
          </cell>
          <cell r="BR282">
            <v>0</v>
          </cell>
          <cell r="BS282">
            <v>0</v>
          </cell>
          <cell r="BT282">
            <v>-15017</v>
          </cell>
        </row>
        <row r="283">
          <cell r="A283">
            <v>920</v>
          </cell>
          <cell r="B283" t="str">
            <v>Barnwood Church of England Primary School</v>
          </cell>
          <cell r="C283">
            <v>1</v>
          </cell>
          <cell r="D283">
            <v>45619.93</v>
          </cell>
          <cell r="E283">
            <v>0</v>
          </cell>
          <cell r="F283">
            <v>0</v>
          </cell>
          <cell r="G283">
            <v>0</v>
          </cell>
          <cell r="H283">
            <v>112</v>
          </cell>
          <cell r="I283">
            <v>0</v>
          </cell>
          <cell r="J283">
            <v>555991</v>
          </cell>
          <cell r="K283">
            <v>0</v>
          </cell>
          <cell r="L283">
            <v>61222</v>
          </cell>
          <cell r="M283">
            <v>0</v>
          </cell>
          <cell r="N283">
            <v>18730</v>
          </cell>
          <cell r="O283">
            <v>0</v>
          </cell>
          <cell r="P283">
            <v>0</v>
          </cell>
          <cell r="Q283">
            <v>5000</v>
          </cell>
          <cell r="R283">
            <v>0</v>
          </cell>
          <cell r="S283">
            <v>0</v>
          </cell>
          <cell r="T283">
            <v>0</v>
          </cell>
          <cell r="U283">
            <v>0</v>
          </cell>
          <cell r="V283">
            <v>8487</v>
          </cell>
          <cell r="W283">
            <v>42017</v>
          </cell>
          <cell r="X283">
            <v>0</v>
          </cell>
          <cell r="Y283">
            <v>0</v>
          </cell>
          <cell r="Z283">
            <v>0</v>
          </cell>
          <cell r="AA283">
            <v>431670</v>
          </cell>
          <cell r="AB283">
            <v>0</v>
          </cell>
          <cell r="AC283">
            <v>129103</v>
          </cell>
          <cell r="AD283">
            <v>16481</v>
          </cell>
          <cell r="AE283">
            <v>26691</v>
          </cell>
          <cell r="AF283">
            <v>0</v>
          </cell>
          <cell r="AG283">
            <v>21880</v>
          </cell>
          <cell r="AH283">
            <v>1050</v>
          </cell>
          <cell r="AI283">
            <v>2000</v>
          </cell>
          <cell r="AJ283">
            <v>4232</v>
          </cell>
          <cell r="AK283">
            <v>1058</v>
          </cell>
          <cell r="AL283">
            <v>10542</v>
          </cell>
          <cell r="AM283">
            <v>1882</v>
          </cell>
          <cell r="AN283">
            <v>1200</v>
          </cell>
          <cell r="AO283">
            <v>2800</v>
          </cell>
          <cell r="AP283">
            <v>11000</v>
          </cell>
          <cell r="AQ283">
            <v>3229</v>
          </cell>
          <cell r="AR283">
            <v>1640</v>
          </cell>
          <cell r="AS283">
            <v>23205</v>
          </cell>
          <cell r="AT283">
            <v>1500</v>
          </cell>
          <cell r="AU283">
            <v>0</v>
          </cell>
          <cell r="AV283">
            <v>6540</v>
          </cell>
          <cell r="AW283">
            <v>5440</v>
          </cell>
          <cell r="AX283">
            <v>0</v>
          </cell>
          <cell r="AY283">
            <v>2175</v>
          </cell>
          <cell r="AZ283">
            <v>9200</v>
          </cell>
          <cell r="BA283">
            <v>1637</v>
          </cell>
          <cell r="BB283">
            <v>9259</v>
          </cell>
          <cell r="BC283">
            <v>0</v>
          </cell>
          <cell r="BD283">
            <v>0</v>
          </cell>
          <cell r="BE283">
            <v>0</v>
          </cell>
          <cell r="BF283">
            <v>0</v>
          </cell>
          <cell r="BG283">
            <v>0</v>
          </cell>
          <cell r="BH283">
            <v>0</v>
          </cell>
          <cell r="BI283">
            <v>0</v>
          </cell>
          <cell r="BJ283">
            <v>0</v>
          </cell>
          <cell r="BK283">
            <v>0</v>
          </cell>
          <cell r="BL283">
            <v>0</v>
          </cell>
          <cell r="BM283">
            <v>112</v>
          </cell>
          <cell r="BN283">
            <v>11652.930000000051</v>
          </cell>
          <cell r="BO283">
            <v>0</v>
          </cell>
          <cell r="BP283">
            <v>0</v>
          </cell>
          <cell r="BQ283">
            <v>0</v>
          </cell>
          <cell r="BR283">
            <v>0</v>
          </cell>
          <cell r="BS283">
            <v>0</v>
          </cell>
          <cell r="BT283">
            <v>11652.930000000051</v>
          </cell>
        </row>
        <row r="284">
          <cell r="A284">
            <v>921</v>
          </cell>
          <cell r="B284" t="str">
            <v>Calton Infant School</v>
          </cell>
          <cell r="D284">
            <v>26600</v>
          </cell>
          <cell r="E284">
            <v>24927</v>
          </cell>
          <cell r="F284">
            <v>11413</v>
          </cell>
          <cell r="G284">
            <v>1000</v>
          </cell>
          <cell r="H284">
            <v>0</v>
          </cell>
          <cell r="I284">
            <v>0</v>
          </cell>
          <cell r="J284">
            <v>463150</v>
          </cell>
          <cell r="K284">
            <v>0</v>
          </cell>
          <cell r="L284">
            <v>43596</v>
          </cell>
          <cell r="M284">
            <v>0</v>
          </cell>
          <cell r="N284">
            <v>54383</v>
          </cell>
          <cell r="O284">
            <v>0</v>
          </cell>
          <cell r="P284">
            <v>0</v>
          </cell>
          <cell r="Q284">
            <v>0</v>
          </cell>
          <cell r="R284">
            <v>0</v>
          </cell>
          <cell r="S284">
            <v>0</v>
          </cell>
          <cell r="T284">
            <v>0</v>
          </cell>
          <cell r="U284">
            <v>0</v>
          </cell>
          <cell r="V284">
            <v>0</v>
          </cell>
          <cell r="W284">
            <v>36930</v>
          </cell>
          <cell r="X284">
            <v>0</v>
          </cell>
          <cell r="Y284">
            <v>0</v>
          </cell>
          <cell r="Z284">
            <v>0</v>
          </cell>
          <cell r="AA284">
            <v>335208</v>
          </cell>
          <cell r="AB284">
            <v>2830</v>
          </cell>
          <cell r="AC284">
            <v>120937</v>
          </cell>
          <cell r="AD284">
            <v>13703</v>
          </cell>
          <cell r="AE284">
            <v>26608</v>
          </cell>
          <cell r="AF284">
            <v>0</v>
          </cell>
          <cell r="AG284">
            <v>16925</v>
          </cell>
          <cell r="AH284">
            <v>600</v>
          </cell>
          <cell r="AI284">
            <v>2200</v>
          </cell>
          <cell r="AJ284">
            <v>0</v>
          </cell>
          <cell r="AK284">
            <v>12625</v>
          </cell>
          <cell r="AL284">
            <v>10000</v>
          </cell>
          <cell r="AM284">
            <v>0</v>
          </cell>
          <cell r="AN284">
            <v>2000</v>
          </cell>
          <cell r="AO284">
            <v>1500</v>
          </cell>
          <cell r="AP284">
            <v>5500</v>
          </cell>
          <cell r="AQ284">
            <v>0</v>
          </cell>
          <cell r="AR284">
            <v>1000</v>
          </cell>
          <cell r="AS284">
            <v>39353</v>
          </cell>
          <cell r="AT284">
            <v>2208</v>
          </cell>
          <cell r="AU284">
            <v>0</v>
          </cell>
          <cell r="AV284">
            <v>7827</v>
          </cell>
          <cell r="AW284">
            <v>4764</v>
          </cell>
          <cell r="AX284">
            <v>14000</v>
          </cell>
          <cell r="AY284">
            <v>0</v>
          </cell>
          <cell r="AZ284">
            <v>1000</v>
          </cell>
          <cell r="BA284">
            <v>0</v>
          </cell>
          <cell r="BB284">
            <v>16798</v>
          </cell>
          <cell r="BC284">
            <v>0</v>
          </cell>
          <cell r="BD284">
            <v>0</v>
          </cell>
          <cell r="BE284">
            <v>0</v>
          </cell>
          <cell r="BF284">
            <v>0</v>
          </cell>
          <cell r="BG284">
            <v>29273</v>
          </cell>
          <cell r="BH284">
            <v>0</v>
          </cell>
          <cell r="BI284">
            <v>0</v>
          </cell>
          <cell r="BJ284">
            <v>0</v>
          </cell>
          <cell r="BK284">
            <v>40686</v>
          </cell>
          <cell r="BL284">
            <v>0</v>
          </cell>
          <cell r="BM284">
            <v>1000</v>
          </cell>
          <cell r="BN284">
            <v>12000</v>
          </cell>
          <cell r="BO284">
            <v>0</v>
          </cell>
          <cell r="BP284">
            <v>0</v>
          </cell>
          <cell r="BQ284">
            <v>0</v>
          </cell>
          <cell r="BR284">
            <v>0</v>
          </cell>
          <cell r="BS284">
            <v>0</v>
          </cell>
          <cell r="BT284">
            <v>12000</v>
          </cell>
        </row>
        <row r="285">
          <cell r="A285">
            <v>922</v>
          </cell>
          <cell r="B285" t="str">
            <v>Calton Junior School</v>
          </cell>
          <cell r="D285">
            <v>12994</v>
          </cell>
          <cell r="E285">
            <v>0</v>
          </cell>
          <cell r="F285">
            <v>14009</v>
          </cell>
          <cell r="G285">
            <v>1461</v>
          </cell>
          <cell r="H285">
            <v>0</v>
          </cell>
          <cell r="I285">
            <v>0</v>
          </cell>
          <cell r="J285">
            <v>635181</v>
          </cell>
          <cell r="K285">
            <v>0</v>
          </cell>
          <cell r="L285">
            <v>83523</v>
          </cell>
          <cell r="M285">
            <v>0</v>
          </cell>
          <cell r="N285">
            <v>71575</v>
          </cell>
          <cell r="O285">
            <v>0</v>
          </cell>
          <cell r="P285">
            <v>0</v>
          </cell>
          <cell r="Q285">
            <v>0</v>
          </cell>
          <cell r="R285">
            <v>0</v>
          </cell>
          <cell r="S285">
            <v>0</v>
          </cell>
          <cell r="T285">
            <v>0</v>
          </cell>
          <cell r="U285">
            <v>0</v>
          </cell>
          <cell r="V285">
            <v>15000</v>
          </cell>
          <cell r="W285">
            <v>47228</v>
          </cell>
          <cell r="X285">
            <v>0</v>
          </cell>
          <cell r="Y285">
            <v>0</v>
          </cell>
          <cell r="Z285">
            <v>0</v>
          </cell>
          <cell r="AA285">
            <v>418876</v>
          </cell>
          <cell r="AB285">
            <v>0</v>
          </cell>
          <cell r="AC285">
            <v>157104</v>
          </cell>
          <cell r="AD285">
            <v>32925</v>
          </cell>
          <cell r="AE285">
            <v>29689</v>
          </cell>
          <cell r="AF285">
            <v>0</v>
          </cell>
          <cell r="AG285">
            <v>24061</v>
          </cell>
          <cell r="AH285">
            <v>1000</v>
          </cell>
          <cell r="AI285">
            <v>2250</v>
          </cell>
          <cell r="AJ285">
            <v>0</v>
          </cell>
          <cell r="AK285">
            <v>0</v>
          </cell>
          <cell r="AL285">
            <v>10500</v>
          </cell>
          <cell r="AM285">
            <v>4500</v>
          </cell>
          <cell r="AN285">
            <v>2000</v>
          </cell>
          <cell r="AO285">
            <v>2000</v>
          </cell>
          <cell r="AP285">
            <v>13000</v>
          </cell>
          <cell r="AQ285">
            <v>14634</v>
          </cell>
          <cell r="AR285">
            <v>700</v>
          </cell>
          <cell r="AS285">
            <v>32536</v>
          </cell>
          <cell r="AT285">
            <v>0</v>
          </cell>
          <cell r="AU285">
            <v>0</v>
          </cell>
          <cell r="AV285">
            <v>13300</v>
          </cell>
          <cell r="AW285">
            <v>6553</v>
          </cell>
          <cell r="AX285">
            <v>0</v>
          </cell>
          <cell r="AY285">
            <v>10440</v>
          </cell>
          <cell r="AZ285">
            <v>43000</v>
          </cell>
          <cell r="BA285">
            <v>2000</v>
          </cell>
          <cell r="BB285">
            <v>16036</v>
          </cell>
          <cell r="BC285">
            <v>0</v>
          </cell>
          <cell r="BD285">
            <v>0</v>
          </cell>
          <cell r="BE285">
            <v>0</v>
          </cell>
          <cell r="BF285">
            <v>0</v>
          </cell>
          <cell r="BG285">
            <v>2940</v>
          </cell>
          <cell r="BH285">
            <v>0</v>
          </cell>
          <cell r="BI285">
            <v>0</v>
          </cell>
          <cell r="BJ285">
            <v>0</v>
          </cell>
          <cell r="BK285">
            <v>16949</v>
          </cell>
          <cell r="BL285">
            <v>0</v>
          </cell>
          <cell r="BM285">
            <v>1461</v>
          </cell>
          <cell r="BN285">
            <v>28397</v>
          </cell>
          <cell r="BO285">
            <v>0</v>
          </cell>
          <cell r="BP285">
            <v>0</v>
          </cell>
          <cell r="BQ285">
            <v>0</v>
          </cell>
          <cell r="BR285">
            <v>0</v>
          </cell>
          <cell r="BS285">
            <v>0</v>
          </cell>
          <cell r="BT285">
            <v>28397</v>
          </cell>
        </row>
        <row r="286">
          <cell r="A286">
            <v>924</v>
          </cell>
          <cell r="B286" t="str">
            <v>Coney Hill Community Primary School</v>
          </cell>
          <cell r="D286">
            <v>124230</v>
          </cell>
          <cell r="E286">
            <v>0</v>
          </cell>
          <cell r="F286">
            <v>13374</v>
          </cell>
          <cell r="G286">
            <v>0</v>
          </cell>
          <cell r="H286">
            <v>0</v>
          </cell>
          <cell r="I286">
            <v>0</v>
          </cell>
          <cell r="J286">
            <v>571457</v>
          </cell>
          <cell r="K286">
            <v>0</v>
          </cell>
          <cell r="L286">
            <v>90229</v>
          </cell>
          <cell r="M286">
            <v>0</v>
          </cell>
          <cell r="N286">
            <v>102801</v>
          </cell>
          <cell r="O286">
            <v>0</v>
          </cell>
          <cell r="P286">
            <v>0</v>
          </cell>
          <cell r="Q286">
            <v>7000</v>
          </cell>
          <cell r="R286">
            <v>0</v>
          </cell>
          <cell r="S286">
            <v>0</v>
          </cell>
          <cell r="T286">
            <v>0</v>
          </cell>
          <cell r="U286">
            <v>0</v>
          </cell>
          <cell r="V286">
            <v>0</v>
          </cell>
          <cell r="W286">
            <v>46746</v>
          </cell>
          <cell r="X286">
            <v>0</v>
          </cell>
          <cell r="Y286">
            <v>0</v>
          </cell>
          <cell r="Z286">
            <v>0</v>
          </cell>
          <cell r="AA286">
            <v>390683</v>
          </cell>
          <cell r="AB286">
            <v>0</v>
          </cell>
          <cell r="AC286">
            <v>217511</v>
          </cell>
          <cell r="AD286">
            <v>25183</v>
          </cell>
          <cell r="AE286">
            <v>28497</v>
          </cell>
          <cell r="AF286">
            <v>0</v>
          </cell>
          <cell r="AG286">
            <v>85818</v>
          </cell>
          <cell r="AH286">
            <v>900</v>
          </cell>
          <cell r="AI286">
            <v>1000</v>
          </cell>
          <cell r="AJ286">
            <v>4616</v>
          </cell>
          <cell r="AK286">
            <v>1154</v>
          </cell>
          <cell r="AL286">
            <v>7000</v>
          </cell>
          <cell r="AM286">
            <v>1223</v>
          </cell>
          <cell r="AN286">
            <v>2000</v>
          </cell>
          <cell r="AO286">
            <v>2000</v>
          </cell>
          <cell r="AP286">
            <v>13300</v>
          </cell>
          <cell r="AQ286">
            <v>21668</v>
          </cell>
          <cell r="AR286">
            <v>1650</v>
          </cell>
          <cell r="AS286">
            <v>25077</v>
          </cell>
          <cell r="AT286">
            <v>2913</v>
          </cell>
          <cell r="AU286">
            <v>0</v>
          </cell>
          <cell r="AV286">
            <v>10300</v>
          </cell>
          <cell r="AW286">
            <v>5517</v>
          </cell>
          <cell r="AX286">
            <v>0</v>
          </cell>
          <cell r="AY286">
            <v>29580</v>
          </cell>
          <cell r="AZ286">
            <v>3000</v>
          </cell>
          <cell r="BA286">
            <v>500</v>
          </cell>
          <cell r="BB286">
            <v>35741</v>
          </cell>
          <cell r="BC286">
            <v>0</v>
          </cell>
          <cell r="BD286">
            <v>0</v>
          </cell>
          <cell r="BE286">
            <v>0</v>
          </cell>
          <cell r="BF286">
            <v>0</v>
          </cell>
          <cell r="BG286">
            <v>15802</v>
          </cell>
          <cell r="BH286">
            <v>0</v>
          </cell>
          <cell r="BI286">
            <v>0</v>
          </cell>
          <cell r="BJ286">
            <v>0</v>
          </cell>
          <cell r="BK286">
            <v>29176</v>
          </cell>
          <cell r="BL286">
            <v>0</v>
          </cell>
          <cell r="BM286">
            <v>0</v>
          </cell>
          <cell r="BN286">
            <v>25632</v>
          </cell>
          <cell r="BO286">
            <v>0</v>
          </cell>
          <cell r="BP286">
            <v>0</v>
          </cell>
          <cell r="BQ286">
            <v>0</v>
          </cell>
          <cell r="BR286">
            <v>0</v>
          </cell>
          <cell r="BS286">
            <v>0</v>
          </cell>
          <cell r="BT286">
            <v>25632</v>
          </cell>
        </row>
        <row r="287">
          <cell r="A287">
            <v>925</v>
          </cell>
          <cell r="B287" t="str">
            <v>Dinglewell Infant School</v>
          </cell>
          <cell r="D287">
            <v>25986</v>
          </cell>
          <cell r="E287">
            <v>0</v>
          </cell>
          <cell r="F287">
            <v>61</v>
          </cell>
          <cell r="G287">
            <v>5035</v>
          </cell>
          <cell r="H287">
            <v>0</v>
          </cell>
          <cell r="I287">
            <v>0</v>
          </cell>
          <cell r="J287">
            <v>690109</v>
          </cell>
          <cell r="K287">
            <v>0</v>
          </cell>
          <cell r="L287">
            <v>36039</v>
          </cell>
          <cell r="M287">
            <v>0</v>
          </cell>
          <cell r="N287">
            <v>19924</v>
          </cell>
          <cell r="O287">
            <v>0</v>
          </cell>
          <cell r="P287">
            <v>0</v>
          </cell>
          <cell r="Q287">
            <v>0</v>
          </cell>
          <cell r="R287">
            <v>0</v>
          </cell>
          <cell r="S287">
            <v>0</v>
          </cell>
          <cell r="T287">
            <v>0</v>
          </cell>
          <cell r="U287">
            <v>0</v>
          </cell>
          <cell r="V287">
            <v>0</v>
          </cell>
          <cell r="W287">
            <v>45402</v>
          </cell>
          <cell r="X287">
            <v>0</v>
          </cell>
          <cell r="Y287">
            <v>0</v>
          </cell>
          <cell r="Z287">
            <v>0</v>
          </cell>
          <cell r="AA287">
            <v>534603</v>
          </cell>
          <cell r="AB287">
            <v>7492</v>
          </cell>
          <cell r="AC287">
            <v>114375</v>
          </cell>
          <cell r="AD287">
            <v>9298</v>
          </cell>
          <cell r="AE287">
            <v>27103</v>
          </cell>
          <cell r="AF287">
            <v>0</v>
          </cell>
          <cell r="AG287">
            <v>14310</v>
          </cell>
          <cell r="AH287">
            <v>0</v>
          </cell>
          <cell r="AI287">
            <v>2000</v>
          </cell>
          <cell r="AJ287">
            <v>5558</v>
          </cell>
          <cell r="AK287">
            <v>1389</v>
          </cell>
          <cell r="AL287">
            <v>4000</v>
          </cell>
          <cell r="AM287">
            <v>500</v>
          </cell>
          <cell r="AN287">
            <v>9449</v>
          </cell>
          <cell r="AO287">
            <v>2000</v>
          </cell>
          <cell r="AP287">
            <v>9750</v>
          </cell>
          <cell r="AQ287">
            <v>0</v>
          </cell>
          <cell r="AR287">
            <v>1000</v>
          </cell>
          <cell r="AS287">
            <v>31474</v>
          </cell>
          <cell r="AT287">
            <v>2000</v>
          </cell>
          <cell r="AU287">
            <v>0</v>
          </cell>
          <cell r="AV287">
            <v>5300</v>
          </cell>
          <cell r="AW287">
            <v>5300</v>
          </cell>
          <cell r="AX287">
            <v>0</v>
          </cell>
          <cell r="AY287">
            <v>0</v>
          </cell>
          <cell r="AZ287">
            <v>0</v>
          </cell>
          <cell r="BA287">
            <v>583</v>
          </cell>
          <cell r="BB287">
            <v>14291</v>
          </cell>
          <cell r="BC287">
            <v>0</v>
          </cell>
          <cell r="BD287">
            <v>0</v>
          </cell>
          <cell r="BE287">
            <v>0</v>
          </cell>
          <cell r="BF287">
            <v>0</v>
          </cell>
          <cell r="BG287">
            <v>34691</v>
          </cell>
          <cell r="BH287">
            <v>0</v>
          </cell>
          <cell r="BI287">
            <v>0</v>
          </cell>
          <cell r="BJ287">
            <v>0</v>
          </cell>
          <cell r="BK287">
            <v>39726</v>
          </cell>
          <cell r="BL287">
            <v>0</v>
          </cell>
          <cell r="BM287">
            <v>0</v>
          </cell>
          <cell r="BN287">
            <v>15685</v>
          </cell>
          <cell r="BO287">
            <v>0</v>
          </cell>
          <cell r="BP287">
            <v>61</v>
          </cell>
          <cell r="BQ287">
            <v>0</v>
          </cell>
          <cell r="BR287">
            <v>0</v>
          </cell>
          <cell r="BS287">
            <v>0</v>
          </cell>
          <cell r="BT287">
            <v>15746</v>
          </cell>
        </row>
        <row r="288">
          <cell r="A288">
            <v>926</v>
          </cell>
          <cell r="B288" t="str">
            <v>Dinglewell Junior School</v>
          </cell>
          <cell r="D288">
            <v>20040</v>
          </cell>
          <cell r="E288">
            <v>0</v>
          </cell>
          <cell r="F288">
            <v>87299</v>
          </cell>
          <cell r="G288">
            <v>5510</v>
          </cell>
          <cell r="H288">
            <v>0</v>
          </cell>
          <cell r="I288">
            <v>0</v>
          </cell>
          <cell r="J288">
            <v>936849</v>
          </cell>
          <cell r="K288">
            <v>0</v>
          </cell>
          <cell r="L288">
            <v>27895</v>
          </cell>
          <cell r="M288">
            <v>0</v>
          </cell>
          <cell r="N288">
            <v>42390</v>
          </cell>
          <cell r="O288">
            <v>0</v>
          </cell>
          <cell r="P288">
            <v>0</v>
          </cell>
          <cell r="Q288">
            <v>10451</v>
          </cell>
          <cell r="R288">
            <v>0</v>
          </cell>
          <cell r="S288">
            <v>0</v>
          </cell>
          <cell r="T288">
            <v>0</v>
          </cell>
          <cell r="U288">
            <v>18500</v>
          </cell>
          <cell r="V288">
            <v>5000</v>
          </cell>
          <cell r="W288">
            <v>58051</v>
          </cell>
          <cell r="X288">
            <v>0</v>
          </cell>
          <cell r="Y288">
            <v>0</v>
          </cell>
          <cell r="Z288">
            <v>0</v>
          </cell>
          <cell r="AA288">
            <v>628400</v>
          </cell>
          <cell r="AB288">
            <v>0</v>
          </cell>
          <cell r="AC288">
            <v>43423</v>
          </cell>
          <cell r="AD288">
            <v>14662</v>
          </cell>
          <cell r="AE288">
            <v>42817</v>
          </cell>
          <cell r="AF288">
            <v>0</v>
          </cell>
          <cell r="AG288">
            <v>11525</v>
          </cell>
          <cell r="AH288">
            <v>575</v>
          </cell>
          <cell r="AI288">
            <v>3200</v>
          </cell>
          <cell r="AJ288">
            <v>10500</v>
          </cell>
          <cell r="AK288">
            <v>2500</v>
          </cell>
          <cell r="AL288">
            <v>18500</v>
          </cell>
          <cell r="AM288">
            <v>2500</v>
          </cell>
          <cell r="AN288">
            <v>1100</v>
          </cell>
          <cell r="AO288">
            <v>4000</v>
          </cell>
          <cell r="AP288">
            <v>11000</v>
          </cell>
          <cell r="AQ288">
            <v>12451</v>
          </cell>
          <cell r="AR288">
            <v>3600</v>
          </cell>
          <cell r="AS288">
            <v>58185</v>
          </cell>
          <cell r="AT288">
            <v>4701</v>
          </cell>
          <cell r="AU288">
            <v>0</v>
          </cell>
          <cell r="AV288">
            <v>6950</v>
          </cell>
          <cell r="AW288">
            <v>9583</v>
          </cell>
          <cell r="AX288">
            <v>0</v>
          </cell>
          <cell r="AY288">
            <v>3480</v>
          </cell>
          <cell r="AZ288">
            <v>44050</v>
          </cell>
          <cell r="BA288">
            <v>149397</v>
          </cell>
          <cell r="BB288">
            <v>12625</v>
          </cell>
          <cell r="BC288">
            <v>0</v>
          </cell>
          <cell r="BD288">
            <v>0</v>
          </cell>
          <cell r="BE288">
            <v>0</v>
          </cell>
          <cell r="BF288">
            <v>0</v>
          </cell>
          <cell r="BG288">
            <v>40676</v>
          </cell>
          <cell r="BH288">
            <v>0</v>
          </cell>
          <cell r="BI288">
            <v>0</v>
          </cell>
          <cell r="BJ288">
            <v>0</v>
          </cell>
          <cell r="BK288">
            <v>133485</v>
          </cell>
          <cell r="BL288">
            <v>0</v>
          </cell>
          <cell r="BM288">
            <v>451</v>
          </cell>
          <cell r="BN288">
            <v>19452</v>
          </cell>
          <cell r="BO288">
            <v>0</v>
          </cell>
          <cell r="BP288">
            <v>-451</v>
          </cell>
          <cell r="BQ288">
            <v>0</v>
          </cell>
          <cell r="BR288">
            <v>0</v>
          </cell>
          <cell r="BS288">
            <v>0</v>
          </cell>
          <cell r="BT288">
            <v>19001</v>
          </cell>
        </row>
        <row r="289">
          <cell r="A289">
            <v>927</v>
          </cell>
          <cell r="B289" t="str">
            <v>Elmbridge Infant School</v>
          </cell>
          <cell r="D289">
            <v>66543</v>
          </cell>
          <cell r="E289">
            <v>-0.86000000000058208</v>
          </cell>
          <cell r="F289">
            <v>32743</v>
          </cell>
          <cell r="G289">
            <v>1450</v>
          </cell>
          <cell r="H289">
            <v>0</v>
          </cell>
          <cell r="I289">
            <v>0</v>
          </cell>
          <cell r="J289">
            <v>565472</v>
          </cell>
          <cell r="K289">
            <v>0</v>
          </cell>
          <cell r="L289">
            <v>47772</v>
          </cell>
          <cell r="M289">
            <v>0</v>
          </cell>
          <cell r="N289">
            <v>15705</v>
          </cell>
          <cell r="O289">
            <v>0</v>
          </cell>
          <cell r="P289">
            <v>0</v>
          </cell>
          <cell r="Q289">
            <v>9100</v>
          </cell>
          <cell r="R289">
            <v>0</v>
          </cell>
          <cell r="S289">
            <v>0</v>
          </cell>
          <cell r="T289">
            <v>0</v>
          </cell>
          <cell r="U289">
            <v>0</v>
          </cell>
          <cell r="V289">
            <v>0</v>
          </cell>
          <cell r="W289">
            <v>39294</v>
          </cell>
          <cell r="X289">
            <v>0</v>
          </cell>
          <cell r="Y289">
            <v>0</v>
          </cell>
          <cell r="Z289">
            <v>0</v>
          </cell>
          <cell r="AA289">
            <v>414624</v>
          </cell>
          <cell r="AB289">
            <v>9680</v>
          </cell>
          <cell r="AC289">
            <v>109869</v>
          </cell>
          <cell r="AD289">
            <v>24731</v>
          </cell>
          <cell r="AE289">
            <v>31094</v>
          </cell>
          <cell r="AF289">
            <v>0</v>
          </cell>
          <cell r="AG289">
            <v>15382</v>
          </cell>
          <cell r="AH289">
            <v>150</v>
          </cell>
          <cell r="AI289">
            <v>6762</v>
          </cell>
          <cell r="AJ289">
            <v>8136</v>
          </cell>
          <cell r="AK289">
            <v>0</v>
          </cell>
          <cell r="AL289">
            <v>8000</v>
          </cell>
          <cell r="AM289">
            <v>3000</v>
          </cell>
          <cell r="AN289">
            <v>1900</v>
          </cell>
          <cell r="AO289">
            <v>3100</v>
          </cell>
          <cell r="AP289">
            <v>7000</v>
          </cell>
          <cell r="AQ289">
            <v>18399</v>
          </cell>
          <cell r="AR289">
            <v>550</v>
          </cell>
          <cell r="AS289">
            <v>16590</v>
          </cell>
          <cell r="AT289">
            <v>955</v>
          </cell>
          <cell r="AU289">
            <v>0</v>
          </cell>
          <cell r="AV289">
            <v>9700</v>
          </cell>
          <cell r="AW289">
            <v>5396</v>
          </cell>
          <cell r="AX289">
            <v>0</v>
          </cell>
          <cell r="AY289">
            <v>6525</v>
          </cell>
          <cell r="AZ289">
            <v>5000</v>
          </cell>
          <cell r="BA289">
            <v>2343</v>
          </cell>
          <cell r="BB289">
            <v>18221</v>
          </cell>
          <cell r="BC289">
            <v>0</v>
          </cell>
          <cell r="BD289">
            <v>0</v>
          </cell>
          <cell r="BE289">
            <v>0</v>
          </cell>
          <cell r="BF289">
            <v>0</v>
          </cell>
          <cell r="BG289">
            <v>31573</v>
          </cell>
          <cell r="BH289">
            <v>0</v>
          </cell>
          <cell r="BI289">
            <v>0</v>
          </cell>
          <cell r="BJ289">
            <v>0</v>
          </cell>
          <cell r="BK289">
            <v>64316</v>
          </cell>
          <cell r="BL289">
            <v>0</v>
          </cell>
          <cell r="BM289">
            <v>1450</v>
          </cell>
          <cell r="BN289">
            <v>16778.14</v>
          </cell>
          <cell r="BO289">
            <v>0</v>
          </cell>
          <cell r="BP289">
            <v>0</v>
          </cell>
          <cell r="BQ289">
            <v>0</v>
          </cell>
          <cell r="BR289">
            <v>0</v>
          </cell>
          <cell r="BS289">
            <v>0</v>
          </cell>
          <cell r="BT289">
            <v>16778.14</v>
          </cell>
        </row>
        <row r="290">
          <cell r="A290">
            <v>928</v>
          </cell>
          <cell r="B290" t="str">
            <v>Elmbridge Junior School</v>
          </cell>
          <cell r="D290">
            <v>63108</v>
          </cell>
          <cell r="E290">
            <v>0</v>
          </cell>
          <cell r="F290">
            <v>0</v>
          </cell>
          <cell r="G290">
            <v>1942</v>
          </cell>
          <cell r="H290">
            <v>0</v>
          </cell>
          <cell r="I290">
            <v>0</v>
          </cell>
          <cell r="J290">
            <v>949470</v>
          </cell>
          <cell r="K290">
            <v>0</v>
          </cell>
          <cell r="L290">
            <v>72615</v>
          </cell>
          <cell r="M290">
            <v>0</v>
          </cell>
          <cell r="N290">
            <v>31153</v>
          </cell>
          <cell r="O290">
            <v>0</v>
          </cell>
          <cell r="P290">
            <v>0</v>
          </cell>
          <cell r="Q290">
            <v>14000</v>
          </cell>
          <cell r="R290">
            <v>0</v>
          </cell>
          <cell r="S290">
            <v>0</v>
          </cell>
          <cell r="T290">
            <v>0</v>
          </cell>
          <cell r="U290">
            <v>4354</v>
          </cell>
          <cell r="V290">
            <v>0</v>
          </cell>
          <cell r="W290">
            <v>53435</v>
          </cell>
          <cell r="X290">
            <v>0</v>
          </cell>
          <cell r="Y290">
            <v>0</v>
          </cell>
          <cell r="Z290">
            <v>0</v>
          </cell>
          <cell r="AA290">
            <v>621697</v>
          </cell>
          <cell r="AB290">
            <v>33000</v>
          </cell>
          <cell r="AC290">
            <v>142515</v>
          </cell>
          <cell r="AD290">
            <v>38914</v>
          </cell>
          <cell r="AE290">
            <v>34851</v>
          </cell>
          <cell r="AF290">
            <v>0</v>
          </cell>
          <cell r="AG290">
            <v>17648</v>
          </cell>
          <cell r="AH290">
            <v>2000</v>
          </cell>
          <cell r="AI290">
            <v>3000</v>
          </cell>
          <cell r="AJ290">
            <v>9121</v>
          </cell>
          <cell r="AK290">
            <v>0</v>
          </cell>
          <cell r="AL290">
            <v>51079</v>
          </cell>
          <cell r="AM290">
            <v>3357</v>
          </cell>
          <cell r="AN290">
            <v>950</v>
          </cell>
          <cell r="AO290">
            <v>3970</v>
          </cell>
          <cell r="AP290">
            <v>24200</v>
          </cell>
          <cell r="AQ290">
            <v>12197</v>
          </cell>
          <cell r="AR290">
            <v>2450</v>
          </cell>
          <cell r="AS290">
            <v>67304</v>
          </cell>
          <cell r="AT290">
            <v>4588</v>
          </cell>
          <cell r="AU290">
            <v>0</v>
          </cell>
          <cell r="AV290">
            <v>20100</v>
          </cell>
          <cell r="AW290">
            <v>9451</v>
          </cell>
          <cell r="AX290">
            <v>0</v>
          </cell>
          <cell r="AY290">
            <v>10005</v>
          </cell>
          <cell r="AZ290">
            <v>26100</v>
          </cell>
          <cell r="BA290">
            <v>10237</v>
          </cell>
          <cell r="BB290">
            <v>16936</v>
          </cell>
          <cell r="BC290">
            <v>0</v>
          </cell>
          <cell r="BD290">
            <v>0</v>
          </cell>
          <cell r="BE290">
            <v>0</v>
          </cell>
          <cell r="BF290">
            <v>0</v>
          </cell>
          <cell r="BG290">
            <v>45778</v>
          </cell>
          <cell r="BH290">
            <v>0</v>
          </cell>
          <cell r="BI290">
            <v>0</v>
          </cell>
          <cell r="BJ290">
            <v>0</v>
          </cell>
          <cell r="BK290">
            <v>42565</v>
          </cell>
          <cell r="BL290">
            <v>0</v>
          </cell>
          <cell r="BM290">
            <v>5155</v>
          </cell>
          <cell r="BN290">
            <v>22465</v>
          </cell>
          <cell r="BO290">
            <v>0</v>
          </cell>
          <cell r="BP290">
            <v>0</v>
          </cell>
          <cell r="BQ290">
            <v>0</v>
          </cell>
          <cell r="BR290">
            <v>0</v>
          </cell>
          <cell r="BS290">
            <v>0</v>
          </cell>
          <cell r="BT290">
            <v>22465</v>
          </cell>
        </row>
        <row r="291">
          <cell r="A291">
            <v>929</v>
          </cell>
          <cell r="B291" t="str">
            <v>Finlay Community School</v>
          </cell>
          <cell r="D291">
            <v>76804</v>
          </cell>
          <cell r="E291">
            <v>193977</v>
          </cell>
          <cell r="F291">
            <v>30285</v>
          </cell>
          <cell r="G291">
            <v>555</v>
          </cell>
          <cell r="H291">
            <v>0</v>
          </cell>
          <cell r="I291">
            <v>0</v>
          </cell>
          <cell r="J291">
            <v>428471</v>
          </cell>
          <cell r="K291">
            <v>0</v>
          </cell>
          <cell r="L291">
            <v>99127</v>
          </cell>
          <cell r="M291">
            <v>0</v>
          </cell>
          <cell r="N291">
            <v>105756</v>
          </cell>
          <cell r="O291">
            <v>0</v>
          </cell>
          <cell r="P291">
            <v>0</v>
          </cell>
          <cell r="Q291">
            <v>2442</v>
          </cell>
          <cell r="R291">
            <v>0</v>
          </cell>
          <cell r="S291">
            <v>0</v>
          </cell>
          <cell r="T291">
            <v>0</v>
          </cell>
          <cell r="U291">
            <v>1000</v>
          </cell>
          <cell r="V291">
            <v>13674</v>
          </cell>
          <cell r="W291">
            <v>37514</v>
          </cell>
          <cell r="X291">
            <v>0</v>
          </cell>
          <cell r="Y291">
            <v>0</v>
          </cell>
          <cell r="Z291">
            <v>0</v>
          </cell>
          <cell r="AA291">
            <v>342919</v>
          </cell>
          <cell r="AB291">
            <v>0</v>
          </cell>
          <cell r="AC291">
            <v>138756</v>
          </cell>
          <cell r="AD291">
            <v>31408</v>
          </cell>
          <cell r="AE291">
            <v>40577</v>
          </cell>
          <cell r="AF291">
            <v>0</v>
          </cell>
          <cell r="AG291">
            <v>16077</v>
          </cell>
          <cell r="AH291">
            <v>2200</v>
          </cell>
          <cell r="AI291">
            <v>3000</v>
          </cell>
          <cell r="AJ291">
            <v>11555</v>
          </cell>
          <cell r="AK291">
            <v>0</v>
          </cell>
          <cell r="AL291">
            <v>10785</v>
          </cell>
          <cell r="AM291">
            <v>3489</v>
          </cell>
          <cell r="AN291">
            <v>2600</v>
          </cell>
          <cell r="AO291">
            <v>4100</v>
          </cell>
          <cell r="AP291">
            <v>28177</v>
          </cell>
          <cell r="AQ291">
            <v>8085</v>
          </cell>
          <cell r="AR291">
            <v>3082</v>
          </cell>
          <cell r="AS291">
            <v>53496</v>
          </cell>
          <cell r="AT291">
            <v>1317</v>
          </cell>
          <cell r="AU291">
            <v>0</v>
          </cell>
          <cell r="AV291">
            <v>3284</v>
          </cell>
          <cell r="AW291">
            <v>320</v>
          </cell>
          <cell r="AX291">
            <v>0</v>
          </cell>
          <cell r="AY291">
            <v>0</v>
          </cell>
          <cell r="AZ291">
            <v>0</v>
          </cell>
          <cell r="BA291">
            <v>33383</v>
          </cell>
          <cell r="BB291">
            <v>0</v>
          </cell>
          <cell r="BC291">
            <v>0</v>
          </cell>
          <cell r="BD291">
            <v>0</v>
          </cell>
          <cell r="BE291">
            <v>0</v>
          </cell>
          <cell r="BF291">
            <v>0</v>
          </cell>
          <cell r="BG291">
            <v>31281</v>
          </cell>
          <cell r="BH291">
            <v>0</v>
          </cell>
          <cell r="BI291">
            <v>0</v>
          </cell>
          <cell r="BJ291">
            <v>0</v>
          </cell>
          <cell r="BK291">
            <v>29084</v>
          </cell>
          <cell r="BL291">
            <v>0</v>
          </cell>
          <cell r="BM291">
            <v>2197</v>
          </cell>
          <cell r="BN291">
            <v>220155</v>
          </cell>
          <cell r="BO291">
            <v>0</v>
          </cell>
          <cell r="BP291">
            <v>30840</v>
          </cell>
          <cell r="BQ291">
            <v>0</v>
          </cell>
          <cell r="BR291">
            <v>0</v>
          </cell>
          <cell r="BS291">
            <v>0</v>
          </cell>
          <cell r="BT291">
            <v>250995</v>
          </cell>
        </row>
        <row r="292">
          <cell r="A292">
            <v>933</v>
          </cell>
          <cell r="B292" t="str">
            <v>Harewood Infant School</v>
          </cell>
          <cell r="D292">
            <v>38930</v>
          </cell>
          <cell r="E292">
            <v>0</v>
          </cell>
          <cell r="F292">
            <v>48005</v>
          </cell>
          <cell r="G292">
            <v>1269</v>
          </cell>
          <cell r="H292">
            <v>4648</v>
          </cell>
          <cell r="I292">
            <v>0</v>
          </cell>
          <cell r="J292">
            <v>533117</v>
          </cell>
          <cell r="K292">
            <v>0</v>
          </cell>
          <cell r="L292">
            <v>26271</v>
          </cell>
          <cell r="M292">
            <v>0</v>
          </cell>
          <cell r="N292">
            <v>46153</v>
          </cell>
          <cell r="O292">
            <v>0</v>
          </cell>
          <cell r="P292">
            <v>2000</v>
          </cell>
          <cell r="Q292">
            <v>0</v>
          </cell>
          <cell r="R292">
            <v>0</v>
          </cell>
          <cell r="S292">
            <v>0</v>
          </cell>
          <cell r="T292">
            <v>0</v>
          </cell>
          <cell r="U292">
            <v>0</v>
          </cell>
          <cell r="V292">
            <v>2000</v>
          </cell>
          <cell r="W292">
            <v>38514</v>
          </cell>
          <cell r="X292">
            <v>0</v>
          </cell>
          <cell r="Y292">
            <v>0</v>
          </cell>
          <cell r="Z292">
            <v>0</v>
          </cell>
          <cell r="AA292">
            <v>382288</v>
          </cell>
          <cell r="AB292">
            <v>18952</v>
          </cell>
          <cell r="AC292">
            <v>101900</v>
          </cell>
          <cell r="AD292">
            <v>21766</v>
          </cell>
          <cell r="AE292">
            <v>28390</v>
          </cell>
          <cell r="AF292">
            <v>0</v>
          </cell>
          <cell r="AG292">
            <v>13459</v>
          </cell>
          <cell r="AH292">
            <v>700</v>
          </cell>
          <cell r="AI292">
            <v>2000</v>
          </cell>
          <cell r="AJ292">
            <v>0</v>
          </cell>
          <cell r="AK292">
            <v>2666</v>
          </cell>
          <cell r="AL292">
            <v>11790</v>
          </cell>
          <cell r="AM292">
            <v>1250</v>
          </cell>
          <cell r="AN292">
            <v>1900</v>
          </cell>
          <cell r="AO292">
            <v>6989</v>
          </cell>
          <cell r="AP292">
            <v>8000</v>
          </cell>
          <cell r="AQ292">
            <v>0</v>
          </cell>
          <cell r="AR292">
            <v>1430</v>
          </cell>
          <cell r="AS292">
            <v>33596</v>
          </cell>
          <cell r="AT292">
            <v>1350</v>
          </cell>
          <cell r="AU292">
            <v>0</v>
          </cell>
          <cell r="AV292">
            <v>8020</v>
          </cell>
          <cell r="AW292">
            <v>5564</v>
          </cell>
          <cell r="AX292">
            <v>0</v>
          </cell>
          <cell r="AY292">
            <v>8265</v>
          </cell>
          <cell r="AZ292">
            <v>0</v>
          </cell>
          <cell r="BA292">
            <v>7200</v>
          </cell>
          <cell r="BB292">
            <v>12127</v>
          </cell>
          <cell r="BC292">
            <v>0</v>
          </cell>
          <cell r="BD292">
            <v>0</v>
          </cell>
          <cell r="BE292">
            <v>0</v>
          </cell>
          <cell r="BF292">
            <v>0</v>
          </cell>
          <cell r="BG292">
            <v>30785</v>
          </cell>
          <cell r="BH292">
            <v>0</v>
          </cell>
          <cell r="BI292">
            <v>0</v>
          </cell>
          <cell r="BJ292">
            <v>0</v>
          </cell>
          <cell r="BK292">
            <v>83438</v>
          </cell>
          <cell r="BL292">
            <v>0</v>
          </cell>
          <cell r="BM292">
            <v>1269</v>
          </cell>
          <cell r="BN292">
            <v>7383</v>
          </cell>
          <cell r="BO292">
            <v>0</v>
          </cell>
          <cell r="BP292">
            <v>0</v>
          </cell>
          <cell r="BQ292">
            <v>0</v>
          </cell>
          <cell r="BR292">
            <v>0</v>
          </cell>
          <cell r="BS292">
            <v>0</v>
          </cell>
          <cell r="BT292">
            <v>7383</v>
          </cell>
        </row>
        <row r="293">
          <cell r="A293">
            <v>934</v>
          </cell>
          <cell r="B293" t="str">
            <v>Harewood Junior School</v>
          </cell>
          <cell r="C293">
            <v>1</v>
          </cell>
          <cell r="D293">
            <v>77173</v>
          </cell>
          <cell r="E293">
            <v>0</v>
          </cell>
          <cell r="F293">
            <v>56224</v>
          </cell>
          <cell r="G293">
            <v>5253</v>
          </cell>
          <cell r="H293">
            <v>0</v>
          </cell>
          <cell r="I293">
            <v>0</v>
          </cell>
          <cell r="J293">
            <v>829435</v>
          </cell>
          <cell r="K293">
            <v>0</v>
          </cell>
          <cell r="L293">
            <v>80764</v>
          </cell>
          <cell r="M293">
            <v>0</v>
          </cell>
          <cell r="N293">
            <v>74387</v>
          </cell>
          <cell r="O293">
            <v>6163</v>
          </cell>
          <cell r="P293">
            <v>0</v>
          </cell>
          <cell r="Q293">
            <v>9000</v>
          </cell>
          <cell r="R293">
            <v>0</v>
          </cell>
          <cell r="S293">
            <v>0</v>
          </cell>
          <cell r="T293">
            <v>0</v>
          </cell>
          <cell r="U293">
            <v>2345</v>
          </cell>
          <cell r="V293">
            <v>14366</v>
          </cell>
          <cell r="W293">
            <v>53689</v>
          </cell>
          <cell r="X293">
            <v>0</v>
          </cell>
          <cell r="Y293">
            <v>0</v>
          </cell>
          <cell r="Z293">
            <v>0</v>
          </cell>
          <cell r="AA293">
            <v>713905</v>
          </cell>
          <cell r="AB293">
            <v>3000</v>
          </cell>
          <cell r="AC293">
            <v>135558</v>
          </cell>
          <cell r="AD293">
            <v>24877</v>
          </cell>
          <cell r="AE293">
            <v>44741</v>
          </cell>
          <cell r="AF293">
            <v>0</v>
          </cell>
          <cell r="AG293">
            <v>16120</v>
          </cell>
          <cell r="AH293">
            <v>8000</v>
          </cell>
          <cell r="AI293">
            <v>4300</v>
          </cell>
          <cell r="AJ293">
            <v>6375</v>
          </cell>
          <cell r="AK293">
            <v>2125</v>
          </cell>
          <cell r="AL293">
            <v>26000</v>
          </cell>
          <cell r="AM293">
            <v>10000</v>
          </cell>
          <cell r="AN293">
            <v>1000</v>
          </cell>
          <cell r="AO293">
            <v>2000</v>
          </cell>
          <cell r="AP293">
            <v>9437</v>
          </cell>
          <cell r="AQ293">
            <v>11850</v>
          </cell>
          <cell r="AR293">
            <v>800</v>
          </cell>
          <cell r="AS293">
            <v>62763</v>
          </cell>
          <cell r="AT293">
            <v>0</v>
          </cell>
          <cell r="AU293">
            <v>0</v>
          </cell>
          <cell r="AV293">
            <v>6600</v>
          </cell>
          <cell r="AW293">
            <v>8357</v>
          </cell>
          <cell r="AX293">
            <v>0</v>
          </cell>
          <cell r="AY293">
            <v>11745</v>
          </cell>
          <cell r="AZ293">
            <v>0</v>
          </cell>
          <cell r="BA293">
            <v>1563</v>
          </cell>
          <cell r="BB293">
            <v>12222</v>
          </cell>
          <cell r="BC293">
            <v>0</v>
          </cell>
          <cell r="BD293">
            <v>0</v>
          </cell>
          <cell r="BE293">
            <v>0</v>
          </cell>
          <cell r="BF293">
            <v>0</v>
          </cell>
          <cell r="BG293">
            <v>39227</v>
          </cell>
          <cell r="BH293">
            <v>0</v>
          </cell>
          <cell r="BI293">
            <v>0</v>
          </cell>
          <cell r="BJ293">
            <v>0</v>
          </cell>
          <cell r="BK293">
            <v>100704</v>
          </cell>
          <cell r="BL293">
            <v>0</v>
          </cell>
          <cell r="BM293">
            <v>0</v>
          </cell>
          <cell r="BN293">
            <v>23984</v>
          </cell>
          <cell r="BO293">
            <v>0</v>
          </cell>
          <cell r="BP293">
            <v>0</v>
          </cell>
          <cell r="BQ293">
            <v>0</v>
          </cell>
          <cell r="BR293">
            <v>0</v>
          </cell>
          <cell r="BS293">
            <v>0</v>
          </cell>
          <cell r="BT293">
            <v>23984</v>
          </cell>
        </row>
        <row r="294">
          <cell r="A294">
            <v>935</v>
          </cell>
          <cell r="B294" t="str">
            <v>Hatherley Infant School</v>
          </cell>
          <cell r="D294">
            <v>132391</v>
          </cell>
          <cell r="E294">
            <v>0</v>
          </cell>
          <cell r="F294">
            <v>45951</v>
          </cell>
          <cell r="G294">
            <v>192</v>
          </cell>
          <cell r="H294">
            <v>0</v>
          </cell>
          <cell r="I294">
            <v>0</v>
          </cell>
          <cell r="J294">
            <v>517251</v>
          </cell>
          <cell r="K294">
            <v>0</v>
          </cell>
          <cell r="L294">
            <v>61301</v>
          </cell>
          <cell r="M294">
            <v>0</v>
          </cell>
          <cell r="N294">
            <v>58250</v>
          </cell>
          <cell r="O294">
            <v>0</v>
          </cell>
          <cell r="P294">
            <v>0</v>
          </cell>
          <cell r="Q294">
            <v>0</v>
          </cell>
          <cell r="R294">
            <v>0</v>
          </cell>
          <cell r="S294">
            <v>0</v>
          </cell>
          <cell r="T294">
            <v>0</v>
          </cell>
          <cell r="U294">
            <v>0</v>
          </cell>
          <cell r="V294">
            <v>0</v>
          </cell>
          <cell r="W294">
            <v>36208</v>
          </cell>
          <cell r="X294">
            <v>0</v>
          </cell>
          <cell r="Y294">
            <v>0</v>
          </cell>
          <cell r="Z294">
            <v>0</v>
          </cell>
          <cell r="AA294">
            <v>387188</v>
          </cell>
          <cell r="AB294">
            <v>22092</v>
          </cell>
          <cell r="AC294">
            <v>112423</v>
          </cell>
          <cell r="AD294">
            <v>13000</v>
          </cell>
          <cell r="AE294">
            <v>22064</v>
          </cell>
          <cell r="AF294">
            <v>0</v>
          </cell>
          <cell r="AG294">
            <v>22953</v>
          </cell>
          <cell r="AH294">
            <v>2600</v>
          </cell>
          <cell r="AI294">
            <v>3000</v>
          </cell>
          <cell r="AJ294">
            <v>3000</v>
          </cell>
          <cell r="AK294">
            <v>1892</v>
          </cell>
          <cell r="AL294">
            <v>20155</v>
          </cell>
          <cell r="AM294">
            <v>500</v>
          </cell>
          <cell r="AN294">
            <v>1500</v>
          </cell>
          <cell r="AO294">
            <v>2000</v>
          </cell>
          <cell r="AP294">
            <v>9000</v>
          </cell>
          <cell r="AQ294">
            <v>6191</v>
          </cell>
          <cell r="AR294">
            <v>8100</v>
          </cell>
          <cell r="AS294">
            <v>31794</v>
          </cell>
          <cell r="AT294">
            <v>21989</v>
          </cell>
          <cell r="AU294">
            <v>0</v>
          </cell>
          <cell r="AV294">
            <v>12206</v>
          </cell>
          <cell r="AW294">
            <v>4800</v>
          </cell>
          <cell r="AX294">
            <v>0</v>
          </cell>
          <cell r="AY294">
            <v>21315</v>
          </cell>
          <cell r="AZ294">
            <v>0</v>
          </cell>
          <cell r="BA294">
            <v>5344</v>
          </cell>
          <cell r="BB294">
            <v>14720</v>
          </cell>
          <cell r="BC294">
            <v>0</v>
          </cell>
          <cell r="BD294">
            <v>0</v>
          </cell>
          <cell r="BE294">
            <v>0</v>
          </cell>
          <cell r="BF294">
            <v>0</v>
          </cell>
          <cell r="BG294">
            <v>29462</v>
          </cell>
          <cell r="BH294">
            <v>0</v>
          </cell>
          <cell r="BI294">
            <v>0</v>
          </cell>
          <cell r="BJ294">
            <v>0</v>
          </cell>
          <cell r="BK294">
            <v>75413</v>
          </cell>
          <cell r="BL294">
            <v>0</v>
          </cell>
          <cell r="BM294">
            <v>192</v>
          </cell>
          <cell r="BN294">
            <v>55575</v>
          </cell>
          <cell r="BO294">
            <v>0</v>
          </cell>
          <cell r="BP294">
            <v>0</v>
          </cell>
          <cell r="BQ294">
            <v>0</v>
          </cell>
          <cell r="BR294">
            <v>0</v>
          </cell>
          <cell r="BS294">
            <v>0</v>
          </cell>
          <cell r="BT294">
            <v>55575</v>
          </cell>
        </row>
        <row r="295">
          <cell r="A295">
            <v>936</v>
          </cell>
          <cell r="B295" t="str">
            <v>Hempsted Church of England Primary School</v>
          </cell>
          <cell r="D295">
            <v>69733</v>
          </cell>
          <cell r="E295">
            <v>0</v>
          </cell>
          <cell r="F295">
            <v>63226</v>
          </cell>
          <cell r="G295">
            <v>537</v>
          </cell>
          <cell r="H295">
            <v>0</v>
          </cell>
          <cell r="I295">
            <v>0</v>
          </cell>
          <cell r="J295">
            <v>541487</v>
          </cell>
          <cell r="K295">
            <v>0</v>
          </cell>
          <cell r="L295">
            <v>49418</v>
          </cell>
          <cell r="M295">
            <v>0</v>
          </cell>
          <cell r="N295">
            <v>14882</v>
          </cell>
          <cell r="O295">
            <v>0</v>
          </cell>
          <cell r="P295">
            <v>0</v>
          </cell>
          <cell r="Q295">
            <v>2000</v>
          </cell>
          <cell r="R295">
            <v>0</v>
          </cell>
          <cell r="S295">
            <v>0</v>
          </cell>
          <cell r="T295">
            <v>0</v>
          </cell>
          <cell r="U295">
            <v>0</v>
          </cell>
          <cell r="V295">
            <v>2000</v>
          </cell>
          <cell r="W295">
            <v>37782</v>
          </cell>
          <cell r="X295">
            <v>0</v>
          </cell>
          <cell r="Y295">
            <v>0</v>
          </cell>
          <cell r="Z295">
            <v>0</v>
          </cell>
          <cell r="AA295">
            <v>410054</v>
          </cell>
          <cell r="AB295">
            <v>18553</v>
          </cell>
          <cell r="AC295">
            <v>101519</v>
          </cell>
          <cell r="AD295">
            <v>7897</v>
          </cell>
          <cell r="AE295">
            <v>38236</v>
          </cell>
          <cell r="AF295">
            <v>0</v>
          </cell>
          <cell r="AG295">
            <v>11745</v>
          </cell>
          <cell r="AH295">
            <v>900</v>
          </cell>
          <cell r="AI295">
            <v>9600</v>
          </cell>
          <cell r="AJ295">
            <v>6000</v>
          </cell>
          <cell r="AK295">
            <v>0</v>
          </cell>
          <cell r="AL295">
            <v>3000</v>
          </cell>
          <cell r="AM295">
            <v>4500</v>
          </cell>
          <cell r="AN295">
            <v>10000</v>
          </cell>
          <cell r="AO295">
            <v>2500</v>
          </cell>
          <cell r="AP295">
            <v>6500</v>
          </cell>
          <cell r="AQ295">
            <v>6237</v>
          </cell>
          <cell r="AR295">
            <v>1000</v>
          </cell>
          <cell r="AS295">
            <v>22644</v>
          </cell>
          <cell r="AT295">
            <v>5897</v>
          </cell>
          <cell r="AU295">
            <v>0</v>
          </cell>
          <cell r="AV295">
            <v>6128</v>
          </cell>
          <cell r="AW295">
            <v>5088</v>
          </cell>
          <cell r="AX295">
            <v>0</v>
          </cell>
          <cell r="AY295">
            <v>435</v>
          </cell>
          <cell r="AZ295">
            <v>0</v>
          </cell>
          <cell r="BA295">
            <v>4679</v>
          </cell>
          <cell r="BB295">
            <v>11195</v>
          </cell>
          <cell r="BC295">
            <v>0</v>
          </cell>
          <cell r="BD295">
            <v>0</v>
          </cell>
          <cell r="BE295">
            <v>0</v>
          </cell>
          <cell r="BF295">
            <v>0</v>
          </cell>
          <cell r="BG295">
            <v>32108</v>
          </cell>
          <cell r="BH295">
            <v>0</v>
          </cell>
          <cell r="BI295">
            <v>0</v>
          </cell>
          <cell r="BJ295">
            <v>0</v>
          </cell>
          <cell r="BK295">
            <v>30740</v>
          </cell>
          <cell r="BL295">
            <v>0</v>
          </cell>
          <cell r="BM295">
            <v>537</v>
          </cell>
          <cell r="BN295">
            <v>22995</v>
          </cell>
          <cell r="BO295">
            <v>0</v>
          </cell>
          <cell r="BP295">
            <v>64594</v>
          </cell>
          <cell r="BQ295">
            <v>0</v>
          </cell>
          <cell r="BR295">
            <v>0</v>
          </cell>
          <cell r="BS295">
            <v>0</v>
          </cell>
          <cell r="BT295">
            <v>87589</v>
          </cell>
        </row>
        <row r="296">
          <cell r="A296">
            <v>937</v>
          </cell>
          <cell r="B296" t="str">
            <v>Hillview Primary School</v>
          </cell>
          <cell r="D296">
            <v>4223</v>
          </cell>
          <cell r="E296">
            <v>0</v>
          </cell>
          <cell r="F296">
            <v>2569</v>
          </cell>
          <cell r="G296">
            <v>0</v>
          </cell>
          <cell r="H296">
            <v>0</v>
          </cell>
          <cell r="I296">
            <v>0</v>
          </cell>
          <cell r="J296">
            <v>461557</v>
          </cell>
          <cell r="K296">
            <v>0</v>
          </cell>
          <cell r="L296">
            <v>33627</v>
          </cell>
          <cell r="M296">
            <v>0</v>
          </cell>
          <cell r="N296">
            <v>19833</v>
          </cell>
          <cell r="O296">
            <v>0</v>
          </cell>
          <cell r="P296">
            <v>0</v>
          </cell>
          <cell r="Q296">
            <v>0</v>
          </cell>
          <cell r="R296">
            <v>0</v>
          </cell>
          <cell r="S296">
            <v>0</v>
          </cell>
          <cell r="T296">
            <v>0</v>
          </cell>
          <cell r="U296">
            <v>0</v>
          </cell>
          <cell r="V296">
            <v>10000</v>
          </cell>
          <cell r="W296">
            <v>37447</v>
          </cell>
          <cell r="X296">
            <v>0</v>
          </cell>
          <cell r="Y296">
            <v>0</v>
          </cell>
          <cell r="Z296">
            <v>0</v>
          </cell>
          <cell r="AA296">
            <v>331975</v>
          </cell>
          <cell r="AB296">
            <v>9000</v>
          </cell>
          <cell r="AC296">
            <v>53991</v>
          </cell>
          <cell r="AD296">
            <v>20390</v>
          </cell>
          <cell r="AE296">
            <v>22148</v>
          </cell>
          <cell r="AF296">
            <v>0</v>
          </cell>
          <cell r="AG296">
            <v>10847</v>
          </cell>
          <cell r="AH296">
            <v>500</v>
          </cell>
          <cell r="AI296">
            <v>5531</v>
          </cell>
          <cell r="AJ296">
            <v>11937</v>
          </cell>
          <cell r="AK296">
            <v>0</v>
          </cell>
          <cell r="AL296">
            <v>4000</v>
          </cell>
          <cell r="AM296">
            <v>2500</v>
          </cell>
          <cell r="AN296">
            <v>650</v>
          </cell>
          <cell r="AO296">
            <v>4000</v>
          </cell>
          <cell r="AP296">
            <v>10500</v>
          </cell>
          <cell r="AQ296">
            <v>7669</v>
          </cell>
          <cell r="AR296">
            <v>550</v>
          </cell>
          <cell r="AS296">
            <v>23451</v>
          </cell>
          <cell r="AT296">
            <v>2651</v>
          </cell>
          <cell r="AU296">
            <v>0</v>
          </cell>
          <cell r="AV296">
            <v>8250</v>
          </cell>
          <cell r="AW296">
            <v>3275</v>
          </cell>
          <cell r="AX296">
            <v>0</v>
          </cell>
          <cell r="AY296">
            <v>0</v>
          </cell>
          <cell r="AZ296">
            <v>0</v>
          </cell>
          <cell r="BA296">
            <v>600</v>
          </cell>
          <cell r="BB296">
            <v>22292</v>
          </cell>
          <cell r="BC296">
            <v>0</v>
          </cell>
          <cell r="BD296">
            <v>0</v>
          </cell>
          <cell r="BE296">
            <v>0</v>
          </cell>
          <cell r="BF296">
            <v>0</v>
          </cell>
          <cell r="BG296">
            <v>28769</v>
          </cell>
          <cell r="BH296">
            <v>0</v>
          </cell>
          <cell r="BI296">
            <v>0</v>
          </cell>
          <cell r="BJ296">
            <v>0</v>
          </cell>
          <cell r="BK296">
            <v>31338</v>
          </cell>
          <cell r="BL296">
            <v>0</v>
          </cell>
          <cell r="BM296">
            <v>0</v>
          </cell>
          <cell r="BN296">
            <v>9980</v>
          </cell>
          <cell r="BO296">
            <v>0</v>
          </cell>
          <cell r="BP296">
            <v>0</v>
          </cell>
          <cell r="BQ296">
            <v>0</v>
          </cell>
          <cell r="BR296">
            <v>0</v>
          </cell>
          <cell r="BS296">
            <v>0</v>
          </cell>
          <cell r="BT296">
            <v>9980</v>
          </cell>
        </row>
        <row r="297">
          <cell r="A297">
            <v>938</v>
          </cell>
          <cell r="B297" t="str">
            <v>Kingsholm Church of England Primary School</v>
          </cell>
          <cell r="C297">
            <v>1</v>
          </cell>
          <cell r="D297">
            <v>118676</v>
          </cell>
          <cell r="E297">
            <v>0</v>
          </cell>
          <cell r="F297">
            <v>0</v>
          </cell>
          <cell r="G297">
            <v>2</v>
          </cell>
          <cell r="H297">
            <v>0</v>
          </cell>
          <cell r="I297">
            <v>0</v>
          </cell>
          <cell r="J297">
            <v>881142</v>
          </cell>
          <cell r="K297">
            <v>0</v>
          </cell>
          <cell r="L297">
            <v>194498</v>
          </cell>
          <cell r="M297">
            <v>0</v>
          </cell>
          <cell r="N297">
            <v>137314</v>
          </cell>
          <cell r="O297">
            <v>0</v>
          </cell>
          <cell r="P297">
            <v>0</v>
          </cell>
          <cell r="Q297">
            <v>3000</v>
          </cell>
          <cell r="R297">
            <v>0</v>
          </cell>
          <cell r="S297">
            <v>0</v>
          </cell>
          <cell r="T297">
            <v>0</v>
          </cell>
          <cell r="U297">
            <v>0</v>
          </cell>
          <cell r="V297">
            <v>3311</v>
          </cell>
          <cell r="W297">
            <v>65025</v>
          </cell>
          <cell r="X297">
            <v>0</v>
          </cell>
          <cell r="Y297">
            <v>0</v>
          </cell>
          <cell r="Z297">
            <v>0</v>
          </cell>
          <cell r="AA297">
            <v>718389</v>
          </cell>
          <cell r="AB297">
            <v>12442</v>
          </cell>
          <cell r="AC297">
            <v>297622</v>
          </cell>
          <cell r="AD297">
            <v>43266</v>
          </cell>
          <cell r="AE297">
            <v>66007</v>
          </cell>
          <cell r="AF297">
            <v>0</v>
          </cell>
          <cell r="AG297">
            <v>16571</v>
          </cell>
          <cell r="AH297">
            <v>1600</v>
          </cell>
          <cell r="AI297">
            <v>5000</v>
          </cell>
          <cell r="AJ297">
            <v>20000</v>
          </cell>
          <cell r="AK297">
            <v>0</v>
          </cell>
          <cell r="AL297">
            <v>22851</v>
          </cell>
          <cell r="AM297">
            <v>2750</v>
          </cell>
          <cell r="AN297">
            <v>1500</v>
          </cell>
          <cell r="AO297">
            <v>9157</v>
          </cell>
          <cell r="AP297">
            <v>17100</v>
          </cell>
          <cell r="AQ297">
            <v>10626</v>
          </cell>
          <cell r="AR297">
            <v>3050</v>
          </cell>
          <cell r="AS297">
            <v>22100</v>
          </cell>
          <cell r="AT297">
            <v>10060</v>
          </cell>
          <cell r="AU297">
            <v>0</v>
          </cell>
          <cell r="AV297">
            <v>22261</v>
          </cell>
          <cell r="AW297">
            <v>8250</v>
          </cell>
          <cell r="AX297">
            <v>0</v>
          </cell>
          <cell r="AY297">
            <v>23811</v>
          </cell>
          <cell r="AZ297">
            <v>10000</v>
          </cell>
          <cell r="BA297">
            <v>18079</v>
          </cell>
          <cell r="BB297">
            <v>13775</v>
          </cell>
          <cell r="BC297">
            <v>0</v>
          </cell>
          <cell r="BD297">
            <v>0</v>
          </cell>
          <cell r="BE297">
            <v>0</v>
          </cell>
          <cell r="BF297">
            <v>0</v>
          </cell>
          <cell r="BG297">
            <v>27239</v>
          </cell>
          <cell r="BH297">
            <v>0</v>
          </cell>
          <cell r="BI297">
            <v>0</v>
          </cell>
          <cell r="BJ297">
            <v>0</v>
          </cell>
          <cell r="BK297">
            <v>27239</v>
          </cell>
          <cell r="BL297">
            <v>0</v>
          </cell>
          <cell r="BM297">
            <v>2</v>
          </cell>
          <cell r="BN297">
            <v>26699</v>
          </cell>
          <cell r="BO297">
            <v>0</v>
          </cell>
          <cell r="BP297">
            <v>0</v>
          </cell>
          <cell r="BQ297">
            <v>0</v>
          </cell>
          <cell r="BR297">
            <v>0</v>
          </cell>
          <cell r="BS297">
            <v>0</v>
          </cell>
          <cell r="BT297">
            <v>26699</v>
          </cell>
        </row>
        <row r="298">
          <cell r="A298">
            <v>939</v>
          </cell>
          <cell r="B298" t="str">
            <v>Grange Primary School</v>
          </cell>
          <cell r="D298">
            <v>59526</v>
          </cell>
          <cell r="E298">
            <v>0</v>
          </cell>
          <cell r="F298">
            <v>32931</v>
          </cell>
          <cell r="G298">
            <v>10</v>
          </cell>
          <cell r="H298">
            <v>0</v>
          </cell>
          <cell r="I298">
            <v>0</v>
          </cell>
          <cell r="J298">
            <v>859930</v>
          </cell>
          <cell r="K298">
            <v>0</v>
          </cell>
          <cell r="L298">
            <v>137127</v>
          </cell>
          <cell r="M298">
            <v>0</v>
          </cell>
          <cell r="N298">
            <v>91621</v>
          </cell>
          <cell r="O298">
            <v>0</v>
          </cell>
          <cell r="P298">
            <v>0</v>
          </cell>
          <cell r="Q298">
            <v>2500</v>
          </cell>
          <cell r="R298">
            <v>0</v>
          </cell>
          <cell r="S298">
            <v>0</v>
          </cell>
          <cell r="T298">
            <v>0</v>
          </cell>
          <cell r="U298">
            <v>0</v>
          </cell>
          <cell r="V298">
            <v>8640</v>
          </cell>
          <cell r="W298">
            <v>62497</v>
          </cell>
          <cell r="X298">
            <v>0</v>
          </cell>
          <cell r="Y298">
            <v>0</v>
          </cell>
          <cell r="Z298">
            <v>0</v>
          </cell>
          <cell r="AA298">
            <v>591827</v>
          </cell>
          <cell r="AB298">
            <v>18743</v>
          </cell>
          <cell r="AC298">
            <v>239380</v>
          </cell>
          <cell r="AD298">
            <v>36067</v>
          </cell>
          <cell r="AE298">
            <v>39446</v>
          </cell>
          <cell r="AF298">
            <v>0</v>
          </cell>
          <cell r="AG298">
            <v>38734</v>
          </cell>
          <cell r="AH298">
            <v>2450</v>
          </cell>
          <cell r="AI298">
            <v>26000</v>
          </cell>
          <cell r="AJ298">
            <v>8332</v>
          </cell>
          <cell r="AK298">
            <v>0</v>
          </cell>
          <cell r="AL298">
            <v>4600</v>
          </cell>
          <cell r="AM298">
            <v>5000</v>
          </cell>
          <cell r="AN298">
            <v>3680</v>
          </cell>
          <cell r="AO298">
            <v>3600</v>
          </cell>
          <cell r="AP298">
            <v>23000</v>
          </cell>
          <cell r="AQ298">
            <v>16724</v>
          </cell>
          <cell r="AR298">
            <v>1420</v>
          </cell>
          <cell r="AS298">
            <v>54854</v>
          </cell>
          <cell r="AT298">
            <v>6460</v>
          </cell>
          <cell r="AU298">
            <v>0</v>
          </cell>
          <cell r="AV298">
            <v>10915</v>
          </cell>
          <cell r="AW298">
            <v>715</v>
          </cell>
          <cell r="AX298">
            <v>0</v>
          </cell>
          <cell r="AY298">
            <v>30450</v>
          </cell>
          <cell r="AZ298">
            <v>22516</v>
          </cell>
          <cell r="BA298">
            <v>0</v>
          </cell>
          <cell r="BB298">
            <v>22416</v>
          </cell>
          <cell r="BC298">
            <v>0</v>
          </cell>
          <cell r="BD298">
            <v>0</v>
          </cell>
          <cell r="BE298">
            <v>0</v>
          </cell>
          <cell r="BF298">
            <v>0</v>
          </cell>
          <cell r="BG298">
            <v>19708</v>
          </cell>
          <cell r="BH298">
            <v>0</v>
          </cell>
          <cell r="BI298">
            <v>0</v>
          </cell>
          <cell r="BJ298">
            <v>0</v>
          </cell>
          <cell r="BK298">
            <v>52639</v>
          </cell>
          <cell r="BL298">
            <v>0</v>
          </cell>
          <cell r="BM298">
            <v>10</v>
          </cell>
          <cell r="BN298">
            <v>14512</v>
          </cell>
          <cell r="BO298">
            <v>0</v>
          </cell>
          <cell r="BP298">
            <v>0</v>
          </cell>
          <cell r="BQ298">
            <v>0</v>
          </cell>
          <cell r="BR298">
            <v>0</v>
          </cell>
          <cell r="BS298">
            <v>0</v>
          </cell>
          <cell r="BT298">
            <v>14512</v>
          </cell>
        </row>
        <row r="299">
          <cell r="A299">
            <v>940</v>
          </cell>
          <cell r="B299" t="str">
            <v>Linden Primary School</v>
          </cell>
          <cell r="D299">
            <v>73457</v>
          </cell>
          <cell r="E299">
            <v>0</v>
          </cell>
          <cell r="F299">
            <v>0</v>
          </cell>
          <cell r="G299">
            <v>1943</v>
          </cell>
          <cell r="H299">
            <v>0</v>
          </cell>
          <cell r="I299">
            <v>0</v>
          </cell>
          <cell r="J299">
            <v>854426</v>
          </cell>
          <cell r="K299">
            <v>0</v>
          </cell>
          <cell r="L299">
            <v>81875</v>
          </cell>
          <cell r="M299">
            <v>0</v>
          </cell>
          <cell r="N299">
            <v>102414</v>
          </cell>
          <cell r="O299">
            <v>0</v>
          </cell>
          <cell r="P299">
            <v>0</v>
          </cell>
          <cell r="Q299">
            <v>34002</v>
          </cell>
          <cell r="R299">
            <v>0</v>
          </cell>
          <cell r="S299">
            <v>0</v>
          </cell>
          <cell r="T299">
            <v>0</v>
          </cell>
          <cell r="U299">
            <v>0</v>
          </cell>
          <cell r="V299">
            <v>0</v>
          </cell>
          <cell r="W299">
            <v>58199</v>
          </cell>
          <cell r="X299">
            <v>0</v>
          </cell>
          <cell r="Y299">
            <v>0</v>
          </cell>
          <cell r="Z299">
            <v>0</v>
          </cell>
          <cell r="AA299">
            <v>619799</v>
          </cell>
          <cell r="AB299">
            <v>591</v>
          </cell>
          <cell r="AC299">
            <v>120957</v>
          </cell>
          <cell r="AD299">
            <v>40326</v>
          </cell>
          <cell r="AE299">
            <v>59822</v>
          </cell>
          <cell r="AF299">
            <v>0</v>
          </cell>
          <cell r="AG299">
            <v>42995</v>
          </cell>
          <cell r="AH299">
            <v>1120</v>
          </cell>
          <cell r="AI299">
            <v>12491</v>
          </cell>
          <cell r="AJ299">
            <v>6967</v>
          </cell>
          <cell r="AK299">
            <v>1742</v>
          </cell>
          <cell r="AL299">
            <v>65648</v>
          </cell>
          <cell r="AM299">
            <v>819</v>
          </cell>
          <cell r="AN299">
            <v>2000</v>
          </cell>
          <cell r="AO299">
            <v>4000</v>
          </cell>
          <cell r="AP299">
            <v>16000</v>
          </cell>
          <cell r="AQ299">
            <v>19173</v>
          </cell>
          <cell r="AR299">
            <v>1300</v>
          </cell>
          <cell r="AS299">
            <v>43681</v>
          </cell>
          <cell r="AT299">
            <v>11887</v>
          </cell>
          <cell r="AU299">
            <v>0</v>
          </cell>
          <cell r="AV299">
            <v>7450</v>
          </cell>
          <cell r="AW299">
            <v>8536</v>
          </cell>
          <cell r="AX299">
            <v>0</v>
          </cell>
          <cell r="AY299">
            <v>25705</v>
          </cell>
          <cell r="AZ299">
            <v>31869</v>
          </cell>
          <cell r="BA299">
            <v>3412</v>
          </cell>
          <cell r="BB299">
            <v>22958</v>
          </cell>
          <cell r="BC299">
            <v>0</v>
          </cell>
          <cell r="BD299">
            <v>0</v>
          </cell>
          <cell r="BE299">
            <v>0</v>
          </cell>
          <cell r="BF299">
            <v>0</v>
          </cell>
          <cell r="BG299">
            <v>37967</v>
          </cell>
          <cell r="BH299">
            <v>0</v>
          </cell>
          <cell r="BI299">
            <v>0</v>
          </cell>
          <cell r="BJ299">
            <v>0</v>
          </cell>
          <cell r="BK299">
            <v>37967</v>
          </cell>
          <cell r="BL299">
            <v>0</v>
          </cell>
          <cell r="BM299">
            <v>1943</v>
          </cell>
          <cell r="BN299">
            <v>11816</v>
          </cell>
          <cell r="BO299">
            <v>0</v>
          </cell>
          <cell r="BP299">
            <v>0</v>
          </cell>
          <cell r="BQ299">
            <v>0</v>
          </cell>
          <cell r="BR299">
            <v>0</v>
          </cell>
          <cell r="BS299">
            <v>0</v>
          </cell>
          <cell r="BT299">
            <v>33125</v>
          </cell>
        </row>
        <row r="300">
          <cell r="A300">
            <v>941</v>
          </cell>
          <cell r="B300" t="str">
            <v>Longlevens Infant School</v>
          </cell>
          <cell r="D300">
            <v>104771</v>
          </cell>
          <cell r="E300">
            <v>0</v>
          </cell>
          <cell r="F300">
            <v>8146</v>
          </cell>
          <cell r="G300">
            <v>171</v>
          </cell>
          <cell r="H300">
            <v>0</v>
          </cell>
          <cell r="I300">
            <v>0</v>
          </cell>
          <cell r="J300">
            <v>883205</v>
          </cell>
          <cell r="K300">
            <v>0</v>
          </cell>
          <cell r="L300">
            <v>35997</v>
          </cell>
          <cell r="M300">
            <v>0</v>
          </cell>
          <cell r="N300">
            <v>23945</v>
          </cell>
          <cell r="O300">
            <v>0</v>
          </cell>
          <cell r="P300">
            <v>0</v>
          </cell>
          <cell r="Q300">
            <v>5700</v>
          </cell>
          <cell r="R300">
            <v>0</v>
          </cell>
          <cell r="S300">
            <v>10000</v>
          </cell>
          <cell r="T300">
            <v>4000</v>
          </cell>
          <cell r="U300">
            <v>0</v>
          </cell>
          <cell r="V300">
            <v>9500</v>
          </cell>
          <cell r="W300">
            <v>57284</v>
          </cell>
          <cell r="X300">
            <v>0</v>
          </cell>
          <cell r="Y300">
            <v>0</v>
          </cell>
          <cell r="Z300">
            <v>0</v>
          </cell>
          <cell r="AA300">
            <v>546661</v>
          </cell>
          <cell r="AB300">
            <v>26600</v>
          </cell>
          <cell r="AC300">
            <v>183020</v>
          </cell>
          <cell r="AD300">
            <v>22000</v>
          </cell>
          <cell r="AE300">
            <v>52400</v>
          </cell>
          <cell r="AF300">
            <v>0</v>
          </cell>
          <cell r="AG300">
            <v>27477</v>
          </cell>
          <cell r="AH300">
            <v>450</v>
          </cell>
          <cell r="AI300">
            <v>3500</v>
          </cell>
          <cell r="AJ300">
            <v>17930</v>
          </cell>
          <cell r="AK300">
            <v>5000</v>
          </cell>
          <cell r="AL300">
            <v>36600</v>
          </cell>
          <cell r="AM300">
            <v>900</v>
          </cell>
          <cell r="AN300">
            <v>1750</v>
          </cell>
          <cell r="AO300">
            <v>3000</v>
          </cell>
          <cell r="AP300">
            <v>7500</v>
          </cell>
          <cell r="AQ300">
            <v>10349</v>
          </cell>
          <cell r="AR300">
            <v>3120</v>
          </cell>
          <cell r="AS300">
            <v>22970</v>
          </cell>
          <cell r="AT300">
            <v>24450</v>
          </cell>
          <cell r="AU300">
            <v>0</v>
          </cell>
          <cell r="AV300">
            <v>13030</v>
          </cell>
          <cell r="AW300">
            <v>9277</v>
          </cell>
          <cell r="AX300">
            <v>0</v>
          </cell>
          <cell r="AY300">
            <v>6525</v>
          </cell>
          <cell r="AZ300">
            <v>8350</v>
          </cell>
          <cell r="BA300">
            <v>250</v>
          </cell>
          <cell r="BB300">
            <v>18952</v>
          </cell>
          <cell r="BC300">
            <v>0</v>
          </cell>
          <cell r="BD300">
            <v>0</v>
          </cell>
          <cell r="BE300">
            <v>0</v>
          </cell>
          <cell r="BF300">
            <v>0</v>
          </cell>
          <cell r="BG300">
            <v>39227</v>
          </cell>
          <cell r="BH300">
            <v>0</v>
          </cell>
          <cell r="BI300">
            <v>0</v>
          </cell>
          <cell r="BJ300">
            <v>0</v>
          </cell>
          <cell r="BK300">
            <v>47544</v>
          </cell>
          <cell r="BL300">
            <v>0</v>
          </cell>
          <cell r="BM300">
            <v>0</v>
          </cell>
          <cell r="BN300">
            <v>82341</v>
          </cell>
          <cell r="BO300">
            <v>0</v>
          </cell>
          <cell r="BP300">
            <v>0</v>
          </cell>
          <cell r="BQ300">
            <v>0</v>
          </cell>
          <cell r="BR300">
            <v>0</v>
          </cell>
          <cell r="BS300">
            <v>0</v>
          </cell>
          <cell r="BT300">
            <v>82341</v>
          </cell>
        </row>
        <row r="301">
          <cell r="A301">
            <v>942</v>
          </cell>
          <cell r="B301" t="str">
            <v>Longlevens Junior School</v>
          </cell>
          <cell r="C301">
            <v>1</v>
          </cell>
          <cell r="D301">
            <v>2328</v>
          </cell>
          <cell r="E301">
            <v>0</v>
          </cell>
          <cell r="F301">
            <v>7270</v>
          </cell>
          <cell r="G301">
            <v>606</v>
          </cell>
          <cell r="H301">
            <v>0</v>
          </cell>
          <cell r="I301">
            <v>0</v>
          </cell>
          <cell r="J301">
            <v>1175557</v>
          </cell>
          <cell r="K301">
            <v>0</v>
          </cell>
          <cell r="L301">
            <v>71188</v>
          </cell>
          <cell r="M301">
            <v>0</v>
          </cell>
          <cell r="N301">
            <v>43975</v>
          </cell>
          <cell r="O301">
            <v>0</v>
          </cell>
          <cell r="P301">
            <v>0</v>
          </cell>
          <cell r="Q301">
            <v>16515</v>
          </cell>
          <cell r="R301">
            <v>0</v>
          </cell>
          <cell r="S301">
            <v>0</v>
          </cell>
          <cell r="T301">
            <v>347</v>
          </cell>
          <cell r="U301">
            <v>25000</v>
          </cell>
          <cell r="V301">
            <v>43000</v>
          </cell>
          <cell r="W301">
            <v>70716</v>
          </cell>
          <cell r="X301">
            <v>0</v>
          </cell>
          <cell r="Y301">
            <v>0</v>
          </cell>
          <cell r="Z301">
            <v>0</v>
          </cell>
          <cell r="AA301">
            <v>794965</v>
          </cell>
          <cell r="AB301">
            <v>0</v>
          </cell>
          <cell r="AC301">
            <v>203508</v>
          </cell>
          <cell r="AD301">
            <v>21560</v>
          </cell>
          <cell r="AE301">
            <v>46376</v>
          </cell>
          <cell r="AF301">
            <v>0</v>
          </cell>
          <cell r="AG301">
            <v>26447</v>
          </cell>
          <cell r="AH301">
            <v>4721</v>
          </cell>
          <cell r="AI301">
            <v>13545</v>
          </cell>
          <cell r="AJ301">
            <v>8863</v>
          </cell>
          <cell r="AK301">
            <v>2216</v>
          </cell>
          <cell r="AL301">
            <v>15450</v>
          </cell>
          <cell r="AM301">
            <v>1494</v>
          </cell>
          <cell r="AN301">
            <v>27802</v>
          </cell>
          <cell r="AO301">
            <v>2000</v>
          </cell>
          <cell r="AP301">
            <v>17500</v>
          </cell>
          <cell r="AQ301">
            <v>22037</v>
          </cell>
          <cell r="AR301">
            <v>1851</v>
          </cell>
          <cell r="AS301">
            <v>107423</v>
          </cell>
          <cell r="AT301">
            <v>5751</v>
          </cell>
          <cell r="AU301">
            <v>0</v>
          </cell>
          <cell r="AV301">
            <v>12555</v>
          </cell>
          <cell r="AW301">
            <v>10593</v>
          </cell>
          <cell r="AX301">
            <v>0</v>
          </cell>
          <cell r="AY301">
            <v>5530</v>
          </cell>
          <cell r="AZ301">
            <v>24982</v>
          </cell>
          <cell r="BA301">
            <v>715</v>
          </cell>
          <cell r="BB301">
            <v>21931</v>
          </cell>
          <cell r="BC301">
            <v>0</v>
          </cell>
          <cell r="BD301">
            <v>0</v>
          </cell>
          <cell r="BE301">
            <v>0</v>
          </cell>
          <cell r="BF301">
            <v>0</v>
          </cell>
          <cell r="BG301">
            <v>47165</v>
          </cell>
          <cell r="BH301">
            <v>0</v>
          </cell>
          <cell r="BI301">
            <v>0</v>
          </cell>
          <cell r="BJ301">
            <v>0</v>
          </cell>
          <cell r="BK301">
            <v>54435</v>
          </cell>
          <cell r="BL301">
            <v>0</v>
          </cell>
          <cell r="BM301">
            <v>606</v>
          </cell>
          <cell r="BN301">
            <v>48811</v>
          </cell>
          <cell r="BO301">
            <v>0</v>
          </cell>
          <cell r="BP301">
            <v>0</v>
          </cell>
          <cell r="BQ301">
            <v>0</v>
          </cell>
          <cell r="BR301">
            <v>0</v>
          </cell>
          <cell r="BS301">
            <v>0</v>
          </cell>
          <cell r="BT301">
            <v>48811</v>
          </cell>
        </row>
        <row r="302">
          <cell r="A302">
            <v>945</v>
          </cell>
          <cell r="B302" t="str">
            <v>The Moat Primary School</v>
          </cell>
          <cell r="D302">
            <v>-16849</v>
          </cell>
          <cell r="E302">
            <v>0</v>
          </cell>
          <cell r="F302">
            <v>42824</v>
          </cell>
          <cell r="G302">
            <v>24</v>
          </cell>
          <cell r="H302">
            <v>0</v>
          </cell>
          <cell r="I302">
            <v>0</v>
          </cell>
          <cell r="J302">
            <v>468829</v>
          </cell>
          <cell r="K302">
            <v>0</v>
          </cell>
          <cell r="L302">
            <v>52857</v>
          </cell>
          <cell r="M302">
            <v>0</v>
          </cell>
          <cell r="N302">
            <v>69935</v>
          </cell>
          <cell r="O302">
            <v>0</v>
          </cell>
          <cell r="P302">
            <v>0</v>
          </cell>
          <cell r="Q302">
            <v>7420</v>
          </cell>
          <cell r="R302">
            <v>0</v>
          </cell>
          <cell r="S302">
            <v>0</v>
          </cell>
          <cell r="T302">
            <v>0</v>
          </cell>
          <cell r="U302">
            <v>132</v>
          </cell>
          <cell r="V302">
            <v>59</v>
          </cell>
          <cell r="W302">
            <v>40382</v>
          </cell>
          <cell r="X302">
            <v>0</v>
          </cell>
          <cell r="Y302">
            <v>0</v>
          </cell>
          <cell r="Z302">
            <v>0</v>
          </cell>
          <cell r="AA302">
            <v>415870</v>
          </cell>
          <cell r="AB302">
            <v>14287</v>
          </cell>
          <cell r="AC302">
            <v>96274</v>
          </cell>
          <cell r="AD302">
            <v>36670</v>
          </cell>
          <cell r="AE302">
            <v>37973</v>
          </cell>
          <cell r="AF302">
            <v>0</v>
          </cell>
          <cell r="AG302">
            <v>14798</v>
          </cell>
          <cell r="AH302">
            <v>1500</v>
          </cell>
          <cell r="AI302">
            <v>500</v>
          </cell>
          <cell r="AJ302">
            <v>11570</v>
          </cell>
          <cell r="AK302">
            <v>0</v>
          </cell>
          <cell r="AL302">
            <v>6800</v>
          </cell>
          <cell r="AM302">
            <v>4000</v>
          </cell>
          <cell r="AN302">
            <v>1500</v>
          </cell>
          <cell r="AO302">
            <v>4300</v>
          </cell>
          <cell r="AP302">
            <v>17500</v>
          </cell>
          <cell r="AQ302">
            <v>1917</v>
          </cell>
          <cell r="AR302">
            <v>3500</v>
          </cell>
          <cell r="AS302">
            <v>5173</v>
          </cell>
          <cell r="AT302">
            <v>2784</v>
          </cell>
          <cell r="AU302">
            <v>0</v>
          </cell>
          <cell r="AV302">
            <v>5800</v>
          </cell>
          <cell r="AW302">
            <v>4352</v>
          </cell>
          <cell r="AX302">
            <v>0</v>
          </cell>
          <cell r="AY302">
            <v>25230</v>
          </cell>
          <cell r="AZ302">
            <v>0</v>
          </cell>
          <cell r="BA302">
            <v>1331</v>
          </cell>
          <cell r="BB302">
            <v>11007</v>
          </cell>
          <cell r="BC302">
            <v>0</v>
          </cell>
          <cell r="BD302">
            <v>0</v>
          </cell>
          <cell r="BE302">
            <v>0</v>
          </cell>
          <cell r="BF302">
            <v>0</v>
          </cell>
          <cell r="BG302">
            <v>29147</v>
          </cell>
          <cell r="BH302">
            <v>0</v>
          </cell>
          <cell r="BI302">
            <v>0</v>
          </cell>
          <cell r="BJ302">
            <v>0</v>
          </cell>
          <cell r="BK302">
            <v>71971</v>
          </cell>
          <cell r="BL302">
            <v>0</v>
          </cell>
          <cell r="BM302">
            <v>24</v>
          </cell>
          <cell r="BN302">
            <v>-101871</v>
          </cell>
          <cell r="BO302">
            <v>0</v>
          </cell>
          <cell r="BP302">
            <v>0</v>
          </cell>
          <cell r="BQ302">
            <v>0</v>
          </cell>
          <cell r="BR302">
            <v>0</v>
          </cell>
          <cell r="BS302">
            <v>0</v>
          </cell>
          <cell r="BT302">
            <v>-101871</v>
          </cell>
        </row>
        <row r="303">
          <cell r="A303">
            <v>946</v>
          </cell>
          <cell r="B303" t="str">
            <v>Robinswood Primary School</v>
          </cell>
          <cell r="C303">
            <v>1</v>
          </cell>
          <cell r="D303">
            <v>59292</v>
          </cell>
          <cell r="E303">
            <v>0</v>
          </cell>
          <cell r="F303">
            <v>15814</v>
          </cell>
          <cell r="G303">
            <v>1522</v>
          </cell>
          <cell r="H303">
            <v>0</v>
          </cell>
          <cell r="I303">
            <v>0</v>
          </cell>
          <cell r="J303">
            <v>1130700</v>
          </cell>
          <cell r="K303">
            <v>0</v>
          </cell>
          <cell r="L303">
            <v>160427</v>
          </cell>
          <cell r="M303">
            <v>0</v>
          </cell>
          <cell r="N303">
            <v>121759</v>
          </cell>
          <cell r="O303">
            <v>0</v>
          </cell>
          <cell r="P303">
            <v>0</v>
          </cell>
          <cell r="Q303">
            <v>11525</v>
          </cell>
          <cell r="R303">
            <v>30915</v>
          </cell>
          <cell r="S303">
            <v>0</v>
          </cell>
          <cell r="T303">
            <v>0</v>
          </cell>
          <cell r="U303">
            <v>9209</v>
          </cell>
          <cell r="V303">
            <v>54102</v>
          </cell>
          <cell r="W303">
            <v>74935</v>
          </cell>
          <cell r="X303">
            <v>0</v>
          </cell>
          <cell r="Y303">
            <v>0</v>
          </cell>
          <cell r="Z303">
            <v>0</v>
          </cell>
          <cell r="AA303">
            <v>760522</v>
          </cell>
          <cell r="AB303">
            <v>49552</v>
          </cell>
          <cell r="AC303">
            <v>354250</v>
          </cell>
          <cell r="AD303">
            <v>53374</v>
          </cell>
          <cell r="AE303">
            <v>52813</v>
          </cell>
          <cell r="AF303">
            <v>37518</v>
          </cell>
          <cell r="AG303">
            <v>27044</v>
          </cell>
          <cell r="AH303">
            <v>0</v>
          </cell>
          <cell r="AI303">
            <v>7110</v>
          </cell>
          <cell r="AJ303">
            <v>9000</v>
          </cell>
          <cell r="AK303">
            <v>0</v>
          </cell>
          <cell r="AL303">
            <v>58300</v>
          </cell>
          <cell r="AM303">
            <v>4000</v>
          </cell>
          <cell r="AN303">
            <v>4120</v>
          </cell>
          <cell r="AO303">
            <v>5254</v>
          </cell>
          <cell r="AP303">
            <v>25614</v>
          </cell>
          <cell r="AQ303">
            <v>3640</v>
          </cell>
          <cell r="AR303">
            <v>1073</v>
          </cell>
          <cell r="AS303">
            <v>89903</v>
          </cell>
          <cell r="AT303">
            <v>4339</v>
          </cell>
          <cell r="AU303">
            <v>0</v>
          </cell>
          <cell r="AV303">
            <v>0</v>
          </cell>
          <cell r="AW303">
            <v>19191</v>
          </cell>
          <cell r="AX303">
            <v>0</v>
          </cell>
          <cell r="AY303">
            <v>40000</v>
          </cell>
          <cell r="AZ303">
            <v>19085</v>
          </cell>
          <cell r="BA303">
            <v>0</v>
          </cell>
          <cell r="BB303">
            <v>6415</v>
          </cell>
          <cell r="BC303">
            <v>0</v>
          </cell>
          <cell r="BD303">
            <v>0</v>
          </cell>
          <cell r="BE303">
            <v>0</v>
          </cell>
          <cell r="BF303">
            <v>0</v>
          </cell>
          <cell r="BG303">
            <v>42566</v>
          </cell>
          <cell r="BH303">
            <v>0</v>
          </cell>
          <cell r="BI303">
            <v>0</v>
          </cell>
          <cell r="BJ303">
            <v>0</v>
          </cell>
          <cell r="BK303">
            <v>58380</v>
          </cell>
          <cell r="BL303">
            <v>0</v>
          </cell>
          <cell r="BM303">
            <v>1522</v>
          </cell>
          <cell r="BN303">
            <v>20747</v>
          </cell>
          <cell r="BO303">
            <v>0</v>
          </cell>
          <cell r="BP303">
            <v>0</v>
          </cell>
          <cell r="BQ303">
            <v>0</v>
          </cell>
          <cell r="BR303">
            <v>0</v>
          </cell>
          <cell r="BS303">
            <v>0</v>
          </cell>
          <cell r="BT303">
            <v>20747</v>
          </cell>
        </row>
        <row r="304">
          <cell r="A304">
            <v>947</v>
          </cell>
          <cell r="B304" t="str">
            <v>St. James' Church of England Junior School (Gloucester)</v>
          </cell>
          <cell r="D304">
            <v>94470</v>
          </cell>
          <cell r="E304">
            <v>0</v>
          </cell>
          <cell r="F304">
            <v>39996</v>
          </cell>
          <cell r="G304">
            <v>0</v>
          </cell>
          <cell r="H304">
            <v>0</v>
          </cell>
          <cell r="I304">
            <v>0</v>
          </cell>
          <cell r="J304">
            <v>401515</v>
          </cell>
          <cell r="K304">
            <v>0</v>
          </cell>
          <cell r="L304">
            <v>84527</v>
          </cell>
          <cell r="M304">
            <v>0</v>
          </cell>
          <cell r="N304">
            <v>77479</v>
          </cell>
          <cell r="O304">
            <v>0</v>
          </cell>
          <cell r="P304">
            <v>0</v>
          </cell>
          <cell r="Q304">
            <v>1970</v>
          </cell>
          <cell r="R304">
            <v>0</v>
          </cell>
          <cell r="S304">
            <v>0</v>
          </cell>
          <cell r="T304">
            <v>0</v>
          </cell>
          <cell r="U304">
            <v>0</v>
          </cell>
          <cell r="V304">
            <v>0</v>
          </cell>
          <cell r="W304">
            <v>34787</v>
          </cell>
          <cell r="X304">
            <v>0</v>
          </cell>
          <cell r="Y304">
            <v>0</v>
          </cell>
          <cell r="Z304">
            <v>0</v>
          </cell>
          <cell r="AA304">
            <v>327376</v>
          </cell>
          <cell r="AB304">
            <v>14441</v>
          </cell>
          <cell r="AC304">
            <v>86944</v>
          </cell>
          <cell r="AD304">
            <v>23563</v>
          </cell>
          <cell r="AE304">
            <v>24636</v>
          </cell>
          <cell r="AF304">
            <v>0</v>
          </cell>
          <cell r="AG304">
            <v>13957</v>
          </cell>
          <cell r="AH304">
            <v>2000</v>
          </cell>
          <cell r="AI304">
            <v>7500</v>
          </cell>
          <cell r="AJ304">
            <v>10281</v>
          </cell>
          <cell r="AK304">
            <v>0</v>
          </cell>
          <cell r="AL304">
            <v>23834</v>
          </cell>
          <cell r="AM304">
            <v>1600</v>
          </cell>
          <cell r="AN304">
            <v>1050</v>
          </cell>
          <cell r="AO304">
            <v>2400</v>
          </cell>
          <cell r="AP304">
            <v>9900</v>
          </cell>
          <cell r="AQ304">
            <v>8224</v>
          </cell>
          <cell r="AR304">
            <v>815</v>
          </cell>
          <cell r="AS304">
            <v>50655</v>
          </cell>
          <cell r="AT304">
            <v>5000</v>
          </cell>
          <cell r="AU304">
            <v>0</v>
          </cell>
          <cell r="AV304">
            <v>5967</v>
          </cell>
          <cell r="AW304">
            <v>4001</v>
          </cell>
          <cell r="AX304">
            <v>0</v>
          </cell>
          <cell r="AY304">
            <v>19575</v>
          </cell>
          <cell r="AZ304">
            <v>29867</v>
          </cell>
          <cell r="BA304">
            <v>0</v>
          </cell>
          <cell r="BB304">
            <v>16599</v>
          </cell>
          <cell r="BC304">
            <v>0</v>
          </cell>
          <cell r="BD304">
            <v>0</v>
          </cell>
          <cell r="BE304">
            <v>0</v>
          </cell>
          <cell r="BF304">
            <v>0</v>
          </cell>
          <cell r="BG304">
            <v>28013</v>
          </cell>
          <cell r="BH304">
            <v>0</v>
          </cell>
          <cell r="BI304">
            <v>0</v>
          </cell>
          <cell r="BJ304">
            <v>0</v>
          </cell>
          <cell r="BK304">
            <v>43009</v>
          </cell>
          <cell r="BL304">
            <v>0</v>
          </cell>
          <cell r="BM304">
            <v>0</v>
          </cell>
          <cell r="BN304">
            <v>4563</v>
          </cell>
          <cell r="BO304">
            <v>0</v>
          </cell>
          <cell r="BP304">
            <v>25000</v>
          </cell>
          <cell r="BQ304">
            <v>0</v>
          </cell>
          <cell r="BR304">
            <v>0</v>
          </cell>
          <cell r="BS304">
            <v>0</v>
          </cell>
          <cell r="BT304">
            <v>29563</v>
          </cell>
        </row>
        <row r="305">
          <cell r="A305">
            <v>948</v>
          </cell>
          <cell r="B305" t="str">
            <v>St. Paul's Church of England Primary School</v>
          </cell>
          <cell r="D305">
            <v>106391</v>
          </cell>
          <cell r="E305">
            <v>0</v>
          </cell>
          <cell r="F305">
            <v>15902</v>
          </cell>
          <cell r="G305">
            <v>0</v>
          </cell>
          <cell r="H305">
            <v>0</v>
          </cell>
          <cell r="I305">
            <v>0</v>
          </cell>
          <cell r="J305">
            <v>495419</v>
          </cell>
          <cell r="K305">
            <v>0</v>
          </cell>
          <cell r="L305">
            <v>46675</v>
          </cell>
          <cell r="M305">
            <v>0</v>
          </cell>
          <cell r="N305">
            <v>88171</v>
          </cell>
          <cell r="O305">
            <v>0</v>
          </cell>
          <cell r="P305">
            <v>5400</v>
          </cell>
          <cell r="Q305">
            <v>2930</v>
          </cell>
          <cell r="R305">
            <v>0</v>
          </cell>
          <cell r="S305">
            <v>0</v>
          </cell>
          <cell r="T305">
            <v>0</v>
          </cell>
          <cell r="U305">
            <v>2488</v>
          </cell>
          <cell r="V305">
            <v>1459</v>
          </cell>
          <cell r="W305">
            <v>36870</v>
          </cell>
          <cell r="X305">
            <v>0</v>
          </cell>
          <cell r="Y305">
            <v>0</v>
          </cell>
          <cell r="Z305">
            <v>0</v>
          </cell>
          <cell r="AA305">
            <v>376227</v>
          </cell>
          <cell r="AB305">
            <v>0</v>
          </cell>
          <cell r="AC305">
            <v>173252</v>
          </cell>
          <cell r="AD305">
            <v>15411</v>
          </cell>
          <cell r="AE305">
            <v>35551</v>
          </cell>
          <cell r="AF305">
            <v>0</v>
          </cell>
          <cell r="AG305">
            <v>10630</v>
          </cell>
          <cell r="AH305">
            <v>500</v>
          </cell>
          <cell r="AI305">
            <v>1500</v>
          </cell>
          <cell r="AJ305">
            <v>3200</v>
          </cell>
          <cell r="AK305">
            <v>800</v>
          </cell>
          <cell r="AL305">
            <v>18000</v>
          </cell>
          <cell r="AM305">
            <v>500</v>
          </cell>
          <cell r="AN305">
            <v>1000</v>
          </cell>
          <cell r="AO305">
            <v>2000</v>
          </cell>
          <cell r="AP305">
            <v>11000</v>
          </cell>
          <cell r="AQ305">
            <v>6630</v>
          </cell>
          <cell r="AR305">
            <v>3000</v>
          </cell>
          <cell r="AS305">
            <v>36484</v>
          </cell>
          <cell r="AT305">
            <v>0</v>
          </cell>
          <cell r="AU305">
            <v>0</v>
          </cell>
          <cell r="AV305">
            <v>9450</v>
          </cell>
          <cell r="AW305">
            <v>4889</v>
          </cell>
          <cell r="AX305">
            <v>0</v>
          </cell>
          <cell r="AY305">
            <v>16095</v>
          </cell>
          <cell r="AZ305">
            <v>45679</v>
          </cell>
          <cell r="BA305">
            <v>97</v>
          </cell>
          <cell r="BB305">
            <v>11080</v>
          </cell>
          <cell r="BC305">
            <v>0</v>
          </cell>
          <cell r="BD305">
            <v>0</v>
          </cell>
          <cell r="BE305">
            <v>0</v>
          </cell>
          <cell r="BF305">
            <v>0</v>
          </cell>
          <cell r="BG305">
            <v>30974</v>
          </cell>
          <cell r="BH305">
            <v>0</v>
          </cell>
          <cell r="BI305">
            <v>0</v>
          </cell>
          <cell r="BJ305">
            <v>0</v>
          </cell>
          <cell r="BK305">
            <v>46876</v>
          </cell>
          <cell r="BL305">
            <v>0</v>
          </cell>
          <cell r="BM305">
            <v>0</v>
          </cell>
          <cell r="BN305">
            <v>2828</v>
          </cell>
          <cell r="BO305">
            <v>0</v>
          </cell>
          <cell r="BP305">
            <v>0</v>
          </cell>
          <cell r="BQ305">
            <v>0</v>
          </cell>
          <cell r="BR305">
            <v>0</v>
          </cell>
          <cell r="BS305">
            <v>0</v>
          </cell>
          <cell r="BT305">
            <v>2828</v>
          </cell>
        </row>
        <row r="306">
          <cell r="A306">
            <v>951</v>
          </cell>
          <cell r="B306" t="str">
            <v>Tredworth Infant School</v>
          </cell>
          <cell r="D306">
            <v>55232</v>
          </cell>
          <cell r="E306">
            <v>0</v>
          </cell>
          <cell r="F306">
            <v>89</v>
          </cell>
          <cell r="G306">
            <v>1251</v>
          </cell>
          <cell r="H306">
            <v>0</v>
          </cell>
          <cell r="I306">
            <v>0</v>
          </cell>
          <cell r="J306">
            <v>552583</v>
          </cell>
          <cell r="K306">
            <v>0</v>
          </cell>
          <cell r="L306">
            <v>100867</v>
          </cell>
          <cell r="M306">
            <v>0</v>
          </cell>
          <cell r="N306">
            <v>71093</v>
          </cell>
          <cell r="O306">
            <v>23000</v>
          </cell>
          <cell r="P306">
            <v>0</v>
          </cell>
          <cell r="Q306">
            <v>1700</v>
          </cell>
          <cell r="R306">
            <v>0</v>
          </cell>
          <cell r="S306">
            <v>0</v>
          </cell>
          <cell r="T306">
            <v>0</v>
          </cell>
          <cell r="U306">
            <v>0</v>
          </cell>
          <cell r="V306">
            <v>4800</v>
          </cell>
          <cell r="W306">
            <v>40116</v>
          </cell>
          <cell r="X306">
            <v>0</v>
          </cell>
          <cell r="Y306">
            <v>0</v>
          </cell>
          <cell r="Z306">
            <v>0</v>
          </cell>
          <cell r="AA306">
            <v>399013</v>
          </cell>
          <cell r="AB306">
            <v>9367</v>
          </cell>
          <cell r="AC306">
            <v>181554</v>
          </cell>
          <cell r="AD306">
            <v>24177</v>
          </cell>
          <cell r="AE306">
            <v>30911</v>
          </cell>
          <cell r="AF306">
            <v>0</v>
          </cell>
          <cell r="AG306">
            <v>17413</v>
          </cell>
          <cell r="AH306">
            <v>1200</v>
          </cell>
          <cell r="AI306">
            <v>2250</v>
          </cell>
          <cell r="AJ306">
            <v>10298</v>
          </cell>
          <cell r="AK306">
            <v>2575</v>
          </cell>
          <cell r="AL306">
            <v>17035</v>
          </cell>
          <cell r="AM306">
            <v>1844</v>
          </cell>
          <cell r="AN306">
            <v>1348</v>
          </cell>
          <cell r="AO306">
            <v>6430</v>
          </cell>
          <cell r="AP306">
            <v>13327</v>
          </cell>
          <cell r="AQ306">
            <v>6884</v>
          </cell>
          <cell r="AR306">
            <v>1902</v>
          </cell>
          <cell r="AS306">
            <v>23387</v>
          </cell>
          <cell r="AT306">
            <v>14625</v>
          </cell>
          <cell r="AU306">
            <v>0</v>
          </cell>
          <cell r="AV306">
            <v>26071</v>
          </cell>
          <cell r="AW306">
            <v>5843</v>
          </cell>
          <cell r="AX306">
            <v>0</v>
          </cell>
          <cell r="AY306">
            <v>26074</v>
          </cell>
          <cell r="AZ306">
            <v>1613</v>
          </cell>
          <cell r="BA306">
            <v>0</v>
          </cell>
          <cell r="BB306">
            <v>16245</v>
          </cell>
          <cell r="BC306">
            <v>0</v>
          </cell>
          <cell r="BD306">
            <v>0</v>
          </cell>
          <cell r="BE306">
            <v>0</v>
          </cell>
          <cell r="BF306">
            <v>0</v>
          </cell>
          <cell r="BG306">
            <v>23451</v>
          </cell>
          <cell r="BH306">
            <v>0</v>
          </cell>
          <cell r="BI306">
            <v>0</v>
          </cell>
          <cell r="BJ306">
            <v>0</v>
          </cell>
          <cell r="BK306">
            <v>23540</v>
          </cell>
          <cell r="BL306">
            <v>0</v>
          </cell>
          <cell r="BM306">
            <v>1251</v>
          </cell>
          <cell r="BN306">
            <v>8005</v>
          </cell>
          <cell r="BO306">
            <v>0</v>
          </cell>
          <cell r="BP306">
            <v>0</v>
          </cell>
          <cell r="BQ306">
            <v>0</v>
          </cell>
          <cell r="BR306">
            <v>0</v>
          </cell>
          <cell r="BS306">
            <v>0</v>
          </cell>
          <cell r="BT306">
            <v>8005</v>
          </cell>
        </row>
        <row r="307">
          <cell r="A307">
            <v>952</v>
          </cell>
          <cell r="B307" t="str">
            <v>Tredworth Junior School</v>
          </cell>
          <cell r="D307">
            <v>124818.24000000001</v>
          </cell>
          <cell r="E307">
            <v>43874.76</v>
          </cell>
          <cell r="F307">
            <v>55434</v>
          </cell>
          <cell r="G307">
            <v>246</v>
          </cell>
          <cell r="H307">
            <v>0</v>
          </cell>
          <cell r="I307">
            <v>0</v>
          </cell>
          <cell r="J307">
            <v>691154</v>
          </cell>
          <cell r="K307">
            <v>0</v>
          </cell>
          <cell r="L307">
            <v>102877</v>
          </cell>
          <cell r="M307">
            <v>0</v>
          </cell>
          <cell r="N307">
            <v>110634</v>
          </cell>
          <cell r="O307">
            <v>0</v>
          </cell>
          <cell r="P307">
            <v>0</v>
          </cell>
          <cell r="Q307">
            <v>6000</v>
          </cell>
          <cell r="R307">
            <v>0</v>
          </cell>
          <cell r="S307">
            <v>0</v>
          </cell>
          <cell r="T307">
            <v>0</v>
          </cell>
          <cell r="U307">
            <v>0</v>
          </cell>
          <cell r="V307">
            <v>0</v>
          </cell>
          <cell r="W307">
            <v>56319</v>
          </cell>
          <cell r="X307">
            <v>0</v>
          </cell>
          <cell r="Y307">
            <v>0</v>
          </cell>
          <cell r="Z307">
            <v>0</v>
          </cell>
          <cell r="AA307">
            <v>500466</v>
          </cell>
          <cell r="AB307">
            <v>46543</v>
          </cell>
          <cell r="AC307">
            <v>160714</v>
          </cell>
          <cell r="AD307">
            <v>13677</v>
          </cell>
          <cell r="AE307">
            <v>49316</v>
          </cell>
          <cell r="AF307">
            <v>0</v>
          </cell>
          <cell r="AG307">
            <v>21658</v>
          </cell>
          <cell r="AH307">
            <v>1285</v>
          </cell>
          <cell r="AI307">
            <v>3500</v>
          </cell>
          <cell r="AJ307">
            <v>4514</v>
          </cell>
          <cell r="AK307">
            <v>1129</v>
          </cell>
          <cell r="AL307">
            <v>12550</v>
          </cell>
          <cell r="AM307">
            <v>200</v>
          </cell>
          <cell r="AN307">
            <v>11776</v>
          </cell>
          <cell r="AO307">
            <v>6000</v>
          </cell>
          <cell r="AP307">
            <v>23500</v>
          </cell>
          <cell r="AQ307">
            <v>9517</v>
          </cell>
          <cell r="AR307">
            <v>2600</v>
          </cell>
          <cell r="AS307">
            <v>41245</v>
          </cell>
          <cell r="AT307">
            <v>6001</v>
          </cell>
          <cell r="AU307">
            <v>0</v>
          </cell>
          <cell r="AV307">
            <v>10755</v>
          </cell>
          <cell r="AW307">
            <v>6702</v>
          </cell>
          <cell r="AX307">
            <v>0</v>
          </cell>
          <cell r="AY307">
            <v>32668</v>
          </cell>
          <cell r="AZ307">
            <v>0</v>
          </cell>
          <cell r="BA307">
            <v>37674</v>
          </cell>
          <cell r="BB307">
            <v>28134</v>
          </cell>
          <cell r="BC307">
            <v>0</v>
          </cell>
          <cell r="BD307">
            <v>0</v>
          </cell>
          <cell r="BE307">
            <v>0</v>
          </cell>
          <cell r="BF307">
            <v>0</v>
          </cell>
          <cell r="BG307">
            <v>33935</v>
          </cell>
          <cell r="BH307">
            <v>0</v>
          </cell>
          <cell r="BI307">
            <v>0</v>
          </cell>
          <cell r="BJ307">
            <v>0</v>
          </cell>
          <cell r="BK307">
            <v>29357</v>
          </cell>
          <cell r="BL307">
            <v>0</v>
          </cell>
          <cell r="BM307">
            <v>246</v>
          </cell>
          <cell r="BN307">
            <v>32607</v>
          </cell>
          <cell r="BO307">
            <v>0</v>
          </cell>
          <cell r="BP307">
            <v>60012</v>
          </cell>
          <cell r="BQ307">
            <v>0</v>
          </cell>
          <cell r="BR307">
            <v>0</v>
          </cell>
          <cell r="BS307">
            <v>0</v>
          </cell>
          <cell r="BT307">
            <v>163565</v>
          </cell>
        </row>
        <row r="308">
          <cell r="A308">
            <v>954</v>
          </cell>
          <cell r="B308" t="str">
            <v>Tuffley Primary School</v>
          </cell>
          <cell r="D308">
            <v>55582</v>
          </cell>
          <cell r="E308">
            <v>0</v>
          </cell>
          <cell r="F308">
            <v>63576</v>
          </cell>
          <cell r="G308">
            <v>745</v>
          </cell>
          <cell r="H308">
            <v>0</v>
          </cell>
          <cell r="I308">
            <v>0</v>
          </cell>
          <cell r="J308">
            <v>345115</v>
          </cell>
          <cell r="K308">
            <v>0</v>
          </cell>
          <cell r="L308">
            <v>239246</v>
          </cell>
          <cell r="M308">
            <v>0</v>
          </cell>
          <cell r="N308">
            <v>90022</v>
          </cell>
          <cell r="O308">
            <v>0</v>
          </cell>
          <cell r="P308">
            <v>0</v>
          </cell>
          <cell r="Q308">
            <v>0</v>
          </cell>
          <cell r="R308">
            <v>0</v>
          </cell>
          <cell r="S308">
            <v>0</v>
          </cell>
          <cell r="T308">
            <v>0</v>
          </cell>
          <cell r="U308">
            <v>0</v>
          </cell>
          <cell r="V308">
            <v>0</v>
          </cell>
          <cell r="W308">
            <v>30728</v>
          </cell>
          <cell r="X308">
            <v>0</v>
          </cell>
          <cell r="Y308">
            <v>0</v>
          </cell>
          <cell r="Z308">
            <v>0</v>
          </cell>
          <cell r="AA308">
            <v>356773</v>
          </cell>
          <cell r="AB308">
            <v>5150</v>
          </cell>
          <cell r="AC308">
            <v>215624</v>
          </cell>
          <cell r="AD308">
            <v>21047</v>
          </cell>
          <cell r="AE308">
            <v>32267</v>
          </cell>
          <cell r="AF308">
            <v>0</v>
          </cell>
          <cell r="AG308">
            <v>10695</v>
          </cell>
          <cell r="AH308">
            <v>0</v>
          </cell>
          <cell r="AI308">
            <v>2000</v>
          </cell>
          <cell r="AJ308">
            <v>3495</v>
          </cell>
          <cell r="AK308">
            <v>0</v>
          </cell>
          <cell r="AL308">
            <v>3000</v>
          </cell>
          <cell r="AM308">
            <v>3000</v>
          </cell>
          <cell r="AN308">
            <v>12432</v>
          </cell>
          <cell r="AO308">
            <v>3000</v>
          </cell>
          <cell r="AP308">
            <v>7000</v>
          </cell>
          <cell r="AQ308">
            <v>7046</v>
          </cell>
          <cell r="AR308">
            <v>500</v>
          </cell>
          <cell r="AS308">
            <v>10248</v>
          </cell>
          <cell r="AT308">
            <v>5368</v>
          </cell>
          <cell r="AU308">
            <v>0</v>
          </cell>
          <cell r="AV308">
            <v>4900</v>
          </cell>
          <cell r="AW308">
            <v>249</v>
          </cell>
          <cell r="AX308">
            <v>0</v>
          </cell>
          <cell r="AY308">
            <v>21750</v>
          </cell>
          <cell r="AZ308">
            <v>0</v>
          </cell>
          <cell r="BA308">
            <v>0</v>
          </cell>
          <cell r="BB308">
            <v>32588</v>
          </cell>
          <cell r="BC308">
            <v>0</v>
          </cell>
          <cell r="BD308">
            <v>0</v>
          </cell>
          <cell r="BE308">
            <v>0</v>
          </cell>
          <cell r="BF308">
            <v>0</v>
          </cell>
          <cell r="BG308">
            <v>26123</v>
          </cell>
          <cell r="BH308">
            <v>0</v>
          </cell>
          <cell r="BI308">
            <v>0</v>
          </cell>
          <cell r="BJ308">
            <v>0</v>
          </cell>
          <cell r="BK308">
            <v>89699</v>
          </cell>
          <cell r="BL308">
            <v>0</v>
          </cell>
          <cell r="BM308">
            <v>745</v>
          </cell>
          <cell r="BN308">
            <v>2561</v>
          </cell>
          <cell r="BO308">
            <v>0</v>
          </cell>
          <cell r="BP308">
            <v>0</v>
          </cell>
          <cell r="BQ308">
            <v>0</v>
          </cell>
          <cell r="BR308">
            <v>0</v>
          </cell>
          <cell r="BS308">
            <v>0</v>
          </cell>
          <cell r="BT308">
            <v>2561</v>
          </cell>
        </row>
        <row r="309">
          <cell r="A309">
            <v>955</v>
          </cell>
          <cell r="B309" t="str">
            <v>St. Peter's Catholic Primary School</v>
          </cell>
          <cell r="C309">
            <v>1</v>
          </cell>
          <cell r="D309">
            <v>48633</v>
          </cell>
          <cell r="E309">
            <v>0</v>
          </cell>
          <cell r="F309">
            <v>0</v>
          </cell>
          <cell r="G309">
            <v>0</v>
          </cell>
          <cell r="H309">
            <v>0</v>
          </cell>
          <cell r="I309">
            <v>0</v>
          </cell>
          <cell r="J309">
            <v>1247354</v>
          </cell>
          <cell r="K309">
            <v>0</v>
          </cell>
          <cell r="L309">
            <v>100724</v>
          </cell>
          <cell r="M309">
            <v>9171</v>
          </cell>
          <cell r="N309">
            <v>50167</v>
          </cell>
          <cell r="O309">
            <v>0</v>
          </cell>
          <cell r="P309">
            <v>0</v>
          </cell>
          <cell r="Q309">
            <v>5027</v>
          </cell>
          <cell r="R309">
            <v>0</v>
          </cell>
          <cell r="S309">
            <v>0</v>
          </cell>
          <cell r="T309">
            <v>0</v>
          </cell>
          <cell r="U309">
            <v>29701</v>
          </cell>
          <cell r="V309">
            <v>0</v>
          </cell>
          <cell r="W309">
            <v>80205</v>
          </cell>
          <cell r="X309">
            <v>0</v>
          </cell>
          <cell r="Y309">
            <v>0</v>
          </cell>
          <cell r="Z309">
            <v>0</v>
          </cell>
          <cell r="AA309">
            <v>829209</v>
          </cell>
          <cell r="AB309">
            <v>18633</v>
          </cell>
          <cell r="AC309">
            <v>205774</v>
          </cell>
          <cell r="AD309">
            <v>35097</v>
          </cell>
          <cell r="AE309">
            <v>63846</v>
          </cell>
          <cell r="AF309">
            <v>0</v>
          </cell>
          <cell r="AG309">
            <v>40990</v>
          </cell>
          <cell r="AH309">
            <v>5000</v>
          </cell>
          <cell r="AI309">
            <v>2000</v>
          </cell>
          <cell r="AJ309">
            <v>12700</v>
          </cell>
          <cell r="AK309">
            <v>0</v>
          </cell>
          <cell r="AL309">
            <v>35767</v>
          </cell>
          <cell r="AM309">
            <v>4000</v>
          </cell>
          <cell r="AN309">
            <v>4000</v>
          </cell>
          <cell r="AO309">
            <v>6000</v>
          </cell>
          <cell r="AP309">
            <v>25750</v>
          </cell>
          <cell r="AQ309">
            <v>3562</v>
          </cell>
          <cell r="AR309">
            <v>1500</v>
          </cell>
          <cell r="AS309">
            <v>114967</v>
          </cell>
          <cell r="AT309">
            <v>30000</v>
          </cell>
          <cell r="AU309">
            <v>0</v>
          </cell>
          <cell r="AV309">
            <v>7500</v>
          </cell>
          <cell r="AW309">
            <v>576</v>
          </cell>
          <cell r="AX309">
            <v>0</v>
          </cell>
          <cell r="AY309">
            <v>13485</v>
          </cell>
          <cell r="AZ309">
            <v>42716</v>
          </cell>
          <cell r="BA309">
            <v>11687</v>
          </cell>
          <cell r="BB309">
            <v>26223</v>
          </cell>
          <cell r="BC309">
            <v>0</v>
          </cell>
          <cell r="BD309">
            <v>0</v>
          </cell>
          <cell r="BE309">
            <v>0</v>
          </cell>
          <cell r="BF309">
            <v>0</v>
          </cell>
          <cell r="BG309">
            <v>0</v>
          </cell>
          <cell r="BH309">
            <v>0</v>
          </cell>
          <cell r="BI309">
            <v>0</v>
          </cell>
          <cell r="BJ309">
            <v>0</v>
          </cell>
          <cell r="BK309">
            <v>0</v>
          </cell>
          <cell r="BL309">
            <v>0</v>
          </cell>
          <cell r="BM309">
            <v>0</v>
          </cell>
          <cell r="BN309">
            <v>30000</v>
          </cell>
          <cell r="BO309">
            <v>0</v>
          </cell>
          <cell r="BP309">
            <v>0</v>
          </cell>
          <cell r="BQ309">
            <v>0</v>
          </cell>
          <cell r="BR309">
            <v>0</v>
          </cell>
          <cell r="BS309">
            <v>0</v>
          </cell>
          <cell r="BT309">
            <v>30000</v>
          </cell>
        </row>
        <row r="310">
          <cell r="A310">
            <v>956</v>
          </cell>
          <cell r="B310" t="str">
            <v>Widden Primary School and Family Centre</v>
          </cell>
          <cell r="D310">
            <v>173267</v>
          </cell>
          <cell r="E310">
            <v>7445</v>
          </cell>
          <cell r="F310">
            <v>21918</v>
          </cell>
          <cell r="G310">
            <v>0</v>
          </cell>
          <cell r="H310">
            <v>0</v>
          </cell>
          <cell r="I310">
            <v>0</v>
          </cell>
          <cell r="J310">
            <v>999518</v>
          </cell>
          <cell r="K310">
            <v>0</v>
          </cell>
          <cell r="L310">
            <v>112581</v>
          </cell>
          <cell r="M310">
            <v>53630</v>
          </cell>
          <cell r="N310">
            <v>148248</v>
          </cell>
          <cell r="O310">
            <v>0</v>
          </cell>
          <cell r="P310">
            <v>0</v>
          </cell>
          <cell r="Q310">
            <v>1090</v>
          </cell>
          <cell r="R310">
            <v>0</v>
          </cell>
          <cell r="S310">
            <v>0</v>
          </cell>
          <cell r="T310">
            <v>0</v>
          </cell>
          <cell r="U310">
            <v>0</v>
          </cell>
          <cell r="V310">
            <v>10047</v>
          </cell>
          <cell r="W310">
            <v>71539</v>
          </cell>
          <cell r="X310">
            <v>0</v>
          </cell>
          <cell r="Y310">
            <v>0</v>
          </cell>
          <cell r="Z310">
            <v>0</v>
          </cell>
          <cell r="AA310">
            <v>879627</v>
          </cell>
          <cell r="AB310">
            <v>3000</v>
          </cell>
          <cell r="AC310">
            <v>171388</v>
          </cell>
          <cell r="AD310">
            <v>37000</v>
          </cell>
          <cell r="AE310">
            <v>47000</v>
          </cell>
          <cell r="AF310">
            <v>0</v>
          </cell>
          <cell r="AG310">
            <v>25000</v>
          </cell>
          <cell r="AH310">
            <v>2000</v>
          </cell>
          <cell r="AI310">
            <v>3786</v>
          </cell>
          <cell r="AJ310">
            <v>24978</v>
          </cell>
          <cell r="AK310">
            <v>0</v>
          </cell>
          <cell r="AL310">
            <v>47000</v>
          </cell>
          <cell r="AM310">
            <v>5000</v>
          </cell>
          <cell r="AN310">
            <v>2000</v>
          </cell>
          <cell r="AO310">
            <v>8000</v>
          </cell>
          <cell r="AP310">
            <v>16000</v>
          </cell>
          <cell r="AQ310">
            <v>18896</v>
          </cell>
          <cell r="AR310">
            <v>2500</v>
          </cell>
          <cell r="AS310">
            <v>123624</v>
          </cell>
          <cell r="AT310">
            <v>0</v>
          </cell>
          <cell r="AU310">
            <v>0</v>
          </cell>
          <cell r="AV310">
            <v>10100</v>
          </cell>
          <cell r="AW310">
            <v>800</v>
          </cell>
          <cell r="AX310">
            <v>55823</v>
          </cell>
          <cell r="AY310">
            <v>27840</v>
          </cell>
          <cell r="AZ310">
            <v>16260</v>
          </cell>
          <cell r="BA310">
            <v>0</v>
          </cell>
          <cell r="BB310">
            <v>27069</v>
          </cell>
          <cell r="BC310">
            <v>0</v>
          </cell>
          <cell r="BD310">
            <v>0</v>
          </cell>
          <cell r="BE310">
            <v>0</v>
          </cell>
          <cell r="BF310">
            <v>0</v>
          </cell>
          <cell r="BG310">
            <v>41810</v>
          </cell>
          <cell r="BH310">
            <v>0</v>
          </cell>
          <cell r="BI310">
            <v>0</v>
          </cell>
          <cell r="BJ310">
            <v>0</v>
          </cell>
          <cell r="BK310">
            <v>63728</v>
          </cell>
          <cell r="BL310">
            <v>0</v>
          </cell>
          <cell r="BM310">
            <v>0</v>
          </cell>
          <cell r="BN310">
            <v>22674</v>
          </cell>
          <cell r="BO310">
            <v>0</v>
          </cell>
          <cell r="BP310">
            <v>0</v>
          </cell>
          <cell r="BQ310">
            <v>0</v>
          </cell>
          <cell r="BR310">
            <v>0</v>
          </cell>
          <cell r="BS310">
            <v>0</v>
          </cell>
          <cell r="BT310">
            <v>22674</v>
          </cell>
        </row>
        <row r="311">
          <cell r="A311">
            <v>957</v>
          </cell>
          <cell r="B311" t="str">
            <v>Heron Primary School</v>
          </cell>
          <cell r="C311">
            <v>1</v>
          </cell>
          <cell r="D311">
            <v>48962</v>
          </cell>
          <cell r="E311">
            <v>0</v>
          </cell>
          <cell r="F311">
            <v>52845</v>
          </cell>
          <cell r="G311">
            <v>0</v>
          </cell>
          <cell r="H311">
            <v>0</v>
          </cell>
          <cell r="I311">
            <v>0</v>
          </cell>
          <cell r="J311">
            <v>1065277</v>
          </cell>
          <cell r="K311">
            <v>0</v>
          </cell>
          <cell r="L311">
            <v>42832</v>
          </cell>
          <cell r="M311">
            <v>0</v>
          </cell>
          <cell r="N311">
            <v>33535</v>
          </cell>
          <cell r="O311">
            <v>0</v>
          </cell>
          <cell r="P311">
            <v>0</v>
          </cell>
          <cell r="Q311">
            <v>21300</v>
          </cell>
          <cell r="R311">
            <v>1500</v>
          </cell>
          <cell r="S311">
            <v>0</v>
          </cell>
          <cell r="T311">
            <v>0</v>
          </cell>
          <cell r="U311">
            <v>0</v>
          </cell>
          <cell r="V311">
            <v>0</v>
          </cell>
          <cell r="W311">
            <v>65828</v>
          </cell>
          <cell r="X311">
            <v>0</v>
          </cell>
          <cell r="Y311">
            <v>0</v>
          </cell>
          <cell r="Z311">
            <v>0</v>
          </cell>
          <cell r="AA311">
            <v>701205</v>
          </cell>
          <cell r="AB311">
            <v>68283</v>
          </cell>
          <cell r="AC311">
            <v>168666</v>
          </cell>
          <cell r="AD311">
            <v>8831</v>
          </cell>
          <cell r="AE311">
            <v>56042</v>
          </cell>
          <cell r="AF311">
            <v>0</v>
          </cell>
          <cell r="AG311">
            <v>24927</v>
          </cell>
          <cell r="AH311">
            <v>4900</v>
          </cell>
          <cell r="AI311">
            <v>6270</v>
          </cell>
          <cell r="AJ311">
            <v>8665</v>
          </cell>
          <cell r="AK311">
            <v>2785</v>
          </cell>
          <cell r="AL311">
            <v>12486</v>
          </cell>
          <cell r="AM311">
            <v>4099</v>
          </cell>
          <cell r="AN311">
            <v>23594</v>
          </cell>
          <cell r="AO311">
            <v>3855</v>
          </cell>
          <cell r="AP311">
            <v>14920</v>
          </cell>
          <cell r="AQ311">
            <v>3987</v>
          </cell>
          <cell r="AR311">
            <v>4158</v>
          </cell>
          <cell r="AS311">
            <v>47454</v>
          </cell>
          <cell r="AT311">
            <v>6650</v>
          </cell>
          <cell r="AU311">
            <v>0</v>
          </cell>
          <cell r="AV311">
            <v>17528</v>
          </cell>
          <cell r="AW311">
            <v>10349</v>
          </cell>
          <cell r="AX311">
            <v>0</v>
          </cell>
          <cell r="AY311">
            <v>1500</v>
          </cell>
          <cell r="AZ311">
            <v>12600</v>
          </cell>
          <cell r="BA311">
            <v>10284</v>
          </cell>
          <cell r="BB311">
            <v>15050</v>
          </cell>
          <cell r="BC311">
            <v>0</v>
          </cell>
          <cell r="BD311">
            <v>0</v>
          </cell>
          <cell r="BE311">
            <v>0</v>
          </cell>
          <cell r="BF311">
            <v>0</v>
          </cell>
          <cell r="BG311">
            <v>44771</v>
          </cell>
          <cell r="BH311">
            <v>0</v>
          </cell>
          <cell r="BI311">
            <v>0</v>
          </cell>
          <cell r="BJ311">
            <v>0</v>
          </cell>
          <cell r="BK311">
            <v>97616</v>
          </cell>
          <cell r="BL311">
            <v>0</v>
          </cell>
          <cell r="BM311">
            <v>0</v>
          </cell>
          <cell r="BN311">
            <v>40146</v>
          </cell>
          <cell r="BO311">
            <v>0</v>
          </cell>
          <cell r="BP311">
            <v>0</v>
          </cell>
          <cell r="BQ311">
            <v>0</v>
          </cell>
          <cell r="BR311">
            <v>0</v>
          </cell>
          <cell r="BS311">
            <v>0</v>
          </cell>
          <cell r="BT311">
            <v>40146</v>
          </cell>
        </row>
      </sheetData>
      <sheetData sheetId="19">
        <row r="3">
          <cell r="A3">
            <v>125</v>
          </cell>
        </row>
      </sheetData>
      <sheetData sheetId="20">
        <row r="4">
          <cell r="A4">
            <v>125</v>
          </cell>
        </row>
      </sheetData>
      <sheetData sheetId="21" refreshError="1"/>
      <sheetData sheetId="22" refreshError="1"/>
      <sheetData sheetId="23" refreshError="1"/>
      <sheetData sheetId="2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Schools 2003-04 Budget"/>
      <sheetName val="Budget Coding"/>
      <sheetName val="Standards Fund"/>
      <sheetName val="2003-04-SBUD"/>
      <sheetName val="StdFund"/>
      <sheetName val="Post16"/>
      <sheetName val="DataSec"/>
      <sheetName val="SecPupilsJan03"/>
      <sheetName val="VRQ"/>
      <sheetName val="Sec CoP"/>
      <sheetName val="SecSocialPriority"/>
      <sheetName val="Social Inclusion"/>
      <sheetName val="Clawback02"/>
      <sheetName val="FC All Schools"/>
      <sheetName val="SpecCentres"/>
      <sheetName val="SecRates03"/>
      <sheetName val="SchNameNo"/>
    </sheetNames>
    <sheetDataSet>
      <sheetData sheetId="0" refreshError="1"/>
      <sheetData sheetId="1" refreshError="1"/>
      <sheetData sheetId="2" refreshError="1"/>
      <sheetData sheetId="3" refreshError="1"/>
      <sheetData sheetId="4" refreshError="1">
        <row r="3">
          <cell r="B3">
            <v>325</v>
          </cell>
          <cell r="C3">
            <v>5422</v>
          </cell>
          <cell r="D3" t="str">
            <v>Dene Magna Community School</v>
          </cell>
          <cell r="E3">
            <v>1</v>
          </cell>
          <cell r="F3">
            <v>1</v>
          </cell>
          <cell r="G3">
            <v>445</v>
          </cell>
          <cell r="H3">
            <v>292</v>
          </cell>
          <cell r="I3">
            <v>0</v>
          </cell>
          <cell r="J3">
            <v>737</v>
          </cell>
          <cell r="K3">
            <v>0.2401685393258427</v>
          </cell>
          <cell r="L3">
            <v>177</v>
          </cell>
          <cell r="M3">
            <v>192</v>
          </cell>
          <cell r="N3">
            <v>56</v>
          </cell>
          <cell r="O3">
            <v>106562</v>
          </cell>
          <cell r="P3">
            <v>93788</v>
          </cell>
          <cell r="Q3">
            <v>200350</v>
          </cell>
          <cell r="R3">
            <v>767625</v>
          </cell>
          <cell r="S3">
            <v>610572</v>
          </cell>
          <cell r="T3">
            <v>1378197</v>
          </cell>
          <cell r="U3">
            <v>159755</v>
          </cell>
          <cell r="V3">
            <v>161768</v>
          </cell>
          <cell r="W3">
            <v>321523</v>
          </cell>
          <cell r="X3">
            <v>1699720</v>
          </cell>
          <cell r="Y3">
            <v>0</v>
          </cell>
          <cell r="Z3">
            <v>0.1151685393258427</v>
          </cell>
          <cell r="AA3">
            <v>85</v>
          </cell>
          <cell r="AB3">
            <v>5185</v>
          </cell>
          <cell r="AC3">
            <v>0</v>
          </cell>
          <cell r="AD3">
            <v>0</v>
          </cell>
          <cell r="AE3">
            <v>42303</v>
          </cell>
          <cell r="AF3">
            <v>6720</v>
          </cell>
          <cell r="AG3">
            <v>54208</v>
          </cell>
          <cell r="AH3">
            <v>969</v>
          </cell>
          <cell r="AI3">
            <v>17701</v>
          </cell>
          <cell r="AJ3">
            <v>0</v>
          </cell>
          <cell r="AK3">
            <v>-11325</v>
          </cell>
          <cell r="AL3">
            <v>6362</v>
          </cell>
          <cell r="AM3">
            <v>643</v>
          </cell>
          <cell r="AN3">
            <v>15848</v>
          </cell>
          <cell r="AO3">
            <v>0</v>
          </cell>
          <cell r="AP3">
            <v>1984476</v>
          </cell>
          <cell r="AQ3">
            <v>90000</v>
          </cell>
          <cell r="AR3">
            <v>2074476</v>
          </cell>
          <cell r="AS3">
            <v>60081</v>
          </cell>
          <cell r="AT3">
            <v>35000</v>
          </cell>
          <cell r="AU3">
            <v>25081</v>
          </cell>
          <cell r="AV3">
            <v>2099557</v>
          </cell>
          <cell r="AW3">
            <v>2020268</v>
          </cell>
          <cell r="AX3">
            <v>25081</v>
          </cell>
          <cell r="AY3">
            <v>0</v>
          </cell>
          <cell r="AZ3">
            <v>54208</v>
          </cell>
          <cell r="BA3">
            <v>2099557</v>
          </cell>
          <cell r="BB3">
            <v>148484</v>
          </cell>
          <cell r="BC3">
            <v>90000</v>
          </cell>
          <cell r="BD3">
            <v>148482</v>
          </cell>
          <cell r="BE3">
            <v>1933</v>
          </cell>
          <cell r="BF3">
            <v>1929</v>
          </cell>
          <cell r="BG3">
            <v>0</v>
          </cell>
          <cell r="BH3">
            <v>0</v>
          </cell>
          <cell r="BI3">
            <v>4168</v>
          </cell>
          <cell r="BJ3">
            <v>4170</v>
          </cell>
          <cell r="BK3">
            <v>154585</v>
          </cell>
          <cell r="BL3">
            <v>1854972</v>
          </cell>
          <cell r="BM3">
            <v>445</v>
          </cell>
          <cell r="BN3">
            <v>289</v>
          </cell>
          <cell r="BO3">
            <v>0</v>
          </cell>
          <cell r="BP3">
            <v>734</v>
          </cell>
          <cell r="BQ3">
            <v>447</v>
          </cell>
          <cell r="BR3">
            <v>292</v>
          </cell>
          <cell r="BS3">
            <v>0</v>
          </cell>
          <cell r="BT3">
            <v>739</v>
          </cell>
          <cell r="BU3">
            <v>446</v>
          </cell>
          <cell r="BV3">
            <v>291</v>
          </cell>
          <cell r="BW3">
            <v>0</v>
          </cell>
          <cell r="BX3">
            <v>737</v>
          </cell>
        </row>
        <row r="4">
          <cell r="B4">
            <v>326</v>
          </cell>
          <cell r="C4">
            <v>4039</v>
          </cell>
          <cell r="D4" t="str">
            <v>Berkeley Vale Community School</v>
          </cell>
          <cell r="E4">
            <v>1</v>
          </cell>
          <cell r="G4">
            <v>123</v>
          </cell>
          <cell r="H4">
            <v>94</v>
          </cell>
          <cell r="I4">
            <v>23</v>
          </cell>
          <cell r="J4">
            <v>240</v>
          </cell>
          <cell r="K4">
            <v>0.30622009569377989</v>
          </cell>
          <cell r="L4">
            <v>66</v>
          </cell>
          <cell r="M4">
            <v>88</v>
          </cell>
          <cell r="N4">
            <v>16</v>
          </cell>
          <cell r="O4">
            <v>106562</v>
          </cell>
          <cell r="P4">
            <v>93788</v>
          </cell>
          <cell r="Q4">
            <v>200350</v>
          </cell>
          <cell r="R4">
            <v>212175</v>
          </cell>
          <cell r="S4">
            <v>196554</v>
          </cell>
          <cell r="T4">
            <v>408729</v>
          </cell>
          <cell r="U4">
            <v>44157</v>
          </cell>
          <cell r="V4">
            <v>52076</v>
          </cell>
          <cell r="W4">
            <v>96233</v>
          </cell>
          <cell r="X4">
            <v>504962</v>
          </cell>
          <cell r="Y4">
            <v>123778</v>
          </cell>
          <cell r="Z4">
            <v>0.17224880382775121</v>
          </cell>
          <cell r="AA4">
            <v>37</v>
          </cell>
          <cell r="AB4">
            <v>2257</v>
          </cell>
          <cell r="AC4">
            <v>0</v>
          </cell>
          <cell r="AD4">
            <v>0</v>
          </cell>
          <cell r="AE4">
            <v>15774</v>
          </cell>
          <cell r="AF4">
            <v>3080</v>
          </cell>
          <cell r="AG4">
            <v>21111</v>
          </cell>
          <cell r="AH4">
            <v>306</v>
          </cell>
          <cell r="AI4">
            <v>13973</v>
          </cell>
          <cell r="AJ4">
            <v>62250</v>
          </cell>
          <cell r="AK4">
            <v>-5303</v>
          </cell>
          <cell r="AL4">
            <v>15395</v>
          </cell>
          <cell r="AM4">
            <v>0</v>
          </cell>
          <cell r="AN4">
            <v>4528</v>
          </cell>
          <cell r="AO4">
            <v>-1789</v>
          </cell>
          <cell r="AP4">
            <v>939561</v>
          </cell>
          <cell r="AQ4">
            <v>75000</v>
          </cell>
          <cell r="AR4">
            <v>1014561</v>
          </cell>
          <cell r="AS4">
            <v>28090</v>
          </cell>
          <cell r="AU4">
            <v>28090</v>
          </cell>
          <cell r="AV4">
            <v>1042651</v>
          </cell>
          <cell r="AW4">
            <v>869672</v>
          </cell>
          <cell r="AX4">
            <v>28090</v>
          </cell>
          <cell r="AY4">
            <v>123778</v>
          </cell>
          <cell r="AZ4">
            <v>21111</v>
          </cell>
          <cell r="BA4">
            <v>1042651</v>
          </cell>
          <cell r="BB4">
            <v>61124</v>
          </cell>
          <cell r="BC4">
            <v>75000</v>
          </cell>
          <cell r="BD4">
            <v>61129</v>
          </cell>
          <cell r="BE4">
            <v>2158</v>
          </cell>
          <cell r="BF4">
            <v>2161</v>
          </cell>
          <cell r="BG4">
            <v>9526</v>
          </cell>
          <cell r="BH4">
            <v>9521</v>
          </cell>
          <cell r="BI4">
            <v>1623</v>
          </cell>
          <cell r="BJ4">
            <v>1624</v>
          </cell>
          <cell r="BK4">
            <v>74431</v>
          </cell>
          <cell r="BL4">
            <v>893220</v>
          </cell>
          <cell r="BM4">
            <v>142</v>
          </cell>
          <cell r="BN4">
            <v>102</v>
          </cell>
          <cell r="BO4">
            <v>32</v>
          </cell>
          <cell r="BP4">
            <v>276</v>
          </cell>
          <cell r="BQ4">
            <v>128</v>
          </cell>
          <cell r="BR4">
            <v>94</v>
          </cell>
          <cell r="BS4">
            <v>32</v>
          </cell>
          <cell r="BT4">
            <v>254</v>
          </cell>
          <cell r="BU4">
            <v>134</v>
          </cell>
          <cell r="BV4">
            <v>97</v>
          </cell>
          <cell r="BW4">
            <v>32</v>
          </cell>
          <cell r="BX4">
            <v>263</v>
          </cell>
        </row>
        <row r="5">
          <cell r="B5">
            <v>327</v>
          </cell>
          <cell r="C5">
            <v>5423</v>
          </cell>
          <cell r="D5" t="str">
            <v>Lakers School</v>
          </cell>
          <cell r="E5">
            <v>1</v>
          </cell>
          <cell r="F5">
            <v>1</v>
          </cell>
          <cell r="G5">
            <v>514</v>
          </cell>
          <cell r="H5">
            <v>363</v>
          </cell>
          <cell r="I5">
            <v>0</v>
          </cell>
          <cell r="J5">
            <v>877</v>
          </cell>
          <cell r="K5">
            <v>0.31208053691275167</v>
          </cell>
          <cell r="L5">
            <v>274</v>
          </cell>
          <cell r="M5">
            <v>264</v>
          </cell>
          <cell r="N5">
            <v>87</v>
          </cell>
          <cell r="O5">
            <v>106562</v>
          </cell>
          <cell r="P5">
            <v>93788</v>
          </cell>
          <cell r="Q5">
            <v>200350</v>
          </cell>
          <cell r="R5">
            <v>886650</v>
          </cell>
          <cell r="S5">
            <v>759033</v>
          </cell>
          <cell r="T5">
            <v>1645683</v>
          </cell>
          <cell r="U5">
            <v>184526</v>
          </cell>
          <cell r="V5">
            <v>201102</v>
          </cell>
          <cell r="W5">
            <v>385628</v>
          </cell>
          <cell r="X5">
            <v>2031311</v>
          </cell>
          <cell r="Y5">
            <v>0</v>
          </cell>
          <cell r="Z5">
            <v>0.1621923937360179</v>
          </cell>
          <cell r="AA5">
            <v>142</v>
          </cell>
          <cell r="AB5">
            <v>8662</v>
          </cell>
          <cell r="AC5">
            <v>0</v>
          </cell>
          <cell r="AD5">
            <v>0</v>
          </cell>
          <cell r="AE5">
            <v>65486</v>
          </cell>
          <cell r="AF5">
            <v>9240</v>
          </cell>
          <cell r="AG5">
            <v>83388</v>
          </cell>
          <cell r="AH5">
            <v>6834</v>
          </cell>
          <cell r="AI5">
            <v>28705</v>
          </cell>
          <cell r="AJ5">
            <v>0</v>
          </cell>
          <cell r="AK5">
            <v>-19999</v>
          </cell>
          <cell r="AL5">
            <v>8091</v>
          </cell>
          <cell r="AM5">
            <v>643</v>
          </cell>
          <cell r="AN5">
            <v>24621</v>
          </cell>
          <cell r="AO5">
            <v>0</v>
          </cell>
          <cell r="AP5">
            <v>2363944</v>
          </cell>
          <cell r="AQ5">
            <v>90000</v>
          </cell>
          <cell r="AR5">
            <v>2453944</v>
          </cell>
          <cell r="AS5">
            <v>67840</v>
          </cell>
          <cell r="AU5">
            <v>67840</v>
          </cell>
          <cell r="AV5">
            <v>2521784</v>
          </cell>
          <cell r="AW5">
            <v>2370556</v>
          </cell>
          <cell r="AX5">
            <v>67840</v>
          </cell>
          <cell r="AY5">
            <v>0</v>
          </cell>
          <cell r="AZ5">
            <v>83388</v>
          </cell>
          <cell r="BA5">
            <v>2521784</v>
          </cell>
          <cell r="BB5">
            <v>175432</v>
          </cell>
          <cell r="BC5">
            <v>90000</v>
          </cell>
          <cell r="BD5">
            <v>175427</v>
          </cell>
          <cell r="BE5">
            <v>5224</v>
          </cell>
          <cell r="BF5">
            <v>5218</v>
          </cell>
          <cell r="BG5">
            <v>0</v>
          </cell>
          <cell r="BH5">
            <v>0</v>
          </cell>
          <cell r="BI5">
            <v>6420</v>
          </cell>
          <cell r="BJ5">
            <v>6414</v>
          </cell>
          <cell r="BK5">
            <v>187076</v>
          </cell>
          <cell r="BL5">
            <v>2244708</v>
          </cell>
          <cell r="BM5">
            <v>541</v>
          </cell>
          <cell r="BN5">
            <v>285</v>
          </cell>
          <cell r="BO5">
            <v>0</v>
          </cell>
          <cell r="BP5">
            <v>826</v>
          </cell>
          <cell r="BQ5">
            <v>536</v>
          </cell>
          <cell r="BR5">
            <v>323</v>
          </cell>
          <cell r="BS5">
            <v>0</v>
          </cell>
          <cell r="BT5">
            <v>859</v>
          </cell>
          <cell r="BU5">
            <v>538</v>
          </cell>
          <cell r="BV5">
            <v>307</v>
          </cell>
          <cell r="BW5">
            <v>0</v>
          </cell>
          <cell r="BX5">
            <v>845</v>
          </cell>
        </row>
        <row r="6">
          <cell r="B6">
            <v>328</v>
          </cell>
          <cell r="C6">
            <v>4024</v>
          </cell>
          <cell r="D6" t="str">
            <v>Cleeve School</v>
          </cell>
          <cell r="E6">
            <v>1</v>
          </cell>
          <cell r="F6">
            <v>1</v>
          </cell>
          <cell r="G6">
            <v>774</v>
          </cell>
          <cell r="H6">
            <v>504</v>
          </cell>
          <cell r="I6">
            <v>239</v>
          </cell>
          <cell r="J6">
            <v>1517</v>
          </cell>
          <cell r="K6">
            <v>0.16082317073170732</v>
          </cell>
          <cell r="L6">
            <v>206</v>
          </cell>
          <cell r="M6">
            <v>249</v>
          </cell>
          <cell r="N6">
            <v>52</v>
          </cell>
          <cell r="O6">
            <v>106562</v>
          </cell>
          <cell r="P6">
            <v>93788</v>
          </cell>
          <cell r="Q6">
            <v>200350</v>
          </cell>
          <cell r="R6">
            <v>1335150</v>
          </cell>
          <cell r="S6">
            <v>1053864</v>
          </cell>
          <cell r="T6">
            <v>2389014</v>
          </cell>
          <cell r="U6">
            <v>277866</v>
          </cell>
          <cell r="V6">
            <v>279216</v>
          </cell>
          <cell r="W6">
            <v>557082</v>
          </cell>
          <cell r="X6">
            <v>2946096</v>
          </cell>
          <cell r="Y6">
            <v>949446</v>
          </cell>
          <cell r="Z6">
            <v>6.8597560975609762E-2</v>
          </cell>
          <cell r="AA6">
            <v>88</v>
          </cell>
          <cell r="AB6">
            <v>5368</v>
          </cell>
          <cell r="AC6">
            <v>0</v>
          </cell>
          <cell r="AD6">
            <v>0</v>
          </cell>
          <cell r="AE6">
            <v>49234</v>
          </cell>
          <cell r="AF6">
            <v>8715</v>
          </cell>
          <cell r="AG6">
            <v>63317</v>
          </cell>
          <cell r="AH6">
            <v>0</v>
          </cell>
          <cell r="AI6">
            <v>13625</v>
          </cell>
          <cell r="AJ6">
            <v>0</v>
          </cell>
          <cell r="AK6">
            <v>-11182</v>
          </cell>
          <cell r="AL6">
            <v>8735</v>
          </cell>
          <cell r="AM6">
            <v>643</v>
          </cell>
          <cell r="AN6">
            <v>14716</v>
          </cell>
          <cell r="AO6">
            <v>-53488</v>
          </cell>
          <cell r="AP6">
            <v>4132258</v>
          </cell>
          <cell r="AQ6">
            <v>105000</v>
          </cell>
          <cell r="AR6">
            <v>4237258</v>
          </cell>
          <cell r="AS6">
            <v>109053</v>
          </cell>
          <cell r="AU6">
            <v>109053</v>
          </cell>
          <cell r="AV6">
            <v>4346311</v>
          </cell>
          <cell r="AW6">
            <v>3224495</v>
          </cell>
          <cell r="AX6">
            <v>109053</v>
          </cell>
          <cell r="AY6">
            <v>949446</v>
          </cell>
          <cell r="AZ6">
            <v>63317</v>
          </cell>
          <cell r="BA6">
            <v>4346311</v>
          </cell>
          <cell r="BB6">
            <v>239963</v>
          </cell>
          <cell r="BC6">
            <v>105000</v>
          </cell>
          <cell r="BD6">
            <v>239961</v>
          </cell>
          <cell r="BE6">
            <v>8385</v>
          </cell>
          <cell r="BF6">
            <v>8389</v>
          </cell>
          <cell r="BG6">
            <v>73038</v>
          </cell>
          <cell r="BH6">
            <v>73034</v>
          </cell>
          <cell r="BI6">
            <v>4865</v>
          </cell>
          <cell r="BJ6">
            <v>4871</v>
          </cell>
          <cell r="BK6">
            <v>326251</v>
          </cell>
          <cell r="BL6">
            <v>3915060</v>
          </cell>
          <cell r="BM6">
            <v>784</v>
          </cell>
          <cell r="BN6">
            <v>487</v>
          </cell>
          <cell r="BO6">
            <v>264</v>
          </cell>
          <cell r="BP6">
            <v>1535</v>
          </cell>
          <cell r="BQ6">
            <v>784</v>
          </cell>
          <cell r="BR6">
            <v>485</v>
          </cell>
          <cell r="BS6">
            <v>247</v>
          </cell>
          <cell r="BT6">
            <v>1516</v>
          </cell>
          <cell r="BU6">
            <v>784</v>
          </cell>
          <cell r="BV6">
            <v>486</v>
          </cell>
          <cell r="BW6">
            <v>254</v>
          </cell>
          <cell r="BX6">
            <v>1524</v>
          </cell>
        </row>
        <row r="7">
          <cell r="B7">
            <v>330</v>
          </cell>
          <cell r="C7">
            <v>4015</v>
          </cell>
          <cell r="D7" t="str">
            <v>Beaufort Community School</v>
          </cell>
          <cell r="E7">
            <v>1</v>
          </cell>
          <cell r="G7">
            <v>655</v>
          </cell>
          <cell r="H7">
            <v>381</v>
          </cell>
          <cell r="I7">
            <v>111</v>
          </cell>
          <cell r="J7">
            <v>1147</v>
          </cell>
          <cell r="K7">
            <v>0.29277566539923955</v>
          </cell>
          <cell r="L7">
            <v>303</v>
          </cell>
          <cell r="M7">
            <v>585</v>
          </cell>
          <cell r="N7">
            <v>135</v>
          </cell>
          <cell r="O7">
            <v>106562</v>
          </cell>
          <cell r="P7">
            <v>93788</v>
          </cell>
          <cell r="Q7">
            <v>200350</v>
          </cell>
          <cell r="R7">
            <v>1129875</v>
          </cell>
          <cell r="S7">
            <v>796671</v>
          </cell>
          <cell r="T7">
            <v>1926546</v>
          </cell>
          <cell r="U7">
            <v>235145</v>
          </cell>
          <cell r="V7">
            <v>211074</v>
          </cell>
          <cell r="W7">
            <v>446219</v>
          </cell>
          <cell r="X7">
            <v>2372765</v>
          </cell>
          <cell r="Y7">
            <v>405694</v>
          </cell>
          <cell r="Z7">
            <v>0.15114068441064638</v>
          </cell>
          <cell r="AA7">
            <v>157</v>
          </cell>
          <cell r="AB7">
            <v>9577</v>
          </cell>
          <cell r="AC7">
            <v>181271</v>
          </cell>
          <cell r="AD7">
            <v>46795</v>
          </cell>
          <cell r="AE7">
            <v>72417</v>
          </cell>
          <cell r="AF7">
            <v>20475</v>
          </cell>
          <cell r="AG7">
            <v>330535</v>
          </cell>
          <cell r="AH7">
            <v>18462</v>
          </cell>
          <cell r="AI7">
            <v>33889</v>
          </cell>
          <cell r="AJ7">
            <v>0</v>
          </cell>
          <cell r="AK7">
            <v>236</v>
          </cell>
          <cell r="AL7">
            <v>48926</v>
          </cell>
          <cell r="AM7">
            <v>0</v>
          </cell>
          <cell r="AN7">
            <v>38205</v>
          </cell>
          <cell r="AO7">
            <v>-4228</v>
          </cell>
          <cell r="AP7">
            <v>3444834</v>
          </cell>
          <cell r="AQ7">
            <v>90000</v>
          </cell>
          <cell r="AR7">
            <v>3534834</v>
          </cell>
          <cell r="AS7">
            <v>82468</v>
          </cell>
          <cell r="AU7">
            <v>82468</v>
          </cell>
          <cell r="AV7">
            <v>3617302</v>
          </cell>
          <cell r="AW7">
            <v>2798605</v>
          </cell>
          <cell r="AX7">
            <v>82468</v>
          </cell>
          <cell r="AY7">
            <v>405694</v>
          </cell>
          <cell r="AZ7">
            <v>330535</v>
          </cell>
          <cell r="BA7">
            <v>3617302</v>
          </cell>
          <cell r="BB7">
            <v>208357</v>
          </cell>
          <cell r="BC7">
            <v>90000</v>
          </cell>
          <cell r="BD7">
            <v>208354</v>
          </cell>
          <cell r="BE7">
            <v>6340</v>
          </cell>
          <cell r="BF7">
            <v>6344</v>
          </cell>
          <cell r="BG7">
            <v>31210</v>
          </cell>
          <cell r="BH7">
            <v>31207</v>
          </cell>
          <cell r="BI7">
            <v>25423</v>
          </cell>
          <cell r="BJ7">
            <v>25426</v>
          </cell>
          <cell r="BK7">
            <v>271330</v>
          </cell>
          <cell r="BL7">
            <v>3255972</v>
          </cell>
          <cell r="BM7">
            <v>601</v>
          </cell>
          <cell r="BN7">
            <v>359</v>
          </cell>
          <cell r="BO7">
            <v>95</v>
          </cell>
          <cell r="BP7">
            <v>1055</v>
          </cell>
          <cell r="BQ7">
            <v>641</v>
          </cell>
          <cell r="BR7">
            <v>354</v>
          </cell>
          <cell r="BS7">
            <v>90</v>
          </cell>
          <cell r="BT7">
            <v>1085</v>
          </cell>
          <cell r="BU7">
            <v>624</v>
          </cell>
          <cell r="BV7">
            <v>356</v>
          </cell>
          <cell r="BW7">
            <v>92</v>
          </cell>
          <cell r="BX7">
            <v>1072</v>
          </cell>
        </row>
        <row r="8">
          <cell r="B8">
            <v>331</v>
          </cell>
          <cell r="C8">
            <v>5408</v>
          </cell>
          <cell r="D8" t="str">
            <v>Balcarras School</v>
          </cell>
          <cell r="E8">
            <v>1</v>
          </cell>
          <cell r="F8">
            <v>1</v>
          </cell>
          <cell r="G8">
            <v>591</v>
          </cell>
          <cell r="H8">
            <v>358</v>
          </cell>
          <cell r="I8">
            <v>230</v>
          </cell>
          <cell r="J8">
            <v>1179</v>
          </cell>
          <cell r="K8">
            <v>0.13230769230769232</v>
          </cell>
          <cell r="L8">
            <v>126</v>
          </cell>
          <cell r="M8">
            <v>151</v>
          </cell>
          <cell r="N8">
            <v>19</v>
          </cell>
          <cell r="O8">
            <v>106562</v>
          </cell>
          <cell r="P8">
            <v>93788</v>
          </cell>
          <cell r="Q8">
            <v>200350</v>
          </cell>
          <cell r="R8">
            <v>1019475</v>
          </cell>
          <cell r="S8">
            <v>748578</v>
          </cell>
          <cell r="T8">
            <v>1768053</v>
          </cell>
          <cell r="U8">
            <v>212169</v>
          </cell>
          <cell r="V8">
            <v>198332</v>
          </cell>
          <cell r="W8">
            <v>410501</v>
          </cell>
          <cell r="X8">
            <v>2178554</v>
          </cell>
          <cell r="Y8">
            <v>986662</v>
          </cell>
          <cell r="Z8">
            <v>4.5128205128205132E-2</v>
          </cell>
          <cell r="AA8">
            <v>43</v>
          </cell>
          <cell r="AB8">
            <v>2623</v>
          </cell>
          <cell r="AC8">
            <v>0</v>
          </cell>
          <cell r="AD8">
            <v>0</v>
          </cell>
          <cell r="AE8">
            <v>30114</v>
          </cell>
          <cell r="AF8">
            <v>5285</v>
          </cell>
          <cell r="AG8">
            <v>38022</v>
          </cell>
          <cell r="AH8">
            <v>0</v>
          </cell>
          <cell r="AI8">
            <v>6532</v>
          </cell>
          <cell r="AJ8">
            <v>0</v>
          </cell>
          <cell r="AK8">
            <v>17220</v>
          </cell>
          <cell r="AL8">
            <v>8982</v>
          </cell>
          <cell r="AM8">
            <v>643</v>
          </cell>
          <cell r="AN8">
            <v>5377</v>
          </cell>
          <cell r="AO8">
            <v>-86235</v>
          </cell>
          <cell r="AP8">
            <v>3356107</v>
          </cell>
          <cell r="AQ8">
            <v>90000</v>
          </cell>
          <cell r="AR8">
            <v>3446107</v>
          </cell>
          <cell r="AS8">
            <v>83868</v>
          </cell>
          <cell r="AU8">
            <v>83868</v>
          </cell>
          <cell r="AV8">
            <v>3529975</v>
          </cell>
          <cell r="AW8">
            <v>2421423</v>
          </cell>
          <cell r="AX8">
            <v>83868</v>
          </cell>
          <cell r="AY8">
            <v>986662</v>
          </cell>
          <cell r="AZ8">
            <v>38022</v>
          </cell>
          <cell r="BA8">
            <v>3529975</v>
          </cell>
          <cell r="BB8">
            <v>179343</v>
          </cell>
          <cell r="BC8">
            <v>90000</v>
          </cell>
          <cell r="BD8">
            <v>179340</v>
          </cell>
          <cell r="BE8">
            <v>6456</v>
          </cell>
          <cell r="BF8">
            <v>6451</v>
          </cell>
          <cell r="BG8">
            <v>75898</v>
          </cell>
          <cell r="BH8">
            <v>75897</v>
          </cell>
          <cell r="BI8">
            <v>2922</v>
          </cell>
          <cell r="BJ8">
            <v>2925</v>
          </cell>
          <cell r="BK8">
            <v>264619</v>
          </cell>
          <cell r="BL8">
            <v>3175356</v>
          </cell>
          <cell r="BM8">
            <v>559</v>
          </cell>
          <cell r="BN8">
            <v>367</v>
          </cell>
          <cell r="BO8">
            <v>195</v>
          </cell>
          <cell r="BP8">
            <v>1121</v>
          </cell>
          <cell r="BQ8">
            <v>562</v>
          </cell>
          <cell r="BR8">
            <v>349</v>
          </cell>
          <cell r="BS8">
            <v>219</v>
          </cell>
          <cell r="BT8">
            <v>1130</v>
          </cell>
          <cell r="BU8">
            <v>561</v>
          </cell>
          <cell r="BV8">
            <v>357</v>
          </cell>
          <cell r="BW8">
            <v>209</v>
          </cell>
          <cell r="BX8">
            <v>1127</v>
          </cell>
        </row>
        <row r="9">
          <cell r="B9">
            <v>332</v>
          </cell>
          <cell r="C9">
            <v>5414</v>
          </cell>
          <cell r="D9" t="str">
            <v>Chipping Campden School</v>
          </cell>
          <cell r="E9">
            <v>1</v>
          </cell>
          <cell r="F9">
            <v>1</v>
          </cell>
          <cell r="G9">
            <v>544</v>
          </cell>
          <cell r="H9">
            <v>364</v>
          </cell>
          <cell r="I9">
            <v>234</v>
          </cell>
          <cell r="J9">
            <v>1142</v>
          </cell>
          <cell r="K9">
            <v>0.16307692307692306</v>
          </cell>
          <cell r="L9">
            <v>148</v>
          </cell>
          <cell r="M9">
            <v>80</v>
          </cell>
          <cell r="N9">
            <v>21</v>
          </cell>
          <cell r="O9">
            <v>106562</v>
          </cell>
          <cell r="P9">
            <v>93788</v>
          </cell>
          <cell r="Q9">
            <v>200350</v>
          </cell>
          <cell r="R9">
            <v>938400</v>
          </cell>
          <cell r="S9">
            <v>761124</v>
          </cell>
          <cell r="T9">
            <v>1699524</v>
          </cell>
          <cell r="U9">
            <v>195296</v>
          </cell>
          <cell r="V9">
            <v>201656</v>
          </cell>
          <cell r="W9">
            <v>396952</v>
          </cell>
          <cell r="X9">
            <v>2096476</v>
          </cell>
          <cell r="Y9">
            <v>829256</v>
          </cell>
          <cell r="Z9">
            <v>7.3846153846153853E-2</v>
          </cell>
          <cell r="AA9">
            <v>67</v>
          </cell>
          <cell r="AB9">
            <v>4087</v>
          </cell>
          <cell r="AC9">
            <v>0</v>
          </cell>
          <cell r="AD9">
            <v>0</v>
          </cell>
          <cell r="AE9">
            <v>35372</v>
          </cell>
          <cell r="AF9">
            <v>2800</v>
          </cell>
          <cell r="AG9">
            <v>42259</v>
          </cell>
          <cell r="AH9">
            <v>0</v>
          </cell>
          <cell r="AI9">
            <v>9863</v>
          </cell>
          <cell r="AJ9">
            <v>0</v>
          </cell>
          <cell r="AK9">
            <v>7633</v>
          </cell>
          <cell r="AL9">
            <v>6569</v>
          </cell>
          <cell r="AM9">
            <v>643</v>
          </cell>
          <cell r="AN9">
            <v>5943</v>
          </cell>
          <cell r="AO9">
            <v>-25385</v>
          </cell>
          <cell r="AP9">
            <v>3173607</v>
          </cell>
          <cell r="AQ9">
            <v>90000</v>
          </cell>
          <cell r="AR9">
            <v>3263607</v>
          </cell>
          <cell r="AS9">
            <v>83422</v>
          </cell>
          <cell r="AU9">
            <v>83422</v>
          </cell>
          <cell r="AV9">
            <v>3347029</v>
          </cell>
          <cell r="AW9">
            <v>2392092</v>
          </cell>
          <cell r="AX9">
            <v>83422</v>
          </cell>
          <cell r="AY9">
            <v>829256</v>
          </cell>
          <cell r="AZ9">
            <v>42259</v>
          </cell>
          <cell r="BA9">
            <v>3347029</v>
          </cell>
          <cell r="BB9">
            <v>177084</v>
          </cell>
          <cell r="BC9">
            <v>90000</v>
          </cell>
          <cell r="BD9">
            <v>177084</v>
          </cell>
          <cell r="BE9">
            <v>6418</v>
          </cell>
          <cell r="BF9">
            <v>6417</v>
          </cell>
          <cell r="BG9">
            <v>63788</v>
          </cell>
          <cell r="BH9">
            <v>63789</v>
          </cell>
          <cell r="BI9">
            <v>3247</v>
          </cell>
          <cell r="BJ9">
            <v>3251</v>
          </cell>
          <cell r="BK9">
            <v>250537</v>
          </cell>
          <cell r="BL9">
            <v>3006492</v>
          </cell>
          <cell r="BM9">
            <v>535</v>
          </cell>
          <cell r="BN9">
            <v>345</v>
          </cell>
          <cell r="BO9">
            <v>196</v>
          </cell>
          <cell r="BP9">
            <v>1076</v>
          </cell>
          <cell r="BQ9">
            <v>538</v>
          </cell>
          <cell r="BR9">
            <v>362</v>
          </cell>
          <cell r="BS9">
            <v>217</v>
          </cell>
          <cell r="BT9">
            <v>1117</v>
          </cell>
          <cell r="BU9">
            <v>537</v>
          </cell>
          <cell r="BV9">
            <v>355</v>
          </cell>
          <cell r="BW9">
            <v>208</v>
          </cell>
          <cell r="BX9">
            <v>1100</v>
          </cell>
        </row>
        <row r="10">
          <cell r="B10">
            <v>334</v>
          </cell>
          <cell r="C10">
            <v>5419</v>
          </cell>
          <cell r="D10" t="str">
            <v>Cirencester Kingshill School</v>
          </cell>
          <cell r="E10">
            <v>1</v>
          </cell>
          <cell r="F10">
            <v>1</v>
          </cell>
          <cell r="G10">
            <v>499</v>
          </cell>
          <cell r="H10">
            <v>321</v>
          </cell>
          <cell r="I10">
            <v>0</v>
          </cell>
          <cell r="J10">
            <v>820</v>
          </cell>
          <cell r="K10">
            <v>0.1946222791293214</v>
          </cell>
          <cell r="L10">
            <v>160</v>
          </cell>
          <cell r="M10">
            <v>141</v>
          </cell>
          <cell r="N10">
            <v>27</v>
          </cell>
          <cell r="O10">
            <v>106562</v>
          </cell>
          <cell r="P10">
            <v>93788</v>
          </cell>
          <cell r="Q10">
            <v>200350</v>
          </cell>
          <cell r="R10">
            <v>860775</v>
          </cell>
          <cell r="S10">
            <v>671211</v>
          </cell>
          <cell r="T10">
            <v>1531986</v>
          </cell>
          <cell r="U10">
            <v>179141</v>
          </cell>
          <cell r="V10">
            <v>177834</v>
          </cell>
          <cell r="W10">
            <v>356975</v>
          </cell>
          <cell r="X10">
            <v>1888961</v>
          </cell>
          <cell r="Y10">
            <v>0</v>
          </cell>
          <cell r="Z10">
            <v>9.4750320102432783E-2</v>
          </cell>
          <cell r="AA10">
            <v>78</v>
          </cell>
          <cell r="AB10">
            <v>4758</v>
          </cell>
          <cell r="AC10">
            <v>0</v>
          </cell>
          <cell r="AD10">
            <v>0</v>
          </cell>
          <cell r="AE10">
            <v>38240</v>
          </cell>
          <cell r="AF10">
            <v>4935</v>
          </cell>
          <cell r="AG10">
            <v>47933</v>
          </cell>
          <cell r="AH10">
            <v>0</v>
          </cell>
          <cell r="AI10">
            <v>13640</v>
          </cell>
          <cell r="AJ10">
            <v>0</v>
          </cell>
          <cell r="AK10">
            <v>-13727</v>
          </cell>
          <cell r="AL10">
            <v>10879</v>
          </cell>
          <cell r="AM10">
            <v>643</v>
          </cell>
          <cell r="AN10">
            <v>7641</v>
          </cell>
          <cell r="AO10">
            <v>0</v>
          </cell>
          <cell r="AP10">
            <v>2156320</v>
          </cell>
          <cell r="AQ10">
            <v>90000</v>
          </cell>
          <cell r="AR10">
            <v>2246320</v>
          </cell>
          <cell r="AS10">
            <v>64533</v>
          </cell>
          <cell r="AU10">
            <v>64533</v>
          </cell>
          <cell r="AV10">
            <v>2310853</v>
          </cell>
          <cell r="AW10">
            <v>2198387</v>
          </cell>
          <cell r="AX10">
            <v>64533</v>
          </cell>
          <cell r="AY10">
            <v>0</v>
          </cell>
          <cell r="AZ10">
            <v>47933</v>
          </cell>
          <cell r="BA10">
            <v>2310853</v>
          </cell>
          <cell r="BB10">
            <v>162179</v>
          </cell>
          <cell r="BC10">
            <v>90000</v>
          </cell>
          <cell r="BD10">
            <v>162184</v>
          </cell>
          <cell r="BE10">
            <v>4965</v>
          </cell>
          <cell r="BF10">
            <v>4964</v>
          </cell>
          <cell r="BG10">
            <v>0</v>
          </cell>
          <cell r="BH10">
            <v>0</v>
          </cell>
          <cell r="BI10">
            <v>3689</v>
          </cell>
          <cell r="BJ10">
            <v>3687</v>
          </cell>
          <cell r="BK10">
            <v>170833</v>
          </cell>
          <cell r="BL10">
            <v>2050020</v>
          </cell>
          <cell r="BM10">
            <v>518</v>
          </cell>
          <cell r="BN10">
            <v>305</v>
          </cell>
          <cell r="BO10">
            <v>0</v>
          </cell>
          <cell r="BP10">
            <v>823</v>
          </cell>
          <cell r="BQ10">
            <v>492</v>
          </cell>
          <cell r="BR10">
            <v>323</v>
          </cell>
          <cell r="BS10">
            <v>1</v>
          </cell>
          <cell r="BT10">
            <v>816</v>
          </cell>
          <cell r="BU10">
            <v>503</v>
          </cell>
          <cell r="BV10">
            <v>316</v>
          </cell>
          <cell r="BW10">
            <v>1</v>
          </cell>
          <cell r="BX10">
            <v>820</v>
          </cell>
        </row>
        <row r="11">
          <cell r="B11">
            <v>335</v>
          </cell>
          <cell r="C11">
            <v>5412</v>
          </cell>
          <cell r="D11" t="str">
            <v>Chosen Hill School</v>
          </cell>
          <cell r="E11">
            <v>1</v>
          </cell>
          <cell r="F11">
            <v>1</v>
          </cell>
          <cell r="G11">
            <v>684</v>
          </cell>
          <cell r="H11">
            <v>458</v>
          </cell>
          <cell r="I11">
            <v>242</v>
          </cell>
          <cell r="J11">
            <v>1384</v>
          </cell>
          <cell r="K11">
            <v>0.11921708185053381</v>
          </cell>
          <cell r="L11">
            <v>136</v>
          </cell>
          <cell r="M11">
            <v>173</v>
          </cell>
          <cell r="N11">
            <v>50</v>
          </cell>
          <cell r="O11">
            <v>106562</v>
          </cell>
          <cell r="P11">
            <v>93788</v>
          </cell>
          <cell r="Q11">
            <v>200350</v>
          </cell>
          <cell r="R11">
            <v>1179900</v>
          </cell>
          <cell r="S11">
            <v>957678</v>
          </cell>
          <cell r="T11">
            <v>2137578</v>
          </cell>
          <cell r="U11">
            <v>245556</v>
          </cell>
          <cell r="V11">
            <v>253732</v>
          </cell>
          <cell r="W11">
            <v>499288</v>
          </cell>
          <cell r="X11">
            <v>2636866</v>
          </cell>
          <cell r="Y11">
            <v>887540</v>
          </cell>
          <cell r="Z11">
            <v>5.1601423487544484E-2</v>
          </cell>
          <cell r="AA11">
            <v>59</v>
          </cell>
          <cell r="AB11">
            <v>3599</v>
          </cell>
          <cell r="AC11">
            <v>0</v>
          </cell>
          <cell r="AD11">
            <v>0</v>
          </cell>
          <cell r="AE11">
            <v>32504</v>
          </cell>
          <cell r="AF11">
            <v>6055</v>
          </cell>
          <cell r="AG11">
            <v>42158</v>
          </cell>
          <cell r="AH11">
            <v>306</v>
          </cell>
          <cell r="AI11">
            <v>11884</v>
          </cell>
          <cell r="AJ11">
            <v>0</v>
          </cell>
          <cell r="AK11">
            <v>6010</v>
          </cell>
          <cell r="AL11">
            <v>7683</v>
          </cell>
          <cell r="AM11">
            <v>643</v>
          </cell>
          <cell r="AN11">
            <v>14150</v>
          </cell>
          <cell r="AO11">
            <v>-35805</v>
          </cell>
          <cell r="AP11">
            <v>3771785</v>
          </cell>
          <cell r="AQ11">
            <v>105000</v>
          </cell>
          <cell r="AR11">
            <v>3876785</v>
          </cell>
          <cell r="AS11">
            <v>100340</v>
          </cell>
          <cell r="AU11">
            <v>100340</v>
          </cell>
          <cell r="AV11">
            <v>3977125</v>
          </cell>
          <cell r="AW11">
            <v>2947087</v>
          </cell>
          <cell r="AX11">
            <v>100340</v>
          </cell>
          <cell r="AY11">
            <v>887540</v>
          </cell>
          <cell r="AZ11">
            <v>42158</v>
          </cell>
          <cell r="BA11">
            <v>3977125</v>
          </cell>
          <cell r="BB11">
            <v>218623</v>
          </cell>
          <cell r="BC11">
            <v>105000</v>
          </cell>
          <cell r="BD11">
            <v>218622</v>
          </cell>
          <cell r="BE11">
            <v>7724</v>
          </cell>
          <cell r="BF11">
            <v>7718</v>
          </cell>
          <cell r="BG11">
            <v>68276</v>
          </cell>
          <cell r="BH11">
            <v>68272</v>
          </cell>
          <cell r="BI11">
            <v>3242</v>
          </cell>
          <cell r="BJ11">
            <v>3243</v>
          </cell>
          <cell r="BK11">
            <v>297865</v>
          </cell>
          <cell r="BL11">
            <v>3574260</v>
          </cell>
          <cell r="BM11">
            <v>686</v>
          </cell>
          <cell r="BN11">
            <v>419</v>
          </cell>
          <cell r="BO11">
            <v>230</v>
          </cell>
          <cell r="BP11">
            <v>1335</v>
          </cell>
          <cell r="BQ11">
            <v>682</v>
          </cell>
          <cell r="BR11">
            <v>453</v>
          </cell>
          <cell r="BS11">
            <v>240</v>
          </cell>
          <cell r="BT11">
            <v>1375</v>
          </cell>
          <cell r="BU11">
            <v>684</v>
          </cell>
          <cell r="BV11">
            <v>439</v>
          </cell>
          <cell r="BW11">
            <v>236</v>
          </cell>
          <cell r="BX11">
            <v>1359</v>
          </cell>
        </row>
        <row r="12">
          <cell r="B12">
            <v>336</v>
          </cell>
          <cell r="C12">
            <v>5409</v>
          </cell>
          <cell r="D12" t="str">
            <v>Churchdown School</v>
          </cell>
          <cell r="E12">
            <v>1</v>
          </cell>
          <cell r="F12">
            <v>1</v>
          </cell>
          <cell r="G12">
            <v>704</v>
          </cell>
          <cell r="H12">
            <v>475</v>
          </cell>
          <cell r="I12">
            <v>164</v>
          </cell>
          <cell r="J12">
            <v>1343</v>
          </cell>
          <cell r="K12">
            <v>0.18755328218243819</v>
          </cell>
          <cell r="L12">
            <v>221</v>
          </cell>
          <cell r="M12">
            <v>344</v>
          </cell>
          <cell r="N12">
            <v>85</v>
          </cell>
          <cell r="O12">
            <v>106562</v>
          </cell>
          <cell r="P12">
            <v>93788</v>
          </cell>
          <cell r="Q12">
            <v>200350</v>
          </cell>
          <cell r="R12">
            <v>1214400</v>
          </cell>
          <cell r="S12">
            <v>993225</v>
          </cell>
          <cell r="T12">
            <v>2207625</v>
          </cell>
          <cell r="U12">
            <v>252736</v>
          </cell>
          <cell r="V12">
            <v>263150</v>
          </cell>
          <cell r="W12">
            <v>515886</v>
          </cell>
          <cell r="X12">
            <v>2723511</v>
          </cell>
          <cell r="Y12">
            <v>607025</v>
          </cell>
          <cell r="Z12">
            <v>8.6104006820119358E-2</v>
          </cell>
          <cell r="AA12">
            <v>102</v>
          </cell>
          <cell r="AB12">
            <v>6222</v>
          </cell>
          <cell r="AC12">
            <v>158489</v>
          </cell>
          <cell r="AD12">
            <v>0</v>
          </cell>
          <cell r="AE12">
            <v>52819</v>
          </cell>
          <cell r="AF12">
            <v>12040</v>
          </cell>
          <cell r="AG12">
            <v>229570</v>
          </cell>
          <cell r="AH12">
            <v>1530</v>
          </cell>
          <cell r="AI12">
            <v>18564</v>
          </cell>
          <cell r="AJ12">
            <v>0</v>
          </cell>
          <cell r="AK12">
            <v>-4365</v>
          </cell>
          <cell r="AL12">
            <v>8447</v>
          </cell>
          <cell r="AM12">
            <v>643</v>
          </cell>
          <cell r="AN12">
            <v>24055</v>
          </cell>
          <cell r="AO12">
            <v>-11634</v>
          </cell>
          <cell r="AP12">
            <v>3797696</v>
          </cell>
          <cell r="AQ12">
            <v>105000</v>
          </cell>
          <cell r="AR12">
            <v>3902696</v>
          </cell>
          <cell r="AS12">
            <v>98750</v>
          </cell>
          <cell r="AU12">
            <v>98750</v>
          </cell>
          <cell r="AV12">
            <v>4001446</v>
          </cell>
          <cell r="AW12">
            <v>3066101</v>
          </cell>
          <cell r="AX12">
            <v>98750</v>
          </cell>
          <cell r="AY12">
            <v>607025</v>
          </cell>
          <cell r="AZ12">
            <v>229570</v>
          </cell>
          <cell r="BA12">
            <v>4001446</v>
          </cell>
          <cell r="BB12">
            <v>227777</v>
          </cell>
          <cell r="BC12">
            <v>105000</v>
          </cell>
          <cell r="BD12">
            <v>227777</v>
          </cell>
          <cell r="BE12">
            <v>7598</v>
          </cell>
          <cell r="BF12">
            <v>7596</v>
          </cell>
          <cell r="BG12">
            <v>46697</v>
          </cell>
          <cell r="BH12">
            <v>46694</v>
          </cell>
          <cell r="BI12">
            <v>17662</v>
          </cell>
          <cell r="BJ12">
            <v>17659</v>
          </cell>
          <cell r="BK12">
            <v>299734</v>
          </cell>
          <cell r="BL12">
            <v>3596712</v>
          </cell>
          <cell r="BM12">
            <v>715</v>
          </cell>
          <cell r="BN12">
            <v>454</v>
          </cell>
          <cell r="BO12">
            <v>179</v>
          </cell>
          <cell r="BP12">
            <v>1348</v>
          </cell>
          <cell r="BQ12">
            <v>716</v>
          </cell>
          <cell r="BR12">
            <v>458</v>
          </cell>
          <cell r="BS12">
            <v>168</v>
          </cell>
          <cell r="BT12">
            <v>1342</v>
          </cell>
          <cell r="BU12">
            <v>716</v>
          </cell>
          <cell r="BV12">
            <v>456</v>
          </cell>
          <cell r="BW12">
            <v>173</v>
          </cell>
          <cell r="BX12">
            <v>1345</v>
          </cell>
        </row>
        <row r="13">
          <cell r="B13">
            <v>337</v>
          </cell>
          <cell r="C13">
            <v>5425</v>
          </cell>
          <cell r="D13" t="str">
            <v>Heywood Community School</v>
          </cell>
          <cell r="E13">
            <v>1</v>
          </cell>
          <cell r="F13">
            <v>1</v>
          </cell>
          <cell r="G13">
            <v>289</v>
          </cell>
          <cell r="H13">
            <v>206</v>
          </cell>
          <cell r="I13">
            <v>0</v>
          </cell>
          <cell r="J13">
            <v>495</v>
          </cell>
          <cell r="K13">
            <v>0.36605316973415131</v>
          </cell>
          <cell r="L13">
            <v>181</v>
          </cell>
          <cell r="M13">
            <v>155</v>
          </cell>
          <cell r="N13">
            <v>56</v>
          </cell>
          <cell r="O13">
            <v>106562</v>
          </cell>
          <cell r="P13">
            <v>93788</v>
          </cell>
          <cell r="Q13">
            <v>200350</v>
          </cell>
          <cell r="R13">
            <v>498525</v>
          </cell>
          <cell r="S13">
            <v>430746</v>
          </cell>
          <cell r="T13">
            <v>929271</v>
          </cell>
          <cell r="U13">
            <v>103751</v>
          </cell>
          <cell r="V13">
            <v>114124</v>
          </cell>
          <cell r="W13">
            <v>217875</v>
          </cell>
          <cell r="X13">
            <v>1147146</v>
          </cell>
          <cell r="Y13">
            <v>0</v>
          </cell>
          <cell r="Z13">
            <v>0.22494887525562371</v>
          </cell>
          <cell r="AA13">
            <v>111</v>
          </cell>
          <cell r="AB13">
            <v>6771</v>
          </cell>
          <cell r="AC13">
            <v>0</v>
          </cell>
          <cell r="AD13">
            <v>0</v>
          </cell>
          <cell r="AE13">
            <v>43259</v>
          </cell>
          <cell r="AF13">
            <v>5425</v>
          </cell>
          <cell r="AG13">
            <v>55455</v>
          </cell>
          <cell r="AH13">
            <v>5355</v>
          </cell>
          <cell r="AI13">
            <v>27797</v>
          </cell>
          <cell r="AJ13">
            <v>0</v>
          </cell>
          <cell r="AK13">
            <v>-10037</v>
          </cell>
          <cell r="AL13">
            <v>5526</v>
          </cell>
          <cell r="AM13">
            <v>643</v>
          </cell>
          <cell r="AN13">
            <v>15848</v>
          </cell>
          <cell r="AO13">
            <v>0</v>
          </cell>
          <cell r="AP13">
            <v>1448083</v>
          </cell>
          <cell r="AQ13">
            <v>75000</v>
          </cell>
          <cell r="AR13">
            <v>1523083</v>
          </cell>
          <cell r="AS13">
            <v>44754</v>
          </cell>
          <cell r="AU13">
            <v>44754</v>
          </cell>
          <cell r="AV13">
            <v>1567837</v>
          </cell>
          <cell r="AW13">
            <v>1467628</v>
          </cell>
          <cell r="AX13">
            <v>44754</v>
          </cell>
          <cell r="AY13">
            <v>0</v>
          </cell>
          <cell r="AZ13">
            <v>55455</v>
          </cell>
          <cell r="BA13">
            <v>1567837</v>
          </cell>
          <cell r="BB13">
            <v>107128</v>
          </cell>
          <cell r="BC13">
            <v>75000</v>
          </cell>
          <cell r="BD13">
            <v>107125</v>
          </cell>
          <cell r="BE13">
            <v>3438</v>
          </cell>
          <cell r="BF13">
            <v>3443</v>
          </cell>
          <cell r="BG13">
            <v>0</v>
          </cell>
          <cell r="BH13">
            <v>0</v>
          </cell>
          <cell r="BI13">
            <v>4263</v>
          </cell>
          <cell r="BJ13">
            <v>4266</v>
          </cell>
          <cell r="BK13">
            <v>114829</v>
          </cell>
          <cell r="BL13">
            <v>1378008</v>
          </cell>
          <cell r="BM13">
            <v>308</v>
          </cell>
          <cell r="BN13">
            <v>199</v>
          </cell>
          <cell r="BO13">
            <v>0</v>
          </cell>
          <cell r="BP13">
            <v>507</v>
          </cell>
          <cell r="BQ13">
            <v>306</v>
          </cell>
          <cell r="BR13">
            <v>193</v>
          </cell>
          <cell r="BS13">
            <v>1</v>
          </cell>
          <cell r="BT13">
            <v>500</v>
          </cell>
          <cell r="BU13">
            <v>307</v>
          </cell>
          <cell r="BV13">
            <v>196</v>
          </cell>
          <cell r="BW13">
            <v>1</v>
          </cell>
          <cell r="BX13">
            <v>504</v>
          </cell>
        </row>
        <row r="14">
          <cell r="B14">
            <v>339</v>
          </cell>
          <cell r="C14">
            <v>5420</v>
          </cell>
          <cell r="D14" t="str">
            <v>Cirencester Deer Park School</v>
          </cell>
          <cell r="E14">
            <v>1</v>
          </cell>
          <cell r="F14">
            <v>1</v>
          </cell>
          <cell r="G14">
            <v>670</v>
          </cell>
          <cell r="H14">
            <v>438</v>
          </cell>
          <cell r="I14">
            <v>0</v>
          </cell>
          <cell r="J14">
            <v>1108</v>
          </cell>
          <cell r="K14">
            <v>0.1682509505703422</v>
          </cell>
          <cell r="L14">
            <v>186</v>
          </cell>
          <cell r="M14">
            <v>159</v>
          </cell>
          <cell r="N14">
            <v>44</v>
          </cell>
          <cell r="O14">
            <v>106562</v>
          </cell>
          <cell r="P14">
            <v>93788</v>
          </cell>
          <cell r="Q14">
            <v>200350</v>
          </cell>
          <cell r="R14">
            <v>1155750</v>
          </cell>
          <cell r="S14">
            <v>915858</v>
          </cell>
          <cell r="T14">
            <v>2071608</v>
          </cell>
          <cell r="U14">
            <v>240530</v>
          </cell>
          <cell r="V14">
            <v>242652</v>
          </cell>
          <cell r="W14">
            <v>483182</v>
          </cell>
          <cell r="X14">
            <v>2554790</v>
          </cell>
          <cell r="Y14">
            <v>0</v>
          </cell>
          <cell r="Z14">
            <v>7.6996197718631185E-2</v>
          </cell>
          <cell r="AA14">
            <v>85</v>
          </cell>
          <cell r="AB14">
            <v>5185</v>
          </cell>
          <cell r="AC14">
            <v>131248</v>
          </cell>
          <cell r="AD14">
            <v>0</v>
          </cell>
          <cell r="AE14">
            <v>44454</v>
          </cell>
          <cell r="AF14">
            <v>5565</v>
          </cell>
          <cell r="AG14">
            <v>186452</v>
          </cell>
          <cell r="AH14">
            <v>0</v>
          </cell>
          <cell r="AI14">
            <v>13566</v>
          </cell>
          <cell r="AJ14">
            <v>0</v>
          </cell>
          <cell r="AK14">
            <v>13835</v>
          </cell>
          <cell r="AL14">
            <v>9147</v>
          </cell>
          <cell r="AM14">
            <v>643</v>
          </cell>
          <cell r="AN14">
            <v>12452</v>
          </cell>
          <cell r="AO14">
            <v>0</v>
          </cell>
          <cell r="AP14">
            <v>2991235</v>
          </cell>
          <cell r="AQ14">
            <v>90000</v>
          </cell>
          <cell r="AR14">
            <v>3081235</v>
          </cell>
          <cell r="AS14">
            <v>82405</v>
          </cell>
          <cell r="AU14">
            <v>82405</v>
          </cell>
          <cell r="AV14">
            <v>3163640</v>
          </cell>
          <cell r="AW14">
            <v>2894783</v>
          </cell>
          <cell r="AX14">
            <v>82405</v>
          </cell>
          <cell r="AY14">
            <v>0</v>
          </cell>
          <cell r="AZ14">
            <v>186452</v>
          </cell>
          <cell r="BA14">
            <v>3163640</v>
          </cell>
          <cell r="BB14">
            <v>215747</v>
          </cell>
          <cell r="BC14">
            <v>90000</v>
          </cell>
          <cell r="BD14">
            <v>215753</v>
          </cell>
          <cell r="BE14">
            <v>6337</v>
          </cell>
          <cell r="BF14">
            <v>6339</v>
          </cell>
          <cell r="BG14">
            <v>0</v>
          </cell>
          <cell r="BH14">
            <v>0</v>
          </cell>
          <cell r="BI14">
            <v>14348</v>
          </cell>
          <cell r="BJ14">
            <v>14342</v>
          </cell>
          <cell r="BK14">
            <v>236432</v>
          </cell>
          <cell r="BL14">
            <v>2837208</v>
          </cell>
          <cell r="BM14">
            <v>652</v>
          </cell>
          <cell r="BN14">
            <v>439</v>
          </cell>
          <cell r="BO14">
            <v>0</v>
          </cell>
          <cell r="BP14">
            <v>1091</v>
          </cell>
          <cell r="BQ14">
            <v>656</v>
          </cell>
          <cell r="BR14">
            <v>436</v>
          </cell>
          <cell r="BS14">
            <v>1</v>
          </cell>
          <cell r="BT14">
            <v>1093</v>
          </cell>
          <cell r="BU14">
            <v>654</v>
          </cell>
          <cell r="BV14">
            <v>437</v>
          </cell>
          <cell r="BW14">
            <v>1</v>
          </cell>
          <cell r="BX14">
            <v>1092</v>
          </cell>
        </row>
        <row r="15">
          <cell r="B15">
            <v>340</v>
          </cell>
          <cell r="C15">
            <v>5400</v>
          </cell>
          <cell r="D15" t="str">
            <v>Ribston Hall High School</v>
          </cell>
          <cell r="E15">
            <v>1</v>
          </cell>
          <cell r="F15">
            <v>1</v>
          </cell>
          <cell r="G15">
            <v>348</v>
          </cell>
          <cell r="H15">
            <v>219</v>
          </cell>
          <cell r="I15">
            <v>139</v>
          </cell>
          <cell r="J15">
            <v>706</v>
          </cell>
          <cell r="K15">
            <v>0</v>
          </cell>
          <cell r="L15">
            <v>0</v>
          </cell>
          <cell r="M15">
            <v>4</v>
          </cell>
          <cell r="N15">
            <v>8</v>
          </cell>
          <cell r="O15">
            <v>106562</v>
          </cell>
          <cell r="P15">
            <v>93788</v>
          </cell>
          <cell r="Q15">
            <v>200350</v>
          </cell>
          <cell r="R15">
            <v>600300</v>
          </cell>
          <cell r="S15">
            <v>457929</v>
          </cell>
          <cell r="T15">
            <v>1058229</v>
          </cell>
          <cell r="U15">
            <v>124932</v>
          </cell>
          <cell r="V15">
            <v>121326</v>
          </cell>
          <cell r="W15">
            <v>246258</v>
          </cell>
          <cell r="X15">
            <v>1304487</v>
          </cell>
          <cell r="Y15">
            <v>512663</v>
          </cell>
          <cell r="Z15">
            <v>0</v>
          </cell>
          <cell r="AA15">
            <v>0</v>
          </cell>
          <cell r="AB15">
            <v>0</v>
          </cell>
          <cell r="AC15">
            <v>0</v>
          </cell>
          <cell r="AD15">
            <v>0</v>
          </cell>
          <cell r="AE15">
            <v>0</v>
          </cell>
          <cell r="AF15">
            <v>140</v>
          </cell>
          <cell r="AG15">
            <v>140</v>
          </cell>
          <cell r="AH15">
            <v>0</v>
          </cell>
          <cell r="AI15">
            <v>1650</v>
          </cell>
          <cell r="AJ15">
            <v>0</v>
          </cell>
          <cell r="AK15">
            <v>-2427</v>
          </cell>
          <cell r="AL15">
            <v>5705</v>
          </cell>
          <cell r="AM15">
            <v>643</v>
          </cell>
          <cell r="AN15">
            <v>2264</v>
          </cell>
          <cell r="AO15">
            <v>-19261</v>
          </cell>
          <cell r="AP15">
            <v>2006214</v>
          </cell>
          <cell r="AQ15">
            <v>90000</v>
          </cell>
          <cell r="AR15">
            <v>2096214</v>
          </cell>
          <cell r="AS15">
            <v>56202</v>
          </cell>
          <cell r="AU15">
            <v>56202</v>
          </cell>
          <cell r="AV15">
            <v>2152416</v>
          </cell>
          <cell r="AW15">
            <v>1583411</v>
          </cell>
          <cell r="AX15">
            <v>56202</v>
          </cell>
          <cell r="AY15">
            <v>512663</v>
          </cell>
          <cell r="AZ15">
            <v>140</v>
          </cell>
          <cell r="BA15">
            <v>2152416</v>
          </cell>
          <cell r="BB15">
            <v>114875</v>
          </cell>
          <cell r="BC15">
            <v>90000</v>
          </cell>
          <cell r="BD15">
            <v>114878</v>
          </cell>
          <cell r="BE15">
            <v>4326</v>
          </cell>
          <cell r="BF15">
            <v>4323</v>
          </cell>
          <cell r="BG15">
            <v>39431</v>
          </cell>
          <cell r="BH15">
            <v>39436</v>
          </cell>
          <cell r="BI15">
            <v>8</v>
          </cell>
          <cell r="BJ15">
            <v>11</v>
          </cell>
          <cell r="BK15">
            <v>158640</v>
          </cell>
          <cell r="BL15">
            <v>1903776</v>
          </cell>
          <cell r="BM15">
            <v>336</v>
          </cell>
          <cell r="BN15">
            <v>212</v>
          </cell>
          <cell r="BO15">
            <v>125</v>
          </cell>
          <cell r="BP15">
            <v>673</v>
          </cell>
          <cell r="BQ15">
            <v>351</v>
          </cell>
          <cell r="BR15">
            <v>216</v>
          </cell>
          <cell r="BS15">
            <v>139</v>
          </cell>
          <cell r="BT15">
            <v>706</v>
          </cell>
          <cell r="BU15">
            <v>345</v>
          </cell>
          <cell r="BV15">
            <v>214</v>
          </cell>
          <cell r="BW15">
            <v>133</v>
          </cell>
          <cell r="BX15">
            <v>692</v>
          </cell>
        </row>
        <row r="16">
          <cell r="B16">
            <v>341</v>
          </cell>
          <cell r="C16">
            <v>5413</v>
          </cell>
          <cell r="D16" t="str">
            <v>Central Technology College</v>
          </cell>
          <cell r="E16">
            <v>1</v>
          </cell>
          <cell r="F16">
            <v>1</v>
          </cell>
          <cell r="G16">
            <v>305</v>
          </cell>
          <cell r="H16">
            <v>197</v>
          </cell>
          <cell r="I16">
            <v>33</v>
          </cell>
          <cell r="J16">
            <v>535</v>
          </cell>
          <cell r="K16">
            <v>0.40031152647975077</v>
          </cell>
          <cell r="L16">
            <v>201</v>
          </cell>
          <cell r="M16">
            <v>300</v>
          </cell>
          <cell r="N16">
            <v>100</v>
          </cell>
          <cell r="O16">
            <v>106562</v>
          </cell>
          <cell r="P16">
            <v>93788</v>
          </cell>
          <cell r="Q16">
            <v>200350</v>
          </cell>
          <cell r="R16">
            <v>526125</v>
          </cell>
          <cell r="S16">
            <v>411927</v>
          </cell>
          <cell r="T16">
            <v>938052</v>
          </cell>
          <cell r="U16">
            <v>109495</v>
          </cell>
          <cell r="V16">
            <v>109138</v>
          </cell>
          <cell r="W16">
            <v>218633</v>
          </cell>
          <cell r="X16">
            <v>1156685</v>
          </cell>
          <cell r="Y16">
            <v>148379</v>
          </cell>
          <cell r="Z16">
            <v>0.24454828660436137</v>
          </cell>
          <cell r="AA16">
            <v>123</v>
          </cell>
          <cell r="AB16">
            <v>7503</v>
          </cell>
          <cell r="AC16">
            <v>0</v>
          </cell>
          <cell r="AD16">
            <v>0</v>
          </cell>
          <cell r="AE16">
            <v>48039</v>
          </cell>
          <cell r="AF16">
            <v>10500</v>
          </cell>
          <cell r="AG16">
            <v>66042</v>
          </cell>
          <cell r="AH16">
            <v>26265</v>
          </cell>
          <cell r="AI16">
            <v>38649</v>
          </cell>
          <cell r="AJ16">
            <v>0</v>
          </cell>
          <cell r="AK16">
            <v>-87053</v>
          </cell>
          <cell r="AL16">
            <v>7406</v>
          </cell>
          <cell r="AM16">
            <v>643</v>
          </cell>
          <cell r="AN16">
            <v>28300</v>
          </cell>
          <cell r="AO16">
            <v>-11273</v>
          </cell>
          <cell r="AP16">
            <v>1574393</v>
          </cell>
          <cell r="AQ16">
            <v>75000</v>
          </cell>
          <cell r="AR16">
            <v>1649393</v>
          </cell>
          <cell r="AS16">
            <v>51241</v>
          </cell>
          <cell r="AU16">
            <v>51241</v>
          </cell>
          <cell r="AV16">
            <v>1700634</v>
          </cell>
          <cell r="AW16">
            <v>1434972</v>
          </cell>
          <cell r="AX16">
            <v>51241</v>
          </cell>
          <cell r="AY16">
            <v>148379</v>
          </cell>
          <cell r="AZ16">
            <v>66042</v>
          </cell>
          <cell r="BA16">
            <v>1700634</v>
          </cell>
          <cell r="BB16">
            <v>104616</v>
          </cell>
          <cell r="BC16">
            <v>75000</v>
          </cell>
          <cell r="BD16">
            <v>104613</v>
          </cell>
          <cell r="BE16">
            <v>3937</v>
          </cell>
          <cell r="BF16">
            <v>3942</v>
          </cell>
          <cell r="BG16">
            <v>11411</v>
          </cell>
          <cell r="BH16">
            <v>11414</v>
          </cell>
          <cell r="BI16">
            <v>5082</v>
          </cell>
          <cell r="BJ16">
            <v>5080</v>
          </cell>
          <cell r="BK16">
            <v>125046</v>
          </cell>
          <cell r="BL16">
            <v>1500588</v>
          </cell>
          <cell r="BM16">
            <v>368</v>
          </cell>
          <cell r="BN16">
            <v>213</v>
          </cell>
          <cell r="BO16">
            <v>36</v>
          </cell>
          <cell r="BP16">
            <v>617</v>
          </cell>
          <cell r="BQ16">
            <v>351</v>
          </cell>
          <cell r="BR16">
            <v>222</v>
          </cell>
          <cell r="BS16">
            <v>33</v>
          </cell>
          <cell r="BT16">
            <v>606</v>
          </cell>
          <cell r="BU16">
            <v>358</v>
          </cell>
          <cell r="BV16">
            <v>218</v>
          </cell>
          <cell r="BW16">
            <v>34</v>
          </cell>
          <cell r="BX16">
            <v>610</v>
          </cell>
        </row>
        <row r="17">
          <cell r="B17">
            <v>342</v>
          </cell>
          <cell r="C17">
            <v>5404</v>
          </cell>
          <cell r="D17" t="str">
            <v>The Crypt School</v>
          </cell>
          <cell r="E17">
            <v>1</v>
          </cell>
          <cell r="F17">
            <v>1</v>
          </cell>
          <cell r="G17">
            <v>339</v>
          </cell>
          <cell r="H17">
            <v>220</v>
          </cell>
          <cell r="I17">
            <v>132</v>
          </cell>
          <cell r="J17">
            <v>691</v>
          </cell>
          <cell r="K17">
            <v>0</v>
          </cell>
          <cell r="L17">
            <v>0</v>
          </cell>
          <cell r="M17">
            <v>10</v>
          </cell>
          <cell r="N17">
            <v>14</v>
          </cell>
          <cell r="O17">
            <v>106562</v>
          </cell>
          <cell r="P17">
            <v>93788</v>
          </cell>
          <cell r="Q17">
            <v>200350</v>
          </cell>
          <cell r="R17">
            <v>584775</v>
          </cell>
          <cell r="S17">
            <v>460020</v>
          </cell>
          <cell r="T17">
            <v>1044795</v>
          </cell>
          <cell r="U17">
            <v>121701</v>
          </cell>
          <cell r="V17">
            <v>121880</v>
          </cell>
          <cell r="W17">
            <v>243581</v>
          </cell>
          <cell r="X17">
            <v>1288376</v>
          </cell>
          <cell r="Y17">
            <v>494670</v>
          </cell>
          <cell r="Z17">
            <v>0</v>
          </cell>
          <cell r="AA17">
            <v>0</v>
          </cell>
          <cell r="AB17">
            <v>0</v>
          </cell>
          <cell r="AC17">
            <v>0</v>
          </cell>
          <cell r="AD17">
            <v>0</v>
          </cell>
          <cell r="AE17">
            <v>0</v>
          </cell>
          <cell r="AF17">
            <v>350</v>
          </cell>
          <cell r="AG17">
            <v>350</v>
          </cell>
          <cell r="AH17">
            <v>0</v>
          </cell>
          <cell r="AI17">
            <v>2881</v>
          </cell>
          <cell r="AJ17">
            <v>0</v>
          </cell>
          <cell r="AK17">
            <v>-9676</v>
          </cell>
          <cell r="AL17">
            <v>6112</v>
          </cell>
          <cell r="AM17">
            <v>643</v>
          </cell>
          <cell r="AN17">
            <v>3962</v>
          </cell>
          <cell r="AO17">
            <v>-12925</v>
          </cell>
          <cell r="AP17">
            <v>1974743</v>
          </cell>
          <cell r="AQ17">
            <v>90000</v>
          </cell>
          <cell r="AR17">
            <v>2064743</v>
          </cell>
          <cell r="AS17">
            <v>54294</v>
          </cell>
          <cell r="AU17">
            <v>54294</v>
          </cell>
          <cell r="AV17">
            <v>2119037</v>
          </cell>
          <cell r="AW17">
            <v>1569723</v>
          </cell>
          <cell r="AX17">
            <v>54294</v>
          </cell>
          <cell r="AY17">
            <v>494670</v>
          </cell>
          <cell r="AZ17">
            <v>350</v>
          </cell>
          <cell r="BA17">
            <v>2119037</v>
          </cell>
          <cell r="BB17">
            <v>113823</v>
          </cell>
          <cell r="BC17">
            <v>90000</v>
          </cell>
          <cell r="BD17">
            <v>113825</v>
          </cell>
          <cell r="BE17">
            <v>4182</v>
          </cell>
          <cell r="BF17">
            <v>4176</v>
          </cell>
          <cell r="BG17">
            <v>38046</v>
          </cell>
          <cell r="BH17">
            <v>38052</v>
          </cell>
          <cell r="BI17">
            <v>26</v>
          </cell>
          <cell r="BJ17">
            <v>27</v>
          </cell>
          <cell r="BK17">
            <v>156077</v>
          </cell>
          <cell r="BL17">
            <v>1872960</v>
          </cell>
          <cell r="BM17">
            <v>340</v>
          </cell>
          <cell r="BN17">
            <v>215</v>
          </cell>
          <cell r="BO17">
            <v>123</v>
          </cell>
          <cell r="BP17">
            <v>678</v>
          </cell>
          <cell r="BQ17">
            <v>344</v>
          </cell>
          <cell r="BR17">
            <v>220</v>
          </cell>
          <cell r="BS17">
            <v>110</v>
          </cell>
          <cell r="BT17">
            <v>674</v>
          </cell>
          <cell r="BU17">
            <v>342</v>
          </cell>
          <cell r="BV17">
            <v>218</v>
          </cell>
          <cell r="BW17">
            <v>115</v>
          </cell>
          <cell r="BX17">
            <v>675</v>
          </cell>
        </row>
        <row r="18">
          <cell r="B18">
            <v>343</v>
          </cell>
          <cell r="C18">
            <v>4040</v>
          </cell>
          <cell r="D18" t="str">
            <v>Brockworth School</v>
          </cell>
          <cell r="E18">
            <v>1</v>
          </cell>
          <cell r="G18">
            <v>492</v>
          </cell>
          <cell r="H18">
            <v>260</v>
          </cell>
          <cell r="I18">
            <v>78</v>
          </cell>
          <cell r="J18">
            <v>830</v>
          </cell>
          <cell r="K18">
            <v>0.28746594005449594</v>
          </cell>
          <cell r="L18">
            <v>216</v>
          </cell>
          <cell r="M18">
            <v>307</v>
          </cell>
          <cell r="N18">
            <v>80</v>
          </cell>
          <cell r="O18">
            <v>106562</v>
          </cell>
          <cell r="P18">
            <v>93788</v>
          </cell>
          <cell r="Q18">
            <v>200350</v>
          </cell>
          <cell r="R18">
            <v>848700</v>
          </cell>
          <cell r="S18">
            <v>543660</v>
          </cell>
          <cell r="T18">
            <v>1392360</v>
          </cell>
          <cell r="U18">
            <v>176628</v>
          </cell>
          <cell r="V18">
            <v>144040</v>
          </cell>
          <cell r="W18">
            <v>320668</v>
          </cell>
          <cell r="X18">
            <v>1713028</v>
          </cell>
          <cell r="Y18">
            <v>333147</v>
          </cell>
          <cell r="Z18">
            <v>0.1444141689373297</v>
          </cell>
          <cell r="AA18">
            <v>109</v>
          </cell>
          <cell r="AB18">
            <v>6649</v>
          </cell>
          <cell r="AC18">
            <v>81276</v>
          </cell>
          <cell r="AD18">
            <v>0</v>
          </cell>
          <cell r="AE18">
            <v>51624</v>
          </cell>
          <cell r="AF18">
            <v>10745</v>
          </cell>
          <cell r="AG18">
            <v>150294</v>
          </cell>
          <cell r="AH18">
            <v>7752</v>
          </cell>
          <cell r="AI18">
            <v>24935</v>
          </cell>
          <cell r="AJ18">
            <v>0</v>
          </cell>
          <cell r="AK18">
            <v>-35950</v>
          </cell>
          <cell r="AL18">
            <v>38407</v>
          </cell>
          <cell r="AM18">
            <v>0</v>
          </cell>
          <cell r="AN18">
            <v>22640</v>
          </cell>
          <cell r="AO18">
            <v>-12470</v>
          </cell>
          <cell r="AP18">
            <v>2442133</v>
          </cell>
          <cell r="AQ18">
            <v>90000</v>
          </cell>
          <cell r="AR18">
            <v>2532133</v>
          </cell>
          <cell r="AS18">
            <v>63198</v>
          </cell>
          <cell r="AU18">
            <v>63198</v>
          </cell>
          <cell r="AV18">
            <v>2595331</v>
          </cell>
          <cell r="AW18">
            <v>2048692</v>
          </cell>
          <cell r="AX18">
            <v>63198</v>
          </cell>
          <cell r="AY18">
            <v>333147</v>
          </cell>
          <cell r="AZ18">
            <v>150294</v>
          </cell>
          <cell r="BA18">
            <v>2595331</v>
          </cell>
          <cell r="BB18">
            <v>150664</v>
          </cell>
          <cell r="BC18">
            <v>90000</v>
          </cell>
          <cell r="BD18">
            <v>150669</v>
          </cell>
          <cell r="BE18">
            <v>4866</v>
          </cell>
          <cell r="BF18">
            <v>4861</v>
          </cell>
          <cell r="BG18">
            <v>25623</v>
          </cell>
          <cell r="BH18">
            <v>25627</v>
          </cell>
          <cell r="BI18">
            <v>11562</v>
          </cell>
          <cell r="BJ18">
            <v>11561</v>
          </cell>
          <cell r="BK18">
            <v>192715</v>
          </cell>
          <cell r="BL18">
            <v>2312616</v>
          </cell>
          <cell r="BM18">
            <v>407</v>
          </cell>
          <cell r="BN18">
            <v>250</v>
          </cell>
          <cell r="BO18">
            <v>76</v>
          </cell>
          <cell r="BP18">
            <v>733</v>
          </cell>
          <cell r="BQ18">
            <v>461</v>
          </cell>
          <cell r="BR18">
            <v>246</v>
          </cell>
          <cell r="BS18">
            <v>84</v>
          </cell>
          <cell r="BT18">
            <v>791</v>
          </cell>
          <cell r="BU18">
            <v>439</v>
          </cell>
          <cell r="BV18">
            <v>248</v>
          </cell>
          <cell r="BW18">
            <v>81</v>
          </cell>
          <cell r="BX18">
            <v>768</v>
          </cell>
        </row>
        <row r="19">
          <cell r="B19">
            <v>344</v>
          </cell>
          <cell r="C19">
            <v>4002</v>
          </cell>
          <cell r="D19" t="str">
            <v>High School for Girls</v>
          </cell>
          <cell r="E19">
            <v>1</v>
          </cell>
          <cell r="G19">
            <v>368</v>
          </cell>
          <cell r="H19">
            <v>239</v>
          </cell>
          <cell r="I19">
            <v>215</v>
          </cell>
          <cell r="J19">
            <v>822</v>
          </cell>
          <cell r="K19">
            <v>0</v>
          </cell>
          <cell r="L19">
            <v>0</v>
          </cell>
          <cell r="M19">
            <v>4</v>
          </cell>
          <cell r="N19">
            <v>3</v>
          </cell>
          <cell r="O19">
            <v>106562</v>
          </cell>
          <cell r="P19">
            <v>93788</v>
          </cell>
          <cell r="Q19">
            <v>200350</v>
          </cell>
          <cell r="R19">
            <v>634800</v>
          </cell>
          <cell r="S19">
            <v>499749</v>
          </cell>
          <cell r="T19">
            <v>1134549</v>
          </cell>
          <cell r="U19">
            <v>132112</v>
          </cell>
          <cell r="V19">
            <v>132406</v>
          </cell>
          <cell r="W19">
            <v>264518</v>
          </cell>
          <cell r="X19">
            <v>1399067</v>
          </cell>
          <cell r="Y19">
            <v>837532</v>
          </cell>
          <cell r="Z19">
            <v>0</v>
          </cell>
          <cell r="AA19">
            <v>0</v>
          </cell>
          <cell r="AB19">
            <v>0</v>
          </cell>
          <cell r="AC19">
            <v>0</v>
          </cell>
          <cell r="AD19">
            <v>0</v>
          </cell>
          <cell r="AE19">
            <v>0</v>
          </cell>
          <cell r="AF19">
            <v>140</v>
          </cell>
          <cell r="AG19">
            <v>140</v>
          </cell>
          <cell r="AH19">
            <v>0</v>
          </cell>
          <cell r="AI19">
            <v>0</v>
          </cell>
          <cell r="AJ19">
            <v>0</v>
          </cell>
          <cell r="AK19">
            <v>6233</v>
          </cell>
          <cell r="AL19">
            <v>29771</v>
          </cell>
          <cell r="AM19">
            <v>0</v>
          </cell>
          <cell r="AN19">
            <v>849</v>
          </cell>
          <cell r="AO19">
            <v>-46549</v>
          </cell>
          <cell r="AP19">
            <v>2427393</v>
          </cell>
          <cell r="AQ19">
            <v>90000</v>
          </cell>
          <cell r="AR19">
            <v>2517393</v>
          </cell>
          <cell r="AS19">
            <v>63007</v>
          </cell>
          <cell r="AT19">
            <v>55700</v>
          </cell>
          <cell r="AU19">
            <v>7307</v>
          </cell>
          <cell r="AV19">
            <v>2524700</v>
          </cell>
          <cell r="AW19">
            <v>1679721</v>
          </cell>
          <cell r="AX19">
            <v>7307</v>
          </cell>
          <cell r="AY19">
            <v>837532</v>
          </cell>
          <cell r="AZ19">
            <v>140</v>
          </cell>
          <cell r="BA19">
            <v>2524700</v>
          </cell>
          <cell r="BB19">
            <v>122289</v>
          </cell>
          <cell r="BC19">
            <v>90000</v>
          </cell>
          <cell r="BD19">
            <v>122286</v>
          </cell>
          <cell r="BE19">
            <v>563</v>
          </cell>
          <cell r="BF19">
            <v>562</v>
          </cell>
          <cell r="BG19">
            <v>64420</v>
          </cell>
          <cell r="BH19">
            <v>64426</v>
          </cell>
          <cell r="BI19">
            <v>8</v>
          </cell>
          <cell r="BJ19">
            <v>11</v>
          </cell>
          <cell r="BK19">
            <v>187280</v>
          </cell>
          <cell r="BL19">
            <v>2247420</v>
          </cell>
          <cell r="BM19">
            <v>354</v>
          </cell>
          <cell r="BN19">
            <v>239</v>
          </cell>
          <cell r="BO19">
            <v>188</v>
          </cell>
          <cell r="BP19">
            <v>781</v>
          </cell>
          <cell r="BQ19">
            <v>368</v>
          </cell>
          <cell r="BR19">
            <v>235</v>
          </cell>
          <cell r="BS19">
            <v>208</v>
          </cell>
          <cell r="BT19">
            <v>811</v>
          </cell>
          <cell r="BU19">
            <v>362</v>
          </cell>
          <cell r="BV19">
            <v>237</v>
          </cell>
          <cell r="BW19">
            <v>200</v>
          </cell>
          <cell r="BX19">
            <v>799</v>
          </cell>
        </row>
        <row r="20">
          <cell r="B20">
            <v>346</v>
          </cell>
          <cell r="C20">
            <v>5407</v>
          </cell>
          <cell r="D20" t="str">
            <v>Rednock School</v>
          </cell>
          <cell r="E20">
            <v>1</v>
          </cell>
          <cell r="F20">
            <v>1</v>
          </cell>
          <cell r="G20">
            <v>708</v>
          </cell>
          <cell r="H20">
            <v>437</v>
          </cell>
          <cell r="I20">
            <v>250</v>
          </cell>
          <cell r="J20">
            <v>1395</v>
          </cell>
          <cell r="K20">
            <v>0.20209973753280841</v>
          </cell>
          <cell r="L20">
            <v>231</v>
          </cell>
          <cell r="M20">
            <v>244</v>
          </cell>
          <cell r="N20">
            <v>46</v>
          </cell>
          <cell r="O20">
            <v>106562</v>
          </cell>
          <cell r="P20">
            <v>93788</v>
          </cell>
          <cell r="Q20">
            <v>200350</v>
          </cell>
          <cell r="R20">
            <v>1221300</v>
          </cell>
          <cell r="S20">
            <v>913767</v>
          </cell>
          <cell r="T20">
            <v>2135067</v>
          </cell>
          <cell r="U20">
            <v>254172</v>
          </cell>
          <cell r="V20">
            <v>242098</v>
          </cell>
          <cell r="W20">
            <v>496270</v>
          </cell>
          <cell r="X20">
            <v>2631337</v>
          </cell>
          <cell r="Y20">
            <v>916136</v>
          </cell>
          <cell r="Z20">
            <v>9.9737532808398949E-2</v>
          </cell>
          <cell r="AA20">
            <v>114</v>
          </cell>
          <cell r="AB20">
            <v>6954</v>
          </cell>
          <cell r="AC20">
            <v>0</v>
          </cell>
          <cell r="AD20">
            <v>0</v>
          </cell>
          <cell r="AE20">
            <v>55209</v>
          </cell>
          <cell r="AF20">
            <v>8540</v>
          </cell>
          <cell r="AG20">
            <v>70703</v>
          </cell>
          <cell r="AH20">
            <v>204</v>
          </cell>
          <cell r="AI20">
            <v>16221</v>
          </cell>
          <cell r="AJ20">
            <v>0</v>
          </cell>
          <cell r="AK20">
            <v>21883</v>
          </cell>
          <cell r="AL20">
            <v>10385</v>
          </cell>
          <cell r="AM20">
            <v>643</v>
          </cell>
          <cell r="AN20">
            <v>13018</v>
          </cell>
          <cell r="AO20">
            <v>-42187</v>
          </cell>
          <cell r="AP20">
            <v>3838693</v>
          </cell>
          <cell r="AQ20">
            <v>105000</v>
          </cell>
          <cell r="AR20">
            <v>3943693</v>
          </cell>
          <cell r="AS20">
            <v>100022</v>
          </cell>
          <cell r="AU20">
            <v>100022</v>
          </cell>
          <cell r="AV20">
            <v>4043715</v>
          </cell>
          <cell r="AW20">
            <v>2956854</v>
          </cell>
          <cell r="AX20">
            <v>100022</v>
          </cell>
          <cell r="AY20">
            <v>916136</v>
          </cell>
          <cell r="AZ20">
            <v>70703</v>
          </cell>
          <cell r="BA20">
            <v>4043715</v>
          </cell>
          <cell r="BB20">
            <v>219378</v>
          </cell>
          <cell r="BC20">
            <v>105000</v>
          </cell>
          <cell r="BD20">
            <v>219373</v>
          </cell>
          <cell r="BE20">
            <v>7694</v>
          </cell>
          <cell r="BF20">
            <v>7694</v>
          </cell>
          <cell r="BG20">
            <v>70472</v>
          </cell>
          <cell r="BH20">
            <v>70472</v>
          </cell>
          <cell r="BI20">
            <v>5435</v>
          </cell>
          <cell r="BJ20">
            <v>5439</v>
          </cell>
          <cell r="BK20">
            <v>302979</v>
          </cell>
          <cell r="BL20">
            <v>3635736</v>
          </cell>
          <cell r="BM20">
            <v>676</v>
          </cell>
          <cell r="BN20">
            <v>450</v>
          </cell>
          <cell r="BO20">
            <v>213</v>
          </cell>
          <cell r="BP20">
            <v>1339</v>
          </cell>
          <cell r="BQ20">
            <v>698</v>
          </cell>
          <cell r="BR20">
            <v>438</v>
          </cell>
          <cell r="BS20">
            <v>230</v>
          </cell>
          <cell r="BT20">
            <v>1366</v>
          </cell>
          <cell r="BU20">
            <v>689</v>
          </cell>
          <cell r="BV20">
            <v>443</v>
          </cell>
          <cell r="BW20">
            <v>223</v>
          </cell>
          <cell r="BX20">
            <v>1355</v>
          </cell>
        </row>
        <row r="21">
          <cell r="B21">
            <v>348</v>
          </cell>
          <cell r="C21">
            <v>4068</v>
          </cell>
          <cell r="D21" t="str">
            <v>Thomas Keble School</v>
          </cell>
          <cell r="E21">
            <v>1</v>
          </cell>
          <cell r="G21">
            <v>397</v>
          </cell>
          <cell r="H21">
            <v>210</v>
          </cell>
          <cell r="I21">
            <v>0</v>
          </cell>
          <cell r="J21">
            <v>607</v>
          </cell>
          <cell r="K21">
            <v>0.27826086956521739</v>
          </cell>
          <cell r="L21">
            <v>169</v>
          </cell>
          <cell r="M21">
            <v>202</v>
          </cell>
          <cell r="N21">
            <v>39</v>
          </cell>
          <cell r="O21">
            <v>106562</v>
          </cell>
          <cell r="P21">
            <v>93788</v>
          </cell>
          <cell r="Q21">
            <v>200350</v>
          </cell>
          <cell r="R21">
            <v>684825</v>
          </cell>
          <cell r="S21">
            <v>439110</v>
          </cell>
          <cell r="T21">
            <v>1123935</v>
          </cell>
          <cell r="U21">
            <v>142523</v>
          </cell>
          <cell r="V21">
            <v>116340</v>
          </cell>
          <cell r="W21">
            <v>258863</v>
          </cell>
          <cell r="X21">
            <v>1382798</v>
          </cell>
          <cell r="Y21">
            <v>0</v>
          </cell>
          <cell r="Z21">
            <v>0.1391304347826087</v>
          </cell>
          <cell r="AA21">
            <v>84</v>
          </cell>
          <cell r="AB21">
            <v>5124</v>
          </cell>
          <cell r="AC21">
            <v>0</v>
          </cell>
          <cell r="AD21">
            <v>0</v>
          </cell>
          <cell r="AE21">
            <v>40391</v>
          </cell>
          <cell r="AF21">
            <v>7070</v>
          </cell>
          <cell r="AG21">
            <v>52585</v>
          </cell>
          <cell r="AH21">
            <v>459</v>
          </cell>
          <cell r="AI21">
            <v>16876</v>
          </cell>
          <cell r="AJ21">
            <v>0</v>
          </cell>
          <cell r="AK21">
            <v>7085</v>
          </cell>
          <cell r="AL21">
            <v>21401</v>
          </cell>
          <cell r="AM21">
            <v>0</v>
          </cell>
          <cell r="AN21">
            <v>11037</v>
          </cell>
          <cell r="AO21">
            <v>0</v>
          </cell>
          <cell r="AP21">
            <v>1692591</v>
          </cell>
          <cell r="AQ21">
            <v>90000</v>
          </cell>
          <cell r="AR21">
            <v>1782591</v>
          </cell>
          <cell r="AS21">
            <v>48697</v>
          </cell>
          <cell r="AU21">
            <v>48697</v>
          </cell>
          <cell r="AV21">
            <v>1831288</v>
          </cell>
          <cell r="AW21">
            <v>1730006</v>
          </cell>
          <cell r="AX21">
            <v>48697</v>
          </cell>
          <cell r="AY21">
            <v>0</v>
          </cell>
          <cell r="AZ21">
            <v>52585</v>
          </cell>
          <cell r="BA21">
            <v>1831288</v>
          </cell>
          <cell r="BB21">
            <v>126158</v>
          </cell>
          <cell r="BC21">
            <v>90000</v>
          </cell>
          <cell r="BD21">
            <v>126154</v>
          </cell>
          <cell r="BE21">
            <v>3745</v>
          </cell>
          <cell r="BF21">
            <v>3746</v>
          </cell>
          <cell r="BG21">
            <v>0</v>
          </cell>
          <cell r="BH21">
            <v>0</v>
          </cell>
          <cell r="BI21">
            <v>4045</v>
          </cell>
          <cell r="BJ21">
            <v>4045</v>
          </cell>
          <cell r="BK21">
            <v>133948</v>
          </cell>
          <cell r="BL21">
            <v>1607340</v>
          </cell>
          <cell r="BM21">
            <v>332</v>
          </cell>
          <cell r="BN21">
            <v>178</v>
          </cell>
          <cell r="BO21">
            <v>0</v>
          </cell>
          <cell r="BP21">
            <v>510</v>
          </cell>
          <cell r="BQ21">
            <v>381</v>
          </cell>
          <cell r="BR21">
            <v>171</v>
          </cell>
          <cell r="BS21">
            <v>1</v>
          </cell>
          <cell r="BT21">
            <v>553</v>
          </cell>
          <cell r="BU21">
            <v>361</v>
          </cell>
          <cell r="BV21">
            <v>174</v>
          </cell>
          <cell r="BW21">
            <v>1</v>
          </cell>
          <cell r="BX21">
            <v>536</v>
          </cell>
        </row>
        <row r="22">
          <cell r="B22">
            <v>349</v>
          </cell>
          <cell r="C22">
            <v>4513</v>
          </cell>
          <cell r="D22" t="str">
            <v>Farmor's School</v>
          </cell>
          <cell r="E22">
            <v>1</v>
          </cell>
          <cell r="G22">
            <v>523</v>
          </cell>
          <cell r="H22">
            <v>345</v>
          </cell>
          <cell r="I22">
            <v>154</v>
          </cell>
          <cell r="J22">
            <v>1022</v>
          </cell>
          <cell r="K22">
            <v>0.14516129032258066</v>
          </cell>
          <cell r="L22">
            <v>126</v>
          </cell>
          <cell r="M22">
            <v>99</v>
          </cell>
          <cell r="N22">
            <v>20</v>
          </cell>
          <cell r="O22">
            <v>106562</v>
          </cell>
          <cell r="P22">
            <v>93788</v>
          </cell>
          <cell r="Q22">
            <v>200350</v>
          </cell>
          <cell r="R22">
            <v>902175</v>
          </cell>
          <cell r="S22">
            <v>721395</v>
          </cell>
          <cell r="T22">
            <v>1623570</v>
          </cell>
          <cell r="U22">
            <v>187757</v>
          </cell>
          <cell r="V22">
            <v>191130</v>
          </cell>
          <cell r="W22">
            <v>378887</v>
          </cell>
          <cell r="X22">
            <v>2002457</v>
          </cell>
          <cell r="Y22">
            <v>531737</v>
          </cell>
          <cell r="Z22">
            <v>7.4193548387096769E-2</v>
          </cell>
          <cell r="AA22">
            <v>64</v>
          </cell>
          <cell r="AB22">
            <v>3904</v>
          </cell>
          <cell r="AC22">
            <v>0</v>
          </cell>
          <cell r="AD22">
            <v>0</v>
          </cell>
          <cell r="AE22">
            <v>30114</v>
          </cell>
          <cell r="AF22">
            <v>3465</v>
          </cell>
          <cell r="AG22">
            <v>37483</v>
          </cell>
          <cell r="AH22">
            <v>0</v>
          </cell>
          <cell r="AI22">
            <v>8320</v>
          </cell>
          <cell r="AJ22">
            <v>0</v>
          </cell>
          <cell r="AK22">
            <v>2136</v>
          </cell>
          <cell r="AL22">
            <v>26506</v>
          </cell>
          <cell r="AM22">
            <v>0</v>
          </cell>
          <cell r="AN22">
            <v>5660</v>
          </cell>
          <cell r="AO22">
            <v>-9112</v>
          </cell>
          <cell r="AP22">
            <v>2805537</v>
          </cell>
          <cell r="AQ22">
            <v>90000</v>
          </cell>
          <cell r="AR22">
            <v>2895537</v>
          </cell>
          <cell r="AS22">
            <v>73628</v>
          </cell>
          <cell r="AU22">
            <v>73628</v>
          </cell>
          <cell r="AV22">
            <v>2969165</v>
          </cell>
          <cell r="AW22">
            <v>2326317</v>
          </cell>
          <cell r="AX22">
            <v>73628</v>
          </cell>
          <cell r="AY22">
            <v>531737</v>
          </cell>
          <cell r="AZ22">
            <v>37483</v>
          </cell>
          <cell r="BA22">
            <v>2969165</v>
          </cell>
          <cell r="BB22">
            <v>172029</v>
          </cell>
          <cell r="BC22">
            <v>90000</v>
          </cell>
          <cell r="BD22">
            <v>172024</v>
          </cell>
          <cell r="BE22">
            <v>5660</v>
          </cell>
          <cell r="BF22">
            <v>5664</v>
          </cell>
          <cell r="BG22">
            <v>40901</v>
          </cell>
          <cell r="BH22">
            <v>40903</v>
          </cell>
          <cell r="BI22">
            <v>2887</v>
          </cell>
          <cell r="BJ22">
            <v>2883</v>
          </cell>
          <cell r="BK22">
            <v>221477</v>
          </cell>
          <cell r="BL22">
            <v>2657688</v>
          </cell>
          <cell r="BM22">
            <v>461</v>
          </cell>
          <cell r="BN22">
            <v>276</v>
          </cell>
          <cell r="BO22">
            <v>144</v>
          </cell>
          <cell r="BP22">
            <v>881</v>
          </cell>
          <cell r="BQ22">
            <v>516</v>
          </cell>
          <cell r="BR22">
            <v>307</v>
          </cell>
          <cell r="BS22">
            <v>146</v>
          </cell>
          <cell r="BT22">
            <v>969</v>
          </cell>
          <cell r="BU22">
            <v>493</v>
          </cell>
          <cell r="BV22">
            <v>294</v>
          </cell>
          <cell r="BW22">
            <v>145</v>
          </cell>
          <cell r="BX22">
            <v>932</v>
          </cell>
        </row>
        <row r="23">
          <cell r="B23">
            <v>351</v>
          </cell>
          <cell r="C23">
            <v>4008</v>
          </cell>
          <cell r="D23" t="str">
            <v>Oxstalls Community School</v>
          </cell>
          <cell r="E23">
            <v>1</v>
          </cell>
          <cell r="G23">
            <v>393</v>
          </cell>
          <cell r="H23">
            <v>284</v>
          </cell>
          <cell r="I23">
            <v>2</v>
          </cell>
          <cell r="J23">
            <v>679</v>
          </cell>
          <cell r="K23">
            <v>0.36710719530102792</v>
          </cell>
          <cell r="L23">
            <v>249</v>
          </cell>
          <cell r="M23">
            <v>274</v>
          </cell>
          <cell r="N23">
            <v>131</v>
          </cell>
          <cell r="O23">
            <v>106562</v>
          </cell>
          <cell r="P23">
            <v>93788</v>
          </cell>
          <cell r="Q23">
            <v>200350</v>
          </cell>
          <cell r="R23">
            <v>677925</v>
          </cell>
          <cell r="S23">
            <v>593844</v>
          </cell>
          <cell r="T23">
            <v>1271769</v>
          </cell>
          <cell r="U23">
            <v>141087</v>
          </cell>
          <cell r="V23">
            <v>157336</v>
          </cell>
          <cell r="W23">
            <v>298423</v>
          </cell>
          <cell r="X23">
            <v>1570192</v>
          </cell>
          <cell r="Y23">
            <v>0</v>
          </cell>
          <cell r="Z23">
            <v>0.23494860499265785</v>
          </cell>
          <cell r="AA23">
            <v>159</v>
          </cell>
          <cell r="AB23">
            <v>9699</v>
          </cell>
          <cell r="AC23">
            <v>0</v>
          </cell>
          <cell r="AD23">
            <v>77819</v>
          </cell>
          <cell r="AE23">
            <v>59511</v>
          </cell>
          <cell r="AF23">
            <v>9590</v>
          </cell>
          <cell r="AG23">
            <v>156619</v>
          </cell>
          <cell r="AH23">
            <v>23919</v>
          </cell>
          <cell r="AI23">
            <v>40821</v>
          </cell>
          <cell r="AJ23">
            <v>0</v>
          </cell>
          <cell r="AK23">
            <v>-40552</v>
          </cell>
          <cell r="AL23">
            <v>42376</v>
          </cell>
          <cell r="AM23">
            <v>0</v>
          </cell>
          <cell r="AN23">
            <v>37073</v>
          </cell>
          <cell r="AO23">
            <v>0</v>
          </cell>
          <cell r="AP23">
            <v>2030798</v>
          </cell>
          <cell r="AQ23">
            <v>90000</v>
          </cell>
          <cell r="AR23">
            <v>2120798</v>
          </cell>
          <cell r="AS23">
            <v>59318</v>
          </cell>
          <cell r="AT23">
            <v>50000</v>
          </cell>
          <cell r="AU23">
            <v>9318</v>
          </cell>
          <cell r="AV23">
            <v>2130116</v>
          </cell>
          <cell r="AW23">
            <v>1964179</v>
          </cell>
          <cell r="AX23">
            <v>9318</v>
          </cell>
          <cell r="AY23">
            <v>0</v>
          </cell>
          <cell r="AZ23">
            <v>156619</v>
          </cell>
          <cell r="BA23">
            <v>2130116</v>
          </cell>
          <cell r="BB23">
            <v>144163</v>
          </cell>
          <cell r="BC23">
            <v>90000</v>
          </cell>
          <cell r="BD23">
            <v>144168</v>
          </cell>
          <cell r="BE23">
            <v>714</v>
          </cell>
          <cell r="BF23">
            <v>717</v>
          </cell>
          <cell r="BG23">
            <v>0</v>
          </cell>
          <cell r="BH23">
            <v>0</v>
          </cell>
          <cell r="BI23">
            <v>12043</v>
          </cell>
          <cell r="BJ23">
            <v>12048</v>
          </cell>
          <cell r="BK23">
            <v>156920</v>
          </cell>
          <cell r="BL23">
            <v>1883196</v>
          </cell>
          <cell r="BM23">
            <v>437</v>
          </cell>
          <cell r="BN23">
            <v>284</v>
          </cell>
          <cell r="BO23">
            <v>0</v>
          </cell>
          <cell r="BP23">
            <v>721</v>
          </cell>
          <cell r="BQ23">
            <v>430</v>
          </cell>
          <cell r="BR23">
            <v>278</v>
          </cell>
          <cell r="BS23">
            <v>0</v>
          </cell>
          <cell r="BT23">
            <v>708</v>
          </cell>
          <cell r="BU23">
            <v>433</v>
          </cell>
          <cell r="BV23">
            <v>281</v>
          </cell>
          <cell r="BW23">
            <v>0</v>
          </cell>
          <cell r="BX23">
            <v>714</v>
          </cell>
        </row>
        <row r="24">
          <cell r="B24">
            <v>355</v>
          </cell>
          <cell r="C24">
            <v>5421</v>
          </cell>
          <cell r="D24" t="str">
            <v>Pittville School</v>
          </cell>
          <cell r="E24">
            <v>1</v>
          </cell>
          <cell r="F24">
            <v>1</v>
          </cell>
          <cell r="G24">
            <v>498</v>
          </cell>
          <cell r="H24">
            <v>256</v>
          </cell>
          <cell r="I24">
            <v>0</v>
          </cell>
          <cell r="J24">
            <v>754</v>
          </cell>
          <cell r="K24">
            <v>0.32699167657550537</v>
          </cell>
          <cell r="L24">
            <v>247</v>
          </cell>
          <cell r="M24">
            <v>289</v>
          </cell>
          <cell r="N24">
            <v>137</v>
          </cell>
          <cell r="O24">
            <v>106562</v>
          </cell>
          <cell r="P24">
            <v>93788</v>
          </cell>
          <cell r="Q24">
            <v>200350</v>
          </cell>
          <cell r="R24">
            <v>859050</v>
          </cell>
          <cell r="S24">
            <v>535296</v>
          </cell>
          <cell r="T24">
            <v>1394346</v>
          </cell>
          <cell r="U24">
            <v>178782</v>
          </cell>
          <cell r="V24">
            <v>141824</v>
          </cell>
          <cell r="W24">
            <v>320606</v>
          </cell>
          <cell r="X24">
            <v>1714952</v>
          </cell>
          <cell r="Y24">
            <v>0</v>
          </cell>
          <cell r="Z24">
            <v>0.19857312722948869</v>
          </cell>
          <cell r="AA24">
            <v>150</v>
          </cell>
          <cell r="AB24">
            <v>9150</v>
          </cell>
          <cell r="AC24">
            <v>0</v>
          </cell>
          <cell r="AD24">
            <v>30390</v>
          </cell>
          <cell r="AE24">
            <v>59033</v>
          </cell>
          <cell r="AF24">
            <v>10115</v>
          </cell>
          <cell r="AG24">
            <v>108688</v>
          </cell>
          <cell r="AH24">
            <v>33507</v>
          </cell>
          <cell r="AI24">
            <v>41859</v>
          </cell>
          <cell r="AJ24">
            <v>0</v>
          </cell>
          <cell r="AK24">
            <v>-73233</v>
          </cell>
          <cell r="AL24">
            <v>10696</v>
          </cell>
          <cell r="AM24">
            <v>643</v>
          </cell>
          <cell r="AN24">
            <v>38771</v>
          </cell>
          <cell r="AO24">
            <v>0</v>
          </cell>
          <cell r="AP24">
            <v>2076233</v>
          </cell>
          <cell r="AQ24">
            <v>90000</v>
          </cell>
          <cell r="AR24">
            <v>2166233</v>
          </cell>
          <cell r="AS24">
            <v>62116</v>
          </cell>
          <cell r="AU24">
            <v>62116</v>
          </cell>
          <cell r="AV24">
            <v>2228349</v>
          </cell>
          <cell r="AW24">
            <v>2057545</v>
          </cell>
          <cell r="AX24">
            <v>62116</v>
          </cell>
          <cell r="AY24">
            <v>0</v>
          </cell>
          <cell r="AZ24">
            <v>108688</v>
          </cell>
          <cell r="BA24">
            <v>2228349</v>
          </cell>
          <cell r="BB24">
            <v>151345</v>
          </cell>
          <cell r="BC24">
            <v>90000</v>
          </cell>
          <cell r="BD24">
            <v>151350</v>
          </cell>
          <cell r="BE24">
            <v>4780</v>
          </cell>
          <cell r="BF24">
            <v>4778</v>
          </cell>
          <cell r="BG24">
            <v>0</v>
          </cell>
          <cell r="BH24">
            <v>0</v>
          </cell>
          <cell r="BI24">
            <v>8356</v>
          </cell>
          <cell r="BJ24">
            <v>8361</v>
          </cell>
          <cell r="BK24">
            <v>164481</v>
          </cell>
          <cell r="BL24">
            <v>1973868</v>
          </cell>
          <cell r="BM24">
            <v>466</v>
          </cell>
          <cell r="BN24">
            <v>274</v>
          </cell>
          <cell r="BO24">
            <v>0</v>
          </cell>
          <cell r="BP24">
            <v>740</v>
          </cell>
          <cell r="BQ24">
            <v>508</v>
          </cell>
          <cell r="BR24">
            <v>259</v>
          </cell>
          <cell r="BS24">
            <v>0</v>
          </cell>
          <cell r="BT24">
            <v>767</v>
          </cell>
          <cell r="BU24">
            <v>491</v>
          </cell>
          <cell r="BV24">
            <v>265</v>
          </cell>
          <cell r="BW24">
            <v>0</v>
          </cell>
          <cell r="BX24">
            <v>756</v>
          </cell>
        </row>
        <row r="25">
          <cell r="B25">
            <v>360</v>
          </cell>
          <cell r="C25">
            <v>5427</v>
          </cell>
          <cell r="D25" t="str">
            <v>Whitecross School</v>
          </cell>
          <cell r="E25">
            <v>1</v>
          </cell>
          <cell r="F25">
            <v>1</v>
          </cell>
          <cell r="G25">
            <v>581</v>
          </cell>
          <cell r="H25">
            <v>354</v>
          </cell>
          <cell r="I25">
            <v>0</v>
          </cell>
          <cell r="J25">
            <v>935</v>
          </cell>
          <cell r="K25">
            <v>0.26674107142857145</v>
          </cell>
          <cell r="L25">
            <v>249</v>
          </cell>
          <cell r="M25">
            <v>268</v>
          </cell>
          <cell r="N25">
            <v>58</v>
          </cell>
          <cell r="O25">
            <v>106562</v>
          </cell>
          <cell r="P25">
            <v>93788</v>
          </cell>
          <cell r="Q25">
            <v>200350</v>
          </cell>
          <cell r="R25">
            <v>1002225</v>
          </cell>
          <cell r="S25">
            <v>740214</v>
          </cell>
          <cell r="T25">
            <v>1742439</v>
          </cell>
          <cell r="U25">
            <v>208579</v>
          </cell>
          <cell r="V25">
            <v>196116</v>
          </cell>
          <cell r="W25">
            <v>404695</v>
          </cell>
          <cell r="X25">
            <v>2147134</v>
          </cell>
          <cell r="Y25">
            <v>0</v>
          </cell>
          <cell r="Z25">
            <v>0.12946428571428573</v>
          </cell>
          <cell r="AA25">
            <v>121</v>
          </cell>
          <cell r="AB25">
            <v>7381</v>
          </cell>
          <cell r="AC25">
            <v>0</v>
          </cell>
          <cell r="AD25">
            <v>0</v>
          </cell>
          <cell r="AE25">
            <v>59511</v>
          </cell>
          <cell r="AF25">
            <v>9380</v>
          </cell>
          <cell r="AG25">
            <v>76272</v>
          </cell>
          <cell r="AH25">
            <v>2295</v>
          </cell>
          <cell r="AI25">
            <v>23934</v>
          </cell>
          <cell r="AJ25">
            <v>0</v>
          </cell>
          <cell r="AK25">
            <v>-16786</v>
          </cell>
          <cell r="AL25">
            <v>8503</v>
          </cell>
          <cell r="AM25">
            <v>643</v>
          </cell>
          <cell r="AN25">
            <v>16414</v>
          </cell>
          <cell r="AO25">
            <v>0</v>
          </cell>
          <cell r="AP25">
            <v>2458759</v>
          </cell>
          <cell r="AQ25">
            <v>90000</v>
          </cell>
          <cell r="AR25">
            <v>2548759</v>
          </cell>
          <cell r="AS25">
            <v>69112</v>
          </cell>
          <cell r="AU25">
            <v>69112</v>
          </cell>
          <cell r="AV25">
            <v>2617871</v>
          </cell>
          <cell r="AW25">
            <v>2472487</v>
          </cell>
          <cell r="AX25">
            <v>69112</v>
          </cell>
          <cell r="AY25">
            <v>0</v>
          </cell>
          <cell r="AZ25">
            <v>76272</v>
          </cell>
          <cell r="BA25">
            <v>2617871</v>
          </cell>
          <cell r="BB25">
            <v>183271</v>
          </cell>
          <cell r="BC25">
            <v>90000</v>
          </cell>
          <cell r="BD25">
            <v>183268</v>
          </cell>
          <cell r="BE25">
            <v>5320</v>
          </cell>
          <cell r="BF25">
            <v>5316</v>
          </cell>
          <cell r="BG25">
            <v>0</v>
          </cell>
          <cell r="BH25">
            <v>0</v>
          </cell>
          <cell r="BI25">
            <v>5868</v>
          </cell>
          <cell r="BJ25">
            <v>5867</v>
          </cell>
          <cell r="BK25">
            <v>194459</v>
          </cell>
          <cell r="BL25">
            <v>2333412</v>
          </cell>
          <cell r="BM25">
            <v>528</v>
          </cell>
          <cell r="BN25">
            <v>304</v>
          </cell>
          <cell r="BO25">
            <v>0</v>
          </cell>
          <cell r="BP25">
            <v>832</v>
          </cell>
          <cell r="BQ25">
            <v>549</v>
          </cell>
          <cell r="BR25">
            <v>326</v>
          </cell>
          <cell r="BS25">
            <v>0</v>
          </cell>
          <cell r="BT25">
            <v>875</v>
          </cell>
          <cell r="BU25">
            <v>540</v>
          </cell>
          <cell r="BV25">
            <v>317</v>
          </cell>
          <cell r="BW25">
            <v>0</v>
          </cell>
          <cell r="BX25">
            <v>857</v>
          </cell>
        </row>
        <row r="26">
          <cell r="B26">
            <v>363</v>
          </cell>
          <cell r="C26">
            <v>5411</v>
          </cell>
          <cell r="D26" t="str">
            <v>Newent Community School</v>
          </cell>
          <cell r="E26">
            <v>1</v>
          </cell>
          <cell r="F26">
            <v>1</v>
          </cell>
          <cell r="G26">
            <v>713</v>
          </cell>
          <cell r="H26">
            <v>466</v>
          </cell>
          <cell r="I26">
            <v>264</v>
          </cell>
          <cell r="J26">
            <v>1443</v>
          </cell>
          <cell r="K26">
            <v>0.16493055555555555</v>
          </cell>
          <cell r="L26">
            <v>194</v>
          </cell>
          <cell r="M26">
            <v>243</v>
          </cell>
          <cell r="N26">
            <v>29</v>
          </cell>
          <cell r="O26">
            <v>106562</v>
          </cell>
          <cell r="P26">
            <v>93788</v>
          </cell>
          <cell r="Q26">
            <v>200350</v>
          </cell>
          <cell r="R26">
            <v>1229925</v>
          </cell>
          <cell r="S26">
            <v>974406</v>
          </cell>
          <cell r="T26">
            <v>2204331</v>
          </cell>
          <cell r="U26">
            <v>255967</v>
          </cell>
          <cell r="V26">
            <v>258164</v>
          </cell>
          <cell r="W26">
            <v>514131</v>
          </cell>
          <cell r="X26">
            <v>2718462</v>
          </cell>
          <cell r="Y26">
            <v>957313</v>
          </cell>
          <cell r="Z26">
            <v>7.3784722222222224E-2</v>
          </cell>
          <cell r="AA26">
            <v>87</v>
          </cell>
          <cell r="AB26">
            <v>5307</v>
          </cell>
          <cell r="AC26">
            <v>0</v>
          </cell>
          <cell r="AD26">
            <v>0</v>
          </cell>
          <cell r="AE26">
            <v>46366</v>
          </cell>
          <cell r="AF26">
            <v>8505</v>
          </cell>
          <cell r="AG26">
            <v>60178</v>
          </cell>
          <cell r="AH26">
            <v>0</v>
          </cell>
          <cell r="AI26">
            <v>10747</v>
          </cell>
          <cell r="AJ26">
            <v>0</v>
          </cell>
          <cell r="AK26">
            <v>-19406</v>
          </cell>
          <cell r="AL26">
            <v>6611</v>
          </cell>
          <cell r="AM26">
            <v>643</v>
          </cell>
          <cell r="AN26">
            <v>8207</v>
          </cell>
          <cell r="AO26">
            <v>-25267</v>
          </cell>
          <cell r="AP26">
            <v>3917838</v>
          </cell>
          <cell r="AQ26">
            <v>105000</v>
          </cell>
          <cell r="AR26">
            <v>4022838</v>
          </cell>
          <cell r="AS26">
            <v>103647</v>
          </cell>
          <cell r="AU26">
            <v>103647</v>
          </cell>
          <cell r="AV26">
            <v>4126485</v>
          </cell>
          <cell r="AW26">
            <v>3005347</v>
          </cell>
          <cell r="AX26">
            <v>103647</v>
          </cell>
          <cell r="AY26">
            <v>957313</v>
          </cell>
          <cell r="AZ26">
            <v>60178</v>
          </cell>
          <cell r="BA26">
            <v>4126485</v>
          </cell>
          <cell r="BB26">
            <v>223099</v>
          </cell>
          <cell r="BC26">
            <v>105000</v>
          </cell>
          <cell r="BD26">
            <v>223104</v>
          </cell>
          <cell r="BE26">
            <v>7971</v>
          </cell>
          <cell r="BF26">
            <v>7973</v>
          </cell>
          <cell r="BG26">
            <v>73645</v>
          </cell>
          <cell r="BH26">
            <v>73639</v>
          </cell>
          <cell r="BI26">
            <v>4630</v>
          </cell>
          <cell r="BJ26">
            <v>4629</v>
          </cell>
          <cell r="BK26">
            <v>309345</v>
          </cell>
          <cell r="BL26">
            <v>3712140</v>
          </cell>
          <cell r="BM26">
            <v>714</v>
          </cell>
          <cell r="BN26">
            <v>465</v>
          </cell>
          <cell r="BO26">
            <v>266</v>
          </cell>
          <cell r="BP26">
            <v>1445</v>
          </cell>
          <cell r="BQ26">
            <v>709</v>
          </cell>
          <cell r="BR26">
            <v>468</v>
          </cell>
          <cell r="BS26">
            <v>241</v>
          </cell>
          <cell r="BT26">
            <v>1418</v>
          </cell>
          <cell r="BU26">
            <v>711</v>
          </cell>
          <cell r="BV26">
            <v>467</v>
          </cell>
          <cell r="BW26">
            <v>251</v>
          </cell>
          <cell r="BX26">
            <v>1429</v>
          </cell>
        </row>
        <row r="27">
          <cell r="B27">
            <v>369</v>
          </cell>
          <cell r="C27">
            <v>4064</v>
          </cell>
          <cell r="D27" t="str">
            <v>Severn Vale School</v>
          </cell>
          <cell r="E27">
            <v>1</v>
          </cell>
          <cell r="G27">
            <v>664</v>
          </cell>
          <cell r="H27">
            <v>394</v>
          </cell>
          <cell r="I27">
            <v>0</v>
          </cell>
          <cell r="J27">
            <v>1058</v>
          </cell>
          <cell r="K27">
            <v>0.23462630085146641</v>
          </cell>
          <cell r="L27">
            <v>248</v>
          </cell>
          <cell r="M27">
            <v>216</v>
          </cell>
          <cell r="N27">
            <v>60</v>
          </cell>
          <cell r="O27">
            <v>106562</v>
          </cell>
          <cell r="P27">
            <v>93788</v>
          </cell>
          <cell r="Q27">
            <v>200350</v>
          </cell>
          <cell r="R27">
            <v>1145400</v>
          </cell>
          <cell r="S27">
            <v>823854</v>
          </cell>
          <cell r="T27">
            <v>1969254</v>
          </cell>
          <cell r="U27">
            <v>238376</v>
          </cell>
          <cell r="V27">
            <v>218276</v>
          </cell>
          <cell r="W27">
            <v>456652</v>
          </cell>
          <cell r="X27">
            <v>2425906</v>
          </cell>
          <cell r="Y27">
            <v>0</v>
          </cell>
          <cell r="Z27">
            <v>0.11825922421948912</v>
          </cell>
          <cell r="AA27">
            <v>125</v>
          </cell>
          <cell r="AB27">
            <v>7625</v>
          </cell>
          <cell r="AC27">
            <v>0</v>
          </cell>
          <cell r="AD27">
            <v>0</v>
          </cell>
          <cell r="AE27">
            <v>59272</v>
          </cell>
          <cell r="AF27">
            <v>7560</v>
          </cell>
          <cell r="AG27">
            <v>74457</v>
          </cell>
          <cell r="AH27">
            <v>408</v>
          </cell>
          <cell r="AI27">
            <v>19181</v>
          </cell>
          <cell r="AJ27">
            <v>0</v>
          </cell>
          <cell r="AK27">
            <v>-6396</v>
          </cell>
          <cell r="AL27">
            <v>63003</v>
          </cell>
          <cell r="AM27">
            <v>0</v>
          </cell>
          <cell r="AN27">
            <v>16980</v>
          </cell>
          <cell r="AO27">
            <v>0</v>
          </cell>
          <cell r="AP27">
            <v>2793889</v>
          </cell>
          <cell r="AQ27">
            <v>90000</v>
          </cell>
          <cell r="AR27">
            <v>2883889</v>
          </cell>
          <cell r="AS27">
            <v>76236</v>
          </cell>
          <cell r="AU27">
            <v>76236</v>
          </cell>
          <cell r="AV27">
            <v>2960125</v>
          </cell>
          <cell r="AW27">
            <v>2809432</v>
          </cell>
          <cell r="AX27">
            <v>76236</v>
          </cell>
          <cell r="AY27">
            <v>0</v>
          </cell>
          <cell r="AZ27">
            <v>74457</v>
          </cell>
          <cell r="BA27">
            <v>2960125</v>
          </cell>
          <cell r="BB27">
            <v>209188</v>
          </cell>
          <cell r="BC27">
            <v>90000</v>
          </cell>
          <cell r="BD27">
            <v>209187</v>
          </cell>
          <cell r="BE27">
            <v>5868</v>
          </cell>
          <cell r="BF27">
            <v>5864</v>
          </cell>
          <cell r="BG27">
            <v>0</v>
          </cell>
          <cell r="BH27">
            <v>0</v>
          </cell>
          <cell r="BI27">
            <v>5733</v>
          </cell>
          <cell r="BJ27">
            <v>5727</v>
          </cell>
          <cell r="BK27">
            <v>220789</v>
          </cell>
          <cell r="BL27">
            <v>2649336</v>
          </cell>
          <cell r="BM27">
            <v>601</v>
          </cell>
          <cell r="BN27">
            <v>354</v>
          </cell>
          <cell r="BO27">
            <v>0</v>
          </cell>
          <cell r="BP27">
            <v>955</v>
          </cell>
          <cell r="BQ27">
            <v>639</v>
          </cell>
          <cell r="BR27">
            <v>358</v>
          </cell>
          <cell r="BS27">
            <v>1</v>
          </cell>
          <cell r="BT27">
            <v>998</v>
          </cell>
          <cell r="BU27">
            <v>623</v>
          </cell>
          <cell r="BV27">
            <v>356</v>
          </cell>
          <cell r="BW27">
            <v>1</v>
          </cell>
          <cell r="BX27">
            <v>980</v>
          </cell>
        </row>
        <row r="28">
          <cell r="B28">
            <v>372</v>
          </cell>
          <cell r="C28">
            <v>5410</v>
          </cell>
          <cell r="D28" t="str">
            <v>The Cotswold School</v>
          </cell>
          <cell r="E28">
            <v>1</v>
          </cell>
          <cell r="F28">
            <v>1</v>
          </cell>
          <cell r="G28">
            <v>440</v>
          </cell>
          <cell r="H28">
            <v>266</v>
          </cell>
          <cell r="I28">
            <v>135</v>
          </cell>
          <cell r="J28">
            <v>841</v>
          </cell>
          <cell r="K28">
            <v>0.16242038216560509</v>
          </cell>
          <cell r="L28">
            <v>115</v>
          </cell>
          <cell r="M28">
            <v>142</v>
          </cell>
          <cell r="N28">
            <v>34</v>
          </cell>
          <cell r="O28">
            <v>106562</v>
          </cell>
          <cell r="P28">
            <v>93788</v>
          </cell>
          <cell r="Q28">
            <v>200350</v>
          </cell>
          <cell r="R28">
            <v>759000</v>
          </cell>
          <cell r="S28">
            <v>556206</v>
          </cell>
          <cell r="T28">
            <v>1315206</v>
          </cell>
          <cell r="U28">
            <v>157960</v>
          </cell>
          <cell r="V28">
            <v>147364</v>
          </cell>
          <cell r="W28">
            <v>305324</v>
          </cell>
          <cell r="X28">
            <v>1620530</v>
          </cell>
          <cell r="Y28">
            <v>465733</v>
          </cell>
          <cell r="Z28">
            <v>8.1210191082802544E-2</v>
          </cell>
          <cell r="AA28">
            <v>57</v>
          </cell>
          <cell r="AB28">
            <v>3477</v>
          </cell>
          <cell r="AC28">
            <v>0</v>
          </cell>
          <cell r="AD28">
            <v>0</v>
          </cell>
          <cell r="AE28">
            <v>27485</v>
          </cell>
          <cell r="AF28">
            <v>4970</v>
          </cell>
          <cell r="AG28">
            <v>35932</v>
          </cell>
          <cell r="AH28">
            <v>0</v>
          </cell>
          <cell r="AI28">
            <v>10475</v>
          </cell>
          <cell r="AJ28">
            <v>0</v>
          </cell>
          <cell r="AK28">
            <v>29345</v>
          </cell>
          <cell r="AL28">
            <v>5247</v>
          </cell>
          <cell r="AM28">
            <v>643</v>
          </cell>
          <cell r="AN28">
            <v>9622</v>
          </cell>
          <cell r="AO28">
            <v>-17266</v>
          </cell>
          <cell r="AP28">
            <v>2360611</v>
          </cell>
          <cell r="AQ28">
            <v>90000</v>
          </cell>
          <cell r="AR28">
            <v>2450611</v>
          </cell>
          <cell r="AS28">
            <v>61735</v>
          </cell>
          <cell r="AU28">
            <v>61735</v>
          </cell>
          <cell r="AV28">
            <v>2512346</v>
          </cell>
          <cell r="AW28">
            <v>1948946</v>
          </cell>
          <cell r="AX28">
            <v>61735</v>
          </cell>
          <cell r="AY28">
            <v>465733</v>
          </cell>
          <cell r="AZ28">
            <v>35932</v>
          </cell>
          <cell r="BA28">
            <v>2512346</v>
          </cell>
          <cell r="BB28">
            <v>142994</v>
          </cell>
          <cell r="BC28">
            <v>90000</v>
          </cell>
          <cell r="BD28">
            <v>142996</v>
          </cell>
          <cell r="BE28">
            <v>4747</v>
          </cell>
          <cell r="BF28">
            <v>4749</v>
          </cell>
          <cell r="BG28">
            <v>35821</v>
          </cell>
          <cell r="BH28">
            <v>35826</v>
          </cell>
          <cell r="BI28">
            <v>2764</v>
          </cell>
          <cell r="BJ28">
            <v>2764</v>
          </cell>
          <cell r="BK28">
            <v>186326</v>
          </cell>
          <cell r="BL28">
            <v>2236020</v>
          </cell>
          <cell r="BM28">
            <v>389</v>
          </cell>
          <cell r="BN28">
            <v>245</v>
          </cell>
          <cell r="BO28">
            <v>99</v>
          </cell>
          <cell r="BP28">
            <v>733</v>
          </cell>
          <cell r="BQ28">
            <v>412</v>
          </cell>
          <cell r="BR28">
            <v>254</v>
          </cell>
          <cell r="BS28">
            <v>112</v>
          </cell>
          <cell r="BT28">
            <v>778</v>
          </cell>
          <cell r="BU28">
            <v>402</v>
          </cell>
          <cell r="BV28">
            <v>250</v>
          </cell>
          <cell r="BW28">
            <v>107</v>
          </cell>
          <cell r="BX28">
            <v>759</v>
          </cell>
        </row>
        <row r="29">
          <cell r="B29">
            <v>373</v>
          </cell>
          <cell r="C29">
            <v>5424</v>
          </cell>
          <cell r="D29" t="str">
            <v>Maidenhill School</v>
          </cell>
          <cell r="E29">
            <v>1</v>
          </cell>
          <cell r="F29">
            <v>1</v>
          </cell>
          <cell r="G29">
            <v>430</v>
          </cell>
          <cell r="H29">
            <v>233</v>
          </cell>
          <cell r="I29">
            <v>0</v>
          </cell>
          <cell r="J29">
            <v>663</v>
          </cell>
          <cell r="K29">
            <v>0.26874999999999999</v>
          </cell>
          <cell r="L29">
            <v>178</v>
          </cell>
          <cell r="M29">
            <v>164</v>
          </cell>
          <cell r="N29">
            <v>55</v>
          </cell>
          <cell r="O29">
            <v>106562</v>
          </cell>
          <cell r="P29">
            <v>93788</v>
          </cell>
          <cell r="Q29">
            <v>200350</v>
          </cell>
          <cell r="R29">
            <v>741750</v>
          </cell>
          <cell r="S29">
            <v>487203</v>
          </cell>
          <cell r="T29">
            <v>1228953</v>
          </cell>
          <cell r="U29">
            <v>154370</v>
          </cell>
          <cell r="V29">
            <v>129082</v>
          </cell>
          <cell r="W29">
            <v>283452</v>
          </cell>
          <cell r="X29">
            <v>1512405</v>
          </cell>
          <cell r="Y29">
            <v>0</v>
          </cell>
          <cell r="Z29">
            <v>0.15781249999999999</v>
          </cell>
          <cell r="AA29">
            <v>105</v>
          </cell>
          <cell r="AB29">
            <v>6405</v>
          </cell>
          <cell r="AC29">
            <v>0</v>
          </cell>
          <cell r="AD29">
            <v>0</v>
          </cell>
          <cell r="AE29">
            <v>42542</v>
          </cell>
          <cell r="AF29">
            <v>5740</v>
          </cell>
          <cell r="AG29">
            <v>54687</v>
          </cell>
          <cell r="AH29">
            <v>4233</v>
          </cell>
          <cell r="AI29">
            <v>24206</v>
          </cell>
          <cell r="AJ29">
            <v>0</v>
          </cell>
          <cell r="AK29">
            <v>-14235</v>
          </cell>
          <cell r="AL29">
            <v>6238</v>
          </cell>
          <cell r="AM29">
            <v>643</v>
          </cell>
          <cell r="AN29">
            <v>15565</v>
          </cell>
          <cell r="AO29">
            <v>0</v>
          </cell>
          <cell r="AP29">
            <v>1804092</v>
          </cell>
          <cell r="AQ29">
            <v>90000</v>
          </cell>
          <cell r="AR29">
            <v>1894092</v>
          </cell>
          <cell r="AS29">
            <v>54294</v>
          </cell>
          <cell r="AU29">
            <v>54294</v>
          </cell>
          <cell r="AV29">
            <v>1948386</v>
          </cell>
          <cell r="AW29">
            <v>1839405</v>
          </cell>
          <cell r="AX29">
            <v>54294</v>
          </cell>
          <cell r="AY29">
            <v>0</v>
          </cell>
          <cell r="AZ29">
            <v>54687</v>
          </cell>
          <cell r="BA29">
            <v>1948386</v>
          </cell>
          <cell r="BB29">
            <v>134565</v>
          </cell>
          <cell r="BC29">
            <v>90000</v>
          </cell>
          <cell r="BD29">
            <v>134570</v>
          </cell>
          <cell r="BE29">
            <v>4182</v>
          </cell>
          <cell r="BF29">
            <v>4176</v>
          </cell>
          <cell r="BG29">
            <v>0</v>
          </cell>
          <cell r="BH29">
            <v>0</v>
          </cell>
          <cell r="BI29">
            <v>4203</v>
          </cell>
          <cell r="BJ29">
            <v>4207</v>
          </cell>
          <cell r="BK29">
            <v>142950</v>
          </cell>
          <cell r="BL29">
            <v>1715436</v>
          </cell>
          <cell r="BM29">
            <v>377</v>
          </cell>
          <cell r="BN29">
            <v>228</v>
          </cell>
          <cell r="BO29">
            <v>0</v>
          </cell>
          <cell r="BP29">
            <v>605</v>
          </cell>
          <cell r="BQ29">
            <v>395</v>
          </cell>
          <cell r="BR29">
            <v>246</v>
          </cell>
          <cell r="BS29">
            <v>1</v>
          </cell>
          <cell r="BT29">
            <v>642</v>
          </cell>
          <cell r="BU29">
            <v>388</v>
          </cell>
          <cell r="BV29">
            <v>239</v>
          </cell>
          <cell r="BW29">
            <v>1</v>
          </cell>
          <cell r="BX29">
            <v>628</v>
          </cell>
        </row>
        <row r="30">
          <cell r="B30">
            <v>374</v>
          </cell>
          <cell r="C30">
            <v>4032</v>
          </cell>
          <cell r="D30" t="str">
            <v>Archway School</v>
          </cell>
          <cell r="E30">
            <v>1</v>
          </cell>
          <cell r="G30">
            <v>585</v>
          </cell>
          <cell r="H30">
            <v>375</v>
          </cell>
          <cell r="I30">
            <v>135</v>
          </cell>
          <cell r="J30">
            <v>1095</v>
          </cell>
          <cell r="K30">
            <v>0.22736418511066397</v>
          </cell>
          <cell r="L30">
            <v>218</v>
          </cell>
          <cell r="M30">
            <v>192</v>
          </cell>
          <cell r="N30">
            <v>67</v>
          </cell>
          <cell r="O30">
            <v>106562</v>
          </cell>
          <cell r="P30">
            <v>93788</v>
          </cell>
          <cell r="Q30">
            <v>200350</v>
          </cell>
          <cell r="R30">
            <v>1009125</v>
          </cell>
          <cell r="S30">
            <v>784125</v>
          </cell>
          <cell r="T30">
            <v>1793250</v>
          </cell>
          <cell r="U30">
            <v>210015</v>
          </cell>
          <cell r="V30">
            <v>207750</v>
          </cell>
          <cell r="W30">
            <v>417765</v>
          </cell>
          <cell r="X30">
            <v>2211015</v>
          </cell>
          <cell r="Y30">
            <v>535043</v>
          </cell>
          <cell r="Z30">
            <v>0.10462776659959759</v>
          </cell>
          <cell r="AA30">
            <v>100</v>
          </cell>
          <cell r="AB30">
            <v>6100</v>
          </cell>
          <cell r="AC30">
            <v>0</v>
          </cell>
          <cell r="AD30">
            <v>30390</v>
          </cell>
          <cell r="AE30">
            <v>52102</v>
          </cell>
          <cell r="AF30">
            <v>6720</v>
          </cell>
          <cell r="AG30">
            <v>95312</v>
          </cell>
          <cell r="AH30">
            <v>2244</v>
          </cell>
          <cell r="AI30">
            <v>20429</v>
          </cell>
          <cell r="AJ30">
            <v>0</v>
          </cell>
          <cell r="AK30">
            <v>-26231</v>
          </cell>
          <cell r="AL30">
            <v>41418</v>
          </cell>
          <cell r="AM30">
            <v>0</v>
          </cell>
          <cell r="AN30">
            <v>18961</v>
          </cell>
          <cell r="AO30">
            <v>-17935</v>
          </cell>
          <cell r="AP30">
            <v>3080606</v>
          </cell>
          <cell r="AQ30">
            <v>90000</v>
          </cell>
          <cell r="AR30">
            <v>3170606</v>
          </cell>
          <cell r="AS30">
            <v>81960</v>
          </cell>
          <cell r="AU30">
            <v>81960</v>
          </cell>
          <cell r="AV30">
            <v>3252566</v>
          </cell>
          <cell r="AW30">
            <v>2540251</v>
          </cell>
          <cell r="AX30">
            <v>81960</v>
          </cell>
          <cell r="AY30">
            <v>535043</v>
          </cell>
          <cell r="AZ30">
            <v>95312</v>
          </cell>
          <cell r="BA30">
            <v>3252566</v>
          </cell>
          <cell r="BB30">
            <v>188479</v>
          </cell>
          <cell r="BC30">
            <v>90000</v>
          </cell>
          <cell r="BD30">
            <v>188481</v>
          </cell>
          <cell r="BE30">
            <v>6300</v>
          </cell>
          <cell r="BF30">
            <v>6305</v>
          </cell>
          <cell r="BG30">
            <v>41159</v>
          </cell>
          <cell r="BH30">
            <v>41157</v>
          </cell>
          <cell r="BI30">
            <v>7328</v>
          </cell>
          <cell r="BJ30">
            <v>7332</v>
          </cell>
          <cell r="BK30">
            <v>243266</v>
          </cell>
          <cell r="BL30">
            <v>2919300</v>
          </cell>
          <cell r="BM30">
            <v>604</v>
          </cell>
          <cell r="BN30">
            <v>334</v>
          </cell>
          <cell r="BO30">
            <v>121</v>
          </cell>
          <cell r="BP30">
            <v>1059</v>
          </cell>
          <cell r="BQ30">
            <v>584</v>
          </cell>
          <cell r="BR30">
            <v>379</v>
          </cell>
          <cell r="BS30">
            <v>122</v>
          </cell>
          <cell r="BT30">
            <v>1085</v>
          </cell>
          <cell r="BU30">
            <v>592</v>
          </cell>
          <cell r="BV30">
            <v>360</v>
          </cell>
          <cell r="BW30">
            <v>122</v>
          </cell>
          <cell r="BX30">
            <v>1074</v>
          </cell>
        </row>
        <row r="31">
          <cell r="B31">
            <v>375</v>
          </cell>
          <cell r="C31">
            <v>5401</v>
          </cell>
          <cell r="D31" t="str">
            <v>Marling School</v>
          </cell>
          <cell r="E31">
            <v>1</v>
          </cell>
          <cell r="F31">
            <v>1</v>
          </cell>
          <cell r="G31">
            <v>377</v>
          </cell>
          <cell r="H31">
            <v>233</v>
          </cell>
          <cell r="I31">
            <v>168</v>
          </cell>
          <cell r="J31">
            <v>778</v>
          </cell>
          <cell r="K31">
            <v>0</v>
          </cell>
          <cell r="L31">
            <v>0</v>
          </cell>
          <cell r="M31">
            <v>3</v>
          </cell>
          <cell r="N31">
            <v>3</v>
          </cell>
          <cell r="O31">
            <v>106562</v>
          </cell>
          <cell r="P31">
            <v>93788</v>
          </cell>
          <cell r="Q31">
            <v>200350</v>
          </cell>
          <cell r="R31">
            <v>650325</v>
          </cell>
          <cell r="S31">
            <v>487203</v>
          </cell>
          <cell r="T31">
            <v>1137528</v>
          </cell>
          <cell r="U31">
            <v>135343</v>
          </cell>
          <cell r="V31">
            <v>129082</v>
          </cell>
          <cell r="W31">
            <v>264425</v>
          </cell>
          <cell r="X31">
            <v>1401953</v>
          </cell>
          <cell r="Y31">
            <v>611699</v>
          </cell>
          <cell r="Z31">
            <v>0</v>
          </cell>
          <cell r="AA31">
            <v>0</v>
          </cell>
          <cell r="AB31">
            <v>0</v>
          </cell>
          <cell r="AC31">
            <v>0</v>
          </cell>
          <cell r="AD31">
            <v>0</v>
          </cell>
          <cell r="AE31">
            <v>0</v>
          </cell>
          <cell r="AF31">
            <v>105</v>
          </cell>
          <cell r="AG31">
            <v>105</v>
          </cell>
          <cell r="AH31">
            <v>0</v>
          </cell>
          <cell r="AI31">
            <v>0</v>
          </cell>
          <cell r="AJ31">
            <v>0</v>
          </cell>
          <cell r="AK31">
            <v>-1048</v>
          </cell>
          <cell r="AL31">
            <v>6418</v>
          </cell>
          <cell r="AM31">
            <v>643</v>
          </cell>
          <cell r="AN31">
            <v>849</v>
          </cell>
          <cell r="AO31">
            <v>-16504</v>
          </cell>
          <cell r="AP31">
            <v>2204465</v>
          </cell>
          <cell r="AQ31">
            <v>90000</v>
          </cell>
          <cell r="AR31">
            <v>2294465</v>
          </cell>
          <cell r="AS31">
            <v>60654</v>
          </cell>
          <cell r="AU31">
            <v>60654</v>
          </cell>
          <cell r="AV31">
            <v>2355119</v>
          </cell>
          <cell r="AW31">
            <v>1682661</v>
          </cell>
          <cell r="AX31">
            <v>60654</v>
          </cell>
          <cell r="AY31">
            <v>611699</v>
          </cell>
          <cell r="AZ31">
            <v>105</v>
          </cell>
          <cell r="BA31">
            <v>2355119</v>
          </cell>
          <cell r="BB31">
            <v>122517</v>
          </cell>
          <cell r="BC31">
            <v>90000</v>
          </cell>
          <cell r="BD31">
            <v>122512</v>
          </cell>
          <cell r="BE31">
            <v>4662</v>
          </cell>
          <cell r="BF31">
            <v>4666</v>
          </cell>
          <cell r="BG31">
            <v>47051</v>
          </cell>
          <cell r="BH31">
            <v>47054</v>
          </cell>
          <cell r="BI31">
            <v>9</v>
          </cell>
          <cell r="BJ31">
            <v>8</v>
          </cell>
          <cell r="BK31">
            <v>174239</v>
          </cell>
          <cell r="BL31">
            <v>2090880</v>
          </cell>
          <cell r="BM31">
            <v>361</v>
          </cell>
          <cell r="BN31">
            <v>231</v>
          </cell>
          <cell r="BO31">
            <v>185</v>
          </cell>
          <cell r="BP31">
            <v>777</v>
          </cell>
          <cell r="BQ31">
            <v>366</v>
          </cell>
          <cell r="BR31">
            <v>240</v>
          </cell>
          <cell r="BS31">
            <v>170</v>
          </cell>
          <cell r="BT31">
            <v>776</v>
          </cell>
          <cell r="BU31">
            <v>364</v>
          </cell>
          <cell r="BV31">
            <v>236</v>
          </cell>
          <cell r="BW31">
            <v>176</v>
          </cell>
          <cell r="BX31">
            <v>776</v>
          </cell>
        </row>
        <row r="32">
          <cell r="B32">
            <v>377</v>
          </cell>
          <cell r="C32">
            <v>5402</v>
          </cell>
          <cell r="D32" t="str">
            <v>Stroud High School</v>
          </cell>
          <cell r="E32">
            <v>1</v>
          </cell>
          <cell r="F32">
            <v>1</v>
          </cell>
          <cell r="G32">
            <v>388</v>
          </cell>
          <cell r="H32">
            <v>251</v>
          </cell>
          <cell r="I32">
            <v>243</v>
          </cell>
          <cell r="J32">
            <v>882</v>
          </cell>
          <cell r="K32">
            <v>0</v>
          </cell>
          <cell r="L32">
            <v>0</v>
          </cell>
          <cell r="M32">
            <v>4</v>
          </cell>
          <cell r="N32">
            <v>5</v>
          </cell>
          <cell r="O32">
            <v>106562</v>
          </cell>
          <cell r="P32">
            <v>93788</v>
          </cell>
          <cell r="Q32">
            <v>200350</v>
          </cell>
          <cell r="R32">
            <v>669300</v>
          </cell>
          <cell r="S32">
            <v>524841</v>
          </cell>
          <cell r="T32">
            <v>1194141</v>
          </cell>
          <cell r="U32">
            <v>139292</v>
          </cell>
          <cell r="V32">
            <v>139054</v>
          </cell>
          <cell r="W32">
            <v>278346</v>
          </cell>
          <cell r="X32">
            <v>1472487</v>
          </cell>
          <cell r="Y32">
            <v>889439</v>
          </cell>
          <cell r="Z32">
            <v>0</v>
          </cell>
          <cell r="AA32">
            <v>0</v>
          </cell>
          <cell r="AB32">
            <v>0</v>
          </cell>
          <cell r="AC32">
            <v>0</v>
          </cell>
          <cell r="AD32">
            <v>0</v>
          </cell>
          <cell r="AE32">
            <v>0</v>
          </cell>
          <cell r="AF32">
            <v>140</v>
          </cell>
          <cell r="AG32">
            <v>140</v>
          </cell>
          <cell r="AH32">
            <v>0</v>
          </cell>
          <cell r="AI32">
            <v>0</v>
          </cell>
          <cell r="AJ32">
            <v>0</v>
          </cell>
          <cell r="AK32">
            <v>-5378</v>
          </cell>
          <cell r="AL32">
            <v>4298</v>
          </cell>
          <cell r="AM32">
            <v>643</v>
          </cell>
          <cell r="AN32">
            <v>1415</v>
          </cell>
          <cell r="AO32">
            <v>-33819</v>
          </cell>
          <cell r="AP32">
            <v>2529575</v>
          </cell>
          <cell r="AQ32">
            <v>90000</v>
          </cell>
          <cell r="AR32">
            <v>2619575</v>
          </cell>
          <cell r="AS32">
            <v>66123</v>
          </cell>
          <cell r="AU32">
            <v>66123</v>
          </cell>
          <cell r="AV32">
            <v>2685698</v>
          </cell>
          <cell r="AW32">
            <v>1729996</v>
          </cell>
          <cell r="AX32">
            <v>66123</v>
          </cell>
          <cell r="AY32">
            <v>889439</v>
          </cell>
          <cell r="AZ32">
            <v>140</v>
          </cell>
          <cell r="BA32">
            <v>2685698</v>
          </cell>
          <cell r="BB32">
            <v>126148</v>
          </cell>
          <cell r="BC32">
            <v>90000</v>
          </cell>
          <cell r="BD32">
            <v>126154</v>
          </cell>
          <cell r="BE32">
            <v>5091</v>
          </cell>
          <cell r="BF32">
            <v>5086</v>
          </cell>
          <cell r="BG32">
            <v>68423</v>
          </cell>
          <cell r="BH32">
            <v>68418</v>
          </cell>
          <cell r="BI32">
            <v>8</v>
          </cell>
          <cell r="BJ32">
            <v>11</v>
          </cell>
          <cell r="BK32">
            <v>199670</v>
          </cell>
          <cell r="BL32">
            <v>2396028</v>
          </cell>
          <cell r="BM32">
            <v>386</v>
          </cell>
          <cell r="BN32">
            <v>250</v>
          </cell>
          <cell r="BO32">
            <v>187</v>
          </cell>
          <cell r="BP32">
            <v>823</v>
          </cell>
          <cell r="BQ32">
            <v>389</v>
          </cell>
          <cell r="BR32">
            <v>250</v>
          </cell>
          <cell r="BS32">
            <v>222</v>
          </cell>
          <cell r="BT32">
            <v>861</v>
          </cell>
          <cell r="BU32">
            <v>388</v>
          </cell>
          <cell r="BV32">
            <v>250</v>
          </cell>
          <cell r="BW32">
            <v>207</v>
          </cell>
          <cell r="BX32">
            <v>845</v>
          </cell>
        </row>
        <row r="33">
          <cell r="B33">
            <v>379</v>
          </cell>
          <cell r="C33">
            <v>5428</v>
          </cell>
          <cell r="D33" t="str">
            <v>Sir William Romney's School</v>
          </cell>
          <cell r="E33">
            <v>1</v>
          </cell>
          <cell r="F33">
            <v>1</v>
          </cell>
          <cell r="G33">
            <v>375</v>
          </cell>
          <cell r="H33">
            <v>278</v>
          </cell>
          <cell r="I33">
            <v>79</v>
          </cell>
          <cell r="J33">
            <v>732</v>
          </cell>
          <cell r="K33">
            <v>0.18960244648318042</v>
          </cell>
          <cell r="L33">
            <v>124</v>
          </cell>
          <cell r="M33">
            <v>151</v>
          </cell>
          <cell r="N33">
            <v>22</v>
          </cell>
          <cell r="O33">
            <v>106562</v>
          </cell>
          <cell r="P33">
            <v>93788</v>
          </cell>
          <cell r="Q33">
            <v>200350</v>
          </cell>
          <cell r="R33">
            <v>646875</v>
          </cell>
          <cell r="S33">
            <v>581298</v>
          </cell>
          <cell r="T33">
            <v>1228173</v>
          </cell>
          <cell r="U33">
            <v>134625</v>
          </cell>
          <cell r="V33">
            <v>154012</v>
          </cell>
          <cell r="W33">
            <v>288637</v>
          </cell>
          <cell r="X33">
            <v>1516810</v>
          </cell>
          <cell r="Y33">
            <v>308938</v>
          </cell>
          <cell r="Z33">
            <v>9.1743119266055051E-2</v>
          </cell>
          <cell r="AA33">
            <v>60</v>
          </cell>
          <cell r="AB33">
            <v>3660</v>
          </cell>
          <cell r="AC33">
            <v>0</v>
          </cell>
          <cell r="AD33">
            <v>0</v>
          </cell>
          <cell r="AE33">
            <v>29636</v>
          </cell>
          <cell r="AF33">
            <v>5285</v>
          </cell>
          <cell r="AG33">
            <v>38581</v>
          </cell>
          <cell r="AH33">
            <v>0</v>
          </cell>
          <cell r="AI33">
            <v>9962</v>
          </cell>
          <cell r="AJ33">
            <v>0</v>
          </cell>
          <cell r="AK33">
            <v>-12747</v>
          </cell>
          <cell r="AL33">
            <v>6963</v>
          </cell>
          <cell r="AM33">
            <v>643</v>
          </cell>
          <cell r="AN33">
            <v>6226</v>
          </cell>
          <cell r="AO33">
            <v>-3585</v>
          </cell>
          <cell r="AP33">
            <v>2072141</v>
          </cell>
          <cell r="AQ33">
            <v>90000</v>
          </cell>
          <cell r="AR33">
            <v>2162141</v>
          </cell>
          <cell r="AS33">
            <v>60208</v>
          </cell>
          <cell r="AU33">
            <v>60208</v>
          </cell>
          <cell r="AV33">
            <v>2222349</v>
          </cell>
          <cell r="AW33">
            <v>1814622</v>
          </cell>
          <cell r="AX33">
            <v>60208</v>
          </cell>
          <cell r="AY33">
            <v>308938</v>
          </cell>
          <cell r="AZ33">
            <v>38581</v>
          </cell>
          <cell r="BA33">
            <v>2222349</v>
          </cell>
          <cell r="BB33">
            <v>132666</v>
          </cell>
          <cell r="BC33">
            <v>90000</v>
          </cell>
          <cell r="BD33">
            <v>132663</v>
          </cell>
          <cell r="BE33">
            <v>4636</v>
          </cell>
          <cell r="BF33">
            <v>4631</v>
          </cell>
          <cell r="BG33">
            <v>23770</v>
          </cell>
          <cell r="BH33">
            <v>23764</v>
          </cell>
          <cell r="BI33">
            <v>2965</v>
          </cell>
          <cell r="BJ33">
            <v>2968</v>
          </cell>
          <cell r="BK33">
            <v>164037</v>
          </cell>
          <cell r="BL33">
            <v>1968312</v>
          </cell>
          <cell r="BM33">
            <v>400</v>
          </cell>
          <cell r="BN33">
            <v>273</v>
          </cell>
          <cell r="BO33">
            <v>114</v>
          </cell>
          <cell r="BP33">
            <v>787</v>
          </cell>
          <cell r="BQ33">
            <v>399</v>
          </cell>
          <cell r="BR33">
            <v>267</v>
          </cell>
          <cell r="BS33">
            <v>82</v>
          </cell>
          <cell r="BT33">
            <v>748</v>
          </cell>
          <cell r="BU33">
            <v>399</v>
          </cell>
          <cell r="BV33">
            <v>270</v>
          </cell>
          <cell r="BW33">
            <v>95</v>
          </cell>
          <cell r="BX33">
            <v>764</v>
          </cell>
        </row>
        <row r="34">
          <cell r="B34">
            <v>380</v>
          </cell>
          <cell r="C34">
            <v>4001</v>
          </cell>
          <cell r="D34" t="str">
            <v>Sir Thomas Rich's School</v>
          </cell>
          <cell r="E34">
            <v>1</v>
          </cell>
          <cell r="G34">
            <v>333</v>
          </cell>
          <cell r="H34">
            <v>217</v>
          </cell>
          <cell r="I34">
            <v>205</v>
          </cell>
          <cell r="J34">
            <v>755</v>
          </cell>
          <cell r="K34">
            <v>0</v>
          </cell>
          <cell r="L34">
            <v>0</v>
          </cell>
          <cell r="M34">
            <v>10</v>
          </cell>
          <cell r="N34">
            <v>11</v>
          </cell>
          <cell r="O34">
            <v>106562</v>
          </cell>
          <cell r="P34">
            <v>93788</v>
          </cell>
          <cell r="Q34">
            <v>200350</v>
          </cell>
          <cell r="R34">
            <v>574425</v>
          </cell>
          <cell r="S34">
            <v>453747</v>
          </cell>
          <cell r="T34">
            <v>1028172</v>
          </cell>
          <cell r="U34">
            <v>119547</v>
          </cell>
          <cell r="V34">
            <v>120218</v>
          </cell>
          <cell r="W34">
            <v>239765</v>
          </cell>
          <cell r="X34">
            <v>1267937</v>
          </cell>
          <cell r="Y34">
            <v>794082</v>
          </cell>
          <cell r="Z34">
            <v>0</v>
          </cell>
          <cell r="AA34">
            <v>0</v>
          </cell>
          <cell r="AB34">
            <v>0</v>
          </cell>
          <cell r="AC34">
            <v>0</v>
          </cell>
          <cell r="AD34">
            <v>0</v>
          </cell>
          <cell r="AE34">
            <v>0</v>
          </cell>
          <cell r="AF34">
            <v>350</v>
          </cell>
          <cell r="AG34">
            <v>350</v>
          </cell>
          <cell r="AH34">
            <v>0</v>
          </cell>
          <cell r="AI34">
            <v>0</v>
          </cell>
          <cell r="AJ34">
            <v>0</v>
          </cell>
          <cell r="AK34">
            <v>-10563</v>
          </cell>
          <cell r="AL34">
            <v>50029</v>
          </cell>
          <cell r="AM34">
            <v>0</v>
          </cell>
          <cell r="AN34">
            <v>3113</v>
          </cell>
          <cell r="AO34">
            <v>-34927</v>
          </cell>
          <cell r="AP34">
            <v>2270371</v>
          </cell>
          <cell r="AQ34">
            <v>90000</v>
          </cell>
          <cell r="AR34">
            <v>2360371</v>
          </cell>
          <cell r="AS34">
            <v>59318</v>
          </cell>
          <cell r="AT34">
            <v>52435</v>
          </cell>
          <cell r="AU34">
            <v>6883</v>
          </cell>
          <cell r="AV34">
            <v>2367254</v>
          </cell>
          <cell r="AW34">
            <v>1565939</v>
          </cell>
          <cell r="AX34">
            <v>6883</v>
          </cell>
          <cell r="AY34">
            <v>794082</v>
          </cell>
          <cell r="AZ34">
            <v>350</v>
          </cell>
          <cell r="BA34">
            <v>2367254</v>
          </cell>
          <cell r="BB34">
            <v>113531</v>
          </cell>
          <cell r="BC34">
            <v>90000</v>
          </cell>
          <cell r="BD34">
            <v>113534</v>
          </cell>
          <cell r="BE34">
            <v>535</v>
          </cell>
          <cell r="BF34">
            <v>529</v>
          </cell>
          <cell r="BG34">
            <v>61086</v>
          </cell>
          <cell r="BH34">
            <v>61083</v>
          </cell>
          <cell r="BI34">
            <v>26</v>
          </cell>
          <cell r="BJ34">
            <v>27</v>
          </cell>
          <cell r="BK34">
            <v>175178</v>
          </cell>
          <cell r="BL34">
            <v>2102076</v>
          </cell>
          <cell r="BM34">
            <v>336</v>
          </cell>
          <cell r="BN34">
            <v>212</v>
          </cell>
          <cell r="BO34">
            <v>204</v>
          </cell>
          <cell r="BP34">
            <v>752</v>
          </cell>
          <cell r="BQ34">
            <v>337</v>
          </cell>
          <cell r="BR34">
            <v>210</v>
          </cell>
          <cell r="BS34">
            <v>207</v>
          </cell>
          <cell r="BT34">
            <v>754</v>
          </cell>
          <cell r="BU34">
            <v>337</v>
          </cell>
          <cell r="BV34">
            <v>211</v>
          </cell>
          <cell r="BW34">
            <v>206</v>
          </cell>
          <cell r="BX34">
            <v>754</v>
          </cell>
        </row>
        <row r="35">
          <cell r="B35">
            <v>381</v>
          </cell>
          <cell r="C35">
            <v>4600</v>
          </cell>
          <cell r="D35" t="str">
            <v>St. Peter's Catholic High School and Sixth Form Centre</v>
          </cell>
          <cell r="E35">
            <v>0.2</v>
          </cell>
          <cell r="F35">
            <v>1</v>
          </cell>
          <cell r="G35">
            <v>694</v>
          </cell>
          <cell r="H35">
            <v>465</v>
          </cell>
          <cell r="I35">
            <v>348</v>
          </cell>
          <cell r="J35">
            <v>1507</v>
          </cell>
          <cell r="K35">
            <v>0.18525021949078138</v>
          </cell>
          <cell r="L35">
            <v>215</v>
          </cell>
          <cell r="M35">
            <v>227</v>
          </cell>
          <cell r="N35">
            <v>67</v>
          </cell>
          <cell r="O35">
            <v>106562</v>
          </cell>
          <cell r="P35">
            <v>93788</v>
          </cell>
          <cell r="Q35">
            <v>200350</v>
          </cell>
          <cell r="R35">
            <v>1197150</v>
          </cell>
          <cell r="S35">
            <v>972315</v>
          </cell>
          <cell r="T35">
            <v>2169465</v>
          </cell>
          <cell r="U35">
            <v>249146</v>
          </cell>
          <cell r="V35">
            <v>257610</v>
          </cell>
          <cell r="W35">
            <v>506756</v>
          </cell>
          <cell r="X35">
            <v>2676221</v>
          </cell>
          <cell r="Y35">
            <v>1334584</v>
          </cell>
          <cell r="Z35">
            <v>9.7453906935908691E-2</v>
          </cell>
          <cell r="AA35">
            <v>113</v>
          </cell>
          <cell r="AB35">
            <v>6893</v>
          </cell>
          <cell r="AC35">
            <v>0</v>
          </cell>
          <cell r="AD35">
            <v>23160</v>
          </cell>
          <cell r="AE35">
            <v>51385</v>
          </cell>
          <cell r="AF35">
            <v>7945</v>
          </cell>
          <cell r="AG35">
            <v>89383</v>
          </cell>
          <cell r="AH35">
            <v>1581</v>
          </cell>
          <cell r="AI35">
            <v>18624</v>
          </cell>
          <cell r="AJ35">
            <v>0</v>
          </cell>
          <cell r="AK35">
            <v>-22884</v>
          </cell>
          <cell r="AL35">
            <v>7738</v>
          </cell>
          <cell r="AM35">
            <v>643</v>
          </cell>
          <cell r="AN35">
            <v>18961</v>
          </cell>
          <cell r="AO35">
            <v>-45024</v>
          </cell>
          <cell r="AP35">
            <v>4280177</v>
          </cell>
          <cell r="AQ35">
            <v>105000</v>
          </cell>
          <cell r="AR35">
            <v>4385177</v>
          </cell>
          <cell r="AS35">
            <v>0</v>
          </cell>
          <cell r="AU35">
            <v>0</v>
          </cell>
          <cell r="AV35">
            <v>4385177</v>
          </cell>
          <cell r="AW35">
            <v>2961210</v>
          </cell>
          <cell r="AX35">
            <v>0</v>
          </cell>
          <cell r="AY35">
            <v>1334584</v>
          </cell>
          <cell r="AZ35">
            <v>89383</v>
          </cell>
          <cell r="BA35">
            <v>4385177</v>
          </cell>
          <cell r="BB35">
            <v>219714</v>
          </cell>
          <cell r="BC35">
            <v>105000</v>
          </cell>
          <cell r="BD35">
            <v>219708</v>
          </cell>
          <cell r="BE35">
            <v>0</v>
          </cell>
          <cell r="BF35">
            <v>0</v>
          </cell>
          <cell r="BG35">
            <v>102664</v>
          </cell>
          <cell r="BH35">
            <v>102660</v>
          </cell>
          <cell r="BI35">
            <v>6871</v>
          </cell>
          <cell r="BJ35">
            <v>6876</v>
          </cell>
          <cell r="BK35">
            <v>329249</v>
          </cell>
          <cell r="BL35">
            <v>3950928</v>
          </cell>
          <cell r="BM35">
            <v>692</v>
          </cell>
          <cell r="BN35">
            <v>438</v>
          </cell>
          <cell r="BO35">
            <v>362</v>
          </cell>
          <cell r="BP35">
            <v>1492</v>
          </cell>
          <cell r="BQ35">
            <v>713</v>
          </cell>
          <cell r="BR35">
            <v>435</v>
          </cell>
          <cell r="BS35">
            <v>370</v>
          </cell>
          <cell r="BT35">
            <v>1518</v>
          </cell>
          <cell r="BU35">
            <v>704</v>
          </cell>
          <cell r="BV35">
            <v>436</v>
          </cell>
          <cell r="BW35">
            <v>367</v>
          </cell>
          <cell r="BX35">
            <v>1507</v>
          </cell>
        </row>
        <row r="36">
          <cell r="B36">
            <v>383</v>
          </cell>
          <cell r="C36">
            <v>5416</v>
          </cell>
          <cell r="D36" t="str">
            <v>St. Benedict's Catholic School and Sports College</v>
          </cell>
          <cell r="E36">
            <v>0.2</v>
          </cell>
          <cell r="F36">
            <v>1</v>
          </cell>
          <cell r="G36">
            <v>394</v>
          </cell>
          <cell r="H36">
            <v>193</v>
          </cell>
          <cell r="I36">
            <v>0</v>
          </cell>
          <cell r="J36">
            <v>587</v>
          </cell>
          <cell r="K36">
            <v>0.34946236559139787</v>
          </cell>
          <cell r="L36">
            <v>205</v>
          </cell>
          <cell r="M36">
            <v>189</v>
          </cell>
          <cell r="N36">
            <v>93</v>
          </cell>
          <cell r="O36">
            <v>106562</v>
          </cell>
          <cell r="P36">
            <v>93788</v>
          </cell>
          <cell r="Q36">
            <v>200350</v>
          </cell>
          <cell r="R36">
            <v>679650</v>
          </cell>
          <cell r="S36">
            <v>403563</v>
          </cell>
          <cell r="T36">
            <v>1083213</v>
          </cell>
          <cell r="U36">
            <v>141446</v>
          </cell>
          <cell r="V36">
            <v>106922</v>
          </cell>
          <cell r="W36">
            <v>248368</v>
          </cell>
          <cell r="X36">
            <v>1331581</v>
          </cell>
          <cell r="Y36">
            <v>0</v>
          </cell>
          <cell r="Z36">
            <v>0.17921146953405018</v>
          </cell>
          <cell r="AA36">
            <v>105</v>
          </cell>
          <cell r="AB36">
            <v>6405</v>
          </cell>
          <cell r="AC36">
            <v>0</v>
          </cell>
          <cell r="AD36">
            <v>0</v>
          </cell>
          <cell r="AE36">
            <v>48995</v>
          </cell>
          <cell r="AF36">
            <v>6615</v>
          </cell>
          <cell r="AG36">
            <v>62015</v>
          </cell>
          <cell r="AH36">
            <v>10404</v>
          </cell>
          <cell r="AI36">
            <v>28869</v>
          </cell>
          <cell r="AJ36">
            <v>0</v>
          </cell>
          <cell r="AK36">
            <v>14086</v>
          </cell>
          <cell r="AL36">
            <v>7082</v>
          </cell>
          <cell r="AM36">
            <v>643</v>
          </cell>
          <cell r="AN36">
            <v>26319</v>
          </cell>
          <cell r="AO36">
            <v>0</v>
          </cell>
          <cell r="AP36">
            <v>1681349</v>
          </cell>
          <cell r="AQ36">
            <v>75000</v>
          </cell>
          <cell r="AR36">
            <v>1756349</v>
          </cell>
          <cell r="AS36">
            <v>0</v>
          </cell>
          <cell r="AU36">
            <v>0</v>
          </cell>
          <cell r="AV36">
            <v>1756349</v>
          </cell>
          <cell r="AW36">
            <v>1694334</v>
          </cell>
          <cell r="AX36">
            <v>0</v>
          </cell>
          <cell r="AY36">
            <v>0</v>
          </cell>
          <cell r="AZ36">
            <v>62015</v>
          </cell>
          <cell r="BA36">
            <v>1756349</v>
          </cell>
          <cell r="BB36">
            <v>124566</v>
          </cell>
          <cell r="BC36">
            <v>75000</v>
          </cell>
          <cell r="BD36">
            <v>124564</v>
          </cell>
          <cell r="BE36">
            <v>0</v>
          </cell>
          <cell r="BF36">
            <v>0</v>
          </cell>
          <cell r="BG36">
            <v>0</v>
          </cell>
          <cell r="BH36">
            <v>0</v>
          </cell>
          <cell r="BI36">
            <v>4775</v>
          </cell>
          <cell r="BJ36">
            <v>4770</v>
          </cell>
          <cell r="BK36">
            <v>129341</v>
          </cell>
          <cell r="BL36">
            <v>1552008</v>
          </cell>
          <cell r="BM36">
            <v>318</v>
          </cell>
          <cell r="BN36">
            <v>192</v>
          </cell>
          <cell r="BO36">
            <v>0</v>
          </cell>
          <cell r="BP36">
            <v>510</v>
          </cell>
          <cell r="BQ36">
            <v>342</v>
          </cell>
          <cell r="BR36">
            <v>182</v>
          </cell>
          <cell r="BS36">
            <v>4</v>
          </cell>
          <cell r="BT36">
            <v>528</v>
          </cell>
          <cell r="BU36">
            <v>332</v>
          </cell>
          <cell r="BV36">
            <v>186</v>
          </cell>
          <cell r="BW36">
            <v>2</v>
          </cell>
          <cell r="BX36">
            <v>520</v>
          </cell>
        </row>
        <row r="37">
          <cell r="B37">
            <v>386</v>
          </cell>
          <cell r="C37">
            <v>5417</v>
          </cell>
          <cell r="D37" t="str">
            <v>Winchcombe School</v>
          </cell>
          <cell r="E37">
            <v>1</v>
          </cell>
          <cell r="F37">
            <v>1</v>
          </cell>
          <cell r="G37">
            <v>246</v>
          </cell>
          <cell r="H37">
            <v>178</v>
          </cell>
          <cell r="I37">
            <v>0</v>
          </cell>
          <cell r="J37">
            <v>424</v>
          </cell>
          <cell r="K37">
            <v>0.23185011709601874</v>
          </cell>
          <cell r="L37">
            <v>98</v>
          </cell>
          <cell r="M37">
            <v>141</v>
          </cell>
          <cell r="N37">
            <v>34</v>
          </cell>
          <cell r="O37">
            <v>106562</v>
          </cell>
          <cell r="P37">
            <v>93788</v>
          </cell>
          <cell r="Q37">
            <v>200350</v>
          </cell>
          <cell r="R37">
            <v>424350</v>
          </cell>
          <cell r="S37">
            <v>372198</v>
          </cell>
          <cell r="T37">
            <v>796548</v>
          </cell>
          <cell r="U37">
            <v>88314</v>
          </cell>
          <cell r="V37">
            <v>98612</v>
          </cell>
          <cell r="W37">
            <v>186926</v>
          </cell>
          <cell r="X37">
            <v>983474</v>
          </cell>
          <cell r="Y37">
            <v>0</v>
          </cell>
          <cell r="Z37">
            <v>0.11943793911007025</v>
          </cell>
          <cell r="AA37">
            <v>51</v>
          </cell>
          <cell r="AB37">
            <v>3111</v>
          </cell>
          <cell r="AC37">
            <v>0</v>
          </cell>
          <cell r="AD37">
            <v>0</v>
          </cell>
          <cell r="AE37">
            <v>23422</v>
          </cell>
          <cell r="AF37">
            <v>4935</v>
          </cell>
          <cell r="AG37">
            <v>31468</v>
          </cell>
          <cell r="AH37">
            <v>867</v>
          </cell>
          <cell r="AI37">
            <v>15708</v>
          </cell>
          <cell r="AJ37">
            <v>0</v>
          </cell>
          <cell r="AK37">
            <v>-13960</v>
          </cell>
          <cell r="AL37">
            <v>4871</v>
          </cell>
          <cell r="AM37">
            <v>643</v>
          </cell>
          <cell r="AN37">
            <v>9622</v>
          </cell>
          <cell r="AO37">
            <v>0</v>
          </cell>
          <cell r="AP37">
            <v>1233043</v>
          </cell>
          <cell r="AQ37">
            <v>75000</v>
          </cell>
          <cell r="AR37">
            <v>1308043</v>
          </cell>
          <cell r="AS37">
            <v>38139</v>
          </cell>
          <cell r="AU37">
            <v>38139</v>
          </cell>
          <cell r="AV37">
            <v>1346182</v>
          </cell>
          <cell r="AW37">
            <v>1276575</v>
          </cell>
          <cell r="AX37">
            <v>38139</v>
          </cell>
          <cell r="AY37">
            <v>0</v>
          </cell>
          <cell r="AZ37">
            <v>31468</v>
          </cell>
          <cell r="BA37">
            <v>1346182</v>
          </cell>
          <cell r="BB37">
            <v>92427</v>
          </cell>
          <cell r="BC37">
            <v>75000</v>
          </cell>
          <cell r="BD37">
            <v>92429</v>
          </cell>
          <cell r="BE37">
            <v>2931</v>
          </cell>
          <cell r="BF37">
            <v>2934</v>
          </cell>
          <cell r="BG37">
            <v>0</v>
          </cell>
          <cell r="BH37">
            <v>0</v>
          </cell>
          <cell r="BI37">
            <v>2416</v>
          </cell>
          <cell r="BJ37">
            <v>2421</v>
          </cell>
          <cell r="BK37">
            <v>97774</v>
          </cell>
          <cell r="BL37">
            <v>1173408</v>
          </cell>
          <cell r="BM37">
            <v>250</v>
          </cell>
          <cell r="BN37">
            <v>141</v>
          </cell>
          <cell r="BO37">
            <v>0</v>
          </cell>
          <cell r="BP37">
            <v>391</v>
          </cell>
          <cell r="BQ37">
            <v>253</v>
          </cell>
          <cell r="BR37">
            <v>153</v>
          </cell>
          <cell r="BS37">
            <v>1</v>
          </cell>
          <cell r="BT37">
            <v>407</v>
          </cell>
          <cell r="BU37">
            <v>252</v>
          </cell>
          <cell r="BV37">
            <v>148</v>
          </cell>
          <cell r="BW37">
            <v>1</v>
          </cell>
          <cell r="BX37">
            <v>401</v>
          </cell>
        </row>
        <row r="38">
          <cell r="B38">
            <v>388</v>
          </cell>
          <cell r="C38">
            <v>5406</v>
          </cell>
          <cell r="D38" t="str">
            <v>Katharine Lady Berkeley's School</v>
          </cell>
          <cell r="E38">
            <v>0.2</v>
          </cell>
          <cell r="F38">
            <v>1</v>
          </cell>
          <cell r="G38">
            <v>738</v>
          </cell>
          <cell r="H38">
            <v>479</v>
          </cell>
          <cell r="I38">
            <v>237</v>
          </cell>
          <cell r="J38">
            <v>1454</v>
          </cell>
          <cell r="K38">
            <v>0.14959349593495935</v>
          </cell>
          <cell r="L38">
            <v>182</v>
          </cell>
          <cell r="M38">
            <v>136</v>
          </cell>
          <cell r="N38">
            <v>14</v>
          </cell>
          <cell r="O38">
            <v>106562</v>
          </cell>
          <cell r="P38">
            <v>93788</v>
          </cell>
          <cell r="Q38">
            <v>200350</v>
          </cell>
          <cell r="R38">
            <v>1273050</v>
          </cell>
          <cell r="S38">
            <v>1001589</v>
          </cell>
          <cell r="T38">
            <v>2274639</v>
          </cell>
          <cell r="U38">
            <v>264942</v>
          </cell>
          <cell r="V38">
            <v>265366</v>
          </cell>
          <cell r="W38">
            <v>530308</v>
          </cell>
          <cell r="X38">
            <v>2804947</v>
          </cell>
          <cell r="Y38">
            <v>849832</v>
          </cell>
          <cell r="Z38">
            <v>8.1300813008130079E-2</v>
          </cell>
          <cell r="AA38">
            <v>99</v>
          </cell>
          <cell r="AB38">
            <v>6039</v>
          </cell>
          <cell r="AC38">
            <v>92553</v>
          </cell>
          <cell r="AD38">
            <v>0</v>
          </cell>
          <cell r="AE38">
            <v>43498</v>
          </cell>
          <cell r="AF38">
            <v>4760</v>
          </cell>
          <cell r="AG38">
            <v>146850</v>
          </cell>
          <cell r="AH38">
            <v>0</v>
          </cell>
          <cell r="AI38">
            <v>10940</v>
          </cell>
          <cell r="AJ38">
            <v>0</v>
          </cell>
          <cell r="AK38">
            <v>-11611</v>
          </cell>
          <cell r="AL38">
            <v>12055</v>
          </cell>
          <cell r="AM38">
            <v>643</v>
          </cell>
          <cell r="AN38">
            <v>3962</v>
          </cell>
          <cell r="AO38">
            <v>-29533</v>
          </cell>
          <cell r="AP38">
            <v>3988435</v>
          </cell>
          <cell r="AQ38">
            <v>105000</v>
          </cell>
          <cell r="AR38">
            <v>4093435</v>
          </cell>
          <cell r="AS38">
            <v>0</v>
          </cell>
          <cell r="AU38">
            <v>0</v>
          </cell>
          <cell r="AV38">
            <v>4093435</v>
          </cell>
          <cell r="AW38">
            <v>3096753</v>
          </cell>
          <cell r="AX38">
            <v>0</v>
          </cell>
          <cell r="AY38">
            <v>849832</v>
          </cell>
          <cell r="AZ38">
            <v>146850</v>
          </cell>
          <cell r="BA38">
            <v>4093435</v>
          </cell>
          <cell r="BB38">
            <v>230133</v>
          </cell>
          <cell r="BC38">
            <v>105000</v>
          </cell>
          <cell r="BD38">
            <v>230135</v>
          </cell>
          <cell r="BE38">
            <v>0</v>
          </cell>
          <cell r="BF38">
            <v>0</v>
          </cell>
          <cell r="BG38">
            <v>65368</v>
          </cell>
          <cell r="BH38">
            <v>65372</v>
          </cell>
          <cell r="BI38">
            <v>11298</v>
          </cell>
          <cell r="BJ38">
            <v>11296</v>
          </cell>
          <cell r="BK38">
            <v>306799</v>
          </cell>
          <cell r="BL38">
            <v>3681636</v>
          </cell>
          <cell r="BM38">
            <v>725</v>
          </cell>
          <cell r="BN38">
            <v>495</v>
          </cell>
          <cell r="BO38">
            <v>238</v>
          </cell>
          <cell r="BP38">
            <v>1458</v>
          </cell>
          <cell r="BQ38">
            <v>748</v>
          </cell>
          <cell r="BR38">
            <v>478</v>
          </cell>
          <cell r="BS38">
            <v>236</v>
          </cell>
          <cell r="BT38">
            <v>1462</v>
          </cell>
          <cell r="BU38">
            <v>738</v>
          </cell>
          <cell r="BV38">
            <v>485</v>
          </cell>
          <cell r="BW38">
            <v>237</v>
          </cell>
          <cell r="BX38">
            <v>1460</v>
          </cell>
        </row>
        <row r="39">
          <cell r="B39">
            <v>389</v>
          </cell>
          <cell r="C39">
            <v>4012</v>
          </cell>
          <cell r="D39" t="str">
            <v>Barnwood Park High School for Girls</v>
          </cell>
          <cell r="E39">
            <v>1</v>
          </cell>
          <cell r="G39">
            <v>448</v>
          </cell>
          <cell r="H39">
            <v>215</v>
          </cell>
          <cell r="I39">
            <v>0</v>
          </cell>
          <cell r="J39">
            <v>663</v>
          </cell>
          <cell r="K39">
            <v>0.2302357836338419</v>
          </cell>
          <cell r="L39">
            <v>153</v>
          </cell>
          <cell r="M39">
            <v>226</v>
          </cell>
          <cell r="N39">
            <v>71</v>
          </cell>
          <cell r="O39">
            <v>106562</v>
          </cell>
          <cell r="P39">
            <v>93788</v>
          </cell>
          <cell r="Q39">
            <v>200350</v>
          </cell>
          <cell r="R39">
            <v>772800</v>
          </cell>
          <cell r="S39">
            <v>449565</v>
          </cell>
          <cell r="T39">
            <v>1222365</v>
          </cell>
          <cell r="U39">
            <v>160832</v>
          </cell>
          <cell r="V39">
            <v>119110</v>
          </cell>
          <cell r="W39">
            <v>279942</v>
          </cell>
          <cell r="X39">
            <v>1502307</v>
          </cell>
          <cell r="Y39">
            <v>0</v>
          </cell>
          <cell r="Z39">
            <v>0.11511789181692095</v>
          </cell>
          <cell r="AA39">
            <v>76</v>
          </cell>
          <cell r="AB39">
            <v>4636</v>
          </cell>
          <cell r="AC39">
            <v>0</v>
          </cell>
          <cell r="AD39">
            <v>0</v>
          </cell>
          <cell r="AE39">
            <v>36567</v>
          </cell>
          <cell r="AF39">
            <v>7910</v>
          </cell>
          <cell r="AG39">
            <v>49113</v>
          </cell>
          <cell r="AH39">
            <v>12648</v>
          </cell>
          <cell r="AI39">
            <v>25892</v>
          </cell>
          <cell r="AJ39">
            <v>0</v>
          </cell>
          <cell r="AK39">
            <v>-12313</v>
          </cell>
          <cell r="AL39">
            <v>23777</v>
          </cell>
          <cell r="AM39">
            <v>0</v>
          </cell>
          <cell r="AN39">
            <v>20093</v>
          </cell>
          <cell r="AO39">
            <v>0</v>
          </cell>
          <cell r="AP39">
            <v>1821867</v>
          </cell>
          <cell r="AQ39">
            <v>90000</v>
          </cell>
          <cell r="AR39">
            <v>1911867</v>
          </cell>
          <cell r="AS39">
            <v>49778</v>
          </cell>
          <cell r="AU39">
            <v>49778</v>
          </cell>
          <cell r="AV39">
            <v>1961645</v>
          </cell>
          <cell r="AW39">
            <v>1862754</v>
          </cell>
          <cell r="AX39">
            <v>49778</v>
          </cell>
          <cell r="AY39">
            <v>0</v>
          </cell>
          <cell r="AZ39">
            <v>49113</v>
          </cell>
          <cell r="BA39">
            <v>1961645</v>
          </cell>
          <cell r="BB39">
            <v>136362</v>
          </cell>
          <cell r="BC39">
            <v>90000</v>
          </cell>
          <cell r="BD39">
            <v>136366</v>
          </cell>
          <cell r="BE39">
            <v>3830</v>
          </cell>
          <cell r="BF39">
            <v>3829</v>
          </cell>
          <cell r="BG39">
            <v>0</v>
          </cell>
          <cell r="BH39">
            <v>0</v>
          </cell>
          <cell r="BI39">
            <v>3777</v>
          </cell>
          <cell r="BJ39">
            <v>3778</v>
          </cell>
          <cell r="BK39">
            <v>143969</v>
          </cell>
          <cell r="BL39">
            <v>1727676</v>
          </cell>
          <cell r="BM39">
            <v>378</v>
          </cell>
          <cell r="BN39">
            <v>121</v>
          </cell>
          <cell r="BO39">
            <v>0</v>
          </cell>
          <cell r="BP39">
            <v>499</v>
          </cell>
          <cell r="BQ39">
            <v>419</v>
          </cell>
          <cell r="BR39">
            <v>165</v>
          </cell>
          <cell r="BS39">
            <v>1</v>
          </cell>
          <cell r="BT39">
            <v>585</v>
          </cell>
          <cell r="BU39">
            <v>402</v>
          </cell>
          <cell r="BV39">
            <v>147</v>
          </cell>
          <cell r="BW39">
            <v>1</v>
          </cell>
          <cell r="BX39">
            <v>550</v>
          </cell>
        </row>
        <row r="40">
          <cell r="B40">
            <v>391</v>
          </cell>
          <cell r="C40">
            <v>5405</v>
          </cell>
          <cell r="D40" t="str">
            <v>Tewkesbury School</v>
          </cell>
          <cell r="E40">
            <v>1</v>
          </cell>
          <cell r="F40">
            <v>1</v>
          </cell>
          <cell r="G40">
            <v>867</v>
          </cell>
          <cell r="H40">
            <v>514</v>
          </cell>
          <cell r="I40">
            <v>305</v>
          </cell>
          <cell r="J40">
            <v>1686</v>
          </cell>
          <cell r="K40">
            <v>0.21278195488721804</v>
          </cell>
          <cell r="L40">
            <v>294</v>
          </cell>
          <cell r="M40">
            <v>191</v>
          </cell>
          <cell r="N40">
            <v>72</v>
          </cell>
          <cell r="O40">
            <v>106562</v>
          </cell>
          <cell r="P40">
            <v>93788</v>
          </cell>
          <cell r="Q40">
            <v>200350</v>
          </cell>
          <cell r="R40">
            <v>1495575</v>
          </cell>
          <cell r="S40">
            <v>1074774</v>
          </cell>
          <cell r="T40">
            <v>2570349</v>
          </cell>
          <cell r="U40">
            <v>311253</v>
          </cell>
          <cell r="V40">
            <v>284756</v>
          </cell>
          <cell r="W40">
            <v>596009</v>
          </cell>
          <cell r="X40">
            <v>3166358</v>
          </cell>
          <cell r="Y40">
            <v>1123165</v>
          </cell>
          <cell r="Z40">
            <v>9.8496240601503762E-2</v>
          </cell>
          <cell r="AA40">
            <v>136</v>
          </cell>
          <cell r="AB40">
            <v>8296</v>
          </cell>
          <cell r="AC40">
            <v>0</v>
          </cell>
          <cell r="AD40">
            <v>0</v>
          </cell>
          <cell r="AE40">
            <v>70266</v>
          </cell>
          <cell r="AF40">
            <v>6685</v>
          </cell>
          <cell r="AG40">
            <v>85247</v>
          </cell>
          <cell r="AH40">
            <v>1530</v>
          </cell>
          <cell r="AI40">
            <v>20763</v>
          </cell>
          <cell r="AJ40">
            <v>0</v>
          </cell>
          <cell r="AK40">
            <v>-62517</v>
          </cell>
          <cell r="AL40">
            <v>14276</v>
          </cell>
          <cell r="AM40">
            <v>643</v>
          </cell>
          <cell r="AN40">
            <v>20376</v>
          </cell>
          <cell r="AO40">
            <v>-38786</v>
          </cell>
          <cell r="AP40">
            <v>4531405</v>
          </cell>
          <cell r="AQ40">
            <v>105000</v>
          </cell>
          <cell r="AR40">
            <v>4636405</v>
          </cell>
          <cell r="AS40">
            <v>115159</v>
          </cell>
          <cell r="AU40">
            <v>115159</v>
          </cell>
          <cell r="AV40">
            <v>4751564</v>
          </cell>
          <cell r="AW40">
            <v>3427993</v>
          </cell>
          <cell r="AX40">
            <v>115159</v>
          </cell>
          <cell r="AY40">
            <v>1123165</v>
          </cell>
          <cell r="AZ40">
            <v>85247</v>
          </cell>
          <cell r="BA40">
            <v>4751564</v>
          </cell>
          <cell r="BB40">
            <v>255613</v>
          </cell>
          <cell r="BC40">
            <v>105000</v>
          </cell>
          <cell r="BD40">
            <v>255615</v>
          </cell>
          <cell r="BE40">
            <v>8863</v>
          </cell>
          <cell r="BF40">
            <v>8858</v>
          </cell>
          <cell r="BG40">
            <v>86401</v>
          </cell>
          <cell r="BH40">
            <v>86397</v>
          </cell>
          <cell r="BI40">
            <v>6563</v>
          </cell>
          <cell r="BJ40">
            <v>6557</v>
          </cell>
          <cell r="BK40">
            <v>357440</v>
          </cell>
          <cell r="BL40">
            <v>4289124</v>
          </cell>
          <cell r="BM40">
            <v>808</v>
          </cell>
          <cell r="BN40">
            <v>425</v>
          </cell>
          <cell r="BO40">
            <v>285</v>
          </cell>
          <cell r="BP40">
            <v>1518</v>
          </cell>
          <cell r="BQ40">
            <v>827</v>
          </cell>
          <cell r="BR40">
            <v>482</v>
          </cell>
          <cell r="BS40">
            <v>296</v>
          </cell>
          <cell r="BT40">
            <v>1605</v>
          </cell>
          <cell r="BU40">
            <v>819</v>
          </cell>
          <cell r="BV40">
            <v>458</v>
          </cell>
          <cell r="BW40">
            <v>291</v>
          </cell>
          <cell r="BX40">
            <v>1568</v>
          </cell>
        </row>
        <row r="41">
          <cell r="B41">
            <v>392</v>
          </cell>
          <cell r="C41">
            <v>5415</v>
          </cell>
          <cell r="D41" t="str">
            <v>Wyedean School</v>
          </cell>
          <cell r="E41">
            <v>1</v>
          </cell>
          <cell r="F41">
            <v>1</v>
          </cell>
          <cell r="G41">
            <v>495</v>
          </cell>
          <cell r="H41">
            <v>301</v>
          </cell>
          <cell r="I41">
            <v>139</v>
          </cell>
          <cell r="J41">
            <v>935</v>
          </cell>
          <cell r="K41">
            <v>0.18384879725085912</v>
          </cell>
          <cell r="L41">
            <v>146</v>
          </cell>
          <cell r="M41">
            <v>171</v>
          </cell>
          <cell r="N41">
            <v>20</v>
          </cell>
          <cell r="O41">
            <v>106562</v>
          </cell>
          <cell r="P41">
            <v>93788</v>
          </cell>
          <cell r="Q41">
            <v>200350</v>
          </cell>
          <cell r="R41">
            <v>853875</v>
          </cell>
          <cell r="S41">
            <v>629391</v>
          </cell>
          <cell r="T41">
            <v>1483266</v>
          </cell>
          <cell r="U41">
            <v>177705</v>
          </cell>
          <cell r="V41">
            <v>166754</v>
          </cell>
          <cell r="W41">
            <v>344459</v>
          </cell>
          <cell r="X41">
            <v>1827725</v>
          </cell>
          <cell r="Y41">
            <v>539116</v>
          </cell>
          <cell r="Z41">
            <v>8.7628865979381437E-2</v>
          </cell>
          <cell r="AA41">
            <v>70</v>
          </cell>
          <cell r="AB41">
            <v>4270</v>
          </cell>
          <cell r="AC41">
            <v>0</v>
          </cell>
          <cell r="AD41">
            <v>0</v>
          </cell>
          <cell r="AE41">
            <v>34894</v>
          </cell>
          <cell r="AF41">
            <v>5985</v>
          </cell>
          <cell r="AG41">
            <v>45149</v>
          </cell>
          <cell r="AH41">
            <v>0</v>
          </cell>
          <cell r="AI41">
            <v>10444</v>
          </cell>
          <cell r="AJ41">
            <v>0</v>
          </cell>
          <cell r="AK41">
            <v>-4365</v>
          </cell>
          <cell r="AL41">
            <v>7613</v>
          </cell>
          <cell r="AM41">
            <v>643</v>
          </cell>
          <cell r="AN41">
            <v>5660</v>
          </cell>
          <cell r="AO41">
            <v>-38290</v>
          </cell>
          <cell r="AP41">
            <v>2594045</v>
          </cell>
          <cell r="AQ41">
            <v>90000</v>
          </cell>
          <cell r="AR41">
            <v>2684045</v>
          </cell>
          <cell r="AS41">
            <v>67204</v>
          </cell>
          <cell r="AU41">
            <v>67204</v>
          </cell>
          <cell r="AV41">
            <v>2751249</v>
          </cell>
          <cell r="AW41">
            <v>2099780</v>
          </cell>
          <cell r="AX41">
            <v>67204</v>
          </cell>
          <cell r="AY41">
            <v>539116</v>
          </cell>
          <cell r="AZ41">
            <v>45149</v>
          </cell>
          <cell r="BA41">
            <v>2751249</v>
          </cell>
          <cell r="BB41">
            <v>154604</v>
          </cell>
          <cell r="BC41">
            <v>90000</v>
          </cell>
          <cell r="BD41">
            <v>154598</v>
          </cell>
          <cell r="BE41">
            <v>5164</v>
          </cell>
          <cell r="BF41">
            <v>5170</v>
          </cell>
          <cell r="BG41">
            <v>41476</v>
          </cell>
          <cell r="BH41">
            <v>41470</v>
          </cell>
          <cell r="BI41">
            <v>3473</v>
          </cell>
          <cell r="BJ41">
            <v>3473</v>
          </cell>
          <cell r="BK41">
            <v>204717</v>
          </cell>
          <cell r="BL41">
            <v>2456532</v>
          </cell>
          <cell r="BM41">
            <v>476</v>
          </cell>
          <cell r="BN41">
            <v>260</v>
          </cell>
          <cell r="BO41">
            <v>95</v>
          </cell>
          <cell r="BP41">
            <v>831</v>
          </cell>
          <cell r="BQ41">
            <v>489</v>
          </cell>
          <cell r="BR41">
            <v>264</v>
          </cell>
          <cell r="BS41">
            <v>113</v>
          </cell>
          <cell r="BT41">
            <v>866</v>
          </cell>
          <cell r="BU41">
            <v>484</v>
          </cell>
          <cell r="BV41">
            <v>262</v>
          </cell>
          <cell r="BW41">
            <v>106</v>
          </cell>
          <cell r="BX41">
            <v>852</v>
          </cell>
        </row>
        <row r="42">
          <cell r="B42">
            <v>394</v>
          </cell>
          <cell r="C42">
            <v>5426</v>
          </cell>
          <cell r="D42" t="str">
            <v>Cheltenham Kingsmead School</v>
          </cell>
          <cell r="E42">
            <v>1</v>
          </cell>
          <cell r="F42">
            <v>1</v>
          </cell>
          <cell r="G42">
            <v>362</v>
          </cell>
          <cell r="H42">
            <v>280</v>
          </cell>
          <cell r="I42">
            <v>88</v>
          </cell>
          <cell r="J42">
            <v>730</v>
          </cell>
          <cell r="K42">
            <v>0.37</v>
          </cell>
          <cell r="L42">
            <v>238</v>
          </cell>
          <cell r="M42">
            <v>317</v>
          </cell>
          <cell r="N42">
            <v>135</v>
          </cell>
          <cell r="O42">
            <v>106562</v>
          </cell>
          <cell r="P42">
            <v>93788</v>
          </cell>
          <cell r="Q42">
            <v>200350</v>
          </cell>
          <cell r="R42">
            <v>624450</v>
          </cell>
          <cell r="S42">
            <v>585480</v>
          </cell>
          <cell r="T42">
            <v>1209930</v>
          </cell>
          <cell r="U42">
            <v>129958</v>
          </cell>
          <cell r="V42">
            <v>155120</v>
          </cell>
          <cell r="W42">
            <v>285078</v>
          </cell>
          <cell r="X42">
            <v>1495008</v>
          </cell>
          <cell r="Y42">
            <v>355267</v>
          </cell>
          <cell r="Z42">
            <v>0.22857142857142856</v>
          </cell>
          <cell r="AA42">
            <v>147</v>
          </cell>
          <cell r="AB42">
            <v>8967</v>
          </cell>
          <cell r="AC42">
            <v>0</v>
          </cell>
          <cell r="AD42">
            <v>0</v>
          </cell>
          <cell r="AE42">
            <v>56882</v>
          </cell>
          <cell r="AF42">
            <v>11095</v>
          </cell>
          <cell r="AG42">
            <v>76944</v>
          </cell>
          <cell r="AH42">
            <v>34272</v>
          </cell>
          <cell r="AI42">
            <v>40042</v>
          </cell>
          <cell r="AJ42">
            <v>0</v>
          </cell>
          <cell r="AK42">
            <v>-42308</v>
          </cell>
          <cell r="AL42">
            <v>6908</v>
          </cell>
          <cell r="AM42">
            <v>643</v>
          </cell>
          <cell r="AN42">
            <v>38205</v>
          </cell>
          <cell r="AO42">
            <v>-26294</v>
          </cell>
          <cell r="AP42">
            <v>2179037</v>
          </cell>
          <cell r="AQ42">
            <v>90000</v>
          </cell>
          <cell r="AR42">
            <v>2269037</v>
          </cell>
          <cell r="AS42">
            <v>59827</v>
          </cell>
          <cell r="AU42">
            <v>59827</v>
          </cell>
          <cell r="AV42">
            <v>2328864</v>
          </cell>
          <cell r="AW42">
            <v>1836826</v>
          </cell>
          <cell r="AX42">
            <v>59827</v>
          </cell>
          <cell r="AY42">
            <v>355267</v>
          </cell>
          <cell r="AZ42">
            <v>76944</v>
          </cell>
          <cell r="BA42">
            <v>2328864</v>
          </cell>
          <cell r="BB42">
            <v>134374</v>
          </cell>
          <cell r="BC42">
            <v>90000</v>
          </cell>
          <cell r="BD42">
            <v>134371</v>
          </cell>
          <cell r="BE42">
            <v>4603</v>
          </cell>
          <cell r="BF42">
            <v>4602</v>
          </cell>
          <cell r="BG42">
            <v>27331</v>
          </cell>
          <cell r="BH42">
            <v>27328</v>
          </cell>
          <cell r="BI42">
            <v>5916</v>
          </cell>
          <cell r="BJ42">
            <v>5919</v>
          </cell>
          <cell r="BK42">
            <v>172224</v>
          </cell>
          <cell r="BL42">
            <v>2066640</v>
          </cell>
          <cell r="BM42">
            <v>402</v>
          </cell>
          <cell r="BN42">
            <v>271</v>
          </cell>
          <cell r="BO42">
            <v>58</v>
          </cell>
          <cell r="BP42">
            <v>731</v>
          </cell>
          <cell r="BQ42">
            <v>403</v>
          </cell>
          <cell r="BR42">
            <v>270</v>
          </cell>
          <cell r="BS42">
            <v>76</v>
          </cell>
          <cell r="BT42">
            <v>749</v>
          </cell>
          <cell r="BU42">
            <v>403</v>
          </cell>
          <cell r="BV42">
            <v>270</v>
          </cell>
          <cell r="BW42">
            <v>69</v>
          </cell>
          <cell r="BX42">
            <v>742</v>
          </cell>
        </row>
        <row r="43">
          <cell r="B43">
            <v>396</v>
          </cell>
          <cell r="C43">
            <v>5418</v>
          </cell>
          <cell r="D43" t="str">
            <v>Cheltenham Bournside School and Sixth Form Centre</v>
          </cell>
          <cell r="E43">
            <v>1</v>
          </cell>
          <cell r="F43">
            <v>1</v>
          </cell>
          <cell r="G43">
            <v>810</v>
          </cell>
          <cell r="H43">
            <v>523</v>
          </cell>
          <cell r="I43">
            <v>409</v>
          </cell>
          <cell r="J43">
            <v>1742</v>
          </cell>
          <cell r="K43">
            <v>0.13677811550151975</v>
          </cell>
          <cell r="L43">
            <v>182</v>
          </cell>
          <cell r="M43">
            <v>214</v>
          </cell>
          <cell r="N43">
            <v>39</v>
          </cell>
          <cell r="O43">
            <v>106562</v>
          </cell>
          <cell r="P43">
            <v>93788</v>
          </cell>
          <cell r="Q43">
            <v>200350</v>
          </cell>
          <cell r="R43">
            <v>1397250</v>
          </cell>
          <cell r="S43">
            <v>1093593</v>
          </cell>
          <cell r="T43">
            <v>2490843</v>
          </cell>
          <cell r="U43">
            <v>290790</v>
          </cell>
          <cell r="V43">
            <v>289742</v>
          </cell>
          <cell r="W43">
            <v>580532</v>
          </cell>
          <cell r="X43">
            <v>3071375</v>
          </cell>
          <cell r="Y43">
            <v>1678674</v>
          </cell>
          <cell r="Z43">
            <v>6.231003039513678E-2</v>
          </cell>
          <cell r="AA43">
            <v>83</v>
          </cell>
          <cell r="AB43">
            <v>5063</v>
          </cell>
          <cell r="AC43">
            <v>0</v>
          </cell>
          <cell r="AD43">
            <v>0</v>
          </cell>
          <cell r="AE43">
            <v>43498</v>
          </cell>
          <cell r="AF43">
            <v>7490</v>
          </cell>
          <cell r="AG43">
            <v>56051</v>
          </cell>
          <cell r="AH43">
            <v>0</v>
          </cell>
          <cell r="AI43">
            <v>11091</v>
          </cell>
          <cell r="AJ43">
            <v>0</v>
          </cell>
          <cell r="AK43">
            <v>17217</v>
          </cell>
          <cell r="AL43">
            <v>10240</v>
          </cell>
          <cell r="AM43">
            <v>643</v>
          </cell>
          <cell r="AN43">
            <v>11037</v>
          </cell>
          <cell r="AO43">
            <v>-114230</v>
          </cell>
          <cell r="AP43">
            <v>4942448</v>
          </cell>
          <cell r="AQ43">
            <v>105000</v>
          </cell>
          <cell r="AR43">
            <v>5047448</v>
          </cell>
          <cell r="AS43">
            <v>121201</v>
          </cell>
          <cell r="AU43">
            <v>121201</v>
          </cell>
          <cell r="AV43">
            <v>5168649</v>
          </cell>
          <cell r="AW43">
            <v>3312723</v>
          </cell>
          <cell r="AX43">
            <v>121201</v>
          </cell>
          <cell r="AY43">
            <v>1678674</v>
          </cell>
          <cell r="AZ43">
            <v>56051</v>
          </cell>
          <cell r="BA43">
            <v>5168649</v>
          </cell>
          <cell r="BB43">
            <v>246747</v>
          </cell>
          <cell r="BC43">
            <v>105000</v>
          </cell>
          <cell r="BD43">
            <v>246748</v>
          </cell>
          <cell r="BE43">
            <v>9325</v>
          </cell>
          <cell r="BF43">
            <v>9323</v>
          </cell>
          <cell r="BG43">
            <v>129126</v>
          </cell>
          <cell r="BH43">
            <v>129129</v>
          </cell>
          <cell r="BI43">
            <v>4307</v>
          </cell>
          <cell r="BJ43">
            <v>4312</v>
          </cell>
          <cell r="BK43">
            <v>389505</v>
          </cell>
          <cell r="BL43">
            <v>4674144</v>
          </cell>
          <cell r="BM43">
            <v>787</v>
          </cell>
          <cell r="BN43">
            <v>469</v>
          </cell>
          <cell r="BO43">
            <v>388</v>
          </cell>
          <cell r="BP43">
            <v>1644</v>
          </cell>
          <cell r="BQ43">
            <v>809</v>
          </cell>
          <cell r="BR43">
            <v>496</v>
          </cell>
          <cell r="BS43">
            <v>398</v>
          </cell>
          <cell r="BT43">
            <v>1703</v>
          </cell>
          <cell r="BU43">
            <v>800</v>
          </cell>
          <cell r="BV43">
            <v>485</v>
          </cell>
          <cell r="BW43">
            <v>394</v>
          </cell>
          <cell r="BX43">
            <v>1679</v>
          </cell>
        </row>
        <row r="44">
          <cell r="B44">
            <v>398</v>
          </cell>
          <cell r="C44">
            <v>5403</v>
          </cell>
          <cell r="D44" t="str">
            <v>Pate's Grammar School</v>
          </cell>
          <cell r="E44">
            <v>0.2</v>
          </cell>
          <cell r="F44">
            <v>1</v>
          </cell>
          <cell r="G44">
            <v>360</v>
          </cell>
          <cell r="H44">
            <v>246</v>
          </cell>
          <cell r="I44">
            <v>323</v>
          </cell>
          <cell r="J44">
            <v>929</v>
          </cell>
          <cell r="K44">
            <v>0</v>
          </cell>
          <cell r="L44">
            <v>0</v>
          </cell>
          <cell r="M44">
            <v>1</v>
          </cell>
          <cell r="N44">
            <v>4</v>
          </cell>
          <cell r="O44">
            <v>106562</v>
          </cell>
          <cell r="P44">
            <v>93788</v>
          </cell>
          <cell r="Q44">
            <v>200350</v>
          </cell>
          <cell r="R44">
            <v>621000</v>
          </cell>
          <cell r="S44">
            <v>514386</v>
          </cell>
          <cell r="T44">
            <v>1135386</v>
          </cell>
          <cell r="U44">
            <v>129240</v>
          </cell>
          <cell r="V44">
            <v>136284</v>
          </cell>
          <cell r="W44">
            <v>265524</v>
          </cell>
          <cell r="X44">
            <v>1400910</v>
          </cell>
          <cell r="Y44">
            <v>1291395</v>
          </cell>
          <cell r="Z44">
            <v>0</v>
          </cell>
          <cell r="AA44">
            <v>0</v>
          </cell>
          <cell r="AB44">
            <v>0</v>
          </cell>
          <cell r="AC44">
            <v>0</v>
          </cell>
          <cell r="AD44">
            <v>0</v>
          </cell>
          <cell r="AE44">
            <v>0</v>
          </cell>
          <cell r="AF44">
            <v>35</v>
          </cell>
          <cell r="AG44">
            <v>35</v>
          </cell>
          <cell r="AH44">
            <v>0</v>
          </cell>
          <cell r="AI44">
            <v>0</v>
          </cell>
          <cell r="AJ44">
            <v>0</v>
          </cell>
          <cell r="AK44">
            <v>-9708</v>
          </cell>
          <cell r="AL44">
            <v>11585</v>
          </cell>
          <cell r="AM44">
            <v>643</v>
          </cell>
          <cell r="AN44">
            <v>1132</v>
          </cell>
          <cell r="AO44">
            <v>-82048</v>
          </cell>
          <cell r="AP44">
            <v>2814294</v>
          </cell>
          <cell r="AQ44">
            <v>90000</v>
          </cell>
          <cell r="AR44">
            <v>2904294</v>
          </cell>
          <cell r="AS44">
            <v>0</v>
          </cell>
          <cell r="AU44">
            <v>0</v>
          </cell>
          <cell r="AV44">
            <v>2904294</v>
          </cell>
          <cell r="AW44">
            <v>1612864</v>
          </cell>
          <cell r="AX44">
            <v>0</v>
          </cell>
          <cell r="AY44">
            <v>1291395</v>
          </cell>
          <cell r="AZ44">
            <v>35</v>
          </cell>
          <cell r="BA44">
            <v>2904294</v>
          </cell>
          <cell r="BB44">
            <v>117148</v>
          </cell>
          <cell r="BC44">
            <v>90000</v>
          </cell>
          <cell r="BD44">
            <v>117143</v>
          </cell>
          <cell r="BE44">
            <v>0</v>
          </cell>
          <cell r="BF44">
            <v>0</v>
          </cell>
          <cell r="BG44">
            <v>99339</v>
          </cell>
          <cell r="BH44">
            <v>99338</v>
          </cell>
          <cell r="BI44">
            <v>-1</v>
          </cell>
          <cell r="BJ44">
            <v>3</v>
          </cell>
          <cell r="BK44">
            <v>216486</v>
          </cell>
          <cell r="BL44">
            <v>2597808</v>
          </cell>
          <cell r="BM44">
            <v>366</v>
          </cell>
          <cell r="BN44">
            <v>253</v>
          </cell>
          <cell r="BO44">
            <v>304</v>
          </cell>
          <cell r="BP44">
            <v>923</v>
          </cell>
          <cell r="BQ44">
            <v>361</v>
          </cell>
          <cell r="BR44">
            <v>247</v>
          </cell>
          <cell r="BS44">
            <v>329</v>
          </cell>
          <cell r="BT44">
            <v>937</v>
          </cell>
          <cell r="BU44">
            <v>363</v>
          </cell>
          <cell r="BV44">
            <v>250</v>
          </cell>
          <cell r="BW44">
            <v>319</v>
          </cell>
          <cell r="BX44">
            <v>932</v>
          </cell>
        </row>
      </sheetData>
      <sheetData sheetId="5" refreshError="1"/>
      <sheetData sheetId="6" refreshError="1">
        <row r="7">
          <cell r="C7">
            <v>325</v>
          </cell>
          <cell r="D7">
            <v>0</v>
          </cell>
          <cell r="E7">
            <v>0</v>
          </cell>
          <cell r="F7">
            <v>0</v>
          </cell>
          <cell r="G7">
            <v>0</v>
          </cell>
          <cell r="H7">
            <v>0</v>
          </cell>
          <cell r="I7">
            <v>0</v>
          </cell>
          <cell r="J7">
            <v>0</v>
          </cell>
          <cell r="K7">
            <v>0</v>
          </cell>
          <cell r="L7">
            <v>0</v>
          </cell>
          <cell r="M7">
            <v>0</v>
          </cell>
          <cell r="N7">
            <v>0</v>
          </cell>
          <cell r="O7">
            <v>0</v>
          </cell>
          <cell r="P7">
            <v>0</v>
          </cell>
          <cell r="Q7">
            <v>0</v>
          </cell>
        </row>
        <row r="8">
          <cell r="C8">
            <v>326</v>
          </cell>
          <cell r="D8">
            <v>112347</v>
          </cell>
          <cell r="E8">
            <v>117478</v>
          </cell>
          <cell r="F8">
            <v>115585</v>
          </cell>
          <cell r="G8">
            <v>120995</v>
          </cell>
          <cell r="H8">
            <v>38572</v>
          </cell>
          <cell r="I8">
            <v>77057</v>
          </cell>
          <cell r="J8">
            <v>115629</v>
          </cell>
          <cell r="K8">
            <v>40334</v>
          </cell>
          <cell r="L8">
            <v>80663</v>
          </cell>
          <cell r="M8">
            <v>120997</v>
          </cell>
          <cell r="N8">
            <v>2781</v>
          </cell>
          <cell r="O8">
            <v>123778</v>
          </cell>
          <cell r="P8">
            <v>-1789</v>
          </cell>
          <cell r="Q8">
            <v>121989</v>
          </cell>
        </row>
        <row r="9">
          <cell r="C9">
            <v>327</v>
          </cell>
          <cell r="D9">
            <v>0</v>
          </cell>
          <cell r="E9">
            <v>0</v>
          </cell>
          <cell r="F9">
            <v>0</v>
          </cell>
          <cell r="G9">
            <v>0</v>
          </cell>
          <cell r="H9">
            <v>0</v>
          </cell>
          <cell r="I9">
            <v>0</v>
          </cell>
          <cell r="J9">
            <v>0</v>
          </cell>
          <cell r="K9">
            <v>0</v>
          </cell>
          <cell r="L9">
            <v>0</v>
          </cell>
          <cell r="M9">
            <v>0</v>
          </cell>
          <cell r="N9">
            <v>0</v>
          </cell>
          <cell r="O9">
            <v>0</v>
          </cell>
          <cell r="P9">
            <v>0</v>
          </cell>
          <cell r="Q9">
            <v>0</v>
          </cell>
        </row>
        <row r="10">
          <cell r="C10">
            <v>328</v>
          </cell>
          <cell r="D10">
            <v>741800</v>
          </cell>
          <cell r="E10">
            <v>946674</v>
          </cell>
          <cell r="F10">
            <v>763746</v>
          </cell>
          <cell r="G10">
            <v>898933</v>
          </cell>
          <cell r="H10">
            <v>254685</v>
          </cell>
          <cell r="I10">
            <v>509164</v>
          </cell>
          <cell r="J10">
            <v>763849</v>
          </cell>
          <cell r="K10">
            <v>325025</v>
          </cell>
          <cell r="L10">
            <v>599289</v>
          </cell>
          <cell r="M10">
            <v>924314</v>
          </cell>
          <cell r="N10">
            <v>25132</v>
          </cell>
          <cell r="O10">
            <v>949446</v>
          </cell>
          <cell r="P10">
            <v>-53488</v>
          </cell>
          <cell r="Q10">
            <v>895958</v>
          </cell>
        </row>
        <row r="11">
          <cell r="C11">
            <v>330</v>
          </cell>
          <cell r="D11">
            <v>370049</v>
          </cell>
          <cell r="E11">
            <v>406995</v>
          </cell>
          <cell r="F11">
            <v>381480</v>
          </cell>
          <cell r="G11">
            <v>381480</v>
          </cell>
          <cell r="H11">
            <v>127050</v>
          </cell>
          <cell r="I11">
            <v>254320</v>
          </cell>
          <cell r="J11">
            <v>381370</v>
          </cell>
          <cell r="K11">
            <v>139735</v>
          </cell>
          <cell r="L11">
            <v>254320</v>
          </cell>
          <cell r="M11">
            <v>394055</v>
          </cell>
          <cell r="N11">
            <v>11639</v>
          </cell>
          <cell r="O11">
            <v>405694</v>
          </cell>
          <cell r="P11">
            <v>-4228</v>
          </cell>
          <cell r="Q11">
            <v>401466</v>
          </cell>
        </row>
        <row r="12">
          <cell r="C12">
            <v>331</v>
          </cell>
          <cell r="D12">
            <v>683497</v>
          </cell>
          <cell r="E12">
            <v>893934</v>
          </cell>
          <cell r="F12">
            <v>704244</v>
          </cell>
          <cell r="G12">
            <v>983928</v>
          </cell>
          <cell r="H12">
            <v>234667</v>
          </cell>
          <cell r="I12">
            <v>469496</v>
          </cell>
          <cell r="J12">
            <v>704163</v>
          </cell>
          <cell r="K12">
            <v>306917</v>
          </cell>
          <cell r="L12">
            <v>655952</v>
          </cell>
          <cell r="M12">
            <v>962869</v>
          </cell>
          <cell r="N12">
            <v>23793</v>
          </cell>
          <cell r="O12">
            <v>986662</v>
          </cell>
          <cell r="P12">
            <v>-86235</v>
          </cell>
          <cell r="Q12">
            <v>900427</v>
          </cell>
        </row>
        <row r="13">
          <cell r="C13">
            <v>332</v>
          </cell>
          <cell r="D13">
            <v>707138</v>
          </cell>
          <cell r="E13">
            <v>783804</v>
          </cell>
          <cell r="F13">
            <v>728704</v>
          </cell>
          <cell r="G13">
            <v>803454</v>
          </cell>
          <cell r="H13">
            <v>242784</v>
          </cell>
          <cell r="I13">
            <v>485803</v>
          </cell>
          <cell r="J13">
            <v>728587</v>
          </cell>
          <cell r="K13">
            <v>269106</v>
          </cell>
          <cell r="L13">
            <v>535636</v>
          </cell>
          <cell r="M13">
            <v>804742</v>
          </cell>
          <cell r="N13">
            <v>24514</v>
          </cell>
          <cell r="O13">
            <v>829256</v>
          </cell>
          <cell r="P13">
            <v>-25385</v>
          </cell>
          <cell r="Q13">
            <v>803871</v>
          </cell>
        </row>
        <row r="14">
          <cell r="C14">
            <v>334</v>
          </cell>
          <cell r="D14">
            <v>0</v>
          </cell>
          <cell r="E14">
            <v>0</v>
          </cell>
          <cell r="F14">
            <v>0</v>
          </cell>
          <cell r="G14">
            <v>0</v>
          </cell>
          <cell r="H14">
            <v>0</v>
          </cell>
          <cell r="I14">
            <v>0</v>
          </cell>
          <cell r="J14">
            <v>0</v>
          </cell>
          <cell r="K14">
            <v>0</v>
          </cell>
          <cell r="L14">
            <v>0</v>
          </cell>
          <cell r="M14">
            <v>0</v>
          </cell>
          <cell r="N14">
            <v>0</v>
          </cell>
          <cell r="O14">
            <v>0</v>
          </cell>
          <cell r="P14">
            <v>0</v>
          </cell>
          <cell r="Q14">
            <v>0</v>
          </cell>
        </row>
        <row r="15">
          <cell r="C15">
            <v>335</v>
          </cell>
          <cell r="D15">
            <v>732447</v>
          </cell>
          <cell r="E15">
            <v>877238</v>
          </cell>
          <cell r="F15">
            <v>754509</v>
          </cell>
          <cell r="G15">
            <v>841062</v>
          </cell>
          <cell r="H15">
            <v>251473</v>
          </cell>
          <cell r="I15">
            <v>503006</v>
          </cell>
          <cell r="J15">
            <v>754479</v>
          </cell>
          <cell r="K15">
            <v>301185</v>
          </cell>
          <cell r="L15">
            <v>560708</v>
          </cell>
          <cell r="M15">
            <v>861893</v>
          </cell>
          <cell r="N15">
            <v>25647</v>
          </cell>
          <cell r="O15">
            <v>887540</v>
          </cell>
          <cell r="P15">
            <v>-35805</v>
          </cell>
          <cell r="Q15">
            <v>851735</v>
          </cell>
        </row>
        <row r="16">
          <cell r="C16">
            <v>336</v>
          </cell>
          <cell r="D16">
            <v>537645</v>
          </cell>
          <cell r="E16">
            <v>570127</v>
          </cell>
          <cell r="F16">
            <v>553796</v>
          </cell>
          <cell r="G16">
            <v>589421</v>
          </cell>
          <cell r="H16">
            <v>184591</v>
          </cell>
          <cell r="I16">
            <v>369197</v>
          </cell>
          <cell r="J16">
            <v>553788</v>
          </cell>
          <cell r="K16">
            <v>195744</v>
          </cell>
          <cell r="L16">
            <v>392947</v>
          </cell>
          <cell r="M16">
            <v>588691</v>
          </cell>
          <cell r="N16">
            <v>18334</v>
          </cell>
          <cell r="O16">
            <v>607025</v>
          </cell>
          <cell r="P16">
            <v>-11634</v>
          </cell>
          <cell r="Q16">
            <v>595391</v>
          </cell>
        </row>
        <row r="17">
          <cell r="C17">
            <v>337</v>
          </cell>
          <cell r="D17">
            <v>0</v>
          </cell>
          <cell r="E17">
            <v>0</v>
          </cell>
          <cell r="F17">
            <v>0</v>
          </cell>
          <cell r="G17">
            <v>0</v>
          </cell>
          <cell r="H17">
            <v>0</v>
          </cell>
          <cell r="I17">
            <v>0</v>
          </cell>
          <cell r="J17">
            <v>0</v>
          </cell>
          <cell r="K17">
            <v>0</v>
          </cell>
          <cell r="L17">
            <v>0</v>
          </cell>
          <cell r="M17">
            <v>0</v>
          </cell>
          <cell r="N17">
            <v>0</v>
          </cell>
          <cell r="O17">
            <v>0</v>
          </cell>
          <cell r="P17">
            <v>0</v>
          </cell>
          <cell r="Q17">
            <v>0</v>
          </cell>
        </row>
        <row r="18">
          <cell r="C18">
            <v>339</v>
          </cell>
          <cell r="D18">
            <v>0</v>
          </cell>
          <cell r="E18">
            <v>0</v>
          </cell>
          <cell r="F18">
            <v>0</v>
          </cell>
          <cell r="G18">
            <v>0</v>
          </cell>
          <cell r="H18">
            <v>0</v>
          </cell>
          <cell r="I18">
            <v>0</v>
          </cell>
          <cell r="J18">
            <v>0</v>
          </cell>
          <cell r="K18">
            <v>0</v>
          </cell>
          <cell r="L18">
            <v>0</v>
          </cell>
          <cell r="M18">
            <v>0</v>
          </cell>
          <cell r="N18">
            <v>0</v>
          </cell>
          <cell r="O18">
            <v>0</v>
          </cell>
          <cell r="P18">
            <v>0</v>
          </cell>
          <cell r="Q18">
            <v>0</v>
          </cell>
        </row>
        <row r="19">
          <cell r="C19">
            <v>340</v>
          </cell>
          <cell r="D19">
            <v>427145</v>
          </cell>
          <cell r="E19">
            <v>515206</v>
          </cell>
          <cell r="F19">
            <v>440091</v>
          </cell>
          <cell r="G19">
            <v>481416</v>
          </cell>
          <cell r="H19">
            <v>146653</v>
          </cell>
          <cell r="I19">
            <v>293394</v>
          </cell>
          <cell r="J19">
            <v>440047</v>
          </cell>
          <cell r="K19">
            <v>176887</v>
          </cell>
          <cell r="L19">
            <v>320944</v>
          </cell>
          <cell r="M19">
            <v>497831</v>
          </cell>
          <cell r="N19">
            <v>14832</v>
          </cell>
          <cell r="O19">
            <v>512663</v>
          </cell>
          <cell r="P19">
            <v>-19261</v>
          </cell>
          <cell r="Q19">
            <v>493402</v>
          </cell>
        </row>
        <row r="20">
          <cell r="C20">
            <v>341</v>
          </cell>
          <cell r="D20">
            <v>108024</v>
          </cell>
          <cell r="E20">
            <v>135375</v>
          </cell>
          <cell r="F20">
            <v>111111</v>
          </cell>
          <cell r="G20">
            <v>147752</v>
          </cell>
          <cell r="H20">
            <v>37088</v>
          </cell>
          <cell r="I20">
            <v>74074</v>
          </cell>
          <cell r="J20">
            <v>111162</v>
          </cell>
          <cell r="K20">
            <v>46479</v>
          </cell>
          <cell r="L20">
            <v>98501</v>
          </cell>
          <cell r="M20">
            <v>144980</v>
          </cell>
          <cell r="N20">
            <v>3399</v>
          </cell>
          <cell r="O20">
            <v>148379</v>
          </cell>
          <cell r="P20">
            <v>-11273</v>
          </cell>
          <cell r="Q20">
            <v>137106</v>
          </cell>
        </row>
        <row r="21">
          <cell r="C21">
            <v>342</v>
          </cell>
          <cell r="D21">
            <v>428475</v>
          </cell>
          <cell r="E21">
            <v>460625</v>
          </cell>
          <cell r="F21">
            <v>441857</v>
          </cell>
          <cell r="G21">
            <v>483462</v>
          </cell>
          <cell r="H21">
            <v>147110</v>
          </cell>
          <cell r="I21">
            <v>294571</v>
          </cell>
          <cell r="J21">
            <v>441681</v>
          </cell>
          <cell r="K21">
            <v>158148</v>
          </cell>
          <cell r="L21">
            <v>322308</v>
          </cell>
          <cell r="M21">
            <v>480456</v>
          </cell>
          <cell r="N21">
            <v>14214</v>
          </cell>
          <cell r="O21">
            <v>494670</v>
          </cell>
          <cell r="P21">
            <v>-12925</v>
          </cell>
          <cell r="Q21">
            <v>481745</v>
          </cell>
        </row>
        <row r="22">
          <cell r="C22">
            <v>343</v>
          </cell>
          <cell r="D22">
            <v>278637</v>
          </cell>
          <cell r="E22">
            <v>329555</v>
          </cell>
          <cell r="F22">
            <v>286974</v>
          </cell>
          <cell r="G22">
            <v>316868</v>
          </cell>
          <cell r="H22">
            <v>95665</v>
          </cell>
          <cell r="I22">
            <v>191316</v>
          </cell>
          <cell r="J22">
            <v>286981</v>
          </cell>
          <cell r="K22">
            <v>113147</v>
          </cell>
          <cell r="L22">
            <v>211245</v>
          </cell>
          <cell r="M22">
            <v>324392</v>
          </cell>
          <cell r="N22">
            <v>8755</v>
          </cell>
          <cell r="O22">
            <v>333147</v>
          </cell>
          <cell r="P22">
            <v>-12470</v>
          </cell>
          <cell r="Q22">
            <v>320677</v>
          </cell>
        </row>
        <row r="23">
          <cell r="C23">
            <v>344</v>
          </cell>
          <cell r="D23">
            <v>655674</v>
          </cell>
          <cell r="E23">
            <v>806492</v>
          </cell>
          <cell r="F23">
            <v>675476</v>
          </cell>
          <cell r="G23">
            <v>807273</v>
          </cell>
          <cell r="H23">
            <v>225115</v>
          </cell>
          <cell r="I23">
            <v>450317</v>
          </cell>
          <cell r="J23">
            <v>675432</v>
          </cell>
          <cell r="K23">
            <v>276896</v>
          </cell>
          <cell r="L23">
            <v>538182</v>
          </cell>
          <cell r="M23">
            <v>815078</v>
          </cell>
          <cell r="N23">
            <v>22454</v>
          </cell>
          <cell r="O23">
            <v>837532</v>
          </cell>
          <cell r="P23">
            <v>-46549</v>
          </cell>
          <cell r="Q23">
            <v>790983</v>
          </cell>
        </row>
        <row r="24">
          <cell r="C24">
            <v>346</v>
          </cell>
          <cell r="D24">
            <v>741308</v>
          </cell>
          <cell r="E24">
            <v>929889</v>
          </cell>
          <cell r="F24">
            <v>763811</v>
          </cell>
          <cell r="G24">
            <v>856531</v>
          </cell>
          <cell r="H24">
            <v>254516</v>
          </cell>
          <cell r="I24">
            <v>509207</v>
          </cell>
          <cell r="J24">
            <v>763723</v>
          </cell>
          <cell r="K24">
            <v>319262</v>
          </cell>
          <cell r="L24">
            <v>571021</v>
          </cell>
          <cell r="M24">
            <v>890283</v>
          </cell>
          <cell r="N24">
            <v>25853</v>
          </cell>
          <cell r="O24">
            <v>916136</v>
          </cell>
          <cell r="P24">
            <v>-42187</v>
          </cell>
          <cell r="Q24">
            <v>873949</v>
          </cell>
        </row>
        <row r="25">
          <cell r="C25">
            <v>348</v>
          </cell>
          <cell r="D25">
            <v>0</v>
          </cell>
          <cell r="E25">
            <v>0</v>
          </cell>
          <cell r="F25">
            <v>0</v>
          </cell>
          <cell r="G25">
            <v>0</v>
          </cell>
          <cell r="H25">
            <v>0</v>
          </cell>
          <cell r="I25">
            <v>0</v>
          </cell>
          <cell r="J25">
            <v>0</v>
          </cell>
          <cell r="K25">
            <v>0</v>
          </cell>
          <cell r="L25">
            <v>0</v>
          </cell>
          <cell r="M25">
            <v>0</v>
          </cell>
          <cell r="N25">
            <v>0</v>
          </cell>
          <cell r="O25">
            <v>0</v>
          </cell>
          <cell r="P25">
            <v>0</v>
          </cell>
          <cell r="Q25">
            <v>0</v>
          </cell>
        </row>
        <row r="26">
          <cell r="C26">
            <v>349</v>
          </cell>
          <cell r="D26">
            <v>474111</v>
          </cell>
          <cell r="E26">
            <v>496203</v>
          </cell>
          <cell r="F26">
            <v>488488</v>
          </cell>
          <cell r="G26">
            <v>518113</v>
          </cell>
          <cell r="H26">
            <v>162778</v>
          </cell>
          <cell r="I26">
            <v>325659</v>
          </cell>
          <cell r="J26">
            <v>488437</v>
          </cell>
          <cell r="K26">
            <v>170363</v>
          </cell>
          <cell r="L26">
            <v>345409</v>
          </cell>
          <cell r="M26">
            <v>515772</v>
          </cell>
          <cell r="N26">
            <v>15965</v>
          </cell>
          <cell r="O26">
            <v>531737</v>
          </cell>
          <cell r="P26">
            <v>-9112</v>
          </cell>
          <cell r="Q26">
            <v>522625</v>
          </cell>
        </row>
        <row r="27">
          <cell r="C27">
            <v>351</v>
          </cell>
          <cell r="D27">
            <v>0</v>
          </cell>
          <cell r="E27">
            <v>0</v>
          </cell>
          <cell r="F27">
            <v>0</v>
          </cell>
          <cell r="G27">
            <v>0</v>
          </cell>
          <cell r="H27">
            <v>0</v>
          </cell>
          <cell r="I27">
            <v>0</v>
          </cell>
          <cell r="J27">
            <v>0</v>
          </cell>
          <cell r="K27">
            <v>0</v>
          </cell>
          <cell r="L27">
            <v>0</v>
          </cell>
          <cell r="M27">
            <v>0</v>
          </cell>
          <cell r="N27">
            <v>0</v>
          </cell>
          <cell r="O27">
            <v>0</v>
          </cell>
          <cell r="P27">
            <v>0</v>
          </cell>
          <cell r="Q27">
            <v>0</v>
          </cell>
        </row>
        <row r="28">
          <cell r="C28">
            <v>355</v>
          </cell>
          <cell r="D28">
            <v>0</v>
          </cell>
          <cell r="E28">
            <v>0</v>
          </cell>
          <cell r="F28">
            <v>0</v>
          </cell>
          <cell r="G28">
            <v>0</v>
          </cell>
          <cell r="H28">
            <v>0</v>
          </cell>
          <cell r="I28">
            <v>0</v>
          </cell>
          <cell r="J28">
            <v>0</v>
          </cell>
          <cell r="K28">
            <v>0</v>
          </cell>
          <cell r="L28">
            <v>0</v>
          </cell>
          <cell r="M28">
            <v>0</v>
          </cell>
          <cell r="N28">
            <v>0</v>
          </cell>
          <cell r="O28">
            <v>0</v>
          </cell>
          <cell r="P28">
            <v>0</v>
          </cell>
          <cell r="Q28">
            <v>0</v>
          </cell>
        </row>
        <row r="29">
          <cell r="C29">
            <v>360</v>
          </cell>
          <cell r="D29">
            <v>0</v>
          </cell>
          <cell r="E29">
            <v>0</v>
          </cell>
          <cell r="F29">
            <v>0</v>
          </cell>
          <cell r="G29">
            <v>0</v>
          </cell>
          <cell r="H29">
            <v>0</v>
          </cell>
          <cell r="I29">
            <v>0</v>
          </cell>
          <cell r="J29">
            <v>0</v>
          </cell>
          <cell r="K29">
            <v>0</v>
          </cell>
          <cell r="L29">
            <v>0</v>
          </cell>
          <cell r="M29">
            <v>0</v>
          </cell>
          <cell r="N29">
            <v>0</v>
          </cell>
          <cell r="O29">
            <v>0</v>
          </cell>
          <cell r="P29">
            <v>0</v>
          </cell>
          <cell r="Q29">
            <v>0</v>
          </cell>
        </row>
        <row r="30">
          <cell r="C30">
            <v>363</v>
          </cell>
          <cell r="D30">
            <v>828166</v>
          </cell>
          <cell r="E30">
            <v>915615</v>
          </cell>
          <cell r="F30">
            <v>853583</v>
          </cell>
          <cell r="G30">
            <v>922250</v>
          </cell>
          <cell r="H30">
            <v>284337</v>
          </cell>
          <cell r="I30">
            <v>569055</v>
          </cell>
          <cell r="J30">
            <v>853392</v>
          </cell>
          <cell r="K30">
            <v>314361</v>
          </cell>
          <cell r="L30">
            <v>614833</v>
          </cell>
          <cell r="M30">
            <v>929194</v>
          </cell>
          <cell r="N30">
            <v>28119</v>
          </cell>
          <cell r="O30">
            <v>957313</v>
          </cell>
          <cell r="P30">
            <v>-25267</v>
          </cell>
          <cell r="Q30">
            <v>932046</v>
          </cell>
        </row>
        <row r="31">
          <cell r="C31">
            <v>369</v>
          </cell>
          <cell r="D31">
            <v>0</v>
          </cell>
          <cell r="E31">
            <v>0</v>
          </cell>
          <cell r="F31">
            <v>0</v>
          </cell>
          <cell r="G31">
            <v>0</v>
          </cell>
          <cell r="H31">
            <v>0</v>
          </cell>
          <cell r="I31">
            <v>0</v>
          </cell>
          <cell r="J31">
            <v>0</v>
          </cell>
          <cell r="K31">
            <v>0</v>
          </cell>
          <cell r="L31">
            <v>0</v>
          </cell>
          <cell r="M31">
            <v>0</v>
          </cell>
          <cell r="N31">
            <v>0</v>
          </cell>
          <cell r="O31">
            <v>0</v>
          </cell>
          <cell r="P31">
            <v>0</v>
          </cell>
          <cell r="Q31">
            <v>0</v>
          </cell>
        </row>
        <row r="32">
          <cell r="C32">
            <v>372</v>
          </cell>
          <cell r="D32">
            <v>388422</v>
          </cell>
          <cell r="E32">
            <v>434720</v>
          </cell>
          <cell r="F32">
            <v>400470</v>
          </cell>
          <cell r="G32">
            <v>454324</v>
          </cell>
          <cell r="H32">
            <v>133358</v>
          </cell>
          <cell r="I32">
            <v>266980</v>
          </cell>
          <cell r="J32">
            <v>400338</v>
          </cell>
          <cell r="K32">
            <v>149254</v>
          </cell>
          <cell r="L32">
            <v>302883</v>
          </cell>
          <cell r="M32">
            <v>452137</v>
          </cell>
          <cell r="N32">
            <v>13596</v>
          </cell>
          <cell r="O32">
            <v>465733</v>
          </cell>
          <cell r="P32">
            <v>-17266</v>
          </cell>
          <cell r="Q32">
            <v>448467</v>
          </cell>
        </row>
        <row r="33">
          <cell r="C33">
            <v>373</v>
          </cell>
          <cell r="D33">
            <v>0</v>
          </cell>
          <cell r="E33">
            <v>0</v>
          </cell>
          <cell r="F33">
            <v>0</v>
          </cell>
          <cell r="G33">
            <v>0</v>
          </cell>
          <cell r="H33">
            <v>0</v>
          </cell>
          <cell r="I33">
            <v>0</v>
          </cell>
          <cell r="J33">
            <v>0</v>
          </cell>
          <cell r="K33">
            <v>0</v>
          </cell>
          <cell r="L33">
            <v>0</v>
          </cell>
          <cell r="M33">
            <v>0</v>
          </cell>
          <cell r="N33">
            <v>0</v>
          </cell>
          <cell r="O33">
            <v>0</v>
          </cell>
          <cell r="P33">
            <v>0</v>
          </cell>
          <cell r="Q33">
            <v>0</v>
          </cell>
        </row>
        <row r="34">
          <cell r="C34">
            <v>374</v>
          </cell>
          <cell r="D34">
            <v>452452</v>
          </cell>
          <cell r="E34">
            <v>476630</v>
          </cell>
          <cell r="F34">
            <v>466443</v>
          </cell>
          <cell r="G34">
            <v>534698</v>
          </cell>
          <cell r="H34">
            <v>155342</v>
          </cell>
          <cell r="I34">
            <v>310962</v>
          </cell>
          <cell r="J34">
            <v>466304</v>
          </cell>
          <cell r="K34">
            <v>163643</v>
          </cell>
          <cell r="L34">
            <v>356465</v>
          </cell>
          <cell r="M34">
            <v>520108</v>
          </cell>
          <cell r="N34">
            <v>14935</v>
          </cell>
          <cell r="O34">
            <v>535043</v>
          </cell>
          <cell r="P34">
            <v>-17935</v>
          </cell>
          <cell r="Q34">
            <v>517108</v>
          </cell>
        </row>
        <row r="35">
          <cell r="C35">
            <v>375</v>
          </cell>
          <cell r="D35">
            <v>528828</v>
          </cell>
          <cell r="E35">
            <v>577884</v>
          </cell>
          <cell r="F35">
            <v>544671</v>
          </cell>
          <cell r="G35">
            <v>593673</v>
          </cell>
          <cell r="H35">
            <v>181564</v>
          </cell>
          <cell r="I35">
            <v>363114</v>
          </cell>
          <cell r="J35">
            <v>544678</v>
          </cell>
          <cell r="K35">
            <v>198407</v>
          </cell>
          <cell r="L35">
            <v>395782</v>
          </cell>
          <cell r="M35">
            <v>594189</v>
          </cell>
          <cell r="N35">
            <v>17510</v>
          </cell>
          <cell r="O35">
            <v>611699</v>
          </cell>
          <cell r="P35">
            <v>-16504</v>
          </cell>
          <cell r="Q35">
            <v>595195</v>
          </cell>
        </row>
        <row r="36">
          <cell r="C36">
            <v>377</v>
          </cell>
          <cell r="D36">
            <v>739519</v>
          </cell>
          <cell r="E36">
            <v>850176</v>
          </cell>
          <cell r="F36">
            <v>762188</v>
          </cell>
          <cell r="G36">
            <v>857383</v>
          </cell>
          <cell r="H36">
            <v>253902</v>
          </cell>
          <cell r="I36">
            <v>508125</v>
          </cell>
          <cell r="J36">
            <v>762027</v>
          </cell>
          <cell r="K36">
            <v>291894</v>
          </cell>
          <cell r="L36">
            <v>571589</v>
          </cell>
          <cell r="M36">
            <v>863483</v>
          </cell>
          <cell r="N36">
            <v>25956</v>
          </cell>
          <cell r="O36">
            <v>889439</v>
          </cell>
          <cell r="P36">
            <v>-33819</v>
          </cell>
          <cell r="Q36">
            <v>855620</v>
          </cell>
        </row>
        <row r="37">
          <cell r="C37">
            <v>379</v>
          </cell>
          <cell r="D37">
            <v>281013</v>
          </cell>
          <cell r="E37">
            <v>296031</v>
          </cell>
          <cell r="F37">
            <v>289267</v>
          </cell>
          <cell r="G37">
            <v>297664</v>
          </cell>
          <cell r="H37">
            <v>96481</v>
          </cell>
          <cell r="I37">
            <v>192845</v>
          </cell>
          <cell r="J37">
            <v>289326</v>
          </cell>
          <cell r="K37">
            <v>101637</v>
          </cell>
          <cell r="L37">
            <v>198443</v>
          </cell>
          <cell r="M37">
            <v>300080</v>
          </cell>
          <cell r="N37">
            <v>8858</v>
          </cell>
          <cell r="O37">
            <v>308938</v>
          </cell>
          <cell r="P37">
            <v>-3585</v>
          </cell>
          <cell r="Q37">
            <v>305353</v>
          </cell>
        </row>
        <row r="38">
          <cell r="C38">
            <v>380</v>
          </cell>
          <cell r="D38">
            <v>648638</v>
          </cell>
          <cell r="E38">
            <v>748902</v>
          </cell>
          <cell r="F38">
            <v>668075</v>
          </cell>
          <cell r="G38">
            <v>773611</v>
          </cell>
          <cell r="H38">
            <v>222699</v>
          </cell>
          <cell r="I38">
            <v>445383</v>
          </cell>
          <cell r="J38">
            <v>668082</v>
          </cell>
          <cell r="K38">
            <v>257123</v>
          </cell>
          <cell r="L38">
            <v>515741</v>
          </cell>
          <cell r="M38">
            <v>772864</v>
          </cell>
          <cell r="N38">
            <v>21218</v>
          </cell>
          <cell r="O38">
            <v>794082</v>
          </cell>
          <cell r="P38">
            <v>-34927</v>
          </cell>
          <cell r="Q38">
            <v>759155</v>
          </cell>
        </row>
        <row r="39">
          <cell r="C39">
            <v>381</v>
          </cell>
          <cell r="D39">
            <v>1127660</v>
          </cell>
          <cell r="E39">
            <v>1354015</v>
          </cell>
          <cell r="F39">
            <v>1161203</v>
          </cell>
          <cell r="G39">
            <v>1247239</v>
          </cell>
          <cell r="H39">
            <v>387163</v>
          </cell>
          <cell r="I39">
            <v>774135</v>
          </cell>
          <cell r="J39">
            <v>1161298</v>
          </cell>
          <cell r="K39">
            <v>464878</v>
          </cell>
          <cell r="L39">
            <v>831493</v>
          </cell>
          <cell r="M39">
            <v>1296371</v>
          </cell>
          <cell r="N39">
            <v>38213</v>
          </cell>
          <cell r="O39">
            <v>1334584</v>
          </cell>
          <cell r="P39">
            <v>-45024</v>
          </cell>
          <cell r="Q39">
            <v>1289560</v>
          </cell>
        </row>
        <row r="40">
          <cell r="C40">
            <v>383</v>
          </cell>
          <cell r="D40">
            <v>0</v>
          </cell>
          <cell r="E40">
            <v>0</v>
          </cell>
          <cell r="F40">
            <v>0</v>
          </cell>
          <cell r="G40">
            <v>0</v>
          </cell>
          <cell r="H40">
            <v>0</v>
          </cell>
          <cell r="I40">
            <v>0</v>
          </cell>
          <cell r="J40">
            <v>0</v>
          </cell>
          <cell r="K40">
            <v>0</v>
          </cell>
          <cell r="L40">
            <v>0</v>
          </cell>
          <cell r="M40">
            <v>0</v>
          </cell>
          <cell r="N40">
            <v>0</v>
          </cell>
          <cell r="O40">
            <v>0</v>
          </cell>
          <cell r="P40">
            <v>0</v>
          </cell>
          <cell r="Q40">
            <v>0</v>
          </cell>
        </row>
        <row r="41">
          <cell r="C41">
            <v>386</v>
          </cell>
          <cell r="D41">
            <v>0</v>
          </cell>
          <cell r="E41">
            <v>0</v>
          </cell>
          <cell r="F41">
            <v>0</v>
          </cell>
          <cell r="G41">
            <v>0</v>
          </cell>
          <cell r="H41">
            <v>0</v>
          </cell>
          <cell r="I41">
            <v>0</v>
          </cell>
          <cell r="J41">
            <v>0</v>
          </cell>
          <cell r="K41">
            <v>0</v>
          </cell>
          <cell r="L41">
            <v>0</v>
          </cell>
          <cell r="M41">
            <v>0</v>
          </cell>
          <cell r="N41">
            <v>0</v>
          </cell>
          <cell r="O41">
            <v>0</v>
          </cell>
          <cell r="P41">
            <v>0</v>
          </cell>
          <cell r="Q41">
            <v>0</v>
          </cell>
        </row>
        <row r="42">
          <cell r="C42">
            <v>388</v>
          </cell>
          <cell r="D42">
            <v>714947</v>
          </cell>
          <cell r="E42">
            <v>826066</v>
          </cell>
          <cell r="F42">
            <v>736417</v>
          </cell>
          <cell r="G42">
            <v>812089</v>
          </cell>
          <cell r="H42">
            <v>245465</v>
          </cell>
          <cell r="I42">
            <v>490945</v>
          </cell>
          <cell r="J42">
            <v>736410</v>
          </cell>
          <cell r="K42">
            <v>283616</v>
          </cell>
          <cell r="L42">
            <v>541393</v>
          </cell>
          <cell r="M42">
            <v>825009</v>
          </cell>
          <cell r="N42">
            <v>24823</v>
          </cell>
          <cell r="O42">
            <v>849832</v>
          </cell>
          <cell r="P42">
            <v>-29533</v>
          </cell>
          <cell r="Q42">
            <v>820299</v>
          </cell>
        </row>
        <row r="43">
          <cell r="C43">
            <v>389</v>
          </cell>
          <cell r="D43">
            <v>0</v>
          </cell>
          <cell r="E43">
            <v>0</v>
          </cell>
          <cell r="F43">
            <v>0</v>
          </cell>
          <cell r="G43">
            <v>0</v>
          </cell>
          <cell r="H43">
            <v>0</v>
          </cell>
          <cell r="I43">
            <v>0</v>
          </cell>
          <cell r="J43">
            <v>0</v>
          </cell>
          <cell r="K43">
            <v>0</v>
          </cell>
          <cell r="L43">
            <v>0</v>
          </cell>
          <cell r="M43">
            <v>0</v>
          </cell>
          <cell r="N43">
            <v>0</v>
          </cell>
          <cell r="O43">
            <v>0</v>
          </cell>
          <cell r="P43">
            <v>0</v>
          </cell>
          <cell r="Q43">
            <v>0</v>
          </cell>
        </row>
        <row r="44">
          <cell r="C44">
            <v>391</v>
          </cell>
          <cell r="D44">
            <v>945740</v>
          </cell>
          <cell r="E44">
            <v>1156181</v>
          </cell>
          <cell r="F44">
            <v>974486</v>
          </cell>
          <cell r="G44">
            <v>1040647</v>
          </cell>
          <cell r="H44">
            <v>324704</v>
          </cell>
          <cell r="I44">
            <v>649657</v>
          </cell>
          <cell r="J44">
            <v>974361</v>
          </cell>
          <cell r="K44">
            <v>396955</v>
          </cell>
          <cell r="L44">
            <v>693765</v>
          </cell>
          <cell r="M44">
            <v>1090720</v>
          </cell>
          <cell r="N44">
            <v>32445</v>
          </cell>
          <cell r="O44">
            <v>1123165</v>
          </cell>
          <cell r="P44">
            <v>-38786</v>
          </cell>
          <cell r="Q44">
            <v>1084379</v>
          </cell>
        </row>
        <row r="45">
          <cell r="C45">
            <v>392</v>
          </cell>
          <cell r="D45">
            <v>398119</v>
          </cell>
          <cell r="E45">
            <v>518591</v>
          </cell>
          <cell r="F45">
            <v>410481</v>
          </cell>
          <cell r="G45">
            <v>520741</v>
          </cell>
          <cell r="H45">
            <v>136688</v>
          </cell>
          <cell r="I45">
            <v>273654</v>
          </cell>
          <cell r="J45">
            <v>410342</v>
          </cell>
          <cell r="K45">
            <v>178050</v>
          </cell>
          <cell r="L45">
            <v>347161</v>
          </cell>
          <cell r="M45">
            <v>525211</v>
          </cell>
          <cell r="N45">
            <v>13905</v>
          </cell>
          <cell r="O45">
            <v>539116</v>
          </cell>
          <cell r="P45">
            <v>-38290</v>
          </cell>
          <cell r="Q45">
            <v>500826</v>
          </cell>
        </row>
        <row r="46">
          <cell r="C46">
            <v>394</v>
          </cell>
          <cell r="D46">
            <v>259066</v>
          </cell>
          <cell r="E46">
            <v>306904</v>
          </cell>
          <cell r="F46">
            <v>267101</v>
          </cell>
          <cell r="G46">
            <v>360786</v>
          </cell>
          <cell r="H46">
            <v>88946</v>
          </cell>
          <cell r="I46">
            <v>178067</v>
          </cell>
          <cell r="J46">
            <v>267013</v>
          </cell>
          <cell r="K46">
            <v>105370</v>
          </cell>
          <cell r="L46">
            <v>240524</v>
          </cell>
          <cell r="M46">
            <v>345894</v>
          </cell>
          <cell r="N46">
            <v>9373</v>
          </cell>
          <cell r="O46">
            <v>355267</v>
          </cell>
          <cell r="P46">
            <v>-26294</v>
          </cell>
          <cell r="Q46">
            <v>328973</v>
          </cell>
        </row>
        <row r="47">
          <cell r="C47">
            <v>396</v>
          </cell>
          <cell r="D47">
            <v>1254787</v>
          </cell>
          <cell r="E47">
            <v>1494434</v>
          </cell>
          <cell r="F47">
            <v>1292717</v>
          </cell>
          <cell r="G47">
            <v>1683333</v>
          </cell>
          <cell r="H47">
            <v>430810</v>
          </cell>
          <cell r="I47">
            <v>861811</v>
          </cell>
          <cell r="J47">
            <v>1292621</v>
          </cell>
          <cell r="K47">
            <v>513089</v>
          </cell>
          <cell r="L47">
            <v>1122222</v>
          </cell>
          <cell r="M47">
            <v>1635311</v>
          </cell>
          <cell r="N47">
            <v>43363</v>
          </cell>
          <cell r="O47">
            <v>1678674</v>
          </cell>
          <cell r="P47">
            <v>-114230</v>
          </cell>
          <cell r="Q47">
            <v>1564444</v>
          </cell>
        </row>
        <row r="48">
          <cell r="C48">
            <v>398</v>
          </cell>
          <cell r="D48">
            <v>982135</v>
          </cell>
          <cell r="E48">
            <v>1215154</v>
          </cell>
          <cell r="F48">
            <v>1011401</v>
          </cell>
          <cell r="G48">
            <v>1260612</v>
          </cell>
          <cell r="H48">
            <v>337200</v>
          </cell>
          <cell r="I48">
            <v>674267</v>
          </cell>
          <cell r="J48">
            <v>1011467</v>
          </cell>
          <cell r="K48">
            <v>417203</v>
          </cell>
          <cell r="L48">
            <v>840408</v>
          </cell>
          <cell r="M48">
            <v>1257611</v>
          </cell>
          <cell r="N48">
            <v>33784</v>
          </cell>
          <cell r="O48">
            <v>1291395</v>
          </cell>
          <cell r="P48">
            <v>-82048</v>
          </cell>
          <cell r="Q48">
            <v>1209347</v>
          </cell>
        </row>
        <row r="50">
          <cell r="D50">
            <v>16547789</v>
          </cell>
          <cell r="E50">
            <v>19440898</v>
          </cell>
          <cell r="F50">
            <v>17048375</v>
          </cell>
          <cell r="G50">
            <v>19589738</v>
          </cell>
          <cell r="H50">
            <v>5681406</v>
          </cell>
          <cell r="I50">
            <v>11365581</v>
          </cell>
          <cell r="J50">
            <v>17046987</v>
          </cell>
          <cell r="K50">
            <v>6674708</v>
          </cell>
          <cell r="L50">
            <v>13059827</v>
          </cell>
          <cell r="N50">
            <v>563410</v>
          </cell>
          <cell r="O50">
            <v>20297945</v>
          </cell>
          <cell r="P50">
            <v>-895849</v>
          </cell>
          <cell r="Q50">
            <v>19402096</v>
          </cell>
        </row>
      </sheetData>
      <sheetData sheetId="7" refreshError="1"/>
      <sheetData sheetId="8" refreshError="1">
        <row r="5">
          <cell r="B5">
            <v>325</v>
          </cell>
          <cell r="C5">
            <v>5422</v>
          </cell>
          <cell r="D5">
            <v>0</v>
          </cell>
          <cell r="E5">
            <v>144</v>
          </cell>
          <cell r="F5">
            <v>151</v>
          </cell>
          <cell r="G5">
            <v>150</v>
          </cell>
          <cell r="H5">
            <v>445</v>
          </cell>
          <cell r="I5">
            <v>144</v>
          </cell>
          <cell r="J5">
            <v>147</v>
          </cell>
          <cell r="K5">
            <v>1</v>
          </cell>
          <cell r="L5">
            <v>292</v>
          </cell>
          <cell r="N5">
            <v>0</v>
          </cell>
          <cell r="O5">
            <v>0</v>
          </cell>
          <cell r="P5">
            <v>0</v>
          </cell>
          <cell r="Q5">
            <v>0</v>
          </cell>
          <cell r="R5">
            <v>737</v>
          </cell>
          <cell r="S5">
            <v>56</v>
          </cell>
        </row>
        <row r="6">
          <cell r="B6">
            <v>326</v>
          </cell>
          <cell r="C6">
            <v>4039</v>
          </cell>
          <cell r="D6">
            <v>0</v>
          </cell>
          <cell r="E6">
            <v>34</v>
          </cell>
          <cell r="F6">
            <v>39</v>
          </cell>
          <cell r="G6">
            <v>50</v>
          </cell>
          <cell r="H6">
            <v>123</v>
          </cell>
          <cell r="I6">
            <v>43</v>
          </cell>
          <cell r="J6">
            <v>51</v>
          </cell>
          <cell r="L6">
            <v>94</v>
          </cell>
          <cell r="N6">
            <v>16</v>
          </cell>
          <cell r="O6">
            <v>7</v>
          </cell>
          <cell r="P6">
            <v>0</v>
          </cell>
          <cell r="Q6">
            <v>23</v>
          </cell>
          <cell r="R6">
            <v>240</v>
          </cell>
          <cell r="S6">
            <v>16</v>
          </cell>
        </row>
        <row r="7">
          <cell r="B7">
            <v>327</v>
          </cell>
          <cell r="C7">
            <v>5423</v>
          </cell>
          <cell r="D7">
            <v>0</v>
          </cell>
          <cell r="E7">
            <v>180</v>
          </cell>
          <cell r="F7">
            <v>169</v>
          </cell>
          <cell r="G7">
            <v>165</v>
          </cell>
          <cell r="H7">
            <v>514</v>
          </cell>
          <cell r="I7">
            <v>188</v>
          </cell>
          <cell r="J7">
            <v>175</v>
          </cell>
          <cell r="L7">
            <v>363</v>
          </cell>
          <cell r="N7">
            <v>0</v>
          </cell>
          <cell r="O7">
            <v>0</v>
          </cell>
          <cell r="P7">
            <v>0</v>
          </cell>
          <cell r="Q7">
            <v>0</v>
          </cell>
          <cell r="R7">
            <v>877</v>
          </cell>
          <cell r="S7">
            <v>87</v>
          </cell>
        </row>
        <row r="8">
          <cell r="B8">
            <v>328</v>
          </cell>
          <cell r="C8">
            <v>4024</v>
          </cell>
          <cell r="D8">
            <v>0</v>
          </cell>
          <cell r="E8">
            <v>257</v>
          </cell>
          <cell r="F8">
            <v>261</v>
          </cell>
          <cell r="G8">
            <v>256</v>
          </cell>
          <cell r="H8">
            <v>774</v>
          </cell>
          <cell r="I8">
            <v>263</v>
          </cell>
          <cell r="J8">
            <v>241</v>
          </cell>
          <cell r="L8">
            <v>504</v>
          </cell>
          <cell r="N8">
            <v>136</v>
          </cell>
          <cell r="O8">
            <v>98</v>
          </cell>
          <cell r="P8">
            <v>5</v>
          </cell>
          <cell r="Q8">
            <v>239</v>
          </cell>
          <cell r="R8">
            <v>1517</v>
          </cell>
          <cell r="S8">
            <v>52</v>
          </cell>
        </row>
        <row r="9">
          <cell r="B9">
            <v>330</v>
          </cell>
          <cell r="C9">
            <v>4015</v>
          </cell>
          <cell r="D9">
            <v>0</v>
          </cell>
          <cell r="E9">
            <v>214</v>
          </cell>
          <cell r="F9">
            <v>241</v>
          </cell>
          <cell r="G9">
            <v>200</v>
          </cell>
          <cell r="H9">
            <v>655</v>
          </cell>
          <cell r="I9">
            <v>200</v>
          </cell>
          <cell r="J9">
            <v>181</v>
          </cell>
          <cell r="L9">
            <v>381</v>
          </cell>
          <cell r="M9">
            <v>1</v>
          </cell>
          <cell r="N9">
            <v>74</v>
          </cell>
          <cell r="O9">
            <v>32</v>
          </cell>
          <cell r="P9">
            <v>4</v>
          </cell>
          <cell r="Q9">
            <v>111</v>
          </cell>
          <cell r="R9">
            <v>1147</v>
          </cell>
          <cell r="S9">
            <v>135</v>
          </cell>
        </row>
        <row r="10">
          <cell r="B10">
            <v>331</v>
          </cell>
          <cell r="C10">
            <v>5408</v>
          </cell>
          <cell r="D10">
            <v>0</v>
          </cell>
          <cell r="E10">
            <v>212</v>
          </cell>
          <cell r="F10">
            <v>191</v>
          </cell>
          <cell r="G10">
            <v>188</v>
          </cell>
          <cell r="H10">
            <v>591</v>
          </cell>
          <cell r="I10">
            <v>184</v>
          </cell>
          <cell r="J10">
            <v>174</v>
          </cell>
          <cell r="L10">
            <v>358</v>
          </cell>
          <cell r="M10">
            <v>1</v>
          </cell>
          <cell r="N10">
            <v>118</v>
          </cell>
          <cell r="O10">
            <v>110</v>
          </cell>
          <cell r="P10">
            <v>1</v>
          </cell>
          <cell r="Q10">
            <v>230</v>
          </cell>
          <cell r="R10">
            <v>1179</v>
          </cell>
          <cell r="S10">
            <v>19</v>
          </cell>
        </row>
        <row r="11">
          <cell r="B11">
            <v>332</v>
          </cell>
          <cell r="C11">
            <v>5414</v>
          </cell>
          <cell r="D11">
            <v>0</v>
          </cell>
          <cell r="E11">
            <v>181</v>
          </cell>
          <cell r="F11">
            <v>178</v>
          </cell>
          <cell r="G11">
            <v>185</v>
          </cell>
          <cell r="H11">
            <v>544</v>
          </cell>
          <cell r="I11">
            <v>182</v>
          </cell>
          <cell r="J11">
            <v>182</v>
          </cell>
          <cell r="L11">
            <v>364</v>
          </cell>
          <cell r="M11">
            <v>3</v>
          </cell>
          <cell r="N11">
            <v>114</v>
          </cell>
          <cell r="O11">
            <v>110</v>
          </cell>
          <cell r="P11">
            <v>7</v>
          </cell>
          <cell r="Q11">
            <v>234</v>
          </cell>
          <cell r="R11">
            <v>1142</v>
          </cell>
          <cell r="S11">
            <v>21</v>
          </cell>
        </row>
        <row r="12">
          <cell r="B12">
            <v>334</v>
          </cell>
          <cell r="C12">
            <v>5419</v>
          </cell>
          <cell r="D12">
            <v>0</v>
          </cell>
          <cell r="E12">
            <v>162</v>
          </cell>
          <cell r="F12">
            <v>156</v>
          </cell>
          <cell r="G12">
            <v>181</v>
          </cell>
          <cell r="H12">
            <v>499</v>
          </cell>
          <cell r="I12">
            <v>149</v>
          </cell>
          <cell r="J12">
            <v>172</v>
          </cell>
          <cell r="L12">
            <v>321</v>
          </cell>
          <cell r="N12">
            <v>0</v>
          </cell>
          <cell r="O12">
            <v>0</v>
          </cell>
          <cell r="P12">
            <v>0</v>
          </cell>
          <cell r="Q12">
            <v>0</v>
          </cell>
          <cell r="R12">
            <v>820</v>
          </cell>
          <cell r="S12">
            <v>27</v>
          </cell>
        </row>
        <row r="13">
          <cell r="B13">
            <v>335</v>
          </cell>
          <cell r="C13">
            <v>5412</v>
          </cell>
          <cell r="D13">
            <v>1</v>
          </cell>
          <cell r="E13">
            <v>225</v>
          </cell>
          <cell r="F13">
            <v>230</v>
          </cell>
          <cell r="G13">
            <v>228</v>
          </cell>
          <cell r="H13">
            <v>684</v>
          </cell>
          <cell r="I13">
            <v>227</v>
          </cell>
          <cell r="J13">
            <v>231</v>
          </cell>
          <cell r="L13">
            <v>458</v>
          </cell>
          <cell r="N13">
            <v>135</v>
          </cell>
          <cell r="O13">
            <v>105</v>
          </cell>
          <cell r="P13">
            <v>2</v>
          </cell>
          <cell r="Q13">
            <v>242</v>
          </cell>
          <cell r="R13">
            <v>1384</v>
          </cell>
          <cell r="S13">
            <v>50</v>
          </cell>
        </row>
        <row r="14">
          <cell r="B14">
            <v>336</v>
          </cell>
          <cell r="C14">
            <v>5409</v>
          </cell>
          <cell r="D14">
            <v>0</v>
          </cell>
          <cell r="E14">
            <v>231</v>
          </cell>
          <cell r="F14">
            <v>237</v>
          </cell>
          <cell r="G14">
            <v>236</v>
          </cell>
          <cell r="H14">
            <v>704</v>
          </cell>
          <cell r="I14">
            <v>238</v>
          </cell>
          <cell r="J14">
            <v>237</v>
          </cell>
          <cell r="L14">
            <v>475</v>
          </cell>
          <cell r="N14">
            <v>104</v>
          </cell>
          <cell r="O14">
            <v>58</v>
          </cell>
          <cell r="P14">
            <v>2</v>
          </cell>
          <cell r="Q14">
            <v>164</v>
          </cell>
          <cell r="R14">
            <v>1343</v>
          </cell>
          <cell r="S14">
            <v>85</v>
          </cell>
        </row>
        <row r="15">
          <cell r="B15">
            <v>337</v>
          </cell>
          <cell r="C15">
            <v>5425</v>
          </cell>
          <cell r="D15">
            <v>0</v>
          </cell>
          <cell r="E15">
            <v>83</v>
          </cell>
          <cell r="F15">
            <v>113</v>
          </cell>
          <cell r="G15">
            <v>93</v>
          </cell>
          <cell r="H15">
            <v>289</v>
          </cell>
          <cell r="I15">
            <v>103</v>
          </cell>
          <cell r="J15">
            <v>103</v>
          </cell>
          <cell r="L15">
            <v>206</v>
          </cell>
          <cell r="N15">
            <v>0</v>
          </cell>
          <cell r="O15">
            <v>0</v>
          </cell>
          <cell r="P15">
            <v>0</v>
          </cell>
          <cell r="Q15">
            <v>0</v>
          </cell>
          <cell r="R15">
            <v>495</v>
          </cell>
          <cell r="S15">
            <v>56</v>
          </cell>
        </row>
        <row r="16">
          <cell r="B16">
            <v>339</v>
          </cell>
          <cell r="C16">
            <v>5420</v>
          </cell>
          <cell r="D16">
            <v>0</v>
          </cell>
          <cell r="E16">
            <v>223</v>
          </cell>
          <cell r="F16">
            <v>225</v>
          </cell>
          <cell r="G16">
            <v>222</v>
          </cell>
          <cell r="H16">
            <v>670</v>
          </cell>
          <cell r="I16">
            <v>224</v>
          </cell>
          <cell r="J16">
            <v>214</v>
          </cell>
          <cell r="L16">
            <v>438</v>
          </cell>
          <cell r="N16">
            <v>0</v>
          </cell>
          <cell r="O16">
            <v>0</v>
          </cell>
          <cell r="P16">
            <v>0</v>
          </cell>
          <cell r="Q16">
            <v>0</v>
          </cell>
          <cell r="R16">
            <v>1108</v>
          </cell>
          <cell r="S16">
            <v>44</v>
          </cell>
        </row>
        <row r="17">
          <cell r="B17">
            <v>340</v>
          </cell>
          <cell r="C17">
            <v>5400</v>
          </cell>
          <cell r="D17">
            <v>0</v>
          </cell>
          <cell r="E17">
            <v>116</v>
          </cell>
          <cell r="F17">
            <v>118</v>
          </cell>
          <cell r="G17">
            <v>114</v>
          </cell>
          <cell r="H17">
            <v>348</v>
          </cell>
          <cell r="I17">
            <v>115</v>
          </cell>
          <cell r="J17">
            <v>104</v>
          </cell>
          <cell r="L17">
            <v>219</v>
          </cell>
          <cell r="M17">
            <v>1</v>
          </cell>
          <cell r="N17">
            <v>85</v>
          </cell>
          <cell r="O17">
            <v>53</v>
          </cell>
          <cell r="P17">
            <v>0</v>
          </cell>
          <cell r="Q17">
            <v>139</v>
          </cell>
          <cell r="R17">
            <v>706</v>
          </cell>
          <cell r="S17">
            <v>8</v>
          </cell>
        </row>
        <row r="18">
          <cell r="B18">
            <v>341</v>
          </cell>
          <cell r="C18">
            <v>5413</v>
          </cell>
          <cell r="D18">
            <v>0</v>
          </cell>
          <cell r="E18">
            <v>81</v>
          </cell>
          <cell r="F18">
            <v>108</v>
          </cell>
          <cell r="G18">
            <v>116</v>
          </cell>
          <cell r="H18">
            <v>305</v>
          </cell>
          <cell r="I18">
            <v>96</v>
          </cell>
          <cell r="J18">
            <v>101</v>
          </cell>
          <cell r="L18">
            <v>197</v>
          </cell>
          <cell r="N18">
            <v>27</v>
          </cell>
          <cell r="O18">
            <v>6</v>
          </cell>
          <cell r="P18">
            <v>0</v>
          </cell>
          <cell r="Q18">
            <v>33</v>
          </cell>
          <cell r="R18">
            <v>535</v>
          </cell>
          <cell r="S18">
            <v>100</v>
          </cell>
        </row>
        <row r="19">
          <cell r="B19">
            <v>342</v>
          </cell>
          <cell r="C19">
            <v>5404</v>
          </cell>
          <cell r="D19">
            <v>0</v>
          </cell>
          <cell r="E19">
            <v>112</v>
          </cell>
          <cell r="F19">
            <v>116</v>
          </cell>
          <cell r="G19">
            <v>111</v>
          </cell>
          <cell r="H19">
            <v>339</v>
          </cell>
          <cell r="I19">
            <v>112</v>
          </cell>
          <cell r="J19">
            <v>108</v>
          </cell>
          <cell r="L19">
            <v>220</v>
          </cell>
          <cell r="M19">
            <v>1</v>
          </cell>
          <cell r="N19">
            <v>73</v>
          </cell>
          <cell r="O19">
            <v>57</v>
          </cell>
          <cell r="P19">
            <v>1</v>
          </cell>
          <cell r="Q19">
            <v>132</v>
          </cell>
          <cell r="R19">
            <v>691</v>
          </cell>
          <cell r="S19">
            <v>14</v>
          </cell>
        </row>
        <row r="20">
          <cell r="B20">
            <v>343</v>
          </cell>
          <cell r="C20">
            <v>4040</v>
          </cell>
          <cell r="D20">
            <v>0</v>
          </cell>
          <cell r="E20">
            <v>170</v>
          </cell>
          <cell r="F20">
            <v>174</v>
          </cell>
          <cell r="G20">
            <v>148</v>
          </cell>
          <cell r="H20">
            <v>492</v>
          </cell>
          <cell r="I20">
            <v>145</v>
          </cell>
          <cell r="J20">
            <v>115</v>
          </cell>
          <cell r="L20">
            <v>260</v>
          </cell>
          <cell r="N20">
            <v>46</v>
          </cell>
          <cell r="O20">
            <v>27</v>
          </cell>
          <cell r="P20">
            <v>5</v>
          </cell>
          <cell r="Q20">
            <v>78</v>
          </cell>
          <cell r="R20">
            <v>830</v>
          </cell>
          <cell r="S20">
            <v>80</v>
          </cell>
        </row>
        <row r="21">
          <cell r="B21">
            <v>344</v>
          </cell>
          <cell r="C21">
            <v>4002</v>
          </cell>
          <cell r="D21">
            <v>0</v>
          </cell>
          <cell r="E21">
            <v>121</v>
          </cell>
          <cell r="F21">
            <v>121</v>
          </cell>
          <cell r="G21">
            <v>126</v>
          </cell>
          <cell r="H21">
            <v>368</v>
          </cell>
          <cell r="I21">
            <v>125</v>
          </cell>
          <cell r="J21">
            <v>114</v>
          </cell>
          <cell r="L21">
            <v>239</v>
          </cell>
          <cell r="M21">
            <v>4</v>
          </cell>
          <cell r="N21">
            <v>109</v>
          </cell>
          <cell r="O21">
            <v>101</v>
          </cell>
          <cell r="P21">
            <v>1</v>
          </cell>
          <cell r="Q21">
            <v>215</v>
          </cell>
          <cell r="R21">
            <v>822</v>
          </cell>
          <cell r="S21">
            <v>3</v>
          </cell>
        </row>
        <row r="22">
          <cell r="B22">
            <v>346</v>
          </cell>
          <cell r="C22">
            <v>5407</v>
          </cell>
          <cell r="D22">
            <v>0</v>
          </cell>
          <cell r="E22">
            <v>235</v>
          </cell>
          <cell r="F22">
            <v>234</v>
          </cell>
          <cell r="G22">
            <v>239</v>
          </cell>
          <cell r="H22">
            <v>708</v>
          </cell>
          <cell r="I22">
            <v>226</v>
          </cell>
          <cell r="J22">
            <v>211</v>
          </cell>
          <cell r="L22">
            <v>437</v>
          </cell>
          <cell r="N22">
            <v>137</v>
          </cell>
          <cell r="O22">
            <v>105</v>
          </cell>
          <cell r="P22">
            <v>8</v>
          </cell>
          <cell r="Q22">
            <v>250</v>
          </cell>
          <cell r="R22">
            <v>1395</v>
          </cell>
          <cell r="S22">
            <v>46</v>
          </cell>
        </row>
        <row r="23">
          <cell r="B23">
            <v>348</v>
          </cell>
          <cell r="C23">
            <v>4068</v>
          </cell>
          <cell r="D23">
            <v>0</v>
          </cell>
          <cell r="E23">
            <v>144</v>
          </cell>
          <cell r="F23">
            <v>129</v>
          </cell>
          <cell r="G23">
            <v>124</v>
          </cell>
          <cell r="H23">
            <v>397</v>
          </cell>
          <cell r="I23">
            <v>122</v>
          </cell>
          <cell r="J23">
            <v>84</v>
          </cell>
          <cell r="K23">
            <v>4</v>
          </cell>
          <cell r="L23">
            <v>210</v>
          </cell>
          <cell r="N23">
            <v>-1</v>
          </cell>
          <cell r="O23">
            <v>1</v>
          </cell>
          <cell r="P23">
            <v>0</v>
          </cell>
          <cell r="Q23">
            <v>0</v>
          </cell>
          <cell r="R23">
            <v>607</v>
          </cell>
          <cell r="S23">
            <v>39</v>
          </cell>
        </row>
        <row r="24">
          <cell r="B24">
            <v>349</v>
          </cell>
          <cell r="C24">
            <v>4513</v>
          </cell>
          <cell r="D24">
            <v>1</v>
          </cell>
          <cell r="E24">
            <v>172</v>
          </cell>
          <cell r="F24">
            <v>176</v>
          </cell>
          <cell r="G24">
            <v>174</v>
          </cell>
          <cell r="H24">
            <v>523</v>
          </cell>
          <cell r="I24">
            <v>170</v>
          </cell>
          <cell r="J24">
            <v>175</v>
          </cell>
          <cell r="L24">
            <v>345</v>
          </cell>
          <cell r="M24">
            <v>1</v>
          </cell>
          <cell r="N24">
            <v>80</v>
          </cell>
          <cell r="O24">
            <v>69</v>
          </cell>
          <cell r="P24">
            <v>4</v>
          </cell>
          <cell r="Q24">
            <v>154</v>
          </cell>
          <cell r="R24">
            <v>1022</v>
          </cell>
          <cell r="S24">
            <v>20</v>
          </cell>
        </row>
        <row r="25">
          <cell r="B25">
            <v>351</v>
          </cell>
          <cell r="C25">
            <v>4008</v>
          </cell>
          <cell r="D25">
            <v>0</v>
          </cell>
          <cell r="E25">
            <v>116</v>
          </cell>
          <cell r="F25">
            <v>129</v>
          </cell>
          <cell r="G25">
            <v>148</v>
          </cell>
          <cell r="H25">
            <v>393</v>
          </cell>
          <cell r="I25">
            <v>146</v>
          </cell>
          <cell r="J25">
            <v>138</v>
          </cell>
          <cell r="L25">
            <v>284</v>
          </cell>
          <cell r="N25">
            <v>2</v>
          </cell>
          <cell r="O25">
            <v>0</v>
          </cell>
          <cell r="P25">
            <v>0</v>
          </cell>
          <cell r="Q25">
            <v>2</v>
          </cell>
          <cell r="R25">
            <v>679</v>
          </cell>
          <cell r="S25">
            <v>131</v>
          </cell>
        </row>
        <row r="26">
          <cell r="B26">
            <v>355</v>
          </cell>
          <cell r="C26">
            <v>5421</v>
          </cell>
          <cell r="D26">
            <v>0</v>
          </cell>
          <cell r="E26">
            <v>151</v>
          </cell>
          <cell r="F26">
            <v>182</v>
          </cell>
          <cell r="G26">
            <v>165</v>
          </cell>
          <cell r="H26">
            <v>498</v>
          </cell>
          <cell r="I26">
            <v>142</v>
          </cell>
          <cell r="J26">
            <v>114</v>
          </cell>
          <cell r="L26">
            <v>256</v>
          </cell>
          <cell r="N26">
            <v>0</v>
          </cell>
          <cell r="O26">
            <v>0</v>
          </cell>
          <cell r="P26">
            <v>0</v>
          </cell>
          <cell r="Q26">
            <v>0</v>
          </cell>
          <cell r="R26">
            <v>754</v>
          </cell>
          <cell r="S26">
            <v>137</v>
          </cell>
        </row>
        <row r="27">
          <cell r="B27">
            <v>360</v>
          </cell>
          <cell r="C27">
            <v>5427</v>
          </cell>
          <cell r="D27">
            <v>2</v>
          </cell>
          <cell r="E27">
            <v>193</v>
          </cell>
          <cell r="F27">
            <v>204</v>
          </cell>
          <cell r="G27">
            <v>182</v>
          </cell>
          <cell r="H27">
            <v>581</v>
          </cell>
          <cell r="I27">
            <v>169</v>
          </cell>
          <cell r="J27">
            <v>185</v>
          </cell>
          <cell r="L27">
            <v>354</v>
          </cell>
          <cell r="N27">
            <v>0</v>
          </cell>
          <cell r="O27">
            <v>0</v>
          </cell>
          <cell r="P27">
            <v>0</v>
          </cell>
          <cell r="Q27">
            <v>0</v>
          </cell>
          <cell r="R27">
            <v>935</v>
          </cell>
          <cell r="S27">
            <v>58</v>
          </cell>
        </row>
        <row r="28">
          <cell r="B28">
            <v>363</v>
          </cell>
          <cell r="C28">
            <v>5411</v>
          </cell>
          <cell r="D28">
            <v>0</v>
          </cell>
          <cell r="E28">
            <v>241</v>
          </cell>
          <cell r="F28">
            <v>238</v>
          </cell>
          <cell r="G28">
            <v>234</v>
          </cell>
          <cell r="H28">
            <v>713</v>
          </cell>
          <cell r="I28">
            <v>234</v>
          </cell>
          <cell r="J28">
            <v>232</v>
          </cell>
          <cell r="L28">
            <v>466</v>
          </cell>
          <cell r="M28">
            <v>1</v>
          </cell>
          <cell r="N28">
            <v>148</v>
          </cell>
          <cell r="O28">
            <v>107</v>
          </cell>
          <cell r="P28">
            <v>8</v>
          </cell>
          <cell r="Q28">
            <v>264</v>
          </cell>
          <cell r="R28">
            <v>1443</v>
          </cell>
          <cell r="S28">
            <v>29</v>
          </cell>
        </row>
        <row r="29">
          <cell r="B29">
            <v>369</v>
          </cell>
          <cell r="C29">
            <v>4064</v>
          </cell>
          <cell r="D29">
            <v>0</v>
          </cell>
          <cell r="E29">
            <v>240</v>
          </cell>
          <cell r="F29">
            <v>214</v>
          </cell>
          <cell r="G29">
            <v>210</v>
          </cell>
          <cell r="H29">
            <v>664</v>
          </cell>
          <cell r="I29">
            <v>207</v>
          </cell>
          <cell r="J29">
            <v>187</v>
          </cell>
          <cell r="L29">
            <v>394</v>
          </cell>
          <cell r="N29">
            <v>0</v>
          </cell>
          <cell r="O29">
            <v>0</v>
          </cell>
          <cell r="P29">
            <v>0</v>
          </cell>
          <cell r="Q29">
            <v>0</v>
          </cell>
          <cell r="R29">
            <v>1058</v>
          </cell>
          <cell r="S29">
            <v>60</v>
          </cell>
        </row>
        <row r="30">
          <cell r="B30">
            <v>372</v>
          </cell>
          <cell r="C30">
            <v>5410</v>
          </cell>
          <cell r="D30">
            <v>2</v>
          </cell>
          <cell r="E30">
            <v>151</v>
          </cell>
          <cell r="F30">
            <v>149</v>
          </cell>
          <cell r="G30">
            <v>138</v>
          </cell>
          <cell r="H30">
            <v>440</v>
          </cell>
          <cell r="I30">
            <v>140</v>
          </cell>
          <cell r="J30">
            <v>126</v>
          </cell>
          <cell r="L30">
            <v>266</v>
          </cell>
          <cell r="N30">
            <v>85</v>
          </cell>
          <cell r="O30">
            <v>50</v>
          </cell>
          <cell r="P30">
            <v>0</v>
          </cell>
          <cell r="Q30">
            <v>135</v>
          </cell>
          <cell r="R30">
            <v>841</v>
          </cell>
          <cell r="S30">
            <v>34</v>
          </cell>
        </row>
        <row r="31">
          <cell r="B31">
            <v>373</v>
          </cell>
          <cell r="C31">
            <v>5424</v>
          </cell>
          <cell r="D31">
            <v>0</v>
          </cell>
          <cell r="E31">
            <v>135</v>
          </cell>
          <cell r="F31">
            <v>142</v>
          </cell>
          <cell r="G31">
            <v>153</v>
          </cell>
          <cell r="H31">
            <v>430</v>
          </cell>
          <cell r="I31">
            <v>105</v>
          </cell>
          <cell r="J31">
            <v>128</v>
          </cell>
          <cell r="L31">
            <v>233</v>
          </cell>
          <cell r="N31">
            <v>0</v>
          </cell>
          <cell r="O31">
            <v>0</v>
          </cell>
          <cell r="P31">
            <v>0</v>
          </cell>
          <cell r="Q31">
            <v>0</v>
          </cell>
          <cell r="R31">
            <v>663</v>
          </cell>
          <cell r="S31">
            <v>55</v>
          </cell>
        </row>
        <row r="32">
          <cell r="B32">
            <v>374</v>
          </cell>
          <cell r="C32">
            <v>4032</v>
          </cell>
          <cell r="D32">
            <v>0</v>
          </cell>
          <cell r="E32">
            <v>187</v>
          </cell>
          <cell r="F32">
            <v>192</v>
          </cell>
          <cell r="G32">
            <v>206</v>
          </cell>
          <cell r="H32">
            <v>585</v>
          </cell>
          <cell r="I32">
            <v>183</v>
          </cell>
          <cell r="J32">
            <v>192</v>
          </cell>
          <cell r="L32">
            <v>375</v>
          </cell>
          <cell r="M32">
            <v>1</v>
          </cell>
          <cell r="N32">
            <v>79</v>
          </cell>
          <cell r="O32">
            <v>48</v>
          </cell>
          <cell r="P32">
            <v>7</v>
          </cell>
          <cell r="Q32">
            <v>135</v>
          </cell>
          <cell r="R32">
            <v>1095</v>
          </cell>
          <cell r="S32">
            <v>67</v>
          </cell>
        </row>
        <row r="33">
          <cell r="B33">
            <v>375</v>
          </cell>
          <cell r="C33">
            <v>5401</v>
          </cell>
          <cell r="D33">
            <v>1</v>
          </cell>
          <cell r="E33">
            <v>127</v>
          </cell>
          <cell r="F33">
            <v>125</v>
          </cell>
          <cell r="G33">
            <v>124</v>
          </cell>
          <cell r="H33">
            <v>377</v>
          </cell>
          <cell r="I33">
            <v>119</v>
          </cell>
          <cell r="J33">
            <v>114</v>
          </cell>
          <cell r="L33">
            <v>233</v>
          </cell>
          <cell r="N33">
            <v>96</v>
          </cell>
          <cell r="O33">
            <v>69</v>
          </cell>
          <cell r="P33">
            <v>3</v>
          </cell>
          <cell r="Q33">
            <v>168</v>
          </cell>
          <cell r="R33">
            <v>778</v>
          </cell>
          <cell r="S33">
            <v>3</v>
          </cell>
        </row>
        <row r="34">
          <cell r="B34">
            <v>377</v>
          </cell>
          <cell r="C34">
            <v>5402</v>
          </cell>
          <cell r="D34">
            <v>1</v>
          </cell>
          <cell r="E34">
            <v>128</v>
          </cell>
          <cell r="F34">
            <v>128</v>
          </cell>
          <cell r="G34">
            <v>131</v>
          </cell>
          <cell r="H34">
            <v>388</v>
          </cell>
          <cell r="I34">
            <v>128</v>
          </cell>
          <cell r="J34">
            <v>123</v>
          </cell>
          <cell r="L34">
            <v>251</v>
          </cell>
          <cell r="M34">
            <v>3</v>
          </cell>
          <cell r="N34">
            <v>130</v>
          </cell>
          <cell r="O34">
            <v>108</v>
          </cell>
          <cell r="P34">
            <v>2</v>
          </cell>
          <cell r="Q34">
            <v>243</v>
          </cell>
          <cell r="R34">
            <v>882</v>
          </cell>
          <cell r="S34">
            <v>5</v>
          </cell>
        </row>
        <row r="35">
          <cell r="B35">
            <v>379</v>
          </cell>
          <cell r="C35">
            <v>5428</v>
          </cell>
          <cell r="D35">
            <v>0</v>
          </cell>
          <cell r="E35">
            <v>110</v>
          </cell>
          <cell r="F35">
            <v>135</v>
          </cell>
          <cell r="G35">
            <v>130</v>
          </cell>
          <cell r="H35">
            <v>375</v>
          </cell>
          <cell r="I35">
            <v>147</v>
          </cell>
          <cell r="J35">
            <v>131</v>
          </cell>
          <cell r="L35">
            <v>278</v>
          </cell>
          <cell r="N35">
            <v>53</v>
          </cell>
          <cell r="O35">
            <v>21</v>
          </cell>
          <cell r="P35">
            <v>5</v>
          </cell>
          <cell r="Q35">
            <v>79</v>
          </cell>
          <cell r="R35">
            <v>732</v>
          </cell>
          <cell r="S35">
            <v>22</v>
          </cell>
        </row>
        <row r="36">
          <cell r="B36">
            <v>380</v>
          </cell>
          <cell r="C36">
            <v>4001</v>
          </cell>
          <cell r="D36">
            <v>1</v>
          </cell>
          <cell r="E36">
            <v>114</v>
          </cell>
          <cell r="F36">
            <v>112</v>
          </cell>
          <cell r="G36">
            <v>106</v>
          </cell>
          <cell r="H36">
            <v>333</v>
          </cell>
          <cell r="I36">
            <v>111</v>
          </cell>
          <cell r="J36">
            <v>106</v>
          </cell>
          <cell r="L36">
            <v>217</v>
          </cell>
          <cell r="N36">
            <v>107</v>
          </cell>
          <cell r="O36">
            <v>95</v>
          </cell>
          <cell r="P36">
            <v>3</v>
          </cell>
          <cell r="Q36">
            <v>205</v>
          </cell>
          <cell r="R36">
            <v>755</v>
          </cell>
          <cell r="S36">
            <v>11</v>
          </cell>
        </row>
        <row r="37">
          <cell r="B37">
            <v>381</v>
          </cell>
          <cell r="C37">
            <v>4600</v>
          </cell>
          <cell r="D37">
            <v>0</v>
          </cell>
          <cell r="E37">
            <v>223</v>
          </cell>
          <cell r="F37">
            <v>234</v>
          </cell>
          <cell r="G37">
            <v>237</v>
          </cell>
          <cell r="H37">
            <v>694</v>
          </cell>
          <cell r="I37">
            <v>230</v>
          </cell>
          <cell r="J37">
            <v>225</v>
          </cell>
          <cell r="K37">
            <v>10</v>
          </cell>
          <cell r="L37">
            <v>465</v>
          </cell>
          <cell r="M37">
            <v>2</v>
          </cell>
          <cell r="N37">
            <v>182</v>
          </cell>
          <cell r="O37">
            <v>149</v>
          </cell>
          <cell r="P37">
            <v>15</v>
          </cell>
          <cell r="Q37">
            <v>348</v>
          </cell>
          <cell r="R37">
            <v>1507</v>
          </cell>
          <cell r="S37">
            <v>67</v>
          </cell>
        </row>
        <row r="38">
          <cell r="B38">
            <v>383</v>
          </cell>
          <cell r="C38">
            <v>5416</v>
          </cell>
          <cell r="D38">
            <v>0</v>
          </cell>
          <cell r="E38">
            <v>131</v>
          </cell>
          <cell r="F38">
            <v>138</v>
          </cell>
          <cell r="G38">
            <v>125</v>
          </cell>
          <cell r="H38">
            <v>394</v>
          </cell>
          <cell r="I38">
            <v>93</v>
          </cell>
          <cell r="J38">
            <v>97</v>
          </cell>
          <cell r="K38">
            <v>3</v>
          </cell>
          <cell r="L38">
            <v>193</v>
          </cell>
          <cell r="N38">
            <v>0</v>
          </cell>
          <cell r="O38">
            <v>0</v>
          </cell>
          <cell r="P38">
            <v>0</v>
          </cell>
          <cell r="Q38">
            <v>0</v>
          </cell>
          <cell r="R38">
            <v>587</v>
          </cell>
          <cell r="S38">
            <v>93</v>
          </cell>
        </row>
        <row r="39">
          <cell r="B39">
            <v>386</v>
          </cell>
          <cell r="C39">
            <v>5417</v>
          </cell>
          <cell r="D39">
            <v>0</v>
          </cell>
          <cell r="E39">
            <v>78</v>
          </cell>
          <cell r="F39">
            <v>98</v>
          </cell>
          <cell r="G39">
            <v>70</v>
          </cell>
          <cell r="H39">
            <v>246</v>
          </cell>
          <cell r="I39">
            <v>88</v>
          </cell>
          <cell r="J39">
            <v>89</v>
          </cell>
          <cell r="K39">
            <v>1</v>
          </cell>
          <cell r="L39">
            <v>178</v>
          </cell>
          <cell r="N39">
            <v>0</v>
          </cell>
          <cell r="O39">
            <v>0</v>
          </cell>
          <cell r="P39">
            <v>0</v>
          </cell>
          <cell r="Q39">
            <v>0</v>
          </cell>
          <cell r="R39">
            <v>424</v>
          </cell>
          <cell r="S39">
            <v>34</v>
          </cell>
        </row>
        <row r="40">
          <cell r="B40">
            <v>388</v>
          </cell>
          <cell r="C40">
            <v>5406</v>
          </cell>
          <cell r="D40">
            <v>1</v>
          </cell>
          <cell r="E40">
            <v>239</v>
          </cell>
          <cell r="F40">
            <v>248</v>
          </cell>
          <cell r="G40">
            <v>250</v>
          </cell>
          <cell r="H40">
            <v>738</v>
          </cell>
          <cell r="I40">
            <v>250</v>
          </cell>
          <cell r="J40">
            <v>229</v>
          </cell>
          <cell r="L40">
            <v>479</v>
          </cell>
          <cell r="M40">
            <v>2</v>
          </cell>
          <cell r="N40">
            <v>112</v>
          </cell>
          <cell r="O40">
            <v>121</v>
          </cell>
          <cell r="P40">
            <v>2</v>
          </cell>
          <cell r="Q40">
            <v>237</v>
          </cell>
          <cell r="R40">
            <v>1454</v>
          </cell>
          <cell r="S40">
            <v>14</v>
          </cell>
        </row>
        <row r="41">
          <cell r="B41">
            <v>389</v>
          </cell>
          <cell r="C41">
            <v>4012</v>
          </cell>
          <cell r="D41">
            <v>0</v>
          </cell>
          <cell r="E41">
            <v>158</v>
          </cell>
          <cell r="F41">
            <v>148</v>
          </cell>
          <cell r="G41">
            <v>142</v>
          </cell>
          <cell r="H41">
            <v>448</v>
          </cell>
          <cell r="I41">
            <v>117</v>
          </cell>
          <cell r="J41">
            <v>98</v>
          </cell>
          <cell r="L41">
            <v>215</v>
          </cell>
          <cell r="N41">
            <v>0</v>
          </cell>
          <cell r="O41">
            <v>0</v>
          </cell>
          <cell r="P41">
            <v>0</v>
          </cell>
          <cell r="Q41">
            <v>0</v>
          </cell>
          <cell r="R41">
            <v>663</v>
          </cell>
          <cell r="S41">
            <v>71</v>
          </cell>
        </row>
        <row r="42">
          <cell r="B42">
            <v>391</v>
          </cell>
          <cell r="C42">
            <v>5405</v>
          </cell>
          <cell r="D42">
            <v>0</v>
          </cell>
          <cell r="E42">
            <v>284</v>
          </cell>
          <cell r="F42">
            <v>288</v>
          </cell>
          <cell r="G42">
            <v>295</v>
          </cell>
          <cell r="H42">
            <v>867</v>
          </cell>
          <cell r="I42">
            <v>258</v>
          </cell>
          <cell r="J42">
            <v>254</v>
          </cell>
          <cell r="K42">
            <v>2</v>
          </cell>
          <cell r="L42">
            <v>514</v>
          </cell>
          <cell r="M42">
            <v>2</v>
          </cell>
          <cell r="N42">
            <v>159</v>
          </cell>
          <cell r="O42">
            <v>131</v>
          </cell>
          <cell r="P42">
            <v>13</v>
          </cell>
          <cell r="Q42">
            <v>305</v>
          </cell>
          <cell r="R42">
            <v>1686</v>
          </cell>
          <cell r="S42">
            <v>72</v>
          </cell>
        </row>
        <row r="43">
          <cell r="B43">
            <v>392</v>
          </cell>
          <cell r="C43">
            <v>5415</v>
          </cell>
          <cell r="D43">
            <v>0</v>
          </cell>
          <cell r="E43">
            <v>175</v>
          </cell>
          <cell r="F43">
            <v>169</v>
          </cell>
          <cell r="G43">
            <v>151</v>
          </cell>
          <cell r="H43">
            <v>495</v>
          </cell>
          <cell r="I43">
            <v>166</v>
          </cell>
          <cell r="J43">
            <v>135</v>
          </cell>
          <cell r="L43">
            <v>301</v>
          </cell>
          <cell r="M43">
            <v>1</v>
          </cell>
          <cell r="N43">
            <v>82</v>
          </cell>
          <cell r="O43">
            <v>48</v>
          </cell>
          <cell r="P43">
            <v>8</v>
          </cell>
          <cell r="Q43">
            <v>139</v>
          </cell>
          <cell r="R43">
            <v>935</v>
          </cell>
          <cell r="S43">
            <v>20</v>
          </cell>
        </row>
        <row r="44">
          <cell r="B44">
            <v>394</v>
          </cell>
          <cell r="C44">
            <v>5426</v>
          </cell>
          <cell r="D44">
            <v>0</v>
          </cell>
          <cell r="E44">
            <v>116</v>
          </cell>
          <cell r="F44">
            <v>141</v>
          </cell>
          <cell r="G44">
            <v>105</v>
          </cell>
          <cell r="H44">
            <v>362</v>
          </cell>
          <cell r="I44">
            <v>147</v>
          </cell>
          <cell r="J44">
            <v>133</v>
          </cell>
          <cell r="L44">
            <v>280</v>
          </cell>
          <cell r="N44">
            <v>44</v>
          </cell>
          <cell r="O44">
            <v>36</v>
          </cell>
          <cell r="P44">
            <v>8</v>
          </cell>
          <cell r="Q44">
            <v>88</v>
          </cell>
          <cell r="R44">
            <v>730</v>
          </cell>
          <cell r="S44">
            <v>135</v>
          </cell>
        </row>
        <row r="45">
          <cell r="B45">
            <v>396</v>
          </cell>
          <cell r="C45">
            <v>5418</v>
          </cell>
          <cell r="D45">
            <v>0</v>
          </cell>
          <cell r="E45">
            <v>263</v>
          </cell>
          <cell r="F45">
            <v>271</v>
          </cell>
          <cell r="G45">
            <v>276</v>
          </cell>
          <cell r="H45">
            <v>810</v>
          </cell>
          <cell r="I45">
            <v>273</v>
          </cell>
          <cell r="J45">
            <v>250</v>
          </cell>
          <cell r="L45">
            <v>523</v>
          </cell>
          <cell r="N45">
            <v>212</v>
          </cell>
          <cell r="O45">
            <v>185</v>
          </cell>
          <cell r="P45">
            <v>12</v>
          </cell>
          <cell r="Q45">
            <v>409</v>
          </cell>
          <cell r="R45">
            <v>1742</v>
          </cell>
          <cell r="S45">
            <v>39</v>
          </cell>
        </row>
        <row r="46">
          <cell r="B46">
            <v>398</v>
          </cell>
          <cell r="C46">
            <v>5403</v>
          </cell>
          <cell r="D46">
            <v>2</v>
          </cell>
          <cell r="E46">
            <v>124</v>
          </cell>
          <cell r="F46">
            <v>117</v>
          </cell>
          <cell r="G46">
            <v>117</v>
          </cell>
          <cell r="H46">
            <v>360</v>
          </cell>
          <cell r="I46">
            <v>123</v>
          </cell>
          <cell r="J46">
            <v>123</v>
          </cell>
          <cell r="L46">
            <v>246</v>
          </cell>
          <cell r="N46">
            <v>164</v>
          </cell>
          <cell r="O46">
            <v>156</v>
          </cell>
          <cell r="P46">
            <v>3</v>
          </cell>
          <cell r="Q46">
            <v>323</v>
          </cell>
          <cell r="R46">
            <v>929</v>
          </cell>
          <cell r="S46">
            <v>4</v>
          </cell>
        </row>
      </sheetData>
      <sheetData sheetId="9" refreshError="1">
        <row r="4">
          <cell r="A4">
            <v>325</v>
          </cell>
          <cell r="B4">
            <v>5422</v>
          </cell>
          <cell r="C4" t="str">
            <v>Dene Magna Community School</v>
          </cell>
          <cell r="D4">
            <v>30</v>
          </cell>
          <cell r="E4">
            <v>32</v>
          </cell>
          <cell r="F4">
            <v>39</v>
          </cell>
          <cell r="G4">
            <v>38</v>
          </cell>
          <cell r="H4">
            <v>32</v>
          </cell>
          <cell r="I4">
            <v>171</v>
          </cell>
          <cell r="J4">
            <v>0.2401685393258427</v>
          </cell>
          <cell r="K4">
            <v>13</v>
          </cell>
          <cell r="L4">
            <v>14</v>
          </cell>
          <cell r="M4">
            <v>18</v>
          </cell>
          <cell r="N4">
            <v>19</v>
          </cell>
          <cell r="O4">
            <v>18</v>
          </cell>
          <cell r="P4">
            <v>82</v>
          </cell>
          <cell r="Q4">
            <v>0.1151685393258427</v>
          </cell>
          <cell r="R4">
            <v>135</v>
          </cell>
          <cell r="S4">
            <v>141</v>
          </cell>
          <cell r="T4">
            <v>144</v>
          </cell>
          <cell r="U4">
            <v>150</v>
          </cell>
          <cell r="V4">
            <v>142</v>
          </cell>
          <cell r="W4">
            <v>712</v>
          </cell>
        </row>
        <row r="5">
          <cell r="A5">
            <v>326</v>
          </cell>
          <cell r="B5">
            <v>4039</v>
          </cell>
          <cell r="C5" t="str">
            <v>Berkeley Vale Community School</v>
          </cell>
          <cell r="D5">
            <v>20</v>
          </cell>
          <cell r="E5">
            <v>10</v>
          </cell>
          <cell r="F5">
            <v>11</v>
          </cell>
          <cell r="G5">
            <v>14</v>
          </cell>
          <cell r="H5">
            <v>9</v>
          </cell>
          <cell r="I5">
            <v>64</v>
          </cell>
          <cell r="J5">
            <v>0.30622009569377989</v>
          </cell>
          <cell r="K5">
            <v>9</v>
          </cell>
          <cell r="L5">
            <v>6</v>
          </cell>
          <cell r="M5">
            <v>6</v>
          </cell>
          <cell r="N5">
            <v>9</v>
          </cell>
          <cell r="O5">
            <v>6</v>
          </cell>
          <cell r="P5">
            <v>36</v>
          </cell>
          <cell r="Q5">
            <v>0.17224880382775121</v>
          </cell>
          <cell r="R5">
            <v>47</v>
          </cell>
          <cell r="S5">
            <v>40</v>
          </cell>
          <cell r="T5">
            <v>42</v>
          </cell>
          <cell r="U5">
            <v>44</v>
          </cell>
          <cell r="V5">
            <v>36</v>
          </cell>
          <cell r="W5">
            <v>209</v>
          </cell>
        </row>
        <row r="6">
          <cell r="A6">
            <v>327</v>
          </cell>
          <cell r="B6">
            <v>5423</v>
          </cell>
          <cell r="C6" t="str">
            <v>Lakers School</v>
          </cell>
          <cell r="D6">
            <v>55</v>
          </cell>
          <cell r="E6">
            <v>57</v>
          </cell>
          <cell r="F6">
            <v>49</v>
          </cell>
          <cell r="G6">
            <v>58</v>
          </cell>
          <cell r="H6">
            <v>60</v>
          </cell>
          <cell r="I6">
            <v>279</v>
          </cell>
          <cell r="J6">
            <v>0.31208053691275167</v>
          </cell>
          <cell r="K6">
            <v>27</v>
          </cell>
          <cell r="L6">
            <v>31</v>
          </cell>
          <cell r="M6">
            <v>28</v>
          </cell>
          <cell r="N6">
            <v>23</v>
          </cell>
          <cell r="O6">
            <v>36</v>
          </cell>
          <cell r="P6">
            <v>145</v>
          </cell>
          <cell r="Q6">
            <v>0.1621923937360179</v>
          </cell>
          <cell r="R6">
            <v>188</v>
          </cell>
          <cell r="S6">
            <v>191</v>
          </cell>
          <cell r="T6">
            <v>159</v>
          </cell>
          <cell r="U6">
            <v>176</v>
          </cell>
          <cell r="V6">
            <v>180</v>
          </cell>
          <cell r="W6">
            <v>894</v>
          </cell>
        </row>
        <row r="7">
          <cell r="A7">
            <v>328</v>
          </cell>
          <cell r="B7">
            <v>4024</v>
          </cell>
          <cell r="C7" t="str">
            <v>Cleeve School</v>
          </cell>
          <cell r="D7">
            <v>31</v>
          </cell>
          <cell r="E7">
            <v>58</v>
          </cell>
          <cell r="F7">
            <v>41</v>
          </cell>
          <cell r="G7">
            <v>42</v>
          </cell>
          <cell r="H7">
            <v>39</v>
          </cell>
          <cell r="I7">
            <v>211</v>
          </cell>
          <cell r="J7">
            <v>0.16082317073170732</v>
          </cell>
          <cell r="K7">
            <v>14</v>
          </cell>
          <cell r="L7">
            <v>26</v>
          </cell>
          <cell r="M7">
            <v>15</v>
          </cell>
          <cell r="N7">
            <v>19</v>
          </cell>
          <cell r="O7">
            <v>16</v>
          </cell>
          <cell r="P7">
            <v>90</v>
          </cell>
          <cell r="Q7">
            <v>6.8597560975609762E-2</v>
          </cell>
          <cell r="R7">
            <v>256</v>
          </cell>
          <cell r="S7">
            <v>267</v>
          </cell>
          <cell r="T7">
            <v>272</v>
          </cell>
          <cell r="U7">
            <v>261</v>
          </cell>
          <cell r="V7">
            <v>256</v>
          </cell>
          <cell r="W7">
            <v>1312</v>
          </cell>
        </row>
        <row r="8">
          <cell r="A8">
            <v>330</v>
          </cell>
          <cell r="B8">
            <v>4015</v>
          </cell>
          <cell r="C8" t="str">
            <v>Beaufort Community School</v>
          </cell>
          <cell r="D8">
            <v>57</v>
          </cell>
          <cell r="E8">
            <v>55</v>
          </cell>
          <cell r="F8">
            <v>54</v>
          </cell>
          <cell r="G8">
            <v>66</v>
          </cell>
          <cell r="H8">
            <v>76</v>
          </cell>
          <cell r="I8">
            <v>308</v>
          </cell>
          <cell r="J8">
            <v>0.29277566539923955</v>
          </cell>
          <cell r="K8">
            <v>25</v>
          </cell>
          <cell r="L8">
            <v>25</v>
          </cell>
          <cell r="M8">
            <v>29</v>
          </cell>
          <cell r="N8">
            <v>32</v>
          </cell>
          <cell r="O8">
            <v>48</v>
          </cell>
          <cell r="P8">
            <v>159</v>
          </cell>
          <cell r="Q8">
            <v>0.15114068441064638</v>
          </cell>
          <cell r="R8">
            <v>201</v>
          </cell>
          <cell r="S8">
            <v>203</v>
          </cell>
          <cell r="T8">
            <v>194</v>
          </cell>
          <cell r="U8">
            <v>236</v>
          </cell>
          <cell r="V8">
            <v>218</v>
          </cell>
          <cell r="W8">
            <v>1052</v>
          </cell>
        </row>
        <row r="9">
          <cell r="A9">
            <v>331</v>
          </cell>
          <cell r="B9">
            <v>5408</v>
          </cell>
          <cell r="C9" t="str">
            <v>Balcarras School</v>
          </cell>
          <cell r="D9">
            <v>29</v>
          </cell>
          <cell r="E9">
            <v>23</v>
          </cell>
          <cell r="F9">
            <v>27</v>
          </cell>
          <cell r="G9">
            <v>21</v>
          </cell>
          <cell r="H9">
            <v>29</v>
          </cell>
          <cell r="I9">
            <v>129</v>
          </cell>
          <cell r="J9">
            <v>0.13230769230769232</v>
          </cell>
          <cell r="K9">
            <v>9</v>
          </cell>
          <cell r="L9">
            <v>9</v>
          </cell>
          <cell r="M9">
            <v>8</v>
          </cell>
          <cell r="N9">
            <v>8</v>
          </cell>
          <cell r="O9">
            <v>10</v>
          </cell>
          <cell r="P9">
            <v>44</v>
          </cell>
          <cell r="Q9">
            <v>4.5128205128205132E-2</v>
          </cell>
          <cell r="R9">
            <v>177</v>
          </cell>
          <cell r="S9">
            <v>193</v>
          </cell>
          <cell r="T9">
            <v>194</v>
          </cell>
          <cell r="U9">
            <v>194</v>
          </cell>
          <cell r="V9">
            <v>217</v>
          </cell>
          <cell r="W9">
            <v>975</v>
          </cell>
        </row>
        <row r="10">
          <cell r="A10">
            <v>332</v>
          </cell>
          <cell r="B10">
            <v>5414</v>
          </cell>
          <cell r="C10" t="str">
            <v>Chipping Campden School</v>
          </cell>
          <cell r="D10">
            <v>15</v>
          </cell>
          <cell r="E10">
            <v>29</v>
          </cell>
          <cell r="F10">
            <v>17</v>
          </cell>
          <cell r="G10">
            <v>22</v>
          </cell>
          <cell r="H10">
            <v>23</v>
          </cell>
          <cell r="I10">
            <v>106</v>
          </cell>
          <cell r="J10">
            <v>0.16307692307692306</v>
          </cell>
          <cell r="K10">
            <v>4</v>
          </cell>
          <cell r="L10">
            <v>15</v>
          </cell>
          <cell r="M10">
            <v>8</v>
          </cell>
          <cell r="N10">
            <v>10</v>
          </cell>
          <cell r="O10">
            <v>11</v>
          </cell>
          <cell r="P10">
            <v>48</v>
          </cell>
          <cell r="Q10">
            <v>7.3846153846153853E-2</v>
          </cell>
          <cell r="R10">
            <v>117</v>
          </cell>
          <cell r="S10">
            <v>138</v>
          </cell>
          <cell r="T10">
            <v>130</v>
          </cell>
          <cell r="U10">
            <v>135</v>
          </cell>
          <cell r="V10">
            <v>130</v>
          </cell>
          <cell r="W10">
            <v>650</v>
          </cell>
        </row>
        <row r="11">
          <cell r="A11">
            <v>334</v>
          </cell>
          <cell r="B11">
            <v>5419</v>
          </cell>
          <cell r="C11" t="str">
            <v>Cirencester Kingshill School</v>
          </cell>
          <cell r="D11">
            <v>26</v>
          </cell>
          <cell r="E11">
            <v>37</v>
          </cell>
          <cell r="F11">
            <v>33</v>
          </cell>
          <cell r="G11">
            <v>26</v>
          </cell>
          <cell r="H11">
            <v>30</v>
          </cell>
          <cell r="I11">
            <v>152</v>
          </cell>
          <cell r="J11">
            <v>0.1946222791293214</v>
          </cell>
          <cell r="K11">
            <v>11</v>
          </cell>
          <cell r="L11">
            <v>13</v>
          </cell>
          <cell r="M11">
            <v>19</v>
          </cell>
          <cell r="N11">
            <v>16</v>
          </cell>
          <cell r="O11">
            <v>15</v>
          </cell>
          <cell r="P11">
            <v>74</v>
          </cell>
          <cell r="Q11">
            <v>9.4750320102432783E-2</v>
          </cell>
          <cell r="R11">
            <v>165</v>
          </cell>
          <cell r="S11">
            <v>147</v>
          </cell>
          <cell r="T11">
            <v>165</v>
          </cell>
          <cell r="U11">
            <v>148</v>
          </cell>
          <cell r="V11">
            <v>156</v>
          </cell>
          <cell r="W11">
            <v>781</v>
          </cell>
        </row>
        <row r="12">
          <cell r="A12">
            <v>335</v>
          </cell>
          <cell r="B12">
            <v>5412</v>
          </cell>
          <cell r="C12" t="str">
            <v>Chosen Hill School</v>
          </cell>
          <cell r="D12">
            <v>31</v>
          </cell>
          <cell r="E12">
            <v>25</v>
          </cell>
          <cell r="F12">
            <v>24</v>
          </cell>
          <cell r="G12">
            <v>26</v>
          </cell>
          <cell r="H12">
            <v>28</v>
          </cell>
          <cell r="I12">
            <v>134</v>
          </cell>
          <cell r="J12">
            <v>0.11921708185053381</v>
          </cell>
          <cell r="K12">
            <v>12</v>
          </cell>
          <cell r="L12">
            <v>10</v>
          </cell>
          <cell r="M12">
            <v>12</v>
          </cell>
          <cell r="N12">
            <v>12</v>
          </cell>
          <cell r="O12">
            <v>12</v>
          </cell>
          <cell r="P12">
            <v>58</v>
          </cell>
          <cell r="Q12">
            <v>5.1601423487544484E-2</v>
          </cell>
          <cell r="R12">
            <v>226</v>
          </cell>
          <cell r="S12">
            <v>226</v>
          </cell>
          <cell r="T12">
            <v>225</v>
          </cell>
          <cell r="U12">
            <v>225</v>
          </cell>
          <cell r="V12">
            <v>222</v>
          </cell>
          <cell r="W12">
            <v>1124</v>
          </cell>
        </row>
        <row r="13">
          <cell r="A13">
            <v>336</v>
          </cell>
          <cell r="B13">
            <v>5409</v>
          </cell>
          <cell r="C13" t="str">
            <v>Churchdown School</v>
          </cell>
          <cell r="D13">
            <v>44</v>
          </cell>
          <cell r="E13">
            <v>42</v>
          </cell>
          <cell r="F13">
            <v>49</v>
          </cell>
          <cell r="G13">
            <v>39</v>
          </cell>
          <cell r="H13">
            <v>46</v>
          </cell>
          <cell r="I13">
            <v>220</v>
          </cell>
          <cell r="J13">
            <v>0.18755328218243819</v>
          </cell>
          <cell r="K13">
            <v>15</v>
          </cell>
          <cell r="L13">
            <v>16</v>
          </cell>
          <cell r="M13">
            <v>22</v>
          </cell>
          <cell r="N13">
            <v>23</v>
          </cell>
          <cell r="O13">
            <v>25</v>
          </cell>
          <cell r="P13">
            <v>101</v>
          </cell>
          <cell r="Q13">
            <v>8.6104006820119358E-2</v>
          </cell>
          <cell r="R13">
            <v>236</v>
          </cell>
          <cell r="S13">
            <v>234</v>
          </cell>
          <cell r="T13">
            <v>233</v>
          </cell>
          <cell r="U13">
            <v>234</v>
          </cell>
          <cell r="V13">
            <v>236</v>
          </cell>
          <cell r="W13">
            <v>1173</v>
          </cell>
        </row>
        <row r="14">
          <cell r="A14">
            <v>337</v>
          </cell>
          <cell r="B14">
            <v>5425</v>
          </cell>
          <cell r="C14" t="str">
            <v>Heywood Community School</v>
          </cell>
          <cell r="D14">
            <v>46</v>
          </cell>
          <cell r="E14">
            <v>31</v>
          </cell>
          <cell r="F14">
            <v>30</v>
          </cell>
          <cell r="G14">
            <v>41</v>
          </cell>
          <cell r="H14">
            <v>31</v>
          </cell>
          <cell r="I14">
            <v>179</v>
          </cell>
          <cell r="J14">
            <v>0.36605316973415131</v>
          </cell>
          <cell r="K14">
            <v>31</v>
          </cell>
          <cell r="L14">
            <v>16</v>
          </cell>
          <cell r="M14">
            <v>18</v>
          </cell>
          <cell r="N14">
            <v>26</v>
          </cell>
          <cell r="O14">
            <v>19</v>
          </cell>
          <cell r="P14">
            <v>110</v>
          </cell>
          <cell r="Q14">
            <v>0.22494887525562371</v>
          </cell>
          <cell r="R14">
            <v>100</v>
          </cell>
          <cell r="S14">
            <v>101</v>
          </cell>
          <cell r="T14">
            <v>93</v>
          </cell>
          <cell r="U14">
            <v>111</v>
          </cell>
          <cell r="V14">
            <v>84</v>
          </cell>
          <cell r="W14">
            <v>489</v>
          </cell>
        </row>
        <row r="15">
          <cell r="A15">
            <v>339</v>
          </cell>
          <cell r="B15">
            <v>5420</v>
          </cell>
          <cell r="C15" t="str">
            <v>Cirencester Deer Park School</v>
          </cell>
          <cell r="D15">
            <v>34</v>
          </cell>
          <cell r="E15">
            <v>42</v>
          </cell>
          <cell r="F15">
            <v>42</v>
          </cell>
          <cell r="G15">
            <v>32</v>
          </cell>
          <cell r="H15">
            <v>27</v>
          </cell>
          <cell r="I15">
            <v>177</v>
          </cell>
          <cell r="J15">
            <v>0.1682509505703422</v>
          </cell>
          <cell r="K15">
            <v>14</v>
          </cell>
          <cell r="L15">
            <v>21</v>
          </cell>
          <cell r="M15">
            <v>20</v>
          </cell>
          <cell r="N15">
            <v>18</v>
          </cell>
          <cell r="O15">
            <v>8</v>
          </cell>
          <cell r="P15">
            <v>81</v>
          </cell>
          <cell r="Q15">
            <v>7.6996197718631185E-2</v>
          </cell>
          <cell r="R15">
            <v>205</v>
          </cell>
          <cell r="S15">
            <v>215</v>
          </cell>
          <cell r="T15">
            <v>214</v>
          </cell>
          <cell r="U15">
            <v>213</v>
          </cell>
          <cell r="V15">
            <v>205</v>
          </cell>
          <cell r="W15">
            <v>1052</v>
          </cell>
        </row>
        <row r="16">
          <cell r="A16">
            <v>340</v>
          </cell>
          <cell r="B16">
            <v>5400</v>
          </cell>
          <cell r="C16" t="str">
            <v>Ribston Hall High School</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111</v>
          </cell>
          <cell r="S16">
            <v>115</v>
          </cell>
          <cell r="T16">
            <v>119</v>
          </cell>
          <cell r="U16">
            <v>122</v>
          </cell>
          <cell r="V16">
            <v>113</v>
          </cell>
          <cell r="W16">
            <v>580</v>
          </cell>
        </row>
        <row r="17">
          <cell r="A17">
            <v>341</v>
          </cell>
          <cell r="B17">
            <v>5413</v>
          </cell>
          <cell r="C17" t="str">
            <v>Central Technology College</v>
          </cell>
          <cell r="D17">
            <v>57</v>
          </cell>
          <cell r="E17">
            <v>55</v>
          </cell>
          <cell r="F17">
            <v>53</v>
          </cell>
          <cell r="G17">
            <v>47</v>
          </cell>
          <cell r="H17">
            <v>45</v>
          </cell>
          <cell r="I17">
            <v>257</v>
          </cell>
          <cell r="J17">
            <v>0.40031152647975077</v>
          </cell>
          <cell r="K17">
            <v>32</v>
          </cell>
          <cell r="L17">
            <v>35</v>
          </cell>
          <cell r="M17">
            <v>33</v>
          </cell>
          <cell r="N17">
            <v>27</v>
          </cell>
          <cell r="O17">
            <v>30</v>
          </cell>
          <cell r="P17">
            <v>157</v>
          </cell>
          <cell r="Q17">
            <v>0.24454828660436137</v>
          </cell>
          <cell r="R17">
            <v>135</v>
          </cell>
          <cell r="S17">
            <v>129</v>
          </cell>
          <cell r="T17">
            <v>149</v>
          </cell>
          <cell r="U17">
            <v>137</v>
          </cell>
          <cell r="V17">
            <v>92</v>
          </cell>
          <cell r="W17">
            <v>642</v>
          </cell>
        </row>
        <row r="18">
          <cell r="A18">
            <v>342</v>
          </cell>
          <cell r="B18">
            <v>5404</v>
          </cell>
          <cell r="C18" t="str">
            <v>The Crypt School</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110</v>
          </cell>
          <cell r="S18">
            <v>116</v>
          </cell>
          <cell r="T18">
            <v>116</v>
          </cell>
          <cell r="U18">
            <v>114</v>
          </cell>
          <cell r="V18">
            <v>111</v>
          </cell>
          <cell r="W18">
            <v>567</v>
          </cell>
        </row>
        <row r="19">
          <cell r="A19">
            <v>343</v>
          </cell>
          <cell r="B19">
            <v>4040</v>
          </cell>
          <cell r="C19" t="str">
            <v>Brockworth School</v>
          </cell>
          <cell r="D19">
            <v>47</v>
          </cell>
          <cell r="E19">
            <v>47</v>
          </cell>
          <cell r="F19">
            <v>41</v>
          </cell>
          <cell r="G19">
            <v>45</v>
          </cell>
          <cell r="H19">
            <v>31</v>
          </cell>
          <cell r="I19">
            <v>211</v>
          </cell>
          <cell r="J19">
            <v>0.28746594005449594</v>
          </cell>
          <cell r="K19">
            <v>24</v>
          </cell>
          <cell r="L19">
            <v>22</v>
          </cell>
          <cell r="M19">
            <v>19</v>
          </cell>
          <cell r="N19">
            <v>24</v>
          </cell>
          <cell r="O19">
            <v>17</v>
          </cell>
          <cell r="P19">
            <v>106</v>
          </cell>
          <cell r="Q19">
            <v>0.1444141689373297</v>
          </cell>
          <cell r="R19">
            <v>120</v>
          </cell>
          <cell r="S19">
            <v>149</v>
          </cell>
          <cell r="T19">
            <v>135</v>
          </cell>
          <cell r="U19">
            <v>162</v>
          </cell>
          <cell r="V19">
            <v>168</v>
          </cell>
          <cell r="W19">
            <v>734</v>
          </cell>
        </row>
        <row r="20">
          <cell r="A20">
            <v>344</v>
          </cell>
          <cell r="B20">
            <v>4002</v>
          </cell>
          <cell r="C20" t="str">
            <v>High School for Girls</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120</v>
          </cell>
          <cell r="S20">
            <v>121</v>
          </cell>
          <cell r="T20">
            <v>119</v>
          </cell>
          <cell r="U20">
            <v>119</v>
          </cell>
          <cell r="V20">
            <v>116</v>
          </cell>
          <cell r="W20">
            <v>595</v>
          </cell>
        </row>
        <row r="21">
          <cell r="A21">
            <v>346</v>
          </cell>
          <cell r="B21">
            <v>5407</v>
          </cell>
          <cell r="C21" t="str">
            <v>Rednock School</v>
          </cell>
          <cell r="D21">
            <v>47</v>
          </cell>
          <cell r="E21">
            <v>45</v>
          </cell>
          <cell r="F21">
            <v>47</v>
          </cell>
          <cell r="G21">
            <v>50</v>
          </cell>
          <cell r="H21">
            <v>42</v>
          </cell>
          <cell r="I21">
            <v>231</v>
          </cell>
          <cell r="J21">
            <v>0.20209973753280841</v>
          </cell>
          <cell r="K21">
            <v>25</v>
          </cell>
          <cell r="L21">
            <v>17</v>
          </cell>
          <cell r="M21">
            <v>19</v>
          </cell>
          <cell r="N21">
            <v>26</v>
          </cell>
          <cell r="O21">
            <v>27</v>
          </cell>
          <cell r="P21">
            <v>114</v>
          </cell>
          <cell r="Q21">
            <v>9.9737532808398949E-2</v>
          </cell>
          <cell r="R21">
            <v>207</v>
          </cell>
          <cell r="S21">
            <v>228</v>
          </cell>
          <cell r="T21">
            <v>236</v>
          </cell>
          <cell r="U21">
            <v>239</v>
          </cell>
          <cell r="V21">
            <v>233</v>
          </cell>
          <cell r="W21">
            <v>1143</v>
          </cell>
        </row>
        <row r="22">
          <cell r="A22">
            <v>348</v>
          </cell>
          <cell r="B22">
            <v>4068</v>
          </cell>
          <cell r="C22" t="str">
            <v>Thomas Keble School</v>
          </cell>
          <cell r="D22">
            <v>20</v>
          </cell>
          <cell r="E22">
            <v>36</v>
          </cell>
          <cell r="F22">
            <v>32</v>
          </cell>
          <cell r="G22">
            <v>30</v>
          </cell>
          <cell r="H22">
            <v>42</v>
          </cell>
          <cell r="I22">
            <v>160</v>
          </cell>
          <cell r="J22">
            <v>0.27826086956521739</v>
          </cell>
          <cell r="K22">
            <v>9</v>
          </cell>
          <cell r="L22">
            <v>21</v>
          </cell>
          <cell r="M22">
            <v>13</v>
          </cell>
          <cell r="N22">
            <v>15</v>
          </cell>
          <cell r="O22">
            <v>22</v>
          </cell>
          <cell r="P22">
            <v>80</v>
          </cell>
          <cell r="Q22">
            <v>0.1391304347826087</v>
          </cell>
          <cell r="R22">
            <v>70</v>
          </cell>
          <cell r="S22">
            <v>121</v>
          </cell>
          <cell r="T22">
            <v>119</v>
          </cell>
          <cell r="U22">
            <v>122</v>
          </cell>
          <cell r="V22">
            <v>143</v>
          </cell>
          <cell r="W22">
            <v>575</v>
          </cell>
        </row>
        <row r="23">
          <cell r="A23">
            <v>349</v>
          </cell>
          <cell r="B23">
            <v>4513</v>
          </cell>
          <cell r="C23" t="str">
            <v>Farmor's School</v>
          </cell>
          <cell r="D23">
            <v>13</v>
          </cell>
          <cell r="E23">
            <v>22</v>
          </cell>
          <cell r="F23">
            <v>21</v>
          </cell>
          <cell r="G23">
            <v>19</v>
          </cell>
          <cell r="H23">
            <v>15</v>
          </cell>
          <cell r="I23">
            <v>90</v>
          </cell>
          <cell r="J23">
            <v>0.14516129032258066</v>
          </cell>
          <cell r="K23">
            <v>2</v>
          </cell>
          <cell r="L23">
            <v>12</v>
          </cell>
          <cell r="M23">
            <v>10</v>
          </cell>
          <cell r="N23">
            <v>13</v>
          </cell>
          <cell r="O23">
            <v>9</v>
          </cell>
          <cell r="P23">
            <v>46</v>
          </cell>
          <cell r="Q23">
            <v>7.4193548387096769E-2</v>
          </cell>
          <cell r="R23">
            <v>110</v>
          </cell>
          <cell r="S23">
            <v>126</v>
          </cell>
          <cell r="T23">
            <v>140</v>
          </cell>
          <cell r="U23">
            <v>116</v>
          </cell>
          <cell r="V23">
            <v>128</v>
          </cell>
          <cell r="W23">
            <v>620</v>
          </cell>
        </row>
        <row r="24">
          <cell r="A24">
            <v>351</v>
          </cell>
          <cell r="B24">
            <v>4008</v>
          </cell>
          <cell r="C24" t="str">
            <v>Oxstalls Community School</v>
          </cell>
          <cell r="D24">
            <v>56</v>
          </cell>
          <cell r="E24">
            <v>51</v>
          </cell>
          <cell r="F24">
            <v>49</v>
          </cell>
          <cell r="G24">
            <v>50</v>
          </cell>
          <cell r="H24">
            <v>44</v>
          </cell>
          <cell r="I24">
            <v>250</v>
          </cell>
          <cell r="J24">
            <v>0.36710719530102792</v>
          </cell>
          <cell r="K24">
            <v>35</v>
          </cell>
          <cell r="L24">
            <v>36</v>
          </cell>
          <cell r="M24">
            <v>30</v>
          </cell>
          <cell r="N24">
            <v>34</v>
          </cell>
          <cell r="O24">
            <v>25</v>
          </cell>
          <cell r="P24">
            <v>160</v>
          </cell>
          <cell r="Q24">
            <v>0.23494860499265785</v>
          </cell>
          <cell r="R24">
            <v>136</v>
          </cell>
          <cell r="S24">
            <v>147</v>
          </cell>
          <cell r="T24">
            <v>134</v>
          </cell>
          <cell r="U24">
            <v>140</v>
          </cell>
          <cell r="V24">
            <v>124</v>
          </cell>
          <cell r="W24">
            <v>681</v>
          </cell>
        </row>
        <row r="25">
          <cell r="A25">
            <v>355</v>
          </cell>
          <cell r="B25">
            <v>5421</v>
          </cell>
          <cell r="C25" t="str">
            <v>Pittville School</v>
          </cell>
          <cell r="D25">
            <v>58</v>
          </cell>
          <cell r="E25">
            <v>55</v>
          </cell>
          <cell r="F25">
            <v>55</v>
          </cell>
          <cell r="G25">
            <v>58</v>
          </cell>
          <cell r="H25">
            <v>49</v>
          </cell>
          <cell r="I25">
            <v>275</v>
          </cell>
          <cell r="J25">
            <v>0.32699167657550537</v>
          </cell>
          <cell r="K25">
            <v>35</v>
          </cell>
          <cell r="L25">
            <v>29</v>
          </cell>
          <cell r="M25">
            <v>35</v>
          </cell>
          <cell r="N25">
            <v>39</v>
          </cell>
          <cell r="O25">
            <v>29</v>
          </cell>
          <cell r="P25">
            <v>167</v>
          </cell>
          <cell r="Q25">
            <v>0.19857312722948869</v>
          </cell>
          <cell r="R25">
            <v>150</v>
          </cell>
          <cell r="S25">
            <v>162</v>
          </cell>
          <cell r="T25">
            <v>187</v>
          </cell>
          <cell r="U25">
            <v>190</v>
          </cell>
          <cell r="V25">
            <v>152</v>
          </cell>
          <cell r="W25">
            <v>841</v>
          </cell>
        </row>
        <row r="26">
          <cell r="A26">
            <v>360</v>
          </cell>
          <cell r="B26">
            <v>5427</v>
          </cell>
          <cell r="C26" t="str">
            <v>Whitecross School</v>
          </cell>
          <cell r="D26">
            <v>49</v>
          </cell>
          <cell r="E26">
            <v>51</v>
          </cell>
          <cell r="F26">
            <v>38</v>
          </cell>
          <cell r="G26">
            <v>53</v>
          </cell>
          <cell r="H26">
            <v>48</v>
          </cell>
          <cell r="I26">
            <v>239</v>
          </cell>
          <cell r="J26">
            <v>0.26674107142857145</v>
          </cell>
          <cell r="K26">
            <v>18</v>
          </cell>
          <cell r="L26">
            <v>22</v>
          </cell>
          <cell r="M26">
            <v>20</v>
          </cell>
          <cell r="N26">
            <v>29</v>
          </cell>
          <cell r="O26">
            <v>27</v>
          </cell>
          <cell r="P26">
            <v>116</v>
          </cell>
          <cell r="Q26">
            <v>0.12946428571428573</v>
          </cell>
          <cell r="R26">
            <v>171</v>
          </cell>
          <cell r="S26">
            <v>156</v>
          </cell>
          <cell r="T26">
            <v>184</v>
          </cell>
          <cell r="U26">
            <v>200</v>
          </cell>
          <cell r="V26">
            <v>185</v>
          </cell>
          <cell r="W26">
            <v>896</v>
          </cell>
        </row>
        <row r="27">
          <cell r="A27">
            <v>363</v>
          </cell>
          <cell r="B27">
            <v>5411</v>
          </cell>
          <cell r="C27" t="str">
            <v>Newent Community School</v>
          </cell>
          <cell r="D27">
            <v>35</v>
          </cell>
          <cell r="E27">
            <v>40</v>
          </cell>
          <cell r="F27">
            <v>35</v>
          </cell>
          <cell r="G27">
            <v>38</v>
          </cell>
          <cell r="H27">
            <v>42</v>
          </cell>
          <cell r="I27">
            <v>190</v>
          </cell>
          <cell r="J27">
            <v>0.16493055555555555</v>
          </cell>
          <cell r="K27">
            <v>16</v>
          </cell>
          <cell r="L27">
            <v>11</v>
          </cell>
          <cell r="M27">
            <v>24</v>
          </cell>
          <cell r="N27">
            <v>21</v>
          </cell>
          <cell r="O27">
            <v>13</v>
          </cell>
          <cell r="P27">
            <v>85</v>
          </cell>
          <cell r="Q27">
            <v>7.3784722222222224E-2</v>
          </cell>
          <cell r="R27">
            <v>229</v>
          </cell>
          <cell r="S27">
            <v>228</v>
          </cell>
          <cell r="T27">
            <v>229</v>
          </cell>
          <cell r="U27">
            <v>231</v>
          </cell>
          <cell r="V27">
            <v>235</v>
          </cell>
          <cell r="W27">
            <v>1152</v>
          </cell>
        </row>
        <row r="28">
          <cell r="A28">
            <v>369</v>
          </cell>
          <cell r="B28">
            <v>4064</v>
          </cell>
          <cell r="C28" t="str">
            <v>Severn Vale School</v>
          </cell>
          <cell r="D28">
            <v>51</v>
          </cell>
          <cell r="E28">
            <v>54</v>
          </cell>
          <cell r="F28">
            <v>45</v>
          </cell>
          <cell r="G28">
            <v>49</v>
          </cell>
          <cell r="H28">
            <v>49</v>
          </cell>
          <cell r="I28">
            <v>248</v>
          </cell>
          <cell r="J28">
            <v>0.23462630085146641</v>
          </cell>
          <cell r="K28">
            <v>23</v>
          </cell>
          <cell r="L28">
            <v>22</v>
          </cell>
          <cell r="M28">
            <v>26</v>
          </cell>
          <cell r="N28">
            <v>28</v>
          </cell>
          <cell r="O28">
            <v>26</v>
          </cell>
          <cell r="P28">
            <v>125</v>
          </cell>
          <cell r="Q28">
            <v>0.11825922421948912</v>
          </cell>
          <cell r="R28">
            <v>183</v>
          </cell>
          <cell r="S28">
            <v>212</v>
          </cell>
          <cell r="T28">
            <v>212</v>
          </cell>
          <cell r="U28">
            <v>216</v>
          </cell>
          <cell r="V28">
            <v>234</v>
          </cell>
          <cell r="W28">
            <v>1057</v>
          </cell>
        </row>
        <row r="29">
          <cell r="A29">
            <v>372</v>
          </cell>
          <cell r="B29">
            <v>5410</v>
          </cell>
          <cell r="C29" t="str">
            <v>The Cotswold School</v>
          </cell>
          <cell r="D29">
            <v>20</v>
          </cell>
          <cell r="E29">
            <v>30</v>
          </cell>
          <cell r="F29">
            <v>26</v>
          </cell>
          <cell r="G29">
            <v>15</v>
          </cell>
          <cell r="H29">
            <v>11</v>
          </cell>
          <cell r="I29">
            <v>102</v>
          </cell>
          <cell r="J29">
            <v>0.16242038216560509</v>
          </cell>
          <cell r="K29">
            <v>6</v>
          </cell>
          <cell r="L29">
            <v>20</v>
          </cell>
          <cell r="M29">
            <v>12</v>
          </cell>
          <cell r="N29">
            <v>6</v>
          </cell>
          <cell r="O29">
            <v>7</v>
          </cell>
          <cell r="P29">
            <v>51</v>
          </cell>
          <cell r="Q29">
            <v>8.1210191082802544E-2</v>
          </cell>
          <cell r="R29">
            <v>118</v>
          </cell>
          <cell r="S29">
            <v>121</v>
          </cell>
          <cell r="T29">
            <v>114</v>
          </cell>
          <cell r="U29">
            <v>139</v>
          </cell>
          <cell r="V29">
            <v>136</v>
          </cell>
          <cell r="W29">
            <v>628</v>
          </cell>
        </row>
        <row r="30">
          <cell r="A30">
            <v>373</v>
          </cell>
          <cell r="B30">
            <v>5424</v>
          </cell>
          <cell r="C30" t="str">
            <v>Maidenhill School</v>
          </cell>
          <cell r="D30">
            <v>41</v>
          </cell>
          <cell r="E30">
            <v>24</v>
          </cell>
          <cell r="F30">
            <v>37</v>
          </cell>
          <cell r="G30">
            <v>35</v>
          </cell>
          <cell r="H30">
            <v>35</v>
          </cell>
          <cell r="I30">
            <v>172</v>
          </cell>
          <cell r="J30">
            <v>0.26874999999999999</v>
          </cell>
          <cell r="K30">
            <v>20</v>
          </cell>
          <cell r="L30">
            <v>15</v>
          </cell>
          <cell r="M30">
            <v>27</v>
          </cell>
          <cell r="N30">
            <v>17</v>
          </cell>
          <cell r="O30">
            <v>22</v>
          </cell>
          <cell r="P30">
            <v>101</v>
          </cell>
          <cell r="Q30">
            <v>0.15781249999999999</v>
          </cell>
          <cell r="R30">
            <v>127</v>
          </cell>
          <cell r="S30">
            <v>90</v>
          </cell>
          <cell r="T30">
            <v>150</v>
          </cell>
          <cell r="U30">
            <v>136</v>
          </cell>
          <cell r="V30">
            <v>137</v>
          </cell>
          <cell r="W30">
            <v>640</v>
          </cell>
        </row>
        <row r="31">
          <cell r="A31">
            <v>374</v>
          </cell>
          <cell r="B31">
            <v>4032</v>
          </cell>
          <cell r="C31" t="str">
            <v>Archway School</v>
          </cell>
          <cell r="D31">
            <v>47</v>
          </cell>
          <cell r="E31">
            <v>50</v>
          </cell>
          <cell r="F31">
            <v>47</v>
          </cell>
          <cell r="G31">
            <v>42</v>
          </cell>
          <cell r="H31">
            <v>40</v>
          </cell>
          <cell r="I31">
            <v>226</v>
          </cell>
          <cell r="J31">
            <v>0.22736418511066397</v>
          </cell>
          <cell r="K31">
            <v>19</v>
          </cell>
          <cell r="L31">
            <v>21</v>
          </cell>
          <cell r="M31">
            <v>24</v>
          </cell>
          <cell r="N31">
            <v>18</v>
          </cell>
          <cell r="O31">
            <v>22</v>
          </cell>
          <cell r="P31">
            <v>104</v>
          </cell>
          <cell r="Q31">
            <v>0.10462776659959759</v>
          </cell>
          <cell r="R31">
            <v>204</v>
          </cell>
          <cell r="S31">
            <v>189</v>
          </cell>
          <cell r="T31">
            <v>207</v>
          </cell>
          <cell r="U31">
            <v>202</v>
          </cell>
          <cell r="V31">
            <v>192</v>
          </cell>
          <cell r="W31">
            <v>994</v>
          </cell>
        </row>
        <row r="32">
          <cell r="A32">
            <v>375</v>
          </cell>
          <cell r="B32">
            <v>5401</v>
          </cell>
          <cell r="C32" t="str">
            <v>Marling School</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107</v>
          </cell>
          <cell r="S32">
            <v>102</v>
          </cell>
          <cell r="T32">
            <v>110</v>
          </cell>
          <cell r="U32">
            <v>111</v>
          </cell>
          <cell r="V32">
            <v>115</v>
          </cell>
          <cell r="W32">
            <v>545</v>
          </cell>
        </row>
        <row r="33">
          <cell r="A33">
            <v>377</v>
          </cell>
          <cell r="B33">
            <v>5402</v>
          </cell>
          <cell r="C33" t="str">
            <v>Stroud High School</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110</v>
          </cell>
          <cell r="S33">
            <v>108</v>
          </cell>
          <cell r="T33">
            <v>112</v>
          </cell>
          <cell r="U33">
            <v>110</v>
          </cell>
          <cell r="V33">
            <v>117</v>
          </cell>
          <cell r="W33">
            <v>557</v>
          </cell>
        </row>
        <row r="34">
          <cell r="A34">
            <v>379</v>
          </cell>
          <cell r="B34">
            <v>5428</v>
          </cell>
          <cell r="C34" t="str">
            <v>Sir William Romney's School</v>
          </cell>
          <cell r="D34">
            <v>27</v>
          </cell>
          <cell r="E34">
            <v>26</v>
          </cell>
          <cell r="F34">
            <v>26</v>
          </cell>
          <cell r="G34">
            <v>30</v>
          </cell>
          <cell r="H34">
            <v>15</v>
          </cell>
          <cell r="I34">
            <v>124</v>
          </cell>
          <cell r="J34">
            <v>0.18960244648318042</v>
          </cell>
          <cell r="K34">
            <v>11</v>
          </cell>
          <cell r="L34">
            <v>16</v>
          </cell>
          <cell r="M34">
            <v>15</v>
          </cell>
          <cell r="N34">
            <v>11</v>
          </cell>
          <cell r="O34">
            <v>7</v>
          </cell>
          <cell r="P34">
            <v>60</v>
          </cell>
          <cell r="Q34">
            <v>9.1743119266055051E-2</v>
          </cell>
          <cell r="R34">
            <v>139</v>
          </cell>
          <cell r="S34">
            <v>145</v>
          </cell>
          <cell r="T34">
            <v>126</v>
          </cell>
          <cell r="U34">
            <v>138</v>
          </cell>
          <cell r="V34">
            <v>106</v>
          </cell>
          <cell r="W34">
            <v>654</v>
          </cell>
        </row>
        <row r="35">
          <cell r="A35">
            <v>380</v>
          </cell>
          <cell r="B35">
            <v>4001</v>
          </cell>
          <cell r="C35" t="str">
            <v>Sir Thomas Rich's School</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112</v>
          </cell>
          <cell r="S35">
            <v>116</v>
          </cell>
          <cell r="T35">
            <v>110</v>
          </cell>
          <cell r="U35">
            <v>114</v>
          </cell>
          <cell r="V35">
            <v>113</v>
          </cell>
          <cell r="W35">
            <v>565</v>
          </cell>
        </row>
        <row r="36">
          <cell r="A36">
            <v>381</v>
          </cell>
          <cell r="B36">
            <v>4600</v>
          </cell>
          <cell r="C36" t="str">
            <v>St. Peter's Catholic High School and Sixth Form Centre</v>
          </cell>
          <cell r="D36">
            <v>57</v>
          </cell>
          <cell r="E36">
            <v>38</v>
          </cell>
          <cell r="F36">
            <v>52</v>
          </cell>
          <cell r="G36">
            <v>32</v>
          </cell>
          <cell r="H36">
            <v>32</v>
          </cell>
          <cell r="I36">
            <v>211</v>
          </cell>
          <cell r="J36">
            <v>0.18525021949078138</v>
          </cell>
          <cell r="K36">
            <v>28</v>
          </cell>
          <cell r="L36">
            <v>16</v>
          </cell>
          <cell r="M36">
            <v>36</v>
          </cell>
          <cell r="N36">
            <v>18</v>
          </cell>
          <cell r="O36">
            <v>13</v>
          </cell>
          <cell r="P36">
            <v>111</v>
          </cell>
          <cell r="Q36">
            <v>9.7453906935908691E-2</v>
          </cell>
          <cell r="R36">
            <v>222</v>
          </cell>
          <cell r="S36">
            <v>228</v>
          </cell>
          <cell r="T36">
            <v>234</v>
          </cell>
          <cell r="U36">
            <v>235</v>
          </cell>
          <cell r="V36">
            <v>220</v>
          </cell>
          <cell r="W36">
            <v>1139</v>
          </cell>
        </row>
        <row r="37">
          <cell r="A37">
            <v>383</v>
          </cell>
          <cell r="B37">
            <v>5416</v>
          </cell>
          <cell r="C37" t="str">
            <v>St. Benedict's Catholic School and Sports College</v>
          </cell>
          <cell r="D37">
            <v>24</v>
          </cell>
          <cell r="E37">
            <v>36</v>
          </cell>
          <cell r="F37">
            <v>43</v>
          </cell>
          <cell r="G37">
            <v>42</v>
          </cell>
          <cell r="H37">
            <v>50</v>
          </cell>
          <cell r="I37">
            <v>195</v>
          </cell>
          <cell r="J37">
            <v>0.34946236559139787</v>
          </cell>
          <cell r="K37">
            <v>11</v>
          </cell>
          <cell r="L37">
            <v>22</v>
          </cell>
          <cell r="M37">
            <v>18</v>
          </cell>
          <cell r="N37">
            <v>20</v>
          </cell>
          <cell r="O37">
            <v>29</v>
          </cell>
          <cell r="P37">
            <v>100</v>
          </cell>
          <cell r="Q37">
            <v>0.17921146953405018</v>
          </cell>
          <cell r="R37">
            <v>98</v>
          </cell>
          <cell r="S37">
            <v>91</v>
          </cell>
          <cell r="T37">
            <v>108</v>
          </cell>
          <cell r="U37">
            <v>127</v>
          </cell>
          <cell r="V37">
            <v>134</v>
          </cell>
          <cell r="W37">
            <v>558</v>
          </cell>
        </row>
        <row r="38">
          <cell r="A38">
            <v>386</v>
          </cell>
          <cell r="B38">
            <v>5417</v>
          </cell>
          <cell r="C38" t="str">
            <v>Winchcombe School</v>
          </cell>
          <cell r="D38">
            <v>21</v>
          </cell>
          <cell r="E38">
            <v>19</v>
          </cell>
          <cell r="F38">
            <v>10</v>
          </cell>
          <cell r="G38">
            <v>21</v>
          </cell>
          <cell r="H38">
            <v>28</v>
          </cell>
          <cell r="I38">
            <v>99</v>
          </cell>
          <cell r="J38">
            <v>0.23185011709601874</v>
          </cell>
          <cell r="K38">
            <v>8</v>
          </cell>
          <cell r="L38">
            <v>11</v>
          </cell>
          <cell r="M38">
            <v>6</v>
          </cell>
          <cell r="N38">
            <v>8</v>
          </cell>
          <cell r="O38">
            <v>18</v>
          </cell>
          <cell r="P38">
            <v>51</v>
          </cell>
          <cell r="Q38">
            <v>0.11943793911007025</v>
          </cell>
          <cell r="R38">
            <v>85</v>
          </cell>
          <cell r="S38">
            <v>94</v>
          </cell>
          <cell r="T38">
            <v>64</v>
          </cell>
          <cell r="U38">
            <v>95</v>
          </cell>
          <cell r="V38">
            <v>89</v>
          </cell>
          <cell r="W38">
            <v>427</v>
          </cell>
        </row>
        <row r="39">
          <cell r="A39">
            <v>388</v>
          </cell>
          <cell r="B39">
            <v>5406</v>
          </cell>
          <cell r="C39" t="str">
            <v>Katharine Lady Berkeley's School</v>
          </cell>
          <cell r="D39">
            <v>15</v>
          </cell>
          <cell r="E39">
            <v>21</v>
          </cell>
          <cell r="F39">
            <v>15</v>
          </cell>
          <cell r="G39">
            <v>20</v>
          </cell>
          <cell r="H39">
            <v>21</v>
          </cell>
          <cell r="I39">
            <v>92</v>
          </cell>
          <cell r="J39">
            <v>0.14959349593495935</v>
          </cell>
          <cell r="K39">
            <v>3</v>
          </cell>
          <cell r="L39">
            <v>11</v>
          </cell>
          <cell r="M39">
            <v>11</v>
          </cell>
          <cell r="N39">
            <v>12</v>
          </cell>
          <cell r="O39">
            <v>13</v>
          </cell>
          <cell r="P39">
            <v>50</v>
          </cell>
          <cell r="Q39">
            <v>8.1300813008130079E-2</v>
          </cell>
          <cell r="R39">
            <v>106</v>
          </cell>
          <cell r="S39">
            <v>116</v>
          </cell>
          <cell r="T39">
            <v>134</v>
          </cell>
          <cell r="U39">
            <v>130</v>
          </cell>
          <cell r="V39">
            <v>129</v>
          </cell>
          <cell r="W39">
            <v>615</v>
          </cell>
        </row>
        <row r="40">
          <cell r="A40">
            <v>389</v>
          </cell>
          <cell r="B40">
            <v>4012</v>
          </cell>
          <cell r="C40" t="str">
            <v>Barnwood Park High School for Girls</v>
          </cell>
          <cell r="D40">
            <v>28</v>
          </cell>
          <cell r="E40">
            <v>36</v>
          </cell>
          <cell r="F40">
            <v>36</v>
          </cell>
          <cell r="G40">
            <v>32</v>
          </cell>
          <cell r="H40">
            <v>34</v>
          </cell>
          <cell r="I40">
            <v>166</v>
          </cell>
          <cell r="J40">
            <v>0.2302357836338419</v>
          </cell>
          <cell r="K40">
            <v>12</v>
          </cell>
          <cell r="L40">
            <v>20</v>
          </cell>
          <cell r="M40">
            <v>19</v>
          </cell>
          <cell r="N40">
            <v>14</v>
          </cell>
          <cell r="O40">
            <v>18</v>
          </cell>
          <cell r="P40">
            <v>83</v>
          </cell>
          <cell r="Q40">
            <v>0.11511789181692095</v>
          </cell>
          <cell r="R40">
            <v>122</v>
          </cell>
          <cell r="S40">
            <v>146</v>
          </cell>
          <cell r="T40">
            <v>145</v>
          </cell>
          <cell r="U40">
            <v>149</v>
          </cell>
          <cell r="V40">
            <v>159</v>
          </cell>
          <cell r="W40">
            <v>721</v>
          </cell>
        </row>
        <row r="41">
          <cell r="A41">
            <v>391</v>
          </cell>
          <cell r="B41">
            <v>5405</v>
          </cell>
          <cell r="C41" t="str">
            <v>Tewkesbury School</v>
          </cell>
          <cell r="D41">
            <v>63</v>
          </cell>
          <cell r="E41">
            <v>65</v>
          </cell>
          <cell r="F41">
            <v>47</v>
          </cell>
          <cell r="G41">
            <v>56</v>
          </cell>
          <cell r="H41">
            <v>52</v>
          </cell>
          <cell r="I41">
            <v>283</v>
          </cell>
          <cell r="J41">
            <v>0.21278195488721804</v>
          </cell>
          <cell r="K41">
            <v>31</v>
          </cell>
          <cell r="L41">
            <v>29</v>
          </cell>
          <cell r="M41">
            <v>16</v>
          </cell>
          <cell r="N41">
            <v>25</v>
          </cell>
          <cell r="O41">
            <v>30</v>
          </cell>
          <cell r="P41">
            <v>131</v>
          </cell>
          <cell r="Q41">
            <v>9.8496240601503762E-2</v>
          </cell>
          <cell r="R41">
            <v>250</v>
          </cell>
          <cell r="S41">
            <v>243</v>
          </cell>
          <cell r="T41">
            <v>276</v>
          </cell>
          <cell r="U41">
            <v>280</v>
          </cell>
          <cell r="V41">
            <v>281</v>
          </cell>
          <cell r="W41">
            <v>1330</v>
          </cell>
        </row>
        <row r="42">
          <cell r="A42">
            <v>392</v>
          </cell>
          <cell r="B42">
            <v>5415</v>
          </cell>
          <cell r="C42" t="str">
            <v>Wyedean School</v>
          </cell>
          <cell r="D42">
            <v>28</v>
          </cell>
          <cell r="E42">
            <v>23</v>
          </cell>
          <cell r="F42">
            <v>12</v>
          </cell>
          <cell r="G42">
            <v>19</v>
          </cell>
          <cell r="H42">
            <v>25</v>
          </cell>
          <cell r="I42">
            <v>107</v>
          </cell>
          <cell r="J42">
            <v>0.18384879725085912</v>
          </cell>
          <cell r="K42">
            <v>11</v>
          </cell>
          <cell r="L42">
            <v>11</v>
          </cell>
          <cell r="M42">
            <v>3</v>
          </cell>
          <cell r="N42">
            <v>12</v>
          </cell>
          <cell r="O42">
            <v>14</v>
          </cell>
          <cell r="P42">
            <v>51</v>
          </cell>
          <cell r="Q42">
            <v>8.7628865979381437E-2</v>
          </cell>
          <cell r="R42">
            <v>100</v>
          </cell>
          <cell r="S42">
            <v>127</v>
          </cell>
          <cell r="T42">
            <v>110</v>
          </cell>
          <cell r="U42">
            <v>123</v>
          </cell>
          <cell r="V42">
            <v>122</v>
          </cell>
          <cell r="W42">
            <v>582</v>
          </cell>
        </row>
        <row r="43">
          <cell r="A43">
            <v>394</v>
          </cell>
          <cell r="B43">
            <v>5426</v>
          </cell>
          <cell r="C43" t="str">
            <v>Cheltenham Kingsmead School</v>
          </cell>
          <cell r="D43">
            <v>48</v>
          </cell>
          <cell r="E43">
            <v>51</v>
          </cell>
          <cell r="F43">
            <v>51</v>
          </cell>
          <cell r="G43">
            <v>58</v>
          </cell>
          <cell r="H43">
            <v>51</v>
          </cell>
          <cell r="I43">
            <v>259</v>
          </cell>
          <cell r="J43">
            <v>0.37</v>
          </cell>
          <cell r="K43">
            <v>28</v>
          </cell>
          <cell r="L43">
            <v>30</v>
          </cell>
          <cell r="M43">
            <v>33</v>
          </cell>
          <cell r="N43">
            <v>38</v>
          </cell>
          <cell r="O43">
            <v>31</v>
          </cell>
          <cell r="P43">
            <v>160</v>
          </cell>
          <cell r="Q43">
            <v>0.22857142857142856</v>
          </cell>
          <cell r="R43">
            <v>132</v>
          </cell>
          <cell r="S43">
            <v>159</v>
          </cell>
          <cell r="T43">
            <v>118</v>
          </cell>
          <cell r="U43">
            <v>153</v>
          </cell>
          <cell r="V43">
            <v>138</v>
          </cell>
          <cell r="W43">
            <v>700</v>
          </cell>
        </row>
        <row r="44">
          <cell r="A44">
            <v>396</v>
          </cell>
          <cell r="B44">
            <v>5418</v>
          </cell>
          <cell r="C44" t="str">
            <v>Cheltenham Bournside School and Sixth Form Centre</v>
          </cell>
          <cell r="D44">
            <v>30</v>
          </cell>
          <cell r="E44">
            <v>38</v>
          </cell>
          <cell r="F44">
            <v>44</v>
          </cell>
          <cell r="G44">
            <v>32</v>
          </cell>
          <cell r="H44">
            <v>36</v>
          </cell>
          <cell r="I44">
            <v>180</v>
          </cell>
          <cell r="J44">
            <v>0.13677811550151975</v>
          </cell>
          <cell r="K44">
            <v>16</v>
          </cell>
          <cell r="L44">
            <v>16</v>
          </cell>
          <cell r="M44">
            <v>19</v>
          </cell>
          <cell r="N44">
            <v>11</v>
          </cell>
          <cell r="O44">
            <v>20</v>
          </cell>
          <cell r="P44">
            <v>82</v>
          </cell>
          <cell r="Q44">
            <v>6.231003039513678E-2</v>
          </cell>
          <cell r="R44">
            <v>241</v>
          </cell>
          <cell r="S44">
            <v>266</v>
          </cell>
          <cell r="T44">
            <v>263</v>
          </cell>
          <cell r="U44">
            <v>276</v>
          </cell>
          <cell r="V44">
            <v>270</v>
          </cell>
          <cell r="W44">
            <v>1316</v>
          </cell>
        </row>
        <row r="45">
          <cell r="A45">
            <v>398</v>
          </cell>
          <cell r="B45">
            <v>5403</v>
          </cell>
          <cell r="C45" t="str">
            <v>Pate's Grammar School</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112</v>
          </cell>
          <cell r="S45">
            <v>104</v>
          </cell>
          <cell r="T45">
            <v>115</v>
          </cell>
          <cell r="U45">
            <v>115</v>
          </cell>
          <cell r="V45">
            <v>117</v>
          </cell>
          <cell r="W45">
            <v>563</v>
          </cell>
        </row>
      </sheetData>
      <sheetData sheetId="10" refreshError="1">
        <row r="5">
          <cell r="A5">
            <v>325</v>
          </cell>
          <cell r="B5" t="str">
            <v>Dene Magna Community School</v>
          </cell>
          <cell r="C5">
            <v>32</v>
          </cell>
          <cell r="D5">
            <v>7</v>
          </cell>
          <cell r="E5">
            <v>20</v>
          </cell>
          <cell r="F5">
            <v>6</v>
          </cell>
          <cell r="G5">
            <v>23</v>
          </cell>
          <cell r="H5">
            <v>0</v>
          </cell>
          <cell r="I5">
            <v>192</v>
          </cell>
        </row>
        <row r="6">
          <cell r="A6">
            <v>326</v>
          </cell>
          <cell r="B6" t="str">
            <v>Berkeley Vale Community School</v>
          </cell>
          <cell r="C6">
            <v>9</v>
          </cell>
          <cell r="D6">
            <v>3</v>
          </cell>
          <cell r="E6">
            <v>17</v>
          </cell>
          <cell r="F6">
            <v>2</v>
          </cell>
          <cell r="G6">
            <v>14</v>
          </cell>
          <cell r="H6">
            <v>0</v>
          </cell>
          <cell r="I6">
            <v>88</v>
          </cell>
        </row>
        <row r="7">
          <cell r="A7">
            <v>327</v>
          </cell>
          <cell r="B7" t="str">
            <v>Lakers School</v>
          </cell>
          <cell r="C7">
            <v>46</v>
          </cell>
          <cell r="D7">
            <v>10</v>
          </cell>
          <cell r="E7">
            <v>24</v>
          </cell>
          <cell r="F7">
            <v>7</v>
          </cell>
          <cell r="G7">
            <v>34</v>
          </cell>
          <cell r="H7">
            <v>0</v>
          </cell>
          <cell r="I7">
            <v>264</v>
          </cell>
        </row>
        <row r="8">
          <cell r="A8">
            <v>328</v>
          </cell>
          <cell r="B8" t="str">
            <v>Cleeve School</v>
          </cell>
          <cell r="C8">
            <v>45</v>
          </cell>
          <cell r="D8">
            <v>6</v>
          </cell>
          <cell r="E8">
            <v>32</v>
          </cell>
          <cell r="F8">
            <v>5</v>
          </cell>
          <cell r="G8">
            <v>22</v>
          </cell>
          <cell r="H8">
            <v>0</v>
          </cell>
          <cell r="I8">
            <v>249</v>
          </cell>
        </row>
        <row r="9">
          <cell r="A9">
            <v>330</v>
          </cell>
          <cell r="B9" t="str">
            <v>Beaufort Community School</v>
          </cell>
          <cell r="C9">
            <v>80</v>
          </cell>
          <cell r="D9">
            <v>15</v>
          </cell>
          <cell r="E9">
            <v>85</v>
          </cell>
          <cell r="F9">
            <v>31</v>
          </cell>
          <cell r="G9">
            <v>68</v>
          </cell>
          <cell r="H9">
            <v>0</v>
          </cell>
          <cell r="I9">
            <v>585</v>
          </cell>
        </row>
        <row r="10">
          <cell r="A10">
            <v>331</v>
          </cell>
          <cell r="B10" t="str">
            <v>Balcarras School</v>
          </cell>
          <cell r="C10">
            <v>29</v>
          </cell>
          <cell r="D10">
            <v>1</v>
          </cell>
          <cell r="E10">
            <v>20</v>
          </cell>
          <cell r="F10">
            <v>2</v>
          </cell>
          <cell r="G10">
            <v>17</v>
          </cell>
          <cell r="H10">
            <v>1</v>
          </cell>
          <cell r="I10">
            <v>151</v>
          </cell>
        </row>
        <row r="11">
          <cell r="A11">
            <v>332</v>
          </cell>
          <cell r="B11" t="str">
            <v>Chipping Campden</v>
          </cell>
          <cell r="C11">
            <v>14</v>
          </cell>
          <cell r="D11">
            <v>1</v>
          </cell>
          <cell r="E11">
            <v>6</v>
          </cell>
          <cell r="F11">
            <v>1</v>
          </cell>
          <cell r="G11">
            <v>21</v>
          </cell>
          <cell r="H11">
            <v>0</v>
          </cell>
          <cell r="I11">
            <v>80</v>
          </cell>
        </row>
        <row r="12">
          <cell r="A12">
            <v>334</v>
          </cell>
          <cell r="B12" t="str">
            <v>Cirencester Kingshill School</v>
          </cell>
          <cell r="C12">
            <v>34</v>
          </cell>
          <cell r="D12">
            <v>2</v>
          </cell>
          <cell r="E12">
            <v>16</v>
          </cell>
          <cell r="F12">
            <v>0</v>
          </cell>
          <cell r="G12">
            <v>1</v>
          </cell>
          <cell r="H12">
            <v>0</v>
          </cell>
          <cell r="I12">
            <v>141</v>
          </cell>
        </row>
        <row r="13">
          <cell r="A13">
            <v>335</v>
          </cell>
          <cell r="B13" t="str">
            <v>Chosen Hill School</v>
          </cell>
          <cell r="C13">
            <v>19</v>
          </cell>
          <cell r="D13">
            <v>6</v>
          </cell>
          <cell r="E13">
            <v>23</v>
          </cell>
          <cell r="F13">
            <v>9</v>
          </cell>
          <cell r="G13">
            <v>34</v>
          </cell>
          <cell r="H13">
            <v>4</v>
          </cell>
          <cell r="I13">
            <v>173</v>
          </cell>
        </row>
        <row r="14">
          <cell r="A14">
            <v>336</v>
          </cell>
          <cell r="B14" t="str">
            <v>Churchdown School</v>
          </cell>
          <cell r="C14">
            <v>45</v>
          </cell>
          <cell r="D14">
            <v>13</v>
          </cell>
          <cell r="E14">
            <v>62</v>
          </cell>
          <cell r="F14">
            <v>6</v>
          </cell>
          <cell r="G14">
            <v>34</v>
          </cell>
          <cell r="H14">
            <v>3</v>
          </cell>
          <cell r="I14">
            <v>344</v>
          </cell>
        </row>
        <row r="15">
          <cell r="A15">
            <v>337</v>
          </cell>
          <cell r="B15" t="str">
            <v>Heywood Community School</v>
          </cell>
          <cell r="C15">
            <v>21</v>
          </cell>
          <cell r="D15">
            <v>0</v>
          </cell>
          <cell r="E15">
            <v>41</v>
          </cell>
          <cell r="F15">
            <v>0</v>
          </cell>
          <cell r="G15">
            <v>10</v>
          </cell>
          <cell r="H15">
            <v>0</v>
          </cell>
          <cell r="I15">
            <v>155</v>
          </cell>
        </row>
        <row r="16">
          <cell r="A16">
            <v>339</v>
          </cell>
          <cell r="B16" t="str">
            <v>Cirencester Deer Park School</v>
          </cell>
          <cell r="C16">
            <v>26</v>
          </cell>
          <cell r="D16">
            <v>5</v>
          </cell>
          <cell r="E16">
            <v>23</v>
          </cell>
          <cell r="F16">
            <v>7</v>
          </cell>
          <cell r="G16">
            <v>6</v>
          </cell>
          <cell r="H16">
            <v>0</v>
          </cell>
          <cell r="I16">
            <v>159</v>
          </cell>
        </row>
        <row r="17">
          <cell r="A17">
            <v>340</v>
          </cell>
          <cell r="B17" t="str">
            <v>Ribston Hall High School</v>
          </cell>
          <cell r="C17">
            <v>1</v>
          </cell>
          <cell r="D17">
            <v>0</v>
          </cell>
          <cell r="E17">
            <v>0</v>
          </cell>
          <cell r="F17">
            <v>0</v>
          </cell>
          <cell r="G17">
            <v>1</v>
          </cell>
          <cell r="H17">
            <v>0</v>
          </cell>
          <cell r="I17">
            <v>4</v>
          </cell>
        </row>
        <row r="18">
          <cell r="A18">
            <v>341</v>
          </cell>
          <cell r="B18" t="str">
            <v>Central Technology College</v>
          </cell>
          <cell r="C18">
            <v>35</v>
          </cell>
          <cell r="D18">
            <v>17</v>
          </cell>
          <cell r="E18">
            <v>37</v>
          </cell>
          <cell r="F18">
            <v>21</v>
          </cell>
          <cell r="G18">
            <v>28</v>
          </cell>
          <cell r="H18">
            <v>1</v>
          </cell>
          <cell r="I18">
            <v>300</v>
          </cell>
        </row>
        <row r="19">
          <cell r="A19">
            <v>342</v>
          </cell>
          <cell r="B19" t="str">
            <v>The Crypt School</v>
          </cell>
          <cell r="C19">
            <v>2</v>
          </cell>
          <cell r="D19">
            <v>0</v>
          </cell>
          <cell r="E19">
            <v>1</v>
          </cell>
          <cell r="F19">
            <v>0</v>
          </cell>
          <cell r="G19">
            <v>2</v>
          </cell>
          <cell r="H19">
            <v>0</v>
          </cell>
          <cell r="I19">
            <v>10</v>
          </cell>
        </row>
        <row r="20">
          <cell r="A20">
            <v>343</v>
          </cell>
          <cell r="B20" t="str">
            <v>Brockworth School</v>
          </cell>
          <cell r="C20">
            <v>45</v>
          </cell>
          <cell r="D20">
            <v>2</v>
          </cell>
          <cell r="E20">
            <v>45</v>
          </cell>
          <cell r="F20">
            <v>27</v>
          </cell>
          <cell r="G20">
            <v>22</v>
          </cell>
          <cell r="H20">
            <v>4</v>
          </cell>
          <cell r="I20">
            <v>307</v>
          </cell>
        </row>
        <row r="21">
          <cell r="A21">
            <v>344</v>
          </cell>
          <cell r="B21" t="str">
            <v>High School for Girls</v>
          </cell>
          <cell r="C21">
            <v>0</v>
          </cell>
          <cell r="D21">
            <v>0</v>
          </cell>
          <cell r="E21">
            <v>0</v>
          </cell>
          <cell r="F21">
            <v>0</v>
          </cell>
          <cell r="G21">
            <v>4</v>
          </cell>
          <cell r="H21">
            <v>0</v>
          </cell>
          <cell r="I21">
            <v>4</v>
          </cell>
        </row>
        <row r="22">
          <cell r="A22">
            <v>346</v>
          </cell>
          <cell r="B22" t="str">
            <v>Rednock School</v>
          </cell>
          <cell r="C22">
            <v>48</v>
          </cell>
          <cell r="D22">
            <v>10</v>
          </cell>
          <cell r="E22">
            <v>15</v>
          </cell>
          <cell r="F22">
            <v>3</v>
          </cell>
          <cell r="G22">
            <v>34</v>
          </cell>
          <cell r="H22">
            <v>1</v>
          </cell>
          <cell r="I22">
            <v>244</v>
          </cell>
        </row>
        <row r="23">
          <cell r="A23">
            <v>348</v>
          </cell>
          <cell r="B23" t="str">
            <v>Thomas Keble School</v>
          </cell>
          <cell r="C23">
            <v>27</v>
          </cell>
          <cell r="D23">
            <v>11</v>
          </cell>
          <cell r="E23">
            <v>19</v>
          </cell>
          <cell r="F23">
            <v>6</v>
          </cell>
          <cell r="G23">
            <v>38</v>
          </cell>
          <cell r="H23">
            <v>0</v>
          </cell>
          <cell r="I23">
            <v>202</v>
          </cell>
        </row>
        <row r="24">
          <cell r="A24">
            <v>349</v>
          </cell>
          <cell r="B24" t="str">
            <v>Farmor's</v>
          </cell>
          <cell r="C24">
            <v>16</v>
          </cell>
          <cell r="D24">
            <v>2</v>
          </cell>
          <cell r="E24">
            <v>10</v>
          </cell>
          <cell r="F24">
            <v>7</v>
          </cell>
          <cell r="G24">
            <v>11</v>
          </cell>
          <cell r="H24">
            <v>0</v>
          </cell>
          <cell r="I24">
            <v>99</v>
          </cell>
        </row>
        <row r="25">
          <cell r="A25">
            <v>351</v>
          </cell>
          <cell r="B25" t="str">
            <v>Oxstalls Community School</v>
          </cell>
          <cell r="C25">
            <v>35</v>
          </cell>
          <cell r="D25">
            <v>10</v>
          </cell>
          <cell r="E25">
            <v>43</v>
          </cell>
          <cell r="F25">
            <v>2</v>
          </cell>
          <cell r="G25">
            <v>49</v>
          </cell>
          <cell r="H25">
            <v>0</v>
          </cell>
          <cell r="I25">
            <v>274</v>
          </cell>
        </row>
        <row r="26">
          <cell r="A26">
            <v>355</v>
          </cell>
          <cell r="B26" t="str">
            <v>Pittville School</v>
          </cell>
          <cell r="C26">
            <v>42</v>
          </cell>
          <cell r="D26">
            <v>13</v>
          </cell>
          <cell r="E26">
            <v>47</v>
          </cell>
          <cell r="F26">
            <v>9</v>
          </cell>
          <cell r="G26">
            <v>12</v>
          </cell>
          <cell r="H26">
            <v>0</v>
          </cell>
          <cell r="I26">
            <v>289</v>
          </cell>
        </row>
        <row r="27">
          <cell r="A27">
            <v>360</v>
          </cell>
          <cell r="B27" t="str">
            <v>Whitecross</v>
          </cell>
          <cell r="C27">
            <v>29</v>
          </cell>
          <cell r="D27">
            <v>16</v>
          </cell>
          <cell r="E27">
            <v>35</v>
          </cell>
          <cell r="F27">
            <v>12</v>
          </cell>
          <cell r="G27">
            <v>39</v>
          </cell>
          <cell r="H27">
            <v>0</v>
          </cell>
          <cell r="I27">
            <v>268</v>
          </cell>
        </row>
        <row r="28">
          <cell r="A28">
            <v>363</v>
          </cell>
          <cell r="B28" t="str">
            <v>Newent Community School</v>
          </cell>
          <cell r="C28">
            <v>49</v>
          </cell>
          <cell r="D28">
            <v>5</v>
          </cell>
          <cell r="E28">
            <v>18</v>
          </cell>
          <cell r="F28">
            <v>5</v>
          </cell>
          <cell r="G28">
            <v>35</v>
          </cell>
          <cell r="H28">
            <v>2</v>
          </cell>
          <cell r="I28">
            <v>243</v>
          </cell>
        </row>
        <row r="29">
          <cell r="A29">
            <v>369</v>
          </cell>
          <cell r="B29" t="str">
            <v>Severn Vale School</v>
          </cell>
          <cell r="C29">
            <v>46</v>
          </cell>
          <cell r="D29">
            <v>8</v>
          </cell>
          <cell r="E29">
            <v>7</v>
          </cell>
          <cell r="F29">
            <v>5</v>
          </cell>
          <cell r="G29">
            <v>30</v>
          </cell>
          <cell r="H29">
            <v>0</v>
          </cell>
          <cell r="I29">
            <v>216</v>
          </cell>
        </row>
        <row r="30">
          <cell r="A30">
            <v>372</v>
          </cell>
          <cell r="B30" t="str">
            <v>The Cotswold School</v>
          </cell>
          <cell r="C30">
            <v>15</v>
          </cell>
          <cell r="D30">
            <v>3</v>
          </cell>
          <cell r="E30">
            <v>22</v>
          </cell>
          <cell r="F30">
            <v>13</v>
          </cell>
          <cell r="G30">
            <v>18</v>
          </cell>
          <cell r="H30">
            <v>1</v>
          </cell>
          <cell r="I30">
            <v>142</v>
          </cell>
        </row>
        <row r="31">
          <cell r="A31">
            <v>373</v>
          </cell>
          <cell r="B31" t="str">
            <v>Maidenhill School</v>
          </cell>
          <cell r="C31">
            <v>19</v>
          </cell>
          <cell r="D31">
            <v>0</v>
          </cell>
          <cell r="E31">
            <v>37</v>
          </cell>
          <cell r="F31">
            <v>0</v>
          </cell>
          <cell r="G31">
            <v>33</v>
          </cell>
          <cell r="H31">
            <v>0</v>
          </cell>
          <cell r="I31">
            <v>164</v>
          </cell>
        </row>
        <row r="32">
          <cell r="A32">
            <v>374</v>
          </cell>
          <cell r="B32" t="str">
            <v>Archway School</v>
          </cell>
          <cell r="C32">
            <v>39</v>
          </cell>
          <cell r="D32">
            <v>4</v>
          </cell>
          <cell r="E32">
            <v>11</v>
          </cell>
          <cell r="F32">
            <v>9</v>
          </cell>
          <cell r="G32">
            <v>23</v>
          </cell>
          <cell r="H32">
            <v>1</v>
          </cell>
          <cell r="I32">
            <v>192</v>
          </cell>
        </row>
        <row r="33">
          <cell r="A33">
            <v>375</v>
          </cell>
          <cell r="B33" t="str">
            <v>Marling School</v>
          </cell>
          <cell r="C33">
            <v>0</v>
          </cell>
          <cell r="D33">
            <v>0</v>
          </cell>
          <cell r="E33">
            <v>1</v>
          </cell>
          <cell r="F33">
            <v>0</v>
          </cell>
          <cell r="G33">
            <v>1</v>
          </cell>
          <cell r="H33">
            <v>0</v>
          </cell>
          <cell r="I33">
            <v>3</v>
          </cell>
        </row>
        <row r="34">
          <cell r="A34">
            <v>377</v>
          </cell>
          <cell r="B34" t="str">
            <v>Stroud High School</v>
          </cell>
          <cell r="C34">
            <v>1</v>
          </cell>
          <cell r="D34">
            <v>0</v>
          </cell>
          <cell r="E34">
            <v>0</v>
          </cell>
          <cell r="F34">
            <v>0</v>
          </cell>
          <cell r="G34">
            <v>1</v>
          </cell>
          <cell r="H34">
            <v>0</v>
          </cell>
          <cell r="I34">
            <v>4</v>
          </cell>
        </row>
        <row r="35">
          <cell r="A35">
            <v>379</v>
          </cell>
          <cell r="B35" t="str">
            <v>Sir William Romney's Community School</v>
          </cell>
          <cell r="C35">
            <v>27</v>
          </cell>
          <cell r="D35">
            <v>1</v>
          </cell>
          <cell r="E35">
            <v>11</v>
          </cell>
          <cell r="F35">
            <v>13</v>
          </cell>
          <cell r="G35">
            <v>19</v>
          </cell>
          <cell r="H35">
            <v>1</v>
          </cell>
          <cell r="I35">
            <v>151</v>
          </cell>
        </row>
        <row r="36">
          <cell r="A36">
            <v>380</v>
          </cell>
          <cell r="B36" t="str">
            <v>Sir Thomas Rich's</v>
          </cell>
          <cell r="C36">
            <v>1</v>
          </cell>
          <cell r="D36">
            <v>0</v>
          </cell>
          <cell r="E36">
            <v>3</v>
          </cell>
          <cell r="F36">
            <v>0</v>
          </cell>
          <cell r="G36">
            <v>1</v>
          </cell>
          <cell r="H36">
            <v>0</v>
          </cell>
          <cell r="I36">
            <v>10</v>
          </cell>
        </row>
        <row r="37">
          <cell r="A37">
            <v>381</v>
          </cell>
          <cell r="B37" t="str">
            <v>St Peter's Catholic High School</v>
          </cell>
          <cell r="C37">
            <v>43</v>
          </cell>
          <cell r="D37">
            <v>7</v>
          </cell>
          <cell r="E37">
            <v>18</v>
          </cell>
          <cell r="F37">
            <v>5</v>
          </cell>
          <cell r="G37">
            <v>31</v>
          </cell>
          <cell r="H37">
            <v>4</v>
          </cell>
          <cell r="I37">
            <v>227</v>
          </cell>
        </row>
        <row r="38">
          <cell r="A38">
            <v>383</v>
          </cell>
          <cell r="B38" t="str">
            <v>St Benedicts</v>
          </cell>
          <cell r="C38">
            <v>37</v>
          </cell>
          <cell r="D38">
            <v>1</v>
          </cell>
          <cell r="E38">
            <v>31</v>
          </cell>
          <cell r="F38">
            <v>2</v>
          </cell>
          <cell r="G38">
            <v>9</v>
          </cell>
          <cell r="H38">
            <v>0</v>
          </cell>
          <cell r="I38">
            <v>189</v>
          </cell>
        </row>
        <row r="39">
          <cell r="A39">
            <v>386</v>
          </cell>
          <cell r="B39" t="str">
            <v>Winchcombe School</v>
          </cell>
          <cell r="C39">
            <v>18</v>
          </cell>
          <cell r="D39">
            <v>11</v>
          </cell>
          <cell r="E39">
            <v>17</v>
          </cell>
          <cell r="F39">
            <v>2</v>
          </cell>
          <cell r="G39">
            <v>16</v>
          </cell>
          <cell r="H39">
            <v>0</v>
          </cell>
          <cell r="I39">
            <v>141</v>
          </cell>
        </row>
        <row r="40">
          <cell r="A40">
            <v>388</v>
          </cell>
          <cell r="B40" t="str">
            <v>Katharine Lady Berkeley's School</v>
          </cell>
          <cell r="C40">
            <v>29</v>
          </cell>
          <cell r="D40">
            <v>4</v>
          </cell>
          <cell r="E40">
            <v>8</v>
          </cell>
          <cell r="F40">
            <v>1</v>
          </cell>
          <cell r="G40">
            <v>19</v>
          </cell>
          <cell r="H40">
            <v>1</v>
          </cell>
          <cell r="I40">
            <v>136</v>
          </cell>
        </row>
        <row r="41">
          <cell r="A41">
            <v>389</v>
          </cell>
          <cell r="B41" t="str">
            <v>Barnwood Park High School</v>
          </cell>
          <cell r="C41">
            <v>34</v>
          </cell>
          <cell r="D41">
            <v>6</v>
          </cell>
          <cell r="E41">
            <v>36</v>
          </cell>
          <cell r="F41">
            <v>6</v>
          </cell>
          <cell r="G41">
            <v>22</v>
          </cell>
          <cell r="H41">
            <v>0</v>
          </cell>
          <cell r="I41">
            <v>226</v>
          </cell>
        </row>
        <row r="42">
          <cell r="A42">
            <v>391</v>
          </cell>
          <cell r="B42" t="str">
            <v>Tewkesbury  School</v>
          </cell>
          <cell r="C42">
            <v>37</v>
          </cell>
          <cell r="D42">
            <v>4</v>
          </cell>
          <cell r="E42">
            <v>15</v>
          </cell>
          <cell r="F42">
            <v>9</v>
          </cell>
          <cell r="G42">
            <v>20</v>
          </cell>
          <cell r="H42">
            <v>5</v>
          </cell>
          <cell r="I42">
            <v>191</v>
          </cell>
        </row>
        <row r="43">
          <cell r="A43">
            <v>392</v>
          </cell>
          <cell r="B43" t="str">
            <v>Wyedean School</v>
          </cell>
          <cell r="C43">
            <v>29</v>
          </cell>
          <cell r="D43">
            <v>7</v>
          </cell>
          <cell r="E43">
            <v>21</v>
          </cell>
          <cell r="F43">
            <v>2</v>
          </cell>
          <cell r="G43">
            <v>17</v>
          </cell>
          <cell r="H43">
            <v>0</v>
          </cell>
          <cell r="I43">
            <v>171</v>
          </cell>
        </row>
        <row r="44">
          <cell r="A44">
            <v>394</v>
          </cell>
          <cell r="B44" t="str">
            <v>Cheltenham Kingsmead School</v>
          </cell>
          <cell r="C44">
            <v>37</v>
          </cell>
          <cell r="D44">
            <v>10</v>
          </cell>
          <cell r="E44">
            <v>57</v>
          </cell>
          <cell r="F44">
            <v>22</v>
          </cell>
          <cell r="G44">
            <v>18</v>
          </cell>
          <cell r="H44">
            <v>0</v>
          </cell>
          <cell r="I44">
            <v>317</v>
          </cell>
        </row>
        <row r="45">
          <cell r="A45">
            <v>396</v>
          </cell>
          <cell r="B45" t="str">
            <v>Bournside School</v>
          </cell>
          <cell r="C45">
            <v>36</v>
          </cell>
          <cell r="D45">
            <v>12</v>
          </cell>
          <cell r="E45">
            <v>19</v>
          </cell>
          <cell r="F45">
            <v>1</v>
          </cell>
          <cell r="G45">
            <v>30</v>
          </cell>
          <cell r="H45">
            <v>3</v>
          </cell>
          <cell r="I45">
            <v>214</v>
          </cell>
        </row>
        <row r="46">
          <cell r="A46">
            <v>398</v>
          </cell>
          <cell r="B46" t="str">
            <v>Pate's Grammar</v>
          </cell>
          <cell r="C46">
            <v>0</v>
          </cell>
          <cell r="D46">
            <v>0</v>
          </cell>
          <cell r="E46">
            <v>0</v>
          </cell>
          <cell r="F46">
            <v>0</v>
          </cell>
          <cell r="G46">
            <v>1</v>
          </cell>
          <cell r="H46">
            <v>1</v>
          </cell>
          <cell r="I46">
            <v>1</v>
          </cell>
        </row>
      </sheetData>
      <sheetData sheetId="11" refreshError="1">
        <row r="5">
          <cell r="B5">
            <v>325</v>
          </cell>
          <cell r="C5">
            <v>5422</v>
          </cell>
          <cell r="D5">
            <v>736</v>
          </cell>
          <cell r="E5">
            <v>56</v>
          </cell>
          <cell r="F5">
            <v>7.6100000000000001E-2</v>
          </cell>
          <cell r="G5">
            <v>0</v>
          </cell>
          <cell r="H5">
            <v>37</v>
          </cell>
          <cell r="I5">
            <v>74</v>
          </cell>
          <cell r="J5">
            <v>110</v>
          </cell>
          <cell r="K5">
            <v>147</v>
          </cell>
          <cell r="L5">
            <v>184</v>
          </cell>
          <cell r="M5">
            <v>258</v>
          </cell>
          <cell r="N5">
            <v>0</v>
          </cell>
          <cell r="O5">
            <v>0</v>
          </cell>
          <cell r="P5">
            <v>0</v>
          </cell>
          <cell r="Q5">
            <v>0</v>
          </cell>
          <cell r="R5">
            <v>969</v>
          </cell>
          <cell r="S5">
            <v>0</v>
          </cell>
          <cell r="T5">
            <v>0</v>
          </cell>
          <cell r="U5">
            <v>969</v>
          </cell>
        </row>
        <row r="6">
          <cell r="B6">
            <v>326</v>
          </cell>
          <cell r="C6">
            <v>4039</v>
          </cell>
          <cell r="D6">
            <v>217</v>
          </cell>
          <cell r="E6">
            <v>17</v>
          </cell>
          <cell r="F6">
            <v>7.8299999999999995E-2</v>
          </cell>
          <cell r="G6">
            <v>11930</v>
          </cell>
          <cell r="H6">
            <v>11</v>
          </cell>
          <cell r="I6">
            <v>22</v>
          </cell>
          <cell r="J6">
            <v>33</v>
          </cell>
          <cell r="K6">
            <v>43</v>
          </cell>
          <cell r="L6">
            <v>54</v>
          </cell>
          <cell r="M6">
            <v>76</v>
          </cell>
          <cell r="N6">
            <v>0</v>
          </cell>
          <cell r="O6">
            <v>0</v>
          </cell>
          <cell r="P6">
            <v>0</v>
          </cell>
          <cell r="Q6">
            <v>0</v>
          </cell>
          <cell r="R6">
            <v>306</v>
          </cell>
          <cell r="S6">
            <v>0</v>
          </cell>
          <cell r="T6">
            <v>0</v>
          </cell>
          <cell r="U6">
            <v>306</v>
          </cell>
        </row>
        <row r="7">
          <cell r="B7">
            <v>327</v>
          </cell>
          <cell r="C7">
            <v>5423</v>
          </cell>
          <cell r="D7">
            <v>877</v>
          </cell>
          <cell r="E7">
            <v>106</v>
          </cell>
          <cell r="F7">
            <v>0.12089999999999999</v>
          </cell>
          <cell r="G7">
            <v>14265</v>
          </cell>
          <cell r="H7">
            <v>44</v>
          </cell>
          <cell r="I7">
            <v>88</v>
          </cell>
          <cell r="J7">
            <v>132</v>
          </cell>
          <cell r="K7">
            <v>175</v>
          </cell>
          <cell r="L7">
            <v>219</v>
          </cell>
          <cell r="M7">
            <v>307</v>
          </cell>
          <cell r="N7">
            <v>0</v>
          </cell>
          <cell r="O7">
            <v>0</v>
          </cell>
          <cell r="P7">
            <v>0</v>
          </cell>
          <cell r="Q7">
            <v>0</v>
          </cell>
          <cell r="R7">
            <v>3162</v>
          </cell>
          <cell r="S7">
            <v>3672</v>
          </cell>
          <cell r="T7">
            <v>0</v>
          </cell>
          <cell r="U7">
            <v>6834</v>
          </cell>
        </row>
        <row r="8">
          <cell r="B8">
            <v>328</v>
          </cell>
          <cell r="C8">
            <v>4024</v>
          </cell>
          <cell r="D8">
            <v>1278</v>
          </cell>
          <cell r="E8">
            <v>61</v>
          </cell>
          <cell r="F8">
            <v>4.7699999999999999E-2</v>
          </cell>
          <cell r="G8">
            <v>0</v>
          </cell>
          <cell r="H8">
            <v>64</v>
          </cell>
          <cell r="I8">
            <v>128</v>
          </cell>
          <cell r="J8">
            <v>192</v>
          </cell>
          <cell r="K8">
            <v>256</v>
          </cell>
          <cell r="L8">
            <v>320</v>
          </cell>
          <cell r="M8">
            <v>447</v>
          </cell>
          <cell r="N8">
            <v>0</v>
          </cell>
          <cell r="O8">
            <v>0</v>
          </cell>
          <cell r="P8">
            <v>0</v>
          </cell>
          <cell r="Q8">
            <v>0</v>
          </cell>
          <cell r="R8">
            <v>0</v>
          </cell>
          <cell r="S8">
            <v>0</v>
          </cell>
          <cell r="T8">
            <v>0</v>
          </cell>
          <cell r="U8">
            <v>0</v>
          </cell>
        </row>
        <row r="9">
          <cell r="B9">
            <v>330</v>
          </cell>
          <cell r="C9">
            <v>4015</v>
          </cell>
          <cell r="D9">
            <v>1037</v>
          </cell>
          <cell r="E9">
            <v>166</v>
          </cell>
          <cell r="F9">
            <v>0.16009999999999999</v>
          </cell>
          <cell r="G9">
            <v>13468</v>
          </cell>
          <cell r="H9">
            <v>52</v>
          </cell>
          <cell r="I9">
            <v>104</v>
          </cell>
          <cell r="J9">
            <v>156</v>
          </cell>
          <cell r="K9">
            <v>207</v>
          </cell>
          <cell r="L9">
            <v>259</v>
          </cell>
          <cell r="M9">
            <v>363</v>
          </cell>
          <cell r="N9">
            <v>7080</v>
          </cell>
          <cell r="O9">
            <v>0</v>
          </cell>
          <cell r="P9">
            <v>0</v>
          </cell>
          <cell r="Q9">
            <v>7080</v>
          </cell>
          <cell r="R9">
            <v>5814</v>
          </cell>
          <cell r="S9">
            <v>12648</v>
          </cell>
          <cell r="T9">
            <v>0</v>
          </cell>
          <cell r="U9">
            <v>18462</v>
          </cell>
        </row>
        <row r="10">
          <cell r="B10">
            <v>331</v>
          </cell>
          <cell r="C10">
            <v>5408</v>
          </cell>
          <cell r="D10">
            <v>950</v>
          </cell>
          <cell r="E10">
            <v>23</v>
          </cell>
          <cell r="F10">
            <v>2.4199999999999999E-2</v>
          </cell>
          <cell r="G10">
            <v>0</v>
          </cell>
          <cell r="H10">
            <v>48</v>
          </cell>
          <cell r="I10">
            <v>95</v>
          </cell>
          <cell r="J10">
            <v>143</v>
          </cell>
          <cell r="K10">
            <v>190</v>
          </cell>
          <cell r="L10">
            <v>238</v>
          </cell>
          <cell r="M10">
            <v>333</v>
          </cell>
          <cell r="N10">
            <v>0</v>
          </cell>
          <cell r="O10">
            <v>0</v>
          </cell>
          <cell r="P10">
            <v>0</v>
          </cell>
          <cell r="Q10">
            <v>0</v>
          </cell>
          <cell r="R10">
            <v>0</v>
          </cell>
          <cell r="S10">
            <v>0</v>
          </cell>
          <cell r="T10">
            <v>0</v>
          </cell>
          <cell r="U10">
            <v>0</v>
          </cell>
        </row>
        <row r="11">
          <cell r="B11">
            <v>332</v>
          </cell>
          <cell r="C11">
            <v>5414</v>
          </cell>
          <cell r="D11">
            <v>911</v>
          </cell>
          <cell r="E11">
            <v>32</v>
          </cell>
          <cell r="F11">
            <v>3.5099999999999999E-2</v>
          </cell>
          <cell r="G11">
            <v>0</v>
          </cell>
          <cell r="H11">
            <v>46</v>
          </cell>
          <cell r="I11">
            <v>91</v>
          </cell>
          <cell r="J11">
            <v>137</v>
          </cell>
          <cell r="K11">
            <v>182</v>
          </cell>
          <cell r="L11">
            <v>228</v>
          </cell>
          <cell r="M11">
            <v>319</v>
          </cell>
          <cell r="N11">
            <v>0</v>
          </cell>
          <cell r="O11">
            <v>0</v>
          </cell>
          <cell r="P11">
            <v>0</v>
          </cell>
          <cell r="Q11">
            <v>0</v>
          </cell>
          <cell r="R11">
            <v>0</v>
          </cell>
          <cell r="S11">
            <v>0</v>
          </cell>
          <cell r="T11">
            <v>0</v>
          </cell>
          <cell r="U11">
            <v>0</v>
          </cell>
        </row>
        <row r="12">
          <cell r="B12">
            <v>334</v>
          </cell>
          <cell r="C12">
            <v>5419</v>
          </cell>
          <cell r="D12">
            <v>820</v>
          </cell>
          <cell r="E12">
            <v>39</v>
          </cell>
          <cell r="F12">
            <v>4.7600000000000003E-2</v>
          </cell>
          <cell r="G12">
            <v>0</v>
          </cell>
          <cell r="H12">
            <v>41</v>
          </cell>
          <cell r="I12">
            <v>82</v>
          </cell>
          <cell r="J12">
            <v>123</v>
          </cell>
          <cell r="K12">
            <v>164</v>
          </cell>
          <cell r="L12">
            <v>205</v>
          </cell>
          <cell r="M12">
            <v>287</v>
          </cell>
          <cell r="N12">
            <v>0</v>
          </cell>
          <cell r="O12">
            <v>0</v>
          </cell>
          <cell r="P12">
            <v>0</v>
          </cell>
          <cell r="Q12">
            <v>0</v>
          </cell>
          <cell r="R12">
            <v>0</v>
          </cell>
          <cell r="S12">
            <v>0</v>
          </cell>
          <cell r="T12">
            <v>0</v>
          </cell>
          <cell r="U12">
            <v>0</v>
          </cell>
        </row>
        <row r="13">
          <cell r="B13">
            <v>335</v>
          </cell>
          <cell r="C13">
            <v>5412</v>
          </cell>
          <cell r="D13">
            <v>1142</v>
          </cell>
          <cell r="E13">
            <v>63</v>
          </cell>
          <cell r="F13">
            <v>5.5199999999999999E-2</v>
          </cell>
          <cell r="G13">
            <v>0</v>
          </cell>
          <cell r="H13">
            <v>57</v>
          </cell>
          <cell r="I13">
            <v>114</v>
          </cell>
          <cell r="J13">
            <v>171</v>
          </cell>
          <cell r="K13">
            <v>228</v>
          </cell>
          <cell r="L13">
            <v>286</v>
          </cell>
          <cell r="M13">
            <v>400</v>
          </cell>
          <cell r="N13">
            <v>0</v>
          </cell>
          <cell r="O13">
            <v>0</v>
          </cell>
          <cell r="P13">
            <v>0</v>
          </cell>
          <cell r="Q13">
            <v>0</v>
          </cell>
          <cell r="R13">
            <v>306</v>
          </cell>
          <cell r="S13">
            <v>0</v>
          </cell>
          <cell r="T13">
            <v>0</v>
          </cell>
          <cell r="U13">
            <v>306</v>
          </cell>
        </row>
        <row r="14">
          <cell r="B14">
            <v>336</v>
          </cell>
          <cell r="C14">
            <v>5409</v>
          </cell>
          <cell r="D14">
            <v>1179</v>
          </cell>
          <cell r="E14">
            <v>89</v>
          </cell>
          <cell r="F14">
            <v>7.5499999999999998E-2</v>
          </cell>
          <cell r="G14">
            <v>0</v>
          </cell>
          <cell r="H14">
            <v>59</v>
          </cell>
          <cell r="I14">
            <v>118</v>
          </cell>
          <cell r="J14">
            <v>177</v>
          </cell>
          <cell r="K14">
            <v>236</v>
          </cell>
          <cell r="L14">
            <v>295</v>
          </cell>
          <cell r="M14">
            <v>413</v>
          </cell>
          <cell r="N14">
            <v>0</v>
          </cell>
          <cell r="O14">
            <v>0</v>
          </cell>
          <cell r="P14">
            <v>0</v>
          </cell>
          <cell r="Q14">
            <v>0</v>
          </cell>
          <cell r="R14">
            <v>1530</v>
          </cell>
          <cell r="S14">
            <v>0</v>
          </cell>
          <cell r="T14">
            <v>0</v>
          </cell>
          <cell r="U14">
            <v>1530</v>
          </cell>
        </row>
        <row r="15">
          <cell r="B15">
            <v>337</v>
          </cell>
          <cell r="C15">
            <v>5425</v>
          </cell>
          <cell r="D15">
            <v>495</v>
          </cell>
          <cell r="E15">
            <v>66</v>
          </cell>
          <cell r="F15">
            <v>0.1333</v>
          </cell>
          <cell r="G15">
            <v>15698</v>
          </cell>
          <cell r="H15">
            <v>25</v>
          </cell>
          <cell r="I15">
            <v>50</v>
          </cell>
          <cell r="J15">
            <v>74</v>
          </cell>
          <cell r="K15">
            <v>99</v>
          </cell>
          <cell r="L15">
            <v>124</v>
          </cell>
          <cell r="M15">
            <v>173</v>
          </cell>
          <cell r="N15">
            <v>0</v>
          </cell>
          <cell r="O15">
            <v>0</v>
          </cell>
          <cell r="P15">
            <v>0</v>
          </cell>
          <cell r="Q15">
            <v>0</v>
          </cell>
          <cell r="R15">
            <v>2091</v>
          </cell>
          <cell r="S15">
            <v>3264</v>
          </cell>
          <cell r="T15">
            <v>0</v>
          </cell>
          <cell r="U15">
            <v>5355</v>
          </cell>
        </row>
        <row r="16">
          <cell r="B16">
            <v>339</v>
          </cell>
          <cell r="C16">
            <v>5420</v>
          </cell>
          <cell r="D16">
            <v>1108</v>
          </cell>
          <cell r="E16">
            <v>48</v>
          </cell>
          <cell r="F16">
            <v>4.3299999999999998E-2</v>
          </cell>
          <cell r="G16">
            <v>0</v>
          </cell>
          <cell r="H16">
            <v>55</v>
          </cell>
          <cell r="I16">
            <v>111</v>
          </cell>
          <cell r="J16">
            <v>166</v>
          </cell>
          <cell r="K16">
            <v>222</v>
          </cell>
          <cell r="L16">
            <v>277</v>
          </cell>
          <cell r="M16">
            <v>388</v>
          </cell>
          <cell r="N16">
            <v>0</v>
          </cell>
          <cell r="O16">
            <v>0</v>
          </cell>
          <cell r="P16">
            <v>0</v>
          </cell>
          <cell r="Q16">
            <v>0</v>
          </cell>
          <cell r="R16">
            <v>0</v>
          </cell>
          <cell r="S16">
            <v>0</v>
          </cell>
          <cell r="T16">
            <v>0</v>
          </cell>
          <cell r="U16">
            <v>0</v>
          </cell>
        </row>
        <row r="17">
          <cell r="B17">
            <v>340</v>
          </cell>
          <cell r="C17">
            <v>5400</v>
          </cell>
          <cell r="D17">
            <v>568</v>
          </cell>
          <cell r="E17">
            <v>11</v>
          </cell>
          <cell r="F17">
            <v>1.9400000000000001E-2</v>
          </cell>
          <cell r="G17">
            <v>0</v>
          </cell>
          <cell r="H17">
            <v>28</v>
          </cell>
          <cell r="I17">
            <v>57</v>
          </cell>
          <cell r="J17">
            <v>85</v>
          </cell>
          <cell r="K17">
            <v>114</v>
          </cell>
          <cell r="L17">
            <v>142</v>
          </cell>
          <cell r="M17">
            <v>199</v>
          </cell>
          <cell r="N17">
            <v>0</v>
          </cell>
          <cell r="O17">
            <v>0</v>
          </cell>
          <cell r="P17">
            <v>0</v>
          </cell>
          <cell r="Q17">
            <v>0</v>
          </cell>
          <cell r="R17">
            <v>0</v>
          </cell>
          <cell r="S17">
            <v>0</v>
          </cell>
          <cell r="T17">
            <v>0</v>
          </cell>
          <cell r="U17">
            <v>0</v>
          </cell>
        </row>
        <row r="18">
          <cell r="B18">
            <v>341</v>
          </cell>
          <cell r="C18">
            <v>5413</v>
          </cell>
          <cell r="D18">
            <v>502</v>
          </cell>
          <cell r="E18">
            <v>124</v>
          </cell>
          <cell r="F18">
            <v>0.247</v>
          </cell>
          <cell r="G18">
            <v>26765</v>
          </cell>
          <cell r="H18">
            <v>25</v>
          </cell>
          <cell r="I18">
            <v>50</v>
          </cell>
          <cell r="J18">
            <v>75</v>
          </cell>
          <cell r="K18">
            <v>100</v>
          </cell>
          <cell r="L18">
            <v>126</v>
          </cell>
          <cell r="M18">
            <v>176</v>
          </cell>
          <cell r="N18">
            <v>34692</v>
          </cell>
          <cell r="O18">
            <v>0</v>
          </cell>
          <cell r="P18">
            <v>0</v>
          </cell>
          <cell r="Q18">
            <v>34692</v>
          </cell>
          <cell r="R18">
            <v>5049</v>
          </cell>
          <cell r="S18">
            <v>15096</v>
          </cell>
          <cell r="T18">
            <v>6120</v>
          </cell>
          <cell r="U18">
            <v>26265</v>
          </cell>
        </row>
        <row r="19">
          <cell r="B19">
            <v>342</v>
          </cell>
          <cell r="C19">
            <v>5404</v>
          </cell>
          <cell r="D19">
            <v>560</v>
          </cell>
          <cell r="E19">
            <v>19</v>
          </cell>
          <cell r="F19">
            <v>3.39E-2</v>
          </cell>
          <cell r="G19">
            <v>0</v>
          </cell>
          <cell r="H19">
            <v>28</v>
          </cell>
          <cell r="I19">
            <v>56</v>
          </cell>
          <cell r="J19">
            <v>84</v>
          </cell>
          <cell r="K19">
            <v>112</v>
          </cell>
          <cell r="L19">
            <v>140</v>
          </cell>
          <cell r="M19">
            <v>196</v>
          </cell>
          <cell r="N19">
            <v>0</v>
          </cell>
          <cell r="O19">
            <v>0</v>
          </cell>
          <cell r="P19">
            <v>0</v>
          </cell>
          <cell r="Q19">
            <v>0</v>
          </cell>
          <cell r="R19">
            <v>0</v>
          </cell>
          <cell r="S19">
            <v>0</v>
          </cell>
          <cell r="T19">
            <v>0</v>
          </cell>
          <cell r="U19">
            <v>0</v>
          </cell>
        </row>
        <row r="20">
          <cell r="B20">
            <v>343</v>
          </cell>
          <cell r="C20">
            <v>4040</v>
          </cell>
          <cell r="D20">
            <v>752</v>
          </cell>
          <cell r="E20">
            <v>98</v>
          </cell>
          <cell r="F20">
            <v>0.1303</v>
          </cell>
          <cell r="G20">
            <v>11884</v>
          </cell>
          <cell r="H20">
            <v>38</v>
          </cell>
          <cell r="I20">
            <v>75</v>
          </cell>
          <cell r="J20">
            <v>113</v>
          </cell>
          <cell r="K20">
            <v>150</v>
          </cell>
          <cell r="L20">
            <v>188</v>
          </cell>
          <cell r="M20">
            <v>263</v>
          </cell>
          <cell r="N20">
            <v>0</v>
          </cell>
          <cell r="O20">
            <v>0</v>
          </cell>
          <cell r="P20">
            <v>0</v>
          </cell>
          <cell r="Q20">
            <v>0</v>
          </cell>
          <cell r="R20">
            <v>3060</v>
          </cell>
          <cell r="S20">
            <v>4692</v>
          </cell>
          <cell r="T20">
            <v>0</v>
          </cell>
          <cell r="U20">
            <v>7752</v>
          </cell>
        </row>
        <row r="21">
          <cell r="B21">
            <v>344</v>
          </cell>
          <cell r="C21">
            <v>4002</v>
          </cell>
          <cell r="D21">
            <v>611</v>
          </cell>
          <cell r="E21">
            <v>6</v>
          </cell>
          <cell r="F21">
            <v>9.7999999999999997E-3</v>
          </cell>
          <cell r="G21">
            <v>0</v>
          </cell>
          <cell r="H21">
            <v>31</v>
          </cell>
          <cell r="I21">
            <v>61</v>
          </cell>
          <cell r="J21">
            <v>92</v>
          </cell>
          <cell r="K21">
            <v>122</v>
          </cell>
          <cell r="L21">
            <v>153</v>
          </cell>
          <cell r="M21">
            <v>214</v>
          </cell>
          <cell r="N21">
            <v>0</v>
          </cell>
          <cell r="O21">
            <v>0</v>
          </cell>
          <cell r="P21">
            <v>0</v>
          </cell>
          <cell r="Q21">
            <v>0</v>
          </cell>
          <cell r="R21">
            <v>0</v>
          </cell>
          <cell r="S21">
            <v>0</v>
          </cell>
          <cell r="T21">
            <v>0</v>
          </cell>
          <cell r="U21">
            <v>0</v>
          </cell>
        </row>
        <row r="22">
          <cell r="B22">
            <v>346</v>
          </cell>
          <cell r="C22">
            <v>5407</v>
          </cell>
          <cell r="D22">
            <v>1145</v>
          </cell>
          <cell r="E22">
            <v>61</v>
          </cell>
          <cell r="F22">
            <v>5.33E-2</v>
          </cell>
          <cell r="G22">
            <v>0</v>
          </cell>
          <cell r="H22">
            <v>57</v>
          </cell>
          <cell r="I22">
            <v>115</v>
          </cell>
          <cell r="J22">
            <v>172</v>
          </cell>
          <cell r="K22">
            <v>229</v>
          </cell>
          <cell r="L22">
            <v>286</v>
          </cell>
          <cell r="M22">
            <v>401</v>
          </cell>
          <cell r="N22">
            <v>0</v>
          </cell>
          <cell r="O22">
            <v>0</v>
          </cell>
          <cell r="P22">
            <v>0</v>
          </cell>
          <cell r="Q22">
            <v>0</v>
          </cell>
          <cell r="R22">
            <v>204</v>
          </cell>
          <cell r="S22">
            <v>0</v>
          </cell>
          <cell r="T22">
            <v>0</v>
          </cell>
          <cell r="U22">
            <v>204</v>
          </cell>
        </row>
        <row r="23">
          <cell r="B23">
            <v>348</v>
          </cell>
          <cell r="C23">
            <v>4068</v>
          </cell>
          <cell r="D23">
            <v>603</v>
          </cell>
          <cell r="E23">
            <v>39</v>
          </cell>
          <cell r="F23">
            <v>6.4699999999999994E-2</v>
          </cell>
          <cell r="G23">
            <v>10241</v>
          </cell>
          <cell r="H23">
            <v>30</v>
          </cell>
          <cell r="I23">
            <v>60</v>
          </cell>
          <cell r="J23">
            <v>90</v>
          </cell>
          <cell r="K23">
            <v>121</v>
          </cell>
          <cell r="L23">
            <v>151</v>
          </cell>
          <cell r="M23">
            <v>211</v>
          </cell>
          <cell r="N23">
            <v>0</v>
          </cell>
          <cell r="O23">
            <v>0</v>
          </cell>
          <cell r="P23">
            <v>0</v>
          </cell>
          <cell r="Q23">
            <v>0</v>
          </cell>
          <cell r="R23">
            <v>459</v>
          </cell>
          <cell r="S23">
            <v>0</v>
          </cell>
          <cell r="T23">
            <v>0</v>
          </cell>
          <cell r="U23">
            <v>459</v>
          </cell>
        </row>
        <row r="24">
          <cell r="B24">
            <v>349</v>
          </cell>
          <cell r="C24">
            <v>4513</v>
          </cell>
          <cell r="D24">
            <v>869</v>
          </cell>
          <cell r="E24">
            <v>18</v>
          </cell>
          <cell r="F24">
            <v>2.07E-2</v>
          </cell>
          <cell r="G24">
            <v>0</v>
          </cell>
          <cell r="H24">
            <v>43</v>
          </cell>
          <cell r="I24">
            <v>87</v>
          </cell>
          <cell r="J24">
            <v>130</v>
          </cell>
          <cell r="K24">
            <v>174</v>
          </cell>
          <cell r="L24">
            <v>217</v>
          </cell>
          <cell r="M24">
            <v>304</v>
          </cell>
          <cell r="N24">
            <v>0</v>
          </cell>
          <cell r="O24">
            <v>0</v>
          </cell>
          <cell r="P24">
            <v>0</v>
          </cell>
          <cell r="Q24">
            <v>0</v>
          </cell>
          <cell r="R24">
            <v>0</v>
          </cell>
          <cell r="S24">
            <v>0</v>
          </cell>
          <cell r="T24">
            <v>0</v>
          </cell>
          <cell r="U24">
            <v>0</v>
          </cell>
        </row>
        <row r="25">
          <cell r="B25">
            <v>351</v>
          </cell>
          <cell r="C25">
            <v>4008</v>
          </cell>
          <cell r="D25">
            <v>677</v>
          </cell>
          <cell r="E25">
            <v>145</v>
          </cell>
          <cell r="F25">
            <v>0.2142</v>
          </cell>
          <cell r="G25">
            <v>34244</v>
          </cell>
          <cell r="H25">
            <v>34</v>
          </cell>
          <cell r="I25">
            <v>68</v>
          </cell>
          <cell r="J25">
            <v>102</v>
          </cell>
          <cell r="K25">
            <v>135</v>
          </cell>
          <cell r="L25">
            <v>169</v>
          </cell>
          <cell r="M25">
            <v>237</v>
          </cell>
          <cell r="N25">
            <v>30444</v>
          </cell>
          <cell r="O25">
            <v>0</v>
          </cell>
          <cell r="P25">
            <v>0</v>
          </cell>
          <cell r="Q25">
            <v>30444</v>
          </cell>
          <cell r="R25">
            <v>5661</v>
          </cell>
          <cell r="S25">
            <v>15708</v>
          </cell>
          <cell r="T25">
            <v>2550</v>
          </cell>
          <cell r="U25">
            <v>23919</v>
          </cell>
        </row>
        <row r="26">
          <cell r="B26">
            <v>355</v>
          </cell>
          <cell r="C26">
            <v>5421</v>
          </cell>
          <cell r="D26">
            <v>754</v>
          </cell>
          <cell r="E26">
            <v>175</v>
          </cell>
          <cell r="F26">
            <v>0.2321</v>
          </cell>
          <cell r="G26">
            <v>17766</v>
          </cell>
          <cell r="H26">
            <v>38</v>
          </cell>
          <cell r="I26">
            <v>75</v>
          </cell>
          <cell r="J26">
            <v>113</v>
          </cell>
          <cell r="K26">
            <v>151</v>
          </cell>
          <cell r="L26">
            <v>189</v>
          </cell>
          <cell r="M26">
            <v>264</v>
          </cell>
          <cell r="N26">
            <v>43896</v>
          </cell>
          <cell r="O26">
            <v>0</v>
          </cell>
          <cell r="P26">
            <v>0</v>
          </cell>
          <cell r="Q26">
            <v>43896</v>
          </cell>
          <cell r="R26">
            <v>6987</v>
          </cell>
          <cell r="S26">
            <v>20400</v>
          </cell>
          <cell r="T26">
            <v>6120</v>
          </cell>
          <cell r="U26">
            <v>33507</v>
          </cell>
        </row>
        <row r="27">
          <cell r="B27">
            <v>360</v>
          </cell>
          <cell r="C27">
            <v>5427</v>
          </cell>
          <cell r="D27">
            <v>935</v>
          </cell>
          <cell r="E27">
            <v>92</v>
          </cell>
          <cell r="F27">
            <v>9.8400000000000001E-2</v>
          </cell>
          <cell r="G27">
            <v>0</v>
          </cell>
          <cell r="H27">
            <v>47</v>
          </cell>
          <cell r="I27">
            <v>94</v>
          </cell>
          <cell r="J27">
            <v>140</v>
          </cell>
          <cell r="K27">
            <v>187</v>
          </cell>
          <cell r="L27">
            <v>234</v>
          </cell>
          <cell r="M27">
            <v>327</v>
          </cell>
          <cell r="N27">
            <v>0</v>
          </cell>
          <cell r="O27">
            <v>0</v>
          </cell>
          <cell r="P27">
            <v>0</v>
          </cell>
          <cell r="Q27">
            <v>0</v>
          </cell>
          <cell r="R27">
            <v>2295</v>
          </cell>
          <cell r="S27">
            <v>0</v>
          </cell>
          <cell r="T27">
            <v>0</v>
          </cell>
          <cell r="U27">
            <v>2295</v>
          </cell>
        </row>
        <row r="28">
          <cell r="B28">
            <v>363</v>
          </cell>
          <cell r="C28">
            <v>5411</v>
          </cell>
          <cell r="D28">
            <v>1180</v>
          </cell>
          <cell r="E28">
            <v>33</v>
          </cell>
          <cell r="F28">
            <v>2.8000000000000001E-2</v>
          </cell>
          <cell r="G28">
            <v>0</v>
          </cell>
          <cell r="H28">
            <v>59</v>
          </cell>
          <cell r="I28">
            <v>118</v>
          </cell>
          <cell r="J28">
            <v>177</v>
          </cell>
          <cell r="K28">
            <v>236</v>
          </cell>
          <cell r="L28">
            <v>295</v>
          </cell>
          <cell r="M28">
            <v>413</v>
          </cell>
          <cell r="N28">
            <v>0</v>
          </cell>
          <cell r="O28">
            <v>0</v>
          </cell>
          <cell r="P28">
            <v>0</v>
          </cell>
          <cell r="Q28">
            <v>0</v>
          </cell>
          <cell r="R28">
            <v>0</v>
          </cell>
          <cell r="S28">
            <v>0</v>
          </cell>
          <cell r="T28">
            <v>0</v>
          </cell>
          <cell r="U28">
            <v>0</v>
          </cell>
        </row>
        <row r="29">
          <cell r="B29">
            <v>369</v>
          </cell>
          <cell r="C29">
            <v>4064</v>
          </cell>
          <cell r="D29">
            <v>1058</v>
          </cell>
          <cell r="E29">
            <v>61</v>
          </cell>
          <cell r="F29">
            <v>5.7700000000000001E-2</v>
          </cell>
          <cell r="G29">
            <v>0</v>
          </cell>
          <cell r="H29">
            <v>53</v>
          </cell>
          <cell r="I29">
            <v>106</v>
          </cell>
          <cell r="J29">
            <v>159</v>
          </cell>
          <cell r="K29">
            <v>212</v>
          </cell>
          <cell r="L29">
            <v>265</v>
          </cell>
          <cell r="M29">
            <v>370</v>
          </cell>
          <cell r="N29">
            <v>0</v>
          </cell>
          <cell r="O29">
            <v>0</v>
          </cell>
          <cell r="P29">
            <v>0</v>
          </cell>
          <cell r="Q29">
            <v>0</v>
          </cell>
          <cell r="R29">
            <v>408</v>
          </cell>
          <cell r="S29">
            <v>0</v>
          </cell>
          <cell r="T29">
            <v>0</v>
          </cell>
          <cell r="U29">
            <v>408</v>
          </cell>
        </row>
        <row r="30">
          <cell r="B30">
            <v>372</v>
          </cell>
          <cell r="C30">
            <v>5410</v>
          </cell>
          <cell r="D30">
            <v>706</v>
          </cell>
          <cell r="E30">
            <v>33</v>
          </cell>
          <cell r="F30">
            <v>4.6699999999999998E-2</v>
          </cell>
          <cell r="G30">
            <v>0</v>
          </cell>
          <cell r="H30">
            <v>35</v>
          </cell>
          <cell r="I30">
            <v>71</v>
          </cell>
          <cell r="J30">
            <v>106</v>
          </cell>
          <cell r="K30">
            <v>141</v>
          </cell>
          <cell r="L30">
            <v>177</v>
          </cell>
          <cell r="M30">
            <v>247</v>
          </cell>
          <cell r="N30">
            <v>0</v>
          </cell>
          <cell r="O30">
            <v>0</v>
          </cell>
          <cell r="P30">
            <v>0</v>
          </cell>
          <cell r="Q30">
            <v>0</v>
          </cell>
          <cell r="R30">
            <v>0</v>
          </cell>
          <cell r="S30">
            <v>0</v>
          </cell>
          <cell r="T30">
            <v>0</v>
          </cell>
          <cell r="U30">
            <v>0</v>
          </cell>
        </row>
        <row r="31">
          <cell r="B31">
            <v>373</v>
          </cell>
          <cell r="C31">
            <v>5424</v>
          </cell>
          <cell r="D31">
            <v>663</v>
          </cell>
          <cell r="E31">
            <v>76</v>
          </cell>
          <cell r="F31">
            <v>0.11459999999999999</v>
          </cell>
          <cell r="G31">
            <v>9692</v>
          </cell>
          <cell r="H31">
            <v>33</v>
          </cell>
          <cell r="I31">
            <v>66</v>
          </cell>
          <cell r="J31">
            <v>99</v>
          </cell>
          <cell r="K31">
            <v>133</v>
          </cell>
          <cell r="L31">
            <v>166</v>
          </cell>
          <cell r="M31">
            <v>232</v>
          </cell>
          <cell r="N31">
            <v>0</v>
          </cell>
          <cell r="O31">
            <v>0</v>
          </cell>
          <cell r="P31">
            <v>0</v>
          </cell>
          <cell r="Q31">
            <v>0</v>
          </cell>
          <cell r="R31">
            <v>2193</v>
          </cell>
          <cell r="S31">
            <v>2040</v>
          </cell>
          <cell r="T31">
            <v>0</v>
          </cell>
          <cell r="U31">
            <v>4233</v>
          </cell>
        </row>
        <row r="32">
          <cell r="B32">
            <v>374</v>
          </cell>
          <cell r="C32">
            <v>4032</v>
          </cell>
          <cell r="D32">
            <v>961</v>
          </cell>
          <cell r="E32">
            <v>92</v>
          </cell>
          <cell r="F32">
            <v>9.5699999999999993E-2</v>
          </cell>
          <cell r="G32">
            <v>0</v>
          </cell>
          <cell r="H32">
            <v>48</v>
          </cell>
          <cell r="I32">
            <v>96</v>
          </cell>
          <cell r="J32">
            <v>144</v>
          </cell>
          <cell r="K32">
            <v>192</v>
          </cell>
          <cell r="L32">
            <v>240</v>
          </cell>
          <cell r="M32">
            <v>336</v>
          </cell>
          <cell r="N32">
            <v>0</v>
          </cell>
          <cell r="O32">
            <v>0</v>
          </cell>
          <cell r="P32">
            <v>0</v>
          </cell>
          <cell r="Q32">
            <v>0</v>
          </cell>
          <cell r="R32">
            <v>2244</v>
          </cell>
          <cell r="S32">
            <v>0</v>
          </cell>
          <cell r="T32">
            <v>0</v>
          </cell>
          <cell r="U32">
            <v>2244</v>
          </cell>
        </row>
        <row r="33">
          <cell r="B33">
            <v>375</v>
          </cell>
          <cell r="C33">
            <v>5401</v>
          </cell>
          <cell r="D33">
            <v>610</v>
          </cell>
          <cell r="E33">
            <v>4</v>
          </cell>
          <cell r="F33">
            <v>6.6E-3</v>
          </cell>
          <cell r="G33">
            <v>0</v>
          </cell>
          <cell r="H33">
            <v>31</v>
          </cell>
          <cell r="I33">
            <v>61</v>
          </cell>
          <cell r="J33">
            <v>92</v>
          </cell>
          <cell r="K33">
            <v>122</v>
          </cell>
          <cell r="L33">
            <v>153</v>
          </cell>
          <cell r="M33">
            <v>214</v>
          </cell>
          <cell r="N33">
            <v>0</v>
          </cell>
          <cell r="O33">
            <v>0</v>
          </cell>
          <cell r="P33">
            <v>0</v>
          </cell>
          <cell r="Q33">
            <v>0</v>
          </cell>
          <cell r="R33">
            <v>0</v>
          </cell>
          <cell r="S33">
            <v>0</v>
          </cell>
          <cell r="T33">
            <v>0</v>
          </cell>
          <cell r="U33">
            <v>0</v>
          </cell>
        </row>
        <row r="34">
          <cell r="B34">
            <v>377</v>
          </cell>
          <cell r="C34">
            <v>5402</v>
          </cell>
          <cell r="D34">
            <v>642</v>
          </cell>
          <cell r="E34">
            <v>5</v>
          </cell>
          <cell r="F34">
            <v>7.7999999999999996E-3</v>
          </cell>
          <cell r="G34">
            <v>0</v>
          </cell>
          <cell r="H34">
            <v>32</v>
          </cell>
          <cell r="I34">
            <v>64</v>
          </cell>
          <cell r="J34">
            <v>96</v>
          </cell>
          <cell r="K34">
            <v>128</v>
          </cell>
          <cell r="L34">
            <v>161</v>
          </cell>
          <cell r="M34">
            <v>225</v>
          </cell>
          <cell r="N34">
            <v>0</v>
          </cell>
          <cell r="O34">
            <v>0</v>
          </cell>
          <cell r="P34">
            <v>0</v>
          </cell>
          <cell r="Q34">
            <v>0</v>
          </cell>
          <cell r="R34">
            <v>0</v>
          </cell>
          <cell r="S34">
            <v>0</v>
          </cell>
          <cell r="T34">
            <v>0</v>
          </cell>
          <cell r="U34">
            <v>0</v>
          </cell>
        </row>
        <row r="35">
          <cell r="B35">
            <v>379</v>
          </cell>
          <cell r="C35">
            <v>5428</v>
          </cell>
          <cell r="D35">
            <v>653</v>
          </cell>
          <cell r="E35">
            <v>22</v>
          </cell>
          <cell r="F35">
            <v>3.3700000000000001E-2</v>
          </cell>
          <cell r="G35">
            <v>0</v>
          </cell>
          <cell r="H35">
            <v>33</v>
          </cell>
          <cell r="I35">
            <v>65</v>
          </cell>
          <cell r="J35">
            <v>98</v>
          </cell>
          <cell r="K35">
            <v>131</v>
          </cell>
          <cell r="L35">
            <v>163</v>
          </cell>
          <cell r="M35">
            <v>229</v>
          </cell>
          <cell r="N35">
            <v>0</v>
          </cell>
          <cell r="O35">
            <v>0</v>
          </cell>
          <cell r="P35">
            <v>0</v>
          </cell>
          <cell r="Q35">
            <v>0</v>
          </cell>
          <cell r="R35">
            <v>0</v>
          </cell>
          <cell r="S35">
            <v>0</v>
          </cell>
          <cell r="T35">
            <v>0</v>
          </cell>
          <cell r="U35">
            <v>0</v>
          </cell>
        </row>
        <row r="36">
          <cell r="B36">
            <v>380</v>
          </cell>
          <cell r="C36">
            <v>4001</v>
          </cell>
          <cell r="D36">
            <v>550</v>
          </cell>
          <cell r="E36">
            <v>6</v>
          </cell>
          <cell r="F36">
            <v>1.09E-2</v>
          </cell>
          <cell r="G36">
            <v>0</v>
          </cell>
          <cell r="H36">
            <v>28</v>
          </cell>
          <cell r="I36">
            <v>55</v>
          </cell>
          <cell r="J36">
            <v>83</v>
          </cell>
          <cell r="K36">
            <v>110</v>
          </cell>
          <cell r="L36">
            <v>138</v>
          </cell>
          <cell r="M36">
            <v>193</v>
          </cell>
          <cell r="N36">
            <v>0</v>
          </cell>
          <cell r="O36">
            <v>0</v>
          </cell>
          <cell r="P36">
            <v>0</v>
          </cell>
          <cell r="Q36">
            <v>0</v>
          </cell>
          <cell r="R36">
            <v>0</v>
          </cell>
          <cell r="S36">
            <v>0</v>
          </cell>
          <cell r="T36">
            <v>0</v>
          </cell>
          <cell r="U36">
            <v>0</v>
          </cell>
        </row>
        <row r="37">
          <cell r="B37">
            <v>381</v>
          </cell>
          <cell r="C37">
            <v>4600</v>
          </cell>
          <cell r="D37">
            <v>1151</v>
          </cell>
          <cell r="E37">
            <v>89</v>
          </cell>
          <cell r="F37">
            <v>7.7299999999999994E-2</v>
          </cell>
          <cell r="G37">
            <v>0</v>
          </cell>
          <cell r="H37">
            <v>58</v>
          </cell>
          <cell r="I37">
            <v>115</v>
          </cell>
          <cell r="J37">
            <v>173</v>
          </cell>
          <cell r="K37">
            <v>230</v>
          </cell>
          <cell r="L37">
            <v>288</v>
          </cell>
          <cell r="M37">
            <v>403</v>
          </cell>
          <cell r="N37">
            <v>0</v>
          </cell>
          <cell r="O37">
            <v>0</v>
          </cell>
          <cell r="P37">
            <v>0</v>
          </cell>
          <cell r="Q37">
            <v>0</v>
          </cell>
          <cell r="R37">
            <v>1581</v>
          </cell>
          <cell r="S37">
            <v>0</v>
          </cell>
          <cell r="T37">
            <v>0</v>
          </cell>
          <cell r="U37">
            <v>1581</v>
          </cell>
        </row>
        <row r="38">
          <cell r="B38">
            <v>383</v>
          </cell>
          <cell r="C38">
            <v>5416</v>
          </cell>
          <cell r="D38">
            <v>584</v>
          </cell>
          <cell r="E38">
            <v>93</v>
          </cell>
          <cell r="F38">
            <v>0.15920000000000001</v>
          </cell>
          <cell r="G38">
            <v>9832</v>
          </cell>
          <cell r="H38">
            <v>29</v>
          </cell>
          <cell r="I38">
            <v>58</v>
          </cell>
          <cell r="J38">
            <v>88</v>
          </cell>
          <cell r="K38">
            <v>117</v>
          </cell>
          <cell r="L38">
            <v>146</v>
          </cell>
          <cell r="M38">
            <v>204</v>
          </cell>
          <cell r="N38">
            <v>3540</v>
          </cell>
          <cell r="O38">
            <v>0</v>
          </cell>
          <cell r="P38">
            <v>0</v>
          </cell>
          <cell r="Q38">
            <v>3540</v>
          </cell>
          <cell r="R38">
            <v>3264</v>
          </cell>
          <cell r="S38">
            <v>7140</v>
          </cell>
          <cell r="T38">
            <v>0</v>
          </cell>
          <cell r="U38">
            <v>10404</v>
          </cell>
        </row>
        <row r="39">
          <cell r="B39">
            <v>386</v>
          </cell>
          <cell r="C39">
            <v>5417</v>
          </cell>
          <cell r="D39">
            <v>423</v>
          </cell>
          <cell r="E39">
            <v>38</v>
          </cell>
          <cell r="F39">
            <v>8.9800000000000005E-2</v>
          </cell>
          <cell r="G39">
            <v>0</v>
          </cell>
          <cell r="H39">
            <v>21</v>
          </cell>
          <cell r="I39">
            <v>42</v>
          </cell>
          <cell r="J39">
            <v>63</v>
          </cell>
          <cell r="K39">
            <v>85</v>
          </cell>
          <cell r="L39">
            <v>106</v>
          </cell>
          <cell r="M39">
            <v>148</v>
          </cell>
          <cell r="N39">
            <v>0</v>
          </cell>
          <cell r="O39">
            <v>0</v>
          </cell>
          <cell r="P39">
            <v>0</v>
          </cell>
          <cell r="Q39">
            <v>0</v>
          </cell>
          <cell r="R39">
            <v>867</v>
          </cell>
          <cell r="S39">
            <v>0</v>
          </cell>
          <cell r="T39">
            <v>0</v>
          </cell>
          <cell r="U39">
            <v>867</v>
          </cell>
        </row>
        <row r="40">
          <cell r="B40">
            <v>388</v>
          </cell>
          <cell r="C40">
            <v>5406</v>
          </cell>
          <cell r="D40">
            <v>1219</v>
          </cell>
          <cell r="E40">
            <v>26</v>
          </cell>
          <cell r="F40">
            <v>2.1299999999999999E-2</v>
          </cell>
          <cell r="G40">
            <v>0</v>
          </cell>
          <cell r="H40">
            <v>61</v>
          </cell>
          <cell r="I40">
            <v>122</v>
          </cell>
          <cell r="J40">
            <v>183</v>
          </cell>
          <cell r="K40">
            <v>244</v>
          </cell>
          <cell r="L40">
            <v>305</v>
          </cell>
          <cell r="M40">
            <v>427</v>
          </cell>
          <cell r="N40">
            <v>0</v>
          </cell>
          <cell r="O40">
            <v>0</v>
          </cell>
          <cell r="P40">
            <v>0</v>
          </cell>
          <cell r="Q40">
            <v>0</v>
          </cell>
          <cell r="R40">
            <v>0</v>
          </cell>
          <cell r="S40">
            <v>0</v>
          </cell>
          <cell r="T40">
            <v>0</v>
          </cell>
          <cell r="U40">
            <v>0</v>
          </cell>
        </row>
        <row r="41">
          <cell r="B41">
            <v>389</v>
          </cell>
          <cell r="C41">
            <v>4012</v>
          </cell>
          <cell r="D41">
            <v>663</v>
          </cell>
          <cell r="E41">
            <v>109</v>
          </cell>
          <cell r="F41">
            <v>0.16439999999999999</v>
          </cell>
          <cell r="G41">
            <v>7692</v>
          </cell>
          <cell r="H41">
            <v>33</v>
          </cell>
          <cell r="I41">
            <v>66</v>
          </cell>
          <cell r="J41">
            <v>99</v>
          </cell>
          <cell r="K41">
            <v>133</v>
          </cell>
          <cell r="L41">
            <v>166</v>
          </cell>
          <cell r="M41">
            <v>232</v>
          </cell>
          <cell r="N41">
            <v>7080</v>
          </cell>
          <cell r="O41">
            <v>0</v>
          </cell>
          <cell r="P41">
            <v>0</v>
          </cell>
          <cell r="Q41">
            <v>7080</v>
          </cell>
          <cell r="R41">
            <v>3876</v>
          </cell>
          <cell r="S41">
            <v>8772</v>
          </cell>
          <cell r="T41">
            <v>0</v>
          </cell>
          <cell r="U41">
            <v>12648</v>
          </cell>
        </row>
        <row r="42">
          <cell r="B42">
            <v>391</v>
          </cell>
          <cell r="C42">
            <v>5405</v>
          </cell>
          <cell r="D42">
            <v>1381</v>
          </cell>
          <cell r="E42">
            <v>99</v>
          </cell>
          <cell r="F42">
            <v>7.17E-2</v>
          </cell>
          <cell r="G42">
            <v>0</v>
          </cell>
          <cell r="H42">
            <v>69</v>
          </cell>
          <cell r="I42">
            <v>138</v>
          </cell>
          <cell r="J42">
            <v>207</v>
          </cell>
          <cell r="K42">
            <v>276</v>
          </cell>
          <cell r="L42">
            <v>345</v>
          </cell>
          <cell r="M42">
            <v>483</v>
          </cell>
          <cell r="N42">
            <v>0</v>
          </cell>
          <cell r="O42">
            <v>0</v>
          </cell>
          <cell r="P42">
            <v>0</v>
          </cell>
          <cell r="Q42">
            <v>0</v>
          </cell>
          <cell r="R42">
            <v>1530</v>
          </cell>
          <cell r="S42">
            <v>0</v>
          </cell>
          <cell r="T42">
            <v>0</v>
          </cell>
          <cell r="U42">
            <v>1530</v>
          </cell>
        </row>
        <row r="43">
          <cell r="B43">
            <v>392</v>
          </cell>
          <cell r="C43">
            <v>5415</v>
          </cell>
          <cell r="D43">
            <v>797</v>
          </cell>
          <cell r="E43">
            <v>27</v>
          </cell>
          <cell r="F43">
            <v>3.39E-2</v>
          </cell>
          <cell r="G43">
            <v>0</v>
          </cell>
          <cell r="H43">
            <v>40</v>
          </cell>
          <cell r="I43">
            <v>80</v>
          </cell>
          <cell r="J43">
            <v>120</v>
          </cell>
          <cell r="K43">
            <v>159</v>
          </cell>
          <cell r="L43">
            <v>199</v>
          </cell>
          <cell r="M43">
            <v>279</v>
          </cell>
          <cell r="N43">
            <v>0</v>
          </cell>
          <cell r="O43">
            <v>0</v>
          </cell>
          <cell r="P43">
            <v>0</v>
          </cell>
          <cell r="Q43">
            <v>0</v>
          </cell>
          <cell r="R43">
            <v>0</v>
          </cell>
          <cell r="S43">
            <v>0</v>
          </cell>
          <cell r="T43">
            <v>0</v>
          </cell>
          <cell r="U43">
            <v>0</v>
          </cell>
        </row>
        <row r="44">
          <cell r="B44">
            <v>394</v>
          </cell>
          <cell r="C44">
            <v>5426</v>
          </cell>
          <cell r="D44">
            <v>642</v>
          </cell>
          <cell r="E44">
            <v>160</v>
          </cell>
          <cell r="F44">
            <v>0.2492</v>
          </cell>
          <cell r="G44">
            <v>20522</v>
          </cell>
          <cell r="H44">
            <v>32</v>
          </cell>
          <cell r="I44">
            <v>64</v>
          </cell>
          <cell r="J44">
            <v>96</v>
          </cell>
          <cell r="K44">
            <v>128</v>
          </cell>
          <cell r="L44">
            <v>161</v>
          </cell>
          <cell r="M44">
            <v>225</v>
          </cell>
          <cell r="N44">
            <v>45312</v>
          </cell>
          <cell r="O44">
            <v>0</v>
          </cell>
          <cell r="P44">
            <v>0</v>
          </cell>
          <cell r="Q44">
            <v>45312</v>
          </cell>
          <cell r="R44">
            <v>6528</v>
          </cell>
          <cell r="S44">
            <v>19584</v>
          </cell>
          <cell r="T44">
            <v>8160</v>
          </cell>
          <cell r="U44">
            <v>34272</v>
          </cell>
        </row>
        <row r="45">
          <cell r="B45">
            <v>396</v>
          </cell>
          <cell r="C45">
            <v>5418</v>
          </cell>
          <cell r="D45">
            <v>1333</v>
          </cell>
          <cell r="E45">
            <v>46</v>
          </cell>
          <cell r="F45">
            <v>3.4500000000000003E-2</v>
          </cell>
          <cell r="G45">
            <v>0</v>
          </cell>
          <cell r="H45">
            <v>67</v>
          </cell>
          <cell r="I45">
            <v>133</v>
          </cell>
          <cell r="J45">
            <v>200</v>
          </cell>
          <cell r="K45">
            <v>267</v>
          </cell>
          <cell r="L45">
            <v>333</v>
          </cell>
          <cell r="M45">
            <v>467</v>
          </cell>
          <cell r="N45">
            <v>0</v>
          </cell>
          <cell r="O45">
            <v>0</v>
          </cell>
          <cell r="P45">
            <v>0</v>
          </cell>
          <cell r="Q45">
            <v>0</v>
          </cell>
          <cell r="R45">
            <v>0</v>
          </cell>
          <cell r="S45">
            <v>0</v>
          </cell>
          <cell r="T45">
            <v>0</v>
          </cell>
          <cell r="U45">
            <v>0</v>
          </cell>
        </row>
        <row r="46">
          <cell r="B46">
            <v>398</v>
          </cell>
          <cell r="C46">
            <v>5403</v>
          </cell>
          <cell r="D46">
            <v>606</v>
          </cell>
          <cell r="E46">
            <v>3</v>
          </cell>
          <cell r="F46">
            <v>5.0000000000000001E-3</v>
          </cell>
          <cell r="G46">
            <v>0</v>
          </cell>
          <cell r="H46">
            <v>30</v>
          </cell>
          <cell r="I46">
            <v>61</v>
          </cell>
          <cell r="J46">
            <v>91</v>
          </cell>
          <cell r="K46">
            <v>121</v>
          </cell>
          <cell r="L46">
            <v>152</v>
          </cell>
          <cell r="M46">
            <v>212</v>
          </cell>
          <cell r="N46">
            <v>0</v>
          </cell>
          <cell r="O46">
            <v>0</v>
          </cell>
          <cell r="P46">
            <v>0</v>
          </cell>
          <cell r="Q46">
            <v>0</v>
          </cell>
          <cell r="R46">
            <v>0</v>
          </cell>
          <cell r="S46">
            <v>0</v>
          </cell>
          <cell r="T46">
            <v>0</v>
          </cell>
          <cell r="U46">
            <v>0</v>
          </cell>
        </row>
      </sheetData>
      <sheetData sheetId="12" refreshError="1"/>
      <sheetData sheetId="13" refreshError="1">
        <row r="3">
          <cell r="C3">
            <v>325</v>
          </cell>
          <cell r="D3">
            <v>5422</v>
          </cell>
          <cell r="E3">
            <v>1912099</v>
          </cell>
          <cell r="F3">
            <v>1924497</v>
          </cell>
          <cell r="G3">
            <v>-12398</v>
          </cell>
          <cell r="H3">
            <v>1073</v>
          </cell>
          <cell r="I3">
            <v>-11325</v>
          </cell>
        </row>
        <row r="4">
          <cell r="C4">
            <v>326</v>
          </cell>
          <cell r="D4">
            <v>4039</v>
          </cell>
          <cell r="E4">
            <v>900812</v>
          </cell>
          <cell r="F4">
            <v>907103</v>
          </cell>
          <cell r="G4">
            <v>-6291</v>
          </cell>
          <cell r="H4">
            <v>988</v>
          </cell>
          <cell r="I4">
            <v>-5303</v>
          </cell>
        </row>
        <row r="5">
          <cell r="C5">
            <v>327</v>
          </cell>
          <cell r="D5">
            <v>5423</v>
          </cell>
          <cell r="E5">
            <v>2229102</v>
          </cell>
          <cell r="F5">
            <v>2251552</v>
          </cell>
          <cell r="G5">
            <v>-22450</v>
          </cell>
          <cell r="H5">
            <v>2451</v>
          </cell>
          <cell r="I5">
            <v>-19999</v>
          </cell>
        </row>
        <row r="6">
          <cell r="C6">
            <v>328</v>
          </cell>
          <cell r="D6">
            <v>4024</v>
          </cell>
          <cell r="E6">
            <v>3871820</v>
          </cell>
          <cell r="F6">
            <v>3885893</v>
          </cell>
          <cell r="G6">
            <v>-14073</v>
          </cell>
          <cell r="H6">
            <v>2891</v>
          </cell>
          <cell r="I6">
            <v>-11182</v>
          </cell>
        </row>
        <row r="7">
          <cell r="C7">
            <v>330</v>
          </cell>
          <cell r="D7">
            <v>4015</v>
          </cell>
          <cell r="E7">
            <v>3130484</v>
          </cell>
          <cell r="F7">
            <v>3134483</v>
          </cell>
          <cell r="G7">
            <v>-3999</v>
          </cell>
          <cell r="H7">
            <v>4235</v>
          </cell>
          <cell r="I7">
            <v>236</v>
          </cell>
        </row>
        <row r="8">
          <cell r="C8">
            <v>331</v>
          </cell>
          <cell r="D8">
            <v>5408</v>
          </cell>
          <cell r="E8">
            <v>2998138</v>
          </cell>
          <cell r="F8">
            <v>2980918</v>
          </cell>
          <cell r="G8">
            <v>17220</v>
          </cell>
          <cell r="H8">
            <v>0</v>
          </cell>
          <cell r="I8">
            <v>17220</v>
          </cell>
        </row>
        <row r="9">
          <cell r="C9">
            <v>332</v>
          </cell>
          <cell r="D9">
            <v>5414</v>
          </cell>
          <cell r="E9">
            <v>2927261</v>
          </cell>
          <cell r="F9">
            <v>2921028</v>
          </cell>
          <cell r="G9">
            <v>6233</v>
          </cell>
          <cell r="H9">
            <v>1400</v>
          </cell>
          <cell r="I9">
            <v>7633</v>
          </cell>
        </row>
        <row r="10">
          <cell r="C10">
            <v>334</v>
          </cell>
          <cell r="D10">
            <v>5419</v>
          </cell>
          <cell r="E10">
            <v>2077883</v>
          </cell>
          <cell r="F10">
            <v>2092708</v>
          </cell>
          <cell r="G10">
            <v>-14825</v>
          </cell>
          <cell r="H10">
            <v>1098</v>
          </cell>
          <cell r="I10">
            <v>-13727</v>
          </cell>
        </row>
        <row r="11">
          <cell r="C11">
            <v>335</v>
          </cell>
          <cell r="D11">
            <v>5412</v>
          </cell>
          <cell r="E11">
            <v>3535484</v>
          </cell>
          <cell r="F11">
            <v>3530572</v>
          </cell>
          <cell r="G11">
            <v>4912</v>
          </cell>
          <cell r="H11">
            <v>1098</v>
          </cell>
          <cell r="I11">
            <v>6010</v>
          </cell>
        </row>
        <row r="12">
          <cell r="C12">
            <v>336</v>
          </cell>
          <cell r="D12">
            <v>5409</v>
          </cell>
          <cell r="E12">
            <v>3525279</v>
          </cell>
          <cell r="F12">
            <v>3532071</v>
          </cell>
          <cell r="G12">
            <v>-6792</v>
          </cell>
          <cell r="H12">
            <v>2427</v>
          </cell>
          <cell r="I12">
            <v>-4365</v>
          </cell>
        </row>
        <row r="13">
          <cell r="C13">
            <v>337</v>
          </cell>
          <cell r="D13">
            <v>5425</v>
          </cell>
          <cell r="E13">
            <v>1395503</v>
          </cell>
          <cell r="F13">
            <v>1406638</v>
          </cell>
          <cell r="G13">
            <v>-11135</v>
          </cell>
          <cell r="H13">
            <v>1098</v>
          </cell>
          <cell r="I13">
            <v>-10037</v>
          </cell>
        </row>
        <row r="14">
          <cell r="C14">
            <v>339</v>
          </cell>
          <cell r="D14">
            <v>5420</v>
          </cell>
          <cell r="E14">
            <v>2798325</v>
          </cell>
          <cell r="F14">
            <v>2784490</v>
          </cell>
          <cell r="G14">
            <v>13835</v>
          </cell>
          <cell r="H14">
            <v>0</v>
          </cell>
          <cell r="I14">
            <v>13835</v>
          </cell>
        </row>
        <row r="15">
          <cell r="C15">
            <v>340</v>
          </cell>
          <cell r="D15">
            <v>5400</v>
          </cell>
          <cell r="E15">
            <v>1925519</v>
          </cell>
          <cell r="F15">
            <v>1927946</v>
          </cell>
          <cell r="G15">
            <v>-2427</v>
          </cell>
          <cell r="H15">
            <v>0</v>
          </cell>
          <cell r="I15">
            <v>-2427</v>
          </cell>
        </row>
        <row r="16">
          <cell r="C16">
            <v>341</v>
          </cell>
          <cell r="D16">
            <v>5413</v>
          </cell>
          <cell r="E16">
            <v>1592999</v>
          </cell>
          <cell r="F16">
            <v>1685542</v>
          </cell>
          <cell r="G16">
            <v>-92543</v>
          </cell>
          <cell r="H16">
            <v>5490</v>
          </cell>
          <cell r="I16">
            <v>-87053</v>
          </cell>
        </row>
        <row r="17">
          <cell r="C17">
            <v>342</v>
          </cell>
          <cell r="D17">
            <v>5404</v>
          </cell>
          <cell r="E17">
            <v>1809473</v>
          </cell>
          <cell r="F17">
            <v>1820036</v>
          </cell>
          <cell r="G17">
            <v>-10563</v>
          </cell>
          <cell r="H17">
            <v>887</v>
          </cell>
          <cell r="I17">
            <v>-9676</v>
          </cell>
        </row>
        <row r="18">
          <cell r="C18">
            <v>343</v>
          </cell>
          <cell r="D18">
            <v>4040</v>
          </cell>
          <cell r="E18">
            <v>2323204</v>
          </cell>
          <cell r="F18">
            <v>2362726</v>
          </cell>
          <cell r="G18">
            <v>-39522</v>
          </cell>
          <cell r="H18">
            <v>3572</v>
          </cell>
          <cell r="I18">
            <v>-35950</v>
          </cell>
        </row>
        <row r="19">
          <cell r="C19">
            <v>344</v>
          </cell>
          <cell r="D19">
            <v>4002</v>
          </cell>
          <cell r="E19">
            <v>2241257</v>
          </cell>
          <cell r="F19">
            <v>2235024</v>
          </cell>
          <cell r="G19">
            <v>6233</v>
          </cell>
          <cell r="H19">
            <v>0</v>
          </cell>
          <cell r="I19">
            <v>6233</v>
          </cell>
        </row>
        <row r="20">
          <cell r="C20">
            <v>346</v>
          </cell>
          <cell r="D20">
            <v>5407</v>
          </cell>
          <cell r="E20">
            <v>3541365</v>
          </cell>
          <cell r="F20">
            <v>3520580</v>
          </cell>
          <cell r="G20">
            <v>20785</v>
          </cell>
          <cell r="H20">
            <v>1098</v>
          </cell>
          <cell r="I20">
            <v>21883</v>
          </cell>
        </row>
        <row r="21">
          <cell r="C21">
            <v>348</v>
          </cell>
          <cell r="D21">
            <v>4068</v>
          </cell>
          <cell r="E21">
            <v>1557616</v>
          </cell>
          <cell r="F21">
            <v>1552727</v>
          </cell>
          <cell r="G21">
            <v>4889</v>
          </cell>
          <cell r="H21">
            <v>2196</v>
          </cell>
          <cell r="I21">
            <v>7085</v>
          </cell>
        </row>
        <row r="22">
          <cell r="C22">
            <v>349</v>
          </cell>
          <cell r="D22">
            <v>4513</v>
          </cell>
          <cell r="E22">
            <v>2578127</v>
          </cell>
          <cell r="F22">
            <v>2576224</v>
          </cell>
          <cell r="G22">
            <v>1903</v>
          </cell>
          <cell r="H22">
            <v>233</v>
          </cell>
          <cell r="I22">
            <v>2136</v>
          </cell>
        </row>
        <row r="23">
          <cell r="C23">
            <v>351</v>
          </cell>
          <cell r="D23">
            <v>4008</v>
          </cell>
          <cell r="E23">
            <v>2120120</v>
          </cell>
          <cell r="F23">
            <v>2165595</v>
          </cell>
          <cell r="G23">
            <v>-45475</v>
          </cell>
          <cell r="H23">
            <v>4923</v>
          </cell>
          <cell r="I23">
            <v>-40552</v>
          </cell>
        </row>
        <row r="24">
          <cell r="C24">
            <v>355</v>
          </cell>
          <cell r="D24">
            <v>5421</v>
          </cell>
          <cell r="E24">
            <v>2009451</v>
          </cell>
          <cell r="F24">
            <v>2085020</v>
          </cell>
          <cell r="G24">
            <v>-75569</v>
          </cell>
          <cell r="H24">
            <v>2336</v>
          </cell>
          <cell r="I24">
            <v>-73233</v>
          </cell>
        </row>
        <row r="25">
          <cell r="C25">
            <v>360</v>
          </cell>
          <cell r="D25">
            <v>5427</v>
          </cell>
          <cell r="E25">
            <v>2291850</v>
          </cell>
          <cell r="F25">
            <v>2308636</v>
          </cell>
          <cell r="G25">
            <v>-16786</v>
          </cell>
          <cell r="H25">
            <v>0</v>
          </cell>
          <cell r="I25">
            <v>-16786</v>
          </cell>
        </row>
        <row r="26">
          <cell r="C26">
            <v>363</v>
          </cell>
          <cell r="D26">
            <v>5411</v>
          </cell>
          <cell r="E26">
            <v>3567186</v>
          </cell>
          <cell r="F26">
            <v>3586592</v>
          </cell>
          <cell r="G26">
            <v>-19406</v>
          </cell>
          <cell r="H26">
            <v>0</v>
          </cell>
          <cell r="I26">
            <v>-19406</v>
          </cell>
        </row>
        <row r="27">
          <cell r="C27">
            <v>369</v>
          </cell>
          <cell r="D27">
            <v>4064</v>
          </cell>
          <cell r="E27">
            <v>2596766</v>
          </cell>
          <cell r="F27">
            <v>2606236</v>
          </cell>
          <cell r="G27">
            <v>-9470</v>
          </cell>
          <cell r="H27">
            <v>3074</v>
          </cell>
          <cell r="I27">
            <v>-6396</v>
          </cell>
        </row>
        <row r="28">
          <cell r="C28">
            <v>372</v>
          </cell>
          <cell r="D28">
            <v>5410</v>
          </cell>
          <cell r="E28">
            <v>2094792</v>
          </cell>
          <cell r="F28">
            <v>2065447</v>
          </cell>
          <cell r="G28">
            <v>29345</v>
          </cell>
          <cell r="H28">
            <v>0</v>
          </cell>
          <cell r="I28">
            <v>29345</v>
          </cell>
        </row>
        <row r="29">
          <cell r="C29">
            <v>373</v>
          </cell>
          <cell r="D29">
            <v>5424</v>
          </cell>
          <cell r="E29">
            <v>1758813</v>
          </cell>
          <cell r="F29">
            <v>1775885</v>
          </cell>
          <cell r="G29">
            <v>-17072</v>
          </cell>
          <cell r="H29">
            <v>2837</v>
          </cell>
          <cell r="I29">
            <v>-14235</v>
          </cell>
        </row>
        <row r="30">
          <cell r="C30">
            <v>374</v>
          </cell>
          <cell r="D30">
            <v>4032</v>
          </cell>
          <cell r="E30">
            <v>2849838</v>
          </cell>
          <cell r="F30">
            <v>2877142</v>
          </cell>
          <cell r="G30">
            <v>-27304</v>
          </cell>
          <cell r="H30">
            <v>1073</v>
          </cell>
          <cell r="I30">
            <v>-26231</v>
          </cell>
        </row>
        <row r="31">
          <cell r="C31">
            <v>375</v>
          </cell>
          <cell r="D31">
            <v>5401</v>
          </cell>
          <cell r="E31">
            <v>2035483</v>
          </cell>
          <cell r="F31">
            <v>2036531</v>
          </cell>
          <cell r="G31">
            <v>-1048</v>
          </cell>
          <cell r="H31">
            <v>0</v>
          </cell>
          <cell r="I31">
            <v>-1048</v>
          </cell>
        </row>
        <row r="32">
          <cell r="C32">
            <v>377</v>
          </cell>
          <cell r="D32">
            <v>5402</v>
          </cell>
          <cell r="E32">
            <v>2308706</v>
          </cell>
          <cell r="F32">
            <v>2314084</v>
          </cell>
          <cell r="G32">
            <v>-5378</v>
          </cell>
          <cell r="H32">
            <v>0</v>
          </cell>
          <cell r="I32">
            <v>-5378</v>
          </cell>
        </row>
        <row r="33">
          <cell r="C33">
            <v>379</v>
          </cell>
          <cell r="D33">
            <v>5428</v>
          </cell>
          <cell r="E33">
            <v>1966115</v>
          </cell>
          <cell r="F33">
            <v>1981522</v>
          </cell>
          <cell r="G33">
            <v>-15407</v>
          </cell>
          <cell r="H33">
            <v>2660</v>
          </cell>
          <cell r="I33">
            <v>-12747</v>
          </cell>
        </row>
        <row r="34">
          <cell r="C34">
            <v>380</v>
          </cell>
          <cell r="D34">
            <v>4001</v>
          </cell>
          <cell r="E34">
            <v>2069474</v>
          </cell>
          <cell r="F34">
            <v>2080037</v>
          </cell>
          <cell r="G34">
            <v>-10563</v>
          </cell>
          <cell r="H34">
            <v>0</v>
          </cell>
          <cell r="I34">
            <v>-10563</v>
          </cell>
        </row>
        <row r="35">
          <cell r="C35">
            <v>381</v>
          </cell>
          <cell r="D35">
            <v>4600</v>
          </cell>
          <cell r="E35">
            <v>3971273</v>
          </cell>
          <cell r="F35">
            <v>3994157</v>
          </cell>
          <cell r="G35">
            <v>-22884</v>
          </cell>
          <cell r="H35">
            <v>0</v>
          </cell>
          <cell r="I35">
            <v>-22884</v>
          </cell>
        </row>
        <row r="36">
          <cell r="C36">
            <v>383</v>
          </cell>
          <cell r="D36">
            <v>5416</v>
          </cell>
          <cell r="E36">
            <v>1496839</v>
          </cell>
          <cell r="F36">
            <v>1482753</v>
          </cell>
          <cell r="G36">
            <v>14086</v>
          </cell>
          <cell r="H36">
            <v>0</v>
          </cell>
          <cell r="I36">
            <v>14086</v>
          </cell>
        </row>
        <row r="37">
          <cell r="C37">
            <v>386</v>
          </cell>
          <cell r="D37">
            <v>5417</v>
          </cell>
          <cell r="E37">
            <v>1169525</v>
          </cell>
          <cell r="F37">
            <v>1184180</v>
          </cell>
          <cell r="G37">
            <v>-14655</v>
          </cell>
          <cell r="H37">
            <v>695</v>
          </cell>
          <cell r="I37">
            <v>-13960</v>
          </cell>
        </row>
        <row r="38">
          <cell r="C38">
            <v>388</v>
          </cell>
          <cell r="D38">
            <v>5406</v>
          </cell>
          <cell r="E38">
            <v>3690767</v>
          </cell>
          <cell r="F38">
            <v>3704898</v>
          </cell>
          <cell r="G38">
            <v>-14131</v>
          </cell>
          <cell r="H38">
            <v>2520</v>
          </cell>
          <cell r="I38">
            <v>-11611</v>
          </cell>
        </row>
        <row r="39">
          <cell r="C39">
            <v>389</v>
          </cell>
          <cell r="D39">
            <v>4012</v>
          </cell>
          <cell r="E39">
            <v>1661873</v>
          </cell>
          <cell r="F39">
            <v>1675284</v>
          </cell>
          <cell r="G39">
            <v>-13411</v>
          </cell>
          <cell r="H39">
            <v>1098</v>
          </cell>
          <cell r="I39">
            <v>-12313</v>
          </cell>
        </row>
        <row r="40">
          <cell r="C40">
            <v>391</v>
          </cell>
          <cell r="D40">
            <v>5405</v>
          </cell>
          <cell r="E40">
            <v>4158068</v>
          </cell>
          <cell r="F40">
            <v>4222850</v>
          </cell>
          <cell r="G40">
            <v>-64782</v>
          </cell>
          <cell r="H40">
            <v>2265</v>
          </cell>
          <cell r="I40">
            <v>-62517</v>
          </cell>
        </row>
        <row r="41">
          <cell r="C41">
            <v>392</v>
          </cell>
          <cell r="D41">
            <v>5415</v>
          </cell>
          <cell r="E41">
            <v>2292067</v>
          </cell>
          <cell r="F41">
            <v>2296432</v>
          </cell>
          <cell r="G41">
            <v>-4365</v>
          </cell>
          <cell r="H41">
            <v>0</v>
          </cell>
          <cell r="I41">
            <v>-4365</v>
          </cell>
        </row>
        <row r="42">
          <cell r="C42">
            <v>394</v>
          </cell>
          <cell r="D42">
            <v>5426</v>
          </cell>
          <cell r="E42">
            <v>2044926</v>
          </cell>
          <cell r="F42">
            <v>2089064</v>
          </cell>
          <cell r="G42">
            <v>-44138</v>
          </cell>
          <cell r="H42">
            <v>1830</v>
          </cell>
          <cell r="I42">
            <v>-42308</v>
          </cell>
        </row>
        <row r="43">
          <cell r="C43">
            <v>396</v>
          </cell>
          <cell r="D43">
            <v>5418</v>
          </cell>
          <cell r="E43">
            <v>4437879</v>
          </cell>
          <cell r="F43">
            <v>4420662</v>
          </cell>
          <cell r="G43">
            <v>17217</v>
          </cell>
          <cell r="H43">
            <v>0</v>
          </cell>
          <cell r="I43">
            <v>17217</v>
          </cell>
        </row>
        <row r="44">
          <cell r="C44">
            <v>398</v>
          </cell>
          <cell r="D44">
            <v>5403</v>
          </cell>
          <cell r="E44">
            <v>2548876</v>
          </cell>
          <cell r="F44">
            <v>2558584</v>
          </cell>
          <cell r="G44">
            <v>-9708</v>
          </cell>
          <cell r="H44">
            <v>0</v>
          </cell>
          <cell r="I44">
            <v>-9708</v>
          </cell>
        </row>
      </sheetData>
      <sheetData sheetId="14" refreshError="1"/>
      <sheetData sheetId="15" refreshError="1"/>
      <sheetData sheetId="16" refreshError="1">
        <row r="3">
          <cell r="A3">
            <v>325</v>
          </cell>
          <cell r="B3">
            <v>5422</v>
          </cell>
          <cell r="C3" t="str">
            <v>Dene Magna Community School</v>
          </cell>
          <cell r="D3">
            <v>6162</v>
          </cell>
          <cell r="E3">
            <v>6262</v>
          </cell>
          <cell r="F3">
            <v>6362</v>
          </cell>
        </row>
        <row r="4">
          <cell r="A4">
            <v>326</v>
          </cell>
          <cell r="B4">
            <v>4039</v>
          </cell>
          <cell r="C4" t="str">
            <v>Berkeley Vale Community School</v>
          </cell>
          <cell r="D4">
            <v>16491</v>
          </cell>
          <cell r="E4">
            <v>16759</v>
          </cell>
          <cell r="F4">
            <v>17027</v>
          </cell>
        </row>
        <row r="5">
          <cell r="A5">
            <v>327</v>
          </cell>
          <cell r="B5">
            <v>5423</v>
          </cell>
          <cell r="C5" t="str">
            <v>Lakers School</v>
          </cell>
          <cell r="D5">
            <v>7835</v>
          </cell>
          <cell r="E5">
            <v>7963</v>
          </cell>
          <cell r="F5">
            <v>8091</v>
          </cell>
        </row>
        <row r="6">
          <cell r="A6">
            <v>328</v>
          </cell>
          <cell r="B6">
            <v>4024</v>
          </cell>
          <cell r="C6" t="str">
            <v>Cleeve School</v>
          </cell>
          <cell r="D6">
            <v>50209</v>
          </cell>
          <cell r="E6">
            <v>51026</v>
          </cell>
          <cell r="F6">
            <v>10369</v>
          </cell>
        </row>
        <row r="7">
          <cell r="A7">
            <v>330</v>
          </cell>
          <cell r="B7">
            <v>4015</v>
          </cell>
          <cell r="C7" t="str">
            <v>Beaufort Community School</v>
          </cell>
          <cell r="D7">
            <v>52460</v>
          </cell>
          <cell r="E7">
            <v>53314</v>
          </cell>
          <cell r="F7">
            <v>54168</v>
          </cell>
        </row>
        <row r="8">
          <cell r="A8">
            <v>331</v>
          </cell>
          <cell r="B8">
            <v>5408</v>
          </cell>
          <cell r="C8" t="str">
            <v>Balcarras School</v>
          </cell>
          <cell r="D8">
            <v>10807</v>
          </cell>
          <cell r="E8">
            <v>10983</v>
          </cell>
          <cell r="F8">
            <v>11159</v>
          </cell>
        </row>
        <row r="9">
          <cell r="A9">
            <v>332</v>
          </cell>
          <cell r="B9">
            <v>5414</v>
          </cell>
          <cell r="C9" t="str">
            <v>Chipping Campden School</v>
          </cell>
          <cell r="D9">
            <v>8002</v>
          </cell>
          <cell r="E9">
            <v>8132</v>
          </cell>
          <cell r="F9">
            <v>8262</v>
          </cell>
        </row>
        <row r="10">
          <cell r="A10">
            <v>334</v>
          </cell>
          <cell r="B10">
            <v>5419</v>
          </cell>
          <cell r="C10" t="str">
            <v>Cirencester Kingshill School</v>
          </cell>
          <cell r="D10">
            <v>10535</v>
          </cell>
          <cell r="E10">
            <v>10707</v>
          </cell>
          <cell r="F10">
            <v>10879</v>
          </cell>
        </row>
        <row r="11">
          <cell r="A11">
            <v>335</v>
          </cell>
          <cell r="B11">
            <v>5412</v>
          </cell>
          <cell r="C11" t="str">
            <v>Chosen Hill School</v>
          </cell>
          <cell r="D11">
            <v>2419</v>
          </cell>
          <cell r="E11">
            <v>2458</v>
          </cell>
          <cell r="F11">
            <v>9311</v>
          </cell>
        </row>
        <row r="12">
          <cell r="A12">
            <v>336</v>
          </cell>
          <cell r="B12">
            <v>5409</v>
          </cell>
          <cell r="C12" t="str">
            <v>Churchdown School</v>
          </cell>
          <cell r="D12">
            <v>9318</v>
          </cell>
          <cell r="E12">
            <v>9470</v>
          </cell>
          <cell r="F12">
            <v>9622</v>
          </cell>
        </row>
        <row r="13">
          <cell r="A13">
            <v>337</v>
          </cell>
          <cell r="B13">
            <v>5425</v>
          </cell>
          <cell r="C13" t="str">
            <v>Heywood Community School</v>
          </cell>
          <cell r="D13">
            <v>5352</v>
          </cell>
          <cell r="E13">
            <v>5439</v>
          </cell>
          <cell r="F13">
            <v>5526</v>
          </cell>
        </row>
        <row r="14">
          <cell r="A14">
            <v>339</v>
          </cell>
          <cell r="B14">
            <v>5420</v>
          </cell>
          <cell r="C14" t="str">
            <v>Cirencester Deer Park School</v>
          </cell>
          <cell r="D14">
            <v>8859</v>
          </cell>
          <cell r="E14">
            <v>9003</v>
          </cell>
          <cell r="F14">
            <v>9147</v>
          </cell>
        </row>
        <row r="15">
          <cell r="A15">
            <v>340</v>
          </cell>
          <cell r="B15">
            <v>5400</v>
          </cell>
          <cell r="C15" t="str">
            <v>Ribston Hall High School</v>
          </cell>
          <cell r="D15">
            <v>6880</v>
          </cell>
          <cell r="E15">
            <v>6992</v>
          </cell>
          <cell r="F15">
            <v>7104</v>
          </cell>
        </row>
        <row r="16">
          <cell r="A16">
            <v>341</v>
          </cell>
          <cell r="B16">
            <v>5413</v>
          </cell>
          <cell r="C16" t="str">
            <v>Central Technology College</v>
          </cell>
          <cell r="D16">
            <v>7645</v>
          </cell>
          <cell r="E16">
            <v>7769</v>
          </cell>
          <cell r="F16">
            <v>7893</v>
          </cell>
        </row>
        <row r="17">
          <cell r="A17">
            <v>342</v>
          </cell>
          <cell r="B17">
            <v>5404</v>
          </cell>
          <cell r="C17" t="str">
            <v>The Crypt School</v>
          </cell>
          <cell r="D17">
            <v>7317</v>
          </cell>
          <cell r="E17">
            <v>7436</v>
          </cell>
          <cell r="F17">
            <v>7555</v>
          </cell>
        </row>
        <row r="18">
          <cell r="A18">
            <v>343</v>
          </cell>
          <cell r="B18">
            <v>4040</v>
          </cell>
          <cell r="C18" t="str">
            <v>Brockworth School</v>
          </cell>
          <cell r="D18">
            <v>41055</v>
          </cell>
          <cell r="E18">
            <v>41723</v>
          </cell>
          <cell r="F18">
            <v>42391</v>
          </cell>
        </row>
        <row r="19">
          <cell r="A19">
            <v>344</v>
          </cell>
          <cell r="B19">
            <v>4002</v>
          </cell>
          <cell r="C19" t="str">
            <v>High School for Girls</v>
          </cell>
          <cell r="D19">
            <v>39044</v>
          </cell>
          <cell r="E19">
            <v>39680</v>
          </cell>
          <cell r="F19">
            <v>40316</v>
          </cell>
        </row>
        <row r="20">
          <cell r="A20">
            <v>346</v>
          </cell>
          <cell r="B20">
            <v>5407</v>
          </cell>
          <cell r="C20" t="str">
            <v>Rednock School</v>
          </cell>
          <cell r="D20">
            <v>12254</v>
          </cell>
          <cell r="E20">
            <v>12453</v>
          </cell>
          <cell r="F20">
            <v>12652</v>
          </cell>
        </row>
        <row r="21">
          <cell r="A21">
            <v>348</v>
          </cell>
          <cell r="B21">
            <v>4068</v>
          </cell>
          <cell r="C21" t="str">
            <v>Thomas Keble School</v>
          </cell>
          <cell r="D21">
            <v>20727</v>
          </cell>
          <cell r="E21">
            <v>21064</v>
          </cell>
          <cell r="F21">
            <v>21401</v>
          </cell>
        </row>
        <row r="22">
          <cell r="A22">
            <v>349</v>
          </cell>
          <cell r="B22">
            <v>4513</v>
          </cell>
          <cell r="C22" t="str">
            <v>Farmor's School</v>
          </cell>
          <cell r="D22">
            <v>30225</v>
          </cell>
          <cell r="E22">
            <v>30717</v>
          </cell>
          <cell r="F22">
            <v>31209</v>
          </cell>
        </row>
        <row r="23">
          <cell r="A23">
            <v>351</v>
          </cell>
          <cell r="B23">
            <v>4008</v>
          </cell>
          <cell r="C23" t="str">
            <v>Oxstalls Community School</v>
          </cell>
          <cell r="D23">
            <v>41161</v>
          </cell>
          <cell r="E23">
            <v>41831</v>
          </cell>
          <cell r="F23">
            <v>42501</v>
          </cell>
        </row>
        <row r="24">
          <cell r="A24">
            <v>355</v>
          </cell>
          <cell r="B24">
            <v>5421</v>
          </cell>
          <cell r="C24" t="str">
            <v>Pittville School</v>
          </cell>
          <cell r="D24">
            <v>10358</v>
          </cell>
          <cell r="E24">
            <v>10527</v>
          </cell>
          <cell r="F24">
            <v>10696</v>
          </cell>
        </row>
        <row r="25">
          <cell r="A25">
            <v>360</v>
          </cell>
          <cell r="B25">
            <v>5427</v>
          </cell>
          <cell r="C25" t="str">
            <v>Whitecross School</v>
          </cell>
          <cell r="D25">
            <v>8235</v>
          </cell>
          <cell r="E25">
            <v>8369</v>
          </cell>
          <cell r="F25">
            <v>8503</v>
          </cell>
        </row>
        <row r="26">
          <cell r="A26">
            <v>363</v>
          </cell>
          <cell r="B26">
            <v>5411</v>
          </cell>
          <cell r="C26" t="str">
            <v>Newent Community School</v>
          </cell>
          <cell r="D26">
            <v>7835</v>
          </cell>
          <cell r="E26">
            <v>7963</v>
          </cell>
          <cell r="F26">
            <v>8091</v>
          </cell>
        </row>
        <row r="27">
          <cell r="A27">
            <v>369</v>
          </cell>
          <cell r="B27">
            <v>4064</v>
          </cell>
          <cell r="C27" t="str">
            <v>Severn Vale School</v>
          </cell>
          <cell r="D27">
            <v>61017</v>
          </cell>
          <cell r="E27">
            <v>62010</v>
          </cell>
          <cell r="F27">
            <v>63003</v>
          </cell>
        </row>
        <row r="28">
          <cell r="A28">
            <v>372</v>
          </cell>
          <cell r="B28">
            <v>5410</v>
          </cell>
          <cell r="C28" t="str">
            <v>The Cotswold School</v>
          </cell>
          <cell r="D28">
            <v>6052</v>
          </cell>
          <cell r="E28">
            <v>6151</v>
          </cell>
          <cell r="F28">
            <v>6250</v>
          </cell>
        </row>
        <row r="29">
          <cell r="A29">
            <v>373</v>
          </cell>
          <cell r="B29">
            <v>5424</v>
          </cell>
          <cell r="C29" t="str">
            <v>Maidenhill School</v>
          </cell>
          <cell r="D29">
            <v>6042</v>
          </cell>
          <cell r="E29">
            <v>6140</v>
          </cell>
          <cell r="F29">
            <v>6238</v>
          </cell>
        </row>
        <row r="30">
          <cell r="A30">
            <v>374</v>
          </cell>
          <cell r="B30">
            <v>4032</v>
          </cell>
          <cell r="C30" t="str">
            <v>Archway School</v>
          </cell>
          <cell r="D30">
            <v>45752</v>
          </cell>
          <cell r="E30">
            <v>46497</v>
          </cell>
          <cell r="F30">
            <v>47242</v>
          </cell>
        </row>
        <row r="31">
          <cell r="A31">
            <v>375</v>
          </cell>
          <cell r="B31">
            <v>5401</v>
          </cell>
          <cell r="C31" t="str">
            <v>Marling School</v>
          </cell>
          <cell r="D31">
            <v>7928</v>
          </cell>
          <cell r="E31">
            <v>8057</v>
          </cell>
          <cell r="F31">
            <v>8186</v>
          </cell>
        </row>
        <row r="32">
          <cell r="A32">
            <v>377</v>
          </cell>
          <cell r="B32">
            <v>5402</v>
          </cell>
          <cell r="C32" t="str">
            <v>Stroud High School</v>
          </cell>
          <cell r="D32">
            <v>5744</v>
          </cell>
          <cell r="E32">
            <v>5838</v>
          </cell>
          <cell r="F32">
            <v>5932</v>
          </cell>
        </row>
        <row r="33">
          <cell r="A33">
            <v>379</v>
          </cell>
          <cell r="B33">
            <v>5428</v>
          </cell>
          <cell r="C33" t="str">
            <v>Sir William Romney's School</v>
          </cell>
          <cell r="D33">
            <v>7559</v>
          </cell>
          <cell r="E33">
            <v>7682</v>
          </cell>
          <cell r="F33">
            <v>7805</v>
          </cell>
        </row>
        <row r="34">
          <cell r="A34">
            <v>380</v>
          </cell>
          <cell r="B34">
            <v>4001</v>
          </cell>
          <cell r="C34" t="str">
            <v>Sir Thomas Rich's School</v>
          </cell>
          <cell r="D34">
            <v>66510</v>
          </cell>
          <cell r="E34">
            <v>67593</v>
          </cell>
          <cell r="F34">
            <v>68676</v>
          </cell>
        </row>
        <row r="35">
          <cell r="A35">
            <v>381</v>
          </cell>
          <cell r="B35">
            <v>4600</v>
          </cell>
          <cell r="C35" t="str">
            <v>St. Peter's Catholic High School and Sixth Form Centre</v>
          </cell>
          <cell r="D35">
            <v>9744</v>
          </cell>
          <cell r="E35">
            <v>9903</v>
          </cell>
          <cell r="F35">
            <v>10062</v>
          </cell>
        </row>
        <row r="36">
          <cell r="A36">
            <v>383</v>
          </cell>
          <cell r="B36">
            <v>5416</v>
          </cell>
          <cell r="C36" t="str">
            <v>St. Benedict's Catholic School and Sports College</v>
          </cell>
          <cell r="D36">
            <v>6858</v>
          </cell>
          <cell r="E36">
            <v>6970</v>
          </cell>
          <cell r="F36">
            <v>7082</v>
          </cell>
        </row>
        <row r="37">
          <cell r="A37">
            <v>386</v>
          </cell>
          <cell r="B37">
            <v>5417</v>
          </cell>
          <cell r="C37" t="str">
            <v>Winchcombe School</v>
          </cell>
          <cell r="D37">
            <v>4717</v>
          </cell>
          <cell r="E37">
            <v>4794</v>
          </cell>
          <cell r="F37">
            <v>4871</v>
          </cell>
        </row>
        <row r="38">
          <cell r="A38">
            <v>388</v>
          </cell>
          <cell r="B38">
            <v>5406</v>
          </cell>
          <cell r="C38" t="str">
            <v>Katharine Lady Berkeley's School</v>
          </cell>
          <cell r="D38">
            <v>13949</v>
          </cell>
          <cell r="E38">
            <v>14176</v>
          </cell>
          <cell r="F38">
            <v>14403</v>
          </cell>
        </row>
        <row r="39">
          <cell r="A39">
            <v>389</v>
          </cell>
          <cell r="B39">
            <v>4012</v>
          </cell>
          <cell r="C39" t="str">
            <v>Barnwood Park High School for Girls</v>
          </cell>
          <cell r="D39">
            <v>23027</v>
          </cell>
          <cell r="E39">
            <v>23402</v>
          </cell>
          <cell r="F39">
            <v>23777</v>
          </cell>
        </row>
        <row r="40">
          <cell r="A40">
            <v>391</v>
          </cell>
          <cell r="B40">
            <v>5405</v>
          </cell>
          <cell r="C40" t="str">
            <v>Tewkesbury School</v>
          </cell>
          <cell r="D40">
            <v>16879</v>
          </cell>
          <cell r="E40">
            <v>17154</v>
          </cell>
          <cell r="F40">
            <v>17429</v>
          </cell>
        </row>
        <row r="41">
          <cell r="A41">
            <v>392</v>
          </cell>
          <cell r="B41">
            <v>5415</v>
          </cell>
          <cell r="C41" t="str">
            <v>Wyedean School</v>
          </cell>
          <cell r="D41">
            <v>8660</v>
          </cell>
          <cell r="E41">
            <v>8801</v>
          </cell>
          <cell r="F41">
            <v>8942</v>
          </cell>
        </row>
        <row r="42">
          <cell r="A42">
            <v>394</v>
          </cell>
          <cell r="B42">
            <v>5426</v>
          </cell>
          <cell r="C42" t="str">
            <v>Cheltenham Kingsmead School</v>
          </cell>
          <cell r="D42">
            <v>7607</v>
          </cell>
          <cell r="E42">
            <v>7731</v>
          </cell>
          <cell r="F42">
            <v>7855</v>
          </cell>
        </row>
        <row r="43">
          <cell r="A43">
            <v>396</v>
          </cell>
          <cell r="B43">
            <v>5418</v>
          </cell>
          <cell r="C43" t="str">
            <v>Cheltenham Bournside School and Sixth Form Centre</v>
          </cell>
          <cell r="D43">
            <v>12960</v>
          </cell>
          <cell r="E43">
            <v>13171</v>
          </cell>
          <cell r="F43">
            <v>13382</v>
          </cell>
        </row>
        <row r="44">
          <cell r="A44">
            <v>398</v>
          </cell>
          <cell r="B44">
            <v>5403</v>
          </cell>
          <cell r="C44" t="str">
            <v>Pate's Grammar School</v>
          </cell>
          <cell r="D44">
            <v>17200</v>
          </cell>
          <cell r="E44">
            <v>17480</v>
          </cell>
          <cell r="F44">
            <v>17760</v>
          </cell>
        </row>
      </sheetData>
      <sheetData sheetId="1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Plan Versions Guide"/>
      <sheetName val="Virement Policy"/>
      <sheetName val="Cost Centre list as at 01-10-13"/>
      <sheetName val="Virement Form"/>
      <sheetName val="Validations"/>
      <sheetName val="2003-04-SBUD"/>
      <sheetName val="Clawback02"/>
      <sheetName val="Sec CoP"/>
      <sheetName val="Post16"/>
      <sheetName val="SecPupilsJan03"/>
      <sheetName val="SecRates03"/>
      <sheetName val="SecSocialPriority"/>
      <sheetName val="VRQ"/>
    </sheetNames>
    <sheetDataSet>
      <sheetData sheetId="0" refreshError="1"/>
      <sheetData sheetId="1" refreshError="1"/>
      <sheetData sheetId="2" refreshError="1"/>
      <sheetData sheetId="3" refreshError="1"/>
      <sheetData sheetId="4" refreshError="1">
        <row r="3">
          <cell r="B3" t="str">
            <v>Yes</v>
          </cell>
        </row>
        <row r="4">
          <cell r="B4" t="str">
            <v>No</v>
          </cell>
        </row>
        <row r="7">
          <cell r="B7" t="str">
            <v>Business Management</v>
          </cell>
        </row>
        <row r="8">
          <cell r="B8" t="str">
            <v>Chief Executive Support Unit</v>
          </cell>
        </row>
        <row r="9">
          <cell r="B9" t="str">
            <v>Children and Young People</v>
          </cell>
        </row>
        <row r="10">
          <cell r="B10" t="str">
            <v>Community and Adult Care</v>
          </cell>
        </row>
        <row r="11">
          <cell r="B11" t="str">
            <v>Community Safety</v>
          </cell>
        </row>
        <row r="12">
          <cell r="B12" t="str">
            <v>Environment</v>
          </cell>
        </row>
        <row r="13">
          <cell r="B13" t="str">
            <v>Technical &amp; Corporate</v>
          </cell>
        </row>
        <row r="16">
          <cell r="B16" t="str">
            <v>1  -  Permanent</v>
          </cell>
        </row>
        <row r="17">
          <cell r="B17" t="str">
            <v>2  -  Temporary</v>
          </cell>
        </row>
        <row r="18">
          <cell r="B18" t="str">
            <v>3  -  DSG</v>
          </cell>
        </row>
        <row r="19">
          <cell r="B19" t="str">
            <v>4  -  LSSG</v>
          </cell>
        </row>
        <row r="20">
          <cell r="B20" t="str">
            <v>5  -  Specific Grants</v>
          </cell>
        </row>
        <row r="22">
          <cell r="B22">
            <v>1</v>
          </cell>
        </row>
        <row r="23">
          <cell r="B23">
            <v>2</v>
          </cell>
        </row>
        <row r="24">
          <cell r="B24">
            <v>3</v>
          </cell>
        </row>
        <row r="25">
          <cell r="B25">
            <v>4</v>
          </cell>
        </row>
        <row r="26">
          <cell r="B26">
            <v>5</v>
          </cell>
        </row>
        <row r="27">
          <cell r="B27">
            <v>6</v>
          </cell>
        </row>
        <row r="28">
          <cell r="B28">
            <v>7</v>
          </cell>
        </row>
        <row r="29">
          <cell r="B29">
            <v>8</v>
          </cell>
        </row>
        <row r="30">
          <cell r="B30">
            <v>9</v>
          </cell>
        </row>
        <row r="31">
          <cell r="B31">
            <v>10</v>
          </cell>
        </row>
        <row r="32">
          <cell r="B32">
            <v>11</v>
          </cell>
        </row>
        <row r="33">
          <cell r="B33">
            <v>12</v>
          </cell>
        </row>
        <row r="35">
          <cell r="B35" t="str">
            <v>2012/2013</v>
          </cell>
        </row>
        <row r="36">
          <cell r="B36" t="str">
            <v>2013/2014</v>
          </cell>
        </row>
        <row r="37">
          <cell r="B37" t="str">
            <v>2014/2015</v>
          </cell>
        </row>
        <row r="38">
          <cell r="B38" t="str">
            <v>2015/2016</v>
          </cell>
        </row>
        <row r="39">
          <cell r="B39" t="str">
            <v>2016/2017</v>
          </cell>
        </row>
        <row r="47">
          <cell r="B47" t="str">
            <v>half</v>
          </cell>
        </row>
        <row r="48">
          <cell r="B48" t="str">
            <v>month</v>
          </cell>
        </row>
        <row r="49">
          <cell r="B49" t="str">
            <v>other</v>
          </cell>
        </row>
        <row r="50">
          <cell r="B50" t="str">
            <v>qtr</v>
          </cell>
        </row>
        <row r="51">
          <cell r="B51" t="str">
            <v>qtr2</v>
          </cell>
        </row>
        <row r="52">
          <cell r="B52" t="str">
            <v>qtr3</v>
          </cell>
        </row>
        <row r="77">
          <cell r="B77" t="str">
            <v>Agreed transfer between budget manager(s) / holder(s)</v>
          </cell>
        </row>
        <row r="78">
          <cell r="B78" t="str">
            <v>Change to Grant Budget</v>
          </cell>
        </row>
        <row r="79">
          <cell r="B79" t="str">
            <v>Change to Service Policy</v>
          </cell>
        </row>
        <row r="80">
          <cell r="B80" t="str">
            <v>Corporately Controlled Budget Realignment</v>
          </cell>
        </row>
        <row r="81">
          <cell r="B81" t="str">
            <v>General Budget Realignment</v>
          </cell>
        </row>
        <row r="82">
          <cell r="B82" t="str">
            <v>MtC Savings</v>
          </cell>
        </row>
        <row r="83">
          <cell r="B83" t="str">
            <v>Service Restructure</v>
          </cell>
        </row>
        <row r="86">
          <cell r="B86" t="str">
            <v>Budget Transfer</v>
          </cell>
        </row>
        <row r="87">
          <cell r="B87" t="str">
            <v>Cost Centre Movement</v>
          </cell>
        </row>
        <row r="90">
          <cell r="B90" t="str">
            <v>Suzanne Hall</v>
          </cell>
        </row>
        <row r="91">
          <cell r="B91" t="str">
            <v>Sharon Fossali</v>
          </cell>
        </row>
        <row r="92">
          <cell r="B92" t="str">
            <v>Denis Webster</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SBUD"/>
      <sheetName val="DATA01"/>
      <sheetName val="Pupils"/>
      <sheetName val="Jan02Pupils"/>
      <sheetName val="Std Fund"/>
      <sheetName val="Clawback00"/>
      <sheetName val="CoP"/>
      <sheetName val="SocialPriority"/>
      <sheetName val="SpecCentrs"/>
      <sheetName val="Secondary F.C."/>
      <sheetName val="VRQ"/>
      <sheetName val="Rates01"/>
      <sheetName val="SecWindfall"/>
      <sheetName val="Transition"/>
      <sheetName val="SchNameNo"/>
      <sheetName val="Validations"/>
    </sheetNames>
    <sheetDataSet>
      <sheetData sheetId="0" refreshError="1"/>
      <sheetData sheetId="1" refreshError="1"/>
      <sheetData sheetId="2" refreshError="1">
        <row r="3">
          <cell r="B3">
            <v>325</v>
          </cell>
          <cell r="C3">
            <v>5422</v>
          </cell>
          <cell r="D3">
            <v>1</v>
          </cell>
          <cell r="E3">
            <v>146</v>
          </cell>
          <cell r="F3">
            <v>149</v>
          </cell>
          <cell r="G3">
            <v>149</v>
          </cell>
          <cell r="H3">
            <v>149</v>
          </cell>
          <cell r="I3">
            <v>140</v>
          </cell>
          <cell r="J3">
            <v>0</v>
          </cell>
          <cell r="K3">
            <v>0</v>
          </cell>
          <cell r="L3">
            <v>0</v>
          </cell>
          <cell r="M3">
            <v>734</v>
          </cell>
          <cell r="N3">
            <v>3</v>
          </cell>
          <cell r="O3">
            <v>149</v>
          </cell>
          <cell r="P3">
            <v>151</v>
          </cell>
          <cell r="Q3">
            <v>144</v>
          </cell>
          <cell r="R3">
            <v>150</v>
          </cell>
          <cell r="S3">
            <v>142</v>
          </cell>
          <cell r="T3">
            <v>0</v>
          </cell>
          <cell r="U3">
            <v>0</v>
          </cell>
          <cell r="V3">
            <v>0</v>
          </cell>
          <cell r="W3">
            <v>739</v>
          </cell>
          <cell r="X3">
            <v>2</v>
          </cell>
          <cell r="Y3">
            <v>3</v>
          </cell>
          <cell r="Z3">
            <v>2</v>
          </cell>
          <cell r="AA3">
            <v>-5</v>
          </cell>
          <cell r="AB3">
            <v>1</v>
          </cell>
          <cell r="AC3">
            <v>2</v>
          </cell>
          <cell r="AD3">
            <v>0</v>
          </cell>
          <cell r="AE3">
            <v>0</v>
          </cell>
          <cell r="AF3">
            <v>0</v>
          </cell>
          <cell r="AG3">
            <v>5</v>
          </cell>
          <cell r="AI3">
            <v>445</v>
          </cell>
          <cell r="AJ3">
            <v>289</v>
          </cell>
          <cell r="AK3">
            <v>0</v>
          </cell>
          <cell r="AL3">
            <v>734</v>
          </cell>
          <cell r="AM3">
            <v>447</v>
          </cell>
          <cell r="AN3">
            <v>292</v>
          </cell>
          <cell r="AO3">
            <v>0</v>
          </cell>
          <cell r="AP3">
            <v>739</v>
          </cell>
          <cell r="AQ3">
            <v>446</v>
          </cell>
          <cell r="AR3">
            <v>291</v>
          </cell>
          <cell r="AS3">
            <v>0</v>
          </cell>
          <cell r="AT3">
            <v>737</v>
          </cell>
          <cell r="AU3">
            <v>0.23099415204678361</v>
          </cell>
          <cell r="AV3">
            <v>170</v>
          </cell>
          <cell r="AW3">
            <v>133</v>
          </cell>
          <cell r="AX3">
            <v>45</v>
          </cell>
          <cell r="AY3">
            <v>11354.4</v>
          </cell>
          <cell r="AZ3">
            <v>53</v>
          </cell>
          <cell r="BA3">
            <v>7.2207084468664848E-2</v>
          </cell>
          <cell r="BB3">
            <v>734</v>
          </cell>
          <cell r="BC3">
            <v>25</v>
          </cell>
          <cell r="BD3">
            <v>709</v>
          </cell>
          <cell r="BE3">
            <v>38.880000000000003</v>
          </cell>
        </row>
        <row r="4">
          <cell r="B4">
            <v>326</v>
          </cell>
          <cell r="C4">
            <v>4039</v>
          </cell>
          <cell r="D4">
            <v>0</v>
          </cell>
          <cell r="E4">
            <v>43</v>
          </cell>
          <cell r="F4">
            <v>43</v>
          </cell>
          <cell r="G4">
            <v>56</v>
          </cell>
          <cell r="H4">
            <v>43</v>
          </cell>
          <cell r="I4">
            <v>59</v>
          </cell>
          <cell r="J4">
            <v>18</v>
          </cell>
          <cell r="K4">
            <v>12</v>
          </cell>
          <cell r="L4">
            <v>2</v>
          </cell>
          <cell r="M4">
            <v>276</v>
          </cell>
          <cell r="N4">
            <v>0</v>
          </cell>
          <cell r="O4">
            <v>38</v>
          </cell>
          <cell r="P4">
            <v>46</v>
          </cell>
          <cell r="Q4">
            <v>44</v>
          </cell>
          <cell r="R4">
            <v>53</v>
          </cell>
          <cell r="S4">
            <v>41</v>
          </cell>
          <cell r="T4">
            <v>19</v>
          </cell>
          <cell r="U4">
            <v>11</v>
          </cell>
          <cell r="V4">
            <v>2</v>
          </cell>
          <cell r="W4">
            <v>254</v>
          </cell>
          <cell r="X4">
            <v>0</v>
          </cell>
          <cell r="Y4">
            <v>-5</v>
          </cell>
          <cell r="Z4">
            <v>3</v>
          </cell>
          <cell r="AA4">
            <v>-12</v>
          </cell>
          <cell r="AB4">
            <v>10</v>
          </cell>
          <cell r="AC4">
            <v>-18</v>
          </cell>
          <cell r="AD4">
            <v>1</v>
          </cell>
          <cell r="AE4">
            <v>-1</v>
          </cell>
          <cell r="AF4">
            <v>0</v>
          </cell>
          <cell r="AG4">
            <v>-22</v>
          </cell>
          <cell r="AI4">
            <v>142</v>
          </cell>
          <cell r="AJ4">
            <v>102</v>
          </cell>
          <cell r="AK4">
            <v>32</v>
          </cell>
          <cell r="AL4">
            <v>276</v>
          </cell>
          <cell r="AM4">
            <v>128</v>
          </cell>
          <cell r="AN4">
            <v>94</v>
          </cell>
          <cell r="AO4">
            <v>32</v>
          </cell>
          <cell r="AP4">
            <v>254</v>
          </cell>
          <cell r="AQ4">
            <v>134</v>
          </cell>
          <cell r="AR4">
            <v>97</v>
          </cell>
          <cell r="AS4">
            <v>32</v>
          </cell>
          <cell r="AT4">
            <v>263</v>
          </cell>
          <cell r="AU4">
            <v>0.26431718061674009</v>
          </cell>
          <cell r="AV4">
            <v>61</v>
          </cell>
          <cell r="AW4">
            <v>72</v>
          </cell>
          <cell r="AX4">
            <v>16</v>
          </cell>
          <cell r="AY4">
            <v>4037.12</v>
          </cell>
          <cell r="AZ4">
            <v>24</v>
          </cell>
          <cell r="BA4">
            <v>8.6956521739130432E-2</v>
          </cell>
          <cell r="BB4">
            <v>276</v>
          </cell>
          <cell r="BC4">
            <v>17</v>
          </cell>
          <cell r="BD4">
            <v>259</v>
          </cell>
          <cell r="BE4">
            <v>16.46</v>
          </cell>
        </row>
        <row r="5">
          <cell r="B5">
            <v>327</v>
          </cell>
          <cell r="C5">
            <v>5423</v>
          </cell>
          <cell r="D5">
            <v>0</v>
          </cell>
          <cell r="E5">
            <v>161</v>
          </cell>
          <cell r="F5">
            <v>197</v>
          </cell>
          <cell r="G5">
            <v>183</v>
          </cell>
          <cell r="H5">
            <v>147</v>
          </cell>
          <cell r="I5">
            <v>138</v>
          </cell>
          <cell r="J5">
            <v>0</v>
          </cell>
          <cell r="K5">
            <v>0</v>
          </cell>
          <cell r="L5">
            <v>0</v>
          </cell>
          <cell r="M5">
            <v>826</v>
          </cell>
          <cell r="N5">
            <v>0</v>
          </cell>
          <cell r="O5">
            <v>175</v>
          </cell>
          <cell r="P5">
            <v>168</v>
          </cell>
          <cell r="Q5">
            <v>193</v>
          </cell>
          <cell r="R5">
            <v>178</v>
          </cell>
          <cell r="S5">
            <v>145</v>
          </cell>
          <cell r="T5">
            <v>0</v>
          </cell>
          <cell r="U5">
            <v>0</v>
          </cell>
          <cell r="V5">
            <v>0</v>
          </cell>
          <cell r="W5">
            <v>859</v>
          </cell>
          <cell r="X5">
            <v>0</v>
          </cell>
          <cell r="Y5">
            <v>14</v>
          </cell>
          <cell r="Z5">
            <v>-29</v>
          </cell>
          <cell r="AA5">
            <v>10</v>
          </cell>
          <cell r="AB5">
            <v>31</v>
          </cell>
          <cell r="AC5">
            <v>7</v>
          </cell>
          <cell r="AD5">
            <v>0</v>
          </cell>
          <cell r="AE5">
            <v>0</v>
          </cell>
          <cell r="AF5">
            <v>0</v>
          </cell>
          <cell r="AG5">
            <v>33</v>
          </cell>
          <cell r="AI5">
            <v>541</v>
          </cell>
          <cell r="AJ5">
            <v>285</v>
          </cell>
          <cell r="AK5">
            <v>0</v>
          </cell>
          <cell r="AL5">
            <v>826</v>
          </cell>
          <cell r="AM5">
            <v>536</v>
          </cell>
          <cell r="AN5">
            <v>323</v>
          </cell>
          <cell r="AO5">
            <v>0</v>
          </cell>
          <cell r="AP5">
            <v>859</v>
          </cell>
          <cell r="AQ5">
            <v>538</v>
          </cell>
          <cell r="AR5">
            <v>307</v>
          </cell>
          <cell r="AS5">
            <v>0</v>
          </cell>
          <cell r="AT5">
            <v>845</v>
          </cell>
          <cell r="AU5">
            <v>0.30221130221130221</v>
          </cell>
          <cell r="AV5">
            <v>255</v>
          </cell>
          <cell r="AW5">
            <v>175</v>
          </cell>
          <cell r="AX5">
            <v>67</v>
          </cell>
          <cell r="AY5">
            <v>16905.439999999999</v>
          </cell>
          <cell r="AZ5">
            <v>76</v>
          </cell>
          <cell r="BA5">
            <v>9.2009685230024216E-2</v>
          </cell>
          <cell r="BB5">
            <v>826</v>
          </cell>
          <cell r="BC5">
            <v>35</v>
          </cell>
          <cell r="BD5">
            <v>791</v>
          </cell>
          <cell r="BE5">
            <v>43.91</v>
          </cell>
        </row>
        <row r="6">
          <cell r="B6">
            <v>328</v>
          </cell>
          <cell r="C6">
            <v>4024</v>
          </cell>
          <cell r="D6">
            <v>0</v>
          </cell>
          <cell r="E6">
            <v>263</v>
          </cell>
          <cell r="F6">
            <v>267</v>
          </cell>
          <cell r="G6">
            <v>254</v>
          </cell>
          <cell r="H6">
            <v>248</v>
          </cell>
          <cell r="I6">
            <v>239</v>
          </cell>
          <cell r="J6">
            <v>128</v>
          </cell>
          <cell r="K6">
            <v>131</v>
          </cell>
          <cell r="L6">
            <v>5</v>
          </cell>
          <cell r="M6">
            <v>1535</v>
          </cell>
          <cell r="N6">
            <v>0</v>
          </cell>
          <cell r="O6">
            <v>254</v>
          </cell>
          <cell r="P6">
            <v>265</v>
          </cell>
          <cell r="Q6">
            <v>265</v>
          </cell>
          <cell r="R6">
            <v>244</v>
          </cell>
          <cell r="S6">
            <v>241</v>
          </cell>
          <cell r="T6">
            <v>126</v>
          </cell>
          <cell r="U6">
            <v>114</v>
          </cell>
          <cell r="V6">
            <v>7</v>
          </cell>
          <cell r="W6">
            <v>1516</v>
          </cell>
          <cell r="X6">
            <v>0</v>
          </cell>
          <cell r="Y6">
            <v>-9</v>
          </cell>
          <cell r="Z6">
            <v>-2</v>
          </cell>
          <cell r="AA6">
            <v>11</v>
          </cell>
          <cell r="AB6">
            <v>-4</v>
          </cell>
          <cell r="AC6">
            <v>2</v>
          </cell>
          <cell r="AD6">
            <v>-2</v>
          </cell>
          <cell r="AE6">
            <v>-17</v>
          </cell>
          <cell r="AF6">
            <v>2</v>
          </cell>
          <cell r="AG6">
            <v>-19</v>
          </cell>
          <cell r="AI6">
            <v>784</v>
          </cell>
          <cell r="AJ6">
            <v>487</v>
          </cell>
          <cell r="AK6">
            <v>264</v>
          </cell>
          <cell r="AL6">
            <v>1535</v>
          </cell>
          <cell r="AM6">
            <v>784</v>
          </cell>
          <cell r="AN6">
            <v>485</v>
          </cell>
          <cell r="AO6">
            <v>247</v>
          </cell>
          <cell r="AP6">
            <v>1516</v>
          </cell>
          <cell r="AQ6">
            <v>784</v>
          </cell>
          <cell r="AR6">
            <v>486</v>
          </cell>
          <cell r="AS6">
            <v>254</v>
          </cell>
          <cell r="AT6">
            <v>1524</v>
          </cell>
          <cell r="AU6">
            <v>0.15513307984790875</v>
          </cell>
          <cell r="AV6">
            <v>197</v>
          </cell>
          <cell r="AW6">
            <v>101</v>
          </cell>
          <cell r="AX6">
            <v>59</v>
          </cell>
          <cell r="AY6">
            <v>14886.88</v>
          </cell>
          <cell r="AZ6">
            <v>76</v>
          </cell>
          <cell r="BA6">
            <v>4.9511400651465795E-2</v>
          </cell>
          <cell r="BB6">
            <v>1535</v>
          </cell>
          <cell r="BC6">
            <v>17</v>
          </cell>
          <cell r="BD6">
            <v>1518</v>
          </cell>
          <cell r="BE6">
            <v>82.96</v>
          </cell>
        </row>
        <row r="7">
          <cell r="B7">
            <v>330</v>
          </cell>
          <cell r="C7">
            <v>4015</v>
          </cell>
          <cell r="D7">
            <v>0</v>
          </cell>
          <cell r="E7">
            <v>198</v>
          </cell>
          <cell r="F7">
            <v>205</v>
          </cell>
          <cell r="G7">
            <v>198</v>
          </cell>
          <cell r="H7">
            <v>178</v>
          </cell>
          <cell r="I7">
            <v>181</v>
          </cell>
          <cell r="J7">
            <v>57</v>
          </cell>
          <cell r="K7">
            <v>30</v>
          </cell>
          <cell r="L7">
            <v>8</v>
          </cell>
          <cell r="M7">
            <v>1055</v>
          </cell>
          <cell r="N7">
            <v>0</v>
          </cell>
          <cell r="O7">
            <v>240</v>
          </cell>
          <cell r="P7">
            <v>200</v>
          </cell>
          <cell r="Q7">
            <v>201</v>
          </cell>
          <cell r="R7">
            <v>190</v>
          </cell>
          <cell r="S7">
            <v>164</v>
          </cell>
          <cell r="T7">
            <v>57</v>
          </cell>
          <cell r="U7">
            <v>28</v>
          </cell>
          <cell r="V7">
            <v>5</v>
          </cell>
          <cell r="W7">
            <v>1085</v>
          </cell>
          <cell r="X7">
            <v>0</v>
          </cell>
          <cell r="Y7">
            <v>42</v>
          </cell>
          <cell r="Z7">
            <v>-5</v>
          </cell>
          <cell r="AA7">
            <v>3</v>
          </cell>
          <cell r="AB7">
            <v>12</v>
          </cell>
          <cell r="AC7">
            <v>-17</v>
          </cell>
          <cell r="AD7">
            <v>0</v>
          </cell>
          <cell r="AE7">
            <v>-2</v>
          </cell>
          <cell r="AF7">
            <v>-3</v>
          </cell>
          <cell r="AG7">
            <v>30</v>
          </cell>
          <cell r="AI7">
            <v>601</v>
          </cell>
          <cell r="AJ7">
            <v>359</v>
          </cell>
          <cell r="AK7">
            <v>95</v>
          </cell>
          <cell r="AL7">
            <v>1055</v>
          </cell>
          <cell r="AM7">
            <v>641</v>
          </cell>
          <cell r="AN7">
            <v>354</v>
          </cell>
          <cell r="AO7">
            <v>90</v>
          </cell>
          <cell r="AP7">
            <v>1085</v>
          </cell>
          <cell r="AQ7">
            <v>624</v>
          </cell>
          <cell r="AR7">
            <v>356</v>
          </cell>
          <cell r="AS7">
            <v>92</v>
          </cell>
          <cell r="AT7">
            <v>1072</v>
          </cell>
          <cell r="AU7">
            <v>0.29898989898989897</v>
          </cell>
          <cell r="AV7">
            <v>293</v>
          </cell>
          <cell r="AW7">
            <v>266</v>
          </cell>
          <cell r="AX7">
            <v>176</v>
          </cell>
          <cell r="AY7">
            <v>44408.32</v>
          </cell>
          <cell r="AZ7">
            <v>210</v>
          </cell>
          <cell r="BA7">
            <v>0.1990521327014218</v>
          </cell>
          <cell r="BB7">
            <v>1055</v>
          </cell>
          <cell r="BC7">
            <v>50</v>
          </cell>
          <cell r="BD7">
            <v>1005</v>
          </cell>
          <cell r="BE7">
            <v>57.04</v>
          </cell>
        </row>
        <row r="8">
          <cell r="B8">
            <v>331</v>
          </cell>
          <cell r="C8">
            <v>5408</v>
          </cell>
          <cell r="D8">
            <v>0</v>
          </cell>
          <cell r="E8">
            <v>189</v>
          </cell>
          <cell r="F8">
            <v>187</v>
          </cell>
          <cell r="G8">
            <v>183</v>
          </cell>
          <cell r="H8">
            <v>181</v>
          </cell>
          <cell r="I8">
            <v>186</v>
          </cell>
          <cell r="J8">
            <v>99</v>
          </cell>
          <cell r="K8">
            <v>87</v>
          </cell>
          <cell r="L8">
            <v>9</v>
          </cell>
          <cell r="M8">
            <v>1121</v>
          </cell>
          <cell r="N8">
            <v>0</v>
          </cell>
          <cell r="O8">
            <v>189</v>
          </cell>
          <cell r="P8">
            <v>189</v>
          </cell>
          <cell r="Q8">
            <v>184</v>
          </cell>
          <cell r="R8">
            <v>179</v>
          </cell>
          <cell r="S8">
            <v>170</v>
          </cell>
          <cell r="T8">
            <v>124</v>
          </cell>
          <cell r="U8">
            <v>93</v>
          </cell>
          <cell r="V8">
            <v>2</v>
          </cell>
          <cell r="W8">
            <v>1130</v>
          </cell>
          <cell r="X8">
            <v>0</v>
          </cell>
          <cell r="Y8">
            <v>0</v>
          </cell>
          <cell r="Z8">
            <v>2</v>
          </cell>
          <cell r="AA8">
            <v>1</v>
          </cell>
          <cell r="AB8">
            <v>-2</v>
          </cell>
          <cell r="AC8">
            <v>-16</v>
          </cell>
          <cell r="AD8">
            <v>25</v>
          </cell>
          <cell r="AE8">
            <v>6</v>
          </cell>
          <cell r="AF8">
            <v>-7</v>
          </cell>
          <cell r="AG8">
            <v>9</v>
          </cell>
          <cell r="AI8">
            <v>559</v>
          </cell>
          <cell r="AJ8">
            <v>367</v>
          </cell>
          <cell r="AK8">
            <v>195</v>
          </cell>
          <cell r="AL8">
            <v>1121</v>
          </cell>
          <cell r="AM8">
            <v>562</v>
          </cell>
          <cell r="AN8">
            <v>349</v>
          </cell>
          <cell r="AO8">
            <v>219</v>
          </cell>
          <cell r="AP8">
            <v>1130</v>
          </cell>
          <cell r="AQ8">
            <v>561</v>
          </cell>
          <cell r="AR8">
            <v>357</v>
          </cell>
          <cell r="AS8">
            <v>209</v>
          </cell>
          <cell r="AT8">
            <v>1127</v>
          </cell>
          <cell r="AU8">
            <v>0.14209401709401709</v>
          </cell>
          <cell r="AV8">
            <v>130</v>
          </cell>
          <cell r="AW8">
            <v>74</v>
          </cell>
          <cell r="AX8">
            <v>24</v>
          </cell>
          <cell r="AY8">
            <v>6055.68</v>
          </cell>
          <cell r="AZ8">
            <v>27</v>
          </cell>
          <cell r="BA8">
            <v>2.4085637823371989E-2</v>
          </cell>
          <cell r="BB8">
            <v>1121</v>
          </cell>
          <cell r="BC8">
            <v>8</v>
          </cell>
          <cell r="BD8">
            <v>1113</v>
          </cell>
          <cell r="BE8">
            <v>62.61</v>
          </cell>
        </row>
        <row r="9">
          <cell r="B9">
            <v>332</v>
          </cell>
          <cell r="C9">
            <v>5414</v>
          </cell>
          <cell r="D9">
            <v>0</v>
          </cell>
          <cell r="E9">
            <v>179</v>
          </cell>
          <cell r="F9">
            <v>181</v>
          </cell>
          <cell r="G9">
            <v>175</v>
          </cell>
          <cell r="H9">
            <v>176</v>
          </cell>
          <cell r="I9">
            <v>169</v>
          </cell>
          <cell r="J9">
            <v>107</v>
          </cell>
          <cell r="K9">
            <v>85</v>
          </cell>
          <cell r="L9">
            <v>4</v>
          </cell>
          <cell r="M9">
            <v>1076</v>
          </cell>
          <cell r="N9">
            <v>1</v>
          </cell>
          <cell r="O9">
            <v>178</v>
          </cell>
          <cell r="P9">
            <v>180</v>
          </cell>
          <cell r="Q9">
            <v>179</v>
          </cell>
          <cell r="R9">
            <v>185</v>
          </cell>
          <cell r="S9">
            <v>177</v>
          </cell>
          <cell r="T9">
            <v>124</v>
          </cell>
          <cell r="U9">
            <v>85</v>
          </cell>
          <cell r="V9">
            <v>8</v>
          </cell>
          <cell r="W9">
            <v>1117</v>
          </cell>
          <cell r="X9">
            <v>1</v>
          </cell>
          <cell r="Y9">
            <v>-1</v>
          </cell>
          <cell r="Z9">
            <v>-1</v>
          </cell>
          <cell r="AA9">
            <v>4</v>
          </cell>
          <cell r="AB9">
            <v>9</v>
          </cell>
          <cell r="AC9">
            <v>8</v>
          </cell>
          <cell r="AD9">
            <v>17</v>
          </cell>
          <cell r="AE9">
            <v>0</v>
          </cell>
          <cell r="AF9">
            <v>4</v>
          </cell>
          <cell r="AG9">
            <v>41</v>
          </cell>
          <cell r="AI9">
            <v>535</v>
          </cell>
          <cell r="AJ9">
            <v>345</v>
          </cell>
          <cell r="AK9">
            <v>196</v>
          </cell>
          <cell r="AL9">
            <v>1076</v>
          </cell>
          <cell r="AM9">
            <v>538</v>
          </cell>
          <cell r="AN9">
            <v>362</v>
          </cell>
          <cell r="AO9">
            <v>217</v>
          </cell>
          <cell r="AP9">
            <v>1117</v>
          </cell>
          <cell r="AQ9">
            <v>537</v>
          </cell>
          <cell r="AR9">
            <v>355</v>
          </cell>
          <cell r="AS9">
            <v>208</v>
          </cell>
          <cell r="AT9">
            <v>1100</v>
          </cell>
          <cell r="AU9">
            <v>0.15829528158295281</v>
          </cell>
          <cell r="AV9">
            <v>141</v>
          </cell>
          <cell r="AW9">
            <v>70</v>
          </cell>
          <cell r="AX9">
            <v>28</v>
          </cell>
          <cell r="AY9">
            <v>7064.96</v>
          </cell>
          <cell r="AZ9">
            <v>29</v>
          </cell>
          <cell r="BA9">
            <v>2.6951672862453532E-2</v>
          </cell>
          <cell r="BB9">
            <v>1076</v>
          </cell>
          <cell r="BC9">
            <v>15</v>
          </cell>
          <cell r="BD9">
            <v>1061</v>
          </cell>
          <cell r="BE9">
            <v>61.35</v>
          </cell>
        </row>
        <row r="10">
          <cell r="B10">
            <v>334</v>
          </cell>
          <cell r="C10">
            <v>5419</v>
          </cell>
          <cell r="D10">
            <v>0</v>
          </cell>
          <cell r="E10">
            <v>185</v>
          </cell>
          <cell r="F10">
            <v>157</v>
          </cell>
          <cell r="G10">
            <v>176</v>
          </cell>
          <cell r="H10">
            <v>155</v>
          </cell>
          <cell r="I10">
            <v>150</v>
          </cell>
          <cell r="J10">
            <v>0</v>
          </cell>
          <cell r="K10">
            <v>0</v>
          </cell>
          <cell r="L10">
            <v>0</v>
          </cell>
          <cell r="M10">
            <v>823</v>
          </cell>
          <cell r="N10">
            <v>0</v>
          </cell>
          <cell r="O10">
            <v>161</v>
          </cell>
          <cell r="P10">
            <v>180</v>
          </cell>
          <cell r="Q10">
            <v>151</v>
          </cell>
          <cell r="R10">
            <v>173</v>
          </cell>
          <cell r="S10">
            <v>150</v>
          </cell>
          <cell r="T10">
            <v>1</v>
          </cell>
          <cell r="U10">
            <v>0</v>
          </cell>
          <cell r="V10">
            <v>0</v>
          </cell>
          <cell r="W10">
            <v>816</v>
          </cell>
          <cell r="X10">
            <v>0</v>
          </cell>
          <cell r="Y10">
            <v>-24</v>
          </cell>
          <cell r="Z10">
            <v>23</v>
          </cell>
          <cell r="AA10">
            <v>-25</v>
          </cell>
          <cell r="AB10">
            <v>18</v>
          </cell>
          <cell r="AC10">
            <v>0</v>
          </cell>
          <cell r="AD10">
            <v>1</v>
          </cell>
          <cell r="AE10">
            <v>0</v>
          </cell>
          <cell r="AF10">
            <v>0</v>
          </cell>
          <cell r="AG10">
            <v>-7</v>
          </cell>
          <cell r="AI10">
            <v>518</v>
          </cell>
          <cell r="AJ10">
            <v>305</v>
          </cell>
          <cell r="AK10">
            <v>0</v>
          </cell>
          <cell r="AL10">
            <v>823</v>
          </cell>
          <cell r="AM10">
            <v>492</v>
          </cell>
          <cell r="AN10">
            <v>323</v>
          </cell>
          <cell r="AO10">
            <v>1</v>
          </cell>
          <cell r="AP10">
            <v>816</v>
          </cell>
          <cell r="AQ10">
            <v>503</v>
          </cell>
          <cell r="AR10">
            <v>316</v>
          </cell>
          <cell r="AS10">
            <v>1</v>
          </cell>
          <cell r="AT10">
            <v>820</v>
          </cell>
          <cell r="AU10">
            <v>0.19493670886075951</v>
          </cell>
          <cell r="AV10">
            <v>160</v>
          </cell>
          <cell r="AW10">
            <v>132</v>
          </cell>
          <cell r="AX10">
            <v>35</v>
          </cell>
          <cell r="AY10">
            <v>8831.1999999999989</v>
          </cell>
          <cell r="AZ10">
            <v>52</v>
          </cell>
          <cell r="BA10">
            <v>6.3183475091130009E-2</v>
          </cell>
          <cell r="BB10">
            <v>823</v>
          </cell>
          <cell r="BC10">
            <v>25</v>
          </cell>
          <cell r="BD10">
            <v>798</v>
          </cell>
          <cell r="BE10">
            <v>42.89</v>
          </cell>
        </row>
        <row r="11">
          <cell r="B11">
            <v>335</v>
          </cell>
          <cell r="C11">
            <v>5412</v>
          </cell>
          <cell r="D11">
            <v>0</v>
          </cell>
          <cell r="E11">
            <v>228</v>
          </cell>
          <cell r="F11">
            <v>229</v>
          </cell>
          <cell r="G11">
            <v>229</v>
          </cell>
          <cell r="H11">
            <v>226</v>
          </cell>
          <cell r="I11">
            <v>193</v>
          </cell>
          <cell r="J11">
            <v>141</v>
          </cell>
          <cell r="K11">
            <v>89</v>
          </cell>
          <cell r="L11">
            <v>0</v>
          </cell>
          <cell r="M11">
            <v>1335</v>
          </cell>
          <cell r="N11">
            <v>0</v>
          </cell>
          <cell r="O11">
            <v>227</v>
          </cell>
          <cell r="P11">
            <v>227</v>
          </cell>
          <cell r="Q11">
            <v>228</v>
          </cell>
          <cell r="R11">
            <v>229</v>
          </cell>
          <cell r="S11">
            <v>224</v>
          </cell>
          <cell r="T11">
            <v>133</v>
          </cell>
          <cell r="U11">
            <v>104</v>
          </cell>
          <cell r="V11">
            <v>3</v>
          </cell>
          <cell r="W11">
            <v>1375</v>
          </cell>
          <cell r="X11">
            <v>0</v>
          </cell>
          <cell r="Y11">
            <v>-1</v>
          </cell>
          <cell r="Z11">
            <v>-2</v>
          </cell>
          <cell r="AA11">
            <v>-1</v>
          </cell>
          <cell r="AB11">
            <v>3</v>
          </cell>
          <cell r="AC11">
            <v>31</v>
          </cell>
          <cell r="AD11">
            <v>-8</v>
          </cell>
          <cell r="AE11">
            <v>15</v>
          </cell>
          <cell r="AF11">
            <v>3</v>
          </cell>
          <cell r="AG11">
            <v>40</v>
          </cell>
          <cell r="AI11">
            <v>686</v>
          </cell>
          <cell r="AJ11">
            <v>419</v>
          </cell>
          <cell r="AK11">
            <v>230</v>
          </cell>
          <cell r="AL11">
            <v>1335</v>
          </cell>
          <cell r="AM11">
            <v>682</v>
          </cell>
          <cell r="AN11">
            <v>453</v>
          </cell>
          <cell r="AO11">
            <v>240</v>
          </cell>
          <cell r="AP11">
            <v>1375</v>
          </cell>
          <cell r="AQ11">
            <v>684</v>
          </cell>
          <cell r="AR11">
            <v>439</v>
          </cell>
          <cell r="AS11">
            <v>236</v>
          </cell>
          <cell r="AT11">
            <v>1359</v>
          </cell>
          <cell r="AU11">
            <v>0.11824014665444546</v>
          </cell>
          <cell r="AV11">
            <v>133</v>
          </cell>
          <cell r="AW11">
            <v>166</v>
          </cell>
          <cell r="AX11">
            <v>52</v>
          </cell>
          <cell r="AY11">
            <v>13120.64</v>
          </cell>
          <cell r="AZ11">
            <v>68</v>
          </cell>
          <cell r="BA11">
            <v>5.0936329588014979E-2</v>
          </cell>
          <cell r="BB11">
            <v>1335</v>
          </cell>
          <cell r="BC11">
            <v>24</v>
          </cell>
          <cell r="BD11">
            <v>1311</v>
          </cell>
          <cell r="BE11">
            <v>74.58</v>
          </cell>
        </row>
        <row r="12">
          <cell r="B12">
            <v>336</v>
          </cell>
          <cell r="C12">
            <v>5409</v>
          </cell>
          <cell r="D12">
            <v>0</v>
          </cell>
          <cell r="E12">
            <v>236</v>
          </cell>
          <cell r="F12">
            <v>239</v>
          </cell>
          <cell r="G12">
            <v>240</v>
          </cell>
          <cell r="H12">
            <v>227</v>
          </cell>
          <cell r="I12">
            <v>227</v>
          </cell>
          <cell r="J12">
            <v>100</v>
          </cell>
          <cell r="K12">
            <v>74</v>
          </cell>
          <cell r="L12">
            <v>5</v>
          </cell>
          <cell r="M12">
            <v>1348</v>
          </cell>
          <cell r="N12">
            <v>0</v>
          </cell>
          <cell r="O12">
            <v>238</v>
          </cell>
          <cell r="P12">
            <v>238</v>
          </cell>
          <cell r="Q12">
            <v>240</v>
          </cell>
          <cell r="R12">
            <v>240</v>
          </cell>
          <cell r="S12">
            <v>218</v>
          </cell>
          <cell r="T12">
            <v>100</v>
          </cell>
          <cell r="U12">
            <v>65</v>
          </cell>
          <cell r="V12">
            <v>3</v>
          </cell>
          <cell r="W12">
            <v>1342</v>
          </cell>
          <cell r="X12">
            <v>0</v>
          </cell>
          <cell r="Y12">
            <v>2</v>
          </cell>
          <cell r="Z12">
            <v>-1</v>
          </cell>
          <cell r="AA12">
            <v>0</v>
          </cell>
          <cell r="AB12">
            <v>13</v>
          </cell>
          <cell r="AC12">
            <v>-9</v>
          </cell>
          <cell r="AD12">
            <v>0</v>
          </cell>
          <cell r="AE12">
            <v>-9</v>
          </cell>
          <cell r="AF12">
            <v>-2</v>
          </cell>
          <cell r="AG12">
            <v>-6</v>
          </cell>
          <cell r="AI12">
            <v>715</v>
          </cell>
          <cell r="AJ12">
            <v>454</v>
          </cell>
          <cell r="AK12">
            <v>179</v>
          </cell>
          <cell r="AL12">
            <v>1348</v>
          </cell>
          <cell r="AM12">
            <v>716</v>
          </cell>
          <cell r="AN12">
            <v>458</v>
          </cell>
          <cell r="AO12">
            <v>168</v>
          </cell>
          <cell r="AP12">
            <v>1342</v>
          </cell>
          <cell r="AQ12">
            <v>716</v>
          </cell>
          <cell r="AR12">
            <v>456</v>
          </cell>
          <cell r="AS12">
            <v>173</v>
          </cell>
          <cell r="AT12">
            <v>1345</v>
          </cell>
          <cell r="AU12">
            <v>0.17066895368782162</v>
          </cell>
          <cell r="AV12">
            <v>200</v>
          </cell>
          <cell r="AW12">
            <v>135</v>
          </cell>
          <cell r="AX12">
            <v>77</v>
          </cell>
          <cell r="AY12">
            <v>19428.64</v>
          </cell>
          <cell r="AZ12">
            <v>80</v>
          </cell>
          <cell r="BA12">
            <v>5.9347181008902079E-2</v>
          </cell>
          <cell r="BB12">
            <v>1348</v>
          </cell>
          <cell r="BC12">
            <v>25</v>
          </cell>
          <cell r="BD12">
            <v>1323</v>
          </cell>
          <cell r="BE12">
            <v>72.459999999999994</v>
          </cell>
        </row>
        <row r="13">
          <cell r="B13">
            <v>337</v>
          </cell>
          <cell r="C13">
            <v>5425</v>
          </cell>
          <cell r="D13">
            <v>0</v>
          </cell>
          <cell r="E13">
            <v>95</v>
          </cell>
          <cell r="F13">
            <v>106</v>
          </cell>
          <cell r="G13">
            <v>107</v>
          </cell>
          <cell r="H13">
            <v>85</v>
          </cell>
          <cell r="I13">
            <v>114</v>
          </cell>
          <cell r="J13">
            <v>0</v>
          </cell>
          <cell r="K13">
            <v>0</v>
          </cell>
          <cell r="L13">
            <v>0</v>
          </cell>
          <cell r="M13">
            <v>507</v>
          </cell>
          <cell r="N13">
            <v>0</v>
          </cell>
          <cell r="O13">
            <v>108</v>
          </cell>
          <cell r="P13">
            <v>94</v>
          </cell>
          <cell r="Q13">
            <v>104</v>
          </cell>
          <cell r="R13">
            <v>106</v>
          </cell>
          <cell r="S13">
            <v>87</v>
          </cell>
          <cell r="T13">
            <v>1</v>
          </cell>
          <cell r="U13">
            <v>0</v>
          </cell>
          <cell r="V13">
            <v>0</v>
          </cell>
          <cell r="W13">
            <v>500</v>
          </cell>
          <cell r="X13">
            <v>0</v>
          </cell>
          <cell r="Y13">
            <v>13</v>
          </cell>
          <cell r="Z13">
            <v>-12</v>
          </cell>
          <cell r="AA13">
            <v>-3</v>
          </cell>
          <cell r="AB13">
            <v>21</v>
          </cell>
          <cell r="AC13">
            <v>-27</v>
          </cell>
          <cell r="AD13">
            <v>1</v>
          </cell>
          <cell r="AE13">
            <v>0</v>
          </cell>
          <cell r="AF13">
            <v>0</v>
          </cell>
          <cell r="AG13">
            <v>-7</v>
          </cell>
          <cell r="AI13">
            <v>308</v>
          </cell>
          <cell r="AJ13">
            <v>199</v>
          </cell>
          <cell r="AK13">
            <v>0</v>
          </cell>
          <cell r="AL13">
            <v>507</v>
          </cell>
          <cell r="AM13">
            <v>306</v>
          </cell>
          <cell r="AN13">
            <v>193</v>
          </cell>
          <cell r="AO13">
            <v>1</v>
          </cell>
          <cell r="AP13">
            <v>500</v>
          </cell>
          <cell r="AQ13">
            <v>307</v>
          </cell>
          <cell r="AR13">
            <v>196</v>
          </cell>
          <cell r="AS13">
            <v>1</v>
          </cell>
          <cell r="AT13">
            <v>504</v>
          </cell>
          <cell r="AU13">
            <v>0.36565656565656568</v>
          </cell>
          <cell r="AV13">
            <v>184</v>
          </cell>
          <cell r="AW13">
            <v>97</v>
          </cell>
          <cell r="AX13">
            <v>68</v>
          </cell>
          <cell r="AY13">
            <v>17157.759999999998</v>
          </cell>
          <cell r="AZ13">
            <v>77</v>
          </cell>
          <cell r="BA13">
            <v>0.15187376725838264</v>
          </cell>
          <cell r="BB13">
            <v>507</v>
          </cell>
          <cell r="BC13">
            <v>24</v>
          </cell>
          <cell r="BD13">
            <v>483</v>
          </cell>
          <cell r="BE13">
            <v>27.48</v>
          </cell>
        </row>
        <row r="14">
          <cell r="B14">
            <v>339</v>
          </cell>
          <cell r="C14">
            <v>5420</v>
          </cell>
          <cell r="D14">
            <v>3</v>
          </cell>
          <cell r="E14">
            <v>216</v>
          </cell>
          <cell r="F14">
            <v>221</v>
          </cell>
          <cell r="G14">
            <v>212</v>
          </cell>
          <cell r="H14">
            <v>221</v>
          </cell>
          <cell r="I14">
            <v>218</v>
          </cell>
          <cell r="J14">
            <v>0</v>
          </cell>
          <cell r="K14">
            <v>0</v>
          </cell>
          <cell r="L14">
            <v>0</v>
          </cell>
          <cell r="M14">
            <v>1091</v>
          </cell>
          <cell r="N14">
            <v>0</v>
          </cell>
          <cell r="O14">
            <v>219</v>
          </cell>
          <cell r="P14">
            <v>219</v>
          </cell>
          <cell r="Q14">
            <v>218</v>
          </cell>
          <cell r="R14">
            <v>221</v>
          </cell>
          <cell r="S14">
            <v>215</v>
          </cell>
          <cell r="T14">
            <v>1</v>
          </cell>
          <cell r="U14">
            <v>0</v>
          </cell>
          <cell r="V14">
            <v>0</v>
          </cell>
          <cell r="W14">
            <v>1093</v>
          </cell>
          <cell r="X14">
            <v>-3</v>
          </cell>
          <cell r="Y14">
            <v>3</v>
          </cell>
          <cell r="Z14">
            <v>-2</v>
          </cell>
          <cell r="AA14">
            <v>6</v>
          </cell>
          <cell r="AB14">
            <v>0</v>
          </cell>
          <cell r="AC14">
            <v>-3</v>
          </cell>
          <cell r="AD14">
            <v>1</v>
          </cell>
          <cell r="AE14">
            <v>0</v>
          </cell>
          <cell r="AF14">
            <v>0</v>
          </cell>
          <cell r="AG14">
            <v>2</v>
          </cell>
          <cell r="AI14">
            <v>652</v>
          </cell>
          <cell r="AJ14">
            <v>439</v>
          </cell>
          <cell r="AK14">
            <v>0</v>
          </cell>
          <cell r="AL14">
            <v>1091</v>
          </cell>
          <cell r="AM14">
            <v>656</v>
          </cell>
          <cell r="AN14">
            <v>436</v>
          </cell>
          <cell r="AO14">
            <v>1</v>
          </cell>
          <cell r="AP14">
            <v>1093</v>
          </cell>
          <cell r="AQ14">
            <v>654</v>
          </cell>
          <cell r="AR14">
            <v>437</v>
          </cell>
          <cell r="AS14">
            <v>1</v>
          </cell>
          <cell r="AT14">
            <v>1092</v>
          </cell>
          <cell r="AU14">
            <v>0.16937799043062202</v>
          </cell>
          <cell r="AV14">
            <v>185</v>
          </cell>
          <cell r="AW14">
            <v>192</v>
          </cell>
          <cell r="AX14">
            <v>52</v>
          </cell>
          <cell r="AY14">
            <v>13120.64</v>
          </cell>
          <cell r="AZ14">
            <v>58</v>
          </cell>
          <cell r="BA14">
            <v>5.3162236480293307E-2</v>
          </cell>
          <cell r="BB14">
            <v>1091</v>
          </cell>
          <cell r="BC14">
            <v>33</v>
          </cell>
          <cell r="BD14">
            <v>1058</v>
          </cell>
          <cell r="BE14">
            <v>56.34</v>
          </cell>
        </row>
        <row r="15">
          <cell r="B15">
            <v>340</v>
          </cell>
          <cell r="C15">
            <v>5400</v>
          </cell>
          <cell r="D15">
            <v>1</v>
          </cell>
          <cell r="E15">
            <v>116</v>
          </cell>
          <cell r="F15">
            <v>112</v>
          </cell>
          <cell r="G15">
            <v>107</v>
          </cell>
          <cell r="H15">
            <v>112</v>
          </cell>
          <cell r="I15">
            <v>100</v>
          </cell>
          <cell r="J15">
            <v>71</v>
          </cell>
          <cell r="K15">
            <v>53</v>
          </cell>
          <cell r="L15">
            <v>1</v>
          </cell>
          <cell r="M15">
            <v>673</v>
          </cell>
          <cell r="N15">
            <v>0</v>
          </cell>
          <cell r="O15">
            <v>120</v>
          </cell>
          <cell r="P15">
            <v>116</v>
          </cell>
          <cell r="Q15">
            <v>115</v>
          </cell>
          <cell r="R15">
            <v>106</v>
          </cell>
          <cell r="S15">
            <v>110</v>
          </cell>
          <cell r="T15">
            <v>70</v>
          </cell>
          <cell r="U15">
            <v>69</v>
          </cell>
          <cell r="V15">
            <v>0</v>
          </cell>
          <cell r="W15">
            <v>706</v>
          </cell>
          <cell r="X15">
            <v>-1</v>
          </cell>
          <cell r="Y15">
            <v>4</v>
          </cell>
          <cell r="Z15">
            <v>4</v>
          </cell>
          <cell r="AA15">
            <v>8</v>
          </cell>
          <cell r="AB15">
            <v>-6</v>
          </cell>
          <cell r="AC15">
            <v>10</v>
          </cell>
          <cell r="AD15">
            <v>-1</v>
          </cell>
          <cell r="AE15">
            <v>16</v>
          </cell>
          <cell r="AF15">
            <v>-1</v>
          </cell>
          <cell r="AG15">
            <v>33</v>
          </cell>
          <cell r="AI15">
            <v>336</v>
          </cell>
          <cell r="AJ15">
            <v>212</v>
          </cell>
          <cell r="AK15">
            <v>125</v>
          </cell>
          <cell r="AL15">
            <v>673</v>
          </cell>
          <cell r="AM15">
            <v>351</v>
          </cell>
          <cell r="AN15">
            <v>216</v>
          </cell>
          <cell r="AO15">
            <v>139</v>
          </cell>
          <cell r="AP15">
            <v>706</v>
          </cell>
          <cell r="AQ15">
            <v>345</v>
          </cell>
          <cell r="AR15">
            <v>214</v>
          </cell>
          <cell r="AS15">
            <v>133</v>
          </cell>
          <cell r="AT15">
            <v>692</v>
          </cell>
          <cell r="AU15">
            <v>0</v>
          </cell>
          <cell r="AV15">
            <v>0</v>
          </cell>
          <cell r="AW15">
            <v>1</v>
          </cell>
          <cell r="AX15">
            <v>14</v>
          </cell>
          <cell r="AY15">
            <v>3532.48</v>
          </cell>
          <cell r="AZ15">
            <v>16</v>
          </cell>
          <cell r="BA15">
            <v>2.3774145616641901E-2</v>
          </cell>
          <cell r="BB15">
            <v>673</v>
          </cell>
          <cell r="BC15">
            <v>1</v>
          </cell>
          <cell r="BD15">
            <v>672</v>
          </cell>
          <cell r="BE15">
            <v>39.61</v>
          </cell>
        </row>
        <row r="16">
          <cell r="B16">
            <v>341</v>
          </cell>
          <cell r="C16">
            <v>5413</v>
          </cell>
          <cell r="D16">
            <v>0</v>
          </cell>
          <cell r="E16">
            <v>138</v>
          </cell>
          <cell r="F16">
            <v>120</v>
          </cell>
          <cell r="G16">
            <v>110</v>
          </cell>
          <cell r="H16">
            <v>121</v>
          </cell>
          <cell r="I16">
            <v>92</v>
          </cell>
          <cell r="J16">
            <v>24</v>
          </cell>
          <cell r="K16">
            <v>8</v>
          </cell>
          <cell r="L16">
            <v>4</v>
          </cell>
          <cell r="M16">
            <v>617</v>
          </cell>
          <cell r="N16">
            <v>0</v>
          </cell>
          <cell r="O16">
            <v>122</v>
          </cell>
          <cell r="P16">
            <v>122</v>
          </cell>
          <cell r="Q16">
            <v>107</v>
          </cell>
          <cell r="R16">
            <v>105</v>
          </cell>
          <cell r="S16">
            <v>117</v>
          </cell>
          <cell r="T16">
            <v>18</v>
          </cell>
          <cell r="U16">
            <v>15</v>
          </cell>
          <cell r="V16">
            <v>0</v>
          </cell>
          <cell r="W16">
            <v>606</v>
          </cell>
          <cell r="X16">
            <v>0</v>
          </cell>
          <cell r="Y16">
            <v>-16</v>
          </cell>
          <cell r="Z16">
            <v>2</v>
          </cell>
          <cell r="AA16">
            <v>-3</v>
          </cell>
          <cell r="AB16">
            <v>-16</v>
          </cell>
          <cell r="AC16">
            <v>25</v>
          </cell>
          <cell r="AD16">
            <v>-6</v>
          </cell>
          <cell r="AE16">
            <v>7</v>
          </cell>
          <cell r="AF16">
            <v>-4</v>
          </cell>
          <cell r="AG16">
            <v>-11</v>
          </cell>
          <cell r="AI16">
            <v>368</v>
          </cell>
          <cell r="AJ16">
            <v>213</v>
          </cell>
          <cell r="AK16">
            <v>36</v>
          </cell>
          <cell r="AL16">
            <v>617</v>
          </cell>
          <cell r="AM16">
            <v>351</v>
          </cell>
          <cell r="AN16">
            <v>222</v>
          </cell>
          <cell r="AO16">
            <v>33</v>
          </cell>
          <cell r="AP16">
            <v>606</v>
          </cell>
          <cell r="AQ16">
            <v>358</v>
          </cell>
          <cell r="AR16">
            <v>218</v>
          </cell>
          <cell r="AS16">
            <v>34</v>
          </cell>
          <cell r="AT16">
            <v>610</v>
          </cell>
          <cell r="AU16">
            <v>0.3760262725779967</v>
          </cell>
          <cell r="AV16">
            <v>217</v>
          </cell>
          <cell r="AW16">
            <v>239</v>
          </cell>
          <cell r="AX16">
            <v>109</v>
          </cell>
          <cell r="AY16">
            <v>27502.880000000001</v>
          </cell>
          <cell r="AZ16">
            <v>123</v>
          </cell>
          <cell r="BA16">
            <v>0.19935170178282011</v>
          </cell>
          <cell r="BB16">
            <v>617</v>
          </cell>
          <cell r="BC16">
            <v>31</v>
          </cell>
          <cell r="BD16">
            <v>586</v>
          </cell>
          <cell r="BE16">
            <v>33.340000000000003</v>
          </cell>
        </row>
        <row r="17">
          <cell r="B17">
            <v>342</v>
          </cell>
          <cell r="C17">
            <v>5404</v>
          </cell>
          <cell r="D17">
            <v>1</v>
          </cell>
          <cell r="E17">
            <v>114</v>
          </cell>
          <cell r="F17">
            <v>114</v>
          </cell>
          <cell r="G17">
            <v>111</v>
          </cell>
          <cell r="H17">
            <v>110</v>
          </cell>
          <cell r="I17">
            <v>105</v>
          </cell>
          <cell r="J17">
            <v>51</v>
          </cell>
          <cell r="K17">
            <v>68</v>
          </cell>
          <cell r="L17">
            <v>4</v>
          </cell>
          <cell r="M17">
            <v>678</v>
          </cell>
          <cell r="N17">
            <v>0</v>
          </cell>
          <cell r="O17">
            <v>115</v>
          </cell>
          <cell r="P17">
            <v>114</v>
          </cell>
          <cell r="Q17">
            <v>115</v>
          </cell>
          <cell r="R17">
            <v>110</v>
          </cell>
          <cell r="S17">
            <v>110</v>
          </cell>
          <cell r="T17">
            <v>70</v>
          </cell>
          <cell r="U17">
            <v>40</v>
          </cell>
          <cell r="V17">
            <v>0</v>
          </cell>
          <cell r="W17">
            <v>674</v>
          </cell>
          <cell r="X17">
            <v>-1</v>
          </cell>
          <cell r="Y17">
            <v>1</v>
          </cell>
          <cell r="Z17">
            <v>0</v>
          </cell>
          <cell r="AA17">
            <v>4</v>
          </cell>
          <cell r="AB17">
            <v>0</v>
          </cell>
          <cell r="AC17">
            <v>5</v>
          </cell>
          <cell r="AD17">
            <v>19</v>
          </cell>
          <cell r="AE17">
            <v>-28</v>
          </cell>
          <cell r="AF17">
            <v>-4</v>
          </cell>
          <cell r="AG17">
            <v>-4</v>
          </cell>
          <cell r="AI17">
            <v>340</v>
          </cell>
          <cell r="AJ17">
            <v>215</v>
          </cell>
          <cell r="AK17">
            <v>123</v>
          </cell>
          <cell r="AL17">
            <v>678</v>
          </cell>
          <cell r="AM17">
            <v>344</v>
          </cell>
          <cell r="AN17">
            <v>220</v>
          </cell>
          <cell r="AO17">
            <v>110</v>
          </cell>
          <cell r="AP17">
            <v>674</v>
          </cell>
          <cell r="AQ17">
            <v>342</v>
          </cell>
          <cell r="AR17">
            <v>218</v>
          </cell>
          <cell r="AS17">
            <v>115</v>
          </cell>
          <cell r="AT17">
            <v>675</v>
          </cell>
          <cell r="AU17">
            <v>0</v>
          </cell>
          <cell r="AV17">
            <v>0</v>
          </cell>
          <cell r="AW17">
            <v>9</v>
          </cell>
          <cell r="AX17">
            <v>22</v>
          </cell>
          <cell r="AY17">
            <v>5551.04</v>
          </cell>
          <cell r="AZ17">
            <v>29</v>
          </cell>
          <cell r="BA17">
            <v>4.2772861356932153E-2</v>
          </cell>
          <cell r="BB17">
            <v>678</v>
          </cell>
          <cell r="BC17">
            <v>2</v>
          </cell>
          <cell r="BD17">
            <v>676</v>
          </cell>
          <cell r="BE17">
            <v>38.409999999999997</v>
          </cell>
        </row>
        <row r="18">
          <cell r="B18">
            <v>343</v>
          </cell>
          <cell r="C18">
            <v>4040</v>
          </cell>
          <cell r="D18">
            <v>0</v>
          </cell>
          <cell r="E18">
            <v>141</v>
          </cell>
          <cell r="F18">
            <v>144</v>
          </cell>
          <cell r="G18">
            <v>122</v>
          </cell>
          <cell r="H18">
            <v>137</v>
          </cell>
          <cell r="I18">
            <v>113</v>
          </cell>
          <cell r="J18">
            <v>46</v>
          </cell>
          <cell r="K18">
            <v>30</v>
          </cell>
          <cell r="L18">
            <v>0</v>
          </cell>
          <cell r="M18">
            <v>733</v>
          </cell>
          <cell r="N18">
            <v>0</v>
          </cell>
          <cell r="O18">
            <v>167</v>
          </cell>
          <cell r="P18">
            <v>145</v>
          </cell>
          <cell r="Q18">
            <v>149</v>
          </cell>
          <cell r="R18">
            <v>122</v>
          </cell>
          <cell r="S18">
            <v>124</v>
          </cell>
          <cell r="T18">
            <v>46</v>
          </cell>
          <cell r="U18">
            <v>31</v>
          </cell>
          <cell r="V18">
            <v>7</v>
          </cell>
          <cell r="W18">
            <v>791</v>
          </cell>
          <cell r="X18">
            <v>0</v>
          </cell>
          <cell r="Y18">
            <v>26</v>
          </cell>
          <cell r="Z18">
            <v>1</v>
          </cell>
          <cell r="AA18">
            <v>27</v>
          </cell>
          <cell r="AB18">
            <v>-15</v>
          </cell>
          <cell r="AC18">
            <v>11</v>
          </cell>
          <cell r="AD18">
            <v>0</v>
          </cell>
          <cell r="AE18">
            <v>1</v>
          </cell>
          <cell r="AF18">
            <v>7</v>
          </cell>
          <cell r="AG18">
            <v>58</v>
          </cell>
          <cell r="AI18">
            <v>407</v>
          </cell>
          <cell r="AJ18">
            <v>250</v>
          </cell>
          <cell r="AK18">
            <v>76</v>
          </cell>
          <cell r="AL18">
            <v>733</v>
          </cell>
          <cell r="AM18">
            <v>461</v>
          </cell>
          <cell r="AN18">
            <v>246</v>
          </cell>
          <cell r="AO18">
            <v>84</v>
          </cell>
          <cell r="AP18">
            <v>791</v>
          </cell>
          <cell r="AQ18">
            <v>439</v>
          </cell>
          <cell r="AR18">
            <v>248</v>
          </cell>
          <cell r="AS18">
            <v>81</v>
          </cell>
          <cell r="AT18">
            <v>768</v>
          </cell>
          <cell r="AU18">
            <v>0.36581709145427288</v>
          </cell>
          <cell r="AV18">
            <v>251</v>
          </cell>
          <cell r="AW18">
            <v>111</v>
          </cell>
          <cell r="AX18">
            <v>77</v>
          </cell>
          <cell r="AY18">
            <v>19428.64</v>
          </cell>
          <cell r="AZ18">
            <v>91</v>
          </cell>
          <cell r="BA18">
            <v>0.12414733969986358</v>
          </cell>
          <cell r="BB18">
            <v>733</v>
          </cell>
          <cell r="BC18">
            <v>26</v>
          </cell>
          <cell r="BD18">
            <v>707</v>
          </cell>
          <cell r="BE18">
            <v>42</v>
          </cell>
        </row>
        <row r="19">
          <cell r="B19">
            <v>344</v>
          </cell>
          <cell r="C19">
            <v>4002</v>
          </cell>
          <cell r="D19">
            <v>0</v>
          </cell>
          <cell r="E19">
            <v>119</v>
          </cell>
          <cell r="F19">
            <v>121</v>
          </cell>
          <cell r="G19">
            <v>114</v>
          </cell>
          <cell r="H19">
            <v>120</v>
          </cell>
          <cell r="I19">
            <v>119</v>
          </cell>
          <cell r="J19">
            <v>101</v>
          </cell>
          <cell r="K19">
            <v>83</v>
          </cell>
          <cell r="L19">
            <v>4</v>
          </cell>
          <cell r="M19">
            <v>781</v>
          </cell>
          <cell r="N19">
            <v>4</v>
          </cell>
          <cell r="O19">
            <v>117</v>
          </cell>
          <cell r="P19">
            <v>124</v>
          </cell>
          <cell r="Q19">
            <v>123</v>
          </cell>
          <cell r="R19">
            <v>117</v>
          </cell>
          <cell r="S19">
            <v>118</v>
          </cell>
          <cell r="T19">
            <v>112</v>
          </cell>
          <cell r="U19">
            <v>92</v>
          </cell>
          <cell r="V19">
            <v>4</v>
          </cell>
          <cell r="W19">
            <v>811</v>
          </cell>
          <cell r="X19">
            <v>4</v>
          </cell>
          <cell r="Y19">
            <v>-2</v>
          </cell>
          <cell r="Z19">
            <v>3</v>
          </cell>
          <cell r="AA19">
            <v>9</v>
          </cell>
          <cell r="AB19">
            <v>-3</v>
          </cell>
          <cell r="AC19">
            <v>-1</v>
          </cell>
          <cell r="AD19">
            <v>11</v>
          </cell>
          <cell r="AE19">
            <v>9</v>
          </cell>
          <cell r="AF19">
            <v>0</v>
          </cell>
          <cell r="AG19">
            <v>30</v>
          </cell>
          <cell r="AI19">
            <v>354</v>
          </cell>
          <cell r="AJ19">
            <v>239</v>
          </cell>
          <cell r="AK19">
            <v>188</v>
          </cell>
          <cell r="AL19">
            <v>781</v>
          </cell>
          <cell r="AM19">
            <v>368</v>
          </cell>
          <cell r="AN19">
            <v>235</v>
          </cell>
          <cell r="AO19">
            <v>208</v>
          </cell>
          <cell r="AP19">
            <v>811</v>
          </cell>
          <cell r="AQ19">
            <v>362</v>
          </cell>
          <cell r="AR19">
            <v>237</v>
          </cell>
          <cell r="AS19">
            <v>200</v>
          </cell>
          <cell r="AT19">
            <v>799</v>
          </cell>
          <cell r="AU19">
            <v>0</v>
          </cell>
          <cell r="AV19">
            <v>0</v>
          </cell>
          <cell r="AW19">
            <v>2</v>
          </cell>
          <cell r="AX19">
            <v>6</v>
          </cell>
          <cell r="AY19">
            <v>1513.92</v>
          </cell>
          <cell r="AZ19">
            <v>6</v>
          </cell>
          <cell r="BA19">
            <v>7.6824583866837385E-3</v>
          </cell>
          <cell r="BB19">
            <v>781</v>
          </cell>
          <cell r="BC19">
            <v>2</v>
          </cell>
          <cell r="BD19">
            <v>779</v>
          </cell>
          <cell r="BE19">
            <v>46.42</v>
          </cell>
        </row>
        <row r="20">
          <cell r="B20">
            <v>346</v>
          </cell>
          <cell r="C20">
            <v>5407</v>
          </cell>
          <cell r="D20">
            <v>0</v>
          </cell>
          <cell r="E20">
            <v>245</v>
          </cell>
          <cell r="F20">
            <v>221</v>
          </cell>
          <cell r="G20">
            <v>210</v>
          </cell>
          <cell r="H20">
            <v>229</v>
          </cell>
          <cell r="I20">
            <v>221</v>
          </cell>
          <cell r="J20">
            <v>118</v>
          </cell>
          <cell r="K20">
            <v>86</v>
          </cell>
          <cell r="L20">
            <v>9</v>
          </cell>
          <cell r="M20">
            <v>1339</v>
          </cell>
          <cell r="N20">
            <v>0</v>
          </cell>
          <cell r="O20">
            <v>232</v>
          </cell>
          <cell r="P20">
            <v>244</v>
          </cell>
          <cell r="Q20">
            <v>222</v>
          </cell>
          <cell r="R20">
            <v>211</v>
          </cell>
          <cell r="S20">
            <v>227</v>
          </cell>
          <cell r="T20">
            <v>128</v>
          </cell>
          <cell r="U20">
            <v>100</v>
          </cell>
          <cell r="V20">
            <v>2</v>
          </cell>
          <cell r="W20">
            <v>1366</v>
          </cell>
          <cell r="X20">
            <v>0</v>
          </cell>
          <cell r="Y20">
            <v>-13</v>
          </cell>
          <cell r="Z20">
            <v>23</v>
          </cell>
          <cell r="AA20">
            <v>12</v>
          </cell>
          <cell r="AB20">
            <v>-18</v>
          </cell>
          <cell r="AC20">
            <v>6</v>
          </cell>
          <cell r="AD20">
            <v>10</v>
          </cell>
          <cell r="AE20">
            <v>14</v>
          </cell>
          <cell r="AF20">
            <v>-7</v>
          </cell>
          <cell r="AG20">
            <v>27</v>
          </cell>
          <cell r="AI20">
            <v>676</v>
          </cell>
          <cell r="AJ20">
            <v>450</v>
          </cell>
          <cell r="AK20">
            <v>213</v>
          </cell>
          <cell r="AL20">
            <v>1339</v>
          </cell>
          <cell r="AM20">
            <v>698</v>
          </cell>
          <cell r="AN20">
            <v>438</v>
          </cell>
          <cell r="AO20">
            <v>230</v>
          </cell>
          <cell r="AP20">
            <v>1366</v>
          </cell>
          <cell r="AQ20">
            <v>689</v>
          </cell>
          <cell r="AR20">
            <v>443</v>
          </cell>
          <cell r="AS20">
            <v>223</v>
          </cell>
          <cell r="AT20">
            <v>1355</v>
          </cell>
          <cell r="AU20">
            <v>0.21944692239072258</v>
          </cell>
          <cell r="AV20">
            <v>248</v>
          </cell>
          <cell r="AW20">
            <v>121</v>
          </cell>
          <cell r="AX20">
            <v>51</v>
          </cell>
          <cell r="AY20">
            <v>12868.32</v>
          </cell>
          <cell r="AZ20">
            <v>58</v>
          </cell>
          <cell r="BA20">
            <v>4.3315907393577296E-2</v>
          </cell>
          <cell r="BB20">
            <v>1339</v>
          </cell>
          <cell r="BC20">
            <v>26</v>
          </cell>
          <cell r="BD20">
            <v>1313</v>
          </cell>
          <cell r="BE20">
            <v>74.099999999999994</v>
          </cell>
        </row>
        <row r="21">
          <cell r="B21">
            <v>348</v>
          </cell>
          <cell r="C21">
            <v>4068</v>
          </cell>
          <cell r="D21">
            <v>0</v>
          </cell>
          <cell r="E21">
            <v>124</v>
          </cell>
          <cell r="F21">
            <v>122</v>
          </cell>
          <cell r="G21">
            <v>86</v>
          </cell>
          <cell r="H21">
            <v>93</v>
          </cell>
          <cell r="I21">
            <v>85</v>
          </cell>
          <cell r="J21">
            <v>0</v>
          </cell>
          <cell r="K21">
            <v>0</v>
          </cell>
          <cell r="L21">
            <v>0</v>
          </cell>
          <cell r="M21">
            <v>510</v>
          </cell>
          <cell r="N21">
            <v>0</v>
          </cell>
          <cell r="O21">
            <v>125</v>
          </cell>
          <cell r="P21">
            <v>130</v>
          </cell>
          <cell r="Q21">
            <v>126</v>
          </cell>
          <cell r="R21">
            <v>84</v>
          </cell>
          <cell r="S21">
            <v>87</v>
          </cell>
          <cell r="T21">
            <v>1</v>
          </cell>
          <cell r="U21">
            <v>0</v>
          </cell>
          <cell r="V21">
            <v>0</v>
          </cell>
          <cell r="W21">
            <v>553</v>
          </cell>
          <cell r="X21">
            <v>0</v>
          </cell>
          <cell r="Y21">
            <v>1</v>
          </cell>
          <cell r="Z21">
            <v>8</v>
          </cell>
          <cell r="AA21">
            <v>40</v>
          </cell>
          <cell r="AB21">
            <v>-9</v>
          </cell>
          <cell r="AC21">
            <v>2</v>
          </cell>
          <cell r="AD21">
            <v>1</v>
          </cell>
          <cell r="AE21">
            <v>0</v>
          </cell>
          <cell r="AF21">
            <v>0</v>
          </cell>
          <cell r="AG21">
            <v>43</v>
          </cell>
          <cell r="AI21">
            <v>332</v>
          </cell>
          <cell r="AJ21">
            <v>178</v>
          </cell>
          <cell r="AK21">
            <v>0</v>
          </cell>
          <cell r="AL21">
            <v>510</v>
          </cell>
          <cell r="AM21">
            <v>381</v>
          </cell>
          <cell r="AN21">
            <v>171</v>
          </cell>
          <cell r="AO21">
            <v>1</v>
          </cell>
          <cell r="AP21">
            <v>553</v>
          </cell>
          <cell r="AQ21">
            <v>361</v>
          </cell>
          <cell r="AR21">
            <v>174</v>
          </cell>
          <cell r="AS21">
            <v>1</v>
          </cell>
          <cell r="AT21">
            <v>536</v>
          </cell>
          <cell r="AU21">
            <v>0.31062124248496992</v>
          </cell>
          <cell r="AV21">
            <v>166</v>
          </cell>
          <cell r="AW21">
            <v>110</v>
          </cell>
          <cell r="AX21">
            <v>19</v>
          </cell>
          <cell r="AY21">
            <v>4794.08</v>
          </cell>
          <cell r="AZ21">
            <v>28</v>
          </cell>
          <cell r="BA21">
            <v>5.4901960784313725E-2</v>
          </cell>
          <cell r="BB21">
            <v>510</v>
          </cell>
          <cell r="BC21">
            <v>34</v>
          </cell>
          <cell r="BD21">
            <v>476</v>
          </cell>
          <cell r="BE21">
            <v>28.71</v>
          </cell>
        </row>
        <row r="22">
          <cell r="B22">
            <v>349</v>
          </cell>
          <cell r="C22">
            <v>4513</v>
          </cell>
          <cell r="D22">
            <v>0</v>
          </cell>
          <cell r="E22">
            <v>154</v>
          </cell>
          <cell r="F22">
            <v>144</v>
          </cell>
          <cell r="G22">
            <v>163</v>
          </cell>
          <cell r="H22">
            <v>129</v>
          </cell>
          <cell r="I22">
            <v>147</v>
          </cell>
          <cell r="J22">
            <v>71</v>
          </cell>
          <cell r="K22">
            <v>69</v>
          </cell>
          <cell r="L22">
            <v>4</v>
          </cell>
          <cell r="M22">
            <v>881</v>
          </cell>
          <cell r="N22">
            <v>1</v>
          </cell>
          <cell r="O22">
            <v>174</v>
          </cell>
          <cell r="P22">
            <v>171</v>
          </cell>
          <cell r="Q22">
            <v>170</v>
          </cell>
          <cell r="R22">
            <v>176</v>
          </cell>
          <cell r="S22">
            <v>131</v>
          </cell>
          <cell r="T22">
            <v>79</v>
          </cell>
          <cell r="U22">
            <v>66</v>
          </cell>
          <cell r="V22">
            <v>1</v>
          </cell>
          <cell r="W22">
            <v>969</v>
          </cell>
          <cell r="X22">
            <v>1</v>
          </cell>
          <cell r="Y22">
            <v>20</v>
          </cell>
          <cell r="Z22">
            <v>27</v>
          </cell>
          <cell r="AA22">
            <v>7</v>
          </cell>
          <cell r="AB22">
            <v>47</v>
          </cell>
          <cell r="AC22">
            <v>-16</v>
          </cell>
          <cell r="AD22">
            <v>8</v>
          </cell>
          <cell r="AE22">
            <v>-3</v>
          </cell>
          <cell r="AF22">
            <v>-3</v>
          </cell>
          <cell r="AG22">
            <v>88</v>
          </cell>
          <cell r="AI22">
            <v>461</v>
          </cell>
          <cell r="AJ22">
            <v>276</v>
          </cell>
          <cell r="AK22">
            <v>144</v>
          </cell>
          <cell r="AL22">
            <v>881</v>
          </cell>
          <cell r="AM22">
            <v>516</v>
          </cell>
          <cell r="AN22">
            <v>307</v>
          </cell>
          <cell r="AO22">
            <v>146</v>
          </cell>
          <cell r="AP22">
            <v>969</v>
          </cell>
          <cell r="AQ22">
            <v>493</v>
          </cell>
          <cell r="AR22">
            <v>294</v>
          </cell>
          <cell r="AS22">
            <v>145</v>
          </cell>
          <cell r="AT22">
            <v>932</v>
          </cell>
          <cell r="AU22">
            <v>0.15047021943573669</v>
          </cell>
          <cell r="AV22">
            <v>118</v>
          </cell>
          <cell r="AW22">
            <v>57</v>
          </cell>
          <cell r="AX22">
            <v>11</v>
          </cell>
          <cell r="AY22">
            <v>2775.52</v>
          </cell>
          <cell r="AZ22">
            <v>13</v>
          </cell>
          <cell r="BA22">
            <v>1.4755959137343927E-2</v>
          </cell>
          <cell r="BB22">
            <v>881</v>
          </cell>
          <cell r="BC22">
            <v>9</v>
          </cell>
          <cell r="BD22">
            <v>872</v>
          </cell>
          <cell r="BE22">
            <v>51.52</v>
          </cell>
        </row>
        <row r="23">
          <cell r="B23">
            <v>351</v>
          </cell>
          <cell r="C23">
            <v>4008</v>
          </cell>
          <cell r="D23">
            <v>0</v>
          </cell>
          <cell r="E23">
            <v>137</v>
          </cell>
          <cell r="F23">
            <v>149</v>
          </cell>
          <cell r="G23">
            <v>151</v>
          </cell>
          <cell r="H23">
            <v>148</v>
          </cell>
          <cell r="I23">
            <v>136</v>
          </cell>
          <cell r="J23">
            <v>0</v>
          </cell>
          <cell r="K23">
            <v>0</v>
          </cell>
          <cell r="L23">
            <v>0</v>
          </cell>
          <cell r="M23">
            <v>721</v>
          </cell>
          <cell r="N23">
            <v>0</v>
          </cell>
          <cell r="O23">
            <v>132</v>
          </cell>
          <cell r="P23">
            <v>152</v>
          </cell>
          <cell r="Q23">
            <v>146</v>
          </cell>
          <cell r="R23">
            <v>146</v>
          </cell>
          <cell r="S23">
            <v>132</v>
          </cell>
          <cell r="T23">
            <v>0</v>
          </cell>
          <cell r="U23">
            <v>0</v>
          </cell>
          <cell r="V23">
            <v>0</v>
          </cell>
          <cell r="W23">
            <v>708</v>
          </cell>
          <cell r="X23">
            <v>0</v>
          </cell>
          <cell r="Y23">
            <v>-5</v>
          </cell>
          <cell r="Z23">
            <v>3</v>
          </cell>
          <cell r="AA23">
            <v>-5</v>
          </cell>
          <cell r="AB23">
            <v>-2</v>
          </cell>
          <cell r="AC23">
            <v>-4</v>
          </cell>
          <cell r="AD23">
            <v>0</v>
          </cell>
          <cell r="AE23">
            <v>0</v>
          </cell>
          <cell r="AF23">
            <v>0</v>
          </cell>
          <cell r="AG23">
            <v>-13</v>
          </cell>
          <cell r="AI23">
            <v>437</v>
          </cell>
          <cell r="AJ23">
            <v>284</v>
          </cell>
          <cell r="AK23">
            <v>0</v>
          </cell>
          <cell r="AL23">
            <v>721</v>
          </cell>
          <cell r="AM23">
            <v>430</v>
          </cell>
          <cell r="AN23">
            <v>278</v>
          </cell>
          <cell r="AO23">
            <v>0</v>
          </cell>
          <cell r="AP23">
            <v>708</v>
          </cell>
          <cell r="AQ23">
            <v>433</v>
          </cell>
          <cell r="AR23">
            <v>281</v>
          </cell>
          <cell r="AS23">
            <v>0</v>
          </cell>
          <cell r="AT23">
            <v>714</v>
          </cell>
          <cell r="AU23">
            <v>0.41245136186770426</v>
          </cell>
          <cell r="AV23">
            <v>294</v>
          </cell>
          <cell r="AW23">
            <v>267</v>
          </cell>
          <cell r="AX23">
            <v>99</v>
          </cell>
          <cell r="AY23">
            <v>24979.68</v>
          </cell>
          <cell r="AZ23">
            <v>147</v>
          </cell>
          <cell r="BA23">
            <v>0.20388349514563106</v>
          </cell>
          <cell r="BB23">
            <v>721</v>
          </cell>
          <cell r="BC23">
            <v>47</v>
          </cell>
          <cell r="BD23">
            <v>674</v>
          </cell>
          <cell r="BE23">
            <v>37.75</v>
          </cell>
        </row>
        <row r="24">
          <cell r="B24">
            <v>355</v>
          </cell>
          <cell r="C24">
            <v>5421</v>
          </cell>
          <cell r="D24">
            <v>3</v>
          </cell>
          <cell r="E24">
            <v>175</v>
          </cell>
          <cell r="F24">
            <v>157</v>
          </cell>
          <cell r="G24">
            <v>131</v>
          </cell>
          <cell r="H24">
            <v>151</v>
          </cell>
          <cell r="I24">
            <v>123</v>
          </cell>
          <cell r="J24">
            <v>0</v>
          </cell>
          <cell r="K24">
            <v>0</v>
          </cell>
          <cell r="L24">
            <v>0</v>
          </cell>
          <cell r="M24">
            <v>740</v>
          </cell>
          <cell r="N24">
            <v>0</v>
          </cell>
          <cell r="O24">
            <v>190</v>
          </cell>
          <cell r="P24">
            <v>168</v>
          </cell>
          <cell r="Q24">
            <v>150</v>
          </cell>
          <cell r="R24">
            <v>124</v>
          </cell>
          <cell r="S24">
            <v>135</v>
          </cell>
          <cell r="T24">
            <v>0</v>
          </cell>
          <cell r="U24">
            <v>0</v>
          </cell>
          <cell r="V24">
            <v>0</v>
          </cell>
          <cell r="W24">
            <v>767</v>
          </cell>
          <cell r="X24">
            <v>-3</v>
          </cell>
          <cell r="Y24">
            <v>15</v>
          </cell>
          <cell r="Z24">
            <v>11</v>
          </cell>
          <cell r="AA24">
            <v>19</v>
          </cell>
          <cell r="AB24">
            <v>-27</v>
          </cell>
          <cell r="AC24">
            <v>12</v>
          </cell>
          <cell r="AD24">
            <v>0</v>
          </cell>
          <cell r="AE24">
            <v>0</v>
          </cell>
          <cell r="AF24">
            <v>0</v>
          </cell>
          <cell r="AG24">
            <v>27</v>
          </cell>
          <cell r="AI24">
            <v>466</v>
          </cell>
          <cell r="AJ24">
            <v>274</v>
          </cell>
          <cell r="AK24">
            <v>0</v>
          </cell>
          <cell r="AL24">
            <v>740</v>
          </cell>
          <cell r="AM24">
            <v>508</v>
          </cell>
          <cell r="AN24">
            <v>259</v>
          </cell>
          <cell r="AO24">
            <v>0</v>
          </cell>
          <cell r="AP24">
            <v>767</v>
          </cell>
          <cell r="AQ24">
            <v>491</v>
          </cell>
          <cell r="AR24">
            <v>265</v>
          </cell>
          <cell r="AS24">
            <v>0</v>
          </cell>
          <cell r="AT24">
            <v>756</v>
          </cell>
          <cell r="AU24">
            <v>0.33043478260869563</v>
          </cell>
          <cell r="AV24">
            <v>250</v>
          </cell>
          <cell r="AW24">
            <v>182</v>
          </cell>
          <cell r="AX24">
            <v>128</v>
          </cell>
          <cell r="AY24">
            <v>32296.959999999999</v>
          </cell>
          <cell r="AZ24">
            <v>152</v>
          </cell>
          <cell r="BA24">
            <v>0.20540540540540542</v>
          </cell>
          <cell r="BB24">
            <v>740</v>
          </cell>
          <cell r="BC24">
            <v>25</v>
          </cell>
          <cell r="BD24">
            <v>715</v>
          </cell>
          <cell r="BE24">
            <v>39.49</v>
          </cell>
        </row>
        <row r="25">
          <cell r="B25">
            <v>360</v>
          </cell>
          <cell r="C25">
            <v>5427</v>
          </cell>
          <cell r="D25">
            <v>0</v>
          </cell>
          <cell r="E25">
            <v>179</v>
          </cell>
          <cell r="F25">
            <v>161</v>
          </cell>
          <cell r="G25">
            <v>188</v>
          </cell>
          <cell r="H25">
            <v>140</v>
          </cell>
          <cell r="I25">
            <v>164</v>
          </cell>
          <cell r="J25">
            <v>0</v>
          </cell>
          <cell r="K25">
            <v>0</v>
          </cell>
          <cell r="L25">
            <v>0</v>
          </cell>
          <cell r="M25">
            <v>832</v>
          </cell>
          <cell r="N25">
            <v>0</v>
          </cell>
          <cell r="O25">
            <v>204</v>
          </cell>
          <cell r="P25">
            <v>178</v>
          </cell>
          <cell r="Q25">
            <v>167</v>
          </cell>
          <cell r="R25">
            <v>188</v>
          </cell>
          <cell r="S25">
            <v>138</v>
          </cell>
          <cell r="T25">
            <v>0</v>
          </cell>
          <cell r="U25">
            <v>0</v>
          </cell>
          <cell r="V25">
            <v>0</v>
          </cell>
          <cell r="W25">
            <v>875</v>
          </cell>
          <cell r="X25">
            <v>0</v>
          </cell>
          <cell r="Y25">
            <v>25</v>
          </cell>
          <cell r="Z25">
            <v>17</v>
          </cell>
          <cell r="AA25">
            <v>-21</v>
          </cell>
          <cell r="AB25">
            <v>48</v>
          </cell>
          <cell r="AC25">
            <v>-26</v>
          </cell>
          <cell r="AD25">
            <v>0</v>
          </cell>
          <cell r="AE25">
            <v>0</v>
          </cell>
          <cell r="AF25">
            <v>0</v>
          </cell>
          <cell r="AG25">
            <v>43</v>
          </cell>
          <cell r="AI25">
            <v>528</v>
          </cell>
          <cell r="AJ25">
            <v>304</v>
          </cell>
          <cell r="AK25">
            <v>0</v>
          </cell>
          <cell r="AL25">
            <v>832</v>
          </cell>
          <cell r="AM25">
            <v>549</v>
          </cell>
          <cell r="AN25">
            <v>326</v>
          </cell>
          <cell r="AO25">
            <v>0</v>
          </cell>
          <cell r="AP25">
            <v>875</v>
          </cell>
          <cell r="AQ25">
            <v>540</v>
          </cell>
          <cell r="AR25">
            <v>317</v>
          </cell>
          <cell r="AS25">
            <v>0</v>
          </cell>
          <cell r="AT25">
            <v>857</v>
          </cell>
          <cell r="AU25">
            <v>0.26699629171817058</v>
          </cell>
          <cell r="AV25">
            <v>229</v>
          </cell>
          <cell r="AW25">
            <v>128</v>
          </cell>
          <cell r="AX25">
            <v>55</v>
          </cell>
          <cell r="AY25">
            <v>13877.6</v>
          </cell>
          <cell r="AZ25">
            <v>75</v>
          </cell>
          <cell r="BA25">
            <v>9.0144230769230768E-2</v>
          </cell>
          <cell r="BB25">
            <v>832</v>
          </cell>
          <cell r="BC25">
            <v>32</v>
          </cell>
          <cell r="BD25">
            <v>800</v>
          </cell>
          <cell r="BE25">
            <v>44.55</v>
          </cell>
        </row>
        <row r="26">
          <cell r="B26">
            <v>363</v>
          </cell>
          <cell r="C26">
            <v>5411</v>
          </cell>
          <cell r="D26">
            <v>0</v>
          </cell>
          <cell r="E26">
            <v>231</v>
          </cell>
          <cell r="F26">
            <v>239</v>
          </cell>
          <cell r="G26">
            <v>244</v>
          </cell>
          <cell r="H26">
            <v>235</v>
          </cell>
          <cell r="I26">
            <v>230</v>
          </cell>
          <cell r="J26">
            <v>126</v>
          </cell>
          <cell r="K26">
            <v>134</v>
          </cell>
          <cell r="L26">
            <v>6</v>
          </cell>
          <cell r="M26">
            <v>1445</v>
          </cell>
          <cell r="N26">
            <v>1</v>
          </cell>
          <cell r="O26">
            <v>239</v>
          </cell>
          <cell r="P26">
            <v>233</v>
          </cell>
          <cell r="Q26">
            <v>236</v>
          </cell>
          <cell r="R26">
            <v>242</v>
          </cell>
          <cell r="S26">
            <v>226</v>
          </cell>
          <cell r="T26">
            <v>121</v>
          </cell>
          <cell r="U26">
            <v>115</v>
          </cell>
          <cell r="V26">
            <v>5</v>
          </cell>
          <cell r="W26">
            <v>1418</v>
          </cell>
          <cell r="X26">
            <v>1</v>
          </cell>
          <cell r="Y26">
            <v>8</v>
          </cell>
          <cell r="Z26">
            <v>-6</v>
          </cell>
          <cell r="AA26">
            <v>-8</v>
          </cell>
          <cell r="AB26">
            <v>7</v>
          </cell>
          <cell r="AC26">
            <v>-4</v>
          </cell>
          <cell r="AD26">
            <v>-5</v>
          </cell>
          <cell r="AE26">
            <v>-19</v>
          </cell>
          <cell r="AF26">
            <v>-1</v>
          </cell>
          <cell r="AG26">
            <v>-27</v>
          </cell>
          <cell r="AI26">
            <v>714</v>
          </cell>
          <cell r="AJ26">
            <v>465</v>
          </cell>
          <cell r="AK26">
            <v>266</v>
          </cell>
          <cell r="AL26">
            <v>1445</v>
          </cell>
          <cell r="AM26">
            <v>709</v>
          </cell>
          <cell r="AN26">
            <v>468</v>
          </cell>
          <cell r="AO26">
            <v>241</v>
          </cell>
          <cell r="AP26">
            <v>1418</v>
          </cell>
          <cell r="AQ26">
            <v>711</v>
          </cell>
          <cell r="AR26">
            <v>467</v>
          </cell>
          <cell r="AS26">
            <v>251</v>
          </cell>
          <cell r="AT26">
            <v>1429</v>
          </cell>
          <cell r="AU26">
            <v>0.15437987857762359</v>
          </cell>
          <cell r="AV26">
            <v>182</v>
          </cell>
          <cell r="AW26">
            <v>194</v>
          </cell>
          <cell r="AX26">
            <v>35</v>
          </cell>
          <cell r="AY26">
            <v>8831.1999999999989</v>
          </cell>
          <cell r="AZ26">
            <v>40</v>
          </cell>
          <cell r="BA26">
            <v>2.768166089965398E-2</v>
          </cell>
          <cell r="BB26">
            <v>1445</v>
          </cell>
          <cell r="BC26">
            <v>28</v>
          </cell>
          <cell r="BD26">
            <v>1417</v>
          </cell>
          <cell r="BE26">
            <v>78.41</v>
          </cell>
        </row>
        <row r="27">
          <cell r="B27">
            <v>369</v>
          </cell>
          <cell r="C27">
            <v>4064</v>
          </cell>
          <cell r="D27">
            <v>0</v>
          </cell>
          <cell r="E27">
            <v>208</v>
          </cell>
          <cell r="F27">
            <v>213</v>
          </cell>
          <cell r="G27">
            <v>180</v>
          </cell>
          <cell r="H27">
            <v>179</v>
          </cell>
          <cell r="I27">
            <v>175</v>
          </cell>
          <cell r="J27">
            <v>0</v>
          </cell>
          <cell r="K27">
            <v>0</v>
          </cell>
          <cell r="L27">
            <v>0</v>
          </cell>
          <cell r="M27">
            <v>955</v>
          </cell>
          <cell r="N27">
            <v>0</v>
          </cell>
          <cell r="O27">
            <v>216</v>
          </cell>
          <cell r="P27">
            <v>208</v>
          </cell>
          <cell r="Q27">
            <v>215</v>
          </cell>
          <cell r="R27">
            <v>183</v>
          </cell>
          <cell r="S27">
            <v>175</v>
          </cell>
          <cell r="T27">
            <v>1</v>
          </cell>
          <cell r="U27">
            <v>0</v>
          </cell>
          <cell r="V27">
            <v>0</v>
          </cell>
          <cell r="W27">
            <v>998</v>
          </cell>
          <cell r="X27">
            <v>0</v>
          </cell>
          <cell r="Y27">
            <v>8</v>
          </cell>
          <cell r="Z27">
            <v>-5</v>
          </cell>
          <cell r="AA27">
            <v>35</v>
          </cell>
          <cell r="AB27">
            <v>4</v>
          </cell>
          <cell r="AC27">
            <v>0</v>
          </cell>
          <cell r="AD27">
            <v>1</v>
          </cell>
          <cell r="AE27">
            <v>0</v>
          </cell>
          <cell r="AF27">
            <v>0</v>
          </cell>
          <cell r="AG27">
            <v>43</v>
          </cell>
          <cell r="AI27">
            <v>601</v>
          </cell>
          <cell r="AJ27">
            <v>354</v>
          </cell>
          <cell r="AK27">
            <v>0</v>
          </cell>
          <cell r="AL27">
            <v>955</v>
          </cell>
          <cell r="AM27">
            <v>639</v>
          </cell>
          <cell r="AN27">
            <v>358</v>
          </cell>
          <cell r="AO27">
            <v>1</v>
          </cell>
          <cell r="AP27">
            <v>998</v>
          </cell>
          <cell r="AQ27">
            <v>623</v>
          </cell>
          <cell r="AR27">
            <v>356</v>
          </cell>
          <cell r="AS27">
            <v>1</v>
          </cell>
          <cell r="AT27">
            <v>980</v>
          </cell>
          <cell r="AU27">
            <v>0.24257932446264074</v>
          </cell>
          <cell r="AV27">
            <v>237</v>
          </cell>
          <cell r="AW27">
            <v>110</v>
          </cell>
          <cell r="AX27">
            <v>53</v>
          </cell>
          <cell r="AY27">
            <v>13372.96</v>
          </cell>
          <cell r="AZ27">
            <v>70</v>
          </cell>
          <cell r="BA27">
            <v>7.3298429319371722E-2</v>
          </cell>
          <cell r="BB27">
            <v>955</v>
          </cell>
          <cell r="BC27">
            <v>18</v>
          </cell>
          <cell r="BD27">
            <v>937</v>
          </cell>
          <cell r="BE27">
            <v>50.5</v>
          </cell>
        </row>
        <row r="28">
          <cell r="B28">
            <v>372</v>
          </cell>
          <cell r="C28">
            <v>5410</v>
          </cell>
          <cell r="D28">
            <v>0</v>
          </cell>
          <cell r="E28">
            <v>129</v>
          </cell>
          <cell r="F28">
            <v>138</v>
          </cell>
          <cell r="G28">
            <v>122</v>
          </cell>
          <cell r="H28">
            <v>131</v>
          </cell>
          <cell r="I28">
            <v>114</v>
          </cell>
          <cell r="J28">
            <v>70</v>
          </cell>
          <cell r="K28">
            <v>29</v>
          </cell>
          <cell r="L28">
            <v>0</v>
          </cell>
          <cell r="M28">
            <v>733</v>
          </cell>
          <cell r="N28">
            <v>3</v>
          </cell>
          <cell r="O28">
            <v>138</v>
          </cell>
          <cell r="P28">
            <v>131</v>
          </cell>
          <cell r="Q28">
            <v>140</v>
          </cell>
          <cell r="R28">
            <v>126</v>
          </cell>
          <cell r="S28">
            <v>128</v>
          </cell>
          <cell r="T28">
            <v>64</v>
          </cell>
          <cell r="U28">
            <v>47</v>
          </cell>
          <cell r="V28">
            <v>1</v>
          </cell>
          <cell r="W28">
            <v>778</v>
          </cell>
          <cell r="X28">
            <v>3</v>
          </cell>
          <cell r="Y28">
            <v>9</v>
          </cell>
          <cell r="Z28">
            <v>-7</v>
          </cell>
          <cell r="AA28">
            <v>18</v>
          </cell>
          <cell r="AB28">
            <v>-5</v>
          </cell>
          <cell r="AC28">
            <v>14</v>
          </cell>
          <cell r="AD28">
            <v>-6</v>
          </cell>
          <cell r="AE28">
            <v>18</v>
          </cell>
          <cell r="AF28">
            <v>1</v>
          </cell>
          <cell r="AG28">
            <v>45</v>
          </cell>
          <cell r="AI28">
            <v>389</v>
          </cell>
          <cell r="AJ28">
            <v>245</v>
          </cell>
          <cell r="AK28">
            <v>99</v>
          </cell>
          <cell r="AL28">
            <v>733</v>
          </cell>
          <cell r="AM28">
            <v>412</v>
          </cell>
          <cell r="AN28">
            <v>254</v>
          </cell>
          <cell r="AO28">
            <v>112</v>
          </cell>
          <cell r="AP28">
            <v>778</v>
          </cell>
          <cell r="AQ28">
            <v>402</v>
          </cell>
          <cell r="AR28">
            <v>250</v>
          </cell>
          <cell r="AS28">
            <v>107</v>
          </cell>
          <cell r="AT28">
            <v>759</v>
          </cell>
          <cell r="AU28">
            <v>0.19047619047619047</v>
          </cell>
          <cell r="AV28">
            <v>124</v>
          </cell>
          <cell r="AW28">
            <v>86</v>
          </cell>
          <cell r="AX28">
            <v>33</v>
          </cell>
          <cell r="AY28">
            <v>8326.56</v>
          </cell>
          <cell r="AZ28">
            <v>41</v>
          </cell>
          <cell r="BA28">
            <v>5.593451568894952E-2</v>
          </cell>
          <cell r="BB28">
            <v>733</v>
          </cell>
          <cell r="BC28">
            <v>13</v>
          </cell>
          <cell r="BD28">
            <v>720</v>
          </cell>
          <cell r="BE28">
            <v>42.29</v>
          </cell>
        </row>
        <row r="29">
          <cell r="B29">
            <v>373</v>
          </cell>
          <cell r="C29">
            <v>5424</v>
          </cell>
          <cell r="D29">
            <v>0</v>
          </cell>
          <cell r="E29">
            <v>146</v>
          </cell>
          <cell r="F29">
            <v>98</v>
          </cell>
          <cell r="G29">
            <v>133</v>
          </cell>
          <cell r="H29">
            <v>116</v>
          </cell>
          <cell r="I29">
            <v>112</v>
          </cell>
          <cell r="J29">
            <v>0</v>
          </cell>
          <cell r="K29">
            <v>0</v>
          </cell>
          <cell r="L29">
            <v>0</v>
          </cell>
          <cell r="M29">
            <v>605</v>
          </cell>
          <cell r="N29">
            <v>0</v>
          </cell>
          <cell r="O29">
            <v>140</v>
          </cell>
          <cell r="P29">
            <v>150</v>
          </cell>
          <cell r="Q29">
            <v>105</v>
          </cell>
          <cell r="R29">
            <v>132</v>
          </cell>
          <cell r="S29">
            <v>114</v>
          </cell>
          <cell r="T29">
            <v>1</v>
          </cell>
          <cell r="U29">
            <v>0</v>
          </cell>
          <cell r="V29">
            <v>0</v>
          </cell>
          <cell r="W29">
            <v>642</v>
          </cell>
          <cell r="X29">
            <v>0</v>
          </cell>
          <cell r="Y29">
            <v>-6</v>
          </cell>
          <cell r="Z29">
            <v>52</v>
          </cell>
          <cell r="AA29">
            <v>-28</v>
          </cell>
          <cell r="AB29">
            <v>16</v>
          </cell>
          <cell r="AC29">
            <v>2</v>
          </cell>
          <cell r="AD29">
            <v>1</v>
          </cell>
          <cell r="AE29">
            <v>0</v>
          </cell>
          <cell r="AF29">
            <v>0</v>
          </cell>
          <cell r="AG29">
            <v>37</v>
          </cell>
          <cell r="AI29">
            <v>377</v>
          </cell>
          <cell r="AJ29">
            <v>228</v>
          </cell>
          <cell r="AK29">
            <v>0</v>
          </cell>
          <cell r="AL29">
            <v>605</v>
          </cell>
          <cell r="AM29">
            <v>395</v>
          </cell>
          <cell r="AN29">
            <v>246</v>
          </cell>
          <cell r="AO29">
            <v>1</v>
          </cell>
          <cell r="AP29">
            <v>642</v>
          </cell>
          <cell r="AQ29">
            <v>388</v>
          </cell>
          <cell r="AR29">
            <v>239</v>
          </cell>
          <cell r="AS29">
            <v>1</v>
          </cell>
          <cell r="AT29">
            <v>628</v>
          </cell>
          <cell r="AU29">
            <v>0.28907563025210087</v>
          </cell>
          <cell r="AV29">
            <v>181</v>
          </cell>
          <cell r="AW29">
            <v>124</v>
          </cell>
          <cell r="AX29">
            <v>44</v>
          </cell>
          <cell r="AY29">
            <v>11102.08</v>
          </cell>
          <cell r="AZ29">
            <v>53</v>
          </cell>
          <cell r="BA29">
            <v>8.7603305785123972E-2</v>
          </cell>
          <cell r="BB29">
            <v>605</v>
          </cell>
          <cell r="BC29">
            <v>30</v>
          </cell>
          <cell r="BD29">
            <v>575</v>
          </cell>
          <cell r="BE29">
            <v>33.49</v>
          </cell>
        </row>
        <row r="30">
          <cell r="B30">
            <v>374</v>
          </cell>
          <cell r="C30">
            <v>4032</v>
          </cell>
          <cell r="D30">
            <v>0</v>
          </cell>
          <cell r="E30">
            <v>209</v>
          </cell>
          <cell r="F30">
            <v>192</v>
          </cell>
          <cell r="G30">
            <v>203</v>
          </cell>
          <cell r="H30">
            <v>180</v>
          </cell>
          <cell r="I30">
            <v>154</v>
          </cell>
          <cell r="J30">
            <v>66</v>
          </cell>
          <cell r="K30">
            <v>53</v>
          </cell>
          <cell r="L30">
            <v>2</v>
          </cell>
          <cell r="M30">
            <v>1059</v>
          </cell>
          <cell r="N30">
            <v>0</v>
          </cell>
          <cell r="O30">
            <v>188</v>
          </cell>
          <cell r="P30">
            <v>211</v>
          </cell>
          <cell r="Q30">
            <v>185</v>
          </cell>
          <cell r="R30">
            <v>202</v>
          </cell>
          <cell r="S30">
            <v>177</v>
          </cell>
          <cell r="T30">
            <v>69</v>
          </cell>
          <cell r="U30">
            <v>50</v>
          </cell>
          <cell r="V30">
            <v>3</v>
          </cell>
          <cell r="W30">
            <v>1085</v>
          </cell>
          <cell r="X30">
            <v>0</v>
          </cell>
          <cell r="Y30">
            <v>-21</v>
          </cell>
          <cell r="Z30">
            <v>19</v>
          </cell>
          <cell r="AA30">
            <v>-18</v>
          </cell>
          <cell r="AB30">
            <v>22</v>
          </cell>
          <cell r="AC30">
            <v>23</v>
          </cell>
          <cell r="AD30">
            <v>3</v>
          </cell>
          <cell r="AE30">
            <v>-3</v>
          </cell>
          <cell r="AF30">
            <v>1</v>
          </cell>
          <cell r="AG30">
            <v>26</v>
          </cell>
          <cell r="AI30">
            <v>604</v>
          </cell>
          <cell r="AJ30">
            <v>334</v>
          </cell>
          <cell r="AK30">
            <v>121</v>
          </cell>
          <cell r="AL30">
            <v>1059</v>
          </cell>
          <cell r="AM30">
            <v>584</v>
          </cell>
          <cell r="AN30">
            <v>379</v>
          </cell>
          <cell r="AO30">
            <v>122</v>
          </cell>
          <cell r="AP30">
            <v>1085</v>
          </cell>
          <cell r="AQ30">
            <v>592</v>
          </cell>
          <cell r="AR30">
            <v>360</v>
          </cell>
          <cell r="AS30">
            <v>122</v>
          </cell>
          <cell r="AT30">
            <v>1074</v>
          </cell>
          <cell r="AU30">
            <v>0.24623655913978496</v>
          </cell>
          <cell r="AV30">
            <v>234</v>
          </cell>
          <cell r="AW30">
            <v>101</v>
          </cell>
          <cell r="AX30">
            <v>70</v>
          </cell>
          <cell r="AY30">
            <v>17662.399999999998</v>
          </cell>
          <cell r="AZ30">
            <v>90</v>
          </cell>
          <cell r="BA30">
            <v>8.4985835694050993E-2</v>
          </cell>
          <cell r="BB30">
            <v>1059</v>
          </cell>
          <cell r="BC30">
            <v>32</v>
          </cell>
          <cell r="BD30">
            <v>1027</v>
          </cell>
          <cell r="BE30">
            <v>57.96</v>
          </cell>
        </row>
        <row r="31">
          <cell r="B31">
            <v>375</v>
          </cell>
          <cell r="C31">
            <v>5401</v>
          </cell>
          <cell r="D31">
            <v>1</v>
          </cell>
          <cell r="E31">
            <v>122</v>
          </cell>
          <cell r="F31">
            <v>118</v>
          </cell>
          <cell r="G31">
            <v>120</v>
          </cell>
          <cell r="H31">
            <v>125</v>
          </cell>
          <cell r="I31">
            <v>106</v>
          </cell>
          <cell r="J31">
            <v>87</v>
          </cell>
          <cell r="K31">
            <v>94</v>
          </cell>
          <cell r="L31">
            <v>4</v>
          </cell>
          <cell r="M31">
            <v>777</v>
          </cell>
          <cell r="N31">
            <v>0</v>
          </cell>
          <cell r="O31">
            <v>123</v>
          </cell>
          <cell r="P31">
            <v>123</v>
          </cell>
          <cell r="Q31">
            <v>120</v>
          </cell>
          <cell r="R31">
            <v>116</v>
          </cell>
          <cell r="S31">
            <v>124</v>
          </cell>
          <cell r="T31">
            <v>85</v>
          </cell>
          <cell r="U31">
            <v>82</v>
          </cell>
          <cell r="V31">
            <v>3</v>
          </cell>
          <cell r="W31">
            <v>776</v>
          </cell>
          <cell r="X31">
            <v>-1</v>
          </cell>
          <cell r="Y31">
            <v>1</v>
          </cell>
          <cell r="Z31">
            <v>5</v>
          </cell>
          <cell r="AA31">
            <v>0</v>
          </cell>
          <cell r="AB31">
            <v>-9</v>
          </cell>
          <cell r="AC31">
            <v>18</v>
          </cell>
          <cell r="AD31">
            <v>-2</v>
          </cell>
          <cell r="AE31">
            <v>-12</v>
          </cell>
          <cell r="AF31">
            <v>-1</v>
          </cell>
          <cell r="AG31">
            <v>-1</v>
          </cell>
          <cell r="AI31">
            <v>361</v>
          </cell>
          <cell r="AJ31">
            <v>231</v>
          </cell>
          <cell r="AK31">
            <v>185</v>
          </cell>
          <cell r="AL31">
            <v>777</v>
          </cell>
          <cell r="AM31">
            <v>366</v>
          </cell>
          <cell r="AN31">
            <v>240</v>
          </cell>
          <cell r="AO31">
            <v>170</v>
          </cell>
          <cell r="AP31">
            <v>776</v>
          </cell>
          <cell r="AQ31">
            <v>364</v>
          </cell>
          <cell r="AR31">
            <v>236</v>
          </cell>
          <cell r="AS31">
            <v>176</v>
          </cell>
          <cell r="AT31">
            <v>776</v>
          </cell>
          <cell r="AU31">
            <v>0</v>
          </cell>
          <cell r="AV31">
            <v>0</v>
          </cell>
          <cell r="AW31">
            <v>7</v>
          </cell>
          <cell r="AX31">
            <v>5</v>
          </cell>
          <cell r="AY31">
            <v>1261.5999999999999</v>
          </cell>
          <cell r="AZ31">
            <v>10</v>
          </cell>
          <cell r="BA31">
            <v>1.2870012870012869E-2</v>
          </cell>
          <cell r="BB31">
            <v>777</v>
          </cell>
          <cell r="BC31">
            <v>2</v>
          </cell>
          <cell r="BD31">
            <v>775</v>
          </cell>
          <cell r="BE31">
            <v>44.74</v>
          </cell>
        </row>
        <row r="32">
          <cell r="B32">
            <v>377</v>
          </cell>
          <cell r="C32">
            <v>5402</v>
          </cell>
          <cell r="D32">
            <v>1</v>
          </cell>
          <cell r="E32">
            <v>131</v>
          </cell>
          <cell r="F32">
            <v>128</v>
          </cell>
          <cell r="G32">
            <v>126</v>
          </cell>
          <cell r="H32">
            <v>126</v>
          </cell>
          <cell r="I32">
            <v>124</v>
          </cell>
          <cell r="J32">
            <v>108</v>
          </cell>
          <cell r="K32">
            <v>76</v>
          </cell>
          <cell r="L32">
            <v>3</v>
          </cell>
          <cell r="M32">
            <v>823</v>
          </cell>
          <cell r="N32">
            <v>1</v>
          </cell>
          <cell r="O32">
            <v>129</v>
          </cell>
          <cell r="P32">
            <v>131</v>
          </cell>
          <cell r="Q32">
            <v>128</v>
          </cell>
          <cell r="R32">
            <v>126</v>
          </cell>
          <cell r="S32">
            <v>124</v>
          </cell>
          <cell r="T32">
            <v>120</v>
          </cell>
          <cell r="U32">
            <v>99</v>
          </cell>
          <cell r="V32">
            <v>3</v>
          </cell>
          <cell r="W32">
            <v>861</v>
          </cell>
          <cell r="X32">
            <v>0</v>
          </cell>
          <cell r="Y32">
            <v>-2</v>
          </cell>
          <cell r="Z32">
            <v>3</v>
          </cell>
          <cell r="AA32">
            <v>2</v>
          </cell>
          <cell r="AB32">
            <v>0</v>
          </cell>
          <cell r="AC32">
            <v>0</v>
          </cell>
          <cell r="AD32">
            <v>12</v>
          </cell>
          <cell r="AE32">
            <v>23</v>
          </cell>
          <cell r="AF32">
            <v>0</v>
          </cell>
          <cell r="AG32">
            <v>38</v>
          </cell>
          <cell r="AI32">
            <v>386</v>
          </cell>
          <cell r="AJ32">
            <v>250</v>
          </cell>
          <cell r="AK32">
            <v>187</v>
          </cell>
          <cell r="AL32">
            <v>823</v>
          </cell>
          <cell r="AM32">
            <v>389</v>
          </cell>
          <cell r="AN32">
            <v>250</v>
          </cell>
          <cell r="AO32">
            <v>222</v>
          </cell>
          <cell r="AP32">
            <v>861</v>
          </cell>
          <cell r="AQ32">
            <v>388</v>
          </cell>
          <cell r="AR32">
            <v>250</v>
          </cell>
          <cell r="AS32">
            <v>207</v>
          </cell>
          <cell r="AT32">
            <v>845</v>
          </cell>
          <cell r="AU32">
            <v>0</v>
          </cell>
          <cell r="AV32">
            <v>0</v>
          </cell>
          <cell r="AW32">
            <v>7</v>
          </cell>
          <cell r="AX32">
            <v>10</v>
          </cell>
          <cell r="AY32">
            <v>2523.1999999999998</v>
          </cell>
          <cell r="AZ32">
            <v>12</v>
          </cell>
          <cell r="BA32">
            <v>1.4580801944106925E-2</v>
          </cell>
          <cell r="BB32">
            <v>823</v>
          </cell>
          <cell r="BC32">
            <v>0</v>
          </cell>
          <cell r="BD32">
            <v>823</v>
          </cell>
          <cell r="BE32">
            <v>48.81</v>
          </cell>
        </row>
        <row r="33">
          <cell r="B33">
            <v>379</v>
          </cell>
          <cell r="C33">
            <v>5428</v>
          </cell>
          <cell r="D33">
            <v>0</v>
          </cell>
          <cell r="E33">
            <v>120</v>
          </cell>
          <cell r="F33">
            <v>142</v>
          </cell>
          <cell r="G33">
            <v>138</v>
          </cell>
          <cell r="H33">
            <v>130</v>
          </cell>
          <cell r="I33">
            <v>143</v>
          </cell>
          <cell r="J33">
            <v>54</v>
          </cell>
          <cell r="K33">
            <v>54</v>
          </cell>
          <cell r="L33">
            <v>6</v>
          </cell>
          <cell r="M33">
            <v>787</v>
          </cell>
          <cell r="N33">
            <v>0</v>
          </cell>
          <cell r="O33">
            <v>128</v>
          </cell>
          <cell r="P33">
            <v>129</v>
          </cell>
          <cell r="Q33">
            <v>142</v>
          </cell>
          <cell r="R33">
            <v>139</v>
          </cell>
          <cell r="S33">
            <v>128</v>
          </cell>
          <cell r="T33">
            <v>38</v>
          </cell>
          <cell r="U33">
            <v>43</v>
          </cell>
          <cell r="V33">
            <v>1</v>
          </cell>
          <cell r="W33">
            <v>748</v>
          </cell>
          <cell r="X33">
            <v>0</v>
          </cell>
          <cell r="Y33">
            <v>8</v>
          </cell>
          <cell r="Z33">
            <v>-13</v>
          </cell>
          <cell r="AA33">
            <v>4</v>
          </cell>
          <cell r="AB33">
            <v>9</v>
          </cell>
          <cell r="AC33">
            <v>-15</v>
          </cell>
          <cell r="AD33">
            <v>-16</v>
          </cell>
          <cell r="AE33">
            <v>-11</v>
          </cell>
          <cell r="AF33">
            <v>-5</v>
          </cell>
          <cell r="AG33">
            <v>-39</v>
          </cell>
          <cell r="AI33">
            <v>400</v>
          </cell>
          <cell r="AJ33">
            <v>273</v>
          </cell>
          <cell r="AK33">
            <v>114</v>
          </cell>
          <cell r="AL33">
            <v>787</v>
          </cell>
          <cell r="AM33">
            <v>399</v>
          </cell>
          <cell r="AN33">
            <v>267</v>
          </cell>
          <cell r="AO33">
            <v>82</v>
          </cell>
          <cell r="AP33">
            <v>748</v>
          </cell>
          <cell r="AQ33">
            <v>399</v>
          </cell>
          <cell r="AR33">
            <v>270</v>
          </cell>
          <cell r="AS33">
            <v>95</v>
          </cell>
          <cell r="AT33">
            <v>764</v>
          </cell>
          <cell r="AU33">
            <v>0.20674486803519063</v>
          </cell>
          <cell r="AV33">
            <v>138</v>
          </cell>
          <cell r="AW33">
            <v>71</v>
          </cell>
          <cell r="AX33">
            <v>24</v>
          </cell>
          <cell r="AY33">
            <v>6055.68</v>
          </cell>
          <cell r="AZ33">
            <v>26</v>
          </cell>
          <cell r="BA33">
            <v>3.303684879288437E-2</v>
          </cell>
          <cell r="BB33">
            <v>787</v>
          </cell>
          <cell r="BC33">
            <v>18</v>
          </cell>
          <cell r="BD33">
            <v>769</v>
          </cell>
          <cell r="BE33">
            <v>42.4</v>
          </cell>
        </row>
        <row r="34">
          <cell r="B34">
            <v>380</v>
          </cell>
          <cell r="C34">
            <v>4001</v>
          </cell>
          <cell r="D34">
            <v>3</v>
          </cell>
          <cell r="E34">
            <v>110</v>
          </cell>
          <cell r="F34">
            <v>117</v>
          </cell>
          <cell r="G34">
            <v>106</v>
          </cell>
          <cell r="H34">
            <v>104</v>
          </cell>
          <cell r="I34">
            <v>108</v>
          </cell>
          <cell r="J34">
            <v>113</v>
          </cell>
          <cell r="K34">
            <v>91</v>
          </cell>
          <cell r="L34">
            <v>0</v>
          </cell>
          <cell r="M34">
            <v>752</v>
          </cell>
          <cell r="N34">
            <v>2</v>
          </cell>
          <cell r="O34">
            <v>113</v>
          </cell>
          <cell r="P34">
            <v>108</v>
          </cell>
          <cell r="Q34">
            <v>114</v>
          </cell>
          <cell r="R34">
            <v>106</v>
          </cell>
          <cell r="S34">
            <v>104</v>
          </cell>
          <cell r="T34">
            <v>98</v>
          </cell>
          <cell r="U34">
            <v>109</v>
          </cell>
          <cell r="V34">
            <v>0</v>
          </cell>
          <cell r="W34">
            <v>754</v>
          </cell>
          <cell r="X34">
            <v>-1</v>
          </cell>
          <cell r="Y34">
            <v>3</v>
          </cell>
          <cell r="Z34">
            <v>-9</v>
          </cell>
          <cell r="AA34">
            <v>8</v>
          </cell>
          <cell r="AB34">
            <v>2</v>
          </cell>
          <cell r="AC34">
            <v>-4</v>
          </cell>
          <cell r="AD34">
            <v>-15</v>
          </cell>
          <cell r="AE34">
            <v>18</v>
          </cell>
          <cell r="AF34">
            <v>0</v>
          </cell>
          <cell r="AG34">
            <v>2</v>
          </cell>
          <cell r="AI34">
            <v>336</v>
          </cell>
          <cell r="AJ34">
            <v>212</v>
          </cell>
          <cell r="AK34">
            <v>204</v>
          </cell>
          <cell r="AL34">
            <v>752</v>
          </cell>
          <cell r="AM34">
            <v>337</v>
          </cell>
          <cell r="AN34">
            <v>210</v>
          </cell>
          <cell r="AO34">
            <v>207</v>
          </cell>
          <cell r="AP34">
            <v>754</v>
          </cell>
          <cell r="AQ34">
            <v>337</v>
          </cell>
          <cell r="AR34">
            <v>211</v>
          </cell>
          <cell r="AS34">
            <v>206</v>
          </cell>
          <cell r="AT34">
            <v>754</v>
          </cell>
          <cell r="AU34">
            <v>1.7761989342806395E-3</v>
          </cell>
          <cell r="AV34">
            <v>1</v>
          </cell>
          <cell r="AW34">
            <v>1</v>
          </cell>
          <cell r="AX34">
            <v>15</v>
          </cell>
          <cell r="AY34">
            <v>3784.7999999999997</v>
          </cell>
          <cell r="AZ34">
            <v>12</v>
          </cell>
          <cell r="BA34">
            <v>1.5957446808510637E-2</v>
          </cell>
          <cell r="BB34">
            <v>752</v>
          </cell>
          <cell r="BC34">
            <v>1</v>
          </cell>
          <cell r="BD34">
            <v>751</v>
          </cell>
          <cell r="BE34">
            <v>44.3</v>
          </cell>
        </row>
        <row r="35">
          <cell r="B35">
            <v>381</v>
          </cell>
          <cell r="C35">
            <v>4600</v>
          </cell>
          <cell r="D35">
            <v>0</v>
          </cell>
          <cell r="E35">
            <v>237</v>
          </cell>
          <cell r="F35">
            <v>235</v>
          </cell>
          <cell r="G35">
            <v>220</v>
          </cell>
          <cell r="H35">
            <v>216</v>
          </cell>
          <cell r="I35">
            <v>222</v>
          </cell>
          <cell r="J35">
            <v>173</v>
          </cell>
          <cell r="K35">
            <v>168</v>
          </cell>
          <cell r="L35">
            <v>21</v>
          </cell>
          <cell r="M35">
            <v>1492</v>
          </cell>
          <cell r="N35">
            <v>0</v>
          </cell>
          <cell r="O35">
            <v>238</v>
          </cell>
          <cell r="P35">
            <v>238</v>
          </cell>
          <cell r="Q35">
            <v>237</v>
          </cell>
          <cell r="R35">
            <v>221</v>
          </cell>
          <cell r="S35">
            <v>214</v>
          </cell>
          <cell r="T35">
            <v>189</v>
          </cell>
          <cell r="U35">
            <v>157</v>
          </cell>
          <cell r="V35">
            <v>24</v>
          </cell>
          <cell r="W35">
            <v>1518</v>
          </cell>
          <cell r="X35">
            <v>0</v>
          </cell>
          <cell r="Y35">
            <v>1</v>
          </cell>
          <cell r="Z35">
            <v>3</v>
          </cell>
          <cell r="AA35">
            <v>17</v>
          </cell>
          <cell r="AB35">
            <v>5</v>
          </cell>
          <cell r="AC35">
            <v>-8</v>
          </cell>
          <cell r="AD35">
            <v>16</v>
          </cell>
          <cell r="AE35">
            <v>-11</v>
          </cell>
          <cell r="AF35">
            <v>3</v>
          </cell>
          <cell r="AG35">
            <v>26</v>
          </cell>
          <cell r="AI35">
            <v>692</v>
          </cell>
          <cell r="AJ35">
            <v>438</v>
          </cell>
          <cell r="AK35">
            <v>362</v>
          </cell>
          <cell r="AL35">
            <v>1492</v>
          </cell>
          <cell r="AM35">
            <v>713</v>
          </cell>
          <cell r="AN35">
            <v>435</v>
          </cell>
          <cell r="AO35">
            <v>370</v>
          </cell>
          <cell r="AP35">
            <v>1518</v>
          </cell>
          <cell r="AQ35">
            <v>704</v>
          </cell>
          <cell r="AR35">
            <v>436</v>
          </cell>
          <cell r="AS35">
            <v>367</v>
          </cell>
          <cell r="AT35">
            <v>1507</v>
          </cell>
          <cell r="AU35">
            <v>0.18548387096774194</v>
          </cell>
          <cell r="AV35">
            <v>211</v>
          </cell>
          <cell r="AW35">
            <v>83</v>
          </cell>
          <cell r="AX35">
            <v>67</v>
          </cell>
          <cell r="AY35">
            <v>16905.439999999999</v>
          </cell>
          <cell r="AZ35">
            <v>93</v>
          </cell>
          <cell r="BA35">
            <v>6.2332439678284182E-2</v>
          </cell>
          <cell r="BB35">
            <v>1492</v>
          </cell>
          <cell r="BC35">
            <v>24</v>
          </cell>
          <cell r="BD35">
            <v>1468</v>
          </cell>
          <cell r="BE35">
            <v>84.68</v>
          </cell>
        </row>
        <row r="36">
          <cell r="B36">
            <v>383</v>
          </cell>
          <cell r="C36">
            <v>5416</v>
          </cell>
          <cell r="D36">
            <v>1</v>
          </cell>
          <cell r="E36">
            <v>116</v>
          </cell>
          <cell r="F36">
            <v>93</v>
          </cell>
          <cell r="G36">
            <v>108</v>
          </cell>
          <cell r="H36">
            <v>93</v>
          </cell>
          <cell r="I36">
            <v>99</v>
          </cell>
          <cell r="J36">
            <v>0</v>
          </cell>
          <cell r="K36">
            <v>0</v>
          </cell>
          <cell r="L36">
            <v>0</v>
          </cell>
          <cell r="M36">
            <v>510</v>
          </cell>
          <cell r="N36">
            <v>0</v>
          </cell>
          <cell r="O36">
            <v>133</v>
          </cell>
          <cell r="P36">
            <v>121</v>
          </cell>
          <cell r="Q36">
            <v>88</v>
          </cell>
          <cell r="R36">
            <v>103</v>
          </cell>
          <cell r="S36">
            <v>79</v>
          </cell>
          <cell r="T36">
            <v>4</v>
          </cell>
          <cell r="U36">
            <v>0</v>
          </cell>
          <cell r="V36">
            <v>0</v>
          </cell>
          <cell r="W36">
            <v>528</v>
          </cell>
          <cell r="X36">
            <v>-1</v>
          </cell>
          <cell r="Y36">
            <v>17</v>
          </cell>
          <cell r="Z36">
            <v>28</v>
          </cell>
          <cell r="AA36">
            <v>-20</v>
          </cell>
          <cell r="AB36">
            <v>10</v>
          </cell>
          <cell r="AC36">
            <v>-20</v>
          </cell>
          <cell r="AD36">
            <v>4</v>
          </cell>
          <cell r="AE36">
            <v>0</v>
          </cell>
          <cell r="AF36">
            <v>0</v>
          </cell>
          <cell r="AG36">
            <v>18</v>
          </cell>
          <cell r="AI36">
            <v>318</v>
          </cell>
          <cell r="AJ36">
            <v>192</v>
          </cell>
          <cell r="AK36">
            <v>0</v>
          </cell>
          <cell r="AL36">
            <v>510</v>
          </cell>
          <cell r="AM36">
            <v>342</v>
          </cell>
          <cell r="AN36">
            <v>182</v>
          </cell>
          <cell r="AO36">
            <v>4</v>
          </cell>
          <cell r="AP36">
            <v>528</v>
          </cell>
          <cell r="AQ36">
            <v>332</v>
          </cell>
          <cell r="AR36">
            <v>186</v>
          </cell>
          <cell r="AS36">
            <v>2</v>
          </cell>
          <cell r="AT36">
            <v>520</v>
          </cell>
          <cell r="AU36">
            <v>0.35826771653543305</v>
          </cell>
          <cell r="AV36">
            <v>186</v>
          </cell>
          <cell r="AW36">
            <v>77</v>
          </cell>
          <cell r="AX36">
            <v>93</v>
          </cell>
          <cell r="AY36">
            <v>23465.759999999998</v>
          </cell>
          <cell r="AZ36">
            <v>98</v>
          </cell>
          <cell r="BA36">
            <v>0.19215686274509805</v>
          </cell>
          <cell r="BB36">
            <v>510</v>
          </cell>
          <cell r="BC36">
            <v>13</v>
          </cell>
          <cell r="BD36">
            <v>497</v>
          </cell>
          <cell r="BE36">
            <v>28.13</v>
          </cell>
        </row>
        <row r="37">
          <cell r="B37">
            <v>386</v>
          </cell>
          <cell r="C37">
            <v>5417</v>
          </cell>
          <cell r="D37">
            <v>0</v>
          </cell>
          <cell r="E37">
            <v>68</v>
          </cell>
          <cell r="F37">
            <v>93</v>
          </cell>
          <cell r="G37">
            <v>89</v>
          </cell>
          <cell r="H37">
            <v>69</v>
          </cell>
          <cell r="I37">
            <v>72</v>
          </cell>
          <cell r="J37">
            <v>0</v>
          </cell>
          <cell r="K37">
            <v>0</v>
          </cell>
          <cell r="L37">
            <v>0</v>
          </cell>
          <cell r="M37">
            <v>391</v>
          </cell>
          <cell r="N37">
            <v>0</v>
          </cell>
          <cell r="O37">
            <v>95</v>
          </cell>
          <cell r="P37">
            <v>66</v>
          </cell>
          <cell r="Q37">
            <v>92</v>
          </cell>
          <cell r="R37">
            <v>88</v>
          </cell>
          <cell r="S37">
            <v>65</v>
          </cell>
          <cell r="T37">
            <v>1</v>
          </cell>
          <cell r="U37">
            <v>0</v>
          </cell>
          <cell r="V37">
            <v>0</v>
          </cell>
          <cell r="W37">
            <v>407</v>
          </cell>
          <cell r="X37">
            <v>0</v>
          </cell>
          <cell r="Y37">
            <v>27</v>
          </cell>
          <cell r="Z37">
            <v>-27</v>
          </cell>
          <cell r="AA37">
            <v>3</v>
          </cell>
          <cell r="AB37">
            <v>19</v>
          </cell>
          <cell r="AC37">
            <v>-7</v>
          </cell>
          <cell r="AD37">
            <v>1</v>
          </cell>
          <cell r="AE37">
            <v>0</v>
          </cell>
          <cell r="AF37">
            <v>0</v>
          </cell>
          <cell r="AG37">
            <v>16</v>
          </cell>
          <cell r="AI37">
            <v>250</v>
          </cell>
          <cell r="AJ37">
            <v>141</v>
          </cell>
          <cell r="AK37">
            <v>0</v>
          </cell>
          <cell r="AL37">
            <v>391</v>
          </cell>
          <cell r="AM37">
            <v>253</v>
          </cell>
          <cell r="AN37">
            <v>153</v>
          </cell>
          <cell r="AO37">
            <v>1</v>
          </cell>
          <cell r="AP37">
            <v>407</v>
          </cell>
          <cell r="AQ37">
            <v>252</v>
          </cell>
          <cell r="AR37">
            <v>148</v>
          </cell>
          <cell r="AS37">
            <v>1</v>
          </cell>
          <cell r="AT37">
            <v>401</v>
          </cell>
          <cell r="AU37">
            <v>0.17994858611825193</v>
          </cell>
          <cell r="AV37">
            <v>72</v>
          </cell>
          <cell r="AW37">
            <v>51</v>
          </cell>
          <cell r="AX37">
            <v>19</v>
          </cell>
          <cell r="AY37">
            <v>4794.08</v>
          </cell>
          <cell r="AZ37">
            <v>21</v>
          </cell>
          <cell r="BA37">
            <v>5.3708439897698211E-2</v>
          </cell>
          <cell r="BB37">
            <v>391</v>
          </cell>
          <cell r="BC37">
            <v>14</v>
          </cell>
          <cell r="BD37">
            <v>377</v>
          </cell>
          <cell r="BE37">
            <v>22.37</v>
          </cell>
        </row>
        <row r="38">
          <cell r="B38">
            <v>388</v>
          </cell>
          <cell r="C38">
            <v>5406</v>
          </cell>
          <cell r="D38">
            <v>1</v>
          </cell>
          <cell r="E38">
            <v>246</v>
          </cell>
          <cell r="F38">
            <v>249</v>
          </cell>
          <cell r="G38">
            <v>229</v>
          </cell>
          <cell r="H38">
            <v>247</v>
          </cell>
          <cell r="I38">
            <v>248</v>
          </cell>
          <cell r="J38">
            <v>121</v>
          </cell>
          <cell r="K38">
            <v>112</v>
          </cell>
          <cell r="L38">
            <v>5</v>
          </cell>
          <cell r="M38">
            <v>1458</v>
          </cell>
          <cell r="N38">
            <v>0</v>
          </cell>
          <cell r="O38">
            <v>245</v>
          </cell>
          <cell r="P38">
            <v>254</v>
          </cell>
          <cell r="Q38">
            <v>249</v>
          </cell>
          <cell r="R38">
            <v>234</v>
          </cell>
          <cell r="S38">
            <v>244</v>
          </cell>
          <cell r="T38">
            <v>127</v>
          </cell>
          <cell r="U38">
            <v>107</v>
          </cell>
          <cell r="V38">
            <v>2</v>
          </cell>
          <cell r="W38">
            <v>1462</v>
          </cell>
          <cell r="X38">
            <v>-1</v>
          </cell>
          <cell r="Y38">
            <v>-1</v>
          </cell>
          <cell r="Z38">
            <v>5</v>
          </cell>
          <cell r="AA38">
            <v>20</v>
          </cell>
          <cell r="AB38">
            <v>-13</v>
          </cell>
          <cell r="AC38">
            <v>-4</v>
          </cell>
          <cell r="AD38">
            <v>6</v>
          </cell>
          <cell r="AE38">
            <v>-5</v>
          </cell>
          <cell r="AF38">
            <v>-3</v>
          </cell>
          <cell r="AG38">
            <v>4</v>
          </cell>
          <cell r="AI38">
            <v>725</v>
          </cell>
          <cell r="AJ38">
            <v>495</v>
          </cell>
          <cell r="AK38">
            <v>238</v>
          </cell>
          <cell r="AL38">
            <v>1458</v>
          </cell>
          <cell r="AM38">
            <v>748</v>
          </cell>
          <cell r="AN38">
            <v>478</v>
          </cell>
          <cell r="AO38">
            <v>236</v>
          </cell>
          <cell r="AP38">
            <v>1462</v>
          </cell>
          <cell r="AQ38">
            <v>738</v>
          </cell>
          <cell r="AR38">
            <v>485</v>
          </cell>
          <cell r="AS38">
            <v>237</v>
          </cell>
          <cell r="AT38">
            <v>1460</v>
          </cell>
          <cell r="AU38">
            <v>0.1346444780635401</v>
          </cell>
          <cell r="AV38">
            <v>165</v>
          </cell>
          <cell r="AW38">
            <v>44</v>
          </cell>
          <cell r="AX38">
            <v>22</v>
          </cell>
          <cell r="AY38">
            <v>5551.04</v>
          </cell>
          <cell r="AZ38">
            <v>37</v>
          </cell>
          <cell r="BA38">
            <v>2.5377229080932786E-2</v>
          </cell>
          <cell r="BB38">
            <v>1458</v>
          </cell>
          <cell r="BC38">
            <v>17</v>
          </cell>
          <cell r="BD38">
            <v>1441</v>
          </cell>
          <cell r="BE38">
            <v>79.61</v>
          </cell>
        </row>
        <row r="39">
          <cell r="B39">
            <v>389</v>
          </cell>
          <cell r="C39">
            <v>4012</v>
          </cell>
          <cell r="D39">
            <v>0</v>
          </cell>
          <cell r="E39">
            <v>143</v>
          </cell>
          <cell r="F39">
            <v>129</v>
          </cell>
          <cell r="G39">
            <v>106</v>
          </cell>
          <cell r="H39">
            <v>71</v>
          </cell>
          <cell r="I39">
            <v>50</v>
          </cell>
          <cell r="J39">
            <v>0</v>
          </cell>
          <cell r="K39">
            <v>0</v>
          </cell>
          <cell r="L39">
            <v>0</v>
          </cell>
          <cell r="M39">
            <v>499</v>
          </cell>
          <cell r="N39">
            <v>0</v>
          </cell>
          <cell r="O39">
            <v>149</v>
          </cell>
          <cell r="P39">
            <v>145</v>
          </cell>
          <cell r="Q39">
            <v>125</v>
          </cell>
          <cell r="R39">
            <v>103</v>
          </cell>
          <cell r="S39">
            <v>62</v>
          </cell>
          <cell r="T39">
            <v>1</v>
          </cell>
          <cell r="U39">
            <v>0</v>
          </cell>
          <cell r="V39">
            <v>0</v>
          </cell>
          <cell r="W39">
            <v>585</v>
          </cell>
          <cell r="X39">
            <v>0</v>
          </cell>
          <cell r="Y39">
            <v>6</v>
          </cell>
          <cell r="Z39">
            <v>16</v>
          </cell>
          <cell r="AA39">
            <v>19</v>
          </cell>
          <cell r="AB39">
            <v>32</v>
          </cell>
          <cell r="AC39">
            <v>12</v>
          </cell>
          <cell r="AD39">
            <v>1</v>
          </cell>
          <cell r="AE39">
            <v>0</v>
          </cell>
          <cell r="AF39">
            <v>0</v>
          </cell>
          <cell r="AG39">
            <v>86</v>
          </cell>
          <cell r="AI39">
            <v>378</v>
          </cell>
          <cell r="AJ39">
            <v>121</v>
          </cell>
          <cell r="AK39">
            <v>0</v>
          </cell>
          <cell r="AL39">
            <v>499</v>
          </cell>
          <cell r="AM39">
            <v>419</v>
          </cell>
          <cell r="AN39">
            <v>165</v>
          </cell>
          <cell r="AO39">
            <v>1</v>
          </cell>
          <cell r="AP39">
            <v>585</v>
          </cell>
          <cell r="AQ39">
            <v>402</v>
          </cell>
          <cell r="AR39">
            <v>147</v>
          </cell>
          <cell r="AS39">
            <v>1</v>
          </cell>
          <cell r="AT39">
            <v>550</v>
          </cell>
          <cell r="AU39">
            <v>0.272887323943662</v>
          </cell>
          <cell r="AV39">
            <v>150</v>
          </cell>
          <cell r="AW39">
            <v>100</v>
          </cell>
          <cell r="AX39">
            <v>81</v>
          </cell>
          <cell r="AY39">
            <v>20437.919999999998</v>
          </cell>
          <cell r="AZ39">
            <v>97</v>
          </cell>
          <cell r="BA39">
            <v>0.19438877755511022</v>
          </cell>
          <cell r="BB39">
            <v>499</v>
          </cell>
          <cell r="BC39">
            <v>22</v>
          </cell>
          <cell r="BD39">
            <v>477</v>
          </cell>
          <cell r="BE39">
            <v>29.08</v>
          </cell>
        </row>
        <row r="40">
          <cell r="B40">
            <v>391</v>
          </cell>
          <cell r="C40">
            <v>5405</v>
          </cell>
          <cell r="D40">
            <v>0</v>
          </cell>
          <cell r="E40">
            <v>286</v>
          </cell>
          <cell r="F40">
            <v>254</v>
          </cell>
          <cell r="G40">
            <v>268</v>
          </cell>
          <cell r="H40">
            <v>221</v>
          </cell>
          <cell r="I40">
            <v>204</v>
          </cell>
          <cell r="J40">
            <v>147</v>
          </cell>
          <cell r="K40">
            <v>116</v>
          </cell>
          <cell r="L40">
            <v>22</v>
          </cell>
          <cell r="M40">
            <v>1518</v>
          </cell>
          <cell r="N40">
            <v>1</v>
          </cell>
          <cell r="O40">
            <v>283</v>
          </cell>
          <cell r="P40">
            <v>290</v>
          </cell>
          <cell r="Q40">
            <v>253</v>
          </cell>
          <cell r="R40">
            <v>267</v>
          </cell>
          <cell r="S40">
            <v>215</v>
          </cell>
          <cell r="T40">
            <v>164</v>
          </cell>
          <cell r="U40">
            <v>115</v>
          </cell>
          <cell r="V40">
            <v>17</v>
          </cell>
          <cell r="W40">
            <v>1605</v>
          </cell>
          <cell r="X40">
            <v>1</v>
          </cell>
          <cell r="Y40">
            <v>-3</v>
          </cell>
          <cell r="Z40">
            <v>36</v>
          </cell>
          <cell r="AA40">
            <v>-15</v>
          </cell>
          <cell r="AB40">
            <v>46</v>
          </cell>
          <cell r="AC40">
            <v>11</v>
          </cell>
          <cell r="AD40">
            <v>17</v>
          </cell>
          <cell r="AE40">
            <v>-1</v>
          </cell>
          <cell r="AF40">
            <v>-5</v>
          </cell>
          <cell r="AG40">
            <v>87</v>
          </cell>
          <cell r="AI40">
            <v>808</v>
          </cell>
          <cell r="AJ40">
            <v>425</v>
          </cell>
          <cell r="AK40">
            <v>285</v>
          </cell>
          <cell r="AL40">
            <v>1518</v>
          </cell>
          <cell r="AM40">
            <v>827</v>
          </cell>
          <cell r="AN40">
            <v>482</v>
          </cell>
          <cell r="AO40">
            <v>296</v>
          </cell>
          <cell r="AP40">
            <v>1605</v>
          </cell>
          <cell r="AQ40">
            <v>819</v>
          </cell>
          <cell r="AR40">
            <v>458</v>
          </cell>
          <cell r="AS40">
            <v>291</v>
          </cell>
          <cell r="AT40">
            <v>1568</v>
          </cell>
          <cell r="AU40">
            <v>0.20593220338983051</v>
          </cell>
          <cell r="AV40">
            <v>263</v>
          </cell>
          <cell r="AW40">
            <v>133</v>
          </cell>
          <cell r="AX40">
            <v>79</v>
          </cell>
          <cell r="AY40">
            <v>19933.28</v>
          </cell>
          <cell r="AZ40">
            <v>90</v>
          </cell>
          <cell r="BA40">
            <v>5.9288537549407112E-2</v>
          </cell>
          <cell r="BB40">
            <v>1518</v>
          </cell>
          <cell r="BC40">
            <v>26</v>
          </cell>
          <cell r="BD40">
            <v>1492</v>
          </cell>
          <cell r="BE40">
            <v>85.64</v>
          </cell>
        </row>
        <row r="41">
          <cell r="B41">
            <v>392</v>
          </cell>
          <cell r="C41">
            <v>5415</v>
          </cell>
          <cell r="D41">
            <v>0</v>
          </cell>
          <cell r="E41">
            <v>160</v>
          </cell>
          <cell r="F41">
            <v>170</v>
          </cell>
          <cell r="G41">
            <v>146</v>
          </cell>
          <cell r="H41">
            <v>131</v>
          </cell>
          <cell r="I41">
            <v>129</v>
          </cell>
          <cell r="J41">
            <v>46</v>
          </cell>
          <cell r="K41">
            <v>44</v>
          </cell>
          <cell r="L41">
            <v>5</v>
          </cell>
          <cell r="M41">
            <v>831</v>
          </cell>
          <cell r="N41">
            <v>0</v>
          </cell>
          <cell r="O41">
            <v>174</v>
          </cell>
          <cell r="P41">
            <v>152</v>
          </cell>
          <cell r="Q41">
            <v>163</v>
          </cell>
          <cell r="R41">
            <v>136</v>
          </cell>
          <cell r="S41">
            <v>128</v>
          </cell>
          <cell r="T41">
            <v>63</v>
          </cell>
          <cell r="U41">
            <v>46</v>
          </cell>
          <cell r="V41">
            <v>4</v>
          </cell>
          <cell r="W41">
            <v>866</v>
          </cell>
          <cell r="X41">
            <v>0</v>
          </cell>
          <cell r="Y41">
            <v>14</v>
          </cell>
          <cell r="Z41">
            <v>-18</v>
          </cell>
          <cell r="AA41">
            <v>17</v>
          </cell>
          <cell r="AB41">
            <v>5</v>
          </cell>
          <cell r="AC41">
            <v>-1</v>
          </cell>
          <cell r="AD41">
            <v>17</v>
          </cell>
          <cell r="AE41">
            <v>2</v>
          </cell>
          <cell r="AF41">
            <v>-1</v>
          </cell>
          <cell r="AG41">
            <v>35</v>
          </cell>
          <cell r="AI41">
            <v>476</v>
          </cell>
          <cell r="AJ41">
            <v>260</v>
          </cell>
          <cell r="AK41">
            <v>95</v>
          </cell>
          <cell r="AL41">
            <v>831</v>
          </cell>
          <cell r="AM41">
            <v>489</v>
          </cell>
          <cell r="AN41">
            <v>264</v>
          </cell>
          <cell r="AO41">
            <v>113</v>
          </cell>
          <cell r="AP41">
            <v>866</v>
          </cell>
          <cell r="AQ41">
            <v>484</v>
          </cell>
          <cell r="AR41">
            <v>262</v>
          </cell>
          <cell r="AS41">
            <v>106</v>
          </cell>
          <cell r="AT41">
            <v>852</v>
          </cell>
          <cell r="AU41">
            <v>0.16074450084602368</v>
          </cell>
          <cell r="AV41">
            <v>120</v>
          </cell>
          <cell r="AW41">
            <v>52</v>
          </cell>
          <cell r="AX41">
            <v>29</v>
          </cell>
          <cell r="AY41">
            <v>7317.28</v>
          </cell>
          <cell r="AZ41">
            <v>28</v>
          </cell>
          <cell r="BA41">
            <v>3.3694344163658241E-2</v>
          </cell>
          <cell r="BB41">
            <v>831</v>
          </cell>
          <cell r="BC41">
            <v>9</v>
          </cell>
          <cell r="BD41">
            <v>822</v>
          </cell>
          <cell r="BE41">
            <v>46.58</v>
          </cell>
        </row>
        <row r="42">
          <cell r="B42">
            <v>394</v>
          </cell>
          <cell r="C42">
            <v>5426</v>
          </cell>
          <cell r="D42">
            <v>0</v>
          </cell>
          <cell r="E42">
            <v>107</v>
          </cell>
          <cell r="F42">
            <v>155</v>
          </cell>
          <cell r="G42">
            <v>140</v>
          </cell>
          <cell r="H42">
            <v>146</v>
          </cell>
          <cell r="I42">
            <v>125</v>
          </cell>
          <cell r="J42">
            <v>44</v>
          </cell>
          <cell r="K42">
            <v>13</v>
          </cell>
          <cell r="L42">
            <v>1</v>
          </cell>
          <cell r="M42">
            <v>731</v>
          </cell>
          <cell r="N42">
            <v>0</v>
          </cell>
          <cell r="O42">
            <v>137</v>
          </cell>
          <cell r="P42">
            <v>111</v>
          </cell>
          <cell r="Q42">
            <v>155</v>
          </cell>
          <cell r="R42">
            <v>138</v>
          </cell>
          <cell r="S42">
            <v>132</v>
          </cell>
          <cell r="T42">
            <v>44</v>
          </cell>
          <cell r="U42">
            <v>26</v>
          </cell>
          <cell r="V42">
            <v>6</v>
          </cell>
          <cell r="W42">
            <v>749</v>
          </cell>
          <cell r="X42">
            <v>0</v>
          </cell>
          <cell r="Y42">
            <v>30</v>
          </cell>
          <cell r="Z42">
            <v>-44</v>
          </cell>
          <cell r="AA42">
            <v>15</v>
          </cell>
          <cell r="AB42">
            <v>-8</v>
          </cell>
          <cell r="AC42">
            <v>7</v>
          </cell>
          <cell r="AD42">
            <v>0</v>
          </cell>
          <cell r="AE42">
            <v>13</v>
          </cell>
          <cell r="AF42">
            <v>5</v>
          </cell>
          <cell r="AG42">
            <v>18</v>
          </cell>
          <cell r="AI42">
            <v>402</v>
          </cell>
          <cell r="AJ42">
            <v>271</v>
          </cell>
          <cell r="AK42">
            <v>58</v>
          </cell>
          <cell r="AL42">
            <v>731</v>
          </cell>
          <cell r="AM42">
            <v>403</v>
          </cell>
          <cell r="AN42">
            <v>270</v>
          </cell>
          <cell r="AO42">
            <v>76</v>
          </cell>
          <cell r="AP42">
            <v>749</v>
          </cell>
          <cell r="AQ42">
            <v>403</v>
          </cell>
          <cell r="AR42">
            <v>270</v>
          </cell>
          <cell r="AS42">
            <v>69</v>
          </cell>
          <cell r="AT42">
            <v>742</v>
          </cell>
          <cell r="AU42">
            <v>0.34848484848484851</v>
          </cell>
          <cell r="AV42">
            <v>235</v>
          </cell>
          <cell r="AW42">
            <v>163</v>
          </cell>
          <cell r="AX42">
            <v>97</v>
          </cell>
          <cell r="AY42">
            <v>24475.040000000001</v>
          </cell>
          <cell r="AZ42">
            <v>128</v>
          </cell>
          <cell r="BA42">
            <v>0.17510259917920656</v>
          </cell>
          <cell r="BB42">
            <v>731</v>
          </cell>
          <cell r="BC42">
            <v>14</v>
          </cell>
          <cell r="BD42">
            <v>717</v>
          </cell>
          <cell r="BE42">
            <v>40.72</v>
          </cell>
        </row>
        <row r="43">
          <cell r="B43">
            <v>396</v>
          </cell>
          <cell r="C43">
            <v>5418</v>
          </cell>
          <cell r="D43">
            <v>0</v>
          </cell>
          <cell r="E43">
            <v>266</v>
          </cell>
          <cell r="F43">
            <v>269</v>
          </cell>
          <cell r="G43">
            <v>252</v>
          </cell>
          <cell r="H43">
            <v>252</v>
          </cell>
          <cell r="I43">
            <v>217</v>
          </cell>
          <cell r="J43">
            <v>193</v>
          </cell>
          <cell r="K43">
            <v>172</v>
          </cell>
          <cell r="L43">
            <v>23</v>
          </cell>
          <cell r="M43">
            <v>1644</v>
          </cell>
          <cell r="N43">
            <v>0</v>
          </cell>
          <cell r="O43">
            <v>266</v>
          </cell>
          <cell r="P43">
            <v>271</v>
          </cell>
          <cell r="Q43">
            <v>272</v>
          </cell>
          <cell r="R43">
            <v>250</v>
          </cell>
          <cell r="S43">
            <v>246</v>
          </cell>
          <cell r="T43">
            <v>206</v>
          </cell>
          <cell r="U43">
            <v>180</v>
          </cell>
          <cell r="V43">
            <v>12</v>
          </cell>
          <cell r="W43">
            <v>1703</v>
          </cell>
          <cell r="X43">
            <v>0</v>
          </cell>
          <cell r="Y43">
            <v>0</v>
          </cell>
          <cell r="Z43">
            <v>2</v>
          </cell>
          <cell r="AA43">
            <v>20</v>
          </cell>
          <cell r="AB43">
            <v>-2</v>
          </cell>
          <cell r="AC43">
            <v>29</v>
          </cell>
          <cell r="AD43">
            <v>13</v>
          </cell>
          <cell r="AE43">
            <v>8</v>
          </cell>
          <cell r="AF43">
            <v>-11</v>
          </cell>
          <cell r="AG43">
            <v>59</v>
          </cell>
          <cell r="AI43">
            <v>787</v>
          </cell>
          <cell r="AJ43">
            <v>469</v>
          </cell>
          <cell r="AK43">
            <v>388</v>
          </cell>
          <cell r="AL43">
            <v>1644</v>
          </cell>
          <cell r="AM43">
            <v>809</v>
          </cell>
          <cell r="AN43">
            <v>496</v>
          </cell>
          <cell r="AO43">
            <v>398</v>
          </cell>
          <cell r="AP43">
            <v>1703</v>
          </cell>
          <cell r="AQ43">
            <v>800</v>
          </cell>
          <cell r="AR43">
            <v>485</v>
          </cell>
          <cell r="AS43">
            <v>394</v>
          </cell>
          <cell r="AT43">
            <v>1679</v>
          </cell>
          <cell r="AU43">
            <v>0.1467522052927025</v>
          </cell>
          <cell r="AV43">
            <v>189</v>
          </cell>
          <cell r="AW43">
            <v>92</v>
          </cell>
          <cell r="AX43">
            <v>47</v>
          </cell>
          <cell r="AY43">
            <v>11859.039999999999</v>
          </cell>
          <cell r="AZ43">
            <v>63</v>
          </cell>
          <cell r="BA43">
            <v>3.8321167883211681E-2</v>
          </cell>
          <cell r="BB43">
            <v>1644</v>
          </cell>
          <cell r="BC43">
            <v>23</v>
          </cell>
          <cell r="BD43">
            <v>1621</v>
          </cell>
          <cell r="BE43">
            <v>93.62</v>
          </cell>
        </row>
        <row r="44">
          <cell r="B44">
            <v>398</v>
          </cell>
          <cell r="C44">
            <v>5403</v>
          </cell>
          <cell r="D44">
            <v>2</v>
          </cell>
          <cell r="E44">
            <v>118</v>
          </cell>
          <cell r="F44">
            <v>122</v>
          </cell>
          <cell r="G44">
            <v>124</v>
          </cell>
          <cell r="H44">
            <v>124</v>
          </cell>
          <cell r="I44">
            <v>129</v>
          </cell>
          <cell r="J44">
            <v>167</v>
          </cell>
          <cell r="K44">
            <v>136</v>
          </cell>
          <cell r="L44">
            <v>1</v>
          </cell>
          <cell r="M44">
            <v>923</v>
          </cell>
          <cell r="N44">
            <v>6</v>
          </cell>
          <cell r="O44">
            <v>116</v>
          </cell>
          <cell r="P44">
            <v>117</v>
          </cell>
          <cell r="Q44">
            <v>122</v>
          </cell>
          <cell r="R44">
            <v>123</v>
          </cell>
          <cell r="S44">
            <v>124</v>
          </cell>
          <cell r="T44">
            <v>163</v>
          </cell>
          <cell r="U44">
            <v>164</v>
          </cell>
          <cell r="V44">
            <v>2</v>
          </cell>
          <cell r="W44">
            <v>937</v>
          </cell>
          <cell r="X44">
            <v>4</v>
          </cell>
          <cell r="Y44">
            <v>-2</v>
          </cell>
          <cell r="Z44">
            <v>-5</v>
          </cell>
          <cell r="AA44">
            <v>-2</v>
          </cell>
          <cell r="AB44">
            <v>-1</v>
          </cell>
          <cell r="AC44">
            <v>-5</v>
          </cell>
          <cell r="AD44">
            <v>-4</v>
          </cell>
          <cell r="AE44">
            <v>28</v>
          </cell>
          <cell r="AF44">
            <v>1</v>
          </cell>
          <cell r="AG44">
            <v>14</v>
          </cell>
          <cell r="AI44">
            <v>366</v>
          </cell>
          <cell r="AJ44">
            <v>253</v>
          </cell>
          <cell r="AK44">
            <v>304</v>
          </cell>
          <cell r="AL44">
            <v>923</v>
          </cell>
          <cell r="AM44">
            <v>361</v>
          </cell>
          <cell r="AN44">
            <v>247</v>
          </cell>
          <cell r="AO44">
            <v>329</v>
          </cell>
          <cell r="AP44">
            <v>937</v>
          </cell>
          <cell r="AQ44">
            <v>363</v>
          </cell>
          <cell r="AR44">
            <v>250</v>
          </cell>
          <cell r="AS44">
            <v>319</v>
          </cell>
          <cell r="AT44">
            <v>932</v>
          </cell>
          <cell r="AU44">
            <v>0</v>
          </cell>
          <cell r="AV44">
            <v>0</v>
          </cell>
          <cell r="AW44">
            <v>9</v>
          </cell>
          <cell r="AX44">
            <v>3</v>
          </cell>
          <cell r="AY44">
            <v>756.96</v>
          </cell>
          <cell r="AZ44">
            <v>3</v>
          </cell>
          <cell r="BA44">
            <v>3.2502708559046588E-3</v>
          </cell>
          <cell r="BB44">
            <v>923</v>
          </cell>
          <cell r="BC44">
            <v>0</v>
          </cell>
          <cell r="BD44">
            <v>923</v>
          </cell>
          <cell r="BE44">
            <v>55.68</v>
          </cell>
        </row>
      </sheetData>
      <sheetData sheetId="3" refreshError="1"/>
      <sheetData sheetId="4" refreshError="1">
        <row r="5">
          <cell r="A5">
            <v>325</v>
          </cell>
          <cell r="B5">
            <v>5422</v>
          </cell>
          <cell r="C5" t="str">
            <v>CHQ/26386Y</v>
          </cell>
          <cell r="D5" t="str">
            <v>Dene Magna Community School</v>
          </cell>
          <cell r="E5">
            <v>15133</v>
          </cell>
          <cell r="F5">
            <v>0</v>
          </cell>
          <cell r="G5">
            <v>17097</v>
          </cell>
          <cell r="H5">
            <v>1142</v>
          </cell>
          <cell r="I5">
            <v>3000</v>
          </cell>
          <cell r="J5">
            <v>0</v>
          </cell>
          <cell r="K5">
            <v>0</v>
          </cell>
          <cell r="L5">
            <v>3900</v>
          </cell>
          <cell r="M5">
            <v>0</v>
          </cell>
          <cell r="N5">
            <v>0</v>
          </cell>
          <cell r="O5">
            <v>0</v>
          </cell>
          <cell r="P5">
            <v>0</v>
          </cell>
          <cell r="Q5">
            <v>2034</v>
          </cell>
          <cell r="R5">
            <v>0</v>
          </cell>
          <cell r="S5">
            <v>1280</v>
          </cell>
          <cell r="T5">
            <v>10631</v>
          </cell>
          <cell r="U5">
            <v>0</v>
          </cell>
          <cell r="V5">
            <v>28360</v>
          </cell>
          <cell r="W5">
            <v>0</v>
          </cell>
          <cell r="X5">
            <v>0</v>
          </cell>
          <cell r="Y5">
            <v>82577</v>
          </cell>
        </row>
        <row r="6">
          <cell r="A6">
            <v>326</v>
          </cell>
          <cell r="B6">
            <v>4039</v>
          </cell>
          <cell r="C6" t="str">
            <v>CHQ/24164P</v>
          </cell>
          <cell r="D6" t="str">
            <v>Berkeley Vale Community</v>
          </cell>
          <cell r="E6">
            <v>10914</v>
          </cell>
          <cell r="F6">
            <v>0</v>
          </cell>
          <cell r="G6">
            <v>13877</v>
          </cell>
          <cell r="H6">
            <v>459</v>
          </cell>
          <cell r="I6">
            <v>3000</v>
          </cell>
          <cell r="J6">
            <v>0</v>
          </cell>
          <cell r="K6">
            <v>0</v>
          </cell>
          <cell r="L6">
            <v>3900</v>
          </cell>
          <cell r="M6">
            <v>0</v>
          </cell>
          <cell r="N6">
            <v>0</v>
          </cell>
          <cell r="O6">
            <v>0</v>
          </cell>
          <cell r="P6">
            <v>0</v>
          </cell>
          <cell r="Q6">
            <v>927</v>
          </cell>
          <cell r="R6">
            <v>0</v>
          </cell>
          <cell r="S6">
            <v>1280</v>
          </cell>
          <cell r="T6">
            <v>14200</v>
          </cell>
          <cell r="U6">
            <v>7485</v>
          </cell>
          <cell r="V6">
            <v>24391</v>
          </cell>
          <cell r="W6">
            <v>0</v>
          </cell>
          <cell r="X6">
            <v>0</v>
          </cell>
          <cell r="Y6">
            <v>80433</v>
          </cell>
        </row>
        <row r="7">
          <cell r="A7">
            <v>327</v>
          </cell>
          <cell r="B7">
            <v>5423</v>
          </cell>
          <cell r="C7" t="str">
            <v>CHQ/74652C</v>
          </cell>
          <cell r="D7" t="str">
            <v>Lakers School</v>
          </cell>
          <cell r="E7">
            <v>15980</v>
          </cell>
          <cell r="F7">
            <v>0</v>
          </cell>
          <cell r="G7">
            <v>25904</v>
          </cell>
          <cell r="H7">
            <v>1690</v>
          </cell>
          <cell r="I7">
            <v>3000</v>
          </cell>
          <cell r="J7">
            <v>0</v>
          </cell>
          <cell r="K7">
            <v>0</v>
          </cell>
          <cell r="L7">
            <v>3900</v>
          </cell>
          <cell r="M7">
            <v>0</v>
          </cell>
          <cell r="N7">
            <v>0</v>
          </cell>
          <cell r="O7">
            <v>0</v>
          </cell>
          <cell r="P7">
            <v>0</v>
          </cell>
          <cell r="Q7">
            <v>2256</v>
          </cell>
          <cell r="R7">
            <v>0</v>
          </cell>
          <cell r="S7">
            <v>1280</v>
          </cell>
          <cell r="T7">
            <v>14450</v>
          </cell>
          <cell r="U7">
            <v>0</v>
          </cell>
          <cell r="V7">
            <v>29157</v>
          </cell>
          <cell r="W7">
            <v>0</v>
          </cell>
          <cell r="X7">
            <v>0</v>
          </cell>
          <cell r="Y7">
            <v>97617</v>
          </cell>
        </row>
        <row r="8">
          <cell r="A8">
            <v>328</v>
          </cell>
          <cell r="B8">
            <v>4024</v>
          </cell>
          <cell r="C8" t="str">
            <v>CHQ/48912R</v>
          </cell>
          <cell r="D8" t="str">
            <v>Cleeve</v>
          </cell>
          <cell r="E8">
            <v>22512</v>
          </cell>
          <cell r="F8">
            <v>0</v>
          </cell>
          <cell r="G8">
            <v>15552</v>
          </cell>
          <cell r="H8">
            <v>1256</v>
          </cell>
          <cell r="I8">
            <v>3000</v>
          </cell>
          <cell r="J8">
            <v>0</v>
          </cell>
          <cell r="K8">
            <v>0</v>
          </cell>
          <cell r="L8">
            <v>3900</v>
          </cell>
          <cell r="M8">
            <v>0</v>
          </cell>
          <cell r="N8">
            <v>0</v>
          </cell>
          <cell r="O8">
            <v>0</v>
          </cell>
          <cell r="P8">
            <v>0</v>
          </cell>
          <cell r="Q8">
            <v>3968</v>
          </cell>
          <cell r="R8">
            <v>0</v>
          </cell>
          <cell r="S8">
            <v>1280</v>
          </cell>
          <cell r="T8">
            <v>4667</v>
          </cell>
          <cell r="U8">
            <v>0</v>
          </cell>
          <cell r="V8">
            <v>35300</v>
          </cell>
          <cell r="W8">
            <v>20000</v>
          </cell>
          <cell r="X8">
            <v>0</v>
          </cell>
          <cell r="Y8">
            <v>111435</v>
          </cell>
        </row>
        <row r="9">
          <cell r="A9">
            <v>330</v>
          </cell>
          <cell r="B9">
            <v>4015</v>
          </cell>
          <cell r="C9" t="str">
            <v>CHQ/30026Z</v>
          </cell>
          <cell r="D9" t="str">
            <v>Beaufort Community</v>
          </cell>
          <cell r="E9">
            <v>18090</v>
          </cell>
          <cell r="F9">
            <v>0</v>
          </cell>
          <cell r="G9">
            <v>40834</v>
          </cell>
          <cell r="H9">
            <v>1972</v>
          </cell>
          <cell r="I9">
            <v>24326</v>
          </cell>
          <cell r="J9">
            <v>0</v>
          </cell>
          <cell r="K9">
            <v>0</v>
          </cell>
          <cell r="L9">
            <v>0</v>
          </cell>
          <cell r="M9">
            <v>25000</v>
          </cell>
          <cell r="N9">
            <v>10000</v>
          </cell>
          <cell r="O9">
            <v>0</v>
          </cell>
          <cell r="P9">
            <v>0</v>
          </cell>
          <cell r="Q9">
            <v>2809</v>
          </cell>
          <cell r="R9">
            <v>0</v>
          </cell>
          <cell r="S9">
            <v>1280</v>
          </cell>
          <cell r="T9">
            <v>14215</v>
          </cell>
          <cell r="U9">
            <v>0</v>
          </cell>
          <cell r="V9">
            <v>31141</v>
          </cell>
          <cell r="W9">
            <v>0</v>
          </cell>
          <cell r="X9">
            <v>20000</v>
          </cell>
          <cell r="Y9">
            <v>189667</v>
          </cell>
        </row>
        <row r="10">
          <cell r="A10">
            <v>331</v>
          </cell>
          <cell r="B10">
            <v>5408</v>
          </cell>
          <cell r="C10" t="str">
            <v>CHQ/1886G</v>
          </cell>
          <cell r="D10" t="str">
            <v>Balcarras School</v>
          </cell>
          <cell r="E10">
            <v>18698</v>
          </cell>
          <cell r="F10">
            <v>0</v>
          </cell>
          <cell r="G10">
            <v>8764</v>
          </cell>
          <cell r="H10">
            <v>843</v>
          </cell>
          <cell r="I10">
            <v>3000</v>
          </cell>
          <cell r="J10">
            <v>0</v>
          </cell>
          <cell r="K10">
            <v>0</v>
          </cell>
          <cell r="L10">
            <v>3900</v>
          </cell>
          <cell r="M10">
            <v>0</v>
          </cell>
          <cell r="N10">
            <v>0</v>
          </cell>
          <cell r="O10">
            <v>0</v>
          </cell>
          <cell r="P10">
            <v>0</v>
          </cell>
          <cell r="Q10">
            <v>2969</v>
          </cell>
          <cell r="R10">
            <v>0</v>
          </cell>
          <cell r="S10">
            <v>1280</v>
          </cell>
          <cell r="T10">
            <v>4446</v>
          </cell>
          <cell r="U10">
            <v>0</v>
          </cell>
          <cell r="V10">
            <v>31713</v>
          </cell>
          <cell r="W10">
            <v>0</v>
          </cell>
          <cell r="X10">
            <v>0</v>
          </cell>
          <cell r="Y10">
            <v>75613</v>
          </cell>
        </row>
        <row r="11">
          <cell r="A11">
            <v>332</v>
          </cell>
          <cell r="B11">
            <v>5414</v>
          </cell>
          <cell r="C11" t="str">
            <v>CHQ/47636B</v>
          </cell>
          <cell r="D11" t="str">
            <v>Chipping Campden School</v>
          </cell>
          <cell r="E11">
            <v>18284</v>
          </cell>
          <cell r="F11">
            <v>0</v>
          </cell>
          <cell r="G11">
            <v>7642</v>
          </cell>
          <cell r="H11">
            <v>882</v>
          </cell>
          <cell r="I11">
            <v>3000</v>
          </cell>
          <cell r="J11">
            <v>0</v>
          </cell>
          <cell r="K11">
            <v>0</v>
          </cell>
          <cell r="L11">
            <v>3900</v>
          </cell>
          <cell r="M11">
            <v>0</v>
          </cell>
          <cell r="N11">
            <v>0</v>
          </cell>
          <cell r="O11">
            <v>0</v>
          </cell>
          <cell r="P11">
            <v>0</v>
          </cell>
          <cell r="Q11">
            <v>2860</v>
          </cell>
          <cell r="R11">
            <v>0</v>
          </cell>
          <cell r="S11">
            <v>1280</v>
          </cell>
          <cell r="T11">
            <v>3905</v>
          </cell>
          <cell r="U11">
            <v>0</v>
          </cell>
          <cell r="V11">
            <v>31323</v>
          </cell>
          <cell r="W11">
            <v>0</v>
          </cell>
          <cell r="X11">
            <v>0</v>
          </cell>
          <cell r="Y11">
            <v>73076</v>
          </cell>
        </row>
        <row r="12">
          <cell r="A12">
            <v>334</v>
          </cell>
          <cell r="B12">
            <v>5419</v>
          </cell>
          <cell r="C12" t="str">
            <v>CHQ/71340F</v>
          </cell>
          <cell r="D12" t="str">
            <v>Cirencester Kingshill School</v>
          </cell>
          <cell r="E12">
            <v>15953</v>
          </cell>
          <cell r="F12">
            <v>0</v>
          </cell>
          <cell r="G12">
            <v>15220</v>
          </cell>
          <cell r="H12">
            <v>1092</v>
          </cell>
          <cell r="I12">
            <v>3000</v>
          </cell>
          <cell r="J12">
            <v>0</v>
          </cell>
          <cell r="K12">
            <v>0</v>
          </cell>
          <cell r="L12">
            <v>3900</v>
          </cell>
          <cell r="M12">
            <v>0</v>
          </cell>
          <cell r="N12">
            <v>0</v>
          </cell>
          <cell r="O12">
            <v>0</v>
          </cell>
          <cell r="P12">
            <v>0</v>
          </cell>
          <cell r="Q12">
            <v>2249</v>
          </cell>
          <cell r="R12">
            <v>40500</v>
          </cell>
          <cell r="S12">
            <v>1280</v>
          </cell>
          <cell r="T12">
            <v>9305</v>
          </cell>
          <cell r="U12">
            <v>0</v>
          </cell>
          <cell r="V12">
            <v>29131</v>
          </cell>
          <cell r="W12">
            <v>0</v>
          </cell>
          <cell r="X12">
            <v>0</v>
          </cell>
          <cell r="Y12">
            <v>121630</v>
          </cell>
        </row>
        <row r="13">
          <cell r="A13">
            <v>335</v>
          </cell>
          <cell r="B13">
            <v>5412</v>
          </cell>
          <cell r="C13" t="str">
            <v>CHQ/6940D</v>
          </cell>
          <cell r="D13" t="str">
            <v>Chosen Hill School</v>
          </cell>
          <cell r="E13">
            <v>20670</v>
          </cell>
          <cell r="F13">
            <v>0</v>
          </cell>
          <cell r="G13">
            <v>13126</v>
          </cell>
          <cell r="H13">
            <v>977</v>
          </cell>
          <cell r="I13">
            <v>3000</v>
          </cell>
          <cell r="J13">
            <v>0</v>
          </cell>
          <cell r="K13">
            <v>0</v>
          </cell>
          <cell r="L13">
            <v>3900</v>
          </cell>
          <cell r="M13">
            <v>0</v>
          </cell>
          <cell r="N13">
            <v>0</v>
          </cell>
          <cell r="O13">
            <v>0</v>
          </cell>
          <cell r="P13">
            <v>0</v>
          </cell>
          <cell r="Q13">
            <v>3485</v>
          </cell>
          <cell r="R13">
            <v>0</v>
          </cell>
          <cell r="S13">
            <v>1280</v>
          </cell>
          <cell r="T13">
            <v>6299</v>
          </cell>
          <cell r="U13">
            <v>0</v>
          </cell>
          <cell r="V13">
            <v>33567</v>
          </cell>
          <cell r="W13">
            <v>0</v>
          </cell>
          <cell r="X13">
            <v>0</v>
          </cell>
          <cell r="Y13">
            <v>86304</v>
          </cell>
        </row>
        <row r="14">
          <cell r="A14">
            <v>336</v>
          </cell>
          <cell r="B14">
            <v>5409</v>
          </cell>
          <cell r="C14" t="str">
            <v>CHQ/43256F</v>
          </cell>
          <cell r="D14" t="str">
            <v>Churchdown School</v>
          </cell>
          <cell r="E14">
            <v>20789</v>
          </cell>
          <cell r="F14">
            <v>0</v>
          </cell>
          <cell r="G14">
            <v>16981</v>
          </cell>
          <cell r="H14">
            <v>1309</v>
          </cell>
          <cell r="I14">
            <v>3000</v>
          </cell>
          <cell r="J14">
            <v>0</v>
          </cell>
          <cell r="K14">
            <v>0</v>
          </cell>
          <cell r="L14">
            <v>3900</v>
          </cell>
          <cell r="M14">
            <v>0</v>
          </cell>
          <cell r="N14">
            <v>0</v>
          </cell>
          <cell r="O14">
            <v>0</v>
          </cell>
          <cell r="P14">
            <v>0</v>
          </cell>
          <cell r="Q14">
            <v>3517</v>
          </cell>
          <cell r="R14">
            <v>0</v>
          </cell>
          <cell r="S14">
            <v>1280</v>
          </cell>
          <cell r="T14">
            <v>6291</v>
          </cell>
          <cell r="U14">
            <v>0</v>
          </cell>
          <cell r="V14">
            <v>33680</v>
          </cell>
          <cell r="W14">
            <v>0</v>
          </cell>
          <cell r="X14">
            <v>0</v>
          </cell>
          <cell r="Y14">
            <v>90747</v>
          </cell>
        </row>
        <row r="15">
          <cell r="A15">
            <v>337</v>
          </cell>
          <cell r="B15">
            <v>5425</v>
          </cell>
          <cell r="C15" t="str">
            <v>CHQ/44355T</v>
          </cell>
          <cell r="D15" t="str">
            <v>Heywood Community School</v>
          </cell>
          <cell r="E15">
            <v>13042</v>
          </cell>
          <cell r="F15">
            <v>0</v>
          </cell>
          <cell r="G15">
            <v>31028</v>
          </cell>
          <cell r="H15">
            <v>1172</v>
          </cell>
          <cell r="I15">
            <v>3224</v>
          </cell>
          <cell r="J15">
            <v>0</v>
          </cell>
          <cell r="K15">
            <v>0</v>
          </cell>
          <cell r="L15">
            <v>0</v>
          </cell>
          <cell r="M15">
            <v>25000</v>
          </cell>
          <cell r="N15">
            <v>10000</v>
          </cell>
          <cell r="O15">
            <v>0</v>
          </cell>
          <cell r="P15">
            <v>0</v>
          </cell>
          <cell r="Q15">
            <v>1486</v>
          </cell>
          <cell r="R15">
            <v>0</v>
          </cell>
          <cell r="S15">
            <v>1280</v>
          </cell>
          <cell r="T15">
            <v>16302</v>
          </cell>
          <cell r="U15">
            <v>6015</v>
          </cell>
          <cell r="V15">
            <v>26393</v>
          </cell>
          <cell r="W15">
            <v>0</v>
          </cell>
          <cell r="X15">
            <v>25000</v>
          </cell>
          <cell r="Y15">
            <v>159942</v>
          </cell>
        </row>
        <row r="16">
          <cell r="A16">
            <v>339</v>
          </cell>
          <cell r="B16">
            <v>5420</v>
          </cell>
          <cell r="C16" t="str">
            <v>CHQ/70879J</v>
          </cell>
          <cell r="D16" t="str">
            <v>Cirencester Deer Park School</v>
          </cell>
          <cell r="E16">
            <v>18422</v>
          </cell>
          <cell r="F16">
            <v>0</v>
          </cell>
          <cell r="G16">
            <v>15362</v>
          </cell>
          <cell r="H16">
            <v>1316</v>
          </cell>
          <cell r="I16">
            <v>3000</v>
          </cell>
          <cell r="J16">
            <v>0</v>
          </cell>
          <cell r="K16">
            <v>0</v>
          </cell>
          <cell r="L16">
            <v>3900</v>
          </cell>
          <cell r="M16">
            <v>0</v>
          </cell>
          <cell r="N16">
            <v>0</v>
          </cell>
          <cell r="O16">
            <v>0</v>
          </cell>
          <cell r="P16">
            <v>0</v>
          </cell>
          <cell r="Q16">
            <v>2896</v>
          </cell>
          <cell r="R16">
            <v>31000</v>
          </cell>
          <cell r="S16">
            <v>1280</v>
          </cell>
          <cell r="T16">
            <v>9733</v>
          </cell>
          <cell r="U16">
            <v>0</v>
          </cell>
          <cell r="V16">
            <v>31453</v>
          </cell>
          <cell r="W16">
            <v>0</v>
          </cell>
          <cell r="X16">
            <v>0</v>
          </cell>
          <cell r="Y16">
            <v>118362</v>
          </cell>
        </row>
        <row r="17">
          <cell r="A17">
            <v>340</v>
          </cell>
          <cell r="B17">
            <v>5400</v>
          </cell>
          <cell r="C17" t="str">
            <v>CHQ/54768T</v>
          </cell>
          <cell r="D17" t="str">
            <v>Ribston Hall High School</v>
          </cell>
          <cell r="E17">
            <v>14571</v>
          </cell>
          <cell r="F17">
            <v>0</v>
          </cell>
          <cell r="G17">
            <v>2485</v>
          </cell>
          <cell r="H17">
            <v>0</v>
          </cell>
          <cell r="I17">
            <v>3000</v>
          </cell>
          <cell r="J17">
            <v>0</v>
          </cell>
          <cell r="K17">
            <v>0</v>
          </cell>
          <cell r="L17">
            <v>3900</v>
          </cell>
          <cell r="M17">
            <v>0</v>
          </cell>
          <cell r="N17">
            <v>0</v>
          </cell>
          <cell r="O17">
            <v>0</v>
          </cell>
          <cell r="P17">
            <v>0</v>
          </cell>
          <cell r="Q17">
            <v>1887</v>
          </cell>
          <cell r="R17">
            <v>0</v>
          </cell>
          <cell r="S17">
            <v>1280</v>
          </cell>
          <cell r="T17">
            <v>0</v>
          </cell>
          <cell r="U17">
            <v>0</v>
          </cell>
          <cell r="V17">
            <v>27831</v>
          </cell>
          <cell r="W17">
            <v>0</v>
          </cell>
          <cell r="X17">
            <v>0</v>
          </cell>
          <cell r="Y17">
            <v>54954</v>
          </cell>
        </row>
        <row r="18">
          <cell r="A18">
            <v>341</v>
          </cell>
          <cell r="B18">
            <v>5413</v>
          </cell>
          <cell r="C18" t="str">
            <v>CHQ/81208N</v>
          </cell>
          <cell r="D18" t="str">
            <v>Central Technology College</v>
          </cell>
          <cell r="E18">
            <v>14055</v>
          </cell>
          <cell r="F18">
            <v>0</v>
          </cell>
          <cell r="G18">
            <v>38359</v>
          </cell>
          <cell r="H18">
            <v>1594</v>
          </cell>
          <cell r="I18">
            <v>3224</v>
          </cell>
          <cell r="J18">
            <v>0</v>
          </cell>
          <cell r="K18">
            <v>0</v>
          </cell>
          <cell r="L18">
            <v>0</v>
          </cell>
          <cell r="M18">
            <v>25000</v>
          </cell>
          <cell r="N18">
            <v>10000</v>
          </cell>
          <cell r="O18">
            <v>28242</v>
          </cell>
          <cell r="P18">
            <v>0</v>
          </cell>
          <cell r="Q18">
            <v>1751</v>
          </cell>
          <cell r="R18">
            <v>0</v>
          </cell>
          <cell r="S18">
            <v>1280</v>
          </cell>
          <cell r="T18">
            <v>23271</v>
          </cell>
          <cell r="U18">
            <v>0</v>
          </cell>
          <cell r="V18">
            <v>27346</v>
          </cell>
          <cell r="W18">
            <v>0</v>
          </cell>
          <cell r="X18">
            <v>15940</v>
          </cell>
          <cell r="Y18">
            <v>190062</v>
          </cell>
        </row>
        <row r="19">
          <cell r="A19">
            <v>342</v>
          </cell>
          <cell r="B19">
            <v>5404</v>
          </cell>
          <cell r="C19" t="str">
            <v>CHQ/52168V</v>
          </cell>
          <cell r="D19" t="str">
            <v>Crypt School</v>
          </cell>
          <cell r="E19">
            <v>14617</v>
          </cell>
          <cell r="F19">
            <v>0</v>
          </cell>
          <cell r="G19">
            <v>4485</v>
          </cell>
          <cell r="H19">
            <v>0</v>
          </cell>
          <cell r="I19">
            <v>3000</v>
          </cell>
          <cell r="J19">
            <v>0</v>
          </cell>
          <cell r="K19">
            <v>0</v>
          </cell>
          <cell r="L19">
            <v>3900</v>
          </cell>
          <cell r="M19">
            <v>0</v>
          </cell>
          <cell r="N19">
            <v>0</v>
          </cell>
          <cell r="O19">
            <v>0</v>
          </cell>
          <cell r="P19">
            <v>0</v>
          </cell>
          <cell r="Q19">
            <v>1899</v>
          </cell>
          <cell r="R19">
            <v>0</v>
          </cell>
          <cell r="S19">
            <v>1280</v>
          </cell>
          <cell r="T19">
            <v>0</v>
          </cell>
          <cell r="U19">
            <v>0</v>
          </cell>
          <cell r="V19">
            <v>27875</v>
          </cell>
          <cell r="W19">
            <v>0</v>
          </cell>
          <cell r="X19">
            <v>0</v>
          </cell>
          <cell r="Y19">
            <v>57056</v>
          </cell>
        </row>
        <row r="20">
          <cell r="A20">
            <v>343</v>
          </cell>
          <cell r="B20">
            <v>4040</v>
          </cell>
          <cell r="C20" t="str">
            <v>CHQ/25310U</v>
          </cell>
          <cell r="D20" t="str">
            <v>Brockworth</v>
          </cell>
          <cell r="E20">
            <v>15124</v>
          </cell>
          <cell r="F20">
            <v>70000</v>
          </cell>
          <cell r="G20">
            <v>28132</v>
          </cell>
          <cell r="H20">
            <v>1533</v>
          </cell>
          <cell r="I20">
            <v>3000</v>
          </cell>
          <cell r="J20">
            <v>0</v>
          </cell>
          <cell r="K20">
            <v>0</v>
          </cell>
          <cell r="L20">
            <v>0</v>
          </cell>
          <cell r="M20">
            <v>25000</v>
          </cell>
          <cell r="N20">
            <v>0</v>
          </cell>
          <cell r="O20">
            <v>0</v>
          </cell>
          <cell r="P20">
            <v>0</v>
          </cell>
          <cell r="Q20">
            <v>2032</v>
          </cell>
          <cell r="R20">
            <v>0</v>
          </cell>
          <cell r="S20">
            <v>1280</v>
          </cell>
          <cell r="T20">
            <v>12391</v>
          </cell>
          <cell r="U20">
            <v>0</v>
          </cell>
          <cell r="V20">
            <v>28351</v>
          </cell>
          <cell r="W20">
            <v>0</v>
          </cell>
          <cell r="X20">
            <v>20800</v>
          </cell>
          <cell r="Y20">
            <v>207643</v>
          </cell>
        </row>
        <row r="21">
          <cell r="A21">
            <v>344</v>
          </cell>
          <cell r="B21">
            <v>4002</v>
          </cell>
          <cell r="C21" t="str">
            <v>CHQ/21554A</v>
          </cell>
          <cell r="D21" t="str">
            <v>High School for Girls,Denmark Rd.</v>
          </cell>
          <cell r="E21">
            <v>15566</v>
          </cell>
          <cell r="F21">
            <v>0</v>
          </cell>
          <cell r="G21">
            <v>861</v>
          </cell>
          <cell r="H21">
            <v>0</v>
          </cell>
          <cell r="I21">
            <v>3000</v>
          </cell>
          <cell r="J21">
            <v>0</v>
          </cell>
          <cell r="K21">
            <v>0</v>
          </cell>
          <cell r="L21">
            <v>3900</v>
          </cell>
          <cell r="M21">
            <v>0</v>
          </cell>
          <cell r="N21">
            <v>0</v>
          </cell>
          <cell r="O21">
            <v>0</v>
          </cell>
          <cell r="P21">
            <v>0</v>
          </cell>
          <cell r="Q21">
            <v>2147</v>
          </cell>
          <cell r="R21">
            <v>0</v>
          </cell>
          <cell r="S21">
            <v>1280</v>
          </cell>
          <cell r="T21">
            <v>0</v>
          </cell>
          <cell r="U21">
            <v>0</v>
          </cell>
          <cell r="V21">
            <v>28767</v>
          </cell>
          <cell r="W21">
            <v>0</v>
          </cell>
          <cell r="X21">
            <v>0</v>
          </cell>
          <cell r="Y21">
            <v>55521</v>
          </cell>
        </row>
        <row r="22">
          <cell r="A22">
            <v>346</v>
          </cell>
          <cell r="B22">
            <v>5407</v>
          </cell>
          <cell r="C22" t="str">
            <v>CHQ/44586V</v>
          </cell>
          <cell r="D22" t="str">
            <v>Rednock School</v>
          </cell>
          <cell r="E22">
            <v>20706</v>
          </cell>
          <cell r="F22">
            <v>0</v>
          </cell>
          <cell r="G22">
            <v>17634</v>
          </cell>
          <cell r="H22">
            <v>1558</v>
          </cell>
          <cell r="I22">
            <v>3000</v>
          </cell>
          <cell r="J22">
            <v>0</v>
          </cell>
          <cell r="K22">
            <v>0</v>
          </cell>
          <cell r="L22">
            <v>3900</v>
          </cell>
          <cell r="M22">
            <v>0</v>
          </cell>
          <cell r="N22">
            <v>0</v>
          </cell>
          <cell r="O22">
            <v>0</v>
          </cell>
          <cell r="P22">
            <v>0</v>
          </cell>
          <cell r="Q22">
            <v>3495</v>
          </cell>
          <cell r="R22">
            <v>0</v>
          </cell>
          <cell r="S22">
            <v>1280</v>
          </cell>
          <cell r="T22">
            <v>7025</v>
          </cell>
          <cell r="U22">
            <v>0</v>
          </cell>
          <cell r="V22">
            <v>33602</v>
          </cell>
          <cell r="W22">
            <v>0</v>
          </cell>
          <cell r="X22">
            <v>0</v>
          </cell>
          <cell r="Y22">
            <v>92200</v>
          </cell>
        </row>
        <row r="23">
          <cell r="A23">
            <v>348</v>
          </cell>
          <cell r="B23">
            <v>4068</v>
          </cell>
          <cell r="C23" t="str">
            <v>CHQ/24481Y</v>
          </cell>
          <cell r="D23" t="str">
            <v>Thomas Keble</v>
          </cell>
          <cell r="E23">
            <v>13069</v>
          </cell>
          <cell r="F23">
            <v>0</v>
          </cell>
          <cell r="G23">
            <v>15979</v>
          </cell>
          <cell r="H23">
            <v>58095</v>
          </cell>
          <cell r="I23">
            <v>3000</v>
          </cell>
          <cell r="J23">
            <v>0</v>
          </cell>
          <cell r="K23">
            <v>0</v>
          </cell>
          <cell r="L23">
            <v>0</v>
          </cell>
          <cell r="M23">
            <v>25000</v>
          </cell>
          <cell r="N23">
            <v>10000</v>
          </cell>
          <cell r="O23">
            <v>0</v>
          </cell>
          <cell r="P23">
            <v>0</v>
          </cell>
          <cell r="Q23">
            <v>1493</v>
          </cell>
          <cell r="R23">
            <v>0</v>
          </cell>
          <cell r="S23">
            <v>1280</v>
          </cell>
          <cell r="T23">
            <v>13759</v>
          </cell>
          <cell r="U23">
            <v>6015</v>
          </cell>
          <cell r="V23">
            <v>26419</v>
          </cell>
          <cell r="W23">
            <v>0</v>
          </cell>
          <cell r="X23">
            <v>0</v>
          </cell>
          <cell r="Y23">
            <v>174109</v>
          </cell>
        </row>
        <row r="24">
          <cell r="A24">
            <v>349</v>
          </cell>
          <cell r="B24">
            <v>4513</v>
          </cell>
          <cell r="C24" t="str">
            <v>CHQ/12577W</v>
          </cell>
          <cell r="D24" t="str">
            <v>Farmor's</v>
          </cell>
          <cell r="E24">
            <v>16487</v>
          </cell>
          <cell r="F24">
            <v>0</v>
          </cell>
          <cell r="G24">
            <v>6020</v>
          </cell>
          <cell r="H24">
            <v>25696</v>
          </cell>
          <cell r="I24">
            <v>3000</v>
          </cell>
          <cell r="J24">
            <v>0</v>
          </cell>
          <cell r="K24">
            <v>0</v>
          </cell>
          <cell r="L24">
            <v>3900</v>
          </cell>
          <cell r="M24">
            <v>0</v>
          </cell>
          <cell r="N24">
            <v>0</v>
          </cell>
          <cell r="O24">
            <v>0</v>
          </cell>
          <cell r="P24">
            <v>0</v>
          </cell>
          <cell r="Q24">
            <v>2389</v>
          </cell>
          <cell r="R24">
            <v>0</v>
          </cell>
          <cell r="S24">
            <v>1280</v>
          </cell>
          <cell r="T24">
            <v>4168</v>
          </cell>
          <cell r="U24">
            <v>0</v>
          </cell>
          <cell r="V24">
            <v>29634</v>
          </cell>
          <cell r="W24">
            <v>0</v>
          </cell>
          <cell r="X24">
            <v>0</v>
          </cell>
          <cell r="Y24">
            <v>92574</v>
          </cell>
        </row>
        <row r="25">
          <cell r="A25">
            <v>351</v>
          </cell>
          <cell r="B25">
            <v>4008</v>
          </cell>
          <cell r="C25" t="str">
            <v>CHQ/35212B</v>
          </cell>
          <cell r="D25" t="str">
            <v>Oxstalls Community</v>
          </cell>
          <cell r="E25">
            <v>15013</v>
          </cell>
          <cell r="F25">
            <v>0</v>
          </cell>
          <cell r="G25">
            <v>45573</v>
          </cell>
          <cell r="H25">
            <v>2013</v>
          </cell>
          <cell r="I25">
            <v>8612</v>
          </cell>
          <cell r="J25">
            <v>0</v>
          </cell>
          <cell r="K25">
            <v>0</v>
          </cell>
          <cell r="L25">
            <v>0</v>
          </cell>
          <cell r="M25">
            <v>25000</v>
          </cell>
          <cell r="N25">
            <v>10000</v>
          </cell>
          <cell r="O25">
            <v>0</v>
          </cell>
          <cell r="P25">
            <v>0</v>
          </cell>
          <cell r="Q25">
            <v>2003</v>
          </cell>
          <cell r="R25">
            <v>0</v>
          </cell>
          <cell r="S25">
            <v>1280</v>
          </cell>
          <cell r="T25">
            <v>23912</v>
          </cell>
          <cell r="U25">
            <v>0</v>
          </cell>
          <cell r="V25">
            <v>28247</v>
          </cell>
          <cell r="W25">
            <v>0</v>
          </cell>
          <cell r="X25">
            <v>0</v>
          </cell>
          <cell r="Y25">
            <v>161653</v>
          </cell>
        </row>
        <row r="26">
          <cell r="A26">
            <v>355</v>
          </cell>
          <cell r="B26">
            <v>5421</v>
          </cell>
          <cell r="C26" t="str">
            <v>CHQ/1003226</v>
          </cell>
          <cell r="D26" t="str">
            <v>Pittville School</v>
          </cell>
          <cell r="E26">
            <v>15188</v>
          </cell>
          <cell r="F26">
            <v>0</v>
          </cell>
          <cell r="G26">
            <v>41445</v>
          </cell>
          <cell r="H26">
            <v>1688</v>
          </cell>
          <cell r="I26">
            <v>17367</v>
          </cell>
          <cell r="J26">
            <v>0</v>
          </cell>
          <cell r="K26">
            <v>0</v>
          </cell>
          <cell r="L26">
            <v>0</v>
          </cell>
          <cell r="M26">
            <v>25000</v>
          </cell>
          <cell r="N26">
            <v>10000</v>
          </cell>
          <cell r="O26">
            <v>0</v>
          </cell>
          <cell r="P26">
            <v>0</v>
          </cell>
          <cell r="Q26">
            <v>2049</v>
          </cell>
          <cell r="R26">
            <v>0</v>
          </cell>
          <cell r="S26">
            <v>1280</v>
          </cell>
          <cell r="T26">
            <v>17813</v>
          </cell>
          <cell r="U26">
            <v>0</v>
          </cell>
          <cell r="V26">
            <v>28412</v>
          </cell>
          <cell r="W26">
            <v>10000</v>
          </cell>
          <cell r="X26">
            <v>0</v>
          </cell>
          <cell r="Y26">
            <v>170242</v>
          </cell>
        </row>
        <row r="27">
          <cell r="A27">
            <v>360</v>
          </cell>
          <cell r="B27">
            <v>5427</v>
          </cell>
          <cell r="C27" t="str">
            <v>CHQ/77695D</v>
          </cell>
          <cell r="D27" t="str">
            <v>Whitecross School</v>
          </cell>
          <cell r="E27">
            <v>16036</v>
          </cell>
          <cell r="F27">
            <v>0</v>
          </cell>
          <cell r="G27">
            <v>21481</v>
          </cell>
          <cell r="H27">
            <v>1461</v>
          </cell>
          <cell r="I27">
            <v>3000</v>
          </cell>
          <cell r="J27">
            <v>0</v>
          </cell>
          <cell r="K27">
            <v>0</v>
          </cell>
          <cell r="L27">
            <v>0</v>
          </cell>
          <cell r="M27">
            <v>25000</v>
          </cell>
          <cell r="N27">
            <v>10000</v>
          </cell>
          <cell r="O27">
            <v>0</v>
          </cell>
          <cell r="P27">
            <v>0</v>
          </cell>
          <cell r="Q27">
            <v>2271</v>
          </cell>
          <cell r="R27">
            <v>0</v>
          </cell>
          <cell r="S27">
            <v>1280</v>
          </cell>
          <cell r="T27">
            <v>10445</v>
          </cell>
          <cell r="U27">
            <v>0</v>
          </cell>
          <cell r="V27">
            <v>29209</v>
          </cell>
          <cell r="W27">
            <v>30000</v>
          </cell>
          <cell r="X27">
            <v>0</v>
          </cell>
          <cell r="Y27">
            <v>150183</v>
          </cell>
        </row>
        <row r="28">
          <cell r="A28">
            <v>363</v>
          </cell>
          <cell r="B28">
            <v>5411</v>
          </cell>
          <cell r="C28" t="str">
            <v>CHQ/21625C</v>
          </cell>
          <cell r="D28" t="str">
            <v>Newent Community School</v>
          </cell>
          <cell r="E28">
            <v>21683</v>
          </cell>
          <cell r="F28">
            <v>0</v>
          </cell>
          <cell r="G28">
            <v>12230</v>
          </cell>
          <cell r="H28">
            <v>1296</v>
          </cell>
          <cell r="I28">
            <v>3000</v>
          </cell>
          <cell r="J28">
            <v>0</v>
          </cell>
          <cell r="K28">
            <v>0</v>
          </cell>
          <cell r="L28">
            <v>3900</v>
          </cell>
          <cell r="M28">
            <v>0</v>
          </cell>
          <cell r="N28">
            <v>0</v>
          </cell>
          <cell r="O28">
            <v>0</v>
          </cell>
          <cell r="P28">
            <v>0</v>
          </cell>
          <cell r="Q28">
            <v>3751</v>
          </cell>
          <cell r="R28">
            <v>0</v>
          </cell>
          <cell r="S28">
            <v>1280</v>
          </cell>
          <cell r="T28">
            <v>7346</v>
          </cell>
          <cell r="U28">
            <v>0</v>
          </cell>
          <cell r="V28">
            <v>34521</v>
          </cell>
          <cell r="W28">
            <v>25000</v>
          </cell>
          <cell r="X28">
            <v>0</v>
          </cell>
          <cell r="Y28">
            <v>114007</v>
          </cell>
        </row>
        <row r="29">
          <cell r="A29">
            <v>369</v>
          </cell>
          <cell r="B29">
            <v>4064</v>
          </cell>
          <cell r="C29" t="str">
            <v>CHQ/23806B</v>
          </cell>
          <cell r="D29" t="str">
            <v>Severn Vale</v>
          </cell>
          <cell r="E29">
            <v>17169</v>
          </cell>
          <cell r="F29">
            <v>0</v>
          </cell>
          <cell r="G29">
            <v>20891</v>
          </cell>
          <cell r="H29">
            <v>1481</v>
          </cell>
          <cell r="I29">
            <v>3000</v>
          </cell>
          <cell r="J29">
            <v>0</v>
          </cell>
          <cell r="K29">
            <v>0</v>
          </cell>
          <cell r="L29">
            <v>3900</v>
          </cell>
          <cell r="M29">
            <v>0</v>
          </cell>
          <cell r="N29">
            <v>10000</v>
          </cell>
          <cell r="O29">
            <v>0</v>
          </cell>
          <cell r="P29">
            <v>0</v>
          </cell>
          <cell r="Q29">
            <v>2569</v>
          </cell>
          <cell r="R29">
            <v>0</v>
          </cell>
          <cell r="S29">
            <v>1280</v>
          </cell>
          <cell r="T29">
            <v>9028</v>
          </cell>
          <cell r="U29">
            <v>0</v>
          </cell>
          <cell r="V29">
            <v>30275</v>
          </cell>
          <cell r="W29">
            <v>0</v>
          </cell>
          <cell r="X29">
            <v>0</v>
          </cell>
          <cell r="Y29">
            <v>99593</v>
          </cell>
        </row>
        <row r="30">
          <cell r="A30">
            <v>372</v>
          </cell>
          <cell r="B30">
            <v>5410</v>
          </cell>
          <cell r="C30" t="str">
            <v>CHQ/30680K</v>
          </cell>
          <cell r="D30" t="str">
            <v>Cotswold School</v>
          </cell>
          <cell r="E30">
            <v>15124</v>
          </cell>
          <cell r="F30">
            <v>0</v>
          </cell>
          <cell r="G30">
            <v>12281</v>
          </cell>
          <cell r="H30">
            <v>820</v>
          </cell>
          <cell r="I30">
            <v>3000</v>
          </cell>
          <cell r="J30">
            <v>0</v>
          </cell>
          <cell r="K30">
            <v>0</v>
          </cell>
          <cell r="L30">
            <v>3900</v>
          </cell>
          <cell r="M30">
            <v>0</v>
          </cell>
          <cell r="N30">
            <v>0</v>
          </cell>
          <cell r="O30">
            <v>0</v>
          </cell>
          <cell r="P30">
            <v>0</v>
          </cell>
          <cell r="Q30">
            <v>2032</v>
          </cell>
          <cell r="R30">
            <v>0</v>
          </cell>
          <cell r="S30">
            <v>1280</v>
          </cell>
          <cell r="T30">
            <v>7146</v>
          </cell>
          <cell r="U30">
            <v>0</v>
          </cell>
          <cell r="V30">
            <v>28351</v>
          </cell>
          <cell r="W30">
            <v>0</v>
          </cell>
          <cell r="X30">
            <v>0</v>
          </cell>
          <cell r="Y30">
            <v>73934</v>
          </cell>
        </row>
        <row r="31">
          <cell r="A31">
            <v>373</v>
          </cell>
          <cell r="B31">
            <v>5424</v>
          </cell>
          <cell r="C31" t="str">
            <v>CHQ/1003255</v>
          </cell>
          <cell r="D31" t="str">
            <v>Maidenhill School</v>
          </cell>
          <cell r="E31">
            <v>13945</v>
          </cell>
          <cell r="F31">
            <v>0</v>
          </cell>
          <cell r="G31">
            <v>22285</v>
          </cell>
          <cell r="H31">
            <v>69170</v>
          </cell>
          <cell r="I31">
            <v>3000</v>
          </cell>
          <cell r="J31">
            <v>0</v>
          </cell>
          <cell r="K31">
            <v>0</v>
          </cell>
          <cell r="L31">
            <v>0</v>
          </cell>
          <cell r="M31">
            <v>25000</v>
          </cell>
          <cell r="N31">
            <v>10000</v>
          </cell>
          <cell r="O31">
            <v>0</v>
          </cell>
          <cell r="P31">
            <v>0</v>
          </cell>
          <cell r="Q31">
            <v>1723</v>
          </cell>
          <cell r="R31">
            <v>0</v>
          </cell>
          <cell r="S31">
            <v>1280</v>
          </cell>
          <cell r="T31">
            <v>13132</v>
          </cell>
          <cell r="U31">
            <v>0</v>
          </cell>
          <cell r="V31">
            <v>27242</v>
          </cell>
          <cell r="W31">
            <v>0</v>
          </cell>
          <cell r="X31">
            <v>0</v>
          </cell>
          <cell r="Y31">
            <v>186777</v>
          </cell>
        </row>
        <row r="32">
          <cell r="A32">
            <v>374</v>
          </cell>
          <cell r="B32">
            <v>4032</v>
          </cell>
          <cell r="C32" t="str">
            <v>CHQ/41638F</v>
          </cell>
          <cell r="D32" t="str">
            <v>Archway</v>
          </cell>
          <cell r="E32">
            <v>18127</v>
          </cell>
          <cell r="F32">
            <v>0</v>
          </cell>
          <cell r="G32">
            <v>22180</v>
          </cell>
          <cell r="H32">
            <v>83464</v>
          </cell>
          <cell r="I32">
            <v>3000</v>
          </cell>
          <cell r="J32">
            <v>0</v>
          </cell>
          <cell r="K32">
            <v>0</v>
          </cell>
          <cell r="L32">
            <v>0</v>
          </cell>
          <cell r="M32">
            <v>25000</v>
          </cell>
          <cell r="N32">
            <v>10000</v>
          </cell>
          <cell r="O32">
            <v>0</v>
          </cell>
          <cell r="P32">
            <v>0</v>
          </cell>
          <cell r="Q32">
            <v>2819</v>
          </cell>
          <cell r="R32">
            <v>0</v>
          </cell>
          <cell r="S32">
            <v>1280</v>
          </cell>
          <cell r="T32">
            <v>7503</v>
          </cell>
          <cell r="U32">
            <v>0</v>
          </cell>
          <cell r="V32">
            <v>31176</v>
          </cell>
          <cell r="W32">
            <v>0</v>
          </cell>
          <cell r="X32">
            <v>0</v>
          </cell>
          <cell r="Y32">
            <v>204549</v>
          </cell>
        </row>
        <row r="33">
          <cell r="A33">
            <v>375</v>
          </cell>
          <cell r="B33">
            <v>5401</v>
          </cell>
          <cell r="C33" t="str">
            <v>CHQ/34884B</v>
          </cell>
          <cell r="D33" t="str">
            <v>Marling School</v>
          </cell>
          <cell r="E33">
            <v>15529</v>
          </cell>
          <cell r="F33">
            <v>0</v>
          </cell>
          <cell r="G33">
            <v>1439</v>
          </cell>
          <cell r="H33">
            <v>0</v>
          </cell>
          <cell r="I33">
            <v>3000</v>
          </cell>
          <cell r="J33">
            <v>0</v>
          </cell>
          <cell r="K33">
            <v>0</v>
          </cell>
          <cell r="L33">
            <v>3900</v>
          </cell>
          <cell r="M33">
            <v>0</v>
          </cell>
          <cell r="N33">
            <v>0</v>
          </cell>
          <cell r="O33">
            <v>0</v>
          </cell>
          <cell r="P33">
            <v>0</v>
          </cell>
          <cell r="Q33">
            <v>2137</v>
          </cell>
          <cell r="R33">
            <v>0</v>
          </cell>
          <cell r="S33">
            <v>1280</v>
          </cell>
          <cell r="T33">
            <v>1283</v>
          </cell>
          <cell r="U33">
            <v>0</v>
          </cell>
          <cell r="V33">
            <v>28733</v>
          </cell>
          <cell r="W33">
            <v>0</v>
          </cell>
          <cell r="X33">
            <v>0</v>
          </cell>
          <cell r="Y33">
            <v>57301</v>
          </cell>
        </row>
        <row r="34">
          <cell r="A34">
            <v>377</v>
          </cell>
          <cell r="B34">
            <v>5402</v>
          </cell>
          <cell r="C34" t="str">
            <v>CHQ/76223M</v>
          </cell>
          <cell r="D34" t="str">
            <v>Stroud High School</v>
          </cell>
          <cell r="E34">
            <v>15953</v>
          </cell>
          <cell r="F34">
            <v>0</v>
          </cell>
          <cell r="G34">
            <v>1678</v>
          </cell>
          <cell r="H34">
            <v>0</v>
          </cell>
          <cell r="I34">
            <v>3000</v>
          </cell>
          <cell r="J34">
            <v>0</v>
          </cell>
          <cell r="K34">
            <v>0</v>
          </cell>
          <cell r="L34">
            <v>3900</v>
          </cell>
          <cell r="M34">
            <v>0</v>
          </cell>
          <cell r="N34">
            <v>0</v>
          </cell>
          <cell r="O34">
            <v>0</v>
          </cell>
          <cell r="P34">
            <v>0</v>
          </cell>
          <cell r="Q34">
            <v>2249</v>
          </cell>
          <cell r="R34">
            <v>0</v>
          </cell>
          <cell r="S34">
            <v>1280</v>
          </cell>
          <cell r="T34">
            <v>0</v>
          </cell>
          <cell r="U34">
            <v>0</v>
          </cell>
          <cell r="V34">
            <v>29131</v>
          </cell>
          <cell r="W34">
            <v>16500</v>
          </cell>
          <cell r="X34">
            <v>0</v>
          </cell>
          <cell r="Y34">
            <v>73691</v>
          </cell>
        </row>
        <row r="35">
          <cell r="A35">
            <v>379</v>
          </cell>
          <cell r="B35">
            <v>5428</v>
          </cell>
          <cell r="C35" t="str">
            <v>CHQ/40590U</v>
          </cell>
          <cell r="D35" t="str">
            <v>Sir William Romney's Community School</v>
          </cell>
          <cell r="E35">
            <v>15621</v>
          </cell>
          <cell r="F35">
            <v>0</v>
          </cell>
          <cell r="G35">
            <v>12142</v>
          </cell>
          <cell r="H35">
            <v>878</v>
          </cell>
          <cell r="I35">
            <v>3000</v>
          </cell>
          <cell r="J35">
            <v>0</v>
          </cell>
          <cell r="K35">
            <v>0</v>
          </cell>
          <cell r="L35">
            <v>3900</v>
          </cell>
          <cell r="M35">
            <v>0</v>
          </cell>
          <cell r="N35">
            <v>0</v>
          </cell>
          <cell r="O35">
            <v>0</v>
          </cell>
          <cell r="P35">
            <v>0</v>
          </cell>
          <cell r="Q35">
            <v>2163</v>
          </cell>
          <cell r="R35">
            <v>0</v>
          </cell>
          <cell r="S35">
            <v>1280</v>
          </cell>
          <cell r="T35">
            <v>7104</v>
          </cell>
          <cell r="U35">
            <v>0</v>
          </cell>
          <cell r="V35">
            <v>28819</v>
          </cell>
          <cell r="W35">
            <v>30000</v>
          </cell>
          <cell r="X35">
            <v>0</v>
          </cell>
          <cell r="Y35">
            <v>104907</v>
          </cell>
        </row>
        <row r="36">
          <cell r="A36">
            <v>380</v>
          </cell>
          <cell r="B36">
            <v>4001</v>
          </cell>
          <cell r="C36" t="str">
            <v>CHQ/3079C</v>
          </cell>
          <cell r="D36" t="str">
            <v>Sir Thomas Rich's</v>
          </cell>
          <cell r="E36">
            <v>15299</v>
          </cell>
          <cell r="F36">
            <v>0</v>
          </cell>
          <cell r="G36">
            <v>1757</v>
          </cell>
          <cell r="H36">
            <v>0</v>
          </cell>
          <cell r="I36">
            <v>3000</v>
          </cell>
          <cell r="J36">
            <v>0</v>
          </cell>
          <cell r="K36">
            <v>0</v>
          </cell>
          <cell r="L36">
            <v>3900</v>
          </cell>
          <cell r="M36">
            <v>0</v>
          </cell>
          <cell r="N36">
            <v>0</v>
          </cell>
          <cell r="O36">
            <v>0</v>
          </cell>
          <cell r="P36">
            <v>0</v>
          </cell>
          <cell r="Q36">
            <v>2077</v>
          </cell>
          <cell r="R36">
            <v>12500</v>
          </cell>
          <cell r="S36">
            <v>1280</v>
          </cell>
          <cell r="T36">
            <v>0</v>
          </cell>
          <cell r="U36">
            <v>0</v>
          </cell>
          <cell r="V36">
            <v>28516</v>
          </cell>
          <cell r="W36">
            <v>0</v>
          </cell>
          <cell r="X36">
            <v>0</v>
          </cell>
          <cell r="Y36">
            <v>68329</v>
          </cell>
        </row>
        <row r="37">
          <cell r="A37">
            <v>381</v>
          </cell>
          <cell r="B37">
            <v>4600</v>
          </cell>
          <cell r="C37" t="str">
            <v>CHQ/52265W</v>
          </cell>
          <cell r="D37" t="str">
            <v>St.Peter's R.C. High</v>
          </cell>
          <cell r="E37">
            <v>22116</v>
          </cell>
          <cell r="F37">
            <v>0</v>
          </cell>
          <cell r="G37">
            <v>19714</v>
          </cell>
          <cell r="H37">
            <v>1309</v>
          </cell>
          <cell r="I37">
            <v>3000</v>
          </cell>
          <cell r="J37">
            <v>0</v>
          </cell>
          <cell r="K37">
            <v>0</v>
          </cell>
          <cell r="L37">
            <v>3900</v>
          </cell>
          <cell r="M37">
            <v>0</v>
          </cell>
          <cell r="N37">
            <v>0</v>
          </cell>
          <cell r="O37">
            <v>0</v>
          </cell>
          <cell r="P37">
            <v>0</v>
          </cell>
          <cell r="Q37">
            <v>3865</v>
          </cell>
          <cell r="R37">
            <v>0</v>
          </cell>
          <cell r="S37">
            <v>1280</v>
          </cell>
          <cell r="T37">
            <v>5059</v>
          </cell>
          <cell r="U37">
            <v>0</v>
          </cell>
          <cell r="V37">
            <v>34928</v>
          </cell>
          <cell r="W37">
            <v>0</v>
          </cell>
          <cell r="X37">
            <v>0</v>
          </cell>
          <cell r="Y37">
            <v>95171</v>
          </cell>
        </row>
        <row r="38">
          <cell r="A38">
            <v>383</v>
          </cell>
          <cell r="B38">
            <v>5416</v>
          </cell>
          <cell r="C38" t="str">
            <v>CHQ/14267W</v>
          </cell>
          <cell r="D38" t="str">
            <v>St. Benedict's Catholic High School</v>
          </cell>
          <cell r="E38">
            <v>13069</v>
          </cell>
          <cell r="F38">
            <v>0</v>
          </cell>
          <cell r="G38">
            <v>31247</v>
          </cell>
          <cell r="H38">
            <v>1166</v>
          </cell>
          <cell r="I38">
            <v>8388</v>
          </cell>
          <cell r="J38">
            <v>0</v>
          </cell>
          <cell r="K38">
            <v>0</v>
          </cell>
          <cell r="L38">
            <v>0</v>
          </cell>
          <cell r="M38">
            <v>25000</v>
          </cell>
          <cell r="N38">
            <v>0</v>
          </cell>
          <cell r="O38">
            <v>0</v>
          </cell>
          <cell r="P38">
            <v>0</v>
          </cell>
          <cell r="Q38">
            <v>1493</v>
          </cell>
          <cell r="R38">
            <v>0</v>
          </cell>
          <cell r="S38">
            <v>1280</v>
          </cell>
          <cell r="T38">
            <v>12854</v>
          </cell>
          <cell r="U38">
            <v>6015</v>
          </cell>
          <cell r="V38">
            <v>26419</v>
          </cell>
          <cell r="W38">
            <v>0</v>
          </cell>
          <cell r="X38">
            <v>0</v>
          </cell>
          <cell r="Y38">
            <v>126931</v>
          </cell>
        </row>
        <row r="39">
          <cell r="A39">
            <v>386</v>
          </cell>
          <cell r="B39">
            <v>5417</v>
          </cell>
          <cell r="C39" t="str">
            <v>CHQ/41935W</v>
          </cell>
          <cell r="D39" t="str">
            <v>Winchcombe Community School</v>
          </cell>
          <cell r="E39">
            <v>11973</v>
          </cell>
          <cell r="F39">
            <v>0</v>
          </cell>
          <cell r="G39">
            <v>10331</v>
          </cell>
          <cell r="H39">
            <v>480</v>
          </cell>
          <cell r="I39">
            <v>3000</v>
          </cell>
          <cell r="J39">
            <v>0</v>
          </cell>
          <cell r="K39">
            <v>0</v>
          </cell>
          <cell r="L39">
            <v>3900</v>
          </cell>
          <cell r="M39">
            <v>0</v>
          </cell>
          <cell r="N39">
            <v>0</v>
          </cell>
          <cell r="O39">
            <v>0</v>
          </cell>
          <cell r="P39">
            <v>0</v>
          </cell>
          <cell r="Q39">
            <v>1206</v>
          </cell>
          <cell r="R39">
            <v>0</v>
          </cell>
          <cell r="S39">
            <v>1280</v>
          </cell>
          <cell r="T39">
            <v>8201</v>
          </cell>
          <cell r="U39">
            <v>6015</v>
          </cell>
          <cell r="V39">
            <v>25388</v>
          </cell>
          <cell r="W39">
            <v>0</v>
          </cell>
          <cell r="X39">
            <v>0</v>
          </cell>
          <cell r="Y39">
            <v>71774</v>
          </cell>
        </row>
        <row r="40">
          <cell r="A40">
            <v>388</v>
          </cell>
          <cell r="B40">
            <v>5406</v>
          </cell>
          <cell r="C40" t="str">
            <v>CHQ/43531G</v>
          </cell>
          <cell r="D40" t="str">
            <v>Katherine Lady Berkeley's School</v>
          </cell>
          <cell r="E40">
            <v>21803</v>
          </cell>
          <cell r="F40">
            <v>0</v>
          </cell>
          <cell r="G40">
            <v>7658</v>
          </cell>
          <cell r="H40">
            <v>980</v>
          </cell>
          <cell r="I40">
            <v>3000</v>
          </cell>
          <cell r="J40">
            <v>0</v>
          </cell>
          <cell r="K40">
            <v>0</v>
          </cell>
          <cell r="L40">
            <v>3900</v>
          </cell>
          <cell r="M40">
            <v>0</v>
          </cell>
          <cell r="N40">
            <v>10000</v>
          </cell>
          <cell r="O40">
            <v>0</v>
          </cell>
          <cell r="P40">
            <v>0</v>
          </cell>
          <cell r="Q40">
            <v>3782</v>
          </cell>
          <cell r="R40">
            <v>0</v>
          </cell>
          <cell r="S40">
            <v>1280</v>
          </cell>
          <cell r="T40">
            <v>2252</v>
          </cell>
          <cell r="U40">
            <v>0</v>
          </cell>
          <cell r="V40">
            <v>34633</v>
          </cell>
          <cell r="W40">
            <v>0</v>
          </cell>
          <cell r="X40">
            <v>0</v>
          </cell>
          <cell r="Y40">
            <v>89288</v>
          </cell>
        </row>
        <row r="41">
          <cell r="A41">
            <v>389</v>
          </cell>
          <cell r="B41">
            <v>4012</v>
          </cell>
          <cell r="C41" t="str">
            <v>CHQ/21237S</v>
          </cell>
          <cell r="D41" t="str">
            <v>Barnwood Park</v>
          </cell>
          <cell r="E41">
            <v>12968</v>
          </cell>
          <cell r="F41">
            <v>0</v>
          </cell>
          <cell r="G41">
            <v>29332</v>
          </cell>
          <cell r="H41">
            <v>991</v>
          </cell>
          <cell r="I41">
            <v>6143</v>
          </cell>
          <cell r="J41">
            <v>0</v>
          </cell>
          <cell r="K41">
            <v>0</v>
          </cell>
          <cell r="L41">
            <v>3900</v>
          </cell>
          <cell r="M41">
            <v>0</v>
          </cell>
          <cell r="N41">
            <v>0</v>
          </cell>
          <cell r="O41">
            <v>0</v>
          </cell>
          <cell r="P41">
            <v>0</v>
          </cell>
          <cell r="Q41">
            <v>1467</v>
          </cell>
          <cell r="R41">
            <v>0</v>
          </cell>
          <cell r="S41">
            <v>1280</v>
          </cell>
          <cell r="T41">
            <v>13566</v>
          </cell>
          <cell r="U41">
            <v>6015</v>
          </cell>
          <cell r="V41">
            <v>26324</v>
          </cell>
          <cell r="W41">
            <v>0</v>
          </cell>
          <cell r="X41">
            <v>28733</v>
          </cell>
          <cell r="Y41">
            <v>130719</v>
          </cell>
        </row>
        <row r="42">
          <cell r="A42">
            <v>391</v>
          </cell>
          <cell r="B42">
            <v>5405</v>
          </cell>
          <cell r="C42" t="str">
            <v>CHQ/22056N</v>
          </cell>
          <cell r="D42" t="str">
            <v>Tewkesbury School</v>
          </cell>
          <cell r="E42">
            <v>22355</v>
          </cell>
          <cell r="F42">
            <v>0</v>
          </cell>
          <cell r="G42">
            <v>19419</v>
          </cell>
          <cell r="H42">
            <v>1691</v>
          </cell>
          <cell r="I42">
            <v>3000</v>
          </cell>
          <cell r="J42">
            <v>0</v>
          </cell>
          <cell r="K42">
            <v>0</v>
          </cell>
          <cell r="L42">
            <v>3900</v>
          </cell>
          <cell r="M42">
            <v>0</v>
          </cell>
          <cell r="N42">
            <v>0</v>
          </cell>
          <cell r="O42">
            <v>0</v>
          </cell>
          <cell r="P42">
            <v>0</v>
          </cell>
          <cell r="Q42">
            <v>3928</v>
          </cell>
          <cell r="R42">
            <v>37500</v>
          </cell>
          <cell r="S42">
            <v>1280</v>
          </cell>
          <cell r="T42">
            <v>6263</v>
          </cell>
          <cell r="U42">
            <v>0</v>
          </cell>
          <cell r="V42">
            <v>35153</v>
          </cell>
          <cell r="W42">
            <v>0</v>
          </cell>
          <cell r="X42">
            <v>0</v>
          </cell>
          <cell r="Y42">
            <v>134489</v>
          </cell>
        </row>
        <row r="43">
          <cell r="A43">
            <v>392</v>
          </cell>
          <cell r="B43">
            <v>5415</v>
          </cell>
          <cell r="C43" t="str">
            <v>CHQ/28214L</v>
          </cell>
          <cell r="D43" t="str">
            <v>Wyedean School</v>
          </cell>
          <cell r="E43">
            <v>16027</v>
          </cell>
          <cell r="F43">
            <v>0</v>
          </cell>
          <cell r="G43">
            <v>8948</v>
          </cell>
          <cell r="H43">
            <v>762</v>
          </cell>
          <cell r="I43">
            <v>3000</v>
          </cell>
          <cell r="J43">
            <v>0</v>
          </cell>
          <cell r="K43">
            <v>0</v>
          </cell>
          <cell r="L43">
            <v>3900</v>
          </cell>
          <cell r="M43">
            <v>0</v>
          </cell>
          <cell r="N43">
            <v>0</v>
          </cell>
          <cell r="O43">
            <v>0</v>
          </cell>
          <cell r="P43">
            <v>0</v>
          </cell>
          <cell r="Q43">
            <v>2269</v>
          </cell>
          <cell r="R43">
            <v>0</v>
          </cell>
          <cell r="S43">
            <v>1280</v>
          </cell>
          <cell r="T43">
            <v>4503</v>
          </cell>
          <cell r="U43">
            <v>0</v>
          </cell>
          <cell r="V43">
            <v>29200</v>
          </cell>
          <cell r="W43">
            <v>0</v>
          </cell>
          <cell r="X43">
            <v>0</v>
          </cell>
          <cell r="Y43">
            <v>69889</v>
          </cell>
        </row>
        <row r="44">
          <cell r="A44">
            <v>394</v>
          </cell>
          <cell r="B44">
            <v>5426</v>
          </cell>
          <cell r="C44" t="str">
            <v>CHQ/1003323</v>
          </cell>
          <cell r="D44" t="str">
            <v>Kingsmead School</v>
          </cell>
          <cell r="E44">
            <v>15105</v>
          </cell>
          <cell r="F44">
            <v>0</v>
          </cell>
          <cell r="G44">
            <v>35908</v>
          </cell>
          <cell r="H44">
            <v>1578</v>
          </cell>
          <cell r="I44">
            <v>10632</v>
          </cell>
          <cell r="J44">
            <v>0</v>
          </cell>
          <cell r="K44">
            <v>0</v>
          </cell>
          <cell r="L44">
            <v>0</v>
          </cell>
          <cell r="M44">
            <v>25000</v>
          </cell>
          <cell r="N44">
            <v>0</v>
          </cell>
          <cell r="O44">
            <v>0</v>
          </cell>
          <cell r="P44">
            <v>0</v>
          </cell>
          <cell r="Q44">
            <v>2027</v>
          </cell>
          <cell r="R44">
            <v>0</v>
          </cell>
          <cell r="S44">
            <v>1280</v>
          </cell>
          <cell r="T44">
            <v>16032</v>
          </cell>
          <cell r="U44">
            <v>0</v>
          </cell>
          <cell r="V44">
            <v>28334</v>
          </cell>
          <cell r="W44">
            <v>0</v>
          </cell>
          <cell r="X44">
            <v>15000</v>
          </cell>
          <cell r="Y44">
            <v>150896</v>
          </cell>
        </row>
        <row r="45">
          <cell r="A45">
            <v>396</v>
          </cell>
          <cell r="B45">
            <v>5418</v>
          </cell>
          <cell r="C45" t="str">
            <v>CHQ/39861R</v>
          </cell>
          <cell r="D45" t="str">
            <v>Cheltenham Bournside School</v>
          </cell>
          <cell r="E45">
            <v>23516</v>
          </cell>
          <cell r="F45">
            <v>0</v>
          </cell>
          <cell r="G45">
            <v>13324</v>
          </cell>
          <cell r="H45">
            <v>1187</v>
          </cell>
          <cell r="I45">
            <v>3000</v>
          </cell>
          <cell r="J45">
            <v>0</v>
          </cell>
          <cell r="K45">
            <v>0</v>
          </cell>
          <cell r="L45">
            <v>3900</v>
          </cell>
          <cell r="M45">
            <v>0</v>
          </cell>
          <cell r="N45">
            <v>10000</v>
          </cell>
          <cell r="O45">
            <v>0</v>
          </cell>
          <cell r="P45">
            <v>0</v>
          </cell>
          <cell r="Q45">
            <v>4232</v>
          </cell>
          <cell r="R45">
            <v>0</v>
          </cell>
          <cell r="S45">
            <v>1280</v>
          </cell>
          <cell r="T45">
            <v>4011</v>
          </cell>
          <cell r="U45">
            <v>0</v>
          </cell>
          <cell r="V45">
            <v>36245</v>
          </cell>
          <cell r="W45">
            <v>0</v>
          </cell>
          <cell r="X45">
            <v>0</v>
          </cell>
          <cell r="Y45">
            <v>100695</v>
          </cell>
        </row>
        <row r="46">
          <cell r="A46">
            <v>398</v>
          </cell>
          <cell r="B46">
            <v>5403</v>
          </cell>
          <cell r="C46" t="str">
            <v>CHQ/43627S</v>
          </cell>
          <cell r="D46" t="str">
            <v>Pate's Grammar School</v>
          </cell>
          <cell r="E46">
            <v>16874</v>
          </cell>
          <cell r="F46">
            <v>0</v>
          </cell>
          <cell r="G46">
            <v>397</v>
          </cell>
          <cell r="H46">
            <v>0</v>
          </cell>
          <cell r="I46">
            <v>3000</v>
          </cell>
          <cell r="J46">
            <v>0</v>
          </cell>
          <cell r="K46">
            <v>0</v>
          </cell>
          <cell r="L46">
            <v>3900</v>
          </cell>
          <cell r="M46">
            <v>0</v>
          </cell>
          <cell r="N46">
            <v>0</v>
          </cell>
          <cell r="O46">
            <v>0</v>
          </cell>
          <cell r="P46">
            <v>0</v>
          </cell>
          <cell r="Q46">
            <v>2490</v>
          </cell>
          <cell r="R46">
            <v>0</v>
          </cell>
          <cell r="S46">
            <v>1280</v>
          </cell>
          <cell r="T46">
            <v>0</v>
          </cell>
          <cell r="U46">
            <v>0</v>
          </cell>
          <cell r="V46">
            <v>29998</v>
          </cell>
          <cell r="W46">
            <v>0</v>
          </cell>
          <cell r="X46">
            <v>0</v>
          </cell>
          <cell r="Y46">
            <v>57939</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ools"/>
      <sheetName val="LEAs"/>
      <sheetName val="Template"/>
    </sheetNames>
    <sheetDataSet>
      <sheetData sheetId="0"/>
      <sheetData sheetId="1">
        <row r="8">
          <cell r="G8">
            <v>916</v>
          </cell>
        </row>
      </sheetData>
      <sheetData sheetId="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Sheet"/>
      <sheetName val="LATable"/>
      <sheetName val="SchoolTable"/>
      <sheetName val="DSG Total"/>
      <sheetName val="Detailed DSG s251"/>
      <sheetName val="Sheet3"/>
    </sheetNames>
    <sheetDataSet>
      <sheetData sheetId="0" refreshError="1"/>
      <sheetData sheetId="1" refreshError="1"/>
      <sheetData sheetId="2" refreshError="1">
        <row r="5">
          <cell r="L5" t="str">
            <v>Unit Value Block</v>
          </cell>
          <cell r="CA5" t="str">
            <v xml:space="preserve">Additional Spend Block </v>
          </cell>
          <cell r="ED5" t="str">
            <v>Total Spend Block</v>
          </cell>
        </row>
        <row r="6">
          <cell r="G6" t="str">
            <v xml:space="preserve"> Early Years Pupils funded by the Early Years Single Funding Formula - base rates</v>
          </cell>
          <cell r="O6" t="str">
            <v>Funding Provided above the F E in Maintained Providers</v>
          </cell>
          <cell r="U6" t="str">
            <v xml:space="preserve"> Primary : Funding for children admitted to school and in reception classes: pupils funded by year/age groups  -  age-weighted funding primary schools</v>
          </cell>
          <cell r="AM6" t="str">
            <v>SECONDARY:Funding for children admitted to school and in reception classes:  Pupils funded by year/age groups  -  age-weighted funding Secondary schools</v>
          </cell>
          <cell r="BE6" t="str">
            <v>SPECIAL: Place-led funding</v>
          </cell>
          <cell r="BM6" t="str">
            <v>Early Years Specific Factors</v>
          </cell>
          <cell r="BV6" t="str">
            <v>Additional Pupil Led Funding</v>
          </cell>
          <cell r="CB6" t="str">
            <v xml:space="preserve">EFA funding </v>
          </cell>
          <cell r="CF6" t="str">
            <v>AEN-Learning needs associated with EAL</v>
          </cell>
          <cell r="CI6" t="str">
            <v>Individually assigned resources</v>
          </cell>
          <cell r="CS6" t="str">
            <v>Funding for designated special classes and units</v>
          </cell>
          <cell r="CV6" t="str">
            <v>All other SEN funding</v>
          </cell>
          <cell r="CY6" t="str">
            <v xml:space="preserve">AEN - Including other learning and social needs </v>
          </cell>
          <cell r="DB6" t="str">
            <v>Premises factors - general</v>
          </cell>
          <cell r="DG6" t="str">
            <v>Premises factors - exceptional circumstances</v>
          </cell>
          <cell r="DJ6" t="str">
            <v>School-specific factors - general</v>
          </cell>
          <cell r="DR6" t="str">
            <v>School-specific factors - exceptional circumstances</v>
          </cell>
          <cell r="DU6" t="str">
            <v>Historical grants factors</v>
          </cell>
          <cell r="DX6" t="str">
            <v>Budget adjustments</v>
          </cell>
          <cell r="EH6" t="str">
            <v>MFG Variation Applied</v>
          </cell>
          <cell r="EK6" t="str">
            <v>Other</v>
          </cell>
        </row>
        <row r="7">
          <cell r="G7" t="str">
            <v>Base Rate 
1</v>
          </cell>
          <cell r="L7" t="str">
            <v>Total Early Years
 age-weighted funding</v>
          </cell>
          <cell r="M7" t="str">
            <v>Total estimated hours used in budgets</v>
          </cell>
          <cell r="N7" t="str">
            <v>Total Early Years FTE</v>
          </cell>
          <cell r="S7" t="str">
            <v>Total Additional Funding Provided above the FE in maintained providers</v>
          </cell>
          <cell r="T7" t="str">
            <v>Total estimated additional hours used in budgets</v>
          </cell>
          <cell r="X7" t="str">
            <v>Reception</v>
          </cell>
          <cell r="Y7" t="str">
            <v>Key Stage 1 -Year 1</v>
          </cell>
          <cell r="Z7" t="str">
            <v>Key Stage 1 -Year 2</v>
          </cell>
          <cell r="AA7" t="str">
            <v>Key Stage 2 -Year 3</v>
          </cell>
          <cell r="AB7" t="str">
            <v>Key Stage 2 -Year 4</v>
          </cell>
          <cell r="AC7" t="str">
            <v>Key Stage 2 -Year 5</v>
          </cell>
          <cell r="AD7" t="str">
            <v>Key Stage 2 -Year 6</v>
          </cell>
          <cell r="AK7" t="str">
            <v>Total Primary
age-weighted funding</v>
          </cell>
          <cell r="AL7" t="str">
            <v>Total Primary FTE</v>
          </cell>
          <cell r="AW7" t="str">
            <v>Key Stage 3 -Year 7</v>
          </cell>
          <cell r="AX7" t="str">
            <v>Key Stage 3 -Year 8</v>
          </cell>
          <cell r="AY7" t="str">
            <v>Key Stage 3 -Year 9</v>
          </cell>
          <cell r="AZ7" t="str">
            <v>Key Stage 4 -Year 10</v>
          </cell>
          <cell r="BA7" t="str">
            <v>Key Stage 4 -Year 11</v>
          </cell>
          <cell r="BB7" t="str">
            <v>Retakes (Year 12+)</v>
          </cell>
          <cell r="BC7" t="str">
            <v>Total Secondary
age-weighted funding</v>
          </cell>
          <cell r="BD7" t="str">
            <v>Total Secondary FTE</v>
          </cell>
          <cell r="BE7" t="str">
            <v>Places 1</v>
          </cell>
          <cell r="BF7" t="str">
            <v>Places 2</v>
          </cell>
          <cell r="BJ7" t="str">
            <v>Total Special Place-led funding</v>
          </cell>
          <cell r="BK7" t="str">
            <v>Total Special FTE</v>
          </cell>
          <cell r="BM7" t="str">
            <v>Deprivation</v>
          </cell>
          <cell r="BU7" t="str">
            <v xml:space="preserve">Total Early Years Specific Factors </v>
          </cell>
          <cell r="BZ7" t="str">
            <v>Other Place led Funding (treated as Pupil Led)</v>
          </cell>
          <cell r="CA7" t="str">
            <v>Total Additional Funding</v>
          </cell>
          <cell r="CB7" t="str">
            <v>EFA Grant Allocation Funding Sixth Form Pupils</v>
          </cell>
          <cell r="CE7" t="str">
            <v xml:space="preserve">Total EFA funding   </v>
          </cell>
          <cell r="CH7" t="str">
            <v>Total AEN Learning needs associated with EAL</v>
          </cell>
          <cell r="CI7" t="str">
            <v>Pupils with or without statements (pupil-led) - Named pupil individually assigned resources</v>
          </cell>
          <cell r="CJ7" t="str">
            <v>Pupils with or without statements (pupil-led) - Named pupil individually assigned resources</v>
          </cell>
          <cell r="CK7" t="str">
            <v>Pupils with or without statements (pupil-led) - Named pupil individually assigned resources</v>
          </cell>
          <cell r="CL7" t="str">
            <v>Pupils with or without statements (pupil-led) - Named pupil individually assigned resources</v>
          </cell>
          <cell r="CM7" t="str">
            <v>Pupils with or without statements (pupil-led) -Other</v>
          </cell>
          <cell r="CN7" t="str">
            <v>Pupils with or without statements (pupil-led) -Other</v>
          </cell>
          <cell r="CO7" t="str">
            <v>Pupils with or without statements (pupil-led) -Other</v>
          </cell>
          <cell r="CP7" t="str">
            <v>Pupils with or without statements (pupil-led) -Other</v>
          </cell>
          <cell r="CQ7" t="str">
            <v>Pupils with or without statements (pupil-led) -Other</v>
          </cell>
          <cell r="CR7" t="str">
            <v>Total Individually assigned resources</v>
          </cell>
          <cell r="CS7" t="str">
            <v>Special Classes</v>
          </cell>
          <cell r="CU7" t="str">
            <v xml:space="preserve"> Total Funding for designated special classes and units</v>
          </cell>
          <cell r="CX7" t="str">
            <v>Total All other SEN funding</v>
          </cell>
          <cell r="CY7" t="str">
            <v>Deprivation Allocation</v>
          </cell>
          <cell r="DA7" t="str">
            <v>Total AEN - Including other learning and social needs</v>
          </cell>
          <cell r="DB7" t="str">
            <v>Net Capacity</v>
          </cell>
          <cell r="DC7" t="str">
            <v>Rates</v>
          </cell>
          <cell r="DF7" t="str">
            <v>Total Premises factors - general</v>
          </cell>
          <cell r="DG7" t="str">
            <v>Split Sites - Site Allocation</v>
          </cell>
          <cell r="DH7" t="str">
            <v>Split Sites - Pupil Allocation</v>
          </cell>
          <cell r="DI7" t="str">
            <v>Total Premises factors - exceptional circumstances</v>
          </cell>
          <cell r="DJ7" t="str">
            <v>Base Allocation</v>
          </cell>
          <cell r="DK7" t="str">
            <v>Admissions Procedures</v>
          </cell>
          <cell r="DL7" t="str">
            <v>Free School Meal Take Up</v>
          </cell>
          <cell r="DM7" t="str">
            <v>Small School Allocation</v>
          </cell>
          <cell r="DN7" t="str">
            <v>Service Children Allocation</v>
          </cell>
          <cell r="DO7" t="str">
            <v>Hydro Pool</v>
          </cell>
          <cell r="DP7" t="str">
            <v>Residential Allowance</v>
          </cell>
          <cell r="DQ7" t="str">
            <v>Total School-specific factors - general</v>
          </cell>
          <cell r="DR7" t="str">
            <v>Opening School Support</v>
          </cell>
          <cell r="DT7" t="str">
            <v>Total School-specific factors - exceptional circumstances</v>
          </cell>
          <cell r="DU7" t="str">
            <v>School Lunches - School Allocation</v>
          </cell>
          <cell r="DV7" t="str">
            <v>School Lunches - Pupils Allocation</v>
          </cell>
          <cell r="DW7" t="str">
            <v>Total Historical grants factors</v>
          </cell>
          <cell r="EA7" t="str">
            <v>Total budget adjustments</v>
          </cell>
          <cell r="EB7" t="str">
            <v xml:space="preserve">
Minimum Funding Guarantee</v>
          </cell>
          <cell r="EC7" t="str">
            <v>Total Early Years funding</v>
          </cell>
          <cell r="ED7" t="str">
            <v xml:space="preserve">
Total Budget Share</v>
          </cell>
          <cell r="EE7" t="str">
            <v xml:space="preserve">  EFA numbers (Jan 2012)</v>
          </cell>
          <cell r="EF7" t="str">
            <v xml:space="preserve">
Total January 2012 Pupil Count (FTE registered pupils)</v>
          </cell>
          <cell r="EG7" t="str">
            <v xml:space="preserve"> £ per pupil</v>
          </cell>
          <cell r="EH7" t="str">
            <v>If a variation has been applied for any of your schools can you please provide more information in the description cell provided below</v>
          </cell>
          <cell r="EI7" t="str">
            <v>Pupil Premium Allocated to Schools</v>
          </cell>
          <cell r="EJ7" t="str">
            <v xml:space="preserve">
Threshold and Performance Pay</v>
          </cell>
          <cell r="EK7" t="str">
            <v xml:space="preserve">
Support for Schools in Financial Difficulty</v>
          </cell>
          <cell r="EL7" t="str">
            <v xml:space="preserve">
Notional SEN Budget</v>
          </cell>
        </row>
        <row r="8">
          <cell r="B8" t="str">
            <v>All Through Schools and Federated Indicator</v>
          </cell>
          <cell r="C8" t="str">
            <v>School name</v>
          </cell>
          <cell r="D8" t="str">
            <v xml:space="preserve"> DfE number</v>
          </cell>
          <cell r="E8" t="str">
            <v xml:space="preserve">
School Opening / Closing/ Converting</v>
          </cell>
          <cell r="F8" t="str">
            <v xml:space="preserve"> 
Date Opening / Closing</v>
          </cell>
          <cell r="BL8" t="str">
            <v xml:space="preserve">Additional Spend Block </v>
          </cell>
        </row>
        <row r="9">
          <cell r="G9" t="str">
            <v>HOURS</v>
          </cell>
          <cell r="H9" t="str">
            <v>HOURS</v>
          </cell>
          <cell r="I9" t="str">
            <v>HOURS</v>
          </cell>
          <cell r="J9" t="str">
            <v>HOURS</v>
          </cell>
          <cell r="K9" t="str">
            <v>HOURS</v>
          </cell>
          <cell r="L9" t="str">
            <v>£</v>
          </cell>
          <cell r="M9" t="str">
            <v>HOURS</v>
          </cell>
          <cell r="N9" t="str">
            <v>FTE</v>
          </cell>
          <cell r="O9" t="str">
            <v>HOURS</v>
          </cell>
          <cell r="P9" t="str">
            <v>HOURS</v>
          </cell>
          <cell r="Q9" t="str">
            <v>HOURS</v>
          </cell>
          <cell r="R9" t="str">
            <v>HOURS</v>
          </cell>
          <cell r="S9" t="str">
            <v>£</v>
          </cell>
          <cell r="T9" t="str">
            <v>HOURS</v>
          </cell>
          <cell r="U9" t="str">
            <v>PUPILS</v>
          </cell>
          <cell r="V9" t="str">
            <v>PUPILS</v>
          </cell>
          <cell r="W9" t="str">
            <v>PUPILS</v>
          </cell>
          <cell r="X9" t="str">
            <v>PUPILS</v>
          </cell>
          <cell r="Y9" t="str">
            <v>PUPILS</v>
          </cell>
          <cell r="Z9" t="str">
            <v>PUPILS</v>
          </cell>
          <cell r="AA9" t="str">
            <v>PUPILS</v>
          </cell>
          <cell r="AB9" t="str">
            <v>PUPILS</v>
          </cell>
          <cell r="AC9" t="str">
            <v>PUPILS</v>
          </cell>
          <cell r="AD9" t="str">
            <v>PUPILS</v>
          </cell>
          <cell r="AE9" t="str">
            <v>PUPILS</v>
          </cell>
          <cell r="AF9" t="str">
            <v>PUPILS</v>
          </cell>
          <cell r="AG9" t="str">
            <v>PUPILS</v>
          </cell>
          <cell r="AH9" t="str">
            <v>PUPILS</v>
          </cell>
          <cell r="AI9" t="str">
            <v>PUPILS</v>
          </cell>
          <cell r="AJ9" t="str">
            <v>PUPILS</v>
          </cell>
          <cell r="AL9" t="str">
            <v>FTE</v>
          </cell>
          <cell r="AM9" t="str">
            <v>PUPILS</v>
          </cell>
          <cell r="AN9" t="str">
            <v>PUPILS</v>
          </cell>
          <cell r="AO9" t="str">
            <v>PUPILS</v>
          </cell>
          <cell r="AP9" t="str">
            <v>PUPILS</v>
          </cell>
          <cell r="AQ9" t="str">
            <v>PUPILS</v>
          </cell>
          <cell r="AR9" t="str">
            <v>PUPILS</v>
          </cell>
          <cell r="AS9" t="str">
            <v>PUPILS</v>
          </cell>
          <cell r="AT9" t="str">
            <v>PUPILS</v>
          </cell>
          <cell r="AU9" t="str">
            <v>PUPILS</v>
          </cell>
          <cell r="AV9" t="str">
            <v>PUPILS</v>
          </cell>
          <cell r="AW9" t="str">
            <v>PUPILS</v>
          </cell>
          <cell r="AX9" t="str">
            <v>PUPILS</v>
          </cell>
          <cell r="AY9" t="str">
            <v>PUPILS</v>
          </cell>
          <cell r="AZ9" t="str">
            <v>PUPILS</v>
          </cell>
          <cell r="BA9" t="str">
            <v>PUPILS</v>
          </cell>
          <cell r="BB9" t="str">
            <v>PUPILS</v>
          </cell>
          <cell r="BD9" t="str">
            <v>FTE</v>
          </cell>
          <cell r="BE9" t="str">
            <v>PLACES</v>
          </cell>
          <cell r="BF9" t="str">
            <v>PLACES</v>
          </cell>
          <cell r="BG9" t="str">
            <v>PLACES</v>
          </cell>
          <cell r="BH9" t="str">
            <v>PLACES</v>
          </cell>
          <cell r="BI9" t="str">
            <v>PLACES</v>
          </cell>
          <cell r="BK9" t="str">
            <v>FTE</v>
          </cell>
          <cell r="BM9" t="str">
            <v>£</v>
          </cell>
          <cell r="BN9" t="str">
            <v>£</v>
          </cell>
          <cell r="BO9" t="str">
            <v>£</v>
          </cell>
          <cell r="BP9" t="str">
            <v>£</v>
          </cell>
          <cell r="BQ9" t="str">
            <v>£</v>
          </cell>
          <cell r="BR9" t="str">
            <v>£</v>
          </cell>
          <cell r="BS9" t="str">
            <v>£</v>
          </cell>
          <cell r="BT9" t="str">
            <v>£</v>
          </cell>
          <cell r="BU9" t="str">
            <v>£</v>
          </cell>
          <cell r="BV9" t="str">
            <v>£</v>
          </cell>
          <cell r="BW9" t="str">
            <v>£</v>
          </cell>
          <cell r="BX9" t="str">
            <v>£</v>
          </cell>
          <cell r="BY9" t="str">
            <v>£</v>
          </cell>
          <cell r="BZ9" t="str">
            <v>£</v>
          </cell>
          <cell r="CA9" t="str">
            <v>£</v>
          </cell>
          <cell r="CB9" t="str">
            <v>£</v>
          </cell>
          <cell r="CC9" t="str">
            <v>£</v>
          </cell>
          <cell r="CD9" t="str">
            <v>£</v>
          </cell>
          <cell r="CE9" t="str">
            <v>£</v>
          </cell>
          <cell r="CF9" t="str">
            <v>£</v>
          </cell>
          <cell r="CG9" t="str">
            <v>£</v>
          </cell>
          <cell r="CH9" t="str">
            <v>£</v>
          </cell>
          <cell r="CI9" t="str">
            <v>£</v>
          </cell>
          <cell r="CJ9" t="str">
            <v>£</v>
          </cell>
          <cell r="CK9" t="str">
            <v>£</v>
          </cell>
          <cell r="CL9" t="str">
            <v>£</v>
          </cell>
          <cell r="CM9" t="str">
            <v>£</v>
          </cell>
          <cell r="CN9" t="str">
            <v>£</v>
          </cell>
          <cell r="CO9" t="str">
            <v>£</v>
          </cell>
          <cell r="CP9" t="str">
            <v>£</v>
          </cell>
          <cell r="CQ9" t="str">
            <v>£</v>
          </cell>
          <cell r="CR9" t="str">
            <v>£</v>
          </cell>
          <cell r="CS9" t="str">
            <v>£</v>
          </cell>
          <cell r="CT9" t="str">
            <v>£</v>
          </cell>
          <cell r="CU9" t="str">
            <v>£</v>
          </cell>
          <cell r="CV9" t="str">
            <v>£</v>
          </cell>
          <cell r="CW9" t="str">
            <v>£</v>
          </cell>
          <cell r="CX9" t="str">
            <v>£</v>
          </cell>
          <cell r="CY9" t="str">
            <v>£</v>
          </cell>
          <cell r="CZ9" t="str">
            <v>£</v>
          </cell>
          <cell r="DA9" t="str">
            <v>£</v>
          </cell>
          <cell r="DB9" t="str">
            <v>£</v>
          </cell>
          <cell r="DC9" t="str">
            <v>£</v>
          </cell>
          <cell r="DD9" t="str">
            <v>£</v>
          </cell>
          <cell r="DE9" t="str">
            <v>£</v>
          </cell>
          <cell r="DF9" t="str">
            <v>£</v>
          </cell>
          <cell r="DG9" t="str">
            <v>£</v>
          </cell>
          <cell r="DH9" t="str">
            <v>£</v>
          </cell>
          <cell r="DI9" t="str">
            <v>£</v>
          </cell>
          <cell r="DJ9" t="str">
            <v>£</v>
          </cell>
          <cell r="DK9" t="str">
            <v>£</v>
          </cell>
          <cell r="DL9" t="str">
            <v>£</v>
          </cell>
          <cell r="DM9" t="str">
            <v>£</v>
          </cell>
          <cell r="DN9" t="str">
            <v>£</v>
          </cell>
          <cell r="DO9" t="str">
            <v>£</v>
          </cell>
          <cell r="DP9" t="str">
            <v>£</v>
          </cell>
          <cell r="DQ9" t="str">
            <v>£</v>
          </cell>
          <cell r="DR9" t="str">
            <v>£</v>
          </cell>
          <cell r="DS9" t="str">
            <v>£</v>
          </cell>
          <cell r="DT9" t="str">
            <v>£</v>
          </cell>
          <cell r="DU9" t="str">
            <v>£</v>
          </cell>
          <cell r="DV9" t="str">
            <v>£</v>
          </cell>
          <cell r="DW9" t="str">
            <v>£</v>
          </cell>
          <cell r="DX9" t="str">
            <v>£</v>
          </cell>
          <cell r="DY9" t="str">
            <v>£</v>
          </cell>
          <cell r="DZ9" t="str">
            <v>£</v>
          </cell>
          <cell r="EA9" t="str">
            <v>£</v>
          </cell>
        </row>
        <row r="10">
          <cell r="A10" t="str">
            <v>Column Status</v>
          </cell>
          <cell r="G10" t="str">
            <v>Include</v>
          </cell>
          <cell r="H10" t="str">
            <v>Exclude</v>
          </cell>
          <cell r="I10" t="str">
            <v>Exclude</v>
          </cell>
          <cell r="J10" t="str">
            <v>Exclude</v>
          </cell>
          <cell r="K10" t="str">
            <v>Exclude</v>
          </cell>
          <cell r="L10" t="str">
            <v>Group Total</v>
          </cell>
          <cell r="M10" t="str">
            <v>Group Total</v>
          </cell>
          <cell r="N10" t="str">
            <v>Group Total</v>
          </cell>
          <cell r="O10" t="str">
            <v>Exclude</v>
          </cell>
          <cell r="P10" t="str">
            <v>Exclude</v>
          </cell>
          <cell r="Q10" t="str">
            <v>Exclude</v>
          </cell>
          <cell r="R10" t="str">
            <v>Exclude</v>
          </cell>
          <cell r="S10" t="str">
            <v>Group Total</v>
          </cell>
          <cell r="T10" t="str">
            <v>Group Total</v>
          </cell>
          <cell r="U10" t="str">
            <v>Exclude</v>
          </cell>
          <cell r="V10" t="str">
            <v>Exclude</v>
          </cell>
          <cell r="W10" t="str">
            <v>Exclude</v>
          </cell>
          <cell r="X10" t="str">
            <v>Include</v>
          </cell>
          <cell r="Y10" t="str">
            <v>Include</v>
          </cell>
          <cell r="Z10" t="str">
            <v>Include</v>
          </cell>
          <cell r="AA10" t="str">
            <v>Include</v>
          </cell>
          <cell r="AB10" t="str">
            <v>Include</v>
          </cell>
          <cell r="AC10" t="str">
            <v>Include</v>
          </cell>
          <cell r="AD10" t="str">
            <v>Include</v>
          </cell>
          <cell r="AE10" t="str">
            <v>Exclude</v>
          </cell>
          <cell r="AF10" t="str">
            <v>Exclude</v>
          </cell>
          <cell r="AG10" t="str">
            <v>Exclude</v>
          </cell>
          <cell r="AH10" t="str">
            <v>Exclude</v>
          </cell>
          <cell r="AI10" t="str">
            <v>Exclude</v>
          </cell>
          <cell r="AJ10" t="str">
            <v>Exclude</v>
          </cell>
          <cell r="AK10" t="str">
            <v>Group Total</v>
          </cell>
          <cell r="AL10" t="str">
            <v>Group Total</v>
          </cell>
          <cell r="AM10" t="str">
            <v>Exclude</v>
          </cell>
          <cell r="AN10" t="str">
            <v>Exclude</v>
          </cell>
          <cell r="AO10" t="str">
            <v>Exclude</v>
          </cell>
          <cell r="AP10" t="str">
            <v>Exclude</v>
          </cell>
          <cell r="AQ10" t="str">
            <v>Exclude</v>
          </cell>
          <cell r="AR10" t="str">
            <v>Exclude</v>
          </cell>
          <cell r="AS10" t="str">
            <v>Exclude</v>
          </cell>
          <cell r="AT10" t="str">
            <v>Exclude</v>
          </cell>
          <cell r="AU10" t="str">
            <v>Exclude</v>
          </cell>
          <cell r="AV10" t="str">
            <v>Exclude</v>
          </cell>
          <cell r="AW10" t="str">
            <v>Include</v>
          </cell>
          <cell r="AX10" t="str">
            <v>Include</v>
          </cell>
          <cell r="AY10" t="str">
            <v>Include</v>
          </cell>
          <cell r="AZ10" t="str">
            <v>Include</v>
          </cell>
          <cell r="BA10" t="str">
            <v>Include</v>
          </cell>
          <cell r="BB10" t="str">
            <v>Include</v>
          </cell>
          <cell r="BC10" t="str">
            <v>Group Total</v>
          </cell>
          <cell r="BD10" t="str">
            <v>Group Total</v>
          </cell>
          <cell r="BE10" t="str">
            <v>Include</v>
          </cell>
          <cell r="BF10" t="str">
            <v>Include</v>
          </cell>
          <cell r="BG10" t="str">
            <v>Exclude</v>
          </cell>
          <cell r="BH10" t="str">
            <v>Exclude</v>
          </cell>
          <cell r="BI10" t="str">
            <v>Exclude</v>
          </cell>
          <cell r="BJ10" t="str">
            <v>Group Total</v>
          </cell>
          <cell r="BK10" t="str">
            <v>Group Total</v>
          </cell>
          <cell r="BL10" t="str">
            <v>group total</v>
          </cell>
          <cell r="BM10" t="str">
            <v>Include</v>
          </cell>
          <cell r="BN10" t="str">
            <v>Exclude</v>
          </cell>
          <cell r="BO10" t="str">
            <v>Exclude</v>
          </cell>
          <cell r="BP10" t="str">
            <v>Exclude</v>
          </cell>
          <cell r="BQ10" t="str">
            <v>Exclude</v>
          </cell>
          <cell r="BR10" t="str">
            <v>Exclude</v>
          </cell>
          <cell r="BS10" t="str">
            <v>Exclude</v>
          </cell>
          <cell r="BT10" t="str">
            <v>Exclude</v>
          </cell>
          <cell r="BU10" t="str">
            <v>Group Total</v>
          </cell>
          <cell r="BV10" t="str">
            <v>Exclude</v>
          </cell>
          <cell r="BW10" t="str">
            <v>Exclude</v>
          </cell>
          <cell r="BX10" t="str">
            <v>Exclude</v>
          </cell>
          <cell r="BY10" t="str">
            <v>Exclude</v>
          </cell>
          <cell r="BZ10" t="str">
            <v>Include</v>
          </cell>
          <cell r="CA10" t="str">
            <v>Group Total</v>
          </cell>
          <cell r="CB10" t="str">
            <v>Include</v>
          </cell>
          <cell r="CC10" t="str">
            <v>Exclude</v>
          </cell>
          <cell r="CD10" t="str">
            <v>Exclude</v>
          </cell>
          <cell r="CE10" t="str">
            <v>Group Total</v>
          </cell>
          <cell r="CF10" t="str">
            <v>Exclude</v>
          </cell>
          <cell r="CG10" t="str">
            <v>Exclude</v>
          </cell>
          <cell r="CH10" t="str">
            <v>Group Total</v>
          </cell>
          <cell r="CI10" t="str">
            <v>Include</v>
          </cell>
          <cell r="CJ10" t="str">
            <v>Include</v>
          </cell>
          <cell r="CK10" t="str">
            <v>Include</v>
          </cell>
          <cell r="CL10" t="str">
            <v>Include</v>
          </cell>
          <cell r="CM10" t="str">
            <v>Include</v>
          </cell>
          <cell r="CN10" t="str">
            <v>Include</v>
          </cell>
          <cell r="CO10" t="str">
            <v>Include</v>
          </cell>
          <cell r="CP10" t="str">
            <v>Include</v>
          </cell>
          <cell r="CQ10" t="str">
            <v>Include</v>
          </cell>
          <cell r="CR10" t="str">
            <v>Group Total</v>
          </cell>
          <cell r="CS10" t="str">
            <v>Include</v>
          </cell>
          <cell r="CT10" t="str">
            <v>Exclude</v>
          </cell>
          <cell r="CU10" t="str">
            <v>Group Total</v>
          </cell>
          <cell r="CV10" t="str">
            <v>Exclude</v>
          </cell>
          <cell r="CW10" t="str">
            <v>Exclude</v>
          </cell>
          <cell r="CX10" t="str">
            <v>Group Total</v>
          </cell>
          <cell r="CY10" t="str">
            <v>Include</v>
          </cell>
          <cell r="CZ10" t="str">
            <v>Exclude</v>
          </cell>
          <cell r="DA10" t="str">
            <v>Group Total</v>
          </cell>
          <cell r="DB10" t="str">
            <v>Include</v>
          </cell>
          <cell r="DC10" t="str">
            <v>Include</v>
          </cell>
          <cell r="DD10" t="str">
            <v>Exclude</v>
          </cell>
          <cell r="DE10" t="str">
            <v>Exclude</v>
          </cell>
          <cell r="DF10" t="str">
            <v>Group Total</v>
          </cell>
          <cell r="DG10" t="str">
            <v>Include</v>
          </cell>
          <cell r="DH10" t="str">
            <v>Include</v>
          </cell>
          <cell r="DI10" t="str">
            <v>Group Total</v>
          </cell>
          <cell r="DJ10" t="str">
            <v>Include</v>
          </cell>
          <cell r="DK10" t="str">
            <v>Include</v>
          </cell>
          <cell r="DL10" t="str">
            <v>Include</v>
          </cell>
          <cell r="DM10" t="str">
            <v>Include</v>
          </cell>
          <cell r="DN10" t="str">
            <v>Include</v>
          </cell>
          <cell r="DO10" t="str">
            <v>Include</v>
          </cell>
          <cell r="DP10" t="str">
            <v>Include</v>
          </cell>
          <cell r="DQ10" t="str">
            <v>Group Total</v>
          </cell>
          <cell r="DR10" t="str">
            <v>Include</v>
          </cell>
          <cell r="DS10" t="str">
            <v>Exclude</v>
          </cell>
          <cell r="DT10" t="str">
            <v>Group Total</v>
          </cell>
          <cell r="DU10" t="str">
            <v>Include</v>
          </cell>
          <cell r="DV10" t="str">
            <v>Include</v>
          </cell>
          <cell r="DW10" t="str">
            <v>Group Total</v>
          </cell>
          <cell r="DX10" t="str">
            <v>Exclude</v>
          </cell>
          <cell r="DY10" t="str">
            <v>Exclude</v>
          </cell>
          <cell r="DZ10" t="str">
            <v>Exclude</v>
          </cell>
          <cell r="EA10" t="str">
            <v>Group Total</v>
          </cell>
        </row>
        <row r="11">
          <cell r="A11" t="str">
            <v>Methodology</v>
          </cell>
          <cell r="G11" t="str">
            <v>n/a</v>
          </cell>
          <cell r="X11" t="str">
            <v>AWPU</v>
          </cell>
          <cell r="Y11" t="str">
            <v>AWPU</v>
          </cell>
          <cell r="Z11" t="str">
            <v>AWPU</v>
          </cell>
          <cell r="AA11" t="str">
            <v>AWPU</v>
          </cell>
          <cell r="AB11" t="str">
            <v>AWPU</v>
          </cell>
          <cell r="AC11" t="str">
            <v>AWPU</v>
          </cell>
          <cell r="AD11" t="str">
            <v>AWPU</v>
          </cell>
          <cell r="AW11" t="str">
            <v>KS3 AWPU</v>
          </cell>
          <cell r="AX11" t="str">
            <v>KS3 AWPU</v>
          </cell>
          <cell r="AY11" t="str">
            <v>KS3 AWPU</v>
          </cell>
          <cell r="AZ11" t="str">
            <v>KS4 AWPU</v>
          </cell>
          <cell r="BA11" t="str">
            <v>KS4 AWPU</v>
          </cell>
          <cell r="BB11" t="str">
            <v>AWPU</v>
          </cell>
          <cell r="BE11" t="str">
            <v>Level 1</v>
          </cell>
          <cell r="BF11" t="str">
            <v>Level 2</v>
          </cell>
          <cell r="BL11" t="str">
            <v>Methodology</v>
          </cell>
          <cell r="BM11" t="str">
            <v>4% of NEF Budget</v>
          </cell>
          <cell r="BZ11" t="str">
            <v>Exceptional Needs Allowance</v>
          </cell>
          <cell r="CB11" t="str">
            <v>Estimated Funding as EFA not able to Release details</v>
          </cell>
          <cell r="CI11" t="str">
            <v>Midday supervisor annual funding rate per hour.</v>
          </cell>
          <cell r="CJ11" t="str">
            <v>Teaching Assistant Grade D annual funding rate per hour.</v>
          </cell>
          <cell r="CK11" t="str">
            <v>Teaching Assistant Grade F annual funding rate per hour.</v>
          </cell>
          <cell r="CL11" t="str">
            <v>Teaching annual funding rate per hour</v>
          </cell>
          <cell r="CM11" t="str">
            <v>KS1 LPA Allocation</v>
          </cell>
          <cell r="CN11" t="str">
            <v>SA</v>
          </cell>
          <cell r="CO11" t="str">
            <v>SA+</v>
          </cell>
          <cell r="CP11" t="str">
            <v>Statements &lt; 20 hours</v>
          </cell>
          <cell r="CQ11" t="str">
            <v>SEN Formula Allocation</v>
          </cell>
          <cell r="CS11" t="str">
            <v>Special Centre Allocation</v>
          </cell>
          <cell r="CY11" t="str">
            <v>Deprivation Allocation using FSM eligibility</v>
          </cell>
          <cell r="DB11" t="str">
            <v>Net Capacity Allocation</v>
          </cell>
          <cell r="DC11" t="str">
            <v>Rates - Based on actual ratable values of school premises</v>
          </cell>
          <cell r="DG11" t="str">
            <v>£42,646 per site. For sites that are 1 mile apart</v>
          </cell>
          <cell r="DH11" t="str">
            <v>£57 per pupil. For sites that are 1 mile apart.</v>
          </cell>
          <cell r="DJ11" t="str">
            <v>Base Allocation</v>
          </cell>
          <cell r="DK11" t="str">
            <v>Foundation Admissions Appeals</v>
          </cell>
          <cell r="DL11" t="str">
            <v>Free School Meal Take Up</v>
          </cell>
          <cell r="DM11" t="str">
            <v>Small School Allocation</v>
          </cell>
          <cell r="DN11" t="str">
            <v>Service Children Allocation</v>
          </cell>
          <cell r="DO11" t="str">
            <v>£214 per Square Metre of Hydro Pool</v>
          </cell>
          <cell r="DP11" t="str">
            <v>Residential Allowance</v>
          </cell>
          <cell r="DR11" t="str">
            <v>Budget Funded for 120 pupils</v>
          </cell>
          <cell r="DU11" t="str">
            <v>£1300 per School</v>
          </cell>
          <cell r="DV11" t="str">
            <v>£0.50 per pupil</v>
          </cell>
        </row>
        <row r="12">
          <cell r="BL12" t="str">
            <v>Deprivation</v>
          </cell>
          <cell r="BM12">
            <v>1</v>
          </cell>
          <cell r="BZ12">
            <v>0</v>
          </cell>
          <cell r="CB12">
            <v>0</v>
          </cell>
          <cell r="CI12">
            <v>0</v>
          </cell>
          <cell r="CJ12">
            <v>0</v>
          </cell>
          <cell r="CK12">
            <v>0</v>
          </cell>
          <cell r="CL12">
            <v>0</v>
          </cell>
          <cell r="CM12">
            <v>0.75</v>
          </cell>
          <cell r="CN12">
            <v>0.75</v>
          </cell>
          <cell r="CO12">
            <v>0.75</v>
          </cell>
          <cell r="CP12">
            <v>0.75</v>
          </cell>
          <cell r="CQ12">
            <v>0.75</v>
          </cell>
          <cell r="CS12">
            <v>0</v>
          </cell>
          <cell r="CY12">
            <v>1</v>
          </cell>
          <cell r="DB12">
            <v>0</v>
          </cell>
          <cell r="DC12">
            <v>0</v>
          </cell>
          <cell r="DG12">
            <v>0</v>
          </cell>
          <cell r="DH12">
            <v>0</v>
          </cell>
          <cell r="DJ12">
            <v>0</v>
          </cell>
          <cell r="DK12">
            <v>0</v>
          </cell>
          <cell r="DL12">
            <v>1</v>
          </cell>
          <cell r="DM12">
            <v>0</v>
          </cell>
          <cell r="DN12">
            <v>0</v>
          </cell>
          <cell r="DO12">
            <v>0</v>
          </cell>
          <cell r="DP12">
            <v>0</v>
          </cell>
          <cell r="DR12">
            <v>0</v>
          </cell>
          <cell r="DU12">
            <v>0</v>
          </cell>
          <cell r="DV12">
            <v>0</v>
          </cell>
        </row>
        <row r="14">
          <cell r="A14" t="str">
            <v>Unit Value</v>
          </cell>
          <cell r="G14">
            <v>3.25</v>
          </cell>
          <cell r="X14">
            <v>2853</v>
          </cell>
          <cell r="Y14">
            <v>2700</v>
          </cell>
          <cell r="Z14">
            <v>2700</v>
          </cell>
          <cell r="AA14">
            <v>2700</v>
          </cell>
          <cell r="AB14">
            <v>2700</v>
          </cell>
          <cell r="AC14">
            <v>2935</v>
          </cell>
          <cell r="AD14">
            <v>2935</v>
          </cell>
          <cell r="AW14">
            <v>3307</v>
          </cell>
          <cell r="AX14">
            <v>3307</v>
          </cell>
          <cell r="AY14">
            <v>3307</v>
          </cell>
          <cell r="AZ14">
            <v>3969</v>
          </cell>
          <cell r="BA14">
            <v>3969</v>
          </cell>
          <cell r="BE14">
            <v>11675</v>
          </cell>
          <cell r="BF14">
            <v>15244</v>
          </cell>
        </row>
        <row r="16">
          <cell r="A16" t="str">
            <v>Additional Spend Unit Values Early Years</v>
          </cell>
          <cell r="BL16" t="str">
            <v>Additional Spend Unit Values Early Years</v>
          </cell>
          <cell r="BM16">
            <v>630723</v>
          </cell>
        </row>
        <row r="17">
          <cell r="A17" t="str">
            <v>Additional Spend Unit Values Primary</v>
          </cell>
          <cell r="BL17" t="str">
            <v>Additional Spend Unit Values Primary</v>
          </cell>
          <cell r="CI17">
            <v>393</v>
          </cell>
          <cell r="CJ17">
            <v>480</v>
          </cell>
          <cell r="CK17">
            <v>603</v>
          </cell>
          <cell r="CL17">
            <v>1462</v>
          </cell>
          <cell r="CM17">
            <v>1242</v>
          </cell>
          <cell r="CN17">
            <v>240</v>
          </cell>
          <cell r="CO17">
            <v>480</v>
          </cell>
          <cell r="CP17">
            <v>960</v>
          </cell>
          <cell r="CY17">
            <v>544</v>
          </cell>
          <cell r="DB17">
            <v>104</v>
          </cell>
          <cell r="DC17">
            <v>1</v>
          </cell>
          <cell r="DG17">
            <v>42646</v>
          </cell>
          <cell r="DH17">
            <v>57</v>
          </cell>
          <cell r="DJ17">
            <v>23351</v>
          </cell>
          <cell r="DK17">
            <v>369</v>
          </cell>
          <cell r="DL17">
            <v>492</v>
          </cell>
          <cell r="DN17">
            <v>194</v>
          </cell>
          <cell r="DR17">
            <v>1571.44</v>
          </cell>
          <cell r="DU17">
            <v>1300</v>
          </cell>
          <cell r="DV17">
            <v>0.5</v>
          </cell>
        </row>
        <row r="18">
          <cell r="A18" t="str">
            <v>Additional Spend Unit Values Secondary</v>
          </cell>
          <cell r="BL18" t="str">
            <v>Additional Spend Unit Values Secondary</v>
          </cell>
          <cell r="CB18">
            <v>4635</v>
          </cell>
          <cell r="CI18">
            <v>393</v>
          </cell>
          <cell r="CJ18">
            <v>480</v>
          </cell>
          <cell r="CK18">
            <v>603</v>
          </cell>
          <cell r="CL18">
            <v>1462</v>
          </cell>
          <cell r="CQ18">
            <v>1851</v>
          </cell>
          <cell r="CY18">
            <v>623</v>
          </cell>
          <cell r="DB18">
            <v>146</v>
          </cell>
          <cell r="DC18">
            <v>1</v>
          </cell>
          <cell r="DG18">
            <v>42646</v>
          </cell>
          <cell r="DH18">
            <v>57</v>
          </cell>
          <cell r="DJ18">
            <v>243173</v>
          </cell>
          <cell r="DK18">
            <v>748</v>
          </cell>
          <cell r="DL18">
            <v>492</v>
          </cell>
          <cell r="DU18">
            <v>1300</v>
          </cell>
          <cell r="DV18">
            <v>0.5</v>
          </cell>
        </row>
        <row r="19">
          <cell r="A19" t="str">
            <v>Additional Spend Unit Values Special</v>
          </cell>
          <cell r="BL19" t="str">
            <v>Additional Spend Unit Values Special</v>
          </cell>
          <cell r="BZ19">
            <v>13956</v>
          </cell>
          <cell r="DG19">
            <v>42646</v>
          </cell>
          <cell r="DH19">
            <v>57</v>
          </cell>
          <cell r="DL19">
            <v>492</v>
          </cell>
          <cell r="DO19">
            <v>214</v>
          </cell>
          <cell r="DU19">
            <v>1300</v>
          </cell>
          <cell r="DV19">
            <v>0.5</v>
          </cell>
        </row>
        <row r="20">
          <cell r="BL20">
            <v>0</v>
          </cell>
        </row>
        <row r="21">
          <cell r="A21" t="str">
            <v>Nursery Schools</v>
          </cell>
        </row>
        <row r="22">
          <cell r="L22">
            <v>0</v>
          </cell>
          <cell r="M22">
            <v>0</v>
          </cell>
          <cell r="N22">
            <v>0</v>
          </cell>
          <cell r="S22">
            <v>0</v>
          </cell>
          <cell r="T22">
            <v>0</v>
          </cell>
          <cell r="BU22">
            <v>0</v>
          </cell>
          <cell r="EC22">
            <v>0</v>
          </cell>
          <cell r="ED22">
            <v>0</v>
          </cell>
          <cell r="EF22">
            <v>0</v>
          </cell>
          <cell r="EG22">
            <v>0</v>
          </cell>
        </row>
        <row r="24">
          <cell r="B24" t="str">
            <v>Total/average Nursery Schools</v>
          </cell>
          <cell r="G24">
            <v>0</v>
          </cell>
          <cell r="H24">
            <v>0</v>
          </cell>
          <cell r="I24">
            <v>0</v>
          </cell>
          <cell r="J24">
            <v>0</v>
          </cell>
          <cell r="K24">
            <v>0</v>
          </cell>
          <cell r="L24">
            <v>0</v>
          </cell>
          <cell r="M24">
            <v>0</v>
          </cell>
          <cell r="N24">
            <v>0</v>
          </cell>
          <cell r="O24">
            <v>0</v>
          </cell>
          <cell r="P24">
            <v>0</v>
          </cell>
          <cell r="Q24">
            <v>0</v>
          </cell>
          <cell r="R24">
            <v>0</v>
          </cell>
          <cell r="S24">
            <v>0</v>
          </cell>
          <cell r="T24">
            <v>0</v>
          </cell>
          <cell r="BM24">
            <v>0</v>
          </cell>
          <cell r="BN24">
            <v>0</v>
          </cell>
          <cell r="BO24">
            <v>0</v>
          </cell>
          <cell r="BP24">
            <v>0</v>
          </cell>
          <cell r="BQ24">
            <v>0</v>
          </cell>
          <cell r="BR24">
            <v>0</v>
          </cell>
          <cell r="BS24">
            <v>0</v>
          </cell>
          <cell r="BT24">
            <v>0</v>
          </cell>
          <cell r="BU24">
            <v>0</v>
          </cell>
          <cell r="EB24">
            <v>0</v>
          </cell>
          <cell r="EC24">
            <v>0</v>
          </cell>
          <cell r="ED24">
            <v>0</v>
          </cell>
          <cell r="EF24">
            <v>0</v>
          </cell>
          <cell r="EG24">
            <v>0</v>
          </cell>
          <cell r="EJ24">
            <v>0</v>
          </cell>
          <cell r="EK24">
            <v>0</v>
          </cell>
          <cell r="EL24">
            <v>0</v>
          </cell>
        </row>
        <row r="26">
          <cell r="B26" t="str">
            <v>PVI Providers TOTAL</v>
          </cell>
          <cell r="G26">
            <v>4657647</v>
          </cell>
          <cell r="L26">
            <v>15137352.75</v>
          </cell>
          <cell r="M26">
            <v>4657647</v>
          </cell>
          <cell r="N26">
            <v>4902.7863157894735</v>
          </cell>
          <cell r="S26">
            <v>0</v>
          </cell>
          <cell r="T26">
            <v>0</v>
          </cell>
          <cell r="BM26">
            <v>630723</v>
          </cell>
          <cell r="BU26">
            <v>630723</v>
          </cell>
          <cell r="EB26">
            <v>0</v>
          </cell>
          <cell r="EC26">
            <v>15768075.75</v>
          </cell>
          <cell r="ED26">
            <v>15768075.75</v>
          </cell>
          <cell r="EF26">
            <v>4657647</v>
          </cell>
          <cell r="EG26">
            <v>3.3854166599572704</v>
          </cell>
          <cell r="EJ26">
            <v>0</v>
          </cell>
          <cell r="EK26">
            <v>0</v>
          </cell>
          <cell r="EL26">
            <v>0</v>
          </cell>
        </row>
        <row r="28">
          <cell r="A28" t="str">
            <v>Primary Schools</v>
          </cell>
        </row>
        <row r="29">
          <cell r="C29" t="str">
            <v>Widden Primary School</v>
          </cell>
          <cell r="D29">
            <v>2000</v>
          </cell>
          <cell r="F29" t="str">
            <v/>
          </cell>
          <cell r="G29">
            <v>0</v>
          </cell>
          <cell r="L29">
            <v>0</v>
          </cell>
          <cell r="M29">
            <v>0</v>
          </cell>
          <cell r="N29">
            <v>0</v>
          </cell>
          <cell r="S29">
            <v>0</v>
          </cell>
          <cell r="T29">
            <v>0</v>
          </cell>
          <cell r="X29">
            <v>48</v>
          </cell>
          <cell r="Y29">
            <v>60</v>
          </cell>
          <cell r="Z29">
            <v>45</v>
          </cell>
          <cell r="AA29">
            <v>50</v>
          </cell>
          <cell r="AB29">
            <v>46</v>
          </cell>
          <cell r="AC29">
            <v>54</v>
          </cell>
          <cell r="AD29">
            <v>61</v>
          </cell>
          <cell r="AK29">
            <v>1017169</v>
          </cell>
          <cell r="AL29">
            <v>364</v>
          </cell>
          <cell r="BM29">
            <v>0</v>
          </cell>
          <cell r="BU29">
            <v>0</v>
          </cell>
          <cell r="BZ29">
            <v>0</v>
          </cell>
          <cell r="CA29">
            <v>0</v>
          </cell>
          <cell r="CH29">
            <v>0</v>
          </cell>
          <cell r="CI29">
            <v>5731</v>
          </cell>
          <cell r="CJ29">
            <v>0</v>
          </cell>
          <cell r="CK29">
            <v>31533</v>
          </cell>
          <cell r="CL29">
            <v>0</v>
          </cell>
          <cell r="CM29">
            <v>163944</v>
          </cell>
          <cell r="CN29">
            <v>13440</v>
          </cell>
          <cell r="CO29">
            <v>960</v>
          </cell>
          <cell r="CP29">
            <v>4800</v>
          </cell>
          <cell r="CQ29">
            <v>0</v>
          </cell>
          <cell r="CR29">
            <v>220408</v>
          </cell>
          <cell r="CS29">
            <v>0</v>
          </cell>
          <cell r="CU29">
            <v>0</v>
          </cell>
          <cell r="CX29">
            <v>0</v>
          </cell>
          <cell r="CY29">
            <v>56032</v>
          </cell>
          <cell r="DA29">
            <v>56032</v>
          </cell>
          <cell r="DB29">
            <v>43680</v>
          </cell>
          <cell r="DC29">
            <v>22516</v>
          </cell>
          <cell r="DF29">
            <v>66196</v>
          </cell>
          <cell r="DG29">
            <v>0</v>
          </cell>
          <cell r="DH29">
            <v>0</v>
          </cell>
          <cell r="DI29">
            <v>0</v>
          </cell>
          <cell r="DJ29">
            <v>23351</v>
          </cell>
          <cell r="DK29">
            <v>0</v>
          </cell>
          <cell r="DL29">
            <v>49200</v>
          </cell>
          <cell r="DM29">
            <v>0</v>
          </cell>
          <cell r="DN29">
            <v>0</v>
          </cell>
          <cell r="DO29">
            <v>0</v>
          </cell>
          <cell r="DP29">
            <v>0</v>
          </cell>
          <cell r="DQ29">
            <v>72551</v>
          </cell>
          <cell r="DR29">
            <v>0</v>
          </cell>
          <cell r="DT29">
            <v>0</v>
          </cell>
          <cell r="DU29">
            <v>0</v>
          </cell>
          <cell r="DV29">
            <v>0</v>
          </cell>
          <cell r="DW29">
            <v>0</v>
          </cell>
          <cell r="EA29">
            <v>0</v>
          </cell>
          <cell r="EB29">
            <v>0</v>
          </cell>
          <cell r="EC29">
            <v>0</v>
          </cell>
          <cell r="ED29">
            <v>1432356</v>
          </cell>
          <cell r="EF29">
            <v>364</v>
          </cell>
          <cell r="EG29">
            <v>3935.0439560439559</v>
          </cell>
          <cell r="EH29" t="str">
            <v>No Variation Applied</v>
          </cell>
          <cell r="EI29">
            <v>78000</v>
          </cell>
          <cell r="EJ29">
            <v>0</v>
          </cell>
          <cell r="EK29">
            <v>0</v>
          </cell>
          <cell r="EL29">
            <v>220408</v>
          </cell>
        </row>
        <row r="30">
          <cell r="C30" t="str">
            <v>Tredworth Junior School</v>
          </cell>
          <cell r="D30">
            <v>2002</v>
          </cell>
          <cell r="F30" t="str">
            <v/>
          </cell>
          <cell r="G30">
            <v>0</v>
          </cell>
          <cell r="L30">
            <v>0</v>
          </cell>
          <cell r="M30">
            <v>0</v>
          </cell>
          <cell r="N30">
            <v>0</v>
          </cell>
          <cell r="S30">
            <v>0</v>
          </cell>
          <cell r="T30">
            <v>0</v>
          </cell>
          <cell r="X30">
            <v>0</v>
          </cell>
          <cell r="Y30">
            <v>0</v>
          </cell>
          <cell r="Z30">
            <v>0</v>
          </cell>
          <cell r="AA30">
            <v>56</v>
          </cell>
          <cell r="AB30">
            <v>75</v>
          </cell>
          <cell r="AC30">
            <v>69</v>
          </cell>
          <cell r="AD30">
            <v>62</v>
          </cell>
          <cell r="AK30">
            <v>738185</v>
          </cell>
          <cell r="AL30">
            <v>262</v>
          </cell>
          <cell r="BM30">
            <v>0</v>
          </cell>
          <cell r="BU30">
            <v>0</v>
          </cell>
          <cell r="BZ30">
            <v>0</v>
          </cell>
          <cell r="CA30">
            <v>0</v>
          </cell>
          <cell r="CH30">
            <v>0</v>
          </cell>
          <cell r="CI30">
            <v>9661</v>
          </cell>
          <cell r="CJ30">
            <v>0</v>
          </cell>
          <cell r="CK30">
            <v>76534</v>
          </cell>
          <cell r="CL30">
            <v>0</v>
          </cell>
          <cell r="CM30">
            <v>65826</v>
          </cell>
          <cell r="CN30">
            <v>19680</v>
          </cell>
          <cell r="CO30">
            <v>10560</v>
          </cell>
          <cell r="CP30">
            <v>4800</v>
          </cell>
          <cell r="CQ30">
            <v>0</v>
          </cell>
          <cell r="CR30">
            <v>187061</v>
          </cell>
          <cell r="CS30">
            <v>0</v>
          </cell>
          <cell r="CU30">
            <v>0</v>
          </cell>
          <cell r="CX30">
            <v>0</v>
          </cell>
          <cell r="CY30">
            <v>58752</v>
          </cell>
          <cell r="DA30">
            <v>58752</v>
          </cell>
          <cell r="DB30">
            <v>36608</v>
          </cell>
          <cell r="DC30">
            <v>11691</v>
          </cell>
          <cell r="DF30">
            <v>48299</v>
          </cell>
          <cell r="DG30">
            <v>0</v>
          </cell>
          <cell r="DH30">
            <v>0</v>
          </cell>
          <cell r="DI30">
            <v>0</v>
          </cell>
          <cell r="DJ30">
            <v>23351</v>
          </cell>
          <cell r="DK30">
            <v>0</v>
          </cell>
          <cell r="DL30">
            <v>41820</v>
          </cell>
          <cell r="DM30">
            <v>0</v>
          </cell>
          <cell r="DN30">
            <v>0</v>
          </cell>
          <cell r="DO30">
            <v>0</v>
          </cell>
          <cell r="DP30">
            <v>0</v>
          </cell>
          <cell r="DQ30">
            <v>65171</v>
          </cell>
          <cell r="DR30">
            <v>0</v>
          </cell>
          <cell r="DT30">
            <v>0</v>
          </cell>
          <cell r="DU30">
            <v>0</v>
          </cell>
          <cell r="DV30">
            <v>0</v>
          </cell>
          <cell r="DW30">
            <v>0</v>
          </cell>
          <cell r="EA30">
            <v>0</v>
          </cell>
          <cell r="EB30">
            <v>11830</v>
          </cell>
          <cell r="EC30">
            <v>0</v>
          </cell>
          <cell r="ED30">
            <v>1109298</v>
          </cell>
          <cell r="EF30">
            <v>262</v>
          </cell>
          <cell r="EG30">
            <v>4233.9618320610689</v>
          </cell>
          <cell r="EH30" t="str">
            <v>No Variation Applied</v>
          </cell>
          <cell r="EI30">
            <v>88200</v>
          </cell>
          <cell r="EJ30">
            <v>0</v>
          </cell>
          <cell r="EK30">
            <v>0</v>
          </cell>
          <cell r="EL30">
            <v>187061</v>
          </cell>
        </row>
        <row r="31">
          <cell r="C31" t="str">
            <v>Linden Primary School</v>
          </cell>
          <cell r="D31">
            <v>2004</v>
          </cell>
          <cell r="F31" t="str">
            <v/>
          </cell>
          <cell r="G31">
            <v>0</v>
          </cell>
          <cell r="L31">
            <v>0</v>
          </cell>
          <cell r="M31">
            <v>0</v>
          </cell>
          <cell r="N31">
            <v>0</v>
          </cell>
          <cell r="S31">
            <v>0</v>
          </cell>
          <cell r="T31">
            <v>0</v>
          </cell>
          <cell r="X31">
            <v>58</v>
          </cell>
          <cell r="Y31">
            <v>59</v>
          </cell>
          <cell r="Z31">
            <v>54</v>
          </cell>
          <cell r="AA31">
            <v>59</v>
          </cell>
          <cell r="AB31">
            <v>48</v>
          </cell>
          <cell r="AC31">
            <v>42</v>
          </cell>
          <cell r="AD31">
            <v>50</v>
          </cell>
          <cell r="AK31">
            <v>1029494</v>
          </cell>
          <cell r="AL31">
            <v>370</v>
          </cell>
          <cell r="BM31">
            <v>0</v>
          </cell>
          <cell r="BU31">
            <v>0</v>
          </cell>
          <cell r="BZ31">
            <v>0</v>
          </cell>
          <cell r="CA31">
            <v>0</v>
          </cell>
          <cell r="CH31">
            <v>0</v>
          </cell>
          <cell r="CI31">
            <v>7859</v>
          </cell>
          <cell r="CJ31">
            <v>12000</v>
          </cell>
          <cell r="CK31">
            <v>44624</v>
          </cell>
          <cell r="CL31">
            <v>0</v>
          </cell>
          <cell r="CM31">
            <v>141588</v>
          </cell>
          <cell r="CN31">
            <v>13440</v>
          </cell>
          <cell r="CO31">
            <v>9120</v>
          </cell>
          <cell r="CP31">
            <v>2880</v>
          </cell>
          <cell r="CQ31">
            <v>0</v>
          </cell>
          <cell r="CR31">
            <v>231511</v>
          </cell>
          <cell r="CS31">
            <v>0</v>
          </cell>
          <cell r="CU31">
            <v>0</v>
          </cell>
          <cell r="CX31">
            <v>0</v>
          </cell>
          <cell r="CY31">
            <v>54400</v>
          </cell>
          <cell r="DA31">
            <v>54400</v>
          </cell>
          <cell r="DB31">
            <v>43680</v>
          </cell>
          <cell r="DC31">
            <v>24465</v>
          </cell>
          <cell r="DF31">
            <v>68145</v>
          </cell>
          <cell r="DG31">
            <v>0</v>
          </cell>
          <cell r="DH31">
            <v>0</v>
          </cell>
          <cell r="DI31">
            <v>0</v>
          </cell>
          <cell r="DJ31">
            <v>23351</v>
          </cell>
          <cell r="DK31">
            <v>0</v>
          </cell>
          <cell r="DL31">
            <v>43296</v>
          </cell>
          <cell r="DM31">
            <v>0</v>
          </cell>
          <cell r="DN31">
            <v>0</v>
          </cell>
          <cell r="DO31">
            <v>0</v>
          </cell>
          <cell r="DP31">
            <v>0</v>
          </cell>
          <cell r="DQ31">
            <v>66647</v>
          </cell>
          <cell r="DR31">
            <v>0</v>
          </cell>
          <cell r="DT31">
            <v>0</v>
          </cell>
          <cell r="DU31">
            <v>0</v>
          </cell>
          <cell r="DV31">
            <v>0</v>
          </cell>
          <cell r="DW31">
            <v>0</v>
          </cell>
          <cell r="EA31">
            <v>0</v>
          </cell>
          <cell r="EB31">
            <v>0</v>
          </cell>
          <cell r="EC31">
            <v>0</v>
          </cell>
          <cell r="ED31">
            <v>1450197</v>
          </cell>
          <cell r="EF31">
            <v>370</v>
          </cell>
          <cell r="EG31">
            <v>3919.4513513513511</v>
          </cell>
          <cell r="EH31" t="str">
            <v>No Variation Applied</v>
          </cell>
          <cell r="EI31">
            <v>90750</v>
          </cell>
          <cell r="EJ31">
            <v>0</v>
          </cell>
          <cell r="EK31">
            <v>0</v>
          </cell>
          <cell r="EL31">
            <v>231511</v>
          </cell>
        </row>
        <row r="32">
          <cell r="C32" t="str">
            <v>Hatherley Infant School</v>
          </cell>
          <cell r="D32">
            <v>2005</v>
          </cell>
          <cell r="F32" t="str">
            <v/>
          </cell>
          <cell r="G32">
            <v>0</v>
          </cell>
          <cell r="L32">
            <v>0</v>
          </cell>
          <cell r="M32">
            <v>0</v>
          </cell>
          <cell r="N32">
            <v>0</v>
          </cell>
          <cell r="S32">
            <v>0</v>
          </cell>
          <cell r="T32">
            <v>0</v>
          </cell>
          <cell r="X32">
            <v>56</v>
          </cell>
          <cell r="Y32">
            <v>51</v>
          </cell>
          <cell r="Z32">
            <v>47</v>
          </cell>
          <cell r="AA32">
            <v>0</v>
          </cell>
          <cell r="AB32">
            <v>0</v>
          </cell>
          <cell r="AC32">
            <v>0</v>
          </cell>
          <cell r="AD32">
            <v>0</v>
          </cell>
          <cell r="AK32">
            <v>424368</v>
          </cell>
          <cell r="AL32">
            <v>154</v>
          </cell>
          <cell r="BM32">
            <v>0</v>
          </cell>
          <cell r="BU32">
            <v>0</v>
          </cell>
          <cell r="BZ32">
            <v>0</v>
          </cell>
          <cell r="CA32">
            <v>0</v>
          </cell>
          <cell r="CH32">
            <v>0</v>
          </cell>
          <cell r="CI32">
            <v>0</v>
          </cell>
          <cell r="CJ32">
            <v>0</v>
          </cell>
          <cell r="CK32">
            <v>3015</v>
          </cell>
          <cell r="CL32">
            <v>0</v>
          </cell>
          <cell r="CM32">
            <v>29808</v>
          </cell>
          <cell r="CN32">
            <v>10800</v>
          </cell>
          <cell r="CO32">
            <v>960</v>
          </cell>
          <cell r="CP32">
            <v>960</v>
          </cell>
          <cell r="CQ32">
            <v>0</v>
          </cell>
          <cell r="CR32">
            <v>45543</v>
          </cell>
          <cell r="CS32">
            <v>0</v>
          </cell>
          <cell r="CU32">
            <v>0</v>
          </cell>
          <cell r="CX32">
            <v>0</v>
          </cell>
          <cell r="CY32">
            <v>26112</v>
          </cell>
          <cell r="DA32">
            <v>26112</v>
          </cell>
          <cell r="DB32">
            <v>18096</v>
          </cell>
          <cell r="DC32">
            <v>9177</v>
          </cell>
          <cell r="DF32">
            <v>27273</v>
          </cell>
          <cell r="DG32">
            <v>0</v>
          </cell>
          <cell r="DH32">
            <v>0</v>
          </cell>
          <cell r="DI32">
            <v>0</v>
          </cell>
          <cell r="DJ32">
            <v>23351</v>
          </cell>
          <cell r="DK32">
            <v>0</v>
          </cell>
          <cell r="DL32">
            <v>22632</v>
          </cell>
          <cell r="DM32">
            <v>0</v>
          </cell>
          <cell r="DN32">
            <v>0</v>
          </cell>
          <cell r="DO32">
            <v>0</v>
          </cell>
          <cell r="DP32">
            <v>0</v>
          </cell>
          <cell r="DQ32">
            <v>45983</v>
          </cell>
          <cell r="DR32">
            <v>0</v>
          </cell>
          <cell r="DT32">
            <v>0</v>
          </cell>
          <cell r="DU32">
            <v>0</v>
          </cell>
          <cell r="DV32">
            <v>0</v>
          </cell>
          <cell r="DW32">
            <v>0</v>
          </cell>
          <cell r="EA32">
            <v>0</v>
          </cell>
          <cell r="EB32">
            <v>63156</v>
          </cell>
          <cell r="EC32">
            <v>0</v>
          </cell>
          <cell r="ED32">
            <v>632435</v>
          </cell>
          <cell r="EF32">
            <v>154</v>
          </cell>
          <cell r="EG32">
            <v>4106.7207792207791</v>
          </cell>
          <cell r="EH32" t="str">
            <v>No Variation Applied</v>
          </cell>
          <cell r="EI32">
            <v>30600</v>
          </cell>
          <cell r="EJ32">
            <v>0</v>
          </cell>
          <cell r="EK32">
            <v>0</v>
          </cell>
          <cell r="EL32">
            <v>45543</v>
          </cell>
        </row>
        <row r="33">
          <cell r="C33" t="str">
            <v>Calton Junior School</v>
          </cell>
          <cell r="D33">
            <v>2007</v>
          </cell>
          <cell r="F33" t="str">
            <v/>
          </cell>
          <cell r="G33">
            <v>0</v>
          </cell>
          <cell r="L33">
            <v>0</v>
          </cell>
          <cell r="M33">
            <v>0</v>
          </cell>
          <cell r="N33">
            <v>0</v>
          </cell>
          <cell r="S33">
            <v>0</v>
          </cell>
          <cell r="T33">
            <v>0</v>
          </cell>
          <cell r="X33">
            <v>0</v>
          </cell>
          <cell r="Y33">
            <v>0</v>
          </cell>
          <cell r="Z33">
            <v>0</v>
          </cell>
          <cell r="AA33">
            <v>54</v>
          </cell>
          <cell r="AB33">
            <v>55</v>
          </cell>
          <cell r="AC33">
            <v>46</v>
          </cell>
          <cell r="AD33">
            <v>51</v>
          </cell>
          <cell r="AK33">
            <v>578995</v>
          </cell>
          <cell r="AL33">
            <v>206</v>
          </cell>
          <cell r="BM33">
            <v>0</v>
          </cell>
          <cell r="BU33">
            <v>0</v>
          </cell>
          <cell r="BZ33">
            <v>0</v>
          </cell>
          <cell r="CA33">
            <v>0</v>
          </cell>
          <cell r="CH33">
            <v>0</v>
          </cell>
          <cell r="CI33">
            <v>4749</v>
          </cell>
          <cell r="CJ33">
            <v>0</v>
          </cell>
          <cell r="CK33">
            <v>37662</v>
          </cell>
          <cell r="CL33">
            <v>0</v>
          </cell>
          <cell r="CM33">
            <v>37260</v>
          </cell>
          <cell r="CN33">
            <v>4080</v>
          </cell>
          <cell r="CO33">
            <v>32640</v>
          </cell>
          <cell r="CP33">
            <v>2880</v>
          </cell>
          <cell r="CQ33">
            <v>0</v>
          </cell>
          <cell r="CR33">
            <v>119271</v>
          </cell>
          <cell r="CS33">
            <v>0</v>
          </cell>
          <cell r="CU33">
            <v>0</v>
          </cell>
          <cell r="CX33">
            <v>0</v>
          </cell>
          <cell r="CY33">
            <v>17952</v>
          </cell>
          <cell r="DA33">
            <v>17952</v>
          </cell>
          <cell r="DB33">
            <v>24960</v>
          </cell>
          <cell r="DC33">
            <v>17970</v>
          </cell>
          <cell r="DF33">
            <v>42930</v>
          </cell>
          <cell r="DG33">
            <v>0</v>
          </cell>
          <cell r="DH33">
            <v>0</v>
          </cell>
          <cell r="DI33">
            <v>0</v>
          </cell>
          <cell r="DJ33">
            <v>23351</v>
          </cell>
          <cell r="DK33">
            <v>0</v>
          </cell>
          <cell r="DL33">
            <v>11808</v>
          </cell>
          <cell r="DM33">
            <v>0</v>
          </cell>
          <cell r="DN33">
            <v>0</v>
          </cell>
          <cell r="DO33">
            <v>0</v>
          </cell>
          <cell r="DP33">
            <v>0</v>
          </cell>
          <cell r="DQ33">
            <v>35159</v>
          </cell>
          <cell r="DR33">
            <v>0</v>
          </cell>
          <cell r="DT33">
            <v>0</v>
          </cell>
          <cell r="DU33">
            <v>0</v>
          </cell>
          <cell r="DV33">
            <v>0</v>
          </cell>
          <cell r="DW33">
            <v>0</v>
          </cell>
          <cell r="EA33">
            <v>0</v>
          </cell>
          <cell r="EB33">
            <v>11754</v>
          </cell>
          <cell r="EC33">
            <v>0</v>
          </cell>
          <cell r="ED33">
            <v>806061</v>
          </cell>
          <cell r="EF33">
            <v>206</v>
          </cell>
          <cell r="EG33">
            <v>3912.9174757281553</v>
          </cell>
          <cell r="EH33" t="str">
            <v>No Variation Applied</v>
          </cell>
          <cell r="EI33">
            <v>31200</v>
          </cell>
          <cell r="EJ33">
            <v>0</v>
          </cell>
          <cell r="EK33">
            <v>0</v>
          </cell>
          <cell r="EL33">
            <v>119271</v>
          </cell>
        </row>
        <row r="34">
          <cell r="C34" t="str">
            <v>Calton Infant School</v>
          </cell>
          <cell r="D34">
            <v>2008</v>
          </cell>
          <cell r="F34" t="str">
            <v/>
          </cell>
          <cell r="G34">
            <v>0</v>
          </cell>
          <cell r="L34">
            <v>0</v>
          </cell>
          <cell r="M34">
            <v>0</v>
          </cell>
          <cell r="N34">
            <v>0</v>
          </cell>
          <cell r="S34">
            <v>0</v>
          </cell>
          <cell r="T34">
            <v>0</v>
          </cell>
          <cell r="X34">
            <v>58</v>
          </cell>
          <cell r="Y34">
            <v>56</v>
          </cell>
          <cell r="Z34">
            <v>54</v>
          </cell>
          <cell r="AA34">
            <v>0</v>
          </cell>
          <cell r="AB34">
            <v>0</v>
          </cell>
          <cell r="AC34">
            <v>0</v>
          </cell>
          <cell r="AD34">
            <v>0</v>
          </cell>
          <cell r="AK34">
            <v>462474</v>
          </cell>
          <cell r="AL34">
            <v>168</v>
          </cell>
          <cell r="BM34">
            <v>0</v>
          </cell>
          <cell r="BU34">
            <v>0</v>
          </cell>
          <cell r="BZ34">
            <v>0</v>
          </cell>
          <cell r="CA34">
            <v>0</v>
          </cell>
          <cell r="CH34">
            <v>0</v>
          </cell>
          <cell r="CI34">
            <v>0</v>
          </cell>
          <cell r="CJ34">
            <v>0</v>
          </cell>
          <cell r="CK34">
            <v>3619</v>
          </cell>
          <cell r="CL34">
            <v>0</v>
          </cell>
          <cell r="CM34">
            <v>26082</v>
          </cell>
          <cell r="CN34">
            <v>6000</v>
          </cell>
          <cell r="CO34">
            <v>6240</v>
          </cell>
          <cell r="CP34">
            <v>960</v>
          </cell>
          <cell r="CQ34">
            <v>0</v>
          </cell>
          <cell r="CR34">
            <v>42901</v>
          </cell>
          <cell r="CS34">
            <v>0</v>
          </cell>
          <cell r="CU34">
            <v>0</v>
          </cell>
          <cell r="CX34">
            <v>0</v>
          </cell>
          <cell r="CY34">
            <v>19584</v>
          </cell>
          <cell r="DA34">
            <v>19584</v>
          </cell>
          <cell r="DB34">
            <v>18720</v>
          </cell>
          <cell r="DC34">
            <v>0</v>
          </cell>
          <cell r="DF34">
            <v>18720</v>
          </cell>
          <cell r="DG34">
            <v>0</v>
          </cell>
          <cell r="DH34">
            <v>0</v>
          </cell>
          <cell r="DI34">
            <v>0</v>
          </cell>
          <cell r="DJ34">
            <v>23351</v>
          </cell>
          <cell r="DK34">
            <v>0</v>
          </cell>
          <cell r="DL34">
            <v>13284</v>
          </cell>
          <cell r="DM34">
            <v>0</v>
          </cell>
          <cell r="DN34">
            <v>0</v>
          </cell>
          <cell r="DO34">
            <v>0</v>
          </cell>
          <cell r="DP34">
            <v>0</v>
          </cell>
          <cell r="DQ34">
            <v>36635</v>
          </cell>
          <cell r="DR34">
            <v>0</v>
          </cell>
          <cell r="DT34">
            <v>0</v>
          </cell>
          <cell r="DU34">
            <v>0</v>
          </cell>
          <cell r="DV34">
            <v>0</v>
          </cell>
          <cell r="DW34">
            <v>0</v>
          </cell>
          <cell r="EA34">
            <v>0</v>
          </cell>
          <cell r="EB34">
            <v>30026</v>
          </cell>
          <cell r="EC34">
            <v>0</v>
          </cell>
          <cell r="ED34">
            <v>610340</v>
          </cell>
          <cell r="EF34">
            <v>168</v>
          </cell>
          <cell r="EG34">
            <v>3632.9761904761904</v>
          </cell>
          <cell r="EH34" t="str">
            <v>No Variation Applied</v>
          </cell>
          <cell r="EI34">
            <v>24600</v>
          </cell>
          <cell r="EJ34">
            <v>0</v>
          </cell>
          <cell r="EK34">
            <v>0</v>
          </cell>
          <cell r="EL34">
            <v>42901</v>
          </cell>
        </row>
        <row r="35">
          <cell r="C35" t="str">
            <v>Elmbridge Junior School</v>
          </cell>
          <cell r="D35">
            <v>2013</v>
          </cell>
          <cell r="F35" t="str">
            <v/>
          </cell>
          <cell r="G35">
            <v>0</v>
          </cell>
          <cell r="L35">
            <v>0</v>
          </cell>
          <cell r="M35">
            <v>0</v>
          </cell>
          <cell r="N35">
            <v>0</v>
          </cell>
          <cell r="S35">
            <v>0</v>
          </cell>
          <cell r="T35">
            <v>0</v>
          </cell>
          <cell r="X35">
            <v>0</v>
          </cell>
          <cell r="Y35">
            <v>0</v>
          </cell>
          <cell r="Z35">
            <v>0</v>
          </cell>
          <cell r="AA35">
            <v>73</v>
          </cell>
          <cell r="AB35">
            <v>67</v>
          </cell>
          <cell r="AC35">
            <v>79</v>
          </cell>
          <cell r="AD35">
            <v>63</v>
          </cell>
          <cell r="AK35">
            <v>794770</v>
          </cell>
          <cell r="AL35">
            <v>282</v>
          </cell>
          <cell r="BM35">
            <v>0</v>
          </cell>
          <cell r="BU35">
            <v>0</v>
          </cell>
          <cell r="BZ35">
            <v>0</v>
          </cell>
          <cell r="CA35">
            <v>0</v>
          </cell>
          <cell r="CH35">
            <v>0</v>
          </cell>
          <cell r="CI35">
            <v>819</v>
          </cell>
          <cell r="CJ35">
            <v>2000</v>
          </cell>
          <cell r="CK35">
            <v>6281</v>
          </cell>
          <cell r="CL35">
            <v>0</v>
          </cell>
          <cell r="CM35">
            <v>83214</v>
          </cell>
          <cell r="CN35">
            <v>8160</v>
          </cell>
          <cell r="CO35">
            <v>7200</v>
          </cell>
          <cell r="CP35">
            <v>960</v>
          </cell>
          <cell r="CQ35">
            <v>0</v>
          </cell>
          <cell r="CR35">
            <v>108634</v>
          </cell>
          <cell r="CS35">
            <v>0</v>
          </cell>
          <cell r="CU35">
            <v>0</v>
          </cell>
          <cell r="CX35">
            <v>0</v>
          </cell>
          <cell r="CY35">
            <v>15232</v>
          </cell>
          <cell r="DA35">
            <v>15232</v>
          </cell>
          <cell r="DB35">
            <v>31200</v>
          </cell>
          <cell r="DC35">
            <v>15588</v>
          </cell>
          <cell r="DF35">
            <v>46788</v>
          </cell>
          <cell r="DG35">
            <v>0</v>
          </cell>
          <cell r="DH35">
            <v>0</v>
          </cell>
          <cell r="DI35">
            <v>0</v>
          </cell>
          <cell r="DJ35">
            <v>23351</v>
          </cell>
          <cell r="DK35">
            <v>0</v>
          </cell>
          <cell r="DL35">
            <v>10824</v>
          </cell>
          <cell r="DM35">
            <v>0</v>
          </cell>
          <cell r="DN35">
            <v>0</v>
          </cell>
          <cell r="DO35">
            <v>0</v>
          </cell>
          <cell r="DP35">
            <v>0</v>
          </cell>
          <cell r="DQ35">
            <v>34175</v>
          </cell>
          <cell r="DR35">
            <v>0</v>
          </cell>
          <cell r="DT35">
            <v>0</v>
          </cell>
          <cell r="DU35">
            <v>0</v>
          </cell>
          <cell r="DV35">
            <v>0</v>
          </cell>
          <cell r="DW35">
            <v>0</v>
          </cell>
          <cell r="EA35">
            <v>0</v>
          </cell>
          <cell r="EB35">
            <v>0</v>
          </cell>
          <cell r="EC35">
            <v>0</v>
          </cell>
          <cell r="ED35">
            <v>999599</v>
          </cell>
          <cell r="EF35">
            <v>282</v>
          </cell>
          <cell r="EG35">
            <v>3544.677304964539</v>
          </cell>
          <cell r="EH35" t="str">
            <v>No Variation Applied</v>
          </cell>
          <cell r="EI35">
            <v>30150</v>
          </cell>
          <cell r="EJ35">
            <v>0</v>
          </cell>
          <cell r="EK35">
            <v>0</v>
          </cell>
          <cell r="EL35">
            <v>108634</v>
          </cell>
        </row>
        <row r="36">
          <cell r="C36" t="str">
            <v>Elmbridge Infant School</v>
          </cell>
          <cell r="D36">
            <v>2014</v>
          </cell>
          <cell r="F36" t="str">
            <v/>
          </cell>
          <cell r="G36">
            <v>0</v>
          </cell>
          <cell r="L36">
            <v>0</v>
          </cell>
          <cell r="M36">
            <v>0</v>
          </cell>
          <cell r="N36">
            <v>0</v>
          </cell>
          <cell r="S36">
            <v>0</v>
          </cell>
          <cell r="T36">
            <v>0</v>
          </cell>
          <cell r="X36">
            <v>74</v>
          </cell>
          <cell r="Y36">
            <v>74</v>
          </cell>
          <cell r="Z36">
            <v>72</v>
          </cell>
          <cell r="AA36">
            <v>0</v>
          </cell>
          <cell r="AB36">
            <v>0</v>
          </cell>
          <cell r="AC36">
            <v>0</v>
          </cell>
          <cell r="AD36">
            <v>0</v>
          </cell>
          <cell r="AK36">
            <v>605322</v>
          </cell>
          <cell r="AL36">
            <v>220</v>
          </cell>
          <cell r="BM36">
            <v>0</v>
          </cell>
          <cell r="BU36">
            <v>0</v>
          </cell>
          <cell r="BZ36">
            <v>0</v>
          </cell>
          <cell r="CA36">
            <v>0</v>
          </cell>
          <cell r="CH36">
            <v>0</v>
          </cell>
          <cell r="CI36">
            <v>3930</v>
          </cell>
          <cell r="CJ36">
            <v>0</v>
          </cell>
          <cell r="CK36">
            <v>25074</v>
          </cell>
          <cell r="CL36">
            <v>0</v>
          </cell>
          <cell r="CM36">
            <v>31050</v>
          </cell>
          <cell r="CN36">
            <v>10080</v>
          </cell>
          <cell r="CO36">
            <v>3840</v>
          </cell>
          <cell r="CP36">
            <v>1920</v>
          </cell>
          <cell r="CQ36">
            <v>0</v>
          </cell>
          <cell r="CR36">
            <v>75894</v>
          </cell>
          <cell r="CS36">
            <v>0</v>
          </cell>
          <cell r="CU36">
            <v>0</v>
          </cell>
          <cell r="CX36">
            <v>0</v>
          </cell>
          <cell r="CY36">
            <v>11968</v>
          </cell>
          <cell r="DA36">
            <v>11968</v>
          </cell>
          <cell r="DB36">
            <v>23400</v>
          </cell>
          <cell r="DC36">
            <v>20459</v>
          </cell>
          <cell r="DF36">
            <v>43859</v>
          </cell>
          <cell r="DG36">
            <v>0</v>
          </cell>
          <cell r="DH36">
            <v>0</v>
          </cell>
          <cell r="DI36">
            <v>0</v>
          </cell>
          <cell r="DJ36">
            <v>23351</v>
          </cell>
          <cell r="DK36">
            <v>0</v>
          </cell>
          <cell r="DL36">
            <v>8364</v>
          </cell>
          <cell r="DM36">
            <v>0</v>
          </cell>
          <cell r="DN36">
            <v>0</v>
          </cell>
          <cell r="DO36">
            <v>0</v>
          </cell>
          <cell r="DP36">
            <v>0</v>
          </cell>
          <cell r="DQ36">
            <v>31715</v>
          </cell>
          <cell r="DR36">
            <v>0</v>
          </cell>
          <cell r="DT36">
            <v>0</v>
          </cell>
          <cell r="DU36">
            <v>0</v>
          </cell>
          <cell r="DV36">
            <v>0</v>
          </cell>
          <cell r="DW36">
            <v>0</v>
          </cell>
          <cell r="EA36">
            <v>0</v>
          </cell>
          <cell r="EB36">
            <v>24869</v>
          </cell>
          <cell r="EC36">
            <v>0</v>
          </cell>
          <cell r="ED36">
            <v>793627</v>
          </cell>
          <cell r="EF36">
            <v>220</v>
          </cell>
          <cell r="EG36">
            <v>3607.3954545454544</v>
          </cell>
          <cell r="EH36" t="str">
            <v>No Variation Applied</v>
          </cell>
          <cell r="EI36">
            <v>23650</v>
          </cell>
          <cell r="EJ36">
            <v>0</v>
          </cell>
          <cell r="EK36">
            <v>0</v>
          </cell>
          <cell r="EL36">
            <v>75894</v>
          </cell>
        </row>
        <row r="37">
          <cell r="C37" t="str">
            <v>Harewood Infant School</v>
          </cell>
          <cell r="D37">
            <v>2025</v>
          </cell>
          <cell r="F37" t="str">
            <v/>
          </cell>
          <cell r="G37">
            <v>0</v>
          </cell>
          <cell r="L37">
            <v>0</v>
          </cell>
          <cell r="M37">
            <v>0</v>
          </cell>
          <cell r="N37">
            <v>0</v>
          </cell>
          <cell r="S37">
            <v>0</v>
          </cell>
          <cell r="T37">
            <v>0</v>
          </cell>
          <cell r="X37">
            <v>81</v>
          </cell>
          <cell r="Y37">
            <v>74</v>
          </cell>
          <cell r="Z37">
            <v>74</v>
          </cell>
          <cell r="AA37">
            <v>0</v>
          </cell>
          <cell r="AB37">
            <v>0</v>
          </cell>
          <cell r="AC37">
            <v>0</v>
          </cell>
          <cell r="AD37">
            <v>0</v>
          </cell>
          <cell r="AK37">
            <v>630693</v>
          </cell>
          <cell r="AL37">
            <v>229</v>
          </cell>
          <cell r="BM37">
            <v>0</v>
          </cell>
          <cell r="BU37">
            <v>0</v>
          </cell>
          <cell r="BZ37">
            <v>0</v>
          </cell>
          <cell r="CA37">
            <v>0</v>
          </cell>
          <cell r="CH37">
            <v>0</v>
          </cell>
          <cell r="CI37">
            <v>2374</v>
          </cell>
          <cell r="CJ37">
            <v>0</v>
          </cell>
          <cell r="CK37">
            <v>29019</v>
          </cell>
          <cell r="CL37">
            <v>0</v>
          </cell>
          <cell r="CM37">
            <v>32292</v>
          </cell>
          <cell r="CN37">
            <v>8160</v>
          </cell>
          <cell r="CO37">
            <v>2400</v>
          </cell>
          <cell r="CP37">
            <v>960</v>
          </cell>
          <cell r="CQ37">
            <v>0</v>
          </cell>
          <cell r="CR37">
            <v>75205</v>
          </cell>
          <cell r="CS37">
            <v>0</v>
          </cell>
          <cell r="CU37">
            <v>0</v>
          </cell>
          <cell r="CX37">
            <v>0</v>
          </cell>
          <cell r="CY37">
            <v>20672</v>
          </cell>
          <cell r="DA37">
            <v>20672</v>
          </cell>
          <cell r="DB37">
            <v>23400</v>
          </cell>
          <cell r="DC37">
            <v>0</v>
          </cell>
          <cell r="DF37">
            <v>23400</v>
          </cell>
          <cell r="DG37">
            <v>0</v>
          </cell>
          <cell r="DH37">
            <v>0</v>
          </cell>
          <cell r="DI37">
            <v>0</v>
          </cell>
          <cell r="DJ37">
            <v>23351</v>
          </cell>
          <cell r="DK37">
            <v>0</v>
          </cell>
          <cell r="DL37">
            <v>14268</v>
          </cell>
          <cell r="DM37">
            <v>0</v>
          </cell>
          <cell r="DN37">
            <v>0</v>
          </cell>
          <cell r="DO37">
            <v>0</v>
          </cell>
          <cell r="DP37">
            <v>0</v>
          </cell>
          <cell r="DQ37">
            <v>37619</v>
          </cell>
          <cell r="DR37">
            <v>0</v>
          </cell>
          <cell r="DT37">
            <v>0</v>
          </cell>
          <cell r="DU37">
            <v>1300</v>
          </cell>
          <cell r="DV37">
            <v>115</v>
          </cell>
          <cell r="DW37">
            <v>1415</v>
          </cell>
          <cell r="EA37">
            <v>0</v>
          </cell>
          <cell r="EB37">
            <v>0</v>
          </cell>
          <cell r="EC37">
            <v>0</v>
          </cell>
          <cell r="ED37">
            <v>789004</v>
          </cell>
          <cell r="EF37">
            <v>229</v>
          </cell>
          <cell r="EG37">
            <v>3445.4323144104806</v>
          </cell>
          <cell r="EH37" t="str">
            <v>No Variation Applied</v>
          </cell>
          <cell r="EI37">
            <v>24600</v>
          </cell>
          <cell r="EJ37">
            <v>0</v>
          </cell>
          <cell r="EK37">
            <v>0</v>
          </cell>
          <cell r="EL37">
            <v>75205</v>
          </cell>
        </row>
        <row r="38">
          <cell r="C38" t="str">
            <v>Harewood Junior School</v>
          </cell>
          <cell r="D38">
            <v>2026</v>
          </cell>
          <cell r="F38" t="str">
            <v/>
          </cell>
          <cell r="G38">
            <v>0</v>
          </cell>
          <cell r="L38">
            <v>0</v>
          </cell>
          <cell r="M38">
            <v>0</v>
          </cell>
          <cell r="N38">
            <v>0</v>
          </cell>
          <cell r="S38">
            <v>0</v>
          </cell>
          <cell r="T38">
            <v>0</v>
          </cell>
          <cell r="X38">
            <v>0</v>
          </cell>
          <cell r="Y38">
            <v>0</v>
          </cell>
          <cell r="Z38">
            <v>0</v>
          </cell>
          <cell r="AA38">
            <v>72</v>
          </cell>
          <cell r="AB38">
            <v>73</v>
          </cell>
          <cell r="AC38">
            <v>75</v>
          </cell>
          <cell r="AD38">
            <v>65</v>
          </cell>
          <cell r="AK38">
            <v>802400</v>
          </cell>
          <cell r="AL38">
            <v>285</v>
          </cell>
          <cell r="BM38">
            <v>0</v>
          </cell>
          <cell r="BU38">
            <v>0</v>
          </cell>
          <cell r="BZ38">
            <v>0</v>
          </cell>
          <cell r="CA38">
            <v>0</v>
          </cell>
          <cell r="CH38">
            <v>0</v>
          </cell>
          <cell r="CI38">
            <v>1965</v>
          </cell>
          <cell r="CJ38">
            <v>0</v>
          </cell>
          <cell r="CK38">
            <v>15075</v>
          </cell>
          <cell r="CL38">
            <v>0</v>
          </cell>
          <cell r="CM38">
            <v>34776</v>
          </cell>
          <cell r="CN38">
            <v>10320</v>
          </cell>
          <cell r="CO38">
            <v>8640</v>
          </cell>
          <cell r="CP38">
            <v>0</v>
          </cell>
          <cell r="CQ38">
            <v>0</v>
          </cell>
          <cell r="CR38">
            <v>70776</v>
          </cell>
          <cell r="CS38">
            <v>0</v>
          </cell>
          <cell r="CU38">
            <v>0</v>
          </cell>
          <cell r="CX38">
            <v>0</v>
          </cell>
          <cell r="CY38">
            <v>27744</v>
          </cell>
          <cell r="DA38">
            <v>27744</v>
          </cell>
          <cell r="DB38">
            <v>31200</v>
          </cell>
          <cell r="DC38">
            <v>14181</v>
          </cell>
          <cell r="DF38">
            <v>45381</v>
          </cell>
          <cell r="DG38">
            <v>0</v>
          </cell>
          <cell r="DH38">
            <v>0</v>
          </cell>
          <cell r="DI38">
            <v>0</v>
          </cell>
          <cell r="DJ38">
            <v>23351</v>
          </cell>
          <cell r="DK38">
            <v>369</v>
          </cell>
          <cell r="DL38">
            <v>21648</v>
          </cell>
          <cell r="DM38">
            <v>0</v>
          </cell>
          <cell r="DN38">
            <v>0</v>
          </cell>
          <cell r="DO38">
            <v>0</v>
          </cell>
          <cell r="DP38">
            <v>0</v>
          </cell>
          <cell r="DQ38">
            <v>45368</v>
          </cell>
          <cell r="DR38">
            <v>0</v>
          </cell>
          <cell r="DT38">
            <v>0</v>
          </cell>
          <cell r="DU38">
            <v>1300</v>
          </cell>
          <cell r="DV38">
            <v>143</v>
          </cell>
          <cell r="DW38">
            <v>1443</v>
          </cell>
          <cell r="EA38">
            <v>0</v>
          </cell>
          <cell r="EB38">
            <v>8834</v>
          </cell>
          <cell r="EC38">
            <v>0</v>
          </cell>
          <cell r="ED38">
            <v>1001946</v>
          </cell>
          <cell r="EF38">
            <v>285</v>
          </cell>
          <cell r="EG38">
            <v>3515.6</v>
          </cell>
          <cell r="EH38" t="str">
            <v>No Variation Applied</v>
          </cell>
          <cell r="EI38">
            <v>44650</v>
          </cell>
          <cell r="EJ38">
            <v>0</v>
          </cell>
          <cell r="EK38">
            <v>0</v>
          </cell>
          <cell r="EL38">
            <v>70776</v>
          </cell>
        </row>
        <row r="39">
          <cell r="C39" t="str">
            <v>Hillview Primary School</v>
          </cell>
          <cell r="D39">
            <v>2028</v>
          </cell>
          <cell r="F39" t="str">
            <v/>
          </cell>
          <cell r="G39">
            <v>0</v>
          </cell>
          <cell r="L39">
            <v>0</v>
          </cell>
          <cell r="M39">
            <v>0</v>
          </cell>
          <cell r="N39">
            <v>0</v>
          </cell>
          <cell r="S39">
            <v>0</v>
          </cell>
          <cell r="T39">
            <v>0</v>
          </cell>
          <cell r="X39">
            <v>31</v>
          </cell>
          <cell r="Y39">
            <v>30</v>
          </cell>
          <cell r="Z39">
            <v>31</v>
          </cell>
          <cell r="AA39">
            <v>30</v>
          </cell>
          <cell r="AB39">
            <v>31</v>
          </cell>
          <cell r="AC39">
            <v>26</v>
          </cell>
          <cell r="AD39">
            <v>30</v>
          </cell>
          <cell r="AK39">
            <v>582203</v>
          </cell>
          <cell r="AL39">
            <v>209</v>
          </cell>
          <cell r="BM39">
            <v>0</v>
          </cell>
          <cell r="BU39">
            <v>0</v>
          </cell>
          <cell r="BZ39">
            <v>0</v>
          </cell>
          <cell r="CA39">
            <v>0</v>
          </cell>
          <cell r="CH39">
            <v>0</v>
          </cell>
          <cell r="CI39">
            <v>6877</v>
          </cell>
          <cell r="CJ39">
            <v>10200</v>
          </cell>
          <cell r="CK39">
            <v>23667</v>
          </cell>
          <cell r="CL39">
            <v>0</v>
          </cell>
          <cell r="CM39">
            <v>58374</v>
          </cell>
          <cell r="CN39">
            <v>7680</v>
          </cell>
          <cell r="CO39">
            <v>3360</v>
          </cell>
          <cell r="CP39">
            <v>1920</v>
          </cell>
          <cell r="CQ39">
            <v>0</v>
          </cell>
          <cell r="CR39">
            <v>112078</v>
          </cell>
          <cell r="CS39">
            <v>0</v>
          </cell>
          <cell r="CU39">
            <v>0</v>
          </cell>
          <cell r="CX39">
            <v>0</v>
          </cell>
          <cell r="CY39">
            <v>10880</v>
          </cell>
          <cell r="DA39">
            <v>10880</v>
          </cell>
          <cell r="DB39">
            <v>21840</v>
          </cell>
          <cell r="DC39">
            <v>9959</v>
          </cell>
          <cell r="DF39">
            <v>31799</v>
          </cell>
          <cell r="DG39">
            <v>0</v>
          </cell>
          <cell r="DH39">
            <v>0</v>
          </cell>
          <cell r="DI39">
            <v>0</v>
          </cell>
          <cell r="DJ39">
            <v>23351</v>
          </cell>
          <cell r="DK39">
            <v>0</v>
          </cell>
          <cell r="DL39">
            <v>9840</v>
          </cell>
          <cell r="DM39">
            <v>0</v>
          </cell>
          <cell r="DN39">
            <v>0</v>
          </cell>
          <cell r="DO39">
            <v>0</v>
          </cell>
          <cell r="DP39">
            <v>0</v>
          </cell>
          <cell r="DQ39">
            <v>33191</v>
          </cell>
          <cell r="DR39">
            <v>0</v>
          </cell>
          <cell r="DT39">
            <v>0</v>
          </cell>
          <cell r="DU39">
            <v>0</v>
          </cell>
          <cell r="DV39">
            <v>0</v>
          </cell>
          <cell r="DW39">
            <v>0</v>
          </cell>
          <cell r="EA39">
            <v>0</v>
          </cell>
          <cell r="EB39">
            <v>0</v>
          </cell>
          <cell r="EC39">
            <v>0</v>
          </cell>
          <cell r="ED39">
            <v>770151</v>
          </cell>
          <cell r="EF39">
            <v>209</v>
          </cell>
          <cell r="EG39">
            <v>3684.9330143540669</v>
          </cell>
          <cell r="EH39" t="str">
            <v>No Variation Applied</v>
          </cell>
          <cell r="EI39">
            <v>17650</v>
          </cell>
          <cell r="EJ39">
            <v>0</v>
          </cell>
          <cell r="EK39">
            <v>0</v>
          </cell>
          <cell r="EL39">
            <v>112078</v>
          </cell>
        </row>
        <row r="40">
          <cell r="C40" t="str">
            <v>Dinglewell Junior School</v>
          </cell>
          <cell r="D40">
            <v>2030</v>
          </cell>
          <cell r="F40" t="str">
            <v/>
          </cell>
          <cell r="G40">
            <v>0</v>
          </cell>
          <cell r="L40">
            <v>0</v>
          </cell>
          <cell r="M40">
            <v>0</v>
          </cell>
          <cell r="N40">
            <v>0</v>
          </cell>
          <cell r="S40">
            <v>0</v>
          </cell>
          <cell r="T40">
            <v>0</v>
          </cell>
          <cell r="X40">
            <v>0</v>
          </cell>
          <cell r="Y40">
            <v>0</v>
          </cell>
          <cell r="Z40">
            <v>0</v>
          </cell>
          <cell r="AA40">
            <v>90</v>
          </cell>
          <cell r="AB40">
            <v>90</v>
          </cell>
          <cell r="AC40">
            <v>85</v>
          </cell>
          <cell r="AD40">
            <v>82</v>
          </cell>
          <cell r="AK40">
            <v>976145</v>
          </cell>
          <cell r="AL40">
            <v>347</v>
          </cell>
          <cell r="BM40">
            <v>0</v>
          </cell>
          <cell r="BU40">
            <v>0</v>
          </cell>
          <cell r="BZ40">
            <v>0</v>
          </cell>
          <cell r="CA40">
            <v>0</v>
          </cell>
          <cell r="CH40">
            <v>0</v>
          </cell>
          <cell r="CI40">
            <v>9825</v>
          </cell>
          <cell r="CJ40">
            <v>14400</v>
          </cell>
          <cell r="CK40">
            <v>37940</v>
          </cell>
          <cell r="CL40">
            <v>0</v>
          </cell>
          <cell r="CM40">
            <v>33534</v>
          </cell>
          <cell r="CN40">
            <v>10800</v>
          </cell>
          <cell r="CO40">
            <v>5760</v>
          </cell>
          <cell r="CP40">
            <v>3840</v>
          </cell>
          <cell r="CQ40">
            <v>0</v>
          </cell>
          <cell r="CR40">
            <v>116099</v>
          </cell>
          <cell r="CS40">
            <v>0</v>
          </cell>
          <cell r="CU40">
            <v>0</v>
          </cell>
          <cell r="CX40">
            <v>0</v>
          </cell>
          <cell r="CY40">
            <v>12512</v>
          </cell>
          <cell r="DA40">
            <v>12512</v>
          </cell>
          <cell r="DB40">
            <v>37440</v>
          </cell>
          <cell r="DC40">
            <v>15913</v>
          </cell>
          <cell r="DF40">
            <v>53353</v>
          </cell>
          <cell r="DG40">
            <v>0</v>
          </cell>
          <cell r="DH40">
            <v>0</v>
          </cell>
          <cell r="DI40">
            <v>0</v>
          </cell>
          <cell r="DJ40">
            <v>23351</v>
          </cell>
          <cell r="DK40">
            <v>0</v>
          </cell>
          <cell r="DL40">
            <v>6888</v>
          </cell>
          <cell r="DM40">
            <v>0</v>
          </cell>
          <cell r="DN40">
            <v>0</v>
          </cell>
          <cell r="DO40">
            <v>0</v>
          </cell>
          <cell r="DP40">
            <v>0</v>
          </cell>
          <cell r="DQ40">
            <v>30239</v>
          </cell>
          <cell r="DR40">
            <v>0</v>
          </cell>
          <cell r="DT40">
            <v>0</v>
          </cell>
          <cell r="DU40">
            <v>0</v>
          </cell>
          <cell r="DV40">
            <v>0</v>
          </cell>
          <cell r="DW40">
            <v>0</v>
          </cell>
          <cell r="EA40">
            <v>0</v>
          </cell>
          <cell r="EB40">
            <v>0</v>
          </cell>
          <cell r="EC40">
            <v>0</v>
          </cell>
          <cell r="ED40">
            <v>1188348</v>
          </cell>
          <cell r="EF40">
            <v>347</v>
          </cell>
          <cell r="EG40">
            <v>3424.6340057636889</v>
          </cell>
          <cell r="EH40" t="str">
            <v>No Variation Applied</v>
          </cell>
          <cell r="EI40">
            <v>18600</v>
          </cell>
          <cell r="EJ40">
            <v>0</v>
          </cell>
          <cell r="EK40">
            <v>0</v>
          </cell>
          <cell r="EL40">
            <v>116099</v>
          </cell>
        </row>
        <row r="41">
          <cell r="C41" t="str">
            <v>Longlevens Junior School</v>
          </cell>
          <cell r="D41">
            <v>2031</v>
          </cell>
          <cell r="F41" t="str">
            <v>Undecided</v>
          </cell>
          <cell r="G41">
            <v>0</v>
          </cell>
          <cell r="L41">
            <v>0</v>
          </cell>
          <cell r="M41">
            <v>0</v>
          </cell>
          <cell r="N41">
            <v>0</v>
          </cell>
          <cell r="S41">
            <v>0</v>
          </cell>
          <cell r="T41">
            <v>0</v>
          </cell>
          <cell r="X41">
            <v>0</v>
          </cell>
          <cell r="Y41">
            <v>0</v>
          </cell>
          <cell r="Z41">
            <v>0</v>
          </cell>
          <cell r="AA41">
            <v>119</v>
          </cell>
          <cell r="AB41">
            <v>115</v>
          </cell>
          <cell r="AC41">
            <v>118</v>
          </cell>
          <cell r="AD41">
            <v>118</v>
          </cell>
          <cell r="AK41">
            <v>1324460</v>
          </cell>
          <cell r="AL41">
            <v>470</v>
          </cell>
          <cell r="BM41">
            <v>0</v>
          </cell>
          <cell r="BU41">
            <v>0</v>
          </cell>
          <cell r="BZ41">
            <v>0</v>
          </cell>
          <cell r="CA41">
            <v>0</v>
          </cell>
          <cell r="CH41">
            <v>0</v>
          </cell>
          <cell r="CI41">
            <v>5974</v>
          </cell>
          <cell r="CJ41">
            <v>0</v>
          </cell>
          <cell r="CK41">
            <v>23975</v>
          </cell>
          <cell r="CL41">
            <v>0</v>
          </cell>
          <cell r="CM41">
            <v>74520</v>
          </cell>
          <cell r="CN41">
            <v>12000</v>
          </cell>
          <cell r="CO41">
            <v>4320</v>
          </cell>
          <cell r="CP41">
            <v>2880</v>
          </cell>
          <cell r="CQ41">
            <v>0</v>
          </cell>
          <cell r="CR41">
            <v>123669</v>
          </cell>
          <cell r="CS41">
            <v>0</v>
          </cell>
          <cell r="CU41">
            <v>0</v>
          </cell>
          <cell r="CX41">
            <v>0</v>
          </cell>
          <cell r="CY41">
            <v>17952</v>
          </cell>
          <cell r="DA41">
            <v>17952</v>
          </cell>
          <cell r="DB41">
            <v>49920</v>
          </cell>
          <cell r="DC41">
            <v>30094</v>
          </cell>
          <cell r="DF41">
            <v>80014</v>
          </cell>
          <cell r="DG41">
            <v>0</v>
          </cell>
          <cell r="DH41">
            <v>0</v>
          </cell>
          <cell r="DI41">
            <v>0</v>
          </cell>
          <cell r="DJ41">
            <v>23351</v>
          </cell>
          <cell r="DK41">
            <v>0</v>
          </cell>
          <cell r="DL41">
            <v>12300</v>
          </cell>
          <cell r="DM41">
            <v>0</v>
          </cell>
          <cell r="DN41">
            <v>0</v>
          </cell>
          <cell r="DO41">
            <v>0</v>
          </cell>
          <cell r="DP41">
            <v>0</v>
          </cell>
          <cell r="DQ41">
            <v>35651</v>
          </cell>
          <cell r="DR41">
            <v>0</v>
          </cell>
          <cell r="DT41">
            <v>0</v>
          </cell>
          <cell r="DU41">
            <v>0</v>
          </cell>
          <cell r="DV41">
            <v>0</v>
          </cell>
          <cell r="DW41">
            <v>0</v>
          </cell>
          <cell r="EA41">
            <v>0</v>
          </cell>
          <cell r="EB41">
            <v>0</v>
          </cell>
          <cell r="EC41">
            <v>0</v>
          </cell>
          <cell r="ED41">
            <v>1581746</v>
          </cell>
          <cell r="EF41">
            <v>470</v>
          </cell>
          <cell r="EG41">
            <v>3365.4170212765957</v>
          </cell>
          <cell r="EH41" t="str">
            <v>No Variation Applied</v>
          </cell>
          <cell r="EI41">
            <v>31100</v>
          </cell>
          <cell r="EJ41">
            <v>0</v>
          </cell>
          <cell r="EK41">
            <v>0</v>
          </cell>
          <cell r="EL41">
            <v>123669</v>
          </cell>
        </row>
        <row r="42">
          <cell r="C42" t="str">
            <v>Tredworth Infant School</v>
          </cell>
          <cell r="D42">
            <v>2032</v>
          </cell>
          <cell r="F42" t="str">
            <v/>
          </cell>
          <cell r="G42">
            <v>0</v>
          </cell>
          <cell r="L42">
            <v>0</v>
          </cell>
          <cell r="M42">
            <v>0</v>
          </cell>
          <cell r="N42">
            <v>0</v>
          </cell>
          <cell r="S42">
            <v>0</v>
          </cell>
          <cell r="T42">
            <v>0</v>
          </cell>
          <cell r="X42">
            <v>69</v>
          </cell>
          <cell r="Y42">
            <v>60</v>
          </cell>
          <cell r="Z42">
            <v>53</v>
          </cell>
          <cell r="AA42">
            <v>0</v>
          </cell>
          <cell r="AB42">
            <v>0</v>
          </cell>
          <cell r="AC42">
            <v>0</v>
          </cell>
          <cell r="AD42">
            <v>0</v>
          </cell>
          <cell r="AK42">
            <v>501957</v>
          </cell>
          <cell r="AL42">
            <v>182</v>
          </cell>
          <cell r="BM42">
            <v>0</v>
          </cell>
          <cell r="BU42">
            <v>0</v>
          </cell>
          <cell r="BZ42">
            <v>0</v>
          </cell>
          <cell r="CA42">
            <v>0</v>
          </cell>
          <cell r="CH42">
            <v>0</v>
          </cell>
          <cell r="CI42">
            <v>1965</v>
          </cell>
          <cell r="CJ42">
            <v>0</v>
          </cell>
          <cell r="CK42">
            <v>12060</v>
          </cell>
          <cell r="CL42">
            <v>0</v>
          </cell>
          <cell r="CM42">
            <v>48438</v>
          </cell>
          <cell r="CN42">
            <v>7680</v>
          </cell>
          <cell r="CO42">
            <v>6240</v>
          </cell>
          <cell r="CP42">
            <v>0</v>
          </cell>
          <cell r="CQ42">
            <v>0</v>
          </cell>
          <cell r="CR42">
            <v>76383</v>
          </cell>
          <cell r="CS42">
            <v>0</v>
          </cell>
          <cell r="CU42">
            <v>0</v>
          </cell>
          <cell r="CX42">
            <v>0</v>
          </cell>
          <cell r="CY42">
            <v>51136</v>
          </cell>
          <cell r="DA42">
            <v>51136</v>
          </cell>
          <cell r="DB42">
            <v>24960</v>
          </cell>
          <cell r="DC42">
            <v>9310</v>
          </cell>
          <cell r="DF42">
            <v>34270</v>
          </cell>
          <cell r="DG42">
            <v>0</v>
          </cell>
          <cell r="DH42">
            <v>0</v>
          </cell>
          <cell r="DI42">
            <v>0</v>
          </cell>
          <cell r="DJ42">
            <v>23351</v>
          </cell>
          <cell r="DK42">
            <v>0</v>
          </cell>
          <cell r="DL42">
            <v>46248</v>
          </cell>
          <cell r="DM42">
            <v>0</v>
          </cell>
          <cell r="DN42">
            <v>0</v>
          </cell>
          <cell r="DO42">
            <v>0</v>
          </cell>
          <cell r="DP42">
            <v>0</v>
          </cell>
          <cell r="DQ42">
            <v>69599</v>
          </cell>
          <cell r="DR42">
            <v>0</v>
          </cell>
          <cell r="DT42">
            <v>0</v>
          </cell>
          <cell r="DU42">
            <v>0</v>
          </cell>
          <cell r="DV42">
            <v>0</v>
          </cell>
          <cell r="DW42">
            <v>0</v>
          </cell>
          <cell r="EA42">
            <v>0</v>
          </cell>
          <cell r="EB42">
            <v>16564</v>
          </cell>
          <cell r="EC42">
            <v>0</v>
          </cell>
          <cell r="ED42">
            <v>749909</v>
          </cell>
          <cell r="EF42">
            <v>182</v>
          </cell>
          <cell r="EG42">
            <v>4120.3791208791208</v>
          </cell>
          <cell r="EH42" t="str">
            <v>No Variation Applied</v>
          </cell>
          <cell r="EI42">
            <v>63600</v>
          </cell>
          <cell r="EJ42">
            <v>0</v>
          </cell>
          <cell r="EK42">
            <v>0</v>
          </cell>
          <cell r="EL42">
            <v>76383</v>
          </cell>
        </row>
        <row r="43">
          <cell r="C43" t="str">
            <v>Longlevens Infant School</v>
          </cell>
          <cell r="D43">
            <v>2033</v>
          </cell>
          <cell r="F43" t="str">
            <v/>
          </cell>
          <cell r="G43">
            <v>0</v>
          </cell>
          <cell r="L43">
            <v>0</v>
          </cell>
          <cell r="M43">
            <v>0</v>
          </cell>
          <cell r="N43">
            <v>0</v>
          </cell>
          <cell r="S43">
            <v>0</v>
          </cell>
          <cell r="T43">
            <v>0</v>
          </cell>
          <cell r="X43">
            <v>119</v>
          </cell>
          <cell r="Y43">
            <v>119</v>
          </cell>
          <cell r="Z43">
            <v>120</v>
          </cell>
          <cell r="AA43">
            <v>0</v>
          </cell>
          <cell r="AB43">
            <v>0</v>
          </cell>
          <cell r="AC43">
            <v>0</v>
          </cell>
          <cell r="AD43">
            <v>0</v>
          </cell>
          <cell r="AK43">
            <v>984807</v>
          </cell>
          <cell r="AL43">
            <v>358</v>
          </cell>
          <cell r="BM43">
            <v>0</v>
          </cell>
          <cell r="BU43">
            <v>0</v>
          </cell>
          <cell r="BZ43">
            <v>0</v>
          </cell>
          <cell r="CA43">
            <v>0</v>
          </cell>
          <cell r="CH43">
            <v>0</v>
          </cell>
          <cell r="CI43">
            <v>0</v>
          </cell>
          <cell r="CJ43">
            <v>0</v>
          </cell>
          <cell r="CK43">
            <v>0</v>
          </cell>
          <cell r="CL43">
            <v>0</v>
          </cell>
          <cell r="CM43">
            <v>53406</v>
          </cell>
          <cell r="CN43">
            <v>7680</v>
          </cell>
          <cell r="CO43">
            <v>4320</v>
          </cell>
          <cell r="CP43">
            <v>0</v>
          </cell>
          <cell r="CQ43">
            <v>0</v>
          </cell>
          <cell r="CR43">
            <v>65406</v>
          </cell>
          <cell r="CS43">
            <v>0</v>
          </cell>
          <cell r="CU43">
            <v>0</v>
          </cell>
          <cell r="CX43">
            <v>0</v>
          </cell>
          <cell r="CY43">
            <v>15776</v>
          </cell>
          <cell r="DA43">
            <v>15776</v>
          </cell>
          <cell r="DB43">
            <v>37440</v>
          </cell>
          <cell r="DC43">
            <v>12016</v>
          </cell>
          <cell r="DF43">
            <v>49456</v>
          </cell>
          <cell r="DG43">
            <v>0</v>
          </cell>
          <cell r="DH43">
            <v>0</v>
          </cell>
          <cell r="DI43">
            <v>0</v>
          </cell>
          <cell r="DJ43">
            <v>23351</v>
          </cell>
          <cell r="DK43">
            <v>0</v>
          </cell>
          <cell r="DL43">
            <v>9840</v>
          </cell>
          <cell r="DM43">
            <v>0</v>
          </cell>
          <cell r="DN43">
            <v>0</v>
          </cell>
          <cell r="DO43">
            <v>0</v>
          </cell>
          <cell r="DP43">
            <v>0</v>
          </cell>
          <cell r="DQ43">
            <v>33191</v>
          </cell>
          <cell r="DR43">
            <v>0</v>
          </cell>
          <cell r="DT43">
            <v>0</v>
          </cell>
          <cell r="DU43">
            <v>0</v>
          </cell>
          <cell r="DV43">
            <v>0</v>
          </cell>
          <cell r="DW43">
            <v>0</v>
          </cell>
          <cell r="EA43">
            <v>0</v>
          </cell>
          <cell r="EB43">
            <v>0</v>
          </cell>
          <cell r="EC43">
            <v>0</v>
          </cell>
          <cell r="ED43">
            <v>1148636</v>
          </cell>
          <cell r="EF43">
            <v>358</v>
          </cell>
          <cell r="EG43">
            <v>3208.4804469273745</v>
          </cell>
          <cell r="EH43" t="str">
            <v>No Variation Applied</v>
          </cell>
          <cell r="EI43">
            <v>23250</v>
          </cell>
          <cell r="EJ43">
            <v>0</v>
          </cell>
          <cell r="EK43">
            <v>0</v>
          </cell>
          <cell r="EL43">
            <v>65406</v>
          </cell>
        </row>
        <row r="44">
          <cell r="C44" t="str">
            <v>Dinglewell Infant School</v>
          </cell>
          <cell r="D44">
            <v>2034</v>
          </cell>
          <cell r="F44" t="str">
            <v/>
          </cell>
          <cell r="G44">
            <v>0</v>
          </cell>
          <cell r="L44">
            <v>0</v>
          </cell>
          <cell r="M44">
            <v>0</v>
          </cell>
          <cell r="N44">
            <v>0</v>
          </cell>
          <cell r="S44">
            <v>0</v>
          </cell>
          <cell r="T44">
            <v>0</v>
          </cell>
          <cell r="X44">
            <v>71</v>
          </cell>
          <cell r="Y44">
            <v>89</v>
          </cell>
          <cell r="Z44">
            <v>87</v>
          </cell>
          <cell r="AA44">
            <v>0</v>
          </cell>
          <cell r="AB44">
            <v>0</v>
          </cell>
          <cell r="AC44">
            <v>0</v>
          </cell>
          <cell r="AD44">
            <v>0</v>
          </cell>
          <cell r="AK44">
            <v>677763</v>
          </cell>
          <cell r="AL44">
            <v>247</v>
          </cell>
          <cell r="BM44">
            <v>0</v>
          </cell>
          <cell r="BU44">
            <v>0</v>
          </cell>
          <cell r="BZ44">
            <v>0</v>
          </cell>
          <cell r="CA44">
            <v>0</v>
          </cell>
          <cell r="CH44">
            <v>0</v>
          </cell>
          <cell r="CI44">
            <v>0</v>
          </cell>
          <cell r="CJ44">
            <v>0</v>
          </cell>
          <cell r="CK44">
            <v>0</v>
          </cell>
          <cell r="CL44">
            <v>0</v>
          </cell>
          <cell r="CM44">
            <v>14904</v>
          </cell>
          <cell r="CN44">
            <v>4560</v>
          </cell>
          <cell r="CO44">
            <v>2400</v>
          </cell>
          <cell r="CP44">
            <v>0</v>
          </cell>
          <cell r="CQ44">
            <v>0</v>
          </cell>
          <cell r="CR44">
            <v>21864</v>
          </cell>
          <cell r="CS44">
            <v>0</v>
          </cell>
          <cell r="CU44">
            <v>0</v>
          </cell>
          <cell r="CX44">
            <v>0</v>
          </cell>
          <cell r="CY44">
            <v>5984</v>
          </cell>
          <cell r="DA44">
            <v>5984</v>
          </cell>
          <cell r="DB44">
            <v>28080</v>
          </cell>
          <cell r="DC44">
            <v>0</v>
          </cell>
          <cell r="DF44">
            <v>28080</v>
          </cell>
          <cell r="DG44">
            <v>0</v>
          </cell>
          <cell r="DH44">
            <v>0</v>
          </cell>
          <cell r="DI44">
            <v>0</v>
          </cell>
          <cell r="DJ44">
            <v>23351</v>
          </cell>
          <cell r="DK44">
            <v>0</v>
          </cell>
          <cell r="DL44">
            <v>2460</v>
          </cell>
          <cell r="DM44">
            <v>0</v>
          </cell>
          <cell r="DN44">
            <v>0</v>
          </cell>
          <cell r="DO44">
            <v>0</v>
          </cell>
          <cell r="DP44">
            <v>0</v>
          </cell>
          <cell r="DQ44">
            <v>25811</v>
          </cell>
          <cell r="DR44">
            <v>0</v>
          </cell>
          <cell r="DT44">
            <v>0</v>
          </cell>
          <cell r="DU44">
            <v>0</v>
          </cell>
          <cell r="DV44">
            <v>0</v>
          </cell>
          <cell r="DW44">
            <v>0</v>
          </cell>
          <cell r="EA44">
            <v>0</v>
          </cell>
          <cell r="EB44">
            <v>18397</v>
          </cell>
          <cell r="EC44">
            <v>0</v>
          </cell>
          <cell r="ED44">
            <v>777899</v>
          </cell>
          <cell r="EF44">
            <v>247</v>
          </cell>
          <cell r="EG44">
            <v>3149.3886639676111</v>
          </cell>
          <cell r="EH44" t="str">
            <v>No Variation Applied</v>
          </cell>
          <cell r="EI44">
            <v>7850</v>
          </cell>
          <cell r="EJ44">
            <v>0</v>
          </cell>
          <cell r="EK44">
            <v>0</v>
          </cell>
          <cell r="EL44">
            <v>21864</v>
          </cell>
        </row>
        <row r="45">
          <cell r="C45" t="str">
            <v>Ashchurch Primary School</v>
          </cell>
          <cell r="D45">
            <v>2040</v>
          </cell>
          <cell r="F45" t="str">
            <v/>
          </cell>
          <cell r="G45">
            <v>0</v>
          </cell>
          <cell r="L45">
            <v>0</v>
          </cell>
          <cell r="M45">
            <v>0</v>
          </cell>
          <cell r="N45">
            <v>0</v>
          </cell>
          <cell r="S45">
            <v>0</v>
          </cell>
          <cell r="T45">
            <v>0</v>
          </cell>
          <cell r="X45">
            <v>20</v>
          </cell>
          <cell r="Y45">
            <v>20</v>
          </cell>
          <cell r="Z45">
            <v>18</v>
          </cell>
          <cell r="AA45">
            <v>18</v>
          </cell>
          <cell r="AB45">
            <v>18</v>
          </cell>
          <cell r="AC45">
            <v>12</v>
          </cell>
          <cell r="AD45">
            <v>16</v>
          </cell>
          <cell r="AK45">
            <v>339040</v>
          </cell>
          <cell r="AL45">
            <v>122</v>
          </cell>
          <cell r="BM45">
            <v>0</v>
          </cell>
          <cell r="BU45">
            <v>0</v>
          </cell>
          <cell r="BZ45">
            <v>0</v>
          </cell>
          <cell r="CA45">
            <v>0</v>
          </cell>
          <cell r="CH45">
            <v>0</v>
          </cell>
          <cell r="CI45">
            <v>3466</v>
          </cell>
          <cell r="CJ45">
            <v>0</v>
          </cell>
          <cell r="CK45">
            <v>24450</v>
          </cell>
          <cell r="CL45">
            <v>0</v>
          </cell>
          <cell r="CM45">
            <v>18630</v>
          </cell>
          <cell r="CN45">
            <v>4560</v>
          </cell>
          <cell r="CO45">
            <v>480</v>
          </cell>
          <cell r="CP45">
            <v>0</v>
          </cell>
          <cell r="CQ45">
            <v>0</v>
          </cell>
          <cell r="CR45">
            <v>51586</v>
          </cell>
          <cell r="CS45">
            <v>0</v>
          </cell>
          <cell r="CU45">
            <v>0</v>
          </cell>
          <cell r="CX45">
            <v>0</v>
          </cell>
          <cell r="CY45">
            <v>5440</v>
          </cell>
          <cell r="DA45">
            <v>5440</v>
          </cell>
          <cell r="DB45">
            <v>13832</v>
          </cell>
          <cell r="DC45">
            <v>5737</v>
          </cell>
          <cell r="DF45">
            <v>19569</v>
          </cell>
          <cell r="DG45">
            <v>0</v>
          </cell>
          <cell r="DH45">
            <v>0</v>
          </cell>
          <cell r="DI45">
            <v>0</v>
          </cell>
          <cell r="DJ45">
            <v>23351</v>
          </cell>
          <cell r="DK45">
            <v>0</v>
          </cell>
          <cell r="DL45">
            <v>4920</v>
          </cell>
          <cell r="DM45">
            <v>0</v>
          </cell>
          <cell r="DN45">
            <v>4074</v>
          </cell>
          <cell r="DO45">
            <v>0</v>
          </cell>
          <cell r="DP45">
            <v>0</v>
          </cell>
          <cell r="DQ45">
            <v>32345</v>
          </cell>
          <cell r="DR45">
            <v>0</v>
          </cell>
          <cell r="DT45">
            <v>0</v>
          </cell>
          <cell r="DU45">
            <v>1300</v>
          </cell>
          <cell r="DV45">
            <v>61</v>
          </cell>
          <cell r="DW45">
            <v>1361</v>
          </cell>
          <cell r="EA45">
            <v>0</v>
          </cell>
          <cell r="EB45">
            <v>4729</v>
          </cell>
          <cell r="EC45">
            <v>0</v>
          </cell>
          <cell r="ED45">
            <v>454070</v>
          </cell>
          <cell r="EF45">
            <v>122</v>
          </cell>
          <cell r="EG45">
            <v>3721.8852459016393</v>
          </cell>
          <cell r="EH45" t="str">
            <v>No Variation Applied</v>
          </cell>
          <cell r="EI45">
            <v>18450</v>
          </cell>
          <cell r="EJ45">
            <v>0</v>
          </cell>
          <cell r="EK45">
            <v>0</v>
          </cell>
          <cell r="EL45">
            <v>51586</v>
          </cell>
        </row>
        <row r="46">
          <cell r="C46" t="str">
            <v>Avening Primary School</v>
          </cell>
          <cell r="D46">
            <v>2041</v>
          </cell>
          <cell r="F46" t="str">
            <v/>
          </cell>
          <cell r="G46">
            <v>0</v>
          </cell>
          <cell r="L46">
            <v>0</v>
          </cell>
          <cell r="M46">
            <v>0</v>
          </cell>
          <cell r="N46">
            <v>0</v>
          </cell>
          <cell r="S46">
            <v>0</v>
          </cell>
          <cell r="T46">
            <v>0</v>
          </cell>
          <cell r="X46">
            <v>15</v>
          </cell>
          <cell r="Y46">
            <v>11</v>
          </cell>
          <cell r="Z46">
            <v>19</v>
          </cell>
          <cell r="AA46">
            <v>15</v>
          </cell>
          <cell r="AB46">
            <v>15</v>
          </cell>
          <cell r="AC46">
            <v>16</v>
          </cell>
          <cell r="AD46">
            <v>16</v>
          </cell>
          <cell r="AK46">
            <v>298715</v>
          </cell>
          <cell r="AL46">
            <v>107</v>
          </cell>
          <cell r="BM46">
            <v>0</v>
          </cell>
          <cell r="BU46">
            <v>0</v>
          </cell>
          <cell r="BZ46">
            <v>0</v>
          </cell>
          <cell r="CA46">
            <v>0</v>
          </cell>
          <cell r="CH46">
            <v>0</v>
          </cell>
          <cell r="CI46">
            <v>0</v>
          </cell>
          <cell r="CJ46">
            <v>0</v>
          </cell>
          <cell r="CK46">
            <v>0</v>
          </cell>
          <cell r="CL46">
            <v>0</v>
          </cell>
          <cell r="CM46">
            <v>2484</v>
          </cell>
          <cell r="CN46">
            <v>480</v>
          </cell>
          <cell r="CO46">
            <v>1440</v>
          </cell>
          <cell r="CP46">
            <v>0</v>
          </cell>
          <cell r="CQ46">
            <v>0</v>
          </cell>
          <cell r="CR46">
            <v>4404</v>
          </cell>
          <cell r="CS46">
            <v>0</v>
          </cell>
          <cell r="CU46">
            <v>0</v>
          </cell>
          <cell r="CX46">
            <v>0</v>
          </cell>
          <cell r="CY46">
            <v>4352</v>
          </cell>
          <cell r="DA46">
            <v>4352</v>
          </cell>
          <cell r="DB46">
            <v>10920</v>
          </cell>
          <cell r="DC46">
            <v>3118</v>
          </cell>
          <cell r="DF46">
            <v>14038</v>
          </cell>
          <cell r="DG46">
            <v>0</v>
          </cell>
          <cell r="DH46">
            <v>0</v>
          </cell>
          <cell r="DI46">
            <v>0</v>
          </cell>
          <cell r="DJ46">
            <v>23351</v>
          </cell>
          <cell r="DK46">
            <v>0</v>
          </cell>
          <cell r="DL46">
            <v>3936</v>
          </cell>
          <cell r="DM46">
            <v>19766</v>
          </cell>
          <cell r="DN46">
            <v>0</v>
          </cell>
          <cell r="DO46">
            <v>0</v>
          </cell>
          <cell r="DP46">
            <v>0</v>
          </cell>
          <cell r="DQ46">
            <v>47053</v>
          </cell>
          <cell r="DR46">
            <v>0</v>
          </cell>
          <cell r="DT46">
            <v>0</v>
          </cell>
          <cell r="DU46">
            <v>0</v>
          </cell>
          <cell r="DV46">
            <v>0</v>
          </cell>
          <cell r="DW46">
            <v>0</v>
          </cell>
          <cell r="EA46">
            <v>0</v>
          </cell>
          <cell r="EB46">
            <v>7620</v>
          </cell>
          <cell r="EC46">
            <v>0</v>
          </cell>
          <cell r="ED46">
            <v>376182</v>
          </cell>
          <cell r="EF46">
            <v>107</v>
          </cell>
          <cell r="EG46">
            <v>3515.7196261682243</v>
          </cell>
          <cell r="EH46" t="str">
            <v>No Variation Applied</v>
          </cell>
          <cell r="EI46">
            <v>6000</v>
          </cell>
          <cell r="EJ46">
            <v>0</v>
          </cell>
          <cell r="EK46">
            <v>0</v>
          </cell>
          <cell r="EL46">
            <v>4404</v>
          </cell>
        </row>
        <row r="47">
          <cell r="C47" t="str">
            <v>Blakeney Primary School</v>
          </cell>
          <cell r="D47">
            <v>2042</v>
          </cell>
          <cell r="F47" t="str">
            <v/>
          </cell>
          <cell r="G47">
            <v>0</v>
          </cell>
          <cell r="L47">
            <v>0</v>
          </cell>
          <cell r="M47">
            <v>0</v>
          </cell>
          <cell r="N47">
            <v>0</v>
          </cell>
          <cell r="S47">
            <v>0</v>
          </cell>
          <cell r="T47">
            <v>0</v>
          </cell>
          <cell r="X47">
            <v>9</v>
          </cell>
          <cell r="Y47">
            <v>12</v>
          </cell>
          <cell r="Z47">
            <v>19</v>
          </cell>
          <cell r="AA47">
            <v>12</v>
          </cell>
          <cell r="AB47">
            <v>13</v>
          </cell>
          <cell r="AC47">
            <v>12</v>
          </cell>
          <cell r="AD47">
            <v>18</v>
          </cell>
          <cell r="AK47">
            <v>264927</v>
          </cell>
          <cell r="AL47">
            <v>95</v>
          </cell>
          <cell r="BM47">
            <v>0</v>
          </cell>
          <cell r="BU47">
            <v>0</v>
          </cell>
          <cell r="BZ47">
            <v>0</v>
          </cell>
          <cell r="CA47">
            <v>0</v>
          </cell>
          <cell r="CH47">
            <v>0</v>
          </cell>
          <cell r="CI47">
            <v>1965</v>
          </cell>
          <cell r="CJ47">
            <v>0</v>
          </cell>
          <cell r="CK47">
            <v>1809</v>
          </cell>
          <cell r="CL47">
            <v>0</v>
          </cell>
          <cell r="CM47">
            <v>21114</v>
          </cell>
          <cell r="CN47">
            <v>2640</v>
          </cell>
          <cell r="CO47">
            <v>2400</v>
          </cell>
          <cell r="CP47">
            <v>960</v>
          </cell>
          <cell r="CQ47">
            <v>0</v>
          </cell>
          <cell r="CR47">
            <v>30888</v>
          </cell>
          <cell r="CS47">
            <v>0</v>
          </cell>
          <cell r="CU47">
            <v>0</v>
          </cell>
          <cell r="CX47">
            <v>0</v>
          </cell>
          <cell r="CY47">
            <v>8160</v>
          </cell>
          <cell r="DA47">
            <v>8160</v>
          </cell>
          <cell r="DB47">
            <v>8736</v>
          </cell>
          <cell r="DC47">
            <v>5304</v>
          </cell>
          <cell r="DF47">
            <v>14040</v>
          </cell>
          <cell r="DG47">
            <v>0</v>
          </cell>
          <cell r="DH47">
            <v>0</v>
          </cell>
          <cell r="DI47">
            <v>0</v>
          </cell>
          <cell r="DJ47">
            <v>23351</v>
          </cell>
          <cell r="DK47">
            <v>0</v>
          </cell>
          <cell r="DL47">
            <v>4428</v>
          </cell>
          <cell r="DM47">
            <v>13717</v>
          </cell>
          <cell r="DN47">
            <v>0</v>
          </cell>
          <cell r="DO47">
            <v>0</v>
          </cell>
          <cell r="DP47">
            <v>0</v>
          </cell>
          <cell r="DQ47">
            <v>41496</v>
          </cell>
          <cell r="DR47">
            <v>0</v>
          </cell>
          <cell r="DT47">
            <v>0</v>
          </cell>
          <cell r="DU47">
            <v>0</v>
          </cell>
          <cell r="DV47">
            <v>0</v>
          </cell>
          <cell r="DW47">
            <v>0</v>
          </cell>
          <cell r="EA47">
            <v>0</v>
          </cell>
          <cell r="EB47">
            <v>7666</v>
          </cell>
          <cell r="EC47">
            <v>0</v>
          </cell>
          <cell r="ED47">
            <v>367177</v>
          </cell>
          <cell r="EF47">
            <v>95</v>
          </cell>
          <cell r="EG47">
            <v>3865.0210526315791</v>
          </cell>
          <cell r="EH47" t="str">
            <v>No Variation Applied</v>
          </cell>
          <cell r="EI47">
            <v>12000</v>
          </cell>
          <cell r="EJ47">
            <v>0</v>
          </cell>
          <cell r="EK47">
            <v>0</v>
          </cell>
          <cell r="EL47">
            <v>30888</v>
          </cell>
        </row>
        <row r="48">
          <cell r="C48" t="str">
            <v>Berkeley Primary School</v>
          </cell>
          <cell r="D48">
            <v>2043</v>
          </cell>
          <cell r="F48" t="str">
            <v/>
          </cell>
          <cell r="G48">
            <v>0</v>
          </cell>
          <cell r="L48">
            <v>0</v>
          </cell>
          <cell r="M48">
            <v>0</v>
          </cell>
          <cell r="N48">
            <v>0</v>
          </cell>
          <cell r="S48">
            <v>0</v>
          </cell>
          <cell r="T48">
            <v>0</v>
          </cell>
          <cell r="X48">
            <v>22</v>
          </cell>
          <cell r="Y48">
            <v>19</v>
          </cell>
          <cell r="Z48">
            <v>28</v>
          </cell>
          <cell r="AA48">
            <v>24</v>
          </cell>
          <cell r="AB48">
            <v>26</v>
          </cell>
          <cell r="AC48">
            <v>25</v>
          </cell>
          <cell r="AD48">
            <v>28</v>
          </cell>
          <cell r="AK48">
            <v>480221</v>
          </cell>
          <cell r="AL48">
            <v>172</v>
          </cell>
          <cell r="BM48">
            <v>0</v>
          </cell>
          <cell r="BU48">
            <v>0</v>
          </cell>
          <cell r="BZ48">
            <v>0</v>
          </cell>
          <cell r="CA48">
            <v>0</v>
          </cell>
          <cell r="CH48">
            <v>0</v>
          </cell>
          <cell r="CI48">
            <v>0</v>
          </cell>
          <cell r="CJ48">
            <v>0</v>
          </cell>
          <cell r="CK48">
            <v>0</v>
          </cell>
          <cell r="CL48">
            <v>0</v>
          </cell>
          <cell r="CM48">
            <v>45954</v>
          </cell>
          <cell r="CN48">
            <v>5760</v>
          </cell>
          <cell r="CO48">
            <v>1920</v>
          </cell>
          <cell r="CP48">
            <v>0</v>
          </cell>
          <cell r="CQ48">
            <v>0</v>
          </cell>
          <cell r="CR48">
            <v>53634</v>
          </cell>
          <cell r="CS48">
            <v>0</v>
          </cell>
          <cell r="CU48">
            <v>0</v>
          </cell>
          <cell r="CX48">
            <v>0</v>
          </cell>
          <cell r="CY48">
            <v>3264</v>
          </cell>
          <cell r="DA48">
            <v>3264</v>
          </cell>
          <cell r="DB48">
            <v>21840</v>
          </cell>
          <cell r="DC48">
            <v>10933</v>
          </cell>
          <cell r="DF48">
            <v>32773</v>
          </cell>
          <cell r="DG48">
            <v>0</v>
          </cell>
          <cell r="DH48">
            <v>0</v>
          </cell>
          <cell r="DI48">
            <v>0</v>
          </cell>
          <cell r="DJ48">
            <v>23351</v>
          </cell>
          <cell r="DK48">
            <v>0</v>
          </cell>
          <cell r="DL48">
            <v>1968</v>
          </cell>
          <cell r="DM48">
            <v>0</v>
          </cell>
          <cell r="DN48">
            <v>0</v>
          </cell>
          <cell r="DO48">
            <v>0</v>
          </cell>
          <cell r="DP48">
            <v>0</v>
          </cell>
          <cell r="DQ48">
            <v>25319</v>
          </cell>
          <cell r="DR48">
            <v>0</v>
          </cell>
          <cell r="DT48">
            <v>0</v>
          </cell>
          <cell r="DU48">
            <v>0</v>
          </cell>
          <cell r="DV48">
            <v>0</v>
          </cell>
          <cell r="DW48">
            <v>0</v>
          </cell>
          <cell r="EA48">
            <v>0</v>
          </cell>
          <cell r="EB48">
            <v>0</v>
          </cell>
          <cell r="EC48">
            <v>0</v>
          </cell>
          <cell r="ED48">
            <v>595211</v>
          </cell>
          <cell r="EF48">
            <v>172</v>
          </cell>
          <cell r="EG48">
            <v>3460.5290697674418</v>
          </cell>
          <cell r="EH48" t="str">
            <v>No Variation Applied</v>
          </cell>
          <cell r="EI48">
            <v>8400</v>
          </cell>
          <cell r="EJ48">
            <v>0</v>
          </cell>
          <cell r="EK48">
            <v>0</v>
          </cell>
          <cell r="EL48">
            <v>53634</v>
          </cell>
        </row>
        <row r="49">
          <cell r="C49" t="str">
            <v>Eastcombe Primary School</v>
          </cell>
          <cell r="D49">
            <v>2044</v>
          </cell>
          <cell r="F49" t="str">
            <v/>
          </cell>
          <cell r="G49">
            <v>0</v>
          </cell>
          <cell r="L49">
            <v>0</v>
          </cell>
          <cell r="M49">
            <v>0</v>
          </cell>
          <cell r="N49">
            <v>0</v>
          </cell>
          <cell r="S49">
            <v>0</v>
          </cell>
          <cell r="T49">
            <v>0</v>
          </cell>
          <cell r="X49">
            <v>10</v>
          </cell>
          <cell r="Y49">
            <v>12</v>
          </cell>
          <cell r="Z49">
            <v>8</v>
          </cell>
          <cell r="AA49">
            <v>9</v>
          </cell>
          <cell r="AB49">
            <v>10</v>
          </cell>
          <cell r="AC49">
            <v>5</v>
          </cell>
          <cell r="AD49">
            <v>14</v>
          </cell>
          <cell r="AK49">
            <v>189595</v>
          </cell>
          <cell r="AL49">
            <v>68</v>
          </cell>
          <cell r="BM49">
            <v>0</v>
          </cell>
          <cell r="BU49">
            <v>0</v>
          </cell>
          <cell r="BZ49">
            <v>0</v>
          </cell>
          <cell r="CA49">
            <v>0</v>
          </cell>
          <cell r="CH49">
            <v>0</v>
          </cell>
          <cell r="CI49">
            <v>0</v>
          </cell>
          <cell r="CJ49">
            <v>0</v>
          </cell>
          <cell r="CK49">
            <v>3619</v>
          </cell>
          <cell r="CL49">
            <v>0</v>
          </cell>
          <cell r="CM49">
            <v>18630</v>
          </cell>
          <cell r="CN49">
            <v>960</v>
          </cell>
          <cell r="CO49">
            <v>960</v>
          </cell>
          <cell r="CP49">
            <v>960</v>
          </cell>
          <cell r="CQ49">
            <v>0</v>
          </cell>
          <cell r="CR49">
            <v>25129</v>
          </cell>
          <cell r="CS49">
            <v>0</v>
          </cell>
          <cell r="CU49">
            <v>0</v>
          </cell>
          <cell r="CX49">
            <v>0</v>
          </cell>
          <cell r="CY49">
            <v>0</v>
          </cell>
          <cell r="DA49">
            <v>0</v>
          </cell>
          <cell r="DB49">
            <v>8008</v>
          </cell>
          <cell r="DC49">
            <v>1884</v>
          </cell>
          <cell r="DF49">
            <v>9892</v>
          </cell>
          <cell r="DG49">
            <v>0</v>
          </cell>
          <cell r="DH49">
            <v>0</v>
          </cell>
          <cell r="DI49">
            <v>0</v>
          </cell>
          <cell r="DJ49">
            <v>23351</v>
          </cell>
          <cell r="DK49">
            <v>0</v>
          </cell>
          <cell r="DL49">
            <v>0</v>
          </cell>
          <cell r="DM49">
            <v>17480</v>
          </cell>
          <cell r="DN49">
            <v>0</v>
          </cell>
          <cell r="DO49">
            <v>0</v>
          </cell>
          <cell r="DP49">
            <v>0</v>
          </cell>
          <cell r="DQ49">
            <v>40831</v>
          </cell>
          <cell r="DR49">
            <v>0</v>
          </cell>
          <cell r="DT49">
            <v>0</v>
          </cell>
          <cell r="DU49">
            <v>0</v>
          </cell>
          <cell r="DV49">
            <v>0</v>
          </cell>
          <cell r="DW49">
            <v>0</v>
          </cell>
          <cell r="EA49">
            <v>0</v>
          </cell>
          <cell r="EB49">
            <v>13626</v>
          </cell>
          <cell r="EC49">
            <v>0</v>
          </cell>
          <cell r="ED49">
            <v>279073</v>
          </cell>
          <cell r="EF49">
            <v>68</v>
          </cell>
          <cell r="EG49">
            <v>4104.0147058823532</v>
          </cell>
          <cell r="EH49" t="str">
            <v>No Variation Applied</v>
          </cell>
          <cell r="EI49">
            <v>850</v>
          </cell>
          <cell r="EJ49">
            <v>0</v>
          </cell>
          <cell r="EK49">
            <v>0</v>
          </cell>
          <cell r="EL49">
            <v>25129</v>
          </cell>
        </row>
        <row r="50">
          <cell r="C50" t="str">
            <v>Bledington Primary School</v>
          </cell>
          <cell r="D50">
            <v>2045</v>
          </cell>
          <cell r="F50" t="str">
            <v/>
          </cell>
          <cell r="G50">
            <v>0</v>
          </cell>
          <cell r="L50">
            <v>0</v>
          </cell>
          <cell r="M50">
            <v>0</v>
          </cell>
          <cell r="N50">
            <v>0</v>
          </cell>
          <cell r="S50">
            <v>0</v>
          </cell>
          <cell r="T50">
            <v>0</v>
          </cell>
          <cell r="X50">
            <v>14</v>
          </cell>
          <cell r="Y50">
            <v>9</v>
          </cell>
          <cell r="Z50">
            <v>13</v>
          </cell>
          <cell r="AA50">
            <v>13</v>
          </cell>
          <cell r="AB50">
            <v>15</v>
          </cell>
          <cell r="AC50">
            <v>14</v>
          </cell>
          <cell r="AD50">
            <v>11</v>
          </cell>
          <cell r="AK50">
            <v>248317</v>
          </cell>
          <cell r="AL50">
            <v>89</v>
          </cell>
          <cell r="BM50">
            <v>0</v>
          </cell>
          <cell r="BU50">
            <v>0</v>
          </cell>
          <cell r="BZ50">
            <v>0</v>
          </cell>
          <cell r="CA50">
            <v>0</v>
          </cell>
          <cell r="CH50">
            <v>0</v>
          </cell>
          <cell r="CI50">
            <v>0</v>
          </cell>
          <cell r="CJ50">
            <v>0</v>
          </cell>
          <cell r="CK50">
            <v>15075</v>
          </cell>
          <cell r="CL50">
            <v>0</v>
          </cell>
          <cell r="CM50">
            <v>9936</v>
          </cell>
          <cell r="CN50">
            <v>1440</v>
          </cell>
          <cell r="CO50">
            <v>960</v>
          </cell>
          <cell r="CP50">
            <v>0</v>
          </cell>
          <cell r="CQ50">
            <v>0</v>
          </cell>
          <cell r="CR50">
            <v>27411</v>
          </cell>
          <cell r="CS50">
            <v>0</v>
          </cell>
          <cell r="CU50">
            <v>0</v>
          </cell>
          <cell r="CX50">
            <v>0</v>
          </cell>
          <cell r="CY50">
            <v>2720</v>
          </cell>
          <cell r="DA50">
            <v>2720</v>
          </cell>
          <cell r="DB50">
            <v>8736</v>
          </cell>
          <cell r="DC50">
            <v>5849</v>
          </cell>
          <cell r="DF50">
            <v>14585</v>
          </cell>
          <cell r="DG50">
            <v>0</v>
          </cell>
          <cell r="DH50">
            <v>0</v>
          </cell>
          <cell r="DI50">
            <v>0</v>
          </cell>
          <cell r="DJ50">
            <v>23351</v>
          </cell>
          <cell r="DK50">
            <v>0</v>
          </cell>
          <cell r="DL50">
            <v>2460</v>
          </cell>
          <cell r="DM50">
            <v>13649</v>
          </cell>
          <cell r="DN50">
            <v>0</v>
          </cell>
          <cell r="DO50">
            <v>0</v>
          </cell>
          <cell r="DP50">
            <v>0</v>
          </cell>
          <cell r="DQ50">
            <v>39460</v>
          </cell>
          <cell r="DR50">
            <v>0</v>
          </cell>
          <cell r="DT50">
            <v>0</v>
          </cell>
          <cell r="DU50">
            <v>0</v>
          </cell>
          <cell r="DV50">
            <v>0</v>
          </cell>
          <cell r="DW50">
            <v>0</v>
          </cell>
          <cell r="EA50">
            <v>0</v>
          </cell>
          <cell r="EB50">
            <v>12012</v>
          </cell>
          <cell r="EC50">
            <v>0</v>
          </cell>
          <cell r="ED50">
            <v>344505</v>
          </cell>
          <cell r="EF50">
            <v>89</v>
          </cell>
          <cell r="EG50">
            <v>3870.8426966292136</v>
          </cell>
          <cell r="EH50" t="str">
            <v>No Variation Applied</v>
          </cell>
          <cell r="EI50">
            <v>6250</v>
          </cell>
          <cell r="EJ50">
            <v>0</v>
          </cell>
          <cell r="EK50">
            <v>0</v>
          </cell>
          <cell r="EL50">
            <v>27411</v>
          </cell>
        </row>
        <row r="51">
          <cell r="C51" t="str">
            <v>Bourton-on-the-Water Primary School</v>
          </cell>
          <cell r="D51">
            <v>2046</v>
          </cell>
          <cell r="E51" t="str">
            <v>Converter</v>
          </cell>
          <cell r="F51">
            <v>41153</v>
          </cell>
          <cell r="G51">
            <v>0</v>
          </cell>
          <cell r="L51">
            <v>0</v>
          </cell>
          <cell r="M51">
            <v>0</v>
          </cell>
          <cell r="N51">
            <v>0</v>
          </cell>
          <cell r="S51">
            <v>0</v>
          </cell>
          <cell r="T51">
            <v>0</v>
          </cell>
          <cell r="X51">
            <v>31</v>
          </cell>
          <cell r="Y51">
            <v>32</v>
          </cell>
          <cell r="Z51">
            <v>36</v>
          </cell>
          <cell r="AA51">
            <v>25</v>
          </cell>
          <cell r="AB51">
            <v>34</v>
          </cell>
          <cell r="AC51">
            <v>30</v>
          </cell>
          <cell r="AD51">
            <v>43</v>
          </cell>
          <cell r="AK51">
            <v>645598</v>
          </cell>
          <cell r="AL51">
            <v>231</v>
          </cell>
          <cell r="BM51">
            <v>0</v>
          </cell>
          <cell r="BU51">
            <v>0</v>
          </cell>
          <cell r="BZ51">
            <v>0</v>
          </cell>
          <cell r="CA51">
            <v>0</v>
          </cell>
          <cell r="CH51">
            <v>0</v>
          </cell>
          <cell r="CI51">
            <v>1638</v>
          </cell>
          <cell r="CJ51">
            <v>5650</v>
          </cell>
          <cell r="CK51">
            <v>5502</v>
          </cell>
          <cell r="CL51">
            <v>0</v>
          </cell>
          <cell r="CM51">
            <v>59616</v>
          </cell>
          <cell r="CN51">
            <v>11280</v>
          </cell>
          <cell r="CO51">
            <v>3840</v>
          </cell>
          <cell r="CP51">
            <v>960</v>
          </cell>
          <cell r="CQ51">
            <v>0</v>
          </cell>
          <cell r="CR51">
            <v>88486</v>
          </cell>
          <cell r="CS51">
            <v>0</v>
          </cell>
          <cell r="CU51">
            <v>0</v>
          </cell>
          <cell r="CX51">
            <v>0</v>
          </cell>
          <cell r="CY51">
            <v>16320</v>
          </cell>
          <cell r="DA51">
            <v>16320</v>
          </cell>
          <cell r="DB51">
            <v>21840</v>
          </cell>
          <cell r="DC51">
            <v>16346</v>
          </cell>
          <cell r="DF51">
            <v>38186</v>
          </cell>
          <cell r="DG51">
            <v>0</v>
          </cell>
          <cell r="DH51">
            <v>0</v>
          </cell>
          <cell r="DI51">
            <v>0</v>
          </cell>
          <cell r="DJ51">
            <v>23351</v>
          </cell>
          <cell r="DK51">
            <v>0</v>
          </cell>
          <cell r="DL51">
            <v>14760</v>
          </cell>
          <cell r="DM51">
            <v>0</v>
          </cell>
          <cell r="DN51">
            <v>0</v>
          </cell>
          <cell r="DO51">
            <v>0</v>
          </cell>
          <cell r="DP51">
            <v>0</v>
          </cell>
          <cell r="DQ51">
            <v>38111</v>
          </cell>
          <cell r="DR51">
            <v>0</v>
          </cell>
          <cell r="DT51">
            <v>0</v>
          </cell>
          <cell r="DU51">
            <v>1300</v>
          </cell>
          <cell r="DV51">
            <v>116</v>
          </cell>
          <cell r="DW51">
            <v>1416</v>
          </cell>
          <cell r="EA51">
            <v>0</v>
          </cell>
          <cell r="EB51">
            <v>0</v>
          </cell>
          <cell r="EC51">
            <v>0</v>
          </cell>
          <cell r="ED51">
            <v>828117</v>
          </cell>
          <cell r="EF51">
            <v>231</v>
          </cell>
          <cell r="EG51">
            <v>3584.9220779220777</v>
          </cell>
          <cell r="EH51" t="str">
            <v>No Variation Applied</v>
          </cell>
          <cell r="EI51">
            <v>29350</v>
          </cell>
          <cell r="EJ51">
            <v>0</v>
          </cell>
          <cell r="EK51">
            <v>0</v>
          </cell>
          <cell r="EL51">
            <v>88486</v>
          </cell>
        </row>
        <row r="52">
          <cell r="C52" t="str">
            <v>Leighterton Primary School</v>
          </cell>
          <cell r="D52">
            <v>2047</v>
          </cell>
          <cell r="F52" t="str">
            <v/>
          </cell>
          <cell r="G52">
            <v>0</v>
          </cell>
          <cell r="L52">
            <v>0</v>
          </cell>
          <cell r="M52">
            <v>0</v>
          </cell>
          <cell r="N52">
            <v>0</v>
          </cell>
          <cell r="S52">
            <v>0</v>
          </cell>
          <cell r="T52">
            <v>0</v>
          </cell>
          <cell r="X52">
            <v>15</v>
          </cell>
          <cell r="Y52">
            <v>11</v>
          </cell>
          <cell r="Z52">
            <v>13</v>
          </cell>
          <cell r="AA52">
            <v>15</v>
          </cell>
          <cell r="AB52">
            <v>17</v>
          </cell>
          <cell r="AC52">
            <v>15</v>
          </cell>
          <cell r="AD52">
            <v>19</v>
          </cell>
          <cell r="AK52">
            <v>293785</v>
          </cell>
          <cell r="AL52">
            <v>105</v>
          </cell>
          <cell r="BM52">
            <v>0</v>
          </cell>
          <cell r="BU52">
            <v>0</v>
          </cell>
          <cell r="BZ52">
            <v>0</v>
          </cell>
          <cell r="CA52">
            <v>0</v>
          </cell>
          <cell r="CH52">
            <v>0</v>
          </cell>
          <cell r="CI52">
            <v>1965</v>
          </cell>
          <cell r="CJ52">
            <v>12600</v>
          </cell>
          <cell r="CK52">
            <v>3015</v>
          </cell>
          <cell r="CL52">
            <v>0</v>
          </cell>
          <cell r="CM52">
            <v>8694</v>
          </cell>
          <cell r="CN52">
            <v>1680</v>
          </cell>
          <cell r="CO52">
            <v>2400</v>
          </cell>
          <cell r="CP52">
            <v>960</v>
          </cell>
          <cell r="CQ52">
            <v>0</v>
          </cell>
          <cell r="CR52">
            <v>31314</v>
          </cell>
          <cell r="CS52">
            <v>0</v>
          </cell>
          <cell r="CU52">
            <v>0</v>
          </cell>
          <cell r="CX52">
            <v>0</v>
          </cell>
          <cell r="CY52">
            <v>0</v>
          </cell>
          <cell r="DA52">
            <v>0</v>
          </cell>
          <cell r="DB52">
            <v>10920</v>
          </cell>
          <cell r="DC52">
            <v>6495</v>
          </cell>
          <cell r="DF52">
            <v>17415</v>
          </cell>
          <cell r="DG52">
            <v>0</v>
          </cell>
          <cell r="DH52">
            <v>0</v>
          </cell>
          <cell r="DI52">
            <v>0</v>
          </cell>
          <cell r="DJ52">
            <v>23351</v>
          </cell>
          <cell r="DK52">
            <v>0</v>
          </cell>
          <cell r="DL52">
            <v>0</v>
          </cell>
          <cell r="DM52">
            <v>22888</v>
          </cell>
          <cell r="DN52">
            <v>0</v>
          </cell>
          <cell r="DO52">
            <v>0</v>
          </cell>
          <cell r="DP52">
            <v>0</v>
          </cell>
          <cell r="DQ52">
            <v>46239</v>
          </cell>
          <cell r="DR52">
            <v>0</v>
          </cell>
          <cell r="DT52">
            <v>0</v>
          </cell>
          <cell r="DU52">
            <v>0</v>
          </cell>
          <cell r="DV52">
            <v>0</v>
          </cell>
          <cell r="DW52">
            <v>0</v>
          </cell>
          <cell r="EA52">
            <v>0</v>
          </cell>
          <cell r="EB52">
            <v>0</v>
          </cell>
          <cell r="EC52">
            <v>0</v>
          </cell>
          <cell r="ED52">
            <v>388753</v>
          </cell>
          <cell r="EF52">
            <v>105</v>
          </cell>
          <cell r="EG52">
            <v>3702.4095238095238</v>
          </cell>
          <cell r="EH52" t="str">
            <v>No Variation Applied</v>
          </cell>
          <cell r="EI52">
            <v>500</v>
          </cell>
          <cell r="EJ52">
            <v>0</v>
          </cell>
          <cell r="EK52">
            <v>0</v>
          </cell>
          <cell r="EL52">
            <v>31314</v>
          </cell>
        </row>
        <row r="53">
          <cell r="C53" t="str">
            <v>Brockworth Primary School</v>
          </cell>
          <cell r="D53">
            <v>2048</v>
          </cell>
          <cell r="E53" t="str">
            <v>Converter</v>
          </cell>
          <cell r="F53">
            <v>41153</v>
          </cell>
          <cell r="G53">
            <v>0</v>
          </cell>
          <cell r="L53">
            <v>0</v>
          </cell>
          <cell r="M53">
            <v>0</v>
          </cell>
          <cell r="N53">
            <v>0</v>
          </cell>
          <cell r="S53">
            <v>0</v>
          </cell>
          <cell r="T53">
            <v>0</v>
          </cell>
          <cell r="X53">
            <v>30</v>
          </cell>
          <cell r="Y53">
            <v>27</v>
          </cell>
          <cell r="Z53">
            <v>26</v>
          </cell>
          <cell r="AA53">
            <v>27</v>
          </cell>
          <cell r="AB53">
            <v>21</v>
          </cell>
          <cell r="AC53">
            <v>23</v>
          </cell>
          <cell r="AD53">
            <v>20</v>
          </cell>
          <cell r="AK53">
            <v>484495</v>
          </cell>
          <cell r="AL53">
            <v>174</v>
          </cell>
          <cell r="BM53">
            <v>0</v>
          </cell>
          <cell r="BU53">
            <v>0</v>
          </cell>
          <cell r="BZ53">
            <v>0</v>
          </cell>
          <cell r="CA53">
            <v>0</v>
          </cell>
          <cell r="CH53">
            <v>0</v>
          </cell>
          <cell r="CI53">
            <v>0</v>
          </cell>
          <cell r="CJ53">
            <v>0</v>
          </cell>
          <cell r="CK53">
            <v>0</v>
          </cell>
          <cell r="CL53">
            <v>0</v>
          </cell>
          <cell r="CM53">
            <v>54648</v>
          </cell>
          <cell r="CN53">
            <v>8400</v>
          </cell>
          <cell r="CO53">
            <v>6240</v>
          </cell>
          <cell r="CP53">
            <v>0</v>
          </cell>
          <cell r="CQ53">
            <v>0</v>
          </cell>
          <cell r="CR53">
            <v>69288</v>
          </cell>
          <cell r="CS53">
            <v>0</v>
          </cell>
          <cell r="CU53">
            <v>0</v>
          </cell>
          <cell r="CX53">
            <v>0</v>
          </cell>
          <cell r="CY53">
            <v>34272</v>
          </cell>
          <cell r="DA53">
            <v>34272</v>
          </cell>
          <cell r="DB53">
            <v>21840</v>
          </cell>
          <cell r="DC53">
            <v>11150</v>
          </cell>
          <cell r="DF53">
            <v>32990</v>
          </cell>
          <cell r="DG53">
            <v>0</v>
          </cell>
          <cell r="DH53">
            <v>0</v>
          </cell>
          <cell r="DI53">
            <v>0</v>
          </cell>
          <cell r="DJ53">
            <v>23351</v>
          </cell>
          <cell r="DK53">
            <v>0</v>
          </cell>
          <cell r="DL53">
            <v>30504</v>
          </cell>
          <cell r="DM53">
            <v>0</v>
          </cell>
          <cell r="DN53">
            <v>0</v>
          </cell>
          <cell r="DO53">
            <v>0</v>
          </cell>
          <cell r="DP53">
            <v>0</v>
          </cell>
          <cell r="DQ53">
            <v>53855</v>
          </cell>
          <cell r="DR53">
            <v>0</v>
          </cell>
          <cell r="DT53">
            <v>0</v>
          </cell>
          <cell r="DU53">
            <v>0</v>
          </cell>
          <cell r="DV53">
            <v>0</v>
          </cell>
          <cell r="DW53">
            <v>0</v>
          </cell>
          <cell r="EA53">
            <v>0</v>
          </cell>
          <cell r="EB53">
            <v>0</v>
          </cell>
          <cell r="EC53">
            <v>0</v>
          </cell>
          <cell r="ED53">
            <v>674900</v>
          </cell>
          <cell r="EF53">
            <v>174</v>
          </cell>
          <cell r="EG53">
            <v>3878.7356321839079</v>
          </cell>
          <cell r="EH53" t="str">
            <v>No Variation Applied</v>
          </cell>
          <cell r="EI53">
            <v>50300</v>
          </cell>
          <cell r="EJ53">
            <v>0</v>
          </cell>
          <cell r="EK53">
            <v>0</v>
          </cell>
          <cell r="EL53">
            <v>69288</v>
          </cell>
        </row>
        <row r="54">
          <cell r="C54" t="str">
            <v>Chalford Hill Primary School</v>
          </cell>
          <cell r="D54">
            <v>2050</v>
          </cell>
          <cell r="F54" t="str">
            <v/>
          </cell>
          <cell r="G54">
            <v>0</v>
          </cell>
          <cell r="L54">
            <v>0</v>
          </cell>
          <cell r="M54">
            <v>0</v>
          </cell>
          <cell r="N54">
            <v>0</v>
          </cell>
          <cell r="S54">
            <v>0</v>
          </cell>
          <cell r="T54">
            <v>0</v>
          </cell>
          <cell r="X54">
            <v>29</v>
          </cell>
          <cell r="Y54">
            <v>29</v>
          </cell>
          <cell r="Z54">
            <v>29</v>
          </cell>
          <cell r="AA54">
            <v>31</v>
          </cell>
          <cell r="AB54">
            <v>31</v>
          </cell>
          <cell r="AC54">
            <v>30</v>
          </cell>
          <cell r="AD54">
            <v>32</v>
          </cell>
          <cell r="AK54">
            <v>588707</v>
          </cell>
          <cell r="AL54">
            <v>211</v>
          </cell>
          <cell r="BM54">
            <v>0</v>
          </cell>
          <cell r="BU54">
            <v>0</v>
          </cell>
          <cell r="BZ54">
            <v>0</v>
          </cell>
          <cell r="CA54">
            <v>0</v>
          </cell>
          <cell r="CH54">
            <v>0</v>
          </cell>
          <cell r="CI54">
            <v>409</v>
          </cell>
          <cell r="CJ54">
            <v>960</v>
          </cell>
          <cell r="CK54">
            <v>7162</v>
          </cell>
          <cell r="CL54">
            <v>0</v>
          </cell>
          <cell r="CM54">
            <v>23598</v>
          </cell>
          <cell r="CN54">
            <v>2160</v>
          </cell>
          <cell r="CO54">
            <v>0</v>
          </cell>
          <cell r="CP54">
            <v>2880</v>
          </cell>
          <cell r="CQ54">
            <v>0</v>
          </cell>
          <cell r="CR54">
            <v>37169</v>
          </cell>
          <cell r="CS54">
            <v>0</v>
          </cell>
          <cell r="CU54">
            <v>0</v>
          </cell>
          <cell r="CX54">
            <v>0</v>
          </cell>
          <cell r="CY54">
            <v>0</v>
          </cell>
          <cell r="DA54">
            <v>0</v>
          </cell>
          <cell r="DB54">
            <v>21840</v>
          </cell>
          <cell r="DC54">
            <v>3464</v>
          </cell>
          <cell r="DF54">
            <v>25304</v>
          </cell>
          <cell r="DG54">
            <v>0</v>
          </cell>
          <cell r="DH54">
            <v>0</v>
          </cell>
          <cell r="DI54">
            <v>0</v>
          </cell>
          <cell r="DJ54">
            <v>23351</v>
          </cell>
          <cell r="DK54">
            <v>0</v>
          </cell>
          <cell r="DL54">
            <v>0</v>
          </cell>
          <cell r="DM54">
            <v>0</v>
          </cell>
          <cell r="DN54">
            <v>0</v>
          </cell>
          <cell r="DO54">
            <v>0</v>
          </cell>
          <cell r="DP54">
            <v>0</v>
          </cell>
          <cell r="DQ54">
            <v>23351</v>
          </cell>
          <cell r="DR54">
            <v>0</v>
          </cell>
          <cell r="DT54">
            <v>0</v>
          </cell>
          <cell r="DU54">
            <v>0</v>
          </cell>
          <cell r="DV54">
            <v>0</v>
          </cell>
          <cell r="DW54">
            <v>0</v>
          </cell>
          <cell r="EA54">
            <v>0</v>
          </cell>
          <cell r="EB54">
            <v>0</v>
          </cell>
          <cell r="EC54">
            <v>0</v>
          </cell>
          <cell r="ED54">
            <v>674531</v>
          </cell>
          <cell r="EF54">
            <v>211</v>
          </cell>
          <cell r="EG54">
            <v>3196.829383886256</v>
          </cell>
          <cell r="EH54" t="str">
            <v>No Variation Applied</v>
          </cell>
          <cell r="EI54">
            <v>0</v>
          </cell>
          <cell r="EJ54">
            <v>0</v>
          </cell>
          <cell r="EK54">
            <v>0</v>
          </cell>
          <cell r="EL54">
            <v>37169</v>
          </cell>
        </row>
        <row r="55">
          <cell r="C55" t="str">
            <v>Churcham Primary School</v>
          </cell>
          <cell r="D55">
            <v>2051</v>
          </cell>
          <cell r="F55" t="str">
            <v/>
          </cell>
          <cell r="G55">
            <v>0</v>
          </cell>
          <cell r="L55">
            <v>0</v>
          </cell>
          <cell r="M55">
            <v>0</v>
          </cell>
          <cell r="N55">
            <v>0</v>
          </cell>
          <cell r="S55">
            <v>0</v>
          </cell>
          <cell r="T55">
            <v>0</v>
          </cell>
          <cell r="X55">
            <v>6</v>
          </cell>
          <cell r="Y55">
            <v>5</v>
          </cell>
          <cell r="Z55">
            <v>9</v>
          </cell>
          <cell r="AA55">
            <v>7</v>
          </cell>
          <cell r="AB55">
            <v>9</v>
          </cell>
          <cell r="AC55">
            <v>5</v>
          </cell>
          <cell r="AD55">
            <v>11</v>
          </cell>
          <cell r="AK55">
            <v>145078</v>
          </cell>
          <cell r="AL55">
            <v>52</v>
          </cell>
          <cell r="BM55">
            <v>0</v>
          </cell>
          <cell r="BU55">
            <v>0</v>
          </cell>
          <cell r="BZ55">
            <v>0</v>
          </cell>
          <cell r="CA55">
            <v>0</v>
          </cell>
          <cell r="CH55">
            <v>0</v>
          </cell>
          <cell r="CI55">
            <v>0</v>
          </cell>
          <cell r="CJ55">
            <v>0</v>
          </cell>
          <cell r="CK55">
            <v>0</v>
          </cell>
          <cell r="CL55">
            <v>0</v>
          </cell>
          <cell r="CM55">
            <v>4968</v>
          </cell>
          <cell r="CN55">
            <v>960</v>
          </cell>
          <cell r="CO55">
            <v>480</v>
          </cell>
          <cell r="CP55">
            <v>0</v>
          </cell>
          <cell r="CQ55">
            <v>0</v>
          </cell>
          <cell r="CR55">
            <v>6408</v>
          </cell>
          <cell r="CS55">
            <v>0</v>
          </cell>
          <cell r="CU55">
            <v>0</v>
          </cell>
          <cell r="CX55">
            <v>0</v>
          </cell>
          <cell r="CY55">
            <v>2720</v>
          </cell>
          <cell r="DA55">
            <v>2720</v>
          </cell>
          <cell r="DB55">
            <v>5824</v>
          </cell>
          <cell r="DC55">
            <v>1819</v>
          </cell>
          <cell r="DF55">
            <v>7643</v>
          </cell>
          <cell r="DG55">
            <v>0</v>
          </cell>
          <cell r="DH55">
            <v>0</v>
          </cell>
          <cell r="DI55">
            <v>0</v>
          </cell>
          <cell r="DJ55">
            <v>23351</v>
          </cell>
          <cell r="DK55">
            <v>0</v>
          </cell>
          <cell r="DL55">
            <v>2460</v>
          </cell>
          <cell r="DM55">
            <v>34401</v>
          </cell>
          <cell r="DN55">
            <v>0</v>
          </cell>
          <cell r="DO55">
            <v>0</v>
          </cell>
          <cell r="DP55">
            <v>0</v>
          </cell>
          <cell r="DQ55">
            <v>60212</v>
          </cell>
          <cell r="DR55">
            <v>0</v>
          </cell>
          <cell r="DT55">
            <v>0</v>
          </cell>
          <cell r="DU55">
            <v>1300</v>
          </cell>
          <cell r="DV55">
            <v>26</v>
          </cell>
          <cell r="DW55">
            <v>1326</v>
          </cell>
          <cell r="EA55">
            <v>0</v>
          </cell>
          <cell r="EB55">
            <v>16106</v>
          </cell>
          <cell r="EC55">
            <v>0</v>
          </cell>
          <cell r="ED55">
            <v>239493</v>
          </cell>
          <cell r="EF55">
            <v>52</v>
          </cell>
          <cell r="EG55">
            <v>4605.6346153846152</v>
          </cell>
          <cell r="EH55" t="str">
            <v>No Variation Applied</v>
          </cell>
          <cell r="EI55">
            <v>4800</v>
          </cell>
          <cell r="EJ55">
            <v>0</v>
          </cell>
          <cell r="EK55">
            <v>0</v>
          </cell>
          <cell r="EL55">
            <v>6408</v>
          </cell>
        </row>
        <row r="56">
          <cell r="C56" t="str">
            <v>Parton Manor Infant School</v>
          </cell>
          <cell r="D56">
            <v>2052</v>
          </cell>
          <cell r="F56" t="str">
            <v/>
          </cell>
          <cell r="G56">
            <v>0</v>
          </cell>
          <cell r="L56">
            <v>0</v>
          </cell>
          <cell r="M56">
            <v>0</v>
          </cell>
          <cell r="N56">
            <v>0</v>
          </cell>
          <cell r="S56">
            <v>0</v>
          </cell>
          <cell r="T56">
            <v>0</v>
          </cell>
          <cell r="X56">
            <v>34</v>
          </cell>
          <cell r="Y56">
            <v>47</v>
          </cell>
          <cell r="Z56">
            <v>29</v>
          </cell>
          <cell r="AA56">
            <v>0</v>
          </cell>
          <cell r="AB56">
            <v>0</v>
          </cell>
          <cell r="AC56">
            <v>0</v>
          </cell>
          <cell r="AD56">
            <v>0</v>
          </cell>
          <cell r="AK56">
            <v>302202</v>
          </cell>
          <cell r="AL56">
            <v>110</v>
          </cell>
          <cell r="BM56">
            <v>0</v>
          </cell>
          <cell r="BU56">
            <v>0</v>
          </cell>
          <cell r="BZ56">
            <v>0</v>
          </cell>
          <cell r="CA56">
            <v>0</v>
          </cell>
          <cell r="CH56">
            <v>0</v>
          </cell>
          <cell r="CI56">
            <v>0</v>
          </cell>
          <cell r="CJ56">
            <v>0</v>
          </cell>
          <cell r="CK56">
            <v>0</v>
          </cell>
          <cell r="CL56">
            <v>0</v>
          </cell>
          <cell r="CM56">
            <v>14904</v>
          </cell>
          <cell r="CN56">
            <v>2880</v>
          </cell>
          <cell r="CO56">
            <v>2400</v>
          </cell>
          <cell r="CP56">
            <v>0</v>
          </cell>
          <cell r="CQ56">
            <v>0</v>
          </cell>
          <cell r="CR56">
            <v>20184</v>
          </cell>
          <cell r="CS56">
            <v>0</v>
          </cell>
          <cell r="CU56">
            <v>0</v>
          </cell>
          <cell r="CX56">
            <v>0</v>
          </cell>
          <cell r="CY56">
            <v>9792</v>
          </cell>
          <cell r="DA56">
            <v>9792</v>
          </cell>
          <cell r="DB56">
            <v>14040</v>
          </cell>
          <cell r="DC56">
            <v>0</v>
          </cell>
          <cell r="DF56">
            <v>14040</v>
          </cell>
          <cell r="DG56">
            <v>0</v>
          </cell>
          <cell r="DH56">
            <v>0</v>
          </cell>
          <cell r="DI56">
            <v>0</v>
          </cell>
          <cell r="DJ56">
            <v>23351</v>
          </cell>
          <cell r="DK56">
            <v>0</v>
          </cell>
          <cell r="DL56">
            <v>5904</v>
          </cell>
          <cell r="DM56">
            <v>14557</v>
          </cell>
          <cell r="DN56">
            <v>0</v>
          </cell>
          <cell r="DO56">
            <v>0</v>
          </cell>
          <cell r="DP56">
            <v>0</v>
          </cell>
          <cell r="DQ56">
            <v>43812</v>
          </cell>
          <cell r="DR56">
            <v>0</v>
          </cell>
          <cell r="DT56">
            <v>0</v>
          </cell>
          <cell r="DU56">
            <v>0</v>
          </cell>
          <cell r="DV56">
            <v>0</v>
          </cell>
          <cell r="DW56">
            <v>0</v>
          </cell>
          <cell r="EA56">
            <v>0</v>
          </cell>
          <cell r="EB56">
            <v>41998</v>
          </cell>
          <cell r="EC56">
            <v>0</v>
          </cell>
          <cell r="ED56">
            <v>432028</v>
          </cell>
          <cell r="EF56">
            <v>110</v>
          </cell>
          <cell r="EG56">
            <v>3927.5272727272727</v>
          </cell>
          <cell r="EH56" t="str">
            <v>No Variation Applied</v>
          </cell>
          <cell r="EI56">
            <v>16050</v>
          </cell>
          <cell r="EJ56">
            <v>0</v>
          </cell>
          <cell r="EK56">
            <v>0</v>
          </cell>
          <cell r="EL56">
            <v>20184</v>
          </cell>
        </row>
        <row r="57">
          <cell r="C57" t="str">
            <v>Churchdown Village Junior School</v>
          </cell>
          <cell r="D57">
            <v>2053</v>
          </cell>
          <cell r="F57" t="str">
            <v/>
          </cell>
          <cell r="G57">
            <v>0</v>
          </cell>
          <cell r="L57">
            <v>0</v>
          </cell>
          <cell r="M57">
            <v>0</v>
          </cell>
          <cell r="N57">
            <v>0</v>
          </cell>
          <cell r="S57">
            <v>0</v>
          </cell>
          <cell r="T57">
            <v>0</v>
          </cell>
          <cell r="X57">
            <v>0</v>
          </cell>
          <cell r="Y57">
            <v>0</v>
          </cell>
          <cell r="Z57">
            <v>0</v>
          </cell>
          <cell r="AA57">
            <v>60</v>
          </cell>
          <cell r="AB57">
            <v>61</v>
          </cell>
          <cell r="AC57">
            <v>60</v>
          </cell>
          <cell r="AD57">
            <v>59</v>
          </cell>
          <cell r="AK57">
            <v>675965</v>
          </cell>
          <cell r="AL57">
            <v>240</v>
          </cell>
          <cell r="BM57">
            <v>0</v>
          </cell>
          <cell r="BU57">
            <v>0</v>
          </cell>
          <cell r="BZ57">
            <v>0</v>
          </cell>
          <cell r="CA57">
            <v>0</v>
          </cell>
          <cell r="CH57">
            <v>0</v>
          </cell>
          <cell r="CI57">
            <v>3275</v>
          </cell>
          <cell r="CJ57">
            <v>13200</v>
          </cell>
          <cell r="CK57">
            <v>5904</v>
          </cell>
          <cell r="CL57">
            <v>0</v>
          </cell>
          <cell r="CM57">
            <v>21114</v>
          </cell>
          <cell r="CN57">
            <v>2880</v>
          </cell>
          <cell r="CO57">
            <v>2400</v>
          </cell>
          <cell r="CP57">
            <v>960</v>
          </cell>
          <cell r="CQ57">
            <v>0</v>
          </cell>
          <cell r="CR57">
            <v>49733</v>
          </cell>
          <cell r="CS57">
            <v>0</v>
          </cell>
          <cell r="CU57">
            <v>0</v>
          </cell>
          <cell r="CX57">
            <v>0</v>
          </cell>
          <cell r="CY57">
            <v>7616</v>
          </cell>
          <cell r="DA57">
            <v>7616</v>
          </cell>
          <cell r="DB57">
            <v>24960</v>
          </cell>
          <cell r="DC57">
            <v>23815</v>
          </cell>
          <cell r="DF57">
            <v>48775</v>
          </cell>
          <cell r="DG57">
            <v>0</v>
          </cell>
          <cell r="DH57">
            <v>0</v>
          </cell>
          <cell r="DI57">
            <v>0</v>
          </cell>
          <cell r="DJ57">
            <v>23351</v>
          </cell>
          <cell r="DK57">
            <v>0</v>
          </cell>
          <cell r="DL57">
            <v>2952</v>
          </cell>
          <cell r="DM57">
            <v>0</v>
          </cell>
          <cell r="DN57">
            <v>0</v>
          </cell>
          <cell r="DO57">
            <v>0</v>
          </cell>
          <cell r="DP57">
            <v>0</v>
          </cell>
          <cell r="DQ57">
            <v>26303</v>
          </cell>
          <cell r="DR57">
            <v>0</v>
          </cell>
          <cell r="DT57">
            <v>0</v>
          </cell>
          <cell r="DU57">
            <v>0</v>
          </cell>
          <cell r="DV57">
            <v>0</v>
          </cell>
          <cell r="DW57">
            <v>0</v>
          </cell>
          <cell r="EA57">
            <v>0</v>
          </cell>
          <cell r="EB57">
            <v>0</v>
          </cell>
          <cell r="EC57">
            <v>0</v>
          </cell>
          <cell r="ED57">
            <v>808392</v>
          </cell>
          <cell r="EF57">
            <v>240</v>
          </cell>
          <cell r="EG57">
            <v>3368.3</v>
          </cell>
          <cell r="EH57" t="str">
            <v>No Variation Applied</v>
          </cell>
          <cell r="EI57">
            <v>11250</v>
          </cell>
          <cell r="EJ57">
            <v>0</v>
          </cell>
          <cell r="EK57">
            <v>0</v>
          </cell>
          <cell r="EL57">
            <v>49733</v>
          </cell>
        </row>
        <row r="58">
          <cell r="C58" t="str">
            <v>Birdlip Primary School</v>
          </cell>
          <cell r="D58">
            <v>2056</v>
          </cell>
          <cell r="F58" t="str">
            <v/>
          </cell>
          <cell r="G58">
            <v>0</v>
          </cell>
          <cell r="L58">
            <v>0</v>
          </cell>
          <cell r="M58">
            <v>0</v>
          </cell>
          <cell r="N58">
            <v>0</v>
          </cell>
          <cell r="S58">
            <v>0</v>
          </cell>
          <cell r="T58">
            <v>0</v>
          </cell>
          <cell r="X58">
            <v>13</v>
          </cell>
          <cell r="Y58">
            <v>11</v>
          </cell>
          <cell r="Z58">
            <v>17</v>
          </cell>
          <cell r="AA58">
            <v>14</v>
          </cell>
          <cell r="AB58">
            <v>12</v>
          </cell>
          <cell r="AC58">
            <v>14</v>
          </cell>
          <cell r="AD58">
            <v>13</v>
          </cell>
          <cell r="AK58">
            <v>262134</v>
          </cell>
          <cell r="AL58">
            <v>94</v>
          </cell>
          <cell r="BM58">
            <v>0</v>
          </cell>
          <cell r="BU58">
            <v>0</v>
          </cell>
          <cell r="BZ58">
            <v>0</v>
          </cell>
          <cell r="CA58">
            <v>0</v>
          </cell>
          <cell r="CH58">
            <v>0</v>
          </cell>
          <cell r="CI58">
            <v>0</v>
          </cell>
          <cell r="CJ58">
            <v>0</v>
          </cell>
          <cell r="CK58">
            <v>0</v>
          </cell>
          <cell r="CL58">
            <v>0</v>
          </cell>
          <cell r="CM58">
            <v>4968</v>
          </cell>
          <cell r="CN58">
            <v>960</v>
          </cell>
          <cell r="CO58">
            <v>0</v>
          </cell>
          <cell r="CP58">
            <v>0</v>
          </cell>
          <cell r="CQ58">
            <v>0</v>
          </cell>
          <cell r="CR58">
            <v>5928</v>
          </cell>
          <cell r="CS58">
            <v>0</v>
          </cell>
          <cell r="CU58">
            <v>0</v>
          </cell>
          <cell r="CX58">
            <v>0</v>
          </cell>
          <cell r="CY58">
            <v>4352</v>
          </cell>
          <cell r="DA58">
            <v>4352</v>
          </cell>
          <cell r="DB58">
            <v>8736</v>
          </cell>
          <cell r="DC58">
            <v>2281</v>
          </cell>
          <cell r="DF58">
            <v>11017</v>
          </cell>
          <cell r="DG58">
            <v>0</v>
          </cell>
          <cell r="DH58">
            <v>0</v>
          </cell>
          <cell r="DI58">
            <v>0</v>
          </cell>
          <cell r="DJ58">
            <v>23351</v>
          </cell>
          <cell r="DK58">
            <v>0</v>
          </cell>
          <cell r="DL58">
            <v>2952</v>
          </cell>
          <cell r="DM58">
            <v>13662</v>
          </cell>
          <cell r="DN58">
            <v>0</v>
          </cell>
          <cell r="DO58">
            <v>0</v>
          </cell>
          <cell r="DP58">
            <v>0</v>
          </cell>
          <cell r="DQ58">
            <v>39965</v>
          </cell>
          <cell r="DR58">
            <v>0</v>
          </cell>
          <cell r="DT58">
            <v>0</v>
          </cell>
          <cell r="DU58">
            <v>0</v>
          </cell>
          <cell r="DV58">
            <v>0</v>
          </cell>
          <cell r="DW58">
            <v>0</v>
          </cell>
          <cell r="EA58">
            <v>0</v>
          </cell>
          <cell r="EB58">
            <v>32422</v>
          </cell>
          <cell r="EC58">
            <v>0</v>
          </cell>
          <cell r="ED58">
            <v>355818</v>
          </cell>
          <cell r="EF58">
            <v>94</v>
          </cell>
          <cell r="EG58">
            <v>3785.2978723404253</v>
          </cell>
          <cell r="EH58" t="str">
            <v>No Variation Applied</v>
          </cell>
          <cell r="EI58">
            <v>5400</v>
          </cell>
          <cell r="EJ58">
            <v>0</v>
          </cell>
          <cell r="EK58">
            <v>0</v>
          </cell>
          <cell r="EL58">
            <v>5928</v>
          </cell>
        </row>
        <row r="59">
          <cell r="C59" t="str">
            <v>Forest View Primary School</v>
          </cell>
          <cell r="D59">
            <v>2061</v>
          </cell>
          <cell r="F59" t="str">
            <v/>
          </cell>
          <cell r="G59">
            <v>0</v>
          </cell>
          <cell r="L59">
            <v>0</v>
          </cell>
          <cell r="M59">
            <v>0</v>
          </cell>
          <cell r="N59">
            <v>0</v>
          </cell>
          <cell r="S59">
            <v>0</v>
          </cell>
          <cell r="T59">
            <v>0</v>
          </cell>
          <cell r="X59">
            <v>36</v>
          </cell>
          <cell r="Y59">
            <v>25</v>
          </cell>
          <cell r="Z59">
            <v>34</v>
          </cell>
          <cell r="AA59">
            <v>38</v>
          </cell>
          <cell r="AB59">
            <v>36</v>
          </cell>
          <cell r="AC59">
            <v>38</v>
          </cell>
          <cell r="AD59">
            <v>36</v>
          </cell>
          <cell r="AK59">
            <v>678998</v>
          </cell>
          <cell r="AL59">
            <v>243</v>
          </cell>
          <cell r="BM59">
            <v>0</v>
          </cell>
          <cell r="BU59">
            <v>0</v>
          </cell>
          <cell r="BZ59">
            <v>0</v>
          </cell>
          <cell r="CA59">
            <v>0</v>
          </cell>
          <cell r="CH59">
            <v>0</v>
          </cell>
          <cell r="CI59">
            <v>11626</v>
          </cell>
          <cell r="CJ59">
            <v>25200</v>
          </cell>
          <cell r="CK59">
            <v>75349</v>
          </cell>
          <cell r="CL59">
            <v>0</v>
          </cell>
          <cell r="CM59">
            <v>90666</v>
          </cell>
          <cell r="CN59">
            <v>9600</v>
          </cell>
          <cell r="CO59">
            <v>10560</v>
          </cell>
          <cell r="CP59">
            <v>960</v>
          </cell>
          <cell r="CQ59">
            <v>0</v>
          </cell>
          <cell r="CR59">
            <v>223961</v>
          </cell>
          <cell r="CS59">
            <v>0</v>
          </cell>
          <cell r="CU59">
            <v>0</v>
          </cell>
          <cell r="CX59">
            <v>0</v>
          </cell>
          <cell r="CY59">
            <v>33184</v>
          </cell>
          <cell r="DA59">
            <v>33184</v>
          </cell>
          <cell r="DB59">
            <v>32760</v>
          </cell>
          <cell r="DC59">
            <v>20135</v>
          </cell>
          <cell r="DF59">
            <v>52895</v>
          </cell>
          <cell r="DG59">
            <v>0</v>
          </cell>
          <cell r="DH59">
            <v>0</v>
          </cell>
          <cell r="DI59">
            <v>0</v>
          </cell>
          <cell r="DJ59">
            <v>23351</v>
          </cell>
          <cell r="DK59">
            <v>0</v>
          </cell>
          <cell r="DL59">
            <v>21648</v>
          </cell>
          <cell r="DM59">
            <v>0</v>
          </cell>
          <cell r="DN59">
            <v>0</v>
          </cell>
          <cell r="DO59">
            <v>0</v>
          </cell>
          <cell r="DP59">
            <v>0</v>
          </cell>
          <cell r="DQ59">
            <v>44999</v>
          </cell>
          <cell r="DR59">
            <v>0</v>
          </cell>
          <cell r="DT59">
            <v>0</v>
          </cell>
          <cell r="DU59">
            <v>0</v>
          </cell>
          <cell r="DV59">
            <v>0</v>
          </cell>
          <cell r="DW59">
            <v>0</v>
          </cell>
          <cell r="EA59">
            <v>0</v>
          </cell>
          <cell r="EB59">
            <v>7065</v>
          </cell>
          <cell r="EC59">
            <v>0</v>
          </cell>
          <cell r="ED59">
            <v>1041102</v>
          </cell>
          <cell r="EF59">
            <v>243</v>
          </cell>
          <cell r="EG59">
            <v>4284.3703703703704</v>
          </cell>
          <cell r="EH59" t="str">
            <v>No Variation Applied</v>
          </cell>
          <cell r="EI59">
            <v>51000</v>
          </cell>
          <cell r="EJ59">
            <v>0</v>
          </cell>
          <cell r="EK59">
            <v>0</v>
          </cell>
          <cell r="EL59">
            <v>223961</v>
          </cell>
        </row>
        <row r="60">
          <cell r="C60" t="str">
            <v>Drybrook Primary School</v>
          </cell>
          <cell r="D60">
            <v>2062</v>
          </cell>
          <cell r="F60" t="str">
            <v/>
          </cell>
          <cell r="G60">
            <v>0</v>
          </cell>
          <cell r="L60">
            <v>0</v>
          </cell>
          <cell r="M60">
            <v>0</v>
          </cell>
          <cell r="N60">
            <v>0</v>
          </cell>
          <cell r="S60">
            <v>0</v>
          </cell>
          <cell r="T60">
            <v>0</v>
          </cell>
          <cell r="X60">
            <v>15</v>
          </cell>
          <cell r="Y60">
            <v>19</v>
          </cell>
          <cell r="Z60">
            <v>21</v>
          </cell>
          <cell r="AA60">
            <v>22</v>
          </cell>
          <cell r="AB60">
            <v>15</v>
          </cell>
          <cell r="AC60">
            <v>14</v>
          </cell>
          <cell r="AD60">
            <v>18</v>
          </cell>
          <cell r="AK60">
            <v>344615</v>
          </cell>
          <cell r="AL60">
            <v>124</v>
          </cell>
          <cell r="BM60">
            <v>0</v>
          </cell>
          <cell r="BU60">
            <v>0</v>
          </cell>
          <cell r="BZ60">
            <v>0</v>
          </cell>
          <cell r="CA60">
            <v>0</v>
          </cell>
          <cell r="CH60">
            <v>0</v>
          </cell>
          <cell r="CI60">
            <v>1965</v>
          </cell>
          <cell r="CJ60">
            <v>0</v>
          </cell>
          <cell r="CK60">
            <v>5729</v>
          </cell>
          <cell r="CL60">
            <v>0</v>
          </cell>
          <cell r="CM60">
            <v>33534</v>
          </cell>
          <cell r="CN60">
            <v>3120</v>
          </cell>
          <cell r="CO60">
            <v>2880</v>
          </cell>
          <cell r="CP60">
            <v>1920</v>
          </cell>
          <cell r="CQ60">
            <v>0</v>
          </cell>
          <cell r="CR60">
            <v>49148</v>
          </cell>
          <cell r="CS60">
            <v>0</v>
          </cell>
          <cell r="CU60">
            <v>0</v>
          </cell>
          <cell r="CX60">
            <v>0</v>
          </cell>
          <cell r="CY60">
            <v>8704</v>
          </cell>
          <cell r="DA60">
            <v>8704</v>
          </cell>
          <cell r="DB60">
            <v>14560</v>
          </cell>
          <cell r="DC60">
            <v>4685</v>
          </cell>
          <cell r="DF60">
            <v>19245</v>
          </cell>
          <cell r="DG60">
            <v>0</v>
          </cell>
          <cell r="DH60">
            <v>0</v>
          </cell>
          <cell r="DI60">
            <v>0</v>
          </cell>
          <cell r="DJ60">
            <v>23351</v>
          </cell>
          <cell r="DK60">
            <v>0</v>
          </cell>
          <cell r="DL60">
            <v>6888</v>
          </cell>
          <cell r="DM60">
            <v>0</v>
          </cell>
          <cell r="DN60">
            <v>0</v>
          </cell>
          <cell r="DO60">
            <v>0</v>
          </cell>
          <cell r="DP60">
            <v>0</v>
          </cell>
          <cell r="DQ60">
            <v>30239</v>
          </cell>
          <cell r="DR60">
            <v>0</v>
          </cell>
          <cell r="DT60">
            <v>0</v>
          </cell>
          <cell r="DU60">
            <v>0</v>
          </cell>
          <cell r="DV60">
            <v>0</v>
          </cell>
          <cell r="DW60">
            <v>0</v>
          </cell>
          <cell r="EA60">
            <v>0</v>
          </cell>
          <cell r="EB60">
            <v>25463</v>
          </cell>
          <cell r="EC60">
            <v>0</v>
          </cell>
          <cell r="ED60">
            <v>477414</v>
          </cell>
          <cell r="EF60">
            <v>124</v>
          </cell>
          <cell r="EG60">
            <v>3850.1129032258063</v>
          </cell>
          <cell r="EH60" t="str">
            <v>No Variation Applied</v>
          </cell>
          <cell r="EI60">
            <v>17650</v>
          </cell>
          <cell r="EJ60">
            <v>0</v>
          </cell>
          <cell r="EK60">
            <v>0</v>
          </cell>
          <cell r="EL60">
            <v>49148</v>
          </cell>
        </row>
        <row r="61">
          <cell r="C61" t="str">
            <v>Woodside Primary School</v>
          </cell>
          <cell r="D61">
            <v>2064</v>
          </cell>
          <cell r="F61" t="str">
            <v/>
          </cell>
          <cell r="G61">
            <v>0</v>
          </cell>
          <cell r="L61">
            <v>0</v>
          </cell>
          <cell r="M61">
            <v>0</v>
          </cell>
          <cell r="N61">
            <v>0</v>
          </cell>
          <cell r="S61">
            <v>0</v>
          </cell>
          <cell r="T61">
            <v>0</v>
          </cell>
          <cell r="X61">
            <v>15</v>
          </cell>
          <cell r="Y61">
            <v>11</v>
          </cell>
          <cell r="Z61">
            <v>18</v>
          </cell>
          <cell r="AA61">
            <v>16</v>
          </cell>
          <cell r="AB61">
            <v>17</v>
          </cell>
          <cell r="AC61">
            <v>13</v>
          </cell>
          <cell r="AD61">
            <v>20</v>
          </cell>
          <cell r="AK61">
            <v>307050</v>
          </cell>
          <cell r="AL61">
            <v>110</v>
          </cell>
          <cell r="BM61">
            <v>0</v>
          </cell>
          <cell r="BU61">
            <v>0</v>
          </cell>
          <cell r="BZ61">
            <v>0</v>
          </cell>
          <cell r="CA61">
            <v>0</v>
          </cell>
          <cell r="CH61">
            <v>0</v>
          </cell>
          <cell r="CI61">
            <v>1965</v>
          </cell>
          <cell r="CJ61">
            <v>0</v>
          </cell>
          <cell r="CK61">
            <v>13718</v>
          </cell>
          <cell r="CL61">
            <v>0</v>
          </cell>
          <cell r="CM61">
            <v>16146</v>
          </cell>
          <cell r="CN61">
            <v>3600</v>
          </cell>
          <cell r="CO61">
            <v>4320</v>
          </cell>
          <cell r="CP61">
            <v>1920</v>
          </cell>
          <cell r="CQ61">
            <v>0</v>
          </cell>
          <cell r="CR61">
            <v>41669</v>
          </cell>
          <cell r="CS61">
            <v>0</v>
          </cell>
          <cell r="CU61">
            <v>0</v>
          </cell>
          <cell r="CX61">
            <v>0</v>
          </cell>
          <cell r="CY61">
            <v>5984</v>
          </cell>
          <cell r="DA61">
            <v>5984</v>
          </cell>
          <cell r="DB61">
            <v>12376</v>
          </cell>
          <cell r="DC61">
            <v>5849</v>
          </cell>
          <cell r="DF61">
            <v>18225</v>
          </cell>
          <cell r="DG61">
            <v>0</v>
          </cell>
          <cell r="DH61">
            <v>0</v>
          </cell>
          <cell r="DI61">
            <v>0</v>
          </cell>
          <cell r="DJ61">
            <v>23351</v>
          </cell>
          <cell r="DK61">
            <v>0</v>
          </cell>
          <cell r="DL61">
            <v>2952</v>
          </cell>
          <cell r="DM61">
            <v>15207</v>
          </cell>
          <cell r="DN61">
            <v>0</v>
          </cell>
          <cell r="DO61">
            <v>0</v>
          </cell>
          <cell r="DP61">
            <v>0</v>
          </cell>
          <cell r="DQ61">
            <v>41510</v>
          </cell>
          <cell r="DR61">
            <v>0</v>
          </cell>
          <cell r="DT61">
            <v>0</v>
          </cell>
          <cell r="DU61">
            <v>0</v>
          </cell>
          <cell r="DV61">
            <v>0</v>
          </cell>
          <cell r="DW61">
            <v>0</v>
          </cell>
          <cell r="EA61">
            <v>0</v>
          </cell>
          <cell r="EB61">
            <v>0</v>
          </cell>
          <cell r="EC61">
            <v>0</v>
          </cell>
          <cell r="ED61">
            <v>414438</v>
          </cell>
          <cell r="EF61">
            <v>110</v>
          </cell>
          <cell r="EG61">
            <v>3767.6181818181817</v>
          </cell>
          <cell r="EH61" t="str">
            <v>No Variation Applied</v>
          </cell>
          <cell r="EI61">
            <v>12000</v>
          </cell>
          <cell r="EJ61">
            <v>0</v>
          </cell>
          <cell r="EK61">
            <v>0</v>
          </cell>
          <cell r="EL61">
            <v>41669</v>
          </cell>
        </row>
        <row r="62">
          <cell r="C62" t="str">
            <v>St White's Primary School</v>
          </cell>
          <cell r="D62">
            <v>2065</v>
          </cell>
          <cell r="F62" t="str">
            <v/>
          </cell>
          <cell r="G62">
            <v>0</v>
          </cell>
          <cell r="L62">
            <v>0</v>
          </cell>
          <cell r="M62">
            <v>0</v>
          </cell>
          <cell r="N62">
            <v>0</v>
          </cell>
          <cell r="S62">
            <v>0</v>
          </cell>
          <cell r="T62">
            <v>0</v>
          </cell>
          <cell r="X62">
            <v>46</v>
          </cell>
          <cell r="Y62">
            <v>46</v>
          </cell>
          <cell r="Z62">
            <v>36</v>
          </cell>
          <cell r="AA62">
            <v>40</v>
          </cell>
          <cell r="AB62">
            <v>37</v>
          </cell>
          <cell r="AC62">
            <v>34</v>
          </cell>
          <cell r="AD62">
            <v>40</v>
          </cell>
          <cell r="AK62">
            <v>777728</v>
          </cell>
          <cell r="AL62">
            <v>279</v>
          </cell>
          <cell r="BM62">
            <v>0</v>
          </cell>
          <cell r="BU62">
            <v>0</v>
          </cell>
          <cell r="BZ62">
            <v>0</v>
          </cell>
          <cell r="CA62">
            <v>0</v>
          </cell>
          <cell r="CH62">
            <v>0</v>
          </cell>
          <cell r="CI62">
            <v>0</v>
          </cell>
          <cell r="CJ62">
            <v>0</v>
          </cell>
          <cell r="CK62">
            <v>0</v>
          </cell>
          <cell r="CL62">
            <v>0</v>
          </cell>
          <cell r="CM62">
            <v>103086</v>
          </cell>
          <cell r="CN62">
            <v>7200</v>
          </cell>
          <cell r="CO62">
            <v>2880</v>
          </cell>
          <cell r="CP62">
            <v>0</v>
          </cell>
          <cell r="CQ62">
            <v>0</v>
          </cell>
          <cell r="CR62">
            <v>113166</v>
          </cell>
          <cell r="CS62">
            <v>0</v>
          </cell>
          <cell r="CU62">
            <v>0</v>
          </cell>
          <cell r="CX62">
            <v>0</v>
          </cell>
          <cell r="CY62">
            <v>16320</v>
          </cell>
          <cell r="DA62">
            <v>16320</v>
          </cell>
          <cell r="DB62">
            <v>32760</v>
          </cell>
          <cell r="DC62">
            <v>7469</v>
          </cell>
          <cell r="DF62">
            <v>40229</v>
          </cell>
          <cell r="DG62">
            <v>0</v>
          </cell>
          <cell r="DH62">
            <v>0</v>
          </cell>
          <cell r="DI62">
            <v>0</v>
          </cell>
          <cell r="DJ62">
            <v>23351</v>
          </cell>
          <cell r="DK62">
            <v>0</v>
          </cell>
          <cell r="DL62">
            <v>9840</v>
          </cell>
          <cell r="DM62">
            <v>0</v>
          </cell>
          <cell r="DN62">
            <v>0</v>
          </cell>
          <cell r="DO62">
            <v>0</v>
          </cell>
          <cell r="DP62">
            <v>0</v>
          </cell>
          <cell r="DQ62">
            <v>33191</v>
          </cell>
          <cell r="DR62">
            <v>0</v>
          </cell>
          <cell r="DT62">
            <v>0</v>
          </cell>
          <cell r="DU62">
            <v>0</v>
          </cell>
          <cell r="DV62">
            <v>0</v>
          </cell>
          <cell r="DW62">
            <v>0</v>
          </cell>
          <cell r="EA62">
            <v>0</v>
          </cell>
          <cell r="EB62">
            <v>0</v>
          </cell>
          <cell r="EC62">
            <v>0</v>
          </cell>
          <cell r="ED62">
            <v>980634</v>
          </cell>
          <cell r="EF62">
            <v>279</v>
          </cell>
          <cell r="EG62">
            <v>3514.8172043010754</v>
          </cell>
          <cell r="EH62" t="str">
            <v>No Variation Applied</v>
          </cell>
          <cell r="EI62">
            <v>31800</v>
          </cell>
          <cell r="EJ62">
            <v>0</v>
          </cell>
          <cell r="EK62">
            <v>0</v>
          </cell>
          <cell r="EL62">
            <v>113166</v>
          </cell>
        </row>
        <row r="63">
          <cell r="C63" t="str">
            <v>Soudley School</v>
          </cell>
          <cell r="D63">
            <v>2066</v>
          </cell>
          <cell r="F63" t="str">
            <v/>
          </cell>
          <cell r="G63">
            <v>0</v>
          </cell>
          <cell r="L63">
            <v>0</v>
          </cell>
          <cell r="M63">
            <v>0</v>
          </cell>
          <cell r="N63">
            <v>0</v>
          </cell>
          <cell r="S63">
            <v>0</v>
          </cell>
          <cell r="T63">
            <v>0</v>
          </cell>
          <cell r="X63">
            <v>12</v>
          </cell>
          <cell r="Y63">
            <v>10</v>
          </cell>
          <cell r="Z63">
            <v>13</v>
          </cell>
          <cell r="AA63">
            <v>11</v>
          </cell>
          <cell r="AB63">
            <v>10</v>
          </cell>
          <cell r="AC63">
            <v>6</v>
          </cell>
          <cell r="AD63">
            <v>8</v>
          </cell>
          <cell r="AK63">
            <v>194126</v>
          </cell>
          <cell r="AL63">
            <v>70</v>
          </cell>
          <cell r="BM63">
            <v>0</v>
          </cell>
          <cell r="BU63">
            <v>0</v>
          </cell>
          <cell r="BZ63">
            <v>0</v>
          </cell>
          <cell r="CA63">
            <v>0</v>
          </cell>
          <cell r="CH63">
            <v>0</v>
          </cell>
          <cell r="CI63">
            <v>0</v>
          </cell>
          <cell r="CJ63">
            <v>0</v>
          </cell>
          <cell r="CK63">
            <v>0</v>
          </cell>
          <cell r="CL63">
            <v>0</v>
          </cell>
          <cell r="CM63">
            <v>8694</v>
          </cell>
          <cell r="CN63">
            <v>3120</v>
          </cell>
          <cell r="CO63">
            <v>1440</v>
          </cell>
          <cell r="CP63">
            <v>0</v>
          </cell>
          <cell r="CQ63">
            <v>0</v>
          </cell>
          <cell r="CR63">
            <v>13254</v>
          </cell>
          <cell r="CS63">
            <v>0</v>
          </cell>
          <cell r="CU63">
            <v>0</v>
          </cell>
          <cell r="CX63">
            <v>0</v>
          </cell>
          <cell r="CY63">
            <v>4896</v>
          </cell>
          <cell r="DA63">
            <v>4896</v>
          </cell>
          <cell r="DB63">
            <v>8008</v>
          </cell>
          <cell r="DC63">
            <v>2339</v>
          </cell>
          <cell r="DF63">
            <v>10347</v>
          </cell>
          <cell r="DG63">
            <v>0</v>
          </cell>
          <cell r="DH63">
            <v>0</v>
          </cell>
          <cell r="DI63">
            <v>0</v>
          </cell>
          <cell r="DJ63">
            <v>23351</v>
          </cell>
          <cell r="DK63">
            <v>0</v>
          </cell>
          <cell r="DL63">
            <v>4428</v>
          </cell>
          <cell r="DM63">
            <v>32978</v>
          </cell>
          <cell r="DN63">
            <v>0</v>
          </cell>
          <cell r="DO63">
            <v>0</v>
          </cell>
          <cell r="DP63">
            <v>0</v>
          </cell>
          <cell r="DQ63">
            <v>60757</v>
          </cell>
          <cell r="DR63">
            <v>0</v>
          </cell>
          <cell r="DT63">
            <v>0</v>
          </cell>
          <cell r="DU63">
            <v>0</v>
          </cell>
          <cell r="DV63">
            <v>0</v>
          </cell>
          <cell r="DW63">
            <v>0</v>
          </cell>
          <cell r="EA63">
            <v>0</v>
          </cell>
          <cell r="EB63">
            <v>0</v>
          </cell>
          <cell r="EC63">
            <v>0</v>
          </cell>
          <cell r="ED63">
            <v>283380</v>
          </cell>
          <cell r="EF63">
            <v>70</v>
          </cell>
          <cell r="EG63">
            <v>4048.2857142857142</v>
          </cell>
          <cell r="EH63" t="str">
            <v>No Variation Applied</v>
          </cell>
          <cell r="EI63">
            <v>6000</v>
          </cell>
          <cell r="EJ63">
            <v>0</v>
          </cell>
          <cell r="EK63">
            <v>0</v>
          </cell>
          <cell r="EL63">
            <v>13254</v>
          </cell>
        </row>
        <row r="64">
          <cell r="C64" t="str">
            <v>Steam Mills Primary School</v>
          </cell>
          <cell r="D64">
            <v>2067</v>
          </cell>
          <cell r="F64" t="str">
            <v/>
          </cell>
          <cell r="G64">
            <v>0</v>
          </cell>
          <cell r="L64">
            <v>0</v>
          </cell>
          <cell r="M64">
            <v>0</v>
          </cell>
          <cell r="N64">
            <v>0</v>
          </cell>
          <cell r="S64">
            <v>0</v>
          </cell>
          <cell r="T64">
            <v>0</v>
          </cell>
          <cell r="X64">
            <v>17</v>
          </cell>
          <cell r="Y64">
            <v>18</v>
          </cell>
          <cell r="Z64">
            <v>15</v>
          </cell>
          <cell r="AA64">
            <v>17</v>
          </cell>
          <cell r="AB64">
            <v>17</v>
          </cell>
          <cell r="AC64">
            <v>14</v>
          </cell>
          <cell r="AD64">
            <v>16</v>
          </cell>
          <cell r="AK64">
            <v>317451</v>
          </cell>
          <cell r="AL64">
            <v>114</v>
          </cell>
          <cell r="BM64">
            <v>0</v>
          </cell>
          <cell r="BU64">
            <v>0</v>
          </cell>
          <cell r="BZ64">
            <v>0</v>
          </cell>
          <cell r="CA64">
            <v>0</v>
          </cell>
          <cell r="CH64">
            <v>0</v>
          </cell>
          <cell r="CI64">
            <v>0</v>
          </cell>
          <cell r="CJ64">
            <v>0</v>
          </cell>
          <cell r="CK64">
            <v>0</v>
          </cell>
          <cell r="CL64">
            <v>0</v>
          </cell>
          <cell r="CM64">
            <v>16146</v>
          </cell>
          <cell r="CN64">
            <v>3360</v>
          </cell>
          <cell r="CO64">
            <v>3360</v>
          </cell>
          <cell r="CP64">
            <v>0</v>
          </cell>
          <cell r="CQ64">
            <v>0</v>
          </cell>
          <cell r="CR64">
            <v>22866</v>
          </cell>
          <cell r="CS64">
            <v>0</v>
          </cell>
          <cell r="CU64">
            <v>0</v>
          </cell>
          <cell r="CX64">
            <v>0</v>
          </cell>
          <cell r="CY64">
            <v>4352</v>
          </cell>
          <cell r="DA64">
            <v>4352</v>
          </cell>
          <cell r="DB64">
            <v>12376</v>
          </cell>
          <cell r="DC64">
            <v>5732</v>
          </cell>
          <cell r="DF64">
            <v>18108</v>
          </cell>
          <cell r="DG64">
            <v>0</v>
          </cell>
          <cell r="DH64">
            <v>0</v>
          </cell>
          <cell r="DI64">
            <v>0</v>
          </cell>
          <cell r="DJ64">
            <v>23351</v>
          </cell>
          <cell r="DK64">
            <v>0</v>
          </cell>
          <cell r="DL64">
            <v>2952</v>
          </cell>
          <cell r="DM64">
            <v>9077</v>
          </cell>
          <cell r="DN64">
            <v>0</v>
          </cell>
          <cell r="DO64">
            <v>0</v>
          </cell>
          <cell r="DP64">
            <v>0</v>
          </cell>
          <cell r="DQ64">
            <v>35380</v>
          </cell>
          <cell r="DR64">
            <v>0</v>
          </cell>
          <cell r="DT64">
            <v>0</v>
          </cell>
          <cell r="DU64">
            <v>0</v>
          </cell>
          <cell r="DV64">
            <v>0</v>
          </cell>
          <cell r="DW64">
            <v>0</v>
          </cell>
          <cell r="EA64">
            <v>0</v>
          </cell>
          <cell r="EB64">
            <v>2881</v>
          </cell>
          <cell r="EC64">
            <v>0</v>
          </cell>
          <cell r="ED64">
            <v>401038</v>
          </cell>
          <cell r="EF64">
            <v>114</v>
          </cell>
          <cell r="EG64">
            <v>3517.8771929824561</v>
          </cell>
          <cell r="EH64" t="str">
            <v>No Variation Applied</v>
          </cell>
          <cell r="EI64">
            <v>4800</v>
          </cell>
          <cell r="EJ64">
            <v>0</v>
          </cell>
          <cell r="EK64">
            <v>0</v>
          </cell>
          <cell r="EL64">
            <v>22866</v>
          </cell>
        </row>
        <row r="65">
          <cell r="C65" t="str">
            <v>Eastington Primary School</v>
          </cell>
          <cell r="D65">
            <v>2068</v>
          </cell>
          <cell r="F65" t="str">
            <v/>
          </cell>
          <cell r="G65">
            <v>0</v>
          </cell>
          <cell r="L65">
            <v>0</v>
          </cell>
          <cell r="M65">
            <v>0</v>
          </cell>
          <cell r="N65">
            <v>0</v>
          </cell>
          <cell r="S65">
            <v>0</v>
          </cell>
          <cell r="T65">
            <v>0</v>
          </cell>
          <cell r="X65">
            <v>20</v>
          </cell>
          <cell r="Y65">
            <v>20</v>
          </cell>
          <cell r="Z65">
            <v>20</v>
          </cell>
          <cell r="AA65">
            <v>21</v>
          </cell>
          <cell r="AB65">
            <v>19</v>
          </cell>
          <cell r="AC65">
            <v>20</v>
          </cell>
          <cell r="AD65">
            <v>24</v>
          </cell>
          <cell r="AK65">
            <v>402200</v>
          </cell>
          <cell r="AL65">
            <v>144</v>
          </cell>
          <cell r="BM65">
            <v>0</v>
          </cell>
          <cell r="BU65">
            <v>0</v>
          </cell>
          <cell r="BZ65">
            <v>0</v>
          </cell>
          <cell r="CA65">
            <v>0</v>
          </cell>
          <cell r="CH65">
            <v>0</v>
          </cell>
          <cell r="CI65">
            <v>1965</v>
          </cell>
          <cell r="CJ65">
            <v>480</v>
          </cell>
          <cell r="CK65">
            <v>16836</v>
          </cell>
          <cell r="CL65">
            <v>0</v>
          </cell>
          <cell r="CM65">
            <v>17388</v>
          </cell>
          <cell r="CN65">
            <v>1680</v>
          </cell>
          <cell r="CO65">
            <v>2400</v>
          </cell>
          <cell r="CP65">
            <v>960</v>
          </cell>
          <cell r="CQ65">
            <v>0</v>
          </cell>
          <cell r="CR65">
            <v>41709</v>
          </cell>
          <cell r="CS65">
            <v>0</v>
          </cell>
          <cell r="CU65">
            <v>0</v>
          </cell>
          <cell r="CX65">
            <v>0</v>
          </cell>
          <cell r="CY65">
            <v>1088</v>
          </cell>
          <cell r="DA65">
            <v>1088</v>
          </cell>
          <cell r="DB65">
            <v>14560</v>
          </cell>
          <cell r="DC65">
            <v>4109</v>
          </cell>
          <cell r="DF65">
            <v>18669</v>
          </cell>
          <cell r="DG65">
            <v>0</v>
          </cell>
          <cell r="DH65">
            <v>0</v>
          </cell>
          <cell r="DI65">
            <v>0</v>
          </cell>
          <cell r="DJ65">
            <v>23351</v>
          </cell>
          <cell r="DK65">
            <v>0</v>
          </cell>
          <cell r="DL65">
            <v>0</v>
          </cell>
          <cell r="DM65">
            <v>0</v>
          </cell>
          <cell r="DN65">
            <v>0</v>
          </cell>
          <cell r="DO65">
            <v>0</v>
          </cell>
          <cell r="DP65">
            <v>0</v>
          </cell>
          <cell r="DQ65">
            <v>23351</v>
          </cell>
          <cell r="DR65">
            <v>0</v>
          </cell>
          <cell r="DT65">
            <v>0</v>
          </cell>
          <cell r="DU65">
            <v>0</v>
          </cell>
          <cell r="DV65">
            <v>0</v>
          </cell>
          <cell r="DW65">
            <v>0</v>
          </cell>
          <cell r="EA65">
            <v>0</v>
          </cell>
          <cell r="EB65">
            <v>0</v>
          </cell>
          <cell r="EC65">
            <v>0</v>
          </cell>
          <cell r="ED65">
            <v>487017</v>
          </cell>
          <cell r="EF65">
            <v>144</v>
          </cell>
          <cell r="EG65">
            <v>3382.0625</v>
          </cell>
          <cell r="EH65" t="str">
            <v>No Variation Applied</v>
          </cell>
          <cell r="EI65">
            <v>1200</v>
          </cell>
          <cell r="EJ65">
            <v>0</v>
          </cell>
          <cell r="EK65">
            <v>0</v>
          </cell>
          <cell r="EL65">
            <v>41709</v>
          </cell>
        </row>
        <row r="66">
          <cell r="C66" t="str">
            <v>Great Rissington Primary School</v>
          </cell>
          <cell r="D66">
            <v>2070</v>
          </cell>
          <cell r="F66" t="str">
            <v/>
          </cell>
          <cell r="G66">
            <v>0</v>
          </cell>
          <cell r="L66">
            <v>0</v>
          </cell>
          <cell r="M66">
            <v>0</v>
          </cell>
          <cell r="N66">
            <v>0</v>
          </cell>
          <cell r="S66">
            <v>0</v>
          </cell>
          <cell r="T66">
            <v>0</v>
          </cell>
          <cell r="X66">
            <v>14</v>
          </cell>
          <cell r="Y66">
            <v>9</v>
          </cell>
          <cell r="Z66">
            <v>11</v>
          </cell>
          <cell r="AA66">
            <v>14</v>
          </cell>
          <cell r="AB66">
            <v>18</v>
          </cell>
          <cell r="AC66">
            <v>13</v>
          </cell>
          <cell r="AD66">
            <v>12</v>
          </cell>
          <cell r="AK66">
            <v>253717</v>
          </cell>
          <cell r="AL66">
            <v>91</v>
          </cell>
          <cell r="BM66">
            <v>0</v>
          </cell>
          <cell r="BU66">
            <v>0</v>
          </cell>
          <cell r="BZ66">
            <v>0</v>
          </cell>
          <cell r="CA66">
            <v>0</v>
          </cell>
          <cell r="CH66">
            <v>0</v>
          </cell>
          <cell r="CI66">
            <v>0</v>
          </cell>
          <cell r="CJ66">
            <v>0</v>
          </cell>
          <cell r="CK66">
            <v>0</v>
          </cell>
          <cell r="CL66">
            <v>0</v>
          </cell>
          <cell r="CM66">
            <v>2484</v>
          </cell>
          <cell r="CN66">
            <v>3600</v>
          </cell>
          <cell r="CO66">
            <v>960</v>
          </cell>
          <cell r="CP66">
            <v>0</v>
          </cell>
          <cell r="CQ66">
            <v>0</v>
          </cell>
          <cell r="CR66">
            <v>7044</v>
          </cell>
          <cell r="CS66">
            <v>0</v>
          </cell>
          <cell r="CU66">
            <v>0</v>
          </cell>
          <cell r="CX66">
            <v>0</v>
          </cell>
          <cell r="CY66">
            <v>1088</v>
          </cell>
          <cell r="DA66">
            <v>1088</v>
          </cell>
          <cell r="DB66">
            <v>8736</v>
          </cell>
          <cell r="DC66">
            <v>5264</v>
          </cell>
          <cell r="DF66">
            <v>14000</v>
          </cell>
          <cell r="DG66">
            <v>0</v>
          </cell>
          <cell r="DH66">
            <v>0</v>
          </cell>
          <cell r="DI66">
            <v>0</v>
          </cell>
          <cell r="DJ66">
            <v>23351</v>
          </cell>
          <cell r="DK66">
            <v>0</v>
          </cell>
          <cell r="DL66">
            <v>984</v>
          </cell>
          <cell r="DM66">
            <v>13637</v>
          </cell>
          <cell r="DN66">
            <v>0</v>
          </cell>
          <cell r="DO66">
            <v>0</v>
          </cell>
          <cell r="DP66">
            <v>0</v>
          </cell>
          <cell r="DQ66">
            <v>37972</v>
          </cell>
          <cell r="DR66">
            <v>0</v>
          </cell>
          <cell r="DT66">
            <v>0</v>
          </cell>
          <cell r="DU66">
            <v>1300</v>
          </cell>
          <cell r="DV66">
            <v>46</v>
          </cell>
          <cell r="DW66">
            <v>1346</v>
          </cell>
          <cell r="EA66">
            <v>0</v>
          </cell>
          <cell r="EB66">
            <v>7588</v>
          </cell>
          <cell r="EC66">
            <v>0</v>
          </cell>
          <cell r="ED66">
            <v>322755</v>
          </cell>
          <cell r="EF66">
            <v>91</v>
          </cell>
          <cell r="EG66">
            <v>3546.7582417582416</v>
          </cell>
          <cell r="EH66" t="str">
            <v>No Variation Applied</v>
          </cell>
          <cell r="EI66">
            <v>2450</v>
          </cell>
          <cell r="EJ66">
            <v>0</v>
          </cell>
          <cell r="EK66">
            <v>0</v>
          </cell>
          <cell r="EL66">
            <v>7044</v>
          </cell>
        </row>
        <row r="67">
          <cell r="C67" t="str">
            <v>Sharpness Primary School</v>
          </cell>
          <cell r="D67">
            <v>2072</v>
          </cell>
          <cell r="F67" t="str">
            <v/>
          </cell>
          <cell r="G67">
            <v>0</v>
          </cell>
          <cell r="L67">
            <v>0</v>
          </cell>
          <cell r="M67">
            <v>0</v>
          </cell>
          <cell r="N67">
            <v>0</v>
          </cell>
          <cell r="S67">
            <v>0</v>
          </cell>
          <cell r="T67">
            <v>0</v>
          </cell>
          <cell r="X67">
            <v>11</v>
          </cell>
          <cell r="Y67">
            <v>10</v>
          </cell>
          <cell r="Z67">
            <v>14</v>
          </cell>
          <cell r="AA67">
            <v>12</v>
          </cell>
          <cell r="AB67">
            <v>7</v>
          </cell>
          <cell r="AC67">
            <v>17</v>
          </cell>
          <cell r="AD67">
            <v>19</v>
          </cell>
          <cell r="AK67">
            <v>253143</v>
          </cell>
          <cell r="AL67">
            <v>90</v>
          </cell>
          <cell r="BM67">
            <v>0</v>
          </cell>
          <cell r="BU67">
            <v>0</v>
          </cell>
          <cell r="BZ67">
            <v>0</v>
          </cell>
          <cell r="CA67">
            <v>0</v>
          </cell>
          <cell r="CH67">
            <v>0</v>
          </cell>
          <cell r="CI67">
            <v>6877</v>
          </cell>
          <cell r="CJ67">
            <v>0</v>
          </cell>
          <cell r="CK67">
            <v>47937</v>
          </cell>
          <cell r="CL67">
            <v>0</v>
          </cell>
          <cell r="CM67">
            <v>17388</v>
          </cell>
          <cell r="CN67">
            <v>2400</v>
          </cell>
          <cell r="CO67">
            <v>960</v>
          </cell>
          <cell r="CP67">
            <v>0</v>
          </cell>
          <cell r="CQ67">
            <v>0</v>
          </cell>
          <cell r="CR67">
            <v>75562</v>
          </cell>
          <cell r="CS67">
            <v>0</v>
          </cell>
          <cell r="CU67">
            <v>0</v>
          </cell>
          <cell r="CX67">
            <v>0</v>
          </cell>
          <cell r="CY67">
            <v>4896</v>
          </cell>
          <cell r="DA67">
            <v>4896</v>
          </cell>
          <cell r="DB67">
            <v>14560</v>
          </cell>
          <cell r="DC67">
            <v>5687</v>
          </cell>
          <cell r="DF67">
            <v>20247</v>
          </cell>
          <cell r="DG67">
            <v>0</v>
          </cell>
          <cell r="DH67">
            <v>0</v>
          </cell>
          <cell r="DI67">
            <v>0</v>
          </cell>
          <cell r="DJ67">
            <v>23351</v>
          </cell>
          <cell r="DK67">
            <v>0</v>
          </cell>
          <cell r="DL67">
            <v>2952</v>
          </cell>
          <cell r="DM67">
            <v>13882</v>
          </cell>
          <cell r="DN67">
            <v>0</v>
          </cell>
          <cell r="DO67">
            <v>0</v>
          </cell>
          <cell r="DP67">
            <v>0</v>
          </cell>
          <cell r="DQ67">
            <v>40185</v>
          </cell>
          <cell r="DR67">
            <v>0</v>
          </cell>
          <cell r="DT67">
            <v>0</v>
          </cell>
          <cell r="DU67">
            <v>0</v>
          </cell>
          <cell r="DV67">
            <v>0</v>
          </cell>
          <cell r="DW67">
            <v>0</v>
          </cell>
          <cell r="EA67">
            <v>0</v>
          </cell>
          <cell r="EB67">
            <v>3476</v>
          </cell>
          <cell r="EC67">
            <v>0</v>
          </cell>
          <cell r="ED67">
            <v>397509</v>
          </cell>
          <cell r="EF67">
            <v>90</v>
          </cell>
          <cell r="EG67">
            <v>4416.7666666666664</v>
          </cell>
          <cell r="EH67" t="str">
            <v>No Variation Applied</v>
          </cell>
          <cell r="EI67">
            <v>13450</v>
          </cell>
          <cell r="EJ67">
            <v>0</v>
          </cell>
          <cell r="EK67">
            <v>0</v>
          </cell>
          <cell r="EL67">
            <v>75562</v>
          </cell>
        </row>
        <row r="68">
          <cell r="C68" t="str">
            <v>Kemble Primary School</v>
          </cell>
          <cell r="D68">
            <v>2073</v>
          </cell>
          <cell r="F68" t="str">
            <v/>
          </cell>
          <cell r="G68">
            <v>0</v>
          </cell>
          <cell r="L68">
            <v>0</v>
          </cell>
          <cell r="M68">
            <v>0</v>
          </cell>
          <cell r="N68">
            <v>0</v>
          </cell>
          <cell r="S68">
            <v>0</v>
          </cell>
          <cell r="T68">
            <v>0</v>
          </cell>
          <cell r="X68">
            <v>11</v>
          </cell>
          <cell r="Y68">
            <v>8</v>
          </cell>
          <cell r="Z68">
            <v>13</v>
          </cell>
          <cell r="AA68">
            <v>11</v>
          </cell>
          <cell r="AB68">
            <v>18</v>
          </cell>
          <cell r="AC68">
            <v>14</v>
          </cell>
          <cell r="AD68">
            <v>11</v>
          </cell>
          <cell r="AK68">
            <v>239758</v>
          </cell>
          <cell r="AL68">
            <v>86</v>
          </cell>
          <cell r="BM68">
            <v>0</v>
          </cell>
          <cell r="BU68">
            <v>0</v>
          </cell>
          <cell r="BZ68">
            <v>0</v>
          </cell>
          <cell r="CA68">
            <v>0</v>
          </cell>
          <cell r="CH68">
            <v>0</v>
          </cell>
          <cell r="CI68">
            <v>1965</v>
          </cell>
          <cell r="CJ68">
            <v>0</v>
          </cell>
          <cell r="CK68">
            <v>19899</v>
          </cell>
          <cell r="CL68">
            <v>0</v>
          </cell>
          <cell r="CM68">
            <v>8694</v>
          </cell>
          <cell r="CN68">
            <v>2160</v>
          </cell>
          <cell r="CO68">
            <v>1920</v>
          </cell>
          <cell r="CP68">
            <v>960</v>
          </cell>
          <cell r="CQ68">
            <v>0</v>
          </cell>
          <cell r="CR68">
            <v>35598</v>
          </cell>
          <cell r="CS68">
            <v>0</v>
          </cell>
          <cell r="CU68">
            <v>0</v>
          </cell>
          <cell r="CX68">
            <v>0</v>
          </cell>
          <cell r="CY68">
            <v>7072</v>
          </cell>
          <cell r="DA68">
            <v>7072</v>
          </cell>
          <cell r="DB68">
            <v>10920</v>
          </cell>
          <cell r="DC68">
            <v>9743</v>
          </cell>
          <cell r="DF68">
            <v>20663</v>
          </cell>
          <cell r="DG68">
            <v>0</v>
          </cell>
          <cell r="DH68">
            <v>0</v>
          </cell>
          <cell r="DI68">
            <v>0</v>
          </cell>
          <cell r="DJ68">
            <v>23351</v>
          </cell>
          <cell r="DK68">
            <v>0</v>
          </cell>
          <cell r="DL68">
            <v>6396</v>
          </cell>
          <cell r="DM68">
            <v>13668</v>
          </cell>
          <cell r="DN68">
            <v>0</v>
          </cell>
          <cell r="DO68">
            <v>0</v>
          </cell>
          <cell r="DP68">
            <v>0</v>
          </cell>
          <cell r="DQ68">
            <v>43415</v>
          </cell>
          <cell r="DR68">
            <v>0</v>
          </cell>
          <cell r="DT68">
            <v>0</v>
          </cell>
          <cell r="DU68">
            <v>0</v>
          </cell>
          <cell r="DV68">
            <v>0</v>
          </cell>
          <cell r="DW68">
            <v>0</v>
          </cell>
          <cell r="EA68">
            <v>0</v>
          </cell>
          <cell r="EB68">
            <v>0</v>
          </cell>
          <cell r="EC68">
            <v>0</v>
          </cell>
          <cell r="ED68">
            <v>346506</v>
          </cell>
          <cell r="EF68">
            <v>86</v>
          </cell>
          <cell r="EG68">
            <v>4029.1395348837209</v>
          </cell>
          <cell r="EH68" t="str">
            <v>No Variation Applied</v>
          </cell>
          <cell r="EI68">
            <v>7800</v>
          </cell>
          <cell r="EJ68">
            <v>0</v>
          </cell>
          <cell r="EK68">
            <v>0</v>
          </cell>
          <cell r="EL68">
            <v>35598</v>
          </cell>
        </row>
        <row r="69">
          <cell r="C69" t="str">
            <v>Kingswood Primary School</v>
          </cell>
          <cell r="D69">
            <v>2075</v>
          </cell>
          <cell r="F69" t="str">
            <v/>
          </cell>
          <cell r="G69">
            <v>0</v>
          </cell>
          <cell r="L69">
            <v>0</v>
          </cell>
          <cell r="M69">
            <v>0</v>
          </cell>
          <cell r="N69">
            <v>0</v>
          </cell>
          <cell r="S69">
            <v>0</v>
          </cell>
          <cell r="T69">
            <v>0</v>
          </cell>
          <cell r="X69">
            <v>10</v>
          </cell>
          <cell r="Y69">
            <v>12</v>
          </cell>
          <cell r="Z69">
            <v>18</v>
          </cell>
          <cell r="AA69">
            <v>13</v>
          </cell>
          <cell r="AB69">
            <v>17</v>
          </cell>
          <cell r="AC69">
            <v>19</v>
          </cell>
          <cell r="AD69">
            <v>13</v>
          </cell>
          <cell r="AK69">
            <v>284450</v>
          </cell>
          <cell r="AL69">
            <v>102</v>
          </cell>
          <cell r="BM69">
            <v>0</v>
          </cell>
          <cell r="BU69">
            <v>0</v>
          </cell>
          <cell r="BZ69">
            <v>0</v>
          </cell>
          <cell r="CA69">
            <v>0</v>
          </cell>
          <cell r="CH69">
            <v>0</v>
          </cell>
          <cell r="CI69">
            <v>0</v>
          </cell>
          <cell r="CJ69">
            <v>0</v>
          </cell>
          <cell r="CK69">
            <v>5201</v>
          </cell>
          <cell r="CL69">
            <v>0</v>
          </cell>
          <cell r="CM69">
            <v>32292</v>
          </cell>
          <cell r="CN69">
            <v>2400</v>
          </cell>
          <cell r="CO69">
            <v>1440</v>
          </cell>
          <cell r="CP69">
            <v>1920</v>
          </cell>
          <cell r="CQ69">
            <v>0</v>
          </cell>
          <cell r="CR69">
            <v>43253</v>
          </cell>
          <cell r="CS69">
            <v>0</v>
          </cell>
          <cell r="CU69">
            <v>0</v>
          </cell>
          <cell r="CX69">
            <v>0</v>
          </cell>
          <cell r="CY69">
            <v>6528</v>
          </cell>
          <cell r="DA69">
            <v>6528</v>
          </cell>
          <cell r="DB69">
            <v>10920</v>
          </cell>
          <cell r="DC69">
            <v>5658</v>
          </cell>
          <cell r="DF69">
            <v>16578</v>
          </cell>
          <cell r="DG69">
            <v>0</v>
          </cell>
          <cell r="DH69">
            <v>0</v>
          </cell>
          <cell r="DI69">
            <v>0</v>
          </cell>
          <cell r="DJ69">
            <v>23351</v>
          </cell>
          <cell r="DK69">
            <v>0</v>
          </cell>
          <cell r="DL69">
            <v>5904</v>
          </cell>
          <cell r="DM69">
            <v>13713</v>
          </cell>
          <cell r="DN69">
            <v>0</v>
          </cell>
          <cell r="DO69">
            <v>0</v>
          </cell>
          <cell r="DP69">
            <v>0</v>
          </cell>
          <cell r="DQ69">
            <v>42968</v>
          </cell>
          <cell r="DR69">
            <v>0</v>
          </cell>
          <cell r="DT69">
            <v>0</v>
          </cell>
          <cell r="DU69">
            <v>0</v>
          </cell>
          <cell r="DV69">
            <v>0</v>
          </cell>
          <cell r="DW69">
            <v>0</v>
          </cell>
          <cell r="EA69">
            <v>0</v>
          </cell>
          <cell r="EB69">
            <v>0</v>
          </cell>
          <cell r="EC69">
            <v>0</v>
          </cell>
          <cell r="ED69">
            <v>393777</v>
          </cell>
          <cell r="EF69">
            <v>102</v>
          </cell>
          <cell r="EG69">
            <v>3860.5588235294117</v>
          </cell>
          <cell r="EH69" t="str">
            <v>No Variation Applied</v>
          </cell>
          <cell r="EI69">
            <v>7800</v>
          </cell>
          <cell r="EJ69">
            <v>0</v>
          </cell>
          <cell r="EK69">
            <v>0</v>
          </cell>
          <cell r="EL69">
            <v>43253</v>
          </cell>
        </row>
        <row r="70">
          <cell r="C70" t="str">
            <v>Lydbrook Primary School</v>
          </cell>
          <cell r="D70">
            <v>2077</v>
          </cell>
          <cell r="F70" t="str">
            <v/>
          </cell>
          <cell r="G70">
            <v>0</v>
          </cell>
          <cell r="L70">
            <v>0</v>
          </cell>
          <cell r="M70">
            <v>0</v>
          </cell>
          <cell r="N70">
            <v>0</v>
          </cell>
          <cell r="S70">
            <v>0</v>
          </cell>
          <cell r="T70">
            <v>0</v>
          </cell>
          <cell r="X70">
            <v>20</v>
          </cell>
          <cell r="Y70">
            <v>16</v>
          </cell>
          <cell r="Z70">
            <v>21</v>
          </cell>
          <cell r="AA70">
            <v>23</v>
          </cell>
          <cell r="AB70">
            <v>18</v>
          </cell>
          <cell r="AC70">
            <v>9</v>
          </cell>
          <cell r="AD70">
            <v>20</v>
          </cell>
          <cell r="AK70">
            <v>352775</v>
          </cell>
          <cell r="AL70">
            <v>127</v>
          </cell>
          <cell r="BM70">
            <v>0</v>
          </cell>
          <cell r="BU70">
            <v>0</v>
          </cell>
          <cell r="BZ70">
            <v>0</v>
          </cell>
          <cell r="CA70">
            <v>0</v>
          </cell>
          <cell r="CH70">
            <v>0</v>
          </cell>
          <cell r="CI70">
            <v>1965</v>
          </cell>
          <cell r="CJ70">
            <v>7200</v>
          </cell>
          <cell r="CK70">
            <v>6031</v>
          </cell>
          <cell r="CL70">
            <v>0</v>
          </cell>
          <cell r="CM70">
            <v>23598</v>
          </cell>
          <cell r="CN70">
            <v>1680</v>
          </cell>
          <cell r="CO70">
            <v>960</v>
          </cell>
          <cell r="CP70">
            <v>0</v>
          </cell>
          <cell r="CQ70">
            <v>0</v>
          </cell>
          <cell r="CR70">
            <v>41434</v>
          </cell>
          <cell r="CS70">
            <v>0</v>
          </cell>
          <cell r="CU70">
            <v>0</v>
          </cell>
          <cell r="CX70">
            <v>0</v>
          </cell>
          <cell r="CY70">
            <v>10880</v>
          </cell>
          <cell r="DA70">
            <v>10880</v>
          </cell>
          <cell r="DB70">
            <v>14560</v>
          </cell>
          <cell r="DC70">
            <v>5304</v>
          </cell>
          <cell r="DF70">
            <v>19864</v>
          </cell>
          <cell r="DG70">
            <v>0</v>
          </cell>
          <cell r="DH70">
            <v>0</v>
          </cell>
          <cell r="DI70">
            <v>0</v>
          </cell>
          <cell r="DJ70">
            <v>23351</v>
          </cell>
          <cell r="DK70">
            <v>0</v>
          </cell>
          <cell r="DL70">
            <v>6888</v>
          </cell>
          <cell r="DM70">
            <v>0</v>
          </cell>
          <cell r="DN70">
            <v>0</v>
          </cell>
          <cell r="DO70">
            <v>0</v>
          </cell>
          <cell r="DP70">
            <v>0</v>
          </cell>
          <cell r="DQ70">
            <v>30239</v>
          </cell>
          <cell r="DR70">
            <v>0</v>
          </cell>
          <cell r="DT70">
            <v>0</v>
          </cell>
          <cell r="DU70">
            <v>0</v>
          </cell>
          <cell r="DV70">
            <v>0</v>
          </cell>
          <cell r="DW70">
            <v>0</v>
          </cell>
          <cell r="EA70">
            <v>0</v>
          </cell>
          <cell r="EB70">
            <v>1300</v>
          </cell>
          <cell r="EC70">
            <v>0</v>
          </cell>
          <cell r="ED70">
            <v>456492</v>
          </cell>
          <cell r="EF70">
            <v>127</v>
          </cell>
          <cell r="EG70">
            <v>3594.4251968503936</v>
          </cell>
          <cell r="EH70" t="str">
            <v>No Variation Applied</v>
          </cell>
          <cell r="EI70">
            <v>13800</v>
          </cell>
          <cell r="EJ70">
            <v>0</v>
          </cell>
          <cell r="EK70">
            <v>0</v>
          </cell>
          <cell r="EL70">
            <v>41434</v>
          </cell>
        </row>
        <row r="71">
          <cell r="C71" t="str">
            <v>Mickleton Primary School</v>
          </cell>
          <cell r="D71">
            <v>2081</v>
          </cell>
          <cell r="F71" t="str">
            <v/>
          </cell>
          <cell r="G71">
            <v>0</v>
          </cell>
          <cell r="L71">
            <v>0</v>
          </cell>
          <cell r="M71">
            <v>0</v>
          </cell>
          <cell r="N71">
            <v>0</v>
          </cell>
          <cell r="S71">
            <v>0</v>
          </cell>
          <cell r="T71">
            <v>0</v>
          </cell>
          <cell r="X71">
            <v>17</v>
          </cell>
          <cell r="Y71">
            <v>18</v>
          </cell>
          <cell r="Z71">
            <v>12</v>
          </cell>
          <cell r="AA71">
            <v>12</v>
          </cell>
          <cell r="AB71">
            <v>10</v>
          </cell>
          <cell r="AC71">
            <v>13</v>
          </cell>
          <cell r="AD71">
            <v>16</v>
          </cell>
          <cell r="AK71">
            <v>274016</v>
          </cell>
          <cell r="AL71">
            <v>98</v>
          </cell>
          <cell r="BM71">
            <v>0</v>
          </cell>
          <cell r="BU71">
            <v>0</v>
          </cell>
          <cell r="BZ71">
            <v>0</v>
          </cell>
          <cell r="CA71">
            <v>0</v>
          </cell>
          <cell r="CH71">
            <v>0</v>
          </cell>
          <cell r="CI71">
            <v>1965</v>
          </cell>
          <cell r="CJ71">
            <v>0</v>
          </cell>
          <cell r="CK71">
            <v>17185</v>
          </cell>
          <cell r="CL71">
            <v>0</v>
          </cell>
          <cell r="CM71">
            <v>6210</v>
          </cell>
          <cell r="CN71">
            <v>3360</v>
          </cell>
          <cell r="CO71">
            <v>4800</v>
          </cell>
          <cell r="CP71">
            <v>960</v>
          </cell>
          <cell r="CQ71">
            <v>0</v>
          </cell>
          <cell r="CR71">
            <v>34480</v>
          </cell>
          <cell r="CS71">
            <v>0</v>
          </cell>
          <cell r="CU71">
            <v>0</v>
          </cell>
          <cell r="CX71">
            <v>0</v>
          </cell>
          <cell r="CY71">
            <v>4352</v>
          </cell>
          <cell r="DA71">
            <v>4352</v>
          </cell>
          <cell r="DB71">
            <v>10920</v>
          </cell>
          <cell r="DC71">
            <v>16671</v>
          </cell>
          <cell r="DF71">
            <v>27591</v>
          </cell>
          <cell r="DG71">
            <v>0</v>
          </cell>
          <cell r="DH71">
            <v>0</v>
          </cell>
          <cell r="DI71">
            <v>0</v>
          </cell>
          <cell r="DJ71">
            <v>23351</v>
          </cell>
          <cell r="DK71">
            <v>0</v>
          </cell>
          <cell r="DL71">
            <v>1476</v>
          </cell>
          <cell r="DM71">
            <v>13678</v>
          </cell>
          <cell r="DN71">
            <v>0</v>
          </cell>
          <cell r="DO71">
            <v>0</v>
          </cell>
          <cell r="DP71">
            <v>0</v>
          </cell>
          <cell r="DQ71">
            <v>38505</v>
          </cell>
          <cell r="DR71">
            <v>0</v>
          </cell>
          <cell r="DT71">
            <v>0</v>
          </cell>
          <cell r="DU71">
            <v>0</v>
          </cell>
          <cell r="DV71">
            <v>0</v>
          </cell>
          <cell r="DW71">
            <v>0</v>
          </cell>
          <cell r="EA71">
            <v>0</v>
          </cell>
          <cell r="EB71">
            <v>18</v>
          </cell>
          <cell r="EC71">
            <v>0</v>
          </cell>
          <cell r="ED71">
            <v>378962</v>
          </cell>
          <cell r="EF71">
            <v>98</v>
          </cell>
          <cell r="EG71">
            <v>3866.9591836734694</v>
          </cell>
          <cell r="EH71" t="str">
            <v>No Variation Applied</v>
          </cell>
          <cell r="EI71">
            <v>7200</v>
          </cell>
          <cell r="EJ71">
            <v>0</v>
          </cell>
          <cell r="EK71">
            <v>0</v>
          </cell>
          <cell r="EL71">
            <v>34480</v>
          </cell>
        </row>
        <row r="72">
          <cell r="C72" t="str">
            <v>Sheepscombe Primary School</v>
          </cell>
          <cell r="D72">
            <v>2084</v>
          </cell>
          <cell r="F72" t="str">
            <v/>
          </cell>
          <cell r="G72">
            <v>0</v>
          </cell>
          <cell r="L72">
            <v>0</v>
          </cell>
          <cell r="M72">
            <v>0</v>
          </cell>
          <cell r="N72">
            <v>0</v>
          </cell>
          <cell r="S72">
            <v>0</v>
          </cell>
          <cell r="T72">
            <v>0</v>
          </cell>
          <cell r="X72">
            <v>4</v>
          </cell>
          <cell r="Y72">
            <v>6</v>
          </cell>
          <cell r="Z72">
            <v>1</v>
          </cell>
          <cell r="AA72">
            <v>8</v>
          </cell>
          <cell r="AB72">
            <v>11</v>
          </cell>
          <cell r="AC72">
            <v>8</v>
          </cell>
          <cell r="AD72">
            <v>10</v>
          </cell>
          <cell r="AK72">
            <v>134442</v>
          </cell>
          <cell r="AL72">
            <v>48</v>
          </cell>
          <cell r="BM72">
            <v>0</v>
          </cell>
          <cell r="BU72">
            <v>0</v>
          </cell>
          <cell r="BZ72">
            <v>0</v>
          </cell>
          <cell r="CA72">
            <v>0</v>
          </cell>
          <cell r="CH72">
            <v>0</v>
          </cell>
          <cell r="CI72">
            <v>1965</v>
          </cell>
          <cell r="CJ72">
            <v>0</v>
          </cell>
          <cell r="CK72">
            <v>8141</v>
          </cell>
          <cell r="CL72">
            <v>0</v>
          </cell>
          <cell r="CM72">
            <v>14904</v>
          </cell>
          <cell r="CN72">
            <v>1920</v>
          </cell>
          <cell r="CO72">
            <v>480</v>
          </cell>
          <cell r="CP72">
            <v>1920</v>
          </cell>
          <cell r="CQ72">
            <v>0</v>
          </cell>
          <cell r="CR72">
            <v>29330</v>
          </cell>
          <cell r="CS72">
            <v>0</v>
          </cell>
          <cell r="CU72">
            <v>0</v>
          </cell>
          <cell r="CX72">
            <v>0</v>
          </cell>
          <cell r="CY72">
            <v>544</v>
          </cell>
          <cell r="DA72">
            <v>544</v>
          </cell>
          <cell r="DB72">
            <v>6552</v>
          </cell>
          <cell r="DC72">
            <v>1710</v>
          </cell>
          <cell r="DF72">
            <v>8262</v>
          </cell>
          <cell r="DG72">
            <v>0</v>
          </cell>
          <cell r="DH72">
            <v>0</v>
          </cell>
          <cell r="DI72">
            <v>0</v>
          </cell>
          <cell r="DJ72">
            <v>23351</v>
          </cell>
          <cell r="DK72">
            <v>0</v>
          </cell>
          <cell r="DL72">
            <v>492</v>
          </cell>
          <cell r="DM72">
            <v>28304</v>
          </cell>
          <cell r="DN72">
            <v>0</v>
          </cell>
          <cell r="DO72">
            <v>0</v>
          </cell>
          <cell r="DP72">
            <v>0</v>
          </cell>
          <cell r="DQ72">
            <v>52147</v>
          </cell>
          <cell r="DR72">
            <v>0</v>
          </cell>
          <cell r="DT72">
            <v>0</v>
          </cell>
          <cell r="DU72">
            <v>0</v>
          </cell>
          <cell r="DV72">
            <v>0</v>
          </cell>
          <cell r="DW72">
            <v>0</v>
          </cell>
          <cell r="EA72">
            <v>0</v>
          </cell>
          <cell r="EB72">
            <v>7560</v>
          </cell>
          <cell r="EC72">
            <v>0</v>
          </cell>
          <cell r="ED72">
            <v>232285</v>
          </cell>
          <cell r="EF72">
            <v>48</v>
          </cell>
          <cell r="EG72">
            <v>4839.270833333333</v>
          </cell>
          <cell r="EH72" t="str">
            <v>No Variation Applied</v>
          </cell>
          <cell r="EI72">
            <v>1800</v>
          </cell>
          <cell r="EJ72">
            <v>0</v>
          </cell>
          <cell r="EK72">
            <v>0</v>
          </cell>
          <cell r="EL72">
            <v>29330</v>
          </cell>
        </row>
        <row r="73">
          <cell r="C73" t="str">
            <v>Rodmarton School</v>
          </cell>
          <cell r="D73">
            <v>2085</v>
          </cell>
          <cell r="F73" t="str">
            <v/>
          </cell>
          <cell r="G73">
            <v>0</v>
          </cell>
          <cell r="L73">
            <v>0</v>
          </cell>
          <cell r="M73">
            <v>0</v>
          </cell>
          <cell r="N73">
            <v>0</v>
          </cell>
          <cell r="S73">
            <v>0</v>
          </cell>
          <cell r="T73">
            <v>0</v>
          </cell>
          <cell r="X73">
            <v>13</v>
          </cell>
          <cell r="Y73">
            <v>10</v>
          </cell>
          <cell r="Z73">
            <v>13</v>
          </cell>
          <cell r="AA73">
            <v>10</v>
          </cell>
          <cell r="AB73">
            <v>7</v>
          </cell>
          <cell r="AC73">
            <v>10</v>
          </cell>
          <cell r="AD73">
            <v>9</v>
          </cell>
          <cell r="AK73">
            <v>200854</v>
          </cell>
          <cell r="AL73">
            <v>72</v>
          </cell>
          <cell r="BM73">
            <v>0</v>
          </cell>
          <cell r="BU73">
            <v>0</v>
          </cell>
          <cell r="BZ73">
            <v>0</v>
          </cell>
          <cell r="CA73">
            <v>0</v>
          </cell>
          <cell r="CH73">
            <v>0</v>
          </cell>
          <cell r="CI73">
            <v>0</v>
          </cell>
          <cell r="CJ73">
            <v>0</v>
          </cell>
          <cell r="CK73">
            <v>0</v>
          </cell>
          <cell r="CL73">
            <v>0</v>
          </cell>
          <cell r="CM73">
            <v>16146</v>
          </cell>
          <cell r="CN73">
            <v>1680</v>
          </cell>
          <cell r="CO73">
            <v>2880</v>
          </cell>
          <cell r="CP73">
            <v>0</v>
          </cell>
          <cell r="CQ73">
            <v>0</v>
          </cell>
          <cell r="CR73">
            <v>20706</v>
          </cell>
          <cell r="CS73">
            <v>0</v>
          </cell>
          <cell r="CU73">
            <v>0</v>
          </cell>
          <cell r="CX73">
            <v>0</v>
          </cell>
          <cell r="CY73">
            <v>1088</v>
          </cell>
          <cell r="DA73">
            <v>1088</v>
          </cell>
          <cell r="DB73">
            <v>8008</v>
          </cell>
          <cell r="DC73">
            <v>2555</v>
          </cell>
          <cell r="DF73">
            <v>10563</v>
          </cell>
          <cell r="DG73">
            <v>0</v>
          </cell>
          <cell r="DH73">
            <v>0</v>
          </cell>
          <cell r="DI73">
            <v>0</v>
          </cell>
          <cell r="DJ73">
            <v>23351</v>
          </cell>
          <cell r="DK73">
            <v>0</v>
          </cell>
          <cell r="DL73">
            <v>0</v>
          </cell>
          <cell r="DM73">
            <v>29559</v>
          </cell>
          <cell r="DN73">
            <v>0</v>
          </cell>
          <cell r="DO73">
            <v>0</v>
          </cell>
          <cell r="DP73">
            <v>0</v>
          </cell>
          <cell r="DQ73">
            <v>52910</v>
          </cell>
          <cell r="DR73">
            <v>0</v>
          </cell>
          <cell r="DT73">
            <v>0</v>
          </cell>
          <cell r="DU73">
            <v>0</v>
          </cell>
          <cell r="DV73">
            <v>0</v>
          </cell>
          <cell r="DW73">
            <v>0</v>
          </cell>
          <cell r="EA73">
            <v>0</v>
          </cell>
          <cell r="EB73">
            <v>23666</v>
          </cell>
          <cell r="EC73">
            <v>0</v>
          </cell>
          <cell r="ED73">
            <v>309787</v>
          </cell>
          <cell r="EF73">
            <v>72</v>
          </cell>
          <cell r="EG73">
            <v>4302.5972222222226</v>
          </cell>
          <cell r="EH73" t="str">
            <v>No Variation Applied</v>
          </cell>
          <cell r="EI73">
            <v>1200</v>
          </cell>
          <cell r="EJ73">
            <v>0</v>
          </cell>
          <cell r="EK73">
            <v>0</v>
          </cell>
          <cell r="EL73">
            <v>20706</v>
          </cell>
        </row>
        <row r="74">
          <cell r="C74" t="str">
            <v>Slimbridge Primary School</v>
          </cell>
          <cell r="D74">
            <v>2086</v>
          </cell>
          <cell r="F74" t="str">
            <v/>
          </cell>
          <cell r="G74">
            <v>0</v>
          </cell>
          <cell r="L74">
            <v>0</v>
          </cell>
          <cell r="M74">
            <v>0</v>
          </cell>
          <cell r="N74">
            <v>0</v>
          </cell>
          <cell r="S74">
            <v>0</v>
          </cell>
          <cell r="T74">
            <v>0</v>
          </cell>
          <cell r="X74">
            <v>12</v>
          </cell>
          <cell r="Y74">
            <v>16</v>
          </cell>
          <cell r="Z74">
            <v>11</v>
          </cell>
          <cell r="AA74">
            <v>11</v>
          </cell>
          <cell r="AB74">
            <v>13</v>
          </cell>
          <cell r="AC74">
            <v>9</v>
          </cell>
          <cell r="AD74">
            <v>13</v>
          </cell>
          <cell r="AK74">
            <v>236506</v>
          </cell>
          <cell r="AL74">
            <v>85</v>
          </cell>
          <cell r="BM74">
            <v>0</v>
          </cell>
          <cell r="BU74">
            <v>0</v>
          </cell>
          <cell r="BZ74">
            <v>0</v>
          </cell>
          <cell r="CA74">
            <v>0</v>
          </cell>
          <cell r="CH74">
            <v>0</v>
          </cell>
          <cell r="CI74">
            <v>5895</v>
          </cell>
          <cell r="CJ74">
            <v>0</v>
          </cell>
          <cell r="CK74">
            <v>35578</v>
          </cell>
          <cell r="CL74">
            <v>0</v>
          </cell>
          <cell r="CM74">
            <v>32292</v>
          </cell>
          <cell r="CN74">
            <v>2160</v>
          </cell>
          <cell r="CO74">
            <v>0</v>
          </cell>
          <cell r="CP74">
            <v>960</v>
          </cell>
          <cell r="CQ74">
            <v>0</v>
          </cell>
          <cell r="CR74">
            <v>76885</v>
          </cell>
          <cell r="CS74">
            <v>0</v>
          </cell>
          <cell r="CU74">
            <v>0</v>
          </cell>
          <cell r="CX74">
            <v>0</v>
          </cell>
          <cell r="CY74">
            <v>2176</v>
          </cell>
          <cell r="DA74">
            <v>2176</v>
          </cell>
          <cell r="DB74">
            <v>10920</v>
          </cell>
          <cell r="DC74">
            <v>3947</v>
          </cell>
          <cell r="DF74">
            <v>14867</v>
          </cell>
          <cell r="DG74">
            <v>0</v>
          </cell>
          <cell r="DH74">
            <v>0</v>
          </cell>
          <cell r="DI74">
            <v>0</v>
          </cell>
          <cell r="DJ74">
            <v>23351</v>
          </cell>
          <cell r="DK74">
            <v>0</v>
          </cell>
          <cell r="DL74">
            <v>1476</v>
          </cell>
          <cell r="DM74">
            <v>13607</v>
          </cell>
          <cell r="DN74">
            <v>0</v>
          </cell>
          <cell r="DO74">
            <v>0</v>
          </cell>
          <cell r="DP74">
            <v>0</v>
          </cell>
          <cell r="DQ74">
            <v>38434</v>
          </cell>
          <cell r="DR74">
            <v>0</v>
          </cell>
          <cell r="DT74">
            <v>0</v>
          </cell>
          <cell r="DU74">
            <v>0</v>
          </cell>
          <cell r="DV74">
            <v>0</v>
          </cell>
          <cell r="DW74">
            <v>0</v>
          </cell>
          <cell r="EA74">
            <v>0</v>
          </cell>
          <cell r="EB74">
            <v>0</v>
          </cell>
          <cell r="EC74">
            <v>0</v>
          </cell>
          <cell r="ED74">
            <v>368868</v>
          </cell>
          <cell r="EF74">
            <v>85</v>
          </cell>
          <cell r="EG74">
            <v>4339.623529411765</v>
          </cell>
          <cell r="EH74" t="str">
            <v>No Variation Applied</v>
          </cell>
          <cell r="EI74">
            <v>6000</v>
          </cell>
          <cell r="EJ74">
            <v>0</v>
          </cell>
          <cell r="EK74">
            <v>0</v>
          </cell>
          <cell r="EL74">
            <v>76885</v>
          </cell>
        </row>
        <row r="75">
          <cell r="C75" t="str">
            <v>Tredington Community Primary School</v>
          </cell>
          <cell r="D75">
            <v>2089</v>
          </cell>
          <cell r="F75" t="str">
            <v/>
          </cell>
          <cell r="G75">
            <v>0</v>
          </cell>
          <cell r="L75">
            <v>0</v>
          </cell>
          <cell r="M75">
            <v>0</v>
          </cell>
          <cell r="N75">
            <v>0</v>
          </cell>
          <cell r="S75">
            <v>0</v>
          </cell>
          <cell r="T75">
            <v>0</v>
          </cell>
          <cell r="X75">
            <v>13</v>
          </cell>
          <cell r="Y75">
            <v>7</v>
          </cell>
          <cell r="Z75">
            <v>8</v>
          </cell>
          <cell r="AA75">
            <v>6</v>
          </cell>
          <cell r="AB75">
            <v>12</v>
          </cell>
          <cell r="AC75">
            <v>3</v>
          </cell>
          <cell r="AD75">
            <v>12</v>
          </cell>
          <cell r="AK75">
            <v>170214</v>
          </cell>
          <cell r="AL75">
            <v>61</v>
          </cell>
          <cell r="BM75">
            <v>0</v>
          </cell>
          <cell r="BU75">
            <v>0</v>
          </cell>
          <cell r="BZ75">
            <v>0</v>
          </cell>
          <cell r="CA75">
            <v>0</v>
          </cell>
          <cell r="CH75">
            <v>0</v>
          </cell>
          <cell r="CI75">
            <v>1474</v>
          </cell>
          <cell r="CJ75">
            <v>7200</v>
          </cell>
          <cell r="CK75">
            <v>7538</v>
          </cell>
          <cell r="CL75">
            <v>0</v>
          </cell>
          <cell r="CM75">
            <v>28566</v>
          </cell>
          <cell r="CN75">
            <v>2160</v>
          </cell>
          <cell r="CO75">
            <v>3360</v>
          </cell>
          <cell r="CP75">
            <v>0</v>
          </cell>
          <cell r="CQ75">
            <v>0</v>
          </cell>
          <cell r="CR75">
            <v>50298</v>
          </cell>
          <cell r="CS75">
            <v>0</v>
          </cell>
          <cell r="CU75">
            <v>0</v>
          </cell>
          <cell r="CX75">
            <v>0</v>
          </cell>
          <cell r="CY75">
            <v>9792</v>
          </cell>
          <cell r="DA75">
            <v>9792</v>
          </cell>
          <cell r="DB75">
            <v>8736</v>
          </cell>
          <cell r="DC75">
            <v>2749</v>
          </cell>
          <cell r="DF75">
            <v>11485</v>
          </cell>
          <cell r="DG75">
            <v>0</v>
          </cell>
          <cell r="DH75">
            <v>0</v>
          </cell>
          <cell r="DI75">
            <v>0</v>
          </cell>
          <cell r="DJ75">
            <v>23351</v>
          </cell>
          <cell r="DK75">
            <v>0</v>
          </cell>
          <cell r="DL75">
            <v>3936</v>
          </cell>
          <cell r="DM75">
            <v>18671</v>
          </cell>
          <cell r="DN75">
            <v>0</v>
          </cell>
          <cell r="DO75">
            <v>0</v>
          </cell>
          <cell r="DP75">
            <v>0</v>
          </cell>
          <cell r="DQ75">
            <v>45958</v>
          </cell>
          <cell r="DR75">
            <v>0</v>
          </cell>
          <cell r="DT75">
            <v>0</v>
          </cell>
          <cell r="DU75">
            <v>0</v>
          </cell>
          <cell r="DV75">
            <v>0</v>
          </cell>
          <cell r="DW75">
            <v>0</v>
          </cell>
          <cell r="EA75">
            <v>0</v>
          </cell>
          <cell r="EB75">
            <v>8738</v>
          </cell>
          <cell r="EC75">
            <v>0</v>
          </cell>
          <cell r="ED75">
            <v>296485</v>
          </cell>
          <cell r="EF75">
            <v>61</v>
          </cell>
          <cell r="EG75">
            <v>4860.4098360655735</v>
          </cell>
          <cell r="EH75" t="str">
            <v>No Variation Applied</v>
          </cell>
          <cell r="EI75">
            <v>10800</v>
          </cell>
          <cell r="EJ75">
            <v>0</v>
          </cell>
          <cell r="EK75">
            <v>0</v>
          </cell>
          <cell r="EL75">
            <v>50298</v>
          </cell>
        </row>
        <row r="76">
          <cell r="C76" t="str">
            <v>Park Junior School</v>
          </cell>
          <cell r="D76">
            <v>2090</v>
          </cell>
          <cell r="F76" t="str">
            <v/>
          </cell>
          <cell r="G76">
            <v>0</v>
          </cell>
          <cell r="L76">
            <v>0</v>
          </cell>
          <cell r="M76">
            <v>0</v>
          </cell>
          <cell r="N76">
            <v>0</v>
          </cell>
          <cell r="S76">
            <v>0</v>
          </cell>
          <cell r="T76">
            <v>0</v>
          </cell>
          <cell r="X76">
            <v>0</v>
          </cell>
          <cell r="Y76">
            <v>0</v>
          </cell>
          <cell r="Z76">
            <v>0</v>
          </cell>
          <cell r="AA76">
            <v>47</v>
          </cell>
          <cell r="AB76">
            <v>65</v>
          </cell>
          <cell r="AC76">
            <v>39</v>
          </cell>
          <cell r="AD76">
            <v>56</v>
          </cell>
          <cell r="AK76">
            <v>581225</v>
          </cell>
          <cell r="AL76">
            <v>207</v>
          </cell>
          <cell r="BM76">
            <v>0</v>
          </cell>
          <cell r="BU76">
            <v>0</v>
          </cell>
          <cell r="BZ76">
            <v>0</v>
          </cell>
          <cell r="CA76">
            <v>0</v>
          </cell>
          <cell r="CH76">
            <v>0</v>
          </cell>
          <cell r="CI76">
            <v>7533</v>
          </cell>
          <cell r="CJ76">
            <v>600</v>
          </cell>
          <cell r="CK76">
            <v>43566</v>
          </cell>
          <cell r="CL76">
            <v>0</v>
          </cell>
          <cell r="CM76">
            <v>19872</v>
          </cell>
          <cell r="CN76">
            <v>9120</v>
          </cell>
          <cell r="CO76">
            <v>5760</v>
          </cell>
          <cell r="CP76">
            <v>2880</v>
          </cell>
          <cell r="CQ76">
            <v>0</v>
          </cell>
          <cell r="CR76">
            <v>89331</v>
          </cell>
          <cell r="CS76">
            <v>0</v>
          </cell>
          <cell r="CU76">
            <v>0</v>
          </cell>
          <cell r="CX76">
            <v>0</v>
          </cell>
          <cell r="CY76">
            <v>20128</v>
          </cell>
          <cell r="DA76">
            <v>20128</v>
          </cell>
          <cell r="DB76">
            <v>24960</v>
          </cell>
          <cell r="DC76">
            <v>13531</v>
          </cell>
          <cell r="DF76">
            <v>38491</v>
          </cell>
          <cell r="DG76">
            <v>0</v>
          </cell>
          <cell r="DH76">
            <v>0</v>
          </cell>
          <cell r="DI76">
            <v>0</v>
          </cell>
          <cell r="DJ76">
            <v>23351</v>
          </cell>
          <cell r="DK76">
            <v>0</v>
          </cell>
          <cell r="DL76">
            <v>12300</v>
          </cell>
          <cell r="DM76">
            <v>0</v>
          </cell>
          <cell r="DN76">
            <v>0</v>
          </cell>
          <cell r="DO76">
            <v>0</v>
          </cell>
          <cell r="DP76">
            <v>0</v>
          </cell>
          <cell r="DQ76">
            <v>35651</v>
          </cell>
          <cell r="DR76">
            <v>0</v>
          </cell>
          <cell r="DT76">
            <v>0</v>
          </cell>
          <cell r="DU76">
            <v>0</v>
          </cell>
          <cell r="DV76">
            <v>0</v>
          </cell>
          <cell r="DW76">
            <v>0</v>
          </cell>
          <cell r="EA76">
            <v>0</v>
          </cell>
          <cell r="EB76">
            <v>3334</v>
          </cell>
          <cell r="EC76">
            <v>0</v>
          </cell>
          <cell r="ED76">
            <v>768160</v>
          </cell>
          <cell r="EF76">
            <v>207</v>
          </cell>
          <cell r="EG76">
            <v>3710.9178743961352</v>
          </cell>
          <cell r="EH76" t="str">
            <v>No Variation Applied</v>
          </cell>
          <cell r="EI76">
            <v>36600</v>
          </cell>
          <cell r="EJ76">
            <v>0</v>
          </cell>
          <cell r="EK76">
            <v>0</v>
          </cell>
          <cell r="EL76">
            <v>89331</v>
          </cell>
        </row>
        <row r="77">
          <cell r="C77" t="str">
            <v>Stow-on-the-Wold Primary School</v>
          </cell>
          <cell r="D77">
            <v>2091</v>
          </cell>
          <cell r="E77" t="str">
            <v>Converter</v>
          </cell>
          <cell r="F77">
            <v>41153</v>
          </cell>
          <cell r="G77">
            <v>0</v>
          </cell>
          <cell r="L77">
            <v>0</v>
          </cell>
          <cell r="M77">
            <v>0</v>
          </cell>
          <cell r="N77">
            <v>0</v>
          </cell>
          <cell r="S77">
            <v>0</v>
          </cell>
          <cell r="T77">
            <v>0</v>
          </cell>
          <cell r="X77">
            <v>20</v>
          </cell>
          <cell r="Y77">
            <v>20</v>
          </cell>
          <cell r="Z77">
            <v>20</v>
          </cell>
          <cell r="AA77">
            <v>17</v>
          </cell>
          <cell r="AB77">
            <v>16</v>
          </cell>
          <cell r="AC77">
            <v>9</v>
          </cell>
          <cell r="AD77">
            <v>15</v>
          </cell>
          <cell r="AK77">
            <v>324600</v>
          </cell>
          <cell r="AL77">
            <v>117</v>
          </cell>
          <cell r="BM77">
            <v>0</v>
          </cell>
          <cell r="BU77">
            <v>0</v>
          </cell>
          <cell r="BZ77">
            <v>0</v>
          </cell>
          <cell r="CA77">
            <v>0</v>
          </cell>
          <cell r="CH77">
            <v>0</v>
          </cell>
          <cell r="CI77">
            <v>0</v>
          </cell>
          <cell r="CJ77">
            <v>0</v>
          </cell>
          <cell r="CK77">
            <v>3015</v>
          </cell>
          <cell r="CL77">
            <v>0</v>
          </cell>
          <cell r="CM77">
            <v>40986</v>
          </cell>
          <cell r="CN77">
            <v>5520</v>
          </cell>
          <cell r="CO77">
            <v>1440</v>
          </cell>
          <cell r="CP77">
            <v>960</v>
          </cell>
          <cell r="CQ77">
            <v>0</v>
          </cell>
          <cell r="CR77">
            <v>51921</v>
          </cell>
          <cell r="CS77">
            <v>0</v>
          </cell>
          <cell r="CU77">
            <v>0</v>
          </cell>
          <cell r="CX77">
            <v>0</v>
          </cell>
          <cell r="CY77">
            <v>7072</v>
          </cell>
          <cell r="DA77">
            <v>7072</v>
          </cell>
          <cell r="DB77">
            <v>14560</v>
          </cell>
          <cell r="DC77">
            <v>14491</v>
          </cell>
          <cell r="DF77">
            <v>29051</v>
          </cell>
          <cell r="DG77">
            <v>0</v>
          </cell>
          <cell r="DH77">
            <v>0</v>
          </cell>
          <cell r="DI77">
            <v>0</v>
          </cell>
          <cell r="DJ77">
            <v>23351</v>
          </cell>
          <cell r="DK77">
            <v>0</v>
          </cell>
          <cell r="DL77">
            <v>6396</v>
          </cell>
          <cell r="DM77">
            <v>4501</v>
          </cell>
          <cell r="DN77">
            <v>0</v>
          </cell>
          <cell r="DO77">
            <v>0</v>
          </cell>
          <cell r="DP77">
            <v>0</v>
          </cell>
          <cell r="DQ77">
            <v>34248</v>
          </cell>
          <cell r="DR77">
            <v>0</v>
          </cell>
          <cell r="DT77">
            <v>0</v>
          </cell>
          <cell r="DU77">
            <v>0</v>
          </cell>
          <cell r="DV77">
            <v>0</v>
          </cell>
          <cell r="DW77">
            <v>0</v>
          </cell>
          <cell r="EA77">
            <v>0</v>
          </cell>
          <cell r="EB77">
            <v>0</v>
          </cell>
          <cell r="EC77">
            <v>0</v>
          </cell>
          <cell r="ED77">
            <v>446892</v>
          </cell>
          <cell r="EF77">
            <v>117</v>
          </cell>
          <cell r="EG77">
            <v>3819.5897435897436</v>
          </cell>
          <cell r="EH77" t="str">
            <v>No Variation Applied</v>
          </cell>
          <cell r="EI77">
            <v>10800</v>
          </cell>
          <cell r="EJ77">
            <v>0</v>
          </cell>
          <cell r="EK77">
            <v>0</v>
          </cell>
          <cell r="EL77">
            <v>51921</v>
          </cell>
        </row>
        <row r="78">
          <cell r="C78" t="str">
            <v>Stroud Valley Community Primary School</v>
          </cell>
          <cell r="D78">
            <v>2094</v>
          </cell>
          <cell r="F78" t="str">
            <v/>
          </cell>
          <cell r="G78">
            <v>0</v>
          </cell>
          <cell r="L78">
            <v>0</v>
          </cell>
          <cell r="M78">
            <v>0</v>
          </cell>
          <cell r="N78">
            <v>0</v>
          </cell>
          <cell r="S78">
            <v>0</v>
          </cell>
          <cell r="T78">
            <v>0</v>
          </cell>
          <cell r="X78">
            <v>36</v>
          </cell>
          <cell r="Y78">
            <v>37</v>
          </cell>
          <cell r="Z78">
            <v>26</v>
          </cell>
          <cell r="AA78">
            <v>35</v>
          </cell>
          <cell r="AB78">
            <v>30</v>
          </cell>
          <cell r="AC78">
            <v>28</v>
          </cell>
          <cell r="AD78">
            <v>36</v>
          </cell>
          <cell r="AK78">
            <v>636148</v>
          </cell>
          <cell r="AL78">
            <v>228</v>
          </cell>
          <cell r="BM78">
            <v>0</v>
          </cell>
          <cell r="BU78">
            <v>0</v>
          </cell>
          <cell r="BZ78">
            <v>0</v>
          </cell>
          <cell r="CA78">
            <v>0</v>
          </cell>
          <cell r="CH78">
            <v>0</v>
          </cell>
          <cell r="CI78">
            <v>2947</v>
          </cell>
          <cell r="CJ78">
            <v>0</v>
          </cell>
          <cell r="CK78">
            <v>23017</v>
          </cell>
          <cell r="CL78">
            <v>0</v>
          </cell>
          <cell r="CM78">
            <v>72036</v>
          </cell>
          <cell r="CN78">
            <v>6720</v>
          </cell>
          <cell r="CO78">
            <v>2880</v>
          </cell>
          <cell r="CP78">
            <v>3840</v>
          </cell>
          <cell r="CQ78">
            <v>0</v>
          </cell>
          <cell r="CR78">
            <v>111440</v>
          </cell>
          <cell r="CS78">
            <v>0</v>
          </cell>
          <cell r="CU78">
            <v>0</v>
          </cell>
          <cell r="CX78">
            <v>0</v>
          </cell>
          <cell r="CY78">
            <v>21216</v>
          </cell>
          <cell r="DA78">
            <v>21216</v>
          </cell>
          <cell r="DB78">
            <v>26936</v>
          </cell>
          <cell r="DC78">
            <v>24248</v>
          </cell>
          <cell r="DF78">
            <v>51184</v>
          </cell>
          <cell r="DG78">
            <v>0</v>
          </cell>
          <cell r="DH78">
            <v>0</v>
          </cell>
          <cell r="DI78">
            <v>0</v>
          </cell>
          <cell r="DJ78">
            <v>23351</v>
          </cell>
          <cell r="DK78">
            <v>0</v>
          </cell>
          <cell r="DL78">
            <v>15744</v>
          </cell>
          <cell r="DM78">
            <v>0</v>
          </cell>
          <cell r="DN78">
            <v>0</v>
          </cell>
          <cell r="DO78">
            <v>0</v>
          </cell>
          <cell r="DP78">
            <v>0</v>
          </cell>
          <cell r="DQ78">
            <v>39095</v>
          </cell>
          <cell r="DR78">
            <v>0</v>
          </cell>
          <cell r="DT78">
            <v>0</v>
          </cell>
          <cell r="DU78">
            <v>0</v>
          </cell>
          <cell r="DV78">
            <v>0</v>
          </cell>
          <cell r="DW78">
            <v>0</v>
          </cell>
          <cell r="EA78">
            <v>0</v>
          </cell>
          <cell r="EB78">
            <v>686</v>
          </cell>
          <cell r="EC78">
            <v>0</v>
          </cell>
          <cell r="ED78">
            <v>859769</v>
          </cell>
          <cell r="EF78">
            <v>228</v>
          </cell>
          <cell r="EG78">
            <v>3770.9166666666665</v>
          </cell>
          <cell r="EH78" t="str">
            <v>No Variation Applied</v>
          </cell>
          <cell r="EI78">
            <v>40800</v>
          </cell>
          <cell r="EJ78">
            <v>0</v>
          </cell>
          <cell r="EK78">
            <v>0</v>
          </cell>
          <cell r="EL78">
            <v>111440</v>
          </cell>
        </row>
        <row r="79">
          <cell r="C79" t="str">
            <v>Parliament Primary School</v>
          </cell>
          <cell r="D79">
            <v>2096</v>
          </cell>
          <cell r="F79" t="str">
            <v/>
          </cell>
          <cell r="G79">
            <v>0</v>
          </cell>
          <cell r="L79">
            <v>0</v>
          </cell>
          <cell r="M79">
            <v>0</v>
          </cell>
          <cell r="N79">
            <v>0</v>
          </cell>
          <cell r="S79">
            <v>0</v>
          </cell>
          <cell r="T79">
            <v>0</v>
          </cell>
          <cell r="X79">
            <v>13</v>
          </cell>
          <cell r="Y79">
            <v>16</v>
          </cell>
          <cell r="Z79">
            <v>9</v>
          </cell>
          <cell r="AA79">
            <v>17</v>
          </cell>
          <cell r="AB79">
            <v>11</v>
          </cell>
          <cell r="AC79">
            <v>13</v>
          </cell>
          <cell r="AD79">
            <v>14</v>
          </cell>
          <cell r="AK79">
            <v>259434</v>
          </cell>
          <cell r="AL79">
            <v>93</v>
          </cell>
          <cell r="BM79">
            <v>0</v>
          </cell>
          <cell r="BU79">
            <v>0</v>
          </cell>
          <cell r="BZ79">
            <v>0</v>
          </cell>
          <cell r="CA79">
            <v>0</v>
          </cell>
          <cell r="CH79">
            <v>0</v>
          </cell>
          <cell r="CI79">
            <v>0</v>
          </cell>
          <cell r="CJ79">
            <v>0</v>
          </cell>
          <cell r="CK79">
            <v>4221</v>
          </cell>
          <cell r="CL79">
            <v>0</v>
          </cell>
          <cell r="CM79">
            <v>32292</v>
          </cell>
          <cell r="CN79">
            <v>1440</v>
          </cell>
          <cell r="CO79">
            <v>5760</v>
          </cell>
          <cell r="CP79">
            <v>960</v>
          </cell>
          <cell r="CQ79">
            <v>0</v>
          </cell>
          <cell r="CR79">
            <v>44673</v>
          </cell>
          <cell r="CS79">
            <v>0</v>
          </cell>
          <cell r="CU79">
            <v>0</v>
          </cell>
          <cell r="CX79">
            <v>0</v>
          </cell>
          <cell r="CY79">
            <v>14144</v>
          </cell>
          <cell r="DA79">
            <v>14144</v>
          </cell>
          <cell r="DB79">
            <v>21840</v>
          </cell>
          <cell r="DC79">
            <v>15047</v>
          </cell>
          <cell r="DF79">
            <v>36887</v>
          </cell>
          <cell r="DG79">
            <v>0</v>
          </cell>
          <cell r="DH79">
            <v>0</v>
          </cell>
          <cell r="DI79">
            <v>0</v>
          </cell>
          <cell r="DJ79">
            <v>23351</v>
          </cell>
          <cell r="DK79">
            <v>0</v>
          </cell>
          <cell r="DL79">
            <v>8856</v>
          </cell>
          <cell r="DM79">
            <v>13667</v>
          </cell>
          <cell r="DN79">
            <v>0</v>
          </cell>
          <cell r="DO79">
            <v>0</v>
          </cell>
          <cell r="DP79">
            <v>0</v>
          </cell>
          <cell r="DQ79">
            <v>45874</v>
          </cell>
          <cell r="DR79">
            <v>0</v>
          </cell>
          <cell r="DT79">
            <v>0</v>
          </cell>
          <cell r="DU79">
            <v>0</v>
          </cell>
          <cell r="DV79">
            <v>0</v>
          </cell>
          <cell r="DW79">
            <v>0</v>
          </cell>
          <cell r="EA79">
            <v>0</v>
          </cell>
          <cell r="EB79">
            <v>21039</v>
          </cell>
          <cell r="EC79">
            <v>0</v>
          </cell>
          <cell r="ED79">
            <v>422051</v>
          </cell>
          <cell r="EF79">
            <v>93</v>
          </cell>
          <cell r="EG79">
            <v>4538.1827956989246</v>
          </cell>
          <cell r="EH79" t="str">
            <v>No Variation Applied</v>
          </cell>
          <cell r="EI79">
            <v>22200</v>
          </cell>
          <cell r="EJ79">
            <v>0</v>
          </cell>
          <cell r="EK79">
            <v>0</v>
          </cell>
          <cell r="EL79">
            <v>44673</v>
          </cell>
        </row>
        <row r="80">
          <cell r="C80" t="str">
            <v>Uplands Community Primary School</v>
          </cell>
          <cell r="D80">
            <v>2097</v>
          </cell>
          <cell r="F80" t="str">
            <v/>
          </cell>
          <cell r="G80">
            <v>0</v>
          </cell>
          <cell r="L80">
            <v>0</v>
          </cell>
          <cell r="M80">
            <v>0</v>
          </cell>
          <cell r="N80">
            <v>0</v>
          </cell>
          <cell r="S80">
            <v>0</v>
          </cell>
          <cell r="T80">
            <v>0</v>
          </cell>
          <cell r="X80">
            <v>16</v>
          </cell>
          <cell r="Y80">
            <v>15</v>
          </cell>
          <cell r="Z80">
            <v>15</v>
          </cell>
          <cell r="AA80">
            <v>15</v>
          </cell>
          <cell r="AB80">
            <v>18</v>
          </cell>
          <cell r="AC80">
            <v>15</v>
          </cell>
          <cell r="AD80">
            <v>14</v>
          </cell>
          <cell r="AK80">
            <v>300863</v>
          </cell>
          <cell r="AL80">
            <v>108</v>
          </cell>
          <cell r="BM80">
            <v>0</v>
          </cell>
          <cell r="BU80">
            <v>0</v>
          </cell>
          <cell r="BZ80">
            <v>0</v>
          </cell>
          <cell r="CA80">
            <v>0</v>
          </cell>
          <cell r="CH80">
            <v>0</v>
          </cell>
          <cell r="CI80">
            <v>0</v>
          </cell>
          <cell r="CJ80">
            <v>0</v>
          </cell>
          <cell r="CK80">
            <v>0</v>
          </cell>
          <cell r="CL80">
            <v>0</v>
          </cell>
          <cell r="CM80">
            <v>31050</v>
          </cell>
          <cell r="CN80">
            <v>4560</v>
          </cell>
          <cell r="CO80">
            <v>960</v>
          </cell>
          <cell r="CP80">
            <v>0</v>
          </cell>
          <cell r="CQ80">
            <v>0</v>
          </cell>
          <cell r="CR80">
            <v>36570</v>
          </cell>
          <cell r="CS80">
            <v>0</v>
          </cell>
          <cell r="CU80">
            <v>0</v>
          </cell>
          <cell r="CX80">
            <v>0</v>
          </cell>
          <cell r="CY80">
            <v>3264</v>
          </cell>
          <cell r="DA80">
            <v>3264</v>
          </cell>
          <cell r="DB80">
            <v>10920</v>
          </cell>
          <cell r="DC80">
            <v>4287</v>
          </cell>
          <cell r="DF80">
            <v>15207</v>
          </cell>
          <cell r="DG80">
            <v>0</v>
          </cell>
          <cell r="DH80">
            <v>0</v>
          </cell>
          <cell r="DI80">
            <v>0</v>
          </cell>
          <cell r="DJ80">
            <v>23351</v>
          </cell>
          <cell r="DK80">
            <v>0</v>
          </cell>
          <cell r="DL80">
            <v>2952</v>
          </cell>
          <cell r="DM80">
            <v>18167</v>
          </cell>
          <cell r="DN80">
            <v>0</v>
          </cell>
          <cell r="DO80">
            <v>0</v>
          </cell>
          <cell r="DP80">
            <v>0</v>
          </cell>
          <cell r="DQ80">
            <v>44470</v>
          </cell>
          <cell r="DR80">
            <v>0</v>
          </cell>
          <cell r="DT80">
            <v>0</v>
          </cell>
          <cell r="DU80">
            <v>0</v>
          </cell>
          <cell r="DV80">
            <v>0</v>
          </cell>
          <cell r="DW80">
            <v>0</v>
          </cell>
          <cell r="EA80">
            <v>0</v>
          </cell>
          <cell r="EB80">
            <v>7458</v>
          </cell>
          <cell r="EC80">
            <v>0</v>
          </cell>
          <cell r="ED80">
            <v>407832</v>
          </cell>
          <cell r="EF80">
            <v>108</v>
          </cell>
          <cell r="EG80">
            <v>3776.2222222222222</v>
          </cell>
          <cell r="EH80" t="str">
            <v>No Variation Applied</v>
          </cell>
          <cell r="EI80">
            <v>5400</v>
          </cell>
          <cell r="EJ80">
            <v>0</v>
          </cell>
          <cell r="EK80">
            <v>0</v>
          </cell>
          <cell r="EL80">
            <v>36570</v>
          </cell>
        </row>
        <row r="81">
          <cell r="C81" t="str">
            <v>Thrupp School</v>
          </cell>
          <cell r="D81">
            <v>2098</v>
          </cell>
          <cell r="F81" t="str">
            <v/>
          </cell>
          <cell r="G81">
            <v>0</v>
          </cell>
          <cell r="L81">
            <v>0</v>
          </cell>
          <cell r="M81">
            <v>0</v>
          </cell>
          <cell r="N81">
            <v>0</v>
          </cell>
          <cell r="S81">
            <v>0</v>
          </cell>
          <cell r="T81">
            <v>0</v>
          </cell>
          <cell r="X81">
            <v>16</v>
          </cell>
          <cell r="Y81">
            <v>18</v>
          </cell>
          <cell r="Z81">
            <v>16</v>
          </cell>
          <cell r="AA81">
            <v>19</v>
          </cell>
          <cell r="AB81">
            <v>17</v>
          </cell>
          <cell r="AC81">
            <v>22</v>
          </cell>
          <cell r="AD81">
            <v>18</v>
          </cell>
          <cell r="AK81">
            <v>352048</v>
          </cell>
          <cell r="AL81">
            <v>126</v>
          </cell>
          <cell r="BM81">
            <v>0</v>
          </cell>
          <cell r="BU81">
            <v>0</v>
          </cell>
          <cell r="BZ81">
            <v>0</v>
          </cell>
          <cell r="CA81">
            <v>0</v>
          </cell>
          <cell r="CH81">
            <v>0</v>
          </cell>
          <cell r="CI81">
            <v>2947</v>
          </cell>
          <cell r="CJ81">
            <v>26000</v>
          </cell>
          <cell r="CK81">
            <v>6281</v>
          </cell>
          <cell r="CL81">
            <v>0</v>
          </cell>
          <cell r="CM81">
            <v>26082</v>
          </cell>
          <cell r="CN81">
            <v>4800</v>
          </cell>
          <cell r="CO81">
            <v>960</v>
          </cell>
          <cell r="CP81">
            <v>0</v>
          </cell>
          <cell r="CQ81">
            <v>0</v>
          </cell>
          <cell r="CR81">
            <v>67070</v>
          </cell>
          <cell r="CS81">
            <v>0</v>
          </cell>
          <cell r="CU81">
            <v>0</v>
          </cell>
          <cell r="CX81">
            <v>0</v>
          </cell>
          <cell r="CY81">
            <v>2176</v>
          </cell>
          <cell r="DA81">
            <v>2176</v>
          </cell>
          <cell r="DB81">
            <v>12376</v>
          </cell>
          <cell r="DC81">
            <v>3191</v>
          </cell>
          <cell r="DF81">
            <v>15567</v>
          </cell>
          <cell r="DG81">
            <v>0</v>
          </cell>
          <cell r="DH81">
            <v>0</v>
          </cell>
          <cell r="DI81">
            <v>0</v>
          </cell>
          <cell r="DJ81">
            <v>23351</v>
          </cell>
          <cell r="DK81">
            <v>0</v>
          </cell>
          <cell r="DL81">
            <v>1968</v>
          </cell>
          <cell r="DM81">
            <v>0</v>
          </cell>
          <cell r="DN81">
            <v>0</v>
          </cell>
          <cell r="DO81">
            <v>0</v>
          </cell>
          <cell r="DP81">
            <v>0</v>
          </cell>
          <cell r="DQ81">
            <v>25319</v>
          </cell>
          <cell r="DR81">
            <v>0</v>
          </cell>
          <cell r="DT81">
            <v>0</v>
          </cell>
          <cell r="DU81">
            <v>0</v>
          </cell>
          <cell r="DV81">
            <v>0</v>
          </cell>
          <cell r="DW81">
            <v>0</v>
          </cell>
          <cell r="EA81">
            <v>0</v>
          </cell>
          <cell r="EB81">
            <v>0</v>
          </cell>
          <cell r="EC81">
            <v>0</v>
          </cell>
          <cell r="ED81">
            <v>462180</v>
          </cell>
          <cell r="EF81">
            <v>126</v>
          </cell>
          <cell r="EG81">
            <v>3668.0952380952381</v>
          </cell>
          <cell r="EH81" t="str">
            <v>No Variation Applied</v>
          </cell>
          <cell r="EI81">
            <v>7800</v>
          </cell>
          <cell r="EJ81">
            <v>0</v>
          </cell>
          <cell r="EK81">
            <v>0</v>
          </cell>
          <cell r="EL81">
            <v>67070</v>
          </cell>
        </row>
        <row r="82">
          <cell r="C82" t="str">
            <v>Tibberton Community Primary School</v>
          </cell>
          <cell r="D82">
            <v>2099</v>
          </cell>
          <cell r="F82" t="str">
            <v/>
          </cell>
          <cell r="G82">
            <v>0</v>
          </cell>
          <cell r="L82">
            <v>0</v>
          </cell>
          <cell r="M82">
            <v>0</v>
          </cell>
          <cell r="N82">
            <v>0</v>
          </cell>
          <cell r="S82">
            <v>0</v>
          </cell>
          <cell r="T82">
            <v>0</v>
          </cell>
          <cell r="X82">
            <v>13</v>
          </cell>
          <cell r="Y82">
            <v>14</v>
          </cell>
          <cell r="Z82">
            <v>12</v>
          </cell>
          <cell r="AA82">
            <v>8</v>
          </cell>
          <cell r="AB82">
            <v>17</v>
          </cell>
          <cell r="AC82">
            <v>14</v>
          </cell>
          <cell r="AD82">
            <v>14</v>
          </cell>
          <cell r="AK82">
            <v>256969</v>
          </cell>
          <cell r="AL82">
            <v>92</v>
          </cell>
          <cell r="BM82">
            <v>0</v>
          </cell>
          <cell r="BU82">
            <v>0</v>
          </cell>
          <cell r="BZ82">
            <v>0</v>
          </cell>
          <cell r="CA82">
            <v>0</v>
          </cell>
          <cell r="CH82">
            <v>0</v>
          </cell>
          <cell r="CI82">
            <v>5895</v>
          </cell>
          <cell r="CJ82">
            <v>0</v>
          </cell>
          <cell r="CK82">
            <v>32864</v>
          </cell>
          <cell r="CL82">
            <v>0</v>
          </cell>
          <cell r="CM82">
            <v>16146</v>
          </cell>
          <cell r="CN82">
            <v>2400</v>
          </cell>
          <cell r="CO82">
            <v>960</v>
          </cell>
          <cell r="CP82">
            <v>960</v>
          </cell>
          <cell r="CQ82">
            <v>0</v>
          </cell>
          <cell r="CR82">
            <v>59225</v>
          </cell>
          <cell r="CS82">
            <v>0</v>
          </cell>
          <cell r="CU82">
            <v>0</v>
          </cell>
          <cell r="CX82">
            <v>0</v>
          </cell>
          <cell r="CY82">
            <v>1632</v>
          </cell>
          <cell r="DA82">
            <v>1632</v>
          </cell>
          <cell r="DB82">
            <v>10920</v>
          </cell>
          <cell r="DC82">
            <v>4314</v>
          </cell>
          <cell r="DF82">
            <v>15234</v>
          </cell>
          <cell r="DG82">
            <v>0</v>
          </cell>
          <cell r="DH82">
            <v>0</v>
          </cell>
          <cell r="DI82">
            <v>0</v>
          </cell>
          <cell r="DJ82">
            <v>23351</v>
          </cell>
          <cell r="DK82">
            <v>0</v>
          </cell>
          <cell r="DL82">
            <v>492</v>
          </cell>
          <cell r="DM82">
            <v>13695</v>
          </cell>
          <cell r="DN82">
            <v>0</v>
          </cell>
          <cell r="DO82">
            <v>0</v>
          </cell>
          <cell r="DP82">
            <v>0</v>
          </cell>
          <cell r="DQ82">
            <v>37538</v>
          </cell>
          <cell r="DR82">
            <v>0</v>
          </cell>
          <cell r="DT82">
            <v>0</v>
          </cell>
          <cell r="DU82">
            <v>0</v>
          </cell>
          <cell r="DV82">
            <v>0</v>
          </cell>
          <cell r="DW82">
            <v>0</v>
          </cell>
          <cell r="EA82">
            <v>0</v>
          </cell>
          <cell r="EB82">
            <v>1528</v>
          </cell>
          <cell r="EC82">
            <v>0</v>
          </cell>
          <cell r="ED82">
            <v>372126</v>
          </cell>
          <cell r="EF82">
            <v>92</v>
          </cell>
          <cell r="EG82">
            <v>4044.8478260869565</v>
          </cell>
          <cell r="EH82" t="str">
            <v>No Variation Applied</v>
          </cell>
          <cell r="EI82">
            <v>3000</v>
          </cell>
          <cell r="EJ82">
            <v>0</v>
          </cell>
          <cell r="EK82">
            <v>0</v>
          </cell>
          <cell r="EL82">
            <v>59225</v>
          </cell>
        </row>
        <row r="83">
          <cell r="C83" t="str">
            <v>Twyning School</v>
          </cell>
          <cell r="D83">
            <v>2101</v>
          </cell>
          <cell r="F83" t="str">
            <v/>
          </cell>
          <cell r="G83">
            <v>0</v>
          </cell>
          <cell r="L83">
            <v>0</v>
          </cell>
          <cell r="M83">
            <v>0</v>
          </cell>
          <cell r="N83">
            <v>0</v>
          </cell>
          <cell r="S83">
            <v>0</v>
          </cell>
          <cell r="T83">
            <v>0</v>
          </cell>
          <cell r="X83">
            <v>16</v>
          </cell>
          <cell r="Y83">
            <v>16</v>
          </cell>
          <cell r="Z83">
            <v>20</v>
          </cell>
          <cell r="AA83">
            <v>16</v>
          </cell>
          <cell r="AB83">
            <v>18</v>
          </cell>
          <cell r="AC83">
            <v>11</v>
          </cell>
          <cell r="AD83">
            <v>14</v>
          </cell>
          <cell r="AK83">
            <v>308023</v>
          </cell>
          <cell r="AL83">
            <v>111</v>
          </cell>
          <cell r="BM83">
            <v>0</v>
          </cell>
          <cell r="BU83">
            <v>0</v>
          </cell>
          <cell r="BZ83">
            <v>0</v>
          </cell>
          <cell r="CA83">
            <v>0</v>
          </cell>
          <cell r="CH83">
            <v>0</v>
          </cell>
          <cell r="CI83">
            <v>1965</v>
          </cell>
          <cell r="CJ83">
            <v>1440</v>
          </cell>
          <cell r="CK83">
            <v>15075</v>
          </cell>
          <cell r="CL83">
            <v>0</v>
          </cell>
          <cell r="CM83">
            <v>19872</v>
          </cell>
          <cell r="CN83">
            <v>2640</v>
          </cell>
          <cell r="CO83">
            <v>960</v>
          </cell>
          <cell r="CP83">
            <v>2880</v>
          </cell>
          <cell r="CQ83">
            <v>0</v>
          </cell>
          <cell r="CR83">
            <v>44832</v>
          </cell>
          <cell r="CS83">
            <v>0</v>
          </cell>
          <cell r="CU83">
            <v>0</v>
          </cell>
          <cell r="CX83">
            <v>0</v>
          </cell>
          <cell r="CY83">
            <v>2720</v>
          </cell>
          <cell r="DA83">
            <v>2720</v>
          </cell>
          <cell r="DB83">
            <v>10920</v>
          </cell>
          <cell r="DC83">
            <v>7777</v>
          </cell>
          <cell r="DF83">
            <v>18697</v>
          </cell>
          <cell r="DG83">
            <v>0</v>
          </cell>
          <cell r="DH83">
            <v>0</v>
          </cell>
          <cell r="DI83">
            <v>0</v>
          </cell>
          <cell r="DJ83">
            <v>23351</v>
          </cell>
          <cell r="DK83">
            <v>0</v>
          </cell>
          <cell r="DL83">
            <v>2460</v>
          </cell>
          <cell r="DM83">
            <v>13540</v>
          </cell>
          <cell r="DN83">
            <v>0</v>
          </cell>
          <cell r="DO83">
            <v>0</v>
          </cell>
          <cell r="DP83">
            <v>0</v>
          </cell>
          <cell r="DQ83">
            <v>39351</v>
          </cell>
          <cell r="DR83">
            <v>0</v>
          </cell>
          <cell r="DT83">
            <v>0</v>
          </cell>
          <cell r="DU83">
            <v>0</v>
          </cell>
          <cell r="DV83">
            <v>0</v>
          </cell>
          <cell r="DW83">
            <v>0</v>
          </cell>
          <cell r="EA83">
            <v>0</v>
          </cell>
          <cell r="EB83">
            <v>7105</v>
          </cell>
          <cell r="EC83">
            <v>0</v>
          </cell>
          <cell r="ED83">
            <v>420728</v>
          </cell>
          <cell r="EF83">
            <v>111</v>
          </cell>
          <cell r="EG83">
            <v>3790.3423423423424</v>
          </cell>
          <cell r="EH83" t="str">
            <v>No Variation Applied</v>
          </cell>
          <cell r="EI83">
            <v>3850</v>
          </cell>
          <cell r="EJ83">
            <v>0</v>
          </cell>
          <cell r="EK83">
            <v>0</v>
          </cell>
          <cell r="EL83">
            <v>44832</v>
          </cell>
        </row>
        <row r="84">
          <cell r="C84" t="str">
            <v>Walmore Hill Primary School</v>
          </cell>
          <cell r="D84">
            <v>2102</v>
          </cell>
          <cell r="F84" t="str">
            <v/>
          </cell>
          <cell r="G84">
            <v>0</v>
          </cell>
          <cell r="L84">
            <v>0</v>
          </cell>
          <cell r="M84">
            <v>0</v>
          </cell>
          <cell r="N84">
            <v>0</v>
          </cell>
          <cell r="S84">
            <v>0</v>
          </cell>
          <cell r="T84">
            <v>0</v>
          </cell>
          <cell r="X84">
            <v>4</v>
          </cell>
          <cell r="Y84">
            <v>2</v>
          </cell>
          <cell r="Z84">
            <v>7</v>
          </cell>
          <cell r="AA84">
            <v>7</v>
          </cell>
          <cell r="AB84">
            <v>9</v>
          </cell>
          <cell r="AC84">
            <v>5</v>
          </cell>
          <cell r="AD84">
            <v>5</v>
          </cell>
          <cell r="AK84">
            <v>108262</v>
          </cell>
          <cell r="AL84">
            <v>39</v>
          </cell>
          <cell r="BM84">
            <v>0</v>
          </cell>
          <cell r="BU84">
            <v>0</v>
          </cell>
          <cell r="BZ84">
            <v>0</v>
          </cell>
          <cell r="CA84">
            <v>0</v>
          </cell>
          <cell r="CH84">
            <v>0</v>
          </cell>
          <cell r="CI84">
            <v>0</v>
          </cell>
          <cell r="CJ84">
            <v>0</v>
          </cell>
          <cell r="CK84">
            <v>0</v>
          </cell>
          <cell r="CL84">
            <v>0</v>
          </cell>
          <cell r="CM84">
            <v>24840</v>
          </cell>
          <cell r="CN84">
            <v>2400</v>
          </cell>
          <cell r="CO84">
            <v>3360</v>
          </cell>
          <cell r="CP84">
            <v>0</v>
          </cell>
          <cell r="CQ84">
            <v>0</v>
          </cell>
          <cell r="CR84">
            <v>30600</v>
          </cell>
          <cell r="CS84">
            <v>0</v>
          </cell>
          <cell r="CU84">
            <v>0</v>
          </cell>
          <cell r="CX84">
            <v>0</v>
          </cell>
          <cell r="CY84">
            <v>1632</v>
          </cell>
          <cell r="DA84">
            <v>1632</v>
          </cell>
          <cell r="DB84">
            <v>7280</v>
          </cell>
          <cell r="DC84">
            <v>4547</v>
          </cell>
          <cell r="DF84">
            <v>11827</v>
          </cell>
          <cell r="DG84">
            <v>0</v>
          </cell>
          <cell r="DH84">
            <v>0</v>
          </cell>
          <cell r="DI84">
            <v>0</v>
          </cell>
          <cell r="DJ84">
            <v>23351</v>
          </cell>
          <cell r="DK84">
            <v>0</v>
          </cell>
          <cell r="DL84">
            <v>492</v>
          </cell>
          <cell r="DM84">
            <v>43857</v>
          </cell>
          <cell r="DN84">
            <v>0</v>
          </cell>
          <cell r="DO84">
            <v>0</v>
          </cell>
          <cell r="DP84">
            <v>0</v>
          </cell>
          <cell r="DQ84">
            <v>67700</v>
          </cell>
          <cell r="DR84">
            <v>0</v>
          </cell>
          <cell r="DT84">
            <v>0</v>
          </cell>
          <cell r="DU84">
            <v>1300</v>
          </cell>
          <cell r="DV84">
            <v>20</v>
          </cell>
          <cell r="DW84">
            <v>1320</v>
          </cell>
          <cell r="EA84">
            <v>0</v>
          </cell>
          <cell r="EB84">
            <v>0</v>
          </cell>
          <cell r="EC84">
            <v>0</v>
          </cell>
          <cell r="ED84">
            <v>221341</v>
          </cell>
          <cell r="EF84">
            <v>39</v>
          </cell>
          <cell r="EG84">
            <v>5675.4102564102568</v>
          </cell>
          <cell r="EH84" t="str">
            <v>No Variation Applied</v>
          </cell>
          <cell r="EI84">
            <v>3600</v>
          </cell>
          <cell r="EJ84">
            <v>0</v>
          </cell>
          <cell r="EK84">
            <v>0</v>
          </cell>
          <cell r="EL84">
            <v>30600</v>
          </cell>
        </row>
        <row r="85">
          <cell r="C85" t="str">
            <v>Berry Hill Primary School</v>
          </cell>
          <cell r="D85">
            <v>2103</v>
          </cell>
          <cell r="F85" t="str">
            <v/>
          </cell>
          <cell r="G85">
            <v>0</v>
          </cell>
          <cell r="L85">
            <v>0</v>
          </cell>
          <cell r="M85">
            <v>0</v>
          </cell>
          <cell r="N85">
            <v>0</v>
          </cell>
          <cell r="S85">
            <v>0</v>
          </cell>
          <cell r="T85">
            <v>0</v>
          </cell>
          <cell r="X85">
            <v>26</v>
          </cell>
          <cell r="Y85">
            <v>25</v>
          </cell>
          <cell r="Z85">
            <v>30</v>
          </cell>
          <cell r="AA85">
            <v>11</v>
          </cell>
          <cell r="AB85">
            <v>30</v>
          </cell>
          <cell r="AC85">
            <v>19</v>
          </cell>
          <cell r="AD85">
            <v>24</v>
          </cell>
          <cell r="AK85">
            <v>459583</v>
          </cell>
          <cell r="AL85">
            <v>165</v>
          </cell>
          <cell r="BM85">
            <v>0</v>
          </cell>
          <cell r="BU85">
            <v>0</v>
          </cell>
          <cell r="BZ85">
            <v>0</v>
          </cell>
          <cell r="CA85">
            <v>0</v>
          </cell>
          <cell r="CH85">
            <v>0</v>
          </cell>
          <cell r="CI85">
            <v>2947</v>
          </cell>
          <cell r="CJ85">
            <v>0</v>
          </cell>
          <cell r="CK85">
            <v>23968</v>
          </cell>
          <cell r="CL85">
            <v>0</v>
          </cell>
          <cell r="CM85">
            <v>36018</v>
          </cell>
          <cell r="CN85">
            <v>5520</v>
          </cell>
          <cell r="CO85">
            <v>8640</v>
          </cell>
          <cell r="CP85">
            <v>2880</v>
          </cell>
          <cell r="CQ85">
            <v>0</v>
          </cell>
          <cell r="CR85">
            <v>79973</v>
          </cell>
          <cell r="CS85">
            <v>0</v>
          </cell>
          <cell r="CU85">
            <v>0</v>
          </cell>
          <cell r="CX85">
            <v>0</v>
          </cell>
          <cell r="CY85">
            <v>13056</v>
          </cell>
          <cell r="DA85">
            <v>13056</v>
          </cell>
          <cell r="DB85">
            <v>21840</v>
          </cell>
          <cell r="DC85">
            <v>1977</v>
          </cell>
          <cell r="DF85">
            <v>23817</v>
          </cell>
          <cell r="DG85">
            <v>0</v>
          </cell>
          <cell r="DH85">
            <v>0</v>
          </cell>
          <cell r="DI85">
            <v>0</v>
          </cell>
          <cell r="DJ85">
            <v>23351</v>
          </cell>
          <cell r="DK85">
            <v>369</v>
          </cell>
          <cell r="DL85">
            <v>10824</v>
          </cell>
          <cell r="DM85">
            <v>0</v>
          </cell>
          <cell r="DN85">
            <v>0</v>
          </cell>
          <cell r="DO85">
            <v>0</v>
          </cell>
          <cell r="DP85">
            <v>0</v>
          </cell>
          <cell r="DQ85">
            <v>34544</v>
          </cell>
          <cell r="DR85">
            <v>0</v>
          </cell>
          <cell r="DT85">
            <v>0</v>
          </cell>
          <cell r="DU85">
            <v>1300</v>
          </cell>
          <cell r="DV85">
            <v>83</v>
          </cell>
          <cell r="DW85">
            <v>1383</v>
          </cell>
          <cell r="EA85">
            <v>0</v>
          </cell>
          <cell r="EB85">
            <v>0</v>
          </cell>
          <cell r="EC85">
            <v>0</v>
          </cell>
          <cell r="ED85">
            <v>612356</v>
          </cell>
          <cell r="EF85">
            <v>165</v>
          </cell>
          <cell r="EG85">
            <v>3711.2484848484846</v>
          </cell>
          <cell r="EH85" t="str">
            <v>No Variation Applied</v>
          </cell>
          <cell r="EI85">
            <v>23400</v>
          </cell>
          <cell r="EJ85">
            <v>0</v>
          </cell>
          <cell r="EK85">
            <v>0</v>
          </cell>
          <cell r="EL85">
            <v>79973</v>
          </cell>
        </row>
        <row r="86">
          <cell r="C86" t="str">
            <v>Coalway Junior School</v>
          </cell>
          <cell r="D86">
            <v>2105</v>
          </cell>
          <cell r="F86" t="str">
            <v/>
          </cell>
          <cell r="G86">
            <v>0</v>
          </cell>
          <cell r="L86">
            <v>0</v>
          </cell>
          <cell r="M86">
            <v>0</v>
          </cell>
          <cell r="N86">
            <v>0</v>
          </cell>
          <cell r="S86">
            <v>0</v>
          </cell>
          <cell r="T86">
            <v>0</v>
          </cell>
          <cell r="X86">
            <v>0</v>
          </cell>
          <cell r="Y86">
            <v>0</v>
          </cell>
          <cell r="Z86">
            <v>0</v>
          </cell>
          <cell r="AA86">
            <v>59</v>
          </cell>
          <cell r="AB86">
            <v>52</v>
          </cell>
          <cell r="AC86">
            <v>61</v>
          </cell>
          <cell r="AD86">
            <v>44</v>
          </cell>
          <cell r="AK86">
            <v>607875</v>
          </cell>
          <cell r="AL86">
            <v>216</v>
          </cell>
          <cell r="BM86">
            <v>0</v>
          </cell>
          <cell r="BU86">
            <v>0</v>
          </cell>
          <cell r="BZ86">
            <v>0</v>
          </cell>
          <cell r="CA86">
            <v>0</v>
          </cell>
          <cell r="CH86">
            <v>0</v>
          </cell>
          <cell r="CI86">
            <v>7860</v>
          </cell>
          <cell r="CJ86">
            <v>22964</v>
          </cell>
          <cell r="CK86">
            <v>33918</v>
          </cell>
          <cell r="CL86">
            <v>0</v>
          </cell>
          <cell r="CM86">
            <v>16146</v>
          </cell>
          <cell r="CN86">
            <v>7680</v>
          </cell>
          <cell r="CO86">
            <v>5280</v>
          </cell>
          <cell r="CP86">
            <v>0</v>
          </cell>
          <cell r="CQ86">
            <v>0</v>
          </cell>
          <cell r="CR86">
            <v>93848</v>
          </cell>
          <cell r="CS86">
            <v>0</v>
          </cell>
          <cell r="CU86">
            <v>0</v>
          </cell>
          <cell r="CX86">
            <v>0</v>
          </cell>
          <cell r="CY86">
            <v>15776</v>
          </cell>
          <cell r="DA86">
            <v>15776</v>
          </cell>
          <cell r="DB86">
            <v>24960</v>
          </cell>
          <cell r="DC86">
            <v>0</v>
          </cell>
          <cell r="DF86">
            <v>24960</v>
          </cell>
          <cell r="DG86">
            <v>0</v>
          </cell>
          <cell r="DH86">
            <v>0</v>
          </cell>
          <cell r="DI86">
            <v>0</v>
          </cell>
          <cell r="DJ86">
            <v>23351</v>
          </cell>
          <cell r="DK86">
            <v>0</v>
          </cell>
          <cell r="DL86">
            <v>8856</v>
          </cell>
          <cell r="DM86">
            <v>0</v>
          </cell>
          <cell r="DN86">
            <v>0</v>
          </cell>
          <cell r="DO86">
            <v>0</v>
          </cell>
          <cell r="DP86">
            <v>0</v>
          </cell>
          <cell r="DQ86">
            <v>32207</v>
          </cell>
          <cell r="DR86">
            <v>0</v>
          </cell>
          <cell r="DT86">
            <v>0</v>
          </cell>
          <cell r="DU86">
            <v>0</v>
          </cell>
          <cell r="DV86">
            <v>0</v>
          </cell>
          <cell r="DW86">
            <v>0</v>
          </cell>
          <cell r="EA86">
            <v>0</v>
          </cell>
          <cell r="EB86">
            <v>1774</v>
          </cell>
          <cell r="EC86">
            <v>0</v>
          </cell>
          <cell r="ED86">
            <v>776440</v>
          </cell>
          <cell r="EF86">
            <v>216</v>
          </cell>
          <cell r="EG86">
            <v>3594.6296296296296</v>
          </cell>
          <cell r="EH86" t="str">
            <v>No Variation Applied</v>
          </cell>
          <cell r="EI86">
            <v>28800</v>
          </cell>
          <cell r="EJ86">
            <v>0</v>
          </cell>
          <cell r="EK86">
            <v>0</v>
          </cell>
          <cell r="EL86">
            <v>93848</v>
          </cell>
        </row>
        <row r="87">
          <cell r="C87" t="str">
            <v>Coalway Community Infant School</v>
          </cell>
          <cell r="D87">
            <v>2106</v>
          </cell>
          <cell r="F87" t="str">
            <v/>
          </cell>
          <cell r="G87">
            <v>0</v>
          </cell>
          <cell r="L87">
            <v>0</v>
          </cell>
          <cell r="M87">
            <v>0</v>
          </cell>
          <cell r="N87">
            <v>0</v>
          </cell>
          <cell r="S87">
            <v>0</v>
          </cell>
          <cell r="T87">
            <v>0</v>
          </cell>
          <cell r="X87">
            <v>57</v>
          </cell>
          <cell r="Y87">
            <v>59</v>
          </cell>
          <cell r="Z87">
            <v>49</v>
          </cell>
          <cell r="AA87">
            <v>0</v>
          </cell>
          <cell r="AB87">
            <v>0</v>
          </cell>
          <cell r="AC87">
            <v>0</v>
          </cell>
          <cell r="AD87">
            <v>0</v>
          </cell>
          <cell r="AK87">
            <v>454221</v>
          </cell>
          <cell r="AL87">
            <v>165</v>
          </cell>
          <cell r="BM87">
            <v>0</v>
          </cell>
          <cell r="BU87">
            <v>0</v>
          </cell>
          <cell r="BZ87">
            <v>0</v>
          </cell>
          <cell r="CA87">
            <v>0</v>
          </cell>
          <cell r="CH87">
            <v>0</v>
          </cell>
          <cell r="CI87">
            <v>0</v>
          </cell>
          <cell r="CJ87">
            <v>0</v>
          </cell>
          <cell r="CK87">
            <v>3015</v>
          </cell>
          <cell r="CL87">
            <v>0</v>
          </cell>
          <cell r="CM87">
            <v>7452</v>
          </cell>
          <cell r="CN87">
            <v>2640</v>
          </cell>
          <cell r="CO87">
            <v>11520</v>
          </cell>
          <cell r="CP87">
            <v>960</v>
          </cell>
          <cell r="CQ87">
            <v>0</v>
          </cell>
          <cell r="CR87">
            <v>25587</v>
          </cell>
          <cell r="CS87">
            <v>0</v>
          </cell>
          <cell r="CU87">
            <v>0</v>
          </cell>
          <cell r="CX87">
            <v>0</v>
          </cell>
          <cell r="CY87">
            <v>17952</v>
          </cell>
          <cell r="DA87">
            <v>17952</v>
          </cell>
          <cell r="DB87">
            <v>18720</v>
          </cell>
          <cell r="DC87">
            <v>11799</v>
          </cell>
          <cell r="DF87">
            <v>30519</v>
          </cell>
          <cell r="DG87">
            <v>0</v>
          </cell>
          <cell r="DH87">
            <v>0</v>
          </cell>
          <cell r="DI87">
            <v>0</v>
          </cell>
          <cell r="DJ87">
            <v>23351</v>
          </cell>
          <cell r="DK87">
            <v>0</v>
          </cell>
          <cell r="DL87">
            <v>12792</v>
          </cell>
          <cell r="DM87">
            <v>0</v>
          </cell>
          <cell r="DN87">
            <v>0</v>
          </cell>
          <cell r="DO87">
            <v>0</v>
          </cell>
          <cell r="DP87">
            <v>0</v>
          </cell>
          <cell r="DQ87">
            <v>36143</v>
          </cell>
          <cell r="DR87">
            <v>0</v>
          </cell>
          <cell r="DT87">
            <v>0</v>
          </cell>
          <cell r="DU87">
            <v>0</v>
          </cell>
          <cell r="DV87">
            <v>0</v>
          </cell>
          <cell r="DW87">
            <v>0</v>
          </cell>
          <cell r="EA87">
            <v>0</v>
          </cell>
          <cell r="EB87">
            <v>14998</v>
          </cell>
          <cell r="EC87">
            <v>0</v>
          </cell>
          <cell r="ED87">
            <v>579420</v>
          </cell>
          <cell r="EF87">
            <v>165</v>
          </cell>
          <cell r="EG87">
            <v>3511.6363636363635</v>
          </cell>
          <cell r="EH87" t="str">
            <v>No Variation Applied</v>
          </cell>
          <cell r="EI87">
            <v>23050</v>
          </cell>
          <cell r="EJ87">
            <v>0</v>
          </cell>
          <cell r="EK87">
            <v>0</v>
          </cell>
          <cell r="EL87">
            <v>25587</v>
          </cell>
        </row>
        <row r="88">
          <cell r="C88" t="str">
            <v>Ellwood Primary School</v>
          </cell>
          <cell r="D88">
            <v>2107</v>
          </cell>
          <cell r="F88" t="str">
            <v/>
          </cell>
          <cell r="G88">
            <v>0</v>
          </cell>
          <cell r="L88">
            <v>0</v>
          </cell>
          <cell r="M88">
            <v>0</v>
          </cell>
          <cell r="N88">
            <v>0</v>
          </cell>
          <cell r="S88">
            <v>0</v>
          </cell>
          <cell r="T88">
            <v>0</v>
          </cell>
          <cell r="X88">
            <v>21</v>
          </cell>
          <cell r="Y88">
            <v>20</v>
          </cell>
          <cell r="Z88">
            <v>18</v>
          </cell>
          <cell r="AA88">
            <v>21</v>
          </cell>
          <cell r="AB88">
            <v>16</v>
          </cell>
          <cell r="AC88">
            <v>14</v>
          </cell>
          <cell r="AD88">
            <v>17</v>
          </cell>
          <cell r="AK88">
            <v>353398</v>
          </cell>
          <cell r="AL88">
            <v>127</v>
          </cell>
          <cell r="BM88">
            <v>0</v>
          </cell>
          <cell r="BU88">
            <v>0</v>
          </cell>
          <cell r="BZ88">
            <v>0</v>
          </cell>
          <cell r="CA88">
            <v>0</v>
          </cell>
          <cell r="CH88">
            <v>0</v>
          </cell>
          <cell r="CI88">
            <v>1965</v>
          </cell>
          <cell r="CJ88">
            <v>0</v>
          </cell>
          <cell r="CK88">
            <v>16107</v>
          </cell>
          <cell r="CL88">
            <v>0</v>
          </cell>
          <cell r="CM88">
            <v>26082</v>
          </cell>
          <cell r="CN88">
            <v>2160</v>
          </cell>
          <cell r="CO88">
            <v>1920</v>
          </cell>
          <cell r="CP88">
            <v>0</v>
          </cell>
          <cell r="CQ88">
            <v>0</v>
          </cell>
          <cell r="CR88">
            <v>48234</v>
          </cell>
          <cell r="CS88">
            <v>0</v>
          </cell>
          <cell r="CU88">
            <v>0</v>
          </cell>
          <cell r="CX88">
            <v>0</v>
          </cell>
          <cell r="CY88">
            <v>8160</v>
          </cell>
          <cell r="DA88">
            <v>8160</v>
          </cell>
          <cell r="DB88">
            <v>14560</v>
          </cell>
          <cell r="DC88">
            <v>8227</v>
          </cell>
          <cell r="DF88">
            <v>22787</v>
          </cell>
          <cell r="DG88">
            <v>0</v>
          </cell>
          <cell r="DH88">
            <v>0</v>
          </cell>
          <cell r="DI88">
            <v>0</v>
          </cell>
          <cell r="DJ88">
            <v>23351</v>
          </cell>
          <cell r="DK88">
            <v>0</v>
          </cell>
          <cell r="DL88">
            <v>7380</v>
          </cell>
          <cell r="DM88">
            <v>0</v>
          </cell>
          <cell r="DN88">
            <v>0</v>
          </cell>
          <cell r="DO88">
            <v>0</v>
          </cell>
          <cell r="DP88">
            <v>0</v>
          </cell>
          <cell r="DQ88">
            <v>30731</v>
          </cell>
          <cell r="DR88">
            <v>0</v>
          </cell>
          <cell r="DT88">
            <v>0</v>
          </cell>
          <cell r="DU88">
            <v>0</v>
          </cell>
          <cell r="DV88">
            <v>0</v>
          </cell>
          <cell r="DW88">
            <v>0</v>
          </cell>
          <cell r="EA88">
            <v>0</v>
          </cell>
          <cell r="EB88">
            <v>16340</v>
          </cell>
          <cell r="EC88">
            <v>0</v>
          </cell>
          <cell r="ED88">
            <v>479650</v>
          </cell>
          <cell r="EF88">
            <v>127</v>
          </cell>
          <cell r="EG88">
            <v>3776.7716535433069</v>
          </cell>
          <cell r="EH88" t="str">
            <v>No Variation Applied</v>
          </cell>
          <cell r="EI88">
            <v>11550</v>
          </cell>
          <cell r="EJ88">
            <v>0</v>
          </cell>
          <cell r="EK88">
            <v>0</v>
          </cell>
          <cell r="EL88">
            <v>48234</v>
          </cell>
        </row>
        <row r="89">
          <cell r="C89" t="str">
            <v>Parkend Primary School</v>
          </cell>
          <cell r="D89">
            <v>2108</v>
          </cell>
          <cell r="F89" t="str">
            <v/>
          </cell>
          <cell r="G89">
            <v>0</v>
          </cell>
          <cell r="L89">
            <v>0</v>
          </cell>
          <cell r="M89">
            <v>0</v>
          </cell>
          <cell r="N89">
            <v>0</v>
          </cell>
          <cell r="S89">
            <v>0</v>
          </cell>
          <cell r="T89">
            <v>0</v>
          </cell>
          <cell r="X89">
            <v>9</v>
          </cell>
          <cell r="Y89">
            <v>8</v>
          </cell>
          <cell r="Z89">
            <v>5</v>
          </cell>
          <cell r="AA89">
            <v>9</v>
          </cell>
          <cell r="AB89">
            <v>9</v>
          </cell>
          <cell r="AC89">
            <v>6</v>
          </cell>
          <cell r="AD89">
            <v>10</v>
          </cell>
          <cell r="AK89">
            <v>156337</v>
          </cell>
          <cell r="AL89">
            <v>56</v>
          </cell>
          <cell r="BM89">
            <v>0</v>
          </cell>
          <cell r="BU89">
            <v>0</v>
          </cell>
          <cell r="BZ89">
            <v>0</v>
          </cell>
          <cell r="CA89">
            <v>0</v>
          </cell>
          <cell r="CH89">
            <v>0</v>
          </cell>
          <cell r="CI89">
            <v>0</v>
          </cell>
          <cell r="CJ89">
            <v>0</v>
          </cell>
          <cell r="CK89">
            <v>1759</v>
          </cell>
          <cell r="CL89">
            <v>0</v>
          </cell>
          <cell r="CM89">
            <v>0</v>
          </cell>
          <cell r="CN89">
            <v>1680</v>
          </cell>
          <cell r="CO89">
            <v>480</v>
          </cell>
          <cell r="CP89">
            <v>960</v>
          </cell>
          <cell r="CQ89">
            <v>0</v>
          </cell>
          <cell r="CR89">
            <v>4879</v>
          </cell>
          <cell r="CS89">
            <v>0</v>
          </cell>
          <cell r="CU89">
            <v>0</v>
          </cell>
          <cell r="CX89">
            <v>0</v>
          </cell>
          <cell r="CY89">
            <v>2720</v>
          </cell>
          <cell r="DA89">
            <v>2720</v>
          </cell>
          <cell r="DB89">
            <v>5824</v>
          </cell>
          <cell r="DC89">
            <v>3012</v>
          </cell>
          <cell r="DF89">
            <v>8836</v>
          </cell>
          <cell r="DG89">
            <v>0</v>
          </cell>
          <cell r="DH89">
            <v>0</v>
          </cell>
          <cell r="DI89">
            <v>0</v>
          </cell>
          <cell r="DJ89">
            <v>23351</v>
          </cell>
          <cell r="DK89">
            <v>0</v>
          </cell>
          <cell r="DL89">
            <v>2460</v>
          </cell>
          <cell r="DM89">
            <v>26744</v>
          </cell>
          <cell r="DN89">
            <v>0</v>
          </cell>
          <cell r="DO89">
            <v>0</v>
          </cell>
          <cell r="DP89">
            <v>0</v>
          </cell>
          <cell r="DQ89">
            <v>52555</v>
          </cell>
          <cell r="DR89">
            <v>0</v>
          </cell>
          <cell r="DT89">
            <v>0</v>
          </cell>
          <cell r="DU89">
            <v>0</v>
          </cell>
          <cell r="DV89">
            <v>0</v>
          </cell>
          <cell r="DW89">
            <v>0</v>
          </cell>
          <cell r="EA89">
            <v>0</v>
          </cell>
          <cell r="EB89">
            <v>31051</v>
          </cell>
          <cell r="EC89">
            <v>0</v>
          </cell>
          <cell r="ED89">
            <v>256378</v>
          </cell>
          <cell r="EF89">
            <v>56</v>
          </cell>
          <cell r="EG89">
            <v>4578.1785714285716</v>
          </cell>
          <cell r="EH89" t="str">
            <v>No Variation Applied</v>
          </cell>
          <cell r="EI89">
            <v>3600</v>
          </cell>
          <cell r="EJ89">
            <v>0</v>
          </cell>
          <cell r="EK89">
            <v>0</v>
          </cell>
          <cell r="EL89">
            <v>4879</v>
          </cell>
        </row>
        <row r="90">
          <cell r="C90" t="str">
            <v>Pillowell Community Primary School</v>
          </cell>
          <cell r="D90">
            <v>2109</v>
          </cell>
          <cell r="F90" t="str">
            <v/>
          </cell>
          <cell r="G90">
            <v>0</v>
          </cell>
          <cell r="L90">
            <v>0</v>
          </cell>
          <cell r="M90">
            <v>0</v>
          </cell>
          <cell r="N90">
            <v>0</v>
          </cell>
          <cell r="S90">
            <v>0</v>
          </cell>
          <cell r="T90">
            <v>0</v>
          </cell>
          <cell r="X90">
            <v>11</v>
          </cell>
          <cell r="Y90">
            <v>12</v>
          </cell>
          <cell r="Z90">
            <v>12</v>
          </cell>
          <cell r="AA90">
            <v>12</v>
          </cell>
          <cell r="AB90">
            <v>13</v>
          </cell>
          <cell r="AC90">
            <v>10</v>
          </cell>
          <cell r="AD90">
            <v>12</v>
          </cell>
          <cell r="AK90">
            <v>228253</v>
          </cell>
          <cell r="AL90">
            <v>82</v>
          </cell>
          <cell r="BM90">
            <v>0</v>
          </cell>
          <cell r="BU90">
            <v>0</v>
          </cell>
          <cell r="BZ90">
            <v>0</v>
          </cell>
          <cell r="CA90">
            <v>0</v>
          </cell>
          <cell r="CH90">
            <v>0</v>
          </cell>
          <cell r="CI90">
            <v>0</v>
          </cell>
          <cell r="CJ90">
            <v>0</v>
          </cell>
          <cell r="CK90">
            <v>0</v>
          </cell>
          <cell r="CL90">
            <v>0</v>
          </cell>
          <cell r="CM90">
            <v>27324</v>
          </cell>
          <cell r="CN90">
            <v>1680</v>
          </cell>
          <cell r="CO90">
            <v>960</v>
          </cell>
          <cell r="CP90">
            <v>0</v>
          </cell>
          <cell r="CQ90">
            <v>0</v>
          </cell>
          <cell r="CR90">
            <v>29964</v>
          </cell>
          <cell r="CS90">
            <v>0</v>
          </cell>
          <cell r="CU90">
            <v>0</v>
          </cell>
          <cell r="CX90">
            <v>0</v>
          </cell>
          <cell r="CY90">
            <v>2176</v>
          </cell>
          <cell r="DA90">
            <v>2176</v>
          </cell>
          <cell r="DB90">
            <v>8736</v>
          </cell>
          <cell r="DC90">
            <v>2587</v>
          </cell>
          <cell r="DF90">
            <v>11323</v>
          </cell>
          <cell r="DG90">
            <v>0</v>
          </cell>
          <cell r="DH90">
            <v>0</v>
          </cell>
          <cell r="DI90">
            <v>0</v>
          </cell>
          <cell r="DJ90">
            <v>23351</v>
          </cell>
          <cell r="DK90">
            <v>0</v>
          </cell>
          <cell r="DL90">
            <v>1968</v>
          </cell>
          <cell r="DM90">
            <v>13774</v>
          </cell>
          <cell r="DN90">
            <v>0</v>
          </cell>
          <cell r="DO90">
            <v>0</v>
          </cell>
          <cell r="DP90">
            <v>0</v>
          </cell>
          <cell r="DQ90">
            <v>39093</v>
          </cell>
          <cell r="DR90">
            <v>0</v>
          </cell>
          <cell r="DT90">
            <v>0</v>
          </cell>
          <cell r="DU90">
            <v>0</v>
          </cell>
          <cell r="DV90">
            <v>0</v>
          </cell>
          <cell r="DW90">
            <v>0</v>
          </cell>
          <cell r="EA90">
            <v>0</v>
          </cell>
          <cell r="EB90">
            <v>31132</v>
          </cell>
          <cell r="EC90">
            <v>0</v>
          </cell>
          <cell r="ED90">
            <v>341941</v>
          </cell>
          <cell r="EF90">
            <v>82</v>
          </cell>
          <cell r="EG90">
            <v>4170.0121951219517</v>
          </cell>
          <cell r="EH90" t="str">
            <v>No Variation Applied</v>
          </cell>
          <cell r="EI90">
            <v>5400</v>
          </cell>
          <cell r="EJ90">
            <v>0</v>
          </cell>
          <cell r="EK90">
            <v>0</v>
          </cell>
          <cell r="EL90">
            <v>29964</v>
          </cell>
        </row>
        <row r="91">
          <cell r="C91" t="str">
            <v>Yorkley Primary School</v>
          </cell>
          <cell r="D91">
            <v>2110</v>
          </cell>
          <cell r="F91" t="str">
            <v/>
          </cell>
          <cell r="G91">
            <v>0</v>
          </cell>
          <cell r="L91">
            <v>0</v>
          </cell>
          <cell r="M91">
            <v>0</v>
          </cell>
          <cell r="N91">
            <v>0</v>
          </cell>
          <cell r="S91">
            <v>0</v>
          </cell>
          <cell r="T91">
            <v>0</v>
          </cell>
          <cell r="X91">
            <v>15</v>
          </cell>
          <cell r="Y91">
            <v>15</v>
          </cell>
          <cell r="Z91">
            <v>17</v>
          </cell>
          <cell r="AA91">
            <v>24</v>
          </cell>
          <cell r="AB91">
            <v>18</v>
          </cell>
          <cell r="AC91">
            <v>19</v>
          </cell>
          <cell r="AD91">
            <v>20</v>
          </cell>
          <cell r="AK91">
            <v>357060</v>
          </cell>
          <cell r="AL91">
            <v>128</v>
          </cell>
          <cell r="BM91">
            <v>0</v>
          </cell>
          <cell r="BU91">
            <v>0</v>
          </cell>
          <cell r="BZ91">
            <v>0</v>
          </cell>
          <cell r="CA91">
            <v>0</v>
          </cell>
          <cell r="CH91">
            <v>0</v>
          </cell>
          <cell r="CI91">
            <v>3930</v>
          </cell>
          <cell r="CJ91">
            <v>0</v>
          </cell>
          <cell r="CK91">
            <v>30150</v>
          </cell>
          <cell r="CL91">
            <v>0</v>
          </cell>
          <cell r="CM91">
            <v>44712</v>
          </cell>
          <cell r="CN91">
            <v>4080</v>
          </cell>
          <cell r="CO91">
            <v>1440</v>
          </cell>
          <cell r="CP91">
            <v>0</v>
          </cell>
          <cell r="CQ91">
            <v>0</v>
          </cell>
          <cell r="CR91">
            <v>84312</v>
          </cell>
          <cell r="CS91">
            <v>0</v>
          </cell>
          <cell r="CU91">
            <v>0</v>
          </cell>
          <cell r="CX91">
            <v>0</v>
          </cell>
          <cell r="CY91">
            <v>11424</v>
          </cell>
          <cell r="DA91">
            <v>11424</v>
          </cell>
          <cell r="DB91">
            <v>18200</v>
          </cell>
          <cell r="DC91">
            <v>3012</v>
          </cell>
          <cell r="DF91">
            <v>21212</v>
          </cell>
          <cell r="DG91">
            <v>0</v>
          </cell>
          <cell r="DH91">
            <v>0</v>
          </cell>
          <cell r="DI91">
            <v>0</v>
          </cell>
          <cell r="DJ91">
            <v>23351</v>
          </cell>
          <cell r="DK91">
            <v>0</v>
          </cell>
          <cell r="DL91">
            <v>10332</v>
          </cell>
          <cell r="DM91">
            <v>0</v>
          </cell>
          <cell r="DN91">
            <v>0</v>
          </cell>
          <cell r="DO91">
            <v>0</v>
          </cell>
          <cell r="DP91">
            <v>0</v>
          </cell>
          <cell r="DQ91">
            <v>33683</v>
          </cell>
          <cell r="DR91">
            <v>0</v>
          </cell>
          <cell r="DT91">
            <v>0</v>
          </cell>
          <cell r="DU91">
            <v>0</v>
          </cell>
          <cell r="DV91">
            <v>0</v>
          </cell>
          <cell r="DW91">
            <v>0</v>
          </cell>
          <cell r="EA91">
            <v>0</v>
          </cell>
          <cell r="EB91">
            <v>0</v>
          </cell>
          <cell r="EC91">
            <v>0</v>
          </cell>
          <cell r="ED91">
            <v>507691</v>
          </cell>
          <cell r="EF91">
            <v>128</v>
          </cell>
          <cell r="EG91">
            <v>3966.3359375</v>
          </cell>
          <cell r="EH91" t="str">
            <v>No Variation Applied</v>
          </cell>
          <cell r="EI91">
            <v>19800</v>
          </cell>
          <cell r="EJ91">
            <v>0</v>
          </cell>
          <cell r="EK91">
            <v>0</v>
          </cell>
          <cell r="EL91">
            <v>84312</v>
          </cell>
        </row>
        <row r="92">
          <cell r="C92" t="str">
            <v>Whiteshill Primary School</v>
          </cell>
          <cell r="D92">
            <v>2111</v>
          </cell>
          <cell r="F92" t="str">
            <v/>
          </cell>
          <cell r="G92">
            <v>0</v>
          </cell>
          <cell r="L92">
            <v>0</v>
          </cell>
          <cell r="M92">
            <v>0</v>
          </cell>
          <cell r="N92">
            <v>0</v>
          </cell>
          <cell r="S92">
            <v>0</v>
          </cell>
          <cell r="T92">
            <v>0</v>
          </cell>
          <cell r="X92">
            <v>13</v>
          </cell>
          <cell r="Y92">
            <v>13</v>
          </cell>
          <cell r="Z92">
            <v>14</v>
          </cell>
          <cell r="AA92">
            <v>18</v>
          </cell>
          <cell r="AB92">
            <v>9</v>
          </cell>
          <cell r="AC92">
            <v>17</v>
          </cell>
          <cell r="AD92">
            <v>13</v>
          </cell>
          <cell r="AK92">
            <v>270939</v>
          </cell>
          <cell r="AL92">
            <v>97</v>
          </cell>
          <cell r="BM92">
            <v>0</v>
          </cell>
          <cell r="BU92">
            <v>0</v>
          </cell>
          <cell r="BZ92">
            <v>0</v>
          </cell>
          <cell r="CA92">
            <v>0</v>
          </cell>
          <cell r="CH92">
            <v>0</v>
          </cell>
          <cell r="CI92">
            <v>2784</v>
          </cell>
          <cell r="CJ92">
            <v>0</v>
          </cell>
          <cell r="CK92">
            <v>12688</v>
          </cell>
          <cell r="CL92">
            <v>0</v>
          </cell>
          <cell r="CM92">
            <v>29808</v>
          </cell>
          <cell r="CN92">
            <v>2400</v>
          </cell>
          <cell r="CO92">
            <v>3360</v>
          </cell>
          <cell r="CP92">
            <v>960</v>
          </cell>
          <cell r="CQ92">
            <v>0</v>
          </cell>
          <cell r="CR92">
            <v>52000</v>
          </cell>
          <cell r="CS92">
            <v>0</v>
          </cell>
          <cell r="CU92">
            <v>0</v>
          </cell>
          <cell r="CX92">
            <v>0</v>
          </cell>
          <cell r="CY92">
            <v>1088</v>
          </cell>
          <cell r="DA92">
            <v>1088</v>
          </cell>
          <cell r="DB92">
            <v>10920</v>
          </cell>
          <cell r="DC92">
            <v>3940</v>
          </cell>
          <cell r="DF92">
            <v>14860</v>
          </cell>
          <cell r="DG92">
            <v>0</v>
          </cell>
          <cell r="DH92">
            <v>0</v>
          </cell>
          <cell r="DI92">
            <v>0</v>
          </cell>
          <cell r="DJ92">
            <v>23351</v>
          </cell>
          <cell r="DK92">
            <v>0</v>
          </cell>
          <cell r="DL92">
            <v>984</v>
          </cell>
          <cell r="DM92">
            <v>13704</v>
          </cell>
          <cell r="DN92">
            <v>0</v>
          </cell>
          <cell r="DO92">
            <v>0</v>
          </cell>
          <cell r="DP92">
            <v>0</v>
          </cell>
          <cell r="DQ92">
            <v>38039</v>
          </cell>
          <cell r="DR92">
            <v>0</v>
          </cell>
          <cell r="DT92">
            <v>0</v>
          </cell>
          <cell r="DU92">
            <v>0</v>
          </cell>
          <cell r="DV92">
            <v>0</v>
          </cell>
          <cell r="DW92">
            <v>0</v>
          </cell>
          <cell r="EA92">
            <v>0</v>
          </cell>
          <cell r="EB92">
            <v>0</v>
          </cell>
          <cell r="EC92">
            <v>0</v>
          </cell>
          <cell r="ED92">
            <v>376926</v>
          </cell>
          <cell r="EF92">
            <v>97</v>
          </cell>
          <cell r="EG92">
            <v>3885.8350515463917</v>
          </cell>
          <cell r="EH92" t="str">
            <v>No Variation Applied</v>
          </cell>
          <cell r="EI92">
            <v>6600</v>
          </cell>
          <cell r="EJ92">
            <v>0</v>
          </cell>
          <cell r="EK92">
            <v>0</v>
          </cell>
          <cell r="EL92">
            <v>52000</v>
          </cell>
        </row>
        <row r="93">
          <cell r="C93" t="str">
            <v>Woolaston Primary School</v>
          </cell>
          <cell r="D93">
            <v>2114</v>
          </cell>
          <cell r="F93" t="str">
            <v/>
          </cell>
          <cell r="G93">
            <v>0</v>
          </cell>
          <cell r="L93">
            <v>0</v>
          </cell>
          <cell r="M93">
            <v>0</v>
          </cell>
          <cell r="N93">
            <v>0</v>
          </cell>
          <cell r="S93">
            <v>0</v>
          </cell>
          <cell r="T93">
            <v>0</v>
          </cell>
          <cell r="X93">
            <v>19</v>
          </cell>
          <cell r="Y93">
            <v>24</v>
          </cell>
          <cell r="Z93">
            <v>26</v>
          </cell>
          <cell r="AA93">
            <v>25</v>
          </cell>
          <cell r="AB93">
            <v>22</v>
          </cell>
          <cell r="AC93">
            <v>19</v>
          </cell>
          <cell r="AD93">
            <v>29</v>
          </cell>
          <cell r="AK93">
            <v>456987</v>
          </cell>
          <cell r="AL93">
            <v>164</v>
          </cell>
          <cell r="BM93">
            <v>0</v>
          </cell>
          <cell r="BU93">
            <v>0</v>
          </cell>
          <cell r="BZ93">
            <v>0</v>
          </cell>
          <cell r="CA93">
            <v>0</v>
          </cell>
          <cell r="CH93">
            <v>0</v>
          </cell>
          <cell r="CI93">
            <v>819</v>
          </cell>
          <cell r="CJ93">
            <v>0</v>
          </cell>
          <cell r="CK93">
            <v>4648</v>
          </cell>
          <cell r="CL93">
            <v>0</v>
          </cell>
          <cell r="CM93">
            <v>31050</v>
          </cell>
          <cell r="CN93">
            <v>4560</v>
          </cell>
          <cell r="CO93">
            <v>3360</v>
          </cell>
          <cell r="CP93">
            <v>0</v>
          </cell>
          <cell r="CQ93">
            <v>0</v>
          </cell>
          <cell r="CR93">
            <v>44437</v>
          </cell>
          <cell r="CS93">
            <v>0</v>
          </cell>
          <cell r="CU93">
            <v>0</v>
          </cell>
          <cell r="CX93">
            <v>0</v>
          </cell>
          <cell r="CY93">
            <v>3264</v>
          </cell>
          <cell r="DA93">
            <v>3264</v>
          </cell>
          <cell r="DB93">
            <v>19656</v>
          </cell>
          <cell r="DC93">
            <v>11691</v>
          </cell>
          <cell r="DF93">
            <v>31347</v>
          </cell>
          <cell r="DG93">
            <v>0</v>
          </cell>
          <cell r="DH93">
            <v>0</v>
          </cell>
          <cell r="DI93">
            <v>0</v>
          </cell>
          <cell r="DJ93">
            <v>23351</v>
          </cell>
          <cell r="DK93">
            <v>0</v>
          </cell>
          <cell r="DL93">
            <v>984</v>
          </cell>
          <cell r="DM93">
            <v>0</v>
          </cell>
          <cell r="DN93">
            <v>0</v>
          </cell>
          <cell r="DO93">
            <v>0</v>
          </cell>
          <cell r="DP93">
            <v>0</v>
          </cell>
          <cell r="DQ93">
            <v>24335</v>
          </cell>
          <cell r="DR93">
            <v>0</v>
          </cell>
          <cell r="DT93">
            <v>0</v>
          </cell>
          <cell r="DU93">
            <v>1300</v>
          </cell>
          <cell r="DV93">
            <v>82</v>
          </cell>
          <cell r="DW93">
            <v>1382</v>
          </cell>
          <cell r="EA93">
            <v>0</v>
          </cell>
          <cell r="EB93">
            <v>0</v>
          </cell>
          <cell r="EC93">
            <v>0</v>
          </cell>
          <cell r="ED93">
            <v>561752</v>
          </cell>
          <cell r="EF93">
            <v>164</v>
          </cell>
          <cell r="EG93">
            <v>3425.3170731707319</v>
          </cell>
          <cell r="EH93" t="str">
            <v>No Variation Applied</v>
          </cell>
          <cell r="EI93">
            <v>8900</v>
          </cell>
          <cell r="EJ93">
            <v>0</v>
          </cell>
          <cell r="EK93">
            <v>0</v>
          </cell>
          <cell r="EL93">
            <v>44437</v>
          </cell>
        </row>
        <row r="94">
          <cell r="C94" t="str">
            <v>Queen Margaret Primary School and Children's Centre</v>
          </cell>
          <cell r="D94">
            <v>2116</v>
          </cell>
          <cell r="F94" t="str">
            <v/>
          </cell>
          <cell r="G94">
            <v>0</v>
          </cell>
          <cell r="L94">
            <v>0</v>
          </cell>
          <cell r="M94">
            <v>0</v>
          </cell>
          <cell r="N94">
            <v>0</v>
          </cell>
          <cell r="S94">
            <v>0</v>
          </cell>
          <cell r="T94">
            <v>0</v>
          </cell>
          <cell r="X94">
            <v>15</v>
          </cell>
          <cell r="Y94">
            <v>22</v>
          </cell>
          <cell r="Z94">
            <v>21</v>
          </cell>
          <cell r="AA94">
            <v>26</v>
          </cell>
          <cell r="AB94">
            <v>13</v>
          </cell>
          <cell r="AC94">
            <v>12</v>
          </cell>
          <cell r="AD94">
            <v>22</v>
          </cell>
          <cell r="AK94">
            <v>363985</v>
          </cell>
          <cell r="AL94">
            <v>131</v>
          </cell>
          <cell r="BM94">
            <v>0</v>
          </cell>
          <cell r="BU94">
            <v>0</v>
          </cell>
          <cell r="BZ94">
            <v>0</v>
          </cell>
          <cell r="CA94">
            <v>0</v>
          </cell>
          <cell r="CH94">
            <v>0</v>
          </cell>
          <cell r="CI94">
            <v>819</v>
          </cell>
          <cell r="CJ94">
            <v>0</v>
          </cell>
          <cell r="CK94">
            <v>11105</v>
          </cell>
          <cell r="CL94">
            <v>0</v>
          </cell>
          <cell r="CM94">
            <v>27324</v>
          </cell>
          <cell r="CN94">
            <v>4320</v>
          </cell>
          <cell r="CO94">
            <v>1920</v>
          </cell>
          <cell r="CP94">
            <v>960</v>
          </cell>
          <cell r="CQ94">
            <v>0</v>
          </cell>
          <cell r="CR94">
            <v>46448</v>
          </cell>
          <cell r="CS94">
            <v>0</v>
          </cell>
          <cell r="CU94">
            <v>0</v>
          </cell>
          <cell r="CX94">
            <v>0</v>
          </cell>
          <cell r="CY94">
            <v>21760</v>
          </cell>
          <cell r="DA94">
            <v>21760</v>
          </cell>
          <cell r="DB94">
            <v>21840</v>
          </cell>
          <cell r="DC94">
            <v>7361</v>
          </cell>
          <cell r="DF94">
            <v>29201</v>
          </cell>
          <cell r="DG94">
            <v>0</v>
          </cell>
          <cell r="DH94">
            <v>0</v>
          </cell>
          <cell r="DI94">
            <v>0</v>
          </cell>
          <cell r="DJ94">
            <v>23351</v>
          </cell>
          <cell r="DK94">
            <v>0</v>
          </cell>
          <cell r="DL94">
            <v>16728</v>
          </cell>
          <cell r="DM94">
            <v>0</v>
          </cell>
          <cell r="DN94">
            <v>0</v>
          </cell>
          <cell r="DO94">
            <v>0</v>
          </cell>
          <cell r="DP94">
            <v>0</v>
          </cell>
          <cell r="DQ94">
            <v>40079</v>
          </cell>
          <cell r="DR94">
            <v>0</v>
          </cell>
          <cell r="DT94">
            <v>0</v>
          </cell>
          <cell r="DU94">
            <v>1300</v>
          </cell>
          <cell r="DV94">
            <v>66</v>
          </cell>
          <cell r="DW94">
            <v>1366</v>
          </cell>
          <cell r="EA94">
            <v>0</v>
          </cell>
          <cell r="EB94">
            <v>61924</v>
          </cell>
          <cell r="EC94">
            <v>0</v>
          </cell>
          <cell r="ED94">
            <v>564763</v>
          </cell>
          <cell r="EF94">
            <v>131</v>
          </cell>
          <cell r="EG94">
            <v>4311.1679389312976</v>
          </cell>
          <cell r="EH94" t="str">
            <v>No Variation Applied</v>
          </cell>
          <cell r="EI94">
            <v>37200</v>
          </cell>
          <cell r="EJ94">
            <v>0</v>
          </cell>
          <cell r="EK94">
            <v>0</v>
          </cell>
          <cell r="EL94">
            <v>46448</v>
          </cell>
        </row>
        <row r="95">
          <cell r="C95" t="str">
            <v>Cashes Green Primary School</v>
          </cell>
          <cell r="D95">
            <v>2117</v>
          </cell>
          <cell r="F95" t="str">
            <v/>
          </cell>
          <cell r="G95">
            <v>0</v>
          </cell>
          <cell r="L95">
            <v>0</v>
          </cell>
          <cell r="M95">
            <v>0</v>
          </cell>
          <cell r="N95">
            <v>0</v>
          </cell>
          <cell r="S95">
            <v>0</v>
          </cell>
          <cell r="T95">
            <v>0</v>
          </cell>
          <cell r="X95">
            <v>18</v>
          </cell>
          <cell r="Y95">
            <v>21</v>
          </cell>
          <cell r="Z95">
            <v>18</v>
          </cell>
          <cell r="AA95">
            <v>20</v>
          </cell>
          <cell r="AB95">
            <v>20</v>
          </cell>
          <cell r="AC95">
            <v>18</v>
          </cell>
          <cell r="AD95">
            <v>23</v>
          </cell>
          <cell r="AK95">
            <v>384989</v>
          </cell>
          <cell r="AL95">
            <v>138</v>
          </cell>
          <cell r="BM95">
            <v>0</v>
          </cell>
          <cell r="BU95">
            <v>0</v>
          </cell>
          <cell r="BZ95">
            <v>0</v>
          </cell>
          <cell r="CA95">
            <v>0</v>
          </cell>
          <cell r="CH95">
            <v>0</v>
          </cell>
          <cell r="CI95">
            <v>7286</v>
          </cell>
          <cell r="CJ95">
            <v>0</v>
          </cell>
          <cell r="CK95">
            <v>31181</v>
          </cell>
          <cell r="CL95">
            <v>0</v>
          </cell>
          <cell r="CM95">
            <v>63342</v>
          </cell>
          <cell r="CN95">
            <v>7920</v>
          </cell>
          <cell r="CO95">
            <v>2880</v>
          </cell>
          <cell r="CP95">
            <v>2880</v>
          </cell>
          <cell r="CQ95">
            <v>0</v>
          </cell>
          <cell r="CR95">
            <v>115489</v>
          </cell>
          <cell r="CS95">
            <v>0</v>
          </cell>
          <cell r="CU95">
            <v>0</v>
          </cell>
          <cell r="CX95">
            <v>0</v>
          </cell>
          <cell r="CY95">
            <v>16320</v>
          </cell>
          <cell r="DA95">
            <v>16320</v>
          </cell>
          <cell r="DB95">
            <v>21840</v>
          </cell>
          <cell r="DC95">
            <v>8660</v>
          </cell>
          <cell r="DF95">
            <v>30500</v>
          </cell>
          <cell r="DG95">
            <v>0</v>
          </cell>
          <cell r="DH95">
            <v>0</v>
          </cell>
          <cell r="DI95">
            <v>0</v>
          </cell>
          <cell r="DJ95">
            <v>23351</v>
          </cell>
          <cell r="DK95">
            <v>0</v>
          </cell>
          <cell r="DL95">
            <v>13776</v>
          </cell>
          <cell r="DM95">
            <v>0</v>
          </cell>
          <cell r="DN95">
            <v>0</v>
          </cell>
          <cell r="DO95">
            <v>0</v>
          </cell>
          <cell r="DP95">
            <v>0</v>
          </cell>
          <cell r="DQ95">
            <v>37127</v>
          </cell>
          <cell r="DR95">
            <v>0</v>
          </cell>
          <cell r="DT95">
            <v>0</v>
          </cell>
          <cell r="DU95">
            <v>0</v>
          </cell>
          <cell r="DV95">
            <v>0</v>
          </cell>
          <cell r="DW95">
            <v>0</v>
          </cell>
          <cell r="EA95">
            <v>0</v>
          </cell>
          <cell r="EB95">
            <v>0</v>
          </cell>
          <cell r="EC95">
            <v>0</v>
          </cell>
          <cell r="ED95">
            <v>584425</v>
          </cell>
          <cell r="EF95">
            <v>138</v>
          </cell>
          <cell r="EG95">
            <v>4234.963768115942</v>
          </cell>
          <cell r="EH95" t="str">
            <v>No Variation Applied</v>
          </cell>
          <cell r="EI95">
            <v>28200</v>
          </cell>
          <cell r="EJ95">
            <v>0</v>
          </cell>
          <cell r="EK95">
            <v>0</v>
          </cell>
          <cell r="EL95">
            <v>115489</v>
          </cell>
        </row>
        <row r="96">
          <cell r="C96" t="str">
            <v>Innsworth Junior School</v>
          </cell>
          <cell r="D96">
            <v>2118</v>
          </cell>
          <cell r="F96" t="str">
            <v/>
          </cell>
          <cell r="G96">
            <v>0</v>
          </cell>
          <cell r="L96">
            <v>0</v>
          </cell>
          <cell r="M96">
            <v>0</v>
          </cell>
          <cell r="N96">
            <v>0</v>
          </cell>
          <cell r="S96">
            <v>0</v>
          </cell>
          <cell r="T96">
            <v>0</v>
          </cell>
          <cell r="X96">
            <v>0</v>
          </cell>
          <cell r="Y96">
            <v>0</v>
          </cell>
          <cell r="Z96">
            <v>0</v>
          </cell>
          <cell r="AA96">
            <v>44</v>
          </cell>
          <cell r="AB96">
            <v>33</v>
          </cell>
          <cell r="AC96">
            <v>37</v>
          </cell>
          <cell r="AD96">
            <v>29</v>
          </cell>
          <cell r="AK96">
            <v>401610</v>
          </cell>
          <cell r="AL96">
            <v>143</v>
          </cell>
          <cell r="BM96">
            <v>0</v>
          </cell>
          <cell r="BU96">
            <v>0</v>
          </cell>
          <cell r="BZ96">
            <v>0</v>
          </cell>
          <cell r="CA96">
            <v>0</v>
          </cell>
          <cell r="CH96">
            <v>0</v>
          </cell>
          <cell r="CI96">
            <v>982</v>
          </cell>
          <cell r="CJ96">
            <v>0</v>
          </cell>
          <cell r="CK96">
            <v>6985</v>
          </cell>
          <cell r="CL96">
            <v>0</v>
          </cell>
          <cell r="CM96">
            <v>27324</v>
          </cell>
          <cell r="CN96">
            <v>4080</v>
          </cell>
          <cell r="CO96">
            <v>2880</v>
          </cell>
          <cell r="CP96">
            <v>2880</v>
          </cell>
          <cell r="CQ96">
            <v>0</v>
          </cell>
          <cell r="CR96">
            <v>45131</v>
          </cell>
          <cell r="CS96">
            <v>0</v>
          </cell>
          <cell r="CU96">
            <v>0</v>
          </cell>
          <cell r="CX96">
            <v>0</v>
          </cell>
          <cell r="CY96">
            <v>6528</v>
          </cell>
          <cell r="DA96">
            <v>6528</v>
          </cell>
          <cell r="DB96">
            <v>20800</v>
          </cell>
          <cell r="DC96">
            <v>7361</v>
          </cell>
          <cell r="DF96">
            <v>28161</v>
          </cell>
          <cell r="DG96">
            <v>0</v>
          </cell>
          <cell r="DH96">
            <v>0</v>
          </cell>
          <cell r="DI96">
            <v>0</v>
          </cell>
          <cell r="DJ96">
            <v>23351</v>
          </cell>
          <cell r="DK96">
            <v>0</v>
          </cell>
          <cell r="DL96">
            <v>984</v>
          </cell>
          <cell r="DM96">
            <v>0</v>
          </cell>
          <cell r="DN96">
            <v>9506</v>
          </cell>
          <cell r="DO96">
            <v>0</v>
          </cell>
          <cell r="DP96">
            <v>0</v>
          </cell>
          <cell r="DQ96">
            <v>33841</v>
          </cell>
          <cell r="DR96">
            <v>0</v>
          </cell>
          <cell r="DT96">
            <v>0</v>
          </cell>
          <cell r="DU96">
            <v>0</v>
          </cell>
          <cell r="DV96">
            <v>0</v>
          </cell>
          <cell r="DW96">
            <v>0</v>
          </cell>
          <cell r="EA96">
            <v>0</v>
          </cell>
          <cell r="EB96">
            <v>7494</v>
          </cell>
          <cell r="EC96">
            <v>0</v>
          </cell>
          <cell r="ED96">
            <v>522765</v>
          </cell>
          <cell r="EF96">
            <v>143</v>
          </cell>
          <cell r="EG96">
            <v>3655.6993006993007</v>
          </cell>
          <cell r="EH96" t="str">
            <v>No Variation Applied</v>
          </cell>
          <cell r="EI96">
            <v>24850</v>
          </cell>
          <cell r="EJ96">
            <v>0</v>
          </cell>
          <cell r="EK96">
            <v>0</v>
          </cell>
          <cell r="EL96">
            <v>45131</v>
          </cell>
        </row>
        <row r="97">
          <cell r="C97" t="str">
            <v>Northway Infant School</v>
          </cell>
          <cell r="D97">
            <v>2119</v>
          </cell>
          <cell r="F97" t="str">
            <v/>
          </cell>
          <cell r="G97">
            <v>0</v>
          </cell>
          <cell r="L97">
            <v>0</v>
          </cell>
          <cell r="M97">
            <v>0</v>
          </cell>
          <cell r="N97">
            <v>0</v>
          </cell>
          <cell r="S97">
            <v>0</v>
          </cell>
          <cell r="T97">
            <v>0</v>
          </cell>
          <cell r="X97">
            <v>51</v>
          </cell>
          <cell r="Y97">
            <v>32</v>
          </cell>
          <cell r="Z97">
            <v>36</v>
          </cell>
          <cell r="AA97">
            <v>0</v>
          </cell>
          <cell r="AB97">
            <v>0</v>
          </cell>
          <cell r="AC97">
            <v>0</v>
          </cell>
          <cell r="AD97">
            <v>0</v>
          </cell>
          <cell r="AK97">
            <v>329103</v>
          </cell>
          <cell r="AL97">
            <v>119</v>
          </cell>
          <cell r="BM97">
            <v>0</v>
          </cell>
          <cell r="BU97">
            <v>0</v>
          </cell>
          <cell r="BZ97">
            <v>0</v>
          </cell>
          <cell r="CA97">
            <v>0</v>
          </cell>
          <cell r="CH97">
            <v>0</v>
          </cell>
          <cell r="CI97">
            <v>819</v>
          </cell>
          <cell r="CJ97">
            <v>5250</v>
          </cell>
          <cell r="CK97">
            <v>0</v>
          </cell>
          <cell r="CL97">
            <v>0</v>
          </cell>
          <cell r="CM97">
            <v>21114</v>
          </cell>
          <cell r="CN97">
            <v>960</v>
          </cell>
          <cell r="CO97">
            <v>1920</v>
          </cell>
          <cell r="CP97">
            <v>0</v>
          </cell>
          <cell r="CQ97">
            <v>0</v>
          </cell>
          <cell r="CR97">
            <v>30063</v>
          </cell>
          <cell r="CS97">
            <v>0</v>
          </cell>
          <cell r="CU97">
            <v>0</v>
          </cell>
          <cell r="CX97">
            <v>0</v>
          </cell>
          <cell r="CY97">
            <v>12512</v>
          </cell>
          <cell r="DA97">
            <v>12512</v>
          </cell>
          <cell r="DB97">
            <v>18720</v>
          </cell>
          <cell r="DC97">
            <v>6867</v>
          </cell>
          <cell r="DF97">
            <v>25587</v>
          </cell>
          <cell r="DG97">
            <v>0</v>
          </cell>
          <cell r="DH97">
            <v>0</v>
          </cell>
          <cell r="DI97">
            <v>0</v>
          </cell>
          <cell r="DJ97">
            <v>23351</v>
          </cell>
          <cell r="DK97">
            <v>0</v>
          </cell>
          <cell r="DL97">
            <v>11316</v>
          </cell>
          <cell r="DM97">
            <v>1456</v>
          </cell>
          <cell r="DN97">
            <v>0</v>
          </cell>
          <cell r="DO97">
            <v>0</v>
          </cell>
          <cell r="DP97">
            <v>0</v>
          </cell>
          <cell r="DQ97">
            <v>36123</v>
          </cell>
          <cell r="DR97">
            <v>0</v>
          </cell>
          <cell r="DT97">
            <v>0</v>
          </cell>
          <cell r="DU97">
            <v>1300</v>
          </cell>
          <cell r="DV97">
            <v>60</v>
          </cell>
          <cell r="DW97">
            <v>1360</v>
          </cell>
          <cell r="EA97">
            <v>0</v>
          </cell>
          <cell r="EB97">
            <v>0</v>
          </cell>
          <cell r="EC97">
            <v>0</v>
          </cell>
          <cell r="ED97">
            <v>434748</v>
          </cell>
          <cell r="EF97">
            <v>119</v>
          </cell>
          <cell r="EG97">
            <v>3653.3445378151259</v>
          </cell>
          <cell r="EH97" t="str">
            <v>No Variation Applied</v>
          </cell>
          <cell r="EI97">
            <v>16250</v>
          </cell>
          <cell r="EJ97">
            <v>0</v>
          </cell>
          <cell r="EK97">
            <v>0</v>
          </cell>
          <cell r="EL97">
            <v>30063</v>
          </cell>
        </row>
        <row r="98">
          <cell r="C98" t="str">
            <v>Churchdown Parton Manor Junior School</v>
          </cell>
          <cell r="D98">
            <v>2122</v>
          </cell>
          <cell r="F98" t="str">
            <v/>
          </cell>
          <cell r="G98">
            <v>0</v>
          </cell>
          <cell r="L98">
            <v>0</v>
          </cell>
          <cell r="M98">
            <v>0</v>
          </cell>
          <cell r="N98">
            <v>0</v>
          </cell>
          <cell r="S98">
            <v>0</v>
          </cell>
          <cell r="T98">
            <v>0</v>
          </cell>
          <cell r="X98">
            <v>0</v>
          </cell>
          <cell r="Y98">
            <v>0</v>
          </cell>
          <cell r="Z98">
            <v>0</v>
          </cell>
          <cell r="AA98">
            <v>42</v>
          </cell>
          <cell r="AB98">
            <v>37</v>
          </cell>
          <cell r="AC98">
            <v>40</v>
          </cell>
          <cell r="AD98">
            <v>44</v>
          </cell>
          <cell r="AK98">
            <v>459840</v>
          </cell>
          <cell r="AL98">
            <v>163</v>
          </cell>
          <cell r="BM98">
            <v>0</v>
          </cell>
          <cell r="BU98">
            <v>0</v>
          </cell>
          <cell r="BZ98">
            <v>0</v>
          </cell>
          <cell r="CA98">
            <v>0</v>
          </cell>
          <cell r="CH98">
            <v>0</v>
          </cell>
          <cell r="CI98">
            <v>0</v>
          </cell>
          <cell r="CJ98">
            <v>0</v>
          </cell>
          <cell r="CK98">
            <v>7537</v>
          </cell>
          <cell r="CL98">
            <v>0</v>
          </cell>
          <cell r="CM98">
            <v>49680</v>
          </cell>
          <cell r="CN98">
            <v>14880</v>
          </cell>
          <cell r="CO98">
            <v>13440</v>
          </cell>
          <cell r="CP98">
            <v>960</v>
          </cell>
          <cell r="CQ98">
            <v>0</v>
          </cell>
          <cell r="CR98">
            <v>86497</v>
          </cell>
          <cell r="CS98">
            <v>0</v>
          </cell>
          <cell r="CU98">
            <v>0</v>
          </cell>
          <cell r="CX98">
            <v>0</v>
          </cell>
          <cell r="CY98">
            <v>14688</v>
          </cell>
          <cell r="DA98">
            <v>14688</v>
          </cell>
          <cell r="DB98">
            <v>18720</v>
          </cell>
          <cell r="DC98">
            <v>13423</v>
          </cell>
          <cell r="DF98">
            <v>32143</v>
          </cell>
          <cell r="DG98">
            <v>0</v>
          </cell>
          <cell r="DH98">
            <v>0</v>
          </cell>
          <cell r="DI98">
            <v>0</v>
          </cell>
          <cell r="DJ98">
            <v>23351</v>
          </cell>
          <cell r="DK98">
            <v>0</v>
          </cell>
          <cell r="DL98">
            <v>8364</v>
          </cell>
          <cell r="DM98">
            <v>0</v>
          </cell>
          <cell r="DN98">
            <v>0</v>
          </cell>
          <cell r="DO98">
            <v>0</v>
          </cell>
          <cell r="DP98">
            <v>0</v>
          </cell>
          <cell r="DQ98">
            <v>31715</v>
          </cell>
          <cell r="DR98">
            <v>0</v>
          </cell>
          <cell r="DT98">
            <v>0</v>
          </cell>
          <cell r="DU98">
            <v>0</v>
          </cell>
          <cell r="DV98">
            <v>0</v>
          </cell>
          <cell r="DW98">
            <v>0</v>
          </cell>
          <cell r="EA98">
            <v>0</v>
          </cell>
          <cell r="EB98">
            <v>134</v>
          </cell>
          <cell r="EC98">
            <v>0</v>
          </cell>
          <cell r="ED98">
            <v>625017</v>
          </cell>
          <cell r="EF98">
            <v>163</v>
          </cell>
          <cell r="EG98">
            <v>3834.4601226993864</v>
          </cell>
          <cell r="EH98" t="str">
            <v>No Variation Applied</v>
          </cell>
          <cell r="EI98">
            <v>28250</v>
          </cell>
          <cell r="EJ98">
            <v>0</v>
          </cell>
          <cell r="EK98">
            <v>0</v>
          </cell>
          <cell r="EL98">
            <v>86497</v>
          </cell>
        </row>
        <row r="99">
          <cell r="C99" t="str">
            <v>Rodborough Community Primary School</v>
          </cell>
          <cell r="D99">
            <v>2123</v>
          </cell>
          <cell r="F99" t="str">
            <v/>
          </cell>
          <cell r="G99">
            <v>0</v>
          </cell>
          <cell r="L99">
            <v>0</v>
          </cell>
          <cell r="M99">
            <v>0</v>
          </cell>
          <cell r="N99">
            <v>0</v>
          </cell>
          <cell r="S99">
            <v>0</v>
          </cell>
          <cell r="T99">
            <v>0</v>
          </cell>
          <cell r="X99">
            <v>31</v>
          </cell>
          <cell r="Y99">
            <v>30</v>
          </cell>
          <cell r="Z99">
            <v>30</v>
          </cell>
          <cell r="AA99">
            <v>30</v>
          </cell>
          <cell r="AB99">
            <v>29</v>
          </cell>
          <cell r="AC99">
            <v>30</v>
          </cell>
          <cell r="AD99">
            <v>29</v>
          </cell>
          <cell r="AK99">
            <v>582908</v>
          </cell>
          <cell r="AL99">
            <v>209</v>
          </cell>
          <cell r="BM99">
            <v>0</v>
          </cell>
          <cell r="BU99">
            <v>0</v>
          </cell>
          <cell r="BZ99">
            <v>0</v>
          </cell>
          <cell r="CA99">
            <v>0</v>
          </cell>
          <cell r="CH99">
            <v>0</v>
          </cell>
          <cell r="CI99">
            <v>982</v>
          </cell>
          <cell r="CJ99">
            <v>0</v>
          </cell>
          <cell r="CK99">
            <v>1207</v>
          </cell>
          <cell r="CL99">
            <v>0</v>
          </cell>
          <cell r="CM99">
            <v>37260</v>
          </cell>
          <cell r="CN99">
            <v>7440</v>
          </cell>
          <cell r="CO99">
            <v>5280</v>
          </cell>
          <cell r="CP99">
            <v>960</v>
          </cell>
          <cell r="CQ99">
            <v>0</v>
          </cell>
          <cell r="CR99">
            <v>53129</v>
          </cell>
          <cell r="CS99">
            <v>0</v>
          </cell>
          <cell r="CU99">
            <v>0</v>
          </cell>
          <cell r="CX99">
            <v>0</v>
          </cell>
          <cell r="CY99">
            <v>7616</v>
          </cell>
          <cell r="DA99">
            <v>7616</v>
          </cell>
          <cell r="DB99">
            <v>21840</v>
          </cell>
          <cell r="DC99">
            <v>6603</v>
          </cell>
          <cell r="DF99">
            <v>28443</v>
          </cell>
          <cell r="DG99">
            <v>0</v>
          </cell>
          <cell r="DH99">
            <v>0</v>
          </cell>
          <cell r="DI99">
            <v>0</v>
          </cell>
          <cell r="DJ99">
            <v>23351</v>
          </cell>
          <cell r="DK99">
            <v>0</v>
          </cell>
          <cell r="DL99">
            <v>6888</v>
          </cell>
          <cell r="DM99">
            <v>0</v>
          </cell>
          <cell r="DN99">
            <v>0</v>
          </cell>
          <cell r="DO99">
            <v>0</v>
          </cell>
          <cell r="DP99">
            <v>0</v>
          </cell>
          <cell r="DQ99">
            <v>30239</v>
          </cell>
          <cell r="DR99">
            <v>0</v>
          </cell>
          <cell r="DT99">
            <v>0</v>
          </cell>
          <cell r="DU99">
            <v>0</v>
          </cell>
          <cell r="DV99">
            <v>0</v>
          </cell>
          <cell r="DW99">
            <v>0</v>
          </cell>
          <cell r="EA99">
            <v>0</v>
          </cell>
          <cell r="EB99">
            <v>0</v>
          </cell>
          <cell r="EC99">
            <v>0</v>
          </cell>
          <cell r="ED99">
            <v>702335</v>
          </cell>
          <cell r="EF99">
            <v>209</v>
          </cell>
          <cell r="EG99">
            <v>3360.4545454545455</v>
          </cell>
          <cell r="EH99" t="str">
            <v>No Variation Applied</v>
          </cell>
          <cell r="EI99">
            <v>13200</v>
          </cell>
          <cell r="EJ99">
            <v>0</v>
          </cell>
          <cell r="EK99">
            <v>0</v>
          </cell>
          <cell r="EL99">
            <v>53129</v>
          </cell>
        </row>
        <row r="100">
          <cell r="C100" t="str">
            <v>Mitton Manor Primary School</v>
          </cell>
          <cell r="D100">
            <v>2125</v>
          </cell>
          <cell r="F100" t="str">
            <v/>
          </cell>
          <cell r="G100">
            <v>0</v>
          </cell>
          <cell r="L100">
            <v>0</v>
          </cell>
          <cell r="M100">
            <v>0</v>
          </cell>
          <cell r="N100">
            <v>0</v>
          </cell>
          <cell r="S100">
            <v>0</v>
          </cell>
          <cell r="T100">
            <v>0</v>
          </cell>
          <cell r="X100">
            <v>30</v>
          </cell>
          <cell r="Y100">
            <v>28</v>
          </cell>
          <cell r="Z100">
            <v>30</v>
          </cell>
          <cell r="AA100">
            <v>32</v>
          </cell>
          <cell r="AB100">
            <v>23</v>
          </cell>
          <cell r="AC100">
            <v>24</v>
          </cell>
          <cell r="AD100">
            <v>30</v>
          </cell>
          <cell r="AK100">
            <v>549180</v>
          </cell>
          <cell r="AL100">
            <v>197</v>
          </cell>
          <cell r="BM100">
            <v>0</v>
          </cell>
          <cell r="BU100">
            <v>0</v>
          </cell>
          <cell r="BZ100">
            <v>0</v>
          </cell>
          <cell r="CA100">
            <v>0</v>
          </cell>
          <cell r="CH100">
            <v>0</v>
          </cell>
          <cell r="CI100">
            <v>2715</v>
          </cell>
          <cell r="CJ100">
            <v>17432</v>
          </cell>
          <cell r="CK100">
            <v>0</v>
          </cell>
          <cell r="CL100">
            <v>0</v>
          </cell>
          <cell r="CM100">
            <v>52164</v>
          </cell>
          <cell r="CN100">
            <v>2640</v>
          </cell>
          <cell r="CO100">
            <v>6240</v>
          </cell>
          <cell r="CP100">
            <v>0</v>
          </cell>
          <cell r="CQ100">
            <v>0</v>
          </cell>
          <cell r="CR100">
            <v>81191</v>
          </cell>
          <cell r="CS100">
            <v>0</v>
          </cell>
          <cell r="CU100">
            <v>0</v>
          </cell>
          <cell r="CX100">
            <v>0</v>
          </cell>
          <cell r="CY100">
            <v>5440</v>
          </cell>
          <cell r="DA100">
            <v>5440</v>
          </cell>
          <cell r="DB100">
            <v>21840</v>
          </cell>
          <cell r="DC100">
            <v>11301</v>
          </cell>
          <cell r="DF100">
            <v>33141</v>
          </cell>
          <cell r="DG100">
            <v>0</v>
          </cell>
          <cell r="DH100">
            <v>0</v>
          </cell>
          <cell r="DI100">
            <v>0</v>
          </cell>
          <cell r="DJ100">
            <v>23351</v>
          </cell>
          <cell r="DK100">
            <v>0</v>
          </cell>
          <cell r="DL100">
            <v>4920</v>
          </cell>
          <cell r="DM100">
            <v>0</v>
          </cell>
          <cell r="DN100">
            <v>0</v>
          </cell>
          <cell r="DO100">
            <v>0</v>
          </cell>
          <cell r="DP100">
            <v>0</v>
          </cell>
          <cell r="DQ100">
            <v>28271</v>
          </cell>
          <cell r="DR100">
            <v>0</v>
          </cell>
          <cell r="DT100">
            <v>0</v>
          </cell>
          <cell r="DU100">
            <v>1300</v>
          </cell>
          <cell r="DV100">
            <v>99</v>
          </cell>
          <cell r="DW100">
            <v>1399</v>
          </cell>
          <cell r="EA100">
            <v>0</v>
          </cell>
          <cell r="EB100">
            <v>0</v>
          </cell>
          <cell r="EC100">
            <v>0</v>
          </cell>
          <cell r="ED100">
            <v>698622</v>
          </cell>
          <cell r="EF100">
            <v>197</v>
          </cell>
          <cell r="EG100">
            <v>3546.3045685279189</v>
          </cell>
          <cell r="EH100" t="str">
            <v>No Variation Applied</v>
          </cell>
          <cell r="EI100">
            <v>13200</v>
          </cell>
          <cell r="EJ100">
            <v>0</v>
          </cell>
          <cell r="EK100">
            <v>0</v>
          </cell>
          <cell r="EL100">
            <v>81191</v>
          </cell>
        </row>
        <row r="101">
          <cell r="C101" t="str">
            <v>Offa's Mead Primary School</v>
          </cell>
          <cell r="D101">
            <v>2126</v>
          </cell>
          <cell r="F101" t="str">
            <v/>
          </cell>
          <cell r="G101">
            <v>0</v>
          </cell>
          <cell r="L101">
            <v>0</v>
          </cell>
          <cell r="M101">
            <v>0</v>
          </cell>
          <cell r="N101">
            <v>0</v>
          </cell>
          <cell r="S101">
            <v>0</v>
          </cell>
          <cell r="T101">
            <v>0</v>
          </cell>
          <cell r="X101">
            <v>24</v>
          </cell>
          <cell r="Y101">
            <v>24</v>
          </cell>
          <cell r="Z101">
            <v>16</v>
          </cell>
          <cell r="AA101">
            <v>24</v>
          </cell>
          <cell r="AB101">
            <v>16</v>
          </cell>
          <cell r="AC101">
            <v>12</v>
          </cell>
          <cell r="AD101">
            <v>14</v>
          </cell>
          <cell r="AK101">
            <v>360782</v>
          </cell>
          <cell r="AL101">
            <v>130</v>
          </cell>
          <cell r="BM101">
            <v>0</v>
          </cell>
          <cell r="BU101">
            <v>0</v>
          </cell>
          <cell r="BZ101">
            <v>0</v>
          </cell>
          <cell r="CA101">
            <v>0</v>
          </cell>
          <cell r="CH101">
            <v>0</v>
          </cell>
          <cell r="CI101">
            <v>4339</v>
          </cell>
          <cell r="CJ101">
            <v>0</v>
          </cell>
          <cell r="CK101">
            <v>18317</v>
          </cell>
          <cell r="CL101">
            <v>0</v>
          </cell>
          <cell r="CM101">
            <v>70794</v>
          </cell>
          <cell r="CN101">
            <v>3840</v>
          </cell>
          <cell r="CO101">
            <v>3840</v>
          </cell>
          <cell r="CP101">
            <v>2880</v>
          </cell>
          <cell r="CQ101">
            <v>0</v>
          </cell>
          <cell r="CR101">
            <v>104010</v>
          </cell>
          <cell r="CS101">
            <v>0</v>
          </cell>
          <cell r="CU101">
            <v>0</v>
          </cell>
          <cell r="CX101">
            <v>0</v>
          </cell>
          <cell r="CY101">
            <v>15776</v>
          </cell>
          <cell r="DA101">
            <v>15776</v>
          </cell>
          <cell r="DB101">
            <v>21840</v>
          </cell>
          <cell r="DC101">
            <v>8011</v>
          </cell>
          <cell r="DF101">
            <v>29851</v>
          </cell>
          <cell r="DG101">
            <v>0</v>
          </cell>
          <cell r="DH101">
            <v>0</v>
          </cell>
          <cell r="DI101">
            <v>0</v>
          </cell>
          <cell r="DJ101">
            <v>23351</v>
          </cell>
          <cell r="DK101">
            <v>0</v>
          </cell>
          <cell r="DL101">
            <v>11316</v>
          </cell>
          <cell r="DM101">
            <v>0</v>
          </cell>
          <cell r="DN101">
            <v>9506</v>
          </cell>
          <cell r="DO101">
            <v>0</v>
          </cell>
          <cell r="DP101">
            <v>0</v>
          </cell>
          <cell r="DQ101">
            <v>44173</v>
          </cell>
          <cell r="DR101">
            <v>0</v>
          </cell>
          <cell r="DT101">
            <v>0</v>
          </cell>
          <cell r="DU101">
            <v>0</v>
          </cell>
          <cell r="DV101">
            <v>0</v>
          </cell>
          <cell r="DW101">
            <v>0</v>
          </cell>
          <cell r="EA101">
            <v>0</v>
          </cell>
          <cell r="EB101">
            <v>10559</v>
          </cell>
          <cell r="EC101">
            <v>0</v>
          </cell>
          <cell r="ED101">
            <v>565151</v>
          </cell>
          <cell r="EF101">
            <v>130</v>
          </cell>
          <cell r="EG101">
            <v>4347.3153846153846</v>
          </cell>
          <cell r="EH101" t="str">
            <v>No Variation Applied</v>
          </cell>
          <cell r="EI101">
            <v>35650</v>
          </cell>
          <cell r="EJ101">
            <v>0</v>
          </cell>
          <cell r="EK101">
            <v>0</v>
          </cell>
          <cell r="EL101">
            <v>104010</v>
          </cell>
        </row>
        <row r="102">
          <cell r="C102" t="str">
            <v>The Croft Primary School</v>
          </cell>
          <cell r="D102">
            <v>2130</v>
          </cell>
          <cell r="F102" t="str">
            <v/>
          </cell>
          <cell r="G102">
            <v>0</v>
          </cell>
          <cell r="L102">
            <v>0</v>
          </cell>
          <cell r="M102">
            <v>0</v>
          </cell>
          <cell r="N102">
            <v>0</v>
          </cell>
          <cell r="S102">
            <v>0</v>
          </cell>
          <cell r="T102">
            <v>0</v>
          </cell>
          <cell r="X102">
            <v>14</v>
          </cell>
          <cell r="Y102">
            <v>30</v>
          </cell>
          <cell r="Z102">
            <v>20</v>
          </cell>
          <cell r="AA102">
            <v>21</v>
          </cell>
          <cell r="AB102">
            <v>21</v>
          </cell>
          <cell r="AC102">
            <v>21</v>
          </cell>
          <cell r="AD102">
            <v>25</v>
          </cell>
          <cell r="AK102">
            <v>423352</v>
          </cell>
          <cell r="AL102">
            <v>152</v>
          </cell>
          <cell r="BM102">
            <v>0</v>
          </cell>
          <cell r="BU102">
            <v>0</v>
          </cell>
          <cell r="BZ102">
            <v>0</v>
          </cell>
          <cell r="CA102">
            <v>0</v>
          </cell>
          <cell r="CH102">
            <v>0</v>
          </cell>
          <cell r="CI102">
            <v>0</v>
          </cell>
          <cell r="CJ102">
            <v>0</v>
          </cell>
          <cell r="CK102">
            <v>0</v>
          </cell>
          <cell r="CL102">
            <v>0</v>
          </cell>
          <cell r="CM102">
            <v>21114</v>
          </cell>
          <cell r="CN102">
            <v>5280</v>
          </cell>
          <cell r="CO102">
            <v>1440</v>
          </cell>
          <cell r="CP102">
            <v>0</v>
          </cell>
          <cell r="CQ102">
            <v>0</v>
          </cell>
          <cell r="CR102">
            <v>27834</v>
          </cell>
          <cell r="CS102">
            <v>0</v>
          </cell>
          <cell r="CU102">
            <v>0</v>
          </cell>
          <cell r="CX102">
            <v>0</v>
          </cell>
          <cell r="CY102">
            <v>3808</v>
          </cell>
          <cell r="DA102">
            <v>3808</v>
          </cell>
          <cell r="DB102">
            <v>14560</v>
          </cell>
          <cell r="DC102">
            <v>11194</v>
          </cell>
          <cell r="DF102">
            <v>25754</v>
          </cell>
          <cell r="DG102">
            <v>0</v>
          </cell>
          <cell r="DH102">
            <v>0</v>
          </cell>
          <cell r="DI102">
            <v>0</v>
          </cell>
          <cell r="DJ102">
            <v>23351</v>
          </cell>
          <cell r="DK102">
            <v>0</v>
          </cell>
          <cell r="DL102">
            <v>3444</v>
          </cell>
          <cell r="DM102">
            <v>0</v>
          </cell>
          <cell r="DN102">
            <v>0</v>
          </cell>
          <cell r="DO102">
            <v>0</v>
          </cell>
          <cell r="DP102">
            <v>0</v>
          </cell>
          <cell r="DQ102">
            <v>26795</v>
          </cell>
          <cell r="DR102">
            <v>0</v>
          </cell>
          <cell r="DT102">
            <v>0</v>
          </cell>
          <cell r="DU102">
            <v>0</v>
          </cell>
          <cell r="DV102">
            <v>0</v>
          </cell>
          <cell r="DW102">
            <v>0</v>
          </cell>
          <cell r="EA102">
            <v>0</v>
          </cell>
          <cell r="EB102">
            <v>0</v>
          </cell>
          <cell r="EC102">
            <v>0</v>
          </cell>
          <cell r="ED102">
            <v>507543</v>
          </cell>
          <cell r="EF102">
            <v>152</v>
          </cell>
          <cell r="EG102">
            <v>3339.0986842105262</v>
          </cell>
          <cell r="EH102" t="str">
            <v>No Variation Applied</v>
          </cell>
          <cell r="EI102">
            <v>10800</v>
          </cell>
          <cell r="EJ102">
            <v>0</v>
          </cell>
          <cell r="EK102">
            <v>0</v>
          </cell>
          <cell r="EL102">
            <v>27834</v>
          </cell>
        </row>
        <row r="103">
          <cell r="C103" t="str">
            <v>Castle Hill Primary School</v>
          </cell>
          <cell r="D103">
            <v>2132</v>
          </cell>
          <cell r="F103" t="str">
            <v/>
          </cell>
          <cell r="G103">
            <v>0</v>
          </cell>
          <cell r="L103">
            <v>0</v>
          </cell>
          <cell r="M103">
            <v>0</v>
          </cell>
          <cell r="N103">
            <v>0</v>
          </cell>
          <cell r="S103">
            <v>0</v>
          </cell>
          <cell r="T103">
            <v>0</v>
          </cell>
          <cell r="X103">
            <v>30</v>
          </cell>
          <cell r="Y103">
            <v>28</v>
          </cell>
          <cell r="Z103">
            <v>27</v>
          </cell>
          <cell r="AA103">
            <v>27</v>
          </cell>
          <cell r="AB103">
            <v>30</v>
          </cell>
          <cell r="AC103">
            <v>27</v>
          </cell>
          <cell r="AD103">
            <v>29</v>
          </cell>
          <cell r="AK103">
            <v>552350</v>
          </cell>
          <cell r="AL103">
            <v>198</v>
          </cell>
          <cell r="BM103">
            <v>0</v>
          </cell>
          <cell r="BU103">
            <v>0</v>
          </cell>
          <cell r="BZ103">
            <v>0</v>
          </cell>
          <cell r="CA103">
            <v>0</v>
          </cell>
          <cell r="CH103">
            <v>0</v>
          </cell>
          <cell r="CI103">
            <v>3930</v>
          </cell>
          <cell r="CJ103">
            <v>0</v>
          </cell>
          <cell r="CK103">
            <v>18693</v>
          </cell>
          <cell r="CL103">
            <v>0</v>
          </cell>
          <cell r="CM103">
            <v>33534</v>
          </cell>
          <cell r="CN103">
            <v>5040</v>
          </cell>
          <cell r="CO103">
            <v>3840</v>
          </cell>
          <cell r="CP103">
            <v>1920</v>
          </cell>
          <cell r="CQ103">
            <v>0</v>
          </cell>
          <cell r="CR103">
            <v>66957</v>
          </cell>
          <cell r="CS103">
            <v>0</v>
          </cell>
          <cell r="CU103">
            <v>0</v>
          </cell>
          <cell r="CX103">
            <v>0</v>
          </cell>
          <cell r="CY103">
            <v>16864</v>
          </cell>
          <cell r="DA103">
            <v>16864</v>
          </cell>
          <cell r="DB103">
            <v>21840</v>
          </cell>
          <cell r="DC103">
            <v>10067</v>
          </cell>
          <cell r="DF103">
            <v>31907</v>
          </cell>
          <cell r="DG103">
            <v>0</v>
          </cell>
          <cell r="DH103">
            <v>0</v>
          </cell>
          <cell r="DI103">
            <v>0</v>
          </cell>
          <cell r="DJ103">
            <v>23351</v>
          </cell>
          <cell r="DK103">
            <v>0</v>
          </cell>
          <cell r="DL103">
            <v>11808</v>
          </cell>
          <cell r="DM103">
            <v>0</v>
          </cell>
          <cell r="DN103">
            <v>0</v>
          </cell>
          <cell r="DO103">
            <v>0</v>
          </cell>
          <cell r="DP103">
            <v>0</v>
          </cell>
          <cell r="DQ103">
            <v>35159</v>
          </cell>
          <cell r="DR103">
            <v>0</v>
          </cell>
          <cell r="DT103">
            <v>0</v>
          </cell>
          <cell r="DU103">
            <v>0</v>
          </cell>
          <cell r="DV103">
            <v>0</v>
          </cell>
          <cell r="DW103">
            <v>0</v>
          </cell>
          <cell r="EA103">
            <v>0</v>
          </cell>
          <cell r="EB103">
            <v>15418</v>
          </cell>
          <cell r="EC103">
            <v>0</v>
          </cell>
          <cell r="ED103">
            <v>718655</v>
          </cell>
          <cell r="EF103">
            <v>198</v>
          </cell>
          <cell r="EG103">
            <v>3629.5707070707072</v>
          </cell>
          <cell r="EH103" t="str">
            <v>No Variation Applied</v>
          </cell>
          <cell r="EI103">
            <v>27600</v>
          </cell>
          <cell r="EJ103">
            <v>0</v>
          </cell>
          <cell r="EK103">
            <v>0</v>
          </cell>
          <cell r="EL103">
            <v>66957</v>
          </cell>
        </row>
        <row r="104">
          <cell r="C104" t="str">
            <v>Callowell Primary School</v>
          </cell>
          <cell r="D104">
            <v>2134</v>
          </cell>
          <cell r="F104" t="str">
            <v/>
          </cell>
          <cell r="G104">
            <v>0</v>
          </cell>
          <cell r="L104">
            <v>0</v>
          </cell>
          <cell r="M104">
            <v>0</v>
          </cell>
          <cell r="N104">
            <v>0</v>
          </cell>
          <cell r="S104">
            <v>0</v>
          </cell>
          <cell r="T104">
            <v>0</v>
          </cell>
          <cell r="X104">
            <v>24</v>
          </cell>
          <cell r="Y104">
            <v>30</v>
          </cell>
          <cell r="Z104">
            <v>25</v>
          </cell>
          <cell r="AA104">
            <v>24</v>
          </cell>
          <cell r="AB104">
            <v>30</v>
          </cell>
          <cell r="AC104">
            <v>23</v>
          </cell>
          <cell r="AD104">
            <v>23</v>
          </cell>
          <cell r="AK104">
            <v>497782</v>
          </cell>
          <cell r="AL104">
            <v>179</v>
          </cell>
          <cell r="BM104">
            <v>0</v>
          </cell>
          <cell r="BU104">
            <v>0</v>
          </cell>
          <cell r="BZ104">
            <v>0</v>
          </cell>
          <cell r="CA104">
            <v>0</v>
          </cell>
          <cell r="CH104">
            <v>0</v>
          </cell>
          <cell r="CI104">
            <v>6209</v>
          </cell>
          <cell r="CJ104">
            <v>13000</v>
          </cell>
          <cell r="CK104">
            <v>25025</v>
          </cell>
          <cell r="CL104">
            <v>0</v>
          </cell>
          <cell r="CM104">
            <v>54648</v>
          </cell>
          <cell r="CN104">
            <v>3120</v>
          </cell>
          <cell r="CO104">
            <v>2880</v>
          </cell>
          <cell r="CP104">
            <v>960</v>
          </cell>
          <cell r="CQ104">
            <v>0</v>
          </cell>
          <cell r="CR104">
            <v>105842</v>
          </cell>
          <cell r="CS104">
            <v>0</v>
          </cell>
          <cell r="CU104">
            <v>0</v>
          </cell>
          <cell r="CX104">
            <v>0</v>
          </cell>
          <cell r="CY104">
            <v>10880</v>
          </cell>
          <cell r="DA104">
            <v>10880</v>
          </cell>
          <cell r="DB104">
            <v>21840</v>
          </cell>
          <cell r="DC104">
            <v>9093</v>
          </cell>
          <cell r="DF104">
            <v>30933</v>
          </cell>
          <cell r="DG104">
            <v>0</v>
          </cell>
          <cell r="DH104">
            <v>0</v>
          </cell>
          <cell r="DI104">
            <v>0</v>
          </cell>
          <cell r="DJ104">
            <v>23351</v>
          </cell>
          <cell r="DK104">
            <v>0</v>
          </cell>
          <cell r="DL104">
            <v>9840</v>
          </cell>
          <cell r="DM104">
            <v>0</v>
          </cell>
          <cell r="DN104">
            <v>0</v>
          </cell>
          <cell r="DO104">
            <v>0</v>
          </cell>
          <cell r="DP104">
            <v>0</v>
          </cell>
          <cell r="DQ104">
            <v>33191</v>
          </cell>
          <cell r="DR104">
            <v>0</v>
          </cell>
          <cell r="DT104">
            <v>0</v>
          </cell>
          <cell r="DU104">
            <v>0</v>
          </cell>
          <cell r="DV104">
            <v>0</v>
          </cell>
          <cell r="DW104">
            <v>0</v>
          </cell>
          <cell r="EA104">
            <v>0</v>
          </cell>
          <cell r="EB104">
            <v>0</v>
          </cell>
          <cell r="EC104">
            <v>0</v>
          </cell>
          <cell r="ED104">
            <v>678628</v>
          </cell>
          <cell r="EF104">
            <v>179</v>
          </cell>
          <cell r="EG104">
            <v>3791.2178770949722</v>
          </cell>
          <cell r="EH104" t="str">
            <v>No Variation Applied</v>
          </cell>
          <cell r="EI104">
            <v>22200</v>
          </cell>
          <cell r="EJ104">
            <v>0</v>
          </cell>
          <cell r="EK104">
            <v>0</v>
          </cell>
          <cell r="EL104">
            <v>105842</v>
          </cell>
        </row>
        <row r="105">
          <cell r="C105" t="str">
            <v>Foxmoor Primary School</v>
          </cell>
          <cell r="D105">
            <v>2136</v>
          </cell>
          <cell r="F105" t="str">
            <v/>
          </cell>
          <cell r="G105">
            <v>0</v>
          </cell>
          <cell r="L105">
            <v>0</v>
          </cell>
          <cell r="M105">
            <v>0</v>
          </cell>
          <cell r="N105">
            <v>0</v>
          </cell>
          <cell r="S105">
            <v>0</v>
          </cell>
          <cell r="T105">
            <v>0</v>
          </cell>
          <cell r="X105">
            <v>39</v>
          </cell>
          <cell r="Y105">
            <v>37</v>
          </cell>
          <cell r="Z105">
            <v>37</v>
          </cell>
          <cell r="AA105">
            <v>37</v>
          </cell>
          <cell r="AB105">
            <v>40</v>
          </cell>
          <cell r="AC105">
            <v>41</v>
          </cell>
          <cell r="AD105">
            <v>35</v>
          </cell>
          <cell r="AK105">
            <v>742027</v>
          </cell>
          <cell r="AL105">
            <v>266</v>
          </cell>
          <cell r="BM105">
            <v>0</v>
          </cell>
          <cell r="BU105">
            <v>0</v>
          </cell>
          <cell r="BZ105">
            <v>0</v>
          </cell>
          <cell r="CA105">
            <v>0</v>
          </cell>
          <cell r="CH105">
            <v>0</v>
          </cell>
          <cell r="CI105">
            <v>0</v>
          </cell>
          <cell r="CJ105">
            <v>0</v>
          </cell>
          <cell r="CK105">
            <v>0</v>
          </cell>
          <cell r="CL105">
            <v>0</v>
          </cell>
          <cell r="CM105">
            <v>28566</v>
          </cell>
          <cell r="CN105">
            <v>15120</v>
          </cell>
          <cell r="CO105">
            <v>5280</v>
          </cell>
          <cell r="CP105">
            <v>0</v>
          </cell>
          <cell r="CQ105">
            <v>0</v>
          </cell>
          <cell r="CR105">
            <v>48966</v>
          </cell>
          <cell r="CS105">
            <v>0</v>
          </cell>
          <cell r="CU105">
            <v>0</v>
          </cell>
          <cell r="CX105">
            <v>0</v>
          </cell>
          <cell r="CY105">
            <v>5984</v>
          </cell>
          <cell r="DA105">
            <v>5984</v>
          </cell>
          <cell r="DB105">
            <v>26936</v>
          </cell>
          <cell r="DC105">
            <v>19052</v>
          </cell>
          <cell r="DF105">
            <v>45988</v>
          </cell>
          <cell r="DG105">
            <v>0</v>
          </cell>
          <cell r="DH105">
            <v>0</v>
          </cell>
          <cell r="DI105">
            <v>0</v>
          </cell>
          <cell r="DJ105">
            <v>23351</v>
          </cell>
          <cell r="DK105">
            <v>0</v>
          </cell>
          <cell r="DL105">
            <v>5412</v>
          </cell>
          <cell r="DM105">
            <v>0</v>
          </cell>
          <cell r="DN105">
            <v>0</v>
          </cell>
          <cell r="DO105">
            <v>0</v>
          </cell>
          <cell r="DP105">
            <v>0</v>
          </cell>
          <cell r="DQ105">
            <v>28763</v>
          </cell>
          <cell r="DR105">
            <v>0</v>
          </cell>
          <cell r="DT105">
            <v>0</v>
          </cell>
          <cell r="DU105">
            <v>0</v>
          </cell>
          <cell r="DV105">
            <v>0</v>
          </cell>
          <cell r="DW105">
            <v>0</v>
          </cell>
          <cell r="EA105">
            <v>0</v>
          </cell>
          <cell r="EB105">
            <v>0</v>
          </cell>
          <cell r="EC105">
            <v>0</v>
          </cell>
          <cell r="ED105">
            <v>871728</v>
          </cell>
          <cell r="EF105">
            <v>266</v>
          </cell>
          <cell r="EG105">
            <v>3277.1729323308273</v>
          </cell>
          <cell r="EH105" t="str">
            <v>No Variation Applied</v>
          </cell>
          <cell r="EI105">
            <v>12600</v>
          </cell>
          <cell r="EJ105">
            <v>0</v>
          </cell>
          <cell r="EK105">
            <v>0</v>
          </cell>
          <cell r="EL105">
            <v>48966</v>
          </cell>
        </row>
        <row r="106">
          <cell r="C106" t="str">
            <v>Gastrells Community Primary School</v>
          </cell>
          <cell r="D106">
            <v>2137</v>
          </cell>
          <cell r="F106" t="str">
            <v/>
          </cell>
          <cell r="G106">
            <v>0</v>
          </cell>
          <cell r="L106">
            <v>0</v>
          </cell>
          <cell r="M106">
            <v>0</v>
          </cell>
          <cell r="N106">
            <v>0</v>
          </cell>
          <cell r="S106">
            <v>0</v>
          </cell>
          <cell r="T106">
            <v>0</v>
          </cell>
          <cell r="X106">
            <v>25</v>
          </cell>
          <cell r="Y106">
            <v>23</v>
          </cell>
          <cell r="Z106">
            <v>21</v>
          </cell>
          <cell r="AA106">
            <v>24</v>
          </cell>
          <cell r="AB106">
            <v>25</v>
          </cell>
          <cell r="AC106">
            <v>22</v>
          </cell>
          <cell r="AD106">
            <v>25</v>
          </cell>
          <cell r="AK106">
            <v>460370</v>
          </cell>
          <cell r="AL106">
            <v>165</v>
          </cell>
          <cell r="BM106">
            <v>0</v>
          </cell>
          <cell r="BU106">
            <v>0</v>
          </cell>
          <cell r="BZ106">
            <v>0</v>
          </cell>
          <cell r="CA106">
            <v>0</v>
          </cell>
          <cell r="CH106">
            <v>0</v>
          </cell>
          <cell r="CI106">
            <v>0</v>
          </cell>
          <cell r="CJ106">
            <v>0</v>
          </cell>
          <cell r="CK106">
            <v>15327</v>
          </cell>
          <cell r="CL106">
            <v>0</v>
          </cell>
          <cell r="CM106">
            <v>33534</v>
          </cell>
          <cell r="CN106">
            <v>4560</v>
          </cell>
          <cell r="CO106">
            <v>2400</v>
          </cell>
          <cell r="CP106">
            <v>1920</v>
          </cell>
          <cell r="CQ106">
            <v>0</v>
          </cell>
          <cell r="CR106">
            <v>57741</v>
          </cell>
          <cell r="CS106">
            <v>99551</v>
          </cell>
          <cell r="CU106">
            <v>99551</v>
          </cell>
          <cell r="CX106">
            <v>0</v>
          </cell>
          <cell r="CY106">
            <v>4352</v>
          </cell>
          <cell r="DA106">
            <v>4352</v>
          </cell>
          <cell r="DB106">
            <v>16016</v>
          </cell>
          <cell r="DC106">
            <v>16454</v>
          </cell>
          <cell r="DF106">
            <v>32470</v>
          </cell>
          <cell r="DG106">
            <v>0</v>
          </cell>
          <cell r="DH106">
            <v>0</v>
          </cell>
          <cell r="DI106">
            <v>0</v>
          </cell>
          <cell r="DJ106">
            <v>23351</v>
          </cell>
          <cell r="DK106">
            <v>0</v>
          </cell>
          <cell r="DL106">
            <v>3444</v>
          </cell>
          <cell r="DM106">
            <v>0</v>
          </cell>
          <cell r="DN106">
            <v>0</v>
          </cell>
          <cell r="DO106">
            <v>0</v>
          </cell>
          <cell r="DP106">
            <v>0</v>
          </cell>
          <cell r="DQ106">
            <v>26795</v>
          </cell>
          <cell r="DR106">
            <v>0</v>
          </cell>
          <cell r="DT106">
            <v>0</v>
          </cell>
          <cell r="DU106">
            <v>0</v>
          </cell>
          <cell r="DV106">
            <v>0</v>
          </cell>
          <cell r="DW106">
            <v>0</v>
          </cell>
          <cell r="EA106">
            <v>0</v>
          </cell>
          <cell r="EB106">
            <v>0</v>
          </cell>
          <cell r="EC106">
            <v>0</v>
          </cell>
          <cell r="ED106">
            <v>681279</v>
          </cell>
          <cell r="EF106">
            <v>165</v>
          </cell>
          <cell r="EG106">
            <v>4128.9636363636364</v>
          </cell>
          <cell r="EH106" t="str">
            <v>No Variation Applied</v>
          </cell>
          <cell r="EI106">
            <v>6850</v>
          </cell>
          <cell r="EJ106">
            <v>0</v>
          </cell>
          <cell r="EK106">
            <v>0</v>
          </cell>
          <cell r="EL106">
            <v>57741</v>
          </cell>
        </row>
        <row r="107">
          <cell r="C107" t="str">
            <v>Cam Woodfield Infant School</v>
          </cell>
          <cell r="D107">
            <v>2138</v>
          </cell>
          <cell r="F107" t="str">
            <v/>
          </cell>
          <cell r="G107">
            <v>0</v>
          </cell>
          <cell r="L107">
            <v>0</v>
          </cell>
          <cell r="M107">
            <v>0</v>
          </cell>
          <cell r="N107">
            <v>0</v>
          </cell>
          <cell r="S107">
            <v>0</v>
          </cell>
          <cell r="T107">
            <v>0</v>
          </cell>
          <cell r="X107">
            <v>50</v>
          </cell>
          <cell r="Y107">
            <v>40</v>
          </cell>
          <cell r="Z107">
            <v>32</v>
          </cell>
          <cell r="AA107">
            <v>0</v>
          </cell>
          <cell r="AB107">
            <v>0</v>
          </cell>
          <cell r="AC107">
            <v>0</v>
          </cell>
          <cell r="AD107">
            <v>0</v>
          </cell>
          <cell r="AK107">
            <v>337050</v>
          </cell>
          <cell r="AL107">
            <v>122</v>
          </cell>
          <cell r="BM107">
            <v>0</v>
          </cell>
          <cell r="BU107">
            <v>0</v>
          </cell>
          <cell r="BZ107">
            <v>0</v>
          </cell>
          <cell r="CA107">
            <v>0</v>
          </cell>
          <cell r="CH107">
            <v>0</v>
          </cell>
          <cell r="CI107">
            <v>1965</v>
          </cell>
          <cell r="CJ107">
            <v>2400</v>
          </cell>
          <cell r="CK107">
            <v>14422</v>
          </cell>
          <cell r="CL107">
            <v>0</v>
          </cell>
          <cell r="CM107">
            <v>9936</v>
          </cell>
          <cell r="CN107">
            <v>3360</v>
          </cell>
          <cell r="CO107">
            <v>2880</v>
          </cell>
          <cell r="CP107">
            <v>960</v>
          </cell>
          <cell r="CQ107">
            <v>0</v>
          </cell>
          <cell r="CR107">
            <v>35923</v>
          </cell>
          <cell r="CS107">
            <v>0</v>
          </cell>
          <cell r="CU107">
            <v>0</v>
          </cell>
          <cell r="CX107">
            <v>0</v>
          </cell>
          <cell r="CY107">
            <v>14688</v>
          </cell>
          <cell r="DA107">
            <v>14688</v>
          </cell>
          <cell r="DB107">
            <v>18720</v>
          </cell>
          <cell r="DC107">
            <v>6112</v>
          </cell>
          <cell r="DF107">
            <v>24832</v>
          </cell>
          <cell r="DG107">
            <v>0</v>
          </cell>
          <cell r="DH107">
            <v>0</v>
          </cell>
          <cell r="DI107">
            <v>0</v>
          </cell>
          <cell r="DJ107">
            <v>23351</v>
          </cell>
          <cell r="DK107">
            <v>0</v>
          </cell>
          <cell r="DL107">
            <v>9840</v>
          </cell>
          <cell r="DM107">
            <v>0</v>
          </cell>
          <cell r="DN107">
            <v>0</v>
          </cell>
          <cell r="DO107">
            <v>0</v>
          </cell>
          <cell r="DP107">
            <v>0</v>
          </cell>
          <cell r="DQ107">
            <v>33191</v>
          </cell>
          <cell r="DR107">
            <v>0</v>
          </cell>
          <cell r="DT107">
            <v>0</v>
          </cell>
          <cell r="DU107">
            <v>0</v>
          </cell>
          <cell r="DV107">
            <v>0</v>
          </cell>
          <cell r="DW107">
            <v>0</v>
          </cell>
          <cell r="EA107">
            <v>0</v>
          </cell>
          <cell r="EB107">
            <v>13886</v>
          </cell>
          <cell r="EC107">
            <v>0</v>
          </cell>
          <cell r="ED107">
            <v>459570</v>
          </cell>
          <cell r="EF107">
            <v>122</v>
          </cell>
          <cell r="EG107">
            <v>3766.967213114754</v>
          </cell>
          <cell r="EH107" t="str">
            <v>No Variation Applied</v>
          </cell>
          <cell r="EI107">
            <v>17400</v>
          </cell>
          <cell r="EJ107">
            <v>0</v>
          </cell>
          <cell r="EK107">
            <v>0</v>
          </cell>
          <cell r="EL107">
            <v>35923</v>
          </cell>
        </row>
        <row r="108">
          <cell r="C108" t="str">
            <v>Chesterton Primary School</v>
          </cell>
          <cell r="D108">
            <v>2139</v>
          </cell>
          <cell r="F108" t="str">
            <v/>
          </cell>
          <cell r="G108">
            <v>0</v>
          </cell>
          <cell r="L108">
            <v>0</v>
          </cell>
          <cell r="M108">
            <v>0</v>
          </cell>
          <cell r="N108">
            <v>0</v>
          </cell>
          <cell r="S108">
            <v>0</v>
          </cell>
          <cell r="T108">
            <v>0</v>
          </cell>
          <cell r="X108">
            <v>26</v>
          </cell>
          <cell r="Y108">
            <v>24</v>
          </cell>
          <cell r="Z108">
            <v>28</v>
          </cell>
          <cell r="AA108">
            <v>28</v>
          </cell>
          <cell r="AB108">
            <v>32</v>
          </cell>
          <cell r="AC108">
            <v>28</v>
          </cell>
          <cell r="AD108">
            <v>30</v>
          </cell>
          <cell r="AK108">
            <v>546808</v>
          </cell>
          <cell r="AL108">
            <v>196</v>
          </cell>
          <cell r="BM108">
            <v>0</v>
          </cell>
          <cell r="BU108">
            <v>0</v>
          </cell>
          <cell r="BZ108">
            <v>0</v>
          </cell>
          <cell r="CA108">
            <v>0</v>
          </cell>
          <cell r="CH108">
            <v>0</v>
          </cell>
          <cell r="CI108">
            <v>3930</v>
          </cell>
          <cell r="CJ108">
            <v>0</v>
          </cell>
          <cell r="CK108">
            <v>30150</v>
          </cell>
          <cell r="CL108">
            <v>0</v>
          </cell>
          <cell r="CM108">
            <v>42228</v>
          </cell>
          <cell r="CN108">
            <v>5280</v>
          </cell>
          <cell r="CO108">
            <v>4800</v>
          </cell>
          <cell r="CP108">
            <v>0</v>
          </cell>
          <cell r="CQ108">
            <v>0</v>
          </cell>
          <cell r="CR108">
            <v>86388</v>
          </cell>
          <cell r="CS108">
            <v>0</v>
          </cell>
          <cell r="CU108">
            <v>0</v>
          </cell>
          <cell r="CX108">
            <v>0</v>
          </cell>
          <cell r="CY108">
            <v>19040</v>
          </cell>
          <cell r="DA108">
            <v>19040</v>
          </cell>
          <cell r="DB108">
            <v>21840</v>
          </cell>
          <cell r="DC108">
            <v>13856</v>
          </cell>
          <cell r="DF108">
            <v>35696</v>
          </cell>
          <cell r="DG108">
            <v>0</v>
          </cell>
          <cell r="DH108">
            <v>0</v>
          </cell>
          <cell r="DI108">
            <v>0</v>
          </cell>
          <cell r="DJ108">
            <v>23351</v>
          </cell>
          <cell r="DK108">
            <v>0</v>
          </cell>
          <cell r="DL108">
            <v>17220</v>
          </cell>
          <cell r="DM108">
            <v>0</v>
          </cell>
          <cell r="DN108">
            <v>0</v>
          </cell>
          <cell r="DO108">
            <v>0</v>
          </cell>
          <cell r="DP108">
            <v>0</v>
          </cell>
          <cell r="DQ108">
            <v>40571</v>
          </cell>
          <cell r="DR108">
            <v>0</v>
          </cell>
          <cell r="DT108">
            <v>0</v>
          </cell>
          <cell r="DU108">
            <v>0</v>
          </cell>
          <cell r="DV108">
            <v>0</v>
          </cell>
          <cell r="DW108">
            <v>0</v>
          </cell>
          <cell r="EA108">
            <v>0</v>
          </cell>
          <cell r="EB108">
            <v>0</v>
          </cell>
          <cell r="EC108">
            <v>0</v>
          </cell>
          <cell r="ED108">
            <v>728503</v>
          </cell>
          <cell r="EF108">
            <v>196</v>
          </cell>
          <cell r="EG108">
            <v>3716.8520408163267</v>
          </cell>
          <cell r="EH108" t="str">
            <v>No Variation Applied</v>
          </cell>
          <cell r="EI108">
            <v>31800</v>
          </cell>
          <cell r="EJ108">
            <v>0</v>
          </cell>
          <cell r="EK108">
            <v>0</v>
          </cell>
          <cell r="EL108">
            <v>86388</v>
          </cell>
        </row>
        <row r="109">
          <cell r="C109" t="str">
            <v>Woodmancote School</v>
          </cell>
          <cell r="D109">
            <v>2141</v>
          </cell>
          <cell r="F109" t="str">
            <v/>
          </cell>
          <cell r="G109">
            <v>0</v>
          </cell>
          <cell r="L109">
            <v>0</v>
          </cell>
          <cell r="M109">
            <v>0</v>
          </cell>
          <cell r="N109">
            <v>0</v>
          </cell>
          <cell r="S109">
            <v>0</v>
          </cell>
          <cell r="T109">
            <v>0</v>
          </cell>
          <cell r="X109">
            <v>47</v>
          </cell>
          <cell r="Y109">
            <v>45</v>
          </cell>
          <cell r="Z109">
            <v>43</v>
          </cell>
          <cell r="AA109">
            <v>42</v>
          </cell>
          <cell r="AB109">
            <v>43</v>
          </cell>
          <cell r="AC109">
            <v>44</v>
          </cell>
          <cell r="AD109">
            <v>41</v>
          </cell>
          <cell r="AK109">
            <v>850666</v>
          </cell>
          <cell r="AL109">
            <v>305</v>
          </cell>
          <cell r="BM109">
            <v>0</v>
          </cell>
          <cell r="BU109">
            <v>0</v>
          </cell>
          <cell r="BZ109">
            <v>0</v>
          </cell>
          <cell r="CA109">
            <v>0</v>
          </cell>
          <cell r="CH109">
            <v>0</v>
          </cell>
          <cell r="CI109">
            <v>0</v>
          </cell>
          <cell r="CJ109">
            <v>0</v>
          </cell>
          <cell r="CK109">
            <v>6934</v>
          </cell>
          <cell r="CL109">
            <v>0</v>
          </cell>
          <cell r="CM109">
            <v>65826</v>
          </cell>
          <cell r="CN109">
            <v>7200</v>
          </cell>
          <cell r="CO109">
            <v>2880</v>
          </cell>
          <cell r="CP109">
            <v>1920</v>
          </cell>
          <cell r="CQ109">
            <v>0</v>
          </cell>
          <cell r="CR109">
            <v>84760</v>
          </cell>
          <cell r="CS109">
            <v>0</v>
          </cell>
          <cell r="CU109">
            <v>0</v>
          </cell>
          <cell r="CX109">
            <v>0</v>
          </cell>
          <cell r="CY109">
            <v>15232</v>
          </cell>
          <cell r="DA109">
            <v>15232</v>
          </cell>
          <cell r="DB109">
            <v>32760</v>
          </cell>
          <cell r="DC109">
            <v>18294</v>
          </cell>
          <cell r="DF109">
            <v>51054</v>
          </cell>
          <cell r="DG109">
            <v>0</v>
          </cell>
          <cell r="DH109">
            <v>0</v>
          </cell>
          <cell r="DI109">
            <v>0</v>
          </cell>
          <cell r="DJ109">
            <v>23351</v>
          </cell>
          <cell r="DK109">
            <v>0</v>
          </cell>
          <cell r="DL109">
            <v>13776</v>
          </cell>
          <cell r="DM109">
            <v>0</v>
          </cell>
          <cell r="DN109">
            <v>0</v>
          </cell>
          <cell r="DO109">
            <v>0</v>
          </cell>
          <cell r="DP109">
            <v>0</v>
          </cell>
          <cell r="DQ109">
            <v>37127</v>
          </cell>
          <cell r="DR109">
            <v>0</v>
          </cell>
          <cell r="DT109">
            <v>0</v>
          </cell>
          <cell r="DU109">
            <v>0</v>
          </cell>
          <cell r="DV109">
            <v>0</v>
          </cell>
          <cell r="DW109">
            <v>0</v>
          </cell>
          <cell r="EA109">
            <v>0</v>
          </cell>
          <cell r="EB109">
            <v>0</v>
          </cell>
          <cell r="EC109">
            <v>0</v>
          </cell>
          <cell r="ED109">
            <v>1038839</v>
          </cell>
          <cell r="EF109">
            <v>305</v>
          </cell>
          <cell r="EG109">
            <v>3406.0295081967215</v>
          </cell>
          <cell r="EH109" t="str">
            <v>No Variation Applied</v>
          </cell>
          <cell r="EI109">
            <v>21000</v>
          </cell>
          <cell r="EJ109">
            <v>0</v>
          </cell>
          <cell r="EK109">
            <v>0</v>
          </cell>
          <cell r="EL109">
            <v>84760</v>
          </cell>
        </row>
        <row r="110">
          <cell r="C110" t="str">
            <v>Glenfall Community Primary School</v>
          </cell>
          <cell r="D110">
            <v>2142</v>
          </cell>
          <cell r="F110" t="str">
            <v/>
          </cell>
          <cell r="G110">
            <v>0</v>
          </cell>
          <cell r="L110">
            <v>0</v>
          </cell>
          <cell r="M110">
            <v>0</v>
          </cell>
          <cell r="N110">
            <v>0</v>
          </cell>
          <cell r="S110">
            <v>0</v>
          </cell>
          <cell r="T110">
            <v>0</v>
          </cell>
          <cell r="X110">
            <v>30</v>
          </cell>
          <cell r="Y110">
            <v>30</v>
          </cell>
          <cell r="Z110">
            <v>28</v>
          </cell>
          <cell r="AA110">
            <v>30</v>
          </cell>
          <cell r="AB110">
            <v>32</v>
          </cell>
          <cell r="AC110">
            <v>20</v>
          </cell>
          <cell r="AD110">
            <v>28</v>
          </cell>
          <cell r="AK110">
            <v>550470</v>
          </cell>
          <cell r="AL110">
            <v>198</v>
          </cell>
          <cell r="BM110">
            <v>0</v>
          </cell>
          <cell r="BU110">
            <v>0</v>
          </cell>
          <cell r="BZ110">
            <v>0</v>
          </cell>
          <cell r="CA110">
            <v>0</v>
          </cell>
          <cell r="CH110">
            <v>0</v>
          </cell>
          <cell r="CI110">
            <v>11397</v>
          </cell>
          <cell r="CJ110">
            <v>13200</v>
          </cell>
          <cell r="CK110">
            <v>72664</v>
          </cell>
          <cell r="CL110">
            <v>0</v>
          </cell>
          <cell r="CM110">
            <v>24840</v>
          </cell>
          <cell r="CN110">
            <v>4080</v>
          </cell>
          <cell r="CO110">
            <v>3840</v>
          </cell>
          <cell r="CP110">
            <v>3840</v>
          </cell>
          <cell r="CQ110">
            <v>0</v>
          </cell>
          <cell r="CR110">
            <v>133861</v>
          </cell>
          <cell r="CS110">
            <v>0</v>
          </cell>
          <cell r="CU110">
            <v>0</v>
          </cell>
          <cell r="CX110">
            <v>0</v>
          </cell>
          <cell r="CY110">
            <v>15776</v>
          </cell>
          <cell r="DA110">
            <v>15776</v>
          </cell>
          <cell r="DB110">
            <v>21840</v>
          </cell>
          <cell r="DC110">
            <v>8227</v>
          </cell>
          <cell r="DF110">
            <v>30067</v>
          </cell>
          <cell r="DG110">
            <v>0</v>
          </cell>
          <cell r="DH110">
            <v>0</v>
          </cell>
          <cell r="DI110">
            <v>0</v>
          </cell>
          <cell r="DJ110">
            <v>23351</v>
          </cell>
          <cell r="DK110">
            <v>0</v>
          </cell>
          <cell r="DL110">
            <v>10824</v>
          </cell>
          <cell r="DM110">
            <v>0</v>
          </cell>
          <cell r="DN110">
            <v>0</v>
          </cell>
          <cell r="DO110">
            <v>0</v>
          </cell>
          <cell r="DP110">
            <v>0</v>
          </cell>
          <cell r="DQ110">
            <v>34175</v>
          </cell>
          <cell r="DR110">
            <v>0</v>
          </cell>
          <cell r="DT110">
            <v>0</v>
          </cell>
          <cell r="DU110">
            <v>0</v>
          </cell>
          <cell r="DV110">
            <v>0</v>
          </cell>
          <cell r="DW110">
            <v>0</v>
          </cell>
          <cell r="EA110">
            <v>0</v>
          </cell>
          <cell r="EB110">
            <v>0</v>
          </cell>
          <cell r="EC110">
            <v>0</v>
          </cell>
          <cell r="ED110">
            <v>764349</v>
          </cell>
          <cell r="EF110">
            <v>198</v>
          </cell>
          <cell r="EG110">
            <v>3860.348484848485</v>
          </cell>
          <cell r="EH110" t="str">
            <v>No Variation Applied</v>
          </cell>
          <cell r="EI110">
            <v>22800</v>
          </cell>
          <cell r="EJ110">
            <v>0</v>
          </cell>
          <cell r="EK110">
            <v>0</v>
          </cell>
          <cell r="EL110">
            <v>133861</v>
          </cell>
        </row>
        <row r="111">
          <cell r="C111" t="str">
            <v>Cam Everlands Primary School</v>
          </cell>
          <cell r="D111">
            <v>2143</v>
          </cell>
          <cell r="F111" t="str">
            <v/>
          </cell>
          <cell r="G111">
            <v>0</v>
          </cell>
          <cell r="L111">
            <v>0</v>
          </cell>
          <cell r="M111">
            <v>0</v>
          </cell>
          <cell r="N111">
            <v>0</v>
          </cell>
          <cell r="S111">
            <v>0</v>
          </cell>
          <cell r="T111">
            <v>0</v>
          </cell>
          <cell r="X111">
            <v>31</v>
          </cell>
          <cell r="Y111">
            <v>27</v>
          </cell>
          <cell r="Z111">
            <v>30</v>
          </cell>
          <cell r="AA111">
            <v>29</v>
          </cell>
          <cell r="AB111">
            <v>31</v>
          </cell>
          <cell r="AC111">
            <v>31</v>
          </cell>
          <cell r="AD111">
            <v>31</v>
          </cell>
          <cell r="AK111">
            <v>586313</v>
          </cell>
          <cell r="AL111">
            <v>210</v>
          </cell>
          <cell r="BM111">
            <v>0</v>
          </cell>
          <cell r="BU111">
            <v>0</v>
          </cell>
          <cell r="BZ111">
            <v>0</v>
          </cell>
          <cell r="CA111">
            <v>0</v>
          </cell>
          <cell r="CH111">
            <v>0</v>
          </cell>
          <cell r="CI111">
            <v>3930</v>
          </cell>
          <cell r="CJ111">
            <v>0</v>
          </cell>
          <cell r="CK111">
            <v>49647</v>
          </cell>
          <cell r="CL111">
            <v>0</v>
          </cell>
          <cell r="CM111">
            <v>72036</v>
          </cell>
          <cell r="CN111">
            <v>8400</v>
          </cell>
          <cell r="CO111">
            <v>2880</v>
          </cell>
          <cell r="CP111">
            <v>1920</v>
          </cell>
          <cell r="CQ111">
            <v>0</v>
          </cell>
          <cell r="CR111">
            <v>138813</v>
          </cell>
          <cell r="CS111">
            <v>0</v>
          </cell>
          <cell r="CU111">
            <v>0</v>
          </cell>
          <cell r="CX111">
            <v>0</v>
          </cell>
          <cell r="CY111">
            <v>17408</v>
          </cell>
          <cell r="DA111">
            <v>17408</v>
          </cell>
          <cell r="DB111">
            <v>21840</v>
          </cell>
          <cell r="DC111">
            <v>8985</v>
          </cell>
          <cell r="DF111">
            <v>30825</v>
          </cell>
          <cell r="DG111">
            <v>0</v>
          </cell>
          <cell r="DH111">
            <v>0</v>
          </cell>
          <cell r="DI111">
            <v>0</v>
          </cell>
          <cell r="DJ111">
            <v>23351</v>
          </cell>
          <cell r="DK111">
            <v>0</v>
          </cell>
          <cell r="DL111">
            <v>11808</v>
          </cell>
          <cell r="DM111">
            <v>0</v>
          </cell>
          <cell r="DN111">
            <v>0</v>
          </cell>
          <cell r="DO111">
            <v>0</v>
          </cell>
          <cell r="DP111">
            <v>0</v>
          </cell>
          <cell r="DQ111">
            <v>35159</v>
          </cell>
          <cell r="DR111">
            <v>0</v>
          </cell>
          <cell r="DT111">
            <v>0</v>
          </cell>
          <cell r="DU111">
            <v>0</v>
          </cell>
          <cell r="DV111">
            <v>0</v>
          </cell>
          <cell r="DW111">
            <v>0</v>
          </cell>
          <cell r="EA111">
            <v>0</v>
          </cell>
          <cell r="EB111">
            <v>0</v>
          </cell>
          <cell r="EC111">
            <v>0</v>
          </cell>
          <cell r="ED111">
            <v>808518</v>
          </cell>
          <cell r="EF111">
            <v>210</v>
          </cell>
          <cell r="EG111">
            <v>3850.0857142857144</v>
          </cell>
          <cell r="EH111" t="str">
            <v>No Variation Applied</v>
          </cell>
          <cell r="EI111">
            <v>26400</v>
          </cell>
          <cell r="EJ111">
            <v>0</v>
          </cell>
          <cell r="EK111">
            <v>0</v>
          </cell>
          <cell r="EL111">
            <v>138813</v>
          </cell>
        </row>
        <row r="112">
          <cell r="C112" t="str">
            <v>Innsworth Infant School</v>
          </cell>
          <cell r="D112">
            <v>2145</v>
          </cell>
          <cell r="F112" t="str">
            <v/>
          </cell>
          <cell r="G112">
            <v>0</v>
          </cell>
          <cell r="L112">
            <v>0</v>
          </cell>
          <cell r="M112">
            <v>0</v>
          </cell>
          <cell r="N112">
            <v>0</v>
          </cell>
          <cell r="S112">
            <v>0</v>
          </cell>
          <cell r="T112">
            <v>0</v>
          </cell>
          <cell r="X112">
            <v>46</v>
          </cell>
          <cell r="Y112">
            <v>48</v>
          </cell>
          <cell r="Z112">
            <v>42</v>
          </cell>
          <cell r="AA112">
            <v>0</v>
          </cell>
          <cell r="AB112">
            <v>0</v>
          </cell>
          <cell r="AC112">
            <v>0</v>
          </cell>
          <cell r="AD112">
            <v>0</v>
          </cell>
          <cell r="AK112">
            <v>374238</v>
          </cell>
          <cell r="AL112">
            <v>136</v>
          </cell>
          <cell r="BM112">
            <v>0</v>
          </cell>
          <cell r="BU112">
            <v>0</v>
          </cell>
          <cell r="BZ112">
            <v>0</v>
          </cell>
          <cell r="CA112">
            <v>0</v>
          </cell>
          <cell r="CH112">
            <v>0</v>
          </cell>
          <cell r="CI112">
            <v>3930</v>
          </cell>
          <cell r="CJ112">
            <v>0</v>
          </cell>
          <cell r="CK112">
            <v>18090</v>
          </cell>
          <cell r="CL112">
            <v>0</v>
          </cell>
          <cell r="CM112">
            <v>45954</v>
          </cell>
          <cell r="CN112">
            <v>2400</v>
          </cell>
          <cell r="CO112">
            <v>1440</v>
          </cell>
          <cell r="CP112">
            <v>960</v>
          </cell>
          <cell r="CQ112">
            <v>0</v>
          </cell>
          <cell r="CR112">
            <v>72774</v>
          </cell>
          <cell r="CS112">
            <v>0</v>
          </cell>
          <cell r="CU112">
            <v>0</v>
          </cell>
          <cell r="CX112">
            <v>0</v>
          </cell>
          <cell r="CY112">
            <v>2176</v>
          </cell>
          <cell r="DA112">
            <v>2176</v>
          </cell>
          <cell r="DB112">
            <v>15600</v>
          </cell>
          <cell r="DC112">
            <v>5521</v>
          </cell>
          <cell r="DF112">
            <v>21121</v>
          </cell>
          <cell r="DG112">
            <v>0</v>
          </cell>
          <cell r="DH112">
            <v>0</v>
          </cell>
          <cell r="DI112">
            <v>0</v>
          </cell>
          <cell r="DJ112">
            <v>23351</v>
          </cell>
          <cell r="DK112">
            <v>0</v>
          </cell>
          <cell r="DL112">
            <v>984</v>
          </cell>
          <cell r="DM112">
            <v>0</v>
          </cell>
          <cell r="DN112">
            <v>12804</v>
          </cell>
          <cell r="DO112">
            <v>0</v>
          </cell>
          <cell r="DP112">
            <v>0</v>
          </cell>
          <cell r="DQ112">
            <v>37139</v>
          </cell>
          <cell r="DR112">
            <v>0</v>
          </cell>
          <cell r="DT112">
            <v>0</v>
          </cell>
          <cell r="DU112">
            <v>0</v>
          </cell>
          <cell r="DV112">
            <v>0</v>
          </cell>
          <cell r="DW112">
            <v>0</v>
          </cell>
          <cell r="EA112">
            <v>0</v>
          </cell>
          <cell r="EB112">
            <v>0</v>
          </cell>
          <cell r="EC112">
            <v>0</v>
          </cell>
          <cell r="ED112">
            <v>507448</v>
          </cell>
          <cell r="EF112">
            <v>136</v>
          </cell>
          <cell r="EG112">
            <v>3731.2352941176468</v>
          </cell>
          <cell r="EH112" t="str">
            <v>No Variation Applied</v>
          </cell>
          <cell r="EI112">
            <v>21300</v>
          </cell>
          <cell r="EJ112">
            <v>0</v>
          </cell>
          <cell r="EK112">
            <v>0</v>
          </cell>
          <cell r="EL112">
            <v>72774</v>
          </cell>
        </row>
        <row r="113">
          <cell r="C113" t="str">
            <v>The Park Infant School</v>
          </cell>
          <cell r="D113">
            <v>2146</v>
          </cell>
          <cell r="F113" t="str">
            <v/>
          </cell>
          <cell r="G113">
            <v>0</v>
          </cell>
          <cell r="L113">
            <v>0</v>
          </cell>
          <cell r="M113">
            <v>0</v>
          </cell>
          <cell r="N113">
            <v>0</v>
          </cell>
          <cell r="S113">
            <v>0</v>
          </cell>
          <cell r="T113">
            <v>0</v>
          </cell>
          <cell r="X113">
            <v>54</v>
          </cell>
          <cell r="Y113">
            <v>56</v>
          </cell>
          <cell r="Z113">
            <v>54</v>
          </cell>
          <cell r="AA113">
            <v>0</v>
          </cell>
          <cell r="AB113">
            <v>0</v>
          </cell>
          <cell r="AC113">
            <v>0</v>
          </cell>
          <cell r="AD113">
            <v>0</v>
          </cell>
          <cell r="AK113">
            <v>451062</v>
          </cell>
          <cell r="AL113">
            <v>164</v>
          </cell>
          <cell r="BM113">
            <v>0</v>
          </cell>
          <cell r="BU113">
            <v>0</v>
          </cell>
          <cell r="BZ113">
            <v>0</v>
          </cell>
          <cell r="CA113">
            <v>0</v>
          </cell>
          <cell r="CH113">
            <v>0</v>
          </cell>
          <cell r="CI113">
            <v>0</v>
          </cell>
          <cell r="CJ113">
            <v>0</v>
          </cell>
          <cell r="CK113">
            <v>6031</v>
          </cell>
          <cell r="CL113">
            <v>0</v>
          </cell>
          <cell r="CM113">
            <v>13662</v>
          </cell>
          <cell r="CN113">
            <v>4560</v>
          </cell>
          <cell r="CO113">
            <v>10560</v>
          </cell>
          <cell r="CP113">
            <v>960</v>
          </cell>
          <cell r="CQ113">
            <v>0</v>
          </cell>
          <cell r="CR113">
            <v>35773</v>
          </cell>
          <cell r="CS113">
            <v>0</v>
          </cell>
          <cell r="CU113">
            <v>0</v>
          </cell>
          <cell r="CX113">
            <v>0</v>
          </cell>
          <cell r="CY113">
            <v>27200</v>
          </cell>
          <cell r="DA113">
            <v>27200</v>
          </cell>
          <cell r="DB113">
            <v>18720</v>
          </cell>
          <cell r="DC113">
            <v>8877</v>
          </cell>
          <cell r="DF113">
            <v>27597</v>
          </cell>
          <cell r="DG113">
            <v>0</v>
          </cell>
          <cell r="DH113">
            <v>0</v>
          </cell>
          <cell r="DI113">
            <v>0</v>
          </cell>
          <cell r="DJ113">
            <v>23351</v>
          </cell>
          <cell r="DK113">
            <v>0</v>
          </cell>
          <cell r="DL113">
            <v>20664</v>
          </cell>
          <cell r="DM113">
            <v>0</v>
          </cell>
          <cell r="DN113">
            <v>0</v>
          </cell>
          <cell r="DO113">
            <v>0</v>
          </cell>
          <cell r="DP113">
            <v>0</v>
          </cell>
          <cell r="DQ113">
            <v>44015</v>
          </cell>
          <cell r="DR113">
            <v>0</v>
          </cell>
          <cell r="DT113">
            <v>0</v>
          </cell>
          <cell r="DU113">
            <v>0</v>
          </cell>
          <cell r="DV113">
            <v>0</v>
          </cell>
          <cell r="DW113">
            <v>0</v>
          </cell>
          <cell r="EA113">
            <v>0</v>
          </cell>
          <cell r="EB113">
            <v>0</v>
          </cell>
          <cell r="EC113">
            <v>0</v>
          </cell>
          <cell r="ED113">
            <v>585647</v>
          </cell>
          <cell r="EF113">
            <v>164</v>
          </cell>
          <cell r="EG113">
            <v>3571.018292682927</v>
          </cell>
          <cell r="EH113" t="str">
            <v>No Variation Applied</v>
          </cell>
          <cell r="EI113">
            <v>37800</v>
          </cell>
          <cell r="EJ113">
            <v>0</v>
          </cell>
          <cell r="EK113">
            <v>0</v>
          </cell>
          <cell r="EL113">
            <v>35773</v>
          </cell>
        </row>
        <row r="114">
          <cell r="C114" t="str">
            <v>Dunalley Primary School</v>
          </cell>
          <cell r="D114">
            <v>2147</v>
          </cell>
          <cell r="F114" t="str">
            <v/>
          </cell>
          <cell r="G114">
            <v>0</v>
          </cell>
          <cell r="L114">
            <v>0</v>
          </cell>
          <cell r="M114">
            <v>0</v>
          </cell>
          <cell r="N114">
            <v>0</v>
          </cell>
          <cell r="S114">
            <v>0</v>
          </cell>
          <cell r="T114">
            <v>0</v>
          </cell>
          <cell r="X114">
            <v>28</v>
          </cell>
          <cell r="Y114">
            <v>30</v>
          </cell>
          <cell r="Z114">
            <v>29</v>
          </cell>
          <cell r="AA114">
            <v>30</v>
          </cell>
          <cell r="AB114">
            <v>29</v>
          </cell>
          <cell r="AC114">
            <v>28</v>
          </cell>
          <cell r="AD114">
            <v>29</v>
          </cell>
          <cell r="AK114">
            <v>565779</v>
          </cell>
          <cell r="AL114">
            <v>203</v>
          </cell>
          <cell r="BM114">
            <v>0</v>
          </cell>
          <cell r="BU114">
            <v>0</v>
          </cell>
          <cell r="BZ114">
            <v>0</v>
          </cell>
          <cell r="CA114">
            <v>0</v>
          </cell>
          <cell r="CH114">
            <v>0</v>
          </cell>
          <cell r="CI114">
            <v>2620</v>
          </cell>
          <cell r="CJ114">
            <v>13402</v>
          </cell>
          <cell r="CK114">
            <v>3166</v>
          </cell>
          <cell r="CL114">
            <v>0</v>
          </cell>
          <cell r="CM114">
            <v>62100</v>
          </cell>
          <cell r="CN114">
            <v>8880</v>
          </cell>
          <cell r="CO114">
            <v>8640</v>
          </cell>
          <cell r="CP114">
            <v>1920</v>
          </cell>
          <cell r="CQ114">
            <v>0</v>
          </cell>
          <cell r="CR114">
            <v>100728</v>
          </cell>
          <cell r="CS114">
            <v>0</v>
          </cell>
          <cell r="CU114">
            <v>0</v>
          </cell>
          <cell r="CX114">
            <v>0</v>
          </cell>
          <cell r="CY114">
            <v>36992</v>
          </cell>
          <cell r="DA114">
            <v>36992</v>
          </cell>
          <cell r="DB114">
            <v>21840</v>
          </cell>
          <cell r="DC114">
            <v>21650</v>
          </cell>
          <cell r="DF114">
            <v>43490</v>
          </cell>
          <cell r="DG114">
            <v>0</v>
          </cell>
          <cell r="DH114">
            <v>0</v>
          </cell>
          <cell r="DI114">
            <v>0</v>
          </cell>
          <cell r="DJ114">
            <v>23351</v>
          </cell>
          <cell r="DK114">
            <v>0</v>
          </cell>
          <cell r="DL114">
            <v>29028</v>
          </cell>
          <cell r="DM114">
            <v>0</v>
          </cell>
          <cell r="DN114">
            <v>0</v>
          </cell>
          <cell r="DO114">
            <v>0</v>
          </cell>
          <cell r="DP114">
            <v>0</v>
          </cell>
          <cell r="DQ114">
            <v>52379</v>
          </cell>
          <cell r="DR114">
            <v>0</v>
          </cell>
          <cell r="DT114">
            <v>0</v>
          </cell>
          <cell r="DU114">
            <v>1300</v>
          </cell>
          <cell r="DV114">
            <v>102</v>
          </cell>
          <cell r="DW114">
            <v>1402</v>
          </cell>
          <cell r="EA114">
            <v>0</v>
          </cell>
          <cell r="EB114">
            <v>0</v>
          </cell>
          <cell r="EC114">
            <v>0</v>
          </cell>
          <cell r="ED114">
            <v>800770</v>
          </cell>
          <cell r="EF114">
            <v>203</v>
          </cell>
          <cell r="EG114">
            <v>3944.6798029556649</v>
          </cell>
          <cell r="EH114" t="str">
            <v>No Variation Applied</v>
          </cell>
          <cell r="EI114">
            <v>49200</v>
          </cell>
          <cell r="EJ114">
            <v>0</v>
          </cell>
          <cell r="EK114">
            <v>0</v>
          </cell>
          <cell r="EL114">
            <v>100728</v>
          </cell>
        </row>
        <row r="115">
          <cell r="C115" t="str">
            <v>Gloucester Road Primary School</v>
          </cell>
          <cell r="D115">
            <v>2150</v>
          </cell>
          <cell r="F115" t="str">
            <v/>
          </cell>
          <cell r="G115">
            <v>0</v>
          </cell>
          <cell r="L115">
            <v>0</v>
          </cell>
          <cell r="M115">
            <v>0</v>
          </cell>
          <cell r="N115">
            <v>0</v>
          </cell>
          <cell r="S115">
            <v>0</v>
          </cell>
          <cell r="T115">
            <v>0</v>
          </cell>
          <cell r="X115">
            <v>18</v>
          </cell>
          <cell r="Y115">
            <v>17</v>
          </cell>
          <cell r="Z115">
            <v>11</v>
          </cell>
          <cell r="AA115">
            <v>16</v>
          </cell>
          <cell r="AB115">
            <v>15</v>
          </cell>
          <cell r="AC115">
            <v>15</v>
          </cell>
          <cell r="AD115">
            <v>14</v>
          </cell>
          <cell r="AK115">
            <v>295769</v>
          </cell>
          <cell r="AL115">
            <v>106</v>
          </cell>
          <cell r="BM115">
            <v>0</v>
          </cell>
          <cell r="BU115">
            <v>0</v>
          </cell>
          <cell r="BZ115">
            <v>0</v>
          </cell>
          <cell r="CA115">
            <v>0</v>
          </cell>
          <cell r="CH115">
            <v>0</v>
          </cell>
          <cell r="CI115">
            <v>4912</v>
          </cell>
          <cell r="CJ115">
            <v>0</v>
          </cell>
          <cell r="CK115">
            <v>27739</v>
          </cell>
          <cell r="CL115">
            <v>0</v>
          </cell>
          <cell r="CM115">
            <v>42228</v>
          </cell>
          <cell r="CN115">
            <v>6000</v>
          </cell>
          <cell r="CO115">
            <v>1920</v>
          </cell>
          <cell r="CP115">
            <v>1920</v>
          </cell>
          <cell r="CQ115">
            <v>0</v>
          </cell>
          <cell r="CR115">
            <v>84719</v>
          </cell>
          <cell r="CS115">
            <v>0</v>
          </cell>
          <cell r="CU115">
            <v>0</v>
          </cell>
          <cell r="CX115">
            <v>0</v>
          </cell>
          <cell r="CY115">
            <v>17952</v>
          </cell>
          <cell r="DA115">
            <v>17952</v>
          </cell>
          <cell r="DB115">
            <v>10920</v>
          </cell>
          <cell r="DC115">
            <v>7578</v>
          </cell>
          <cell r="DF115">
            <v>18498</v>
          </cell>
          <cell r="DG115">
            <v>0</v>
          </cell>
          <cell r="DH115">
            <v>0</v>
          </cell>
          <cell r="DI115">
            <v>0</v>
          </cell>
          <cell r="DJ115">
            <v>23351</v>
          </cell>
          <cell r="DK115">
            <v>0</v>
          </cell>
          <cell r="DL115">
            <v>16236</v>
          </cell>
          <cell r="DM115">
            <v>21210</v>
          </cell>
          <cell r="DN115">
            <v>0</v>
          </cell>
          <cell r="DO115">
            <v>0</v>
          </cell>
          <cell r="DP115">
            <v>0</v>
          </cell>
          <cell r="DQ115">
            <v>60797</v>
          </cell>
          <cell r="DR115">
            <v>0</v>
          </cell>
          <cell r="DT115">
            <v>0</v>
          </cell>
          <cell r="DU115">
            <v>0</v>
          </cell>
          <cell r="DV115">
            <v>0</v>
          </cell>
          <cell r="DW115">
            <v>0</v>
          </cell>
          <cell r="EA115">
            <v>0</v>
          </cell>
          <cell r="EB115">
            <v>0</v>
          </cell>
          <cell r="EC115">
            <v>0</v>
          </cell>
          <cell r="ED115">
            <v>477735</v>
          </cell>
          <cell r="EF115">
            <v>106</v>
          </cell>
          <cell r="EG115">
            <v>4506.933962264151</v>
          </cell>
          <cell r="EH115" t="str">
            <v>No Variation Applied</v>
          </cell>
          <cell r="EI115">
            <v>25800</v>
          </cell>
          <cell r="EJ115">
            <v>0</v>
          </cell>
          <cell r="EK115">
            <v>0</v>
          </cell>
          <cell r="EL115">
            <v>84719</v>
          </cell>
        </row>
        <row r="116">
          <cell r="C116" t="str">
            <v>Greatfield Park Primary School</v>
          </cell>
          <cell r="D116">
            <v>2151</v>
          </cell>
          <cell r="F116" t="str">
            <v/>
          </cell>
          <cell r="G116">
            <v>0</v>
          </cell>
          <cell r="L116">
            <v>0</v>
          </cell>
          <cell r="M116">
            <v>0</v>
          </cell>
          <cell r="N116">
            <v>0</v>
          </cell>
          <cell r="S116">
            <v>0</v>
          </cell>
          <cell r="T116">
            <v>0</v>
          </cell>
          <cell r="X116">
            <v>26</v>
          </cell>
          <cell r="Y116">
            <v>30</v>
          </cell>
          <cell r="Z116">
            <v>27</v>
          </cell>
          <cell r="AA116">
            <v>30</v>
          </cell>
          <cell r="AB116">
            <v>30</v>
          </cell>
          <cell r="AC116">
            <v>28</v>
          </cell>
          <cell r="AD116">
            <v>28</v>
          </cell>
          <cell r="AK116">
            <v>554438</v>
          </cell>
          <cell r="AL116">
            <v>199</v>
          </cell>
          <cell r="BM116">
            <v>0</v>
          </cell>
          <cell r="BU116">
            <v>0</v>
          </cell>
          <cell r="BZ116">
            <v>0</v>
          </cell>
          <cell r="CA116">
            <v>0</v>
          </cell>
          <cell r="CH116">
            <v>0</v>
          </cell>
          <cell r="CI116">
            <v>2947</v>
          </cell>
          <cell r="CJ116">
            <v>0</v>
          </cell>
          <cell r="CK116">
            <v>13870</v>
          </cell>
          <cell r="CL116">
            <v>0</v>
          </cell>
          <cell r="CM116">
            <v>34776</v>
          </cell>
          <cell r="CN116">
            <v>4800</v>
          </cell>
          <cell r="CO116">
            <v>3360</v>
          </cell>
          <cell r="CP116">
            <v>960</v>
          </cell>
          <cell r="CQ116">
            <v>0</v>
          </cell>
          <cell r="CR116">
            <v>60713</v>
          </cell>
          <cell r="CS116">
            <v>0</v>
          </cell>
          <cell r="CU116">
            <v>0</v>
          </cell>
          <cell r="CX116">
            <v>0</v>
          </cell>
          <cell r="CY116">
            <v>3808</v>
          </cell>
          <cell r="DA116">
            <v>3808</v>
          </cell>
          <cell r="DB116">
            <v>21840</v>
          </cell>
          <cell r="DC116">
            <v>18836</v>
          </cell>
          <cell r="DF116">
            <v>40676</v>
          </cell>
          <cell r="DG116">
            <v>0</v>
          </cell>
          <cell r="DH116">
            <v>0</v>
          </cell>
          <cell r="DI116">
            <v>0</v>
          </cell>
          <cell r="DJ116">
            <v>23351</v>
          </cell>
          <cell r="DK116">
            <v>0</v>
          </cell>
          <cell r="DL116">
            <v>1476</v>
          </cell>
          <cell r="DM116">
            <v>0</v>
          </cell>
          <cell r="DN116">
            <v>0</v>
          </cell>
          <cell r="DO116">
            <v>0</v>
          </cell>
          <cell r="DP116">
            <v>0</v>
          </cell>
          <cell r="DQ116">
            <v>24827</v>
          </cell>
          <cell r="DR116">
            <v>0</v>
          </cell>
          <cell r="DT116">
            <v>0</v>
          </cell>
          <cell r="DU116">
            <v>0</v>
          </cell>
          <cell r="DV116">
            <v>0</v>
          </cell>
          <cell r="DW116">
            <v>0</v>
          </cell>
          <cell r="EA116">
            <v>0</v>
          </cell>
          <cell r="EB116">
            <v>0</v>
          </cell>
          <cell r="EC116">
            <v>0</v>
          </cell>
          <cell r="ED116">
            <v>684462</v>
          </cell>
          <cell r="EF116">
            <v>199</v>
          </cell>
          <cell r="EG116">
            <v>3439.5075376884424</v>
          </cell>
          <cell r="EH116" t="str">
            <v>No Variation Applied</v>
          </cell>
          <cell r="EI116">
            <v>5400</v>
          </cell>
          <cell r="EJ116">
            <v>0</v>
          </cell>
          <cell r="EK116">
            <v>0</v>
          </cell>
          <cell r="EL116">
            <v>60713</v>
          </cell>
        </row>
        <row r="117">
          <cell r="C117" t="str">
            <v>Naunton Park Primary School</v>
          </cell>
          <cell r="D117">
            <v>2155</v>
          </cell>
          <cell r="F117" t="str">
            <v/>
          </cell>
          <cell r="G117">
            <v>0</v>
          </cell>
          <cell r="L117">
            <v>0</v>
          </cell>
          <cell r="M117">
            <v>0</v>
          </cell>
          <cell r="N117">
            <v>0</v>
          </cell>
          <cell r="S117">
            <v>0</v>
          </cell>
          <cell r="T117">
            <v>0</v>
          </cell>
          <cell r="X117">
            <v>87</v>
          </cell>
          <cell r="Y117">
            <v>58</v>
          </cell>
          <cell r="Z117">
            <v>56</v>
          </cell>
          <cell r="AA117">
            <v>59</v>
          </cell>
          <cell r="AB117">
            <v>58</v>
          </cell>
          <cell r="AC117">
            <v>58</v>
          </cell>
          <cell r="AD117">
            <v>53</v>
          </cell>
          <cell r="AK117">
            <v>1197696</v>
          </cell>
          <cell r="AL117">
            <v>429</v>
          </cell>
          <cell r="BM117">
            <v>0</v>
          </cell>
          <cell r="BU117">
            <v>0</v>
          </cell>
          <cell r="BZ117">
            <v>0</v>
          </cell>
          <cell r="CA117">
            <v>0</v>
          </cell>
          <cell r="CH117">
            <v>0</v>
          </cell>
          <cell r="CI117">
            <v>3930</v>
          </cell>
          <cell r="CJ117">
            <v>6240</v>
          </cell>
          <cell r="CK117">
            <v>10251</v>
          </cell>
          <cell r="CL117">
            <v>0</v>
          </cell>
          <cell r="CM117">
            <v>40986</v>
          </cell>
          <cell r="CN117">
            <v>9600</v>
          </cell>
          <cell r="CO117">
            <v>3840</v>
          </cell>
          <cell r="CP117">
            <v>960</v>
          </cell>
          <cell r="CQ117">
            <v>0</v>
          </cell>
          <cell r="CR117">
            <v>75807</v>
          </cell>
          <cell r="CS117">
            <v>0</v>
          </cell>
          <cell r="CU117">
            <v>0</v>
          </cell>
          <cell r="CX117">
            <v>0</v>
          </cell>
          <cell r="CY117">
            <v>9792</v>
          </cell>
          <cell r="DA117">
            <v>9792</v>
          </cell>
          <cell r="DB117">
            <v>41496</v>
          </cell>
          <cell r="DC117">
            <v>16313</v>
          </cell>
          <cell r="DF117">
            <v>57809</v>
          </cell>
          <cell r="DG117">
            <v>0</v>
          </cell>
          <cell r="DH117">
            <v>0</v>
          </cell>
          <cell r="DI117">
            <v>0</v>
          </cell>
          <cell r="DJ117">
            <v>23351</v>
          </cell>
          <cell r="DK117">
            <v>0</v>
          </cell>
          <cell r="DL117">
            <v>8856</v>
          </cell>
          <cell r="DM117">
            <v>0</v>
          </cell>
          <cell r="DN117">
            <v>0</v>
          </cell>
          <cell r="DO117">
            <v>0</v>
          </cell>
          <cell r="DP117">
            <v>0</v>
          </cell>
          <cell r="DQ117">
            <v>32207</v>
          </cell>
          <cell r="DR117">
            <v>0</v>
          </cell>
          <cell r="DT117">
            <v>0</v>
          </cell>
          <cell r="DU117">
            <v>0</v>
          </cell>
          <cell r="DV117">
            <v>0</v>
          </cell>
          <cell r="DW117">
            <v>0</v>
          </cell>
          <cell r="EA117">
            <v>0</v>
          </cell>
          <cell r="EB117">
            <v>0</v>
          </cell>
          <cell r="EC117">
            <v>0</v>
          </cell>
          <cell r="ED117">
            <v>1373311</v>
          </cell>
          <cell r="EF117">
            <v>429</v>
          </cell>
          <cell r="EG117">
            <v>3201.1911421911423</v>
          </cell>
          <cell r="EH117" t="str">
            <v>No Variation Applied</v>
          </cell>
          <cell r="EI117">
            <v>15750</v>
          </cell>
          <cell r="EJ117">
            <v>0</v>
          </cell>
          <cell r="EK117">
            <v>0</v>
          </cell>
          <cell r="EL117">
            <v>75807</v>
          </cell>
        </row>
        <row r="118">
          <cell r="C118" t="str">
            <v>Rowanfield Infant School</v>
          </cell>
          <cell r="D118">
            <v>2158</v>
          </cell>
          <cell r="F118" t="str">
            <v/>
          </cell>
          <cell r="G118">
            <v>0</v>
          </cell>
          <cell r="L118">
            <v>0</v>
          </cell>
          <cell r="M118">
            <v>0</v>
          </cell>
          <cell r="N118">
            <v>0</v>
          </cell>
          <cell r="S118">
            <v>0</v>
          </cell>
          <cell r="T118">
            <v>0</v>
          </cell>
          <cell r="X118">
            <v>74</v>
          </cell>
          <cell r="Y118">
            <v>75</v>
          </cell>
          <cell r="Z118">
            <v>65</v>
          </cell>
          <cell r="AA118">
            <v>0</v>
          </cell>
          <cell r="AB118">
            <v>0</v>
          </cell>
          <cell r="AC118">
            <v>0</v>
          </cell>
          <cell r="AD118">
            <v>0</v>
          </cell>
          <cell r="AK118">
            <v>589122</v>
          </cell>
          <cell r="AL118">
            <v>214</v>
          </cell>
          <cell r="BM118">
            <v>0</v>
          </cell>
          <cell r="BU118">
            <v>0</v>
          </cell>
          <cell r="BZ118">
            <v>0</v>
          </cell>
          <cell r="CA118">
            <v>0</v>
          </cell>
          <cell r="CH118">
            <v>0</v>
          </cell>
          <cell r="CI118">
            <v>3930</v>
          </cell>
          <cell r="CJ118">
            <v>0</v>
          </cell>
          <cell r="CK118">
            <v>25879</v>
          </cell>
          <cell r="CL118">
            <v>0</v>
          </cell>
          <cell r="CM118">
            <v>60858</v>
          </cell>
          <cell r="CN118">
            <v>13920</v>
          </cell>
          <cell r="CO118">
            <v>14400</v>
          </cell>
          <cell r="CP118">
            <v>960</v>
          </cell>
          <cell r="CQ118">
            <v>0</v>
          </cell>
          <cell r="CR118">
            <v>119947</v>
          </cell>
          <cell r="CS118">
            <v>0</v>
          </cell>
          <cell r="CU118">
            <v>0</v>
          </cell>
          <cell r="CX118">
            <v>0</v>
          </cell>
          <cell r="CY118">
            <v>46784</v>
          </cell>
          <cell r="DA118">
            <v>46784</v>
          </cell>
          <cell r="DB118">
            <v>23400</v>
          </cell>
          <cell r="DC118">
            <v>15480</v>
          </cell>
          <cell r="DF118">
            <v>38880</v>
          </cell>
          <cell r="DG118">
            <v>0</v>
          </cell>
          <cell r="DH118">
            <v>0</v>
          </cell>
          <cell r="DI118">
            <v>0</v>
          </cell>
          <cell r="DJ118">
            <v>23351</v>
          </cell>
          <cell r="DK118">
            <v>0</v>
          </cell>
          <cell r="DL118">
            <v>38376</v>
          </cell>
          <cell r="DM118">
            <v>0</v>
          </cell>
          <cell r="DN118">
            <v>0</v>
          </cell>
          <cell r="DO118">
            <v>0</v>
          </cell>
          <cell r="DP118">
            <v>0</v>
          </cell>
          <cell r="DQ118">
            <v>61727</v>
          </cell>
          <cell r="DR118">
            <v>0</v>
          </cell>
          <cell r="DT118">
            <v>0</v>
          </cell>
          <cell r="DU118">
            <v>1300</v>
          </cell>
          <cell r="DV118">
            <v>107</v>
          </cell>
          <cell r="DW118">
            <v>1407</v>
          </cell>
          <cell r="EA118">
            <v>0</v>
          </cell>
          <cell r="EB118">
            <v>0</v>
          </cell>
          <cell r="EC118">
            <v>0</v>
          </cell>
          <cell r="ED118">
            <v>857867</v>
          </cell>
          <cell r="EF118">
            <v>214</v>
          </cell>
          <cell r="EG118">
            <v>4008.7242990654204</v>
          </cell>
          <cell r="EH118" t="str">
            <v>No Variation Applied</v>
          </cell>
          <cell r="EI118">
            <v>58100</v>
          </cell>
          <cell r="EJ118">
            <v>0</v>
          </cell>
          <cell r="EK118">
            <v>0</v>
          </cell>
          <cell r="EL118">
            <v>119947</v>
          </cell>
        </row>
        <row r="119">
          <cell r="C119" t="str">
            <v>Lakeside Primary School</v>
          </cell>
          <cell r="D119">
            <v>2160</v>
          </cell>
          <cell r="F119" t="str">
            <v/>
          </cell>
          <cell r="G119">
            <v>0</v>
          </cell>
          <cell r="L119">
            <v>0</v>
          </cell>
          <cell r="M119">
            <v>0</v>
          </cell>
          <cell r="N119">
            <v>0</v>
          </cell>
          <cell r="S119">
            <v>0</v>
          </cell>
          <cell r="T119">
            <v>0</v>
          </cell>
          <cell r="X119">
            <v>60</v>
          </cell>
          <cell r="Y119">
            <v>60</v>
          </cell>
          <cell r="Z119">
            <v>58</v>
          </cell>
          <cell r="AA119">
            <v>59</v>
          </cell>
          <cell r="AB119">
            <v>62</v>
          </cell>
          <cell r="AC119">
            <v>42</v>
          </cell>
          <cell r="AD119">
            <v>60</v>
          </cell>
          <cell r="AK119">
            <v>1115850</v>
          </cell>
          <cell r="AL119">
            <v>401</v>
          </cell>
          <cell r="BM119">
            <v>0</v>
          </cell>
          <cell r="BU119">
            <v>0</v>
          </cell>
          <cell r="BZ119">
            <v>0</v>
          </cell>
          <cell r="CA119">
            <v>0</v>
          </cell>
          <cell r="CH119">
            <v>0</v>
          </cell>
          <cell r="CI119">
            <v>1965</v>
          </cell>
          <cell r="CJ119">
            <v>0</v>
          </cell>
          <cell r="CK119">
            <v>16846</v>
          </cell>
          <cell r="CL119">
            <v>0</v>
          </cell>
          <cell r="CM119">
            <v>50922</v>
          </cell>
          <cell r="CN119">
            <v>9120</v>
          </cell>
          <cell r="CO119">
            <v>2880</v>
          </cell>
          <cell r="CP119">
            <v>0</v>
          </cell>
          <cell r="CQ119">
            <v>0</v>
          </cell>
          <cell r="CR119">
            <v>81733</v>
          </cell>
          <cell r="CS119">
            <v>0</v>
          </cell>
          <cell r="CU119">
            <v>0</v>
          </cell>
          <cell r="CX119">
            <v>0</v>
          </cell>
          <cell r="CY119">
            <v>19040</v>
          </cell>
          <cell r="DA119">
            <v>19040</v>
          </cell>
          <cell r="DB119">
            <v>43680</v>
          </cell>
          <cell r="DC119">
            <v>15155</v>
          </cell>
          <cell r="DF119">
            <v>58835</v>
          </cell>
          <cell r="DG119">
            <v>0</v>
          </cell>
          <cell r="DH119">
            <v>0</v>
          </cell>
          <cell r="DI119">
            <v>0</v>
          </cell>
          <cell r="DJ119">
            <v>23351</v>
          </cell>
          <cell r="DK119">
            <v>0</v>
          </cell>
          <cell r="DL119">
            <v>17220</v>
          </cell>
          <cell r="DM119">
            <v>0</v>
          </cell>
          <cell r="DN119">
            <v>0</v>
          </cell>
          <cell r="DO119">
            <v>0</v>
          </cell>
          <cell r="DP119">
            <v>0</v>
          </cell>
          <cell r="DQ119">
            <v>40571</v>
          </cell>
          <cell r="DR119">
            <v>0</v>
          </cell>
          <cell r="DT119">
            <v>0</v>
          </cell>
          <cell r="DU119">
            <v>1300</v>
          </cell>
          <cell r="DV119">
            <v>201</v>
          </cell>
          <cell r="DW119">
            <v>1501</v>
          </cell>
          <cell r="EA119">
            <v>0</v>
          </cell>
          <cell r="EB119">
            <v>0</v>
          </cell>
          <cell r="EC119">
            <v>0</v>
          </cell>
          <cell r="ED119">
            <v>1317530</v>
          </cell>
          <cell r="EF119">
            <v>401</v>
          </cell>
          <cell r="EG119">
            <v>3285.6109725685787</v>
          </cell>
          <cell r="EH119" t="str">
            <v>No Variation Applied</v>
          </cell>
          <cell r="EI119">
            <v>27850</v>
          </cell>
          <cell r="EJ119">
            <v>0</v>
          </cell>
          <cell r="EK119">
            <v>0</v>
          </cell>
          <cell r="EL119">
            <v>81733</v>
          </cell>
        </row>
        <row r="120">
          <cell r="C120" t="str">
            <v>Benhall Infant School</v>
          </cell>
          <cell r="D120">
            <v>2165</v>
          </cell>
          <cell r="F120" t="str">
            <v/>
          </cell>
          <cell r="G120">
            <v>0</v>
          </cell>
          <cell r="L120">
            <v>0</v>
          </cell>
          <cell r="M120">
            <v>0</v>
          </cell>
          <cell r="N120">
            <v>0</v>
          </cell>
          <cell r="S120">
            <v>0</v>
          </cell>
          <cell r="T120">
            <v>0</v>
          </cell>
          <cell r="X120">
            <v>58</v>
          </cell>
          <cell r="Y120">
            <v>60</v>
          </cell>
          <cell r="Z120">
            <v>60</v>
          </cell>
          <cell r="AA120">
            <v>0</v>
          </cell>
          <cell r="AB120">
            <v>0</v>
          </cell>
          <cell r="AC120">
            <v>0</v>
          </cell>
          <cell r="AD120">
            <v>0</v>
          </cell>
          <cell r="AK120">
            <v>489474</v>
          </cell>
          <cell r="AL120">
            <v>178</v>
          </cell>
          <cell r="BM120">
            <v>0</v>
          </cell>
          <cell r="BU120">
            <v>0</v>
          </cell>
          <cell r="BZ120">
            <v>0</v>
          </cell>
          <cell r="CA120">
            <v>0</v>
          </cell>
          <cell r="CH120">
            <v>0</v>
          </cell>
          <cell r="CI120">
            <v>819</v>
          </cell>
          <cell r="CJ120">
            <v>0</v>
          </cell>
          <cell r="CK120">
            <v>1256</v>
          </cell>
          <cell r="CL120">
            <v>0</v>
          </cell>
          <cell r="CM120">
            <v>11178</v>
          </cell>
          <cell r="CN120">
            <v>1920</v>
          </cell>
          <cell r="CO120">
            <v>1920</v>
          </cell>
          <cell r="CP120">
            <v>960</v>
          </cell>
          <cell r="CQ120">
            <v>0</v>
          </cell>
          <cell r="CR120">
            <v>18053</v>
          </cell>
          <cell r="CS120">
            <v>0</v>
          </cell>
          <cell r="CU120">
            <v>0</v>
          </cell>
          <cell r="CX120">
            <v>0</v>
          </cell>
          <cell r="CY120">
            <v>10336</v>
          </cell>
          <cell r="DA120">
            <v>10336</v>
          </cell>
          <cell r="DB120">
            <v>18720</v>
          </cell>
          <cell r="DC120">
            <v>8119</v>
          </cell>
          <cell r="DF120">
            <v>26839</v>
          </cell>
          <cell r="DG120">
            <v>0</v>
          </cell>
          <cell r="DH120">
            <v>0</v>
          </cell>
          <cell r="DI120">
            <v>0</v>
          </cell>
          <cell r="DJ120">
            <v>23351</v>
          </cell>
          <cell r="DK120">
            <v>0</v>
          </cell>
          <cell r="DL120">
            <v>4920</v>
          </cell>
          <cell r="DM120">
            <v>0</v>
          </cell>
          <cell r="DN120">
            <v>0</v>
          </cell>
          <cell r="DO120">
            <v>0</v>
          </cell>
          <cell r="DP120">
            <v>0</v>
          </cell>
          <cell r="DQ120">
            <v>28271</v>
          </cell>
          <cell r="DR120">
            <v>0</v>
          </cell>
          <cell r="DT120">
            <v>0</v>
          </cell>
          <cell r="DU120">
            <v>0</v>
          </cell>
          <cell r="DV120">
            <v>0</v>
          </cell>
          <cell r="DW120">
            <v>0</v>
          </cell>
          <cell r="EA120">
            <v>0</v>
          </cell>
          <cell r="EB120">
            <v>0</v>
          </cell>
          <cell r="EC120">
            <v>0</v>
          </cell>
          <cell r="ED120">
            <v>572973</v>
          </cell>
          <cell r="EF120">
            <v>178</v>
          </cell>
          <cell r="EG120">
            <v>3218.9494382022472</v>
          </cell>
          <cell r="EH120" t="str">
            <v>No Variation Applied</v>
          </cell>
          <cell r="EI120">
            <v>13700</v>
          </cell>
          <cell r="EJ120">
            <v>0</v>
          </cell>
          <cell r="EK120">
            <v>0</v>
          </cell>
          <cell r="EL120">
            <v>18053</v>
          </cell>
        </row>
        <row r="121">
          <cell r="C121" t="str">
            <v>Beech Green Primary School</v>
          </cell>
          <cell r="D121">
            <v>2171</v>
          </cell>
          <cell r="F121" t="str">
            <v/>
          </cell>
          <cell r="G121">
            <v>0</v>
          </cell>
          <cell r="L121">
            <v>0</v>
          </cell>
          <cell r="M121">
            <v>0</v>
          </cell>
          <cell r="N121">
            <v>0</v>
          </cell>
          <cell r="S121">
            <v>0</v>
          </cell>
          <cell r="T121">
            <v>0</v>
          </cell>
          <cell r="X121">
            <v>60</v>
          </cell>
          <cell r="Y121">
            <v>61</v>
          </cell>
          <cell r="Z121">
            <v>60</v>
          </cell>
          <cell r="AA121">
            <v>60</v>
          </cell>
          <cell r="AB121">
            <v>56</v>
          </cell>
          <cell r="AC121">
            <v>56</v>
          </cell>
          <cell r="AD121">
            <v>57</v>
          </cell>
          <cell r="AK121">
            <v>1142735</v>
          </cell>
          <cell r="AL121">
            <v>410</v>
          </cell>
          <cell r="BM121">
            <v>0</v>
          </cell>
          <cell r="BU121">
            <v>0</v>
          </cell>
          <cell r="BZ121">
            <v>0</v>
          </cell>
          <cell r="CA121">
            <v>0</v>
          </cell>
          <cell r="CH121">
            <v>0</v>
          </cell>
          <cell r="CI121">
            <v>4911</v>
          </cell>
          <cell r="CJ121">
            <v>0</v>
          </cell>
          <cell r="CK121">
            <v>45828</v>
          </cell>
          <cell r="CL121">
            <v>0</v>
          </cell>
          <cell r="CM121">
            <v>77004</v>
          </cell>
          <cell r="CN121">
            <v>11520</v>
          </cell>
          <cell r="CO121">
            <v>10080</v>
          </cell>
          <cell r="CP121">
            <v>2880</v>
          </cell>
          <cell r="CQ121">
            <v>0</v>
          </cell>
          <cell r="CR121">
            <v>152223</v>
          </cell>
          <cell r="CS121">
            <v>0</v>
          </cell>
          <cell r="CU121">
            <v>0</v>
          </cell>
          <cell r="CX121">
            <v>0</v>
          </cell>
          <cell r="CY121">
            <v>34816</v>
          </cell>
          <cell r="DA121">
            <v>34816</v>
          </cell>
          <cell r="DB121">
            <v>43680</v>
          </cell>
          <cell r="DC121">
            <v>18944</v>
          </cell>
          <cell r="DF121">
            <v>62624</v>
          </cell>
          <cell r="DG121">
            <v>0</v>
          </cell>
          <cell r="DH121">
            <v>0</v>
          </cell>
          <cell r="DI121">
            <v>0</v>
          </cell>
          <cell r="DJ121">
            <v>23351</v>
          </cell>
          <cell r="DK121">
            <v>0</v>
          </cell>
          <cell r="DL121">
            <v>18696</v>
          </cell>
          <cell r="DM121">
            <v>0</v>
          </cell>
          <cell r="DN121">
            <v>0</v>
          </cell>
          <cell r="DO121">
            <v>0</v>
          </cell>
          <cell r="DP121">
            <v>0</v>
          </cell>
          <cell r="DQ121">
            <v>42047</v>
          </cell>
          <cell r="DR121">
            <v>0</v>
          </cell>
          <cell r="DT121">
            <v>0</v>
          </cell>
          <cell r="DU121">
            <v>0</v>
          </cell>
          <cell r="DV121">
            <v>0</v>
          </cell>
          <cell r="DW121">
            <v>0</v>
          </cell>
          <cell r="EA121">
            <v>0</v>
          </cell>
          <cell r="EB121">
            <v>0</v>
          </cell>
          <cell r="EC121">
            <v>0</v>
          </cell>
          <cell r="ED121">
            <v>1434445</v>
          </cell>
          <cell r="EF121">
            <v>410</v>
          </cell>
          <cell r="EG121">
            <v>3498.6463414634145</v>
          </cell>
          <cell r="EH121" t="str">
            <v>No Variation Applied</v>
          </cell>
          <cell r="EI121">
            <v>56200</v>
          </cell>
          <cell r="EJ121">
            <v>0</v>
          </cell>
          <cell r="EK121">
            <v>0</v>
          </cell>
          <cell r="EL121">
            <v>152223</v>
          </cell>
        </row>
        <row r="122">
          <cell r="C122" t="str">
            <v>Abbeymead Primary School</v>
          </cell>
          <cell r="D122">
            <v>2172</v>
          </cell>
          <cell r="F122" t="str">
            <v/>
          </cell>
          <cell r="G122">
            <v>0</v>
          </cell>
          <cell r="L122">
            <v>0</v>
          </cell>
          <cell r="M122">
            <v>0</v>
          </cell>
          <cell r="N122">
            <v>0</v>
          </cell>
          <cell r="S122">
            <v>0</v>
          </cell>
          <cell r="T122">
            <v>0</v>
          </cell>
          <cell r="X122">
            <v>60</v>
          </cell>
          <cell r="Y122">
            <v>60</v>
          </cell>
          <cell r="Z122">
            <v>59</v>
          </cell>
          <cell r="AA122">
            <v>59</v>
          </cell>
          <cell r="AB122">
            <v>60</v>
          </cell>
          <cell r="AC122">
            <v>55</v>
          </cell>
          <cell r="AD122">
            <v>42</v>
          </cell>
          <cell r="AK122">
            <v>1098475</v>
          </cell>
          <cell r="AL122">
            <v>395</v>
          </cell>
          <cell r="BM122">
            <v>0</v>
          </cell>
          <cell r="BU122">
            <v>0</v>
          </cell>
          <cell r="BZ122">
            <v>0</v>
          </cell>
          <cell r="CA122">
            <v>0</v>
          </cell>
          <cell r="CH122">
            <v>0</v>
          </cell>
          <cell r="CI122">
            <v>6877</v>
          </cell>
          <cell r="CJ122">
            <v>3000</v>
          </cell>
          <cell r="CK122">
            <v>46130</v>
          </cell>
          <cell r="CL122">
            <v>0</v>
          </cell>
          <cell r="CM122">
            <v>95634</v>
          </cell>
          <cell r="CN122">
            <v>11760</v>
          </cell>
          <cell r="CO122">
            <v>1440</v>
          </cell>
          <cell r="CP122">
            <v>2880</v>
          </cell>
          <cell r="CQ122">
            <v>0</v>
          </cell>
          <cell r="CR122">
            <v>167721</v>
          </cell>
          <cell r="CS122">
            <v>0</v>
          </cell>
          <cell r="CU122">
            <v>0</v>
          </cell>
          <cell r="CX122">
            <v>0</v>
          </cell>
          <cell r="CY122">
            <v>22848</v>
          </cell>
          <cell r="DA122">
            <v>22848</v>
          </cell>
          <cell r="DB122">
            <v>43680</v>
          </cell>
          <cell r="DC122">
            <v>32259</v>
          </cell>
          <cell r="DF122">
            <v>75939</v>
          </cell>
          <cell r="DG122">
            <v>0</v>
          </cell>
          <cell r="DH122">
            <v>0</v>
          </cell>
          <cell r="DI122">
            <v>0</v>
          </cell>
          <cell r="DJ122">
            <v>23351</v>
          </cell>
          <cell r="DK122">
            <v>0</v>
          </cell>
          <cell r="DL122">
            <v>20664</v>
          </cell>
          <cell r="DM122">
            <v>0</v>
          </cell>
          <cell r="DN122">
            <v>0</v>
          </cell>
          <cell r="DO122">
            <v>0</v>
          </cell>
          <cell r="DP122">
            <v>0</v>
          </cell>
          <cell r="DQ122">
            <v>44015</v>
          </cell>
          <cell r="DR122">
            <v>0</v>
          </cell>
          <cell r="DT122">
            <v>0</v>
          </cell>
          <cell r="DU122">
            <v>1300</v>
          </cell>
          <cell r="DV122">
            <v>198</v>
          </cell>
          <cell r="DW122">
            <v>1498</v>
          </cell>
          <cell r="EA122">
            <v>0</v>
          </cell>
          <cell r="EB122">
            <v>0</v>
          </cell>
          <cell r="EC122">
            <v>0</v>
          </cell>
          <cell r="ED122">
            <v>1410496</v>
          </cell>
          <cell r="EF122">
            <v>395</v>
          </cell>
          <cell r="EG122">
            <v>3570.8759493670887</v>
          </cell>
          <cell r="EH122" t="str">
            <v>No Variation Applied</v>
          </cell>
          <cell r="EI122">
            <v>38450</v>
          </cell>
          <cell r="EJ122">
            <v>0</v>
          </cell>
          <cell r="EK122">
            <v>0</v>
          </cell>
          <cell r="EL122">
            <v>167721</v>
          </cell>
        </row>
        <row r="123">
          <cell r="C123" t="str">
            <v>Tuffley Primary School</v>
          </cell>
          <cell r="D123">
            <v>2173</v>
          </cell>
          <cell r="F123" t="str">
            <v/>
          </cell>
          <cell r="G123">
            <v>0</v>
          </cell>
          <cell r="L123">
            <v>0</v>
          </cell>
          <cell r="M123">
            <v>0</v>
          </cell>
          <cell r="N123">
            <v>0</v>
          </cell>
          <cell r="S123">
            <v>0</v>
          </cell>
          <cell r="T123">
            <v>0</v>
          </cell>
          <cell r="X123">
            <v>27</v>
          </cell>
          <cell r="Y123">
            <v>30</v>
          </cell>
          <cell r="Z123">
            <v>21</v>
          </cell>
          <cell r="AA123">
            <v>25</v>
          </cell>
          <cell r="AB123">
            <v>18</v>
          </cell>
          <cell r="AC123">
            <v>21</v>
          </cell>
          <cell r="AD123">
            <v>20</v>
          </cell>
          <cell r="AK123">
            <v>451166</v>
          </cell>
          <cell r="AL123">
            <v>162</v>
          </cell>
          <cell r="BM123">
            <v>0</v>
          </cell>
          <cell r="BU123">
            <v>0</v>
          </cell>
          <cell r="BZ123">
            <v>0</v>
          </cell>
          <cell r="CA123">
            <v>0</v>
          </cell>
          <cell r="CH123">
            <v>0</v>
          </cell>
          <cell r="CI123">
            <v>1965</v>
          </cell>
          <cell r="CJ123">
            <v>0</v>
          </cell>
          <cell r="CK123">
            <v>11808</v>
          </cell>
          <cell r="CL123">
            <v>0</v>
          </cell>
          <cell r="CM123">
            <v>105570</v>
          </cell>
          <cell r="CN123">
            <v>8880</v>
          </cell>
          <cell r="CO123">
            <v>4800</v>
          </cell>
          <cell r="CP123">
            <v>3840</v>
          </cell>
          <cell r="CQ123">
            <v>0</v>
          </cell>
          <cell r="CR123">
            <v>136863</v>
          </cell>
          <cell r="CS123">
            <v>192233</v>
          </cell>
          <cell r="CU123">
            <v>192233</v>
          </cell>
          <cell r="CX123">
            <v>0</v>
          </cell>
          <cell r="CY123">
            <v>36448</v>
          </cell>
          <cell r="DA123">
            <v>36448</v>
          </cell>
          <cell r="DB123">
            <v>21840</v>
          </cell>
          <cell r="DC123">
            <v>8335</v>
          </cell>
          <cell r="DF123">
            <v>30175</v>
          </cell>
          <cell r="DG123">
            <v>0</v>
          </cell>
          <cell r="DH123">
            <v>0</v>
          </cell>
          <cell r="DI123">
            <v>0</v>
          </cell>
          <cell r="DJ123">
            <v>23351</v>
          </cell>
          <cell r="DK123">
            <v>0</v>
          </cell>
          <cell r="DL123">
            <v>26076</v>
          </cell>
          <cell r="DM123">
            <v>0</v>
          </cell>
          <cell r="DN123">
            <v>0</v>
          </cell>
          <cell r="DO123">
            <v>0</v>
          </cell>
          <cell r="DP123">
            <v>0</v>
          </cell>
          <cell r="DQ123">
            <v>49427</v>
          </cell>
          <cell r="DR123">
            <v>0</v>
          </cell>
          <cell r="DT123">
            <v>0</v>
          </cell>
          <cell r="DU123">
            <v>0</v>
          </cell>
          <cell r="DV123">
            <v>0</v>
          </cell>
          <cell r="DW123">
            <v>0</v>
          </cell>
          <cell r="EA123">
            <v>0</v>
          </cell>
          <cell r="EB123">
            <v>37965</v>
          </cell>
          <cell r="EC123">
            <v>0</v>
          </cell>
          <cell r="ED123">
            <v>934277</v>
          </cell>
          <cell r="EF123">
            <v>162</v>
          </cell>
          <cell r="EG123">
            <v>5767.141975308642</v>
          </cell>
          <cell r="EH123" t="str">
            <v>No Variation Applied</v>
          </cell>
          <cell r="EI123">
            <v>51000</v>
          </cell>
          <cell r="EJ123">
            <v>0</v>
          </cell>
          <cell r="EK123">
            <v>0</v>
          </cell>
          <cell r="EL123">
            <v>136863</v>
          </cell>
        </row>
        <row r="124">
          <cell r="C124" t="str">
            <v>Coney Hill Community Primary School</v>
          </cell>
          <cell r="D124">
            <v>2175</v>
          </cell>
          <cell r="F124" t="str">
            <v/>
          </cell>
          <cell r="G124">
            <v>0</v>
          </cell>
          <cell r="L124">
            <v>0</v>
          </cell>
          <cell r="M124">
            <v>0</v>
          </cell>
          <cell r="N124">
            <v>0</v>
          </cell>
          <cell r="S124">
            <v>0</v>
          </cell>
          <cell r="T124">
            <v>0</v>
          </cell>
          <cell r="X124">
            <v>31</v>
          </cell>
          <cell r="Y124">
            <v>31</v>
          </cell>
          <cell r="Z124">
            <v>29</v>
          </cell>
          <cell r="AA124">
            <v>31</v>
          </cell>
          <cell r="AB124">
            <v>30</v>
          </cell>
          <cell r="AC124">
            <v>27</v>
          </cell>
          <cell r="AD124">
            <v>31</v>
          </cell>
          <cell r="AK124">
            <v>585373</v>
          </cell>
          <cell r="AL124">
            <v>210</v>
          </cell>
          <cell r="BM124">
            <v>0</v>
          </cell>
          <cell r="BU124">
            <v>0</v>
          </cell>
          <cell r="BZ124">
            <v>0</v>
          </cell>
          <cell r="CA124">
            <v>0</v>
          </cell>
          <cell r="CH124">
            <v>0</v>
          </cell>
          <cell r="CI124">
            <v>5731</v>
          </cell>
          <cell r="CJ124">
            <v>0</v>
          </cell>
          <cell r="CK124">
            <v>12713</v>
          </cell>
          <cell r="CL124">
            <v>0</v>
          </cell>
          <cell r="CM124">
            <v>70794</v>
          </cell>
          <cell r="CN124">
            <v>12960</v>
          </cell>
          <cell r="CO124">
            <v>10560</v>
          </cell>
          <cell r="CP124">
            <v>3840</v>
          </cell>
          <cell r="CQ124">
            <v>0</v>
          </cell>
          <cell r="CR124">
            <v>116598</v>
          </cell>
          <cell r="CS124">
            <v>0</v>
          </cell>
          <cell r="CU124">
            <v>0</v>
          </cell>
          <cell r="CX124">
            <v>0</v>
          </cell>
          <cell r="CY124">
            <v>38624</v>
          </cell>
          <cell r="DA124">
            <v>38624</v>
          </cell>
          <cell r="DB124">
            <v>21840</v>
          </cell>
          <cell r="DC124">
            <v>29444</v>
          </cell>
          <cell r="DF124">
            <v>51284</v>
          </cell>
          <cell r="DG124">
            <v>0</v>
          </cell>
          <cell r="DH124">
            <v>0</v>
          </cell>
          <cell r="DI124">
            <v>0</v>
          </cell>
          <cell r="DJ124">
            <v>23351</v>
          </cell>
          <cell r="DK124">
            <v>0</v>
          </cell>
          <cell r="DL124">
            <v>34440</v>
          </cell>
          <cell r="DM124">
            <v>0</v>
          </cell>
          <cell r="DN124">
            <v>0</v>
          </cell>
          <cell r="DO124">
            <v>0</v>
          </cell>
          <cell r="DP124">
            <v>0</v>
          </cell>
          <cell r="DQ124">
            <v>57791</v>
          </cell>
          <cell r="DR124">
            <v>0</v>
          </cell>
          <cell r="DT124">
            <v>0</v>
          </cell>
          <cell r="DU124">
            <v>1300</v>
          </cell>
          <cell r="DV124">
            <v>105</v>
          </cell>
          <cell r="DW124">
            <v>1405</v>
          </cell>
          <cell r="EA124">
            <v>0</v>
          </cell>
          <cell r="EB124">
            <v>30571</v>
          </cell>
          <cell r="EC124">
            <v>0</v>
          </cell>
          <cell r="ED124">
            <v>881646</v>
          </cell>
          <cell r="EF124">
            <v>210</v>
          </cell>
          <cell r="EG124">
            <v>4198.3142857142857</v>
          </cell>
          <cell r="EH124" t="str">
            <v>No Variation Applied</v>
          </cell>
          <cell r="EI124">
            <v>56400</v>
          </cell>
          <cell r="EJ124">
            <v>0</v>
          </cell>
          <cell r="EK124">
            <v>0</v>
          </cell>
          <cell r="EL124">
            <v>116598</v>
          </cell>
        </row>
        <row r="125">
          <cell r="C125" t="str">
            <v>Gardners Lane Primary School</v>
          </cell>
          <cell r="D125">
            <v>2177</v>
          </cell>
          <cell r="F125" t="str">
            <v/>
          </cell>
          <cell r="G125">
            <v>0</v>
          </cell>
          <cell r="L125">
            <v>0</v>
          </cell>
          <cell r="M125">
            <v>0</v>
          </cell>
          <cell r="N125">
            <v>0</v>
          </cell>
          <cell r="S125">
            <v>0</v>
          </cell>
          <cell r="T125">
            <v>0</v>
          </cell>
          <cell r="X125">
            <v>37</v>
          </cell>
          <cell r="Y125">
            <v>27</v>
          </cell>
          <cell r="Z125">
            <v>28</v>
          </cell>
          <cell r="AA125">
            <v>25</v>
          </cell>
          <cell r="AB125">
            <v>28</v>
          </cell>
          <cell r="AC125">
            <v>30</v>
          </cell>
          <cell r="AD125">
            <v>23</v>
          </cell>
          <cell r="AK125">
            <v>552716</v>
          </cell>
          <cell r="AL125">
            <v>198</v>
          </cell>
          <cell r="BM125">
            <v>0</v>
          </cell>
          <cell r="BU125">
            <v>0</v>
          </cell>
          <cell r="BZ125">
            <v>0</v>
          </cell>
          <cell r="CA125">
            <v>0</v>
          </cell>
          <cell r="CH125">
            <v>0</v>
          </cell>
          <cell r="CI125">
            <v>982</v>
          </cell>
          <cell r="CJ125">
            <v>0</v>
          </cell>
          <cell r="CK125">
            <v>25025</v>
          </cell>
          <cell r="CL125">
            <v>0</v>
          </cell>
          <cell r="CM125">
            <v>99360</v>
          </cell>
          <cell r="CN125">
            <v>12000</v>
          </cell>
          <cell r="CO125">
            <v>7200</v>
          </cell>
          <cell r="CP125">
            <v>1920</v>
          </cell>
          <cell r="CQ125">
            <v>0</v>
          </cell>
          <cell r="CR125">
            <v>146487</v>
          </cell>
          <cell r="CS125">
            <v>0</v>
          </cell>
          <cell r="CU125">
            <v>0</v>
          </cell>
          <cell r="CX125">
            <v>0</v>
          </cell>
          <cell r="CY125">
            <v>48416</v>
          </cell>
          <cell r="DA125">
            <v>48416</v>
          </cell>
          <cell r="DB125">
            <v>32760</v>
          </cell>
          <cell r="DC125">
            <v>2429</v>
          </cell>
          <cell r="DF125">
            <v>35189</v>
          </cell>
          <cell r="DG125">
            <v>0</v>
          </cell>
          <cell r="DH125">
            <v>0</v>
          </cell>
          <cell r="DI125">
            <v>0</v>
          </cell>
          <cell r="DJ125">
            <v>23351</v>
          </cell>
          <cell r="DK125">
            <v>369</v>
          </cell>
          <cell r="DL125">
            <v>35424</v>
          </cell>
          <cell r="DM125">
            <v>0</v>
          </cell>
          <cell r="DN125">
            <v>0</v>
          </cell>
          <cell r="DO125">
            <v>0</v>
          </cell>
          <cell r="DP125">
            <v>0</v>
          </cell>
          <cell r="DQ125">
            <v>59144</v>
          </cell>
          <cell r="DR125">
            <v>0</v>
          </cell>
          <cell r="DT125">
            <v>0</v>
          </cell>
          <cell r="DU125">
            <v>0</v>
          </cell>
          <cell r="DV125">
            <v>0</v>
          </cell>
          <cell r="DW125">
            <v>0</v>
          </cell>
          <cell r="EA125">
            <v>0</v>
          </cell>
          <cell r="EB125">
            <v>0</v>
          </cell>
          <cell r="EC125">
            <v>0</v>
          </cell>
          <cell r="ED125">
            <v>841952</v>
          </cell>
          <cell r="EF125">
            <v>198</v>
          </cell>
          <cell r="EG125">
            <v>4252.2828282828286</v>
          </cell>
          <cell r="EH125" t="str">
            <v>No Variation Applied</v>
          </cell>
          <cell r="EI125">
            <v>72000</v>
          </cell>
          <cell r="EJ125">
            <v>0</v>
          </cell>
          <cell r="EK125">
            <v>0</v>
          </cell>
          <cell r="EL125">
            <v>146487</v>
          </cell>
        </row>
        <row r="126">
          <cell r="C126" t="str">
            <v>Hesters Way Primary School</v>
          </cell>
          <cell r="D126">
            <v>2178</v>
          </cell>
          <cell r="F126" t="str">
            <v/>
          </cell>
          <cell r="G126">
            <v>0</v>
          </cell>
          <cell r="L126">
            <v>0</v>
          </cell>
          <cell r="M126">
            <v>0</v>
          </cell>
          <cell r="N126">
            <v>0</v>
          </cell>
          <cell r="S126">
            <v>0</v>
          </cell>
          <cell r="T126">
            <v>0</v>
          </cell>
          <cell r="X126">
            <v>30</v>
          </cell>
          <cell r="Y126">
            <v>30</v>
          </cell>
          <cell r="Z126">
            <v>29</v>
          </cell>
          <cell r="AA126">
            <v>27</v>
          </cell>
          <cell r="AB126">
            <v>18</v>
          </cell>
          <cell r="AC126">
            <v>25</v>
          </cell>
          <cell r="AD126">
            <v>23</v>
          </cell>
          <cell r="AK126">
            <v>507270</v>
          </cell>
          <cell r="AL126">
            <v>182</v>
          </cell>
          <cell r="BM126">
            <v>0</v>
          </cell>
          <cell r="BU126">
            <v>0</v>
          </cell>
          <cell r="BZ126">
            <v>0</v>
          </cell>
          <cell r="CA126">
            <v>0</v>
          </cell>
          <cell r="CH126">
            <v>0</v>
          </cell>
          <cell r="CI126">
            <v>1965</v>
          </cell>
          <cell r="CJ126">
            <v>5400</v>
          </cell>
          <cell r="CK126">
            <v>24121</v>
          </cell>
          <cell r="CL126">
            <v>0</v>
          </cell>
          <cell r="CM126">
            <v>79488</v>
          </cell>
          <cell r="CN126">
            <v>7920</v>
          </cell>
          <cell r="CO126">
            <v>6720</v>
          </cell>
          <cell r="CP126">
            <v>960</v>
          </cell>
          <cell r="CQ126">
            <v>0</v>
          </cell>
          <cell r="CR126">
            <v>126574</v>
          </cell>
          <cell r="CS126">
            <v>0</v>
          </cell>
          <cell r="CU126">
            <v>0</v>
          </cell>
          <cell r="CX126">
            <v>0</v>
          </cell>
          <cell r="CY126">
            <v>61472</v>
          </cell>
          <cell r="DA126">
            <v>61472</v>
          </cell>
          <cell r="DB126">
            <v>21840</v>
          </cell>
          <cell r="DC126">
            <v>10067</v>
          </cell>
          <cell r="DF126">
            <v>31907</v>
          </cell>
          <cell r="DG126">
            <v>0</v>
          </cell>
          <cell r="DH126">
            <v>0</v>
          </cell>
          <cell r="DI126">
            <v>0</v>
          </cell>
          <cell r="DJ126">
            <v>23351</v>
          </cell>
          <cell r="DK126">
            <v>0</v>
          </cell>
          <cell r="DL126">
            <v>49200</v>
          </cell>
          <cell r="DM126">
            <v>0</v>
          </cell>
          <cell r="DN126">
            <v>0</v>
          </cell>
          <cell r="DO126">
            <v>0</v>
          </cell>
          <cell r="DP126">
            <v>0</v>
          </cell>
          <cell r="DQ126">
            <v>72551</v>
          </cell>
          <cell r="DR126">
            <v>0</v>
          </cell>
          <cell r="DT126">
            <v>0</v>
          </cell>
          <cell r="DU126">
            <v>1300</v>
          </cell>
          <cell r="DV126">
            <v>91</v>
          </cell>
          <cell r="DW126">
            <v>1391</v>
          </cell>
          <cell r="EA126">
            <v>0</v>
          </cell>
          <cell r="EB126">
            <v>0</v>
          </cell>
          <cell r="EC126">
            <v>0</v>
          </cell>
          <cell r="ED126">
            <v>801165</v>
          </cell>
          <cell r="EF126">
            <v>182</v>
          </cell>
          <cell r="EG126">
            <v>4402.0054945054944</v>
          </cell>
          <cell r="EH126" t="str">
            <v>No Variation Applied</v>
          </cell>
          <cell r="EI126">
            <v>80400</v>
          </cell>
          <cell r="EJ126">
            <v>0</v>
          </cell>
          <cell r="EK126">
            <v>0</v>
          </cell>
          <cell r="EL126">
            <v>126574</v>
          </cell>
        </row>
        <row r="127">
          <cell r="C127" t="str">
            <v>Meadowside Primary School</v>
          </cell>
          <cell r="D127">
            <v>2179</v>
          </cell>
          <cell r="F127" t="str">
            <v/>
          </cell>
          <cell r="G127">
            <v>0</v>
          </cell>
          <cell r="L127">
            <v>0</v>
          </cell>
          <cell r="M127">
            <v>0</v>
          </cell>
          <cell r="N127">
            <v>0</v>
          </cell>
          <cell r="S127">
            <v>0</v>
          </cell>
          <cell r="T127">
            <v>0</v>
          </cell>
          <cell r="X127">
            <v>30</v>
          </cell>
          <cell r="Y127">
            <v>30</v>
          </cell>
          <cell r="Z127">
            <v>25</v>
          </cell>
          <cell r="AA127">
            <v>25</v>
          </cell>
          <cell r="AB127">
            <v>28</v>
          </cell>
          <cell r="AC127">
            <v>27</v>
          </cell>
          <cell r="AD127">
            <v>31</v>
          </cell>
          <cell r="AK127">
            <v>547420</v>
          </cell>
          <cell r="AL127">
            <v>196</v>
          </cell>
          <cell r="BM127">
            <v>0</v>
          </cell>
          <cell r="BU127">
            <v>0</v>
          </cell>
          <cell r="BZ127">
            <v>0</v>
          </cell>
          <cell r="CA127">
            <v>0</v>
          </cell>
          <cell r="CH127">
            <v>0</v>
          </cell>
          <cell r="CI127">
            <v>1965</v>
          </cell>
          <cell r="CJ127">
            <v>0</v>
          </cell>
          <cell r="CK127">
            <v>16583</v>
          </cell>
          <cell r="CL127">
            <v>0</v>
          </cell>
          <cell r="CM127">
            <v>24840</v>
          </cell>
          <cell r="CN127">
            <v>2640</v>
          </cell>
          <cell r="CO127">
            <v>1920</v>
          </cell>
          <cell r="CP127">
            <v>960</v>
          </cell>
          <cell r="CQ127">
            <v>0</v>
          </cell>
          <cell r="CR127">
            <v>48908</v>
          </cell>
          <cell r="CS127">
            <v>0</v>
          </cell>
          <cell r="CU127">
            <v>0</v>
          </cell>
          <cell r="CX127">
            <v>0</v>
          </cell>
          <cell r="CY127">
            <v>7616</v>
          </cell>
          <cell r="DA127">
            <v>7616</v>
          </cell>
          <cell r="DB127">
            <v>21840</v>
          </cell>
          <cell r="DC127">
            <v>19375</v>
          </cell>
          <cell r="DF127">
            <v>41215</v>
          </cell>
          <cell r="DG127">
            <v>0</v>
          </cell>
          <cell r="DH127">
            <v>0</v>
          </cell>
          <cell r="DI127">
            <v>0</v>
          </cell>
          <cell r="DJ127">
            <v>23351</v>
          </cell>
          <cell r="DK127">
            <v>0</v>
          </cell>
          <cell r="DL127">
            <v>4920</v>
          </cell>
          <cell r="DM127">
            <v>0</v>
          </cell>
          <cell r="DN127">
            <v>0</v>
          </cell>
          <cell r="DO127">
            <v>0</v>
          </cell>
          <cell r="DP127">
            <v>0</v>
          </cell>
          <cell r="DQ127">
            <v>28271</v>
          </cell>
          <cell r="DR127">
            <v>0</v>
          </cell>
          <cell r="DT127">
            <v>0</v>
          </cell>
          <cell r="DU127">
            <v>0</v>
          </cell>
          <cell r="DV127">
            <v>0</v>
          </cell>
          <cell r="DW127">
            <v>0</v>
          </cell>
          <cell r="EA127">
            <v>0</v>
          </cell>
          <cell r="EB127">
            <v>0</v>
          </cell>
          <cell r="EC127">
            <v>0</v>
          </cell>
          <cell r="ED127">
            <v>673430</v>
          </cell>
          <cell r="EF127">
            <v>196</v>
          </cell>
          <cell r="EG127">
            <v>3435.8673469387754</v>
          </cell>
          <cell r="EH127" t="str">
            <v>No Variation Applied</v>
          </cell>
          <cell r="EI127">
            <v>12000</v>
          </cell>
          <cell r="EJ127">
            <v>0</v>
          </cell>
          <cell r="EK127">
            <v>0</v>
          </cell>
          <cell r="EL127">
            <v>48908</v>
          </cell>
        </row>
        <row r="128">
          <cell r="C128" t="str">
            <v>The John Moore Primary School</v>
          </cell>
          <cell r="D128">
            <v>2180</v>
          </cell>
          <cell r="F128" t="str">
            <v/>
          </cell>
          <cell r="G128">
            <v>0</v>
          </cell>
          <cell r="L128">
            <v>0</v>
          </cell>
          <cell r="M128">
            <v>0</v>
          </cell>
          <cell r="N128">
            <v>0</v>
          </cell>
          <cell r="S128">
            <v>0</v>
          </cell>
          <cell r="T128">
            <v>0</v>
          </cell>
          <cell r="X128">
            <v>30</v>
          </cell>
          <cell r="Y128">
            <v>30</v>
          </cell>
          <cell r="Z128">
            <v>30</v>
          </cell>
          <cell r="AA128">
            <v>29</v>
          </cell>
          <cell r="AB128">
            <v>31</v>
          </cell>
          <cell r="AC128">
            <v>31</v>
          </cell>
          <cell r="AD128">
            <v>30</v>
          </cell>
          <cell r="AK128">
            <v>588625</v>
          </cell>
          <cell r="AL128">
            <v>211</v>
          </cell>
          <cell r="BM128">
            <v>0</v>
          </cell>
          <cell r="BU128">
            <v>0</v>
          </cell>
          <cell r="BZ128">
            <v>0</v>
          </cell>
          <cell r="CA128">
            <v>0</v>
          </cell>
          <cell r="CH128">
            <v>0</v>
          </cell>
          <cell r="CI128">
            <v>1965</v>
          </cell>
          <cell r="CJ128">
            <v>0</v>
          </cell>
          <cell r="CK128">
            <v>19898</v>
          </cell>
          <cell r="CL128">
            <v>0</v>
          </cell>
          <cell r="CM128">
            <v>12420</v>
          </cell>
          <cell r="CN128">
            <v>2400</v>
          </cell>
          <cell r="CO128">
            <v>1440</v>
          </cell>
          <cell r="CP128">
            <v>1920</v>
          </cell>
          <cell r="CQ128">
            <v>0</v>
          </cell>
          <cell r="CR128">
            <v>40043</v>
          </cell>
          <cell r="CS128">
            <v>0</v>
          </cell>
          <cell r="CU128">
            <v>0</v>
          </cell>
          <cell r="CX128">
            <v>0</v>
          </cell>
          <cell r="CY128">
            <v>8160</v>
          </cell>
          <cell r="DA128">
            <v>8160</v>
          </cell>
          <cell r="DB128">
            <v>21840</v>
          </cell>
          <cell r="DC128">
            <v>13531</v>
          </cell>
          <cell r="DF128">
            <v>35371</v>
          </cell>
          <cell r="DG128">
            <v>0</v>
          </cell>
          <cell r="DH128">
            <v>0</v>
          </cell>
          <cell r="DI128">
            <v>0</v>
          </cell>
          <cell r="DJ128">
            <v>23351</v>
          </cell>
          <cell r="DK128">
            <v>0</v>
          </cell>
          <cell r="DL128">
            <v>3936</v>
          </cell>
          <cell r="DM128">
            <v>0</v>
          </cell>
          <cell r="DN128">
            <v>0</v>
          </cell>
          <cell r="DO128">
            <v>0</v>
          </cell>
          <cell r="DP128">
            <v>0</v>
          </cell>
          <cell r="DQ128">
            <v>27287</v>
          </cell>
          <cell r="DR128">
            <v>0</v>
          </cell>
          <cell r="DT128">
            <v>0</v>
          </cell>
          <cell r="DU128">
            <v>0</v>
          </cell>
          <cell r="DV128">
            <v>0</v>
          </cell>
          <cell r="DW128">
            <v>0</v>
          </cell>
          <cell r="EA128">
            <v>0</v>
          </cell>
          <cell r="EB128">
            <v>0</v>
          </cell>
          <cell r="EC128">
            <v>0</v>
          </cell>
          <cell r="ED128">
            <v>699486</v>
          </cell>
          <cell r="EF128">
            <v>211</v>
          </cell>
          <cell r="EG128">
            <v>3315.0995260663508</v>
          </cell>
          <cell r="EH128" t="str">
            <v>No Variation Applied</v>
          </cell>
          <cell r="EI128">
            <v>13950</v>
          </cell>
          <cell r="EJ128">
            <v>0</v>
          </cell>
          <cell r="EK128">
            <v>0</v>
          </cell>
          <cell r="EL128">
            <v>40043</v>
          </cell>
        </row>
        <row r="129">
          <cell r="C129" t="str">
            <v>Grangefield Primary School</v>
          </cell>
          <cell r="D129">
            <v>2181</v>
          </cell>
          <cell r="F129" t="str">
            <v/>
          </cell>
          <cell r="G129">
            <v>0</v>
          </cell>
          <cell r="L129">
            <v>0</v>
          </cell>
          <cell r="M129">
            <v>0</v>
          </cell>
          <cell r="N129">
            <v>0</v>
          </cell>
          <cell r="S129">
            <v>0</v>
          </cell>
          <cell r="T129">
            <v>0</v>
          </cell>
          <cell r="X129">
            <v>30</v>
          </cell>
          <cell r="Y129">
            <v>28</v>
          </cell>
          <cell r="Z129">
            <v>30</v>
          </cell>
          <cell r="AA129">
            <v>31</v>
          </cell>
          <cell r="AB129">
            <v>31</v>
          </cell>
          <cell r="AC129">
            <v>29</v>
          </cell>
          <cell r="AD129">
            <v>29</v>
          </cell>
          <cell r="AK129">
            <v>579820</v>
          </cell>
          <cell r="AL129">
            <v>208</v>
          </cell>
          <cell r="BM129">
            <v>0</v>
          </cell>
          <cell r="BU129">
            <v>0</v>
          </cell>
          <cell r="BZ129">
            <v>0</v>
          </cell>
          <cell r="CA129">
            <v>0</v>
          </cell>
          <cell r="CH129">
            <v>0</v>
          </cell>
          <cell r="CI129">
            <v>1965</v>
          </cell>
          <cell r="CJ129">
            <v>2880</v>
          </cell>
          <cell r="CK129">
            <v>9045</v>
          </cell>
          <cell r="CL129">
            <v>0</v>
          </cell>
          <cell r="CM129">
            <v>21114</v>
          </cell>
          <cell r="CN129">
            <v>2400</v>
          </cell>
          <cell r="CO129">
            <v>2400</v>
          </cell>
          <cell r="CP129">
            <v>0</v>
          </cell>
          <cell r="CQ129">
            <v>0</v>
          </cell>
          <cell r="CR129">
            <v>39804</v>
          </cell>
          <cell r="CS129">
            <v>0</v>
          </cell>
          <cell r="CU129">
            <v>0</v>
          </cell>
          <cell r="CX129">
            <v>0</v>
          </cell>
          <cell r="CY129">
            <v>4352</v>
          </cell>
          <cell r="DA129">
            <v>4352</v>
          </cell>
          <cell r="DB129">
            <v>21840</v>
          </cell>
          <cell r="DC129">
            <v>25114</v>
          </cell>
          <cell r="DF129">
            <v>46954</v>
          </cell>
          <cell r="DG129">
            <v>0</v>
          </cell>
          <cell r="DH129">
            <v>0</v>
          </cell>
          <cell r="DI129">
            <v>0</v>
          </cell>
          <cell r="DJ129">
            <v>23351</v>
          </cell>
          <cell r="DK129">
            <v>0</v>
          </cell>
          <cell r="DL129">
            <v>2952</v>
          </cell>
          <cell r="DM129">
            <v>0</v>
          </cell>
          <cell r="DN129">
            <v>0</v>
          </cell>
          <cell r="DO129">
            <v>0</v>
          </cell>
          <cell r="DP129">
            <v>0</v>
          </cell>
          <cell r="DQ129">
            <v>26303</v>
          </cell>
          <cell r="DR129">
            <v>0</v>
          </cell>
          <cell r="DT129">
            <v>0</v>
          </cell>
          <cell r="DU129">
            <v>1300</v>
          </cell>
          <cell r="DV129">
            <v>104</v>
          </cell>
          <cell r="DW129">
            <v>1404</v>
          </cell>
          <cell r="EA129">
            <v>0</v>
          </cell>
          <cell r="EB129">
            <v>0</v>
          </cell>
          <cell r="EC129">
            <v>0</v>
          </cell>
          <cell r="ED129">
            <v>698637</v>
          </cell>
          <cell r="EF129">
            <v>208</v>
          </cell>
          <cell r="EG129">
            <v>3358.8317307692309</v>
          </cell>
          <cell r="EH129" t="str">
            <v>No Variation Applied</v>
          </cell>
          <cell r="EI129">
            <v>12000</v>
          </cell>
          <cell r="EJ129">
            <v>0</v>
          </cell>
          <cell r="EK129">
            <v>0</v>
          </cell>
          <cell r="EL129">
            <v>39804</v>
          </cell>
        </row>
        <row r="130">
          <cell r="C130" t="str">
            <v>Moat Primary School</v>
          </cell>
          <cell r="D130">
            <v>2183</v>
          </cell>
          <cell r="F130" t="str">
            <v/>
          </cell>
          <cell r="G130">
            <v>0</v>
          </cell>
          <cell r="L130">
            <v>0</v>
          </cell>
          <cell r="M130">
            <v>0</v>
          </cell>
          <cell r="N130">
            <v>0</v>
          </cell>
          <cell r="S130">
            <v>0</v>
          </cell>
          <cell r="T130">
            <v>0</v>
          </cell>
          <cell r="X130">
            <v>25</v>
          </cell>
          <cell r="Y130">
            <v>22</v>
          </cell>
          <cell r="Z130">
            <v>18</v>
          </cell>
          <cell r="AA130">
            <v>17</v>
          </cell>
          <cell r="AB130">
            <v>10</v>
          </cell>
          <cell r="AC130">
            <v>18</v>
          </cell>
          <cell r="AD130">
            <v>23</v>
          </cell>
          <cell r="AK130">
            <v>372560</v>
          </cell>
          <cell r="AL130">
            <v>133</v>
          </cell>
          <cell r="BM130">
            <v>0</v>
          </cell>
          <cell r="BU130">
            <v>0</v>
          </cell>
          <cell r="BZ130">
            <v>0</v>
          </cell>
          <cell r="CA130">
            <v>0</v>
          </cell>
          <cell r="CH130">
            <v>0</v>
          </cell>
          <cell r="CI130">
            <v>2947</v>
          </cell>
          <cell r="CJ130">
            <v>0</v>
          </cell>
          <cell r="CK130">
            <v>21207</v>
          </cell>
          <cell r="CL130">
            <v>0</v>
          </cell>
          <cell r="CM130">
            <v>65826</v>
          </cell>
          <cell r="CN130">
            <v>6720</v>
          </cell>
          <cell r="CO130">
            <v>5280</v>
          </cell>
          <cell r="CP130">
            <v>1920</v>
          </cell>
          <cell r="CQ130">
            <v>0</v>
          </cell>
          <cell r="CR130">
            <v>103900</v>
          </cell>
          <cell r="CS130">
            <v>0</v>
          </cell>
          <cell r="CU130">
            <v>0</v>
          </cell>
          <cell r="CX130">
            <v>0</v>
          </cell>
          <cell r="CY130">
            <v>31008</v>
          </cell>
          <cell r="DA130">
            <v>31008</v>
          </cell>
          <cell r="DB130">
            <v>21840</v>
          </cell>
          <cell r="DC130">
            <v>10284</v>
          </cell>
          <cell r="DF130">
            <v>32124</v>
          </cell>
          <cell r="DG130">
            <v>0</v>
          </cell>
          <cell r="DH130">
            <v>0</v>
          </cell>
          <cell r="DI130">
            <v>0</v>
          </cell>
          <cell r="DJ130">
            <v>23351</v>
          </cell>
          <cell r="DK130">
            <v>0</v>
          </cell>
          <cell r="DL130">
            <v>21156</v>
          </cell>
          <cell r="DM130">
            <v>0</v>
          </cell>
          <cell r="DN130">
            <v>0</v>
          </cell>
          <cell r="DO130">
            <v>0</v>
          </cell>
          <cell r="DP130">
            <v>0</v>
          </cell>
          <cell r="DQ130">
            <v>44507</v>
          </cell>
          <cell r="DR130">
            <v>0</v>
          </cell>
          <cell r="DT130">
            <v>0</v>
          </cell>
          <cell r="DU130">
            <v>0</v>
          </cell>
          <cell r="DV130">
            <v>0</v>
          </cell>
          <cell r="DW130">
            <v>0</v>
          </cell>
          <cell r="EA130">
            <v>0</v>
          </cell>
          <cell r="EB130">
            <v>32747</v>
          </cell>
          <cell r="EC130">
            <v>0</v>
          </cell>
          <cell r="ED130">
            <v>616846</v>
          </cell>
          <cell r="EF130">
            <v>133</v>
          </cell>
          <cell r="EG130">
            <v>4637.9398496240601</v>
          </cell>
          <cell r="EH130" t="str">
            <v>No Variation Applied</v>
          </cell>
          <cell r="EI130">
            <v>45000</v>
          </cell>
          <cell r="EJ130">
            <v>0</v>
          </cell>
          <cell r="EK130">
            <v>0</v>
          </cell>
          <cell r="EL130">
            <v>103900</v>
          </cell>
        </row>
        <row r="131">
          <cell r="C131" t="str">
            <v>Hope Brook CofE Primary School</v>
          </cell>
          <cell r="D131">
            <v>2184</v>
          </cell>
          <cell r="F131" t="str">
            <v/>
          </cell>
          <cell r="G131">
            <v>0</v>
          </cell>
          <cell r="L131">
            <v>0</v>
          </cell>
          <cell r="M131">
            <v>0</v>
          </cell>
          <cell r="N131">
            <v>0</v>
          </cell>
          <cell r="S131">
            <v>0</v>
          </cell>
          <cell r="T131">
            <v>0</v>
          </cell>
          <cell r="X131">
            <v>8</v>
          </cell>
          <cell r="Y131">
            <v>21</v>
          </cell>
          <cell r="Z131">
            <v>13</v>
          </cell>
          <cell r="AA131">
            <v>13</v>
          </cell>
          <cell r="AB131">
            <v>23</v>
          </cell>
          <cell r="AC131">
            <v>13</v>
          </cell>
          <cell r="AD131">
            <v>18</v>
          </cell>
          <cell r="AK131">
            <v>302809</v>
          </cell>
          <cell r="AL131">
            <v>109</v>
          </cell>
          <cell r="BM131">
            <v>0</v>
          </cell>
          <cell r="BU131">
            <v>0</v>
          </cell>
          <cell r="BZ131">
            <v>0</v>
          </cell>
          <cell r="CA131">
            <v>0</v>
          </cell>
          <cell r="CH131">
            <v>0</v>
          </cell>
          <cell r="CI131">
            <v>4748</v>
          </cell>
          <cell r="CJ131">
            <v>13000</v>
          </cell>
          <cell r="CK131">
            <v>32310</v>
          </cell>
          <cell r="CL131">
            <v>0</v>
          </cell>
          <cell r="CM131">
            <v>16146</v>
          </cell>
          <cell r="CN131">
            <v>480</v>
          </cell>
          <cell r="CO131">
            <v>2400</v>
          </cell>
          <cell r="CP131">
            <v>2880</v>
          </cell>
          <cell r="CQ131">
            <v>0</v>
          </cell>
          <cell r="CR131">
            <v>71964</v>
          </cell>
          <cell r="CS131">
            <v>0</v>
          </cell>
          <cell r="CU131">
            <v>0</v>
          </cell>
          <cell r="CX131">
            <v>0</v>
          </cell>
          <cell r="CY131">
            <v>2176</v>
          </cell>
          <cell r="DA131">
            <v>2176</v>
          </cell>
          <cell r="DB131">
            <v>12376</v>
          </cell>
          <cell r="DC131">
            <v>14691</v>
          </cell>
          <cell r="DF131">
            <v>27067</v>
          </cell>
          <cell r="DG131">
            <v>0</v>
          </cell>
          <cell r="DH131">
            <v>0</v>
          </cell>
          <cell r="DI131">
            <v>0</v>
          </cell>
          <cell r="DJ131">
            <v>23351</v>
          </cell>
          <cell r="DK131">
            <v>0</v>
          </cell>
          <cell r="DL131">
            <v>1968</v>
          </cell>
          <cell r="DM131">
            <v>16691</v>
          </cell>
          <cell r="DN131">
            <v>0</v>
          </cell>
          <cell r="DO131">
            <v>0</v>
          </cell>
          <cell r="DP131">
            <v>0</v>
          </cell>
          <cell r="DQ131">
            <v>42010</v>
          </cell>
          <cell r="DR131">
            <v>0</v>
          </cell>
          <cell r="DT131">
            <v>0</v>
          </cell>
          <cell r="DU131">
            <v>0</v>
          </cell>
          <cell r="DV131">
            <v>0</v>
          </cell>
          <cell r="DW131">
            <v>0</v>
          </cell>
          <cell r="EA131">
            <v>0</v>
          </cell>
          <cell r="EB131">
            <v>9589</v>
          </cell>
          <cell r="EC131">
            <v>0</v>
          </cell>
          <cell r="ED131">
            <v>455615</v>
          </cell>
          <cell r="EF131">
            <v>109</v>
          </cell>
          <cell r="EG131">
            <v>4179.9541284403667</v>
          </cell>
          <cell r="EH131" t="str">
            <v>No Variation Applied</v>
          </cell>
          <cell r="EI131">
            <v>4200</v>
          </cell>
          <cell r="EJ131">
            <v>0</v>
          </cell>
          <cell r="EK131">
            <v>0</v>
          </cell>
          <cell r="EL131">
            <v>71964</v>
          </cell>
        </row>
        <row r="132">
          <cell r="C132" t="str">
            <v>Coopers Edge School</v>
          </cell>
          <cell r="D132">
            <v>2185</v>
          </cell>
          <cell r="F132" t="str">
            <v/>
          </cell>
          <cell r="G132">
            <v>0</v>
          </cell>
          <cell r="L132">
            <v>0</v>
          </cell>
          <cell r="M132">
            <v>0</v>
          </cell>
          <cell r="N132">
            <v>0</v>
          </cell>
          <cell r="S132">
            <v>0</v>
          </cell>
          <cell r="T132">
            <v>0</v>
          </cell>
          <cell r="X132">
            <v>19</v>
          </cell>
          <cell r="Y132">
            <v>3</v>
          </cell>
          <cell r="Z132">
            <v>6</v>
          </cell>
          <cell r="AA132">
            <v>5</v>
          </cell>
          <cell r="AB132">
            <v>3</v>
          </cell>
          <cell r="AC132">
            <v>11</v>
          </cell>
          <cell r="AD132">
            <v>5</v>
          </cell>
          <cell r="AK132">
            <v>147067</v>
          </cell>
          <cell r="AL132">
            <v>52</v>
          </cell>
          <cell r="BM132">
            <v>0</v>
          </cell>
          <cell r="BU132">
            <v>0</v>
          </cell>
          <cell r="BZ132">
            <v>0</v>
          </cell>
          <cell r="CA132">
            <v>0</v>
          </cell>
          <cell r="CH132">
            <v>0</v>
          </cell>
          <cell r="CI132">
            <v>0</v>
          </cell>
          <cell r="CJ132">
            <v>0</v>
          </cell>
          <cell r="CK132">
            <v>905</v>
          </cell>
          <cell r="CL132">
            <v>0</v>
          </cell>
          <cell r="CM132">
            <v>26082</v>
          </cell>
          <cell r="CN132">
            <v>3600</v>
          </cell>
          <cell r="CO132">
            <v>1920</v>
          </cell>
          <cell r="CP132">
            <v>960</v>
          </cell>
          <cell r="CQ132">
            <v>0</v>
          </cell>
          <cell r="CR132">
            <v>33467</v>
          </cell>
          <cell r="CS132">
            <v>0</v>
          </cell>
          <cell r="CU132">
            <v>0</v>
          </cell>
          <cell r="CX132">
            <v>0</v>
          </cell>
          <cell r="CY132">
            <v>11968</v>
          </cell>
          <cell r="DA132">
            <v>11968</v>
          </cell>
          <cell r="DB132">
            <v>43680</v>
          </cell>
          <cell r="DC132">
            <v>4000</v>
          </cell>
          <cell r="DF132">
            <v>47680</v>
          </cell>
          <cell r="DG132">
            <v>0</v>
          </cell>
          <cell r="DH132">
            <v>0</v>
          </cell>
          <cell r="DI132">
            <v>0</v>
          </cell>
          <cell r="DJ132">
            <v>23351</v>
          </cell>
          <cell r="DK132">
            <v>369</v>
          </cell>
          <cell r="DL132">
            <v>10824</v>
          </cell>
          <cell r="DM132">
            <v>32230</v>
          </cell>
          <cell r="DN132">
            <v>0</v>
          </cell>
          <cell r="DO132">
            <v>0</v>
          </cell>
          <cell r="DP132">
            <v>0</v>
          </cell>
          <cell r="DQ132">
            <v>66774</v>
          </cell>
          <cell r="DR132">
            <v>188573</v>
          </cell>
          <cell r="DT132">
            <v>188573</v>
          </cell>
          <cell r="DU132">
            <v>0</v>
          </cell>
          <cell r="DV132">
            <v>0</v>
          </cell>
          <cell r="DW132">
            <v>0</v>
          </cell>
          <cell r="EA132">
            <v>0</v>
          </cell>
          <cell r="EB132">
            <v>0</v>
          </cell>
          <cell r="EC132">
            <v>0</v>
          </cell>
          <cell r="ED132">
            <v>495529</v>
          </cell>
          <cell r="EF132">
            <v>52</v>
          </cell>
          <cell r="EG132">
            <v>9529.4038461538457</v>
          </cell>
          <cell r="EH132" t="str">
            <v>No Variation Applied</v>
          </cell>
          <cell r="EI132">
            <v>15600</v>
          </cell>
          <cell r="EJ132">
            <v>0</v>
          </cell>
          <cell r="EK132">
            <v>0</v>
          </cell>
          <cell r="EL132">
            <v>33467</v>
          </cell>
        </row>
        <row r="133">
          <cell r="C133" t="str">
            <v>Finlay Community School</v>
          </cell>
          <cell r="D133">
            <v>2200</v>
          </cell>
          <cell r="F133" t="str">
            <v/>
          </cell>
          <cell r="G133">
            <v>0</v>
          </cell>
          <cell r="L133">
            <v>0</v>
          </cell>
          <cell r="M133">
            <v>0</v>
          </cell>
          <cell r="N133">
            <v>0</v>
          </cell>
          <cell r="S133">
            <v>0</v>
          </cell>
          <cell r="T133">
            <v>0</v>
          </cell>
          <cell r="X133">
            <v>33</v>
          </cell>
          <cell r="Y133">
            <v>30</v>
          </cell>
          <cell r="Z133">
            <v>30</v>
          </cell>
          <cell r="AA133">
            <v>27</v>
          </cell>
          <cell r="AB133">
            <v>26</v>
          </cell>
          <cell r="AC133">
            <v>21</v>
          </cell>
          <cell r="AD133">
            <v>27</v>
          </cell>
          <cell r="AK133">
            <v>540129</v>
          </cell>
          <cell r="AL133">
            <v>194</v>
          </cell>
          <cell r="BM133">
            <v>0</v>
          </cell>
          <cell r="BU133">
            <v>0</v>
          </cell>
          <cell r="BZ133">
            <v>0</v>
          </cell>
          <cell r="CA133">
            <v>0</v>
          </cell>
          <cell r="CH133">
            <v>0</v>
          </cell>
          <cell r="CI133">
            <v>982</v>
          </cell>
          <cell r="CJ133">
            <v>0</v>
          </cell>
          <cell r="CK133">
            <v>10853</v>
          </cell>
          <cell r="CL133">
            <v>0</v>
          </cell>
          <cell r="CM133">
            <v>59616</v>
          </cell>
          <cell r="CN133">
            <v>7920</v>
          </cell>
          <cell r="CO133">
            <v>8160</v>
          </cell>
          <cell r="CP133">
            <v>2880</v>
          </cell>
          <cell r="CQ133">
            <v>0</v>
          </cell>
          <cell r="CR133">
            <v>90411</v>
          </cell>
          <cell r="CS133">
            <v>0</v>
          </cell>
          <cell r="CU133">
            <v>0</v>
          </cell>
          <cell r="CX133">
            <v>0</v>
          </cell>
          <cell r="CY133">
            <v>54944</v>
          </cell>
          <cell r="DA133">
            <v>54944</v>
          </cell>
          <cell r="DB133">
            <v>21840</v>
          </cell>
          <cell r="DC133">
            <v>9093</v>
          </cell>
          <cell r="DF133">
            <v>30933</v>
          </cell>
          <cell r="DG133">
            <v>0</v>
          </cell>
          <cell r="DH133">
            <v>0</v>
          </cell>
          <cell r="DI133">
            <v>0</v>
          </cell>
          <cell r="DJ133">
            <v>23351</v>
          </cell>
          <cell r="DK133">
            <v>369</v>
          </cell>
          <cell r="DL133">
            <v>49692</v>
          </cell>
          <cell r="DM133">
            <v>0</v>
          </cell>
          <cell r="DN133">
            <v>0</v>
          </cell>
          <cell r="DO133">
            <v>0</v>
          </cell>
          <cell r="DP133">
            <v>0</v>
          </cell>
          <cell r="DQ133">
            <v>73412</v>
          </cell>
          <cell r="DR133">
            <v>0</v>
          </cell>
          <cell r="DT133">
            <v>0</v>
          </cell>
          <cell r="DU133">
            <v>0</v>
          </cell>
          <cell r="DV133">
            <v>0</v>
          </cell>
          <cell r="DW133">
            <v>0</v>
          </cell>
          <cell r="EA133">
            <v>0</v>
          </cell>
          <cell r="EB133">
            <v>58193</v>
          </cell>
          <cell r="EC133">
            <v>0</v>
          </cell>
          <cell r="ED133">
            <v>848022</v>
          </cell>
          <cell r="EF133">
            <v>194</v>
          </cell>
          <cell r="EG133">
            <v>4371.2474226804125</v>
          </cell>
          <cell r="EH133" t="str">
            <v>No Variation Applied</v>
          </cell>
          <cell r="EI133">
            <v>78600</v>
          </cell>
          <cell r="EJ133">
            <v>0</v>
          </cell>
          <cell r="EK133">
            <v>0</v>
          </cell>
          <cell r="EL133">
            <v>90411</v>
          </cell>
        </row>
        <row r="134">
          <cell r="C134" t="str">
            <v>St Paul's Church of England Primary School</v>
          </cell>
          <cell r="D134">
            <v>3004</v>
          </cell>
          <cell r="F134" t="str">
            <v/>
          </cell>
          <cell r="G134">
            <v>0</v>
          </cell>
          <cell r="L134">
            <v>0</v>
          </cell>
          <cell r="M134">
            <v>0</v>
          </cell>
          <cell r="N134">
            <v>0</v>
          </cell>
          <cell r="S134">
            <v>0</v>
          </cell>
          <cell r="T134">
            <v>0</v>
          </cell>
          <cell r="X134">
            <v>27</v>
          </cell>
          <cell r="Y134">
            <v>28</v>
          </cell>
          <cell r="Z134">
            <v>24</v>
          </cell>
          <cell r="AA134">
            <v>22</v>
          </cell>
          <cell r="AB134">
            <v>23</v>
          </cell>
          <cell r="AC134">
            <v>24</v>
          </cell>
          <cell r="AD134">
            <v>24</v>
          </cell>
          <cell r="AK134">
            <v>479811</v>
          </cell>
          <cell r="AL134">
            <v>172</v>
          </cell>
          <cell r="BM134">
            <v>0</v>
          </cell>
          <cell r="BU134">
            <v>0</v>
          </cell>
          <cell r="BZ134">
            <v>0</v>
          </cell>
          <cell r="CA134">
            <v>0</v>
          </cell>
          <cell r="CH134">
            <v>0</v>
          </cell>
          <cell r="CI134">
            <v>0</v>
          </cell>
          <cell r="CJ134">
            <v>0</v>
          </cell>
          <cell r="CK134">
            <v>6633</v>
          </cell>
          <cell r="CL134">
            <v>0</v>
          </cell>
          <cell r="CM134">
            <v>54648</v>
          </cell>
          <cell r="CN134">
            <v>5760</v>
          </cell>
          <cell r="CO134">
            <v>4320</v>
          </cell>
          <cell r="CP134">
            <v>1920</v>
          </cell>
          <cell r="CQ134">
            <v>0</v>
          </cell>
          <cell r="CR134">
            <v>73281</v>
          </cell>
          <cell r="CS134">
            <v>0</v>
          </cell>
          <cell r="CU134">
            <v>0</v>
          </cell>
          <cell r="CX134">
            <v>0</v>
          </cell>
          <cell r="CY134">
            <v>27200</v>
          </cell>
          <cell r="DA134">
            <v>27200</v>
          </cell>
          <cell r="DB134">
            <v>21840</v>
          </cell>
          <cell r="DC134">
            <v>8119</v>
          </cell>
          <cell r="DF134">
            <v>29959</v>
          </cell>
          <cell r="DG134">
            <v>0</v>
          </cell>
          <cell r="DH134">
            <v>0</v>
          </cell>
          <cell r="DI134">
            <v>0</v>
          </cell>
          <cell r="DJ134">
            <v>23351</v>
          </cell>
          <cell r="DK134">
            <v>0</v>
          </cell>
          <cell r="DL134">
            <v>24108</v>
          </cell>
          <cell r="DM134">
            <v>0</v>
          </cell>
          <cell r="DN134">
            <v>0</v>
          </cell>
          <cell r="DO134">
            <v>0</v>
          </cell>
          <cell r="DP134">
            <v>0</v>
          </cell>
          <cell r="DQ134">
            <v>47459</v>
          </cell>
          <cell r="DR134">
            <v>0</v>
          </cell>
          <cell r="DT134">
            <v>0</v>
          </cell>
          <cell r="DU134">
            <v>1300</v>
          </cell>
          <cell r="DV134">
            <v>86</v>
          </cell>
          <cell r="DW134">
            <v>1386</v>
          </cell>
          <cell r="EA134">
            <v>0</v>
          </cell>
          <cell r="EB134">
            <v>46425</v>
          </cell>
          <cell r="EC134">
            <v>0</v>
          </cell>
          <cell r="ED134">
            <v>705521</v>
          </cell>
          <cell r="EF134">
            <v>172</v>
          </cell>
          <cell r="EG134">
            <v>4101.8662790697672</v>
          </cell>
          <cell r="EH134" t="str">
            <v>No Variation Applied</v>
          </cell>
          <cell r="EI134">
            <v>41400</v>
          </cell>
          <cell r="EJ134">
            <v>0</v>
          </cell>
          <cell r="EK134">
            <v>0</v>
          </cell>
          <cell r="EL134">
            <v>73281</v>
          </cell>
        </row>
        <row r="135">
          <cell r="C135" t="str">
            <v>St James Church of England Junior School</v>
          </cell>
          <cell r="D135">
            <v>3006</v>
          </cell>
          <cell r="F135" t="str">
            <v/>
          </cell>
          <cell r="G135">
            <v>0</v>
          </cell>
          <cell r="L135">
            <v>0</v>
          </cell>
          <cell r="M135">
            <v>0</v>
          </cell>
          <cell r="N135">
            <v>0</v>
          </cell>
          <cell r="S135">
            <v>0</v>
          </cell>
          <cell r="T135">
            <v>0</v>
          </cell>
          <cell r="X135">
            <v>0</v>
          </cell>
          <cell r="Y135">
            <v>0</v>
          </cell>
          <cell r="Z135">
            <v>0</v>
          </cell>
          <cell r="AA135">
            <v>43</v>
          </cell>
          <cell r="AB135">
            <v>40</v>
          </cell>
          <cell r="AC135">
            <v>46</v>
          </cell>
          <cell r="AD135">
            <v>42</v>
          </cell>
          <cell r="AK135">
            <v>482380</v>
          </cell>
          <cell r="AL135">
            <v>171</v>
          </cell>
          <cell r="BM135">
            <v>0</v>
          </cell>
          <cell r="BU135">
            <v>0</v>
          </cell>
          <cell r="BZ135">
            <v>0</v>
          </cell>
          <cell r="CA135">
            <v>0</v>
          </cell>
          <cell r="CH135">
            <v>0</v>
          </cell>
          <cell r="CI135">
            <v>1638</v>
          </cell>
          <cell r="CJ135">
            <v>10000</v>
          </cell>
          <cell r="CK135">
            <v>2010</v>
          </cell>
          <cell r="CL135">
            <v>0</v>
          </cell>
          <cell r="CM135">
            <v>33534</v>
          </cell>
          <cell r="CN135">
            <v>11760</v>
          </cell>
          <cell r="CO135">
            <v>2880</v>
          </cell>
          <cell r="CP135">
            <v>960</v>
          </cell>
          <cell r="CQ135">
            <v>0</v>
          </cell>
          <cell r="CR135">
            <v>62782</v>
          </cell>
          <cell r="CS135">
            <v>0</v>
          </cell>
          <cell r="CU135">
            <v>0</v>
          </cell>
          <cell r="CX135">
            <v>0</v>
          </cell>
          <cell r="CY135">
            <v>33184</v>
          </cell>
          <cell r="DA135">
            <v>33184</v>
          </cell>
          <cell r="DB135">
            <v>24544</v>
          </cell>
          <cell r="DC135">
            <v>9743</v>
          </cell>
          <cell r="DF135">
            <v>34287</v>
          </cell>
          <cell r="DG135">
            <v>0</v>
          </cell>
          <cell r="DH135">
            <v>0</v>
          </cell>
          <cell r="DI135">
            <v>0</v>
          </cell>
          <cell r="DJ135">
            <v>23351</v>
          </cell>
          <cell r="DK135">
            <v>0</v>
          </cell>
          <cell r="DL135">
            <v>30012</v>
          </cell>
          <cell r="DM135">
            <v>0</v>
          </cell>
          <cell r="DN135">
            <v>0</v>
          </cell>
          <cell r="DO135">
            <v>0</v>
          </cell>
          <cell r="DP135">
            <v>0</v>
          </cell>
          <cell r="DQ135">
            <v>53363</v>
          </cell>
          <cell r="DR135">
            <v>0</v>
          </cell>
          <cell r="DT135">
            <v>0</v>
          </cell>
          <cell r="DU135">
            <v>0</v>
          </cell>
          <cell r="DV135">
            <v>0</v>
          </cell>
          <cell r="DW135">
            <v>0</v>
          </cell>
          <cell r="EA135">
            <v>0</v>
          </cell>
          <cell r="EB135">
            <v>20907</v>
          </cell>
          <cell r="EC135">
            <v>0</v>
          </cell>
          <cell r="ED135">
            <v>686903</v>
          </cell>
          <cell r="EF135">
            <v>171</v>
          </cell>
          <cell r="EG135">
            <v>4016.9766081871344</v>
          </cell>
          <cell r="EH135" t="str">
            <v>No Variation Applied</v>
          </cell>
          <cell r="EI135">
            <v>49200</v>
          </cell>
          <cell r="EJ135">
            <v>0</v>
          </cell>
          <cell r="EK135">
            <v>0</v>
          </cell>
          <cell r="EL135">
            <v>62782</v>
          </cell>
        </row>
        <row r="136">
          <cell r="C136" t="str">
            <v>Kingsholm Church of England Primary School</v>
          </cell>
          <cell r="D136">
            <v>3010</v>
          </cell>
          <cell r="F136" t="str">
            <v/>
          </cell>
          <cell r="G136">
            <v>0</v>
          </cell>
          <cell r="L136">
            <v>0</v>
          </cell>
          <cell r="M136">
            <v>0</v>
          </cell>
          <cell r="N136">
            <v>0</v>
          </cell>
          <cell r="S136">
            <v>0</v>
          </cell>
          <cell r="T136">
            <v>0</v>
          </cell>
          <cell r="X136">
            <v>82</v>
          </cell>
          <cell r="Y136">
            <v>52</v>
          </cell>
          <cell r="Z136">
            <v>58</v>
          </cell>
          <cell r="AA136">
            <v>43</v>
          </cell>
          <cell r="AB136">
            <v>49</v>
          </cell>
          <cell r="AC136">
            <v>46</v>
          </cell>
          <cell r="AD136">
            <v>52</v>
          </cell>
          <cell r="AK136">
            <v>1066976</v>
          </cell>
          <cell r="AL136">
            <v>382</v>
          </cell>
          <cell r="BM136">
            <v>0</v>
          </cell>
          <cell r="BU136">
            <v>0</v>
          </cell>
          <cell r="BZ136">
            <v>0</v>
          </cell>
          <cell r="CA136">
            <v>0</v>
          </cell>
          <cell r="CH136">
            <v>0</v>
          </cell>
          <cell r="CI136">
            <v>13591</v>
          </cell>
          <cell r="CJ136">
            <v>13600</v>
          </cell>
          <cell r="CK136">
            <v>69521</v>
          </cell>
          <cell r="CL136">
            <v>0</v>
          </cell>
          <cell r="CM136">
            <v>192510</v>
          </cell>
          <cell r="CN136">
            <v>24480</v>
          </cell>
          <cell r="CO136">
            <v>6240</v>
          </cell>
          <cell r="CP136">
            <v>6720</v>
          </cell>
          <cell r="CQ136">
            <v>0</v>
          </cell>
          <cell r="CR136">
            <v>326662</v>
          </cell>
          <cell r="CS136">
            <v>0</v>
          </cell>
          <cell r="CU136">
            <v>0</v>
          </cell>
          <cell r="CX136">
            <v>0</v>
          </cell>
          <cell r="CY136">
            <v>62016</v>
          </cell>
          <cell r="DA136">
            <v>62016</v>
          </cell>
          <cell r="DB136">
            <v>43680</v>
          </cell>
          <cell r="DC136">
            <v>13531</v>
          </cell>
          <cell r="DF136">
            <v>57211</v>
          </cell>
          <cell r="DG136">
            <v>0</v>
          </cell>
          <cell r="DH136">
            <v>0</v>
          </cell>
          <cell r="DI136">
            <v>0</v>
          </cell>
          <cell r="DJ136">
            <v>23351</v>
          </cell>
          <cell r="DK136">
            <v>0</v>
          </cell>
          <cell r="DL136">
            <v>47724</v>
          </cell>
          <cell r="DM136">
            <v>0</v>
          </cell>
          <cell r="DN136">
            <v>0</v>
          </cell>
          <cell r="DO136">
            <v>0</v>
          </cell>
          <cell r="DP136">
            <v>0</v>
          </cell>
          <cell r="DQ136">
            <v>71075</v>
          </cell>
          <cell r="DR136">
            <v>0</v>
          </cell>
          <cell r="DT136">
            <v>0</v>
          </cell>
          <cell r="DU136">
            <v>1300</v>
          </cell>
          <cell r="DV136">
            <v>191</v>
          </cell>
          <cell r="DW136">
            <v>1491</v>
          </cell>
          <cell r="EA136">
            <v>0</v>
          </cell>
          <cell r="EB136">
            <v>0</v>
          </cell>
          <cell r="EC136">
            <v>0</v>
          </cell>
          <cell r="ED136">
            <v>1585431</v>
          </cell>
          <cell r="EF136">
            <v>382</v>
          </cell>
          <cell r="EG136">
            <v>4150.3429319371726</v>
          </cell>
          <cell r="EH136" t="str">
            <v>No Variation Applied</v>
          </cell>
          <cell r="EI136">
            <v>84400</v>
          </cell>
          <cell r="EJ136">
            <v>0</v>
          </cell>
          <cell r="EK136">
            <v>0</v>
          </cell>
          <cell r="EL136">
            <v>326662</v>
          </cell>
        </row>
        <row r="137">
          <cell r="C137" t="str">
            <v>Hempsted Church of England Primary School</v>
          </cell>
          <cell r="D137">
            <v>3011</v>
          </cell>
          <cell r="F137" t="str">
            <v/>
          </cell>
          <cell r="G137">
            <v>0</v>
          </cell>
          <cell r="L137">
            <v>0</v>
          </cell>
          <cell r="M137">
            <v>0</v>
          </cell>
          <cell r="N137">
            <v>0</v>
          </cell>
          <cell r="S137">
            <v>0</v>
          </cell>
          <cell r="T137">
            <v>0</v>
          </cell>
          <cell r="X137">
            <v>30</v>
          </cell>
          <cell r="Y137">
            <v>30</v>
          </cell>
          <cell r="Z137">
            <v>30</v>
          </cell>
          <cell r="AA137">
            <v>32</v>
          </cell>
          <cell r="AB137">
            <v>32</v>
          </cell>
          <cell r="AC137">
            <v>30</v>
          </cell>
          <cell r="AD137">
            <v>29</v>
          </cell>
          <cell r="AK137">
            <v>593555</v>
          </cell>
          <cell r="AL137">
            <v>213</v>
          </cell>
          <cell r="BM137">
            <v>0</v>
          </cell>
          <cell r="BU137">
            <v>0</v>
          </cell>
          <cell r="BZ137">
            <v>0</v>
          </cell>
          <cell r="CA137">
            <v>0</v>
          </cell>
          <cell r="CH137">
            <v>0</v>
          </cell>
          <cell r="CI137">
            <v>0</v>
          </cell>
          <cell r="CJ137">
            <v>0</v>
          </cell>
          <cell r="CK137">
            <v>10908</v>
          </cell>
          <cell r="CL137">
            <v>0</v>
          </cell>
          <cell r="CM137">
            <v>49680</v>
          </cell>
          <cell r="CN137">
            <v>3840</v>
          </cell>
          <cell r="CO137">
            <v>3360</v>
          </cell>
          <cell r="CP137">
            <v>960</v>
          </cell>
          <cell r="CQ137">
            <v>0</v>
          </cell>
          <cell r="CR137">
            <v>68748</v>
          </cell>
          <cell r="CS137">
            <v>0</v>
          </cell>
          <cell r="CU137">
            <v>0</v>
          </cell>
          <cell r="CX137">
            <v>0</v>
          </cell>
          <cell r="CY137">
            <v>7616</v>
          </cell>
          <cell r="DA137">
            <v>7616</v>
          </cell>
          <cell r="DB137">
            <v>21840</v>
          </cell>
          <cell r="DC137">
            <v>7361</v>
          </cell>
          <cell r="DF137">
            <v>29201</v>
          </cell>
          <cell r="DG137">
            <v>0</v>
          </cell>
          <cell r="DH137">
            <v>0</v>
          </cell>
          <cell r="DI137">
            <v>0</v>
          </cell>
          <cell r="DJ137">
            <v>23351</v>
          </cell>
          <cell r="DK137">
            <v>0</v>
          </cell>
          <cell r="DL137">
            <v>4428</v>
          </cell>
          <cell r="DM137">
            <v>0</v>
          </cell>
          <cell r="DN137">
            <v>0</v>
          </cell>
          <cell r="DO137">
            <v>0</v>
          </cell>
          <cell r="DP137">
            <v>0</v>
          </cell>
          <cell r="DQ137">
            <v>27779</v>
          </cell>
          <cell r="DR137">
            <v>0</v>
          </cell>
          <cell r="DT137">
            <v>0</v>
          </cell>
          <cell r="DU137">
            <v>0</v>
          </cell>
          <cell r="DV137">
            <v>0</v>
          </cell>
          <cell r="DW137">
            <v>0</v>
          </cell>
          <cell r="EA137">
            <v>0</v>
          </cell>
          <cell r="EB137">
            <v>0</v>
          </cell>
          <cell r="EC137">
            <v>0</v>
          </cell>
          <cell r="ED137">
            <v>726899</v>
          </cell>
          <cell r="EF137">
            <v>213</v>
          </cell>
          <cell r="EG137">
            <v>3412.6713615023473</v>
          </cell>
          <cell r="EH137" t="str">
            <v>No Variation Applied</v>
          </cell>
          <cell r="EI137">
            <v>19000</v>
          </cell>
          <cell r="EJ137">
            <v>0</v>
          </cell>
          <cell r="EK137">
            <v>0</v>
          </cell>
          <cell r="EL137">
            <v>68748</v>
          </cell>
        </row>
        <row r="138">
          <cell r="C138" t="str">
            <v>Cold Aston Church of England Primary School</v>
          </cell>
          <cell r="D138">
            <v>3017</v>
          </cell>
          <cell r="F138" t="str">
            <v/>
          </cell>
          <cell r="G138">
            <v>0</v>
          </cell>
          <cell r="L138">
            <v>0</v>
          </cell>
          <cell r="M138">
            <v>0</v>
          </cell>
          <cell r="N138">
            <v>0</v>
          </cell>
          <cell r="S138">
            <v>0</v>
          </cell>
          <cell r="T138">
            <v>0</v>
          </cell>
          <cell r="X138">
            <v>19</v>
          </cell>
          <cell r="Y138">
            <v>9</v>
          </cell>
          <cell r="Z138">
            <v>10</v>
          </cell>
          <cell r="AA138">
            <v>10</v>
          </cell>
          <cell r="AB138">
            <v>12</v>
          </cell>
          <cell r="AC138">
            <v>9</v>
          </cell>
          <cell r="AD138">
            <v>14</v>
          </cell>
          <cell r="AK138">
            <v>232412</v>
          </cell>
          <cell r="AL138">
            <v>83</v>
          </cell>
          <cell r="BM138">
            <v>0</v>
          </cell>
          <cell r="BU138">
            <v>0</v>
          </cell>
          <cell r="BZ138">
            <v>0</v>
          </cell>
          <cell r="CA138">
            <v>0</v>
          </cell>
          <cell r="CH138">
            <v>0</v>
          </cell>
          <cell r="CI138">
            <v>1965</v>
          </cell>
          <cell r="CJ138">
            <v>0</v>
          </cell>
          <cell r="CK138">
            <v>15075</v>
          </cell>
          <cell r="CL138">
            <v>0</v>
          </cell>
          <cell r="CM138">
            <v>9936</v>
          </cell>
          <cell r="CN138">
            <v>1680</v>
          </cell>
          <cell r="CO138">
            <v>1440</v>
          </cell>
          <cell r="CP138">
            <v>0</v>
          </cell>
          <cell r="CQ138">
            <v>0</v>
          </cell>
          <cell r="CR138">
            <v>30096</v>
          </cell>
          <cell r="CS138">
            <v>0</v>
          </cell>
          <cell r="CU138">
            <v>0</v>
          </cell>
          <cell r="CX138">
            <v>0</v>
          </cell>
          <cell r="CY138">
            <v>2176</v>
          </cell>
          <cell r="DA138">
            <v>2176</v>
          </cell>
          <cell r="DB138">
            <v>8736</v>
          </cell>
          <cell r="DC138">
            <v>2456</v>
          </cell>
          <cell r="DF138">
            <v>11192</v>
          </cell>
          <cell r="DG138">
            <v>0</v>
          </cell>
          <cell r="DH138">
            <v>0</v>
          </cell>
          <cell r="DI138">
            <v>0</v>
          </cell>
          <cell r="DJ138">
            <v>23351</v>
          </cell>
          <cell r="DK138">
            <v>0</v>
          </cell>
          <cell r="DL138">
            <v>1968</v>
          </cell>
          <cell r="DM138">
            <v>13642</v>
          </cell>
          <cell r="DN138">
            <v>0</v>
          </cell>
          <cell r="DO138">
            <v>0</v>
          </cell>
          <cell r="DP138">
            <v>0</v>
          </cell>
          <cell r="DQ138">
            <v>38961</v>
          </cell>
          <cell r="DR138">
            <v>0</v>
          </cell>
          <cell r="DT138">
            <v>0</v>
          </cell>
          <cell r="DU138">
            <v>0</v>
          </cell>
          <cell r="DV138">
            <v>0</v>
          </cell>
          <cell r="DW138">
            <v>0</v>
          </cell>
          <cell r="EA138">
            <v>0</v>
          </cell>
          <cell r="EB138">
            <v>26107</v>
          </cell>
          <cell r="EC138">
            <v>0</v>
          </cell>
          <cell r="ED138">
            <v>340944</v>
          </cell>
          <cell r="EF138">
            <v>83</v>
          </cell>
          <cell r="EG138">
            <v>4107.7590361445782</v>
          </cell>
          <cell r="EH138" t="str">
            <v>No Variation Applied</v>
          </cell>
          <cell r="EI138">
            <v>4100</v>
          </cell>
          <cell r="EJ138">
            <v>0</v>
          </cell>
          <cell r="EK138">
            <v>0</v>
          </cell>
          <cell r="EL138">
            <v>30096</v>
          </cell>
        </row>
        <row r="139">
          <cell r="C139" t="str">
            <v>Aylburton Church of England Primary School</v>
          </cell>
          <cell r="D139">
            <v>3018</v>
          </cell>
          <cell r="F139" t="str">
            <v/>
          </cell>
          <cell r="G139">
            <v>0</v>
          </cell>
          <cell r="L139">
            <v>0</v>
          </cell>
          <cell r="M139">
            <v>0</v>
          </cell>
          <cell r="N139">
            <v>0</v>
          </cell>
          <cell r="S139">
            <v>0</v>
          </cell>
          <cell r="T139">
            <v>0</v>
          </cell>
          <cell r="X139">
            <v>11</v>
          </cell>
          <cell r="Y139">
            <v>6</v>
          </cell>
          <cell r="Z139">
            <v>8</v>
          </cell>
          <cell r="AA139">
            <v>3</v>
          </cell>
          <cell r="AB139">
            <v>11</v>
          </cell>
          <cell r="AC139">
            <v>10</v>
          </cell>
          <cell r="AD139">
            <v>6</v>
          </cell>
          <cell r="AK139">
            <v>153943</v>
          </cell>
          <cell r="AL139">
            <v>55</v>
          </cell>
          <cell r="BM139">
            <v>0</v>
          </cell>
          <cell r="BU139">
            <v>0</v>
          </cell>
          <cell r="BZ139">
            <v>0</v>
          </cell>
          <cell r="CA139">
            <v>0</v>
          </cell>
          <cell r="CH139">
            <v>0</v>
          </cell>
          <cell r="CI139">
            <v>0</v>
          </cell>
          <cell r="CJ139">
            <v>0</v>
          </cell>
          <cell r="CK139">
            <v>14321</v>
          </cell>
          <cell r="CL139">
            <v>0</v>
          </cell>
          <cell r="CM139">
            <v>13662</v>
          </cell>
          <cell r="CN139">
            <v>2160</v>
          </cell>
          <cell r="CO139">
            <v>480</v>
          </cell>
          <cell r="CP139">
            <v>0</v>
          </cell>
          <cell r="CQ139">
            <v>0</v>
          </cell>
          <cell r="CR139">
            <v>30623</v>
          </cell>
          <cell r="CS139">
            <v>0</v>
          </cell>
          <cell r="CU139">
            <v>0</v>
          </cell>
          <cell r="CX139">
            <v>0</v>
          </cell>
          <cell r="CY139">
            <v>1632</v>
          </cell>
          <cell r="DA139">
            <v>1632</v>
          </cell>
          <cell r="DB139">
            <v>7280</v>
          </cell>
          <cell r="DC139">
            <v>2281</v>
          </cell>
          <cell r="DF139">
            <v>9561</v>
          </cell>
          <cell r="DG139">
            <v>0</v>
          </cell>
          <cell r="DH139">
            <v>0</v>
          </cell>
          <cell r="DI139">
            <v>0</v>
          </cell>
          <cell r="DJ139">
            <v>23351</v>
          </cell>
          <cell r="DK139">
            <v>0</v>
          </cell>
          <cell r="DL139">
            <v>1476</v>
          </cell>
          <cell r="DM139">
            <v>28194</v>
          </cell>
          <cell r="DN139">
            <v>0</v>
          </cell>
          <cell r="DO139">
            <v>0</v>
          </cell>
          <cell r="DP139">
            <v>0</v>
          </cell>
          <cell r="DQ139">
            <v>53021</v>
          </cell>
          <cell r="DR139">
            <v>0</v>
          </cell>
          <cell r="DT139">
            <v>0</v>
          </cell>
          <cell r="DU139">
            <v>0</v>
          </cell>
          <cell r="DV139">
            <v>0</v>
          </cell>
          <cell r="DW139">
            <v>0</v>
          </cell>
          <cell r="EA139">
            <v>0</v>
          </cell>
          <cell r="EB139">
            <v>2262</v>
          </cell>
          <cell r="EC139">
            <v>0</v>
          </cell>
          <cell r="ED139">
            <v>251042</v>
          </cell>
          <cell r="EF139">
            <v>55</v>
          </cell>
          <cell r="EG139">
            <v>4564.3999999999996</v>
          </cell>
          <cell r="EH139" t="str">
            <v>No Variation Applied</v>
          </cell>
          <cell r="EI139">
            <v>3000</v>
          </cell>
          <cell r="EJ139">
            <v>0</v>
          </cell>
          <cell r="EK139">
            <v>0</v>
          </cell>
          <cell r="EL139">
            <v>30623</v>
          </cell>
        </row>
        <row r="140">
          <cell r="C140" t="str">
            <v>Bibury Church of England Primary School</v>
          </cell>
          <cell r="D140">
            <v>3019</v>
          </cell>
          <cell r="F140" t="str">
            <v/>
          </cell>
          <cell r="G140">
            <v>0</v>
          </cell>
          <cell r="L140">
            <v>0</v>
          </cell>
          <cell r="M140">
            <v>0</v>
          </cell>
          <cell r="N140">
            <v>0</v>
          </cell>
          <cell r="S140">
            <v>0</v>
          </cell>
          <cell r="T140">
            <v>0</v>
          </cell>
          <cell r="X140">
            <v>5</v>
          </cell>
          <cell r="Y140">
            <v>5</v>
          </cell>
          <cell r="Z140">
            <v>7</v>
          </cell>
          <cell r="AA140">
            <v>6</v>
          </cell>
          <cell r="AB140">
            <v>1</v>
          </cell>
          <cell r="AC140">
            <v>1</v>
          </cell>
          <cell r="AD140">
            <v>8</v>
          </cell>
          <cell r="AK140">
            <v>91980</v>
          </cell>
          <cell r="AL140">
            <v>33</v>
          </cell>
          <cell r="BM140">
            <v>0</v>
          </cell>
          <cell r="BU140">
            <v>0</v>
          </cell>
          <cell r="BZ140">
            <v>0</v>
          </cell>
          <cell r="CA140">
            <v>0</v>
          </cell>
          <cell r="CH140">
            <v>0</v>
          </cell>
          <cell r="CI140">
            <v>1965</v>
          </cell>
          <cell r="CJ140">
            <v>0</v>
          </cell>
          <cell r="CK140">
            <v>12060</v>
          </cell>
          <cell r="CL140">
            <v>0</v>
          </cell>
          <cell r="CM140">
            <v>0</v>
          </cell>
          <cell r="CN140">
            <v>480</v>
          </cell>
          <cell r="CO140">
            <v>0</v>
          </cell>
          <cell r="CP140">
            <v>0</v>
          </cell>
          <cell r="CQ140">
            <v>0</v>
          </cell>
          <cell r="CR140">
            <v>14505</v>
          </cell>
          <cell r="CS140">
            <v>0</v>
          </cell>
          <cell r="CU140">
            <v>0</v>
          </cell>
          <cell r="CX140">
            <v>0</v>
          </cell>
          <cell r="CY140">
            <v>0</v>
          </cell>
          <cell r="DA140">
            <v>0</v>
          </cell>
          <cell r="DB140">
            <v>5096</v>
          </cell>
          <cell r="DC140">
            <v>1277</v>
          </cell>
          <cell r="DF140">
            <v>6373</v>
          </cell>
          <cell r="DG140">
            <v>0</v>
          </cell>
          <cell r="DH140">
            <v>0</v>
          </cell>
          <cell r="DI140">
            <v>0</v>
          </cell>
          <cell r="DJ140">
            <v>23351</v>
          </cell>
          <cell r="DK140">
            <v>0</v>
          </cell>
          <cell r="DL140">
            <v>0</v>
          </cell>
          <cell r="DM140">
            <v>40900</v>
          </cell>
          <cell r="DN140">
            <v>0</v>
          </cell>
          <cell r="DO140">
            <v>0</v>
          </cell>
          <cell r="DP140">
            <v>0</v>
          </cell>
          <cell r="DQ140">
            <v>64251</v>
          </cell>
          <cell r="DR140">
            <v>0</v>
          </cell>
          <cell r="DT140">
            <v>0</v>
          </cell>
          <cell r="DU140">
            <v>0</v>
          </cell>
          <cell r="DV140">
            <v>0</v>
          </cell>
          <cell r="DW140">
            <v>0</v>
          </cell>
          <cell r="EA140">
            <v>0</v>
          </cell>
          <cell r="EB140">
            <v>25935</v>
          </cell>
          <cell r="EC140">
            <v>0</v>
          </cell>
          <cell r="ED140">
            <v>203044</v>
          </cell>
          <cell r="EF140">
            <v>33</v>
          </cell>
          <cell r="EG140">
            <v>6152.848484848485</v>
          </cell>
          <cell r="EH140" t="str">
            <v>No Variation Applied</v>
          </cell>
          <cell r="EI140">
            <v>600</v>
          </cell>
          <cell r="EJ140">
            <v>0</v>
          </cell>
          <cell r="EK140">
            <v>0</v>
          </cell>
          <cell r="EL140">
            <v>14505</v>
          </cell>
        </row>
        <row r="141">
          <cell r="C141" t="str">
            <v>Bisley Blue Coat Church of England Primary School</v>
          </cell>
          <cell r="D141">
            <v>3020</v>
          </cell>
          <cell r="F141" t="str">
            <v/>
          </cell>
          <cell r="G141">
            <v>0</v>
          </cell>
          <cell r="L141">
            <v>0</v>
          </cell>
          <cell r="M141">
            <v>0</v>
          </cell>
          <cell r="N141">
            <v>0</v>
          </cell>
          <cell r="S141">
            <v>0</v>
          </cell>
          <cell r="T141">
            <v>0</v>
          </cell>
          <cell r="X141">
            <v>12</v>
          </cell>
          <cell r="Y141">
            <v>14</v>
          </cell>
          <cell r="Z141">
            <v>11</v>
          </cell>
          <cell r="AA141">
            <v>14</v>
          </cell>
          <cell r="AB141">
            <v>10</v>
          </cell>
          <cell r="AC141">
            <v>13</v>
          </cell>
          <cell r="AD141">
            <v>11</v>
          </cell>
          <cell r="AK141">
            <v>236976</v>
          </cell>
          <cell r="AL141">
            <v>85</v>
          </cell>
          <cell r="BM141">
            <v>0</v>
          </cell>
          <cell r="BU141">
            <v>0</v>
          </cell>
          <cell r="BZ141">
            <v>0</v>
          </cell>
          <cell r="CA141">
            <v>0</v>
          </cell>
          <cell r="CH141">
            <v>0</v>
          </cell>
          <cell r="CI141">
            <v>0</v>
          </cell>
          <cell r="CJ141">
            <v>0</v>
          </cell>
          <cell r="CK141">
            <v>0</v>
          </cell>
          <cell r="CL141">
            <v>0</v>
          </cell>
          <cell r="CM141">
            <v>31050</v>
          </cell>
          <cell r="CN141">
            <v>1440</v>
          </cell>
          <cell r="CO141">
            <v>1920</v>
          </cell>
          <cell r="CP141">
            <v>0</v>
          </cell>
          <cell r="CQ141">
            <v>0</v>
          </cell>
          <cell r="CR141">
            <v>34410</v>
          </cell>
          <cell r="CS141">
            <v>0</v>
          </cell>
          <cell r="CU141">
            <v>0</v>
          </cell>
          <cell r="CX141">
            <v>0</v>
          </cell>
          <cell r="CY141">
            <v>2720</v>
          </cell>
          <cell r="DA141">
            <v>2720</v>
          </cell>
          <cell r="DB141">
            <v>8736</v>
          </cell>
          <cell r="DC141">
            <v>2035</v>
          </cell>
          <cell r="DF141">
            <v>10771</v>
          </cell>
          <cell r="DG141">
            <v>0</v>
          </cell>
          <cell r="DH141">
            <v>0</v>
          </cell>
          <cell r="DI141">
            <v>0</v>
          </cell>
          <cell r="DJ141">
            <v>23351</v>
          </cell>
          <cell r="DK141">
            <v>0</v>
          </cell>
          <cell r="DL141">
            <v>2460</v>
          </cell>
          <cell r="DM141">
            <v>13652</v>
          </cell>
          <cell r="DN141">
            <v>0</v>
          </cell>
          <cell r="DO141">
            <v>0</v>
          </cell>
          <cell r="DP141">
            <v>0</v>
          </cell>
          <cell r="DQ141">
            <v>39463</v>
          </cell>
          <cell r="DR141">
            <v>0</v>
          </cell>
          <cell r="DT141">
            <v>0</v>
          </cell>
          <cell r="DU141">
            <v>0</v>
          </cell>
          <cell r="DV141">
            <v>0</v>
          </cell>
          <cell r="DW141">
            <v>0</v>
          </cell>
          <cell r="EA141">
            <v>0</v>
          </cell>
          <cell r="EB141">
            <v>0</v>
          </cell>
          <cell r="EC141">
            <v>0</v>
          </cell>
          <cell r="ED141">
            <v>324340</v>
          </cell>
          <cell r="EF141">
            <v>85</v>
          </cell>
          <cell r="EG141">
            <v>3815.7647058823532</v>
          </cell>
          <cell r="EH141" t="str">
            <v>No Variation Applied</v>
          </cell>
          <cell r="EI141">
            <v>3000</v>
          </cell>
          <cell r="EJ141">
            <v>0</v>
          </cell>
          <cell r="EK141">
            <v>0</v>
          </cell>
          <cell r="EL141">
            <v>34410</v>
          </cell>
        </row>
        <row r="142">
          <cell r="C142" t="str">
            <v>Blockley Church of England Primary School</v>
          </cell>
          <cell r="D142">
            <v>3021</v>
          </cell>
          <cell r="E142" t="str">
            <v>Converter</v>
          </cell>
          <cell r="F142">
            <v>41153</v>
          </cell>
          <cell r="G142">
            <v>0</v>
          </cell>
          <cell r="L142">
            <v>0</v>
          </cell>
          <cell r="M142">
            <v>0</v>
          </cell>
          <cell r="N142">
            <v>0</v>
          </cell>
          <cell r="S142">
            <v>0</v>
          </cell>
          <cell r="T142">
            <v>0</v>
          </cell>
          <cell r="X142">
            <v>14</v>
          </cell>
          <cell r="Y142">
            <v>20</v>
          </cell>
          <cell r="Z142">
            <v>23</v>
          </cell>
          <cell r="AA142">
            <v>21</v>
          </cell>
          <cell r="AB142">
            <v>23</v>
          </cell>
          <cell r="AC142">
            <v>22</v>
          </cell>
          <cell r="AD142">
            <v>24</v>
          </cell>
          <cell r="AK142">
            <v>409852</v>
          </cell>
          <cell r="AL142">
            <v>147</v>
          </cell>
          <cell r="BM142">
            <v>0</v>
          </cell>
          <cell r="BU142">
            <v>0</v>
          </cell>
          <cell r="BZ142">
            <v>0</v>
          </cell>
          <cell r="CA142">
            <v>0</v>
          </cell>
          <cell r="CH142">
            <v>0</v>
          </cell>
          <cell r="CI142">
            <v>1638</v>
          </cell>
          <cell r="CJ142">
            <v>0</v>
          </cell>
          <cell r="CK142">
            <v>2010</v>
          </cell>
          <cell r="CL142">
            <v>0</v>
          </cell>
          <cell r="CM142">
            <v>33534</v>
          </cell>
          <cell r="CN142">
            <v>7200</v>
          </cell>
          <cell r="CO142">
            <v>1440</v>
          </cell>
          <cell r="CP142">
            <v>1920</v>
          </cell>
          <cell r="CQ142">
            <v>0</v>
          </cell>
          <cell r="CR142">
            <v>47742</v>
          </cell>
          <cell r="CS142">
            <v>0</v>
          </cell>
          <cell r="CU142">
            <v>0</v>
          </cell>
          <cell r="CX142">
            <v>0</v>
          </cell>
          <cell r="CY142">
            <v>7072</v>
          </cell>
          <cell r="DA142">
            <v>7072</v>
          </cell>
          <cell r="DB142">
            <v>14560</v>
          </cell>
          <cell r="DC142">
            <v>8552</v>
          </cell>
          <cell r="DF142">
            <v>23112</v>
          </cell>
          <cell r="DG142">
            <v>0</v>
          </cell>
          <cell r="DH142">
            <v>0</v>
          </cell>
          <cell r="DI142">
            <v>0</v>
          </cell>
          <cell r="DJ142">
            <v>23351</v>
          </cell>
          <cell r="DK142">
            <v>0</v>
          </cell>
          <cell r="DL142">
            <v>6396</v>
          </cell>
          <cell r="DM142">
            <v>0</v>
          </cell>
          <cell r="DN142">
            <v>0</v>
          </cell>
          <cell r="DO142">
            <v>0</v>
          </cell>
          <cell r="DP142">
            <v>0</v>
          </cell>
          <cell r="DQ142">
            <v>29747</v>
          </cell>
          <cell r="DR142">
            <v>0</v>
          </cell>
          <cell r="DT142">
            <v>0</v>
          </cell>
          <cell r="DU142">
            <v>1300</v>
          </cell>
          <cell r="DV142">
            <v>74</v>
          </cell>
          <cell r="DW142">
            <v>1374</v>
          </cell>
          <cell r="EA142">
            <v>0</v>
          </cell>
          <cell r="EB142">
            <v>0</v>
          </cell>
          <cell r="EC142">
            <v>0</v>
          </cell>
          <cell r="ED142">
            <v>518899</v>
          </cell>
          <cell r="EF142">
            <v>147</v>
          </cell>
          <cell r="EG142">
            <v>3529.925170068027</v>
          </cell>
          <cell r="EH142" t="str">
            <v>No Variation Applied</v>
          </cell>
          <cell r="EI142">
            <v>10800</v>
          </cell>
          <cell r="EJ142">
            <v>0</v>
          </cell>
          <cell r="EK142">
            <v>0</v>
          </cell>
          <cell r="EL142">
            <v>47742</v>
          </cell>
        </row>
        <row r="143">
          <cell r="C143" t="str">
            <v>Watermoor Church of England Primary School</v>
          </cell>
          <cell r="D143">
            <v>3024</v>
          </cell>
          <cell r="F143" t="str">
            <v/>
          </cell>
          <cell r="G143">
            <v>0</v>
          </cell>
          <cell r="L143">
            <v>0</v>
          </cell>
          <cell r="M143">
            <v>0</v>
          </cell>
          <cell r="N143">
            <v>0</v>
          </cell>
          <cell r="S143">
            <v>0</v>
          </cell>
          <cell r="T143">
            <v>0</v>
          </cell>
          <cell r="X143">
            <v>16</v>
          </cell>
          <cell r="Y143">
            <v>10</v>
          </cell>
          <cell r="Z143">
            <v>11</v>
          </cell>
          <cell r="AA143">
            <v>14</v>
          </cell>
          <cell r="AB143">
            <v>12</v>
          </cell>
          <cell r="AC143">
            <v>17</v>
          </cell>
          <cell r="AD143">
            <v>20</v>
          </cell>
          <cell r="AK143">
            <v>281143</v>
          </cell>
          <cell r="AL143">
            <v>100</v>
          </cell>
          <cell r="BM143">
            <v>0</v>
          </cell>
          <cell r="BU143">
            <v>0</v>
          </cell>
          <cell r="BZ143">
            <v>0</v>
          </cell>
          <cell r="CA143">
            <v>0</v>
          </cell>
          <cell r="CH143">
            <v>0</v>
          </cell>
          <cell r="CI143">
            <v>982</v>
          </cell>
          <cell r="CJ143">
            <v>2400</v>
          </cell>
          <cell r="CK143">
            <v>21206</v>
          </cell>
          <cell r="CL143">
            <v>0</v>
          </cell>
          <cell r="CM143">
            <v>43470</v>
          </cell>
          <cell r="CN143">
            <v>3360</v>
          </cell>
          <cell r="CO143">
            <v>960</v>
          </cell>
          <cell r="CP143">
            <v>2880</v>
          </cell>
          <cell r="CQ143">
            <v>0</v>
          </cell>
          <cell r="CR143">
            <v>75258</v>
          </cell>
          <cell r="CS143">
            <v>0</v>
          </cell>
          <cell r="CU143">
            <v>0</v>
          </cell>
          <cell r="CX143">
            <v>0</v>
          </cell>
          <cell r="CY143">
            <v>20128</v>
          </cell>
          <cell r="DA143">
            <v>20128</v>
          </cell>
          <cell r="DB143">
            <v>14560</v>
          </cell>
          <cell r="DC143">
            <v>7145</v>
          </cell>
          <cell r="DF143">
            <v>21705</v>
          </cell>
          <cell r="DG143">
            <v>0</v>
          </cell>
          <cell r="DH143">
            <v>0</v>
          </cell>
          <cell r="DI143">
            <v>0</v>
          </cell>
          <cell r="DJ143">
            <v>23351</v>
          </cell>
          <cell r="DK143">
            <v>0</v>
          </cell>
          <cell r="DL143">
            <v>18204</v>
          </cell>
          <cell r="DM143">
            <v>13823</v>
          </cell>
          <cell r="DN143">
            <v>0</v>
          </cell>
          <cell r="DO143">
            <v>0</v>
          </cell>
          <cell r="DP143">
            <v>0</v>
          </cell>
          <cell r="DQ143">
            <v>55378</v>
          </cell>
          <cell r="DR143">
            <v>0</v>
          </cell>
          <cell r="DT143">
            <v>0</v>
          </cell>
          <cell r="DU143">
            <v>0</v>
          </cell>
          <cell r="DV143">
            <v>0</v>
          </cell>
          <cell r="DW143">
            <v>0</v>
          </cell>
          <cell r="EA143">
            <v>0</v>
          </cell>
          <cell r="EB143">
            <v>0</v>
          </cell>
          <cell r="EC143">
            <v>0</v>
          </cell>
          <cell r="ED143">
            <v>453612</v>
          </cell>
          <cell r="EF143">
            <v>100</v>
          </cell>
          <cell r="EG143">
            <v>4536.12</v>
          </cell>
          <cell r="EH143" t="str">
            <v>No Variation Applied</v>
          </cell>
          <cell r="EI143">
            <v>32400</v>
          </cell>
          <cell r="EJ143">
            <v>0</v>
          </cell>
          <cell r="EK143">
            <v>0</v>
          </cell>
          <cell r="EL143">
            <v>75258</v>
          </cell>
        </row>
        <row r="144">
          <cell r="C144" t="str">
            <v>Stratton Church of England Primary School</v>
          </cell>
          <cell r="D144">
            <v>3025</v>
          </cell>
          <cell r="F144" t="str">
            <v/>
          </cell>
          <cell r="G144">
            <v>0</v>
          </cell>
          <cell r="L144">
            <v>0</v>
          </cell>
          <cell r="M144">
            <v>0</v>
          </cell>
          <cell r="N144">
            <v>0</v>
          </cell>
          <cell r="S144">
            <v>0</v>
          </cell>
          <cell r="T144">
            <v>0</v>
          </cell>
          <cell r="X144">
            <v>30</v>
          </cell>
          <cell r="Y144">
            <v>30</v>
          </cell>
          <cell r="Z144">
            <v>29</v>
          </cell>
          <cell r="AA144">
            <v>31</v>
          </cell>
          <cell r="AB144">
            <v>31</v>
          </cell>
          <cell r="AC144">
            <v>30</v>
          </cell>
          <cell r="AD144">
            <v>27</v>
          </cell>
          <cell r="AK144">
            <v>579585</v>
          </cell>
          <cell r="AL144">
            <v>208</v>
          </cell>
          <cell r="BM144">
            <v>0</v>
          </cell>
          <cell r="BU144">
            <v>0</v>
          </cell>
          <cell r="BZ144">
            <v>0</v>
          </cell>
          <cell r="CA144">
            <v>0</v>
          </cell>
          <cell r="CH144">
            <v>0</v>
          </cell>
          <cell r="CI144">
            <v>0</v>
          </cell>
          <cell r="CJ144">
            <v>0</v>
          </cell>
          <cell r="CK144">
            <v>0</v>
          </cell>
          <cell r="CL144">
            <v>0</v>
          </cell>
          <cell r="CM144">
            <v>34776</v>
          </cell>
          <cell r="CN144">
            <v>5520</v>
          </cell>
          <cell r="CO144">
            <v>3360</v>
          </cell>
          <cell r="CP144">
            <v>0</v>
          </cell>
          <cell r="CQ144">
            <v>0</v>
          </cell>
          <cell r="CR144">
            <v>43656</v>
          </cell>
          <cell r="CS144">
            <v>0</v>
          </cell>
          <cell r="CU144">
            <v>0</v>
          </cell>
          <cell r="CX144">
            <v>0</v>
          </cell>
          <cell r="CY144">
            <v>4896</v>
          </cell>
          <cell r="DA144">
            <v>4896</v>
          </cell>
          <cell r="DB144">
            <v>21840</v>
          </cell>
          <cell r="DC144">
            <v>8877</v>
          </cell>
          <cell r="DF144">
            <v>30717</v>
          </cell>
          <cell r="DG144">
            <v>0</v>
          </cell>
          <cell r="DH144">
            <v>0</v>
          </cell>
          <cell r="DI144">
            <v>0</v>
          </cell>
          <cell r="DJ144">
            <v>23351</v>
          </cell>
          <cell r="DK144">
            <v>0</v>
          </cell>
          <cell r="DL144">
            <v>3936</v>
          </cell>
          <cell r="DM144">
            <v>0</v>
          </cell>
          <cell r="DN144">
            <v>0</v>
          </cell>
          <cell r="DO144">
            <v>0</v>
          </cell>
          <cell r="DP144">
            <v>0</v>
          </cell>
          <cell r="DQ144">
            <v>27287</v>
          </cell>
          <cell r="DR144">
            <v>0</v>
          </cell>
          <cell r="DT144">
            <v>0</v>
          </cell>
          <cell r="DU144">
            <v>0</v>
          </cell>
          <cell r="DV144">
            <v>0</v>
          </cell>
          <cell r="DW144">
            <v>0</v>
          </cell>
          <cell r="EA144">
            <v>0</v>
          </cell>
          <cell r="EB144">
            <v>0</v>
          </cell>
          <cell r="EC144">
            <v>0</v>
          </cell>
          <cell r="ED144">
            <v>686141</v>
          </cell>
          <cell r="EF144">
            <v>208</v>
          </cell>
          <cell r="EG144">
            <v>3298.7548076923076</v>
          </cell>
          <cell r="EH144" t="str">
            <v>No Variation Applied</v>
          </cell>
          <cell r="EI144">
            <v>11100</v>
          </cell>
          <cell r="EJ144">
            <v>0</v>
          </cell>
          <cell r="EK144">
            <v>0</v>
          </cell>
          <cell r="EL144">
            <v>43656</v>
          </cell>
        </row>
        <row r="145">
          <cell r="C145" t="str">
            <v>Coaley Church of England Primary School</v>
          </cell>
          <cell r="D145">
            <v>3026</v>
          </cell>
          <cell r="F145" t="str">
            <v/>
          </cell>
          <cell r="G145">
            <v>0</v>
          </cell>
          <cell r="L145">
            <v>0</v>
          </cell>
          <cell r="M145">
            <v>0</v>
          </cell>
          <cell r="N145">
            <v>0</v>
          </cell>
          <cell r="S145">
            <v>0</v>
          </cell>
          <cell r="T145">
            <v>0</v>
          </cell>
          <cell r="X145">
            <v>5</v>
          </cell>
          <cell r="Y145">
            <v>6</v>
          </cell>
          <cell r="Z145">
            <v>11</v>
          </cell>
          <cell r="AA145">
            <v>4</v>
          </cell>
          <cell r="AB145">
            <v>9</v>
          </cell>
          <cell r="AC145">
            <v>8</v>
          </cell>
          <cell r="AD145">
            <v>7</v>
          </cell>
          <cell r="AK145">
            <v>139290</v>
          </cell>
          <cell r="AL145">
            <v>50</v>
          </cell>
          <cell r="BM145">
            <v>0</v>
          </cell>
          <cell r="BU145">
            <v>0</v>
          </cell>
          <cell r="BZ145">
            <v>0</v>
          </cell>
          <cell r="CA145">
            <v>0</v>
          </cell>
          <cell r="CH145">
            <v>0</v>
          </cell>
          <cell r="CI145">
            <v>0</v>
          </cell>
          <cell r="CJ145">
            <v>0</v>
          </cell>
          <cell r="CK145">
            <v>0</v>
          </cell>
          <cell r="CL145">
            <v>0</v>
          </cell>
          <cell r="CM145">
            <v>11178</v>
          </cell>
          <cell r="CN145">
            <v>1920</v>
          </cell>
          <cell r="CO145">
            <v>1440</v>
          </cell>
          <cell r="CP145">
            <v>0</v>
          </cell>
          <cell r="CQ145">
            <v>0</v>
          </cell>
          <cell r="CR145">
            <v>14538</v>
          </cell>
          <cell r="CS145">
            <v>0</v>
          </cell>
          <cell r="CU145">
            <v>0</v>
          </cell>
          <cell r="CX145">
            <v>0</v>
          </cell>
          <cell r="CY145">
            <v>3264</v>
          </cell>
          <cell r="DA145">
            <v>3264</v>
          </cell>
          <cell r="DB145">
            <v>7280</v>
          </cell>
          <cell r="DC145">
            <v>4898</v>
          </cell>
          <cell r="DF145">
            <v>12178</v>
          </cell>
          <cell r="DG145">
            <v>0</v>
          </cell>
          <cell r="DH145">
            <v>0</v>
          </cell>
          <cell r="DI145">
            <v>0</v>
          </cell>
          <cell r="DJ145">
            <v>23351</v>
          </cell>
          <cell r="DK145">
            <v>0</v>
          </cell>
          <cell r="DL145">
            <v>2460</v>
          </cell>
          <cell r="DM145">
            <v>38083</v>
          </cell>
          <cell r="DN145">
            <v>0</v>
          </cell>
          <cell r="DO145">
            <v>0</v>
          </cell>
          <cell r="DP145">
            <v>0</v>
          </cell>
          <cell r="DQ145">
            <v>63894</v>
          </cell>
          <cell r="DR145">
            <v>0</v>
          </cell>
          <cell r="DT145">
            <v>0</v>
          </cell>
          <cell r="DU145">
            <v>0</v>
          </cell>
          <cell r="DV145">
            <v>0</v>
          </cell>
          <cell r="DW145">
            <v>0</v>
          </cell>
          <cell r="EA145">
            <v>0</v>
          </cell>
          <cell r="EB145">
            <v>0</v>
          </cell>
          <cell r="EC145">
            <v>0</v>
          </cell>
          <cell r="ED145">
            <v>233164</v>
          </cell>
          <cell r="EF145">
            <v>50</v>
          </cell>
          <cell r="EG145">
            <v>4663.28</v>
          </cell>
          <cell r="EH145" t="str">
            <v>No Variation Applied</v>
          </cell>
          <cell r="EI145">
            <v>5050</v>
          </cell>
          <cell r="EJ145">
            <v>0</v>
          </cell>
          <cell r="EK145">
            <v>0</v>
          </cell>
          <cell r="EL145">
            <v>14538</v>
          </cell>
        </row>
        <row r="146">
          <cell r="C146" t="str">
            <v>Coberley Church of England Primary School</v>
          </cell>
          <cell r="D146">
            <v>3027</v>
          </cell>
          <cell r="F146" t="str">
            <v/>
          </cell>
          <cell r="G146">
            <v>0</v>
          </cell>
          <cell r="L146">
            <v>0</v>
          </cell>
          <cell r="M146">
            <v>0</v>
          </cell>
          <cell r="N146">
            <v>0</v>
          </cell>
          <cell r="S146">
            <v>0</v>
          </cell>
          <cell r="T146">
            <v>0</v>
          </cell>
          <cell r="X146">
            <v>8</v>
          </cell>
          <cell r="Y146">
            <v>9</v>
          </cell>
          <cell r="Z146">
            <v>9</v>
          </cell>
          <cell r="AA146">
            <v>6</v>
          </cell>
          <cell r="AB146">
            <v>13</v>
          </cell>
          <cell r="AC146">
            <v>5</v>
          </cell>
          <cell r="AD146">
            <v>9</v>
          </cell>
          <cell r="AK146">
            <v>163814</v>
          </cell>
          <cell r="AL146">
            <v>59</v>
          </cell>
          <cell r="BM146">
            <v>0</v>
          </cell>
          <cell r="BU146">
            <v>0</v>
          </cell>
          <cell r="BZ146">
            <v>0</v>
          </cell>
          <cell r="CA146">
            <v>0</v>
          </cell>
          <cell r="CH146">
            <v>0</v>
          </cell>
          <cell r="CI146">
            <v>0</v>
          </cell>
          <cell r="CJ146">
            <v>0</v>
          </cell>
          <cell r="CK146">
            <v>0</v>
          </cell>
          <cell r="CL146">
            <v>0</v>
          </cell>
          <cell r="CM146">
            <v>6210</v>
          </cell>
          <cell r="CN146">
            <v>3360</v>
          </cell>
          <cell r="CO146">
            <v>960</v>
          </cell>
          <cell r="CP146">
            <v>0</v>
          </cell>
          <cell r="CQ146">
            <v>0</v>
          </cell>
          <cell r="CR146">
            <v>10530</v>
          </cell>
          <cell r="CS146">
            <v>0</v>
          </cell>
          <cell r="CU146">
            <v>0</v>
          </cell>
          <cell r="CX146">
            <v>0</v>
          </cell>
          <cell r="CY146">
            <v>544</v>
          </cell>
          <cell r="DA146">
            <v>544</v>
          </cell>
          <cell r="DB146">
            <v>5824</v>
          </cell>
          <cell r="DC146">
            <v>2728</v>
          </cell>
          <cell r="DF146">
            <v>8552</v>
          </cell>
          <cell r="DG146">
            <v>0</v>
          </cell>
          <cell r="DH146">
            <v>0</v>
          </cell>
          <cell r="DI146">
            <v>0</v>
          </cell>
          <cell r="DJ146">
            <v>23351</v>
          </cell>
          <cell r="DK146">
            <v>0</v>
          </cell>
          <cell r="DL146">
            <v>0</v>
          </cell>
          <cell r="DM146">
            <v>21500</v>
          </cell>
          <cell r="DN146">
            <v>0</v>
          </cell>
          <cell r="DO146">
            <v>0</v>
          </cell>
          <cell r="DP146">
            <v>0</v>
          </cell>
          <cell r="DQ146">
            <v>44851</v>
          </cell>
          <cell r="DR146">
            <v>0</v>
          </cell>
          <cell r="DT146">
            <v>0</v>
          </cell>
          <cell r="DU146">
            <v>0</v>
          </cell>
          <cell r="DV146">
            <v>0</v>
          </cell>
          <cell r="DW146">
            <v>0</v>
          </cell>
          <cell r="EA146">
            <v>0</v>
          </cell>
          <cell r="EB146">
            <v>25523</v>
          </cell>
          <cell r="EC146">
            <v>0</v>
          </cell>
          <cell r="ED146">
            <v>253814</v>
          </cell>
          <cell r="EF146">
            <v>59</v>
          </cell>
          <cell r="EG146">
            <v>4301.9322033898306</v>
          </cell>
          <cell r="EH146" t="str">
            <v>No Variation Applied</v>
          </cell>
          <cell r="EI146">
            <v>1800</v>
          </cell>
          <cell r="EJ146">
            <v>0</v>
          </cell>
          <cell r="EK146">
            <v>0</v>
          </cell>
          <cell r="EL146">
            <v>10530</v>
          </cell>
        </row>
        <row r="147">
          <cell r="C147" t="str">
            <v>St John's Church of England Primary School</v>
          </cell>
          <cell r="D147">
            <v>3028</v>
          </cell>
          <cell r="F147" t="str">
            <v/>
          </cell>
          <cell r="G147">
            <v>0</v>
          </cell>
          <cell r="L147">
            <v>0</v>
          </cell>
          <cell r="M147">
            <v>0</v>
          </cell>
          <cell r="N147">
            <v>0</v>
          </cell>
          <cell r="S147">
            <v>0</v>
          </cell>
          <cell r="T147">
            <v>0</v>
          </cell>
          <cell r="X147">
            <v>24</v>
          </cell>
          <cell r="Y147">
            <v>29</v>
          </cell>
          <cell r="Z147">
            <v>26</v>
          </cell>
          <cell r="AA147">
            <v>23</v>
          </cell>
          <cell r="AB147">
            <v>29</v>
          </cell>
          <cell r="AC147">
            <v>26</v>
          </cell>
          <cell r="AD147">
            <v>26</v>
          </cell>
          <cell r="AK147">
            <v>509992</v>
          </cell>
          <cell r="AL147">
            <v>183</v>
          </cell>
          <cell r="BM147">
            <v>0</v>
          </cell>
          <cell r="BU147">
            <v>0</v>
          </cell>
          <cell r="BZ147">
            <v>0</v>
          </cell>
          <cell r="CA147">
            <v>0</v>
          </cell>
          <cell r="CH147">
            <v>0</v>
          </cell>
          <cell r="CI147">
            <v>3929</v>
          </cell>
          <cell r="CJ147">
            <v>2400</v>
          </cell>
          <cell r="CK147">
            <v>19899</v>
          </cell>
          <cell r="CL147">
            <v>0</v>
          </cell>
          <cell r="CM147">
            <v>91908</v>
          </cell>
          <cell r="CN147">
            <v>7680</v>
          </cell>
          <cell r="CO147">
            <v>3360</v>
          </cell>
          <cell r="CP147">
            <v>3840</v>
          </cell>
          <cell r="CQ147">
            <v>0</v>
          </cell>
          <cell r="CR147">
            <v>133016</v>
          </cell>
          <cell r="CS147">
            <v>0</v>
          </cell>
          <cell r="CU147">
            <v>0</v>
          </cell>
          <cell r="CX147">
            <v>0</v>
          </cell>
          <cell r="CY147">
            <v>28288</v>
          </cell>
          <cell r="DA147">
            <v>28288</v>
          </cell>
          <cell r="DB147">
            <v>21840</v>
          </cell>
          <cell r="DC147">
            <v>8041</v>
          </cell>
          <cell r="DF147">
            <v>29881</v>
          </cell>
          <cell r="DG147">
            <v>0</v>
          </cell>
          <cell r="DH147">
            <v>0</v>
          </cell>
          <cell r="DI147">
            <v>0</v>
          </cell>
          <cell r="DJ147">
            <v>23351</v>
          </cell>
          <cell r="DK147">
            <v>0</v>
          </cell>
          <cell r="DL147">
            <v>25584</v>
          </cell>
          <cell r="DM147">
            <v>0</v>
          </cell>
          <cell r="DN147">
            <v>0</v>
          </cell>
          <cell r="DO147">
            <v>0</v>
          </cell>
          <cell r="DP147">
            <v>0</v>
          </cell>
          <cell r="DQ147">
            <v>48935</v>
          </cell>
          <cell r="DR147">
            <v>0</v>
          </cell>
          <cell r="DT147">
            <v>0</v>
          </cell>
          <cell r="DU147">
            <v>0</v>
          </cell>
          <cell r="DV147">
            <v>0</v>
          </cell>
          <cell r="DW147">
            <v>0</v>
          </cell>
          <cell r="EA147">
            <v>0</v>
          </cell>
          <cell r="EB147">
            <v>0</v>
          </cell>
          <cell r="EC147">
            <v>0</v>
          </cell>
          <cell r="ED147">
            <v>750112</v>
          </cell>
          <cell r="EF147">
            <v>183</v>
          </cell>
          <cell r="EG147">
            <v>4098.9726775956287</v>
          </cell>
          <cell r="EH147" t="str">
            <v>No Variation Applied</v>
          </cell>
          <cell r="EI147">
            <v>39400</v>
          </cell>
          <cell r="EJ147">
            <v>0</v>
          </cell>
          <cell r="EK147">
            <v>0</v>
          </cell>
          <cell r="EL147">
            <v>133016</v>
          </cell>
        </row>
        <row r="148">
          <cell r="C148" t="str">
            <v>Deerhurst and Apperley Church of England Primary School</v>
          </cell>
          <cell r="D148">
            <v>3030</v>
          </cell>
          <cell r="F148" t="str">
            <v/>
          </cell>
          <cell r="G148">
            <v>0</v>
          </cell>
          <cell r="L148">
            <v>0</v>
          </cell>
          <cell r="M148">
            <v>0</v>
          </cell>
          <cell r="N148">
            <v>0</v>
          </cell>
          <cell r="S148">
            <v>0</v>
          </cell>
          <cell r="T148">
            <v>0</v>
          </cell>
          <cell r="X148">
            <v>10</v>
          </cell>
          <cell r="Y148">
            <v>12</v>
          </cell>
          <cell r="Z148">
            <v>6</v>
          </cell>
          <cell r="AA148">
            <v>11</v>
          </cell>
          <cell r="AB148">
            <v>11</v>
          </cell>
          <cell r="AC148">
            <v>12</v>
          </cell>
          <cell r="AD148">
            <v>9</v>
          </cell>
          <cell r="AK148">
            <v>198165</v>
          </cell>
          <cell r="AL148">
            <v>71</v>
          </cell>
          <cell r="BM148">
            <v>0</v>
          </cell>
          <cell r="BU148">
            <v>0</v>
          </cell>
          <cell r="BZ148">
            <v>0</v>
          </cell>
          <cell r="CA148">
            <v>0</v>
          </cell>
          <cell r="CH148">
            <v>0</v>
          </cell>
          <cell r="CI148">
            <v>1965</v>
          </cell>
          <cell r="CJ148">
            <v>0</v>
          </cell>
          <cell r="CK148">
            <v>16080</v>
          </cell>
          <cell r="CL148">
            <v>0</v>
          </cell>
          <cell r="CM148">
            <v>17388</v>
          </cell>
          <cell r="CN148">
            <v>1200</v>
          </cell>
          <cell r="CO148">
            <v>1440</v>
          </cell>
          <cell r="CP148">
            <v>0</v>
          </cell>
          <cell r="CQ148">
            <v>0</v>
          </cell>
          <cell r="CR148">
            <v>38073</v>
          </cell>
          <cell r="CS148">
            <v>0</v>
          </cell>
          <cell r="CU148">
            <v>0</v>
          </cell>
          <cell r="CX148">
            <v>0</v>
          </cell>
          <cell r="CY148">
            <v>2720</v>
          </cell>
          <cell r="DA148">
            <v>2720</v>
          </cell>
          <cell r="DB148">
            <v>8736</v>
          </cell>
          <cell r="DC148">
            <v>2529</v>
          </cell>
          <cell r="DF148">
            <v>11265</v>
          </cell>
          <cell r="DG148">
            <v>0</v>
          </cell>
          <cell r="DH148">
            <v>0</v>
          </cell>
          <cell r="DI148">
            <v>0</v>
          </cell>
          <cell r="DJ148">
            <v>23351</v>
          </cell>
          <cell r="DK148">
            <v>0</v>
          </cell>
          <cell r="DL148">
            <v>2460</v>
          </cell>
          <cell r="DM148">
            <v>31956</v>
          </cell>
          <cell r="DN148">
            <v>0</v>
          </cell>
          <cell r="DO148">
            <v>0</v>
          </cell>
          <cell r="DP148">
            <v>0</v>
          </cell>
          <cell r="DQ148">
            <v>57767</v>
          </cell>
          <cell r="DR148">
            <v>0</v>
          </cell>
          <cell r="DT148">
            <v>0</v>
          </cell>
          <cell r="DU148">
            <v>1300</v>
          </cell>
          <cell r="DV148">
            <v>36</v>
          </cell>
          <cell r="DW148">
            <v>1336</v>
          </cell>
          <cell r="EA148">
            <v>0</v>
          </cell>
          <cell r="EB148">
            <v>1968</v>
          </cell>
          <cell r="EC148">
            <v>0</v>
          </cell>
          <cell r="ED148">
            <v>311294</v>
          </cell>
          <cell r="EF148">
            <v>71</v>
          </cell>
          <cell r="EG148">
            <v>4384.422535211268</v>
          </cell>
          <cell r="EH148" t="str">
            <v>No Variation Applied</v>
          </cell>
          <cell r="EI148">
            <v>3500</v>
          </cell>
          <cell r="EJ148">
            <v>0</v>
          </cell>
          <cell r="EK148">
            <v>0</v>
          </cell>
          <cell r="EL148">
            <v>38073</v>
          </cell>
        </row>
        <row r="149">
          <cell r="C149" t="str">
            <v>Dursley Church of England Primary School</v>
          </cell>
          <cell r="D149">
            <v>3032</v>
          </cell>
          <cell r="F149" t="str">
            <v/>
          </cell>
          <cell r="G149">
            <v>0</v>
          </cell>
          <cell r="L149">
            <v>0</v>
          </cell>
          <cell r="M149">
            <v>0</v>
          </cell>
          <cell r="N149">
            <v>0</v>
          </cell>
          <cell r="S149">
            <v>0</v>
          </cell>
          <cell r="T149">
            <v>0</v>
          </cell>
          <cell r="X149">
            <v>37</v>
          </cell>
          <cell r="Y149">
            <v>41</v>
          </cell>
          <cell r="Z149">
            <v>43</v>
          </cell>
          <cell r="AA149">
            <v>36</v>
          </cell>
          <cell r="AB149">
            <v>40</v>
          </cell>
          <cell r="AC149">
            <v>36</v>
          </cell>
          <cell r="AD149">
            <v>38</v>
          </cell>
          <cell r="AK149">
            <v>754751</v>
          </cell>
          <cell r="AL149">
            <v>271</v>
          </cell>
          <cell r="BM149">
            <v>0</v>
          </cell>
          <cell r="BU149">
            <v>0</v>
          </cell>
          <cell r="BZ149">
            <v>0</v>
          </cell>
          <cell r="CA149">
            <v>0</v>
          </cell>
          <cell r="CH149">
            <v>0</v>
          </cell>
          <cell r="CI149">
            <v>6959</v>
          </cell>
          <cell r="CJ149">
            <v>0</v>
          </cell>
          <cell r="CK149">
            <v>28241</v>
          </cell>
          <cell r="CL149">
            <v>0</v>
          </cell>
          <cell r="CM149">
            <v>80730</v>
          </cell>
          <cell r="CN149">
            <v>7200</v>
          </cell>
          <cell r="CO149">
            <v>480</v>
          </cell>
          <cell r="CP149">
            <v>3840</v>
          </cell>
          <cell r="CQ149">
            <v>0</v>
          </cell>
          <cell r="CR149">
            <v>127450</v>
          </cell>
          <cell r="CS149">
            <v>0</v>
          </cell>
          <cell r="CU149">
            <v>0</v>
          </cell>
          <cell r="CX149">
            <v>0</v>
          </cell>
          <cell r="CY149">
            <v>18496</v>
          </cell>
          <cell r="DA149">
            <v>18496</v>
          </cell>
          <cell r="DB149">
            <v>32760</v>
          </cell>
          <cell r="DC149">
            <v>10825</v>
          </cell>
          <cell r="DF149">
            <v>43585</v>
          </cell>
          <cell r="DG149">
            <v>0</v>
          </cell>
          <cell r="DH149">
            <v>0</v>
          </cell>
          <cell r="DI149">
            <v>0</v>
          </cell>
          <cell r="DJ149">
            <v>23351</v>
          </cell>
          <cell r="DK149">
            <v>0</v>
          </cell>
          <cell r="DL149">
            <v>9348</v>
          </cell>
          <cell r="DM149">
            <v>0</v>
          </cell>
          <cell r="DN149">
            <v>0</v>
          </cell>
          <cell r="DO149">
            <v>0</v>
          </cell>
          <cell r="DP149">
            <v>0</v>
          </cell>
          <cell r="DQ149">
            <v>32699</v>
          </cell>
          <cell r="DR149">
            <v>0</v>
          </cell>
          <cell r="DT149">
            <v>0</v>
          </cell>
          <cell r="DU149">
            <v>0</v>
          </cell>
          <cell r="DV149">
            <v>0</v>
          </cell>
          <cell r="DW149">
            <v>0</v>
          </cell>
          <cell r="EA149">
            <v>0</v>
          </cell>
          <cell r="EB149">
            <v>0</v>
          </cell>
          <cell r="EC149">
            <v>0</v>
          </cell>
          <cell r="ED149">
            <v>976981</v>
          </cell>
          <cell r="EF149">
            <v>271</v>
          </cell>
          <cell r="EG149">
            <v>3605.0959409594097</v>
          </cell>
          <cell r="EH149" t="str">
            <v>No Variation Applied</v>
          </cell>
          <cell r="EI149">
            <v>33600</v>
          </cell>
          <cell r="EJ149">
            <v>0</v>
          </cell>
          <cell r="EK149">
            <v>0</v>
          </cell>
          <cell r="EL149">
            <v>127450</v>
          </cell>
        </row>
        <row r="150">
          <cell r="C150" t="str">
            <v>English Bicknor Church of England Primary School</v>
          </cell>
          <cell r="D150">
            <v>3034</v>
          </cell>
          <cell r="F150" t="str">
            <v/>
          </cell>
          <cell r="G150">
            <v>0</v>
          </cell>
          <cell r="L150">
            <v>0</v>
          </cell>
          <cell r="M150">
            <v>0</v>
          </cell>
          <cell r="N150">
            <v>0</v>
          </cell>
          <cell r="S150">
            <v>0</v>
          </cell>
          <cell r="T150">
            <v>0</v>
          </cell>
          <cell r="X150">
            <v>10</v>
          </cell>
          <cell r="Y150">
            <v>7</v>
          </cell>
          <cell r="Z150">
            <v>12</v>
          </cell>
          <cell r="AA150">
            <v>11</v>
          </cell>
          <cell r="AB150">
            <v>10</v>
          </cell>
          <cell r="AC150">
            <v>12</v>
          </cell>
          <cell r="AD150">
            <v>6</v>
          </cell>
          <cell r="AK150">
            <v>189360</v>
          </cell>
          <cell r="AL150">
            <v>68</v>
          </cell>
          <cell r="BM150">
            <v>0</v>
          </cell>
          <cell r="BU150">
            <v>0</v>
          </cell>
          <cell r="BZ150">
            <v>0</v>
          </cell>
          <cell r="CA150">
            <v>0</v>
          </cell>
          <cell r="CH150">
            <v>0</v>
          </cell>
          <cell r="CI150">
            <v>2946</v>
          </cell>
          <cell r="CJ150">
            <v>0</v>
          </cell>
          <cell r="CK150">
            <v>2110</v>
          </cell>
          <cell r="CL150">
            <v>0</v>
          </cell>
          <cell r="CM150">
            <v>32292</v>
          </cell>
          <cell r="CN150">
            <v>2880</v>
          </cell>
          <cell r="CO150">
            <v>3360</v>
          </cell>
          <cell r="CP150">
            <v>2880</v>
          </cell>
          <cell r="CQ150">
            <v>0</v>
          </cell>
          <cell r="CR150">
            <v>46468</v>
          </cell>
          <cell r="CS150">
            <v>0</v>
          </cell>
          <cell r="CU150">
            <v>0</v>
          </cell>
          <cell r="CX150">
            <v>0</v>
          </cell>
          <cell r="CY150">
            <v>4896</v>
          </cell>
          <cell r="DA150">
            <v>4896</v>
          </cell>
          <cell r="DB150">
            <v>8008</v>
          </cell>
          <cell r="DC150">
            <v>2598</v>
          </cell>
          <cell r="DF150">
            <v>10606</v>
          </cell>
          <cell r="DG150">
            <v>0</v>
          </cell>
          <cell r="DH150">
            <v>0</v>
          </cell>
          <cell r="DI150">
            <v>0</v>
          </cell>
          <cell r="DJ150">
            <v>23351</v>
          </cell>
          <cell r="DK150">
            <v>0</v>
          </cell>
          <cell r="DL150">
            <v>4428</v>
          </cell>
          <cell r="DM150">
            <v>17451</v>
          </cell>
          <cell r="DN150">
            <v>0</v>
          </cell>
          <cell r="DO150">
            <v>0</v>
          </cell>
          <cell r="DP150">
            <v>0</v>
          </cell>
          <cell r="DQ150">
            <v>45230</v>
          </cell>
          <cell r="DR150">
            <v>0</v>
          </cell>
          <cell r="DT150">
            <v>0</v>
          </cell>
          <cell r="DU150">
            <v>0</v>
          </cell>
          <cell r="DV150">
            <v>0</v>
          </cell>
          <cell r="DW150">
            <v>0</v>
          </cell>
          <cell r="EA150">
            <v>0</v>
          </cell>
          <cell r="EB150">
            <v>25430</v>
          </cell>
          <cell r="EC150">
            <v>0</v>
          </cell>
          <cell r="ED150">
            <v>321990</v>
          </cell>
          <cell r="EF150">
            <v>68</v>
          </cell>
          <cell r="EG150">
            <v>4735.1470588235297</v>
          </cell>
          <cell r="EH150" t="str">
            <v>No Variation Applied</v>
          </cell>
          <cell r="EI150">
            <v>7800</v>
          </cell>
          <cell r="EJ150">
            <v>0</v>
          </cell>
          <cell r="EK150">
            <v>0</v>
          </cell>
          <cell r="EL150">
            <v>46468</v>
          </cell>
        </row>
        <row r="151">
          <cell r="C151" t="str">
            <v>Fairford Church of England Primary School</v>
          </cell>
          <cell r="D151">
            <v>3035</v>
          </cell>
          <cell r="F151" t="str">
            <v/>
          </cell>
          <cell r="G151">
            <v>0</v>
          </cell>
          <cell r="L151">
            <v>0</v>
          </cell>
          <cell r="M151">
            <v>0</v>
          </cell>
          <cell r="N151">
            <v>0</v>
          </cell>
          <cell r="S151">
            <v>0</v>
          </cell>
          <cell r="T151">
            <v>0</v>
          </cell>
          <cell r="X151">
            <v>27</v>
          </cell>
          <cell r="Y151">
            <v>26</v>
          </cell>
          <cell r="Z151">
            <v>29</v>
          </cell>
          <cell r="AA151">
            <v>30</v>
          </cell>
          <cell r="AB151">
            <v>30</v>
          </cell>
          <cell r="AC151">
            <v>30</v>
          </cell>
          <cell r="AD151">
            <v>33</v>
          </cell>
          <cell r="AK151">
            <v>572436</v>
          </cell>
          <cell r="AL151">
            <v>205</v>
          </cell>
          <cell r="BM151">
            <v>0</v>
          </cell>
          <cell r="BU151">
            <v>0</v>
          </cell>
          <cell r="BZ151">
            <v>0</v>
          </cell>
          <cell r="CA151">
            <v>0</v>
          </cell>
          <cell r="CH151">
            <v>0</v>
          </cell>
          <cell r="CI151">
            <v>409</v>
          </cell>
          <cell r="CJ151">
            <v>0</v>
          </cell>
          <cell r="CK151">
            <v>2060</v>
          </cell>
          <cell r="CL151">
            <v>0</v>
          </cell>
          <cell r="CM151">
            <v>34776</v>
          </cell>
          <cell r="CN151">
            <v>5520</v>
          </cell>
          <cell r="CO151">
            <v>2880</v>
          </cell>
          <cell r="CP151">
            <v>1920</v>
          </cell>
          <cell r="CQ151">
            <v>0</v>
          </cell>
          <cell r="CR151">
            <v>47565</v>
          </cell>
          <cell r="CS151">
            <v>0</v>
          </cell>
          <cell r="CU151">
            <v>0</v>
          </cell>
          <cell r="CX151">
            <v>0</v>
          </cell>
          <cell r="CY151">
            <v>3264</v>
          </cell>
          <cell r="DA151">
            <v>3264</v>
          </cell>
          <cell r="DB151">
            <v>21840</v>
          </cell>
          <cell r="DC151">
            <v>14939</v>
          </cell>
          <cell r="DF151">
            <v>36779</v>
          </cell>
          <cell r="DG151">
            <v>0</v>
          </cell>
          <cell r="DH151">
            <v>0</v>
          </cell>
          <cell r="DI151">
            <v>0</v>
          </cell>
          <cell r="DJ151">
            <v>23351</v>
          </cell>
          <cell r="DK151">
            <v>0</v>
          </cell>
          <cell r="DL151">
            <v>1968</v>
          </cell>
          <cell r="DM151">
            <v>0</v>
          </cell>
          <cell r="DN151">
            <v>0</v>
          </cell>
          <cell r="DO151">
            <v>0</v>
          </cell>
          <cell r="DP151">
            <v>0</v>
          </cell>
          <cell r="DQ151">
            <v>25319</v>
          </cell>
          <cell r="DR151">
            <v>0</v>
          </cell>
          <cell r="DT151">
            <v>0</v>
          </cell>
          <cell r="DU151">
            <v>0</v>
          </cell>
          <cell r="DV151">
            <v>0</v>
          </cell>
          <cell r="DW151">
            <v>0</v>
          </cell>
          <cell r="EA151">
            <v>0</v>
          </cell>
          <cell r="EB151">
            <v>1374</v>
          </cell>
          <cell r="EC151">
            <v>0</v>
          </cell>
          <cell r="ED151">
            <v>686737</v>
          </cell>
          <cell r="EF151">
            <v>205</v>
          </cell>
          <cell r="EG151">
            <v>3349.9365853658537</v>
          </cell>
          <cell r="EH151" t="str">
            <v>No Variation Applied</v>
          </cell>
          <cell r="EI151">
            <v>15600</v>
          </cell>
          <cell r="EJ151">
            <v>0</v>
          </cell>
          <cell r="EK151">
            <v>0</v>
          </cell>
          <cell r="EL151">
            <v>47565</v>
          </cell>
        </row>
        <row r="152">
          <cell r="C152" t="str">
            <v>Stone with Woodford Church of England Primary School</v>
          </cell>
          <cell r="D152">
            <v>3038</v>
          </cell>
          <cell r="F152" t="str">
            <v/>
          </cell>
          <cell r="G152">
            <v>0</v>
          </cell>
          <cell r="L152">
            <v>0</v>
          </cell>
          <cell r="M152">
            <v>0</v>
          </cell>
          <cell r="N152">
            <v>0</v>
          </cell>
          <cell r="S152">
            <v>0</v>
          </cell>
          <cell r="T152">
            <v>0</v>
          </cell>
          <cell r="X152">
            <v>10</v>
          </cell>
          <cell r="Y152">
            <v>10</v>
          </cell>
          <cell r="Z152">
            <v>11</v>
          </cell>
          <cell r="AA152">
            <v>12</v>
          </cell>
          <cell r="AB152">
            <v>15</v>
          </cell>
          <cell r="AC152">
            <v>7</v>
          </cell>
          <cell r="AD152">
            <v>14</v>
          </cell>
          <cell r="AK152">
            <v>219765</v>
          </cell>
          <cell r="AL152">
            <v>79</v>
          </cell>
          <cell r="BM152">
            <v>0</v>
          </cell>
          <cell r="BU152">
            <v>0</v>
          </cell>
          <cell r="BZ152">
            <v>0</v>
          </cell>
          <cell r="CA152">
            <v>0</v>
          </cell>
          <cell r="CH152">
            <v>0</v>
          </cell>
          <cell r="CI152">
            <v>1965</v>
          </cell>
          <cell r="CJ152">
            <v>0</v>
          </cell>
          <cell r="CK152">
            <v>12060</v>
          </cell>
          <cell r="CL152">
            <v>0</v>
          </cell>
          <cell r="CM152">
            <v>18630</v>
          </cell>
          <cell r="CN152">
            <v>4320</v>
          </cell>
          <cell r="CO152">
            <v>0</v>
          </cell>
          <cell r="CP152">
            <v>0</v>
          </cell>
          <cell r="CQ152">
            <v>0</v>
          </cell>
          <cell r="CR152">
            <v>36975</v>
          </cell>
          <cell r="CS152">
            <v>0</v>
          </cell>
          <cell r="CU152">
            <v>0</v>
          </cell>
          <cell r="CX152">
            <v>0</v>
          </cell>
          <cell r="CY152">
            <v>2176</v>
          </cell>
          <cell r="DA152">
            <v>2176</v>
          </cell>
          <cell r="DB152">
            <v>8736</v>
          </cell>
          <cell r="DC152">
            <v>2382</v>
          </cell>
          <cell r="DF152">
            <v>11118</v>
          </cell>
          <cell r="DG152">
            <v>0</v>
          </cell>
          <cell r="DH152">
            <v>0</v>
          </cell>
          <cell r="DI152">
            <v>0</v>
          </cell>
          <cell r="DJ152">
            <v>23351</v>
          </cell>
          <cell r="DK152">
            <v>0</v>
          </cell>
          <cell r="DL152">
            <v>1968</v>
          </cell>
          <cell r="DM152">
            <v>17717</v>
          </cell>
          <cell r="DN152">
            <v>0</v>
          </cell>
          <cell r="DO152">
            <v>0</v>
          </cell>
          <cell r="DP152">
            <v>0</v>
          </cell>
          <cell r="DQ152">
            <v>43036</v>
          </cell>
          <cell r="DR152">
            <v>0</v>
          </cell>
          <cell r="DT152">
            <v>0</v>
          </cell>
          <cell r="DU152">
            <v>0</v>
          </cell>
          <cell r="DV152">
            <v>0</v>
          </cell>
          <cell r="DW152">
            <v>0</v>
          </cell>
          <cell r="EA152">
            <v>0</v>
          </cell>
          <cell r="EB152">
            <v>23347</v>
          </cell>
          <cell r="EC152">
            <v>0</v>
          </cell>
          <cell r="ED152">
            <v>336417</v>
          </cell>
          <cell r="EF152">
            <v>79</v>
          </cell>
          <cell r="EG152">
            <v>4258.4430379746836</v>
          </cell>
          <cell r="EH152" t="str">
            <v>No Variation Applied</v>
          </cell>
          <cell r="EI152">
            <v>3850</v>
          </cell>
          <cell r="EJ152">
            <v>0</v>
          </cell>
          <cell r="EK152">
            <v>0</v>
          </cell>
          <cell r="EL152">
            <v>36975</v>
          </cell>
        </row>
        <row r="153">
          <cell r="C153" t="str">
            <v>Haresfield Church of England Primary School</v>
          </cell>
          <cell r="D153">
            <v>3039</v>
          </cell>
          <cell r="F153" t="str">
            <v/>
          </cell>
          <cell r="G153">
            <v>0</v>
          </cell>
          <cell r="L153">
            <v>0</v>
          </cell>
          <cell r="M153">
            <v>0</v>
          </cell>
          <cell r="N153">
            <v>0</v>
          </cell>
          <cell r="S153">
            <v>0</v>
          </cell>
          <cell r="T153">
            <v>0</v>
          </cell>
          <cell r="X153">
            <v>14</v>
          </cell>
          <cell r="Y153">
            <v>15</v>
          </cell>
          <cell r="Z153">
            <v>15</v>
          </cell>
          <cell r="AA153">
            <v>14</v>
          </cell>
          <cell r="AB153">
            <v>11</v>
          </cell>
          <cell r="AC153">
            <v>12</v>
          </cell>
          <cell r="AD153">
            <v>12</v>
          </cell>
          <cell r="AK153">
            <v>258882</v>
          </cell>
          <cell r="AL153">
            <v>93</v>
          </cell>
          <cell r="BM153">
            <v>0</v>
          </cell>
          <cell r="BU153">
            <v>0</v>
          </cell>
          <cell r="BZ153">
            <v>0</v>
          </cell>
          <cell r="CA153">
            <v>0</v>
          </cell>
          <cell r="CH153">
            <v>0</v>
          </cell>
          <cell r="CI153">
            <v>819</v>
          </cell>
          <cell r="CJ153">
            <v>0</v>
          </cell>
          <cell r="CK153">
            <v>1131</v>
          </cell>
          <cell r="CL153">
            <v>0</v>
          </cell>
          <cell r="CM153">
            <v>9936</v>
          </cell>
          <cell r="CN153">
            <v>1440</v>
          </cell>
          <cell r="CO153">
            <v>480</v>
          </cell>
          <cell r="CP153">
            <v>960</v>
          </cell>
          <cell r="CQ153">
            <v>0</v>
          </cell>
          <cell r="CR153">
            <v>14766</v>
          </cell>
          <cell r="CS153">
            <v>0</v>
          </cell>
          <cell r="CU153">
            <v>0</v>
          </cell>
          <cell r="CX153">
            <v>0</v>
          </cell>
          <cell r="CY153">
            <v>1632</v>
          </cell>
          <cell r="DA153">
            <v>1632</v>
          </cell>
          <cell r="DB153">
            <v>10920</v>
          </cell>
          <cell r="DC153">
            <v>2100</v>
          </cell>
          <cell r="DF153">
            <v>13020</v>
          </cell>
          <cell r="DG153">
            <v>0</v>
          </cell>
          <cell r="DH153">
            <v>0</v>
          </cell>
          <cell r="DI153">
            <v>0</v>
          </cell>
          <cell r="DJ153">
            <v>23351</v>
          </cell>
          <cell r="DK153">
            <v>0</v>
          </cell>
          <cell r="DL153">
            <v>1476</v>
          </cell>
          <cell r="DM153">
            <v>13605</v>
          </cell>
          <cell r="DN153">
            <v>0</v>
          </cell>
          <cell r="DO153">
            <v>0</v>
          </cell>
          <cell r="DP153">
            <v>0</v>
          </cell>
          <cell r="DQ153">
            <v>38432</v>
          </cell>
          <cell r="DR153">
            <v>0</v>
          </cell>
          <cell r="DT153">
            <v>0</v>
          </cell>
          <cell r="DU153">
            <v>0</v>
          </cell>
          <cell r="DV153">
            <v>0</v>
          </cell>
          <cell r="DW153">
            <v>0</v>
          </cell>
          <cell r="EA153">
            <v>0</v>
          </cell>
          <cell r="EB153">
            <v>2478</v>
          </cell>
          <cell r="EC153">
            <v>0</v>
          </cell>
          <cell r="ED153">
            <v>329210</v>
          </cell>
          <cell r="EF153">
            <v>93</v>
          </cell>
          <cell r="EG153">
            <v>3539.8924731182797</v>
          </cell>
          <cell r="EH153" t="str">
            <v>No Variation Applied</v>
          </cell>
          <cell r="EI153">
            <v>2900</v>
          </cell>
          <cell r="EJ153">
            <v>0</v>
          </cell>
          <cell r="EK153">
            <v>0</v>
          </cell>
          <cell r="EL153">
            <v>14766</v>
          </cell>
        </row>
        <row r="154">
          <cell r="C154" t="str">
            <v>Hartpury Church of England Primary School</v>
          </cell>
          <cell r="D154">
            <v>3040</v>
          </cell>
          <cell r="F154" t="str">
            <v/>
          </cell>
          <cell r="G154">
            <v>0</v>
          </cell>
          <cell r="L154">
            <v>0</v>
          </cell>
          <cell r="M154">
            <v>0</v>
          </cell>
          <cell r="N154">
            <v>0</v>
          </cell>
          <cell r="S154">
            <v>0</v>
          </cell>
          <cell r="T154">
            <v>0</v>
          </cell>
          <cell r="X154">
            <v>13</v>
          </cell>
          <cell r="Y154">
            <v>14</v>
          </cell>
          <cell r="Z154">
            <v>17</v>
          </cell>
          <cell r="AA154">
            <v>8</v>
          </cell>
          <cell r="AB154">
            <v>11</v>
          </cell>
          <cell r="AC154">
            <v>11</v>
          </cell>
          <cell r="AD154">
            <v>11</v>
          </cell>
          <cell r="AK154">
            <v>236659</v>
          </cell>
          <cell r="AL154">
            <v>85</v>
          </cell>
          <cell r="BM154">
            <v>0</v>
          </cell>
          <cell r="BU154">
            <v>0</v>
          </cell>
          <cell r="BZ154">
            <v>0</v>
          </cell>
          <cell r="CA154">
            <v>0</v>
          </cell>
          <cell r="CH154">
            <v>0</v>
          </cell>
          <cell r="CI154">
            <v>982</v>
          </cell>
          <cell r="CJ154">
            <v>0</v>
          </cell>
          <cell r="CK154">
            <v>3317</v>
          </cell>
          <cell r="CL154">
            <v>0</v>
          </cell>
          <cell r="CM154">
            <v>13662</v>
          </cell>
          <cell r="CN154">
            <v>1920</v>
          </cell>
          <cell r="CO154">
            <v>1920</v>
          </cell>
          <cell r="CP154">
            <v>960</v>
          </cell>
          <cell r="CQ154">
            <v>0</v>
          </cell>
          <cell r="CR154">
            <v>22761</v>
          </cell>
          <cell r="CS154">
            <v>0</v>
          </cell>
          <cell r="CU154">
            <v>0</v>
          </cell>
          <cell r="CX154">
            <v>0</v>
          </cell>
          <cell r="CY154">
            <v>3808</v>
          </cell>
          <cell r="DA154">
            <v>3808</v>
          </cell>
          <cell r="DB154">
            <v>10920</v>
          </cell>
          <cell r="DC154">
            <v>13856</v>
          </cell>
          <cell r="DF154">
            <v>24776</v>
          </cell>
          <cell r="DG154">
            <v>0</v>
          </cell>
          <cell r="DH154">
            <v>0</v>
          </cell>
          <cell r="DI154">
            <v>0</v>
          </cell>
          <cell r="DJ154">
            <v>23351</v>
          </cell>
          <cell r="DK154">
            <v>0</v>
          </cell>
          <cell r="DL154">
            <v>2460</v>
          </cell>
          <cell r="DM154">
            <v>13607</v>
          </cell>
          <cell r="DN154">
            <v>0</v>
          </cell>
          <cell r="DO154">
            <v>0</v>
          </cell>
          <cell r="DP154">
            <v>0</v>
          </cell>
          <cell r="DQ154">
            <v>39418</v>
          </cell>
          <cell r="DR154">
            <v>0</v>
          </cell>
          <cell r="DT154">
            <v>0</v>
          </cell>
          <cell r="DU154">
            <v>0</v>
          </cell>
          <cell r="DV154">
            <v>0</v>
          </cell>
          <cell r="DW154">
            <v>0</v>
          </cell>
          <cell r="EA154">
            <v>0</v>
          </cell>
          <cell r="EB154">
            <v>11742</v>
          </cell>
          <cell r="EC154">
            <v>0</v>
          </cell>
          <cell r="ED154">
            <v>339164</v>
          </cell>
          <cell r="EF154">
            <v>85</v>
          </cell>
          <cell r="EG154">
            <v>3990.1647058823528</v>
          </cell>
          <cell r="EH154" t="str">
            <v>No Variation Applied</v>
          </cell>
          <cell r="EI154">
            <v>6000</v>
          </cell>
          <cell r="EJ154">
            <v>0</v>
          </cell>
          <cell r="EK154">
            <v>0</v>
          </cell>
          <cell r="EL154">
            <v>22761</v>
          </cell>
        </row>
        <row r="155">
          <cell r="C155" t="str">
            <v>Hatherop Church of England Primary School</v>
          </cell>
          <cell r="D155">
            <v>3041</v>
          </cell>
          <cell r="F155" t="str">
            <v/>
          </cell>
          <cell r="G155">
            <v>0</v>
          </cell>
          <cell r="L155">
            <v>0</v>
          </cell>
          <cell r="M155">
            <v>0</v>
          </cell>
          <cell r="N155">
            <v>0</v>
          </cell>
          <cell r="S155">
            <v>0</v>
          </cell>
          <cell r="T155">
            <v>0</v>
          </cell>
          <cell r="X155">
            <v>15</v>
          </cell>
          <cell r="Y155">
            <v>12</v>
          </cell>
          <cell r="Z155">
            <v>14</v>
          </cell>
          <cell r="AA155">
            <v>11</v>
          </cell>
          <cell r="AB155">
            <v>14</v>
          </cell>
          <cell r="AC155">
            <v>9</v>
          </cell>
          <cell r="AD155">
            <v>7</v>
          </cell>
          <cell r="AK155">
            <v>227455</v>
          </cell>
          <cell r="AL155">
            <v>82</v>
          </cell>
          <cell r="BM155">
            <v>0</v>
          </cell>
          <cell r="BU155">
            <v>0</v>
          </cell>
          <cell r="BZ155">
            <v>0</v>
          </cell>
          <cell r="CA155">
            <v>0</v>
          </cell>
          <cell r="CH155">
            <v>0</v>
          </cell>
          <cell r="CI155">
            <v>0</v>
          </cell>
          <cell r="CJ155">
            <v>0</v>
          </cell>
          <cell r="CK155">
            <v>1809</v>
          </cell>
          <cell r="CL155">
            <v>0</v>
          </cell>
          <cell r="CM155">
            <v>8694</v>
          </cell>
          <cell r="CN155">
            <v>1440</v>
          </cell>
          <cell r="CO155">
            <v>4320</v>
          </cell>
          <cell r="CP155">
            <v>960</v>
          </cell>
          <cell r="CQ155">
            <v>0</v>
          </cell>
          <cell r="CR155">
            <v>17223</v>
          </cell>
          <cell r="CS155">
            <v>0</v>
          </cell>
          <cell r="CU155">
            <v>0</v>
          </cell>
          <cell r="CX155">
            <v>0</v>
          </cell>
          <cell r="CY155">
            <v>0</v>
          </cell>
          <cell r="DA155">
            <v>0</v>
          </cell>
          <cell r="DB155">
            <v>8736</v>
          </cell>
          <cell r="DC155">
            <v>2924</v>
          </cell>
          <cell r="DF155">
            <v>11660</v>
          </cell>
          <cell r="DG155">
            <v>0</v>
          </cell>
          <cell r="DH155">
            <v>0</v>
          </cell>
          <cell r="DI155">
            <v>0</v>
          </cell>
          <cell r="DJ155">
            <v>23351</v>
          </cell>
          <cell r="DK155">
            <v>0</v>
          </cell>
          <cell r="DL155">
            <v>0</v>
          </cell>
          <cell r="DM155">
            <v>13482</v>
          </cell>
          <cell r="DN155">
            <v>0</v>
          </cell>
          <cell r="DO155">
            <v>0</v>
          </cell>
          <cell r="DP155">
            <v>0</v>
          </cell>
          <cell r="DQ155">
            <v>36833</v>
          </cell>
          <cell r="DR155">
            <v>0</v>
          </cell>
          <cell r="DT155">
            <v>0</v>
          </cell>
          <cell r="DU155">
            <v>1300</v>
          </cell>
          <cell r="DV155">
            <v>41</v>
          </cell>
          <cell r="DW155">
            <v>1341</v>
          </cell>
          <cell r="EA155">
            <v>0</v>
          </cell>
          <cell r="EB155">
            <v>25445</v>
          </cell>
          <cell r="EC155">
            <v>0</v>
          </cell>
          <cell r="ED155">
            <v>319957</v>
          </cell>
          <cell r="EF155">
            <v>82</v>
          </cell>
          <cell r="EG155">
            <v>3901.9146341463415</v>
          </cell>
          <cell r="EH155" t="str">
            <v>No Variation Applied</v>
          </cell>
          <cell r="EI155">
            <v>3000</v>
          </cell>
          <cell r="EJ155">
            <v>0</v>
          </cell>
          <cell r="EK155">
            <v>0</v>
          </cell>
          <cell r="EL155">
            <v>17223</v>
          </cell>
        </row>
        <row r="156">
          <cell r="C156" t="str">
            <v>Kempsford Church of England Primary School</v>
          </cell>
          <cell r="D156">
            <v>3042</v>
          </cell>
          <cell r="F156" t="str">
            <v/>
          </cell>
          <cell r="G156">
            <v>0</v>
          </cell>
          <cell r="L156">
            <v>0</v>
          </cell>
          <cell r="M156">
            <v>0</v>
          </cell>
          <cell r="N156">
            <v>0</v>
          </cell>
          <cell r="S156">
            <v>0</v>
          </cell>
          <cell r="T156">
            <v>0</v>
          </cell>
          <cell r="X156">
            <v>16</v>
          </cell>
          <cell r="Y156">
            <v>11</v>
          </cell>
          <cell r="Z156">
            <v>22</v>
          </cell>
          <cell r="AA156">
            <v>18</v>
          </cell>
          <cell r="AB156">
            <v>19</v>
          </cell>
          <cell r="AC156">
            <v>10</v>
          </cell>
          <cell r="AD156">
            <v>17</v>
          </cell>
          <cell r="AK156">
            <v>313893</v>
          </cell>
          <cell r="AL156">
            <v>113</v>
          </cell>
          <cell r="BM156">
            <v>0</v>
          </cell>
          <cell r="BU156">
            <v>0</v>
          </cell>
          <cell r="BZ156">
            <v>0</v>
          </cell>
          <cell r="CA156">
            <v>0</v>
          </cell>
          <cell r="CH156">
            <v>0</v>
          </cell>
          <cell r="CI156">
            <v>4749</v>
          </cell>
          <cell r="CJ156">
            <v>9600</v>
          </cell>
          <cell r="CK156">
            <v>17136</v>
          </cell>
          <cell r="CL156">
            <v>0</v>
          </cell>
          <cell r="CM156">
            <v>12420</v>
          </cell>
          <cell r="CN156">
            <v>4320</v>
          </cell>
          <cell r="CO156">
            <v>480</v>
          </cell>
          <cell r="CP156">
            <v>0</v>
          </cell>
          <cell r="CQ156">
            <v>0</v>
          </cell>
          <cell r="CR156">
            <v>48705</v>
          </cell>
          <cell r="CS156">
            <v>0</v>
          </cell>
          <cell r="CU156">
            <v>0</v>
          </cell>
          <cell r="CX156">
            <v>0</v>
          </cell>
          <cell r="CY156">
            <v>3264</v>
          </cell>
          <cell r="DA156">
            <v>3264</v>
          </cell>
          <cell r="DB156">
            <v>10920</v>
          </cell>
          <cell r="DC156">
            <v>11799</v>
          </cell>
          <cell r="DF156">
            <v>22719</v>
          </cell>
          <cell r="DG156">
            <v>0</v>
          </cell>
          <cell r="DH156">
            <v>0</v>
          </cell>
          <cell r="DI156">
            <v>0</v>
          </cell>
          <cell r="DJ156">
            <v>23351</v>
          </cell>
          <cell r="DK156">
            <v>0</v>
          </cell>
          <cell r="DL156">
            <v>2952</v>
          </cell>
          <cell r="DM156">
            <v>10553</v>
          </cell>
          <cell r="DN156">
            <v>6208</v>
          </cell>
          <cell r="DO156">
            <v>0</v>
          </cell>
          <cell r="DP156">
            <v>0</v>
          </cell>
          <cell r="DQ156">
            <v>43064</v>
          </cell>
          <cell r="DR156">
            <v>0</v>
          </cell>
          <cell r="DT156">
            <v>0</v>
          </cell>
          <cell r="DU156">
            <v>0</v>
          </cell>
          <cell r="DV156">
            <v>0</v>
          </cell>
          <cell r="DW156">
            <v>0</v>
          </cell>
          <cell r="EA156">
            <v>0</v>
          </cell>
          <cell r="EB156">
            <v>2203</v>
          </cell>
          <cell r="EC156">
            <v>0</v>
          </cell>
          <cell r="ED156">
            <v>433848</v>
          </cell>
          <cell r="EF156">
            <v>113</v>
          </cell>
          <cell r="EG156">
            <v>3839.3628318584069</v>
          </cell>
          <cell r="EH156" t="str">
            <v>No Variation Applied</v>
          </cell>
          <cell r="EI156">
            <v>12800</v>
          </cell>
          <cell r="EJ156">
            <v>0</v>
          </cell>
          <cell r="EK156">
            <v>0</v>
          </cell>
          <cell r="EL156">
            <v>48705</v>
          </cell>
        </row>
        <row r="157">
          <cell r="C157" t="str">
            <v>Littledean Church of England Primary School</v>
          </cell>
          <cell r="D157">
            <v>3044</v>
          </cell>
          <cell r="F157" t="str">
            <v/>
          </cell>
          <cell r="G157">
            <v>0</v>
          </cell>
          <cell r="L157">
            <v>0</v>
          </cell>
          <cell r="M157">
            <v>0</v>
          </cell>
          <cell r="N157">
            <v>0</v>
          </cell>
          <cell r="S157">
            <v>0</v>
          </cell>
          <cell r="T157">
            <v>0</v>
          </cell>
          <cell r="X157">
            <v>16</v>
          </cell>
          <cell r="Y157">
            <v>9</v>
          </cell>
          <cell r="Z157">
            <v>15</v>
          </cell>
          <cell r="AA157">
            <v>16</v>
          </cell>
          <cell r="AB157">
            <v>16</v>
          </cell>
          <cell r="AC157">
            <v>14</v>
          </cell>
          <cell r="AD157">
            <v>12</v>
          </cell>
          <cell r="AK157">
            <v>273158</v>
          </cell>
          <cell r="AL157">
            <v>98</v>
          </cell>
          <cell r="BM157">
            <v>0</v>
          </cell>
          <cell r="BU157">
            <v>0</v>
          </cell>
          <cell r="BZ157">
            <v>0</v>
          </cell>
          <cell r="CA157">
            <v>0</v>
          </cell>
          <cell r="CH157">
            <v>0</v>
          </cell>
          <cell r="CI157">
            <v>1965</v>
          </cell>
          <cell r="CJ157">
            <v>0</v>
          </cell>
          <cell r="CK157">
            <v>38041</v>
          </cell>
          <cell r="CL157">
            <v>0</v>
          </cell>
          <cell r="CM157">
            <v>60858</v>
          </cell>
          <cell r="CN157">
            <v>7920</v>
          </cell>
          <cell r="CO157">
            <v>1440</v>
          </cell>
          <cell r="CP157">
            <v>1920</v>
          </cell>
          <cell r="CQ157">
            <v>0</v>
          </cell>
          <cell r="CR157">
            <v>112144</v>
          </cell>
          <cell r="CS157">
            <v>0</v>
          </cell>
          <cell r="CU157">
            <v>0</v>
          </cell>
          <cell r="CX157">
            <v>0</v>
          </cell>
          <cell r="CY157">
            <v>11968</v>
          </cell>
          <cell r="DA157">
            <v>11968</v>
          </cell>
          <cell r="DB157">
            <v>10920</v>
          </cell>
          <cell r="DC157">
            <v>3890</v>
          </cell>
          <cell r="DF157">
            <v>14810</v>
          </cell>
          <cell r="DG157">
            <v>0</v>
          </cell>
          <cell r="DH157">
            <v>0</v>
          </cell>
          <cell r="DI157">
            <v>0</v>
          </cell>
          <cell r="DJ157">
            <v>23351</v>
          </cell>
          <cell r="DK157">
            <v>0</v>
          </cell>
          <cell r="DL157">
            <v>8856</v>
          </cell>
          <cell r="DM157">
            <v>13619</v>
          </cell>
          <cell r="DN157">
            <v>0</v>
          </cell>
          <cell r="DO157">
            <v>0</v>
          </cell>
          <cell r="DP157">
            <v>0</v>
          </cell>
          <cell r="DQ157">
            <v>45826</v>
          </cell>
          <cell r="DR157">
            <v>0</v>
          </cell>
          <cell r="DT157">
            <v>0</v>
          </cell>
          <cell r="DU157">
            <v>0</v>
          </cell>
          <cell r="DV157">
            <v>0</v>
          </cell>
          <cell r="DW157">
            <v>0</v>
          </cell>
          <cell r="EA157">
            <v>0</v>
          </cell>
          <cell r="EB157">
            <v>0</v>
          </cell>
          <cell r="EC157">
            <v>0</v>
          </cell>
          <cell r="ED157">
            <v>457906</v>
          </cell>
          <cell r="EF157">
            <v>98</v>
          </cell>
          <cell r="EG157">
            <v>4672.5102040816328</v>
          </cell>
          <cell r="EH157" t="str">
            <v>No Variation Applied</v>
          </cell>
          <cell r="EI157">
            <v>16800</v>
          </cell>
          <cell r="EJ157">
            <v>0</v>
          </cell>
          <cell r="EK157">
            <v>0</v>
          </cell>
          <cell r="EL157">
            <v>112144</v>
          </cell>
        </row>
        <row r="158">
          <cell r="C158" t="str">
            <v>Longborough Church of England Primary School</v>
          </cell>
          <cell r="D158">
            <v>3045</v>
          </cell>
          <cell r="F158" t="str">
            <v/>
          </cell>
          <cell r="G158">
            <v>0</v>
          </cell>
          <cell r="L158">
            <v>0</v>
          </cell>
          <cell r="M158">
            <v>0</v>
          </cell>
          <cell r="N158">
            <v>0</v>
          </cell>
          <cell r="S158">
            <v>0</v>
          </cell>
          <cell r="T158">
            <v>0</v>
          </cell>
          <cell r="X158">
            <v>9</v>
          </cell>
          <cell r="Y158">
            <v>8</v>
          </cell>
          <cell r="Z158">
            <v>2</v>
          </cell>
          <cell r="AA158">
            <v>4</v>
          </cell>
          <cell r="AB158">
            <v>7</v>
          </cell>
          <cell r="AC158">
            <v>6</v>
          </cell>
          <cell r="AD158">
            <v>8</v>
          </cell>
          <cell r="AK158">
            <v>123467</v>
          </cell>
          <cell r="AL158">
            <v>44</v>
          </cell>
          <cell r="BM158">
            <v>0</v>
          </cell>
          <cell r="BU158">
            <v>0</v>
          </cell>
          <cell r="BZ158">
            <v>0</v>
          </cell>
          <cell r="CA158">
            <v>0</v>
          </cell>
          <cell r="CH158">
            <v>0</v>
          </cell>
          <cell r="CI158">
            <v>0</v>
          </cell>
          <cell r="CJ158">
            <v>960</v>
          </cell>
          <cell r="CK158">
            <v>4221</v>
          </cell>
          <cell r="CL158">
            <v>0</v>
          </cell>
          <cell r="CM158">
            <v>13662</v>
          </cell>
          <cell r="CN158">
            <v>1440</v>
          </cell>
          <cell r="CO158">
            <v>1440</v>
          </cell>
          <cell r="CP158">
            <v>960</v>
          </cell>
          <cell r="CQ158">
            <v>0</v>
          </cell>
          <cell r="CR158">
            <v>22683</v>
          </cell>
          <cell r="CS158">
            <v>0</v>
          </cell>
          <cell r="CU158">
            <v>0</v>
          </cell>
          <cell r="CX158">
            <v>0</v>
          </cell>
          <cell r="CY158">
            <v>0</v>
          </cell>
          <cell r="DA158">
            <v>0</v>
          </cell>
          <cell r="DB158">
            <v>5824</v>
          </cell>
          <cell r="DC158">
            <v>1944</v>
          </cell>
          <cell r="DF158">
            <v>7768</v>
          </cell>
          <cell r="DG158">
            <v>0</v>
          </cell>
          <cell r="DH158">
            <v>0</v>
          </cell>
          <cell r="DI158">
            <v>0</v>
          </cell>
          <cell r="DJ158">
            <v>23351</v>
          </cell>
          <cell r="DK158">
            <v>0</v>
          </cell>
          <cell r="DL158">
            <v>0</v>
          </cell>
          <cell r="DM158">
            <v>34424</v>
          </cell>
          <cell r="DN158">
            <v>0</v>
          </cell>
          <cell r="DO158">
            <v>0</v>
          </cell>
          <cell r="DP158">
            <v>0</v>
          </cell>
          <cell r="DQ158">
            <v>57775</v>
          </cell>
          <cell r="DR158">
            <v>0</v>
          </cell>
          <cell r="DT158">
            <v>0</v>
          </cell>
          <cell r="DU158">
            <v>1300</v>
          </cell>
          <cell r="DV158">
            <v>22</v>
          </cell>
          <cell r="DW158">
            <v>1322</v>
          </cell>
          <cell r="EA158">
            <v>0</v>
          </cell>
          <cell r="EB158">
            <v>40407</v>
          </cell>
          <cell r="EC158">
            <v>0</v>
          </cell>
          <cell r="ED158">
            <v>253422</v>
          </cell>
          <cell r="EF158">
            <v>44</v>
          </cell>
          <cell r="EG158">
            <v>5759.590909090909</v>
          </cell>
          <cell r="EH158" t="str">
            <v>No Variation Applied</v>
          </cell>
          <cell r="EI158">
            <v>0</v>
          </cell>
          <cell r="EJ158">
            <v>0</v>
          </cell>
          <cell r="EK158">
            <v>0</v>
          </cell>
          <cell r="EL158">
            <v>22683</v>
          </cell>
        </row>
        <row r="159">
          <cell r="C159" t="str">
            <v>Longney Church of England Primary School</v>
          </cell>
          <cell r="D159">
            <v>3047</v>
          </cell>
          <cell r="F159" t="str">
            <v/>
          </cell>
          <cell r="G159">
            <v>0</v>
          </cell>
          <cell r="L159">
            <v>0</v>
          </cell>
          <cell r="M159">
            <v>0</v>
          </cell>
          <cell r="N159">
            <v>0</v>
          </cell>
          <cell r="S159">
            <v>0</v>
          </cell>
          <cell r="T159">
            <v>0</v>
          </cell>
          <cell r="X159">
            <v>15</v>
          </cell>
          <cell r="Y159">
            <v>15</v>
          </cell>
          <cell r="Z159">
            <v>16</v>
          </cell>
          <cell r="AA159">
            <v>17</v>
          </cell>
          <cell r="AB159">
            <v>13</v>
          </cell>
          <cell r="AC159">
            <v>18</v>
          </cell>
          <cell r="AD159">
            <v>17</v>
          </cell>
          <cell r="AK159">
            <v>310220</v>
          </cell>
          <cell r="AL159">
            <v>111</v>
          </cell>
          <cell r="BM159">
            <v>0</v>
          </cell>
          <cell r="BU159">
            <v>0</v>
          </cell>
          <cell r="BZ159">
            <v>0</v>
          </cell>
          <cell r="CA159">
            <v>0</v>
          </cell>
          <cell r="CH159">
            <v>0</v>
          </cell>
          <cell r="CI159">
            <v>0</v>
          </cell>
          <cell r="CJ159">
            <v>0</v>
          </cell>
          <cell r="CK159">
            <v>0</v>
          </cell>
          <cell r="CL159">
            <v>0</v>
          </cell>
          <cell r="CM159">
            <v>11178</v>
          </cell>
          <cell r="CN159">
            <v>2160</v>
          </cell>
          <cell r="CO159">
            <v>2400</v>
          </cell>
          <cell r="CP159">
            <v>0</v>
          </cell>
          <cell r="CQ159">
            <v>0</v>
          </cell>
          <cell r="CR159">
            <v>15738</v>
          </cell>
          <cell r="CS159">
            <v>0</v>
          </cell>
          <cell r="CU159">
            <v>0</v>
          </cell>
          <cell r="CX159">
            <v>0</v>
          </cell>
          <cell r="CY159">
            <v>2176</v>
          </cell>
          <cell r="DA159">
            <v>2176</v>
          </cell>
          <cell r="DB159">
            <v>10920</v>
          </cell>
          <cell r="DC159">
            <v>2815</v>
          </cell>
          <cell r="DF159">
            <v>13735</v>
          </cell>
          <cell r="DG159">
            <v>0</v>
          </cell>
          <cell r="DH159">
            <v>0</v>
          </cell>
          <cell r="DI159">
            <v>0</v>
          </cell>
          <cell r="DJ159">
            <v>23351</v>
          </cell>
          <cell r="DK159">
            <v>0</v>
          </cell>
          <cell r="DL159">
            <v>1968</v>
          </cell>
          <cell r="DM159">
            <v>13716</v>
          </cell>
          <cell r="DN159">
            <v>0</v>
          </cell>
          <cell r="DO159">
            <v>0</v>
          </cell>
          <cell r="DP159">
            <v>0</v>
          </cell>
          <cell r="DQ159">
            <v>39035</v>
          </cell>
          <cell r="DR159">
            <v>0</v>
          </cell>
          <cell r="DT159">
            <v>0</v>
          </cell>
          <cell r="DU159">
            <v>0</v>
          </cell>
          <cell r="DV159">
            <v>0</v>
          </cell>
          <cell r="DW159">
            <v>0</v>
          </cell>
          <cell r="EA159">
            <v>0</v>
          </cell>
          <cell r="EB159">
            <v>0</v>
          </cell>
          <cell r="EC159">
            <v>0</v>
          </cell>
          <cell r="ED159">
            <v>380904</v>
          </cell>
          <cell r="EF159">
            <v>111</v>
          </cell>
          <cell r="EG159">
            <v>3431.5675675675675</v>
          </cell>
          <cell r="EH159" t="str">
            <v>No Variation Applied</v>
          </cell>
          <cell r="EI159">
            <v>6000</v>
          </cell>
          <cell r="EJ159">
            <v>0</v>
          </cell>
          <cell r="EK159">
            <v>0</v>
          </cell>
          <cell r="EL159">
            <v>15738</v>
          </cell>
        </row>
        <row r="160">
          <cell r="C160" t="str">
            <v>Lydney Church of England Community School (VC)</v>
          </cell>
          <cell r="D160">
            <v>3048</v>
          </cell>
          <cell r="F160" t="str">
            <v/>
          </cell>
          <cell r="G160">
            <v>0</v>
          </cell>
          <cell r="L160">
            <v>0</v>
          </cell>
          <cell r="M160">
            <v>0</v>
          </cell>
          <cell r="N160">
            <v>0</v>
          </cell>
          <cell r="S160">
            <v>0</v>
          </cell>
          <cell r="T160">
            <v>0</v>
          </cell>
          <cell r="X160">
            <v>30</v>
          </cell>
          <cell r="Y160">
            <v>27</v>
          </cell>
          <cell r="Z160">
            <v>31</v>
          </cell>
          <cell r="AA160">
            <v>31</v>
          </cell>
          <cell r="AB160">
            <v>30</v>
          </cell>
          <cell r="AC160">
            <v>30</v>
          </cell>
          <cell r="AD160">
            <v>30</v>
          </cell>
          <cell r="AK160">
            <v>582990</v>
          </cell>
          <cell r="AL160">
            <v>209</v>
          </cell>
          <cell r="BM160">
            <v>0</v>
          </cell>
          <cell r="BU160">
            <v>0</v>
          </cell>
          <cell r="BZ160">
            <v>0</v>
          </cell>
          <cell r="CA160">
            <v>0</v>
          </cell>
          <cell r="CH160">
            <v>0</v>
          </cell>
          <cell r="CI160">
            <v>6509</v>
          </cell>
          <cell r="CJ160">
            <v>14000</v>
          </cell>
          <cell r="CK160">
            <v>35653</v>
          </cell>
          <cell r="CL160">
            <v>0</v>
          </cell>
          <cell r="CM160">
            <v>78246</v>
          </cell>
          <cell r="CN160">
            <v>6000</v>
          </cell>
          <cell r="CO160">
            <v>1440</v>
          </cell>
          <cell r="CP160">
            <v>960</v>
          </cell>
          <cell r="CQ160">
            <v>0</v>
          </cell>
          <cell r="CR160">
            <v>142808</v>
          </cell>
          <cell r="CS160">
            <v>0</v>
          </cell>
          <cell r="CU160">
            <v>0</v>
          </cell>
          <cell r="CX160">
            <v>0</v>
          </cell>
          <cell r="CY160">
            <v>14688</v>
          </cell>
          <cell r="DA160">
            <v>14688</v>
          </cell>
          <cell r="DB160">
            <v>21840</v>
          </cell>
          <cell r="DC160">
            <v>10547</v>
          </cell>
          <cell r="DF160">
            <v>32387</v>
          </cell>
          <cell r="DG160">
            <v>0</v>
          </cell>
          <cell r="DH160">
            <v>0</v>
          </cell>
          <cell r="DI160">
            <v>0</v>
          </cell>
          <cell r="DJ160">
            <v>23351</v>
          </cell>
          <cell r="DK160">
            <v>0</v>
          </cell>
          <cell r="DL160">
            <v>13284</v>
          </cell>
          <cell r="DM160">
            <v>0</v>
          </cell>
          <cell r="DN160">
            <v>0</v>
          </cell>
          <cell r="DO160">
            <v>0</v>
          </cell>
          <cell r="DP160">
            <v>0</v>
          </cell>
          <cell r="DQ160">
            <v>36635</v>
          </cell>
          <cell r="DR160">
            <v>0</v>
          </cell>
          <cell r="DT160">
            <v>0</v>
          </cell>
          <cell r="DU160">
            <v>0</v>
          </cell>
          <cell r="DV160">
            <v>0</v>
          </cell>
          <cell r="DW160">
            <v>0</v>
          </cell>
          <cell r="EA160">
            <v>0</v>
          </cell>
          <cell r="EB160">
            <v>0</v>
          </cell>
          <cell r="EC160">
            <v>0</v>
          </cell>
          <cell r="ED160">
            <v>809508</v>
          </cell>
          <cell r="EF160">
            <v>209</v>
          </cell>
          <cell r="EG160">
            <v>3873.2440191387559</v>
          </cell>
          <cell r="EH160" t="str">
            <v>No Variation Applied</v>
          </cell>
          <cell r="EI160">
            <v>21600</v>
          </cell>
          <cell r="EJ160">
            <v>0</v>
          </cell>
          <cell r="EK160">
            <v>0</v>
          </cell>
          <cell r="EL160">
            <v>142808</v>
          </cell>
        </row>
        <row r="161">
          <cell r="C161" t="str">
            <v>Meysey Hampton Church of England Primary School</v>
          </cell>
          <cell r="D161">
            <v>3050</v>
          </cell>
          <cell r="F161" t="str">
            <v/>
          </cell>
          <cell r="G161">
            <v>0</v>
          </cell>
          <cell r="L161">
            <v>0</v>
          </cell>
          <cell r="M161">
            <v>0</v>
          </cell>
          <cell r="N161">
            <v>0</v>
          </cell>
          <cell r="S161">
            <v>0</v>
          </cell>
          <cell r="T161">
            <v>0</v>
          </cell>
          <cell r="X161">
            <v>16</v>
          </cell>
          <cell r="Y161">
            <v>15</v>
          </cell>
          <cell r="Z161">
            <v>17</v>
          </cell>
          <cell r="AA161">
            <v>16</v>
          </cell>
          <cell r="AB161">
            <v>16</v>
          </cell>
          <cell r="AC161">
            <v>15</v>
          </cell>
          <cell r="AD161">
            <v>18</v>
          </cell>
          <cell r="AK161">
            <v>315303</v>
          </cell>
          <cell r="AL161">
            <v>113</v>
          </cell>
          <cell r="BM161">
            <v>0</v>
          </cell>
          <cell r="BU161">
            <v>0</v>
          </cell>
          <cell r="BZ161">
            <v>0</v>
          </cell>
          <cell r="CA161">
            <v>0</v>
          </cell>
          <cell r="CH161">
            <v>0</v>
          </cell>
          <cell r="CI161">
            <v>0</v>
          </cell>
          <cell r="CJ161">
            <v>0</v>
          </cell>
          <cell r="CK161">
            <v>0</v>
          </cell>
          <cell r="CL161">
            <v>0</v>
          </cell>
          <cell r="CM161">
            <v>3726</v>
          </cell>
          <cell r="CN161">
            <v>720</v>
          </cell>
          <cell r="CO161">
            <v>480</v>
          </cell>
          <cell r="CP161">
            <v>0</v>
          </cell>
          <cell r="CQ161">
            <v>0</v>
          </cell>
          <cell r="CR161">
            <v>4926</v>
          </cell>
          <cell r="CS161">
            <v>0</v>
          </cell>
          <cell r="CU161">
            <v>0</v>
          </cell>
          <cell r="CX161">
            <v>0</v>
          </cell>
          <cell r="CY161">
            <v>0</v>
          </cell>
          <cell r="DA161">
            <v>0</v>
          </cell>
          <cell r="DB161">
            <v>10920</v>
          </cell>
          <cell r="DC161">
            <v>1083</v>
          </cell>
          <cell r="DF161">
            <v>12003</v>
          </cell>
          <cell r="DG161">
            <v>0</v>
          </cell>
          <cell r="DH161">
            <v>0</v>
          </cell>
          <cell r="DI161">
            <v>0</v>
          </cell>
          <cell r="DJ161">
            <v>23351</v>
          </cell>
          <cell r="DK161">
            <v>0</v>
          </cell>
          <cell r="DL161">
            <v>0</v>
          </cell>
          <cell r="DM161">
            <v>10633</v>
          </cell>
          <cell r="DN161">
            <v>0</v>
          </cell>
          <cell r="DO161">
            <v>0</v>
          </cell>
          <cell r="DP161">
            <v>0</v>
          </cell>
          <cell r="DQ161">
            <v>33984</v>
          </cell>
          <cell r="DR161">
            <v>0</v>
          </cell>
          <cell r="DT161">
            <v>0</v>
          </cell>
          <cell r="DU161">
            <v>0</v>
          </cell>
          <cell r="DV161">
            <v>0</v>
          </cell>
          <cell r="DW161">
            <v>0</v>
          </cell>
          <cell r="EA161">
            <v>0</v>
          </cell>
          <cell r="EB161">
            <v>33072</v>
          </cell>
          <cell r="EC161">
            <v>0</v>
          </cell>
          <cell r="ED161">
            <v>399288</v>
          </cell>
          <cell r="EF161">
            <v>113</v>
          </cell>
          <cell r="EG161">
            <v>3533.5221238938052</v>
          </cell>
          <cell r="EH161" t="str">
            <v>No Variation Applied</v>
          </cell>
          <cell r="EI161">
            <v>1000</v>
          </cell>
          <cell r="EJ161">
            <v>0</v>
          </cell>
          <cell r="EK161">
            <v>0</v>
          </cell>
          <cell r="EL161">
            <v>4926</v>
          </cell>
        </row>
        <row r="162">
          <cell r="C162" t="str">
            <v>Nailsworth Church of England Primary School</v>
          </cell>
          <cell r="D162">
            <v>3052</v>
          </cell>
          <cell r="F162" t="str">
            <v/>
          </cell>
          <cell r="G162">
            <v>0</v>
          </cell>
          <cell r="L162">
            <v>0</v>
          </cell>
          <cell r="M162">
            <v>0</v>
          </cell>
          <cell r="N162">
            <v>0</v>
          </cell>
          <cell r="S162">
            <v>0</v>
          </cell>
          <cell r="T162">
            <v>0</v>
          </cell>
          <cell r="X162">
            <v>30</v>
          </cell>
          <cell r="Y162">
            <v>19</v>
          </cell>
          <cell r="Z162">
            <v>25</v>
          </cell>
          <cell r="AA162">
            <v>27</v>
          </cell>
          <cell r="AB162">
            <v>19</v>
          </cell>
          <cell r="AC162">
            <v>17</v>
          </cell>
          <cell r="AD162">
            <v>31</v>
          </cell>
          <cell r="AK162">
            <v>469470</v>
          </cell>
          <cell r="AL162">
            <v>168</v>
          </cell>
          <cell r="BM162">
            <v>0</v>
          </cell>
          <cell r="BU162">
            <v>0</v>
          </cell>
          <cell r="BZ162">
            <v>0</v>
          </cell>
          <cell r="CA162">
            <v>0</v>
          </cell>
          <cell r="CH162">
            <v>0</v>
          </cell>
          <cell r="CI162">
            <v>0</v>
          </cell>
          <cell r="CJ162">
            <v>0</v>
          </cell>
          <cell r="CK162">
            <v>0</v>
          </cell>
          <cell r="CL162">
            <v>0</v>
          </cell>
          <cell r="CM162">
            <v>69552</v>
          </cell>
          <cell r="CN162">
            <v>3600</v>
          </cell>
          <cell r="CO162">
            <v>3360</v>
          </cell>
          <cell r="CP162">
            <v>0</v>
          </cell>
          <cell r="CQ162">
            <v>0</v>
          </cell>
          <cell r="CR162">
            <v>76512</v>
          </cell>
          <cell r="CS162">
            <v>0</v>
          </cell>
          <cell r="CU162">
            <v>0</v>
          </cell>
          <cell r="CX162">
            <v>0</v>
          </cell>
          <cell r="CY162">
            <v>10880</v>
          </cell>
          <cell r="DA162">
            <v>10880</v>
          </cell>
          <cell r="DB162">
            <v>21840</v>
          </cell>
          <cell r="DC162">
            <v>9310</v>
          </cell>
          <cell r="DF162">
            <v>31150</v>
          </cell>
          <cell r="DG162">
            <v>0</v>
          </cell>
          <cell r="DH162">
            <v>0</v>
          </cell>
          <cell r="DI162">
            <v>0</v>
          </cell>
          <cell r="DJ162">
            <v>23351</v>
          </cell>
          <cell r="DK162">
            <v>0</v>
          </cell>
          <cell r="DL162">
            <v>9840</v>
          </cell>
          <cell r="DM162">
            <v>0</v>
          </cell>
          <cell r="DN162">
            <v>0</v>
          </cell>
          <cell r="DO162">
            <v>0</v>
          </cell>
          <cell r="DP162">
            <v>0</v>
          </cell>
          <cell r="DQ162">
            <v>33191</v>
          </cell>
          <cell r="DR162">
            <v>0</v>
          </cell>
          <cell r="DT162">
            <v>0</v>
          </cell>
          <cell r="DU162">
            <v>0</v>
          </cell>
          <cell r="DV162">
            <v>0</v>
          </cell>
          <cell r="DW162">
            <v>0</v>
          </cell>
          <cell r="EA162">
            <v>0</v>
          </cell>
          <cell r="EB162">
            <v>0</v>
          </cell>
          <cell r="EC162">
            <v>0</v>
          </cell>
          <cell r="ED162">
            <v>621203</v>
          </cell>
          <cell r="EF162">
            <v>168</v>
          </cell>
          <cell r="EG162">
            <v>3697.6369047619046</v>
          </cell>
          <cell r="EH162" t="str">
            <v>No Variation Applied</v>
          </cell>
          <cell r="EI162">
            <v>21600</v>
          </cell>
          <cell r="EJ162">
            <v>0</v>
          </cell>
          <cell r="EK162">
            <v>0</v>
          </cell>
          <cell r="EL162">
            <v>76512</v>
          </cell>
        </row>
        <row r="163">
          <cell r="C163" t="str">
            <v>Clearwell Church of England Primary School</v>
          </cell>
          <cell r="D163">
            <v>3053</v>
          </cell>
          <cell r="F163" t="str">
            <v/>
          </cell>
          <cell r="G163">
            <v>0</v>
          </cell>
          <cell r="L163">
            <v>0</v>
          </cell>
          <cell r="M163">
            <v>0</v>
          </cell>
          <cell r="N163">
            <v>0</v>
          </cell>
          <cell r="S163">
            <v>0</v>
          </cell>
          <cell r="T163">
            <v>0</v>
          </cell>
          <cell r="X163">
            <v>10</v>
          </cell>
          <cell r="Y163">
            <v>4</v>
          </cell>
          <cell r="Z163">
            <v>8</v>
          </cell>
          <cell r="AA163">
            <v>11</v>
          </cell>
          <cell r="AB163">
            <v>3</v>
          </cell>
          <cell r="AC163">
            <v>3</v>
          </cell>
          <cell r="AD163">
            <v>9</v>
          </cell>
          <cell r="AK163">
            <v>133950</v>
          </cell>
          <cell r="AL163">
            <v>48</v>
          </cell>
          <cell r="BM163">
            <v>0</v>
          </cell>
          <cell r="BU163">
            <v>0</v>
          </cell>
          <cell r="BZ163">
            <v>0</v>
          </cell>
          <cell r="CA163">
            <v>0</v>
          </cell>
          <cell r="CH163">
            <v>0</v>
          </cell>
          <cell r="CI163">
            <v>0</v>
          </cell>
          <cell r="CJ163">
            <v>0</v>
          </cell>
          <cell r="CK163">
            <v>5427</v>
          </cell>
          <cell r="CL163">
            <v>0</v>
          </cell>
          <cell r="CM163">
            <v>17388</v>
          </cell>
          <cell r="CN163">
            <v>240</v>
          </cell>
          <cell r="CO163">
            <v>1440</v>
          </cell>
          <cell r="CP163">
            <v>1920</v>
          </cell>
          <cell r="CQ163">
            <v>0</v>
          </cell>
          <cell r="CR163">
            <v>26415</v>
          </cell>
          <cell r="CS163">
            <v>0</v>
          </cell>
          <cell r="CU163">
            <v>0</v>
          </cell>
          <cell r="CX163">
            <v>0</v>
          </cell>
          <cell r="CY163">
            <v>2720</v>
          </cell>
          <cell r="DA163">
            <v>2720</v>
          </cell>
          <cell r="DB163">
            <v>7280</v>
          </cell>
          <cell r="DC163">
            <v>2382</v>
          </cell>
          <cell r="DF163">
            <v>9662</v>
          </cell>
          <cell r="DG163">
            <v>0</v>
          </cell>
          <cell r="DH163">
            <v>0</v>
          </cell>
          <cell r="DI163">
            <v>0</v>
          </cell>
          <cell r="DJ163">
            <v>23351</v>
          </cell>
          <cell r="DK163">
            <v>0</v>
          </cell>
          <cell r="DL163">
            <v>2460</v>
          </cell>
          <cell r="DM163">
            <v>26976</v>
          </cell>
          <cell r="DN163">
            <v>0</v>
          </cell>
          <cell r="DO163">
            <v>0</v>
          </cell>
          <cell r="DP163">
            <v>0</v>
          </cell>
          <cell r="DQ163">
            <v>52787</v>
          </cell>
          <cell r="DR163">
            <v>0</v>
          </cell>
          <cell r="DT163">
            <v>0</v>
          </cell>
          <cell r="DU163">
            <v>0</v>
          </cell>
          <cell r="DV163">
            <v>0</v>
          </cell>
          <cell r="DW163">
            <v>0</v>
          </cell>
          <cell r="EA163">
            <v>0</v>
          </cell>
          <cell r="EB163">
            <v>27115</v>
          </cell>
          <cell r="EC163">
            <v>0</v>
          </cell>
          <cell r="ED163">
            <v>252649</v>
          </cell>
          <cell r="EF163">
            <v>48</v>
          </cell>
          <cell r="EG163">
            <v>5263.520833333333</v>
          </cell>
          <cell r="EH163" t="str">
            <v>No Variation Applied</v>
          </cell>
          <cell r="EI163">
            <v>7100</v>
          </cell>
          <cell r="EJ163">
            <v>0</v>
          </cell>
          <cell r="EK163">
            <v>0</v>
          </cell>
          <cell r="EL163">
            <v>26415</v>
          </cell>
        </row>
        <row r="164">
          <cell r="B164" t="str">
            <v>Federated</v>
          </cell>
          <cell r="C164" t="str">
            <v>Redbrook Church of England Primary School</v>
          </cell>
          <cell r="D164">
            <v>3054</v>
          </cell>
          <cell r="F164" t="str">
            <v/>
          </cell>
          <cell r="G164">
            <v>0</v>
          </cell>
          <cell r="L164">
            <v>0</v>
          </cell>
          <cell r="M164">
            <v>0</v>
          </cell>
          <cell r="N164">
            <v>0</v>
          </cell>
          <cell r="S164">
            <v>0</v>
          </cell>
          <cell r="T164">
            <v>0</v>
          </cell>
          <cell r="X164">
            <v>0</v>
          </cell>
          <cell r="Y164">
            <v>0</v>
          </cell>
          <cell r="Z164">
            <v>0</v>
          </cell>
          <cell r="AA164">
            <v>0</v>
          </cell>
          <cell r="AB164">
            <v>0</v>
          </cell>
          <cell r="AC164">
            <v>0</v>
          </cell>
          <cell r="AD164">
            <v>0</v>
          </cell>
          <cell r="AK164">
            <v>0</v>
          </cell>
          <cell r="AL164">
            <v>0</v>
          </cell>
          <cell r="BM164">
            <v>0</v>
          </cell>
          <cell r="BU164">
            <v>0</v>
          </cell>
          <cell r="BZ164">
            <v>0</v>
          </cell>
          <cell r="CA164">
            <v>0</v>
          </cell>
          <cell r="CH164">
            <v>0</v>
          </cell>
          <cell r="CI164">
            <v>0</v>
          </cell>
          <cell r="CJ164">
            <v>0</v>
          </cell>
          <cell r="CK164">
            <v>0</v>
          </cell>
          <cell r="CL164">
            <v>0</v>
          </cell>
          <cell r="CM164">
            <v>0</v>
          </cell>
          <cell r="CN164">
            <v>0</v>
          </cell>
          <cell r="CO164">
            <v>0</v>
          </cell>
          <cell r="CP164">
            <v>0</v>
          </cell>
          <cell r="CQ164">
            <v>0</v>
          </cell>
          <cell r="CR164">
            <v>0</v>
          </cell>
          <cell r="CS164">
            <v>0</v>
          </cell>
          <cell r="CU164">
            <v>0</v>
          </cell>
          <cell r="CX164">
            <v>0</v>
          </cell>
          <cell r="CY164">
            <v>0</v>
          </cell>
          <cell r="DA164">
            <v>0</v>
          </cell>
          <cell r="DB164">
            <v>0</v>
          </cell>
          <cell r="DC164">
            <v>0</v>
          </cell>
          <cell r="DF164">
            <v>0</v>
          </cell>
          <cell r="DG164">
            <v>0</v>
          </cell>
          <cell r="DH164">
            <v>0</v>
          </cell>
          <cell r="DI164">
            <v>0</v>
          </cell>
          <cell r="DJ164">
            <v>0</v>
          </cell>
          <cell r="DK164">
            <v>0</v>
          </cell>
          <cell r="DL164">
            <v>0</v>
          </cell>
          <cell r="DM164">
            <v>0</v>
          </cell>
          <cell r="DN164">
            <v>0</v>
          </cell>
          <cell r="DO164">
            <v>0</v>
          </cell>
          <cell r="DP164">
            <v>0</v>
          </cell>
          <cell r="DQ164">
            <v>0</v>
          </cell>
          <cell r="DR164">
            <v>0</v>
          </cell>
          <cell r="DT164">
            <v>0</v>
          </cell>
          <cell r="DU164">
            <v>0</v>
          </cell>
          <cell r="DV164">
            <v>0</v>
          </cell>
          <cell r="DW164">
            <v>0</v>
          </cell>
          <cell r="EA164">
            <v>0</v>
          </cell>
          <cell r="EB164">
            <v>0</v>
          </cell>
          <cell r="EC164">
            <v>0</v>
          </cell>
          <cell r="ED164">
            <v>0</v>
          </cell>
          <cell r="EF164">
            <v>0</v>
          </cell>
          <cell r="EG164">
            <v>0</v>
          </cell>
          <cell r="EI164">
            <v>0</v>
          </cell>
          <cell r="EJ164">
            <v>0</v>
          </cell>
          <cell r="EK164">
            <v>0</v>
          </cell>
          <cell r="EL164">
            <v>0</v>
          </cell>
        </row>
        <row r="165">
          <cell r="C165" t="str">
            <v>North Cerney Church of England Primary School</v>
          </cell>
          <cell r="D165">
            <v>3055</v>
          </cell>
          <cell r="F165" t="str">
            <v/>
          </cell>
          <cell r="G165">
            <v>0</v>
          </cell>
          <cell r="L165">
            <v>0</v>
          </cell>
          <cell r="M165">
            <v>0</v>
          </cell>
          <cell r="N165">
            <v>0</v>
          </cell>
          <cell r="S165">
            <v>0</v>
          </cell>
          <cell r="T165">
            <v>0</v>
          </cell>
          <cell r="X165">
            <v>8</v>
          </cell>
          <cell r="Y165">
            <v>7</v>
          </cell>
          <cell r="Z165">
            <v>7</v>
          </cell>
          <cell r="AA165">
            <v>6</v>
          </cell>
          <cell r="AB165">
            <v>11</v>
          </cell>
          <cell r="AC165">
            <v>9</v>
          </cell>
          <cell r="AD165">
            <v>2</v>
          </cell>
          <cell r="AK165">
            <v>138809</v>
          </cell>
          <cell r="AL165">
            <v>50</v>
          </cell>
          <cell r="BM165">
            <v>0</v>
          </cell>
          <cell r="BU165">
            <v>0</v>
          </cell>
          <cell r="BZ165">
            <v>0</v>
          </cell>
          <cell r="CA165">
            <v>0</v>
          </cell>
          <cell r="CH165">
            <v>0</v>
          </cell>
          <cell r="CI165">
            <v>0</v>
          </cell>
          <cell r="CJ165">
            <v>0</v>
          </cell>
          <cell r="CK165">
            <v>0</v>
          </cell>
          <cell r="CL165">
            <v>0</v>
          </cell>
          <cell r="CM165">
            <v>14904</v>
          </cell>
          <cell r="CN165">
            <v>1680</v>
          </cell>
          <cell r="CO165">
            <v>960</v>
          </cell>
          <cell r="CP165">
            <v>0</v>
          </cell>
          <cell r="CQ165">
            <v>0</v>
          </cell>
          <cell r="CR165">
            <v>17544</v>
          </cell>
          <cell r="CS165">
            <v>0</v>
          </cell>
          <cell r="CU165">
            <v>0</v>
          </cell>
          <cell r="CX165">
            <v>0</v>
          </cell>
          <cell r="CY165">
            <v>7616</v>
          </cell>
          <cell r="DA165">
            <v>7616</v>
          </cell>
          <cell r="DB165">
            <v>7280</v>
          </cell>
          <cell r="DC165">
            <v>1476</v>
          </cell>
          <cell r="DF165">
            <v>8756</v>
          </cell>
          <cell r="DG165">
            <v>0</v>
          </cell>
          <cell r="DH165">
            <v>0</v>
          </cell>
          <cell r="DI165">
            <v>0</v>
          </cell>
          <cell r="DJ165">
            <v>23351</v>
          </cell>
          <cell r="DK165">
            <v>0</v>
          </cell>
          <cell r="DL165">
            <v>5904</v>
          </cell>
          <cell r="DM165">
            <v>37253</v>
          </cell>
          <cell r="DN165">
            <v>0</v>
          </cell>
          <cell r="DO165">
            <v>0</v>
          </cell>
          <cell r="DP165">
            <v>0</v>
          </cell>
          <cell r="DQ165">
            <v>66508</v>
          </cell>
          <cell r="DR165">
            <v>0</v>
          </cell>
          <cell r="DT165">
            <v>0</v>
          </cell>
          <cell r="DU165">
            <v>1300</v>
          </cell>
          <cell r="DV165">
            <v>25</v>
          </cell>
          <cell r="DW165">
            <v>1325</v>
          </cell>
          <cell r="EA165">
            <v>0</v>
          </cell>
          <cell r="EB165">
            <v>20807</v>
          </cell>
          <cell r="EC165">
            <v>0</v>
          </cell>
          <cell r="ED165">
            <v>261365</v>
          </cell>
          <cell r="EF165">
            <v>50</v>
          </cell>
          <cell r="EG165">
            <v>5227.3</v>
          </cell>
          <cell r="EH165" t="str">
            <v>No Variation Applied</v>
          </cell>
          <cell r="EI165">
            <v>10800</v>
          </cell>
          <cell r="EJ165">
            <v>0</v>
          </cell>
          <cell r="EK165">
            <v>0</v>
          </cell>
          <cell r="EL165">
            <v>17544</v>
          </cell>
        </row>
        <row r="166">
          <cell r="C166" t="str">
            <v>Northleach Church of England Primary School</v>
          </cell>
          <cell r="D166">
            <v>3056</v>
          </cell>
          <cell r="F166" t="str">
            <v/>
          </cell>
          <cell r="G166">
            <v>0</v>
          </cell>
          <cell r="L166">
            <v>0</v>
          </cell>
          <cell r="M166">
            <v>0</v>
          </cell>
          <cell r="N166">
            <v>0</v>
          </cell>
          <cell r="S166">
            <v>0</v>
          </cell>
          <cell r="T166">
            <v>0</v>
          </cell>
          <cell r="X166">
            <v>25</v>
          </cell>
          <cell r="Y166">
            <v>22</v>
          </cell>
          <cell r="Z166">
            <v>28</v>
          </cell>
          <cell r="AA166">
            <v>24</v>
          </cell>
          <cell r="AB166">
            <v>22</v>
          </cell>
          <cell r="AC166">
            <v>20</v>
          </cell>
          <cell r="AD166">
            <v>26</v>
          </cell>
          <cell r="AK166">
            <v>465535</v>
          </cell>
          <cell r="AL166">
            <v>167</v>
          </cell>
          <cell r="BM166">
            <v>0</v>
          </cell>
          <cell r="BU166">
            <v>0</v>
          </cell>
          <cell r="BZ166">
            <v>0</v>
          </cell>
          <cell r="CA166">
            <v>0</v>
          </cell>
          <cell r="CH166">
            <v>0</v>
          </cell>
          <cell r="CI166">
            <v>0</v>
          </cell>
          <cell r="CJ166">
            <v>0</v>
          </cell>
          <cell r="CK166">
            <v>0</v>
          </cell>
          <cell r="CL166">
            <v>0</v>
          </cell>
          <cell r="CM166">
            <v>21114</v>
          </cell>
          <cell r="CN166">
            <v>3120</v>
          </cell>
          <cell r="CO166">
            <v>3360</v>
          </cell>
          <cell r="CP166">
            <v>0</v>
          </cell>
          <cell r="CQ166">
            <v>0</v>
          </cell>
          <cell r="CR166">
            <v>27594</v>
          </cell>
          <cell r="CS166">
            <v>0</v>
          </cell>
          <cell r="CU166">
            <v>0</v>
          </cell>
          <cell r="CX166">
            <v>0</v>
          </cell>
          <cell r="CY166">
            <v>4352</v>
          </cell>
          <cell r="DA166">
            <v>4352</v>
          </cell>
          <cell r="DB166">
            <v>18200</v>
          </cell>
          <cell r="DC166">
            <v>15047</v>
          </cell>
          <cell r="DF166">
            <v>33247</v>
          </cell>
          <cell r="DG166">
            <v>0</v>
          </cell>
          <cell r="DH166">
            <v>0</v>
          </cell>
          <cell r="DI166">
            <v>0</v>
          </cell>
          <cell r="DJ166">
            <v>23351</v>
          </cell>
          <cell r="DK166">
            <v>0</v>
          </cell>
          <cell r="DL166">
            <v>3936</v>
          </cell>
          <cell r="DM166">
            <v>0</v>
          </cell>
          <cell r="DN166">
            <v>0</v>
          </cell>
          <cell r="DO166">
            <v>0</v>
          </cell>
          <cell r="DP166">
            <v>0</v>
          </cell>
          <cell r="DQ166">
            <v>27287</v>
          </cell>
          <cell r="DR166">
            <v>0</v>
          </cell>
          <cell r="DT166">
            <v>0</v>
          </cell>
          <cell r="DU166">
            <v>0</v>
          </cell>
          <cell r="DV166">
            <v>0</v>
          </cell>
          <cell r="DW166">
            <v>0</v>
          </cell>
          <cell r="EA166">
            <v>0</v>
          </cell>
          <cell r="EB166">
            <v>0</v>
          </cell>
          <cell r="EC166">
            <v>0</v>
          </cell>
          <cell r="ED166">
            <v>558015</v>
          </cell>
          <cell r="EF166">
            <v>167</v>
          </cell>
          <cell r="EG166">
            <v>3341.4071856287424</v>
          </cell>
          <cell r="EH166" t="str">
            <v>No Variation Applied</v>
          </cell>
          <cell r="EI166">
            <v>7200</v>
          </cell>
          <cell r="EJ166">
            <v>0</v>
          </cell>
          <cell r="EK166">
            <v>0</v>
          </cell>
          <cell r="EL166">
            <v>27594</v>
          </cell>
        </row>
        <row r="167">
          <cell r="C167" t="str">
            <v>Norton Church of England Primary School</v>
          </cell>
          <cell r="D167">
            <v>3057</v>
          </cell>
          <cell r="F167" t="str">
            <v/>
          </cell>
          <cell r="G167">
            <v>0</v>
          </cell>
          <cell r="L167">
            <v>0</v>
          </cell>
          <cell r="M167">
            <v>0</v>
          </cell>
          <cell r="N167">
            <v>0</v>
          </cell>
          <cell r="S167">
            <v>0</v>
          </cell>
          <cell r="T167">
            <v>0</v>
          </cell>
          <cell r="X167">
            <v>14</v>
          </cell>
          <cell r="Y167">
            <v>15</v>
          </cell>
          <cell r="Z167">
            <v>17</v>
          </cell>
          <cell r="AA167">
            <v>17</v>
          </cell>
          <cell r="AB167">
            <v>14</v>
          </cell>
          <cell r="AC167">
            <v>12</v>
          </cell>
          <cell r="AD167">
            <v>21</v>
          </cell>
          <cell r="AK167">
            <v>306897</v>
          </cell>
          <cell r="AL167">
            <v>110</v>
          </cell>
          <cell r="BM167">
            <v>0</v>
          </cell>
          <cell r="BU167">
            <v>0</v>
          </cell>
          <cell r="BZ167">
            <v>0</v>
          </cell>
          <cell r="CA167">
            <v>0</v>
          </cell>
          <cell r="CH167">
            <v>0</v>
          </cell>
          <cell r="CI167">
            <v>3930</v>
          </cell>
          <cell r="CJ167">
            <v>7800</v>
          </cell>
          <cell r="CK167">
            <v>24195</v>
          </cell>
          <cell r="CL167">
            <v>0</v>
          </cell>
          <cell r="CM167">
            <v>23598</v>
          </cell>
          <cell r="CN167">
            <v>4080</v>
          </cell>
          <cell r="CO167">
            <v>0</v>
          </cell>
          <cell r="CP167">
            <v>960</v>
          </cell>
          <cell r="CQ167">
            <v>0</v>
          </cell>
          <cell r="CR167">
            <v>64563</v>
          </cell>
          <cell r="CS167">
            <v>0</v>
          </cell>
          <cell r="CU167">
            <v>0</v>
          </cell>
          <cell r="CX167">
            <v>0</v>
          </cell>
          <cell r="CY167">
            <v>1088</v>
          </cell>
          <cell r="DA167">
            <v>1088</v>
          </cell>
          <cell r="DB167">
            <v>10920</v>
          </cell>
          <cell r="DC167">
            <v>1905</v>
          </cell>
          <cell r="DF167">
            <v>12825</v>
          </cell>
          <cell r="DG167">
            <v>0</v>
          </cell>
          <cell r="DH167">
            <v>0</v>
          </cell>
          <cell r="DI167">
            <v>0</v>
          </cell>
          <cell r="DJ167">
            <v>23351</v>
          </cell>
          <cell r="DK167">
            <v>0</v>
          </cell>
          <cell r="DL167">
            <v>984</v>
          </cell>
          <cell r="DM167">
            <v>15207</v>
          </cell>
          <cell r="DN167">
            <v>0</v>
          </cell>
          <cell r="DO167">
            <v>0</v>
          </cell>
          <cell r="DP167">
            <v>0</v>
          </cell>
          <cell r="DQ167">
            <v>39542</v>
          </cell>
          <cell r="DR167">
            <v>0</v>
          </cell>
          <cell r="DT167">
            <v>0</v>
          </cell>
          <cell r="DU167">
            <v>0</v>
          </cell>
          <cell r="DV167">
            <v>0</v>
          </cell>
          <cell r="DW167">
            <v>0</v>
          </cell>
          <cell r="EA167">
            <v>0</v>
          </cell>
          <cell r="EB167">
            <v>0</v>
          </cell>
          <cell r="EC167">
            <v>0</v>
          </cell>
          <cell r="ED167">
            <v>424915</v>
          </cell>
          <cell r="EF167">
            <v>110</v>
          </cell>
          <cell r="EG167">
            <v>3862.8636363636365</v>
          </cell>
          <cell r="EH167" t="str">
            <v>No Variation Applied</v>
          </cell>
          <cell r="EI167">
            <v>4200</v>
          </cell>
          <cell r="EJ167">
            <v>0</v>
          </cell>
          <cell r="EK167">
            <v>0</v>
          </cell>
          <cell r="EL167">
            <v>64563</v>
          </cell>
        </row>
        <row r="168">
          <cell r="C168" t="str">
            <v>Pauntley Church of England Primary School</v>
          </cell>
          <cell r="D168">
            <v>3060</v>
          </cell>
          <cell r="F168" t="str">
            <v/>
          </cell>
          <cell r="G168">
            <v>0</v>
          </cell>
          <cell r="L168">
            <v>0</v>
          </cell>
          <cell r="M168">
            <v>0</v>
          </cell>
          <cell r="N168">
            <v>0</v>
          </cell>
          <cell r="S168">
            <v>0</v>
          </cell>
          <cell r="T168">
            <v>0</v>
          </cell>
          <cell r="X168">
            <v>7</v>
          </cell>
          <cell r="Y168">
            <v>4</v>
          </cell>
          <cell r="Z168">
            <v>4</v>
          </cell>
          <cell r="AA168">
            <v>3</v>
          </cell>
          <cell r="AB168">
            <v>3</v>
          </cell>
          <cell r="AC168">
            <v>10</v>
          </cell>
          <cell r="AD168">
            <v>9</v>
          </cell>
          <cell r="AK168">
            <v>113536</v>
          </cell>
          <cell r="AL168">
            <v>40</v>
          </cell>
          <cell r="BM168">
            <v>0</v>
          </cell>
          <cell r="BU168">
            <v>0</v>
          </cell>
          <cell r="BZ168">
            <v>0</v>
          </cell>
          <cell r="CA168">
            <v>0</v>
          </cell>
          <cell r="CH168">
            <v>0</v>
          </cell>
          <cell r="CI168">
            <v>0</v>
          </cell>
          <cell r="CJ168">
            <v>0</v>
          </cell>
          <cell r="CK168">
            <v>0</v>
          </cell>
          <cell r="CL168">
            <v>0</v>
          </cell>
          <cell r="CM168">
            <v>0</v>
          </cell>
          <cell r="CN168">
            <v>1440</v>
          </cell>
          <cell r="CO168">
            <v>0</v>
          </cell>
          <cell r="CP168">
            <v>0</v>
          </cell>
          <cell r="CQ168">
            <v>0</v>
          </cell>
          <cell r="CR168">
            <v>1440</v>
          </cell>
          <cell r="CS168">
            <v>0</v>
          </cell>
          <cell r="CU168">
            <v>0</v>
          </cell>
          <cell r="CX168">
            <v>0</v>
          </cell>
          <cell r="CY168">
            <v>544</v>
          </cell>
          <cell r="DA168">
            <v>544</v>
          </cell>
          <cell r="DB168">
            <v>5408</v>
          </cell>
          <cell r="DC168">
            <v>1549</v>
          </cell>
          <cell r="DF168">
            <v>6957</v>
          </cell>
          <cell r="DG168">
            <v>0</v>
          </cell>
          <cell r="DH168">
            <v>0</v>
          </cell>
          <cell r="DI168">
            <v>0</v>
          </cell>
          <cell r="DJ168">
            <v>23351</v>
          </cell>
          <cell r="DK168">
            <v>0</v>
          </cell>
          <cell r="DL168">
            <v>492</v>
          </cell>
          <cell r="DM168">
            <v>42540</v>
          </cell>
          <cell r="DN168">
            <v>0</v>
          </cell>
          <cell r="DO168">
            <v>0</v>
          </cell>
          <cell r="DP168">
            <v>0</v>
          </cell>
          <cell r="DQ168">
            <v>66383</v>
          </cell>
          <cell r="DR168">
            <v>0</v>
          </cell>
          <cell r="DT168">
            <v>0</v>
          </cell>
          <cell r="DU168">
            <v>0</v>
          </cell>
          <cell r="DV168">
            <v>0</v>
          </cell>
          <cell r="DW168">
            <v>0</v>
          </cell>
          <cell r="EA168">
            <v>0</v>
          </cell>
          <cell r="EB168">
            <v>13067</v>
          </cell>
          <cell r="EC168">
            <v>0</v>
          </cell>
          <cell r="ED168">
            <v>201927</v>
          </cell>
          <cell r="EF168">
            <v>40</v>
          </cell>
          <cell r="EG168">
            <v>5048.1750000000002</v>
          </cell>
          <cell r="EH168" t="str">
            <v>No Variation Applied</v>
          </cell>
          <cell r="EI168">
            <v>600</v>
          </cell>
          <cell r="EJ168">
            <v>0</v>
          </cell>
          <cell r="EK168">
            <v>0</v>
          </cell>
          <cell r="EL168">
            <v>1440</v>
          </cell>
        </row>
        <row r="169">
          <cell r="C169" t="str">
            <v>Randwick Church of England Primary School</v>
          </cell>
          <cell r="D169">
            <v>3063</v>
          </cell>
          <cell r="F169" t="str">
            <v/>
          </cell>
          <cell r="G169">
            <v>0</v>
          </cell>
          <cell r="L169">
            <v>0</v>
          </cell>
          <cell r="M169">
            <v>0</v>
          </cell>
          <cell r="N169">
            <v>0</v>
          </cell>
          <cell r="S169">
            <v>0</v>
          </cell>
          <cell r="T169">
            <v>0</v>
          </cell>
          <cell r="X169">
            <v>7</v>
          </cell>
          <cell r="Y169">
            <v>12</v>
          </cell>
          <cell r="Z169">
            <v>9</v>
          </cell>
          <cell r="AA169">
            <v>14</v>
          </cell>
          <cell r="AB169">
            <v>10</v>
          </cell>
          <cell r="AC169">
            <v>19</v>
          </cell>
          <cell r="AD169">
            <v>9</v>
          </cell>
          <cell r="AK169">
            <v>223651</v>
          </cell>
          <cell r="AL169">
            <v>80</v>
          </cell>
          <cell r="BM169">
            <v>0</v>
          </cell>
          <cell r="BU169">
            <v>0</v>
          </cell>
          <cell r="BZ169">
            <v>0</v>
          </cell>
          <cell r="CA169">
            <v>0</v>
          </cell>
          <cell r="CH169">
            <v>0</v>
          </cell>
          <cell r="CI169">
            <v>1965</v>
          </cell>
          <cell r="CJ169">
            <v>0</v>
          </cell>
          <cell r="CK169">
            <v>16582</v>
          </cell>
          <cell r="CL169">
            <v>0</v>
          </cell>
          <cell r="CM169">
            <v>13662</v>
          </cell>
          <cell r="CN169">
            <v>1200</v>
          </cell>
          <cell r="CO169">
            <v>960</v>
          </cell>
          <cell r="CP169">
            <v>960</v>
          </cell>
          <cell r="CQ169">
            <v>0</v>
          </cell>
          <cell r="CR169">
            <v>35329</v>
          </cell>
          <cell r="CS169">
            <v>0</v>
          </cell>
          <cell r="CU169">
            <v>0</v>
          </cell>
          <cell r="CX169">
            <v>0</v>
          </cell>
          <cell r="CY169">
            <v>1632</v>
          </cell>
          <cell r="DA169">
            <v>1632</v>
          </cell>
          <cell r="DB169">
            <v>8736</v>
          </cell>
          <cell r="DC169">
            <v>2834</v>
          </cell>
          <cell r="DF169">
            <v>11570</v>
          </cell>
          <cell r="DG169">
            <v>0</v>
          </cell>
          <cell r="DH169">
            <v>0</v>
          </cell>
          <cell r="DI169">
            <v>0</v>
          </cell>
          <cell r="DJ169">
            <v>23351</v>
          </cell>
          <cell r="DK169">
            <v>0</v>
          </cell>
          <cell r="DL169">
            <v>1476</v>
          </cell>
          <cell r="DM169">
            <v>16635</v>
          </cell>
          <cell r="DN169">
            <v>0</v>
          </cell>
          <cell r="DO169">
            <v>0</v>
          </cell>
          <cell r="DP169">
            <v>0</v>
          </cell>
          <cell r="DQ169">
            <v>41462</v>
          </cell>
          <cell r="DR169">
            <v>0</v>
          </cell>
          <cell r="DT169">
            <v>0</v>
          </cell>
          <cell r="DU169">
            <v>0</v>
          </cell>
          <cell r="DV169">
            <v>0</v>
          </cell>
          <cell r="DW169">
            <v>0</v>
          </cell>
          <cell r="EA169">
            <v>0</v>
          </cell>
          <cell r="EB169">
            <v>11510</v>
          </cell>
          <cell r="EC169">
            <v>0</v>
          </cell>
          <cell r="ED169">
            <v>325154</v>
          </cell>
          <cell r="EF169">
            <v>80</v>
          </cell>
          <cell r="EG169">
            <v>4064.4250000000002</v>
          </cell>
          <cell r="EH169" t="str">
            <v>No Variation Applied</v>
          </cell>
          <cell r="EI169">
            <v>1800</v>
          </cell>
          <cell r="EJ169">
            <v>0</v>
          </cell>
          <cell r="EK169">
            <v>0</v>
          </cell>
          <cell r="EL169">
            <v>35329</v>
          </cell>
        </row>
        <row r="170">
          <cell r="C170" t="str">
            <v>Ruardean Church of England Primary School</v>
          </cell>
          <cell r="D170">
            <v>3065</v>
          </cell>
          <cell r="F170" t="str">
            <v/>
          </cell>
          <cell r="G170">
            <v>0</v>
          </cell>
          <cell r="L170">
            <v>0</v>
          </cell>
          <cell r="M170">
            <v>0</v>
          </cell>
          <cell r="N170">
            <v>0</v>
          </cell>
          <cell r="S170">
            <v>0</v>
          </cell>
          <cell r="T170">
            <v>0</v>
          </cell>
          <cell r="X170">
            <v>13</v>
          </cell>
          <cell r="Y170">
            <v>18</v>
          </cell>
          <cell r="Z170">
            <v>11</v>
          </cell>
          <cell r="AA170">
            <v>18</v>
          </cell>
          <cell r="AB170">
            <v>16</v>
          </cell>
          <cell r="AC170">
            <v>11</v>
          </cell>
          <cell r="AD170">
            <v>18</v>
          </cell>
          <cell r="AK170">
            <v>292304</v>
          </cell>
          <cell r="AL170">
            <v>105</v>
          </cell>
          <cell r="BM170">
            <v>0</v>
          </cell>
          <cell r="BU170">
            <v>0</v>
          </cell>
          <cell r="BZ170">
            <v>0</v>
          </cell>
          <cell r="CA170">
            <v>0</v>
          </cell>
          <cell r="CH170">
            <v>0</v>
          </cell>
          <cell r="CI170">
            <v>1801</v>
          </cell>
          <cell r="CJ170">
            <v>0</v>
          </cell>
          <cell r="CK170">
            <v>12086</v>
          </cell>
          <cell r="CL170">
            <v>0</v>
          </cell>
          <cell r="CM170">
            <v>31050</v>
          </cell>
          <cell r="CN170">
            <v>2880</v>
          </cell>
          <cell r="CO170">
            <v>2400</v>
          </cell>
          <cell r="CP170">
            <v>2880</v>
          </cell>
          <cell r="CQ170">
            <v>0</v>
          </cell>
          <cell r="CR170">
            <v>53097</v>
          </cell>
          <cell r="CS170">
            <v>122321</v>
          </cell>
          <cell r="CU170">
            <v>122321</v>
          </cell>
          <cell r="CX170">
            <v>0</v>
          </cell>
          <cell r="CY170">
            <v>5440</v>
          </cell>
          <cell r="DA170">
            <v>5440</v>
          </cell>
          <cell r="DB170">
            <v>10920</v>
          </cell>
          <cell r="DC170">
            <v>4005</v>
          </cell>
          <cell r="DF170">
            <v>14925</v>
          </cell>
          <cell r="DG170">
            <v>0</v>
          </cell>
          <cell r="DH170">
            <v>0</v>
          </cell>
          <cell r="DI170">
            <v>0</v>
          </cell>
          <cell r="DJ170">
            <v>23351</v>
          </cell>
          <cell r="DK170">
            <v>0</v>
          </cell>
          <cell r="DL170">
            <v>2952</v>
          </cell>
          <cell r="DM170">
            <v>22734</v>
          </cell>
          <cell r="DN170">
            <v>0</v>
          </cell>
          <cell r="DO170">
            <v>0</v>
          </cell>
          <cell r="DP170">
            <v>0</v>
          </cell>
          <cell r="DQ170">
            <v>49037</v>
          </cell>
          <cell r="DR170">
            <v>0</v>
          </cell>
          <cell r="DT170">
            <v>0</v>
          </cell>
          <cell r="DU170">
            <v>0</v>
          </cell>
          <cell r="DV170">
            <v>0</v>
          </cell>
          <cell r="DW170">
            <v>0</v>
          </cell>
          <cell r="EA170">
            <v>0</v>
          </cell>
          <cell r="EB170">
            <v>0</v>
          </cell>
          <cell r="EC170">
            <v>0</v>
          </cell>
          <cell r="ED170">
            <v>537124</v>
          </cell>
          <cell r="EF170">
            <v>105</v>
          </cell>
          <cell r="EG170">
            <v>5115.4666666666662</v>
          </cell>
          <cell r="EH170" t="str">
            <v>No Variation Applied</v>
          </cell>
          <cell r="EI170">
            <v>7200</v>
          </cell>
          <cell r="EJ170">
            <v>0</v>
          </cell>
          <cell r="EK170">
            <v>0</v>
          </cell>
          <cell r="EL170">
            <v>53097</v>
          </cell>
        </row>
        <row r="171">
          <cell r="C171" t="str">
            <v>Sherborne Church of England Primary School</v>
          </cell>
          <cell r="D171">
            <v>3067</v>
          </cell>
          <cell r="F171" t="str">
            <v/>
          </cell>
          <cell r="G171">
            <v>0</v>
          </cell>
          <cell r="L171">
            <v>0</v>
          </cell>
          <cell r="M171">
            <v>0</v>
          </cell>
          <cell r="N171">
            <v>0</v>
          </cell>
          <cell r="S171">
            <v>0</v>
          </cell>
          <cell r="T171">
            <v>0</v>
          </cell>
          <cell r="X171">
            <v>5</v>
          </cell>
          <cell r="Y171">
            <v>9</v>
          </cell>
          <cell r="Z171">
            <v>6</v>
          </cell>
          <cell r="AA171">
            <v>10</v>
          </cell>
          <cell r="AB171">
            <v>4</v>
          </cell>
          <cell r="AC171">
            <v>3</v>
          </cell>
          <cell r="AD171">
            <v>11</v>
          </cell>
          <cell r="AK171">
            <v>133655</v>
          </cell>
          <cell r="AL171">
            <v>48</v>
          </cell>
          <cell r="BM171">
            <v>0</v>
          </cell>
          <cell r="BU171">
            <v>0</v>
          </cell>
          <cell r="BZ171">
            <v>0</v>
          </cell>
          <cell r="CA171">
            <v>0</v>
          </cell>
          <cell r="CH171">
            <v>0</v>
          </cell>
          <cell r="CI171">
            <v>0</v>
          </cell>
          <cell r="CJ171">
            <v>0</v>
          </cell>
          <cell r="CK171">
            <v>5126</v>
          </cell>
          <cell r="CL171">
            <v>0</v>
          </cell>
          <cell r="CM171">
            <v>13662</v>
          </cell>
          <cell r="CN171">
            <v>1440</v>
          </cell>
          <cell r="CO171">
            <v>960</v>
          </cell>
          <cell r="CP171">
            <v>960</v>
          </cell>
          <cell r="CQ171">
            <v>0</v>
          </cell>
          <cell r="CR171">
            <v>22148</v>
          </cell>
          <cell r="CS171">
            <v>0</v>
          </cell>
          <cell r="CU171">
            <v>0</v>
          </cell>
          <cell r="CX171">
            <v>0</v>
          </cell>
          <cell r="CY171">
            <v>2720</v>
          </cell>
          <cell r="DA171">
            <v>2720</v>
          </cell>
          <cell r="DB171">
            <v>5824</v>
          </cell>
          <cell r="DC171">
            <v>2149</v>
          </cell>
          <cell r="DF171">
            <v>7973</v>
          </cell>
          <cell r="DG171">
            <v>0</v>
          </cell>
          <cell r="DH171">
            <v>0</v>
          </cell>
          <cell r="DI171">
            <v>0</v>
          </cell>
          <cell r="DJ171">
            <v>23351</v>
          </cell>
          <cell r="DK171">
            <v>0</v>
          </cell>
          <cell r="DL171">
            <v>1968</v>
          </cell>
          <cell r="DM171">
            <v>27919</v>
          </cell>
          <cell r="DN171">
            <v>0</v>
          </cell>
          <cell r="DO171">
            <v>0</v>
          </cell>
          <cell r="DP171">
            <v>0</v>
          </cell>
          <cell r="DQ171">
            <v>53238</v>
          </cell>
          <cell r="DR171">
            <v>0</v>
          </cell>
          <cell r="DT171">
            <v>0</v>
          </cell>
          <cell r="DU171">
            <v>0</v>
          </cell>
          <cell r="DV171">
            <v>0</v>
          </cell>
          <cell r="DW171">
            <v>0</v>
          </cell>
          <cell r="EA171">
            <v>0</v>
          </cell>
          <cell r="EB171">
            <v>18587</v>
          </cell>
          <cell r="EC171">
            <v>0</v>
          </cell>
          <cell r="ED171">
            <v>238321</v>
          </cell>
          <cell r="EF171">
            <v>48</v>
          </cell>
          <cell r="EG171">
            <v>4965.020833333333</v>
          </cell>
          <cell r="EH171" t="str">
            <v>No Variation Applied</v>
          </cell>
          <cell r="EI171">
            <v>4200</v>
          </cell>
          <cell r="EJ171">
            <v>0</v>
          </cell>
          <cell r="EK171">
            <v>0</v>
          </cell>
          <cell r="EL171">
            <v>22148</v>
          </cell>
        </row>
        <row r="172">
          <cell r="C172" t="str">
            <v>Shurdington Church of England Primary School</v>
          </cell>
          <cell r="D172">
            <v>3068</v>
          </cell>
          <cell r="F172" t="str">
            <v/>
          </cell>
          <cell r="G172">
            <v>0</v>
          </cell>
          <cell r="L172">
            <v>0</v>
          </cell>
          <cell r="M172">
            <v>0</v>
          </cell>
          <cell r="N172">
            <v>0</v>
          </cell>
          <cell r="S172">
            <v>0</v>
          </cell>
          <cell r="T172">
            <v>0</v>
          </cell>
          <cell r="X172">
            <v>12</v>
          </cell>
          <cell r="Y172">
            <v>16</v>
          </cell>
          <cell r="Z172">
            <v>14</v>
          </cell>
          <cell r="AA172">
            <v>15</v>
          </cell>
          <cell r="AB172">
            <v>16</v>
          </cell>
          <cell r="AC172">
            <v>13</v>
          </cell>
          <cell r="AD172">
            <v>9</v>
          </cell>
          <cell r="AK172">
            <v>263506</v>
          </cell>
          <cell r="AL172">
            <v>95</v>
          </cell>
          <cell r="BM172">
            <v>0</v>
          </cell>
          <cell r="BU172">
            <v>0</v>
          </cell>
          <cell r="BZ172">
            <v>0</v>
          </cell>
          <cell r="CA172">
            <v>0</v>
          </cell>
          <cell r="CH172">
            <v>0</v>
          </cell>
          <cell r="CI172">
            <v>0</v>
          </cell>
          <cell r="CJ172">
            <v>0</v>
          </cell>
          <cell r="CK172">
            <v>4824</v>
          </cell>
          <cell r="CL172">
            <v>0</v>
          </cell>
          <cell r="CM172">
            <v>33534</v>
          </cell>
          <cell r="CN172">
            <v>3120</v>
          </cell>
          <cell r="CO172">
            <v>480</v>
          </cell>
          <cell r="CP172">
            <v>960</v>
          </cell>
          <cell r="CQ172">
            <v>0</v>
          </cell>
          <cell r="CR172">
            <v>42918</v>
          </cell>
          <cell r="CS172">
            <v>0</v>
          </cell>
          <cell r="CU172">
            <v>0</v>
          </cell>
          <cell r="CX172">
            <v>0</v>
          </cell>
          <cell r="CY172">
            <v>8160</v>
          </cell>
          <cell r="DA172">
            <v>8160</v>
          </cell>
          <cell r="DB172">
            <v>10920</v>
          </cell>
          <cell r="DC172">
            <v>2691</v>
          </cell>
          <cell r="DF172">
            <v>13611</v>
          </cell>
          <cell r="DG172">
            <v>0</v>
          </cell>
          <cell r="DH172">
            <v>0</v>
          </cell>
          <cell r="DI172">
            <v>0</v>
          </cell>
          <cell r="DJ172">
            <v>23351</v>
          </cell>
          <cell r="DK172">
            <v>0</v>
          </cell>
          <cell r="DL172">
            <v>4428</v>
          </cell>
          <cell r="DM172">
            <v>13553</v>
          </cell>
          <cell r="DN172">
            <v>0</v>
          </cell>
          <cell r="DO172">
            <v>0</v>
          </cell>
          <cell r="DP172">
            <v>0</v>
          </cell>
          <cell r="DQ172">
            <v>41332</v>
          </cell>
          <cell r="DR172">
            <v>0</v>
          </cell>
          <cell r="DT172">
            <v>0</v>
          </cell>
          <cell r="DU172">
            <v>0</v>
          </cell>
          <cell r="DV172">
            <v>0</v>
          </cell>
          <cell r="DW172">
            <v>0</v>
          </cell>
          <cell r="EA172">
            <v>0</v>
          </cell>
          <cell r="EB172">
            <v>14769</v>
          </cell>
          <cell r="EC172">
            <v>0</v>
          </cell>
          <cell r="ED172">
            <v>384296</v>
          </cell>
          <cell r="EF172">
            <v>95</v>
          </cell>
          <cell r="EG172">
            <v>4045.2210526315789</v>
          </cell>
          <cell r="EH172" t="str">
            <v>No Variation Applied</v>
          </cell>
          <cell r="EI172">
            <v>13800</v>
          </cell>
          <cell r="EJ172">
            <v>0</v>
          </cell>
          <cell r="EK172">
            <v>0</v>
          </cell>
          <cell r="EL172">
            <v>42918</v>
          </cell>
        </row>
        <row r="173">
          <cell r="C173" t="str">
            <v>Ann Edwards Church of England Primary School</v>
          </cell>
          <cell r="D173">
            <v>3069</v>
          </cell>
          <cell r="F173" t="str">
            <v/>
          </cell>
          <cell r="G173">
            <v>0</v>
          </cell>
          <cell r="L173">
            <v>0</v>
          </cell>
          <cell r="M173">
            <v>0</v>
          </cell>
          <cell r="N173">
            <v>0</v>
          </cell>
          <cell r="S173">
            <v>0</v>
          </cell>
          <cell r="T173">
            <v>0</v>
          </cell>
          <cell r="X173">
            <v>33</v>
          </cell>
          <cell r="Y173">
            <v>34</v>
          </cell>
          <cell r="Z173">
            <v>40</v>
          </cell>
          <cell r="AA173">
            <v>27</v>
          </cell>
          <cell r="AB173">
            <v>41</v>
          </cell>
          <cell r="AC173">
            <v>37</v>
          </cell>
          <cell r="AD173">
            <v>32</v>
          </cell>
          <cell r="AK173">
            <v>680064</v>
          </cell>
          <cell r="AL173">
            <v>244</v>
          </cell>
          <cell r="BM173">
            <v>0</v>
          </cell>
          <cell r="BU173">
            <v>0</v>
          </cell>
          <cell r="BZ173">
            <v>0</v>
          </cell>
          <cell r="CA173">
            <v>0</v>
          </cell>
          <cell r="CH173">
            <v>0</v>
          </cell>
          <cell r="CI173">
            <v>4912</v>
          </cell>
          <cell r="CJ173">
            <v>12000</v>
          </cell>
          <cell r="CK173">
            <v>33316</v>
          </cell>
          <cell r="CL173">
            <v>0</v>
          </cell>
          <cell r="CM173">
            <v>50922</v>
          </cell>
          <cell r="CN173">
            <v>7680</v>
          </cell>
          <cell r="CO173">
            <v>1440</v>
          </cell>
          <cell r="CP173">
            <v>1920</v>
          </cell>
          <cell r="CQ173">
            <v>0</v>
          </cell>
          <cell r="CR173">
            <v>112190</v>
          </cell>
          <cell r="CS173">
            <v>0</v>
          </cell>
          <cell r="CU173">
            <v>0</v>
          </cell>
          <cell r="CX173">
            <v>0</v>
          </cell>
          <cell r="CY173">
            <v>6528</v>
          </cell>
          <cell r="DA173">
            <v>6528</v>
          </cell>
          <cell r="DB173">
            <v>32760</v>
          </cell>
          <cell r="DC173">
            <v>16671</v>
          </cell>
          <cell r="DF173">
            <v>49431</v>
          </cell>
          <cell r="DG173">
            <v>0</v>
          </cell>
          <cell r="DH173">
            <v>0</v>
          </cell>
          <cell r="DI173">
            <v>0</v>
          </cell>
          <cell r="DJ173">
            <v>23351</v>
          </cell>
          <cell r="DK173">
            <v>0</v>
          </cell>
          <cell r="DL173">
            <v>5412</v>
          </cell>
          <cell r="DM173">
            <v>0</v>
          </cell>
          <cell r="DN173">
            <v>10864</v>
          </cell>
          <cell r="DO173">
            <v>0</v>
          </cell>
          <cell r="DP173">
            <v>0</v>
          </cell>
          <cell r="DQ173">
            <v>39627</v>
          </cell>
          <cell r="DR173">
            <v>0</v>
          </cell>
          <cell r="DT173">
            <v>0</v>
          </cell>
          <cell r="DU173">
            <v>0</v>
          </cell>
          <cell r="DV173">
            <v>0</v>
          </cell>
          <cell r="DW173">
            <v>0</v>
          </cell>
          <cell r="EA173">
            <v>0</v>
          </cell>
          <cell r="EB173">
            <v>350</v>
          </cell>
          <cell r="EC173">
            <v>0</v>
          </cell>
          <cell r="ED173">
            <v>888190</v>
          </cell>
          <cell r="EF173">
            <v>244</v>
          </cell>
          <cell r="EG173">
            <v>3640.122950819672</v>
          </cell>
          <cell r="EH173" t="str">
            <v>No Variation Applied</v>
          </cell>
          <cell r="EI173">
            <v>29600</v>
          </cell>
          <cell r="EJ173">
            <v>0</v>
          </cell>
          <cell r="EK173">
            <v>0</v>
          </cell>
          <cell r="EL173">
            <v>112190</v>
          </cell>
        </row>
        <row r="174">
          <cell r="C174" t="str">
            <v>Southrop Church of England Primary School</v>
          </cell>
          <cell r="D174">
            <v>3070</v>
          </cell>
          <cell r="F174" t="str">
            <v/>
          </cell>
          <cell r="G174">
            <v>0</v>
          </cell>
          <cell r="L174">
            <v>0</v>
          </cell>
          <cell r="M174">
            <v>0</v>
          </cell>
          <cell r="N174">
            <v>0</v>
          </cell>
          <cell r="S174">
            <v>0</v>
          </cell>
          <cell r="T174">
            <v>0</v>
          </cell>
          <cell r="X174">
            <v>6</v>
          </cell>
          <cell r="Y174">
            <v>5</v>
          </cell>
          <cell r="Z174">
            <v>7</v>
          </cell>
          <cell r="AA174">
            <v>8</v>
          </cell>
          <cell r="AB174">
            <v>8</v>
          </cell>
          <cell r="AC174">
            <v>3</v>
          </cell>
          <cell r="AD174">
            <v>12</v>
          </cell>
          <cell r="AK174">
            <v>136743</v>
          </cell>
          <cell r="AL174">
            <v>49</v>
          </cell>
          <cell r="BM174">
            <v>0</v>
          </cell>
          <cell r="BU174">
            <v>0</v>
          </cell>
          <cell r="BZ174">
            <v>0</v>
          </cell>
          <cell r="CA174">
            <v>0</v>
          </cell>
          <cell r="CH174">
            <v>0</v>
          </cell>
          <cell r="CI174">
            <v>1965</v>
          </cell>
          <cell r="CJ174">
            <v>0</v>
          </cell>
          <cell r="CK174">
            <v>3015</v>
          </cell>
          <cell r="CL174">
            <v>0</v>
          </cell>
          <cell r="CM174">
            <v>7452</v>
          </cell>
          <cell r="CN174">
            <v>240</v>
          </cell>
          <cell r="CO174">
            <v>960</v>
          </cell>
          <cell r="CP174">
            <v>960</v>
          </cell>
          <cell r="CQ174">
            <v>0</v>
          </cell>
          <cell r="CR174">
            <v>14592</v>
          </cell>
          <cell r="CS174">
            <v>0</v>
          </cell>
          <cell r="CU174">
            <v>0</v>
          </cell>
          <cell r="CX174">
            <v>0</v>
          </cell>
          <cell r="CY174">
            <v>2720</v>
          </cell>
          <cell r="DA174">
            <v>2720</v>
          </cell>
          <cell r="DB174">
            <v>5824</v>
          </cell>
          <cell r="DC174">
            <v>1494</v>
          </cell>
          <cell r="DF174">
            <v>7318</v>
          </cell>
          <cell r="DG174">
            <v>0</v>
          </cell>
          <cell r="DH174">
            <v>0</v>
          </cell>
          <cell r="DI174">
            <v>0</v>
          </cell>
          <cell r="DJ174">
            <v>23351</v>
          </cell>
          <cell r="DK174">
            <v>0</v>
          </cell>
          <cell r="DL174">
            <v>2460</v>
          </cell>
          <cell r="DM174">
            <v>26017</v>
          </cell>
          <cell r="DN174">
            <v>0</v>
          </cell>
          <cell r="DO174">
            <v>0</v>
          </cell>
          <cell r="DP174">
            <v>0</v>
          </cell>
          <cell r="DQ174">
            <v>51828</v>
          </cell>
          <cell r="DR174">
            <v>0</v>
          </cell>
          <cell r="DT174">
            <v>0</v>
          </cell>
          <cell r="DU174">
            <v>0</v>
          </cell>
          <cell r="DV174">
            <v>0</v>
          </cell>
          <cell r="DW174">
            <v>0</v>
          </cell>
          <cell r="EA174">
            <v>0</v>
          </cell>
          <cell r="EB174">
            <v>17624</v>
          </cell>
          <cell r="EC174">
            <v>0</v>
          </cell>
          <cell r="ED174">
            <v>230825</v>
          </cell>
          <cell r="EF174">
            <v>49</v>
          </cell>
          <cell r="EG174">
            <v>4710.7142857142853</v>
          </cell>
          <cell r="EH174" t="str">
            <v>No Variation Applied</v>
          </cell>
          <cell r="EI174">
            <v>4350</v>
          </cell>
          <cell r="EJ174">
            <v>0</v>
          </cell>
          <cell r="EK174">
            <v>0</v>
          </cell>
          <cell r="EL174">
            <v>14592</v>
          </cell>
        </row>
        <row r="175">
          <cell r="C175" t="str">
            <v>Swell Church of England Primary School</v>
          </cell>
          <cell r="D175">
            <v>3071</v>
          </cell>
          <cell r="F175" t="str">
            <v/>
          </cell>
          <cell r="G175">
            <v>0</v>
          </cell>
          <cell r="L175">
            <v>0</v>
          </cell>
          <cell r="M175">
            <v>0</v>
          </cell>
          <cell r="N175">
            <v>0</v>
          </cell>
          <cell r="S175">
            <v>0</v>
          </cell>
          <cell r="T175">
            <v>0</v>
          </cell>
          <cell r="X175">
            <v>8</v>
          </cell>
          <cell r="Y175">
            <v>6</v>
          </cell>
          <cell r="Z175">
            <v>4</v>
          </cell>
          <cell r="AA175">
            <v>4</v>
          </cell>
          <cell r="AB175">
            <v>5</v>
          </cell>
          <cell r="AC175">
            <v>6</v>
          </cell>
          <cell r="AD175">
            <v>1</v>
          </cell>
          <cell r="AK175">
            <v>94669</v>
          </cell>
          <cell r="AL175">
            <v>34</v>
          </cell>
          <cell r="BM175">
            <v>0</v>
          </cell>
          <cell r="BU175">
            <v>0</v>
          </cell>
          <cell r="BZ175">
            <v>0</v>
          </cell>
          <cell r="CA175">
            <v>0</v>
          </cell>
          <cell r="CH175">
            <v>0</v>
          </cell>
          <cell r="CI175">
            <v>0</v>
          </cell>
          <cell r="CJ175">
            <v>0</v>
          </cell>
          <cell r="CK175">
            <v>0</v>
          </cell>
          <cell r="CL175">
            <v>0</v>
          </cell>
          <cell r="CM175">
            <v>0</v>
          </cell>
          <cell r="CN175">
            <v>480</v>
          </cell>
          <cell r="CO175">
            <v>0</v>
          </cell>
          <cell r="CP175">
            <v>0</v>
          </cell>
          <cell r="CQ175">
            <v>0</v>
          </cell>
          <cell r="CR175">
            <v>480</v>
          </cell>
          <cell r="CS175">
            <v>0</v>
          </cell>
          <cell r="CU175">
            <v>0</v>
          </cell>
          <cell r="CX175">
            <v>0</v>
          </cell>
          <cell r="CY175">
            <v>0</v>
          </cell>
          <cell r="DA175">
            <v>0</v>
          </cell>
          <cell r="DB175">
            <v>5824</v>
          </cell>
          <cell r="DC175">
            <v>988</v>
          </cell>
          <cell r="DF175">
            <v>6812</v>
          </cell>
          <cell r="DG175">
            <v>0</v>
          </cell>
          <cell r="DH175">
            <v>0</v>
          </cell>
          <cell r="DI175">
            <v>0</v>
          </cell>
          <cell r="DJ175">
            <v>23351</v>
          </cell>
          <cell r="DK175">
            <v>0</v>
          </cell>
          <cell r="DL175">
            <v>0</v>
          </cell>
          <cell r="DM175">
            <v>39008</v>
          </cell>
          <cell r="DN175">
            <v>0</v>
          </cell>
          <cell r="DO175">
            <v>0</v>
          </cell>
          <cell r="DP175">
            <v>0</v>
          </cell>
          <cell r="DQ175">
            <v>62359</v>
          </cell>
          <cell r="DR175">
            <v>0</v>
          </cell>
          <cell r="DT175">
            <v>0</v>
          </cell>
          <cell r="DU175">
            <v>0</v>
          </cell>
          <cell r="DV175">
            <v>0</v>
          </cell>
          <cell r="DW175">
            <v>0</v>
          </cell>
          <cell r="EA175">
            <v>0</v>
          </cell>
          <cell r="EB175">
            <v>16771</v>
          </cell>
          <cell r="EC175">
            <v>0</v>
          </cell>
          <cell r="ED175">
            <v>181091</v>
          </cell>
          <cell r="EF175">
            <v>34</v>
          </cell>
          <cell r="EG175">
            <v>5326.2058823529414</v>
          </cell>
          <cell r="EH175" t="str">
            <v>No Variation Applied</v>
          </cell>
          <cell r="EI175">
            <v>0</v>
          </cell>
          <cell r="EJ175">
            <v>0</v>
          </cell>
          <cell r="EK175">
            <v>0</v>
          </cell>
          <cell r="EL175">
            <v>480</v>
          </cell>
        </row>
        <row r="176">
          <cell r="C176" t="str">
            <v>Temple Guiting Church of England School</v>
          </cell>
          <cell r="D176">
            <v>3072</v>
          </cell>
          <cell r="F176" t="str">
            <v/>
          </cell>
          <cell r="G176">
            <v>0</v>
          </cell>
          <cell r="L176">
            <v>0</v>
          </cell>
          <cell r="M176">
            <v>0</v>
          </cell>
          <cell r="N176">
            <v>0</v>
          </cell>
          <cell r="S176">
            <v>0</v>
          </cell>
          <cell r="T176">
            <v>0</v>
          </cell>
          <cell r="X176">
            <v>15</v>
          </cell>
          <cell r="Y176">
            <v>10</v>
          </cell>
          <cell r="Z176">
            <v>15</v>
          </cell>
          <cell r="AA176">
            <v>11</v>
          </cell>
          <cell r="AB176">
            <v>10</v>
          </cell>
          <cell r="AC176">
            <v>10</v>
          </cell>
          <cell r="AD176">
            <v>12</v>
          </cell>
          <cell r="AK176">
            <v>231565</v>
          </cell>
          <cell r="AL176">
            <v>83</v>
          </cell>
          <cell r="BM176">
            <v>0</v>
          </cell>
          <cell r="BU176">
            <v>0</v>
          </cell>
          <cell r="BZ176">
            <v>0</v>
          </cell>
          <cell r="CA176">
            <v>0</v>
          </cell>
          <cell r="CH176">
            <v>0</v>
          </cell>
          <cell r="CI176">
            <v>1801</v>
          </cell>
          <cell r="CJ176">
            <v>0</v>
          </cell>
          <cell r="CK176">
            <v>6532</v>
          </cell>
          <cell r="CL176">
            <v>0</v>
          </cell>
          <cell r="CM176">
            <v>9936</v>
          </cell>
          <cell r="CN176">
            <v>2640</v>
          </cell>
          <cell r="CO176">
            <v>0</v>
          </cell>
          <cell r="CP176">
            <v>960</v>
          </cell>
          <cell r="CQ176">
            <v>0</v>
          </cell>
          <cell r="CR176">
            <v>21869</v>
          </cell>
          <cell r="CS176">
            <v>0</v>
          </cell>
          <cell r="CU176">
            <v>0</v>
          </cell>
          <cell r="CX176">
            <v>0</v>
          </cell>
          <cell r="CY176">
            <v>3264</v>
          </cell>
          <cell r="DA176">
            <v>3264</v>
          </cell>
          <cell r="DB176">
            <v>10920</v>
          </cell>
          <cell r="DC176">
            <v>3637</v>
          </cell>
          <cell r="DF176">
            <v>14557</v>
          </cell>
          <cell r="DG176">
            <v>0</v>
          </cell>
          <cell r="DH176">
            <v>0</v>
          </cell>
          <cell r="DI176">
            <v>0</v>
          </cell>
          <cell r="DJ176">
            <v>23351</v>
          </cell>
          <cell r="DK176">
            <v>0</v>
          </cell>
          <cell r="DL176">
            <v>1968</v>
          </cell>
          <cell r="DM176">
            <v>13619</v>
          </cell>
          <cell r="DN176">
            <v>0</v>
          </cell>
          <cell r="DO176">
            <v>0</v>
          </cell>
          <cell r="DP176">
            <v>0</v>
          </cell>
          <cell r="DQ176">
            <v>38938</v>
          </cell>
          <cell r="DR176">
            <v>0</v>
          </cell>
          <cell r="DT176">
            <v>0</v>
          </cell>
          <cell r="DU176">
            <v>0</v>
          </cell>
          <cell r="DV176">
            <v>0</v>
          </cell>
          <cell r="DW176">
            <v>0</v>
          </cell>
          <cell r="EA176">
            <v>0</v>
          </cell>
          <cell r="EB176">
            <v>3790</v>
          </cell>
          <cell r="EC176">
            <v>0</v>
          </cell>
          <cell r="ED176">
            <v>313983</v>
          </cell>
          <cell r="EF176">
            <v>83</v>
          </cell>
          <cell r="EG176">
            <v>3782.9277108433735</v>
          </cell>
          <cell r="EH176" t="str">
            <v>No Variation Applied</v>
          </cell>
          <cell r="EI176">
            <v>4200</v>
          </cell>
          <cell r="EJ176">
            <v>0</v>
          </cell>
          <cell r="EK176">
            <v>0</v>
          </cell>
          <cell r="EL176">
            <v>21869</v>
          </cell>
        </row>
        <row r="177">
          <cell r="C177" t="str">
            <v>Tewkesbury Church of England Primary School</v>
          </cell>
          <cell r="D177">
            <v>3073</v>
          </cell>
          <cell r="F177" t="str">
            <v>Undecided</v>
          </cell>
          <cell r="G177">
            <v>0</v>
          </cell>
          <cell r="L177">
            <v>0</v>
          </cell>
          <cell r="M177">
            <v>0</v>
          </cell>
          <cell r="N177">
            <v>0</v>
          </cell>
          <cell r="S177">
            <v>0</v>
          </cell>
          <cell r="T177">
            <v>0</v>
          </cell>
          <cell r="X177">
            <v>60</v>
          </cell>
          <cell r="Y177">
            <v>60</v>
          </cell>
          <cell r="Z177">
            <v>60</v>
          </cell>
          <cell r="AA177">
            <v>61</v>
          </cell>
          <cell r="AB177">
            <v>60</v>
          </cell>
          <cell r="AC177">
            <v>56</v>
          </cell>
          <cell r="AD177">
            <v>56</v>
          </cell>
          <cell r="AK177">
            <v>1150600</v>
          </cell>
          <cell r="AL177">
            <v>413</v>
          </cell>
          <cell r="BM177">
            <v>0</v>
          </cell>
          <cell r="BU177">
            <v>0</v>
          </cell>
          <cell r="BZ177">
            <v>0</v>
          </cell>
          <cell r="CA177">
            <v>0</v>
          </cell>
          <cell r="CH177">
            <v>0</v>
          </cell>
          <cell r="CI177">
            <v>4749</v>
          </cell>
          <cell r="CJ177">
            <v>0</v>
          </cell>
          <cell r="CK177">
            <v>31122</v>
          </cell>
          <cell r="CL177">
            <v>0</v>
          </cell>
          <cell r="CM177">
            <v>80730</v>
          </cell>
          <cell r="CN177">
            <v>6480</v>
          </cell>
          <cell r="CO177">
            <v>3360</v>
          </cell>
          <cell r="CP177">
            <v>4800</v>
          </cell>
          <cell r="CQ177">
            <v>0</v>
          </cell>
          <cell r="CR177">
            <v>131241</v>
          </cell>
          <cell r="CS177">
            <v>0</v>
          </cell>
          <cell r="CU177">
            <v>0</v>
          </cell>
          <cell r="CX177">
            <v>0</v>
          </cell>
          <cell r="CY177">
            <v>21216</v>
          </cell>
          <cell r="DA177">
            <v>21216</v>
          </cell>
          <cell r="DB177">
            <v>43680</v>
          </cell>
          <cell r="DC177">
            <v>33341</v>
          </cell>
          <cell r="DF177">
            <v>77021</v>
          </cell>
          <cell r="DG177">
            <v>0</v>
          </cell>
          <cell r="DH177">
            <v>0</v>
          </cell>
          <cell r="DI177">
            <v>0</v>
          </cell>
          <cell r="DJ177">
            <v>23351</v>
          </cell>
          <cell r="DK177">
            <v>0</v>
          </cell>
          <cell r="DL177">
            <v>18696</v>
          </cell>
          <cell r="DM177">
            <v>0</v>
          </cell>
          <cell r="DN177">
            <v>0</v>
          </cell>
          <cell r="DO177">
            <v>0</v>
          </cell>
          <cell r="DP177">
            <v>0</v>
          </cell>
          <cell r="DQ177">
            <v>42047</v>
          </cell>
          <cell r="DR177">
            <v>0</v>
          </cell>
          <cell r="DT177">
            <v>0</v>
          </cell>
          <cell r="DU177">
            <v>1300</v>
          </cell>
          <cell r="DV177">
            <v>207</v>
          </cell>
          <cell r="DW177">
            <v>1507</v>
          </cell>
          <cell r="EA177">
            <v>0</v>
          </cell>
          <cell r="EB177">
            <v>0</v>
          </cell>
          <cell r="EC177">
            <v>0</v>
          </cell>
          <cell r="ED177">
            <v>1423632</v>
          </cell>
          <cell r="EF177">
            <v>413</v>
          </cell>
          <cell r="EG177">
            <v>3447.0508474576272</v>
          </cell>
          <cell r="EH177" t="str">
            <v>No Variation Applied</v>
          </cell>
          <cell r="EI177">
            <v>37750</v>
          </cell>
          <cell r="EJ177">
            <v>0</v>
          </cell>
          <cell r="EK177">
            <v>0</v>
          </cell>
          <cell r="EL177">
            <v>131241</v>
          </cell>
        </row>
        <row r="178">
          <cell r="C178" t="str">
            <v>Tutshill Church of England Primary School</v>
          </cell>
          <cell r="D178">
            <v>3074</v>
          </cell>
          <cell r="F178" t="str">
            <v/>
          </cell>
          <cell r="G178">
            <v>0</v>
          </cell>
          <cell r="L178">
            <v>0</v>
          </cell>
          <cell r="M178">
            <v>0</v>
          </cell>
          <cell r="N178">
            <v>0</v>
          </cell>
          <cell r="S178">
            <v>0</v>
          </cell>
          <cell r="T178">
            <v>0</v>
          </cell>
          <cell r="X178">
            <v>30</v>
          </cell>
          <cell r="Y178">
            <v>30</v>
          </cell>
          <cell r="Z178">
            <v>29</v>
          </cell>
          <cell r="AA178">
            <v>31</v>
          </cell>
          <cell r="AB178">
            <v>31</v>
          </cell>
          <cell r="AC178">
            <v>29</v>
          </cell>
          <cell r="AD178">
            <v>30</v>
          </cell>
          <cell r="AK178">
            <v>585455</v>
          </cell>
          <cell r="AL178">
            <v>210</v>
          </cell>
          <cell r="BM178">
            <v>0</v>
          </cell>
          <cell r="BU178">
            <v>0</v>
          </cell>
          <cell r="BZ178">
            <v>0</v>
          </cell>
          <cell r="CA178">
            <v>0</v>
          </cell>
          <cell r="CH178">
            <v>0</v>
          </cell>
          <cell r="CI178">
            <v>1965</v>
          </cell>
          <cell r="CJ178">
            <v>0</v>
          </cell>
          <cell r="CK178">
            <v>19723</v>
          </cell>
          <cell r="CL178">
            <v>0</v>
          </cell>
          <cell r="CM178">
            <v>17388</v>
          </cell>
          <cell r="CN178">
            <v>3120</v>
          </cell>
          <cell r="CO178">
            <v>2400</v>
          </cell>
          <cell r="CP178">
            <v>960</v>
          </cell>
          <cell r="CQ178">
            <v>0</v>
          </cell>
          <cell r="CR178">
            <v>45556</v>
          </cell>
          <cell r="CS178">
            <v>0</v>
          </cell>
          <cell r="CU178">
            <v>0</v>
          </cell>
          <cell r="CX178">
            <v>0</v>
          </cell>
          <cell r="CY178">
            <v>3264</v>
          </cell>
          <cell r="DA178">
            <v>3264</v>
          </cell>
          <cell r="DB178">
            <v>21840</v>
          </cell>
          <cell r="DC178">
            <v>17970</v>
          </cell>
          <cell r="DF178">
            <v>39810</v>
          </cell>
          <cell r="DG178">
            <v>0</v>
          </cell>
          <cell r="DH178">
            <v>0</v>
          </cell>
          <cell r="DI178">
            <v>0</v>
          </cell>
          <cell r="DJ178">
            <v>23351</v>
          </cell>
          <cell r="DK178">
            <v>0</v>
          </cell>
          <cell r="DL178">
            <v>2952</v>
          </cell>
          <cell r="DM178">
            <v>0</v>
          </cell>
          <cell r="DN178">
            <v>0</v>
          </cell>
          <cell r="DO178">
            <v>0</v>
          </cell>
          <cell r="DP178">
            <v>0</v>
          </cell>
          <cell r="DQ178">
            <v>26303</v>
          </cell>
          <cell r="DR178">
            <v>0</v>
          </cell>
          <cell r="DT178">
            <v>0</v>
          </cell>
          <cell r="DU178">
            <v>0</v>
          </cell>
          <cell r="DV178">
            <v>0</v>
          </cell>
          <cell r="DW178">
            <v>0</v>
          </cell>
          <cell r="EA178">
            <v>0</v>
          </cell>
          <cell r="EB178">
            <v>9385</v>
          </cell>
          <cell r="EC178">
            <v>0</v>
          </cell>
          <cell r="ED178">
            <v>709773</v>
          </cell>
          <cell r="EF178">
            <v>210</v>
          </cell>
          <cell r="EG178">
            <v>3379.8714285714286</v>
          </cell>
          <cell r="EH178" t="str">
            <v>No Variation Applied</v>
          </cell>
          <cell r="EI178">
            <v>7150</v>
          </cell>
          <cell r="EJ178">
            <v>0</v>
          </cell>
          <cell r="EK178">
            <v>0</v>
          </cell>
          <cell r="EL178">
            <v>45556</v>
          </cell>
        </row>
        <row r="179">
          <cell r="C179" t="str">
            <v>Uley Church of England Primary School</v>
          </cell>
          <cell r="D179">
            <v>3076</v>
          </cell>
          <cell r="F179" t="str">
            <v/>
          </cell>
          <cell r="G179">
            <v>0</v>
          </cell>
          <cell r="L179">
            <v>0</v>
          </cell>
          <cell r="M179">
            <v>0</v>
          </cell>
          <cell r="N179">
            <v>0</v>
          </cell>
          <cell r="S179">
            <v>0</v>
          </cell>
          <cell r="T179">
            <v>0</v>
          </cell>
          <cell r="X179">
            <v>14</v>
          </cell>
          <cell r="Y179">
            <v>18</v>
          </cell>
          <cell r="Z179">
            <v>10</v>
          </cell>
          <cell r="AA179">
            <v>21</v>
          </cell>
          <cell r="AB179">
            <v>13</v>
          </cell>
          <cell r="AC179">
            <v>10</v>
          </cell>
          <cell r="AD179">
            <v>15</v>
          </cell>
          <cell r="AK179">
            <v>280717</v>
          </cell>
          <cell r="AL179">
            <v>101</v>
          </cell>
          <cell r="BM179">
            <v>0</v>
          </cell>
          <cell r="BU179">
            <v>0</v>
          </cell>
          <cell r="BZ179">
            <v>0</v>
          </cell>
          <cell r="CA179">
            <v>0</v>
          </cell>
          <cell r="CH179">
            <v>0</v>
          </cell>
          <cell r="CI179">
            <v>0</v>
          </cell>
          <cell r="CJ179">
            <v>0</v>
          </cell>
          <cell r="CK179">
            <v>0</v>
          </cell>
          <cell r="CL179">
            <v>0</v>
          </cell>
          <cell r="CM179">
            <v>18630</v>
          </cell>
          <cell r="CN179">
            <v>2160</v>
          </cell>
          <cell r="CO179">
            <v>960</v>
          </cell>
          <cell r="CP179">
            <v>0</v>
          </cell>
          <cell r="CQ179">
            <v>0</v>
          </cell>
          <cell r="CR179">
            <v>21750</v>
          </cell>
          <cell r="CS179">
            <v>0</v>
          </cell>
          <cell r="CU179">
            <v>0</v>
          </cell>
          <cell r="CX179">
            <v>0</v>
          </cell>
          <cell r="CY179">
            <v>1632</v>
          </cell>
          <cell r="DA179">
            <v>1632</v>
          </cell>
          <cell r="DB179">
            <v>12376</v>
          </cell>
          <cell r="DC179">
            <v>5146</v>
          </cell>
          <cell r="DF179">
            <v>17522</v>
          </cell>
          <cell r="DG179">
            <v>0</v>
          </cell>
          <cell r="DH179">
            <v>0</v>
          </cell>
          <cell r="DI179">
            <v>0</v>
          </cell>
          <cell r="DJ179">
            <v>23351</v>
          </cell>
          <cell r="DK179">
            <v>0</v>
          </cell>
          <cell r="DL179">
            <v>1476</v>
          </cell>
          <cell r="DM179">
            <v>13584</v>
          </cell>
          <cell r="DN179">
            <v>0</v>
          </cell>
          <cell r="DO179">
            <v>0</v>
          </cell>
          <cell r="DP179">
            <v>0</v>
          </cell>
          <cell r="DQ179">
            <v>38411</v>
          </cell>
          <cell r="DR179">
            <v>0</v>
          </cell>
          <cell r="DT179">
            <v>0</v>
          </cell>
          <cell r="DU179">
            <v>0</v>
          </cell>
          <cell r="DV179">
            <v>0</v>
          </cell>
          <cell r="DW179">
            <v>0</v>
          </cell>
          <cell r="EA179">
            <v>0</v>
          </cell>
          <cell r="EB179">
            <v>0</v>
          </cell>
          <cell r="EC179">
            <v>0</v>
          </cell>
          <cell r="ED179">
            <v>360032</v>
          </cell>
          <cell r="EF179">
            <v>101</v>
          </cell>
          <cell r="EG179">
            <v>3564.6732673267325</v>
          </cell>
          <cell r="EH179" t="str">
            <v>No Variation Applied</v>
          </cell>
          <cell r="EI179">
            <v>1800</v>
          </cell>
          <cell r="EJ179">
            <v>0</v>
          </cell>
          <cell r="EK179">
            <v>0</v>
          </cell>
          <cell r="EL179">
            <v>21750</v>
          </cell>
        </row>
        <row r="180">
          <cell r="C180" t="str">
            <v>Upton St Leonards Church of England Primary School</v>
          </cell>
          <cell r="D180">
            <v>3077</v>
          </cell>
          <cell r="F180" t="str">
            <v/>
          </cell>
          <cell r="G180">
            <v>0</v>
          </cell>
          <cell r="L180">
            <v>0</v>
          </cell>
          <cell r="M180">
            <v>0</v>
          </cell>
          <cell r="N180">
            <v>0</v>
          </cell>
          <cell r="S180">
            <v>0</v>
          </cell>
          <cell r="T180">
            <v>0</v>
          </cell>
          <cell r="X180">
            <v>58</v>
          </cell>
          <cell r="Y180">
            <v>59</v>
          </cell>
          <cell r="Z180">
            <v>58</v>
          </cell>
          <cell r="AA180">
            <v>57</v>
          </cell>
          <cell r="AB180">
            <v>56</v>
          </cell>
          <cell r="AC180">
            <v>60</v>
          </cell>
          <cell r="AD180">
            <v>46</v>
          </cell>
          <cell r="AK180">
            <v>1097584</v>
          </cell>
          <cell r="AL180">
            <v>394</v>
          </cell>
          <cell r="BM180">
            <v>0</v>
          </cell>
          <cell r="BU180">
            <v>0</v>
          </cell>
          <cell r="BZ180">
            <v>0</v>
          </cell>
          <cell r="CA180">
            <v>0</v>
          </cell>
          <cell r="CH180">
            <v>0</v>
          </cell>
          <cell r="CI180">
            <v>3766</v>
          </cell>
          <cell r="CJ180">
            <v>0</v>
          </cell>
          <cell r="CK180">
            <v>38491</v>
          </cell>
          <cell r="CL180">
            <v>0</v>
          </cell>
          <cell r="CM180">
            <v>67068</v>
          </cell>
          <cell r="CN180">
            <v>7920</v>
          </cell>
          <cell r="CO180">
            <v>5760</v>
          </cell>
          <cell r="CP180">
            <v>2880</v>
          </cell>
          <cell r="CQ180">
            <v>0</v>
          </cell>
          <cell r="CR180">
            <v>125885</v>
          </cell>
          <cell r="CS180">
            <v>0</v>
          </cell>
          <cell r="CU180">
            <v>0</v>
          </cell>
          <cell r="CX180">
            <v>0</v>
          </cell>
          <cell r="CY180">
            <v>7616</v>
          </cell>
          <cell r="DA180">
            <v>7616</v>
          </cell>
          <cell r="DB180">
            <v>43680</v>
          </cell>
          <cell r="DC180">
            <v>27279</v>
          </cell>
          <cell r="DF180">
            <v>70959</v>
          </cell>
          <cell r="DG180">
            <v>0</v>
          </cell>
          <cell r="DH180">
            <v>0</v>
          </cell>
          <cell r="DI180">
            <v>0</v>
          </cell>
          <cell r="DJ180">
            <v>23351</v>
          </cell>
          <cell r="DK180">
            <v>0</v>
          </cell>
          <cell r="DL180">
            <v>6888</v>
          </cell>
          <cell r="DM180">
            <v>0</v>
          </cell>
          <cell r="DN180">
            <v>0</v>
          </cell>
          <cell r="DO180">
            <v>0</v>
          </cell>
          <cell r="DP180">
            <v>0</v>
          </cell>
          <cell r="DQ180">
            <v>30239</v>
          </cell>
          <cell r="DR180">
            <v>0</v>
          </cell>
          <cell r="DT180">
            <v>0</v>
          </cell>
          <cell r="DU180">
            <v>1300</v>
          </cell>
          <cell r="DV180">
            <v>197</v>
          </cell>
          <cell r="DW180">
            <v>1497</v>
          </cell>
          <cell r="EA180">
            <v>0</v>
          </cell>
          <cell r="EB180">
            <v>0</v>
          </cell>
          <cell r="EC180">
            <v>0</v>
          </cell>
          <cell r="ED180">
            <v>1333780</v>
          </cell>
          <cell r="EF180">
            <v>394</v>
          </cell>
          <cell r="EG180">
            <v>3385.2284263959391</v>
          </cell>
          <cell r="EH180" t="str">
            <v>No Variation Applied</v>
          </cell>
          <cell r="EI180">
            <v>15250</v>
          </cell>
          <cell r="EJ180">
            <v>0</v>
          </cell>
          <cell r="EK180">
            <v>0</v>
          </cell>
          <cell r="EL180">
            <v>125885</v>
          </cell>
        </row>
        <row r="181">
          <cell r="C181" t="str">
            <v>Bream Church of England Primary School</v>
          </cell>
          <cell r="D181">
            <v>3078</v>
          </cell>
          <cell r="F181" t="str">
            <v/>
          </cell>
          <cell r="G181">
            <v>0</v>
          </cell>
          <cell r="L181">
            <v>0</v>
          </cell>
          <cell r="M181">
            <v>0</v>
          </cell>
          <cell r="N181">
            <v>0</v>
          </cell>
          <cell r="S181">
            <v>0</v>
          </cell>
          <cell r="T181">
            <v>0</v>
          </cell>
          <cell r="X181">
            <v>30</v>
          </cell>
          <cell r="Y181">
            <v>30</v>
          </cell>
          <cell r="Z181">
            <v>26</v>
          </cell>
          <cell r="AA181">
            <v>28</v>
          </cell>
          <cell r="AB181">
            <v>29</v>
          </cell>
          <cell r="AC181">
            <v>30</v>
          </cell>
          <cell r="AD181">
            <v>23</v>
          </cell>
          <cell r="AK181">
            <v>546245</v>
          </cell>
          <cell r="AL181">
            <v>196</v>
          </cell>
          <cell r="BM181">
            <v>0</v>
          </cell>
          <cell r="BU181">
            <v>0</v>
          </cell>
          <cell r="BZ181">
            <v>0</v>
          </cell>
          <cell r="CA181">
            <v>0</v>
          </cell>
          <cell r="CH181">
            <v>0</v>
          </cell>
          <cell r="CI181">
            <v>9661</v>
          </cell>
          <cell r="CJ181">
            <v>12960</v>
          </cell>
          <cell r="CK181">
            <v>47964</v>
          </cell>
          <cell r="CL181">
            <v>0</v>
          </cell>
          <cell r="CM181">
            <v>57132</v>
          </cell>
          <cell r="CN181">
            <v>5520</v>
          </cell>
          <cell r="CO181">
            <v>3840</v>
          </cell>
          <cell r="CP181">
            <v>0</v>
          </cell>
          <cell r="CQ181">
            <v>0</v>
          </cell>
          <cell r="CR181">
            <v>137077</v>
          </cell>
          <cell r="CS181">
            <v>0</v>
          </cell>
          <cell r="CU181">
            <v>0</v>
          </cell>
          <cell r="CX181">
            <v>0</v>
          </cell>
          <cell r="CY181">
            <v>13056</v>
          </cell>
          <cell r="DA181">
            <v>13056</v>
          </cell>
          <cell r="DB181">
            <v>21840</v>
          </cell>
          <cell r="DC181">
            <v>7794</v>
          </cell>
          <cell r="DF181">
            <v>29634</v>
          </cell>
          <cell r="DG181">
            <v>0</v>
          </cell>
          <cell r="DH181">
            <v>0</v>
          </cell>
          <cell r="DI181">
            <v>0</v>
          </cell>
          <cell r="DJ181">
            <v>23351</v>
          </cell>
          <cell r="DK181">
            <v>0</v>
          </cell>
          <cell r="DL181">
            <v>8364</v>
          </cell>
          <cell r="DM181">
            <v>0</v>
          </cell>
          <cell r="DN181">
            <v>0</v>
          </cell>
          <cell r="DO181">
            <v>0</v>
          </cell>
          <cell r="DP181">
            <v>0</v>
          </cell>
          <cell r="DQ181">
            <v>31715</v>
          </cell>
          <cell r="DR181">
            <v>0</v>
          </cell>
          <cell r="DT181">
            <v>0</v>
          </cell>
          <cell r="DU181">
            <v>0</v>
          </cell>
          <cell r="DV181">
            <v>0</v>
          </cell>
          <cell r="DW181">
            <v>0</v>
          </cell>
          <cell r="EA181">
            <v>0</v>
          </cell>
          <cell r="EB181">
            <v>0</v>
          </cell>
          <cell r="EC181">
            <v>0</v>
          </cell>
          <cell r="ED181">
            <v>757727</v>
          </cell>
          <cell r="EF181">
            <v>196</v>
          </cell>
          <cell r="EG181">
            <v>3865.954081632653</v>
          </cell>
          <cell r="EH181" t="str">
            <v>No Variation Applied</v>
          </cell>
          <cell r="EI181">
            <v>20800</v>
          </cell>
          <cell r="EJ181">
            <v>0</v>
          </cell>
          <cell r="EK181">
            <v>0</v>
          </cell>
          <cell r="EL181">
            <v>137077</v>
          </cell>
        </row>
        <row r="182">
          <cell r="C182" t="str">
            <v>Whitminster Endowed Church of England Primary School</v>
          </cell>
          <cell r="D182">
            <v>3080</v>
          </cell>
          <cell r="F182" t="str">
            <v/>
          </cell>
          <cell r="G182">
            <v>0</v>
          </cell>
          <cell r="L182">
            <v>0</v>
          </cell>
          <cell r="M182">
            <v>0</v>
          </cell>
          <cell r="N182">
            <v>0</v>
          </cell>
          <cell r="S182">
            <v>0</v>
          </cell>
          <cell r="T182">
            <v>0</v>
          </cell>
          <cell r="X182">
            <v>12</v>
          </cell>
          <cell r="Y182">
            <v>15</v>
          </cell>
          <cell r="Z182">
            <v>16</v>
          </cell>
          <cell r="AA182">
            <v>7</v>
          </cell>
          <cell r="AB182">
            <v>12</v>
          </cell>
          <cell r="AC182">
            <v>17</v>
          </cell>
          <cell r="AD182">
            <v>14</v>
          </cell>
          <cell r="AK182">
            <v>260221</v>
          </cell>
          <cell r="AL182">
            <v>93</v>
          </cell>
          <cell r="BM182">
            <v>0</v>
          </cell>
          <cell r="BU182">
            <v>0</v>
          </cell>
          <cell r="BZ182">
            <v>0</v>
          </cell>
          <cell r="CA182">
            <v>0</v>
          </cell>
          <cell r="CH182">
            <v>0</v>
          </cell>
          <cell r="CI182">
            <v>0</v>
          </cell>
          <cell r="CJ182">
            <v>0</v>
          </cell>
          <cell r="CK182">
            <v>0</v>
          </cell>
          <cell r="CL182">
            <v>0</v>
          </cell>
          <cell r="CM182">
            <v>28566</v>
          </cell>
          <cell r="CN182">
            <v>3120</v>
          </cell>
          <cell r="CO182">
            <v>2400</v>
          </cell>
          <cell r="CP182">
            <v>0</v>
          </cell>
          <cell r="CQ182">
            <v>0</v>
          </cell>
          <cell r="CR182">
            <v>34086</v>
          </cell>
          <cell r="CS182">
            <v>0</v>
          </cell>
          <cell r="CU182">
            <v>0</v>
          </cell>
          <cell r="CX182">
            <v>0</v>
          </cell>
          <cell r="CY182">
            <v>3264</v>
          </cell>
          <cell r="DA182">
            <v>3264</v>
          </cell>
          <cell r="DB182">
            <v>10920</v>
          </cell>
          <cell r="DC182">
            <v>3334</v>
          </cell>
          <cell r="DF182">
            <v>14254</v>
          </cell>
          <cell r="DG182">
            <v>0</v>
          </cell>
          <cell r="DH182">
            <v>0</v>
          </cell>
          <cell r="DI182">
            <v>0</v>
          </cell>
          <cell r="DJ182">
            <v>23351</v>
          </cell>
          <cell r="DK182">
            <v>0</v>
          </cell>
          <cell r="DL182">
            <v>2952</v>
          </cell>
          <cell r="DM182">
            <v>13751</v>
          </cell>
          <cell r="DN182">
            <v>0</v>
          </cell>
          <cell r="DO182">
            <v>0</v>
          </cell>
          <cell r="DP182">
            <v>0</v>
          </cell>
          <cell r="DQ182">
            <v>40054</v>
          </cell>
          <cell r="DR182">
            <v>0</v>
          </cell>
          <cell r="DT182">
            <v>0</v>
          </cell>
          <cell r="DU182">
            <v>0</v>
          </cell>
          <cell r="DV182">
            <v>0</v>
          </cell>
          <cell r="DW182">
            <v>0</v>
          </cell>
          <cell r="EA182">
            <v>0</v>
          </cell>
          <cell r="EB182">
            <v>0</v>
          </cell>
          <cell r="EC182">
            <v>0</v>
          </cell>
          <cell r="ED182">
            <v>351879</v>
          </cell>
          <cell r="EF182">
            <v>93</v>
          </cell>
          <cell r="EG182">
            <v>3783.6451612903224</v>
          </cell>
          <cell r="EH182" t="str">
            <v>No Variation Applied</v>
          </cell>
          <cell r="EI182">
            <v>6600</v>
          </cell>
          <cell r="EJ182">
            <v>0</v>
          </cell>
          <cell r="EK182">
            <v>0</v>
          </cell>
          <cell r="EL182">
            <v>34086</v>
          </cell>
        </row>
        <row r="183">
          <cell r="C183" t="str">
            <v>Willersey Church of England Primary School</v>
          </cell>
          <cell r="D183">
            <v>3081</v>
          </cell>
          <cell r="F183" t="str">
            <v/>
          </cell>
          <cell r="G183">
            <v>0</v>
          </cell>
          <cell r="L183">
            <v>0</v>
          </cell>
          <cell r="M183">
            <v>0</v>
          </cell>
          <cell r="N183">
            <v>0</v>
          </cell>
          <cell r="S183">
            <v>0</v>
          </cell>
          <cell r="T183">
            <v>0</v>
          </cell>
          <cell r="X183">
            <v>7</v>
          </cell>
          <cell r="Y183">
            <v>7</v>
          </cell>
          <cell r="Z183">
            <v>7</v>
          </cell>
          <cell r="AA183">
            <v>7</v>
          </cell>
          <cell r="AB183">
            <v>6</v>
          </cell>
          <cell r="AC183">
            <v>7</v>
          </cell>
          <cell r="AD183">
            <v>4</v>
          </cell>
          <cell r="AK183">
            <v>125156</v>
          </cell>
          <cell r="AL183">
            <v>45</v>
          </cell>
          <cell r="BM183">
            <v>0</v>
          </cell>
          <cell r="BU183">
            <v>0</v>
          </cell>
          <cell r="BZ183">
            <v>0</v>
          </cell>
          <cell r="CA183">
            <v>0</v>
          </cell>
          <cell r="CH183">
            <v>0</v>
          </cell>
          <cell r="CI183">
            <v>0</v>
          </cell>
          <cell r="CJ183">
            <v>0</v>
          </cell>
          <cell r="CK183">
            <v>0</v>
          </cell>
          <cell r="CL183">
            <v>0</v>
          </cell>
          <cell r="CM183">
            <v>16146</v>
          </cell>
          <cell r="CN183">
            <v>240</v>
          </cell>
          <cell r="CO183">
            <v>960</v>
          </cell>
          <cell r="CP183">
            <v>0</v>
          </cell>
          <cell r="CQ183">
            <v>0</v>
          </cell>
          <cell r="CR183">
            <v>17346</v>
          </cell>
          <cell r="CS183">
            <v>0</v>
          </cell>
          <cell r="CU183">
            <v>0</v>
          </cell>
          <cell r="CX183">
            <v>0</v>
          </cell>
          <cell r="CY183">
            <v>2720</v>
          </cell>
          <cell r="DA183">
            <v>2720</v>
          </cell>
          <cell r="DB183">
            <v>5824</v>
          </cell>
          <cell r="DC183">
            <v>2165</v>
          </cell>
          <cell r="DF183">
            <v>7989</v>
          </cell>
          <cell r="DG183">
            <v>0</v>
          </cell>
          <cell r="DH183">
            <v>0</v>
          </cell>
          <cell r="DI183">
            <v>0</v>
          </cell>
          <cell r="DJ183">
            <v>23351</v>
          </cell>
          <cell r="DK183">
            <v>0</v>
          </cell>
          <cell r="DL183">
            <v>2460</v>
          </cell>
          <cell r="DM183">
            <v>32741</v>
          </cell>
          <cell r="DN183">
            <v>0</v>
          </cell>
          <cell r="DO183">
            <v>0</v>
          </cell>
          <cell r="DP183">
            <v>0</v>
          </cell>
          <cell r="DQ183">
            <v>58552</v>
          </cell>
          <cell r="DR183">
            <v>0</v>
          </cell>
          <cell r="DT183">
            <v>0</v>
          </cell>
          <cell r="DU183">
            <v>0</v>
          </cell>
          <cell r="DV183">
            <v>0</v>
          </cell>
          <cell r="DW183">
            <v>0</v>
          </cell>
          <cell r="EA183">
            <v>0</v>
          </cell>
          <cell r="EB183">
            <v>16195</v>
          </cell>
          <cell r="EC183">
            <v>0</v>
          </cell>
          <cell r="ED183">
            <v>227958</v>
          </cell>
          <cell r="EF183">
            <v>45</v>
          </cell>
          <cell r="EG183">
            <v>5065.7333333333336</v>
          </cell>
          <cell r="EH183" t="str">
            <v>No Variation Applied</v>
          </cell>
          <cell r="EI183">
            <v>3600</v>
          </cell>
          <cell r="EJ183">
            <v>0</v>
          </cell>
          <cell r="EK183">
            <v>0</v>
          </cell>
          <cell r="EL183">
            <v>17346</v>
          </cell>
        </row>
        <row r="184">
          <cell r="C184" t="str">
            <v>Ashleworth Church of England Primary School</v>
          </cell>
          <cell r="D184">
            <v>3086</v>
          </cell>
          <cell r="F184" t="str">
            <v/>
          </cell>
          <cell r="G184">
            <v>0</v>
          </cell>
          <cell r="L184">
            <v>0</v>
          </cell>
          <cell r="M184">
            <v>0</v>
          </cell>
          <cell r="N184">
            <v>0</v>
          </cell>
          <cell r="S184">
            <v>0</v>
          </cell>
          <cell r="T184">
            <v>0</v>
          </cell>
          <cell r="X184">
            <v>5</v>
          </cell>
          <cell r="Y184">
            <v>2</v>
          </cell>
          <cell r="Z184">
            <v>6</v>
          </cell>
          <cell r="AA184">
            <v>1</v>
          </cell>
          <cell r="AB184">
            <v>3</v>
          </cell>
          <cell r="AC184">
            <v>2</v>
          </cell>
          <cell r="AD184">
            <v>2</v>
          </cell>
          <cell r="AK184">
            <v>58405</v>
          </cell>
          <cell r="AL184">
            <v>21</v>
          </cell>
          <cell r="BM184">
            <v>0</v>
          </cell>
          <cell r="BU184">
            <v>0</v>
          </cell>
          <cell r="BZ184">
            <v>0</v>
          </cell>
          <cell r="CA184">
            <v>0</v>
          </cell>
          <cell r="CH184">
            <v>0</v>
          </cell>
          <cell r="CI184">
            <v>0</v>
          </cell>
          <cell r="CJ184">
            <v>0</v>
          </cell>
          <cell r="CK184">
            <v>0</v>
          </cell>
          <cell r="CL184">
            <v>0</v>
          </cell>
          <cell r="CM184">
            <v>0</v>
          </cell>
          <cell r="CN184">
            <v>0</v>
          </cell>
          <cell r="CO184">
            <v>0</v>
          </cell>
          <cell r="CP184">
            <v>0</v>
          </cell>
          <cell r="CQ184">
            <v>0</v>
          </cell>
          <cell r="CR184">
            <v>0</v>
          </cell>
          <cell r="CS184">
            <v>0</v>
          </cell>
          <cell r="CU184">
            <v>0</v>
          </cell>
          <cell r="CX184">
            <v>0</v>
          </cell>
          <cell r="CY184">
            <v>544</v>
          </cell>
          <cell r="DA184">
            <v>544</v>
          </cell>
          <cell r="DB184">
            <v>5824</v>
          </cell>
          <cell r="DC184">
            <v>1537</v>
          </cell>
          <cell r="DF184">
            <v>7361</v>
          </cell>
          <cell r="DG184">
            <v>0</v>
          </cell>
          <cell r="DH184">
            <v>0</v>
          </cell>
          <cell r="DI184">
            <v>0</v>
          </cell>
          <cell r="DJ184">
            <v>23351</v>
          </cell>
          <cell r="DK184">
            <v>0</v>
          </cell>
          <cell r="DL184">
            <v>492</v>
          </cell>
          <cell r="DM184">
            <v>58382</v>
          </cell>
          <cell r="DN184">
            <v>0</v>
          </cell>
          <cell r="DO184">
            <v>0</v>
          </cell>
          <cell r="DP184">
            <v>0</v>
          </cell>
          <cell r="DQ184">
            <v>82225</v>
          </cell>
          <cell r="DR184">
            <v>0</v>
          </cell>
          <cell r="DT184">
            <v>0</v>
          </cell>
          <cell r="DU184">
            <v>0</v>
          </cell>
          <cell r="DV184">
            <v>0</v>
          </cell>
          <cell r="DW184">
            <v>0</v>
          </cell>
          <cell r="EA184">
            <v>0</v>
          </cell>
          <cell r="EB184">
            <v>0</v>
          </cell>
          <cell r="EC184">
            <v>0</v>
          </cell>
          <cell r="ED184">
            <v>148535</v>
          </cell>
          <cell r="EF184">
            <v>21</v>
          </cell>
          <cell r="EG184">
            <v>7073.0952380952385</v>
          </cell>
          <cell r="EH184" t="str">
            <v>No Variation Applied</v>
          </cell>
          <cell r="EI184">
            <v>600</v>
          </cell>
          <cell r="EJ184">
            <v>0</v>
          </cell>
          <cell r="EK184">
            <v>0</v>
          </cell>
          <cell r="EL184">
            <v>0</v>
          </cell>
        </row>
        <row r="185">
          <cell r="C185" t="str">
            <v>Down Ampney Church of England Primary School</v>
          </cell>
          <cell r="D185">
            <v>3087</v>
          </cell>
          <cell r="F185" t="str">
            <v/>
          </cell>
          <cell r="G185">
            <v>0</v>
          </cell>
          <cell r="L185">
            <v>0</v>
          </cell>
          <cell r="M185">
            <v>0</v>
          </cell>
          <cell r="N185">
            <v>0</v>
          </cell>
          <cell r="S185">
            <v>0</v>
          </cell>
          <cell r="T185">
            <v>0</v>
          </cell>
          <cell r="X185">
            <v>3</v>
          </cell>
          <cell r="Y185">
            <v>3</v>
          </cell>
          <cell r="Z185">
            <v>5</v>
          </cell>
          <cell r="AA185">
            <v>9</v>
          </cell>
          <cell r="AB185">
            <v>5</v>
          </cell>
          <cell r="AC185">
            <v>8</v>
          </cell>
          <cell r="AD185">
            <v>3</v>
          </cell>
          <cell r="AK185">
            <v>100244</v>
          </cell>
          <cell r="AL185">
            <v>36</v>
          </cell>
          <cell r="BM185">
            <v>0</v>
          </cell>
          <cell r="BU185">
            <v>0</v>
          </cell>
          <cell r="BZ185">
            <v>0</v>
          </cell>
          <cell r="CA185">
            <v>0</v>
          </cell>
          <cell r="CH185">
            <v>0</v>
          </cell>
          <cell r="CI185">
            <v>0</v>
          </cell>
          <cell r="CJ185">
            <v>0</v>
          </cell>
          <cell r="CK185">
            <v>0</v>
          </cell>
          <cell r="CL185">
            <v>0</v>
          </cell>
          <cell r="CM185">
            <v>19872</v>
          </cell>
          <cell r="CN185">
            <v>1200</v>
          </cell>
          <cell r="CO185">
            <v>480</v>
          </cell>
          <cell r="CP185">
            <v>0</v>
          </cell>
          <cell r="CQ185">
            <v>0</v>
          </cell>
          <cell r="CR185">
            <v>21552</v>
          </cell>
          <cell r="CS185">
            <v>0</v>
          </cell>
          <cell r="CU185">
            <v>0</v>
          </cell>
          <cell r="CX185">
            <v>0</v>
          </cell>
          <cell r="CY185">
            <v>2176</v>
          </cell>
          <cell r="DA185">
            <v>2176</v>
          </cell>
          <cell r="DB185">
            <v>5824</v>
          </cell>
          <cell r="DC185">
            <v>2954</v>
          </cell>
          <cell r="DF185">
            <v>8778</v>
          </cell>
          <cell r="DG185">
            <v>0</v>
          </cell>
          <cell r="DH185">
            <v>0</v>
          </cell>
          <cell r="DI185">
            <v>0</v>
          </cell>
          <cell r="DJ185">
            <v>23351</v>
          </cell>
          <cell r="DK185">
            <v>0</v>
          </cell>
          <cell r="DL185">
            <v>1968</v>
          </cell>
          <cell r="DM185">
            <v>49567</v>
          </cell>
          <cell r="DN185">
            <v>0</v>
          </cell>
          <cell r="DO185">
            <v>0</v>
          </cell>
          <cell r="DP185">
            <v>0</v>
          </cell>
          <cell r="DQ185">
            <v>74886</v>
          </cell>
          <cell r="DR185">
            <v>0</v>
          </cell>
          <cell r="DT185">
            <v>0</v>
          </cell>
          <cell r="DU185">
            <v>1300</v>
          </cell>
          <cell r="DV185">
            <v>18</v>
          </cell>
          <cell r="DW185">
            <v>1318</v>
          </cell>
          <cell r="EA185">
            <v>0</v>
          </cell>
          <cell r="EB185">
            <v>0</v>
          </cell>
          <cell r="EC185">
            <v>0</v>
          </cell>
          <cell r="ED185">
            <v>208954</v>
          </cell>
          <cell r="EF185">
            <v>36</v>
          </cell>
          <cell r="EG185">
            <v>5804.2777777777774</v>
          </cell>
          <cell r="EH185" t="str">
            <v>No Variation Applied</v>
          </cell>
          <cell r="EI185">
            <v>4200</v>
          </cell>
          <cell r="EJ185">
            <v>0</v>
          </cell>
          <cell r="EK185">
            <v>0</v>
          </cell>
          <cell r="EL185">
            <v>21552</v>
          </cell>
        </row>
        <row r="186">
          <cell r="C186" t="str">
            <v>Siddington Church of England Primary School</v>
          </cell>
          <cell r="D186">
            <v>3089</v>
          </cell>
          <cell r="F186" t="str">
            <v/>
          </cell>
          <cell r="G186">
            <v>0</v>
          </cell>
          <cell r="L186">
            <v>0</v>
          </cell>
          <cell r="M186">
            <v>0</v>
          </cell>
          <cell r="N186">
            <v>0</v>
          </cell>
          <cell r="S186">
            <v>0</v>
          </cell>
          <cell r="T186">
            <v>0</v>
          </cell>
          <cell r="X186">
            <v>9</v>
          </cell>
          <cell r="Y186">
            <v>8</v>
          </cell>
          <cell r="Z186">
            <v>4</v>
          </cell>
          <cell r="AA186">
            <v>5</v>
          </cell>
          <cell r="AB186">
            <v>8</v>
          </cell>
          <cell r="AC186">
            <v>0</v>
          </cell>
          <cell r="AD186">
            <v>8</v>
          </cell>
          <cell r="AK186">
            <v>116657</v>
          </cell>
          <cell r="AL186">
            <v>42</v>
          </cell>
          <cell r="BM186">
            <v>0</v>
          </cell>
          <cell r="BU186">
            <v>0</v>
          </cell>
          <cell r="BZ186">
            <v>0</v>
          </cell>
          <cell r="CA186">
            <v>0</v>
          </cell>
          <cell r="CH186">
            <v>0</v>
          </cell>
          <cell r="CI186">
            <v>819</v>
          </cell>
          <cell r="CJ186">
            <v>0</v>
          </cell>
          <cell r="CK186">
            <v>8267</v>
          </cell>
          <cell r="CL186">
            <v>0</v>
          </cell>
          <cell r="CM186">
            <v>16146</v>
          </cell>
          <cell r="CN186">
            <v>1200</v>
          </cell>
          <cell r="CO186">
            <v>480</v>
          </cell>
          <cell r="CP186">
            <v>960</v>
          </cell>
          <cell r="CQ186">
            <v>0</v>
          </cell>
          <cell r="CR186">
            <v>27872</v>
          </cell>
          <cell r="CS186">
            <v>0</v>
          </cell>
          <cell r="CU186">
            <v>0</v>
          </cell>
          <cell r="CX186">
            <v>0</v>
          </cell>
          <cell r="CY186">
            <v>2176</v>
          </cell>
          <cell r="DA186">
            <v>2176</v>
          </cell>
          <cell r="DB186">
            <v>7280</v>
          </cell>
          <cell r="DC186">
            <v>2281</v>
          </cell>
          <cell r="DF186">
            <v>9561</v>
          </cell>
          <cell r="DG186">
            <v>0</v>
          </cell>
          <cell r="DH186">
            <v>0</v>
          </cell>
          <cell r="DI186">
            <v>0</v>
          </cell>
          <cell r="DJ186">
            <v>23351</v>
          </cell>
          <cell r="DK186">
            <v>0</v>
          </cell>
          <cell r="DL186">
            <v>984</v>
          </cell>
          <cell r="DM186">
            <v>37477</v>
          </cell>
          <cell r="DN186">
            <v>0</v>
          </cell>
          <cell r="DO186">
            <v>0</v>
          </cell>
          <cell r="DP186">
            <v>0</v>
          </cell>
          <cell r="DQ186">
            <v>61812</v>
          </cell>
          <cell r="DR186">
            <v>0</v>
          </cell>
          <cell r="DT186">
            <v>0</v>
          </cell>
          <cell r="DU186">
            <v>0</v>
          </cell>
          <cell r="DV186">
            <v>0</v>
          </cell>
          <cell r="DW186">
            <v>0</v>
          </cell>
          <cell r="EA186">
            <v>0</v>
          </cell>
          <cell r="EB186">
            <v>17576</v>
          </cell>
          <cell r="EC186">
            <v>0</v>
          </cell>
          <cell r="ED186">
            <v>235654</v>
          </cell>
          <cell r="EF186">
            <v>42</v>
          </cell>
          <cell r="EG186">
            <v>5610.8095238095239</v>
          </cell>
          <cell r="EH186" t="str">
            <v>No Variation Applied</v>
          </cell>
          <cell r="EI186">
            <v>7950</v>
          </cell>
          <cell r="EJ186">
            <v>0</v>
          </cell>
          <cell r="EK186">
            <v>0</v>
          </cell>
          <cell r="EL186">
            <v>27872</v>
          </cell>
        </row>
        <row r="187">
          <cell r="C187" t="str">
            <v>Holy Trinity Church of England Primary School</v>
          </cell>
          <cell r="D187">
            <v>3093</v>
          </cell>
          <cell r="F187" t="str">
            <v/>
          </cell>
          <cell r="G187">
            <v>0</v>
          </cell>
          <cell r="L187">
            <v>0</v>
          </cell>
          <cell r="M187">
            <v>0</v>
          </cell>
          <cell r="N187">
            <v>0</v>
          </cell>
          <cell r="S187">
            <v>0</v>
          </cell>
          <cell r="T187">
            <v>0</v>
          </cell>
          <cell r="X187">
            <v>28</v>
          </cell>
          <cell r="Y187">
            <v>30</v>
          </cell>
          <cell r="Z187">
            <v>29</v>
          </cell>
          <cell r="AA187">
            <v>27</v>
          </cell>
          <cell r="AB187">
            <v>29</v>
          </cell>
          <cell r="AC187">
            <v>25</v>
          </cell>
          <cell r="AD187">
            <v>20</v>
          </cell>
          <cell r="AK187">
            <v>522459</v>
          </cell>
          <cell r="AL187">
            <v>188</v>
          </cell>
          <cell r="BM187">
            <v>0</v>
          </cell>
          <cell r="BU187">
            <v>0</v>
          </cell>
          <cell r="BZ187">
            <v>0</v>
          </cell>
          <cell r="CA187">
            <v>0</v>
          </cell>
          <cell r="CH187">
            <v>0</v>
          </cell>
          <cell r="CI187">
            <v>982</v>
          </cell>
          <cell r="CJ187">
            <v>0</v>
          </cell>
          <cell r="CK187">
            <v>12663</v>
          </cell>
          <cell r="CL187">
            <v>0</v>
          </cell>
          <cell r="CM187">
            <v>31050</v>
          </cell>
          <cell r="CN187">
            <v>4560</v>
          </cell>
          <cell r="CO187">
            <v>4320</v>
          </cell>
          <cell r="CP187">
            <v>0</v>
          </cell>
          <cell r="CQ187">
            <v>0</v>
          </cell>
          <cell r="CR187">
            <v>53575</v>
          </cell>
          <cell r="CS187">
            <v>0</v>
          </cell>
          <cell r="CU187">
            <v>0</v>
          </cell>
          <cell r="CX187">
            <v>0</v>
          </cell>
          <cell r="CY187">
            <v>10880</v>
          </cell>
          <cell r="DA187">
            <v>10880</v>
          </cell>
          <cell r="DB187">
            <v>21840</v>
          </cell>
          <cell r="DC187">
            <v>9959</v>
          </cell>
          <cell r="DF187">
            <v>31799</v>
          </cell>
          <cell r="DG187">
            <v>0</v>
          </cell>
          <cell r="DH187">
            <v>0</v>
          </cell>
          <cell r="DI187">
            <v>0</v>
          </cell>
          <cell r="DJ187">
            <v>23351</v>
          </cell>
          <cell r="DK187">
            <v>0</v>
          </cell>
          <cell r="DL187">
            <v>7872</v>
          </cell>
          <cell r="DM187">
            <v>0</v>
          </cell>
          <cell r="DN187">
            <v>0</v>
          </cell>
          <cell r="DO187">
            <v>0</v>
          </cell>
          <cell r="DP187">
            <v>0</v>
          </cell>
          <cell r="DQ187">
            <v>31223</v>
          </cell>
          <cell r="DR187">
            <v>0</v>
          </cell>
          <cell r="DT187">
            <v>0</v>
          </cell>
          <cell r="DU187">
            <v>0</v>
          </cell>
          <cell r="DV187">
            <v>0</v>
          </cell>
          <cell r="DW187">
            <v>0</v>
          </cell>
          <cell r="EA187">
            <v>0</v>
          </cell>
          <cell r="EB187">
            <v>0</v>
          </cell>
          <cell r="EC187">
            <v>0</v>
          </cell>
          <cell r="ED187">
            <v>649936</v>
          </cell>
          <cell r="EF187">
            <v>188</v>
          </cell>
          <cell r="EG187">
            <v>3457.1063829787236</v>
          </cell>
          <cell r="EH187" t="str">
            <v>No Variation Applied</v>
          </cell>
          <cell r="EI187">
            <v>18000</v>
          </cell>
          <cell r="EJ187">
            <v>0</v>
          </cell>
          <cell r="EK187">
            <v>0</v>
          </cell>
          <cell r="EL187">
            <v>53575</v>
          </cell>
        </row>
        <row r="188">
          <cell r="C188" t="str">
            <v>Leckhampton Church of England Primary School</v>
          </cell>
          <cell r="D188">
            <v>3094</v>
          </cell>
          <cell r="F188" t="str">
            <v/>
          </cell>
          <cell r="G188">
            <v>0</v>
          </cell>
          <cell r="L188">
            <v>0</v>
          </cell>
          <cell r="M188">
            <v>0</v>
          </cell>
          <cell r="N188">
            <v>0</v>
          </cell>
          <cell r="S188">
            <v>0</v>
          </cell>
          <cell r="T188">
            <v>0</v>
          </cell>
          <cell r="X188">
            <v>59</v>
          </cell>
          <cell r="Y188">
            <v>59</v>
          </cell>
          <cell r="Z188">
            <v>60</v>
          </cell>
          <cell r="AA188">
            <v>59</v>
          </cell>
          <cell r="AB188">
            <v>60</v>
          </cell>
          <cell r="AC188">
            <v>59</v>
          </cell>
          <cell r="AD188">
            <v>61</v>
          </cell>
          <cell r="AK188">
            <v>1163127</v>
          </cell>
          <cell r="AL188">
            <v>417</v>
          </cell>
          <cell r="BM188">
            <v>0</v>
          </cell>
          <cell r="BU188">
            <v>0</v>
          </cell>
          <cell r="BZ188">
            <v>0</v>
          </cell>
          <cell r="CA188">
            <v>0</v>
          </cell>
          <cell r="CH188">
            <v>0</v>
          </cell>
          <cell r="CI188">
            <v>5895</v>
          </cell>
          <cell r="CJ188">
            <v>12600</v>
          </cell>
          <cell r="CK188">
            <v>28642</v>
          </cell>
          <cell r="CL188">
            <v>0</v>
          </cell>
          <cell r="CM188">
            <v>32292</v>
          </cell>
          <cell r="CN188">
            <v>4320</v>
          </cell>
          <cell r="CO188">
            <v>960</v>
          </cell>
          <cell r="CP188">
            <v>960</v>
          </cell>
          <cell r="CQ188">
            <v>0</v>
          </cell>
          <cell r="CR188">
            <v>85669</v>
          </cell>
          <cell r="CS188">
            <v>0</v>
          </cell>
          <cell r="CU188">
            <v>0</v>
          </cell>
          <cell r="CX188">
            <v>0</v>
          </cell>
          <cell r="CY188">
            <v>9248</v>
          </cell>
          <cell r="DA188">
            <v>9248</v>
          </cell>
          <cell r="DB188">
            <v>43680</v>
          </cell>
          <cell r="DC188">
            <v>23382</v>
          </cell>
          <cell r="DF188">
            <v>67062</v>
          </cell>
          <cell r="DG188">
            <v>0</v>
          </cell>
          <cell r="DH188">
            <v>0</v>
          </cell>
          <cell r="DI188">
            <v>0</v>
          </cell>
          <cell r="DJ188">
            <v>23351</v>
          </cell>
          <cell r="DK188">
            <v>0</v>
          </cell>
          <cell r="DL188">
            <v>7872</v>
          </cell>
          <cell r="DM188">
            <v>0</v>
          </cell>
          <cell r="DN188">
            <v>0</v>
          </cell>
          <cell r="DO188">
            <v>0</v>
          </cell>
          <cell r="DP188">
            <v>0</v>
          </cell>
          <cell r="DQ188">
            <v>31223</v>
          </cell>
          <cell r="DR188">
            <v>0</v>
          </cell>
          <cell r="DT188">
            <v>0</v>
          </cell>
          <cell r="DU188">
            <v>0</v>
          </cell>
          <cell r="DV188">
            <v>0</v>
          </cell>
          <cell r="DW188">
            <v>0</v>
          </cell>
          <cell r="EA188">
            <v>0</v>
          </cell>
          <cell r="EB188">
            <v>0</v>
          </cell>
          <cell r="EC188">
            <v>0</v>
          </cell>
          <cell r="ED188">
            <v>1356329</v>
          </cell>
          <cell r="EF188">
            <v>417</v>
          </cell>
          <cell r="EG188">
            <v>3252.5875299760191</v>
          </cell>
          <cell r="EH188" t="str">
            <v>No Variation Applied</v>
          </cell>
          <cell r="EI188">
            <v>15250</v>
          </cell>
          <cell r="EJ188">
            <v>0</v>
          </cell>
          <cell r="EK188">
            <v>0</v>
          </cell>
          <cell r="EL188">
            <v>85669</v>
          </cell>
        </row>
        <row r="189">
          <cell r="C189" t="str">
            <v>St James' Church of England Primary School</v>
          </cell>
          <cell r="D189">
            <v>3096</v>
          </cell>
          <cell r="F189" t="str">
            <v/>
          </cell>
          <cell r="G189">
            <v>0</v>
          </cell>
          <cell r="L189">
            <v>0</v>
          </cell>
          <cell r="M189">
            <v>0</v>
          </cell>
          <cell r="N189">
            <v>0</v>
          </cell>
          <cell r="S189">
            <v>0</v>
          </cell>
          <cell r="T189">
            <v>0</v>
          </cell>
          <cell r="X189">
            <v>45</v>
          </cell>
          <cell r="Y189">
            <v>48</v>
          </cell>
          <cell r="Z189">
            <v>45</v>
          </cell>
          <cell r="AA189">
            <v>45</v>
          </cell>
          <cell r="AB189">
            <v>45</v>
          </cell>
          <cell r="AC189">
            <v>45</v>
          </cell>
          <cell r="AD189">
            <v>44</v>
          </cell>
          <cell r="AK189">
            <v>883700</v>
          </cell>
          <cell r="AL189">
            <v>317</v>
          </cell>
          <cell r="BM189">
            <v>0</v>
          </cell>
          <cell r="BU189">
            <v>0</v>
          </cell>
          <cell r="BZ189">
            <v>0</v>
          </cell>
          <cell r="CA189">
            <v>0</v>
          </cell>
          <cell r="CH189">
            <v>0</v>
          </cell>
          <cell r="CI189">
            <v>2947</v>
          </cell>
          <cell r="CJ189">
            <v>0</v>
          </cell>
          <cell r="CK189">
            <v>20201</v>
          </cell>
          <cell r="CL189">
            <v>0</v>
          </cell>
          <cell r="CM189">
            <v>40986</v>
          </cell>
          <cell r="CN189">
            <v>6240</v>
          </cell>
          <cell r="CO189">
            <v>2400</v>
          </cell>
          <cell r="CP189">
            <v>1920</v>
          </cell>
          <cell r="CQ189">
            <v>0</v>
          </cell>
          <cell r="CR189">
            <v>74694</v>
          </cell>
          <cell r="CS189">
            <v>0</v>
          </cell>
          <cell r="CU189">
            <v>0</v>
          </cell>
          <cell r="CX189">
            <v>0</v>
          </cell>
          <cell r="CY189">
            <v>9248</v>
          </cell>
          <cell r="DA189">
            <v>9248</v>
          </cell>
          <cell r="DB189">
            <v>32760</v>
          </cell>
          <cell r="DC189">
            <v>18619</v>
          </cell>
          <cell r="DF189">
            <v>51379</v>
          </cell>
          <cell r="DG189">
            <v>0</v>
          </cell>
          <cell r="DH189">
            <v>0</v>
          </cell>
          <cell r="DI189">
            <v>0</v>
          </cell>
          <cell r="DJ189">
            <v>23351</v>
          </cell>
          <cell r="DK189">
            <v>0</v>
          </cell>
          <cell r="DL189">
            <v>8364</v>
          </cell>
          <cell r="DM189">
            <v>0</v>
          </cell>
          <cell r="DN189">
            <v>0</v>
          </cell>
          <cell r="DO189">
            <v>0</v>
          </cell>
          <cell r="DP189">
            <v>0</v>
          </cell>
          <cell r="DQ189">
            <v>31715</v>
          </cell>
          <cell r="DR189">
            <v>0</v>
          </cell>
          <cell r="DT189">
            <v>0</v>
          </cell>
          <cell r="DU189">
            <v>0</v>
          </cell>
          <cell r="DV189">
            <v>0</v>
          </cell>
          <cell r="DW189">
            <v>0</v>
          </cell>
          <cell r="EA189">
            <v>0</v>
          </cell>
          <cell r="EB189">
            <v>0</v>
          </cell>
          <cell r="EC189">
            <v>0</v>
          </cell>
          <cell r="ED189">
            <v>1050736</v>
          </cell>
          <cell r="EF189">
            <v>317</v>
          </cell>
          <cell r="EG189">
            <v>3314.6246056782334</v>
          </cell>
          <cell r="EH189" t="str">
            <v>No Variation Applied</v>
          </cell>
          <cell r="EI189">
            <v>13200</v>
          </cell>
          <cell r="EJ189">
            <v>0</v>
          </cell>
          <cell r="EK189">
            <v>0</v>
          </cell>
          <cell r="EL189">
            <v>74694</v>
          </cell>
        </row>
        <row r="190">
          <cell r="C190" t="str">
            <v>St John's Church of England Primary School</v>
          </cell>
          <cell r="D190">
            <v>3097</v>
          </cell>
          <cell r="F190" t="str">
            <v/>
          </cell>
          <cell r="G190">
            <v>0</v>
          </cell>
          <cell r="L190">
            <v>0</v>
          </cell>
          <cell r="M190">
            <v>0</v>
          </cell>
          <cell r="N190">
            <v>0</v>
          </cell>
          <cell r="S190">
            <v>0</v>
          </cell>
          <cell r="T190">
            <v>0</v>
          </cell>
          <cell r="X190">
            <v>29</v>
          </cell>
          <cell r="Y190">
            <v>29</v>
          </cell>
          <cell r="Z190">
            <v>29</v>
          </cell>
          <cell r="AA190">
            <v>27</v>
          </cell>
          <cell r="AB190">
            <v>28</v>
          </cell>
          <cell r="AC190">
            <v>26</v>
          </cell>
          <cell r="AD190">
            <v>18</v>
          </cell>
          <cell r="AK190">
            <v>516977</v>
          </cell>
          <cell r="AL190">
            <v>186</v>
          </cell>
          <cell r="BM190">
            <v>0</v>
          </cell>
          <cell r="BU190">
            <v>0</v>
          </cell>
          <cell r="BZ190">
            <v>0</v>
          </cell>
          <cell r="CA190">
            <v>0</v>
          </cell>
          <cell r="CH190">
            <v>0</v>
          </cell>
          <cell r="CI190">
            <v>982</v>
          </cell>
          <cell r="CJ190">
            <v>0</v>
          </cell>
          <cell r="CK190">
            <v>3619</v>
          </cell>
          <cell r="CL190">
            <v>0</v>
          </cell>
          <cell r="CM190">
            <v>64584</v>
          </cell>
          <cell r="CN190">
            <v>4080</v>
          </cell>
          <cell r="CO190">
            <v>960</v>
          </cell>
          <cell r="CP190">
            <v>960</v>
          </cell>
          <cell r="CQ190">
            <v>0</v>
          </cell>
          <cell r="CR190">
            <v>75185</v>
          </cell>
          <cell r="CS190">
            <v>0</v>
          </cell>
          <cell r="CU190">
            <v>0</v>
          </cell>
          <cell r="CX190">
            <v>0</v>
          </cell>
          <cell r="CY190">
            <v>14144</v>
          </cell>
          <cell r="DA190">
            <v>14144</v>
          </cell>
          <cell r="DB190">
            <v>21112</v>
          </cell>
          <cell r="DC190">
            <v>6668</v>
          </cell>
          <cell r="DF190">
            <v>27780</v>
          </cell>
          <cell r="DG190">
            <v>0</v>
          </cell>
          <cell r="DH190">
            <v>0</v>
          </cell>
          <cell r="DI190">
            <v>0</v>
          </cell>
          <cell r="DJ190">
            <v>23351</v>
          </cell>
          <cell r="DK190">
            <v>0</v>
          </cell>
          <cell r="DL190">
            <v>11316</v>
          </cell>
          <cell r="DM190">
            <v>0</v>
          </cell>
          <cell r="DN190">
            <v>0</v>
          </cell>
          <cell r="DO190">
            <v>0</v>
          </cell>
          <cell r="DP190">
            <v>0</v>
          </cell>
          <cell r="DQ190">
            <v>34667</v>
          </cell>
          <cell r="DR190">
            <v>0</v>
          </cell>
          <cell r="DT190">
            <v>0</v>
          </cell>
          <cell r="DU190">
            <v>0</v>
          </cell>
          <cell r="DV190">
            <v>0</v>
          </cell>
          <cell r="DW190">
            <v>0</v>
          </cell>
          <cell r="EA190">
            <v>0</v>
          </cell>
          <cell r="EB190">
            <v>0</v>
          </cell>
          <cell r="EC190">
            <v>0</v>
          </cell>
          <cell r="ED190">
            <v>668753</v>
          </cell>
          <cell r="EF190">
            <v>186</v>
          </cell>
          <cell r="EG190">
            <v>3595.4462365591398</v>
          </cell>
          <cell r="EH190" t="str">
            <v>No Variation Applied</v>
          </cell>
          <cell r="EI190">
            <v>20400</v>
          </cell>
          <cell r="EJ190">
            <v>0</v>
          </cell>
          <cell r="EK190">
            <v>0</v>
          </cell>
          <cell r="EL190">
            <v>75185</v>
          </cell>
        </row>
        <row r="191">
          <cell r="C191" t="str">
            <v>Oak Hill Church of England Primary School</v>
          </cell>
          <cell r="D191">
            <v>3099</v>
          </cell>
          <cell r="F191" t="str">
            <v/>
          </cell>
          <cell r="G191">
            <v>0</v>
          </cell>
          <cell r="L191">
            <v>0</v>
          </cell>
          <cell r="M191">
            <v>0</v>
          </cell>
          <cell r="N191">
            <v>0</v>
          </cell>
          <cell r="S191">
            <v>0</v>
          </cell>
          <cell r="T191">
            <v>0</v>
          </cell>
          <cell r="X191">
            <v>15</v>
          </cell>
          <cell r="Y191">
            <v>16</v>
          </cell>
          <cell r="Z191">
            <v>18</v>
          </cell>
          <cell r="AA191">
            <v>15</v>
          </cell>
          <cell r="AB191">
            <v>13</v>
          </cell>
          <cell r="AC191">
            <v>11</v>
          </cell>
          <cell r="AD191">
            <v>12</v>
          </cell>
          <cell r="AK191">
            <v>277700</v>
          </cell>
          <cell r="AL191">
            <v>100</v>
          </cell>
          <cell r="BM191">
            <v>0</v>
          </cell>
          <cell r="BU191">
            <v>0</v>
          </cell>
          <cell r="BZ191">
            <v>0</v>
          </cell>
          <cell r="CA191">
            <v>0</v>
          </cell>
          <cell r="CH191">
            <v>0</v>
          </cell>
          <cell r="CI191">
            <v>0</v>
          </cell>
          <cell r="CJ191">
            <v>0</v>
          </cell>
          <cell r="CK191">
            <v>0</v>
          </cell>
          <cell r="CL191">
            <v>0</v>
          </cell>
          <cell r="CM191">
            <v>13662</v>
          </cell>
          <cell r="CN191">
            <v>1680</v>
          </cell>
          <cell r="CO191">
            <v>1920</v>
          </cell>
          <cell r="CP191">
            <v>0</v>
          </cell>
          <cell r="CQ191">
            <v>0</v>
          </cell>
          <cell r="CR191">
            <v>17262</v>
          </cell>
          <cell r="CS191">
            <v>0</v>
          </cell>
          <cell r="CU191">
            <v>0</v>
          </cell>
          <cell r="CX191">
            <v>0</v>
          </cell>
          <cell r="CY191">
            <v>2176</v>
          </cell>
          <cell r="DA191">
            <v>2176</v>
          </cell>
          <cell r="DB191">
            <v>10920</v>
          </cell>
          <cell r="DC191">
            <v>2468</v>
          </cell>
          <cell r="DF191">
            <v>13388</v>
          </cell>
          <cell r="DG191">
            <v>42646</v>
          </cell>
          <cell r="DH191">
            <v>4960</v>
          </cell>
          <cell r="DI191">
            <v>47606</v>
          </cell>
          <cell r="DJ191">
            <v>23351</v>
          </cell>
          <cell r="DK191">
            <v>0</v>
          </cell>
          <cell r="DL191">
            <v>1968</v>
          </cell>
          <cell r="DM191">
            <v>13550</v>
          </cell>
          <cell r="DN191">
            <v>0</v>
          </cell>
          <cell r="DO191">
            <v>0</v>
          </cell>
          <cell r="DP191">
            <v>0</v>
          </cell>
          <cell r="DQ191">
            <v>38869</v>
          </cell>
          <cell r="DR191">
            <v>0</v>
          </cell>
          <cell r="DT191">
            <v>0</v>
          </cell>
          <cell r="DU191">
            <v>0</v>
          </cell>
          <cell r="DV191">
            <v>0</v>
          </cell>
          <cell r="DW191">
            <v>0</v>
          </cell>
          <cell r="EA191">
            <v>0</v>
          </cell>
          <cell r="EB191">
            <v>0</v>
          </cell>
          <cell r="EC191">
            <v>0</v>
          </cell>
          <cell r="ED191">
            <v>397001</v>
          </cell>
          <cell r="EF191">
            <v>100</v>
          </cell>
          <cell r="EG191">
            <v>3970.01</v>
          </cell>
          <cell r="EH191" t="str">
            <v>No Variation Applied</v>
          </cell>
          <cell r="EI191">
            <v>5400</v>
          </cell>
          <cell r="EJ191">
            <v>0</v>
          </cell>
          <cell r="EK191">
            <v>0</v>
          </cell>
          <cell r="EL191">
            <v>17262</v>
          </cell>
        </row>
        <row r="192">
          <cell r="C192" t="str">
            <v>Lakefield CofE Primary School</v>
          </cell>
          <cell r="D192">
            <v>3101</v>
          </cell>
          <cell r="F192" t="str">
            <v/>
          </cell>
          <cell r="G192">
            <v>0</v>
          </cell>
          <cell r="L192">
            <v>0</v>
          </cell>
          <cell r="M192">
            <v>0</v>
          </cell>
          <cell r="N192">
            <v>0</v>
          </cell>
          <cell r="S192">
            <v>0</v>
          </cell>
          <cell r="T192">
            <v>0</v>
          </cell>
          <cell r="X192">
            <v>30</v>
          </cell>
          <cell r="Y192">
            <v>29</v>
          </cell>
          <cell r="Z192">
            <v>35</v>
          </cell>
          <cell r="AA192">
            <v>23</v>
          </cell>
          <cell r="AB192">
            <v>25</v>
          </cell>
          <cell r="AC192">
            <v>22</v>
          </cell>
          <cell r="AD192">
            <v>28</v>
          </cell>
          <cell r="AK192">
            <v>534740</v>
          </cell>
          <cell r="AL192">
            <v>192</v>
          </cell>
          <cell r="BM192">
            <v>0</v>
          </cell>
          <cell r="BU192">
            <v>0</v>
          </cell>
          <cell r="BZ192">
            <v>0</v>
          </cell>
          <cell r="CA192">
            <v>0</v>
          </cell>
          <cell r="CH192">
            <v>0</v>
          </cell>
          <cell r="CI192">
            <v>0</v>
          </cell>
          <cell r="CJ192">
            <v>0</v>
          </cell>
          <cell r="CK192">
            <v>4271</v>
          </cell>
          <cell r="CL192">
            <v>0</v>
          </cell>
          <cell r="CM192">
            <v>31050</v>
          </cell>
          <cell r="CN192">
            <v>4800</v>
          </cell>
          <cell r="CO192">
            <v>1920</v>
          </cell>
          <cell r="CP192">
            <v>1920</v>
          </cell>
          <cell r="CQ192">
            <v>0</v>
          </cell>
          <cell r="CR192">
            <v>43961</v>
          </cell>
          <cell r="CS192">
            <v>0</v>
          </cell>
          <cell r="CU192">
            <v>0</v>
          </cell>
          <cell r="CX192">
            <v>0</v>
          </cell>
          <cell r="CY192">
            <v>6528</v>
          </cell>
          <cell r="DA192">
            <v>6528</v>
          </cell>
          <cell r="DB192">
            <v>21840</v>
          </cell>
          <cell r="DC192">
            <v>18511</v>
          </cell>
          <cell r="DF192">
            <v>40351</v>
          </cell>
          <cell r="DG192">
            <v>0</v>
          </cell>
          <cell r="DH192">
            <v>0</v>
          </cell>
          <cell r="DI192">
            <v>0</v>
          </cell>
          <cell r="DJ192">
            <v>23351</v>
          </cell>
          <cell r="DK192">
            <v>0</v>
          </cell>
          <cell r="DL192">
            <v>4920</v>
          </cell>
          <cell r="DM192">
            <v>0</v>
          </cell>
          <cell r="DN192">
            <v>0</v>
          </cell>
          <cell r="DO192">
            <v>0</v>
          </cell>
          <cell r="DP192">
            <v>0</v>
          </cell>
          <cell r="DQ192">
            <v>28271</v>
          </cell>
          <cell r="DR192">
            <v>0</v>
          </cell>
          <cell r="DT192">
            <v>0</v>
          </cell>
          <cell r="DU192">
            <v>0</v>
          </cell>
          <cell r="DV192">
            <v>0</v>
          </cell>
          <cell r="DW192">
            <v>0</v>
          </cell>
          <cell r="EA192">
            <v>0</v>
          </cell>
          <cell r="EB192">
            <v>0</v>
          </cell>
          <cell r="EC192">
            <v>0</v>
          </cell>
          <cell r="ED192">
            <v>653851</v>
          </cell>
          <cell r="EF192">
            <v>192</v>
          </cell>
          <cell r="EG192">
            <v>3405.4739583333335</v>
          </cell>
          <cell r="EH192" t="str">
            <v>No Variation Applied</v>
          </cell>
          <cell r="EI192">
            <v>12000</v>
          </cell>
          <cell r="EJ192">
            <v>0</v>
          </cell>
          <cell r="EK192">
            <v>0</v>
          </cell>
          <cell r="EL192">
            <v>43961</v>
          </cell>
        </row>
        <row r="193">
          <cell r="C193" t="str">
            <v>Ampney Crucis Church of England Primary School</v>
          </cell>
          <cell r="D193">
            <v>3308</v>
          </cell>
          <cell r="F193" t="str">
            <v/>
          </cell>
          <cell r="G193">
            <v>0</v>
          </cell>
          <cell r="L193">
            <v>0</v>
          </cell>
          <cell r="M193">
            <v>0</v>
          </cell>
          <cell r="N193">
            <v>0</v>
          </cell>
          <cell r="S193">
            <v>0</v>
          </cell>
          <cell r="T193">
            <v>0</v>
          </cell>
          <cell r="X193">
            <v>12</v>
          </cell>
          <cell r="Y193">
            <v>13</v>
          </cell>
          <cell r="Z193">
            <v>11</v>
          </cell>
          <cell r="AA193">
            <v>12</v>
          </cell>
          <cell r="AB193">
            <v>6</v>
          </cell>
          <cell r="AC193">
            <v>13</v>
          </cell>
          <cell r="AD193">
            <v>14</v>
          </cell>
          <cell r="AK193">
            <v>226881</v>
          </cell>
          <cell r="AL193">
            <v>81</v>
          </cell>
          <cell r="BM193">
            <v>0</v>
          </cell>
          <cell r="BU193">
            <v>0</v>
          </cell>
          <cell r="BZ193">
            <v>0</v>
          </cell>
          <cell r="CA193">
            <v>0</v>
          </cell>
          <cell r="CH193">
            <v>0</v>
          </cell>
          <cell r="CI193">
            <v>0</v>
          </cell>
          <cell r="CJ193">
            <v>0</v>
          </cell>
          <cell r="CK193">
            <v>3015</v>
          </cell>
          <cell r="CL193">
            <v>0</v>
          </cell>
          <cell r="CM193">
            <v>16146</v>
          </cell>
          <cell r="CN193">
            <v>3120</v>
          </cell>
          <cell r="CO193">
            <v>480</v>
          </cell>
          <cell r="CP193">
            <v>960</v>
          </cell>
          <cell r="CQ193">
            <v>0</v>
          </cell>
          <cell r="CR193">
            <v>23721</v>
          </cell>
          <cell r="CS193">
            <v>0</v>
          </cell>
          <cell r="CU193">
            <v>0</v>
          </cell>
          <cell r="CX193">
            <v>0</v>
          </cell>
          <cell r="CY193">
            <v>3808</v>
          </cell>
          <cell r="DA193">
            <v>3808</v>
          </cell>
          <cell r="DB193">
            <v>8736</v>
          </cell>
          <cell r="DC193">
            <v>488</v>
          </cell>
          <cell r="DF193">
            <v>9224</v>
          </cell>
          <cell r="DG193">
            <v>0</v>
          </cell>
          <cell r="DH193">
            <v>0</v>
          </cell>
          <cell r="DI193">
            <v>0</v>
          </cell>
          <cell r="DJ193">
            <v>23351</v>
          </cell>
          <cell r="DK193">
            <v>0</v>
          </cell>
          <cell r="DL193">
            <v>1476</v>
          </cell>
          <cell r="DM193">
            <v>13985</v>
          </cell>
          <cell r="DN193">
            <v>0</v>
          </cell>
          <cell r="DO193">
            <v>0</v>
          </cell>
          <cell r="DP193">
            <v>0</v>
          </cell>
          <cell r="DQ193">
            <v>38812</v>
          </cell>
          <cell r="DR193">
            <v>0</v>
          </cell>
          <cell r="DT193">
            <v>0</v>
          </cell>
          <cell r="DU193">
            <v>0</v>
          </cell>
          <cell r="DV193">
            <v>0</v>
          </cell>
          <cell r="DW193">
            <v>0</v>
          </cell>
          <cell r="EA193">
            <v>0</v>
          </cell>
          <cell r="EB193">
            <v>24878</v>
          </cell>
          <cell r="EC193">
            <v>0</v>
          </cell>
          <cell r="ED193">
            <v>327324</v>
          </cell>
          <cell r="EF193">
            <v>81</v>
          </cell>
          <cell r="EG193">
            <v>4041.037037037037</v>
          </cell>
          <cell r="EH193" t="str">
            <v>No Variation Applied</v>
          </cell>
          <cell r="EI193">
            <v>6000</v>
          </cell>
          <cell r="EJ193">
            <v>0</v>
          </cell>
          <cell r="EK193">
            <v>0</v>
          </cell>
          <cell r="EL193">
            <v>23721</v>
          </cell>
        </row>
        <row r="194">
          <cell r="C194" t="str">
            <v>Oakridge Parochial School</v>
          </cell>
          <cell r="D194">
            <v>3310</v>
          </cell>
          <cell r="F194" t="str">
            <v/>
          </cell>
          <cell r="G194">
            <v>0</v>
          </cell>
          <cell r="L194">
            <v>0</v>
          </cell>
          <cell r="M194">
            <v>0</v>
          </cell>
          <cell r="N194">
            <v>0</v>
          </cell>
          <cell r="S194">
            <v>0</v>
          </cell>
          <cell r="T194">
            <v>0</v>
          </cell>
          <cell r="X194">
            <v>6</v>
          </cell>
          <cell r="Y194">
            <v>4</v>
          </cell>
          <cell r="Z194">
            <v>3</v>
          </cell>
          <cell r="AA194">
            <v>9</v>
          </cell>
          <cell r="AB194">
            <v>2</v>
          </cell>
          <cell r="AC194">
            <v>7</v>
          </cell>
          <cell r="AD194">
            <v>4</v>
          </cell>
          <cell r="AK194">
            <v>98003</v>
          </cell>
          <cell r="AL194">
            <v>35</v>
          </cell>
          <cell r="BM194">
            <v>0</v>
          </cell>
          <cell r="BU194">
            <v>0</v>
          </cell>
          <cell r="BZ194">
            <v>0</v>
          </cell>
          <cell r="CA194">
            <v>0</v>
          </cell>
          <cell r="CH194">
            <v>0</v>
          </cell>
          <cell r="CI194">
            <v>1965</v>
          </cell>
          <cell r="CJ194">
            <v>0</v>
          </cell>
          <cell r="CK194">
            <v>3015</v>
          </cell>
          <cell r="CL194">
            <v>0</v>
          </cell>
          <cell r="CM194">
            <v>4968</v>
          </cell>
          <cell r="CN194">
            <v>240</v>
          </cell>
          <cell r="CO194">
            <v>0</v>
          </cell>
          <cell r="CP194">
            <v>1920</v>
          </cell>
          <cell r="CQ194">
            <v>0</v>
          </cell>
          <cell r="CR194">
            <v>12108</v>
          </cell>
          <cell r="CS194">
            <v>0</v>
          </cell>
          <cell r="CU194">
            <v>0</v>
          </cell>
          <cell r="CX194">
            <v>0</v>
          </cell>
          <cell r="CY194">
            <v>0</v>
          </cell>
          <cell r="DA194">
            <v>0</v>
          </cell>
          <cell r="DB194">
            <v>4368</v>
          </cell>
          <cell r="DC194">
            <v>332</v>
          </cell>
          <cell r="DF194">
            <v>4700</v>
          </cell>
          <cell r="DG194">
            <v>0</v>
          </cell>
          <cell r="DH194">
            <v>0</v>
          </cell>
          <cell r="DI194">
            <v>0</v>
          </cell>
          <cell r="DJ194">
            <v>23351</v>
          </cell>
          <cell r="DK194">
            <v>0</v>
          </cell>
          <cell r="DL194">
            <v>0</v>
          </cell>
          <cell r="DM194">
            <v>50886</v>
          </cell>
          <cell r="DN194">
            <v>0</v>
          </cell>
          <cell r="DO194">
            <v>0</v>
          </cell>
          <cell r="DP194">
            <v>0</v>
          </cell>
          <cell r="DQ194">
            <v>74237</v>
          </cell>
          <cell r="DR194">
            <v>0</v>
          </cell>
          <cell r="DT194">
            <v>0</v>
          </cell>
          <cell r="DU194">
            <v>0</v>
          </cell>
          <cell r="DV194">
            <v>0</v>
          </cell>
          <cell r="DW194">
            <v>0</v>
          </cell>
          <cell r="EA194">
            <v>0</v>
          </cell>
          <cell r="EB194">
            <v>3442</v>
          </cell>
          <cell r="EC194">
            <v>0</v>
          </cell>
          <cell r="ED194">
            <v>192490</v>
          </cell>
          <cell r="EF194">
            <v>35</v>
          </cell>
          <cell r="EG194">
            <v>5499.7142857142853</v>
          </cell>
          <cell r="EH194" t="str">
            <v>No Variation Applied</v>
          </cell>
          <cell r="EI194">
            <v>1200</v>
          </cell>
          <cell r="EJ194">
            <v>0</v>
          </cell>
          <cell r="EK194">
            <v>0</v>
          </cell>
          <cell r="EL194">
            <v>12108</v>
          </cell>
        </row>
        <row r="195">
          <cell r="C195" t="str">
            <v>Bromesberrow St Mary's Church of England (Aided) Primary School</v>
          </cell>
          <cell r="D195">
            <v>3311</v>
          </cell>
          <cell r="F195" t="str">
            <v/>
          </cell>
          <cell r="G195">
            <v>0</v>
          </cell>
          <cell r="L195">
            <v>0</v>
          </cell>
          <cell r="M195">
            <v>0</v>
          </cell>
          <cell r="N195">
            <v>0</v>
          </cell>
          <cell r="S195">
            <v>0</v>
          </cell>
          <cell r="T195">
            <v>0</v>
          </cell>
          <cell r="X195">
            <v>10</v>
          </cell>
          <cell r="Y195">
            <v>8</v>
          </cell>
          <cell r="Z195">
            <v>12</v>
          </cell>
          <cell r="AA195">
            <v>9</v>
          </cell>
          <cell r="AB195">
            <v>6</v>
          </cell>
          <cell r="AC195">
            <v>7</v>
          </cell>
          <cell r="AD195">
            <v>7</v>
          </cell>
          <cell r="AK195">
            <v>164120</v>
          </cell>
          <cell r="AL195">
            <v>59</v>
          </cell>
          <cell r="BM195">
            <v>0</v>
          </cell>
          <cell r="BU195">
            <v>0</v>
          </cell>
          <cell r="BZ195">
            <v>0</v>
          </cell>
          <cell r="CA195">
            <v>0</v>
          </cell>
          <cell r="CH195">
            <v>0</v>
          </cell>
          <cell r="CI195">
            <v>0</v>
          </cell>
          <cell r="CJ195">
            <v>0</v>
          </cell>
          <cell r="CK195">
            <v>0</v>
          </cell>
          <cell r="CL195">
            <v>0</v>
          </cell>
          <cell r="CM195">
            <v>11178</v>
          </cell>
          <cell r="CN195">
            <v>480</v>
          </cell>
          <cell r="CO195">
            <v>3360</v>
          </cell>
          <cell r="CP195">
            <v>0</v>
          </cell>
          <cell r="CQ195">
            <v>0</v>
          </cell>
          <cell r="CR195">
            <v>15018</v>
          </cell>
          <cell r="CS195">
            <v>0</v>
          </cell>
          <cell r="CU195">
            <v>0</v>
          </cell>
          <cell r="CX195">
            <v>0</v>
          </cell>
          <cell r="CY195">
            <v>2720</v>
          </cell>
          <cell r="DA195">
            <v>2720</v>
          </cell>
          <cell r="DB195">
            <v>5824</v>
          </cell>
          <cell r="DC195">
            <v>503</v>
          </cell>
          <cell r="DF195">
            <v>6327</v>
          </cell>
          <cell r="DG195">
            <v>0</v>
          </cell>
          <cell r="DH195">
            <v>0</v>
          </cell>
          <cell r="DI195">
            <v>0</v>
          </cell>
          <cell r="DJ195">
            <v>23351</v>
          </cell>
          <cell r="DK195">
            <v>0</v>
          </cell>
          <cell r="DL195">
            <v>2460</v>
          </cell>
          <cell r="DM195">
            <v>21166</v>
          </cell>
          <cell r="DN195">
            <v>0</v>
          </cell>
          <cell r="DO195">
            <v>0</v>
          </cell>
          <cell r="DP195">
            <v>0</v>
          </cell>
          <cell r="DQ195">
            <v>46977</v>
          </cell>
          <cell r="DR195">
            <v>0</v>
          </cell>
          <cell r="DT195">
            <v>0</v>
          </cell>
          <cell r="DU195">
            <v>0</v>
          </cell>
          <cell r="DV195">
            <v>0</v>
          </cell>
          <cell r="DW195">
            <v>0</v>
          </cell>
          <cell r="EA195">
            <v>0</v>
          </cell>
          <cell r="EB195">
            <v>35638</v>
          </cell>
          <cell r="EC195">
            <v>0</v>
          </cell>
          <cell r="ED195">
            <v>270800</v>
          </cell>
          <cell r="EF195">
            <v>59</v>
          </cell>
          <cell r="EG195">
            <v>4589.8305084745762</v>
          </cell>
          <cell r="EH195" t="str">
            <v>No Variation Applied</v>
          </cell>
          <cell r="EI195">
            <v>3000</v>
          </cell>
          <cell r="EJ195">
            <v>0</v>
          </cell>
          <cell r="EK195">
            <v>0</v>
          </cell>
          <cell r="EL195">
            <v>15018</v>
          </cell>
        </row>
        <row r="196">
          <cell r="C196" t="str">
            <v>Cam Hopton Church of England Primary School</v>
          </cell>
          <cell r="D196">
            <v>3313</v>
          </cell>
          <cell r="E196" t="str">
            <v>Converter</v>
          </cell>
          <cell r="F196">
            <v>41030</v>
          </cell>
          <cell r="G196">
            <v>0</v>
          </cell>
          <cell r="L196">
            <v>0</v>
          </cell>
          <cell r="M196">
            <v>0</v>
          </cell>
          <cell r="N196">
            <v>0</v>
          </cell>
          <cell r="S196">
            <v>0</v>
          </cell>
          <cell r="T196">
            <v>0</v>
          </cell>
          <cell r="X196">
            <v>30</v>
          </cell>
          <cell r="Y196">
            <v>30</v>
          </cell>
          <cell r="Z196">
            <v>30</v>
          </cell>
          <cell r="AA196">
            <v>30</v>
          </cell>
          <cell r="AB196">
            <v>31</v>
          </cell>
          <cell r="AC196">
            <v>29</v>
          </cell>
          <cell r="AD196">
            <v>30</v>
          </cell>
          <cell r="AK196">
            <v>585455</v>
          </cell>
          <cell r="AL196">
            <v>210</v>
          </cell>
          <cell r="BM196">
            <v>0</v>
          </cell>
          <cell r="BU196">
            <v>0</v>
          </cell>
          <cell r="BZ196">
            <v>0</v>
          </cell>
          <cell r="CA196">
            <v>0</v>
          </cell>
          <cell r="CH196">
            <v>0</v>
          </cell>
          <cell r="CI196">
            <v>0</v>
          </cell>
          <cell r="CJ196">
            <v>0</v>
          </cell>
          <cell r="CK196">
            <v>0</v>
          </cell>
          <cell r="CL196">
            <v>0</v>
          </cell>
          <cell r="CM196">
            <v>39744</v>
          </cell>
          <cell r="CN196">
            <v>3360</v>
          </cell>
          <cell r="CO196">
            <v>3840</v>
          </cell>
          <cell r="CP196">
            <v>0</v>
          </cell>
          <cell r="CQ196">
            <v>0</v>
          </cell>
          <cell r="CR196">
            <v>46944</v>
          </cell>
          <cell r="CS196">
            <v>0</v>
          </cell>
          <cell r="CU196">
            <v>0</v>
          </cell>
          <cell r="CX196">
            <v>0</v>
          </cell>
          <cell r="CY196">
            <v>9248</v>
          </cell>
          <cell r="DA196">
            <v>9248</v>
          </cell>
          <cell r="DB196">
            <v>21840</v>
          </cell>
          <cell r="DC196">
            <v>1061</v>
          </cell>
          <cell r="DF196">
            <v>22901</v>
          </cell>
          <cell r="DG196">
            <v>0</v>
          </cell>
          <cell r="DH196">
            <v>0</v>
          </cell>
          <cell r="DI196">
            <v>0</v>
          </cell>
          <cell r="DJ196">
            <v>23351</v>
          </cell>
          <cell r="DK196">
            <v>0</v>
          </cell>
          <cell r="DL196">
            <v>8364</v>
          </cell>
          <cell r="DM196">
            <v>0</v>
          </cell>
          <cell r="DN196">
            <v>0</v>
          </cell>
          <cell r="DO196">
            <v>0</v>
          </cell>
          <cell r="DP196">
            <v>0</v>
          </cell>
          <cell r="DQ196">
            <v>31715</v>
          </cell>
          <cell r="DR196">
            <v>0</v>
          </cell>
          <cell r="DT196">
            <v>0</v>
          </cell>
          <cell r="DU196">
            <v>1300</v>
          </cell>
          <cell r="DV196">
            <v>105</v>
          </cell>
          <cell r="DW196">
            <v>1405</v>
          </cell>
          <cell r="EA196">
            <v>0</v>
          </cell>
          <cell r="EB196">
            <v>0</v>
          </cell>
          <cell r="EC196">
            <v>0</v>
          </cell>
          <cell r="ED196">
            <v>697668</v>
          </cell>
          <cell r="EF196">
            <v>210</v>
          </cell>
          <cell r="EG196">
            <v>3322.2285714285713</v>
          </cell>
          <cell r="EH196" t="str">
            <v>No Variation Applied</v>
          </cell>
          <cell r="EI196">
            <v>13700</v>
          </cell>
          <cell r="EJ196">
            <v>0</v>
          </cell>
          <cell r="EK196">
            <v>0</v>
          </cell>
          <cell r="EL196">
            <v>46944</v>
          </cell>
        </row>
        <row r="197">
          <cell r="C197" t="str">
            <v>Christ Church Church of England Primary School</v>
          </cell>
          <cell r="D197">
            <v>3314</v>
          </cell>
          <cell r="F197" t="str">
            <v/>
          </cell>
          <cell r="G197">
            <v>0</v>
          </cell>
          <cell r="L197">
            <v>0</v>
          </cell>
          <cell r="M197">
            <v>0</v>
          </cell>
          <cell r="N197">
            <v>0</v>
          </cell>
          <cell r="S197">
            <v>0</v>
          </cell>
          <cell r="T197">
            <v>0</v>
          </cell>
          <cell r="X197">
            <v>7</v>
          </cell>
          <cell r="Y197">
            <v>5</v>
          </cell>
          <cell r="Z197">
            <v>4</v>
          </cell>
          <cell r="AA197">
            <v>8</v>
          </cell>
          <cell r="AB197">
            <v>6</v>
          </cell>
          <cell r="AC197">
            <v>4</v>
          </cell>
          <cell r="AD197">
            <v>11</v>
          </cell>
          <cell r="AK197">
            <v>126096</v>
          </cell>
          <cell r="AL197">
            <v>45</v>
          </cell>
          <cell r="BM197">
            <v>0</v>
          </cell>
          <cell r="BU197">
            <v>0</v>
          </cell>
          <cell r="BZ197">
            <v>0</v>
          </cell>
          <cell r="CA197">
            <v>0</v>
          </cell>
          <cell r="CH197">
            <v>0</v>
          </cell>
          <cell r="CI197">
            <v>0</v>
          </cell>
          <cell r="CJ197">
            <v>0</v>
          </cell>
          <cell r="CK197">
            <v>0</v>
          </cell>
          <cell r="CL197">
            <v>0</v>
          </cell>
          <cell r="CM197">
            <v>0</v>
          </cell>
          <cell r="CN197">
            <v>720</v>
          </cell>
          <cell r="CO197">
            <v>0</v>
          </cell>
          <cell r="CP197">
            <v>0</v>
          </cell>
          <cell r="CQ197">
            <v>0</v>
          </cell>
          <cell r="CR197">
            <v>720</v>
          </cell>
          <cell r="CS197">
            <v>0</v>
          </cell>
          <cell r="CU197">
            <v>0</v>
          </cell>
          <cell r="CX197">
            <v>0</v>
          </cell>
          <cell r="CY197">
            <v>1632</v>
          </cell>
          <cell r="DA197">
            <v>1632</v>
          </cell>
          <cell r="DB197">
            <v>5824</v>
          </cell>
          <cell r="DC197">
            <v>325</v>
          </cell>
          <cell r="DF197">
            <v>6149</v>
          </cell>
          <cell r="DG197">
            <v>0</v>
          </cell>
          <cell r="DH197">
            <v>0</v>
          </cell>
          <cell r="DI197">
            <v>0</v>
          </cell>
          <cell r="DJ197">
            <v>23351</v>
          </cell>
          <cell r="DK197">
            <v>0</v>
          </cell>
          <cell r="DL197">
            <v>1476</v>
          </cell>
          <cell r="DM197">
            <v>33030</v>
          </cell>
          <cell r="DN197">
            <v>0</v>
          </cell>
          <cell r="DO197">
            <v>0</v>
          </cell>
          <cell r="DP197">
            <v>0</v>
          </cell>
          <cell r="DQ197">
            <v>57857</v>
          </cell>
          <cell r="DR197">
            <v>0</v>
          </cell>
          <cell r="DT197">
            <v>0</v>
          </cell>
          <cell r="DU197">
            <v>0</v>
          </cell>
          <cell r="DV197">
            <v>0</v>
          </cell>
          <cell r="DW197">
            <v>0</v>
          </cell>
          <cell r="EA197">
            <v>0</v>
          </cell>
          <cell r="EB197">
            <v>38141</v>
          </cell>
          <cell r="EC197">
            <v>0</v>
          </cell>
          <cell r="ED197">
            <v>230595</v>
          </cell>
          <cell r="EF197">
            <v>45</v>
          </cell>
          <cell r="EG197">
            <v>5124.333333333333</v>
          </cell>
          <cell r="EH197" t="str">
            <v>No Variation Applied</v>
          </cell>
          <cell r="EI197">
            <v>3600</v>
          </cell>
          <cell r="EJ197">
            <v>0</v>
          </cell>
          <cell r="EK197">
            <v>0</v>
          </cell>
          <cell r="EL197">
            <v>720</v>
          </cell>
        </row>
        <row r="198">
          <cell r="C198" t="str">
            <v>Bussage Church of England Primary School</v>
          </cell>
          <cell r="D198">
            <v>3315</v>
          </cell>
          <cell r="F198" t="str">
            <v/>
          </cell>
          <cell r="G198">
            <v>0</v>
          </cell>
          <cell r="L198">
            <v>0</v>
          </cell>
          <cell r="M198">
            <v>0</v>
          </cell>
          <cell r="N198">
            <v>0</v>
          </cell>
          <cell r="S198">
            <v>0</v>
          </cell>
          <cell r="T198">
            <v>0</v>
          </cell>
          <cell r="X198">
            <v>29</v>
          </cell>
          <cell r="Y198">
            <v>31</v>
          </cell>
          <cell r="Z198">
            <v>29</v>
          </cell>
          <cell r="AA198">
            <v>29</v>
          </cell>
          <cell r="AB198">
            <v>29</v>
          </cell>
          <cell r="AC198">
            <v>26</v>
          </cell>
          <cell r="AD198">
            <v>31</v>
          </cell>
          <cell r="AK198">
            <v>568632</v>
          </cell>
          <cell r="AL198">
            <v>204</v>
          </cell>
          <cell r="BM198">
            <v>0</v>
          </cell>
          <cell r="BU198">
            <v>0</v>
          </cell>
          <cell r="BZ198">
            <v>0</v>
          </cell>
          <cell r="CA198">
            <v>0</v>
          </cell>
          <cell r="CH198">
            <v>0</v>
          </cell>
          <cell r="CI198">
            <v>0</v>
          </cell>
          <cell r="CJ198">
            <v>0</v>
          </cell>
          <cell r="CK198">
            <v>3920</v>
          </cell>
          <cell r="CL198">
            <v>0</v>
          </cell>
          <cell r="CM198">
            <v>49680</v>
          </cell>
          <cell r="CN198">
            <v>3360</v>
          </cell>
          <cell r="CO198">
            <v>960</v>
          </cell>
          <cell r="CP198">
            <v>1920</v>
          </cell>
          <cell r="CQ198">
            <v>0</v>
          </cell>
          <cell r="CR198">
            <v>59840</v>
          </cell>
          <cell r="CS198">
            <v>0</v>
          </cell>
          <cell r="CU198">
            <v>0</v>
          </cell>
          <cell r="CX198">
            <v>0</v>
          </cell>
          <cell r="CY198">
            <v>1632</v>
          </cell>
          <cell r="DA198">
            <v>1632</v>
          </cell>
          <cell r="DB198">
            <v>21840</v>
          </cell>
          <cell r="DC198">
            <v>2425</v>
          </cell>
          <cell r="DF198">
            <v>24265</v>
          </cell>
          <cell r="DG198">
            <v>0</v>
          </cell>
          <cell r="DH198">
            <v>0</v>
          </cell>
          <cell r="DI198">
            <v>0</v>
          </cell>
          <cell r="DJ198">
            <v>23351</v>
          </cell>
          <cell r="DK198">
            <v>0</v>
          </cell>
          <cell r="DL198">
            <v>1476</v>
          </cell>
          <cell r="DM198">
            <v>0</v>
          </cell>
          <cell r="DN198">
            <v>0</v>
          </cell>
          <cell r="DO198">
            <v>0</v>
          </cell>
          <cell r="DP198">
            <v>0</v>
          </cell>
          <cell r="DQ198">
            <v>24827</v>
          </cell>
          <cell r="DR198">
            <v>0</v>
          </cell>
          <cell r="DT198">
            <v>0</v>
          </cell>
          <cell r="DU198">
            <v>0</v>
          </cell>
          <cell r="DV198">
            <v>0</v>
          </cell>
          <cell r="DW198">
            <v>0</v>
          </cell>
          <cell r="EA198">
            <v>0</v>
          </cell>
          <cell r="EB198">
            <v>0</v>
          </cell>
          <cell r="EC198">
            <v>0</v>
          </cell>
          <cell r="ED198">
            <v>679196</v>
          </cell>
          <cell r="EF198">
            <v>204</v>
          </cell>
          <cell r="EG198">
            <v>3329.3921568627452</v>
          </cell>
          <cell r="EH198" t="str">
            <v>No Variation Applied</v>
          </cell>
          <cell r="EI198">
            <v>5400</v>
          </cell>
          <cell r="EJ198">
            <v>0</v>
          </cell>
          <cell r="EK198">
            <v>0</v>
          </cell>
          <cell r="EL198">
            <v>59840</v>
          </cell>
        </row>
        <row r="199">
          <cell r="C199" t="str">
            <v>Holy Apostles' Church of England Primary School</v>
          </cell>
          <cell r="D199">
            <v>3316</v>
          </cell>
          <cell r="F199" t="str">
            <v/>
          </cell>
          <cell r="G199">
            <v>0</v>
          </cell>
          <cell r="L199">
            <v>0</v>
          </cell>
          <cell r="M199">
            <v>0</v>
          </cell>
          <cell r="N199">
            <v>0</v>
          </cell>
          <cell r="S199">
            <v>0</v>
          </cell>
          <cell r="T199">
            <v>0</v>
          </cell>
          <cell r="X199">
            <v>29</v>
          </cell>
          <cell r="Y199">
            <v>30</v>
          </cell>
          <cell r="Z199">
            <v>30</v>
          </cell>
          <cell r="AA199">
            <v>29</v>
          </cell>
          <cell r="AB199">
            <v>30</v>
          </cell>
          <cell r="AC199">
            <v>29</v>
          </cell>
          <cell r="AD199">
            <v>22</v>
          </cell>
          <cell r="AK199">
            <v>553722</v>
          </cell>
          <cell r="AL199">
            <v>199</v>
          </cell>
          <cell r="BM199">
            <v>0</v>
          </cell>
          <cell r="BU199">
            <v>0</v>
          </cell>
          <cell r="BZ199">
            <v>0</v>
          </cell>
          <cell r="CA199">
            <v>0</v>
          </cell>
          <cell r="CH199">
            <v>0</v>
          </cell>
          <cell r="CI199">
            <v>0</v>
          </cell>
          <cell r="CJ199">
            <v>0</v>
          </cell>
          <cell r="CK199">
            <v>0</v>
          </cell>
          <cell r="CL199">
            <v>0</v>
          </cell>
          <cell r="CM199">
            <v>33534</v>
          </cell>
          <cell r="CN199">
            <v>1440</v>
          </cell>
          <cell r="CO199">
            <v>2400</v>
          </cell>
          <cell r="CP199">
            <v>0</v>
          </cell>
          <cell r="CQ199">
            <v>0</v>
          </cell>
          <cell r="CR199">
            <v>37374</v>
          </cell>
          <cell r="CS199">
            <v>0</v>
          </cell>
          <cell r="CU199">
            <v>0</v>
          </cell>
          <cell r="CX199">
            <v>0</v>
          </cell>
          <cell r="CY199">
            <v>3808</v>
          </cell>
          <cell r="DA199">
            <v>3808</v>
          </cell>
          <cell r="DB199">
            <v>21840</v>
          </cell>
          <cell r="DC199">
            <v>1884</v>
          </cell>
          <cell r="DF199">
            <v>23724</v>
          </cell>
          <cell r="DG199">
            <v>0</v>
          </cell>
          <cell r="DH199">
            <v>0</v>
          </cell>
          <cell r="DI199">
            <v>0</v>
          </cell>
          <cell r="DJ199">
            <v>23351</v>
          </cell>
          <cell r="DK199">
            <v>0</v>
          </cell>
          <cell r="DL199">
            <v>2460</v>
          </cell>
          <cell r="DM199">
            <v>0</v>
          </cell>
          <cell r="DN199">
            <v>0</v>
          </cell>
          <cell r="DO199">
            <v>0</v>
          </cell>
          <cell r="DP199">
            <v>0</v>
          </cell>
          <cell r="DQ199">
            <v>25811</v>
          </cell>
          <cell r="DR199">
            <v>0</v>
          </cell>
          <cell r="DT199">
            <v>0</v>
          </cell>
          <cell r="DU199">
            <v>0</v>
          </cell>
          <cell r="DV199">
            <v>0</v>
          </cell>
          <cell r="DW199">
            <v>0</v>
          </cell>
          <cell r="EA199">
            <v>0</v>
          </cell>
          <cell r="EB199">
            <v>0</v>
          </cell>
          <cell r="EC199">
            <v>0</v>
          </cell>
          <cell r="ED199">
            <v>644439</v>
          </cell>
          <cell r="EF199">
            <v>199</v>
          </cell>
          <cell r="EG199">
            <v>3238.3869346733668</v>
          </cell>
          <cell r="EH199" t="str">
            <v>No Variation Applied</v>
          </cell>
          <cell r="EI199">
            <v>5300</v>
          </cell>
          <cell r="EJ199">
            <v>0</v>
          </cell>
          <cell r="EK199">
            <v>0</v>
          </cell>
          <cell r="EL199">
            <v>37374</v>
          </cell>
        </row>
        <row r="200">
          <cell r="C200" t="str">
            <v>St Andrew's Church of England Primary School</v>
          </cell>
          <cell r="D200">
            <v>3317</v>
          </cell>
          <cell r="F200" t="str">
            <v/>
          </cell>
          <cell r="G200">
            <v>0</v>
          </cell>
          <cell r="L200">
            <v>0</v>
          </cell>
          <cell r="M200">
            <v>0</v>
          </cell>
          <cell r="N200">
            <v>0</v>
          </cell>
          <cell r="S200">
            <v>0</v>
          </cell>
          <cell r="T200">
            <v>0</v>
          </cell>
          <cell r="X200">
            <v>15</v>
          </cell>
          <cell r="Y200">
            <v>14</v>
          </cell>
          <cell r="Z200">
            <v>12</v>
          </cell>
          <cell r="AA200">
            <v>8</v>
          </cell>
          <cell r="AB200">
            <v>8</v>
          </cell>
          <cell r="AC200">
            <v>17</v>
          </cell>
          <cell r="AD200">
            <v>12</v>
          </cell>
          <cell r="AK200">
            <v>241310</v>
          </cell>
          <cell r="AL200">
            <v>86</v>
          </cell>
          <cell r="BM200">
            <v>0</v>
          </cell>
          <cell r="BU200">
            <v>0</v>
          </cell>
          <cell r="BZ200">
            <v>0</v>
          </cell>
          <cell r="CA200">
            <v>0</v>
          </cell>
          <cell r="CH200">
            <v>0</v>
          </cell>
          <cell r="CI200">
            <v>1965</v>
          </cell>
          <cell r="CJ200">
            <v>12600</v>
          </cell>
          <cell r="CK200">
            <v>0</v>
          </cell>
          <cell r="CL200">
            <v>0</v>
          </cell>
          <cell r="CM200">
            <v>7452</v>
          </cell>
          <cell r="CN200">
            <v>1200</v>
          </cell>
          <cell r="CO200">
            <v>960</v>
          </cell>
          <cell r="CP200">
            <v>0</v>
          </cell>
          <cell r="CQ200">
            <v>0</v>
          </cell>
          <cell r="CR200">
            <v>24177</v>
          </cell>
          <cell r="CS200">
            <v>0</v>
          </cell>
          <cell r="CU200">
            <v>0</v>
          </cell>
          <cell r="CX200">
            <v>0</v>
          </cell>
          <cell r="CY200">
            <v>3808</v>
          </cell>
          <cell r="DA200">
            <v>3808</v>
          </cell>
          <cell r="DB200">
            <v>8736</v>
          </cell>
          <cell r="DC200">
            <v>532</v>
          </cell>
          <cell r="DF200">
            <v>9268</v>
          </cell>
          <cell r="DG200">
            <v>0</v>
          </cell>
          <cell r="DH200">
            <v>0</v>
          </cell>
          <cell r="DI200">
            <v>0</v>
          </cell>
          <cell r="DJ200">
            <v>23351</v>
          </cell>
          <cell r="DK200">
            <v>0</v>
          </cell>
          <cell r="DL200">
            <v>1968</v>
          </cell>
          <cell r="DM200">
            <v>13759</v>
          </cell>
          <cell r="DN200">
            <v>0</v>
          </cell>
          <cell r="DO200">
            <v>0</v>
          </cell>
          <cell r="DP200">
            <v>0</v>
          </cell>
          <cell r="DQ200">
            <v>39078</v>
          </cell>
          <cell r="DR200">
            <v>0</v>
          </cell>
          <cell r="DT200">
            <v>0</v>
          </cell>
          <cell r="DU200">
            <v>0</v>
          </cell>
          <cell r="DV200">
            <v>0</v>
          </cell>
          <cell r="DW200">
            <v>0</v>
          </cell>
          <cell r="EA200">
            <v>0</v>
          </cell>
          <cell r="EB200">
            <v>20491</v>
          </cell>
          <cell r="EC200">
            <v>0</v>
          </cell>
          <cell r="ED200">
            <v>338132</v>
          </cell>
          <cell r="EF200">
            <v>86</v>
          </cell>
          <cell r="EG200">
            <v>3931.7674418604652</v>
          </cell>
          <cell r="EH200" t="str">
            <v>No Variation Applied</v>
          </cell>
          <cell r="EI200">
            <v>4200</v>
          </cell>
          <cell r="EJ200">
            <v>0</v>
          </cell>
          <cell r="EK200">
            <v>0</v>
          </cell>
          <cell r="EL200">
            <v>24177</v>
          </cell>
        </row>
        <row r="201">
          <cell r="C201" t="str">
            <v>Powell's Church of England Primary School</v>
          </cell>
          <cell r="D201">
            <v>3319</v>
          </cell>
          <cell r="F201" t="str">
            <v>Undecided</v>
          </cell>
          <cell r="G201">
            <v>0</v>
          </cell>
          <cell r="L201">
            <v>0</v>
          </cell>
          <cell r="M201">
            <v>0</v>
          </cell>
          <cell r="N201">
            <v>0</v>
          </cell>
          <cell r="S201">
            <v>0</v>
          </cell>
          <cell r="T201">
            <v>0</v>
          </cell>
          <cell r="X201">
            <v>60</v>
          </cell>
          <cell r="Y201">
            <v>60</v>
          </cell>
          <cell r="Z201">
            <v>60</v>
          </cell>
          <cell r="AA201">
            <v>60</v>
          </cell>
          <cell r="AB201">
            <v>62</v>
          </cell>
          <cell r="AC201">
            <v>62</v>
          </cell>
          <cell r="AD201">
            <v>60</v>
          </cell>
          <cell r="AK201">
            <v>1182650</v>
          </cell>
          <cell r="AL201">
            <v>424</v>
          </cell>
          <cell r="BM201">
            <v>0</v>
          </cell>
          <cell r="BU201">
            <v>0</v>
          </cell>
          <cell r="BZ201">
            <v>0</v>
          </cell>
          <cell r="CA201">
            <v>0</v>
          </cell>
          <cell r="CH201">
            <v>0</v>
          </cell>
          <cell r="CI201">
            <v>0</v>
          </cell>
          <cell r="CJ201">
            <v>0</v>
          </cell>
          <cell r="CK201">
            <v>3015</v>
          </cell>
          <cell r="CL201">
            <v>0</v>
          </cell>
          <cell r="CM201">
            <v>59616</v>
          </cell>
          <cell r="CN201">
            <v>9120</v>
          </cell>
          <cell r="CO201">
            <v>0</v>
          </cell>
          <cell r="CP201">
            <v>960</v>
          </cell>
          <cell r="CQ201">
            <v>0</v>
          </cell>
          <cell r="CR201">
            <v>72711</v>
          </cell>
          <cell r="CS201">
            <v>0</v>
          </cell>
          <cell r="CU201">
            <v>0</v>
          </cell>
          <cell r="CX201">
            <v>0</v>
          </cell>
          <cell r="CY201">
            <v>8704</v>
          </cell>
          <cell r="DA201">
            <v>8704</v>
          </cell>
          <cell r="DB201">
            <v>43680</v>
          </cell>
          <cell r="DC201">
            <v>5283</v>
          </cell>
          <cell r="DF201">
            <v>48963</v>
          </cell>
          <cell r="DG201">
            <v>0</v>
          </cell>
          <cell r="DH201">
            <v>0</v>
          </cell>
          <cell r="DI201">
            <v>0</v>
          </cell>
          <cell r="DJ201">
            <v>23351</v>
          </cell>
          <cell r="DK201">
            <v>0</v>
          </cell>
          <cell r="DL201">
            <v>7872</v>
          </cell>
          <cell r="DM201">
            <v>0</v>
          </cell>
          <cell r="DN201">
            <v>0</v>
          </cell>
          <cell r="DO201">
            <v>0</v>
          </cell>
          <cell r="DP201">
            <v>0</v>
          </cell>
          <cell r="DQ201">
            <v>31223</v>
          </cell>
          <cell r="DR201">
            <v>0</v>
          </cell>
          <cell r="DT201">
            <v>0</v>
          </cell>
          <cell r="DU201">
            <v>0</v>
          </cell>
          <cell r="DV201">
            <v>0</v>
          </cell>
          <cell r="DW201">
            <v>0</v>
          </cell>
          <cell r="EA201">
            <v>0</v>
          </cell>
          <cell r="EB201">
            <v>0</v>
          </cell>
          <cell r="EC201">
            <v>0</v>
          </cell>
          <cell r="ED201">
            <v>1344251</v>
          </cell>
          <cell r="EF201">
            <v>424</v>
          </cell>
          <cell r="EG201">
            <v>3170.4033018867926</v>
          </cell>
          <cell r="EH201" t="str">
            <v>No Variation Applied</v>
          </cell>
          <cell r="EI201">
            <v>14600</v>
          </cell>
          <cell r="EJ201">
            <v>0</v>
          </cell>
          <cell r="EK201">
            <v>0</v>
          </cell>
          <cell r="EL201">
            <v>72711</v>
          </cell>
        </row>
        <row r="202">
          <cell r="C202" t="str">
            <v>Cranham Church of England Primary School</v>
          </cell>
          <cell r="D202">
            <v>3322</v>
          </cell>
          <cell r="F202" t="str">
            <v/>
          </cell>
          <cell r="G202">
            <v>0</v>
          </cell>
          <cell r="L202">
            <v>0</v>
          </cell>
          <cell r="M202">
            <v>0</v>
          </cell>
          <cell r="N202">
            <v>0</v>
          </cell>
          <cell r="S202">
            <v>0</v>
          </cell>
          <cell r="T202">
            <v>0</v>
          </cell>
          <cell r="X202">
            <v>6</v>
          </cell>
          <cell r="Y202">
            <v>6</v>
          </cell>
          <cell r="Z202">
            <v>11</v>
          </cell>
          <cell r="AA202">
            <v>6</v>
          </cell>
          <cell r="AB202">
            <v>11</v>
          </cell>
          <cell r="AC202">
            <v>8</v>
          </cell>
          <cell r="AD202">
            <v>8</v>
          </cell>
          <cell r="AK202">
            <v>155878</v>
          </cell>
          <cell r="AL202">
            <v>56</v>
          </cell>
          <cell r="BM202">
            <v>0</v>
          </cell>
          <cell r="BU202">
            <v>0</v>
          </cell>
          <cell r="BZ202">
            <v>0</v>
          </cell>
          <cell r="CA202">
            <v>0</v>
          </cell>
          <cell r="CH202">
            <v>0</v>
          </cell>
          <cell r="CI202">
            <v>0</v>
          </cell>
          <cell r="CJ202">
            <v>0</v>
          </cell>
          <cell r="CK202">
            <v>0</v>
          </cell>
          <cell r="CL202">
            <v>0</v>
          </cell>
          <cell r="CM202">
            <v>23598</v>
          </cell>
          <cell r="CN202">
            <v>720</v>
          </cell>
          <cell r="CO202">
            <v>0</v>
          </cell>
          <cell r="CP202">
            <v>0</v>
          </cell>
          <cell r="CQ202">
            <v>0</v>
          </cell>
          <cell r="CR202">
            <v>24318</v>
          </cell>
          <cell r="CS202">
            <v>0</v>
          </cell>
          <cell r="CU202">
            <v>0</v>
          </cell>
          <cell r="CX202">
            <v>0</v>
          </cell>
          <cell r="CY202">
            <v>1632</v>
          </cell>
          <cell r="DA202">
            <v>1632</v>
          </cell>
          <cell r="DB202">
            <v>5824</v>
          </cell>
          <cell r="DC202">
            <v>380</v>
          </cell>
          <cell r="DF202">
            <v>6204</v>
          </cell>
          <cell r="DG202">
            <v>0</v>
          </cell>
          <cell r="DH202">
            <v>0</v>
          </cell>
          <cell r="DI202">
            <v>0</v>
          </cell>
          <cell r="DJ202">
            <v>23351</v>
          </cell>
          <cell r="DK202">
            <v>0</v>
          </cell>
          <cell r="DL202">
            <v>0</v>
          </cell>
          <cell r="DM202">
            <v>27245</v>
          </cell>
          <cell r="DN202">
            <v>0</v>
          </cell>
          <cell r="DO202">
            <v>0</v>
          </cell>
          <cell r="DP202">
            <v>0</v>
          </cell>
          <cell r="DQ202">
            <v>50596</v>
          </cell>
          <cell r="DR202">
            <v>0</v>
          </cell>
          <cell r="DT202">
            <v>0</v>
          </cell>
          <cell r="DU202">
            <v>0</v>
          </cell>
          <cell r="DV202">
            <v>0</v>
          </cell>
          <cell r="DW202">
            <v>0</v>
          </cell>
          <cell r="EA202">
            <v>0</v>
          </cell>
          <cell r="EB202">
            <v>0</v>
          </cell>
          <cell r="EC202">
            <v>0</v>
          </cell>
          <cell r="ED202">
            <v>238628</v>
          </cell>
          <cell r="EF202">
            <v>56</v>
          </cell>
          <cell r="EG202">
            <v>4261.2142857142853</v>
          </cell>
          <cell r="EH202" t="str">
            <v>No Variation Applied</v>
          </cell>
          <cell r="EI202">
            <v>1800</v>
          </cell>
          <cell r="EJ202">
            <v>0</v>
          </cell>
          <cell r="EK202">
            <v>0</v>
          </cell>
          <cell r="EL202">
            <v>24318</v>
          </cell>
        </row>
        <row r="203">
          <cell r="C203" t="str">
            <v>Ann Cam Church of England Primary School</v>
          </cell>
          <cell r="D203">
            <v>3323</v>
          </cell>
          <cell r="F203" t="str">
            <v/>
          </cell>
          <cell r="G203">
            <v>0</v>
          </cell>
          <cell r="L203">
            <v>0</v>
          </cell>
          <cell r="M203">
            <v>0</v>
          </cell>
          <cell r="N203">
            <v>0</v>
          </cell>
          <cell r="S203">
            <v>0</v>
          </cell>
          <cell r="T203">
            <v>0</v>
          </cell>
          <cell r="X203">
            <v>9</v>
          </cell>
          <cell r="Y203">
            <v>16</v>
          </cell>
          <cell r="Z203">
            <v>11</v>
          </cell>
          <cell r="AA203">
            <v>12</v>
          </cell>
          <cell r="AB203">
            <v>8</v>
          </cell>
          <cell r="AC203">
            <v>12</v>
          </cell>
          <cell r="AD203">
            <v>19</v>
          </cell>
          <cell r="AK203">
            <v>243562</v>
          </cell>
          <cell r="AL203">
            <v>87</v>
          </cell>
          <cell r="BM203">
            <v>0</v>
          </cell>
          <cell r="BU203">
            <v>0</v>
          </cell>
          <cell r="BZ203">
            <v>0</v>
          </cell>
          <cell r="CA203">
            <v>0</v>
          </cell>
          <cell r="CH203">
            <v>0</v>
          </cell>
          <cell r="CI203">
            <v>2947</v>
          </cell>
          <cell r="CJ203">
            <v>0</v>
          </cell>
          <cell r="CK203">
            <v>18090</v>
          </cell>
          <cell r="CL203">
            <v>0</v>
          </cell>
          <cell r="CM203">
            <v>19872</v>
          </cell>
          <cell r="CN203">
            <v>240</v>
          </cell>
          <cell r="CO203">
            <v>960</v>
          </cell>
          <cell r="CP203">
            <v>960</v>
          </cell>
          <cell r="CQ203">
            <v>0</v>
          </cell>
          <cell r="CR203">
            <v>43069</v>
          </cell>
          <cell r="CS203">
            <v>0</v>
          </cell>
          <cell r="CU203">
            <v>0</v>
          </cell>
          <cell r="CX203">
            <v>0</v>
          </cell>
          <cell r="CY203">
            <v>4352</v>
          </cell>
          <cell r="DA203">
            <v>4352</v>
          </cell>
          <cell r="DB203">
            <v>14560</v>
          </cell>
          <cell r="DC203">
            <v>1927</v>
          </cell>
          <cell r="DF203">
            <v>16487</v>
          </cell>
          <cell r="DG203">
            <v>0</v>
          </cell>
          <cell r="DH203">
            <v>0</v>
          </cell>
          <cell r="DI203">
            <v>0</v>
          </cell>
          <cell r="DJ203">
            <v>23351</v>
          </cell>
          <cell r="DK203">
            <v>0</v>
          </cell>
          <cell r="DL203">
            <v>3936</v>
          </cell>
          <cell r="DM203">
            <v>13796</v>
          </cell>
          <cell r="DN203">
            <v>0</v>
          </cell>
          <cell r="DO203">
            <v>0</v>
          </cell>
          <cell r="DP203">
            <v>0</v>
          </cell>
          <cell r="DQ203">
            <v>41083</v>
          </cell>
          <cell r="DR203">
            <v>0</v>
          </cell>
          <cell r="DT203">
            <v>0</v>
          </cell>
          <cell r="DU203">
            <v>0</v>
          </cell>
          <cell r="DV203">
            <v>0</v>
          </cell>
          <cell r="DW203">
            <v>0</v>
          </cell>
          <cell r="EA203">
            <v>0</v>
          </cell>
          <cell r="EB203">
            <v>0</v>
          </cell>
          <cell r="EC203">
            <v>0</v>
          </cell>
          <cell r="ED203">
            <v>348553</v>
          </cell>
          <cell r="EF203">
            <v>87</v>
          </cell>
          <cell r="EG203">
            <v>4006.3563218390805</v>
          </cell>
          <cell r="EH203" t="str">
            <v>No Variation Applied</v>
          </cell>
          <cell r="EI203">
            <v>7200</v>
          </cell>
          <cell r="EJ203">
            <v>0</v>
          </cell>
          <cell r="EK203">
            <v>0</v>
          </cell>
          <cell r="EL203">
            <v>43069</v>
          </cell>
        </row>
        <row r="204">
          <cell r="C204" t="str">
            <v>Hardwicke Parochial Primary School</v>
          </cell>
          <cell r="D204">
            <v>3326</v>
          </cell>
          <cell r="F204" t="str">
            <v/>
          </cell>
          <cell r="G204">
            <v>0</v>
          </cell>
          <cell r="L204">
            <v>0</v>
          </cell>
          <cell r="M204">
            <v>0</v>
          </cell>
          <cell r="N204">
            <v>0</v>
          </cell>
          <cell r="S204">
            <v>0</v>
          </cell>
          <cell r="T204">
            <v>0</v>
          </cell>
          <cell r="X204">
            <v>60</v>
          </cell>
          <cell r="Y204">
            <v>60</v>
          </cell>
          <cell r="Z204">
            <v>60</v>
          </cell>
          <cell r="AA204">
            <v>58</v>
          </cell>
          <cell r="AB204">
            <v>60</v>
          </cell>
          <cell r="AC204">
            <v>59</v>
          </cell>
          <cell r="AD204">
            <v>60</v>
          </cell>
          <cell r="AK204">
            <v>1163045</v>
          </cell>
          <cell r="AL204">
            <v>417</v>
          </cell>
          <cell r="BM204">
            <v>0</v>
          </cell>
          <cell r="BU204">
            <v>0</v>
          </cell>
          <cell r="BZ204">
            <v>0</v>
          </cell>
          <cell r="CA204">
            <v>0</v>
          </cell>
          <cell r="CH204">
            <v>0</v>
          </cell>
          <cell r="CI204">
            <v>3930</v>
          </cell>
          <cell r="CJ204">
            <v>0</v>
          </cell>
          <cell r="CK204">
            <v>15377</v>
          </cell>
          <cell r="CL204">
            <v>0</v>
          </cell>
          <cell r="CM204">
            <v>38502</v>
          </cell>
          <cell r="CN204">
            <v>12960</v>
          </cell>
          <cell r="CO204">
            <v>1440</v>
          </cell>
          <cell r="CP204">
            <v>2880</v>
          </cell>
          <cell r="CQ204">
            <v>0</v>
          </cell>
          <cell r="CR204">
            <v>75089</v>
          </cell>
          <cell r="CS204">
            <v>0</v>
          </cell>
          <cell r="CU204">
            <v>0</v>
          </cell>
          <cell r="CX204">
            <v>0</v>
          </cell>
          <cell r="CY204">
            <v>22304</v>
          </cell>
          <cell r="DA204">
            <v>22304</v>
          </cell>
          <cell r="DB204">
            <v>43680</v>
          </cell>
          <cell r="DC204">
            <v>3832</v>
          </cell>
          <cell r="DF204">
            <v>47512</v>
          </cell>
          <cell r="DG204">
            <v>0</v>
          </cell>
          <cell r="DH204">
            <v>0</v>
          </cell>
          <cell r="DI204">
            <v>0</v>
          </cell>
          <cell r="DJ204">
            <v>23351</v>
          </cell>
          <cell r="DK204">
            <v>0</v>
          </cell>
          <cell r="DL204">
            <v>16728</v>
          </cell>
          <cell r="DM204">
            <v>0</v>
          </cell>
          <cell r="DN204">
            <v>0</v>
          </cell>
          <cell r="DO204">
            <v>0</v>
          </cell>
          <cell r="DP204">
            <v>0</v>
          </cell>
          <cell r="DQ204">
            <v>40079</v>
          </cell>
          <cell r="DR204">
            <v>0</v>
          </cell>
          <cell r="DT204">
            <v>0</v>
          </cell>
          <cell r="DU204">
            <v>0</v>
          </cell>
          <cell r="DV204">
            <v>0</v>
          </cell>
          <cell r="DW204">
            <v>0</v>
          </cell>
          <cell r="EA204">
            <v>0</v>
          </cell>
          <cell r="EB204">
            <v>0</v>
          </cell>
          <cell r="EC204">
            <v>0</v>
          </cell>
          <cell r="ED204">
            <v>1348029</v>
          </cell>
          <cell r="EF204">
            <v>417</v>
          </cell>
          <cell r="EG204">
            <v>3232.68345323741</v>
          </cell>
          <cell r="EH204" t="str">
            <v>No Variation Applied</v>
          </cell>
          <cell r="EI204">
            <v>42150</v>
          </cell>
          <cell r="EJ204">
            <v>0</v>
          </cell>
          <cell r="EK204">
            <v>0</v>
          </cell>
          <cell r="EL204">
            <v>75089</v>
          </cell>
        </row>
        <row r="205">
          <cell r="C205" t="str">
            <v>Horsley Church of England Primary School</v>
          </cell>
          <cell r="D205">
            <v>3327</v>
          </cell>
          <cell r="F205" t="str">
            <v/>
          </cell>
          <cell r="G205">
            <v>0</v>
          </cell>
          <cell r="L205">
            <v>0</v>
          </cell>
          <cell r="M205">
            <v>0</v>
          </cell>
          <cell r="N205">
            <v>0</v>
          </cell>
          <cell r="S205">
            <v>0</v>
          </cell>
          <cell r="T205">
            <v>0</v>
          </cell>
          <cell r="X205">
            <v>20</v>
          </cell>
          <cell r="Y205">
            <v>11</v>
          </cell>
          <cell r="Z205">
            <v>19</v>
          </cell>
          <cell r="AA205">
            <v>14</v>
          </cell>
          <cell r="AB205">
            <v>19</v>
          </cell>
          <cell r="AC205">
            <v>16</v>
          </cell>
          <cell r="AD205">
            <v>16</v>
          </cell>
          <cell r="AK205">
            <v>321080</v>
          </cell>
          <cell r="AL205">
            <v>115</v>
          </cell>
          <cell r="BM205">
            <v>0</v>
          </cell>
          <cell r="BU205">
            <v>0</v>
          </cell>
          <cell r="BZ205">
            <v>0</v>
          </cell>
          <cell r="CA205">
            <v>0</v>
          </cell>
          <cell r="CH205">
            <v>0</v>
          </cell>
          <cell r="CI205">
            <v>3930</v>
          </cell>
          <cell r="CJ205">
            <v>0</v>
          </cell>
          <cell r="CK205">
            <v>27336</v>
          </cell>
          <cell r="CL205">
            <v>0</v>
          </cell>
          <cell r="CM205">
            <v>17388</v>
          </cell>
          <cell r="CN205">
            <v>2640</v>
          </cell>
          <cell r="CO205">
            <v>480</v>
          </cell>
          <cell r="CP205">
            <v>0</v>
          </cell>
          <cell r="CQ205">
            <v>0</v>
          </cell>
          <cell r="CR205">
            <v>51774</v>
          </cell>
          <cell r="CS205">
            <v>0</v>
          </cell>
          <cell r="CU205">
            <v>0</v>
          </cell>
          <cell r="CX205">
            <v>0</v>
          </cell>
          <cell r="CY205">
            <v>2176</v>
          </cell>
          <cell r="DA205">
            <v>2176</v>
          </cell>
          <cell r="DB205">
            <v>10920</v>
          </cell>
          <cell r="DC205">
            <v>996</v>
          </cell>
          <cell r="DF205">
            <v>11916</v>
          </cell>
          <cell r="DG205">
            <v>0</v>
          </cell>
          <cell r="DH205">
            <v>0</v>
          </cell>
          <cell r="DI205">
            <v>0</v>
          </cell>
          <cell r="DJ205">
            <v>23351</v>
          </cell>
          <cell r="DK205">
            <v>0</v>
          </cell>
          <cell r="DL205">
            <v>1476</v>
          </cell>
          <cell r="DM205">
            <v>7580</v>
          </cell>
          <cell r="DN205">
            <v>0</v>
          </cell>
          <cell r="DO205">
            <v>0</v>
          </cell>
          <cell r="DP205">
            <v>0</v>
          </cell>
          <cell r="DQ205">
            <v>32407</v>
          </cell>
          <cell r="DR205">
            <v>0</v>
          </cell>
          <cell r="DT205">
            <v>0</v>
          </cell>
          <cell r="DU205">
            <v>0</v>
          </cell>
          <cell r="DV205">
            <v>0</v>
          </cell>
          <cell r="DW205">
            <v>0</v>
          </cell>
          <cell r="EA205">
            <v>0</v>
          </cell>
          <cell r="EB205">
            <v>10106</v>
          </cell>
          <cell r="EC205">
            <v>0</v>
          </cell>
          <cell r="ED205">
            <v>429459</v>
          </cell>
          <cell r="EF205">
            <v>115</v>
          </cell>
          <cell r="EG205">
            <v>3734.4260869565219</v>
          </cell>
          <cell r="EH205" t="str">
            <v>No Variation Applied</v>
          </cell>
          <cell r="EI205">
            <v>6000</v>
          </cell>
          <cell r="EJ205">
            <v>0</v>
          </cell>
          <cell r="EK205">
            <v>0</v>
          </cell>
          <cell r="EL205">
            <v>51774</v>
          </cell>
        </row>
        <row r="206">
          <cell r="C206" t="str">
            <v>Huntley Church of England Primary School</v>
          </cell>
          <cell r="D206">
            <v>3328</v>
          </cell>
          <cell r="F206" t="str">
            <v/>
          </cell>
          <cell r="G206">
            <v>0</v>
          </cell>
          <cell r="L206">
            <v>0</v>
          </cell>
          <cell r="M206">
            <v>0</v>
          </cell>
          <cell r="N206">
            <v>0</v>
          </cell>
          <cell r="S206">
            <v>0</v>
          </cell>
          <cell r="T206">
            <v>0</v>
          </cell>
          <cell r="X206">
            <v>10</v>
          </cell>
          <cell r="Y206">
            <v>10</v>
          </cell>
          <cell r="Z206">
            <v>16</v>
          </cell>
          <cell r="AA206">
            <v>13</v>
          </cell>
          <cell r="AB206">
            <v>14</v>
          </cell>
          <cell r="AC206">
            <v>13</v>
          </cell>
          <cell r="AD206">
            <v>11</v>
          </cell>
          <cell r="AK206">
            <v>242070</v>
          </cell>
          <cell r="AL206">
            <v>87</v>
          </cell>
          <cell r="BM206">
            <v>0</v>
          </cell>
          <cell r="BU206">
            <v>0</v>
          </cell>
          <cell r="BZ206">
            <v>0</v>
          </cell>
          <cell r="CA206">
            <v>0</v>
          </cell>
          <cell r="CH206">
            <v>0</v>
          </cell>
          <cell r="CI206">
            <v>0</v>
          </cell>
          <cell r="CJ206">
            <v>0</v>
          </cell>
          <cell r="CK206">
            <v>0</v>
          </cell>
          <cell r="CL206">
            <v>0</v>
          </cell>
          <cell r="CM206">
            <v>21114</v>
          </cell>
          <cell r="CN206">
            <v>1200</v>
          </cell>
          <cell r="CO206">
            <v>2880</v>
          </cell>
          <cell r="CP206">
            <v>0</v>
          </cell>
          <cell r="CQ206">
            <v>0</v>
          </cell>
          <cell r="CR206">
            <v>25194</v>
          </cell>
          <cell r="CS206">
            <v>0</v>
          </cell>
          <cell r="CU206">
            <v>0</v>
          </cell>
          <cell r="CX206">
            <v>0</v>
          </cell>
          <cell r="CY206">
            <v>1632</v>
          </cell>
          <cell r="DA206">
            <v>1632</v>
          </cell>
          <cell r="DB206">
            <v>8736</v>
          </cell>
          <cell r="DC206">
            <v>735</v>
          </cell>
          <cell r="DF206">
            <v>9471</v>
          </cell>
          <cell r="DG206">
            <v>0</v>
          </cell>
          <cell r="DH206">
            <v>0</v>
          </cell>
          <cell r="DI206">
            <v>0</v>
          </cell>
          <cell r="DJ206">
            <v>23351</v>
          </cell>
          <cell r="DK206">
            <v>0</v>
          </cell>
          <cell r="DL206">
            <v>1476</v>
          </cell>
          <cell r="DM206">
            <v>13640</v>
          </cell>
          <cell r="DN206">
            <v>0</v>
          </cell>
          <cell r="DO206">
            <v>0</v>
          </cell>
          <cell r="DP206">
            <v>0</v>
          </cell>
          <cell r="DQ206">
            <v>38467</v>
          </cell>
          <cell r="DR206">
            <v>0</v>
          </cell>
          <cell r="DT206">
            <v>0</v>
          </cell>
          <cell r="DU206">
            <v>1300</v>
          </cell>
          <cell r="DV206">
            <v>44</v>
          </cell>
          <cell r="DW206">
            <v>1344</v>
          </cell>
          <cell r="EA206">
            <v>0</v>
          </cell>
          <cell r="EB206">
            <v>6208</v>
          </cell>
          <cell r="EC206">
            <v>0</v>
          </cell>
          <cell r="ED206">
            <v>324386</v>
          </cell>
          <cell r="EF206">
            <v>87</v>
          </cell>
          <cell r="EG206">
            <v>3728.5747126436781</v>
          </cell>
          <cell r="EH206" t="str">
            <v>No Variation Applied</v>
          </cell>
          <cell r="EI206">
            <v>2900</v>
          </cell>
          <cell r="EJ206">
            <v>0</v>
          </cell>
          <cell r="EK206">
            <v>0</v>
          </cell>
          <cell r="EL206">
            <v>25194</v>
          </cell>
        </row>
        <row r="207">
          <cell r="C207" t="str">
            <v>St Lawrence Church of England Primary School</v>
          </cell>
          <cell r="D207">
            <v>3330</v>
          </cell>
          <cell r="F207" t="str">
            <v/>
          </cell>
          <cell r="G207">
            <v>0</v>
          </cell>
          <cell r="L207">
            <v>0</v>
          </cell>
          <cell r="M207">
            <v>0</v>
          </cell>
          <cell r="N207">
            <v>0</v>
          </cell>
          <cell r="S207">
            <v>0</v>
          </cell>
          <cell r="T207">
            <v>0</v>
          </cell>
          <cell r="X207">
            <v>31</v>
          </cell>
          <cell r="Y207">
            <v>31</v>
          </cell>
          <cell r="Z207">
            <v>30</v>
          </cell>
          <cell r="AA207">
            <v>29</v>
          </cell>
          <cell r="AB207">
            <v>35</v>
          </cell>
          <cell r="AC207">
            <v>28</v>
          </cell>
          <cell r="AD207">
            <v>25</v>
          </cell>
          <cell r="AK207">
            <v>581498</v>
          </cell>
          <cell r="AL207">
            <v>209</v>
          </cell>
          <cell r="BM207">
            <v>0</v>
          </cell>
          <cell r="BU207">
            <v>0</v>
          </cell>
          <cell r="BZ207">
            <v>0</v>
          </cell>
          <cell r="CA207">
            <v>0</v>
          </cell>
          <cell r="CH207">
            <v>0</v>
          </cell>
          <cell r="CI207">
            <v>1965</v>
          </cell>
          <cell r="CJ207">
            <v>12720</v>
          </cell>
          <cell r="CK207">
            <v>0</v>
          </cell>
          <cell r="CL207">
            <v>0</v>
          </cell>
          <cell r="CM207">
            <v>22356</v>
          </cell>
          <cell r="CN207">
            <v>5280</v>
          </cell>
          <cell r="CO207">
            <v>960</v>
          </cell>
          <cell r="CP207">
            <v>0</v>
          </cell>
          <cell r="CQ207">
            <v>0</v>
          </cell>
          <cell r="CR207">
            <v>43281</v>
          </cell>
          <cell r="CS207">
            <v>0</v>
          </cell>
          <cell r="CU207">
            <v>0</v>
          </cell>
          <cell r="CX207">
            <v>0</v>
          </cell>
          <cell r="CY207">
            <v>3808</v>
          </cell>
          <cell r="DA207">
            <v>3808</v>
          </cell>
          <cell r="DB207">
            <v>26936</v>
          </cell>
          <cell r="DC207">
            <v>2490</v>
          </cell>
          <cell r="DF207">
            <v>29426</v>
          </cell>
          <cell r="DG207">
            <v>0</v>
          </cell>
          <cell r="DH207">
            <v>0</v>
          </cell>
          <cell r="DI207">
            <v>0</v>
          </cell>
          <cell r="DJ207">
            <v>23351</v>
          </cell>
          <cell r="DK207">
            <v>0</v>
          </cell>
          <cell r="DL207">
            <v>1968</v>
          </cell>
          <cell r="DM207">
            <v>0</v>
          </cell>
          <cell r="DN207">
            <v>0</v>
          </cell>
          <cell r="DO207">
            <v>0</v>
          </cell>
          <cell r="DP207">
            <v>0</v>
          </cell>
          <cell r="DQ207">
            <v>25319</v>
          </cell>
          <cell r="DR207">
            <v>0</v>
          </cell>
          <cell r="DT207">
            <v>0</v>
          </cell>
          <cell r="DU207">
            <v>0</v>
          </cell>
          <cell r="DV207">
            <v>0</v>
          </cell>
          <cell r="DW207">
            <v>0</v>
          </cell>
          <cell r="EA207">
            <v>0</v>
          </cell>
          <cell r="EB207">
            <v>1117</v>
          </cell>
          <cell r="EC207">
            <v>0</v>
          </cell>
          <cell r="ED207">
            <v>684449</v>
          </cell>
          <cell r="EF207">
            <v>209</v>
          </cell>
          <cell r="EG207">
            <v>3274.8755980861242</v>
          </cell>
          <cell r="EH207" t="str">
            <v>No Variation Applied</v>
          </cell>
          <cell r="EI207">
            <v>13900</v>
          </cell>
          <cell r="EJ207">
            <v>0</v>
          </cell>
          <cell r="EK207">
            <v>0</v>
          </cell>
          <cell r="EL207">
            <v>43281</v>
          </cell>
        </row>
        <row r="208">
          <cell r="C208" t="str">
            <v>Leonard Stanley Church of England Primary School</v>
          </cell>
          <cell r="D208">
            <v>3331</v>
          </cell>
          <cell r="F208" t="str">
            <v/>
          </cell>
          <cell r="G208">
            <v>0</v>
          </cell>
          <cell r="L208">
            <v>0</v>
          </cell>
          <cell r="M208">
            <v>0</v>
          </cell>
          <cell r="N208">
            <v>0</v>
          </cell>
          <cell r="S208">
            <v>0</v>
          </cell>
          <cell r="T208">
            <v>0</v>
          </cell>
          <cell r="X208">
            <v>27</v>
          </cell>
          <cell r="Y208">
            <v>30</v>
          </cell>
          <cell r="Z208">
            <v>28</v>
          </cell>
          <cell r="AA208">
            <v>22</v>
          </cell>
          <cell r="AB208">
            <v>22</v>
          </cell>
          <cell r="AC208">
            <v>12</v>
          </cell>
          <cell r="AD208">
            <v>25</v>
          </cell>
          <cell r="AK208">
            <v>461026</v>
          </cell>
          <cell r="AL208">
            <v>166</v>
          </cell>
          <cell r="BM208">
            <v>0</v>
          </cell>
          <cell r="BU208">
            <v>0</v>
          </cell>
          <cell r="BZ208">
            <v>0</v>
          </cell>
          <cell r="CA208">
            <v>0</v>
          </cell>
          <cell r="CH208">
            <v>0</v>
          </cell>
          <cell r="CI208">
            <v>1801</v>
          </cell>
          <cell r="CJ208">
            <v>0</v>
          </cell>
          <cell r="CK208">
            <v>8207</v>
          </cell>
          <cell r="CL208">
            <v>0</v>
          </cell>
          <cell r="CM208">
            <v>34776</v>
          </cell>
          <cell r="CN208">
            <v>6000</v>
          </cell>
          <cell r="CO208">
            <v>960</v>
          </cell>
          <cell r="CP208">
            <v>960</v>
          </cell>
          <cell r="CQ208">
            <v>0</v>
          </cell>
          <cell r="CR208">
            <v>52704</v>
          </cell>
          <cell r="CS208">
            <v>0</v>
          </cell>
          <cell r="CU208">
            <v>0</v>
          </cell>
          <cell r="CX208">
            <v>0</v>
          </cell>
          <cell r="CY208">
            <v>6528</v>
          </cell>
          <cell r="DA208">
            <v>6528</v>
          </cell>
          <cell r="DB208">
            <v>21840</v>
          </cell>
          <cell r="DC208">
            <v>1840</v>
          </cell>
          <cell r="DF208">
            <v>23680</v>
          </cell>
          <cell r="DG208">
            <v>0</v>
          </cell>
          <cell r="DH208">
            <v>0</v>
          </cell>
          <cell r="DI208">
            <v>0</v>
          </cell>
          <cell r="DJ208">
            <v>23351</v>
          </cell>
          <cell r="DK208">
            <v>0</v>
          </cell>
          <cell r="DL208">
            <v>5904</v>
          </cell>
          <cell r="DM208">
            <v>0</v>
          </cell>
          <cell r="DN208">
            <v>0</v>
          </cell>
          <cell r="DO208">
            <v>0</v>
          </cell>
          <cell r="DP208">
            <v>0</v>
          </cell>
          <cell r="DQ208">
            <v>29255</v>
          </cell>
          <cell r="DR208">
            <v>0</v>
          </cell>
          <cell r="DT208">
            <v>0</v>
          </cell>
          <cell r="DU208">
            <v>1300</v>
          </cell>
          <cell r="DV208">
            <v>83</v>
          </cell>
          <cell r="DW208">
            <v>1383</v>
          </cell>
          <cell r="EA208">
            <v>0</v>
          </cell>
          <cell r="EB208">
            <v>0</v>
          </cell>
          <cell r="EC208">
            <v>0</v>
          </cell>
          <cell r="ED208">
            <v>574576</v>
          </cell>
          <cell r="EF208">
            <v>166</v>
          </cell>
          <cell r="EG208">
            <v>3461.3012048192772</v>
          </cell>
          <cell r="EH208" t="str">
            <v>No Variation Applied</v>
          </cell>
          <cell r="EI208">
            <v>12000</v>
          </cell>
          <cell r="EJ208">
            <v>0</v>
          </cell>
          <cell r="EK208">
            <v>0</v>
          </cell>
          <cell r="EL208">
            <v>52704</v>
          </cell>
        </row>
        <row r="209">
          <cell r="C209" t="str">
            <v>Amberley Parochial School</v>
          </cell>
          <cell r="D209">
            <v>3334</v>
          </cell>
          <cell r="F209" t="str">
            <v/>
          </cell>
          <cell r="G209">
            <v>0</v>
          </cell>
          <cell r="L209">
            <v>0</v>
          </cell>
          <cell r="M209">
            <v>0</v>
          </cell>
          <cell r="N209">
            <v>0</v>
          </cell>
          <cell r="S209">
            <v>0</v>
          </cell>
          <cell r="T209">
            <v>0</v>
          </cell>
          <cell r="X209">
            <v>17</v>
          </cell>
          <cell r="Y209">
            <v>15</v>
          </cell>
          <cell r="Z209">
            <v>17</v>
          </cell>
          <cell r="AA209">
            <v>18</v>
          </cell>
          <cell r="AB209">
            <v>16</v>
          </cell>
          <cell r="AC209">
            <v>11</v>
          </cell>
          <cell r="AD209">
            <v>17</v>
          </cell>
          <cell r="AK209">
            <v>308881</v>
          </cell>
          <cell r="AL209">
            <v>111</v>
          </cell>
          <cell r="BM209">
            <v>0</v>
          </cell>
          <cell r="BU209">
            <v>0</v>
          </cell>
          <cell r="BZ209">
            <v>0</v>
          </cell>
          <cell r="CA209">
            <v>0</v>
          </cell>
          <cell r="CH209">
            <v>0</v>
          </cell>
          <cell r="CI209">
            <v>2292</v>
          </cell>
          <cell r="CJ209">
            <v>0</v>
          </cell>
          <cell r="CK209">
            <v>1809</v>
          </cell>
          <cell r="CL209">
            <v>0</v>
          </cell>
          <cell r="CM209">
            <v>24840</v>
          </cell>
          <cell r="CN209">
            <v>1200</v>
          </cell>
          <cell r="CO209">
            <v>0</v>
          </cell>
          <cell r="CP209">
            <v>960</v>
          </cell>
          <cell r="CQ209">
            <v>0</v>
          </cell>
          <cell r="CR209">
            <v>31101</v>
          </cell>
          <cell r="CS209">
            <v>0</v>
          </cell>
          <cell r="CU209">
            <v>0</v>
          </cell>
          <cell r="CX209">
            <v>0</v>
          </cell>
          <cell r="CY209">
            <v>2176</v>
          </cell>
          <cell r="DA209">
            <v>2176</v>
          </cell>
          <cell r="DB209">
            <v>10920</v>
          </cell>
          <cell r="DC209">
            <v>433</v>
          </cell>
          <cell r="DF209">
            <v>11353</v>
          </cell>
          <cell r="DG209">
            <v>0</v>
          </cell>
          <cell r="DH209">
            <v>0</v>
          </cell>
          <cell r="DI209">
            <v>0</v>
          </cell>
          <cell r="DJ209">
            <v>23351</v>
          </cell>
          <cell r="DK209">
            <v>0</v>
          </cell>
          <cell r="DL209">
            <v>1968</v>
          </cell>
          <cell r="DM209">
            <v>13594</v>
          </cell>
          <cell r="DN209">
            <v>0</v>
          </cell>
          <cell r="DO209">
            <v>0</v>
          </cell>
          <cell r="DP209">
            <v>0</v>
          </cell>
          <cell r="DQ209">
            <v>38913</v>
          </cell>
          <cell r="DR209">
            <v>0</v>
          </cell>
          <cell r="DT209">
            <v>0</v>
          </cell>
          <cell r="DU209">
            <v>0</v>
          </cell>
          <cell r="DV209">
            <v>0</v>
          </cell>
          <cell r="DW209">
            <v>0</v>
          </cell>
          <cell r="EA209">
            <v>0</v>
          </cell>
          <cell r="EB209">
            <v>0</v>
          </cell>
          <cell r="EC209">
            <v>0</v>
          </cell>
          <cell r="ED209">
            <v>392424</v>
          </cell>
          <cell r="EF209">
            <v>111</v>
          </cell>
          <cell r="EG209">
            <v>3535.3513513513512</v>
          </cell>
          <cell r="EH209" t="str">
            <v>No Variation Applied</v>
          </cell>
          <cell r="EI209">
            <v>3400</v>
          </cell>
          <cell r="EJ209">
            <v>0</v>
          </cell>
          <cell r="EK209">
            <v>0</v>
          </cell>
          <cell r="EL209">
            <v>31101</v>
          </cell>
        </row>
        <row r="210">
          <cell r="C210" t="str">
            <v>Brimscombe Church of England (VA) Primary School</v>
          </cell>
          <cell r="D210">
            <v>3335</v>
          </cell>
          <cell r="F210" t="str">
            <v/>
          </cell>
          <cell r="G210">
            <v>0</v>
          </cell>
          <cell r="L210">
            <v>0</v>
          </cell>
          <cell r="M210">
            <v>0</v>
          </cell>
          <cell r="N210">
            <v>0</v>
          </cell>
          <cell r="S210">
            <v>0</v>
          </cell>
          <cell r="T210">
            <v>0</v>
          </cell>
          <cell r="X210">
            <v>14</v>
          </cell>
          <cell r="Y210">
            <v>13</v>
          </cell>
          <cell r="Z210">
            <v>11</v>
          </cell>
          <cell r="AA210">
            <v>11</v>
          </cell>
          <cell r="AB210">
            <v>15</v>
          </cell>
          <cell r="AC210">
            <v>14</v>
          </cell>
          <cell r="AD210">
            <v>14</v>
          </cell>
          <cell r="AK210">
            <v>257122</v>
          </cell>
          <cell r="AL210">
            <v>92</v>
          </cell>
          <cell r="BM210">
            <v>0</v>
          </cell>
          <cell r="BU210">
            <v>0</v>
          </cell>
          <cell r="BZ210">
            <v>0</v>
          </cell>
          <cell r="CA210">
            <v>0</v>
          </cell>
          <cell r="CH210">
            <v>0</v>
          </cell>
          <cell r="CI210">
            <v>5895</v>
          </cell>
          <cell r="CJ210">
            <v>2400</v>
          </cell>
          <cell r="CK210">
            <v>38290</v>
          </cell>
          <cell r="CL210">
            <v>0</v>
          </cell>
          <cell r="CM210">
            <v>26082</v>
          </cell>
          <cell r="CN210">
            <v>2400</v>
          </cell>
          <cell r="CO210">
            <v>1440</v>
          </cell>
          <cell r="CP210">
            <v>0</v>
          </cell>
          <cell r="CQ210">
            <v>0</v>
          </cell>
          <cell r="CR210">
            <v>76507</v>
          </cell>
          <cell r="CS210">
            <v>0</v>
          </cell>
          <cell r="CU210">
            <v>0</v>
          </cell>
          <cell r="CX210">
            <v>0</v>
          </cell>
          <cell r="CY210">
            <v>2720</v>
          </cell>
          <cell r="DA210">
            <v>2720</v>
          </cell>
          <cell r="DB210">
            <v>8736</v>
          </cell>
          <cell r="DC210">
            <v>1807</v>
          </cell>
          <cell r="DF210">
            <v>10543</v>
          </cell>
          <cell r="DG210">
            <v>0</v>
          </cell>
          <cell r="DH210">
            <v>0</v>
          </cell>
          <cell r="DI210">
            <v>0</v>
          </cell>
          <cell r="DJ210">
            <v>23351</v>
          </cell>
          <cell r="DK210">
            <v>0</v>
          </cell>
          <cell r="DL210">
            <v>2460</v>
          </cell>
          <cell r="DM210">
            <v>13695</v>
          </cell>
          <cell r="DN210">
            <v>0</v>
          </cell>
          <cell r="DO210">
            <v>0</v>
          </cell>
          <cell r="DP210">
            <v>0</v>
          </cell>
          <cell r="DQ210">
            <v>39506</v>
          </cell>
          <cell r="DR210">
            <v>0</v>
          </cell>
          <cell r="DT210">
            <v>0</v>
          </cell>
          <cell r="DU210">
            <v>0</v>
          </cell>
          <cell r="DV210">
            <v>0</v>
          </cell>
          <cell r="DW210">
            <v>0</v>
          </cell>
          <cell r="EA210">
            <v>0</v>
          </cell>
          <cell r="EB210">
            <v>12723</v>
          </cell>
          <cell r="EC210">
            <v>0</v>
          </cell>
          <cell r="ED210">
            <v>399121</v>
          </cell>
          <cell r="EF210">
            <v>92</v>
          </cell>
          <cell r="EG210">
            <v>4338.271739130435</v>
          </cell>
          <cell r="EH210" t="str">
            <v>No Variation Applied</v>
          </cell>
          <cell r="EI210">
            <v>7200</v>
          </cell>
          <cell r="EJ210">
            <v>0</v>
          </cell>
          <cell r="EK210">
            <v>0</v>
          </cell>
          <cell r="EL210">
            <v>76507</v>
          </cell>
        </row>
        <row r="211">
          <cell r="C211" t="str">
            <v>Minsterworth Church of England Primary School</v>
          </cell>
          <cell r="D211">
            <v>3336</v>
          </cell>
          <cell r="F211" t="str">
            <v/>
          </cell>
          <cell r="G211">
            <v>0</v>
          </cell>
          <cell r="L211">
            <v>0</v>
          </cell>
          <cell r="M211">
            <v>0</v>
          </cell>
          <cell r="N211">
            <v>0</v>
          </cell>
          <cell r="S211">
            <v>0</v>
          </cell>
          <cell r="T211">
            <v>0</v>
          </cell>
          <cell r="X211">
            <v>5</v>
          </cell>
          <cell r="Y211">
            <v>8</v>
          </cell>
          <cell r="Z211">
            <v>5</v>
          </cell>
          <cell r="AA211">
            <v>10</v>
          </cell>
          <cell r="AB211">
            <v>8</v>
          </cell>
          <cell r="AC211">
            <v>4</v>
          </cell>
          <cell r="AD211">
            <v>7</v>
          </cell>
          <cell r="AK211">
            <v>130250</v>
          </cell>
          <cell r="AL211">
            <v>47</v>
          </cell>
          <cell r="BM211">
            <v>0</v>
          </cell>
          <cell r="BU211">
            <v>0</v>
          </cell>
          <cell r="BZ211">
            <v>0</v>
          </cell>
          <cell r="CA211">
            <v>0</v>
          </cell>
          <cell r="CH211">
            <v>0</v>
          </cell>
          <cell r="CI211">
            <v>0</v>
          </cell>
          <cell r="CJ211">
            <v>0</v>
          </cell>
          <cell r="CK211">
            <v>0</v>
          </cell>
          <cell r="CL211">
            <v>0</v>
          </cell>
          <cell r="CM211">
            <v>17388</v>
          </cell>
          <cell r="CN211">
            <v>2400</v>
          </cell>
          <cell r="CO211">
            <v>1440</v>
          </cell>
          <cell r="CP211">
            <v>0</v>
          </cell>
          <cell r="CQ211">
            <v>0</v>
          </cell>
          <cell r="CR211">
            <v>21228</v>
          </cell>
          <cell r="CS211">
            <v>0</v>
          </cell>
          <cell r="CU211">
            <v>0</v>
          </cell>
          <cell r="CX211">
            <v>0</v>
          </cell>
          <cell r="CY211">
            <v>2176</v>
          </cell>
          <cell r="DA211">
            <v>2176</v>
          </cell>
          <cell r="DB211">
            <v>5824</v>
          </cell>
          <cell r="DC211">
            <v>681</v>
          </cell>
          <cell r="DF211">
            <v>6505</v>
          </cell>
          <cell r="DG211">
            <v>0</v>
          </cell>
          <cell r="DH211">
            <v>0</v>
          </cell>
          <cell r="DI211">
            <v>0</v>
          </cell>
          <cell r="DJ211">
            <v>23351</v>
          </cell>
          <cell r="DK211">
            <v>0</v>
          </cell>
          <cell r="DL211">
            <v>1968</v>
          </cell>
          <cell r="DM211">
            <v>29526</v>
          </cell>
          <cell r="DN211">
            <v>0</v>
          </cell>
          <cell r="DO211">
            <v>0</v>
          </cell>
          <cell r="DP211">
            <v>0</v>
          </cell>
          <cell r="DQ211">
            <v>54845</v>
          </cell>
          <cell r="DR211">
            <v>0</v>
          </cell>
          <cell r="DT211">
            <v>0</v>
          </cell>
          <cell r="DU211">
            <v>0</v>
          </cell>
          <cell r="DV211">
            <v>0</v>
          </cell>
          <cell r="DW211">
            <v>0</v>
          </cell>
          <cell r="EA211">
            <v>0</v>
          </cell>
          <cell r="EB211">
            <v>9920</v>
          </cell>
          <cell r="EC211">
            <v>0</v>
          </cell>
          <cell r="ED211">
            <v>224924</v>
          </cell>
          <cell r="EF211">
            <v>47</v>
          </cell>
          <cell r="EG211">
            <v>4785.6170212765956</v>
          </cell>
          <cell r="EH211" t="str">
            <v>No Variation Applied</v>
          </cell>
          <cell r="EI211">
            <v>3000</v>
          </cell>
          <cell r="EJ211">
            <v>0</v>
          </cell>
          <cell r="EK211">
            <v>0</v>
          </cell>
          <cell r="EL211">
            <v>21228</v>
          </cell>
        </row>
        <row r="212">
          <cell r="C212" t="str">
            <v>Miserden Church of England Primary School</v>
          </cell>
          <cell r="D212">
            <v>3337</v>
          </cell>
          <cell r="F212" t="str">
            <v/>
          </cell>
          <cell r="G212">
            <v>0</v>
          </cell>
          <cell r="L212">
            <v>0</v>
          </cell>
          <cell r="M212">
            <v>0</v>
          </cell>
          <cell r="N212">
            <v>0</v>
          </cell>
          <cell r="S212">
            <v>0</v>
          </cell>
          <cell r="T212">
            <v>0</v>
          </cell>
          <cell r="X212">
            <v>8</v>
          </cell>
          <cell r="Y212">
            <v>11</v>
          </cell>
          <cell r="Z212">
            <v>4</v>
          </cell>
          <cell r="AA212">
            <v>12</v>
          </cell>
          <cell r="AB212">
            <v>11</v>
          </cell>
          <cell r="AC212">
            <v>8</v>
          </cell>
          <cell r="AD212">
            <v>15</v>
          </cell>
          <cell r="AK212">
            <v>192929</v>
          </cell>
          <cell r="AL212">
            <v>69</v>
          </cell>
          <cell r="BM212">
            <v>0</v>
          </cell>
          <cell r="BU212">
            <v>0</v>
          </cell>
          <cell r="BZ212">
            <v>0</v>
          </cell>
          <cell r="CA212">
            <v>0</v>
          </cell>
          <cell r="CH212">
            <v>0</v>
          </cell>
          <cell r="CI212">
            <v>0</v>
          </cell>
          <cell r="CJ212">
            <v>0</v>
          </cell>
          <cell r="CK212">
            <v>3015</v>
          </cell>
          <cell r="CL212">
            <v>0</v>
          </cell>
          <cell r="CM212">
            <v>11178</v>
          </cell>
          <cell r="CN212">
            <v>960</v>
          </cell>
          <cell r="CO212">
            <v>1440</v>
          </cell>
          <cell r="CP212">
            <v>960</v>
          </cell>
          <cell r="CQ212">
            <v>0</v>
          </cell>
          <cell r="CR212">
            <v>17553</v>
          </cell>
          <cell r="CS212">
            <v>0</v>
          </cell>
          <cell r="CU212">
            <v>0</v>
          </cell>
          <cell r="CX212">
            <v>0</v>
          </cell>
          <cell r="CY212">
            <v>1632</v>
          </cell>
          <cell r="DA212">
            <v>1632</v>
          </cell>
          <cell r="DB212">
            <v>7280</v>
          </cell>
          <cell r="DC212">
            <v>1775</v>
          </cell>
          <cell r="DF212">
            <v>9055</v>
          </cell>
          <cell r="DG212">
            <v>0</v>
          </cell>
          <cell r="DH212">
            <v>0</v>
          </cell>
          <cell r="DI212">
            <v>0</v>
          </cell>
          <cell r="DJ212">
            <v>23351</v>
          </cell>
          <cell r="DK212">
            <v>0</v>
          </cell>
          <cell r="DL212">
            <v>1476</v>
          </cell>
          <cell r="DM212">
            <v>17667</v>
          </cell>
          <cell r="DN212">
            <v>0</v>
          </cell>
          <cell r="DO212">
            <v>0</v>
          </cell>
          <cell r="DP212">
            <v>0</v>
          </cell>
          <cell r="DQ212">
            <v>42494</v>
          </cell>
          <cell r="DR212">
            <v>0</v>
          </cell>
          <cell r="DT212">
            <v>0</v>
          </cell>
          <cell r="DU212">
            <v>0</v>
          </cell>
          <cell r="DV212">
            <v>0</v>
          </cell>
          <cell r="DW212">
            <v>0</v>
          </cell>
          <cell r="EA212">
            <v>0</v>
          </cell>
          <cell r="EB212">
            <v>29868</v>
          </cell>
          <cell r="EC212">
            <v>0</v>
          </cell>
          <cell r="ED212">
            <v>293531</v>
          </cell>
          <cell r="EF212">
            <v>69</v>
          </cell>
          <cell r="EG212">
            <v>4254.072463768116</v>
          </cell>
          <cell r="EH212" t="str">
            <v>No Variation Applied</v>
          </cell>
          <cell r="EI212">
            <v>4350</v>
          </cell>
          <cell r="EJ212">
            <v>0</v>
          </cell>
          <cell r="EK212">
            <v>0</v>
          </cell>
          <cell r="EL212">
            <v>17553</v>
          </cell>
        </row>
        <row r="213">
          <cell r="C213" t="str">
            <v>Mitcheldean Endowed Primary School</v>
          </cell>
          <cell r="D213">
            <v>3338</v>
          </cell>
          <cell r="F213" t="str">
            <v/>
          </cell>
          <cell r="G213">
            <v>0</v>
          </cell>
          <cell r="L213">
            <v>0</v>
          </cell>
          <cell r="M213">
            <v>0</v>
          </cell>
          <cell r="N213">
            <v>0</v>
          </cell>
          <cell r="S213">
            <v>0</v>
          </cell>
          <cell r="T213">
            <v>0</v>
          </cell>
          <cell r="X213">
            <v>29</v>
          </cell>
          <cell r="Y213">
            <v>34</v>
          </cell>
          <cell r="Z213">
            <v>30</v>
          </cell>
          <cell r="AA213">
            <v>30</v>
          </cell>
          <cell r="AB213">
            <v>31</v>
          </cell>
          <cell r="AC213">
            <v>24</v>
          </cell>
          <cell r="AD213">
            <v>27</v>
          </cell>
          <cell r="AK213">
            <v>569922</v>
          </cell>
          <cell r="AL213">
            <v>205</v>
          </cell>
          <cell r="BM213">
            <v>0</v>
          </cell>
          <cell r="BU213">
            <v>0</v>
          </cell>
          <cell r="BZ213">
            <v>0</v>
          </cell>
          <cell r="CA213">
            <v>0</v>
          </cell>
          <cell r="CH213">
            <v>0</v>
          </cell>
          <cell r="CI213">
            <v>5895</v>
          </cell>
          <cell r="CJ213">
            <v>0</v>
          </cell>
          <cell r="CK213">
            <v>18392</v>
          </cell>
          <cell r="CL213">
            <v>0</v>
          </cell>
          <cell r="CM213">
            <v>50922</v>
          </cell>
          <cell r="CN213">
            <v>5520</v>
          </cell>
          <cell r="CO213">
            <v>5280</v>
          </cell>
          <cell r="CP213">
            <v>1920</v>
          </cell>
          <cell r="CQ213">
            <v>0</v>
          </cell>
          <cell r="CR213">
            <v>87929</v>
          </cell>
          <cell r="CS213">
            <v>0</v>
          </cell>
          <cell r="CU213">
            <v>0</v>
          </cell>
          <cell r="CX213">
            <v>0</v>
          </cell>
          <cell r="CY213">
            <v>15776</v>
          </cell>
          <cell r="DA213">
            <v>15776</v>
          </cell>
          <cell r="DB213">
            <v>21840</v>
          </cell>
          <cell r="DC213">
            <v>2685</v>
          </cell>
          <cell r="DF213">
            <v>24525</v>
          </cell>
          <cell r="DG213">
            <v>0</v>
          </cell>
          <cell r="DH213">
            <v>0</v>
          </cell>
          <cell r="DI213">
            <v>0</v>
          </cell>
          <cell r="DJ213">
            <v>23351</v>
          </cell>
          <cell r="DK213">
            <v>0</v>
          </cell>
          <cell r="DL213">
            <v>12792</v>
          </cell>
          <cell r="DM213">
            <v>0</v>
          </cell>
          <cell r="DN213">
            <v>0</v>
          </cell>
          <cell r="DO213">
            <v>0</v>
          </cell>
          <cell r="DP213">
            <v>0</v>
          </cell>
          <cell r="DQ213">
            <v>36143</v>
          </cell>
          <cell r="DR213">
            <v>0</v>
          </cell>
          <cell r="DT213">
            <v>0</v>
          </cell>
          <cell r="DU213">
            <v>0</v>
          </cell>
          <cell r="DV213">
            <v>0</v>
          </cell>
          <cell r="DW213">
            <v>0</v>
          </cell>
          <cell r="EA213">
            <v>0</v>
          </cell>
          <cell r="EB213">
            <v>0</v>
          </cell>
          <cell r="EC213">
            <v>0</v>
          </cell>
          <cell r="ED213">
            <v>734295</v>
          </cell>
          <cell r="EF213">
            <v>205</v>
          </cell>
          <cell r="EG213">
            <v>3581.9268292682927</v>
          </cell>
          <cell r="EH213" t="str">
            <v>No Variation Applied</v>
          </cell>
          <cell r="EI213">
            <v>23650</v>
          </cell>
          <cell r="EJ213">
            <v>0</v>
          </cell>
          <cell r="EK213">
            <v>0</v>
          </cell>
          <cell r="EL213">
            <v>87929</v>
          </cell>
        </row>
        <row r="214">
          <cell r="C214" t="str">
            <v>Newnham St Peter's Church of England Primary School</v>
          </cell>
          <cell r="D214">
            <v>3340</v>
          </cell>
          <cell r="F214" t="str">
            <v/>
          </cell>
          <cell r="G214">
            <v>0</v>
          </cell>
          <cell r="L214">
            <v>0</v>
          </cell>
          <cell r="M214">
            <v>0</v>
          </cell>
          <cell r="N214">
            <v>0</v>
          </cell>
          <cell r="S214">
            <v>0</v>
          </cell>
          <cell r="T214">
            <v>0</v>
          </cell>
          <cell r="X214">
            <v>20</v>
          </cell>
          <cell r="Y214">
            <v>14</v>
          </cell>
          <cell r="Z214">
            <v>15</v>
          </cell>
          <cell r="AA214">
            <v>18</v>
          </cell>
          <cell r="AB214">
            <v>9</v>
          </cell>
          <cell r="AC214">
            <v>21</v>
          </cell>
          <cell r="AD214">
            <v>18</v>
          </cell>
          <cell r="AK214">
            <v>322725</v>
          </cell>
          <cell r="AL214">
            <v>115</v>
          </cell>
          <cell r="BM214">
            <v>0</v>
          </cell>
          <cell r="BU214">
            <v>0</v>
          </cell>
          <cell r="BZ214">
            <v>0</v>
          </cell>
          <cell r="CA214">
            <v>0</v>
          </cell>
          <cell r="CH214">
            <v>0</v>
          </cell>
          <cell r="CI214">
            <v>1638</v>
          </cell>
          <cell r="CJ214">
            <v>0</v>
          </cell>
          <cell r="CK214">
            <v>13693</v>
          </cell>
          <cell r="CL214">
            <v>0</v>
          </cell>
          <cell r="CM214">
            <v>29808</v>
          </cell>
          <cell r="CN214">
            <v>1920</v>
          </cell>
          <cell r="CO214">
            <v>3360</v>
          </cell>
          <cell r="CP214">
            <v>960</v>
          </cell>
          <cell r="CQ214">
            <v>0</v>
          </cell>
          <cell r="CR214">
            <v>51379</v>
          </cell>
          <cell r="CS214">
            <v>0</v>
          </cell>
          <cell r="CU214">
            <v>0</v>
          </cell>
          <cell r="CX214">
            <v>0</v>
          </cell>
          <cell r="CY214">
            <v>9248</v>
          </cell>
          <cell r="DA214">
            <v>9248</v>
          </cell>
          <cell r="DB214">
            <v>14560</v>
          </cell>
          <cell r="DC214">
            <v>1494</v>
          </cell>
          <cell r="DF214">
            <v>16054</v>
          </cell>
          <cell r="DG214">
            <v>0</v>
          </cell>
          <cell r="DH214">
            <v>0</v>
          </cell>
          <cell r="DI214">
            <v>0</v>
          </cell>
          <cell r="DJ214">
            <v>23351</v>
          </cell>
          <cell r="DK214">
            <v>0</v>
          </cell>
          <cell r="DL214">
            <v>8364</v>
          </cell>
          <cell r="DM214">
            <v>7646</v>
          </cell>
          <cell r="DN214">
            <v>0</v>
          </cell>
          <cell r="DO214">
            <v>0</v>
          </cell>
          <cell r="DP214">
            <v>0</v>
          </cell>
          <cell r="DQ214">
            <v>39361</v>
          </cell>
          <cell r="DR214">
            <v>0</v>
          </cell>
          <cell r="DT214">
            <v>0</v>
          </cell>
          <cell r="DU214">
            <v>1300</v>
          </cell>
          <cell r="DV214">
            <v>58</v>
          </cell>
          <cell r="DW214">
            <v>1358</v>
          </cell>
          <cell r="EA214">
            <v>0</v>
          </cell>
          <cell r="EB214">
            <v>0</v>
          </cell>
          <cell r="EC214">
            <v>0</v>
          </cell>
          <cell r="ED214">
            <v>440125</v>
          </cell>
          <cell r="EF214">
            <v>115</v>
          </cell>
          <cell r="EG214">
            <v>3827.1739130434785</v>
          </cell>
          <cell r="EH214" t="str">
            <v>No Variation Applied</v>
          </cell>
          <cell r="EI214">
            <v>16450</v>
          </cell>
          <cell r="EJ214">
            <v>0</v>
          </cell>
          <cell r="EK214">
            <v>0</v>
          </cell>
          <cell r="EL214">
            <v>51379</v>
          </cell>
        </row>
        <row r="215">
          <cell r="C215" t="str">
            <v>North Nibley Church of England Primary School</v>
          </cell>
          <cell r="D215">
            <v>3341</v>
          </cell>
          <cell r="F215" t="str">
            <v/>
          </cell>
          <cell r="G215">
            <v>0</v>
          </cell>
          <cell r="L215">
            <v>0</v>
          </cell>
          <cell r="M215">
            <v>0</v>
          </cell>
          <cell r="N215">
            <v>0</v>
          </cell>
          <cell r="S215">
            <v>0</v>
          </cell>
          <cell r="T215">
            <v>0</v>
          </cell>
          <cell r="X215">
            <v>14</v>
          </cell>
          <cell r="Y215">
            <v>16</v>
          </cell>
          <cell r="Z215">
            <v>8</v>
          </cell>
          <cell r="AA215">
            <v>15</v>
          </cell>
          <cell r="AB215">
            <v>14</v>
          </cell>
          <cell r="AC215">
            <v>15</v>
          </cell>
          <cell r="AD215">
            <v>10</v>
          </cell>
          <cell r="AK215">
            <v>256417</v>
          </cell>
          <cell r="AL215">
            <v>92</v>
          </cell>
          <cell r="BM215">
            <v>0</v>
          </cell>
          <cell r="BU215">
            <v>0</v>
          </cell>
          <cell r="BZ215">
            <v>0</v>
          </cell>
          <cell r="CA215">
            <v>0</v>
          </cell>
          <cell r="CH215">
            <v>0</v>
          </cell>
          <cell r="CI215">
            <v>0</v>
          </cell>
          <cell r="CJ215">
            <v>0</v>
          </cell>
          <cell r="CK215">
            <v>0</v>
          </cell>
          <cell r="CL215">
            <v>0</v>
          </cell>
          <cell r="CM215">
            <v>13662</v>
          </cell>
          <cell r="CN215">
            <v>1680</v>
          </cell>
          <cell r="CO215">
            <v>480</v>
          </cell>
          <cell r="CP215">
            <v>0</v>
          </cell>
          <cell r="CQ215">
            <v>0</v>
          </cell>
          <cell r="CR215">
            <v>15822</v>
          </cell>
          <cell r="CS215">
            <v>0</v>
          </cell>
          <cell r="CU215">
            <v>0</v>
          </cell>
          <cell r="CX215">
            <v>0</v>
          </cell>
          <cell r="CY215">
            <v>0</v>
          </cell>
          <cell r="DA215">
            <v>0</v>
          </cell>
          <cell r="DB215">
            <v>10920</v>
          </cell>
          <cell r="DC215">
            <v>931</v>
          </cell>
          <cell r="DF215">
            <v>11851</v>
          </cell>
          <cell r="DG215">
            <v>0</v>
          </cell>
          <cell r="DH215">
            <v>0</v>
          </cell>
          <cell r="DI215">
            <v>0</v>
          </cell>
          <cell r="DJ215">
            <v>23351</v>
          </cell>
          <cell r="DK215">
            <v>0</v>
          </cell>
          <cell r="DL215">
            <v>0</v>
          </cell>
          <cell r="DM215">
            <v>13631</v>
          </cell>
          <cell r="DN215">
            <v>0</v>
          </cell>
          <cell r="DO215">
            <v>0</v>
          </cell>
          <cell r="DP215">
            <v>0</v>
          </cell>
          <cell r="DQ215">
            <v>36982</v>
          </cell>
          <cell r="DR215">
            <v>0</v>
          </cell>
          <cell r="DT215">
            <v>0</v>
          </cell>
          <cell r="DU215">
            <v>0</v>
          </cell>
          <cell r="DV215">
            <v>0</v>
          </cell>
          <cell r="DW215">
            <v>0</v>
          </cell>
          <cell r="EA215">
            <v>0</v>
          </cell>
          <cell r="EB215">
            <v>15540</v>
          </cell>
          <cell r="EC215">
            <v>0</v>
          </cell>
          <cell r="ED215">
            <v>336612</v>
          </cell>
          <cell r="EF215">
            <v>92</v>
          </cell>
          <cell r="EG215">
            <v>3658.8260869565215</v>
          </cell>
          <cell r="EH215" t="str">
            <v>No Variation Applied</v>
          </cell>
          <cell r="EI215">
            <v>600</v>
          </cell>
          <cell r="EJ215">
            <v>0</v>
          </cell>
          <cell r="EK215">
            <v>0</v>
          </cell>
          <cell r="EL215">
            <v>15822</v>
          </cell>
        </row>
        <row r="216">
          <cell r="C216" t="str">
            <v>Prestbury St Mary's Church of England Junior School</v>
          </cell>
          <cell r="D216">
            <v>3343</v>
          </cell>
          <cell r="F216" t="str">
            <v/>
          </cell>
          <cell r="G216">
            <v>0</v>
          </cell>
          <cell r="L216">
            <v>0</v>
          </cell>
          <cell r="M216">
            <v>0</v>
          </cell>
          <cell r="N216">
            <v>0</v>
          </cell>
          <cell r="S216">
            <v>0</v>
          </cell>
          <cell r="T216">
            <v>0</v>
          </cell>
          <cell r="X216">
            <v>0</v>
          </cell>
          <cell r="Y216">
            <v>0</v>
          </cell>
          <cell r="Z216">
            <v>0</v>
          </cell>
          <cell r="AA216">
            <v>60</v>
          </cell>
          <cell r="AB216">
            <v>60</v>
          </cell>
          <cell r="AC216">
            <v>60</v>
          </cell>
          <cell r="AD216">
            <v>58</v>
          </cell>
          <cell r="AK216">
            <v>670330</v>
          </cell>
          <cell r="AL216">
            <v>238</v>
          </cell>
          <cell r="BM216">
            <v>0</v>
          </cell>
          <cell r="BU216">
            <v>0</v>
          </cell>
          <cell r="BZ216">
            <v>0</v>
          </cell>
          <cell r="CA216">
            <v>0</v>
          </cell>
          <cell r="CH216">
            <v>0</v>
          </cell>
          <cell r="CI216">
            <v>0</v>
          </cell>
          <cell r="CJ216">
            <v>0</v>
          </cell>
          <cell r="CK216">
            <v>1256</v>
          </cell>
          <cell r="CL216">
            <v>0</v>
          </cell>
          <cell r="CM216">
            <v>19872</v>
          </cell>
          <cell r="CN216">
            <v>10560</v>
          </cell>
          <cell r="CO216">
            <v>1920</v>
          </cell>
          <cell r="CP216">
            <v>960</v>
          </cell>
          <cell r="CQ216">
            <v>0</v>
          </cell>
          <cell r="CR216">
            <v>34568</v>
          </cell>
          <cell r="CS216">
            <v>0</v>
          </cell>
          <cell r="CU216">
            <v>0</v>
          </cell>
          <cell r="CX216">
            <v>0</v>
          </cell>
          <cell r="CY216">
            <v>8160</v>
          </cell>
          <cell r="DA216">
            <v>8160</v>
          </cell>
          <cell r="DB216">
            <v>24960</v>
          </cell>
          <cell r="DC216">
            <v>2013</v>
          </cell>
          <cell r="DF216">
            <v>26973</v>
          </cell>
          <cell r="DG216">
            <v>0</v>
          </cell>
          <cell r="DH216">
            <v>0</v>
          </cell>
          <cell r="DI216">
            <v>0</v>
          </cell>
          <cell r="DJ216">
            <v>23351</v>
          </cell>
          <cell r="DK216">
            <v>0</v>
          </cell>
          <cell r="DL216">
            <v>6396</v>
          </cell>
          <cell r="DM216">
            <v>0</v>
          </cell>
          <cell r="DN216">
            <v>0</v>
          </cell>
          <cell r="DO216">
            <v>0</v>
          </cell>
          <cell r="DP216">
            <v>0</v>
          </cell>
          <cell r="DQ216">
            <v>29747</v>
          </cell>
          <cell r="DR216">
            <v>0</v>
          </cell>
          <cell r="DT216">
            <v>0</v>
          </cell>
          <cell r="DU216">
            <v>0</v>
          </cell>
          <cell r="DV216">
            <v>0</v>
          </cell>
          <cell r="DW216">
            <v>0</v>
          </cell>
          <cell r="EA216">
            <v>0</v>
          </cell>
          <cell r="EB216">
            <v>0</v>
          </cell>
          <cell r="EC216">
            <v>0</v>
          </cell>
          <cell r="ED216">
            <v>769778</v>
          </cell>
          <cell r="EF216">
            <v>238</v>
          </cell>
          <cell r="EG216">
            <v>3234.3613445378151</v>
          </cell>
          <cell r="EH216" t="str">
            <v>No Variation Applied</v>
          </cell>
          <cell r="EI216">
            <v>13200</v>
          </cell>
          <cell r="EJ216">
            <v>0</v>
          </cell>
          <cell r="EK216">
            <v>0</v>
          </cell>
          <cell r="EL216">
            <v>34568</v>
          </cell>
        </row>
        <row r="217">
          <cell r="B217" t="str">
            <v>Federated</v>
          </cell>
          <cell r="C217" t="str">
            <v>St Briavels Parochial Church of England Primary School</v>
          </cell>
          <cell r="D217">
            <v>3344</v>
          </cell>
          <cell r="F217" t="str">
            <v/>
          </cell>
          <cell r="G217">
            <v>0</v>
          </cell>
          <cell r="L217">
            <v>0</v>
          </cell>
          <cell r="M217">
            <v>0</v>
          </cell>
          <cell r="N217">
            <v>0</v>
          </cell>
          <cell r="S217">
            <v>0</v>
          </cell>
          <cell r="T217">
            <v>0</v>
          </cell>
          <cell r="X217">
            <v>25</v>
          </cell>
          <cell r="Y217">
            <v>19</v>
          </cell>
          <cell r="Z217">
            <v>17</v>
          </cell>
          <cell r="AA217">
            <v>16</v>
          </cell>
          <cell r="AB217">
            <v>21</v>
          </cell>
          <cell r="AC217">
            <v>22</v>
          </cell>
          <cell r="AD217">
            <v>19</v>
          </cell>
          <cell r="AK217">
            <v>388760</v>
          </cell>
          <cell r="AL217">
            <v>139</v>
          </cell>
          <cell r="BM217">
            <v>0</v>
          </cell>
          <cell r="BU217">
            <v>0</v>
          </cell>
          <cell r="BZ217">
            <v>0</v>
          </cell>
          <cell r="CA217">
            <v>0</v>
          </cell>
          <cell r="CH217">
            <v>0</v>
          </cell>
          <cell r="CI217">
            <v>1965</v>
          </cell>
          <cell r="CJ217">
            <v>1680</v>
          </cell>
          <cell r="CK217">
            <v>13267</v>
          </cell>
          <cell r="CL217">
            <v>0</v>
          </cell>
          <cell r="CM217">
            <v>39744</v>
          </cell>
          <cell r="CN217">
            <v>3360</v>
          </cell>
          <cell r="CO217">
            <v>480</v>
          </cell>
          <cell r="CP217">
            <v>0</v>
          </cell>
          <cell r="CQ217">
            <v>0</v>
          </cell>
          <cell r="CR217">
            <v>60496</v>
          </cell>
          <cell r="CS217">
            <v>0</v>
          </cell>
          <cell r="CU217">
            <v>0</v>
          </cell>
          <cell r="CX217">
            <v>0</v>
          </cell>
          <cell r="CY217">
            <v>9792</v>
          </cell>
          <cell r="DA217">
            <v>9792</v>
          </cell>
          <cell r="DB217">
            <v>19656</v>
          </cell>
          <cell r="DC217">
            <v>2707</v>
          </cell>
          <cell r="DF217">
            <v>22363</v>
          </cell>
          <cell r="DG217">
            <v>0</v>
          </cell>
          <cell r="DH217">
            <v>0</v>
          </cell>
          <cell r="DI217">
            <v>0</v>
          </cell>
          <cell r="DJ217">
            <v>46702</v>
          </cell>
          <cell r="DK217">
            <v>0</v>
          </cell>
          <cell r="DL217">
            <v>7380</v>
          </cell>
          <cell r="DM217">
            <v>64518</v>
          </cell>
          <cell r="DN217">
            <v>0</v>
          </cell>
          <cell r="DO217">
            <v>0</v>
          </cell>
          <cell r="DP217">
            <v>0</v>
          </cell>
          <cell r="DQ217">
            <v>118600</v>
          </cell>
          <cell r="DR217">
            <v>0</v>
          </cell>
          <cell r="DT217">
            <v>0</v>
          </cell>
          <cell r="DU217">
            <v>1300</v>
          </cell>
          <cell r="DV217">
            <v>1370</v>
          </cell>
          <cell r="DW217">
            <v>2670</v>
          </cell>
          <cell r="EA217">
            <v>0</v>
          </cell>
          <cell r="EB217">
            <v>5365</v>
          </cell>
          <cell r="EC217">
            <v>0</v>
          </cell>
          <cell r="ED217">
            <v>608046</v>
          </cell>
          <cell r="EF217">
            <v>139</v>
          </cell>
          <cell r="EG217">
            <v>4374.4316546762593</v>
          </cell>
          <cell r="EH217" t="str">
            <v>No Variation Applied</v>
          </cell>
          <cell r="EI217">
            <v>13800</v>
          </cell>
          <cell r="EJ217">
            <v>0</v>
          </cell>
          <cell r="EK217">
            <v>0</v>
          </cell>
          <cell r="EL217">
            <v>60496</v>
          </cell>
        </row>
        <row r="218">
          <cell r="C218" t="str">
            <v>Sapperton Church of England Primary School</v>
          </cell>
          <cell r="D218">
            <v>3345</v>
          </cell>
          <cell r="F218" t="str">
            <v/>
          </cell>
          <cell r="G218">
            <v>0</v>
          </cell>
          <cell r="L218">
            <v>0</v>
          </cell>
          <cell r="M218">
            <v>0</v>
          </cell>
          <cell r="N218">
            <v>0</v>
          </cell>
          <cell r="S218">
            <v>0</v>
          </cell>
          <cell r="T218">
            <v>0</v>
          </cell>
          <cell r="X218">
            <v>7</v>
          </cell>
          <cell r="Y218">
            <v>8</v>
          </cell>
          <cell r="Z218">
            <v>10</v>
          </cell>
          <cell r="AA218">
            <v>12</v>
          </cell>
          <cell r="AB218">
            <v>7</v>
          </cell>
          <cell r="AC218">
            <v>12</v>
          </cell>
          <cell r="AD218">
            <v>16</v>
          </cell>
          <cell r="AK218">
            <v>202051</v>
          </cell>
          <cell r="AL218">
            <v>72</v>
          </cell>
          <cell r="BM218">
            <v>0</v>
          </cell>
          <cell r="BU218">
            <v>0</v>
          </cell>
          <cell r="BZ218">
            <v>0</v>
          </cell>
          <cell r="CA218">
            <v>0</v>
          </cell>
          <cell r="CH218">
            <v>0</v>
          </cell>
          <cell r="CI218">
            <v>819</v>
          </cell>
          <cell r="CJ218">
            <v>0</v>
          </cell>
          <cell r="CK218">
            <v>4334</v>
          </cell>
          <cell r="CL218">
            <v>0</v>
          </cell>
          <cell r="CM218">
            <v>11178</v>
          </cell>
          <cell r="CN218">
            <v>4080</v>
          </cell>
          <cell r="CO218">
            <v>0</v>
          </cell>
          <cell r="CP218">
            <v>0</v>
          </cell>
          <cell r="CQ218">
            <v>0</v>
          </cell>
          <cell r="CR218">
            <v>20411</v>
          </cell>
          <cell r="CS218">
            <v>0</v>
          </cell>
          <cell r="CU218">
            <v>0</v>
          </cell>
          <cell r="CX218">
            <v>0</v>
          </cell>
          <cell r="CY218">
            <v>1632</v>
          </cell>
          <cell r="DA218">
            <v>1632</v>
          </cell>
          <cell r="DB218">
            <v>5824</v>
          </cell>
          <cell r="DC218">
            <v>332</v>
          </cell>
          <cell r="DF218">
            <v>6156</v>
          </cell>
          <cell r="DG218">
            <v>0</v>
          </cell>
          <cell r="DH218">
            <v>0</v>
          </cell>
          <cell r="DI218">
            <v>0</v>
          </cell>
          <cell r="DJ218">
            <v>23351</v>
          </cell>
          <cell r="DK218">
            <v>0</v>
          </cell>
          <cell r="DL218">
            <v>1476</v>
          </cell>
          <cell r="DM218">
            <v>31048</v>
          </cell>
          <cell r="DN218">
            <v>0</v>
          </cell>
          <cell r="DO218">
            <v>0</v>
          </cell>
          <cell r="DP218">
            <v>0</v>
          </cell>
          <cell r="DQ218">
            <v>55875</v>
          </cell>
          <cell r="DR218">
            <v>0</v>
          </cell>
          <cell r="DT218">
            <v>0</v>
          </cell>
          <cell r="DU218">
            <v>0</v>
          </cell>
          <cell r="DV218">
            <v>0</v>
          </cell>
          <cell r="DW218">
            <v>0</v>
          </cell>
          <cell r="EA218">
            <v>0</v>
          </cell>
          <cell r="EB218">
            <v>0</v>
          </cell>
          <cell r="EC218">
            <v>0</v>
          </cell>
          <cell r="ED218">
            <v>286125</v>
          </cell>
          <cell r="EF218">
            <v>72</v>
          </cell>
          <cell r="EG218">
            <v>3973.9583333333335</v>
          </cell>
          <cell r="EH218" t="str">
            <v>No Variation Applied</v>
          </cell>
          <cell r="EI218">
            <v>2550</v>
          </cell>
          <cell r="EJ218">
            <v>0</v>
          </cell>
          <cell r="EK218">
            <v>0</v>
          </cell>
          <cell r="EL218">
            <v>20411</v>
          </cell>
        </row>
        <row r="219">
          <cell r="C219" t="str">
            <v>St Matthew's Church of England Primary School</v>
          </cell>
          <cell r="D219">
            <v>3346</v>
          </cell>
          <cell r="F219" t="str">
            <v/>
          </cell>
          <cell r="G219">
            <v>0</v>
          </cell>
          <cell r="L219">
            <v>0</v>
          </cell>
          <cell r="M219">
            <v>0</v>
          </cell>
          <cell r="N219">
            <v>0</v>
          </cell>
          <cell r="S219">
            <v>0</v>
          </cell>
          <cell r="T219">
            <v>0</v>
          </cell>
          <cell r="X219">
            <v>29</v>
          </cell>
          <cell r="Y219">
            <v>30</v>
          </cell>
          <cell r="Z219">
            <v>28</v>
          </cell>
          <cell r="AA219">
            <v>32</v>
          </cell>
          <cell r="AB219">
            <v>27</v>
          </cell>
          <cell r="AC219">
            <v>23</v>
          </cell>
          <cell r="AD219">
            <v>25</v>
          </cell>
          <cell r="AK219">
            <v>539517</v>
          </cell>
          <cell r="AL219">
            <v>194</v>
          </cell>
          <cell r="BM219">
            <v>0</v>
          </cell>
          <cell r="BU219">
            <v>0</v>
          </cell>
          <cell r="BZ219">
            <v>0</v>
          </cell>
          <cell r="CA219">
            <v>0</v>
          </cell>
          <cell r="CH219">
            <v>0</v>
          </cell>
          <cell r="CI219">
            <v>819</v>
          </cell>
          <cell r="CJ219">
            <v>400</v>
          </cell>
          <cell r="CK219">
            <v>11056</v>
          </cell>
          <cell r="CL219">
            <v>0</v>
          </cell>
          <cell r="CM219">
            <v>44712</v>
          </cell>
          <cell r="CN219">
            <v>6000</v>
          </cell>
          <cell r="CO219">
            <v>4320</v>
          </cell>
          <cell r="CP219">
            <v>960</v>
          </cell>
          <cell r="CQ219">
            <v>0</v>
          </cell>
          <cell r="CR219">
            <v>68267</v>
          </cell>
          <cell r="CS219">
            <v>0</v>
          </cell>
          <cell r="CU219">
            <v>0</v>
          </cell>
          <cell r="CX219">
            <v>0</v>
          </cell>
          <cell r="CY219">
            <v>13600</v>
          </cell>
          <cell r="DA219">
            <v>13600</v>
          </cell>
          <cell r="DB219">
            <v>21840</v>
          </cell>
          <cell r="DC219">
            <v>2167</v>
          </cell>
          <cell r="DF219">
            <v>24007</v>
          </cell>
          <cell r="DG219">
            <v>0</v>
          </cell>
          <cell r="DH219">
            <v>0</v>
          </cell>
          <cell r="DI219">
            <v>0</v>
          </cell>
          <cell r="DJ219">
            <v>23351</v>
          </cell>
          <cell r="DK219">
            <v>0</v>
          </cell>
          <cell r="DL219">
            <v>6396</v>
          </cell>
          <cell r="DM219">
            <v>0</v>
          </cell>
          <cell r="DN219">
            <v>0</v>
          </cell>
          <cell r="DO219">
            <v>0</v>
          </cell>
          <cell r="DP219">
            <v>0</v>
          </cell>
          <cell r="DQ219">
            <v>29747</v>
          </cell>
          <cell r="DR219">
            <v>0</v>
          </cell>
          <cell r="DT219">
            <v>0</v>
          </cell>
          <cell r="DU219">
            <v>0</v>
          </cell>
          <cell r="DV219">
            <v>0</v>
          </cell>
          <cell r="DW219">
            <v>0</v>
          </cell>
          <cell r="EA219">
            <v>0</v>
          </cell>
          <cell r="EB219">
            <v>0</v>
          </cell>
          <cell r="EC219">
            <v>0</v>
          </cell>
          <cell r="ED219">
            <v>675138</v>
          </cell>
          <cell r="EF219">
            <v>194</v>
          </cell>
          <cell r="EG219">
            <v>3480.0927835051548</v>
          </cell>
          <cell r="EH219" t="str">
            <v>No Variation Applied</v>
          </cell>
          <cell r="EI219">
            <v>23400</v>
          </cell>
          <cell r="EJ219">
            <v>0</v>
          </cell>
          <cell r="EK219">
            <v>0</v>
          </cell>
          <cell r="EL219">
            <v>68267</v>
          </cell>
        </row>
        <row r="220">
          <cell r="C220" t="str">
            <v>St Mary's Church of England VA Primary School</v>
          </cell>
          <cell r="D220">
            <v>3348</v>
          </cell>
          <cell r="F220" t="str">
            <v/>
          </cell>
          <cell r="G220">
            <v>0</v>
          </cell>
          <cell r="L220">
            <v>0</v>
          </cell>
          <cell r="M220">
            <v>0</v>
          </cell>
          <cell r="N220">
            <v>0</v>
          </cell>
          <cell r="S220">
            <v>0</v>
          </cell>
          <cell r="T220">
            <v>0</v>
          </cell>
          <cell r="X220">
            <v>43</v>
          </cell>
          <cell r="Y220">
            <v>33</v>
          </cell>
          <cell r="Z220">
            <v>44</v>
          </cell>
          <cell r="AA220">
            <v>40</v>
          </cell>
          <cell r="AB220">
            <v>53</v>
          </cell>
          <cell r="AC220">
            <v>37</v>
          </cell>
          <cell r="AD220">
            <v>43</v>
          </cell>
          <cell r="AK220">
            <v>816479</v>
          </cell>
          <cell r="AL220">
            <v>293</v>
          </cell>
          <cell r="BM220">
            <v>0</v>
          </cell>
          <cell r="BU220">
            <v>0</v>
          </cell>
          <cell r="BZ220">
            <v>0</v>
          </cell>
          <cell r="CA220">
            <v>0</v>
          </cell>
          <cell r="CH220">
            <v>0</v>
          </cell>
          <cell r="CI220">
            <v>6714</v>
          </cell>
          <cell r="CJ220">
            <v>5520</v>
          </cell>
          <cell r="CK220">
            <v>37740</v>
          </cell>
          <cell r="CL220">
            <v>0</v>
          </cell>
          <cell r="CM220">
            <v>80730</v>
          </cell>
          <cell r="CN220">
            <v>4320</v>
          </cell>
          <cell r="CO220">
            <v>5760</v>
          </cell>
          <cell r="CP220">
            <v>2880</v>
          </cell>
          <cell r="CQ220">
            <v>0</v>
          </cell>
          <cell r="CR220">
            <v>143664</v>
          </cell>
          <cell r="CS220">
            <v>0</v>
          </cell>
          <cell r="CU220">
            <v>0</v>
          </cell>
          <cell r="CX220">
            <v>0</v>
          </cell>
          <cell r="CY220">
            <v>8160</v>
          </cell>
          <cell r="DA220">
            <v>8160</v>
          </cell>
          <cell r="DB220">
            <v>43680</v>
          </cell>
          <cell r="DC220">
            <v>3724</v>
          </cell>
          <cell r="DF220">
            <v>47404</v>
          </cell>
          <cell r="DG220">
            <v>0</v>
          </cell>
          <cell r="DH220">
            <v>0</v>
          </cell>
          <cell r="DI220">
            <v>0</v>
          </cell>
          <cell r="DJ220">
            <v>23351</v>
          </cell>
          <cell r="DK220">
            <v>0</v>
          </cell>
          <cell r="DL220">
            <v>5412</v>
          </cell>
          <cell r="DM220">
            <v>0</v>
          </cell>
          <cell r="DN220">
            <v>0</v>
          </cell>
          <cell r="DO220">
            <v>0</v>
          </cell>
          <cell r="DP220">
            <v>0</v>
          </cell>
          <cell r="DQ220">
            <v>28763</v>
          </cell>
          <cell r="DR220">
            <v>0</v>
          </cell>
          <cell r="DT220">
            <v>0</v>
          </cell>
          <cell r="DU220">
            <v>0</v>
          </cell>
          <cell r="DV220">
            <v>0</v>
          </cell>
          <cell r="DW220">
            <v>0</v>
          </cell>
          <cell r="EA220">
            <v>0</v>
          </cell>
          <cell r="EB220">
            <v>0</v>
          </cell>
          <cell r="EC220">
            <v>0</v>
          </cell>
          <cell r="ED220">
            <v>1044470</v>
          </cell>
          <cell r="EF220">
            <v>293</v>
          </cell>
          <cell r="EG220">
            <v>3564.7440273037541</v>
          </cell>
          <cell r="EH220" t="str">
            <v>No Variation Applied</v>
          </cell>
          <cell r="EI220">
            <v>19200</v>
          </cell>
          <cell r="EJ220">
            <v>0</v>
          </cell>
          <cell r="EK220">
            <v>0</v>
          </cell>
          <cell r="EL220">
            <v>143664</v>
          </cell>
        </row>
        <row r="221">
          <cell r="C221" t="str">
            <v>Westbury-on-Severn Church of England Primary School</v>
          </cell>
          <cell r="D221">
            <v>3350</v>
          </cell>
          <cell r="F221" t="str">
            <v/>
          </cell>
          <cell r="G221">
            <v>0</v>
          </cell>
          <cell r="L221">
            <v>0</v>
          </cell>
          <cell r="M221">
            <v>0</v>
          </cell>
          <cell r="N221">
            <v>0</v>
          </cell>
          <cell r="S221">
            <v>0</v>
          </cell>
          <cell r="T221">
            <v>0</v>
          </cell>
          <cell r="X221">
            <v>13</v>
          </cell>
          <cell r="Y221">
            <v>8</v>
          </cell>
          <cell r="Z221">
            <v>15</v>
          </cell>
          <cell r="AA221">
            <v>12</v>
          </cell>
          <cell r="AB221">
            <v>11</v>
          </cell>
          <cell r="AC221">
            <v>11</v>
          </cell>
          <cell r="AD221">
            <v>12</v>
          </cell>
          <cell r="AK221">
            <v>228794</v>
          </cell>
          <cell r="AL221">
            <v>82</v>
          </cell>
          <cell r="BM221">
            <v>0</v>
          </cell>
          <cell r="BU221">
            <v>0</v>
          </cell>
          <cell r="BZ221">
            <v>0</v>
          </cell>
          <cell r="CA221">
            <v>0</v>
          </cell>
          <cell r="CH221">
            <v>0</v>
          </cell>
          <cell r="CI221">
            <v>0</v>
          </cell>
          <cell r="CJ221">
            <v>0</v>
          </cell>
          <cell r="CK221">
            <v>0</v>
          </cell>
          <cell r="CL221">
            <v>0</v>
          </cell>
          <cell r="CM221">
            <v>12420</v>
          </cell>
          <cell r="CN221">
            <v>960</v>
          </cell>
          <cell r="CO221">
            <v>2880</v>
          </cell>
          <cell r="CP221">
            <v>0</v>
          </cell>
          <cell r="CQ221">
            <v>0</v>
          </cell>
          <cell r="CR221">
            <v>16260</v>
          </cell>
          <cell r="CS221">
            <v>0</v>
          </cell>
          <cell r="CU221">
            <v>0</v>
          </cell>
          <cell r="CX221">
            <v>0</v>
          </cell>
          <cell r="CY221">
            <v>3808</v>
          </cell>
          <cell r="DA221">
            <v>3808</v>
          </cell>
          <cell r="DB221">
            <v>8736</v>
          </cell>
          <cell r="DC221">
            <v>831</v>
          </cell>
          <cell r="DF221">
            <v>9567</v>
          </cell>
          <cell r="DG221">
            <v>0</v>
          </cell>
          <cell r="DH221">
            <v>0</v>
          </cell>
          <cell r="DI221">
            <v>0</v>
          </cell>
          <cell r="DJ221">
            <v>23351</v>
          </cell>
          <cell r="DK221">
            <v>0</v>
          </cell>
          <cell r="DL221">
            <v>3444</v>
          </cell>
          <cell r="DM221">
            <v>13648</v>
          </cell>
          <cell r="DN221">
            <v>0</v>
          </cell>
          <cell r="DO221">
            <v>0</v>
          </cell>
          <cell r="DP221">
            <v>0</v>
          </cell>
          <cell r="DQ221">
            <v>40443</v>
          </cell>
          <cell r="DR221">
            <v>0</v>
          </cell>
          <cell r="DT221">
            <v>0</v>
          </cell>
          <cell r="DU221">
            <v>0</v>
          </cell>
          <cell r="DV221">
            <v>0</v>
          </cell>
          <cell r="DW221">
            <v>0</v>
          </cell>
          <cell r="EA221">
            <v>0</v>
          </cell>
          <cell r="EB221">
            <v>4655</v>
          </cell>
          <cell r="EC221">
            <v>0</v>
          </cell>
          <cell r="ED221">
            <v>303527</v>
          </cell>
          <cell r="EF221">
            <v>82</v>
          </cell>
          <cell r="EG221">
            <v>3701.5487804878048</v>
          </cell>
          <cell r="EH221" t="str">
            <v>No Variation Applied</v>
          </cell>
          <cell r="EI221">
            <v>4200</v>
          </cell>
          <cell r="EJ221">
            <v>0</v>
          </cell>
          <cell r="EK221">
            <v>0</v>
          </cell>
          <cell r="EL221">
            <v>16260</v>
          </cell>
        </row>
        <row r="222">
          <cell r="C222" t="str">
            <v>Withington Church of England Primary School</v>
          </cell>
          <cell r="D222">
            <v>3352</v>
          </cell>
          <cell r="F222" t="str">
            <v/>
          </cell>
          <cell r="G222">
            <v>0</v>
          </cell>
          <cell r="L222">
            <v>0</v>
          </cell>
          <cell r="M222">
            <v>0</v>
          </cell>
          <cell r="N222">
            <v>0</v>
          </cell>
          <cell r="S222">
            <v>0</v>
          </cell>
          <cell r="T222">
            <v>0</v>
          </cell>
          <cell r="X222">
            <v>5</v>
          </cell>
          <cell r="Y222">
            <v>1</v>
          </cell>
          <cell r="Z222">
            <v>3</v>
          </cell>
          <cell r="AA222">
            <v>1</v>
          </cell>
          <cell r="AB222">
            <v>6</v>
          </cell>
          <cell r="AC222">
            <v>2</v>
          </cell>
          <cell r="AD222">
            <v>2</v>
          </cell>
          <cell r="AK222">
            <v>55705</v>
          </cell>
          <cell r="AL222">
            <v>20</v>
          </cell>
          <cell r="BM222">
            <v>0</v>
          </cell>
          <cell r="BU222">
            <v>0</v>
          </cell>
          <cell r="BZ222">
            <v>0</v>
          </cell>
          <cell r="CA222">
            <v>0</v>
          </cell>
          <cell r="CH222">
            <v>0</v>
          </cell>
          <cell r="CI222">
            <v>0</v>
          </cell>
          <cell r="CJ222">
            <v>0</v>
          </cell>
          <cell r="CK222">
            <v>0</v>
          </cell>
          <cell r="CL222">
            <v>0</v>
          </cell>
          <cell r="CM222">
            <v>2484</v>
          </cell>
          <cell r="CN222">
            <v>1440</v>
          </cell>
          <cell r="CO222">
            <v>0</v>
          </cell>
          <cell r="CP222">
            <v>0</v>
          </cell>
          <cell r="CQ222">
            <v>0</v>
          </cell>
          <cell r="CR222">
            <v>3924</v>
          </cell>
          <cell r="CS222">
            <v>0</v>
          </cell>
          <cell r="CU222">
            <v>0</v>
          </cell>
          <cell r="CX222">
            <v>0</v>
          </cell>
          <cell r="CY222">
            <v>3808</v>
          </cell>
          <cell r="DA222">
            <v>3808</v>
          </cell>
          <cell r="DB222">
            <v>4368</v>
          </cell>
          <cell r="DC222">
            <v>459</v>
          </cell>
          <cell r="DF222">
            <v>4827</v>
          </cell>
          <cell r="DG222">
            <v>0</v>
          </cell>
          <cell r="DH222">
            <v>0</v>
          </cell>
          <cell r="DI222">
            <v>0</v>
          </cell>
          <cell r="DJ222">
            <v>23351</v>
          </cell>
          <cell r="DK222">
            <v>0</v>
          </cell>
          <cell r="DL222">
            <v>2952</v>
          </cell>
          <cell r="DM222">
            <v>59962</v>
          </cell>
          <cell r="DN222">
            <v>0</v>
          </cell>
          <cell r="DO222">
            <v>0</v>
          </cell>
          <cell r="DP222">
            <v>0</v>
          </cell>
          <cell r="DQ222">
            <v>86265</v>
          </cell>
          <cell r="DR222">
            <v>0</v>
          </cell>
          <cell r="DT222">
            <v>0</v>
          </cell>
          <cell r="DU222">
            <v>0</v>
          </cell>
          <cell r="DV222">
            <v>0</v>
          </cell>
          <cell r="DW222">
            <v>0</v>
          </cell>
          <cell r="EA222">
            <v>0</v>
          </cell>
          <cell r="EB222">
            <v>16213</v>
          </cell>
          <cell r="EC222">
            <v>0</v>
          </cell>
          <cell r="ED222">
            <v>170742</v>
          </cell>
          <cell r="EF222">
            <v>20</v>
          </cell>
          <cell r="EG222">
            <v>8537.1</v>
          </cell>
          <cell r="EH222" t="str">
            <v>No Variation Applied</v>
          </cell>
          <cell r="EI222">
            <v>5400</v>
          </cell>
          <cell r="EJ222">
            <v>0</v>
          </cell>
          <cell r="EK222">
            <v>0</v>
          </cell>
          <cell r="EL222">
            <v>3924</v>
          </cell>
        </row>
        <row r="223">
          <cell r="C223" t="str">
            <v>Woodchester Endowed Church of England Aided Primary School</v>
          </cell>
          <cell r="D223">
            <v>3353</v>
          </cell>
          <cell r="F223" t="str">
            <v/>
          </cell>
          <cell r="G223">
            <v>0</v>
          </cell>
          <cell r="L223">
            <v>0</v>
          </cell>
          <cell r="M223">
            <v>0</v>
          </cell>
          <cell r="N223">
            <v>0</v>
          </cell>
          <cell r="S223">
            <v>0</v>
          </cell>
          <cell r="T223">
            <v>0</v>
          </cell>
          <cell r="X223">
            <v>20</v>
          </cell>
          <cell r="Y223">
            <v>22</v>
          </cell>
          <cell r="Z223">
            <v>18</v>
          </cell>
          <cell r="AA223">
            <v>20</v>
          </cell>
          <cell r="AB223">
            <v>23</v>
          </cell>
          <cell r="AC223">
            <v>14</v>
          </cell>
          <cell r="AD223">
            <v>22</v>
          </cell>
          <cell r="AK223">
            <v>386820</v>
          </cell>
          <cell r="AL223">
            <v>139</v>
          </cell>
          <cell r="BM223">
            <v>0</v>
          </cell>
          <cell r="BU223">
            <v>0</v>
          </cell>
          <cell r="BZ223">
            <v>0</v>
          </cell>
          <cell r="CA223">
            <v>0</v>
          </cell>
          <cell r="CH223">
            <v>0</v>
          </cell>
          <cell r="CI223">
            <v>1965</v>
          </cell>
          <cell r="CJ223">
            <v>0</v>
          </cell>
          <cell r="CK223">
            <v>15075</v>
          </cell>
          <cell r="CL223">
            <v>0</v>
          </cell>
          <cell r="CM223">
            <v>22356</v>
          </cell>
          <cell r="CN223">
            <v>9840</v>
          </cell>
          <cell r="CO223">
            <v>960</v>
          </cell>
          <cell r="CP223">
            <v>0</v>
          </cell>
          <cell r="CQ223">
            <v>0</v>
          </cell>
          <cell r="CR223">
            <v>50196</v>
          </cell>
          <cell r="CS223">
            <v>0</v>
          </cell>
          <cell r="CU223">
            <v>0</v>
          </cell>
          <cell r="CX223">
            <v>0</v>
          </cell>
          <cell r="CY223">
            <v>2176</v>
          </cell>
          <cell r="DA223">
            <v>2176</v>
          </cell>
          <cell r="DB223">
            <v>14560</v>
          </cell>
          <cell r="DC223">
            <v>1602</v>
          </cell>
          <cell r="DF223">
            <v>16162</v>
          </cell>
          <cell r="DG223">
            <v>0</v>
          </cell>
          <cell r="DH223">
            <v>0</v>
          </cell>
          <cell r="DI223">
            <v>0</v>
          </cell>
          <cell r="DJ223">
            <v>23351</v>
          </cell>
          <cell r="DK223">
            <v>0</v>
          </cell>
          <cell r="DL223">
            <v>984</v>
          </cell>
          <cell r="DM223">
            <v>0</v>
          </cell>
          <cell r="DN223">
            <v>0</v>
          </cell>
          <cell r="DO223">
            <v>0</v>
          </cell>
          <cell r="DP223">
            <v>0</v>
          </cell>
          <cell r="DQ223">
            <v>24335</v>
          </cell>
          <cell r="DR223">
            <v>0</v>
          </cell>
          <cell r="DT223">
            <v>0</v>
          </cell>
          <cell r="DU223">
            <v>0</v>
          </cell>
          <cell r="DV223">
            <v>0</v>
          </cell>
          <cell r="DW223">
            <v>0</v>
          </cell>
          <cell r="EA223">
            <v>0</v>
          </cell>
          <cell r="EB223">
            <v>0</v>
          </cell>
          <cell r="EC223">
            <v>0</v>
          </cell>
          <cell r="ED223">
            <v>479689</v>
          </cell>
          <cell r="EF223">
            <v>139</v>
          </cell>
          <cell r="EG223">
            <v>3451</v>
          </cell>
          <cell r="EH223" t="str">
            <v>No Variation Applied</v>
          </cell>
          <cell r="EI223">
            <v>7200</v>
          </cell>
          <cell r="EJ223">
            <v>0</v>
          </cell>
          <cell r="EK223">
            <v>0</v>
          </cell>
          <cell r="EL223">
            <v>50196</v>
          </cell>
        </row>
        <row r="224">
          <cell r="C224" t="str">
            <v>St Catharine's Catholic Primary School</v>
          </cell>
          <cell r="D224">
            <v>3354</v>
          </cell>
          <cell r="F224" t="str">
            <v/>
          </cell>
          <cell r="G224">
            <v>0</v>
          </cell>
          <cell r="L224">
            <v>0</v>
          </cell>
          <cell r="M224">
            <v>0</v>
          </cell>
          <cell r="N224">
            <v>0</v>
          </cell>
          <cell r="S224">
            <v>0</v>
          </cell>
          <cell r="T224">
            <v>0</v>
          </cell>
          <cell r="X224">
            <v>16</v>
          </cell>
          <cell r="Y224">
            <v>23</v>
          </cell>
          <cell r="Z224">
            <v>20</v>
          </cell>
          <cell r="AA224">
            <v>16</v>
          </cell>
          <cell r="AB224">
            <v>25</v>
          </cell>
          <cell r="AC224">
            <v>21</v>
          </cell>
          <cell r="AD224">
            <v>24</v>
          </cell>
          <cell r="AK224">
            <v>404523</v>
          </cell>
          <cell r="AL224">
            <v>145</v>
          </cell>
          <cell r="BM224">
            <v>0</v>
          </cell>
          <cell r="BU224">
            <v>0</v>
          </cell>
          <cell r="BZ224">
            <v>0</v>
          </cell>
          <cell r="CA224">
            <v>0</v>
          </cell>
          <cell r="CH224">
            <v>0</v>
          </cell>
          <cell r="CI224">
            <v>0</v>
          </cell>
          <cell r="CJ224">
            <v>0</v>
          </cell>
          <cell r="CK224">
            <v>0</v>
          </cell>
          <cell r="CL224">
            <v>0</v>
          </cell>
          <cell r="CM224">
            <v>23598</v>
          </cell>
          <cell r="CN224">
            <v>2160</v>
          </cell>
          <cell r="CO224">
            <v>1440</v>
          </cell>
          <cell r="CP224">
            <v>0</v>
          </cell>
          <cell r="CQ224">
            <v>0</v>
          </cell>
          <cell r="CR224">
            <v>27198</v>
          </cell>
          <cell r="CS224">
            <v>0</v>
          </cell>
          <cell r="CU224">
            <v>0</v>
          </cell>
          <cell r="CX224">
            <v>0</v>
          </cell>
          <cell r="CY224">
            <v>1088</v>
          </cell>
          <cell r="DA224">
            <v>1088</v>
          </cell>
          <cell r="DB224">
            <v>14560</v>
          </cell>
          <cell r="DC224">
            <v>1645</v>
          </cell>
          <cell r="DF224">
            <v>16205</v>
          </cell>
          <cell r="DG224">
            <v>0</v>
          </cell>
          <cell r="DH224">
            <v>0</v>
          </cell>
          <cell r="DI224">
            <v>0</v>
          </cell>
          <cell r="DJ224">
            <v>23351</v>
          </cell>
          <cell r="DK224">
            <v>0</v>
          </cell>
          <cell r="DL224">
            <v>984</v>
          </cell>
          <cell r="DM224">
            <v>0</v>
          </cell>
          <cell r="DN224">
            <v>0</v>
          </cell>
          <cell r="DO224">
            <v>0</v>
          </cell>
          <cell r="DP224">
            <v>0</v>
          </cell>
          <cell r="DQ224">
            <v>24335</v>
          </cell>
          <cell r="DR224">
            <v>0</v>
          </cell>
          <cell r="DT224">
            <v>0</v>
          </cell>
          <cell r="DU224">
            <v>0</v>
          </cell>
          <cell r="DV224">
            <v>0</v>
          </cell>
          <cell r="DW224">
            <v>0</v>
          </cell>
          <cell r="EA224">
            <v>0</v>
          </cell>
          <cell r="EB224">
            <v>0</v>
          </cell>
          <cell r="EC224">
            <v>0</v>
          </cell>
          <cell r="ED224">
            <v>473349</v>
          </cell>
          <cell r="EF224">
            <v>145</v>
          </cell>
          <cell r="EG224">
            <v>3264.4758620689654</v>
          </cell>
          <cell r="EH224" t="str">
            <v>No Variation Applied</v>
          </cell>
          <cell r="EI224">
            <v>2400</v>
          </cell>
          <cell r="EJ224">
            <v>0</v>
          </cell>
          <cell r="EK224">
            <v>0</v>
          </cell>
          <cell r="EL224">
            <v>27198</v>
          </cell>
        </row>
        <row r="225">
          <cell r="C225" t="str">
            <v>St Joseph's Catholic Primary School</v>
          </cell>
          <cell r="D225">
            <v>3356</v>
          </cell>
          <cell r="F225" t="str">
            <v/>
          </cell>
          <cell r="G225">
            <v>0</v>
          </cell>
          <cell r="L225">
            <v>0</v>
          </cell>
          <cell r="M225">
            <v>0</v>
          </cell>
          <cell r="N225">
            <v>0</v>
          </cell>
          <cell r="S225">
            <v>0</v>
          </cell>
          <cell r="T225">
            <v>0</v>
          </cell>
          <cell r="X225">
            <v>14</v>
          </cell>
          <cell r="Y225">
            <v>16</v>
          </cell>
          <cell r="Z225">
            <v>13</v>
          </cell>
          <cell r="AA225">
            <v>12</v>
          </cell>
          <cell r="AB225">
            <v>18</v>
          </cell>
          <cell r="AC225">
            <v>8</v>
          </cell>
          <cell r="AD225">
            <v>15</v>
          </cell>
          <cell r="AK225">
            <v>266747</v>
          </cell>
          <cell r="AL225">
            <v>96</v>
          </cell>
          <cell r="BM225">
            <v>0</v>
          </cell>
          <cell r="BU225">
            <v>0</v>
          </cell>
          <cell r="BZ225">
            <v>0</v>
          </cell>
          <cell r="CA225">
            <v>0</v>
          </cell>
          <cell r="CH225">
            <v>0</v>
          </cell>
          <cell r="CI225">
            <v>3930</v>
          </cell>
          <cell r="CJ225">
            <v>0</v>
          </cell>
          <cell r="CK225">
            <v>16282</v>
          </cell>
          <cell r="CL225">
            <v>0</v>
          </cell>
          <cell r="CM225">
            <v>12420</v>
          </cell>
          <cell r="CN225">
            <v>2640</v>
          </cell>
          <cell r="CO225">
            <v>960</v>
          </cell>
          <cell r="CP225">
            <v>960</v>
          </cell>
          <cell r="CQ225">
            <v>0</v>
          </cell>
          <cell r="CR225">
            <v>37192</v>
          </cell>
          <cell r="CS225">
            <v>0</v>
          </cell>
          <cell r="CU225">
            <v>0</v>
          </cell>
          <cell r="CX225">
            <v>0</v>
          </cell>
          <cell r="CY225">
            <v>2720</v>
          </cell>
          <cell r="DA225">
            <v>2720</v>
          </cell>
          <cell r="DB225">
            <v>21112</v>
          </cell>
          <cell r="DC225">
            <v>1083</v>
          </cell>
          <cell r="DF225">
            <v>22195</v>
          </cell>
          <cell r="DG225">
            <v>0</v>
          </cell>
          <cell r="DH225">
            <v>0</v>
          </cell>
          <cell r="DI225">
            <v>0</v>
          </cell>
          <cell r="DJ225">
            <v>23351</v>
          </cell>
          <cell r="DK225">
            <v>0</v>
          </cell>
          <cell r="DL225">
            <v>2460</v>
          </cell>
          <cell r="DM225">
            <v>13569</v>
          </cell>
          <cell r="DN225">
            <v>0</v>
          </cell>
          <cell r="DO225">
            <v>0</v>
          </cell>
          <cell r="DP225">
            <v>0</v>
          </cell>
          <cell r="DQ225">
            <v>39380</v>
          </cell>
          <cell r="DR225">
            <v>0</v>
          </cell>
          <cell r="DT225">
            <v>0</v>
          </cell>
          <cell r="DU225">
            <v>0</v>
          </cell>
          <cell r="DV225">
            <v>0</v>
          </cell>
          <cell r="DW225">
            <v>0</v>
          </cell>
          <cell r="EA225">
            <v>0</v>
          </cell>
          <cell r="EB225">
            <v>8645</v>
          </cell>
          <cell r="EC225">
            <v>0</v>
          </cell>
          <cell r="ED225">
            <v>376879</v>
          </cell>
          <cell r="EF225">
            <v>96</v>
          </cell>
          <cell r="EG225">
            <v>3925.8229166666665</v>
          </cell>
          <cell r="EH225" t="str">
            <v>No Variation Applied</v>
          </cell>
          <cell r="EI225">
            <v>3000</v>
          </cell>
          <cell r="EJ225">
            <v>0</v>
          </cell>
          <cell r="EK225">
            <v>0</v>
          </cell>
          <cell r="EL225">
            <v>37192</v>
          </cell>
        </row>
        <row r="226">
          <cell r="C226" t="str">
            <v>St Thomas More Catholic Primary School</v>
          </cell>
          <cell r="D226">
            <v>3359</v>
          </cell>
          <cell r="F226" t="str">
            <v/>
          </cell>
          <cell r="G226">
            <v>0</v>
          </cell>
          <cell r="L226">
            <v>0</v>
          </cell>
          <cell r="M226">
            <v>0</v>
          </cell>
          <cell r="N226">
            <v>0</v>
          </cell>
          <cell r="S226">
            <v>0</v>
          </cell>
          <cell r="T226">
            <v>0</v>
          </cell>
          <cell r="X226">
            <v>24</v>
          </cell>
          <cell r="Y226">
            <v>23</v>
          </cell>
          <cell r="Z226">
            <v>16</v>
          </cell>
          <cell r="AA226">
            <v>24</v>
          </cell>
          <cell r="AB226">
            <v>22</v>
          </cell>
          <cell r="AC226">
            <v>26</v>
          </cell>
          <cell r="AD226">
            <v>20</v>
          </cell>
          <cell r="AK226">
            <v>432982</v>
          </cell>
          <cell r="AL226">
            <v>155</v>
          </cell>
          <cell r="BM226">
            <v>0</v>
          </cell>
          <cell r="BU226">
            <v>0</v>
          </cell>
          <cell r="BZ226">
            <v>0</v>
          </cell>
          <cell r="CA226">
            <v>0</v>
          </cell>
          <cell r="CH226">
            <v>0</v>
          </cell>
          <cell r="CI226">
            <v>2784</v>
          </cell>
          <cell r="CJ226">
            <v>0</v>
          </cell>
          <cell r="CK226">
            <v>18341</v>
          </cell>
          <cell r="CL226">
            <v>0</v>
          </cell>
          <cell r="CM226">
            <v>100602</v>
          </cell>
          <cell r="CN226">
            <v>5760</v>
          </cell>
          <cell r="CO226">
            <v>5760</v>
          </cell>
          <cell r="CP226">
            <v>0</v>
          </cell>
          <cell r="CQ226">
            <v>0</v>
          </cell>
          <cell r="CR226">
            <v>133247</v>
          </cell>
          <cell r="CS226">
            <v>0</v>
          </cell>
          <cell r="CU226">
            <v>0</v>
          </cell>
          <cell r="CX226">
            <v>0</v>
          </cell>
          <cell r="CY226">
            <v>40800</v>
          </cell>
          <cell r="DA226">
            <v>40800</v>
          </cell>
          <cell r="DB226">
            <v>21840</v>
          </cell>
          <cell r="DC226">
            <v>1284</v>
          </cell>
          <cell r="DF226">
            <v>23124</v>
          </cell>
          <cell r="DG226">
            <v>0</v>
          </cell>
          <cell r="DH226">
            <v>0</v>
          </cell>
          <cell r="DI226">
            <v>0</v>
          </cell>
          <cell r="DJ226">
            <v>23351</v>
          </cell>
          <cell r="DK226">
            <v>0</v>
          </cell>
          <cell r="DL226">
            <v>25584</v>
          </cell>
          <cell r="DM226">
            <v>0</v>
          </cell>
          <cell r="DN226">
            <v>0</v>
          </cell>
          <cell r="DO226">
            <v>0</v>
          </cell>
          <cell r="DP226">
            <v>0</v>
          </cell>
          <cell r="DQ226">
            <v>48935</v>
          </cell>
          <cell r="DR226">
            <v>0</v>
          </cell>
          <cell r="DT226">
            <v>0</v>
          </cell>
          <cell r="DU226">
            <v>0</v>
          </cell>
          <cell r="DV226">
            <v>0</v>
          </cell>
          <cell r="DW226">
            <v>0</v>
          </cell>
          <cell r="EA226">
            <v>0</v>
          </cell>
          <cell r="EB226">
            <v>0</v>
          </cell>
          <cell r="EC226">
            <v>0</v>
          </cell>
          <cell r="ED226">
            <v>679088</v>
          </cell>
          <cell r="EF226">
            <v>155</v>
          </cell>
          <cell r="EG226">
            <v>4381.2129032258063</v>
          </cell>
          <cell r="EH226" t="str">
            <v>No Variation Applied</v>
          </cell>
          <cell r="EI226">
            <v>49800</v>
          </cell>
          <cell r="EJ226">
            <v>0</v>
          </cell>
          <cell r="EK226">
            <v>0</v>
          </cell>
          <cell r="EL226">
            <v>133247</v>
          </cell>
        </row>
        <row r="227">
          <cell r="C227" t="str">
            <v>St Mary's Church of England Infant School</v>
          </cell>
          <cell r="D227">
            <v>3360</v>
          </cell>
          <cell r="F227" t="str">
            <v/>
          </cell>
          <cell r="G227">
            <v>0</v>
          </cell>
          <cell r="L227">
            <v>0</v>
          </cell>
          <cell r="M227">
            <v>0</v>
          </cell>
          <cell r="N227">
            <v>0</v>
          </cell>
          <cell r="S227">
            <v>0</v>
          </cell>
          <cell r="T227">
            <v>0</v>
          </cell>
          <cell r="X227">
            <v>60</v>
          </cell>
          <cell r="Y227">
            <v>60</v>
          </cell>
          <cell r="Z227">
            <v>58</v>
          </cell>
          <cell r="AA227">
            <v>0</v>
          </cell>
          <cell r="AB227">
            <v>0</v>
          </cell>
          <cell r="AC227">
            <v>0</v>
          </cell>
          <cell r="AD227">
            <v>0</v>
          </cell>
          <cell r="AK227">
            <v>489780</v>
          </cell>
          <cell r="AL227">
            <v>178</v>
          </cell>
          <cell r="BM227">
            <v>0</v>
          </cell>
          <cell r="BU227">
            <v>0</v>
          </cell>
          <cell r="BZ227">
            <v>0</v>
          </cell>
          <cell r="CA227">
            <v>0</v>
          </cell>
          <cell r="CH227">
            <v>0</v>
          </cell>
          <cell r="CI227">
            <v>0</v>
          </cell>
          <cell r="CJ227">
            <v>0</v>
          </cell>
          <cell r="CK227">
            <v>6031</v>
          </cell>
          <cell r="CL227">
            <v>0</v>
          </cell>
          <cell r="CM227">
            <v>3726</v>
          </cell>
          <cell r="CN227">
            <v>6720</v>
          </cell>
          <cell r="CO227">
            <v>0</v>
          </cell>
          <cell r="CP227">
            <v>960</v>
          </cell>
          <cell r="CQ227">
            <v>0</v>
          </cell>
          <cell r="CR227">
            <v>17437</v>
          </cell>
          <cell r="CS227">
            <v>0</v>
          </cell>
          <cell r="CU227">
            <v>0</v>
          </cell>
          <cell r="CX227">
            <v>0</v>
          </cell>
          <cell r="CY227">
            <v>3264</v>
          </cell>
          <cell r="DA227">
            <v>3264</v>
          </cell>
          <cell r="DB227">
            <v>18720</v>
          </cell>
          <cell r="DC227">
            <v>1819</v>
          </cell>
          <cell r="DF227">
            <v>20539</v>
          </cell>
          <cell r="DG227">
            <v>0</v>
          </cell>
          <cell r="DH227">
            <v>0</v>
          </cell>
          <cell r="DI227">
            <v>0</v>
          </cell>
          <cell r="DJ227">
            <v>23351</v>
          </cell>
          <cell r="DK227">
            <v>0</v>
          </cell>
          <cell r="DL227">
            <v>984</v>
          </cell>
          <cell r="DM227">
            <v>0</v>
          </cell>
          <cell r="DN227">
            <v>0</v>
          </cell>
          <cell r="DO227">
            <v>0</v>
          </cell>
          <cell r="DP227">
            <v>0</v>
          </cell>
          <cell r="DQ227">
            <v>24335</v>
          </cell>
          <cell r="DR227">
            <v>0</v>
          </cell>
          <cell r="DT227">
            <v>0</v>
          </cell>
          <cell r="DU227">
            <v>0</v>
          </cell>
          <cell r="DV227">
            <v>0</v>
          </cell>
          <cell r="DW227">
            <v>0</v>
          </cell>
          <cell r="EA227">
            <v>0</v>
          </cell>
          <cell r="EB227">
            <v>22034</v>
          </cell>
          <cell r="EC227">
            <v>0</v>
          </cell>
          <cell r="ED227">
            <v>577389</v>
          </cell>
          <cell r="EF227">
            <v>178</v>
          </cell>
          <cell r="EG227">
            <v>3243.7584269662921</v>
          </cell>
          <cell r="EH227" t="str">
            <v>No Variation Applied</v>
          </cell>
          <cell r="EI227">
            <v>3600</v>
          </cell>
          <cell r="EJ227">
            <v>0</v>
          </cell>
          <cell r="EK227">
            <v>0</v>
          </cell>
          <cell r="EL227">
            <v>17437</v>
          </cell>
        </row>
        <row r="228">
          <cell r="C228" t="str">
            <v>St Mark's Church of England Junior School</v>
          </cell>
          <cell r="D228">
            <v>3363</v>
          </cell>
          <cell r="F228" t="str">
            <v/>
          </cell>
          <cell r="G228">
            <v>0</v>
          </cell>
          <cell r="L228">
            <v>0</v>
          </cell>
          <cell r="M228">
            <v>0</v>
          </cell>
          <cell r="N228">
            <v>0</v>
          </cell>
          <cell r="S228">
            <v>0</v>
          </cell>
          <cell r="T228">
            <v>0</v>
          </cell>
          <cell r="X228">
            <v>0</v>
          </cell>
          <cell r="Y228">
            <v>0</v>
          </cell>
          <cell r="Z228">
            <v>0</v>
          </cell>
          <cell r="AA228">
            <v>58</v>
          </cell>
          <cell r="AB228">
            <v>64</v>
          </cell>
          <cell r="AC228">
            <v>56</v>
          </cell>
          <cell r="AD228">
            <v>56</v>
          </cell>
          <cell r="AK228">
            <v>658120</v>
          </cell>
          <cell r="AL228">
            <v>234</v>
          </cell>
          <cell r="BM228">
            <v>0</v>
          </cell>
          <cell r="BU228">
            <v>0</v>
          </cell>
          <cell r="BZ228">
            <v>0</v>
          </cell>
          <cell r="CA228">
            <v>0</v>
          </cell>
          <cell r="CH228">
            <v>0</v>
          </cell>
          <cell r="CI228">
            <v>5895</v>
          </cell>
          <cell r="CJ228">
            <v>0</v>
          </cell>
          <cell r="CK228">
            <v>43115</v>
          </cell>
          <cell r="CL228">
            <v>0</v>
          </cell>
          <cell r="CM228">
            <v>26082</v>
          </cell>
          <cell r="CN228">
            <v>5040</v>
          </cell>
          <cell r="CO228">
            <v>2400</v>
          </cell>
          <cell r="CP228">
            <v>960</v>
          </cell>
          <cell r="CQ228">
            <v>0</v>
          </cell>
          <cell r="CR228">
            <v>83492</v>
          </cell>
          <cell r="CS228">
            <v>0</v>
          </cell>
          <cell r="CU228">
            <v>0</v>
          </cell>
          <cell r="CX228">
            <v>0</v>
          </cell>
          <cell r="CY228">
            <v>14144</v>
          </cell>
          <cell r="DA228">
            <v>14144</v>
          </cell>
          <cell r="DB228">
            <v>24960</v>
          </cell>
          <cell r="DC228">
            <v>1754</v>
          </cell>
          <cell r="DF228">
            <v>26714</v>
          </cell>
          <cell r="DG228">
            <v>0</v>
          </cell>
          <cell r="DH228">
            <v>0</v>
          </cell>
          <cell r="DI228">
            <v>0</v>
          </cell>
          <cell r="DJ228">
            <v>23351</v>
          </cell>
          <cell r="DK228">
            <v>0</v>
          </cell>
          <cell r="DL228">
            <v>12792</v>
          </cell>
          <cell r="DM228">
            <v>0</v>
          </cell>
          <cell r="DN228">
            <v>0</v>
          </cell>
          <cell r="DO228">
            <v>0</v>
          </cell>
          <cell r="DP228">
            <v>0</v>
          </cell>
          <cell r="DQ228">
            <v>36143</v>
          </cell>
          <cell r="DR228">
            <v>0</v>
          </cell>
          <cell r="DT228">
            <v>0</v>
          </cell>
          <cell r="DU228">
            <v>0</v>
          </cell>
          <cell r="DV228">
            <v>0</v>
          </cell>
          <cell r="DW228">
            <v>0</v>
          </cell>
          <cell r="EA228">
            <v>0</v>
          </cell>
          <cell r="EB228">
            <v>0</v>
          </cell>
          <cell r="EC228">
            <v>0</v>
          </cell>
          <cell r="ED228">
            <v>818613</v>
          </cell>
          <cell r="EF228">
            <v>234</v>
          </cell>
          <cell r="EG228">
            <v>3498.3461538461538</v>
          </cell>
          <cell r="EH228" t="str">
            <v>No Variation Applied</v>
          </cell>
          <cell r="EI228">
            <v>24300</v>
          </cell>
          <cell r="EJ228">
            <v>0</v>
          </cell>
          <cell r="EK228">
            <v>0</v>
          </cell>
          <cell r="EL228">
            <v>83492</v>
          </cell>
        </row>
        <row r="229">
          <cell r="C229" t="str">
            <v>St James and Ebrington Church of England Primary Schools</v>
          </cell>
          <cell r="D229">
            <v>3364</v>
          </cell>
          <cell r="F229" t="str">
            <v/>
          </cell>
          <cell r="G229">
            <v>0</v>
          </cell>
          <cell r="L229">
            <v>0</v>
          </cell>
          <cell r="M229">
            <v>0</v>
          </cell>
          <cell r="N229">
            <v>0</v>
          </cell>
          <cell r="S229">
            <v>0</v>
          </cell>
          <cell r="T229">
            <v>0</v>
          </cell>
          <cell r="X229">
            <v>29</v>
          </cell>
          <cell r="Y229">
            <v>31</v>
          </cell>
          <cell r="Z229">
            <v>25</v>
          </cell>
          <cell r="AA229">
            <v>28</v>
          </cell>
          <cell r="AB229">
            <v>25</v>
          </cell>
          <cell r="AC229">
            <v>30</v>
          </cell>
          <cell r="AD229">
            <v>25</v>
          </cell>
          <cell r="AK229">
            <v>538462</v>
          </cell>
          <cell r="AL229">
            <v>193</v>
          </cell>
          <cell r="BM229">
            <v>0</v>
          </cell>
          <cell r="BU229">
            <v>0</v>
          </cell>
          <cell r="BZ229">
            <v>0</v>
          </cell>
          <cell r="CA229">
            <v>0</v>
          </cell>
          <cell r="CH229">
            <v>0</v>
          </cell>
          <cell r="CI229">
            <v>5895</v>
          </cell>
          <cell r="CJ229">
            <v>20400</v>
          </cell>
          <cell r="CK229">
            <v>22161</v>
          </cell>
          <cell r="CL229">
            <v>0</v>
          </cell>
          <cell r="CM229">
            <v>48438</v>
          </cell>
          <cell r="CN229">
            <v>3840</v>
          </cell>
          <cell r="CO229">
            <v>4320</v>
          </cell>
          <cell r="CP229">
            <v>960</v>
          </cell>
          <cell r="CQ229">
            <v>0</v>
          </cell>
          <cell r="CR229">
            <v>106014</v>
          </cell>
          <cell r="CS229">
            <v>0</v>
          </cell>
          <cell r="CU229">
            <v>0</v>
          </cell>
          <cell r="CX229">
            <v>0</v>
          </cell>
          <cell r="CY229">
            <v>7072</v>
          </cell>
          <cell r="DA229">
            <v>7072</v>
          </cell>
          <cell r="DB229">
            <v>21840</v>
          </cell>
          <cell r="DC229">
            <v>1516</v>
          </cell>
          <cell r="DF229">
            <v>23356</v>
          </cell>
          <cell r="DG229">
            <v>42646</v>
          </cell>
          <cell r="DH229">
            <v>10168</v>
          </cell>
          <cell r="DI229">
            <v>52814</v>
          </cell>
          <cell r="DJ229">
            <v>23351</v>
          </cell>
          <cell r="DK229">
            <v>0</v>
          </cell>
          <cell r="DL229">
            <v>4920</v>
          </cell>
          <cell r="DM229">
            <v>0</v>
          </cell>
          <cell r="DN229">
            <v>0</v>
          </cell>
          <cell r="DO229">
            <v>0</v>
          </cell>
          <cell r="DP229">
            <v>0</v>
          </cell>
          <cell r="DQ229">
            <v>28271</v>
          </cell>
          <cell r="DR229">
            <v>0</v>
          </cell>
          <cell r="DT229">
            <v>0</v>
          </cell>
          <cell r="DU229">
            <v>1300</v>
          </cell>
          <cell r="DV229">
            <v>97</v>
          </cell>
          <cell r="DW229">
            <v>1397</v>
          </cell>
          <cell r="EA229">
            <v>0</v>
          </cell>
          <cell r="EB229">
            <v>0</v>
          </cell>
          <cell r="EC229">
            <v>0</v>
          </cell>
          <cell r="ED229">
            <v>757386</v>
          </cell>
          <cell r="EF229">
            <v>193</v>
          </cell>
          <cell r="EG229">
            <v>3924.2797927461138</v>
          </cell>
          <cell r="EH229" t="str">
            <v>No Variation Applied</v>
          </cell>
          <cell r="EI229">
            <v>15000</v>
          </cell>
          <cell r="EJ229">
            <v>0</v>
          </cell>
          <cell r="EK229">
            <v>0</v>
          </cell>
          <cell r="EL229">
            <v>106014</v>
          </cell>
        </row>
        <row r="230">
          <cell r="C230" t="str">
            <v>Barnwood Church of England Primary School</v>
          </cell>
          <cell r="D230">
            <v>3365</v>
          </cell>
          <cell r="F230" t="str">
            <v/>
          </cell>
          <cell r="G230">
            <v>0</v>
          </cell>
          <cell r="L230">
            <v>0</v>
          </cell>
          <cell r="M230">
            <v>0</v>
          </cell>
          <cell r="N230">
            <v>0</v>
          </cell>
          <cell r="S230">
            <v>0</v>
          </cell>
          <cell r="T230">
            <v>0</v>
          </cell>
          <cell r="X230">
            <v>31</v>
          </cell>
          <cell r="Y230">
            <v>30</v>
          </cell>
          <cell r="Z230">
            <v>30</v>
          </cell>
          <cell r="AA230">
            <v>31</v>
          </cell>
          <cell r="AB230">
            <v>31</v>
          </cell>
          <cell r="AC230">
            <v>31</v>
          </cell>
          <cell r="AD230">
            <v>28</v>
          </cell>
          <cell r="AK230">
            <v>591008</v>
          </cell>
          <cell r="AL230">
            <v>212</v>
          </cell>
          <cell r="BM230">
            <v>0</v>
          </cell>
          <cell r="BU230">
            <v>0</v>
          </cell>
          <cell r="BZ230">
            <v>0</v>
          </cell>
          <cell r="CA230">
            <v>0</v>
          </cell>
          <cell r="CH230">
            <v>0</v>
          </cell>
          <cell r="CI230">
            <v>2784</v>
          </cell>
          <cell r="CJ230">
            <v>0</v>
          </cell>
          <cell r="CK230">
            <v>9522</v>
          </cell>
          <cell r="CL230">
            <v>0</v>
          </cell>
          <cell r="CM230">
            <v>47196</v>
          </cell>
          <cell r="CN230">
            <v>2640</v>
          </cell>
          <cell r="CO230">
            <v>1920</v>
          </cell>
          <cell r="CP230">
            <v>1920</v>
          </cell>
          <cell r="CQ230">
            <v>0</v>
          </cell>
          <cell r="CR230">
            <v>65982</v>
          </cell>
          <cell r="CS230">
            <v>0</v>
          </cell>
          <cell r="CU230">
            <v>0</v>
          </cell>
          <cell r="CX230">
            <v>0</v>
          </cell>
          <cell r="CY230">
            <v>11968</v>
          </cell>
          <cell r="DA230">
            <v>11968</v>
          </cell>
          <cell r="DB230">
            <v>21840</v>
          </cell>
          <cell r="DC230">
            <v>4330</v>
          </cell>
          <cell r="DF230">
            <v>26170</v>
          </cell>
          <cell r="DG230">
            <v>0</v>
          </cell>
          <cell r="DH230">
            <v>0</v>
          </cell>
          <cell r="DI230">
            <v>0</v>
          </cell>
          <cell r="DJ230">
            <v>23351</v>
          </cell>
          <cell r="DK230">
            <v>0</v>
          </cell>
          <cell r="DL230">
            <v>6396</v>
          </cell>
          <cell r="DM230">
            <v>0</v>
          </cell>
          <cell r="DN230">
            <v>0</v>
          </cell>
          <cell r="DO230">
            <v>0</v>
          </cell>
          <cell r="DP230">
            <v>0</v>
          </cell>
          <cell r="DQ230">
            <v>29747</v>
          </cell>
          <cell r="DR230">
            <v>0</v>
          </cell>
          <cell r="DT230">
            <v>0</v>
          </cell>
          <cell r="DU230">
            <v>0</v>
          </cell>
          <cell r="DV230">
            <v>0</v>
          </cell>
          <cell r="DW230">
            <v>0</v>
          </cell>
          <cell r="EA230">
            <v>0</v>
          </cell>
          <cell r="EB230">
            <v>0</v>
          </cell>
          <cell r="EC230">
            <v>0</v>
          </cell>
          <cell r="ED230">
            <v>724875</v>
          </cell>
          <cell r="EF230">
            <v>212</v>
          </cell>
          <cell r="EG230">
            <v>3419.2216981132074</v>
          </cell>
          <cell r="EH230" t="str">
            <v>No Variation Applied</v>
          </cell>
          <cell r="EI230">
            <v>20650</v>
          </cell>
          <cell r="EJ230">
            <v>0</v>
          </cell>
          <cell r="EK230">
            <v>0</v>
          </cell>
          <cell r="EL230">
            <v>65982</v>
          </cell>
        </row>
        <row r="231">
          <cell r="C231" t="str">
            <v>Hillesley Church of England Primary School</v>
          </cell>
          <cell r="D231">
            <v>3367</v>
          </cell>
          <cell r="F231" t="str">
            <v/>
          </cell>
          <cell r="G231">
            <v>0</v>
          </cell>
          <cell r="L231">
            <v>0</v>
          </cell>
          <cell r="M231">
            <v>0</v>
          </cell>
          <cell r="N231">
            <v>0</v>
          </cell>
          <cell r="S231">
            <v>0</v>
          </cell>
          <cell r="T231">
            <v>0</v>
          </cell>
          <cell r="X231">
            <v>5</v>
          </cell>
          <cell r="Y231">
            <v>5</v>
          </cell>
          <cell r="Z231">
            <v>8</v>
          </cell>
          <cell r="AA231">
            <v>5</v>
          </cell>
          <cell r="AB231">
            <v>8</v>
          </cell>
          <cell r="AC231">
            <v>7</v>
          </cell>
          <cell r="AD231">
            <v>8</v>
          </cell>
          <cell r="AK231">
            <v>128490</v>
          </cell>
          <cell r="AL231">
            <v>46</v>
          </cell>
          <cell r="BM231">
            <v>0</v>
          </cell>
          <cell r="BU231">
            <v>0</v>
          </cell>
          <cell r="BZ231">
            <v>0</v>
          </cell>
          <cell r="CA231">
            <v>0</v>
          </cell>
          <cell r="CH231">
            <v>0</v>
          </cell>
          <cell r="CI231">
            <v>819</v>
          </cell>
          <cell r="CJ231">
            <v>0</v>
          </cell>
          <cell r="CK231">
            <v>1131</v>
          </cell>
          <cell r="CL231">
            <v>0</v>
          </cell>
          <cell r="CM231">
            <v>14904</v>
          </cell>
          <cell r="CN231">
            <v>1440</v>
          </cell>
          <cell r="CO231">
            <v>1920</v>
          </cell>
          <cell r="CP231">
            <v>960</v>
          </cell>
          <cell r="CQ231">
            <v>0</v>
          </cell>
          <cell r="CR231">
            <v>21174</v>
          </cell>
          <cell r="CS231">
            <v>0</v>
          </cell>
          <cell r="CU231">
            <v>0</v>
          </cell>
          <cell r="CX231">
            <v>0</v>
          </cell>
          <cell r="CY231">
            <v>0</v>
          </cell>
          <cell r="DA231">
            <v>0</v>
          </cell>
          <cell r="DB231">
            <v>5824</v>
          </cell>
          <cell r="DC231">
            <v>281</v>
          </cell>
          <cell r="DF231">
            <v>6105</v>
          </cell>
          <cell r="DG231">
            <v>0</v>
          </cell>
          <cell r="DH231">
            <v>0</v>
          </cell>
          <cell r="DI231">
            <v>0</v>
          </cell>
          <cell r="DJ231">
            <v>23351</v>
          </cell>
          <cell r="DK231">
            <v>0</v>
          </cell>
          <cell r="DL231">
            <v>0</v>
          </cell>
          <cell r="DM231">
            <v>31564</v>
          </cell>
          <cell r="DN231">
            <v>0</v>
          </cell>
          <cell r="DO231">
            <v>0</v>
          </cell>
          <cell r="DP231">
            <v>0</v>
          </cell>
          <cell r="DQ231">
            <v>54915</v>
          </cell>
          <cell r="DR231">
            <v>0</v>
          </cell>
          <cell r="DT231">
            <v>0</v>
          </cell>
          <cell r="DU231">
            <v>1300</v>
          </cell>
          <cell r="DV231">
            <v>23</v>
          </cell>
          <cell r="DW231">
            <v>1323</v>
          </cell>
          <cell r="EA231">
            <v>0</v>
          </cell>
          <cell r="EB231">
            <v>19051</v>
          </cell>
          <cell r="EC231">
            <v>0</v>
          </cell>
          <cell r="ED231">
            <v>231058</v>
          </cell>
          <cell r="EF231">
            <v>46</v>
          </cell>
          <cell r="EG231">
            <v>5023</v>
          </cell>
          <cell r="EH231" t="str">
            <v>No Variation Applied</v>
          </cell>
          <cell r="EI231">
            <v>2400</v>
          </cell>
          <cell r="EJ231">
            <v>0</v>
          </cell>
          <cell r="EK231">
            <v>0</v>
          </cell>
          <cell r="EL231">
            <v>21174</v>
          </cell>
        </row>
        <row r="232">
          <cell r="C232" t="str">
            <v>Winchcombe Abbey Church of England Primary School</v>
          </cell>
          <cell r="D232">
            <v>3368</v>
          </cell>
          <cell r="F232" t="str">
            <v/>
          </cell>
          <cell r="G232">
            <v>0</v>
          </cell>
          <cell r="L232">
            <v>0</v>
          </cell>
          <cell r="M232">
            <v>0</v>
          </cell>
          <cell r="N232">
            <v>0</v>
          </cell>
          <cell r="S232">
            <v>0</v>
          </cell>
          <cell r="T232">
            <v>0</v>
          </cell>
          <cell r="X232">
            <v>30</v>
          </cell>
          <cell r="Y232">
            <v>24</v>
          </cell>
          <cell r="Z232">
            <v>30</v>
          </cell>
          <cell r="AA232">
            <v>29</v>
          </cell>
          <cell r="AB232">
            <v>34</v>
          </cell>
          <cell r="AC232">
            <v>20</v>
          </cell>
          <cell r="AD232">
            <v>25</v>
          </cell>
          <cell r="AK232">
            <v>533565</v>
          </cell>
          <cell r="AL232">
            <v>192</v>
          </cell>
          <cell r="BM232">
            <v>0</v>
          </cell>
          <cell r="BU232">
            <v>0</v>
          </cell>
          <cell r="BZ232">
            <v>0</v>
          </cell>
          <cell r="CA232">
            <v>0</v>
          </cell>
          <cell r="CH232">
            <v>0</v>
          </cell>
          <cell r="CI232">
            <v>5731</v>
          </cell>
          <cell r="CJ232">
            <v>0</v>
          </cell>
          <cell r="CK232">
            <v>18117</v>
          </cell>
          <cell r="CL232">
            <v>0</v>
          </cell>
          <cell r="CM232">
            <v>59616</v>
          </cell>
          <cell r="CN232">
            <v>6240</v>
          </cell>
          <cell r="CO232">
            <v>4800</v>
          </cell>
          <cell r="CP232">
            <v>2880</v>
          </cell>
          <cell r="CQ232">
            <v>0</v>
          </cell>
          <cell r="CR232">
            <v>97384</v>
          </cell>
          <cell r="CS232">
            <v>0</v>
          </cell>
          <cell r="CU232">
            <v>0</v>
          </cell>
          <cell r="CX232">
            <v>0</v>
          </cell>
          <cell r="CY232">
            <v>15232</v>
          </cell>
          <cell r="DA232">
            <v>15232</v>
          </cell>
          <cell r="DB232">
            <v>21840</v>
          </cell>
          <cell r="DC232">
            <v>3551</v>
          </cell>
          <cell r="DF232">
            <v>25391</v>
          </cell>
          <cell r="DG232">
            <v>0</v>
          </cell>
          <cell r="DH232">
            <v>0</v>
          </cell>
          <cell r="DI232">
            <v>0</v>
          </cell>
          <cell r="DJ232">
            <v>23351</v>
          </cell>
          <cell r="DK232">
            <v>0</v>
          </cell>
          <cell r="DL232">
            <v>13776</v>
          </cell>
          <cell r="DM232">
            <v>0</v>
          </cell>
          <cell r="DN232">
            <v>0</v>
          </cell>
          <cell r="DO232">
            <v>0</v>
          </cell>
          <cell r="DP232">
            <v>0</v>
          </cell>
          <cell r="DQ232">
            <v>37127</v>
          </cell>
          <cell r="DR232">
            <v>0</v>
          </cell>
          <cell r="DT232">
            <v>0</v>
          </cell>
          <cell r="DU232">
            <v>0</v>
          </cell>
          <cell r="DV232">
            <v>0</v>
          </cell>
          <cell r="DW232">
            <v>0</v>
          </cell>
          <cell r="EA232">
            <v>0</v>
          </cell>
          <cell r="EB232">
            <v>0</v>
          </cell>
          <cell r="EC232">
            <v>0</v>
          </cell>
          <cell r="ED232">
            <v>708699</v>
          </cell>
          <cell r="EF232">
            <v>192</v>
          </cell>
          <cell r="EG232">
            <v>3691.140625</v>
          </cell>
          <cell r="EH232" t="str">
            <v>No Variation Applied</v>
          </cell>
          <cell r="EI232">
            <v>23400</v>
          </cell>
          <cell r="EJ232">
            <v>0</v>
          </cell>
          <cell r="EK232">
            <v>0</v>
          </cell>
          <cell r="EL232">
            <v>97384</v>
          </cell>
        </row>
        <row r="233">
          <cell r="C233" t="str">
            <v>Grange Primary School</v>
          </cell>
          <cell r="D233">
            <v>3369</v>
          </cell>
          <cell r="F233" t="str">
            <v/>
          </cell>
          <cell r="G233">
            <v>0</v>
          </cell>
          <cell r="L233">
            <v>0</v>
          </cell>
          <cell r="M233">
            <v>0</v>
          </cell>
          <cell r="N233">
            <v>0</v>
          </cell>
          <cell r="S233">
            <v>0</v>
          </cell>
          <cell r="T233">
            <v>0</v>
          </cell>
          <cell r="X233">
            <v>44</v>
          </cell>
          <cell r="Y233">
            <v>44</v>
          </cell>
          <cell r="Z233">
            <v>47</v>
          </cell>
          <cell r="AA233">
            <v>45</v>
          </cell>
          <cell r="AB233">
            <v>44</v>
          </cell>
          <cell r="AC233">
            <v>45</v>
          </cell>
          <cell r="AD233">
            <v>37</v>
          </cell>
          <cell r="AK233">
            <v>852202</v>
          </cell>
          <cell r="AL233">
            <v>306</v>
          </cell>
          <cell r="BM233">
            <v>0</v>
          </cell>
          <cell r="BU233">
            <v>0</v>
          </cell>
          <cell r="BZ233">
            <v>0</v>
          </cell>
          <cell r="CA233">
            <v>0</v>
          </cell>
          <cell r="CH233">
            <v>0</v>
          </cell>
          <cell r="CI233">
            <v>0</v>
          </cell>
          <cell r="CJ233">
            <v>4600</v>
          </cell>
          <cell r="CK233">
            <v>2638</v>
          </cell>
          <cell r="CL233">
            <v>0</v>
          </cell>
          <cell r="CM233">
            <v>129168</v>
          </cell>
          <cell r="CN233">
            <v>14640</v>
          </cell>
          <cell r="CO233">
            <v>5280</v>
          </cell>
          <cell r="CP233">
            <v>1920</v>
          </cell>
          <cell r="CQ233">
            <v>0</v>
          </cell>
          <cell r="CR233">
            <v>158246</v>
          </cell>
          <cell r="CS233">
            <v>0</v>
          </cell>
          <cell r="CU233">
            <v>0</v>
          </cell>
          <cell r="CX233">
            <v>0</v>
          </cell>
          <cell r="CY233">
            <v>53312</v>
          </cell>
          <cell r="DA233">
            <v>53312</v>
          </cell>
          <cell r="DB233">
            <v>32760</v>
          </cell>
          <cell r="DC233">
            <v>17428</v>
          </cell>
          <cell r="DF233">
            <v>50188</v>
          </cell>
          <cell r="DG233">
            <v>0</v>
          </cell>
          <cell r="DH233">
            <v>0</v>
          </cell>
          <cell r="DI233">
            <v>0</v>
          </cell>
          <cell r="DJ233">
            <v>23351</v>
          </cell>
          <cell r="DK233">
            <v>369</v>
          </cell>
          <cell r="DL233">
            <v>35916</v>
          </cell>
          <cell r="DM233">
            <v>0</v>
          </cell>
          <cell r="DN233">
            <v>0</v>
          </cell>
          <cell r="DO233">
            <v>0</v>
          </cell>
          <cell r="DP233">
            <v>0</v>
          </cell>
          <cell r="DQ233">
            <v>59636</v>
          </cell>
          <cell r="DR233">
            <v>0</v>
          </cell>
          <cell r="DT233">
            <v>0</v>
          </cell>
          <cell r="DU233">
            <v>0</v>
          </cell>
          <cell r="DV233">
            <v>0</v>
          </cell>
          <cell r="DW233">
            <v>0</v>
          </cell>
          <cell r="EA233">
            <v>0</v>
          </cell>
          <cell r="EB233">
            <v>0</v>
          </cell>
          <cell r="EC233">
            <v>0</v>
          </cell>
          <cell r="ED233">
            <v>1173584</v>
          </cell>
          <cell r="EF233">
            <v>306</v>
          </cell>
          <cell r="EG233">
            <v>3835.2418300653594</v>
          </cell>
          <cell r="EH233" t="str">
            <v>No Variation Applied</v>
          </cell>
          <cell r="EI233">
            <v>78600</v>
          </cell>
          <cell r="EJ233">
            <v>0</v>
          </cell>
          <cell r="EK233">
            <v>0</v>
          </cell>
          <cell r="EL233">
            <v>158246</v>
          </cell>
        </row>
        <row r="234">
          <cell r="C234" t="str">
            <v>St Peter's Catholic Primary School</v>
          </cell>
          <cell r="D234">
            <v>3370</v>
          </cell>
          <cell r="F234" t="str">
            <v/>
          </cell>
          <cell r="G234">
            <v>0</v>
          </cell>
          <cell r="L234">
            <v>0</v>
          </cell>
          <cell r="M234">
            <v>0</v>
          </cell>
          <cell r="N234">
            <v>0</v>
          </cell>
          <cell r="S234">
            <v>0</v>
          </cell>
          <cell r="T234">
            <v>0</v>
          </cell>
          <cell r="X234">
            <v>61</v>
          </cell>
          <cell r="Y234">
            <v>60</v>
          </cell>
          <cell r="Z234">
            <v>60</v>
          </cell>
          <cell r="AA234">
            <v>63</v>
          </cell>
          <cell r="AB234">
            <v>60</v>
          </cell>
          <cell r="AC234">
            <v>61</v>
          </cell>
          <cell r="AD234">
            <v>58</v>
          </cell>
          <cell r="AK234">
            <v>1179398</v>
          </cell>
          <cell r="AL234">
            <v>423</v>
          </cell>
          <cell r="BM234">
            <v>0</v>
          </cell>
          <cell r="BU234">
            <v>0</v>
          </cell>
          <cell r="BZ234">
            <v>0</v>
          </cell>
          <cell r="CA234">
            <v>0</v>
          </cell>
          <cell r="CH234">
            <v>0</v>
          </cell>
          <cell r="CI234">
            <v>5158</v>
          </cell>
          <cell r="CJ234">
            <v>2400</v>
          </cell>
          <cell r="CK234">
            <v>35075</v>
          </cell>
          <cell r="CL234">
            <v>0</v>
          </cell>
          <cell r="CM234">
            <v>73278</v>
          </cell>
          <cell r="CN234">
            <v>9600</v>
          </cell>
          <cell r="CO234">
            <v>3840</v>
          </cell>
          <cell r="CP234">
            <v>1920</v>
          </cell>
          <cell r="CQ234">
            <v>0</v>
          </cell>
          <cell r="CR234">
            <v>131271</v>
          </cell>
          <cell r="CS234">
            <v>0</v>
          </cell>
          <cell r="CU234">
            <v>0</v>
          </cell>
          <cell r="CX234">
            <v>0</v>
          </cell>
          <cell r="CY234">
            <v>19584</v>
          </cell>
          <cell r="DA234">
            <v>19584</v>
          </cell>
          <cell r="DB234">
            <v>43680</v>
          </cell>
          <cell r="DC234">
            <v>4114</v>
          </cell>
          <cell r="DF234">
            <v>47794</v>
          </cell>
          <cell r="DG234">
            <v>0</v>
          </cell>
          <cell r="DH234">
            <v>0</v>
          </cell>
          <cell r="DI234">
            <v>0</v>
          </cell>
          <cell r="DJ234">
            <v>23351</v>
          </cell>
          <cell r="DK234">
            <v>0</v>
          </cell>
          <cell r="DL234">
            <v>9840</v>
          </cell>
          <cell r="DM234">
            <v>0</v>
          </cell>
          <cell r="DN234">
            <v>0</v>
          </cell>
          <cell r="DO234">
            <v>0</v>
          </cell>
          <cell r="DP234">
            <v>0</v>
          </cell>
          <cell r="DQ234">
            <v>33191</v>
          </cell>
          <cell r="DR234">
            <v>0</v>
          </cell>
          <cell r="DT234">
            <v>0</v>
          </cell>
          <cell r="DU234">
            <v>0</v>
          </cell>
          <cell r="DV234">
            <v>0</v>
          </cell>
          <cell r="DW234">
            <v>0</v>
          </cell>
          <cell r="EA234">
            <v>0</v>
          </cell>
          <cell r="EB234">
            <v>16911</v>
          </cell>
          <cell r="EC234">
            <v>0</v>
          </cell>
          <cell r="ED234">
            <v>1428149</v>
          </cell>
          <cell r="EF234">
            <v>423</v>
          </cell>
          <cell r="EG234">
            <v>3376.2387706855793</v>
          </cell>
          <cell r="EH234" t="str">
            <v>No Variation Applied</v>
          </cell>
          <cell r="EI234">
            <v>34700</v>
          </cell>
          <cell r="EJ234">
            <v>0</v>
          </cell>
          <cell r="EK234">
            <v>0</v>
          </cell>
          <cell r="EL234">
            <v>131271</v>
          </cell>
        </row>
        <row r="235">
          <cell r="C235" t="str">
            <v>King's Stanley CofE Primary School</v>
          </cell>
          <cell r="D235">
            <v>3372</v>
          </cell>
          <cell r="F235" t="str">
            <v/>
          </cell>
          <cell r="G235">
            <v>0</v>
          </cell>
          <cell r="L235">
            <v>0</v>
          </cell>
          <cell r="M235">
            <v>0</v>
          </cell>
          <cell r="N235">
            <v>0</v>
          </cell>
          <cell r="S235">
            <v>0</v>
          </cell>
          <cell r="T235">
            <v>0</v>
          </cell>
          <cell r="X235">
            <v>30</v>
          </cell>
          <cell r="Y235">
            <v>29</v>
          </cell>
          <cell r="Z235">
            <v>28</v>
          </cell>
          <cell r="AA235">
            <v>26</v>
          </cell>
          <cell r="AB235">
            <v>27</v>
          </cell>
          <cell r="AC235">
            <v>28</v>
          </cell>
          <cell r="AD235">
            <v>25</v>
          </cell>
          <cell r="AK235">
            <v>538145</v>
          </cell>
          <cell r="AL235">
            <v>193</v>
          </cell>
          <cell r="BM235">
            <v>0</v>
          </cell>
          <cell r="BU235">
            <v>0</v>
          </cell>
          <cell r="BZ235">
            <v>0</v>
          </cell>
          <cell r="CA235">
            <v>0</v>
          </cell>
          <cell r="CH235">
            <v>0</v>
          </cell>
          <cell r="CI235">
            <v>0</v>
          </cell>
          <cell r="CJ235">
            <v>0</v>
          </cell>
          <cell r="CK235">
            <v>0</v>
          </cell>
          <cell r="CL235">
            <v>0</v>
          </cell>
          <cell r="CM235">
            <v>32292</v>
          </cell>
          <cell r="CN235">
            <v>4080</v>
          </cell>
          <cell r="CO235">
            <v>1440</v>
          </cell>
          <cell r="CP235">
            <v>0</v>
          </cell>
          <cell r="CQ235">
            <v>0</v>
          </cell>
          <cell r="CR235">
            <v>37812</v>
          </cell>
          <cell r="CS235">
            <v>0</v>
          </cell>
          <cell r="CU235">
            <v>0</v>
          </cell>
          <cell r="CX235">
            <v>0</v>
          </cell>
          <cell r="CY235">
            <v>6528</v>
          </cell>
          <cell r="DA235">
            <v>6528</v>
          </cell>
          <cell r="DB235">
            <v>21840</v>
          </cell>
          <cell r="DC235">
            <v>7707</v>
          </cell>
          <cell r="DF235">
            <v>29547</v>
          </cell>
          <cell r="DG235">
            <v>0</v>
          </cell>
          <cell r="DH235">
            <v>0</v>
          </cell>
          <cell r="DI235">
            <v>0</v>
          </cell>
          <cell r="DJ235">
            <v>23351</v>
          </cell>
          <cell r="DK235">
            <v>0</v>
          </cell>
          <cell r="DL235">
            <v>5904</v>
          </cell>
          <cell r="DM235">
            <v>0</v>
          </cell>
          <cell r="DN235">
            <v>0</v>
          </cell>
          <cell r="DO235">
            <v>0</v>
          </cell>
          <cell r="DP235">
            <v>0</v>
          </cell>
          <cell r="DQ235">
            <v>29255</v>
          </cell>
          <cell r="DR235">
            <v>0</v>
          </cell>
          <cell r="DT235">
            <v>0</v>
          </cell>
          <cell r="DU235">
            <v>0</v>
          </cell>
          <cell r="DV235">
            <v>0</v>
          </cell>
          <cell r="DW235">
            <v>0</v>
          </cell>
          <cell r="EA235">
            <v>0</v>
          </cell>
          <cell r="EB235">
            <v>36704</v>
          </cell>
          <cell r="EC235">
            <v>0</v>
          </cell>
          <cell r="ED235">
            <v>677991</v>
          </cell>
          <cell r="EF235">
            <v>193</v>
          </cell>
          <cell r="EG235">
            <v>3512.9067357512954</v>
          </cell>
          <cell r="EH235" t="str">
            <v>No Variation Applied</v>
          </cell>
          <cell r="EI235">
            <v>11650</v>
          </cell>
          <cell r="EJ235">
            <v>0</v>
          </cell>
          <cell r="EK235">
            <v>0</v>
          </cell>
          <cell r="EL235">
            <v>37812</v>
          </cell>
        </row>
        <row r="236">
          <cell r="C236" t="str">
            <v>Kingsway Primary School</v>
          </cell>
          <cell r="D236">
            <v>3373</v>
          </cell>
          <cell r="F236" t="str">
            <v/>
          </cell>
          <cell r="G236">
            <v>0</v>
          </cell>
          <cell r="L236">
            <v>0</v>
          </cell>
          <cell r="M236">
            <v>0</v>
          </cell>
          <cell r="N236">
            <v>0</v>
          </cell>
          <cell r="S236">
            <v>0</v>
          </cell>
          <cell r="T236">
            <v>0</v>
          </cell>
          <cell r="X236">
            <v>58</v>
          </cell>
          <cell r="Y236">
            <v>56</v>
          </cell>
          <cell r="Z236">
            <v>48</v>
          </cell>
          <cell r="AA236">
            <v>46</v>
          </cell>
          <cell r="AB236">
            <v>30</v>
          </cell>
          <cell r="AC236">
            <v>38</v>
          </cell>
          <cell r="AD236">
            <v>38</v>
          </cell>
          <cell r="AK236">
            <v>874534</v>
          </cell>
          <cell r="AL236">
            <v>314</v>
          </cell>
          <cell r="BM236">
            <v>0</v>
          </cell>
          <cell r="BU236">
            <v>0</v>
          </cell>
          <cell r="BZ236">
            <v>0</v>
          </cell>
          <cell r="CA236">
            <v>0</v>
          </cell>
          <cell r="CH236">
            <v>0</v>
          </cell>
          <cell r="CI236">
            <v>5895</v>
          </cell>
          <cell r="CJ236">
            <v>0</v>
          </cell>
          <cell r="CK236">
            <v>71155</v>
          </cell>
          <cell r="CL236">
            <v>0</v>
          </cell>
          <cell r="CM236">
            <v>129168</v>
          </cell>
          <cell r="CN236">
            <v>16320</v>
          </cell>
          <cell r="CO236">
            <v>7200</v>
          </cell>
          <cell r="CP236">
            <v>4800</v>
          </cell>
          <cell r="CQ236">
            <v>0</v>
          </cell>
          <cell r="CR236">
            <v>234538</v>
          </cell>
          <cell r="CS236">
            <v>0</v>
          </cell>
          <cell r="CU236">
            <v>0</v>
          </cell>
          <cell r="CX236">
            <v>0</v>
          </cell>
          <cell r="CY236">
            <v>43520</v>
          </cell>
          <cell r="DA236">
            <v>43520</v>
          </cell>
          <cell r="DB236">
            <v>43680</v>
          </cell>
          <cell r="DC236">
            <v>21001</v>
          </cell>
          <cell r="DF236">
            <v>64681</v>
          </cell>
          <cell r="DG236">
            <v>0</v>
          </cell>
          <cell r="DH236">
            <v>0</v>
          </cell>
          <cell r="DI236">
            <v>0</v>
          </cell>
          <cell r="DJ236">
            <v>23351</v>
          </cell>
          <cell r="DK236">
            <v>0</v>
          </cell>
          <cell r="DL236">
            <v>30996</v>
          </cell>
          <cell r="DM236">
            <v>0</v>
          </cell>
          <cell r="DN236">
            <v>0</v>
          </cell>
          <cell r="DO236">
            <v>0</v>
          </cell>
          <cell r="DP236">
            <v>0</v>
          </cell>
          <cell r="DQ236">
            <v>54347</v>
          </cell>
          <cell r="DR236">
            <v>0</v>
          </cell>
          <cell r="DT236">
            <v>0</v>
          </cell>
          <cell r="DU236">
            <v>0</v>
          </cell>
          <cell r="DV236">
            <v>0</v>
          </cell>
          <cell r="DW236">
            <v>0</v>
          </cell>
          <cell r="EA236">
            <v>0</v>
          </cell>
          <cell r="EB236">
            <v>0</v>
          </cell>
          <cell r="EC236">
            <v>0</v>
          </cell>
          <cell r="ED236">
            <v>1271620</v>
          </cell>
          <cell r="EF236">
            <v>314</v>
          </cell>
          <cell r="EG236">
            <v>4049.7452229299365</v>
          </cell>
          <cell r="EH236" t="str">
            <v>No Variation Applied</v>
          </cell>
          <cell r="EI236">
            <v>75550</v>
          </cell>
          <cell r="EJ236">
            <v>0</v>
          </cell>
          <cell r="EK236">
            <v>0</v>
          </cell>
          <cell r="EL236">
            <v>234538</v>
          </cell>
        </row>
        <row r="237">
          <cell r="C237" t="str">
            <v>Isbourne Valley School</v>
          </cell>
          <cell r="D237">
            <v>3374</v>
          </cell>
          <cell r="F237" t="str">
            <v/>
          </cell>
          <cell r="G237">
            <v>0</v>
          </cell>
          <cell r="L237">
            <v>0</v>
          </cell>
          <cell r="M237">
            <v>0</v>
          </cell>
          <cell r="N237">
            <v>0</v>
          </cell>
          <cell r="S237">
            <v>0</v>
          </cell>
          <cell r="T237">
            <v>0</v>
          </cell>
          <cell r="X237">
            <v>9</v>
          </cell>
          <cell r="Y237">
            <v>10</v>
          </cell>
          <cell r="Z237">
            <v>9</v>
          </cell>
          <cell r="AA237">
            <v>7</v>
          </cell>
          <cell r="AB237">
            <v>7</v>
          </cell>
          <cell r="AC237">
            <v>10</v>
          </cell>
          <cell r="AD237">
            <v>12</v>
          </cell>
          <cell r="AK237">
            <v>179347</v>
          </cell>
          <cell r="AL237">
            <v>64</v>
          </cell>
          <cell r="BM237">
            <v>0</v>
          </cell>
          <cell r="BU237">
            <v>0</v>
          </cell>
          <cell r="BZ237">
            <v>0</v>
          </cell>
          <cell r="CA237">
            <v>0</v>
          </cell>
          <cell r="CH237">
            <v>0</v>
          </cell>
          <cell r="CI237">
            <v>0</v>
          </cell>
          <cell r="CJ237">
            <v>0</v>
          </cell>
          <cell r="CK237">
            <v>0</v>
          </cell>
          <cell r="CL237">
            <v>0</v>
          </cell>
          <cell r="CM237">
            <v>4968</v>
          </cell>
          <cell r="CN237">
            <v>480</v>
          </cell>
          <cell r="CO237">
            <v>0</v>
          </cell>
          <cell r="CP237">
            <v>0</v>
          </cell>
          <cell r="CQ237">
            <v>0</v>
          </cell>
          <cell r="CR237">
            <v>5448</v>
          </cell>
          <cell r="CS237">
            <v>0</v>
          </cell>
          <cell r="CU237">
            <v>0</v>
          </cell>
          <cell r="CX237">
            <v>0</v>
          </cell>
          <cell r="CY237">
            <v>0</v>
          </cell>
          <cell r="DA237">
            <v>0</v>
          </cell>
          <cell r="DB237">
            <v>8736</v>
          </cell>
          <cell r="DC237">
            <v>4027</v>
          </cell>
          <cell r="DF237">
            <v>12763</v>
          </cell>
          <cell r="DG237">
            <v>42646</v>
          </cell>
          <cell r="DH237">
            <v>2944</v>
          </cell>
          <cell r="DI237">
            <v>45590</v>
          </cell>
          <cell r="DJ237">
            <v>23351</v>
          </cell>
          <cell r="DK237">
            <v>0</v>
          </cell>
          <cell r="DL237">
            <v>0</v>
          </cell>
          <cell r="DM237">
            <v>18776</v>
          </cell>
          <cell r="DN237">
            <v>0</v>
          </cell>
          <cell r="DO237">
            <v>0</v>
          </cell>
          <cell r="DP237">
            <v>0</v>
          </cell>
          <cell r="DQ237">
            <v>42127</v>
          </cell>
          <cell r="DR237">
            <v>0</v>
          </cell>
          <cell r="DT237">
            <v>0</v>
          </cell>
          <cell r="DU237">
            <v>1300</v>
          </cell>
          <cell r="DV237">
            <v>32</v>
          </cell>
          <cell r="DW237">
            <v>1332</v>
          </cell>
          <cell r="EA237">
            <v>0</v>
          </cell>
          <cell r="EB237">
            <v>46467</v>
          </cell>
          <cell r="EC237">
            <v>0</v>
          </cell>
          <cell r="ED237">
            <v>333074</v>
          </cell>
          <cell r="EF237">
            <v>64</v>
          </cell>
          <cell r="EG237">
            <v>5204.28125</v>
          </cell>
          <cell r="EH237" t="str">
            <v>No Variation Applied</v>
          </cell>
          <cell r="EI237">
            <v>1800</v>
          </cell>
          <cell r="EJ237">
            <v>0</v>
          </cell>
          <cell r="EK237">
            <v>0</v>
          </cell>
          <cell r="EL237">
            <v>5448</v>
          </cell>
        </row>
        <row r="238">
          <cell r="C238" t="str">
            <v>Cirencester Primary School</v>
          </cell>
          <cell r="D238">
            <v>3375</v>
          </cell>
          <cell r="F238" t="str">
            <v/>
          </cell>
          <cell r="G238">
            <v>0</v>
          </cell>
          <cell r="L238">
            <v>0</v>
          </cell>
          <cell r="M238">
            <v>0</v>
          </cell>
          <cell r="N238">
            <v>0</v>
          </cell>
          <cell r="S238">
            <v>0</v>
          </cell>
          <cell r="T238">
            <v>0</v>
          </cell>
          <cell r="X238">
            <v>60</v>
          </cell>
          <cell r="Y238">
            <v>55</v>
          </cell>
          <cell r="Z238">
            <v>51</v>
          </cell>
          <cell r="AA238">
            <v>56</v>
          </cell>
          <cell r="AB238">
            <v>62</v>
          </cell>
          <cell r="AC238">
            <v>64</v>
          </cell>
          <cell r="AD238">
            <v>65</v>
          </cell>
          <cell r="AK238">
            <v>1154595</v>
          </cell>
          <cell r="AL238">
            <v>413</v>
          </cell>
          <cell r="BM238">
            <v>0</v>
          </cell>
          <cell r="BU238">
            <v>0</v>
          </cell>
          <cell r="BZ238">
            <v>0</v>
          </cell>
          <cell r="CA238">
            <v>0</v>
          </cell>
          <cell r="CH238">
            <v>0</v>
          </cell>
          <cell r="CI238">
            <v>4749</v>
          </cell>
          <cell r="CJ238">
            <v>2000</v>
          </cell>
          <cell r="CK238">
            <v>27992</v>
          </cell>
          <cell r="CL238">
            <v>0</v>
          </cell>
          <cell r="CM238">
            <v>57132</v>
          </cell>
          <cell r="CN238">
            <v>6720</v>
          </cell>
          <cell r="CO238">
            <v>9120</v>
          </cell>
          <cell r="CP238">
            <v>3840</v>
          </cell>
          <cell r="CQ238">
            <v>0</v>
          </cell>
          <cell r="CR238">
            <v>111553</v>
          </cell>
          <cell r="CS238">
            <v>0</v>
          </cell>
          <cell r="CU238">
            <v>0</v>
          </cell>
          <cell r="CX238">
            <v>0</v>
          </cell>
          <cell r="CY238">
            <v>28288</v>
          </cell>
          <cell r="DA238">
            <v>28288</v>
          </cell>
          <cell r="DB238">
            <v>43680</v>
          </cell>
          <cell r="DC238">
            <v>19052</v>
          </cell>
          <cell r="DF238">
            <v>62732</v>
          </cell>
          <cell r="DG238">
            <v>0</v>
          </cell>
          <cell r="DH238">
            <v>0</v>
          </cell>
          <cell r="DI238">
            <v>0</v>
          </cell>
          <cell r="DJ238">
            <v>23351</v>
          </cell>
          <cell r="DK238">
            <v>0</v>
          </cell>
          <cell r="DL238">
            <v>19188</v>
          </cell>
          <cell r="DM238">
            <v>0</v>
          </cell>
          <cell r="DN238">
            <v>0</v>
          </cell>
          <cell r="DO238">
            <v>0</v>
          </cell>
          <cell r="DP238">
            <v>0</v>
          </cell>
          <cell r="DQ238">
            <v>42539</v>
          </cell>
          <cell r="DR238">
            <v>0</v>
          </cell>
          <cell r="DT238">
            <v>0</v>
          </cell>
          <cell r="DU238">
            <v>0</v>
          </cell>
          <cell r="DV238">
            <v>0</v>
          </cell>
          <cell r="DW238">
            <v>0</v>
          </cell>
          <cell r="EA238">
            <v>0</v>
          </cell>
          <cell r="EB238">
            <v>0</v>
          </cell>
          <cell r="EC238">
            <v>0</v>
          </cell>
          <cell r="ED238">
            <v>1399707</v>
          </cell>
          <cell r="EF238">
            <v>413</v>
          </cell>
          <cell r="EG238">
            <v>3389.1210653753028</v>
          </cell>
          <cell r="EH238" t="str">
            <v>No Variation Applied</v>
          </cell>
          <cell r="EI238">
            <v>45850</v>
          </cell>
          <cell r="EJ238">
            <v>0</v>
          </cell>
          <cell r="EK238">
            <v>0</v>
          </cell>
          <cell r="EL238">
            <v>111553</v>
          </cell>
        </row>
        <row r="239">
          <cell r="C239" t="str">
            <v>The Catholic School of Saint Gregory the Great</v>
          </cell>
          <cell r="D239">
            <v>5201</v>
          </cell>
          <cell r="F239" t="str">
            <v/>
          </cell>
          <cell r="G239">
            <v>0</v>
          </cell>
          <cell r="L239">
            <v>0</v>
          </cell>
          <cell r="M239">
            <v>0</v>
          </cell>
          <cell r="N239">
            <v>0</v>
          </cell>
          <cell r="S239">
            <v>0</v>
          </cell>
          <cell r="T239">
            <v>0</v>
          </cell>
          <cell r="X239">
            <v>59</v>
          </cell>
          <cell r="Y239">
            <v>60</v>
          </cell>
          <cell r="Z239">
            <v>58</v>
          </cell>
          <cell r="AA239">
            <v>49</v>
          </cell>
          <cell r="AB239">
            <v>60</v>
          </cell>
          <cell r="AC239">
            <v>48</v>
          </cell>
          <cell r="AD239">
            <v>50</v>
          </cell>
          <cell r="AK239">
            <v>1068857</v>
          </cell>
          <cell r="AL239">
            <v>384</v>
          </cell>
          <cell r="BM239">
            <v>0</v>
          </cell>
          <cell r="BU239">
            <v>0</v>
          </cell>
          <cell r="BZ239">
            <v>0</v>
          </cell>
          <cell r="CA239">
            <v>0</v>
          </cell>
          <cell r="CH239">
            <v>0</v>
          </cell>
          <cell r="CI239">
            <v>1965</v>
          </cell>
          <cell r="CJ239">
            <v>0</v>
          </cell>
          <cell r="CK239">
            <v>11181</v>
          </cell>
          <cell r="CL239">
            <v>0</v>
          </cell>
          <cell r="CM239">
            <v>110538</v>
          </cell>
          <cell r="CN239">
            <v>13200</v>
          </cell>
          <cell r="CO239">
            <v>12000</v>
          </cell>
          <cell r="CP239">
            <v>4800</v>
          </cell>
          <cell r="CQ239">
            <v>0</v>
          </cell>
          <cell r="CR239">
            <v>153684</v>
          </cell>
          <cell r="CS239">
            <v>0</v>
          </cell>
          <cell r="CU239">
            <v>0</v>
          </cell>
          <cell r="CX239">
            <v>0</v>
          </cell>
          <cell r="CY239">
            <v>27200</v>
          </cell>
          <cell r="DA239">
            <v>27200</v>
          </cell>
          <cell r="DB239">
            <v>43680</v>
          </cell>
          <cell r="DC239">
            <v>2575</v>
          </cell>
          <cell r="DF239">
            <v>46255</v>
          </cell>
          <cell r="DG239">
            <v>0</v>
          </cell>
          <cell r="DH239">
            <v>0</v>
          </cell>
          <cell r="DI239">
            <v>0</v>
          </cell>
          <cell r="DJ239">
            <v>23351</v>
          </cell>
          <cell r="DK239">
            <v>0</v>
          </cell>
          <cell r="DL239">
            <v>23124</v>
          </cell>
          <cell r="DM239">
            <v>0</v>
          </cell>
          <cell r="DN239">
            <v>0</v>
          </cell>
          <cell r="DO239">
            <v>0</v>
          </cell>
          <cell r="DP239">
            <v>0</v>
          </cell>
          <cell r="DQ239">
            <v>46475</v>
          </cell>
          <cell r="DR239">
            <v>0</v>
          </cell>
          <cell r="DT239">
            <v>0</v>
          </cell>
          <cell r="DU239">
            <v>1300</v>
          </cell>
          <cell r="DV239">
            <v>192</v>
          </cell>
          <cell r="DW239">
            <v>1492</v>
          </cell>
          <cell r="EA239">
            <v>0</v>
          </cell>
          <cell r="EB239">
            <v>0</v>
          </cell>
          <cell r="EC239">
            <v>0</v>
          </cell>
          <cell r="ED239">
            <v>1343963</v>
          </cell>
          <cell r="EF239">
            <v>384</v>
          </cell>
          <cell r="EG239">
            <v>3499.9036458333335</v>
          </cell>
          <cell r="EH239" t="str">
            <v>No Variation Applied</v>
          </cell>
          <cell r="EI239">
            <v>47650</v>
          </cell>
          <cell r="EJ239">
            <v>0</v>
          </cell>
          <cell r="EK239">
            <v>0</v>
          </cell>
          <cell r="EL239">
            <v>153684</v>
          </cell>
        </row>
        <row r="240">
          <cell r="C240" t="str">
            <v>Primrose Hill CofE Primary School</v>
          </cell>
          <cell r="D240">
            <v>5202</v>
          </cell>
          <cell r="F240" t="str">
            <v/>
          </cell>
          <cell r="G240">
            <v>0</v>
          </cell>
          <cell r="L240">
            <v>0</v>
          </cell>
          <cell r="M240">
            <v>0</v>
          </cell>
          <cell r="N240">
            <v>0</v>
          </cell>
          <cell r="S240">
            <v>0</v>
          </cell>
          <cell r="T240">
            <v>0</v>
          </cell>
          <cell r="X240">
            <v>35</v>
          </cell>
          <cell r="Y240">
            <v>33</v>
          </cell>
          <cell r="Z240">
            <v>35</v>
          </cell>
          <cell r="AA240">
            <v>38</v>
          </cell>
          <cell r="AB240">
            <v>41</v>
          </cell>
          <cell r="AC240">
            <v>39</v>
          </cell>
          <cell r="AD240">
            <v>30</v>
          </cell>
          <cell r="AK240">
            <v>699270</v>
          </cell>
          <cell r="AL240">
            <v>251</v>
          </cell>
          <cell r="BM240">
            <v>0</v>
          </cell>
          <cell r="BU240">
            <v>0</v>
          </cell>
          <cell r="BZ240">
            <v>0</v>
          </cell>
          <cell r="CA240">
            <v>0</v>
          </cell>
          <cell r="CH240">
            <v>0</v>
          </cell>
          <cell r="CI240">
            <v>1965</v>
          </cell>
          <cell r="CJ240">
            <v>0</v>
          </cell>
          <cell r="CK240">
            <v>12060</v>
          </cell>
          <cell r="CL240">
            <v>0</v>
          </cell>
          <cell r="CM240">
            <v>29808</v>
          </cell>
          <cell r="CN240">
            <v>8400</v>
          </cell>
          <cell r="CO240">
            <v>2400</v>
          </cell>
          <cell r="CP240">
            <v>0</v>
          </cell>
          <cell r="CQ240">
            <v>0</v>
          </cell>
          <cell r="CR240">
            <v>54633</v>
          </cell>
          <cell r="CS240">
            <v>0</v>
          </cell>
          <cell r="CU240">
            <v>0</v>
          </cell>
          <cell r="CX240">
            <v>0</v>
          </cell>
          <cell r="CY240">
            <v>4352</v>
          </cell>
          <cell r="DA240">
            <v>4352</v>
          </cell>
          <cell r="DB240">
            <v>32760</v>
          </cell>
          <cell r="DC240">
            <v>3312</v>
          </cell>
          <cell r="DF240">
            <v>36072</v>
          </cell>
          <cell r="DG240">
            <v>0</v>
          </cell>
          <cell r="DH240">
            <v>0</v>
          </cell>
          <cell r="DI240">
            <v>0</v>
          </cell>
          <cell r="DJ240">
            <v>23351</v>
          </cell>
          <cell r="DK240">
            <v>369</v>
          </cell>
          <cell r="DL240">
            <v>3444</v>
          </cell>
          <cell r="DM240">
            <v>0</v>
          </cell>
          <cell r="DN240">
            <v>0</v>
          </cell>
          <cell r="DO240">
            <v>0</v>
          </cell>
          <cell r="DP240">
            <v>0</v>
          </cell>
          <cell r="DQ240">
            <v>27164</v>
          </cell>
          <cell r="DR240">
            <v>0</v>
          </cell>
          <cell r="DT240">
            <v>0</v>
          </cell>
          <cell r="DU240">
            <v>0</v>
          </cell>
          <cell r="DV240">
            <v>0</v>
          </cell>
          <cell r="DW240">
            <v>0</v>
          </cell>
          <cell r="EA240">
            <v>0</v>
          </cell>
          <cell r="EB240">
            <v>3521</v>
          </cell>
          <cell r="EC240">
            <v>0</v>
          </cell>
          <cell r="ED240">
            <v>825012</v>
          </cell>
          <cell r="EF240">
            <v>251</v>
          </cell>
          <cell r="EG240">
            <v>3286.9003984063743</v>
          </cell>
          <cell r="EH240" t="str">
            <v>No Variation Applied</v>
          </cell>
          <cell r="EI240">
            <v>10800</v>
          </cell>
          <cell r="EJ240">
            <v>0</v>
          </cell>
          <cell r="EK240">
            <v>0</v>
          </cell>
          <cell r="EL240">
            <v>54633</v>
          </cell>
        </row>
        <row r="241">
          <cell r="C241" t="str">
            <v>Picklenash Junior School</v>
          </cell>
          <cell r="D241">
            <v>5203</v>
          </cell>
          <cell r="F241" t="str">
            <v/>
          </cell>
          <cell r="G241">
            <v>0</v>
          </cell>
          <cell r="L241">
            <v>0</v>
          </cell>
          <cell r="M241">
            <v>0</v>
          </cell>
          <cell r="N241">
            <v>0</v>
          </cell>
          <cell r="S241">
            <v>0</v>
          </cell>
          <cell r="T241">
            <v>0</v>
          </cell>
          <cell r="X241">
            <v>0</v>
          </cell>
          <cell r="Y241">
            <v>0</v>
          </cell>
          <cell r="Z241">
            <v>0</v>
          </cell>
          <cell r="AA241">
            <v>43</v>
          </cell>
          <cell r="AB241">
            <v>49</v>
          </cell>
          <cell r="AC241">
            <v>35</v>
          </cell>
          <cell r="AD241">
            <v>50</v>
          </cell>
          <cell r="AK241">
            <v>497875</v>
          </cell>
          <cell r="AL241">
            <v>177</v>
          </cell>
          <cell r="BM241">
            <v>0</v>
          </cell>
          <cell r="BU241">
            <v>0</v>
          </cell>
          <cell r="BZ241">
            <v>0</v>
          </cell>
          <cell r="CA241">
            <v>0</v>
          </cell>
          <cell r="CH241">
            <v>0</v>
          </cell>
          <cell r="CI241">
            <v>1965</v>
          </cell>
          <cell r="CJ241">
            <v>0</v>
          </cell>
          <cell r="CK241">
            <v>15075</v>
          </cell>
          <cell r="CL241">
            <v>0</v>
          </cell>
          <cell r="CM241">
            <v>39744</v>
          </cell>
          <cell r="CN241">
            <v>7680</v>
          </cell>
          <cell r="CO241">
            <v>3360</v>
          </cell>
          <cell r="CP241">
            <v>0</v>
          </cell>
          <cell r="CQ241">
            <v>0</v>
          </cell>
          <cell r="CR241">
            <v>67824</v>
          </cell>
          <cell r="CS241">
            <v>0</v>
          </cell>
          <cell r="CU241">
            <v>0</v>
          </cell>
          <cell r="CX241">
            <v>0</v>
          </cell>
          <cell r="CY241">
            <v>10880</v>
          </cell>
          <cell r="DA241">
            <v>10880</v>
          </cell>
          <cell r="DB241">
            <v>25272</v>
          </cell>
          <cell r="DC241">
            <v>4454</v>
          </cell>
          <cell r="DF241">
            <v>29726</v>
          </cell>
          <cell r="DG241">
            <v>0</v>
          </cell>
          <cell r="DH241">
            <v>0</v>
          </cell>
          <cell r="DI241">
            <v>0</v>
          </cell>
          <cell r="DJ241">
            <v>23351</v>
          </cell>
          <cell r="DK241">
            <v>369</v>
          </cell>
          <cell r="DL241">
            <v>9840</v>
          </cell>
          <cell r="DM241">
            <v>0</v>
          </cell>
          <cell r="DN241">
            <v>0</v>
          </cell>
          <cell r="DO241">
            <v>0</v>
          </cell>
          <cell r="DP241">
            <v>0</v>
          </cell>
          <cell r="DQ241">
            <v>33560</v>
          </cell>
          <cell r="DR241">
            <v>0</v>
          </cell>
          <cell r="DT241">
            <v>0</v>
          </cell>
          <cell r="DU241">
            <v>1300</v>
          </cell>
          <cell r="DV241">
            <v>89</v>
          </cell>
          <cell r="DW241">
            <v>1389</v>
          </cell>
          <cell r="EA241">
            <v>0</v>
          </cell>
          <cell r="EB241">
            <v>0</v>
          </cell>
          <cell r="EC241">
            <v>0</v>
          </cell>
          <cell r="ED241">
            <v>641254</v>
          </cell>
          <cell r="EF241">
            <v>177</v>
          </cell>
          <cell r="EG241">
            <v>3622.9039548022597</v>
          </cell>
          <cell r="EH241" t="str">
            <v>No Variation Applied</v>
          </cell>
          <cell r="EI241">
            <v>21000</v>
          </cell>
          <cell r="EJ241">
            <v>0</v>
          </cell>
          <cell r="EK241">
            <v>0</v>
          </cell>
          <cell r="EL241">
            <v>67824</v>
          </cell>
        </row>
        <row r="242">
          <cell r="C242" t="str">
            <v>Blue Coat CofE Primary School</v>
          </cell>
          <cell r="D242">
            <v>5204</v>
          </cell>
          <cell r="F242" t="str">
            <v/>
          </cell>
          <cell r="G242">
            <v>0</v>
          </cell>
          <cell r="L242">
            <v>0</v>
          </cell>
          <cell r="M242">
            <v>0</v>
          </cell>
          <cell r="N242">
            <v>0</v>
          </cell>
          <cell r="S242">
            <v>0</v>
          </cell>
          <cell r="T242">
            <v>0</v>
          </cell>
          <cell r="X242">
            <v>45</v>
          </cell>
          <cell r="Y242">
            <v>44</v>
          </cell>
          <cell r="Z242">
            <v>42</v>
          </cell>
          <cell r="AA242">
            <v>46</v>
          </cell>
          <cell r="AB242">
            <v>49</v>
          </cell>
          <cell r="AC242">
            <v>43</v>
          </cell>
          <cell r="AD242">
            <v>45</v>
          </cell>
          <cell r="AK242">
            <v>875365</v>
          </cell>
          <cell r="AL242">
            <v>314</v>
          </cell>
          <cell r="BM242">
            <v>0</v>
          </cell>
          <cell r="BU242">
            <v>0</v>
          </cell>
          <cell r="BZ242">
            <v>0</v>
          </cell>
          <cell r="CA242">
            <v>0</v>
          </cell>
          <cell r="CH242">
            <v>0</v>
          </cell>
          <cell r="CI242">
            <v>1965</v>
          </cell>
          <cell r="CJ242">
            <v>0</v>
          </cell>
          <cell r="CK242">
            <v>12060</v>
          </cell>
          <cell r="CL242">
            <v>0</v>
          </cell>
          <cell r="CM242">
            <v>33534</v>
          </cell>
          <cell r="CN242">
            <v>5520</v>
          </cell>
          <cell r="CO242">
            <v>1440</v>
          </cell>
          <cell r="CP242">
            <v>0</v>
          </cell>
          <cell r="CQ242">
            <v>0</v>
          </cell>
          <cell r="CR242">
            <v>54519</v>
          </cell>
          <cell r="CS242">
            <v>0</v>
          </cell>
          <cell r="CU242">
            <v>0</v>
          </cell>
          <cell r="CX242">
            <v>0</v>
          </cell>
          <cell r="CY242">
            <v>9792</v>
          </cell>
          <cell r="DA242">
            <v>9792</v>
          </cell>
          <cell r="DB242">
            <v>32760</v>
          </cell>
          <cell r="DC242">
            <v>6365</v>
          </cell>
          <cell r="DF242">
            <v>39125</v>
          </cell>
          <cell r="DG242">
            <v>0</v>
          </cell>
          <cell r="DH242">
            <v>0</v>
          </cell>
          <cell r="DI242">
            <v>0</v>
          </cell>
          <cell r="DJ242">
            <v>23351</v>
          </cell>
          <cell r="DK242">
            <v>0</v>
          </cell>
          <cell r="DL242">
            <v>8364</v>
          </cell>
          <cell r="DM242">
            <v>0</v>
          </cell>
          <cell r="DN242">
            <v>0</v>
          </cell>
          <cell r="DO242">
            <v>0</v>
          </cell>
          <cell r="DP242">
            <v>0</v>
          </cell>
          <cell r="DQ242">
            <v>31715</v>
          </cell>
          <cell r="DR242">
            <v>0</v>
          </cell>
          <cell r="DT242">
            <v>0</v>
          </cell>
          <cell r="DU242">
            <v>1300</v>
          </cell>
          <cell r="DV242">
            <v>157</v>
          </cell>
          <cell r="DW242">
            <v>1457</v>
          </cell>
          <cell r="EA242">
            <v>0</v>
          </cell>
          <cell r="EB242">
            <v>0</v>
          </cell>
          <cell r="EC242">
            <v>0</v>
          </cell>
          <cell r="ED242">
            <v>1011973</v>
          </cell>
          <cell r="EF242">
            <v>314</v>
          </cell>
          <cell r="EG242">
            <v>3222.8439490445858</v>
          </cell>
          <cell r="EH242" t="str">
            <v>No Variation Applied</v>
          </cell>
          <cell r="EI242">
            <v>15000</v>
          </cell>
          <cell r="EJ242">
            <v>0</v>
          </cell>
          <cell r="EK242">
            <v>0</v>
          </cell>
          <cell r="EL242">
            <v>54519</v>
          </cell>
        </row>
        <row r="243">
          <cell r="C243" t="str">
            <v>Andoversford Primary School</v>
          </cell>
          <cell r="D243">
            <v>5205</v>
          </cell>
          <cell r="F243" t="str">
            <v/>
          </cell>
          <cell r="G243">
            <v>0</v>
          </cell>
          <cell r="L243">
            <v>0</v>
          </cell>
          <cell r="M243">
            <v>0</v>
          </cell>
          <cell r="N243">
            <v>0</v>
          </cell>
          <cell r="S243">
            <v>0</v>
          </cell>
          <cell r="T243">
            <v>0</v>
          </cell>
          <cell r="X243">
            <v>7</v>
          </cell>
          <cell r="Y243">
            <v>9</v>
          </cell>
          <cell r="Z243">
            <v>8</v>
          </cell>
          <cell r="AA243">
            <v>6</v>
          </cell>
          <cell r="AB243">
            <v>9</v>
          </cell>
          <cell r="AC243">
            <v>4</v>
          </cell>
          <cell r="AD243">
            <v>5</v>
          </cell>
          <cell r="AK243">
            <v>132786</v>
          </cell>
          <cell r="AL243">
            <v>48</v>
          </cell>
          <cell r="BM243">
            <v>0</v>
          </cell>
          <cell r="BU243">
            <v>0</v>
          </cell>
          <cell r="BZ243">
            <v>0</v>
          </cell>
          <cell r="CA243">
            <v>0</v>
          </cell>
          <cell r="CH243">
            <v>0</v>
          </cell>
          <cell r="CI243">
            <v>1965</v>
          </cell>
          <cell r="CJ243">
            <v>0</v>
          </cell>
          <cell r="CK243">
            <v>15679</v>
          </cell>
          <cell r="CL243">
            <v>0</v>
          </cell>
          <cell r="CM243">
            <v>9936</v>
          </cell>
          <cell r="CN243">
            <v>1920</v>
          </cell>
          <cell r="CO243">
            <v>0</v>
          </cell>
          <cell r="CP243">
            <v>0</v>
          </cell>
          <cell r="CQ243">
            <v>0</v>
          </cell>
          <cell r="CR243">
            <v>29500</v>
          </cell>
          <cell r="CS243">
            <v>0</v>
          </cell>
          <cell r="CU243">
            <v>0</v>
          </cell>
          <cell r="CX243">
            <v>0</v>
          </cell>
          <cell r="CY243">
            <v>3264</v>
          </cell>
          <cell r="DA243">
            <v>3264</v>
          </cell>
          <cell r="DB243">
            <v>10920</v>
          </cell>
          <cell r="DC243">
            <v>1191</v>
          </cell>
          <cell r="DF243">
            <v>12111</v>
          </cell>
          <cell r="DG243">
            <v>0</v>
          </cell>
          <cell r="DH243">
            <v>0</v>
          </cell>
          <cell r="DI243">
            <v>0</v>
          </cell>
          <cell r="DJ243">
            <v>23351</v>
          </cell>
          <cell r="DK243">
            <v>369</v>
          </cell>
          <cell r="DL243">
            <v>2952</v>
          </cell>
          <cell r="DM243">
            <v>27314</v>
          </cell>
          <cell r="DN243">
            <v>0</v>
          </cell>
          <cell r="DO243">
            <v>0</v>
          </cell>
          <cell r="DP243">
            <v>0</v>
          </cell>
          <cell r="DQ243">
            <v>53986</v>
          </cell>
          <cell r="DR243">
            <v>0</v>
          </cell>
          <cell r="DT243">
            <v>0</v>
          </cell>
          <cell r="DU243">
            <v>0</v>
          </cell>
          <cell r="DV243">
            <v>0</v>
          </cell>
          <cell r="DW243">
            <v>0</v>
          </cell>
          <cell r="EA243">
            <v>0</v>
          </cell>
          <cell r="EB243">
            <v>8568</v>
          </cell>
          <cell r="EC243">
            <v>0</v>
          </cell>
          <cell r="ED243">
            <v>240215</v>
          </cell>
          <cell r="EF243">
            <v>48</v>
          </cell>
          <cell r="EG243">
            <v>5004.479166666667</v>
          </cell>
          <cell r="EH243" t="str">
            <v>No Variation Applied</v>
          </cell>
          <cell r="EI243">
            <v>5400</v>
          </cell>
          <cell r="EJ243">
            <v>0</v>
          </cell>
          <cell r="EK243">
            <v>0</v>
          </cell>
          <cell r="EL243">
            <v>29500</v>
          </cell>
        </row>
        <row r="244">
          <cell r="C244" t="str">
            <v>Tirlebrook Primary School</v>
          </cell>
          <cell r="D244">
            <v>5208</v>
          </cell>
          <cell r="F244" t="str">
            <v/>
          </cell>
          <cell r="G244">
            <v>0</v>
          </cell>
          <cell r="L244">
            <v>0</v>
          </cell>
          <cell r="M244">
            <v>0</v>
          </cell>
          <cell r="N244">
            <v>0</v>
          </cell>
          <cell r="S244">
            <v>0</v>
          </cell>
          <cell r="T244">
            <v>0</v>
          </cell>
          <cell r="X244">
            <v>30</v>
          </cell>
          <cell r="Y244">
            <v>28</v>
          </cell>
          <cell r="Z244">
            <v>29</v>
          </cell>
          <cell r="AA244">
            <v>30</v>
          </cell>
          <cell r="AB244">
            <v>24</v>
          </cell>
          <cell r="AC244">
            <v>19</v>
          </cell>
          <cell r="AD244">
            <v>22</v>
          </cell>
          <cell r="AK244">
            <v>505625</v>
          </cell>
          <cell r="AL244">
            <v>182</v>
          </cell>
          <cell r="BM244">
            <v>0</v>
          </cell>
          <cell r="BU244">
            <v>0</v>
          </cell>
          <cell r="BZ244">
            <v>0</v>
          </cell>
          <cell r="CA244">
            <v>0</v>
          </cell>
          <cell r="CH244">
            <v>0</v>
          </cell>
          <cell r="CI244">
            <v>1965</v>
          </cell>
          <cell r="CJ244">
            <v>12000</v>
          </cell>
          <cell r="CK244">
            <v>0</v>
          </cell>
          <cell r="CL244">
            <v>1462</v>
          </cell>
          <cell r="CM244">
            <v>33534</v>
          </cell>
          <cell r="CN244">
            <v>3120</v>
          </cell>
          <cell r="CO244">
            <v>1920</v>
          </cell>
          <cell r="CP244">
            <v>960</v>
          </cell>
          <cell r="CQ244">
            <v>0</v>
          </cell>
          <cell r="CR244">
            <v>54961</v>
          </cell>
          <cell r="CS244">
            <v>0</v>
          </cell>
          <cell r="CU244">
            <v>0</v>
          </cell>
          <cell r="CX244">
            <v>0</v>
          </cell>
          <cell r="CY244">
            <v>544</v>
          </cell>
          <cell r="DA244">
            <v>544</v>
          </cell>
          <cell r="DB244">
            <v>21840</v>
          </cell>
          <cell r="DC244">
            <v>2295</v>
          </cell>
          <cell r="DF244">
            <v>24135</v>
          </cell>
          <cell r="DG244">
            <v>0</v>
          </cell>
          <cell r="DH244">
            <v>0</v>
          </cell>
          <cell r="DI244">
            <v>0</v>
          </cell>
          <cell r="DJ244">
            <v>23351</v>
          </cell>
          <cell r="DK244">
            <v>369</v>
          </cell>
          <cell r="DL244">
            <v>492</v>
          </cell>
          <cell r="DM244">
            <v>0</v>
          </cell>
          <cell r="DN244">
            <v>0</v>
          </cell>
          <cell r="DO244">
            <v>0</v>
          </cell>
          <cell r="DP244">
            <v>0</v>
          </cell>
          <cell r="DQ244">
            <v>24212</v>
          </cell>
          <cell r="DR244">
            <v>0</v>
          </cell>
          <cell r="DT244">
            <v>0</v>
          </cell>
          <cell r="DU244">
            <v>0</v>
          </cell>
          <cell r="DV244">
            <v>0</v>
          </cell>
          <cell r="DW244">
            <v>0</v>
          </cell>
          <cell r="EA244">
            <v>0</v>
          </cell>
          <cell r="EB244">
            <v>2105</v>
          </cell>
          <cell r="EC244">
            <v>0</v>
          </cell>
          <cell r="ED244">
            <v>611582</v>
          </cell>
          <cell r="EF244">
            <v>182</v>
          </cell>
          <cell r="EG244">
            <v>3360.3406593406594</v>
          </cell>
          <cell r="EH244" t="str">
            <v>No Variation Applied</v>
          </cell>
          <cell r="EI244">
            <v>4700</v>
          </cell>
          <cell r="EJ244">
            <v>0</v>
          </cell>
          <cell r="EK244">
            <v>0</v>
          </cell>
          <cell r="EL244">
            <v>54961</v>
          </cell>
        </row>
        <row r="245">
          <cell r="C245" t="str">
            <v>The British School</v>
          </cell>
          <cell r="D245">
            <v>5209</v>
          </cell>
          <cell r="F245" t="str">
            <v/>
          </cell>
          <cell r="G245">
            <v>0</v>
          </cell>
          <cell r="L245">
            <v>0</v>
          </cell>
          <cell r="M245">
            <v>0</v>
          </cell>
          <cell r="N245">
            <v>0</v>
          </cell>
          <cell r="S245">
            <v>0</v>
          </cell>
          <cell r="T245">
            <v>0</v>
          </cell>
          <cell r="X245">
            <v>22</v>
          </cell>
          <cell r="Y245">
            <v>19</v>
          </cell>
          <cell r="Z245">
            <v>12</v>
          </cell>
          <cell r="AA245">
            <v>24</v>
          </cell>
          <cell r="AB245">
            <v>27</v>
          </cell>
          <cell r="AC245">
            <v>16</v>
          </cell>
          <cell r="AD245">
            <v>32</v>
          </cell>
          <cell r="AK245">
            <v>425046</v>
          </cell>
          <cell r="AL245">
            <v>152</v>
          </cell>
          <cell r="BM245">
            <v>0</v>
          </cell>
          <cell r="BU245">
            <v>0</v>
          </cell>
          <cell r="BZ245">
            <v>0</v>
          </cell>
          <cell r="CA245">
            <v>0</v>
          </cell>
          <cell r="CH245">
            <v>0</v>
          </cell>
          <cell r="CI245">
            <v>1965</v>
          </cell>
          <cell r="CJ245">
            <v>0</v>
          </cell>
          <cell r="CK245">
            <v>12060</v>
          </cell>
          <cell r="CL245">
            <v>0</v>
          </cell>
          <cell r="CM245">
            <v>50922</v>
          </cell>
          <cell r="CN245">
            <v>5280</v>
          </cell>
          <cell r="CO245">
            <v>5280</v>
          </cell>
          <cell r="CP245">
            <v>0</v>
          </cell>
          <cell r="CQ245">
            <v>0</v>
          </cell>
          <cell r="CR245">
            <v>75507</v>
          </cell>
          <cell r="CS245">
            <v>0</v>
          </cell>
          <cell r="CU245">
            <v>0</v>
          </cell>
          <cell r="CX245">
            <v>0</v>
          </cell>
          <cell r="CY245">
            <v>2720</v>
          </cell>
          <cell r="DA245">
            <v>2720</v>
          </cell>
          <cell r="DB245">
            <v>21840</v>
          </cell>
          <cell r="DC245">
            <v>3529</v>
          </cell>
          <cell r="DF245">
            <v>25369</v>
          </cell>
          <cell r="DG245">
            <v>0</v>
          </cell>
          <cell r="DH245">
            <v>0</v>
          </cell>
          <cell r="DI245">
            <v>0</v>
          </cell>
          <cell r="DJ245">
            <v>23351</v>
          </cell>
          <cell r="DK245">
            <v>369</v>
          </cell>
          <cell r="DL245">
            <v>2460</v>
          </cell>
          <cell r="DM245">
            <v>0</v>
          </cell>
          <cell r="DN245">
            <v>0</v>
          </cell>
          <cell r="DO245">
            <v>0</v>
          </cell>
          <cell r="DP245">
            <v>0</v>
          </cell>
          <cell r="DQ245">
            <v>26180</v>
          </cell>
          <cell r="DR245">
            <v>0</v>
          </cell>
          <cell r="DT245">
            <v>0</v>
          </cell>
          <cell r="DU245">
            <v>1300</v>
          </cell>
          <cell r="DV245">
            <v>76</v>
          </cell>
          <cell r="DW245">
            <v>1376</v>
          </cell>
          <cell r="EA245">
            <v>0</v>
          </cell>
          <cell r="EB245">
            <v>6397</v>
          </cell>
          <cell r="EC245">
            <v>0</v>
          </cell>
          <cell r="ED245">
            <v>562595</v>
          </cell>
          <cell r="EF245">
            <v>152</v>
          </cell>
          <cell r="EG245">
            <v>3701.2828947368421</v>
          </cell>
          <cell r="EH245" t="str">
            <v>No Variation Applied</v>
          </cell>
          <cell r="EI245">
            <v>13450</v>
          </cell>
          <cell r="EJ245">
            <v>0</v>
          </cell>
          <cell r="EK245">
            <v>0</v>
          </cell>
          <cell r="EL245">
            <v>75507</v>
          </cell>
        </row>
        <row r="246">
          <cell r="C246" t="str">
            <v>Warden Hill Primary School</v>
          </cell>
          <cell r="D246">
            <v>5210</v>
          </cell>
          <cell r="F246" t="str">
            <v/>
          </cell>
          <cell r="G246">
            <v>0</v>
          </cell>
          <cell r="L246">
            <v>0</v>
          </cell>
          <cell r="M246">
            <v>0</v>
          </cell>
          <cell r="N246">
            <v>0</v>
          </cell>
          <cell r="S246">
            <v>0</v>
          </cell>
          <cell r="T246">
            <v>0</v>
          </cell>
          <cell r="X246">
            <v>55</v>
          </cell>
          <cell r="Y246">
            <v>59</v>
          </cell>
          <cell r="Z246">
            <v>59</v>
          </cell>
          <cell r="AA246">
            <v>60</v>
          </cell>
          <cell r="AB246">
            <v>60</v>
          </cell>
          <cell r="AC246">
            <v>57</v>
          </cell>
          <cell r="AD246">
            <v>33</v>
          </cell>
          <cell r="AK246">
            <v>1063665</v>
          </cell>
          <cell r="AL246">
            <v>383</v>
          </cell>
          <cell r="BM246">
            <v>0</v>
          </cell>
          <cell r="BU246">
            <v>0</v>
          </cell>
          <cell r="BZ246">
            <v>0</v>
          </cell>
          <cell r="CA246">
            <v>0</v>
          </cell>
          <cell r="CH246">
            <v>0</v>
          </cell>
          <cell r="CI246">
            <v>2947</v>
          </cell>
          <cell r="CJ246">
            <v>3202</v>
          </cell>
          <cell r="CK246">
            <v>16281</v>
          </cell>
          <cell r="CL246">
            <v>0</v>
          </cell>
          <cell r="CM246">
            <v>42228</v>
          </cell>
          <cell r="CN246">
            <v>8400</v>
          </cell>
          <cell r="CO246">
            <v>3840</v>
          </cell>
          <cell r="CP246">
            <v>960</v>
          </cell>
          <cell r="CQ246">
            <v>0</v>
          </cell>
          <cell r="CR246">
            <v>77858</v>
          </cell>
          <cell r="CS246">
            <v>0</v>
          </cell>
          <cell r="CU246">
            <v>0</v>
          </cell>
          <cell r="CX246">
            <v>0</v>
          </cell>
          <cell r="CY246">
            <v>5440</v>
          </cell>
          <cell r="DA246">
            <v>5440</v>
          </cell>
          <cell r="DB246">
            <v>43680</v>
          </cell>
          <cell r="DC246">
            <v>3248</v>
          </cell>
          <cell r="DF246">
            <v>46928</v>
          </cell>
          <cell r="DG246">
            <v>0</v>
          </cell>
          <cell r="DH246">
            <v>0</v>
          </cell>
          <cell r="DI246">
            <v>0</v>
          </cell>
          <cell r="DJ246">
            <v>23351</v>
          </cell>
          <cell r="DK246">
            <v>369</v>
          </cell>
          <cell r="DL246">
            <v>1476</v>
          </cell>
          <cell r="DM246">
            <v>0</v>
          </cell>
          <cell r="DN246">
            <v>0</v>
          </cell>
          <cell r="DO246">
            <v>0</v>
          </cell>
          <cell r="DP246">
            <v>0</v>
          </cell>
          <cell r="DQ246">
            <v>25196</v>
          </cell>
          <cell r="DR246">
            <v>0</v>
          </cell>
          <cell r="DT246">
            <v>0</v>
          </cell>
          <cell r="DU246">
            <v>0</v>
          </cell>
          <cell r="DV246">
            <v>0</v>
          </cell>
          <cell r="DW246">
            <v>0</v>
          </cell>
          <cell r="EA246">
            <v>0</v>
          </cell>
          <cell r="EB246">
            <v>0</v>
          </cell>
          <cell r="EC246">
            <v>0</v>
          </cell>
          <cell r="ED246">
            <v>1219087</v>
          </cell>
          <cell r="EF246">
            <v>383</v>
          </cell>
          <cell r="EG246">
            <v>3182.9947780678849</v>
          </cell>
          <cell r="EH246" t="str">
            <v>No Variation Applied</v>
          </cell>
          <cell r="EI246">
            <v>9000</v>
          </cell>
          <cell r="EJ246">
            <v>0</v>
          </cell>
          <cell r="EK246">
            <v>0</v>
          </cell>
          <cell r="EL246">
            <v>77858</v>
          </cell>
        </row>
        <row r="247">
          <cell r="C247" t="str">
            <v>Glebe Infants' School</v>
          </cell>
          <cell r="D247">
            <v>5211</v>
          </cell>
          <cell r="F247" t="str">
            <v/>
          </cell>
          <cell r="G247">
            <v>0</v>
          </cell>
          <cell r="L247">
            <v>0</v>
          </cell>
          <cell r="M247">
            <v>0</v>
          </cell>
          <cell r="N247">
            <v>0</v>
          </cell>
          <cell r="S247">
            <v>0</v>
          </cell>
          <cell r="T247">
            <v>0</v>
          </cell>
          <cell r="X247">
            <v>34</v>
          </cell>
          <cell r="Y247">
            <v>35</v>
          </cell>
          <cell r="Z247">
            <v>35</v>
          </cell>
          <cell r="AA247">
            <v>0</v>
          </cell>
          <cell r="AB247">
            <v>0</v>
          </cell>
          <cell r="AC247">
            <v>0</v>
          </cell>
          <cell r="AD247">
            <v>0</v>
          </cell>
          <cell r="AK247">
            <v>286002</v>
          </cell>
          <cell r="AL247">
            <v>104</v>
          </cell>
          <cell r="BM247">
            <v>0</v>
          </cell>
          <cell r="BU247">
            <v>0</v>
          </cell>
          <cell r="BZ247">
            <v>0</v>
          </cell>
          <cell r="CA247">
            <v>0</v>
          </cell>
          <cell r="CH247">
            <v>0</v>
          </cell>
          <cell r="CI247">
            <v>0</v>
          </cell>
          <cell r="CJ247">
            <v>0</v>
          </cell>
          <cell r="CK247">
            <v>0</v>
          </cell>
          <cell r="CL247">
            <v>0</v>
          </cell>
          <cell r="CM247">
            <v>21114</v>
          </cell>
          <cell r="CN247">
            <v>4080</v>
          </cell>
          <cell r="CO247">
            <v>1920</v>
          </cell>
          <cell r="CP247">
            <v>0</v>
          </cell>
          <cell r="CQ247">
            <v>0</v>
          </cell>
          <cell r="CR247">
            <v>27114</v>
          </cell>
          <cell r="CS247">
            <v>0</v>
          </cell>
          <cell r="CU247">
            <v>0</v>
          </cell>
          <cell r="CX247">
            <v>0</v>
          </cell>
          <cell r="CY247">
            <v>5984</v>
          </cell>
          <cell r="DA247">
            <v>5984</v>
          </cell>
          <cell r="DB247">
            <v>18720</v>
          </cell>
          <cell r="DC247">
            <v>1386</v>
          </cell>
          <cell r="DF247">
            <v>20106</v>
          </cell>
          <cell r="DG247">
            <v>0</v>
          </cell>
          <cell r="DH247">
            <v>0</v>
          </cell>
          <cell r="DI247">
            <v>0</v>
          </cell>
          <cell r="DJ247">
            <v>23351</v>
          </cell>
          <cell r="DK247">
            <v>369</v>
          </cell>
          <cell r="DL247">
            <v>5412</v>
          </cell>
          <cell r="DM247">
            <v>13101</v>
          </cell>
          <cell r="DN247">
            <v>0</v>
          </cell>
          <cell r="DO247">
            <v>0</v>
          </cell>
          <cell r="DP247">
            <v>0</v>
          </cell>
          <cell r="DQ247">
            <v>42233</v>
          </cell>
          <cell r="DR247">
            <v>0</v>
          </cell>
          <cell r="DT247">
            <v>0</v>
          </cell>
          <cell r="DU247">
            <v>1300</v>
          </cell>
          <cell r="DV247">
            <v>52</v>
          </cell>
          <cell r="DW247">
            <v>1352</v>
          </cell>
          <cell r="EA247">
            <v>0</v>
          </cell>
          <cell r="EB247">
            <v>0</v>
          </cell>
          <cell r="EC247">
            <v>0</v>
          </cell>
          <cell r="ED247">
            <v>382791</v>
          </cell>
          <cell r="EF247">
            <v>104</v>
          </cell>
          <cell r="EG247">
            <v>3680.6826923076924</v>
          </cell>
          <cell r="EH247" t="str">
            <v>No Variation Applied</v>
          </cell>
          <cell r="EI247">
            <v>9600</v>
          </cell>
          <cell r="EJ247">
            <v>0</v>
          </cell>
          <cell r="EK247">
            <v>0</v>
          </cell>
          <cell r="EL247">
            <v>27114</v>
          </cell>
        </row>
        <row r="248">
          <cell r="C248" t="str">
            <v>Cam Woodfield Junior School</v>
          </cell>
          <cell r="D248">
            <v>5212</v>
          </cell>
          <cell r="F248" t="str">
            <v/>
          </cell>
          <cell r="G248">
            <v>0</v>
          </cell>
          <cell r="L248">
            <v>0</v>
          </cell>
          <cell r="M248">
            <v>0</v>
          </cell>
          <cell r="N248">
            <v>0</v>
          </cell>
          <cell r="S248">
            <v>0</v>
          </cell>
          <cell r="T248">
            <v>0</v>
          </cell>
          <cell r="X248">
            <v>0</v>
          </cell>
          <cell r="Y248">
            <v>0</v>
          </cell>
          <cell r="Z248">
            <v>0</v>
          </cell>
          <cell r="AA248">
            <v>31</v>
          </cell>
          <cell r="AB248">
            <v>37</v>
          </cell>
          <cell r="AC248">
            <v>50</v>
          </cell>
          <cell r="AD248">
            <v>40</v>
          </cell>
          <cell r="AK248">
            <v>447750</v>
          </cell>
          <cell r="AL248">
            <v>158</v>
          </cell>
          <cell r="BM248">
            <v>0</v>
          </cell>
          <cell r="BU248">
            <v>0</v>
          </cell>
          <cell r="BZ248">
            <v>0</v>
          </cell>
          <cell r="CA248">
            <v>0</v>
          </cell>
          <cell r="CH248">
            <v>0</v>
          </cell>
          <cell r="CI248">
            <v>3603</v>
          </cell>
          <cell r="CJ248">
            <v>6000</v>
          </cell>
          <cell r="CK248">
            <v>16180</v>
          </cell>
          <cell r="CL248">
            <v>0</v>
          </cell>
          <cell r="CM248">
            <v>17388</v>
          </cell>
          <cell r="CN248">
            <v>5280</v>
          </cell>
          <cell r="CO248">
            <v>4320</v>
          </cell>
          <cell r="CP248">
            <v>0</v>
          </cell>
          <cell r="CQ248">
            <v>0</v>
          </cell>
          <cell r="CR248">
            <v>52771</v>
          </cell>
          <cell r="CS248">
            <v>0</v>
          </cell>
          <cell r="CU248">
            <v>0</v>
          </cell>
          <cell r="CX248">
            <v>0</v>
          </cell>
          <cell r="CY248">
            <v>13600</v>
          </cell>
          <cell r="DA248">
            <v>13600</v>
          </cell>
          <cell r="DB248">
            <v>24960</v>
          </cell>
          <cell r="DC248">
            <v>1819</v>
          </cell>
          <cell r="DF248">
            <v>26779</v>
          </cell>
          <cell r="DG248">
            <v>0</v>
          </cell>
          <cell r="DH248">
            <v>0</v>
          </cell>
          <cell r="DI248">
            <v>0</v>
          </cell>
          <cell r="DJ248">
            <v>23351</v>
          </cell>
          <cell r="DK248">
            <v>369</v>
          </cell>
          <cell r="DL248">
            <v>7872</v>
          </cell>
          <cell r="DM248">
            <v>0</v>
          </cell>
          <cell r="DN248">
            <v>0</v>
          </cell>
          <cell r="DO248">
            <v>0</v>
          </cell>
          <cell r="DP248">
            <v>0</v>
          </cell>
          <cell r="DQ248">
            <v>31592</v>
          </cell>
          <cell r="DR248">
            <v>0</v>
          </cell>
          <cell r="DT248">
            <v>0</v>
          </cell>
          <cell r="DU248">
            <v>0</v>
          </cell>
          <cell r="DV248">
            <v>0</v>
          </cell>
          <cell r="DW248">
            <v>0</v>
          </cell>
          <cell r="EA248">
            <v>0</v>
          </cell>
          <cell r="EB248">
            <v>15609</v>
          </cell>
          <cell r="EC248">
            <v>0</v>
          </cell>
          <cell r="ED248">
            <v>588101</v>
          </cell>
          <cell r="EF248">
            <v>158</v>
          </cell>
          <cell r="EG248">
            <v>3722.1582278481014</v>
          </cell>
          <cell r="EH248" t="str">
            <v>No Variation Applied</v>
          </cell>
          <cell r="EI248">
            <v>22800</v>
          </cell>
          <cell r="EJ248">
            <v>0</v>
          </cell>
          <cell r="EK248">
            <v>0</v>
          </cell>
          <cell r="EL248">
            <v>52771</v>
          </cell>
        </row>
        <row r="249">
          <cell r="C249" t="str">
            <v>St David's School</v>
          </cell>
          <cell r="D249">
            <v>5213</v>
          </cell>
          <cell r="E249" t="str">
            <v>Converter</v>
          </cell>
          <cell r="F249">
            <v>41153</v>
          </cell>
          <cell r="G249">
            <v>0</v>
          </cell>
          <cell r="L249">
            <v>0</v>
          </cell>
          <cell r="M249">
            <v>0</v>
          </cell>
          <cell r="N249">
            <v>0</v>
          </cell>
          <cell r="S249">
            <v>0</v>
          </cell>
          <cell r="T249">
            <v>0</v>
          </cell>
          <cell r="X249">
            <v>45</v>
          </cell>
          <cell r="Y249">
            <v>28</v>
          </cell>
          <cell r="Z249">
            <v>35</v>
          </cell>
          <cell r="AA249">
            <v>31</v>
          </cell>
          <cell r="AB249">
            <v>38</v>
          </cell>
          <cell r="AC249">
            <v>27</v>
          </cell>
          <cell r="AD249">
            <v>43</v>
          </cell>
          <cell r="AK249">
            <v>690235</v>
          </cell>
          <cell r="AL249">
            <v>247</v>
          </cell>
          <cell r="BM249">
            <v>0</v>
          </cell>
          <cell r="BU249">
            <v>0</v>
          </cell>
          <cell r="BZ249">
            <v>0</v>
          </cell>
          <cell r="CA249">
            <v>0</v>
          </cell>
          <cell r="CH249">
            <v>0</v>
          </cell>
          <cell r="CI249">
            <v>982</v>
          </cell>
          <cell r="CJ249">
            <v>0</v>
          </cell>
          <cell r="CK249">
            <v>20805</v>
          </cell>
          <cell r="CL249">
            <v>0</v>
          </cell>
          <cell r="CM249">
            <v>43470</v>
          </cell>
          <cell r="CN249">
            <v>10320</v>
          </cell>
          <cell r="CO249">
            <v>2880</v>
          </cell>
          <cell r="CP249">
            <v>1920</v>
          </cell>
          <cell r="CQ249">
            <v>0</v>
          </cell>
          <cell r="CR249">
            <v>80377</v>
          </cell>
          <cell r="CS249">
            <v>0</v>
          </cell>
          <cell r="CU249">
            <v>0</v>
          </cell>
          <cell r="CX249">
            <v>0</v>
          </cell>
          <cell r="CY249">
            <v>9248</v>
          </cell>
          <cell r="DA249">
            <v>9248</v>
          </cell>
          <cell r="DB249">
            <v>32760</v>
          </cell>
          <cell r="DC249">
            <v>2143</v>
          </cell>
          <cell r="DF249">
            <v>34903</v>
          </cell>
          <cell r="DG249">
            <v>0</v>
          </cell>
          <cell r="DH249">
            <v>0</v>
          </cell>
          <cell r="DI249">
            <v>0</v>
          </cell>
          <cell r="DJ249">
            <v>23351</v>
          </cell>
          <cell r="DK249">
            <v>0</v>
          </cell>
          <cell r="DL249">
            <v>4920</v>
          </cell>
          <cell r="DM249">
            <v>0</v>
          </cell>
          <cell r="DN249">
            <v>0</v>
          </cell>
          <cell r="DO249">
            <v>0</v>
          </cell>
          <cell r="DP249">
            <v>0</v>
          </cell>
          <cell r="DQ249">
            <v>28271</v>
          </cell>
          <cell r="DR249">
            <v>0</v>
          </cell>
          <cell r="DT249">
            <v>0</v>
          </cell>
          <cell r="DU249">
            <v>1300</v>
          </cell>
          <cell r="DV249">
            <v>124</v>
          </cell>
          <cell r="DW249">
            <v>1424</v>
          </cell>
          <cell r="EA249">
            <v>0</v>
          </cell>
          <cell r="EB249">
            <v>0</v>
          </cell>
          <cell r="EC249">
            <v>0</v>
          </cell>
          <cell r="ED249">
            <v>844458</v>
          </cell>
          <cell r="EF249">
            <v>247</v>
          </cell>
          <cell r="EG249">
            <v>3418.8582995951415</v>
          </cell>
          <cell r="EH249" t="str">
            <v>No Variation Applied</v>
          </cell>
          <cell r="EI249">
            <v>14050</v>
          </cell>
          <cell r="EJ249">
            <v>0</v>
          </cell>
          <cell r="EK249">
            <v>0</v>
          </cell>
          <cell r="EL249">
            <v>80377</v>
          </cell>
        </row>
        <row r="250">
          <cell r="C250" t="str">
            <v>Swindon Village Primary School</v>
          </cell>
          <cell r="D250">
            <v>5214</v>
          </cell>
          <cell r="F250" t="str">
            <v/>
          </cell>
          <cell r="G250">
            <v>0</v>
          </cell>
          <cell r="L250">
            <v>0</v>
          </cell>
          <cell r="M250">
            <v>0</v>
          </cell>
          <cell r="N250">
            <v>0</v>
          </cell>
          <cell r="S250">
            <v>0</v>
          </cell>
          <cell r="T250">
            <v>0</v>
          </cell>
          <cell r="X250">
            <v>60</v>
          </cell>
          <cell r="Y250">
            <v>58</v>
          </cell>
          <cell r="Z250">
            <v>58</v>
          </cell>
          <cell r="AA250">
            <v>55</v>
          </cell>
          <cell r="AB250">
            <v>58</v>
          </cell>
          <cell r="AC250">
            <v>56</v>
          </cell>
          <cell r="AD250">
            <v>60</v>
          </cell>
          <cell r="AK250">
            <v>1129940</v>
          </cell>
          <cell r="AL250">
            <v>405</v>
          </cell>
          <cell r="BM250">
            <v>0</v>
          </cell>
          <cell r="BU250">
            <v>0</v>
          </cell>
          <cell r="BZ250">
            <v>0</v>
          </cell>
          <cell r="CA250">
            <v>0</v>
          </cell>
          <cell r="CH250">
            <v>0</v>
          </cell>
          <cell r="CI250">
            <v>3766</v>
          </cell>
          <cell r="CJ250">
            <v>5000</v>
          </cell>
          <cell r="CK250">
            <v>16884</v>
          </cell>
          <cell r="CL250">
            <v>0</v>
          </cell>
          <cell r="CM250">
            <v>73278</v>
          </cell>
          <cell r="CN250">
            <v>16080</v>
          </cell>
          <cell r="CO250">
            <v>1440</v>
          </cell>
          <cell r="CP250">
            <v>960</v>
          </cell>
          <cell r="CQ250">
            <v>0</v>
          </cell>
          <cell r="CR250">
            <v>117408</v>
          </cell>
          <cell r="CS250">
            <v>0</v>
          </cell>
          <cell r="CU250">
            <v>0</v>
          </cell>
          <cell r="CX250">
            <v>0</v>
          </cell>
          <cell r="CY250">
            <v>23392</v>
          </cell>
          <cell r="DA250">
            <v>23392</v>
          </cell>
          <cell r="DB250">
            <v>43680</v>
          </cell>
          <cell r="DC250">
            <v>2490</v>
          </cell>
          <cell r="DF250">
            <v>46170</v>
          </cell>
          <cell r="DG250">
            <v>0</v>
          </cell>
          <cell r="DH250">
            <v>0</v>
          </cell>
          <cell r="DI250">
            <v>0</v>
          </cell>
          <cell r="DJ250">
            <v>23351</v>
          </cell>
          <cell r="DK250">
            <v>369</v>
          </cell>
          <cell r="DL250">
            <v>20664</v>
          </cell>
          <cell r="DM250">
            <v>0</v>
          </cell>
          <cell r="DN250">
            <v>0</v>
          </cell>
          <cell r="DO250">
            <v>0</v>
          </cell>
          <cell r="DP250">
            <v>0</v>
          </cell>
          <cell r="DQ250">
            <v>44384</v>
          </cell>
          <cell r="DR250">
            <v>0</v>
          </cell>
          <cell r="DT250">
            <v>0</v>
          </cell>
          <cell r="DU250">
            <v>1300</v>
          </cell>
          <cell r="DV250">
            <v>203</v>
          </cell>
          <cell r="DW250">
            <v>1503</v>
          </cell>
          <cell r="EA250">
            <v>0</v>
          </cell>
          <cell r="EB250">
            <v>0</v>
          </cell>
          <cell r="EC250">
            <v>0</v>
          </cell>
          <cell r="ED250">
            <v>1362797</v>
          </cell>
          <cell r="EF250">
            <v>405</v>
          </cell>
          <cell r="EG250">
            <v>3364.9308641975308</v>
          </cell>
          <cell r="EH250" t="str">
            <v>No Variation Applied</v>
          </cell>
          <cell r="EI250">
            <v>42250</v>
          </cell>
          <cell r="EJ250">
            <v>0</v>
          </cell>
          <cell r="EK250">
            <v>0</v>
          </cell>
          <cell r="EL250">
            <v>117408</v>
          </cell>
        </row>
        <row r="251">
          <cell r="C251" t="str">
            <v>Christ Church CofE Primary School</v>
          </cell>
          <cell r="D251">
            <v>5215</v>
          </cell>
          <cell r="F251" t="str">
            <v/>
          </cell>
          <cell r="G251">
            <v>0</v>
          </cell>
          <cell r="L251">
            <v>0</v>
          </cell>
          <cell r="M251">
            <v>0</v>
          </cell>
          <cell r="N251">
            <v>0</v>
          </cell>
          <cell r="S251">
            <v>0</v>
          </cell>
          <cell r="T251">
            <v>0</v>
          </cell>
          <cell r="X251">
            <v>30</v>
          </cell>
          <cell r="Y251">
            <v>32</v>
          </cell>
          <cell r="Z251">
            <v>33</v>
          </cell>
          <cell r="AA251">
            <v>30</v>
          </cell>
          <cell r="AB251">
            <v>27</v>
          </cell>
          <cell r="AC251">
            <v>30</v>
          </cell>
          <cell r="AD251">
            <v>30</v>
          </cell>
          <cell r="AK251">
            <v>591090</v>
          </cell>
          <cell r="AL251">
            <v>212</v>
          </cell>
          <cell r="BM251">
            <v>0</v>
          </cell>
          <cell r="BU251">
            <v>0</v>
          </cell>
          <cell r="BZ251">
            <v>0</v>
          </cell>
          <cell r="CA251">
            <v>0</v>
          </cell>
          <cell r="CH251">
            <v>0</v>
          </cell>
          <cell r="CI251">
            <v>0</v>
          </cell>
          <cell r="CJ251">
            <v>0</v>
          </cell>
          <cell r="CK251">
            <v>0</v>
          </cell>
          <cell r="CL251">
            <v>0</v>
          </cell>
          <cell r="CM251">
            <v>62100</v>
          </cell>
          <cell r="CN251">
            <v>7680</v>
          </cell>
          <cell r="CO251">
            <v>2880</v>
          </cell>
          <cell r="CP251">
            <v>0</v>
          </cell>
          <cell r="CQ251">
            <v>0</v>
          </cell>
          <cell r="CR251">
            <v>72660</v>
          </cell>
          <cell r="CS251">
            <v>99551</v>
          </cell>
          <cell r="CU251">
            <v>99551</v>
          </cell>
          <cell r="CX251">
            <v>0</v>
          </cell>
          <cell r="CY251">
            <v>8160</v>
          </cell>
          <cell r="DA251">
            <v>8160</v>
          </cell>
          <cell r="DB251">
            <v>21840</v>
          </cell>
          <cell r="DC251">
            <v>1840</v>
          </cell>
          <cell r="DF251">
            <v>23680</v>
          </cell>
          <cell r="DG251">
            <v>0</v>
          </cell>
          <cell r="DH251">
            <v>0</v>
          </cell>
          <cell r="DI251">
            <v>0</v>
          </cell>
          <cell r="DJ251">
            <v>23351</v>
          </cell>
          <cell r="DK251">
            <v>0</v>
          </cell>
          <cell r="DL251">
            <v>7380</v>
          </cell>
          <cell r="DM251">
            <v>0</v>
          </cell>
          <cell r="DN251">
            <v>0</v>
          </cell>
          <cell r="DO251">
            <v>0</v>
          </cell>
          <cell r="DP251">
            <v>0</v>
          </cell>
          <cell r="DQ251">
            <v>30731</v>
          </cell>
          <cell r="DR251">
            <v>0</v>
          </cell>
          <cell r="DT251">
            <v>0</v>
          </cell>
          <cell r="DU251">
            <v>0</v>
          </cell>
          <cell r="DV251">
            <v>0</v>
          </cell>
          <cell r="DW251">
            <v>0</v>
          </cell>
          <cell r="EA251">
            <v>0</v>
          </cell>
          <cell r="EB251">
            <v>0</v>
          </cell>
          <cell r="EC251">
            <v>0</v>
          </cell>
          <cell r="ED251">
            <v>825872</v>
          </cell>
          <cell r="EF251">
            <v>212</v>
          </cell>
          <cell r="EG251">
            <v>3895.6226415094338</v>
          </cell>
          <cell r="EH251" t="str">
            <v>No Variation Applied</v>
          </cell>
          <cell r="EI251">
            <v>14400</v>
          </cell>
          <cell r="EJ251">
            <v>0</v>
          </cell>
          <cell r="EK251">
            <v>0</v>
          </cell>
          <cell r="EL251">
            <v>72660</v>
          </cell>
        </row>
        <row r="252">
          <cell r="C252" t="str">
            <v>Severnbanks Primary School</v>
          </cell>
          <cell r="D252">
            <v>5216</v>
          </cell>
          <cell r="F252" t="str">
            <v/>
          </cell>
          <cell r="G252">
            <v>0</v>
          </cell>
          <cell r="L252">
            <v>0</v>
          </cell>
          <cell r="M252">
            <v>0</v>
          </cell>
          <cell r="N252">
            <v>0</v>
          </cell>
          <cell r="S252">
            <v>0</v>
          </cell>
          <cell r="T252">
            <v>0</v>
          </cell>
          <cell r="X252">
            <v>26</v>
          </cell>
          <cell r="Y252">
            <v>18</v>
          </cell>
          <cell r="Z252">
            <v>32</v>
          </cell>
          <cell r="AA252">
            <v>27</v>
          </cell>
          <cell r="AB252">
            <v>30</v>
          </cell>
          <cell r="AC252">
            <v>29</v>
          </cell>
          <cell r="AD252">
            <v>28</v>
          </cell>
          <cell r="AK252">
            <v>530373</v>
          </cell>
          <cell r="AL252">
            <v>190</v>
          </cell>
          <cell r="BM252">
            <v>0</v>
          </cell>
          <cell r="BU252">
            <v>0</v>
          </cell>
          <cell r="BZ252">
            <v>0</v>
          </cell>
          <cell r="CA252">
            <v>0</v>
          </cell>
          <cell r="CH252">
            <v>0</v>
          </cell>
          <cell r="CI252">
            <v>7860</v>
          </cell>
          <cell r="CJ252">
            <v>0</v>
          </cell>
          <cell r="CK252">
            <v>71454</v>
          </cell>
          <cell r="CL252">
            <v>0</v>
          </cell>
          <cell r="CM252">
            <v>75762</v>
          </cell>
          <cell r="CN252">
            <v>8880</v>
          </cell>
          <cell r="CO252">
            <v>7200</v>
          </cell>
          <cell r="CP252">
            <v>960</v>
          </cell>
          <cell r="CQ252">
            <v>0</v>
          </cell>
          <cell r="CR252">
            <v>172116</v>
          </cell>
          <cell r="CS252">
            <v>0</v>
          </cell>
          <cell r="CU252">
            <v>0</v>
          </cell>
          <cell r="CX252">
            <v>0</v>
          </cell>
          <cell r="CY252">
            <v>28288</v>
          </cell>
          <cell r="DA252">
            <v>28288</v>
          </cell>
          <cell r="DB252">
            <v>21840</v>
          </cell>
          <cell r="DC252">
            <v>2259</v>
          </cell>
          <cell r="DF252">
            <v>24099</v>
          </cell>
          <cell r="DG252">
            <v>0</v>
          </cell>
          <cell r="DH252">
            <v>0</v>
          </cell>
          <cell r="DI252">
            <v>0</v>
          </cell>
          <cell r="DJ252">
            <v>23351</v>
          </cell>
          <cell r="DK252">
            <v>369</v>
          </cell>
          <cell r="DL252">
            <v>20664</v>
          </cell>
          <cell r="DM252">
            <v>0</v>
          </cell>
          <cell r="DN252">
            <v>0</v>
          </cell>
          <cell r="DO252">
            <v>0</v>
          </cell>
          <cell r="DP252">
            <v>0</v>
          </cell>
          <cell r="DQ252">
            <v>44384</v>
          </cell>
          <cell r="DR252">
            <v>0</v>
          </cell>
          <cell r="DT252">
            <v>0</v>
          </cell>
          <cell r="DU252">
            <v>0</v>
          </cell>
          <cell r="DV252">
            <v>0</v>
          </cell>
          <cell r="DW252">
            <v>0</v>
          </cell>
          <cell r="EA252">
            <v>0</v>
          </cell>
          <cell r="EB252">
            <v>24187</v>
          </cell>
          <cell r="EC252">
            <v>0</v>
          </cell>
          <cell r="ED252">
            <v>823447</v>
          </cell>
          <cell r="EF252">
            <v>190</v>
          </cell>
          <cell r="EG252">
            <v>4333.9315789473685</v>
          </cell>
          <cell r="EH252" t="str">
            <v>No Variation Applied</v>
          </cell>
          <cell r="EI252">
            <v>50400</v>
          </cell>
          <cell r="EJ252">
            <v>0</v>
          </cell>
          <cell r="EK252">
            <v>0</v>
          </cell>
          <cell r="EL252">
            <v>172116</v>
          </cell>
        </row>
        <row r="253">
          <cell r="C253" t="str">
            <v>Minchinhampton School</v>
          </cell>
          <cell r="D253">
            <v>5217</v>
          </cell>
          <cell r="F253" t="str">
            <v/>
          </cell>
          <cell r="G253">
            <v>0</v>
          </cell>
          <cell r="L253">
            <v>0</v>
          </cell>
          <cell r="M253">
            <v>0</v>
          </cell>
          <cell r="N253">
            <v>0</v>
          </cell>
          <cell r="S253">
            <v>0</v>
          </cell>
          <cell r="T253">
            <v>0</v>
          </cell>
          <cell r="X253">
            <v>41</v>
          </cell>
          <cell r="Y253">
            <v>45</v>
          </cell>
          <cell r="Z253">
            <v>41</v>
          </cell>
          <cell r="AA253">
            <v>40</v>
          </cell>
          <cell r="AB253">
            <v>42</v>
          </cell>
          <cell r="AC253">
            <v>41</v>
          </cell>
          <cell r="AD253">
            <v>46</v>
          </cell>
          <cell r="AK253">
            <v>825918</v>
          </cell>
          <cell r="AL253">
            <v>296</v>
          </cell>
          <cell r="BM253">
            <v>0</v>
          </cell>
          <cell r="BU253">
            <v>0</v>
          </cell>
          <cell r="BZ253">
            <v>0</v>
          </cell>
          <cell r="CA253">
            <v>0</v>
          </cell>
          <cell r="CH253">
            <v>0</v>
          </cell>
          <cell r="CI253">
            <v>1964</v>
          </cell>
          <cell r="CJ253">
            <v>0</v>
          </cell>
          <cell r="CK253">
            <v>8040</v>
          </cell>
          <cell r="CL253">
            <v>0</v>
          </cell>
          <cell r="CM253">
            <v>32292</v>
          </cell>
          <cell r="CN253">
            <v>3120</v>
          </cell>
          <cell r="CO253">
            <v>2400</v>
          </cell>
          <cell r="CP253">
            <v>2880</v>
          </cell>
          <cell r="CQ253">
            <v>0</v>
          </cell>
          <cell r="CR253">
            <v>50696</v>
          </cell>
          <cell r="CS253">
            <v>0</v>
          </cell>
          <cell r="CU253">
            <v>0</v>
          </cell>
          <cell r="CX253">
            <v>0</v>
          </cell>
          <cell r="CY253">
            <v>13056</v>
          </cell>
          <cell r="DA253">
            <v>13056</v>
          </cell>
          <cell r="DB253">
            <v>29120</v>
          </cell>
          <cell r="DC253">
            <v>5413</v>
          </cell>
          <cell r="DF253">
            <v>34533</v>
          </cell>
          <cell r="DG253">
            <v>0</v>
          </cell>
          <cell r="DH253">
            <v>0</v>
          </cell>
          <cell r="DI253">
            <v>0</v>
          </cell>
          <cell r="DJ253">
            <v>23351</v>
          </cell>
          <cell r="DK253">
            <v>369</v>
          </cell>
          <cell r="DL253">
            <v>11316</v>
          </cell>
          <cell r="DM253">
            <v>0</v>
          </cell>
          <cell r="DN253">
            <v>0</v>
          </cell>
          <cell r="DO253">
            <v>0</v>
          </cell>
          <cell r="DP253">
            <v>0</v>
          </cell>
          <cell r="DQ253">
            <v>35036</v>
          </cell>
          <cell r="DR253">
            <v>0</v>
          </cell>
          <cell r="DT253">
            <v>0</v>
          </cell>
          <cell r="DU253">
            <v>0</v>
          </cell>
          <cell r="DV253">
            <v>0</v>
          </cell>
          <cell r="DW253">
            <v>0</v>
          </cell>
          <cell r="EA253">
            <v>0</v>
          </cell>
          <cell r="EB253">
            <v>0</v>
          </cell>
          <cell r="EC253">
            <v>0</v>
          </cell>
          <cell r="ED253">
            <v>959239</v>
          </cell>
          <cell r="EF253">
            <v>296</v>
          </cell>
          <cell r="EG253">
            <v>3240.6722972972975</v>
          </cell>
          <cell r="EH253" t="str">
            <v>No Variation Applied</v>
          </cell>
          <cell r="EI253">
            <v>22350</v>
          </cell>
          <cell r="EJ253">
            <v>0</v>
          </cell>
          <cell r="EK253">
            <v>0</v>
          </cell>
          <cell r="EL253">
            <v>50696</v>
          </cell>
        </row>
        <row r="254">
          <cell r="C254" t="str">
            <v>Heron Primary School</v>
          </cell>
          <cell r="D254">
            <v>5219</v>
          </cell>
          <cell r="F254" t="str">
            <v/>
          </cell>
          <cell r="G254">
            <v>0</v>
          </cell>
          <cell r="L254">
            <v>0</v>
          </cell>
          <cell r="M254">
            <v>0</v>
          </cell>
          <cell r="N254">
            <v>0</v>
          </cell>
          <cell r="S254">
            <v>0</v>
          </cell>
          <cell r="T254">
            <v>0</v>
          </cell>
          <cell r="X254">
            <v>59</v>
          </cell>
          <cell r="Y254">
            <v>60</v>
          </cell>
          <cell r="Z254">
            <v>60</v>
          </cell>
          <cell r="AA254">
            <v>60</v>
          </cell>
          <cell r="AB254">
            <v>60</v>
          </cell>
          <cell r="AC254">
            <v>52</v>
          </cell>
          <cell r="AD254">
            <v>57</v>
          </cell>
          <cell r="AK254">
            <v>1136242</v>
          </cell>
          <cell r="AL254">
            <v>408</v>
          </cell>
          <cell r="BM254">
            <v>0</v>
          </cell>
          <cell r="BU254">
            <v>0</v>
          </cell>
          <cell r="BZ254">
            <v>0</v>
          </cell>
          <cell r="CA254">
            <v>0</v>
          </cell>
          <cell r="CH254">
            <v>0</v>
          </cell>
          <cell r="CI254">
            <v>2947</v>
          </cell>
          <cell r="CJ254">
            <v>0</v>
          </cell>
          <cell r="CK254">
            <v>19599</v>
          </cell>
          <cell r="CL254">
            <v>0</v>
          </cell>
          <cell r="CM254">
            <v>60858</v>
          </cell>
          <cell r="CN254">
            <v>11760</v>
          </cell>
          <cell r="CO254">
            <v>2400</v>
          </cell>
          <cell r="CP254">
            <v>1920</v>
          </cell>
          <cell r="CQ254">
            <v>0</v>
          </cell>
          <cell r="CR254">
            <v>99484</v>
          </cell>
          <cell r="CS254">
            <v>0</v>
          </cell>
          <cell r="CU254">
            <v>0</v>
          </cell>
          <cell r="CX254">
            <v>0</v>
          </cell>
          <cell r="CY254">
            <v>14688</v>
          </cell>
          <cell r="DA254">
            <v>14688</v>
          </cell>
          <cell r="DB254">
            <v>43680</v>
          </cell>
          <cell r="DC254">
            <v>4850</v>
          </cell>
          <cell r="DF254">
            <v>48530</v>
          </cell>
          <cell r="DG254">
            <v>0</v>
          </cell>
          <cell r="DH254">
            <v>0</v>
          </cell>
          <cell r="DI254">
            <v>0</v>
          </cell>
          <cell r="DJ254">
            <v>23351</v>
          </cell>
          <cell r="DK254">
            <v>369</v>
          </cell>
          <cell r="DL254">
            <v>9348</v>
          </cell>
          <cell r="DM254">
            <v>0</v>
          </cell>
          <cell r="DN254">
            <v>0</v>
          </cell>
          <cell r="DO254">
            <v>0</v>
          </cell>
          <cell r="DP254">
            <v>0</v>
          </cell>
          <cell r="DQ254">
            <v>33068</v>
          </cell>
          <cell r="DR254">
            <v>0</v>
          </cell>
          <cell r="DT254">
            <v>0</v>
          </cell>
          <cell r="DU254">
            <v>1300</v>
          </cell>
          <cell r="DV254">
            <v>204</v>
          </cell>
          <cell r="DW254">
            <v>1504</v>
          </cell>
          <cell r="EA254">
            <v>0</v>
          </cell>
          <cell r="EB254">
            <v>0</v>
          </cell>
          <cell r="EC254">
            <v>0</v>
          </cell>
          <cell r="ED254">
            <v>1333516</v>
          </cell>
          <cell r="EF254">
            <v>408</v>
          </cell>
          <cell r="EG254">
            <v>3268.4215686274511</v>
          </cell>
          <cell r="EH254" t="str">
            <v>No Variation Applied</v>
          </cell>
          <cell r="EI254">
            <v>29900</v>
          </cell>
          <cell r="EJ254">
            <v>0</v>
          </cell>
          <cell r="EK254">
            <v>0</v>
          </cell>
          <cell r="EL254">
            <v>99484</v>
          </cell>
        </row>
        <row r="255">
          <cell r="C255" t="str">
            <v>Carrant Brook Junior School</v>
          </cell>
          <cell r="D255">
            <v>5220</v>
          </cell>
          <cell r="F255" t="str">
            <v/>
          </cell>
          <cell r="G255">
            <v>0</v>
          </cell>
          <cell r="L255">
            <v>0</v>
          </cell>
          <cell r="M255">
            <v>0</v>
          </cell>
          <cell r="N255">
            <v>0</v>
          </cell>
          <cell r="S255">
            <v>0</v>
          </cell>
          <cell r="T255">
            <v>0</v>
          </cell>
          <cell r="X255">
            <v>0</v>
          </cell>
          <cell r="Y255">
            <v>0</v>
          </cell>
          <cell r="Z255">
            <v>0</v>
          </cell>
          <cell r="AA255">
            <v>43</v>
          </cell>
          <cell r="AB255">
            <v>38</v>
          </cell>
          <cell r="AC255">
            <v>44</v>
          </cell>
          <cell r="AD255">
            <v>45</v>
          </cell>
          <cell r="AK255">
            <v>479915</v>
          </cell>
          <cell r="AL255">
            <v>170</v>
          </cell>
          <cell r="BM255">
            <v>0</v>
          </cell>
          <cell r="BU255">
            <v>0</v>
          </cell>
          <cell r="BZ255">
            <v>0</v>
          </cell>
          <cell r="CA255">
            <v>0</v>
          </cell>
          <cell r="CH255">
            <v>0</v>
          </cell>
          <cell r="CI255">
            <v>1965</v>
          </cell>
          <cell r="CJ255">
            <v>15158</v>
          </cell>
          <cell r="CK255">
            <v>3769</v>
          </cell>
          <cell r="CL255">
            <v>0</v>
          </cell>
          <cell r="CM255">
            <v>29808</v>
          </cell>
          <cell r="CN255">
            <v>5520</v>
          </cell>
          <cell r="CO255">
            <v>3360</v>
          </cell>
          <cell r="CP255">
            <v>1920</v>
          </cell>
          <cell r="CQ255">
            <v>0</v>
          </cell>
          <cell r="CR255">
            <v>61500</v>
          </cell>
          <cell r="CS255">
            <v>0</v>
          </cell>
          <cell r="CU255">
            <v>0</v>
          </cell>
          <cell r="CX255">
            <v>0</v>
          </cell>
          <cell r="CY255">
            <v>17408</v>
          </cell>
          <cell r="DA255">
            <v>17408</v>
          </cell>
          <cell r="DB255">
            <v>24960</v>
          </cell>
          <cell r="DC255">
            <v>2382</v>
          </cell>
          <cell r="DF255">
            <v>27342</v>
          </cell>
          <cell r="DG255">
            <v>0</v>
          </cell>
          <cell r="DH255">
            <v>0</v>
          </cell>
          <cell r="DI255">
            <v>0</v>
          </cell>
          <cell r="DJ255">
            <v>23351</v>
          </cell>
          <cell r="DK255">
            <v>369</v>
          </cell>
          <cell r="DL255">
            <v>15744</v>
          </cell>
          <cell r="DM255">
            <v>0</v>
          </cell>
          <cell r="DN255">
            <v>0</v>
          </cell>
          <cell r="DO255">
            <v>0</v>
          </cell>
          <cell r="DP255">
            <v>0</v>
          </cell>
          <cell r="DQ255">
            <v>39464</v>
          </cell>
          <cell r="DR255">
            <v>0</v>
          </cell>
          <cell r="DT255">
            <v>0</v>
          </cell>
          <cell r="DU255">
            <v>1300</v>
          </cell>
          <cell r="DV255">
            <v>85</v>
          </cell>
          <cell r="DW255">
            <v>1385</v>
          </cell>
          <cell r="EA255">
            <v>0</v>
          </cell>
          <cell r="EB255">
            <v>0</v>
          </cell>
          <cell r="EC255">
            <v>0</v>
          </cell>
          <cell r="ED255">
            <v>627014</v>
          </cell>
          <cell r="EF255">
            <v>170</v>
          </cell>
          <cell r="EG255">
            <v>3688.3176470588237</v>
          </cell>
          <cell r="EH255" t="str">
            <v>No Variation Applied</v>
          </cell>
          <cell r="EI255">
            <v>28800</v>
          </cell>
          <cell r="EJ255">
            <v>0</v>
          </cell>
          <cell r="EK255">
            <v>0</v>
          </cell>
          <cell r="EL255">
            <v>61500</v>
          </cell>
        </row>
        <row r="256">
          <cell r="C256" t="str">
            <v>Oakwood Primary School</v>
          </cell>
          <cell r="D256">
            <v>5221</v>
          </cell>
          <cell r="F256" t="str">
            <v/>
          </cell>
          <cell r="G256">
            <v>0</v>
          </cell>
          <cell r="L256">
            <v>0</v>
          </cell>
          <cell r="M256">
            <v>0</v>
          </cell>
          <cell r="N256">
            <v>0</v>
          </cell>
          <cell r="S256">
            <v>0</v>
          </cell>
          <cell r="T256">
            <v>0</v>
          </cell>
          <cell r="X256">
            <v>58</v>
          </cell>
          <cell r="Y256">
            <v>45</v>
          </cell>
          <cell r="Z256">
            <v>29</v>
          </cell>
          <cell r="AA256">
            <v>37</v>
          </cell>
          <cell r="AB256">
            <v>33</v>
          </cell>
          <cell r="AC256">
            <v>35</v>
          </cell>
          <cell r="AD256">
            <v>31</v>
          </cell>
          <cell r="AK256">
            <v>747984</v>
          </cell>
          <cell r="AL256">
            <v>268</v>
          </cell>
          <cell r="BM256">
            <v>0</v>
          </cell>
          <cell r="BU256">
            <v>0</v>
          </cell>
          <cell r="BZ256">
            <v>0</v>
          </cell>
          <cell r="CA256">
            <v>0</v>
          </cell>
          <cell r="CH256">
            <v>0</v>
          </cell>
          <cell r="CI256">
            <v>819</v>
          </cell>
          <cell r="CJ256">
            <v>0</v>
          </cell>
          <cell r="CK256">
            <v>3894</v>
          </cell>
          <cell r="CL256">
            <v>0</v>
          </cell>
          <cell r="CM256">
            <v>115506</v>
          </cell>
          <cell r="CN256">
            <v>17280</v>
          </cell>
          <cell r="CO256">
            <v>5280</v>
          </cell>
          <cell r="CP256">
            <v>0</v>
          </cell>
          <cell r="CQ256">
            <v>0</v>
          </cell>
          <cell r="CR256">
            <v>142779</v>
          </cell>
          <cell r="CS256">
            <v>0</v>
          </cell>
          <cell r="CU256">
            <v>0</v>
          </cell>
          <cell r="CX256">
            <v>0</v>
          </cell>
          <cell r="CY256">
            <v>63104</v>
          </cell>
          <cell r="DA256">
            <v>63104</v>
          </cell>
          <cell r="DB256">
            <v>32760</v>
          </cell>
          <cell r="DC256">
            <v>13769</v>
          </cell>
          <cell r="DF256">
            <v>46529</v>
          </cell>
          <cell r="DG256">
            <v>0</v>
          </cell>
          <cell r="DH256">
            <v>0</v>
          </cell>
          <cell r="DI256">
            <v>0</v>
          </cell>
          <cell r="DJ256">
            <v>23351</v>
          </cell>
          <cell r="DK256">
            <v>369</v>
          </cell>
          <cell r="DL256">
            <v>47232</v>
          </cell>
          <cell r="DM256">
            <v>0</v>
          </cell>
          <cell r="DN256">
            <v>0</v>
          </cell>
          <cell r="DO256">
            <v>0</v>
          </cell>
          <cell r="DP256">
            <v>0</v>
          </cell>
          <cell r="DQ256">
            <v>70952</v>
          </cell>
          <cell r="DR256">
            <v>0</v>
          </cell>
          <cell r="DT256">
            <v>0</v>
          </cell>
          <cell r="DU256">
            <v>0</v>
          </cell>
          <cell r="DV256">
            <v>0</v>
          </cell>
          <cell r="DW256">
            <v>0</v>
          </cell>
          <cell r="EA256">
            <v>0</v>
          </cell>
          <cell r="EB256">
            <v>44532</v>
          </cell>
          <cell r="EC256">
            <v>0</v>
          </cell>
          <cell r="ED256">
            <v>1115880</v>
          </cell>
          <cell r="EF256">
            <v>268</v>
          </cell>
          <cell r="EG256">
            <v>4163.7313432835817</v>
          </cell>
          <cell r="EH256" t="str">
            <v>No Variation Applied</v>
          </cell>
          <cell r="EI256">
            <v>87600</v>
          </cell>
          <cell r="EJ256">
            <v>0</v>
          </cell>
          <cell r="EK256">
            <v>0</v>
          </cell>
          <cell r="EL256">
            <v>142779</v>
          </cell>
        </row>
        <row r="258">
          <cell r="A258" t="str">
            <v>Middle Deemed Primary Schools</v>
          </cell>
        </row>
        <row r="259">
          <cell r="L259">
            <v>0</v>
          </cell>
          <cell r="M259">
            <v>0</v>
          </cell>
          <cell r="N259">
            <v>0</v>
          </cell>
          <cell r="S259">
            <v>0</v>
          </cell>
          <cell r="T259">
            <v>0</v>
          </cell>
          <cell r="AK259">
            <v>0</v>
          </cell>
          <cell r="AL259">
            <v>0</v>
          </cell>
          <cell r="BU259">
            <v>0</v>
          </cell>
          <cell r="CA259">
            <v>0</v>
          </cell>
          <cell r="CH259">
            <v>0</v>
          </cell>
          <cell r="CR259">
            <v>0</v>
          </cell>
          <cell r="CU259">
            <v>0</v>
          </cell>
          <cell r="CX259">
            <v>0</v>
          </cell>
          <cell r="DA259">
            <v>0</v>
          </cell>
          <cell r="DF259">
            <v>0</v>
          </cell>
          <cell r="DI259">
            <v>0</v>
          </cell>
          <cell r="DQ259">
            <v>0</v>
          </cell>
          <cell r="DT259">
            <v>0</v>
          </cell>
          <cell r="DW259">
            <v>0</v>
          </cell>
          <cell r="EA259">
            <v>0</v>
          </cell>
          <cell r="EC259">
            <v>0</v>
          </cell>
          <cell r="ED259">
            <v>0</v>
          </cell>
          <cell r="EF259">
            <v>0</v>
          </cell>
          <cell r="EG259">
            <v>0</v>
          </cell>
        </row>
        <row r="261">
          <cell r="B261" t="str">
            <v>Total/average Primary Schools</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5695</v>
          </cell>
          <cell r="Y261">
            <v>5524</v>
          </cell>
          <cell r="Z261">
            <v>5437</v>
          </cell>
          <cell r="AA261">
            <v>5442</v>
          </cell>
          <cell r="AB261">
            <v>5488</v>
          </cell>
          <cell r="AC261">
            <v>5174</v>
          </cell>
          <cell r="AD261">
            <v>5395</v>
          </cell>
          <cell r="AE261">
            <v>0</v>
          </cell>
          <cell r="AF261">
            <v>0</v>
          </cell>
          <cell r="AG261">
            <v>0</v>
          </cell>
          <cell r="AH261">
            <v>0</v>
          </cell>
          <cell r="AI261">
            <v>0</v>
          </cell>
          <cell r="AJ261">
            <v>0</v>
          </cell>
          <cell r="AK261">
            <v>106373550</v>
          </cell>
          <cell r="AL261">
            <v>38155</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F261">
            <v>0</v>
          </cell>
          <cell r="CG261">
            <v>0</v>
          </cell>
          <cell r="CH261">
            <v>0</v>
          </cell>
          <cell r="CI261">
            <v>500894</v>
          </cell>
          <cell r="CJ261">
            <v>461698</v>
          </cell>
          <cell r="CK261">
            <v>3086847</v>
          </cell>
          <cell r="CL261">
            <v>1462</v>
          </cell>
          <cell r="CM261">
            <v>8356176</v>
          </cell>
          <cell r="CN261">
            <v>1148880</v>
          </cell>
          <cell r="CO261">
            <v>693600</v>
          </cell>
          <cell r="CP261">
            <v>252480</v>
          </cell>
          <cell r="CQ261">
            <v>0</v>
          </cell>
          <cell r="CR261">
            <v>14502037</v>
          </cell>
          <cell r="CS261">
            <v>513656</v>
          </cell>
          <cell r="CT261">
            <v>0</v>
          </cell>
          <cell r="CU261">
            <v>513656</v>
          </cell>
          <cell r="CV261">
            <v>0</v>
          </cell>
          <cell r="CW261">
            <v>0</v>
          </cell>
          <cell r="CX261">
            <v>0</v>
          </cell>
          <cell r="CY261">
            <v>2664512</v>
          </cell>
          <cell r="CZ261">
            <v>0</v>
          </cell>
          <cell r="DA261">
            <v>2664512</v>
          </cell>
          <cell r="DB261">
            <v>4462224</v>
          </cell>
          <cell r="DC261">
            <v>1690241</v>
          </cell>
          <cell r="DD261">
            <v>0</v>
          </cell>
          <cell r="DE261">
            <v>0</v>
          </cell>
          <cell r="DF261">
            <v>6152465</v>
          </cell>
          <cell r="DG261">
            <v>127938</v>
          </cell>
          <cell r="DH261">
            <v>18072</v>
          </cell>
          <cell r="DI261">
            <v>146010</v>
          </cell>
          <cell r="DJ261">
            <v>5324028</v>
          </cell>
          <cell r="DK261">
            <v>7380</v>
          </cell>
          <cell r="DL261">
            <v>2027532</v>
          </cell>
          <cell r="DM261">
            <v>2024753</v>
          </cell>
          <cell r="DN261">
            <v>52962</v>
          </cell>
          <cell r="DO261">
            <v>0</v>
          </cell>
          <cell r="DP261">
            <v>0</v>
          </cell>
          <cell r="DQ261">
            <v>9436655</v>
          </cell>
          <cell r="DR261">
            <v>188573</v>
          </cell>
          <cell r="DS261">
            <v>0</v>
          </cell>
          <cell r="DT261">
            <v>188573</v>
          </cell>
          <cell r="DU261">
            <v>59800</v>
          </cell>
          <cell r="DV261">
            <v>5716</v>
          </cell>
          <cell r="DW261">
            <v>65516</v>
          </cell>
          <cell r="DX261">
            <v>0</v>
          </cell>
          <cell r="DY261">
            <v>0</v>
          </cell>
          <cell r="DZ261">
            <v>0</v>
          </cell>
          <cell r="EA261">
            <v>0</v>
          </cell>
          <cell r="EB261">
            <v>1815496</v>
          </cell>
          <cell r="EC261">
            <v>0</v>
          </cell>
          <cell r="ED261">
            <v>141858470</v>
          </cell>
          <cell r="EF261">
            <v>38155</v>
          </cell>
          <cell r="EG261">
            <v>3717.9522998296425</v>
          </cell>
          <cell r="EI261">
            <v>4325600</v>
          </cell>
          <cell r="EJ261">
            <v>0</v>
          </cell>
          <cell r="EK261">
            <v>0</v>
          </cell>
          <cell r="EL261">
            <v>14502037</v>
          </cell>
        </row>
        <row r="263">
          <cell r="A263" t="str">
            <v>Secondary Schools</v>
          </cell>
        </row>
        <row r="264">
          <cell r="C264" t="str">
            <v>Barnwood Park Arts College</v>
          </cell>
          <cell r="D264">
            <v>4012</v>
          </cell>
          <cell r="F264" t="str">
            <v/>
          </cell>
          <cell r="G264">
            <v>0</v>
          </cell>
          <cell r="L264">
            <v>0</v>
          </cell>
          <cell r="M264">
            <v>0</v>
          </cell>
          <cell r="N264">
            <v>0</v>
          </cell>
          <cell r="S264">
            <v>0</v>
          </cell>
          <cell r="T264">
            <v>0</v>
          </cell>
          <cell r="AW264">
            <v>139</v>
          </cell>
          <cell r="AX264">
            <v>147</v>
          </cell>
          <cell r="AY264">
            <v>150</v>
          </cell>
          <cell r="AZ264">
            <v>148</v>
          </cell>
          <cell r="BA264">
            <v>147</v>
          </cell>
          <cell r="BB264">
            <v>0</v>
          </cell>
          <cell r="BC264">
            <v>2612707</v>
          </cell>
          <cell r="BD264">
            <v>731</v>
          </cell>
          <cell r="BM264">
            <v>0</v>
          </cell>
          <cell r="BU264">
            <v>0</v>
          </cell>
          <cell r="BZ264">
            <v>0</v>
          </cell>
          <cell r="CA264">
            <v>0</v>
          </cell>
          <cell r="CB264">
            <v>0</v>
          </cell>
          <cell r="CE264">
            <v>0</v>
          </cell>
          <cell r="CH264">
            <v>0</v>
          </cell>
          <cell r="CI264">
            <v>3930</v>
          </cell>
          <cell r="CJ264">
            <v>0</v>
          </cell>
          <cell r="CK264">
            <v>30150</v>
          </cell>
          <cell r="CL264">
            <v>0</v>
          </cell>
          <cell r="CM264">
            <v>0</v>
          </cell>
          <cell r="CN264">
            <v>0</v>
          </cell>
          <cell r="CO264">
            <v>0</v>
          </cell>
          <cell r="CP264">
            <v>0</v>
          </cell>
          <cell r="CQ264">
            <v>394263</v>
          </cell>
          <cell r="CR264">
            <v>428343</v>
          </cell>
          <cell r="CS264">
            <v>0</v>
          </cell>
          <cell r="CU264">
            <v>0</v>
          </cell>
          <cell r="CX264">
            <v>0</v>
          </cell>
          <cell r="CY264">
            <v>73514</v>
          </cell>
          <cell r="DA264">
            <v>73514</v>
          </cell>
          <cell r="DB264">
            <v>109500</v>
          </cell>
          <cell r="DC264">
            <v>12817</v>
          </cell>
          <cell r="DF264">
            <v>122317</v>
          </cell>
          <cell r="DG264">
            <v>0</v>
          </cell>
          <cell r="DH264">
            <v>0</v>
          </cell>
          <cell r="DI264">
            <v>0</v>
          </cell>
          <cell r="DJ264">
            <v>243173</v>
          </cell>
          <cell r="DK264">
            <v>748</v>
          </cell>
          <cell r="DL264">
            <v>50676</v>
          </cell>
          <cell r="DM264">
            <v>0</v>
          </cell>
          <cell r="DN264">
            <v>0</v>
          </cell>
          <cell r="DO264">
            <v>0</v>
          </cell>
          <cell r="DP264">
            <v>0</v>
          </cell>
          <cell r="DQ264">
            <v>294597</v>
          </cell>
          <cell r="DR264">
            <v>0</v>
          </cell>
          <cell r="DT264">
            <v>0</v>
          </cell>
          <cell r="DU264">
            <v>1300</v>
          </cell>
          <cell r="DV264">
            <v>366</v>
          </cell>
          <cell r="DW264">
            <v>1666</v>
          </cell>
          <cell r="EA264">
            <v>0</v>
          </cell>
          <cell r="EB264">
            <v>0</v>
          </cell>
          <cell r="EC264">
            <v>0</v>
          </cell>
          <cell r="ED264">
            <v>3533144</v>
          </cell>
          <cell r="EE264">
            <v>0</v>
          </cell>
          <cell r="EF264">
            <v>731</v>
          </cell>
          <cell r="EG264">
            <v>4833.3023255813951</v>
          </cell>
          <cell r="EH264" t="str">
            <v>No Variation Applied</v>
          </cell>
          <cell r="EI264">
            <v>137900</v>
          </cell>
          <cell r="EJ264">
            <v>0</v>
          </cell>
          <cell r="EK264">
            <v>0</v>
          </cell>
          <cell r="EL264">
            <v>428343</v>
          </cell>
        </row>
        <row r="265">
          <cell r="C265" t="str">
            <v>Beaufort Community School</v>
          </cell>
          <cell r="D265">
            <v>4015</v>
          </cell>
          <cell r="F265" t="str">
            <v/>
          </cell>
          <cell r="G265">
            <v>0</v>
          </cell>
          <cell r="L265">
            <v>0</v>
          </cell>
          <cell r="M265">
            <v>0</v>
          </cell>
          <cell r="N265">
            <v>0</v>
          </cell>
          <cell r="S265">
            <v>0</v>
          </cell>
          <cell r="T265">
            <v>0</v>
          </cell>
          <cell r="AW265">
            <v>203</v>
          </cell>
          <cell r="AX265">
            <v>213</v>
          </cell>
          <cell r="AY265">
            <v>209</v>
          </cell>
          <cell r="AZ265">
            <v>205</v>
          </cell>
          <cell r="BA265">
            <v>196</v>
          </cell>
          <cell r="BB265">
            <v>0</v>
          </cell>
          <cell r="BC265">
            <v>3658444</v>
          </cell>
          <cell r="BD265">
            <v>1026</v>
          </cell>
          <cell r="BM265">
            <v>0</v>
          </cell>
          <cell r="BU265">
            <v>0</v>
          </cell>
          <cell r="BZ265">
            <v>0</v>
          </cell>
          <cell r="CA265">
            <v>0</v>
          </cell>
          <cell r="CB265">
            <v>888860</v>
          </cell>
          <cell r="CE265">
            <v>888860</v>
          </cell>
          <cell r="CH265">
            <v>0</v>
          </cell>
          <cell r="CI265">
            <v>5731</v>
          </cell>
          <cell r="CJ265">
            <v>9120</v>
          </cell>
          <cell r="CK265">
            <v>58617</v>
          </cell>
          <cell r="CL265">
            <v>0</v>
          </cell>
          <cell r="CM265">
            <v>0</v>
          </cell>
          <cell r="CN265">
            <v>0</v>
          </cell>
          <cell r="CO265">
            <v>0</v>
          </cell>
          <cell r="CP265">
            <v>0</v>
          </cell>
          <cell r="CQ265">
            <v>557151</v>
          </cell>
          <cell r="CR265">
            <v>630619</v>
          </cell>
          <cell r="CS265">
            <v>147052</v>
          </cell>
          <cell r="CU265">
            <v>147052</v>
          </cell>
          <cell r="CX265">
            <v>0</v>
          </cell>
          <cell r="CY265">
            <v>122108</v>
          </cell>
          <cell r="DA265">
            <v>122108</v>
          </cell>
          <cell r="DB265">
            <v>176368</v>
          </cell>
          <cell r="DC265">
            <v>21743</v>
          </cell>
          <cell r="DF265">
            <v>198111</v>
          </cell>
          <cell r="DG265">
            <v>0</v>
          </cell>
          <cell r="DH265">
            <v>0</v>
          </cell>
          <cell r="DI265">
            <v>0</v>
          </cell>
          <cell r="DJ265">
            <v>243173</v>
          </cell>
          <cell r="DK265">
            <v>748</v>
          </cell>
          <cell r="DL265">
            <v>76260</v>
          </cell>
          <cell r="DM265">
            <v>0</v>
          </cell>
          <cell r="DN265">
            <v>0</v>
          </cell>
          <cell r="DO265">
            <v>0</v>
          </cell>
          <cell r="DP265">
            <v>0</v>
          </cell>
          <cell r="DQ265">
            <v>320181</v>
          </cell>
          <cell r="DR265">
            <v>0</v>
          </cell>
          <cell r="DT265">
            <v>0</v>
          </cell>
          <cell r="DU265">
            <v>1300</v>
          </cell>
          <cell r="DV265">
            <v>604</v>
          </cell>
          <cell r="DW265">
            <v>1904</v>
          </cell>
          <cell r="EA265">
            <v>0</v>
          </cell>
          <cell r="EB265">
            <v>19942</v>
          </cell>
          <cell r="EC265">
            <v>0</v>
          </cell>
          <cell r="ED265">
            <v>5987221</v>
          </cell>
          <cell r="EE265">
            <v>182</v>
          </cell>
          <cell r="EF265">
            <v>1208</v>
          </cell>
          <cell r="EG265">
            <v>4956.3087748344369</v>
          </cell>
          <cell r="EH265" t="str">
            <v>No Variation Applied</v>
          </cell>
          <cell r="EI265">
            <v>208750</v>
          </cell>
          <cell r="EJ265">
            <v>0</v>
          </cell>
          <cell r="EK265">
            <v>0</v>
          </cell>
          <cell r="EL265">
            <v>630619</v>
          </cell>
        </row>
        <row r="266">
          <cell r="C266" t="str">
            <v>Archway School</v>
          </cell>
          <cell r="D266">
            <v>4032</v>
          </cell>
          <cell r="F266" t="str">
            <v/>
          </cell>
          <cell r="G266">
            <v>0</v>
          </cell>
          <cell r="L266">
            <v>0</v>
          </cell>
          <cell r="M266">
            <v>0</v>
          </cell>
          <cell r="N266">
            <v>0</v>
          </cell>
          <cell r="S266">
            <v>0</v>
          </cell>
          <cell r="T266">
            <v>0</v>
          </cell>
          <cell r="AW266">
            <v>190</v>
          </cell>
          <cell r="AX266">
            <v>199</v>
          </cell>
          <cell r="AY266">
            <v>206</v>
          </cell>
          <cell r="AZ266">
            <v>196</v>
          </cell>
          <cell r="BA266">
            <v>200</v>
          </cell>
          <cell r="BB266">
            <v>0</v>
          </cell>
          <cell r="BC266">
            <v>3539389</v>
          </cell>
          <cell r="BD266">
            <v>991</v>
          </cell>
          <cell r="BM266">
            <v>0</v>
          </cell>
          <cell r="BU266">
            <v>0</v>
          </cell>
          <cell r="BZ266">
            <v>0</v>
          </cell>
          <cell r="CA266">
            <v>0</v>
          </cell>
          <cell r="CB266">
            <v>745731</v>
          </cell>
          <cell r="CE266">
            <v>745731</v>
          </cell>
          <cell r="CH266">
            <v>0</v>
          </cell>
          <cell r="CI266">
            <v>3930</v>
          </cell>
          <cell r="CJ266">
            <v>10440</v>
          </cell>
          <cell r="CK266">
            <v>41909</v>
          </cell>
          <cell r="CL266">
            <v>0</v>
          </cell>
          <cell r="CM266">
            <v>0</v>
          </cell>
          <cell r="CN266">
            <v>0</v>
          </cell>
          <cell r="CO266">
            <v>0</v>
          </cell>
          <cell r="CP266">
            <v>0</v>
          </cell>
          <cell r="CQ266">
            <v>392412</v>
          </cell>
          <cell r="CR266">
            <v>448691</v>
          </cell>
          <cell r="CS266">
            <v>0</v>
          </cell>
          <cell r="CU266">
            <v>0</v>
          </cell>
          <cell r="CX266">
            <v>0</v>
          </cell>
          <cell r="CY266">
            <v>59808</v>
          </cell>
          <cell r="DA266">
            <v>59808</v>
          </cell>
          <cell r="DB266">
            <v>177390</v>
          </cell>
          <cell r="DC266">
            <v>99996</v>
          </cell>
          <cell r="DF266">
            <v>277386</v>
          </cell>
          <cell r="DG266">
            <v>0</v>
          </cell>
          <cell r="DH266">
            <v>0</v>
          </cell>
          <cell r="DI266">
            <v>0</v>
          </cell>
          <cell r="DJ266">
            <v>243173</v>
          </cell>
          <cell r="DK266">
            <v>0</v>
          </cell>
          <cell r="DL266">
            <v>34932</v>
          </cell>
          <cell r="DM266">
            <v>0</v>
          </cell>
          <cell r="DN266">
            <v>0</v>
          </cell>
          <cell r="DO266">
            <v>0</v>
          </cell>
          <cell r="DP266">
            <v>0</v>
          </cell>
          <cell r="DQ266">
            <v>278105</v>
          </cell>
          <cell r="DR266">
            <v>0</v>
          </cell>
          <cell r="DT266">
            <v>0</v>
          </cell>
          <cell r="DU266">
            <v>1300</v>
          </cell>
          <cell r="DV266">
            <v>576</v>
          </cell>
          <cell r="DW266">
            <v>1876</v>
          </cell>
          <cell r="EA266">
            <v>0</v>
          </cell>
          <cell r="EB266">
            <v>0</v>
          </cell>
          <cell r="EC266">
            <v>0</v>
          </cell>
          <cell r="ED266">
            <v>5350986</v>
          </cell>
          <cell r="EE266">
            <v>160</v>
          </cell>
          <cell r="EF266">
            <v>1151</v>
          </cell>
          <cell r="EG266">
            <v>4648.9887054735009</v>
          </cell>
          <cell r="EH266" t="str">
            <v>No Variation Applied</v>
          </cell>
          <cell r="EI266">
            <v>138000</v>
          </cell>
          <cell r="EJ266">
            <v>0</v>
          </cell>
          <cell r="EK266">
            <v>0</v>
          </cell>
          <cell r="EL266">
            <v>448691</v>
          </cell>
        </row>
        <row r="267">
          <cell r="C267" t="str">
            <v>Rednock School</v>
          </cell>
          <cell r="D267">
            <v>5407</v>
          </cell>
          <cell r="F267" t="str">
            <v/>
          </cell>
          <cell r="G267">
            <v>0</v>
          </cell>
          <cell r="L267">
            <v>0</v>
          </cell>
          <cell r="M267">
            <v>0</v>
          </cell>
          <cell r="N267">
            <v>0</v>
          </cell>
          <cell r="S267">
            <v>0</v>
          </cell>
          <cell r="T267">
            <v>0</v>
          </cell>
          <cell r="AW267">
            <v>234</v>
          </cell>
          <cell r="AX267">
            <v>239</v>
          </cell>
          <cell r="AY267">
            <v>234</v>
          </cell>
          <cell r="AZ267">
            <v>234</v>
          </cell>
          <cell r="BA267">
            <v>223</v>
          </cell>
          <cell r="BB267">
            <v>0</v>
          </cell>
          <cell r="BC267">
            <v>4151882</v>
          </cell>
          <cell r="BD267">
            <v>1164</v>
          </cell>
          <cell r="BM267">
            <v>0</v>
          </cell>
          <cell r="BU267">
            <v>0</v>
          </cell>
          <cell r="BZ267">
            <v>0</v>
          </cell>
          <cell r="CA267">
            <v>0</v>
          </cell>
          <cell r="CB267">
            <v>974549</v>
          </cell>
          <cell r="CE267">
            <v>974549</v>
          </cell>
          <cell r="CH267">
            <v>0</v>
          </cell>
          <cell r="CI267">
            <v>8842</v>
          </cell>
          <cell r="CJ267">
            <v>12480</v>
          </cell>
          <cell r="CK267">
            <v>99932</v>
          </cell>
          <cell r="CL267">
            <v>0</v>
          </cell>
          <cell r="CM267">
            <v>0</v>
          </cell>
          <cell r="CN267">
            <v>0</v>
          </cell>
          <cell r="CO267">
            <v>0</v>
          </cell>
          <cell r="CP267">
            <v>0</v>
          </cell>
          <cell r="CQ267">
            <v>477558</v>
          </cell>
          <cell r="CR267">
            <v>598812</v>
          </cell>
          <cell r="CS267">
            <v>0</v>
          </cell>
          <cell r="CU267">
            <v>0</v>
          </cell>
          <cell r="CX267">
            <v>0</v>
          </cell>
          <cell r="CY267">
            <v>51086</v>
          </cell>
          <cell r="DA267">
            <v>51086</v>
          </cell>
          <cell r="DB267">
            <v>205568</v>
          </cell>
          <cell r="DC267">
            <v>20199</v>
          </cell>
          <cell r="DF267">
            <v>225767</v>
          </cell>
          <cell r="DG267">
            <v>0</v>
          </cell>
          <cell r="DH267">
            <v>0</v>
          </cell>
          <cell r="DI267">
            <v>0</v>
          </cell>
          <cell r="DJ267">
            <v>243173</v>
          </cell>
          <cell r="DK267">
            <v>748</v>
          </cell>
          <cell r="DL267">
            <v>36900</v>
          </cell>
          <cell r="DM267">
            <v>0</v>
          </cell>
          <cell r="DN267">
            <v>0</v>
          </cell>
          <cell r="DO267">
            <v>0</v>
          </cell>
          <cell r="DP267">
            <v>0</v>
          </cell>
          <cell r="DQ267">
            <v>280821</v>
          </cell>
          <cell r="DR267">
            <v>0</v>
          </cell>
          <cell r="DT267">
            <v>0</v>
          </cell>
          <cell r="DU267">
            <v>1300</v>
          </cell>
          <cell r="DV267">
            <v>687</v>
          </cell>
          <cell r="DW267">
            <v>1987</v>
          </cell>
          <cell r="EA267">
            <v>0</v>
          </cell>
          <cell r="EB267">
            <v>0</v>
          </cell>
          <cell r="EC267">
            <v>0</v>
          </cell>
          <cell r="ED267">
            <v>6284904</v>
          </cell>
          <cell r="EE267">
            <v>209</v>
          </cell>
          <cell r="EF267">
            <v>1373</v>
          </cell>
          <cell r="EG267">
            <v>4577.4974508375817</v>
          </cell>
          <cell r="EH267" t="str">
            <v>No Variation Applied</v>
          </cell>
          <cell r="EI267">
            <v>91200</v>
          </cell>
          <cell r="EJ267">
            <v>0</v>
          </cell>
          <cell r="EK267">
            <v>0</v>
          </cell>
          <cell r="EL267">
            <v>598812</v>
          </cell>
        </row>
        <row r="268">
          <cell r="C268" t="str">
            <v>Newent Community School and Sixth Form Centre</v>
          </cell>
          <cell r="D268">
            <v>5411</v>
          </cell>
          <cell r="F268" t="str">
            <v/>
          </cell>
          <cell r="G268">
            <v>0</v>
          </cell>
          <cell r="L268">
            <v>0</v>
          </cell>
          <cell r="M268">
            <v>0</v>
          </cell>
          <cell r="N268">
            <v>0</v>
          </cell>
          <cell r="S268">
            <v>0</v>
          </cell>
          <cell r="T268">
            <v>0</v>
          </cell>
          <cell r="AW268">
            <v>207</v>
          </cell>
          <cell r="AX268">
            <v>237</v>
          </cell>
          <cell r="AY268">
            <v>221</v>
          </cell>
          <cell r="AZ268">
            <v>236</v>
          </cell>
          <cell r="BA268">
            <v>219</v>
          </cell>
          <cell r="BB268">
            <v>0</v>
          </cell>
          <cell r="BC268">
            <v>4005050</v>
          </cell>
          <cell r="BD268">
            <v>1120</v>
          </cell>
          <cell r="BM268">
            <v>0</v>
          </cell>
          <cell r="BU268">
            <v>0</v>
          </cell>
          <cell r="BZ268">
            <v>0</v>
          </cell>
          <cell r="CA268">
            <v>0</v>
          </cell>
          <cell r="CB268">
            <v>927544</v>
          </cell>
          <cell r="CE268">
            <v>927544</v>
          </cell>
          <cell r="CH268">
            <v>0</v>
          </cell>
          <cell r="CI268">
            <v>10807</v>
          </cell>
          <cell r="CJ268">
            <v>12000</v>
          </cell>
          <cell r="CK268">
            <v>148488</v>
          </cell>
          <cell r="CL268">
            <v>0</v>
          </cell>
          <cell r="CM268">
            <v>0</v>
          </cell>
          <cell r="CN268">
            <v>0</v>
          </cell>
          <cell r="CO268">
            <v>0</v>
          </cell>
          <cell r="CP268">
            <v>0</v>
          </cell>
          <cell r="CQ268">
            <v>401667</v>
          </cell>
          <cell r="CR268">
            <v>572962</v>
          </cell>
          <cell r="CS268">
            <v>0</v>
          </cell>
          <cell r="CU268">
            <v>0</v>
          </cell>
          <cell r="CX268">
            <v>0</v>
          </cell>
          <cell r="CY268">
            <v>42364</v>
          </cell>
          <cell r="DA268">
            <v>42364</v>
          </cell>
          <cell r="DB268">
            <v>210532</v>
          </cell>
          <cell r="DC268">
            <v>18186</v>
          </cell>
          <cell r="DF268">
            <v>228718</v>
          </cell>
          <cell r="DG268">
            <v>0</v>
          </cell>
          <cell r="DH268">
            <v>0</v>
          </cell>
          <cell r="DI268">
            <v>0</v>
          </cell>
          <cell r="DJ268">
            <v>243173</v>
          </cell>
          <cell r="DK268">
            <v>748</v>
          </cell>
          <cell r="DL268">
            <v>24108</v>
          </cell>
          <cell r="DM268">
            <v>0</v>
          </cell>
          <cell r="DN268">
            <v>0</v>
          </cell>
          <cell r="DO268">
            <v>0</v>
          </cell>
          <cell r="DP268">
            <v>0</v>
          </cell>
          <cell r="DQ268">
            <v>268029</v>
          </cell>
          <cell r="DR268">
            <v>0</v>
          </cell>
          <cell r="DT268">
            <v>0</v>
          </cell>
          <cell r="DU268">
            <v>1300</v>
          </cell>
          <cell r="DV268">
            <v>656</v>
          </cell>
          <cell r="DW268">
            <v>1956</v>
          </cell>
          <cell r="EA268">
            <v>0</v>
          </cell>
          <cell r="EB268">
            <v>0</v>
          </cell>
          <cell r="EC268">
            <v>0</v>
          </cell>
          <cell r="ED268">
            <v>6046623</v>
          </cell>
          <cell r="EE268">
            <v>192</v>
          </cell>
          <cell r="EF268">
            <v>1312</v>
          </cell>
          <cell r="EG268">
            <v>4608.7065548780483</v>
          </cell>
          <cell r="EH268" t="str">
            <v>No Variation Applied</v>
          </cell>
          <cell r="EI268">
            <v>86100</v>
          </cell>
          <cell r="EJ268">
            <v>0</v>
          </cell>
          <cell r="EK268">
            <v>0</v>
          </cell>
          <cell r="EL268">
            <v>572962</v>
          </cell>
        </row>
        <row r="269">
          <cell r="C269" t="str">
            <v>Pittville School</v>
          </cell>
          <cell r="D269">
            <v>5421</v>
          </cell>
          <cell r="F269" t="str">
            <v/>
          </cell>
          <cell r="G269">
            <v>0</v>
          </cell>
          <cell r="L269">
            <v>0</v>
          </cell>
          <cell r="M269">
            <v>0</v>
          </cell>
          <cell r="N269">
            <v>0</v>
          </cell>
          <cell r="S269">
            <v>0</v>
          </cell>
          <cell r="T269">
            <v>0</v>
          </cell>
          <cell r="AW269">
            <v>118</v>
          </cell>
          <cell r="AX269">
            <v>123</v>
          </cell>
          <cell r="AY269">
            <v>163</v>
          </cell>
          <cell r="AZ269">
            <v>169</v>
          </cell>
          <cell r="BA269">
            <v>114</v>
          </cell>
          <cell r="BB269">
            <v>0</v>
          </cell>
          <cell r="BC269">
            <v>2459255</v>
          </cell>
          <cell r="BD269">
            <v>687</v>
          </cell>
          <cell r="BM269">
            <v>0</v>
          </cell>
          <cell r="BU269">
            <v>0</v>
          </cell>
          <cell r="BZ269">
            <v>0</v>
          </cell>
          <cell r="CA269">
            <v>0</v>
          </cell>
          <cell r="CB269">
            <v>0</v>
          </cell>
          <cell r="CE269">
            <v>0</v>
          </cell>
          <cell r="CH269">
            <v>0</v>
          </cell>
          <cell r="CI269">
            <v>2784</v>
          </cell>
          <cell r="CJ269">
            <v>0</v>
          </cell>
          <cell r="CK269">
            <v>21307</v>
          </cell>
          <cell r="CL269">
            <v>0</v>
          </cell>
          <cell r="CM269">
            <v>0</v>
          </cell>
          <cell r="CN269">
            <v>0</v>
          </cell>
          <cell r="CO269">
            <v>0</v>
          </cell>
          <cell r="CP269">
            <v>0</v>
          </cell>
          <cell r="CQ269">
            <v>529386</v>
          </cell>
          <cell r="CR269">
            <v>553477</v>
          </cell>
          <cell r="CS269">
            <v>0</v>
          </cell>
          <cell r="CU269">
            <v>0</v>
          </cell>
          <cell r="CX269">
            <v>0</v>
          </cell>
          <cell r="CY269">
            <v>113386</v>
          </cell>
          <cell r="DA269">
            <v>113386</v>
          </cell>
          <cell r="DB269">
            <v>127750</v>
          </cell>
          <cell r="DC269">
            <v>13250</v>
          </cell>
          <cell r="DF269">
            <v>141000</v>
          </cell>
          <cell r="DG269">
            <v>0</v>
          </cell>
          <cell r="DH269">
            <v>0</v>
          </cell>
          <cell r="DI269">
            <v>0</v>
          </cell>
          <cell r="DJ269">
            <v>243173</v>
          </cell>
          <cell r="DK269">
            <v>748</v>
          </cell>
          <cell r="DL269">
            <v>89052</v>
          </cell>
          <cell r="DM269">
            <v>0</v>
          </cell>
          <cell r="DN269">
            <v>0</v>
          </cell>
          <cell r="DO269">
            <v>0</v>
          </cell>
          <cell r="DP269">
            <v>0</v>
          </cell>
          <cell r="DQ269">
            <v>332973</v>
          </cell>
          <cell r="DR269">
            <v>0</v>
          </cell>
          <cell r="DT269">
            <v>0</v>
          </cell>
          <cell r="DU269">
            <v>1300</v>
          </cell>
          <cell r="DV269">
            <v>344</v>
          </cell>
          <cell r="DW269">
            <v>1644</v>
          </cell>
          <cell r="EA269">
            <v>0</v>
          </cell>
          <cell r="EB269">
            <v>0</v>
          </cell>
          <cell r="EC269">
            <v>0</v>
          </cell>
          <cell r="ED269">
            <v>3601735</v>
          </cell>
          <cell r="EE269">
            <v>0</v>
          </cell>
          <cell r="EF269">
            <v>687</v>
          </cell>
          <cell r="EG269">
            <v>5242.7001455604077</v>
          </cell>
          <cell r="EH269" t="str">
            <v>No Variation Applied</v>
          </cell>
          <cell r="EI269">
            <v>179300</v>
          </cell>
          <cell r="EJ269">
            <v>0</v>
          </cell>
          <cell r="EK269">
            <v>0</v>
          </cell>
          <cell r="EL269">
            <v>553477</v>
          </cell>
        </row>
        <row r="270">
          <cell r="C270" t="str">
            <v>Lakers School</v>
          </cell>
          <cell r="D270">
            <v>5423</v>
          </cell>
          <cell r="F270" t="str">
            <v/>
          </cell>
          <cell r="G270">
            <v>0</v>
          </cell>
          <cell r="L270">
            <v>0</v>
          </cell>
          <cell r="M270">
            <v>0</v>
          </cell>
          <cell r="N270">
            <v>0</v>
          </cell>
          <cell r="S270">
            <v>0</v>
          </cell>
          <cell r="T270">
            <v>0</v>
          </cell>
          <cell r="AW270">
            <v>137</v>
          </cell>
          <cell r="AX270">
            <v>134</v>
          </cell>
          <cell r="AY270">
            <v>120</v>
          </cell>
          <cell r="AZ270">
            <v>150</v>
          </cell>
          <cell r="BA270">
            <v>130</v>
          </cell>
          <cell r="BB270">
            <v>0</v>
          </cell>
          <cell r="BC270">
            <v>2404357</v>
          </cell>
          <cell r="BD270">
            <v>671</v>
          </cell>
          <cell r="BM270">
            <v>0</v>
          </cell>
          <cell r="BU270">
            <v>0</v>
          </cell>
          <cell r="BZ270">
            <v>0</v>
          </cell>
          <cell r="CA270">
            <v>0</v>
          </cell>
          <cell r="CB270">
            <v>0</v>
          </cell>
          <cell r="CE270">
            <v>0</v>
          </cell>
          <cell r="CH270">
            <v>0</v>
          </cell>
          <cell r="CI270">
            <v>7074</v>
          </cell>
          <cell r="CJ270">
            <v>16800</v>
          </cell>
          <cell r="CK270">
            <v>112862</v>
          </cell>
          <cell r="CL270">
            <v>0</v>
          </cell>
          <cell r="CM270">
            <v>0</v>
          </cell>
          <cell r="CN270">
            <v>0</v>
          </cell>
          <cell r="CO270">
            <v>0</v>
          </cell>
          <cell r="CP270">
            <v>0</v>
          </cell>
          <cell r="CQ270">
            <v>364647</v>
          </cell>
          <cell r="CR270">
            <v>501383</v>
          </cell>
          <cell r="CS270">
            <v>0</v>
          </cell>
          <cell r="CU270">
            <v>0</v>
          </cell>
          <cell r="CX270">
            <v>0</v>
          </cell>
          <cell r="CY270">
            <v>61054</v>
          </cell>
          <cell r="DA270">
            <v>61054</v>
          </cell>
          <cell r="DB270">
            <v>127020</v>
          </cell>
          <cell r="DC270">
            <v>15588</v>
          </cell>
          <cell r="DF270">
            <v>142608</v>
          </cell>
          <cell r="DG270">
            <v>0</v>
          </cell>
          <cell r="DH270">
            <v>0</v>
          </cell>
          <cell r="DI270">
            <v>0</v>
          </cell>
          <cell r="DJ270">
            <v>243173</v>
          </cell>
          <cell r="DK270">
            <v>748</v>
          </cell>
          <cell r="DL270">
            <v>38868</v>
          </cell>
          <cell r="DM270">
            <v>0</v>
          </cell>
          <cell r="DN270">
            <v>0</v>
          </cell>
          <cell r="DO270">
            <v>0</v>
          </cell>
          <cell r="DP270">
            <v>0</v>
          </cell>
          <cell r="DQ270">
            <v>282789</v>
          </cell>
          <cell r="DR270">
            <v>0</v>
          </cell>
          <cell r="DT270">
            <v>0</v>
          </cell>
          <cell r="DU270">
            <v>1300</v>
          </cell>
          <cell r="DV270">
            <v>336</v>
          </cell>
          <cell r="DW270">
            <v>1636</v>
          </cell>
          <cell r="EA270">
            <v>0</v>
          </cell>
          <cell r="EB270">
            <v>0</v>
          </cell>
          <cell r="EC270">
            <v>0</v>
          </cell>
          <cell r="ED270">
            <v>3393827</v>
          </cell>
          <cell r="EE270">
            <v>0</v>
          </cell>
          <cell r="EF270">
            <v>671</v>
          </cell>
          <cell r="EG270">
            <v>5057.8643815201194</v>
          </cell>
          <cell r="EH270" t="str">
            <v>No Variation Applied</v>
          </cell>
          <cell r="EI270">
            <v>110550</v>
          </cell>
          <cell r="EJ270">
            <v>0</v>
          </cell>
          <cell r="EK270">
            <v>0</v>
          </cell>
          <cell r="EL270">
            <v>501383</v>
          </cell>
        </row>
        <row r="271">
          <cell r="C271" t="str">
            <v>Maidenhill School</v>
          </cell>
          <cell r="D271">
            <v>5424</v>
          </cell>
          <cell r="F271" t="str">
            <v/>
          </cell>
          <cell r="G271">
            <v>0</v>
          </cell>
          <cell r="L271">
            <v>0</v>
          </cell>
          <cell r="M271">
            <v>0</v>
          </cell>
          <cell r="N271">
            <v>0</v>
          </cell>
          <cell r="S271">
            <v>0</v>
          </cell>
          <cell r="T271">
            <v>0</v>
          </cell>
          <cell r="AW271">
            <v>95</v>
          </cell>
          <cell r="AX271">
            <v>107</v>
          </cell>
          <cell r="AY271">
            <v>82</v>
          </cell>
          <cell r="AZ271">
            <v>107</v>
          </cell>
          <cell r="BA271">
            <v>137</v>
          </cell>
          <cell r="BB271">
            <v>0</v>
          </cell>
          <cell r="BC271">
            <v>1907624</v>
          </cell>
          <cell r="BD271">
            <v>528</v>
          </cell>
          <cell r="BM271">
            <v>0</v>
          </cell>
          <cell r="BU271">
            <v>0</v>
          </cell>
          <cell r="BZ271">
            <v>0</v>
          </cell>
          <cell r="CA271">
            <v>0</v>
          </cell>
          <cell r="CB271">
            <v>0</v>
          </cell>
          <cell r="CE271">
            <v>0</v>
          </cell>
          <cell r="CH271">
            <v>0</v>
          </cell>
          <cell r="CI271">
            <v>10780</v>
          </cell>
          <cell r="CJ271">
            <v>0</v>
          </cell>
          <cell r="CK271">
            <v>149444</v>
          </cell>
          <cell r="CL271">
            <v>0</v>
          </cell>
          <cell r="CM271">
            <v>0</v>
          </cell>
          <cell r="CN271">
            <v>0</v>
          </cell>
          <cell r="CO271">
            <v>0</v>
          </cell>
          <cell r="CP271">
            <v>0</v>
          </cell>
          <cell r="CQ271">
            <v>216567</v>
          </cell>
          <cell r="CR271">
            <v>376791</v>
          </cell>
          <cell r="CS271">
            <v>0</v>
          </cell>
          <cell r="CU271">
            <v>0</v>
          </cell>
          <cell r="CX271">
            <v>0</v>
          </cell>
          <cell r="CY271">
            <v>40495</v>
          </cell>
          <cell r="DA271">
            <v>40495</v>
          </cell>
          <cell r="DB271">
            <v>114610</v>
          </cell>
          <cell r="DC271">
            <v>10825</v>
          </cell>
          <cell r="DF271">
            <v>125435</v>
          </cell>
          <cell r="DG271">
            <v>0</v>
          </cell>
          <cell r="DH271">
            <v>0</v>
          </cell>
          <cell r="DI271">
            <v>0</v>
          </cell>
          <cell r="DJ271">
            <v>243173</v>
          </cell>
          <cell r="DK271">
            <v>748</v>
          </cell>
          <cell r="DL271">
            <v>23616</v>
          </cell>
          <cell r="DM271">
            <v>0</v>
          </cell>
          <cell r="DN271">
            <v>0</v>
          </cell>
          <cell r="DO271">
            <v>0</v>
          </cell>
          <cell r="DP271">
            <v>0</v>
          </cell>
          <cell r="DQ271">
            <v>267537</v>
          </cell>
          <cell r="DR271">
            <v>0</v>
          </cell>
          <cell r="DT271">
            <v>0</v>
          </cell>
          <cell r="DU271">
            <v>1300</v>
          </cell>
          <cell r="DV271">
            <v>264</v>
          </cell>
          <cell r="DW271">
            <v>1564</v>
          </cell>
          <cell r="EA271">
            <v>0</v>
          </cell>
          <cell r="EB271">
            <v>0</v>
          </cell>
          <cell r="EC271">
            <v>0</v>
          </cell>
          <cell r="ED271">
            <v>2719446</v>
          </cell>
          <cell r="EE271">
            <v>0</v>
          </cell>
          <cell r="EF271">
            <v>528</v>
          </cell>
          <cell r="EG271">
            <v>5150.465909090909</v>
          </cell>
          <cell r="EH271" t="str">
            <v>No Variation Applied</v>
          </cell>
          <cell r="EI271">
            <v>78600</v>
          </cell>
          <cell r="EJ271">
            <v>0</v>
          </cell>
          <cell r="EK271">
            <v>0</v>
          </cell>
          <cell r="EL271">
            <v>376791</v>
          </cell>
        </row>
        <row r="272">
          <cell r="C272" t="str">
            <v>Heywood Community School</v>
          </cell>
          <cell r="D272">
            <v>5425</v>
          </cell>
          <cell r="E272" t="str">
            <v>Converter</v>
          </cell>
          <cell r="F272">
            <v>41153</v>
          </cell>
          <cell r="G272">
            <v>0</v>
          </cell>
          <cell r="L272">
            <v>0</v>
          </cell>
          <cell r="M272">
            <v>0</v>
          </cell>
          <cell r="N272">
            <v>0</v>
          </cell>
          <cell r="S272">
            <v>0</v>
          </cell>
          <cell r="T272">
            <v>0</v>
          </cell>
          <cell r="AW272">
            <v>66</v>
          </cell>
          <cell r="AX272">
            <v>65</v>
          </cell>
          <cell r="AY272">
            <v>58</v>
          </cell>
          <cell r="AZ272">
            <v>75</v>
          </cell>
          <cell r="BA272">
            <v>60</v>
          </cell>
          <cell r="BB272">
            <v>0</v>
          </cell>
          <cell r="BC272">
            <v>1160838</v>
          </cell>
          <cell r="BD272">
            <v>324</v>
          </cell>
          <cell r="BM272">
            <v>0</v>
          </cell>
          <cell r="BU272">
            <v>0</v>
          </cell>
          <cell r="BZ272">
            <v>0</v>
          </cell>
          <cell r="CA272">
            <v>0</v>
          </cell>
          <cell r="CB272">
            <v>0</v>
          </cell>
          <cell r="CE272">
            <v>0</v>
          </cell>
          <cell r="CH272">
            <v>0</v>
          </cell>
          <cell r="CI272">
            <v>3930</v>
          </cell>
          <cell r="CJ272">
            <v>8400</v>
          </cell>
          <cell r="CK272">
            <v>41908</v>
          </cell>
          <cell r="CL272">
            <v>0</v>
          </cell>
          <cell r="CM272">
            <v>0</v>
          </cell>
          <cell r="CN272">
            <v>0</v>
          </cell>
          <cell r="CO272">
            <v>0</v>
          </cell>
          <cell r="CP272">
            <v>0</v>
          </cell>
          <cell r="CQ272">
            <v>251736</v>
          </cell>
          <cell r="CR272">
            <v>305974</v>
          </cell>
          <cell r="CS272">
            <v>0</v>
          </cell>
          <cell r="CU272">
            <v>0</v>
          </cell>
          <cell r="CX272">
            <v>0</v>
          </cell>
          <cell r="CY272">
            <v>44856</v>
          </cell>
          <cell r="DA272">
            <v>44856</v>
          </cell>
          <cell r="DB272">
            <v>91250</v>
          </cell>
          <cell r="DC272">
            <v>9786</v>
          </cell>
          <cell r="DF272">
            <v>101036</v>
          </cell>
          <cell r="DG272">
            <v>0</v>
          </cell>
          <cell r="DH272">
            <v>0</v>
          </cell>
          <cell r="DI272">
            <v>0</v>
          </cell>
          <cell r="DJ272">
            <v>243173</v>
          </cell>
          <cell r="DK272">
            <v>748</v>
          </cell>
          <cell r="DL272">
            <v>31488</v>
          </cell>
          <cell r="DM272">
            <v>0</v>
          </cell>
          <cell r="DN272">
            <v>0</v>
          </cell>
          <cell r="DO272">
            <v>0</v>
          </cell>
          <cell r="DP272">
            <v>0</v>
          </cell>
          <cell r="DQ272">
            <v>275409</v>
          </cell>
          <cell r="DR272">
            <v>0</v>
          </cell>
          <cell r="DT272">
            <v>0</v>
          </cell>
          <cell r="DU272">
            <v>1300</v>
          </cell>
          <cell r="DV272">
            <v>162</v>
          </cell>
          <cell r="DW272">
            <v>1462</v>
          </cell>
          <cell r="EA272">
            <v>0</v>
          </cell>
          <cell r="EB272">
            <v>0</v>
          </cell>
          <cell r="EC272">
            <v>0</v>
          </cell>
          <cell r="ED272">
            <v>1889575</v>
          </cell>
          <cell r="EE272">
            <v>0</v>
          </cell>
          <cell r="EF272">
            <v>324</v>
          </cell>
          <cell r="EG272">
            <v>5832.0216049382716</v>
          </cell>
          <cell r="EH272" t="str">
            <v>No Variation Applied</v>
          </cell>
          <cell r="EI272">
            <v>66600</v>
          </cell>
          <cell r="EJ272">
            <v>0</v>
          </cell>
          <cell r="EK272">
            <v>0</v>
          </cell>
          <cell r="EL272">
            <v>305974</v>
          </cell>
        </row>
        <row r="273">
          <cell r="C273" t="str">
            <v>Whitecross School (Foundation)</v>
          </cell>
          <cell r="D273">
            <v>5427</v>
          </cell>
          <cell r="F273" t="str">
            <v/>
          </cell>
          <cell r="G273">
            <v>0</v>
          </cell>
          <cell r="L273">
            <v>0</v>
          </cell>
          <cell r="M273">
            <v>0</v>
          </cell>
          <cell r="N273">
            <v>0</v>
          </cell>
          <cell r="S273">
            <v>0</v>
          </cell>
          <cell r="T273">
            <v>0</v>
          </cell>
          <cell r="AW273">
            <v>167</v>
          </cell>
          <cell r="AX273">
            <v>181</v>
          </cell>
          <cell r="AY273">
            <v>203</v>
          </cell>
          <cell r="AZ273">
            <v>219</v>
          </cell>
          <cell r="BA273">
            <v>213</v>
          </cell>
          <cell r="BB273">
            <v>0</v>
          </cell>
          <cell r="BC273">
            <v>3536765</v>
          </cell>
          <cell r="BD273">
            <v>983</v>
          </cell>
          <cell r="BM273">
            <v>0</v>
          </cell>
          <cell r="BU273">
            <v>0</v>
          </cell>
          <cell r="BZ273">
            <v>0</v>
          </cell>
          <cell r="CA273">
            <v>0</v>
          </cell>
          <cell r="CB273">
            <v>0</v>
          </cell>
          <cell r="CE273">
            <v>0</v>
          </cell>
          <cell r="CH273">
            <v>0</v>
          </cell>
          <cell r="CI273">
            <v>11626</v>
          </cell>
          <cell r="CJ273">
            <v>25200</v>
          </cell>
          <cell r="CK273">
            <v>202257</v>
          </cell>
          <cell r="CL273">
            <v>0</v>
          </cell>
          <cell r="CM273">
            <v>0</v>
          </cell>
          <cell r="CN273">
            <v>0</v>
          </cell>
          <cell r="CO273">
            <v>0</v>
          </cell>
          <cell r="CP273">
            <v>0</v>
          </cell>
          <cell r="CQ273">
            <v>492366</v>
          </cell>
          <cell r="CR273">
            <v>731449</v>
          </cell>
          <cell r="CS273">
            <v>0</v>
          </cell>
          <cell r="CU273">
            <v>0</v>
          </cell>
          <cell r="CX273">
            <v>0</v>
          </cell>
          <cell r="CY273">
            <v>68530</v>
          </cell>
          <cell r="DA273">
            <v>68530</v>
          </cell>
          <cell r="DB273">
            <v>159870</v>
          </cell>
          <cell r="DC273">
            <v>17233</v>
          </cell>
          <cell r="DF273">
            <v>177103</v>
          </cell>
          <cell r="DG273">
            <v>0</v>
          </cell>
          <cell r="DH273">
            <v>0</v>
          </cell>
          <cell r="DI273">
            <v>0</v>
          </cell>
          <cell r="DJ273">
            <v>243173</v>
          </cell>
          <cell r="DK273">
            <v>748</v>
          </cell>
          <cell r="DL273">
            <v>40344</v>
          </cell>
          <cell r="DM273">
            <v>0</v>
          </cell>
          <cell r="DN273">
            <v>0</v>
          </cell>
          <cell r="DO273">
            <v>0</v>
          </cell>
          <cell r="DP273">
            <v>0</v>
          </cell>
          <cell r="DQ273">
            <v>284265</v>
          </cell>
          <cell r="DR273">
            <v>0</v>
          </cell>
          <cell r="DT273">
            <v>0</v>
          </cell>
          <cell r="DU273">
            <v>1300</v>
          </cell>
          <cell r="DV273">
            <v>492</v>
          </cell>
          <cell r="DW273">
            <v>1792</v>
          </cell>
          <cell r="EA273">
            <v>0</v>
          </cell>
          <cell r="EB273">
            <v>0</v>
          </cell>
          <cell r="EC273">
            <v>0</v>
          </cell>
          <cell r="ED273">
            <v>4799904</v>
          </cell>
          <cell r="EE273">
            <v>0</v>
          </cell>
          <cell r="EF273">
            <v>983</v>
          </cell>
          <cell r="EG273">
            <v>4882.9135300101725</v>
          </cell>
          <cell r="EH273" t="str">
            <v>No Variation Applied</v>
          </cell>
          <cell r="EI273">
            <v>129600</v>
          </cell>
          <cell r="EJ273">
            <v>0</v>
          </cell>
          <cell r="EK273">
            <v>0</v>
          </cell>
          <cell r="EL273">
            <v>731449</v>
          </cell>
        </row>
        <row r="275">
          <cell r="A275" t="str">
            <v>Middle Deemed Secondary Schools</v>
          </cell>
        </row>
        <row r="276">
          <cell r="L276">
            <v>0</v>
          </cell>
          <cell r="M276">
            <v>0</v>
          </cell>
          <cell r="N276">
            <v>0</v>
          </cell>
          <cell r="S276">
            <v>0</v>
          </cell>
          <cell r="T276">
            <v>0</v>
          </cell>
          <cell r="BC276">
            <v>0</v>
          </cell>
          <cell r="BD276">
            <v>0</v>
          </cell>
          <cell r="BU276">
            <v>0</v>
          </cell>
          <cell r="CA276">
            <v>0</v>
          </cell>
          <cell r="CE276">
            <v>0</v>
          </cell>
          <cell r="CH276">
            <v>0</v>
          </cell>
          <cell r="CR276">
            <v>0</v>
          </cell>
          <cell r="CU276">
            <v>0</v>
          </cell>
          <cell r="CX276">
            <v>0</v>
          </cell>
          <cell r="DA276">
            <v>0</v>
          </cell>
          <cell r="DF276">
            <v>0</v>
          </cell>
          <cell r="DI276">
            <v>0</v>
          </cell>
          <cell r="DQ276">
            <v>0</v>
          </cell>
          <cell r="DT276">
            <v>0</v>
          </cell>
          <cell r="DW276">
            <v>0</v>
          </cell>
          <cell r="EA276">
            <v>0</v>
          </cell>
          <cell r="EC276">
            <v>0</v>
          </cell>
          <cell r="ED276">
            <v>0</v>
          </cell>
          <cell r="EF276">
            <v>0</v>
          </cell>
          <cell r="EG276">
            <v>0</v>
          </cell>
        </row>
        <row r="278">
          <cell r="B278" t="str">
            <v>Total/average Secondary Schools</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AM278">
            <v>0</v>
          </cell>
          <cell r="AN278">
            <v>0</v>
          </cell>
          <cell r="AO278">
            <v>0</v>
          </cell>
          <cell r="AP278">
            <v>0</v>
          </cell>
          <cell r="AQ278">
            <v>0</v>
          </cell>
          <cell r="AR278">
            <v>0</v>
          </cell>
          <cell r="AS278">
            <v>0</v>
          </cell>
          <cell r="AT278">
            <v>0</v>
          </cell>
          <cell r="AU278">
            <v>0</v>
          </cell>
          <cell r="AV278">
            <v>0</v>
          </cell>
          <cell r="AW278">
            <v>1556</v>
          </cell>
          <cell r="AX278">
            <v>1645</v>
          </cell>
          <cell r="AY278">
            <v>1646</v>
          </cell>
          <cell r="AZ278">
            <v>1739</v>
          </cell>
          <cell r="BA278">
            <v>1639</v>
          </cell>
          <cell r="BB278">
            <v>0</v>
          </cell>
          <cell r="BC278">
            <v>29436311</v>
          </cell>
          <cell r="BD278">
            <v>8225</v>
          </cell>
          <cell r="BM278">
            <v>0</v>
          </cell>
          <cell r="BN278">
            <v>0</v>
          </cell>
          <cell r="BO278">
            <v>0</v>
          </cell>
          <cell r="BP278">
            <v>0</v>
          </cell>
          <cell r="BQ278">
            <v>0</v>
          </cell>
          <cell r="BR278">
            <v>0</v>
          </cell>
          <cell r="BS278">
            <v>0</v>
          </cell>
          <cell r="BT278">
            <v>0</v>
          </cell>
          <cell r="BU278">
            <v>0</v>
          </cell>
          <cell r="BV278">
            <v>0</v>
          </cell>
          <cell r="BW278">
            <v>0</v>
          </cell>
          <cell r="BX278">
            <v>0</v>
          </cell>
          <cell r="BY278">
            <v>0</v>
          </cell>
          <cell r="BZ278">
            <v>0</v>
          </cell>
          <cell r="CA278">
            <v>0</v>
          </cell>
          <cell r="CB278">
            <v>3536684</v>
          </cell>
          <cell r="CC278">
            <v>0</v>
          </cell>
          <cell r="CD278">
            <v>0</v>
          </cell>
          <cell r="CE278">
            <v>3536684</v>
          </cell>
          <cell r="CF278">
            <v>0</v>
          </cell>
          <cell r="CG278">
            <v>0</v>
          </cell>
          <cell r="CH278">
            <v>0</v>
          </cell>
          <cell r="CI278">
            <v>69434</v>
          </cell>
          <cell r="CJ278">
            <v>94440</v>
          </cell>
          <cell r="CK278">
            <v>906874</v>
          </cell>
          <cell r="CL278">
            <v>0</v>
          </cell>
          <cell r="CM278">
            <v>0</v>
          </cell>
          <cell r="CN278">
            <v>0</v>
          </cell>
          <cell r="CO278">
            <v>0</v>
          </cell>
          <cell r="CP278">
            <v>0</v>
          </cell>
          <cell r="CQ278">
            <v>4077753</v>
          </cell>
          <cell r="CR278">
            <v>5148501</v>
          </cell>
          <cell r="CS278">
            <v>147052</v>
          </cell>
          <cell r="CT278">
            <v>0</v>
          </cell>
          <cell r="CU278">
            <v>147052</v>
          </cell>
          <cell r="CV278">
            <v>0</v>
          </cell>
          <cell r="CW278">
            <v>0</v>
          </cell>
          <cell r="CX278">
            <v>0</v>
          </cell>
          <cell r="CY278">
            <v>677201</v>
          </cell>
          <cell r="CZ278">
            <v>0</v>
          </cell>
          <cell r="DA278">
            <v>677201</v>
          </cell>
          <cell r="DB278">
            <v>1499858</v>
          </cell>
          <cell r="DC278">
            <v>239623</v>
          </cell>
          <cell r="DD278">
            <v>0</v>
          </cell>
          <cell r="DE278">
            <v>0</v>
          </cell>
          <cell r="DF278">
            <v>1739481</v>
          </cell>
          <cell r="DG278">
            <v>0</v>
          </cell>
          <cell r="DH278">
            <v>0</v>
          </cell>
          <cell r="DI278">
            <v>0</v>
          </cell>
          <cell r="DJ278">
            <v>2431730</v>
          </cell>
          <cell r="DK278">
            <v>6732</v>
          </cell>
          <cell r="DL278">
            <v>446244</v>
          </cell>
          <cell r="DM278">
            <v>0</v>
          </cell>
          <cell r="DN278">
            <v>0</v>
          </cell>
          <cell r="DO278">
            <v>0</v>
          </cell>
          <cell r="DP278">
            <v>0</v>
          </cell>
          <cell r="DQ278">
            <v>2884706</v>
          </cell>
          <cell r="DR278">
            <v>0</v>
          </cell>
          <cell r="DS278">
            <v>0</v>
          </cell>
          <cell r="DT278">
            <v>0</v>
          </cell>
          <cell r="DU278">
            <v>13000</v>
          </cell>
          <cell r="DV278">
            <v>4487</v>
          </cell>
          <cell r="DW278">
            <v>17487</v>
          </cell>
          <cell r="DX278">
            <v>0</v>
          </cell>
          <cell r="DY278">
            <v>0</v>
          </cell>
          <cell r="DZ278">
            <v>0</v>
          </cell>
          <cell r="EA278">
            <v>0</v>
          </cell>
          <cell r="EB278">
            <v>19942</v>
          </cell>
          <cell r="EC278">
            <v>0</v>
          </cell>
          <cell r="ED278">
            <v>43607365</v>
          </cell>
          <cell r="EE278">
            <v>743</v>
          </cell>
          <cell r="EF278">
            <v>8968</v>
          </cell>
          <cell r="EG278">
            <v>4862.5518510258698</v>
          </cell>
          <cell r="EI278">
            <v>1226600</v>
          </cell>
          <cell r="EJ278">
            <v>0</v>
          </cell>
          <cell r="EK278">
            <v>0</v>
          </cell>
          <cell r="EL278">
            <v>5148501</v>
          </cell>
        </row>
        <row r="280">
          <cell r="A280" t="str">
            <v>Special Schools</v>
          </cell>
        </row>
        <row r="281">
          <cell r="C281" t="str">
            <v>Coln House School</v>
          </cell>
          <cell r="D281">
            <v>7005</v>
          </cell>
          <cell r="F281" t="str">
            <v/>
          </cell>
          <cell r="G281">
            <v>0</v>
          </cell>
          <cell r="L281">
            <v>0</v>
          </cell>
          <cell r="M281">
            <v>0</v>
          </cell>
          <cell r="N281">
            <v>0</v>
          </cell>
          <cell r="S281">
            <v>0</v>
          </cell>
          <cell r="T281">
            <v>0</v>
          </cell>
          <cell r="BE281">
            <v>28</v>
          </cell>
          <cell r="BF281">
            <v>32</v>
          </cell>
          <cell r="BJ281">
            <v>814708</v>
          </cell>
          <cell r="BK281">
            <v>60</v>
          </cell>
          <cell r="BM281">
            <v>0</v>
          </cell>
          <cell r="BU281">
            <v>0</v>
          </cell>
          <cell r="BZ281">
            <v>83736</v>
          </cell>
          <cell r="CA281">
            <v>83736</v>
          </cell>
          <cell r="CB281">
            <v>0</v>
          </cell>
          <cell r="CE281">
            <v>0</v>
          </cell>
          <cell r="CH281">
            <v>0</v>
          </cell>
          <cell r="CI281">
            <v>0</v>
          </cell>
          <cell r="CJ281">
            <v>0</v>
          </cell>
          <cell r="CK281">
            <v>0</v>
          </cell>
          <cell r="CL281">
            <v>0</v>
          </cell>
          <cell r="CM281">
            <v>0</v>
          </cell>
          <cell r="CN281">
            <v>0</v>
          </cell>
          <cell r="CO281">
            <v>0</v>
          </cell>
          <cell r="CP281">
            <v>0</v>
          </cell>
          <cell r="CQ281">
            <v>0</v>
          </cell>
          <cell r="CR281">
            <v>0</v>
          </cell>
          <cell r="CS281">
            <v>0</v>
          </cell>
          <cell r="CU281">
            <v>0</v>
          </cell>
          <cell r="CX281">
            <v>0</v>
          </cell>
          <cell r="CY281">
            <v>0</v>
          </cell>
          <cell r="DA281">
            <v>0</v>
          </cell>
          <cell r="DB281">
            <v>0</v>
          </cell>
          <cell r="DC281">
            <v>0</v>
          </cell>
          <cell r="DF281">
            <v>0</v>
          </cell>
          <cell r="DG281">
            <v>0</v>
          </cell>
          <cell r="DH281">
            <v>0</v>
          </cell>
          <cell r="DI281">
            <v>0</v>
          </cell>
          <cell r="DJ281">
            <v>157580</v>
          </cell>
          <cell r="DK281">
            <v>0</v>
          </cell>
          <cell r="DL281">
            <v>6888</v>
          </cell>
          <cell r="DM281">
            <v>0</v>
          </cell>
          <cell r="DN281">
            <v>0</v>
          </cell>
          <cell r="DO281">
            <v>0</v>
          </cell>
          <cell r="DP281">
            <v>728757</v>
          </cell>
          <cell r="DQ281">
            <v>893225</v>
          </cell>
          <cell r="DR281">
            <v>0</v>
          </cell>
          <cell r="DT281">
            <v>0</v>
          </cell>
          <cell r="DU281">
            <v>1300</v>
          </cell>
          <cell r="DV281">
            <v>30</v>
          </cell>
          <cell r="DW281">
            <v>1330</v>
          </cell>
          <cell r="EA281">
            <v>0</v>
          </cell>
          <cell r="EB281">
            <v>0</v>
          </cell>
          <cell r="EC281">
            <v>0</v>
          </cell>
          <cell r="ED281">
            <v>1792999</v>
          </cell>
          <cell r="EE281">
            <v>0</v>
          </cell>
          <cell r="EF281">
            <v>60</v>
          </cell>
          <cell r="EG281">
            <v>29883.316666666666</v>
          </cell>
          <cell r="EH281" t="str">
            <v>No Variation Applied</v>
          </cell>
          <cell r="EI281">
            <v>21000</v>
          </cell>
          <cell r="EJ281">
            <v>0</v>
          </cell>
          <cell r="EK281">
            <v>0</v>
          </cell>
          <cell r="EL281">
            <v>0</v>
          </cell>
        </row>
        <row r="282">
          <cell r="C282" t="str">
            <v>The Ridge</v>
          </cell>
          <cell r="D282">
            <v>7008</v>
          </cell>
          <cell r="E282" t="str">
            <v>Converter</v>
          </cell>
          <cell r="F282">
            <v>41153</v>
          </cell>
          <cell r="G282">
            <v>0</v>
          </cell>
          <cell r="L282">
            <v>0</v>
          </cell>
          <cell r="M282">
            <v>0</v>
          </cell>
          <cell r="N282">
            <v>0</v>
          </cell>
          <cell r="S282">
            <v>0</v>
          </cell>
          <cell r="T282">
            <v>0</v>
          </cell>
          <cell r="BE282">
            <v>19</v>
          </cell>
          <cell r="BF282">
            <v>25</v>
          </cell>
          <cell r="BJ282">
            <v>602925</v>
          </cell>
          <cell r="BK282">
            <v>44</v>
          </cell>
          <cell r="BM282">
            <v>0</v>
          </cell>
          <cell r="BU282">
            <v>0</v>
          </cell>
          <cell r="BZ282">
            <v>61406</v>
          </cell>
          <cell r="CA282">
            <v>61406</v>
          </cell>
          <cell r="CB282">
            <v>0</v>
          </cell>
          <cell r="CE282">
            <v>0</v>
          </cell>
          <cell r="CH282">
            <v>0</v>
          </cell>
          <cell r="CI282">
            <v>0</v>
          </cell>
          <cell r="CJ282">
            <v>0</v>
          </cell>
          <cell r="CK282">
            <v>0</v>
          </cell>
          <cell r="CL282">
            <v>0</v>
          </cell>
          <cell r="CM282">
            <v>0</v>
          </cell>
          <cell r="CN282">
            <v>0</v>
          </cell>
          <cell r="CO282">
            <v>0</v>
          </cell>
          <cell r="CP282">
            <v>0</v>
          </cell>
          <cell r="CQ282">
            <v>0</v>
          </cell>
          <cell r="CR282">
            <v>0</v>
          </cell>
          <cell r="CS282">
            <v>0</v>
          </cell>
          <cell r="CU282">
            <v>0</v>
          </cell>
          <cell r="CX282">
            <v>0</v>
          </cell>
          <cell r="CY282">
            <v>0</v>
          </cell>
          <cell r="DA282">
            <v>0</v>
          </cell>
          <cell r="DB282">
            <v>0</v>
          </cell>
          <cell r="DC282">
            <v>0</v>
          </cell>
          <cell r="DF282">
            <v>0</v>
          </cell>
          <cell r="DG282">
            <v>0</v>
          </cell>
          <cell r="DH282">
            <v>0</v>
          </cell>
          <cell r="DI282">
            <v>0</v>
          </cell>
          <cell r="DJ282">
            <v>157580</v>
          </cell>
          <cell r="DK282">
            <v>0</v>
          </cell>
          <cell r="DL282">
            <v>13776</v>
          </cell>
          <cell r="DM282">
            <v>0</v>
          </cell>
          <cell r="DN282">
            <v>0</v>
          </cell>
          <cell r="DO282">
            <v>0</v>
          </cell>
          <cell r="DP282">
            <v>0</v>
          </cell>
          <cell r="DQ282">
            <v>171356</v>
          </cell>
          <cell r="DR282">
            <v>0</v>
          </cell>
          <cell r="DT282">
            <v>0</v>
          </cell>
          <cell r="DU282">
            <v>0</v>
          </cell>
          <cell r="DV282">
            <v>0</v>
          </cell>
          <cell r="DW282">
            <v>0</v>
          </cell>
          <cell r="EA282">
            <v>0</v>
          </cell>
          <cell r="EB282">
            <v>0</v>
          </cell>
          <cell r="EC282">
            <v>0</v>
          </cell>
          <cell r="ED282">
            <v>835687</v>
          </cell>
          <cell r="EE282">
            <v>0</v>
          </cell>
          <cell r="EF282">
            <v>44</v>
          </cell>
          <cell r="EG282">
            <v>18992.886363636364</v>
          </cell>
          <cell r="EH282" t="str">
            <v>No Variation Applied</v>
          </cell>
          <cell r="EI282">
            <v>24000</v>
          </cell>
          <cell r="EJ282">
            <v>0</v>
          </cell>
          <cell r="EK282">
            <v>0</v>
          </cell>
          <cell r="EL282">
            <v>0</v>
          </cell>
        </row>
        <row r="283">
          <cell r="C283" t="str">
            <v>Cam House School</v>
          </cell>
          <cell r="D283">
            <v>7011</v>
          </cell>
          <cell r="E283" t="str">
            <v>Converter</v>
          </cell>
          <cell r="F283">
            <v>41153</v>
          </cell>
          <cell r="G283">
            <v>0</v>
          </cell>
          <cell r="L283">
            <v>0</v>
          </cell>
          <cell r="M283">
            <v>0</v>
          </cell>
          <cell r="N283">
            <v>0</v>
          </cell>
          <cell r="S283">
            <v>0</v>
          </cell>
          <cell r="T283">
            <v>0</v>
          </cell>
          <cell r="BE283">
            <v>27</v>
          </cell>
          <cell r="BF283">
            <v>28</v>
          </cell>
          <cell r="BJ283">
            <v>742057</v>
          </cell>
          <cell r="BK283">
            <v>55</v>
          </cell>
          <cell r="BM283">
            <v>0</v>
          </cell>
          <cell r="BU283">
            <v>0</v>
          </cell>
          <cell r="BZ283">
            <v>76758</v>
          </cell>
          <cell r="CA283">
            <v>76758</v>
          </cell>
          <cell r="CB283">
            <v>0</v>
          </cell>
          <cell r="CE283">
            <v>0</v>
          </cell>
          <cell r="CH283">
            <v>0</v>
          </cell>
          <cell r="CI283">
            <v>0</v>
          </cell>
          <cell r="CJ283">
            <v>0</v>
          </cell>
          <cell r="CK283">
            <v>0</v>
          </cell>
          <cell r="CL283">
            <v>0</v>
          </cell>
          <cell r="CM283">
            <v>0</v>
          </cell>
          <cell r="CN283">
            <v>0</v>
          </cell>
          <cell r="CO283">
            <v>0</v>
          </cell>
          <cell r="CP283">
            <v>0</v>
          </cell>
          <cell r="CQ283">
            <v>0</v>
          </cell>
          <cell r="CR283">
            <v>0</v>
          </cell>
          <cell r="CS283">
            <v>0</v>
          </cell>
          <cell r="CU283">
            <v>0</v>
          </cell>
          <cell r="CX283">
            <v>0</v>
          </cell>
          <cell r="CY283">
            <v>0</v>
          </cell>
          <cell r="DA283">
            <v>0</v>
          </cell>
          <cell r="DB283">
            <v>0</v>
          </cell>
          <cell r="DC283">
            <v>0</v>
          </cell>
          <cell r="DF283">
            <v>0</v>
          </cell>
          <cell r="DG283">
            <v>0</v>
          </cell>
          <cell r="DH283">
            <v>0</v>
          </cell>
          <cell r="DI283">
            <v>0</v>
          </cell>
          <cell r="DJ283">
            <v>157580</v>
          </cell>
          <cell r="DK283">
            <v>0</v>
          </cell>
          <cell r="DL283">
            <v>4920</v>
          </cell>
          <cell r="DM283">
            <v>0</v>
          </cell>
          <cell r="DN283">
            <v>0</v>
          </cell>
          <cell r="DO283">
            <v>0</v>
          </cell>
          <cell r="DP283">
            <v>0</v>
          </cell>
          <cell r="DQ283">
            <v>162500</v>
          </cell>
          <cell r="DR283">
            <v>0</v>
          </cell>
          <cell r="DT283">
            <v>0</v>
          </cell>
          <cell r="DU283">
            <v>0</v>
          </cell>
          <cell r="DV283">
            <v>0</v>
          </cell>
          <cell r="DW283">
            <v>0</v>
          </cell>
          <cell r="EA283">
            <v>0</v>
          </cell>
          <cell r="EB283">
            <v>0</v>
          </cell>
          <cell r="EC283">
            <v>0</v>
          </cell>
          <cell r="ED283">
            <v>981315</v>
          </cell>
          <cell r="EE283">
            <v>0</v>
          </cell>
          <cell r="EF283">
            <v>55</v>
          </cell>
          <cell r="EG283">
            <v>17842.090909090908</v>
          </cell>
          <cell r="EH283" t="str">
            <v>No Variation Applied</v>
          </cell>
          <cell r="EI283">
            <v>18000</v>
          </cell>
          <cell r="EJ283">
            <v>0</v>
          </cell>
          <cell r="EK283">
            <v>0</v>
          </cell>
          <cell r="EL283">
            <v>0</v>
          </cell>
        </row>
        <row r="284">
          <cell r="C284" t="str">
            <v>Sandford School</v>
          </cell>
          <cell r="D284">
            <v>7013</v>
          </cell>
          <cell r="E284" t="str">
            <v>Converter</v>
          </cell>
          <cell r="F284">
            <v>41153</v>
          </cell>
          <cell r="G284">
            <v>0</v>
          </cell>
          <cell r="L284">
            <v>0</v>
          </cell>
          <cell r="M284">
            <v>0</v>
          </cell>
          <cell r="N284">
            <v>0</v>
          </cell>
          <cell r="S284">
            <v>0</v>
          </cell>
          <cell r="T284">
            <v>0</v>
          </cell>
          <cell r="BE284">
            <v>30</v>
          </cell>
          <cell r="BF284">
            <v>40</v>
          </cell>
          <cell r="BJ284">
            <v>960010</v>
          </cell>
          <cell r="BK284">
            <v>70</v>
          </cell>
          <cell r="BM284">
            <v>0</v>
          </cell>
          <cell r="BU284">
            <v>0</v>
          </cell>
          <cell r="BZ284">
            <v>97692</v>
          </cell>
          <cell r="CA284">
            <v>97692</v>
          </cell>
          <cell r="CB284">
            <v>0</v>
          </cell>
          <cell r="CE284">
            <v>0</v>
          </cell>
          <cell r="CH284">
            <v>0</v>
          </cell>
          <cell r="CI284">
            <v>0</v>
          </cell>
          <cell r="CJ284">
            <v>0</v>
          </cell>
          <cell r="CK284">
            <v>0</v>
          </cell>
          <cell r="CL284">
            <v>0</v>
          </cell>
          <cell r="CM284">
            <v>0</v>
          </cell>
          <cell r="CN284">
            <v>0</v>
          </cell>
          <cell r="CO284">
            <v>0</v>
          </cell>
          <cell r="CP284">
            <v>0</v>
          </cell>
          <cell r="CQ284">
            <v>0</v>
          </cell>
          <cell r="CR284">
            <v>0</v>
          </cell>
          <cell r="CS284">
            <v>0</v>
          </cell>
          <cell r="CU284">
            <v>0</v>
          </cell>
          <cell r="CX284">
            <v>0</v>
          </cell>
          <cell r="CY284">
            <v>0</v>
          </cell>
          <cell r="DA284">
            <v>0</v>
          </cell>
          <cell r="DB284">
            <v>0</v>
          </cell>
          <cell r="DC284">
            <v>0</v>
          </cell>
          <cell r="DF284">
            <v>0</v>
          </cell>
          <cell r="DG284">
            <v>0</v>
          </cell>
          <cell r="DH284">
            <v>0</v>
          </cell>
          <cell r="DI284">
            <v>0</v>
          </cell>
          <cell r="DJ284">
            <v>157580</v>
          </cell>
          <cell r="DK284">
            <v>0</v>
          </cell>
          <cell r="DL284">
            <v>11316</v>
          </cell>
          <cell r="DM284">
            <v>0</v>
          </cell>
          <cell r="DN284">
            <v>0</v>
          </cell>
          <cell r="DO284">
            <v>0</v>
          </cell>
          <cell r="DP284">
            <v>0</v>
          </cell>
          <cell r="DQ284">
            <v>168896</v>
          </cell>
          <cell r="DR284">
            <v>0</v>
          </cell>
          <cell r="DT284">
            <v>0</v>
          </cell>
          <cell r="DU284">
            <v>0</v>
          </cell>
          <cell r="DV284">
            <v>0</v>
          </cell>
          <cell r="DW284">
            <v>0</v>
          </cell>
          <cell r="EA284">
            <v>0</v>
          </cell>
          <cell r="EB284">
            <v>0</v>
          </cell>
          <cell r="EC284">
            <v>0</v>
          </cell>
          <cell r="ED284">
            <v>1226598</v>
          </cell>
          <cell r="EE284">
            <v>0</v>
          </cell>
          <cell r="EF284">
            <v>70</v>
          </cell>
          <cell r="EG284">
            <v>17522.82857142857</v>
          </cell>
          <cell r="EH284" t="str">
            <v>No Variation Applied</v>
          </cell>
          <cell r="EI284">
            <v>22800</v>
          </cell>
          <cell r="EJ284">
            <v>0</v>
          </cell>
          <cell r="EK284">
            <v>0</v>
          </cell>
          <cell r="EL284">
            <v>0</v>
          </cell>
        </row>
        <row r="285">
          <cell r="C285" t="str">
            <v>Bettridge School</v>
          </cell>
          <cell r="D285">
            <v>7015</v>
          </cell>
          <cell r="E285" t="str">
            <v>Converter</v>
          </cell>
          <cell r="F285">
            <v>41275</v>
          </cell>
          <cell r="G285">
            <v>0</v>
          </cell>
          <cell r="L285">
            <v>0</v>
          </cell>
          <cell r="M285">
            <v>0</v>
          </cell>
          <cell r="N285">
            <v>0</v>
          </cell>
          <cell r="S285">
            <v>0</v>
          </cell>
          <cell r="T285">
            <v>0</v>
          </cell>
          <cell r="BE285">
            <v>42</v>
          </cell>
          <cell r="BF285">
            <v>76</v>
          </cell>
          <cell r="BJ285">
            <v>1648894</v>
          </cell>
          <cell r="BK285">
            <v>118</v>
          </cell>
          <cell r="BM285">
            <v>0</v>
          </cell>
          <cell r="BU285">
            <v>0</v>
          </cell>
          <cell r="BZ285">
            <v>164681</v>
          </cell>
          <cell r="CA285">
            <v>164681</v>
          </cell>
          <cell r="CB285">
            <v>0</v>
          </cell>
          <cell r="CE285">
            <v>0</v>
          </cell>
          <cell r="CH285">
            <v>0</v>
          </cell>
          <cell r="CI285">
            <v>0</v>
          </cell>
          <cell r="CJ285">
            <v>0</v>
          </cell>
          <cell r="CK285">
            <v>0</v>
          </cell>
          <cell r="CL285">
            <v>0</v>
          </cell>
          <cell r="CM285">
            <v>0</v>
          </cell>
          <cell r="CN285">
            <v>0</v>
          </cell>
          <cell r="CO285">
            <v>0</v>
          </cell>
          <cell r="CP285">
            <v>0</v>
          </cell>
          <cell r="CQ285">
            <v>0</v>
          </cell>
          <cell r="CR285">
            <v>0</v>
          </cell>
          <cell r="CS285">
            <v>0</v>
          </cell>
          <cell r="CU285">
            <v>0</v>
          </cell>
          <cell r="CX285">
            <v>0</v>
          </cell>
          <cell r="CY285">
            <v>0</v>
          </cell>
          <cell r="DA285">
            <v>0</v>
          </cell>
          <cell r="DB285">
            <v>0</v>
          </cell>
          <cell r="DC285">
            <v>0</v>
          </cell>
          <cell r="DF285">
            <v>0</v>
          </cell>
          <cell r="DG285">
            <v>0</v>
          </cell>
          <cell r="DH285">
            <v>0</v>
          </cell>
          <cell r="DI285">
            <v>0</v>
          </cell>
          <cell r="DJ285">
            <v>178725</v>
          </cell>
          <cell r="DK285">
            <v>0</v>
          </cell>
          <cell r="DL285">
            <v>10332</v>
          </cell>
          <cell r="DM285">
            <v>0</v>
          </cell>
          <cell r="DN285">
            <v>0</v>
          </cell>
          <cell r="DO285">
            <v>19490</v>
          </cell>
          <cell r="DP285">
            <v>0</v>
          </cell>
          <cell r="DQ285">
            <v>208547</v>
          </cell>
          <cell r="DR285">
            <v>0</v>
          </cell>
          <cell r="DT285">
            <v>0</v>
          </cell>
          <cell r="DU285">
            <v>0</v>
          </cell>
          <cell r="DV285">
            <v>0</v>
          </cell>
          <cell r="DW285">
            <v>0</v>
          </cell>
          <cell r="EA285">
            <v>0</v>
          </cell>
          <cell r="EB285">
            <v>200735</v>
          </cell>
          <cell r="EC285">
            <v>0</v>
          </cell>
          <cell r="ED285">
            <v>2222857</v>
          </cell>
          <cell r="EE285">
            <v>9</v>
          </cell>
          <cell r="EF285">
            <v>127</v>
          </cell>
          <cell r="EG285">
            <v>17502.811023622045</v>
          </cell>
          <cell r="EH285" t="str">
            <v>No Variation Applied</v>
          </cell>
          <cell r="EI285">
            <v>25800</v>
          </cell>
          <cell r="EJ285">
            <v>0</v>
          </cell>
          <cell r="EK285">
            <v>0</v>
          </cell>
          <cell r="EL285">
            <v>0</v>
          </cell>
        </row>
        <row r="286">
          <cell r="C286" t="str">
            <v>The Shrubberies School</v>
          </cell>
          <cell r="D286">
            <v>7017</v>
          </cell>
          <cell r="F286" t="str">
            <v/>
          </cell>
          <cell r="G286">
            <v>0</v>
          </cell>
          <cell r="L286">
            <v>0</v>
          </cell>
          <cell r="M286">
            <v>0</v>
          </cell>
          <cell r="N286">
            <v>0</v>
          </cell>
          <cell r="S286">
            <v>0</v>
          </cell>
          <cell r="T286">
            <v>0</v>
          </cell>
          <cell r="BE286">
            <v>59</v>
          </cell>
          <cell r="BF286">
            <v>33</v>
          </cell>
          <cell r="BJ286">
            <v>1191877</v>
          </cell>
          <cell r="BK286">
            <v>92</v>
          </cell>
          <cell r="BM286">
            <v>0</v>
          </cell>
          <cell r="BU286">
            <v>0</v>
          </cell>
          <cell r="BZ286">
            <v>128395</v>
          </cell>
          <cell r="CA286">
            <v>128395</v>
          </cell>
          <cell r="CB286">
            <v>0</v>
          </cell>
          <cell r="CE286">
            <v>0</v>
          </cell>
          <cell r="CH286">
            <v>0</v>
          </cell>
          <cell r="CI286">
            <v>0</v>
          </cell>
          <cell r="CJ286">
            <v>0</v>
          </cell>
          <cell r="CK286">
            <v>0</v>
          </cell>
          <cell r="CL286">
            <v>0</v>
          </cell>
          <cell r="CM286">
            <v>0</v>
          </cell>
          <cell r="CN286">
            <v>0</v>
          </cell>
          <cell r="CO286">
            <v>0</v>
          </cell>
          <cell r="CP286">
            <v>0</v>
          </cell>
          <cell r="CQ286">
            <v>0</v>
          </cell>
          <cell r="CR286">
            <v>0</v>
          </cell>
          <cell r="CS286">
            <v>0</v>
          </cell>
          <cell r="CU286">
            <v>0</v>
          </cell>
          <cell r="CX286">
            <v>0</v>
          </cell>
          <cell r="CY286">
            <v>0</v>
          </cell>
          <cell r="DA286">
            <v>0</v>
          </cell>
          <cell r="DB286">
            <v>0</v>
          </cell>
          <cell r="DC286">
            <v>0</v>
          </cell>
          <cell r="DF286">
            <v>0</v>
          </cell>
          <cell r="DG286">
            <v>0</v>
          </cell>
          <cell r="DH286">
            <v>0</v>
          </cell>
          <cell r="DI286">
            <v>0</v>
          </cell>
          <cell r="DJ286">
            <v>157580</v>
          </cell>
          <cell r="DK286">
            <v>0</v>
          </cell>
          <cell r="DL286">
            <v>7872</v>
          </cell>
          <cell r="DM286">
            <v>0</v>
          </cell>
          <cell r="DN286">
            <v>0</v>
          </cell>
          <cell r="DO286">
            <v>13165</v>
          </cell>
          <cell r="DP286">
            <v>0</v>
          </cell>
          <cell r="DQ286">
            <v>178617</v>
          </cell>
          <cell r="DR286">
            <v>0</v>
          </cell>
          <cell r="DT286">
            <v>0</v>
          </cell>
          <cell r="DU286">
            <v>0</v>
          </cell>
          <cell r="DV286">
            <v>0</v>
          </cell>
          <cell r="DW286">
            <v>0</v>
          </cell>
          <cell r="EA286">
            <v>0</v>
          </cell>
          <cell r="EB286">
            <v>159643</v>
          </cell>
          <cell r="EC286">
            <v>0</v>
          </cell>
          <cell r="ED286">
            <v>1658532</v>
          </cell>
          <cell r="EE286">
            <v>11</v>
          </cell>
          <cell r="EF286">
            <v>103</v>
          </cell>
          <cell r="EG286">
            <v>16102.252427184467</v>
          </cell>
          <cell r="EH286" t="str">
            <v>No Variation Applied</v>
          </cell>
          <cell r="EI286">
            <v>16800</v>
          </cell>
          <cell r="EJ286">
            <v>0</v>
          </cell>
          <cell r="EK286">
            <v>0</v>
          </cell>
          <cell r="EL286">
            <v>0</v>
          </cell>
        </row>
        <row r="287">
          <cell r="C287" t="str">
            <v>Paternoster School</v>
          </cell>
          <cell r="D287">
            <v>7018</v>
          </cell>
          <cell r="F287" t="str">
            <v/>
          </cell>
          <cell r="G287">
            <v>0</v>
          </cell>
          <cell r="L287">
            <v>0</v>
          </cell>
          <cell r="M287">
            <v>0</v>
          </cell>
          <cell r="N287">
            <v>0</v>
          </cell>
          <cell r="S287">
            <v>0</v>
          </cell>
          <cell r="T287">
            <v>0</v>
          </cell>
          <cell r="BE287">
            <v>20</v>
          </cell>
          <cell r="BF287">
            <v>27</v>
          </cell>
          <cell r="BJ287">
            <v>645088</v>
          </cell>
          <cell r="BK287">
            <v>47</v>
          </cell>
          <cell r="BM287">
            <v>0</v>
          </cell>
          <cell r="BU287">
            <v>0</v>
          </cell>
          <cell r="BZ287">
            <v>65593</v>
          </cell>
          <cell r="CA287">
            <v>65593</v>
          </cell>
          <cell r="CB287">
            <v>0</v>
          </cell>
          <cell r="CE287">
            <v>0</v>
          </cell>
          <cell r="CH287">
            <v>0</v>
          </cell>
          <cell r="CI287">
            <v>0</v>
          </cell>
          <cell r="CJ287">
            <v>0</v>
          </cell>
          <cell r="CK287">
            <v>0</v>
          </cell>
          <cell r="CL287">
            <v>0</v>
          </cell>
          <cell r="CM287">
            <v>0</v>
          </cell>
          <cell r="CN287">
            <v>0</v>
          </cell>
          <cell r="CO287">
            <v>0</v>
          </cell>
          <cell r="CP287">
            <v>0</v>
          </cell>
          <cell r="CQ287">
            <v>0</v>
          </cell>
          <cell r="CR287">
            <v>0</v>
          </cell>
          <cell r="CS287">
            <v>0</v>
          </cell>
          <cell r="CU287">
            <v>0</v>
          </cell>
          <cell r="CX287">
            <v>0</v>
          </cell>
          <cell r="CY287">
            <v>0</v>
          </cell>
          <cell r="DA287">
            <v>0</v>
          </cell>
          <cell r="DB287">
            <v>0</v>
          </cell>
          <cell r="DC287">
            <v>0</v>
          </cell>
          <cell r="DF287">
            <v>0</v>
          </cell>
          <cell r="DG287">
            <v>0</v>
          </cell>
          <cell r="DH287">
            <v>0</v>
          </cell>
          <cell r="DI287">
            <v>0</v>
          </cell>
          <cell r="DJ287">
            <v>136974</v>
          </cell>
          <cell r="DK287">
            <v>0</v>
          </cell>
          <cell r="DL287">
            <v>3444</v>
          </cell>
          <cell r="DM287">
            <v>0</v>
          </cell>
          <cell r="DN287">
            <v>0</v>
          </cell>
          <cell r="DO287">
            <v>11149</v>
          </cell>
          <cell r="DP287">
            <v>0</v>
          </cell>
          <cell r="DQ287">
            <v>151567</v>
          </cell>
          <cell r="DR287">
            <v>0</v>
          </cell>
          <cell r="DT287">
            <v>0</v>
          </cell>
          <cell r="DU287">
            <v>1300</v>
          </cell>
          <cell r="DV287">
            <v>24</v>
          </cell>
          <cell r="DW287">
            <v>1324</v>
          </cell>
          <cell r="EA287">
            <v>0</v>
          </cell>
          <cell r="EB287">
            <v>67391</v>
          </cell>
          <cell r="EC287">
            <v>0</v>
          </cell>
          <cell r="ED287">
            <v>930963</v>
          </cell>
          <cell r="EE287">
            <v>0</v>
          </cell>
          <cell r="EF287">
            <v>47</v>
          </cell>
          <cell r="EG287">
            <v>19807.723404255321</v>
          </cell>
          <cell r="EH287" t="str">
            <v>No Variation Applied</v>
          </cell>
          <cell r="EI287">
            <v>6250</v>
          </cell>
          <cell r="EJ287">
            <v>0</v>
          </cell>
          <cell r="EK287">
            <v>0</v>
          </cell>
          <cell r="EL287">
            <v>0</v>
          </cell>
        </row>
        <row r="288">
          <cell r="C288" t="str">
            <v>Alderman Knight School</v>
          </cell>
          <cell r="D288">
            <v>7019</v>
          </cell>
          <cell r="F288" t="str">
            <v/>
          </cell>
          <cell r="G288">
            <v>0</v>
          </cell>
          <cell r="L288">
            <v>0</v>
          </cell>
          <cell r="M288">
            <v>0</v>
          </cell>
          <cell r="N288">
            <v>0</v>
          </cell>
          <cell r="S288">
            <v>0</v>
          </cell>
          <cell r="T288">
            <v>0</v>
          </cell>
          <cell r="BE288">
            <v>54</v>
          </cell>
          <cell r="BF288">
            <v>36</v>
          </cell>
          <cell r="BJ288">
            <v>1179234</v>
          </cell>
          <cell r="BK288">
            <v>90</v>
          </cell>
          <cell r="BM288">
            <v>0</v>
          </cell>
          <cell r="BU288">
            <v>0</v>
          </cell>
          <cell r="BZ288">
            <v>125604</v>
          </cell>
          <cell r="CA288">
            <v>125604</v>
          </cell>
          <cell r="CB288">
            <v>0</v>
          </cell>
          <cell r="CE288">
            <v>0</v>
          </cell>
          <cell r="CH288">
            <v>0</v>
          </cell>
          <cell r="CI288">
            <v>0</v>
          </cell>
          <cell r="CJ288">
            <v>0</v>
          </cell>
          <cell r="CK288">
            <v>0</v>
          </cell>
          <cell r="CL288">
            <v>0</v>
          </cell>
          <cell r="CM288">
            <v>0</v>
          </cell>
          <cell r="CN288">
            <v>0</v>
          </cell>
          <cell r="CO288">
            <v>0</v>
          </cell>
          <cell r="CP288">
            <v>0</v>
          </cell>
          <cell r="CQ288">
            <v>0</v>
          </cell>
          <cell r="CR288">
            <v>0</v>
          </cell>
          <cell r="CS288">
            <v>0</v>
          </cell>
          <cell r="CU288">
            <v>0</v>
          </cell>
          <cell r="CX288">
            <v>0</v>
          </cell>
          <cell r="CY288">
            <v>0</v>
          </cell>
          <cell r="DA288">
            <v>0</v>
          </cell>
          <cell r="DB288">
            <v>0</v>
          </cell>
          <cell r="DC288">
            <v>0</v>
          </cell>
          <cell r="DF288">
            <v>0</v>
          </cell>
          <cell r="DG288">
            <v>0</v>
          </cell>
          <cell r="DH288">
            <v>0</v>
          </cell>
          <cell r="DI288">
            <v>0</v>
          </cell>
          <cell r="DJ288">
            <v>157580</v>
          </cell>
          <cell r="DK288">
            <v>0</v>
          </cell>
          <cell r="DL288">
            <v>7380</v>
          </cell>
          <cell r="DM288">
            <v>0</v>
          </cell>
          <cell r="DN288">
            <v>0</v>
          </cell>
          <cell r="DO288">
            <v>0</v>
          </cell>
          <cell r="DP288">
            <v>0</v>
          </cell>
          <cell r="DQ288">
            <v>164960</v>
          </cell>
          <cell r="DR288">
            <v>0</v>
          </cell>
          <cell r="DT288">
            <v>0</v>
          </cell>
          <cell r="DU288">
            <v>0</v>
          </cell>
          <cell r="DV288">
            <v>0</v>
          </cell>
          <cell r="DW288">
            <v>0</v>
          </cell>
          <cell r="EA288">
            <v>0</v>
          </cell>
          <cell r="EB288">
            <v>0</v>
          </cell>
          <cell r="EC288">
            <v>0</v>
          </cell>
          <cell r="ED288">
            <v>1469798</v>
          </cell>
          <cell r="EE288">
            <v>0</v>
          </cell>
          <cell r="EF288">
            <v>90</v>
          </cell>
          <cell r="EG288">
            <v>16331.088888888889</v>
          </cell>
          <cell r="EH288" t="str">
            <v>No Variation Applied</v>
          </cell>
          <cell r="EI288">
            <v>18000</v>
          </cell>
          <cell r="EJ288">
            <v>0</v>
          </cell>
          <cell r="EK288">
            <v>0</v>
          </cell>
          <cell r="EL288">
            <v>0</v>
          </cell>
        </row>
        <row r="289">
          <cell r="C289" t="str">
            <v>Battledown Centre for Children and Families</v>
          </cell>
          <cell r="D289">
            <v>7022</v>
          </cell>
          <cell r="F289" t="str">
            <v/>
          </cell>
          <cell r="G289">
            <v>0</v>
          </cell>
          <cell r="L289">
            <v>0</v>
          </cell>
          <cell r="M289">
            <v>0</v>
          </cell>
          <cell r="N289">
            <v>0</v>
          </cell>
          <cell r="S289">
            <v>0</v>
          </cell>
          <cell r="T289">
            <v>0</v>
          </cell>
          <cell r="BE289">
            <v>21</v>
          </cell>
          <cell r="BF289">
            <v>19</v>
          </cell>
          <cell r="BJ289">
            <v>534811</v>
          </cell>
          <cell r="BK289">
            <v>40</v>
          </cell>
          <cell r="BM289">
            <v>0</v>
          </cell>
          <cell r="BU289">
            <v>0</v>
          </cell>
          <cell r="BZ289">
            <v>55824</v>
          </cell>
          <cell r="CA289">
            <v>55824</v>
          </cell>
          <cell r="CB289">
            <v>0</v>
          </cell>
          <cell r="CE289">
            <v>0</v>
          </cell>
          <cell r="CH289">
            <v>0</v>
          </cell>
          <cell r="CI289">
            <v>0</v>
          </cell>
          <cell r="CJ289">
            <v>0</v>
          </cell>
          <cell r="CK289">
            <v>0</v>
          </cell>
          <cell r="CL289">
            <v>0</v>
          </cell>
          <cell r="CM289">
            <v>0</v>
          </cell>
          <cell r="CN289">
            <v>0</v>
          </cell>
          <cell r="CO289">
            <v>0</v>
          </cell>
          <cell r="CP289">
            <v>0</v>
          </cell>
          <cell r="CQ289">
            <v>0</v>
          </cell>
          <cell r="CR289">
            <v>0</v>
          </cell>
          <cell r="CS289">
            <v>0</v>
          </cell>
          <cell r="CU289">
            <v>0</v>
          </cell>
          <cell r="CX289">
            <v>0</v>
          </cell>
          <cell r="CY289">
            <v>0</v>
          </cell>
          <cell r="DA289">
            <v>0</v>
          </cell>
          <cell r="DB289">
            <v>0</v>
          </cell>
          <cell r="DC289">
            <v>0</v>
          </cell>
          <cell r="DF289">
            <v>0</v>
          </cell>
          <cell r="DG289">
            <v>0</v>
          </cell>
          <cell r="DH289">
            <v>0</v>
          </cell>
          <cell r="DI289">
            <v>0</v>
          </cell>
          <cell r="DJ289">
            <v>136974</v>
          </cell>
          <cell r="DK289">
            <v>0</v>
          </cell>
          <cell r="DL289">
            <v>1476</v>
          </cell>
          <cell r="DM289">
            <v>0</v>
          </cell>
          <cell r="DN289">
            <v>0</v>
          </cell>
          <cell r="DO289">
            <v>0</v>
          </cell>
          <cell r="DP289">
            <v>0</v>
          </cell>
          <cell r="DQ289">
            <v>138450</v>
          </cell>
          <cell r="DR289">
            <v>0</v>
          </cell>
          <cell r="DT289">
            <v>0</v>
          </cell>
          <cell r="DU289">
            <v>0</v>
          </cell>
          <cell r="DV289">
            <v>0</v>
          </cell>
          <cell r="DW289">
            <v>0</v>
          </cell>
          <cell r="EA289">
            <v>0</v>
          </cell>
          <cell r="EB289">
            <v>0</v>
          </cell>
          <cell r="EC289">
            <v>0</v>
          </cell>
          <cell r="ED289">
            <v>729085</v>
          </cell>
          <cell r="EE289">
            <v>0</v>
          </cell>
          <cell r="EF289">
            <v>40</v>
          </cell>
          <cell r="EG289">
            <v>18227.125</v>
          </cell>
          <cell r="EH289" t="str">
            <v>No Variation Applied</v>
          </cell>
          <cell r="EI289">
            <v>1800</v>
          </cell>
          <cell r="EJ289">
            <v>0</v>
          </cell>
          <cell r="EK289">
            <v>0</v>
          </cell>
          <cell r="EL289">
            <v>0</v>
          </cell>
        </row>
        <row r="290">
          <cell r="C290" t="str">
            <v>Belmont School</v>
          </cell>
          <cell r="D290">
            <v>7023</v>
          </cell>
          <cell r="F290" t="str">
            <v/>
          </cell>
          <cell r="G290">
            <v>0</v>
          </cell>
          <cell r="L290">
            <v>0</v>
          </cell>
          <cell r="M290">
            <v>0</v>
          </cell>
          <cell r="N290">
            <v>0</v>
          </cell>
          <cell r="S290">
            <v>0</v>
          </cell>
          <cell r="T290">
            <v>0</v>
          </cell>
          <cell r="BE290">
            <v>50</v>
          </cell>
          <cell r="BF290">
            <v>28</v>
          </cell>
          <cell r="BJ290">
            <v>1010582</v>
          </cell>
          <cell r="BK290">
            <v>78</v>
          </cell>
          <cell r="BM290">
            <v>0</v>
          </cell>
          <cell r="BU290">
            <v>0</v>
          </cell>
          <cell r="BZ290">
            <v>108857</v>
          </cell>
          <cell r="CA290">
            <v>108857</v>
          </cell>
          <cell r="CB290">
            <v>0</v>
          </cell>
          <cell r="CE290">
            <v>0</v>
          </cell>
          <cell r="CH290">
            <v>0</v>
          </cell>
          <cell r="CI290">
            <v>0</v>
          </cell>
          <cell r="CJ290">
            <v>0</v>
          </cell>
          <cell r="CK290">
            <v>0</v>
          </cell>
          <cell r="CL290">
            <v>0</v>
          </cell>
          <cell r="CM290">
            <v>0</v>
          </cell>
          <cell r="CN290">
            <v>0</v>
          </cell>
          <cell r="CO290">
            <v>0</v>
          </cell>
          <cell r="CP290">
            <v>0</v>
          </cell>
          <cell r="CQ290">
            <v>0</v>
          </cell>
          <cell r="CR290">
            <v>0</v>
          </cell>
          <cell r="CS290">
            <v>0</v>
          </cell>
          <cell r="CU290">
            <v>0</v>
          </cell>
          <cell r="CX290">
            <v>0</v>
          </cell>
          <cell r="CY290">
            <v>0</v>
          </cell>
          <cell r="DA290">
            <v>0</v>
          </cell>
          <cell r="DB290">
            <v>0</v>
          </cell>
          <cell r="DC290">
            <v>0</v>
          </cell>
          <cell r="DF290">
            <v>0</v>
          </cell>
          <cell r="DG290">
            <v>0</v>
          </cell>
          <cell r="DH290">
            <v>0</v>
          </cell>
          <cell r="DI290">
            <v>0</v>
          </cell>
          <cell r="DJ290">
            <v>157580</v>
          </cell>
          <cell r="DK290">
            <v>0</v>
          </cell>
          <cell r="DL290">
            <v>13284</v>
          </cell>
          <cell r="DM290">
            <v>0</v>
          </cell>
          <cell r="DN290">
            <v>0</v>
          </cell>
          <cell r="DO290">
            <v>0</v>
          </cell>
          <cell r="DP290">
            <v>0</v>
          </cell>
          <cell r="DQ290">
            <v>170864</v>
          </cell>
          <cell r="DR290">
            <v>0</v>
          </cell>
          <cell r="DT290">
            <v>0</v>
          </cell>
          <cell r="DU290">
            <v>0</v>
          </cell>
          <cell r="DV290">
            <v>0</v>
          </cell>
          <cell r="DW290">
            <v>0</v>
          </cell>
          <cell r="EA290">
            <v>0</v>
          </cell>
          <cell r="EB290">
            <v>78126</v>
          </cell>
          <cell r="EC290">
            <v>0</v>
          </cell>
          <cell r="ED290">
            <v>1368429</v>
          </cell>
          <cell r="EE290">
            <v>0</v>
          </cell>
          <cell r="EF290">
            <v>78</v>
          </cell>
          <cell r="EG290">
            <v>17543.961538461539</v>
          </cell>
          <cell r="EH290" t="str">
            <v>No Variation Applied</v>
          </cell>
          <cell r="EI290">
            <v>22800</v>
          </cell>
          <cell r="EJ290">
            <v>0</v>
          </cell>
          <cell r="EK290">
            <v>0</v>
          </cell>
          <cell r="EL290">
            <v>0</v>
          </cell>
        </row>
        <row r="291">
          <cell r="C291" t="str">
            <v>The Milestone School</v>
          </cell>
          <cell r="D291">
            <v>7024</v>
          </cell>
          <cell r="F291" t="str">
            <v/>
          </cell>
          <cell r="G291">
            <v>0</v>
          </cell>
          <cell r="L291">
            <v>0</v>
          </cell>
          <cell r="M291">
            <v>0</v>
          </cell>
          <cell r="N291">
            <v>0</v>
          </cell>
          <cell r="S291">
            <v>0</v>
          </cell>
          <cell r="T291">
            <v>0</v>
          </cell>
          <cell r="BE291">
            <v>117</v>
          </cell>
          <cell r="BF291">
            <v>167</v>
          </cell>
          <cell r="BJ291">
            <v>3911723</v>
          </cell>
          <cell r="BK291">
            <v>284</v>
          </cell>
          <cell r="BM291">
            <v>0</v>
          </cell>
          <cell r="BU291">
            <v>0</v>
          </cell>
          <cell r="BZ291">
            <v>396350</v>
          </cell>
          <cell r="CA291">
            <v>396350</v>
          </cell>
          <cell r="CB291">
            <v>0</v>
          </cell>
          <cell r="CE291">
            <v>0</v>
          </cell>
          <cell r="CH291">
            <v>0</v>
          </cell>
          <cell r="CI291">
            <v>0</v>
          </cell>
          <cell r="CJ291">
            <v>0</v>
          </cell>
          <cell r="CK291">
            <v>0</v>
          </cell>
          <cell r="CL291">
            <v>0</v>
          </cell>
          <cell r="CM291">
            <v>0</v>
          </cell>
          <cell r="CN291">
            <v>0</v>
          </cell>
          <cell r="CO291">
            <v>0</v>
          </cell>
          <cell r="CP291">
            <v>0</v>
          </cell>
          <cell r="CQ291">
            <v>0</v>
          </cell>
          <cell r="CR291">
            <v>0</v>
          </cell>
          <cell r="CS291">
            <v>0</v>
          </cell>
          <cell r="CU291">
            <v>0</v>
          </cell>
          <cell r="CX291">
            <v>0</v>
          </cell>
          <cell r="CY291">
            <v>0</v>
          </cell>
          <cell r="DA291">
            <v>0</v>
          </cell>
          <cell r="DB291">
            <v>0</v>
          </cell>
          <cell r="DC291">
            <v>0</v>
          </cell>
          <cell r="DF291">
            <v>0</v>
          </cell>
          <cell r="DG291">
            <v>0</v>
          </cell>
          <cell r="DH291">
            <v>0</v>
          </cell>
          <cell r="DI291">
            <v>0</v>
          </cell>
          <cell r="DJ291">
            <v>313512</v>
          </cell>
          <cell r="DK291">
            <v>0</v>
          </cell>
          <cell r="DL291">
            <v>34932</v>
          </cell>
          <cell r="DM291">
            <v>0</v>
          </cell>
          <cell r="DN291">
            <v>0</v>
          </cell>
          <cell r="DO291">
            <v>19490</v>
          </cell>
          <cell r="DP291">
            <v>0</v>
          </cell>
          <cell r="DQ291">
            <v>367934</v>
          </cell>
          <cell r="DR291">
            <v>0</v>
          </cell>
          <cell r="DT291">
            <v>0</v>
          </cell>
          <cell r="DU291">
            <v>1300</v>
          </cell>
          <cell r="DV291">
            <v>142</v>
          </cell>
          <cell r="DW291">
            <v>1442</v>
          </cell>
          <cell r="EA291">
            <v>0</v>
          </cell>
          <cell r="EB291">
            <v>0</v>
          </cell>
          <cell r="EC291">
            <v>0</v>
          </cell>
          <cell r="ED291">
            <v>4677449</v>
          </cell>
          <cell r="EE291">
            <v>1</v>
          </cell>
          <cell r="EF291">
            <v>285</v>
          </cell>
          <cell r="EG291">
            <v>16412.101754385963</v>
          </cell>
          <cell r="EH291" t="str">
            <v>No Variation Applied</v>
          </cell>
          <cell r="EI291">
            <v>60900</v>
          </cell>
          <cell r="EJ291">
            <v>0</v>
          </cell>
          <cell r="EK291">
            <v>0</v>
          </cell>
          <cell r="EL291">
            <v>0</v>
          </cell>
        </row>
        <row r="292">
          <cell r="C292" t="str">
            <v>Heart of the Forest Community Special School</v>
          </cell>
          <cell r="D292">
            <v>7025</v>
          </cell>
          <cell r="F292" t="str">
            <v/>
          </cell>
          <cell r="G292">
            <v>0</v>
          </cell>
          <cell r="L292">
            <v>0</v>
          </cell>
          <cell r="M292">
            <v>0</v>
          </cell>
          <cell r="N292">
            <v>0</v>
          </cell>
          <cell r="S292">
            <v>0</v>
          </cell>
          <cell r="T292">
            <v>0</v>
          </cell>
          <cell r="BE292">
            <v>34</v>
          </cell>
          <cell r="BF292">
            <v>56</v>
          </cell>
          <cell r="BJ292">
            <v>1250614</v>
          </cell>
          <cell r="BK292">
            <v>90</v>
          </cell>
          <cell r="BM292">
            <v>0</v>
          </cell>
          <cell r="BU292">
            <v>0</v>
          </cell>
          <cell r="BZ292">
            <v>125604</v>
          </cell>
          <cell r="CA292">
            <v>125604</v>
          </cell>
          <cell r="CB292">
            <v>0</v>
          </cell>
          <cell r="CE292">
            <v>0</v>
          </cell>
          <cell r="CH292">
            <v>0</v>
          </cell>
          <cell r="CI292">
            <v>0</v>
          </cell>
          <cell r="CJ292">
            <v>0</v>
          </cell>
          <cell r="CK292">
            <v>0</v>
          </cell>
          <cell r="CL292">
            <v>0</v>
          </cell>
          <cell r="CM292">
            <v>0</v>
          </cell>
          <cell r="CN292">
            <v>0</v>
          </cell>
          <cell r="CO292">
            <v>0</v>
          </cell>
          <cell r="CP292">
            <v>0</v>
          </cell>
          <cell r="CQ292">
            <v>0</v>
          </cell>
          <cell r="CR292">
            <v>0</v>
          </cell>
          <cell r="CS292">
            <v>0</v>
          </cell>
          <cell r="CU292">
            <v>0</v>
          </cell>
          <cell r="CX292">
            <v>0</v>
          </cell>
          <cell r="CY292">
            <v>0</v>
          </cell>
          <cell r="DA292">
            <v>0</v>
          </cell>
          <cell r="DB292">
            <v>0</v>
          </cell>
          <cell r="DC292">
            <v>0</v>
          </cell>
          <cell r="DF292">
            <v>0</v>
          </cell>
          <cell r="DG292">
            <v>0</v>
          </cell>
          <cell r="DH292">
            <v>0</v>
          </cell>
          <cell r="DI292">
            <v>0</v>
          </cell>
          <cell r="DJ292">
            <v>157580</v>
          </cell>
          <cell r="DK292">
            <v>0</v>
          </cell>
          <cell r="DL292">
            <v>7872</v>
          </cell>
          <cell r="DM292">
            <v>0</v>
          </cell>
          <cell r="DN292">
            <v>0</v>
          </cell>
          <cell r="DO292">
            <v>1930</v>
          </cell>
          <cell r="DP292">
            <v>0</v>
          </cell>
          <cell r="DQ292">
            <v>167382</v>
          </cell>
          <cell r="DR292">
            <v>0</v>
          </cell>
          <cell r="DT292">
            <v>0</v>
          </cell>
          <cell r="DU292">
            <v>0</v>
          </cell>
          <cell r="DV292">
            <v>0</v>
          </cell>
          <cell r="DW292">
            <v>0</v>
          </cell>
          <cell r="EA292">
            <v>0</v>
          </cell>
          <cell r="EB292">
            <v>115169</v>
          </cell>
          <cell r="EC292">
            <v>0</v>
          </cell>
          <cell r="ED292">
            <v>1658769</v>
          </cell>
          <cell r="EE292">
            <v>21</v>
          </cell>
          <cell r="EF292">
            <v>111</v>
          </cell>
          <cell r="EG292">
            <v>14943.864864864865</v>
          </cell>
          <cell r="EH292" t="str">
            <v>No Variation Applied</v>
          </cell>
          <cell r="EI292">
            <v>13200</v>
          </cell>
          <cell r="EJ292">
            <v>0</v>
          </cell>
          <cell r="EK292">
            <v>0</v>
          </cell>
          <cell r="EL292">
            <v>0</v>
          </cell>
        </row>
        <row r="294">
          <cell r="B294" t="str">
            <v>Total/average Special Schools</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BE294">
            <v>501</v>
          </cell>
          <cell r="BF294">
            <v>567</v>
          </cell>
          <cell r="BG294">
            <v>0</v>
          </cell>
          <cell r="BH294">
            <v>0</v>
          </cell>
          <cell r="BI294">
            <v>0</v>
          </cell>
          <cell r="BJ294">
            <v>14492523</v>
          </cell>
          <cell r="BK294">
            <v>1068</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cell r="BZ294">
            <v>1490500</v>
          </cell>
          <cell r="CA294">
            <v>1490500</v>
          </cell>
          <cell r="CB294">
            <v>0</v>
          </cell>
          <cell r="CC294">
            <v>0</v>
          </cell>
          <cell r="CD294">
            <v>0</v>
          </cell>
          <cell r="CE294">
            <v>0</v>
          </cell>
          <cell r="CF294">
            <v>0</v>
          </cell>
          <cell r="CG294">
            <v>0</v>
          </cell>
          <cell r="CH294">
            <v>0</v>
          </cell>
          <cell r="CI294">
            <v>0</v>
          </cell>
          <cell r="CJ294">
            <v>0</v>
          </cell>
          <cell r="CK294">
            <v>0</v>
          </cell>
          <cell r="CL294">
            <v>0</v>
          </cell>
          <cell r="CM294">
            <v>0</v>
          </cell>
          <cell r="CN294">
            <v>0</v>
          </cell>
          <cell r="CO294">
            <v>0</v>
          </cell>
          <cell r="CP294">
            <v>0</v>
          </cell>
          <cell r="CQ294">
            <v>0</v>
          </cell>
          <cell r="CR294">
            <v>0</v>
          </cell>
          <cell r="CS294">
            <v>0</v>
          </cell>
          <cell r="CT294">
            <v>0</v>
          </cell>
          <cell r="CU294">
            <v>0</v>
          </cell>
          <cell r="CV294">
            <v>0</v>
          </cell>
          <cell r="CW294">
            <v>0</v>
          </cell>
          <cell r="CX294">
            <v>0</v>
          </cell>
          <cell r="CY294">
            <v>0</v>
          </cell>
          <cell r="CZ294">
            <v>0</v>
          </cell>
          <cell r="DA294">
            <v>0</v>
          </cell>
          <cell r="DB294">
            <v>0</v>
          </cell>
          <cell r="DC294">
            <v>0</v>
          </cell>
          <cell r="DD294">
            <v>0</v>
          </cell>
          <cell r="DE294">
            <v>0</v>
          </cell>
          <cell r="DF294">
            <v>0</v>
          </cell>
          <cell r="DG294">
            <v>0</v>
          </cell>
          <cell r="DH294">
            <v>0</v>
          </cell>
          <cell r="DI294">
            <v>0</v>
          </cell>
          <cell r="DJ294">
            <v>2026825</v>
          </cell>
          <cell r="DK294">
            <v>0</v>
          </cell>
          <cell r="DL294">
            <v>123492</v>
          </cell>
          <cell r="DM294">
            <v>0</v>
          </cell>
          <cell r="DN294">
            <v>0</v>
          </cell>
          <cell r="DO294">
            <v>65224</v>
          </cell>
          <cell r="DP294">
            <v>728757</v>
          </cell>
          <cell r="DQ294">
            <v>2944298</v>
          </cell>
          <cell r="DR294">
            <v>0</v>
          </cell>
          <cell r="DS294">
            <v>0</v>
          </cell>
          <cell r="DT294">
            <v>0</v>
          </cell>
          <cell r="DU294">
            <v>3900</v>
          </cell>
          <cell r="DV294">
            <v>196</v>
          </cell>
          <cell r="DW294">
            <v>4096</v>
          </cell>
          <cell r="DX294">
            <v>0</v>
          </cell>
          <cell r="DY294">
            <v>0</v>
          </cell>
          <cell r="DZ294">
            <v>0</v>
          </cell>
          <cell r="EA294">
            <v>0</v>
          </cell>
          <cell r="EB294">
            <v>621064</v>
          </cell>
          <cell r="EC294">
            <v>0</v>
          </cell>
          <cell r="ED294">
            <v>19552481</v>
          </cell>
          <cell r="EE294">
            <v>42</v>
          </cell>
          <cell r="EF294">
            <v>1110</v>
          </cell>
          <cell r="EG294">
            <v>17614.847747747746</v>
          </cell>
          <cell r="EI294">
            <v>251350</v>
          </cell>
          <cell r="EJ294">
            <v>0</v>
          </cell>
          <cell r="EK294">
            <v>0</v>
          </cell>
          <cell r="EL294">
            <v>0</v>
          </cell>
        </row>
        <row r="296">
          <cell r="B296" t="str">
            <v>Total All Schools</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5695</v>
          </cell>
          <cell r="Y296">
            <v>5524</v>
          </cell>
          <cell r="Z296">
            <v>5437</v>
          </cell>
          <cell r="AA296">
            <v>5442</v>
          </cell>
          <cell r="AB296">
            <v>5488</v>
          </cell>
          <cell r="AC296">
            <v>5174</v>
          </cell>
          <cell r="AD296">
            <v>5395</v>
          </cell>
          <cell r="AE296">
            <v>0</v>
          </cell>
          <cell r="AF296">
            <v>0</v>
          </cell>
          <cell r="AG296">
            <v>0</v>
          </cell>
          <cell r="AH296">
            <v>0</v>
          </cell>
          <cell r="AI296">
            <v>0</v>
          </cell>
          <cell r="AJ296">
            <v>0</v>
          </cell>
          <cell r="AK296">
            <v>106373550</v>
          </cell>
          <cell r="AL296">
            <v>38155</v>
          </cell>
          <cell r="AM296">
            <v>0</v>
          </cell>
          <cell r="AN296">
            <v>0</v>
          </cell>
          <cell r="AO296">
            <v>0</v>
          </cell>
          <cell r="AP296">
            <v>0</v>
          </cell>
          <cell r="AQ296">
            <v>0</v>
          </cell>
          <cell r="AR296">
            <v>0</v>
          </cell>
          <cell r="AS296">
            <v>0</v>
          </cell>
          <cell r="AT296">
            <v>0</v>
          </cell>
          <cell r="AU296">
            <v>0</v>
          </cell>
          <cell r="AV296">
            <v>0</v>
          </cell>
          <cell r="AW296">
            <v>1556</v>
          </cell>
          <cell r="AX296">
            <v>1645</v>
          </cell>
          <cell r="AY296">
            <v>1646</v>
          </cell>
          <cell r="AZ296">
            <v>1739</v>
          </cell>
          <cell r="BA296">
            <v>1639</v>
          </cell>
          <cell r="BB296">
            <v>0</v>
          </cell>
          <cell r="BC296">
            <v>29436311</v>
          </cell>
          <cell r="BD296">
            <v>8225</v>
          </cell>
          <cell r="BE296">
            <v>501</v>
          </cell>
          <cell r="BF296">
            <v>567</v>
          </cell>
          <cell r="BG296">
            <v>0</v>
          </cell>
          <cell r="BH296">
            <v>0</v>
          </cell>
          <cell r="BI296">
            <v>0</v>
          </cell>
          <cell r="BJ296">
            <v>14492523</v>
          </cell>
          <cell r="BK296">
            <v>1068</v>
          </cell>
          <cell r="BM296">
            <v>0</v>
          </cell>
          <cell r="BN296">
            <v>0</v>
          </cell>
          <cell r="BO296">
            <v>0</v>
          </cell>
          <cell r="BP296">
            <v>0</v>
          </cell>
          <cell r="BQ296">
            <v>0</v>
          </cell>
          <cell r="BR296">
            <v>0</v>
          </cell>
          <cell r="BS296">
            <v>0</v>
          </cell>
          <cell r="BT296">
            <v>0</v>
          </cell>
          <cell r="BU296">
            <v>0</v>
          </cell>
          <cell r="BV296">
            <v>0</v>
          </cell>
          <cell r="BW296">
            <v>0</v>
          </cell>
          <cell r="BX296">
            <v>0</v>
          </cell>
          <cell r="BY296">
            <v>0</v>
          </cell>
          <cell r="BZ296">
            <v>1490500</v>
          </cell>
          <cell r="CA296">
            <v>1490500</v>
          </cell>
          <cell r="CB296">
            <v>3536684</v>
          </cell>
          <cell r="CC296">
            <v>0</v>
          </cell>
          <cell r="CD296">
            <v>0</v>
          </cell>
          <cell r="CE296">
            <v>3536684</v>
          </cell>
          <cell r="CF296">
            <v>0</v>
          </cell>
          <cell r="CG296">
            <v>0</v>
          </cell>
          <cell r="CH296">
            <v>0</v>
          </cell>
          <cell r="CI296">
            <v>570328</v>
          </cell>
          <cell r="CJ296">
            <v>556138</v>
          </cell>
          <cell r="CK296">
            <v>3993721</v>
          </cell>
          <cell r="CL296">
            <v>1462</v>
          </cell>
          <cell r="CM296">
            <v>8356176</v>
          </cell>
          <cell r="CN296">
            <v>1148880</v>
          </cell>
          <cell r="CO296">
            <v>693600</v>
          </cell>
          <cell r="CP296">
            <v>252480</v>
          </cell>
          <cell r="CQ296">
            <v>4077753</v>
          </cell>
          <cell r="CR296">
            <v>19650538</v>
          </cell>
          <cell r="CS296">
            <v>660708</v>
          </cell>
          <cell r="CT296">
            <v>0</v>
          </cell>
          <cell r="CU296">
            <v>660708</v>
          </cell>
          <cell r="CV296">
            <v>0</v>
          </cell>
          <cell r="CW296">
            <v>0</v>
          </cell>
          <cell r="CX296">
            <v>0</v>
          </cell>
          <cell r="CY296">
            <v>3341713</v>
          </cell>
          <cell r="CZ296">
            <v>0</v>
          </cell>
          <cell r="DA296">
            <v>3341713</v>
          </cell>
          <cell r="DB296">
            <v>5962082</v>
          </cell>
          <cell r="DC296">
            <v>1929864</v>
          </cell>
          <cell r="DD296">
            <v>0</v>
          </cell>
          <cell r="DE296">
            <v>0</v>
          </cell>
          <cell r="DF296">
            <v>7891946</v>
          </cell>
          <cell r="DG296">
            <v>127938</v>
          </cell>
          <cell r="DH296">
            <v>18072</v>
          </cell>
          <cell r="DI296">
            <v>146010</v>
          </cell>
          <cell r="DJ296">
            <v>9782583</v>
          </cell>
          <cell r="DK296">
            <v>14112</v>
          </cell>
          <cell r="DL296">
            <v>2597268</v>
          </cell>
          <cell r="DM296">
            <v>2024753</v>
          </cell>
          <cell r="DN296">
            <v>52962</v>
          </cell>
          <cell r="DO296">
            <v>65224</v>
          </cell>
          <cell r="DP296">
            <v>728757</v>
          </cell>
          <cell r="DQ296">
            <v>15265659</v>
          </cell>
          <cell r="DR296">
            <v>188573</v>
          </cell>
          <cell r="DS296">
            <v>0</v>
          </cell>
          <cell r="DT296">
            <v>188573</v>
          </cell>
          <cell r="DU296">
            <v>76700</v>
          </cell>
          <cell r="DV296">
            <v>10399</v>
          </cell>
          <cell r="DW296">
            <v>87099</v>
          </cell>
          <cell r="DX296">
            <v>0</v>
          </cell>
          <cell r="DY296">
            <v>0</v>
          </cell>
          <cell r="DZ296">
            <v>0</v>
          </cell>
          <cell r="EA296">
            <v>0</v>
          </cell>
          <cell r="EB296">
            <v>2456502</v>
          </cell>
          <cell r="EC296">
            <v>0</v>
          </cell>
          <cell r="ED296">
            <v>205018316</v>
          </cell>
          <cell r="EE296">
            <v>785</v>
          </cell>
          <cell r="EF296">
            <v>48233</v>
          </cell>
          <cell r="EG296">
            <v>4250.581883772521</v>
          </cell>
          <cell r="EI296">
            <v>5803550</v>
          </cell>
          <cell r="EJ296">
            <v>0</v>
          </cell>
          <cell r="EK296">
            <v>0</v>
          </cell>
          <cell r="EL296">
            <v>19650538</v>
          </cell>
        </row>
        <row r="299">
          <cell r="B299" t="str">
            <v>Memorandum items</v>
          </cell>
        </row>
        <row r="301">
          <cell r="B301" t="str">
            <v>Academy Funding for SEN pupils that would normally be delegated</v>
          </cell>
          <cell r="CU301">
            <v>3137350</v>
          </cell>
        </row>
        <row r="303">
          <cell r="B303" t="str">
            <v>Pupil premium allocated to schools</v>
          </cell>
          <cell r="EI303">
            <v>5803550</v>
          </cell>
        </row>
        <row r="305">
          <cell r="B305" t="str">
            <v>Unallocated pupil premium </v>
          </cell>
          <cell r="EI305">
            <v>0</v>
          </cell>
        </row>
        <row r="307">
          <cell r="B307" t="str">
            <v>Total pupil premium</v>
          </cell>
          <cell r="EI307">
            <v>5803550</v>
          </cell>
        </row>
        <row r="309">
          <cell r="B309" t="str">
            <v>Unallocated Threshold and performance pay</v>
          </cell>
          <cell r="EJ309">
            <v>0</v>
          </cell>
        </row>
        <row r="311">
          <cell r="B311" t="str">
            <v>Total Threshold and performance pay</v>
          </cell>
          <cell r="EJ311">
            <v>0</v>
          </cell>
        </row>
        <row r="313">
          <cell r="B313" t="str">
            <v>Unallocated funding to support schools in financial difficulties</v>
          </cell>
          <cell r="EK313">
            <v>0</v>
          </cell>
        </row>
        <row r="315">
          <cell r="B315" t="str">
            <v>Total funding for schools in financial difficulties</v>
          </cell>
          <cell r="EK315">
            <v>0</v>
          </cell>
        </row>
        <row r="326">
          <cell r="A326" t="str">
            <v>TABLE  Notes</v>
          </cell>
        </row>
        <row r="327">
          <cell r="A327" t="str">
            <v>Note that the information you provide in this section will be taken into account when returned to DfE</v>
          </cell>
        </row>
      </sheetData>
      <sheetData sheetId="3" refreshError="1"/>
      <sheetData sheetId="4"/>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d Fund (2)"/>
      <sheetName val="Std Fund"/>
      <sheetName val="PriSchNos"/>
      <sheetName val="SecSchNameNo"/>
      <sheetName val="Sheet3"/>
      <sheetName val="LEAs"/>
    </sheetNames>
    <sheetDataSet>
      <sheetData sheetId="0" refreshError="1"/>
      <sheetData sheetId="1" refreshError="1"/>
      <sheetData sheetId="2" refreshError="1">
        <row r="2">
          <cell r="B2">
            <v>2000</v>
          </cell>
          <cell r="C2">
            <v>956</v>
          </cell>
          <cell r="D2" t="str">
            <v>Widden Primary School and Family Centre</v>
          </cell>
          <cell r="H2">
            <v>526</v>
          </cell>
          <cell r="I2">
            <v>3099</v>
          </cell>
          <cell r="J2" t="str">
            <v>Oak Hill Church of England Primary School</v>
          </cell>
        </row>
        <row r="3">
          <cell r="B3">
            <v>2002</v>
          </cell>
          <cell r="C3">
            <v>952</v>
          </cell>
          <cell r="D3" t="str">
            <v>Tredworth Junior School</v>
          </cell>
          <cell r="H3">
            <v>529</v>
          </cell>
          <cell r="I3">
            <v>2172</v>
          </cell>
          <cell r="J3" t="str">
            <v>Abbeymead Primary School</v>
          </cell>
        </row>
        <row r="4">
          <cell r="B4">
            <v>2004</v>
          </cell>
          <cell r="C4">
            <v>940</v>
          </cell>
          <cell r="D4" t="str">
            <v>Linden Primary School</v>
          </cell>
          <cell r="H4">
            <v>530</v>
          </cell>
          <cell r="I4">
            <v>3334</v>
          </cell>
          <cell r="J4" t="str">
            <v>Amberley Parochial School</v>
          </cell>
          <cell r="K4">
            <v>1</v>
          </cell>
        </row>
        <row r="5">
          <cell r="B5">
            <v>2005</v>
          </cell>
          <cell r="C5">
            <v>935</v>
          </cell>
          <cell r="D5" t="str">
            <v>Hatherley Infant School</v>
          </cell>
          <cell r="H5">
            <v>531</v>
          </cell>
          <cell r="I5">
            <v>3308</v>
          </cell>
          <cell r="J5" t="str">
            <v>Ampney Crucis Church of England Primary School</v>
          </cell>
          <cell r="K5">
            <v>1</v>
          </cell>
        </row>
        <row r="6">
          <cell r="B6">
            <v>2007</v>
          </cell>
          <cell r="C6">
            <v>922</v>
          </cell>
          <cell r="D6" t="str">
            <v>Calton Junior School</v>
          </cell>
          <cell r="H6">
            <v>532</v>
          </cell>
          <cell r="I6">
            <v>5205</v>
          </cell>
          <cell r="J6" t="str">
            <v>Andoversford Primary School</v>
          </cell>
          <cell r="L6">
            <v>1</v>
          </cell>
        </row>
        <row r="7">
          <cell r="B7">
            <v>2008</v>
          </cell>
          <cell r="C7">
            <v>921</v>
          </cell>
          <cell r="D7" t="str">
            <v>Calton Infant School</v>
          </cell>
          <cell r="H7">
            <v>534</v>
          </cell>
          <cell r="I7">
            <v>2040</v>
          </cell>
          <cell r="J7" t="str">
            <v>Ashchurch Primary School</v>
          </cell>
        </row>
        <row r="8">
          <cell r="B8">
            <v>2013</v>
          </cell>
          <cell r="C8">
            <v>928</v>
          </cell>
          <cell r="D8" t="str">
            <v>Elmbridge Junior School</v>
          </cell>
          <cell r="H8">
            <v>535</v>
          </cell>
          <cell r="I8">
            <v>3086</v>
          </cell>
          <cell r="J8" t="str">
            <v>Ashleworth Church of England Primary School</v>
          </cell>
        </row>
        <row r="9">
          <cell r="B9">
            <v>2014</v>
          </cell>
          <cell r="C9">
            <v>927</v>
          </cell>
          <cell r="D9" t="str">
            <v>Elmbridge Infant School</v>
          </cell>
          <cell r="H9">
            <v>536</v>
          </cell>
          <cell r="I9">
            <v>3017</v>
          </cell>
          <cell r="J9" t="str">
            <v>Cold Aston Church of England Primary School</v>
          </cell>
        </row>
        <row r="10">
          <cell r="B10">
            <v>2018</v>
          </cell>
          <cell r="C10">
            <v>931</v>
          </cell>
          <cell r="D10" t="str">
            <v>Grange Infant School</v>
          </cell>
          <cell r="H10">
            <v>538</v>
          </cell>
          <cell r="I10">
            <v>2041</v>
          </cell>
          <cell r="J10" t="str">
            <v>Avening Primary School</v>
          </cell>
        </row>
        <row r="11">
          <cell r="B11">
            <v>2024</v>
          </cell>
          <cell r="C11">
            <v>943</v>
          </cell>
          <cell r="D11" t="str">
            <v>Moat Infant School</v>
          </cell>
          <cell r="H11">
            <v>539</v>
          </cell>
          <cell r="I11">
            <v>3018</v>
          </cell>
          <cell r="J11" t="str">
            <v>Aylburton Church of England Primary School</v>
          </cell>
        </row>
        <row r="12">
          <cell r="B12">
            <v>2025</v>
          </cell>
          <cell r="C12">
            <v>933</v>
          </cell>
          <cell r="D12" t="str">
            <v>Harewood Infant School</v>
          </cell>
          <cell r="H12">
            <v>543</v>
          </cell>
          <cell r="I12">
            <v>2126</v>
          </cell>
          <cell r="J12" t="str">
            <v>Offa's Mead Primary School</v>
          </cell>
        </row>
        <row r="13">
          <cell r="B13">
            <v>2026</v>
          </cell>
          <cell r="C13">
            <v>934</v>
          </cell>
          <cell r="D13" t="str">
            <v>Harewood Junior School</v>
          </cell>
          <cell r="F13">
            <v>1</v>
          </cell>
          <cell r="H13">
            <v>544</v>
          </cell>
          <cell r="I13">
            <v>3357</v>
          </cell>
          <cell r="J13" t="str">
            <v>The Rosary Catholic Primary School</v>
          </cell>
          <cell r="K13">
            <v>1</v>
          </cell>
        </row>
        <row r="14">
          <cell r="B14">
            <v>2027</v>
          </cell>
          <cell r="C14">
            <v>932</v>
          </cell>
          <cell r="D14" t="str">
            <v>Grange Junior School</v>
          </cell>
          <cell r="H14">
            <v>545</v>
          </cell>
          <cell r="I14">
            <v>2043</v>
          </cell>
          <cell r="J14" t="str">
            <v>Berkeley Primary School</v>
          </cell>
          <cell r="L14">
            <v>1</v>
          </cell>
        </row>
        <row r="15">
          <cell r="B15">
            <v>2028</v>
          </cell>
          <cell r="C15">
            <v>937</v>
          </cell>
          <cell r="D15" t="str">
            <v>Hillview Primary School</v>
          </cell>
          <cell r="H15">
            <v>546</v>
          </cell>
          <cell r="I15">
            <v>2103</v>
          </cell>
          <cell r="J15" t="str">
            <v>Berry Hill Primary School</v>
          </cell>
        </row>
        <row r="16">
          <cell r="B16">
            <v>2030</v>
          </cell>
          <cell r="C16">
            <v>926</v>
          </cell>
          <cell r="D16" t="str">
            <v>Dinglewell Junior School</v>
          </cell>
          <cell r="H16">
            <v>547</v>
          </cell>
          <cell r="I16">
            <v>2141</v>
          </cell>
          <cell r="J16" t="str">
            <v>Woodmancote School</v>
          </cell>
        </row>
        <row r="17">
          <cell r="B17">
            <v>2031</v>
          </cell>
          <cell r="C17">
            <v>942</v>
          </cell>
          <cell r="D17" t="str">
            <v>Longlevens Junior School</v>
          </cell>
          <cell r="F17">
            <v>1</v>
          </cell>
          <cell r="H17">
            <v>548</v>
          </cell>
          <cell r="I17">
            <v>3019</v>
          </cell>
          <cell r="J17" t="str">
            <v>Bibury Church of England Primary School</v>
          </cell>
        </row>
        <row r="18">
          <cell r="B18">
            <v>2032</v>
          </cell>
          <cell r="C18">
            <v>951</v>
          </cell>
          <cell r="D18" t="str">
            <v>Tredworth Infant School</v>
          </cell>
          <cell r="H18">
            <v>551</v>
          </cell>
          <cell r="I18">
            <v>2056</v>
          </cell>
          <cell r="J18" t="str">
            <v>Birdlip Primary School</v>
          </cell>
        </row>
        <row r="19">
          <cell r="B19">
            <v>2033</v>
          </cell>
          <cell r="C19">
            <v>941</v>
          </cell>
          <cell r="D19" t="str">
            <v>Longlevens Infant School</v>
          </cell>
          <cell r="H19">
            <v>552</v>
          </cell>
          <cell r="I19">
            <v>2135</v>
          </cell>
          <cell r="J19" t="str">
            <v>Bishops Cleeve Primary School</v>
          </cell>
          <cell r="L19">
            <v>1</v>
          </cell>
        </row>
        <row r="20">
          <cell r="B20">
            <v>2034</v>
          </cell>
          <cell r="C20">
            <v>925</v>
          </cell>
          <cell r="D20" t="str">
            <v>Dinglewell Infant School</v>
          </cell>
          <cell r="H20">
            <v>553</v>
          </cell>
          <cell r="I20">
            <v>3020</v>
          </cell>
          <cell r="J20" t="str">
            <v>Bisley Blue Coat Church of England Primary School</v>
          </cell>
        </row>
        <row r="21">
          <cell r="B21">
            <v>2040</v>
          </cell>
          <cell r="C21">
            <v>534</v>
          </cell>
          <cell r="D21" t="str">
            <v>Ashchurch Primary School</v>
          </cell>
          <cell r="H21">
            <v>554</v>
          </cell>
          <cell r="I21">
            <v>2171</v>
          </cell>
          <cell r="J21" t="str">
            <v>Beech Green Primary School</v>
          </cell>
          <cell r="L21">
            <v>1</v>
          </cell>
        </row>
        <row r="22">
          <cell r="B22">
            <v>2041</v>
          </cell>
          <cell r="C22">
            <v>538</v>
          </cell>
          <cell r="D22" t="str">
            <v>Avening Primary School</v>
          </cell>
          <cell r="H22">
            <v>555</v>
          </cell>
          <cell r="I22">
            <v>2061</v>
          </cell>
          <cell r="J22" t="str">
            <v>Forest View Primary School</v>
          </cell>
          <cell r="L22">
            <v>1</v>
          </cell>
        </row>
        <row r="23">
          <cell r="B23">
            <v>2042</v>
          </cell>
          <cell r="C23">
            <v>558</v>
          </cell>
          <cell r="D23" t="str">
            <v>Blakeney Primary School</v>
          </cell>
          <cell r="H23">
            <v>558</v>
          </cell>
          <cell r="I23">
            <v>2042</v>
          </cell>
          <cell r="J23" t="str">
            <v>Blakeney Primary School</v>
          </cell>
        </row>
        <row r="24">
          <cell r="B24">
            <v>2043</v>
          </cell>
          <cell r="C24">
            <v>545</v>
          </cell>
          <cell r="D24" t="str">
            <v>Berkeley Primary School</v>
          </cell>
          <cell r="F24">
            <v>1</v>
          </cell>
          <cell r="H24">
            <v>559</v>
          </cell>
          <cell r="I24">
            <v>2045</v>
          </cell>
          <cell r="J24" t="str">
            <v>Bledington School</v>
          </cell>
        </row>
        <row r="25">
          <cell r="B25">
            <v>2044</v>
          </cell>
          <cell r="C25">
            <v>633</v>
          </cell>
          <cell r="D25" t="str">
            <v>Eastcombe Primary School</v>
          </cell>
          <cell r="H25">
            <v>560</v>
          </cell>
          <cell r="I25">
            <v>3021</v>
          </cell>
          <cell r="J25" t="str">
            <v>Blockley Church of England Primary School</v>
          </cell>
        </row>
        <row r="26">
          <cell r="B26">
            <v>2045</v>
          </cell>
          <cell r="C26">
            <v>559</v>
          </cell>
          <cell r="D26" t="str">
            <v>Bledington School</v>
          </cell>
          <cell r="H26">
            <v>563</v>
          </cell>
          <cell r="I26">
            <v>2046</v>
          </cell>
          <cell r="J26" t="str">
            <v>Bourton-on-the-Water Primary School</v>
          </cell>
        </row>
        <row r="27">
          <cell r="B27">
            <v>2046</v>
          </cell>
          <cell r="C27">
            <v>563</v>
          </cell>
          <cell r="D27" t="str">
            <v>Bourton-on-the-Water Primary School</v>
          </cell>
          <cell r="H27">
            <v>564</v>
          </cell>
          <cell r="I27">
            <v>2047</v>
          </cell>
          <cell r="J27" t="str">
            <v>Leighterton Primary School</v>
          </cell>
        </row>
        <row r="28">
          <cell r="B28">
            <v>2047</v>
          </cell>
          <cell r="C28">
            <v>564</v>
          </cell>
          <cell r="D28" t="str">
            <v>Leighterton Primary School</v>
          </cell>
          <cell r="H28">
            <v>565</v>
          </cell>
          <cell r="I28">
            <v>3078</v>
          </cell>
          <cell r="J28" t="str">
            <v>Bream Church of England Primary School</v>
          </cell>
        </row>
        <row r="29">
          <cell r="B29">
            <v>2048</v>
          </cell>
          <cell r="C29">
            <v>572</v>
          </cell>
          <cell r="D29" t="str">
            <v>Brockworth Primary School</v>
          </cell>
          <cell r="H29">
            <v>567</v>
          </cell>
          <cell r="I29">
            <v>3335</v>
          </cell>
          <cell r="J29" t="str">
            <v>Brimscombe Church of England Primary School</v>
          </cell>
          <cell r="K29">
            <v>1</v>
          </cell>
        </row>
        <row r="30">
          <cell r="B30">
            <v>2050</v>
          </cell>
          <cell r="C30">
            <v>586</v>
          </cell>
          <cell r="D30" t="str">
            <v>Chalford Hill Primary School</v>
          </cell>
          <cell r="H30">
            <v>569</v>
          </cell>
          <cell r="I30">
            <v>2105</v>
          </cell>
          <cell r="J30" t="str">
            <v>Coalway Junior School</v>
          </cell>
        </row>
        <row r="31">
          <cell r="B31">
            <v>2051</v>
          </cell>
          <cell r="C31">
            <v>598</v>
          </cell>
          <cell r="D31" t="str">
            <v>Churcham Primary School</v>
          </cell>
          <cell r="H31">
            <v>572</v>
          </cell>
          <cell r="I31">
            <v>2048</v>
          </cell>
          <cell r="J31" t="str">
            <v>Brockworth Primary School</v>
          </cell>
        </row>
        <row r="32">
          <cell r="B32">
            <v>2052</v>
          </cell>
          <cell r="C32">
            <v>599</v>
          </cell>
          <cell r="D32" t="str">
            <v>Parton Manor Infant School</v>
          </cell>
          <cell r="H32">
            <v>574</v>
          </cell>
          <cell r="I32">
            <v>3311</v>
          </cell>
          <cell r="J32" t="str">
            <v>Bromesberrow St. Mary's Church of England Primary School</v>
          </cell>
          <cell r="K32">
            <v>1</v>
          </cell>
        </row>
        <row r="33">
          <cell r="B33">
            <v>2053</v>
          </cell>
          <cell r="C33">
            <v>612</v>
          </cell>
          <cell r="D33" t="str">
            <v>Churchdown Village Junior School</v>
          </cell>
          <cell r="F33">
            <v>1</v>
          </cell>
          <cell r="H33">
            <v>578</v>
          </cell>
          <cell r="I33">
            <v>3315</v>
          </cell>
          <cell r="J33" t="str">
            <v>Bussage Church of England Primary School</v>
          </cell>
          <cell r="K33">
            <v>1</v>
          </cell>
        </row>
        <row r="34">
          <cell r="B34">
            <v>2054</v>
          </cell>
          <cell r="C34">
            <v>601</v>
          </cell>
          <cell r="D34" t="str">
            <v>Cirencester Junior School</v>
          </cell>
          <cell r="H34">
            <v>579</v>
          </cell>
          <cell r="I34">
            <v>2132</v>
          </cell>
          <cell r="J34" t="str">
            <v>Castle Hill Primary School</v>
          </cell>
        </row>
        <row r="35">
          <cell r="B35">
            <v>2055</v>
          </cell>
          <cell r="C35">
            <v>602</v>
          </cell>
          <cell r="D35" t="str">
            <v>Cirencester Infant School</v>
          </cell>
          <cell r="H35">
            <v>580</v>
          </cell>
          <cell r="I35">
            <v>2143</v>
          </cell>
          <cell r="J35" t="str">
            <v>Cam Everlands Primary School</v>
          </cell>
        </row>
        <row r="36">
          <cell r="B36">
            <v>2056</v>
          </cell>
          <cell r="C36">
            <v>551</v>
          </cell>
          <cell r="D36" t="str">
            <v>Birdlip Primary School</v>
          </cell>
          <cell r="H36">
            <v>581</v>
          </cell>
          <cell r="I36">
            <v>3346</v>
          </cell>
          <cell r="J36" t="str">
            <v>St. Matthew's Church of England Primary School</v>
          </cell>
          <cell r="K36">
            <v>1</v>
          </cell>
          <cell r="L36">
            <v>1</v>
          </cell>
        </row>
        <row r="37">
          <cell r="B37">
            <v>2061</v>
          </cell>
          <cell r="C37">
            <v>555</v>
          </cell>
          <cell r="D37" t="str">
            <v>Forest View Primary School</v>
          </cell>
          <cell r="F37">
            <v>1</v>
          </cell>
          <cell r="H37">
            <v>582</v>
          </cell>
          <cell r="I37">
            <v>3313</v>
          </cell>
          <cell r="J37" t="str">
            <v>Cam Hopton Church of England Primary School</v>
          </cell>
          <cell r="K37">
            <v>1</v>
          </cell>
        </row>
        <row r="38">
          <cell r="B38">
            <v>2062</v>
          </cell>
          <cell r="C38">
            <v>628</v>
          </cell>
          <cell r="D38" t="str">
            <v>Drybrook School</v>
          </cell>
          <cell r="H38">
            <v>583</v>
          </cell>
          <cell r="I38">
            <v>2138</v>
          </cell>
          <cell r="J38" t="str">
            <v>Cam Woodfield Infant School</v>
          </cell>
        </row>
        <row r="39">
          <cell r="B39">
            <v>2064</v>
          </cell>
          <cell r="C39">
            <v>766</v>
          </cell>
          <cell r="D39" t="str">
            <v>Woodside Primary School</v>
          </cell>
          <cell r="H39">
            <v>584</v>
          </cell>
          <cell r="I39">
            <v>5212</v>
          </cell>
          <cell r="J39" t="str">
            <v>Cam Woodfield Junior School</v>
          </cell>
          <cell r="L39">
            <v>1</v>
          </cell>
        </row>
        <row r="40">
          <cell r="B40">
            <v>2065</v>
          </cell>
          <cell r="C40">
            <v>767</v>
          </cell>
          <cell r="D40" t="str">
            <v>St. White's School</v>
          </cell>
          <cell r="H40">
            <v>585</v>
          </cell>
          <cell r="I40">
            <v>2117</v>
          </cell>
          <cell r="J40" t="str">
            <v>Cashes Green Primary School</v>
          </cell>
        </row>
        <row r="41">
          <cell r="B41">
            <v>2066</v>
          </cell>
          <cell r="C41">
            <v>784</v>
          </cell>
          <cell r="D41" t="str">
            <v>Soudley School</v>
          </cell>
          <cell r="H41">
            <v>586</v>
          </cell>
          <cell r="I41">
            <v>2050</v>
          </cell>
          <cell r="J41" t="str">
            <v>Chalford Hill Primary School</v>
          </cell>
        </row>
        <row r="42">
          <cell r="B42">
            <v>2067</v>
          </cell>
          <cell r="C42">
            <v>793</v>
          </cell>
          <cell r="D42" t="str">
            <v>Steam Mills Primary School</v>
          </cell>
          <cell r="H42">
            <v>587</v>
          </cell>
          <cell r="I42">
            <v>3314</v>
          </cell>
          <cell r="J42" t="str">
            <v>Christ Church Church of England Primary School (Stroud)</v>
          </cell>
          <cell r="K42">
            <v>1</v>
          </cell>
        </row>
        <row r="43">
          <cell r="B43">
            <v>2068</v>
          </cell>
          <cell r="C43">
            <v>635</v>
          </cell>
          <cell r="D43" t="str">
            <v>Eastington Primary School</v>
          </cell>
          <cell r="H43">
            <v>589</v>
          </cell>
          <cell r="I43">
            <v>5206</v>
          </cell>
          <cell r="J43" t="str">
            <v>Charlton Kings Junior School</v>
          </cell>
          <cell r="L43">
            <v>1</v>
          </cell>
        </row>
        <row r="44">
          <cell r="B44">
            <v>2069</v>
          </cell>
          <cell r="C44">
            <v>655</v>
          </cell>
          <cell r="D44" t="str">
            <v>Gotherington Primary School</v>
          </cell>
          <cell r="H44">
            <v>590</v>
          </cell>
          <cell r="I44">
            <v>5207</v>
          </cell>
          <cell r="J44" t="str">
            <v>Charlton Kings Infant School</v>
          </cell>
          <cell r="L44">
            <v>1</v>
          </cell>
        </row>
        <row r="45">
          <cell r="B45">
            <v>2070</v>
          </cell>
          <cell r="C45">
            <v>657</v>
          </cell>
          <cell r="D45" t="str">
            <v>Great Rissington Primary School</v>
          </cell>
          <cell r="H45">
            <v>591</v>
          </cell>
          <cell r="I45">
            <v>3316</v>
          </cell>
          <cell r="J45" t="str">
            <v>Holy Apostles' Church of England Primary School</v>
          </cell>
          <cell r="K45">
            <v>1</v>
          </cell>
          <cell r="L45">
            <v>1</v>
          </cell>
        </row>
        <row r="46">
          <cell r="B46">
            <v>2072</v>
          </cell>
          <cell r="C46">
            <v>775</v>
          </cell>
          <cell r="D46" t="str">
            <v>Sharpness Primary School</v>
          </cell>
          <cell r="H46">
            <v>592</v>
          </cell>
          <cell r="I46">
            <v>3317</v>
          </cell>
          <cell r="J46" t="str">
            <v>St. Andrew's Church of England Primary School</v>
          </cell>
          <cell r="K46">
            <v>1</v>
          </cell>
        </row>
        <row r="47">
          <cell r="B47">
            <v>2073</v>
          </cell>
          <cell r="C47">
            <v>681</v>
          </cell>
          <cell r="D47" t="str">
            <v>Kemble Primary School</v>
          </cell>
          <cell r="H47">
            <v>593</v>
          </cell>
          <cell r="I47">
            <v>2142</v>
          </cell>
          <cell r="J47" t="str">
            <v>Glenfall Community Primary School</v>
          </cell>
          <cell r="L47">
            <v>1</v>
          </cell>
        </row>
        <row r="48">
          <cell r="B48">
            <v>2074</v>
          </cell>
          <cell r="C48">
            <v>684</v>
          </cell>
          <cell r="D48" t="str">
            <v>King's Stanley Infant School</v>
          </cell>
          <cell r="H48">
            <v>594</v>
          </cell>
          <cell r="I48">
            <v>3364</v>
          </cell>
          <cell r="J48" t="str">
            <v>St. James' and Ebrington Church of England Primary Schools</v>
          </cell>
          <cell r="K48">
            <v>1</v>
          </cell>
        </row>
        <row r="49">
          <cell r="B49">
            <v>2075</v>
          </cell>
          <cell r="C49">
            <v>691</v>
          </cell>
          <cell r="D49" t="str">
            <v>Kingswood Primary School</v>
          </cell>
          <cell r="H49">
            <v>596</v>
          </cell>
          <cell r="I49">
            <v>3354</v>
          </cell>
          <cell r="J49" t="str">
            <v>St. Catharine's Catholic Primary School</v>
          </cell>
          <cell r="K49">
            <v>1</v>
          </cell>
        </row>
        <row r="50">
          <cell r="B50">
            <v>2076</v>
          </cell>
          <cell r="C50">
            <v>701</v>
          </cell>
          <cell r="D50" t="str">
            <v>Hopes Hill Community Primary School</v>
          </cell>
          <cell r="H50">
            <v>598</v>
          </cell>
          <cell r="I50">
            <v>2051</v>
          </cell>
          <cell r="J50" t="str">
            <v>Churcham Primary School</v>
          </cell>
        </row>
        <row r="51">
          <cell r="B51">
            <v>2077</v>
          </cell>
          <cell r="C51">
            <v>709</v>
          </cell>
          <cell r="D51" t="str">
            <v>Lydbrook Primary School</v>
          </cell>
          <cell r="H51">
            <v>599</v>
          </cell>
          <cell r="I51">
            <v>2052</v>
          </cell>
          <cell r="J51" t="str">
            <v>Parton Manor Infant School</v>
          </cell>
        </row>
        <row r="52">
          <cell r="B52">
            <v>2078</v>
          </cell>
          <cell r="C52">
            <v>680</v>
          </cell>
          <cell r="D52" t="str">
            <v>Joys Green Primary School</v>
          </cell>
          <cell r="H52">
            <v>600</v>
          </cell>
          <cell r="I52">
            <v>2144</v>
          </cell>
          <cell r="J52" t="str">
            <v>Churchdown Village Infant School</v>
          </cell>
        </row>
        <row r="53">
          <cell r="B53">
            <v>2081</v>
          </cell>
          <cell r="C53">
            <v>717</v>
          </cell>
          <cell r="D53" t="str">
            <v>Mickleton Primary School</v>
          </cell>
          <cell r="H53">
            <v>601</v>
          </cell>
          <cell r="I53">
            <v>2054</v>
          </cell>
          <cell r="J53" t="str">
            <v>Cirencester Junior School</v>
          </cell>
        </row>
        <row r="54">
          <cell r="B54">
            <v>2084</v>
          </cell>
          <cell r="C54">
            <v>776</v>
          </cell>
          <cell r="D54" t="str">
            <v>Sheepscombe School</v>
          </cell>
          <cell r="H54">
            <v>602</v>
          </cell>
          <cell r="I54">
            <v>2055</v>
          </cell>
          <cell r="J54" t="str">
            <v>Cirencester Infant School</v>
          </cell>
        </row>
        <row r="55">
          <cell r="B55">
            <v>2085</v>
          </cell>
          <cell r="C55">
            <v>764</v>
          </cell>
          <cell r="D55" t="str">
            <v>Rodmarton School</v>
          </cell>
          <cell r="H55">
            <v>604</v>
          </cell>
          <cell r="I55">
            <v>3319</v>
          </cell>
          <cell r="J55" t="str">
            <v>Powell's Church of England Primary School</v>
          </cell>
          <cell r="K55">
            <v>1</v>
          </cell>
          <cell r="L55">
            <v>1</v>
          </cell>
        </row>
        <row r="56">
          <cell r="B56">
            <v>2086</v>
          </cell>
          <cell r="C56">
            <v>782</v>
          </cell>
          <cell r="D56" t="str">
            <v>Slimbridge Primary School</v>
          </cell>
          <cell r="H56">
            <v>605</v>
          </cell>
          <cell r="I56">
            <v>3053</v>
          </cell>
          <cell r="J56" t="str">
            <v>Clearwell Church of England Primary School</v>
          </cell>
        </row>
        <row r="57">
          <cell r="B57">
            <v>2087</v>
          </cell>
          <cell r="C57">
            <v>788</v>
          </cell>
          <cell r="D57" t="str">
            <v>Didbrook Primary School</v>
          </cell>
          <cell r="H57">
            <v>606</v>
          </cell>
          <cell r="I57">
            <v>3026</v>
          </cell>
          <cell r="J57" t="str">
            <v>Coaley Church of England Primary School</v>
          </cell>
        </row>
        <row r="58">
          <cell r="B58">
            <v>2089</v>
          </cell>
          <cell r="C58">
            <v>795</v>
          </cell>
          <cell r="D58" t="str">
            <v>Tredington Primary School</v>
          </cell>
          <cell r="H58">
            <v>609</v>
          </cell>
          <cell r="I58">
            <v>3027</v>
          </cell>
          <cell r="J58" t="str">
            <v>Coberley Church of England Primary School</v>
          </cell>
        </row>
        <row r="59">
          <cell r="B59">
            <v>2090</v>
          </cell>
          <cell r="C59">
            <v>797</v>
          </cell>
          <cell r="D59" t="str">
            <v>Park Junior School</v>
          </cell>
          <cell r="H59">
            <v>610</v>
          </cell>
          <cell r="I59">
            <v>2122</v>
          </cell>
          <cell r="J59" t="str">
            <v>Parton Manor Junior School</v>
          </cell>
        </row>
        <row r="60">
          <cell r="B60">
            <v>2091</v>
          </cell>
          <cell r="C60">
            <v>798</v>
          </cell>
          <cell r="D60" t="str">
            <v>Stow-on-the-Wold Primary School</v>
          </cell>
          <cell r="H60">
            <v>611</v>
          </cell>
          <cell r="I60">
            <v>3028</v>
          </cell>
          <cell r="J60" t="str">
            <v>St. John's Church of England Primary School (Coleford)</v>
          </cell>
        </row>
        <row r="61">
          <cell r="B61">
            <v>2094</v>
          </cell>
          <cell r="C61">
            <v>803</v>
          </cell>
          <cell r="D61" t="str">
            <v>Stroud Valley Community Primary School</v>
          </cell>
          <cell r="H61">
            <v>612</v>
          </cell>
          <cell r="I61">
            <v>2053</v>
          </cell>
          <cell r="J61" t="str">
            <v>Churchdown Village Junior School</v>
          </cell>
          <cell r="L61">
            <v>1</v>
          </cell>
        </row>
        <row r="62">
          <cell r="B62">
            <v>2096</v>
          </cell>
          <cell r="C62">
            <v>804</v>
          </cell>
          <cell r="D62" t="str">
            <v>Parliament Primary School</v>
          </cell>
          <cell r="H62">
            <v>613</v>
          </cell>
          <cell r="I62">
            <v>3358</v>
          </cell>
          <cell r="J62" t="str">
            <v>St. Mary's Catholic Primary School</v>
          </cell>
          <cell r="K62">
            <v>1</v>
          </cell>
        </row>
        <row r="63">
          <cell r="B63">
            <v>2097</v>
          </cell>
          <cell r="C63">
            <v>805</v>
          </cell>
          <cell r="D63" t="str">
            <v>Uplands Community Primary School</v>
          </cell>
          <cell r="H63">
            <v>614</v>
          </cell>
          <cell r="I63">
            <v>2139</v>
          </cell>
          <cell r="J63" t="str">
            <v>Chesterton Primary School</v>
          </cell>
          <cell r="L63">
            <v>1</v>
          </cell>
        </row>
        <row r="64">
          <cell r="B64">
            <v>2098</v>
          </cell>
          <cell r="C64">
            <v>818</v>
          </cell>
          <cell r="D64" t="str">
            <v>Thrupp School</v>
          </cell>
          <cell r="H64">
            <v>615</v>
          </cell>
          <cell r="I64">
            <v>3366</v>
          </cell>
          <cell r="J64" t="str">
            <v>Staunton and Corse Church of England Primary School</v>
          </cell>
          <cell r="K64">
            <v>1</v>
          </cell>
        </row>
        <row r="65">
          <cell r="B65">
            <v>2099</v>
          </cell>
          <cell r="C65">
            <v>819</v>
          </cell>
          <cell r="D65" t="str">
            <v>Tibberton Community Primary School</v>
          </cell>
          <cell r="H65">
            <v>616</v>
          </cell>
          <cell r="I65">
            <v>3322</v>
          </cell>
          <cell r="J65" t="str">
            <v>Cranham Church of England Primary School</v>
          </cell>
          <cell r="K65">
            <v>1</v>
          </cell>
        </row>
        <row r="66">
          <cell r="B66">
            <v>2100</v>
          </cell>
          <cell r="C66">
            <v>821</v>
          </cell>
          <cell r="D66" t="str">
            <v>Toddington Primary School</v>
          </cell>
          <cell r="H66">
            <v>619</v>
          </cell>
          <cell r="I66">
            <v>3030</v>
          </cell>
          <cell r="J66" t="str">
            <v>Deerhurst and Apperley Church of England Primary School</v>
          </cell>
        </row>
        <row r="67">
          <cell r="B67">
            <v>2101</v>
          </cell>
          <cell r="C67">
            <v>827</v>
          </cell>
          <cell r="D67" t="str">
            <v>Twyning School</v>
          </cell>
          <cell r="H67">
            <v>620</v>
          </cell>
          <cell r="I67">
            <v>2106</v>
          </cell>
          <cell r="J67" t="str">
            <v>Coalway Community Infant School</v>
          </cell>
        </row>
        <row r="68">
          <cell r="B68">
            <v>2102</v>
          </cell>
          <cell r="C68">
            <v>837</v>
          </cell>
          <cell r="D68" t="str">
            <v>Walmore Hill Primary School</v>
          </cell>
          <cell r="H68">
            <v>622</v>
          </cell>
          <cell r="I68">
            <v>3087</v>
          </cell>
          <cell r="J68" t="str">
            <v>Down Ampney Church of England Primary School</v>
          </cell>
        </row>
        <row r="69">
          <cell r="B69">
            <v>2103</v>
          </cell>
          <cell r="C69">
            <v>546</v>
          </cell>
          <cell r="D69" t="str">
            <v>Berry Hill Primary School</v>
          </cell>
          <cell r="H69">
            <v>628</v>
          </cell>
          <cell r="I69">
            <v>2062</v>
          </cell>
          <cell r="J69" t="str">
            <v>Drybrook School</v>
          </cell>
        </row>
        <row r="70">
          <cell r="B70">
            <v>2105</v>
          </cell>
          <cell r="C70">
            <v>569</v>
          </cell>
          <cell r="D70" t="str">
            <v>Coalway Junior School</v>
          </cell>
          <cell r="H70">
            <v>630</v>
          </cell>
          <cell r="I70">
            <v>3032</v>
          </cell>
          <cell r="J70" t="str">
            <v>Dursley Church of England Primary School</v>
          </cell>
        </row>
        <row r="71">
          <cell r="B71">
            <v>2106</v>
          </cell>
          <cell r="C71">
            <v>620</v>
          </cell>
          <cell r="D71" t="str">
            <v>Coalway Community Infant School</v>
          </cell>
          <cell r="H71">
            <v>632</v>
          </cell>
          <cell r="I71">
            <v>3323</v>
          </cell>
          <cell r="J71" t="str">
            <v>Ann Cam Church of England Primary School</v>
          </cell>
          <cell r="K71">
            <v>1</v>
          </cell>
        </row>
        <row r="72">
          <cell r="B72">
            <v>2107</v>
          </cell>
          <cell r="C72">
            <v>640</v>
          </cell>
          <cell r="D72" t="str">
            <v>Ellwood Primary School</v>
          </cell>
          <cell r="H72">
            <v>633</v>
          </cell>
          <cell r="I72">
            <v>2044</v>
          </cell>
          <cell r="J72" t="str">
            <v>Eastcombe Primary School</v>
          </cell>
        </row>
        <row r="73">
          <cell r="B73">
            <v>2108</v>
          </cell>
          <cell r="C73">
            <v>743</v>
          </cell>
          <cell r="D73" t="str">
            <v>Parkend Primary School</v>
          </cell>
          <cell r="H73">
            <v>635</v>
          </cell>
          <cell r="I73">
            <v>2068</v>
          </cell>
          <cell r="J73" t="str">
            <v>Eastington Primary School</v>
          </cell>
        </row>
        <row r="74">
          <cell r="B74">
            <v>2109</v>
          </cell>
          <cell r="C74">
            <v>750</v>
          </cell>
          <cell r="D74" t="str">
            <v>Pillowell Community Primary School</v>
          </cell>
          <cell r="H74">
            <v>640</v>
          </cell>
          <cell r="I74">
            <v>2107</v>
          </cell>
          <cell r="J74" t="str">
            <v>Ellwood Primary School</v>
          </cell>
        </row>
        <row r="75">
          <cell r="B75">
            <v>2110</v>
          </cell>
          <cell r="C75">
            <v>862</v>
          </cell>
          <cell r="D75" t="str">
            <v>Yorkley Primary School</v>
          </cell>
          <cell r="H75">
            <v>643</v>
          </cell>
          <cell r="I75">
            <v>3034</v>
          </cell>
          <cell r="J75" t="str">
            <v>English Bicknor Church of England Primary School</v>
          </cell>
        </row>
        <row r="76">
          <cell r="B76">
            <v>2111</v>
          </cell>
          <cell r="C76">
            <v>841</v>
          </cell>
          <cell r="D76" t="str">
            <v>Whiteshill Primary School</v>
          </cell>
          <cell r="H76">
            <v>645</v>
          </cell>
          <cell r="I76">
            <v>3035</v>
          </cell>
          <cell r="J76" t="str">
            <v>Fairford Church of England Primary School</v>
          </cell>
          <cell r="L76">
            <v>1</v>
          </cell>
        </row>
        <row r="77">
          <cell r="B77">
            <v>2113</v>
          </cell>
          <cell r="C77">
            <v>658</v>
          </cell>
          <cell r="D77" t="str">
            <v>Gretton Primary School</v>
          </cell>
          <cell r="H77">
            <v>655</v>
          </cell>
          <cell r="I77">
            <v>2069</v>
          </cell>
          <cell r="J77" t="str">
            <v>Gotherington Primary School</v>
          </cell>
        </row>
        <row r="78">
          <cell r="B78">
            <v>2114</v>
          </cell>
          <cell r="C78">
            <v>852</v>
          </cell>
          <cell r="D78" t="str">
            <v>Woolaston Primary School</v>
          </cell>
          <cell r="H78">
            <v>656</v>
          </cell>
          <cell r="I78">
            <v>2181</v>
          </cell>
          <cell r="J78" t="str">
            <v>Grangefield School</v>
          </cell>
        </row>
        <row r="79">
          <cell r="B79">
            <v>2116</v>
          </cell>
          <cell r="C79">
            <v>815</v>
          </cell>
          <cell r="D79" t="str">
            <v>Queen Margaret Primary School and Opportunity Centre</v>
          </cell>
          <cell r="H79">
            <v>657</v>
          </cell>
          <cell r="I79">
            <v>2070</v>
          </cell>
          <cell r="J79" t="str">
            <v>Great Rissington Primary School</v>
          </cell>
        </row>
        <row r="80">
          <cell r="B80">
            <v>2117</v>
          </cell>
          <cell r="C80">
            <v>585</v>
          </cell>
          <cell r="D80" t="str">
            <v>Cashes Green Primary School</v>
          </cell>
          <cell r="H80">
            <v>658</v>
          </cell>
          <cell r="I80">
            <v>2113</v>
          </cell>
          <cell r="J80" t="str">
            <v>Gretton Primary School</v>
          </cell>
        </row>
        <row r="81">
          <cell r="B81">
            <v>2118</v>
          </cell>
          <cell r="C81">
            <v>678</v>
          </cell>
          <cell r="D81" t="str">
            <v>Innsworth Junior School</v>
          </cell>
          <cell r="H81">
            <v>660</v>
          </cell>
          <cell r="I81">
            <v>3038</v>
          </cell>
          <cell r="J81" t="str">
            <v>Stone with Woodford Church of England Primary School</v>
          </cell>
        </row>
        <row r="82">
          <cell r="B82">
            <v>2119</v>
          </cell>
          <cell r="C82">
            <v>732</v>
          </cell>
          <cell r="D82" t="str">
            <v>Northway Infant School</v>
          </cell>
          <cell r="H82">
            <v>664</v>
          </cell>
          <cell r="I82">
            <v>3326</v>
          </cell>
          <cell r="J82" t="str">
            <v>Hardwicke Parochial Primary School</v>
          </cell>
          <cell r="K82">
            <v>1</v>
          </cell>
        </row>
        <row r="83">
          <cell r="B83">
            <v>2122</v>
          </cell>
          <cell r="C83">
            <v>610</v>
          </cell>
          <cell r="D83" t="str">
            <v>Parton Manor Junior School</v>
          </cell>
          <cell r="H83">
            <v>665</v>
          </cell>
          <cell r="I83">
            <v>3039</v>
          </cell>
          <cell r="J83" t="str">
            <v>Haresfield Church of England Primary School</v>
          </cell>
        </row>
        <row r="84">
          <cell r="B84">
            <v>2123</v>
          </cell>
          <cell r="C84">
            <v>763</v>
          </cell>
          <cell r="D84" t="str">
            <v>Rodborough Community Primary School</v>
          </cell>
          <cell r="H84">
            <v>666</v>
          </cell>
          <cell r="I84">
            <v>3040</v>
          </cell>
          <cell r="J84" t="str">
            <v>Hartpury Church of England Primary School</v>
          </cell>
          <cell r="L84">
            <v>1</v>
          </cell>
        </row>
        <row r="85">
          <cell r="B85">
            <v>2125</v>
          </cell>
          <cell r="C85">
            <v>814</v>
          </cell>
          <cell r="D85" t="str">
            <v>Mitton Manor Primary School</v>
          </cell>
          <cell r="H85">
            <v>667</v>
          </cell>
          <cell r="I85">
            <v>3041</v>
          </cell>
          <cell r="J85" t="str">
            <v>Hatherop Church of England Primary School</v>
          </cell>
        </row>
        <row r="86">
          <cell r="B86">
            <v>2126</v>
          </cell>
          <cell r="C86">
            <v>543</v>
          </cell>
          <cell r="D86" t="str">
            <v>Offa's Mead Primary School</v>
          </cell>
          <cell r="H86">
            <v>670</v>
          </cell>
          <cell r="I86">
            <v>3084</v>
          </cell>
          <cell r="J86" t="str">
            <v>Highnam Church of England Primary School</v>
          </cell>
        </row>
        <row r="87">
          <cell r="B87">
            <v>2130</v>
          </cell>
          <cell r="C87">
            <v>742</v>
          </cell>
          <cell r="D87" t="str">
            <v>The Croft School</v>
          </cell>
          <cell r="H87">
            <v>671</v>
          </cell>
          <cell r="I87">
            <v>3367</v>
          </cell>
          <cell r="J87" t="str">
            <v>Hillesley Church of England Primary School</v>
          </cell>
          <cell r="K87">
            <v>1</v>
          </cell>
        </row>
        <row r="88">
          <cell r="B88">
            <v>2132</v>
          </cell>
          <cell r="C88">
            <v>579</v>
          </cell>
          <cell r="D88" t="str">
            <v>Castle Hill Primary School</v>
          </cell>
          <cell r="H88">
            <v>672</v>
          </cell>
          <cell r="I88">
            <v>3327</v>
          </cell>
          <cell r="J88" t="str">
            <v>Horsley Church of England Primary School</v>
          </cell>
          <cell r="K88">
            <v>1</v>
          </cell>
        </row>
        <row r="89">
          <cell r="B89">
            <v>2134</v>
          </cell>
          <cell r="C89">
            <v>801</v>
          </cell>
          <cell r="D89" t="str">
            <v>Callowell Primary School</v>
          </cell>
          <cell r="H89">
            <v>677</v>
          </cell>
          <cell r="I89">
            <v>3328</v>
          </cell>
          <cell r="J89" t="str">
            <v>Huntley Church of England Primary School</v>
          </cell>
          <cell r="K89">
            <v>1</v>
          </cell>
        </row>
        <row r="90">
          <cell r="B90">
            <v>2135</v>
          </cell>
          <cell r="C90">
            <v>552</v>
          </cell>
          <cell r="D90" t="str">
            <v>Bishops Cleeve Primary School</v>
          </cell>
          <cell r="F90">
            <v>1</v>
          </cell>
          <cell r="H90">
            <v>678</v>
          </cell>
          <cell r="I90">
            <v>2118</v>
          </cell>
          <cell r="J90" t="str">
            <v>Innsworth Junior School</v>
          </cell>
        </row>
        <row r="91">
          <cell r="B91">
            <v>2136</v>
          </cell>
          <cell r="C91">
            <v>857</v>
          </cell>
          <cell r="D91" t="str">
            <v>Foxmoor Primary School</v>
          </cell>
          <cell r="F91">
            <v>1</v>
          </cell>
          <cell r="H91">
            <v>680</v>
          </cell>
          <cell r="I91">
            <v>2078</v>
          </cell>
          <cell r="J91" t="str">
            <v>Joys Green Primary School</v>
          </cell>
        </row>
        <row r="92">
          <cell r="B92">
            <v>2137</v>
          </cell>
          <cell r="C92">
            <v>781</v>
          </cell>
          <cell r="D92" t="str">
            <v>Gastrells Community Primary School</v>
          </cell>
          <cell r="H92">
            <v>681</v>
          </cell>
          <cell r="I92">
            <v>2073</v>
          </cell>
          <cell r="J92" t="str">
            <v>Kemble Primary School</v>
          </cell>
        </row>
        <row r="93">
          <cell r="B93">
            <v>2138</v>
          </cell>
          <cell r="C93">
            <v>583</v>
          </cell>
          <cell r="D93" t="str">
            <v>Cam Woodfield Infant School</v>
          </cell>
          <cell r="H93">
            <v>682</v>
          </cell>
          <cell r="I93">
            <v>3042</v>
          </cell>
          <cell r="J93" t="str">
            <v>Kempsford Church of England Primary School</v>
          </cell>
        </row>
        <row r="94">
          <cell r="B94">
            <v>2139</v>
          </cell>
          <cell r="C94">
            <v>614</v>
          </cell>
          <cell r="D94" t="str">
            <v>Chesterton Primary School</v>
          </cell>
          <cell r="F94">
            <v>1</v>
          </cell>
          <cell r="H94">
            <v>683</v>
          </cell>
          <cell r="I94">
            <v>2145</v>
          </cell>
          <cell r="J94" t="str">
            <v>Larkfield Infant School</v>
          </cell>
        </row>
        <row r="95">
          <cell r="B95">
            <v>2141</v>
          </cell>
          <cell r="C95">
            <v>547</v>
          </cell>
          <cell r="D95" t="str">
            <v>Woodmancote School</v>
          </cell>
          <cell r="H95">
            <v>684</v>
          </cell>
          <cell r="I95">
            <v>2074</v>
          </cell>
          <cell r="J95" t="str">
            <v>King's Stanley Infant School</v>
          </cell>
        </row>
        <row r="96">
          <cell r="B96">
            <v>2142</v>
          </cell>
          <cell r="C96">
            <v>593</v>
          </cell>
          <cell r="D96" t="str">
            <v>Glenfall Community Primary School</v>
          </cell>
          <cell r="F96">
            <v>1</v>
          </cell>
          <cell r="H96">
            <v>685</v>
          </cell>
          <cell r="I96">
            <v>3043</v>
          </cell>
          <cell r="J96" t="str">
            <v>King's Stanley Church of England Junior School</v>
          </cell>
        </row>
        <row r="97">
          <cell r="B97">
            <v>2143</v>
          </cell>
          <cell r="C97">
            <v>580</v>
          </cell>
          <cell r="D97" t="str">
            <v>Cam Everlands Primary School</v>
          </cell>
          <cell r="H97">
            <v>691</v>
          </cell>
          <cell r="I97">
            <v>2075</v>
          </cell>
          <cell r="J97" t="str">
            <v>Kingswood Primary School</v>
          </cell>
        </row>
        <row r="98">
          <cell r="B98">
            <v>2144</v>
          </cell>
          <cell r="C98">
            <v>600</v>
          </cell>
          <cell r="D98" t="str">
            <v>Churchdown Village Infant School</v>
          </cell>
          <cell r="H98">
            <v>692</v>
          </cell>
          <cell r="I98">
            <v>3330</v>
          </cell>
          <cell r="J98" t="str">
            <v>St. Lawrence Church of England Primary School</v>
          </cell>
          <cell r="K98">
            <v>1</v>
          </cell>
        </row>
        <row r="99">
          <cell r="B99">
            <v>2145</v>
          </cell>
          <cell r="C99">
            <v>683</v>
          </cell>
          <cell r="D99" t="str">
            <v>Larkfield Infant School</v>
          </cell>
          <cell r="H99">
            <v>693</v>
          </cell>
          <cell r="I99">
            <v>5210</v>
          </cell>
          <cell r="J99" t="str">
            <v>Warden Hill Primary School</v>
          </cell>
          <cell r="L99">
            <v>1</v>
          </cell>
        </row>
        <row r="100">
          <cell r="B100">
            <v>2146</v>
          </cell>
          <cell r="C100">
            <v>791</v>
          </cell>
          <cell r="D100" t="str">
            <v>The Park Infant School</v>
          </cell>
          <cell r="H100">
            <v>694</v>
          </cell>
          <cell r="I100">
            <v>3331</v>
          </cell>
          <cell r="J100" t="str">
            <v>Leonard Stanley Church of England Primary School</v>
          </cell>
          <cell r="K100">
            <v>1</v>
          </cell>
        </row>
        <row r="101">
          <cell r="B101">
            <v>2147</v>
          </cell>
          <cell r="C101">
            <v>884</v>
          </cell>
          <cell r="D101" t="str">
            <v>Dunalley Primary School</v>
          </cell>
          <cell r="F101">
            <v>1</v>
          </cell>
          <cell r="H101">
            <v>695</v>
          </cell>
          <cell r="I101">
            <v>3044</v>
          </cell>
          <cell r="J101" t="str">
            <v>Littledean Church of England Primary School</v>
          </cell>
        </row>
        <row r="102">
          <cell r="B102">
            <v>2150</v>
          </cell>
          <cell r="C102">
            <v>887</v>
          </cell>
          <cell r="D102" t="str">
            <v>Gloucester Road Primary School</v>
          </cell>
          <cell r="H102">
            <v>696</v>
          </cell>
          <cell r="I102">
            <v>3101</v>
          </cell>
          <cell r="J102" t="str">
            <v>The Lake Field Church of England Primary School</v>
          </cell>
        </row>
        <row r="103">
          <cell r="B103">
            <v>2151</v>
          </cell>
          <cell r="C103">
            <v>891</v>
          </cell>
          <cell r="D103" t="str">
            <v>Greatfield Park Primary School</v>
          </cell>
          <cell r="H103">
            <v>699</v>
          </cell>
          <cell r="I103">
            <v>3045</v>
          </cell>
          <cell r="J103" t="str">
            <v>Longborough Church of England Primary School</v>
          </cell>
        </row>
        <row r="104">
          <cell r="B104">
            <v>2152</v>
          </cell>
          <cell r="C104">
            <v>894</v>
          </cell>
          <cell r="D104" t="str">
            <v>Lynworth Primary School</v>
          </cell>
          <cell r="H104">
            <v>700</v>
          </cell>
          <cell r="I104">
            <v>3046</v>
          </cell>
          <cell r="J104" t="str">
            <v>Longhope Church of England Primary School</v>
          </cell>
        </row>
        <row r="105">
          <cell r="B105">
            <v>2155</v>
          </cell>
          <cell r="C105">
            <v>898</v>
          </cell>
          <cell r="D105" t="str">
            <v>Naunton Park Primary School</v>
          </cell>
          <cell r="H105">
            <v>701</v>
          </cell>
          <cell r="I105">
            <v>2076</v>
          </cell>
          <cell r="J105" t="str">
            <v>Hopes Hill Community Primary School</v>
          </cell>
        </row>
        <row r="106">
          <cell r="B106">
            <v>2157</v>
          </cell>
          <cell r="C106">
            <v>903</v>
          </cell>
          <cell r="D106" t="str">
            <v>Rowanfield Junior School</v>
          </cell>
          <cell r="F106">
            <v>1</v>
          </cell>
          <cell r="H106">
            <v>705</v>
          </cell>
          <cell r="I106">
            <v>3047</v>
          </cell>
          <cell r="J106" t="str">
            <v>Longney Church of England Primary School</v>
          </cell>
        </row>
        <row r="107">
          <cell r="B107">
            <v>2158</v>
          </cell>
          <cell r="C107">
            <v>902</v>
          </cell>
          <cell r="D107" t="str">
            <v>Rowanfield Infant School</v>
          </cell>
          <cell r="H107">
            <v>708</v>
          </cell>
          <cell r="I107">
            <v>3064</v>
          </cell>
          <cell r="J107" t="str">
            <v>Redmarley Church of England Primary School</v>
          </cell>
        </row>
        <row r="108">
          <cell r="B108">
            <v>2159</v>
          </cell>
          <cell r="C108">
            <v>909</v>
          </cell>
          <cell r="D108" t="str">
            <v>Whaddon Primary School</v>
          </cell>
          <cell r="F108">
            <v>1</v>
          </cell>
          <cell r="H108">
            <v>709</v>
          </cell>
          <cell r="I108">
            <v>2077</v>
          </cell>
          <cell r="J108" t="str">
            <v>Lydbrook Primary School</v>
          </cell>
        </row>
        <row r="109">
          <cell r="B109">
            <v>2160</v>
          </cell>
          <cell r="C109">
            <v>892</v>
          </cell>
          <cell r="D109" t="str">
            <v>Lakeside Primary School</v>
          </cell>
          <cell r="H109">
            <v>710</v>
          </cell>
          <cell r="I109">
            <v>3048</v>
          </cell>
          <cell r="J109" t="str">
            <v>Lydney Church of England Community School</v>
          </cell>
        </row>
        <row r="110">
          <cell r="B110">
            <v>2164</v>
          </cell>
          <cell r="C110">
            <v>880</v>
          </cell>
          <cell r="D110" t="str">
            <v>Arthur Dye Primary School</v>
          </cell>
          <cell r="F110">
            <v>1</v>
          </cell>
          <cell r="H110">
            <v>711</v>
          </cell>
          <cell r="I110">
            <v>5216</v>
          </cell>
          <cell r="J110" t="str">
            <v>Severnbanks Primary School</v>
          </cell>
          <cell r="L110">
            <v>1</v>
          </cell>
        </row>
        <row r="111">
          <cell r="B111">
            <v>2165</v>
          </cell>
          <cell r="C111">
            <v>881</v>
          </cell>
          <cell r="D111" t="str">
            <v>Benhall Infant School</v>
          </cell>
          <cell r="H111">
            <v>714</v>
          </cell>
          <cell r="I111">
            <v>3050</v>
          </cell>
          <cell r="J111" t="str">
            <v>Meysey Hampton Church of England Primary School</v>
          </cell>
        </row>
        <row r="112">
          <cell r="B112">
            <v>2168</v>
          </cell>
          <cell r="C112">
            <v>757</v>
          </cell>
          <cell r="D112" t="str">
            <v>Field Court Junior School</v>
          </cell>
          <cell r="H112">
            <v>717</v>
          </cell>
          <cell r="I112">
            <v>2081</v>
          </cell>
          <cell r="J112" t="str">
            <v>Mickleton Primary School</v>
          </cell>
        </row>
        <row r="113">
          <cell r="B113">
            <v>2171</v>
          </cell>
          <cell r="C113">
            <v>554</v>
          </cell>
          <cell r="D113" t="str">
            <v>Beech Green Primary School</v>
          </cell>
          <cell r="F113">
            <v>1</v>
          </cell>
          <cell r="H113">
            <v>718</v>
          </cell>
          <cell r="I113">
            <v>5217</v>
          </cell>
          <cell r="J113" t="str">
            <v>Minchinhampton School</v>
          </cell>
          <cell r="L113">
            <v>1</v>
          </cell>
        </row>
        <row r="114">
          <cell r="B114">
            <v>2172</v>
          </cell>
          <cell r="C114">
            <v>529</v>
          </cell>
          <cell r="D114" t="str">
            <v>Abbeymead Primary School</v>
          </cell>
          <cell r="H114">
            <v>719</v>
          </cell>
          <cell r="I114">
            <v>3336</v>
          </cell>
          <cell r="J114" t="str">
            <v>Minsterworth Church of England Primary School</v>
          </cell>
          <cell r="K114">
            <v>1</v>
          </cell>
        </row>
        <row r="115">
          <cell r="B115">
            <v>2173</v>
          </cell>
          <cell r="C115">
            <v>954</v>
          </cell>
          <cell r="D115" t="str">
            <v>Tuffley Primary School</v>
          </cell>
          <cell r="H115">
            <v>720</v>
          </cell>
          <cell r="I115">
            <v>3337</v>
          </cell>
          <cell r="J115" t="str">
            <v>Miserden Church of England Primary School</v>
          </cell>
          <cell r="K115">
            <v>1</v>
          </cell>
        </row>
        <row r="116">
          <cell r="B116">
            <v>2175</v>
          </cell>
          <cell r="C116">
            <v>924</v>
          </cell>
          <cell r="D116" t="str">
            <v>Coney Hill Community Primary School</v>
          </cell>
          <cell r="H116">
            <v>721</v>
          </cell>
          <cell r="I116">
            <v>3338</v>
          </cell>
          <cell r="J116" t="str">
            <v>Mitcheldean Endowed Primary School</v>
          </cell>
          <cell r="K116">
            <v>1</v>
          </cell>
        </row>
        <row r="117">
          <cell r="B117">
            <v>2176</v>
          </cell>
          <cell r="C117">
            <v>930</v>
          </cell>
          <cell r="D117" t="str">
            <v>Finlay Community School</v>
          </cell>
          <cell r="H117">
            <v>722</v>
          </cell>
          <cell r="I117">
            <v>5213</v>
          </cell>
          <cell r="J117" t="str">
            <v>St. David's Primary School</v>
          </cell>
          <cell r="K117">
            <v>1</v>
          </cell>
          <cell r="L117">
            <v>1</v>
          </cell>
        </row>
        <row r="118">
          <cell r="B118">
            <v>2177</v>
          </cell>
          <cell r="C118">
            <v>886</v>
          </cell>
          <cell r="D118" t="str">
            <v>Gardners Lane Primary School</v>
          </cell>
          <cell r="H118">
            <v>724</v>
          </cell>
          <cell r="I118">
            <v>3052</v>
          </cell>
          <cell r="J118" t="str">
            <v>Nailsworth Church of England Primary School</v>
          </cell>
          <cell r="L118">
            <v>1</v>
          </cell>
        </row>
        <row r="119">
          <cell r="B119">
            <v>2178</v>
          </cell>
          <cell r="C119">
            <v>888</v>
          </cell>
          <cell r="D119" t="str">
            <v>Hesters Way Primary School and Family Centre</v>
          </cell>
          <cell r="H119">
            <v>726</v>
          </cell>
          <cell r="I119">
            <v>5203</v>
          </cell>
          <cell r="J119" t="str">
            <v>Picklenash Junior School</v>
          </cell>
          <cell r="L119">
            <v>1</v>
          </cell>
        </row>
        <row r="120">
          <cell r="B120">
            <v>2179</v>
          </cell>
          <cell r="C120">
            <v>816</v>
          </cell>
          <cell r="D120" t="str">
            <v>Meadowside Primary School</v>
          </cell>
          <cell r="H120">
            <v>727</v>
          </cell>
          <cell r="I120">
            <v>5211</v>
          </cell>
          <cell r="J120" t="str">
            <v>Glebe Infant School</v>
          </cell>
          <cell r="L120">
            <v>1</v>
          </cell>
        </row>
        <row r="121">
          <cell r="B121">
            <v>2180</v>
          </cell>
          <cell r="C121">
            <v>812</v>
          </cell>
          <cell r="D121" t="str">
            <v>The John Moore Primary School</v>
          </cell>
          <cell r="H121">
            <v>728</v>
          </cell>
          <cell r="I121">
            <v>3340</v>
          </cell>
          <cell r="J121" t="str">
            <v>Newnham St. Peter's Church of England Primary School</v>
          </cell>
          <cell r="K121">
            <v>1</v>
          </cell>
        </row>
        <row r="122">
          <cell r="B122">
            <v>2181</v>
          </cell>
          <cell r="C122">
            <v>656</v>
          </cell>
          <cell r="D122" t="str">
            <v>Grangefield School</v>
          </cell>
          <cell r="H122">
            <v>729</v>
          </cell>
          <cell r="I122">
            <v>3055</v>
          </cell>
          <cell r="J122" t="str">
            <v>North Cerney Church of England Primary School</v>
          </cell>
        </row>
        <row r="123">
          <cell r="B123">
            <v>3004</v>
          </cell>
          <cell r="C123">
            <v>948</v>
          </cell>
          <cell r="D123" t="str">
            <v>St. Paul's Church of England Primary School</v>
          </cell>
          <cell r="H123">
            <v>730</v>
          </cell>
          <cell r="I123">
            <v>3056</v>
          </cell>
          <cell r="J123" t="str">
            <v>Northleach Church of England Primary School</v>
          </cell>
        </row>
        <row r="124">
          <cell r="B124">
            <v>3006</v>
          </cell>
          <cell r="C124">
            <v>947</v>
          </cell>
          <cell r="D124" t="str">
            <v>St. James' Church of England Junior School (Gloucester)</v>
          </cell>
          <cell r="H124">
            <v>731</v>
          </cell>
          <cell r="I124">
            <v>3341</v>
          </cell>
          <cell r="J124" t="str">
            <v>North Nibley Church of England Primary School</v>
          </cell>
          <cell r="K124">
            <v>1</v>
          </cell>
        </row>
        <row r="125">
          <cell r="B125">
            <v>3010</v>
          </cell>
          <cell r="C125">
            <v>938</v>
          </cell>
          <cell r="D125" t="str">
            <v>Kingsholm Church of England Primary School</v>
          </cell>
          <cell r="F125">
            <v>1</v>
          </cell>
          <cell r="H125">
            <v>732</v>
          </cell>
          <cell r="I125">
            <v>2119</v>
          </cell>
          <cell r="J125" t="str">
            <v>Northway Infant School</v>
          </cell>
        </row>
        <row r="126">
          <cell r="B126">
            <v>3011</v>
          </cell>
          <cell r="C126">
            <v>936</v>
          </cell>
          <cell r="D126" t="str">
            <v>Hempsted Church of England Primary School</v>
          </cell>
          <cell r="H126">
            <v>733</v>
          </cell>
          <cell r="I126">
            <v>3057</v>
          </cell>
          <cell r="J126" t="str">
            <v>Norton Church of England Primary School</v>
          </cell>
        </row>
        <row r="127">
          <cell r="B127">
            <v>3017</v>
          </cell>
          <cell r="C127">
            <v>536</v>
          </cell>
          <cell r="D127" t="str">
            <v>Cold Aston Church of England Primary School</v>
          </cell>
          <cell r="H127">
            <v>734</v>
          </cell>
          <cell r="I127">
            <v>3356</v>
          </cell>
          <cell r="J127" t="str">
            <v>St. Joseph's Catholic Primary School</v>
          </cell>
          <cell r="K127">
            <v>1</v>
          </cell>
        </row>
        <row r="128">
          <cell r="B128">
            <v>3018</v>
          </cell>
          <cell r="C128">
            <v>539</v>
          </cell>
          <cell r="D128" t="str">
            <v>Aylburton Church of England Primary School</v>
          </cell>
          <cell r="H128">
            <v>735</v>
          </cell>
          <cell r="I128">
            <v>3310</v>
          </cell>
          <cell r="J128" t="str">
            <v>Oakridge Parochial School</v>
          </cell>
          <cell r="K128">
            <v>1</v>
          </cell>
        </row>
        <row r="129">
          <cell r="B129">
            <v>3019</v>
          </cell>
          <cell r="C129">
            <v>548</v>
          </cell>
          <cell r="D129" t="str">
            <v>Bibury Church of England Primary School</v>
          </cell>
          <cell r="H129">
            <v>736</v>
          </cell>
          <cell r="I129">
            <v>5220</v>
          </cell>
          <cell r="J129" t="str">
            <v>Carrant Brook Junior School</v>
          </cell>
          <cell r="L129">
            <v>1</v>
          </cell>
        </row>
        <row r="130">
          <cell r="B130">
            <v>3020</v>
          </cell>
          <cell r="C130">
            <v>553</v>
          </cell>
          <cell r="D130" t="str">
            <v>Bisley Blue Coat Church of England Primary School</v>
          </cell>
          <cell r="H130">
            <v>742</v>
          </cell>
          <cell r="I130">
            <v>2130</v>
          </cell>
          <cell r="J130" t="str">
            <v>The Croft School</v>
          </cell>
        </row>
        <row r="131">
          <cell r="B131">
            <v>3021</v>
          </cell>
          <cell r="C131">
            <v>560</v>
          </cell>
          <cell r="D131" t="str">
            <v>Blockley Church of England Primary School</v>
          </cell>
          <cell r="H131">
            <v>743</v>
          </cell>
          <cell r="I131">
            <v>2108</v>
          </cell>
          <cell r="J131" t="str">
            <v>Parkend Primary School</v>
          </cell>
        </row>
        <row r="132">
          <cell r="B132">
            <v>3024</v>
          </cell>
          <cell r="C132">
            <v>835</v>
          </cell>
          <cell r="D132" t="str">
            <v>Watermoor Church of England Primary School</v>
          </cell>
          <cell r="H132">
            <v>749</v>
          </cell>
          <cell r="I132">
            <v>3060</v>
          </cell>
          <cell r="J132" t="str">
            <v>Pauntley Church of England Primary School</v>
          </cell>
        </row>
        <row r="133">
          <cell r="B133">
            <v>3025</v>
          </cell>
          <cell r="C133">
            <v>800</v>
          </cell>
          <cell r="D133" t="str">
            <v>Stratton Church of England Primary School</v>
          </cell>
          <cell r="H133">
            <v>750</v>
          </cell>
          <cell r="I133">
            <v>2109</v>
          </cell>
          <cell r="J133" t="str">
            <v>Pillowell Community Primary School</v>
          </cell>
        </row>
        <row r="134">
          <cell r="B134">
            <v>3026</v>
          </cell>
          <cell r="C134">
            <v>606</v>
          </cell>
          <cell r="D134" t="str">
            <v>Coaley Church of England Primary School</v>
          </cell>
          <cell r="H134">
            <v>754</v>
          </cell>
          <cell r="I134">
            <v>3343</v>
          </cell>
          <cell r="J134" t="str">
            <v>Prestbury St. Mary's Church of England Junior School</v>
          </cell>
          <cell r="K134">
            <v>1</v>
          </cell>
        </row>
        <row r="135">
          <cell r="B135">
            <v>3027</v>
          </cell>
          <cell r="C135">
            <v>609</v>
          </cell>
          <cell r="D135" t="str">
            <v>Coberley Church of England Primary School</v>
          </cell>
          <cell r="H135">
            <v>755</v>
          </cell>
          <cell r="I135">
            <v>5202</v>
          </cell>
          <cell r="J135" t="str">
            <v>Primrose Hill Church of England Primary School</v>
          </cell>
          <cell r="L135">
            <v>1</v>
          </cell>
        </row>
        <row r="136">
          <cell r="B136">
            <v>3028</v>
          </cell>
          <cell r="C136">
            <v>611</v>
          </cell>
          <cell r="D136" t="str">
            <v>St. John's Church of England Primary School (Coleford)</v>
          </cell>
          <cell r="H136">
            <v>756</v>
          </cell>
          <cell r="I136">
            <v>3061</v>
          </cell>
          <cell r="J136" t="str">
            <v>Field Court Church of England Infant School</v>
          </cell>
        </row>
        <row r="137">
          <cell r="B137">
            <v>3030</v>
          </cell>
          <cell r="C137">
            <v>619</v>
          </cell>
          <cell r="D137" t="str">
            <v>Deerhurst and Apperley Church of England Primary School</v>
          </cell>
          <cell r="H137">
            <v>757</v>
          </cell>
          <cell r="I137">
            <v>2168</v>
          </cell>
          <cell r="J137" t="str">
            <v>Field Court Junior School</v>
          </cell>
        </row>
        <row r="138">
          <cell r="B138">
            <v>3032</v>
          </cell>
          <cell r="C138">
            <v>630</v>
          </cell>
          <cell r="D138" t="str">
            <v>Dursley Church of England Primary School</v>
          </cell>
          <cell r="H138">
            <v>759</v>
          </cell>
          <cell r="I138">
            <v>3063</v>
          </cell>
          <cell r="J138" t="str">
            <v>Randwick Church of England Primary School</v>
          </cell>
        </row>
        <row r="139">
          <cell r="B139">
            <v>3034</v>
          </cell>
          <cell r="C139">
            <v>643</v>
          </cell>
          <cell r="D139" t="str">
            <v>English Bicknor Church of England Primary School</v>
          </cell>
          <cell r="H139">
            <v>761</v>
          </cell>
          <cell r="I139">
            <v>3054</v>
          </cell>
          <cell r="J139" t="str">
            <v>Redbrook Church of England Primary School</v>
          </cell>
        </row>
        <row r="140">
          <cell r="B140">
            <v>3035</v>
          </cell>
          <cell r="C140">
            <v>645</v>
          </cell>
          <cell r="D140" t="str">
            <v>Fairford Church of England Primary School</v>
          </cell>
          <cell r="F140">
            <v>1</v>
          </cell>
          <cell r="H140">
            <v>763</v>
          </cell>
          <cell r="I140">
            <v>2123</v>
          </cell>
          <cell r="J140" t="str">
            <v>Rodborough Community Primary School</v>
          </cell>
        </row>
        <row r="141">
          <cell r="B141">
            <v>3038</v>
          </cell>
          <cell r="C141">
            <v>660</v>
          </cell>
          <cell r="D141" t="str">
            <v>Stone with Woodford Church of England Primary School</v>
          </cell>
          <cell r="H141">
            <v>764</v>
          </cell>
          <cell r="I141">
            <v>2085</v>
          </cell>
          <cell r="J141" t="str">
            <v>Rodmarton School</v>
          </cell>
        </row>
        <row r="142">
          <cell r="B142">
            <v>3039</v>
          </cell>
          <cell r="C142">
            <v>665</v>
          </cell>
          <cell r="D142" t="str">
            <v>Haresfield Church of England Primary School</v>
          </cell>
          <cell r="H142">
            <v>765</v>
          </cell>
          <cell r="I142">
            <v>3065</v>
          </cell>
          <cell r="J142" t="str">
            <v>Ruardean Church of England Primary School</v>
          </cell>
        </row>
        <row r="143">
          <cell r="B143">
            <v>3040</v>
          </cell>
          <cell r="C143">
            <v>666</v>
          </cell>
          <cell r="D143" t="str">
            <v>Hartpury Church of England Primary School</v>
          </cell>
          <cell r="F143">
            <v>1</v>
          </cell>
          <cell r="H143">
            <v>766</v>
          </cell>
          <cell r="I143">
            <v>2064</v>
          </cell>
          <cell r="J143" t="str">
            <v>Woodside Primary School</v>
          </cell>
        </row>
        <row r="144">
          <cell r="B144">
            <v>3041</v>
          </cell>
          <cell r="C144">
            <v>667</v>
          </cell>
          <cell r="D144" t="str">
            <v>Hatherop Church of England Primary School</v>
          </cell>
          <cell r="H144">
            <v>767</v>
          </cell>
          <cell r="I144">
            <v>2065</v>
          </cell>
          <cell r="J144" t="str">
            <v>St. White's School</v>
          </cell>
        </row>
        <row r="145">
          <cell r="B145">
            <v>3042</v>
          </cell>
          <cell r="C145">
            <v>682</v>
          </cell>
          <cell r="D145" t="str">
            <v>Kempsford Church of England Primary School</v>
          </cell>
          <cell r="H145">
            <v>768</v>
          </cell>
          <cell r="I145">
            <v>3360</v>
          </cell>
          <cell r="J145" t="str">
            <v>St. Mary's Church of England Infant School (Prestbury)</v>
          </cell>
          <cell r="K145">
            <v>1</v>
          </cell>
        </row>
        <row r="146">
          <cell r="B146">
            <v>3043</v>
          </cell>
          <cell r="C146">
            <v>685</v>
          </cell>
          <cell r="D146" t="str">
            <v>King's Stanley Church of England Junior School</v>
          </cell>
          <cell r="H146">
            <v>769</v>
          </cell>
          <cell r="I146">
            <v>3344</v>
          </cell>
          <cell r="J146" t="str">
            <v>St. Briavels Parochial Church of England Primary School</v>
          </cell>
          <cell r="K146">
            <v>1</v>
          </cell>
        </row>
        <row r="147">
          <cell r="B147">
            <v>3044</v>
          </cell>
          <cell r="C147">
            <v>695</v>
          </cell>
          <cell r="D147" t="str">
            <v>Littledean Church of England Primary School</v>
          </cell>
          <cell r="H147">
            <v>771</v>
          </cell>
          <cell r="I147">
            <v>3345</v>
          </cell>
          <cell r="J147" t="str">
            <v>Sapperton Church of England Primary School</v>
          </cell>
          <cell r="K147">
            <v>1</v>
          </cell>
        </row>
        <row r="148">
          <cell r="B148">
            <v>3045</v>
          </cell>
          <cell r="C148">
            <v>699</v>
          </cell>
          <cell r="D148" t="str">
            <v>Longborough Church of England Primary School</v>
          </cell>
          <cell r="H148">
            <v>775</v>
          </cell>
          <cell r="I148">
            <v>2072</v>
          </cell>
          <cell r="J148" t="str">
            <v>Sharpness Primary School</v>
          </cell>
        </row>
        <row r="149">
          <cell r="B149">
            <v>3046</v>
          </cell>
          <cell r="C149">
            <v>700</v>
          </cell>
          <cell r="D149" t="str">
            <v>Longhope Church of England Primary School</v>
          </cell>
          <cell r="H149">
            <v>776</v>
          </cell>
          <cell r="I149">
            <v>2084</v>
          </cell>
          <cell r="J149" t="str">
            <v>Sheepscombe School</v>
          </cell>
        </row>
        <row r="150">
          <cell r="B150">
            <v>3047</v>
          </cell>
          <cell r="C150">
            <v>705</v>
          </cell>
          <cell r="D150" t="str">
            <v>Longney Church of England Primary School</v>
          </cell>
          <cell r="H150">
            <v>777</v>
          </cell>
          <cell r="I150">
            <v>3067</v>
          </cell>
          <cell r="J150" t="str">
            <v>Sherborne Church of England Primary School</v>
          </cell>
        </row>
        <row r="151">
          <cell r="B151">
            <v>3048</v>
          </cell>
          <cell r="C151">
            <v>710</v>
          </cell>
          <cell r="D151" t="str">
            <v>Lydney Church of England Community School</v>
          </cell>
          <cell r="H151">
            <v>779</v>
          </cell>
          <cell r="I151">
            <v>3068</v>
          </cell>
          <cell r="J151" t="str">
            <v>Shurdington Church of England Primary School</v>
          </cell>
        </row>
        <row r="152">
          <cell r="B152">
            <v>3050</v>
          </cell>
          <cell r="C152">
            <v>714</v>
          </cell>
          <cell r="D152" t="str">
            <v>Meysey Hampton Church of England Primary School</v>
          </cell>
          <cell r="H152">
            <v>780</v>
          </cell>
          <cell r="I152">
            <v>3089</v>
          </cell>
          <cell r="J152" t="str">
            <v>Siddington Church of England School</v>
          </cell>
        </row>
        <row r="153">
          <cell r="B153">
            <v>3052</v>
          </cell>
          <cell r="C153">
            <v>724</v>
          </cell>
          <cell r="D153" t="str">
            <v>Nailsworth Church of England Primary School</v>
          </cell>
          <cell r="F153">
            <v>1</v>
          </cell>
          <cell r="H153">
            <v>781</v>
          </cell>
          <cell r="I153">
            <v>2137</v>
          </cell>
          <cell r="J153" t="str">
            <v>Gastrells Community Primary School</v>
          </cell>
        </row>
        <row r="154">
          <cell r="B154">
            <v>3053</v>
          </cell>
          <cell r="C154">
            <v>605</v>
          </cell>
          <cell r="D154" t="str">
            <v>Clearwell Church of England Primary School</v>
          </cell>
          <cell r="H154">
            <v>782</v>
          </cell>
          <cell r="I154">
            <v>2086</v>
          </cell>
          <cell r="J154" t="str">
            <v>Slimbridge Primary School</v>
          </cell>
        </row>
        <row r="155">
          <cell r="B155">
            <v>3054</v>
          </cell>
          <cell r="C155">
            <v>761</v>
          </cell>
          <cell r="D155" t="str">
            <v>Redbrook Church of England Primary School</v>
          </cell>
          <cell r="H155">
            <v>784</v>
          </cell>
          <cell r="I155">
            <v>2066</v>
          </cell>
          <cell r="J155" t="str">
            <v>Soudley School</v>
          </cell>
        </row>
        <row r="156">
          <cell r="B156">
            <v>3055</v>
          </cell>
          <cell r="C156">
            <v>729</v>
          </cell>
          <cell r="D156" t="str">
            <v>North Cerney Church of England Primary School</v>
          </cell>
          <cell r="H156">
            <v>786</v>
          </cell>
          <cell r="I156">
            <v>3069</v>
          </cell>
          <cell r="J156" t="str">
            <v>Ann Edwards Church of England Primary School</v>
          </cell>
        </row>
        <row r="157">
          <cell r="B157">
            <v>3056</v>
          </cell>
          <cell r="C157">
            <v>730</v>
          </cell>
          <cell r="D157" t="str">
            <v>Northleach Church of England Primary School</v>
          </cell>
          <cell r="H157">
            <v>787</v>
          </cell>
          <cell r="I157">
            <v>3070</v>
          </cell>
          <cell r="J157" t="str">
            <v>Southrop Church of England Primary School</v>
          </cell>
        </row>
        <row r="158">
          <cell r="B158">
            <v>3057</v>
          </cell>
          <cell r="C158">
            <v>733</v>
          </cell>
          <cell r="D158" t="str">
            <v>Norton Church of England Primary School</v>
          </cell>
          <cell r="H158">
            <v>788</v>
          </cell>
          <cell r="I158">
            <v>2087</v>
          </cell>
          <cell r="J158" t="str">
            <v>Didbrook Primary School</v>
          </cell>
        </row>
        <row r="159">
          <cell r="B159">
            <v>3060</v>
          </cell>
          <cell r="C159">
            <v>749</v>
          </cell>
          <cell r="D159" t="str">
            <v>Pauntley Church of England Primary School</v>
          </cell>
          <cell r="H159">
            <v>791</v>
          </cell>
          <cell r="I159">
            <v>2146</v>
          </cell>
          <cell r="J159" t="str">
            <v>The Park Infant School</v>
          </cell>
        </row>
        <row r="160">
          <cell r="B160">
            <v>3061</v>
          </cell>
          <cell r="C160">
            <v>756</v>
          </cell>
          <cell r="D160" t="str">
            <v>Field Court Church of England Infant School</v>
          </cell>
          <cell r="H160">
            <v>793</v>
          </cell>
          <cell r="I160">
            <v>2067</v>
          </cell>
          <cell r="J160" t="str">
            <v>Steam Mills Primary School</v>
          </cell>
        </row>
        <row r="161">
          <cell r="B161">
            <v>3063</v>
          </cell>
          <cell r="C161">
            <v>759</v>
          </cell>
          <cell r="D161" t="str">
            <v>Randwick Church of England Primary School</v>
          </cell>
          <cell r="H161">
            <v>795</v>
          </cell>
          <cell r="I161">
            <v>2089</v>
          </cell>
          <cell r="J161" t="str">
            <v>Tredington Primary School</v>
          </cell>
        </row>
        <row r="162">
          <cell r="B162">
            <v>3064</v>
          </cell>
          <cell r="C162">
            <v>708</v>
          </cell>
          <cell r="D162" t="str">
            <v>Redmarley Church of England Primary School</v>
          </cell>
          <cell r="H162">
            <v>797</v>
          </cell>
          <cell r="I162">
            <v>2090</v>
          </cell>
          <cell r="J162" t="str">
            <v>Park Junior School</v>
          </cell>
        </row>
        <row r="163">
          <cell r="B163">
            <v>3065</v>
          </cell>
          <cell r="C163">
            <v>765</v>
          </cell>
          <cell r="D163" t="str">
            <v>Ruardean Church of England Primary School</v>
          </cell>
          <cell r="H163">
            <v>798</v>
          </cell>
          <cell r="I163">
            <v>2091</v>
          </cell>
          <cell r="J163" t="str">
            <v>Stow-on-the-Wold Primary School</v>
          </cell>
        </row>
        <row r="164">
          <cell r="B164">
            <v>3067</v>
          </cell>
          <cell r="C164">
            <v>777</v>
          </cell>
          <cell r="D164" t="str">
            <v>Sherborne Church of England Primary School</v>
          </cell>
          <cell r="H164">
            <v>800</v>
          </cell>
          <cell r="I164">
            <v>3025</v>
          </cell>
          <cell r="J164" t="str">
            <v>Stratton Church of England Primary School</v>
          </cell>
        </row>
        <row r="165">
          <cell r="B165">
            <v>3068</v>
          </cell>
          <cell r="C165">
            <v>779</v>
          </cell>
          <cell r="D165" t="str">
            <v>Shurdington Church of England Primary School</v>
          </cell>
          <cell r="H165">
            <v>801</v>
          </cell>
          <cell r="I165">
            <v>2134</v>
          </cell>
          <cell r="J165" t="str">
            <v>Callowell Primary School</v>
          </cell>
        </row>
        <row r="166">
          <cell r="B166">
            <v>3069</v>
          </cell>
          <cell r="C166">
            <v>786</v>
          </cell>
          <cell r="D166" t="str">
            <v>Ann Edwards Church of England Primary School</v>
          </cell>
          <cell r="H166">
            <v>803</v>
          </cell>
          <cell r="I166">
            <v>2094</v>
          </cell>
          <cell r="J166" t="str">
            <v>Stroud Valley Community Primary School</v>
          </cell>
        </row>
        <row r="167">
          <cell r="B167">
            <v>3070</v>
          </cell>
          <cell r="C167">
            <v>787</v>
          </cell>
          <cell r="D167" t="str">
            <v>Southrop Church of England Primary School</v>
          </cell>
          <cell r="H167">
            <v>804</v>
          </cell>
          <cell r="I167">
            <v>2096</v>
          </cell>
          <cell r="J167" t="str">
            <v>Parliament Primary School</v>
          </cell>
        </row>
        <row r="168">
          <cell r="B168">
            <v>3071</v>
          </cell>
          <cell r="C168">
            <v>806</v>
          </cell>
          <cell r="D168" t="str">
            <v>Swell Church of England Primary School</v>
          </cell>
          <cell r="H168">
            <v>805</v>
          </cell>
          <cell r="I168">
            <v>2097</v>
          </cell>
          <cell r="J168" t="str">
            <v>Uplands Community Primary School</v>
          </cell>
        </row>
        <row r="169">
          <cell r="B169">
            <v>3072</v>
          </cell>
          <cell r="C169">
            <v>808</v>
          </cell>
          <cell r="D169" t="str">
            <v>Temple Guiting Church of England School</v>
          </cell>
          <cell r="H169">
            <v>806</v>
          </cell>
          <cell r="I169">
            <v>3071</v>
          </cell>
          <cell r="J169" t="str">
            <v>Swell Church of England Primary School</v>
          </cell>
        </row>
        <row r="170">
          <cell r="B170">
            <v>3073</v>
          </cell>
          <cell r="C170">
            <v>811</v>
          </cell>
          <cell r="D170" t="str">
            <v>Tewkesbury Church of England Primary School</v>
          </cell>
          <cell r="H170">
            <v>807</v>
          </cell>
          <cell r="I170">
            <v>5214</v>
          </cell>
          <cell r="J170" t="str">
            <v>Swindon Village Primary School</v>
          </cell>
          <cell r="L170">
            <v>1</v>
          </cell>
        </row>
        <row r="171">
          <cell r="B171">
            <v>3074</v>
          </cell>
          <cell r="C171">
            <v>825</v>
          </cell>
          <cell r="D171" t="str">
            <v>Tutshill Church of England Primary School</v>
          </cell>
          <cell r="H171">
            <v>808</v>
          </cell>
          <cell r="I171">
            <v>3072</v>
          </cell>
          <cell r="J171" t="str">
            <v>Temple Guiting Church of England School</v>
          </cell>
        </row>
        <row r="172">
          <cell r="B172">
            <v>3075</v>
          </cell>
          <cell r="C172">
            <v>826</v>
          </cell>
          <cell r="D172" t="str">
            <v>Twigworth Church of England Primary School</v>
          </cell>
          <cell r="H172">
            <v>810</v>
          </cell>
          <cell r="I172">
            <v>3348</v>
          </cell>
          <cell r="J172" t="str">
            <v>St. Mary's Church of England Primary School (Tetbury)</v>
          </cell>
          <cell r="K172">
            <v>1</v>
          </cell>
          <cell r="L172">
            <v>1</v>
          </cell>
        </row>
        <row r="173">
          <cell r="B173">
            <v>3076</v>
          </cell>
          <cell r="C173">
            <v>829</v>
          </cell>
          <cell r="D173" t="str">
            <v>Uley Church of England Primary School</v>
          </cell>
          <cell r="H173">
            <v>811</v>
          </cell>
          <cell r="I173">
            <v>3073</v>
          </cell>
          <cell r="J173" t="str">
            <v>Tewkesbury Church of England Primary School</v>
          </cell>
        </row>
        <row r="174">
          <cell r="B174">
            <v>3077</v>
          </cell>
          <cell r="C174">
            <v>833</v>
          </cell>
          <cell r="D174" t="str">
            <v>Upton St. Leonards Church of England Primary School</v>
          </cell>
          <cell r="F174">
            <v>1</v>
          </cell>
          <cell r="H174">
            <v>812</v>
          </cell>
          <cell r="I174">
            <v>2180</v>
          </cell>
          <cell r="J174" t="str">
            <v>The John Moore Primary School</v>
          </cell>
        </row>
        <row r="175">
          <cell r="B175">
            <v>3078</v>
          </cell>
          <cell r="C175">
            <v>565</v>
          </cell>
          <cell r="D175" t="str">
            <v>Bream Church of England Primary School</v>
          </cell>
          <cell r="H175">
            <v>814</v>
          </cell>
          <cell r="I175">
            <v>2125</v>
          </cell>
          <cell r="J175" t="str">
            <v>Mitton Manor Primary School</v>
          </cell>
        </row>
        <row r="176">
          <cell r="B176">
            <v>3080</v>
          </cell>
          <cell r="C176">
            <v>842</v>
          </cell>
          <cell r="D176" t="str">
            <v>Whitminster Endowed Church of England Primary School</v>
          </cell>
          <cell r="H176">
            <v>815</v>
          </cell>
          <cell r="I176">
            <v>2116</v>
          </cell>
          <cell r="J176" t="str">
            <v>Queen Margaret Primary School and Opportunity Centre</v>
          </cell>
        </row>
        <row r="177">
          <cell r="B177">
            <v>3081</v>
          </cell>
          <cell r="C177">
            <v>845</v>
          </cell>
          <cell r="D177" t="str">
            <v>Willersey Church of England Primary School</v>
          </cell>
          <cell r="H177">
            <v>816</v>
          </cell>
          <cell r="I177">
            <v>2179</v>
          </cell>
          <cell r="J177" t="str">
            <v>Meadowside Primary School</v>
          </cell>
        </row>
        <row r="178">
          <cell r="B178">
            <v>3084</v>
          </cell>
          <cell r="C178">
            <v>670</v>
          </cell>
          <cell r="D178" t="str">
            <v>Highnam Church of England Primary School</v>
          </cell>
          <cell r="H178">
            <v>818</v>
          </cell>
          <cell r="I178">
            <v>2098</v>
          </cell>
          <cell r="J178" t="str">
            <v>Thrupp School</v>
          </cell>
        </row>
        <row r="179">
          <cell r="B179">
            <v>3086</v>
          </cell>
          <cell r="C179">
            <v>535</v>
          </cell>
          <cell r="D179" t="str">
            <v>Ashleworth Church of England Primary School</v>
          </cell>
          <cell r="H179">
            <v>819</v>
          </cell>
          <cell r="I179">
            <v>2099</v>
          </cell>
          <cell r="J179" t="str">
            <v>Tibberton Community Primary School</v>
          </cell>
        </row>
        <row r="180">
          <cell r="B180">
            <v>3087</v>
          </cell>
          <cell r="C180">
            <v>622</v>
          </cell>
          <cell r="D180" t="str">
            <v>Down Ampney Church of England Primary School</v>
          </cell>
          <cell r="H180">
            <v>821</v>
          </cell>
          <cell r="I180">
            <v>2100</v>
          </cell>
          <cell r="J180" t="str">
            <v>Toddington Primary School</v>
          </cell>
        </row>
        <row r="181">
          <cell r="B181">
            <v>3089</v>
          </cell>
          <cell r="C181">
            <v>780</v>
          </cell>
          <cell r="D181" t="str">
            <v>Siddington Church of England School</v>
          </cell>
          <cell r="H181">
            <v>825</v>
          </cell>
          <cell r="I181">
            <v>3074</v>
          </cell>
          <cell r="J181" t="str">
            <v>Tutshill Church of England Primary School</v>
          </cell>
        </row>
        <row r="182">
          <cell r="B182">
            <v>3093</v>
          </cell>
          <cell r="C182">
            <v>890</v>
          </cell>
          <cell r="D182" t="str">
            <v>Holy Trinity Church of England Primary School</v>
          </cell>
          <cell r="H182">
            <v>826</v>
          </cell>
          <cell r="I182">
            <v>3075</v>
          </cell>
          <cell r="J182" t="str">
            <v>Twigworth Church of England Primary School</v>
          </cell>
        </row>
        <row r="183">
          <cell r="B183">
            <v>3094</v>
          </cell>
          <cell r="C183">
            <v>893</v>
          </cell>
          <cell r="D183" t="str">
            <v>Leckhampton Church of England Primary School</v>
          </cell>
          <cell r="F183">
            <v>1</v>
          </cell>
          <cell r="H183">
            <v>827</v>
          </cell>
          <cell r="I183">
            <v>2101</v>
          </cell>
          <cell r="J183" t="str">
            <v>Twyning School</v>
          </cell>
        </row>
        <row r="184">
          <cell r="B184">
            <v>3096</v>
          </cell>
          <cell r="C184">
            <v>905</v>
          </cell>
          <cell r="D184" t="str">
            <v>St. James' Church of England Primary School (Cheltenham)</v>
          </cell>
          <cell r="F184">
            <v>1</v>
          </cell>
          <cell r="H184">
            <v>829</v>
          </cell>
          <cell r="I184">
            <v>3076</v>
          </cell>
          <cell r="J184" t="str">
            <v>Uley Church of England Primary School</v>
          </cell>
        </row>
        <row r="185">
          <cell r="B185">
            <v>3097</v>
          </cell>
          <cell r="C185">
            <v>906</v>
          </cell>
          <cell r="D185" t="str">
            <v>St. John's Church of England Primary School (Cheltenham)</v>
          </cell>
          <cell r="H185">
            <v>830</v>
          </cell>
          <cell r="I185">
            <v>5208</v>
          </cell>
          <cell r="J185" t="str">
            <v>Tirlebrook Primary School</v>
          </cell>
          <cell r="L185">
            <v>1</v>
          </cell>
        </row>
        <row r="186">
          <cell r="B186">
            <v>3099</v>
          </cell>
          <cell r="C186">
            <v>526</v>
          </cell>
          <cell r="D186" t="str">
            <v>Oak Hill Church of England Primary School</v>
          </cell>
          <cell r="H186">
            <v>833</v>
          </cell>
          <cell r="I186">
            <v>3077</v>
          </cell>
          <cell r="J186" t="str">
            <v>Upton St. Leonards Church of England Primary School</v>
          </cell>
          <cell r="L186">
            <v>1</v>
          </cell>
        </row>
        <row r="187">
          <cell r="B187">
            <v>3101</v>
          </cell>
          <cell r="C187">
            <v>696</v>
          </cell>
          <cell r="D187" t="str">
            <v>The Lake Field Church of England Primary School</v>
          </cell>
          <cell r="H187">
            <v>835</v>
          </cell>
          <cell r="I187">
            <v>3024</v>
          </cell>
          <cell r="J187" t="str">
            <v>Watermoor Church of England Primary School</v>
          </cell>
        </row>
        <row r="188">
          <cell r="B188">
            <v>3302</v>
          </cell>
          <cell r="C188">
            <v>949</v>
          </cell>
          <cell r="D188" t="str">
            <v>St. Peter's Catholic Infant School</v>
          </cell>
          <cell r="E188">
            <v>1</v>
          </cell>
          <cell r="H188">
            <v>837</v>
          </cell>
          <cell r="I188">
            <v>2102</v>
          </cell>
          <cell r="J188" t="str">
            <v>Walmore Hill Primary School</v>
          </cell>
        </row>
        <row r="189">
          <cell r="B189">
            <v>3303</v>
          </cell>
          <cell r="C189">
            <v>950</v>
          </cell>
          <cell r="D189" t="str">
            <v>St. Peter's Catholic Junior School</v>
          </cell>
          <cell r="E189">
            <v>1</v>
          </cell>
          <cell r="F189">
            <v>1</v>
          </cell>
          <cell r="H189">
            <v>838</v>
          </cell>
          <cell r="I189">
            <v>3350</v>
          </cell>
          <cell r="J189" t="str">
            <v>Westbury-on-Severn Church of England Primary School</v>
          </cell>
          <cell r="K189">
            <v>1</v>
          </cell>
        </row>
        <row r="190">
          <cell r="B190">
            <v>3308</v>
          </cell>
          <cell r="C190">
            <v>531</v>
          </cell>
          <cell r="D190" t="str">
            <v>Ampney Crucis Church of England Primary School</v>
          </cell>
          <cell r="E190">
            <v>1</v>
          </cell>
          <cell r="H190">
            <v>841</v>
          </cell>
          <cell r="I190">
            <v>2111</v>
          </cell>
          <cell r="J190" t="str">
            <v>Whiteshill Primary School</v>
          </cell>
        </row>
        <row r="191">
          <cell r="B191">
            <v>3310</v>
          </cell>
          <cell r="C191">
            <v>735</v>
          </cell>
          <cell r="D191" t="str">
            <v>Oakridge Parochial School</v>
          </cell>
          <cell r="E191">
            <v>1</v>
          </cell>
          <cell r="H191">
            <v>842</v>
          </cell>
          <cell r="I191">
            <v>3080</v>
          </cell>
          <cell r="J191" t="str">
            <v>Whitminster Endowed Church of England Primary School</v>
          </cell>
        </row>
        <row r="192">
          <cell r="B192">
            <v>3311</v>
          </cell>
          <cell r="C192">
            <v>574</v>
          </cell>
          <cell r="D192" t="str">
            <v>Bromesberrow St. Mary's Church of England Primary School</v>
          </cell>
          <cell r="E192">
            <v>1</v>
          </cell>
          <cell r="H192">
            <v>845</v>
          </cell>
          <cell r="I192">
            <v>3081</v>
          </cell>
          <cell r="J192" t="str">
            <v>Willersey Church of England Primary School</v>
          </cell>
        </row>
        <row r="193">
          <cell r="B193">
            <v>3313</v>
          </cell>
          <cell r="C193">
            <v>582</v>
          </cell>
          <cell r="D193" t="str">
            <v>Cam Hopton Church of England Primary School</v>
          </cell>
          <cell r="E193">
            <v>1</v>
          </cell>
          <cell r="H193">
            <v>848</v>
          </cell>
          <cell r="I193">
            <v>3368</v>
          </cell>
          <cell r="J193" t="str">
            <v>Winchcombe Abbey Church of England Primary School</v>
          </cell>
          <cell r="K193">
            <v>1</v>
          </cell>
        </row>
        <row r="194">
          <cell r="B194">
            <v>3314</v>
          </cell>
          <cell r="C194">
            <v>587</v>
          </cell>
          <cell r="D194" t="str">
            <v>Christ Church Church of England Primary School (Stroud)</v>
          </cell>
          <cell r="E194">
            <v>1</v>
          </cell>
          <cell r="H194">
            <v>851</v>
          </cell>
          <cell r="I194">
            <v>3352</v>
          </cell>
          <cell r="J194" t="str">
            <v>Withington Church of England Primary School</v>
          </cell>
          <cell r="K194">
            <v>1</v>
          </cell>
        </row>
        <row r="195">
          <cell r="B195">
            <v>3315</v>
          </cell>
          <cell r="C195">
            <v>578</v>
          </cell>
          <cell r="D195" t="str">
            <v>Bussage Church of England Primary School</v>
          </cell>
          <cell r="E195">
            <v>1</v>
          </cell>
          <cell r="H195">
            <v>852</v>
          </cell>
          <cell r="I195">
            <v>2114</v>
          </cell>
          <cell r="J195" t="str">
            <v>Woolaston Primary School</v>
          </cell>
        </row>
        <row r="196">
          <cell r="B196">
            <v>3316</v>
          </cell>
          <cell r="C196">
            <v>591</v>
          </cell>
          <cell r="D196" t="str">
            <v>Holy Apostles' Church of England Primary School</v>
          </cell>
          <cell r="E196">
            <v>1</v>
          </cell>
          <cell r="F196">
            <v>1</v>
          </cell>
          <cell r="H196">
            <v>853</v>
          </cell>
          <cell r="I196">
            <v>3353</v>
          </cell>
          <cell r="J196" t="str">
            <v>Woodchester Endowed Church of England Primary School</v>
          </cell>
          <cell r="K196">
            <v>1</v>
          </cell>
        </row>
        <row r="197">
          <cell r="B197">
            <v>3317</v>
          </cell>
          <cell r="C197">
            <v>592</v>
          </cell>
          <cell r="D197" t="str">
            <v>St. Andrew's Church of England Primary School</v>
          </cell>
          <cell r="E197">
            <v>1</v>
          </cell>
          <cell r="H197">
            <v>854</v>
          </cell>
          <cell r="I197">
            <v>3355</v>
          </cell>
          <cell r="J197" t="str">
            <v>St. Dominic's Catholic Primary School</v>
          </cell>
          <cell r="K197">
            <v>1</v>
          </cell>
        </row>
        <row r="198">
          <cell r="B198">
            <v>3319</v>
          </cell>
          <cell r="C198">
            <v>604</v>
          </cell>
          <cell r="D198" t="str">
            <v>Powell's Church of England Primary School</v>
          </cell>
          <cell r="E198">
            <v>1</v>
          </cell>
          <cell r="F198">
            <v>1</v>
          </cell>
          <cell r="H198">
            <v>855</v>
          </cell>
          <cell r="I198">
            <v>5204</v>
          </cell>
          <cell r="J198" t="str">
            <v>Blue Coat Church of England Primary School</v>
          </cell>
          <cell r="K198">
            <v>1</v>
          </cell>
          <cell r="L198">
            <v>1</v>
          </cell>
        </row>
        <row r="199">
          <cell r="B199">
            <v>3322</v>
          </cell>
          <cell r="C199">
            <v>616</v>
          </cell>
          <cell r="D199" t="str">
            <v>Cranham Church of England Primary School</v>
          </cell>
          <cell r="E199">
            <v>1</v>
          </cell>
          <cell r="H199">
            <v>856</v>
          </cell>
          <cell r="I199">
            <v>5209</v>
          </cell>
          <cell r="J199" t="str">
            <v>The British School</v>
          </cell>
          <cell r="L199">
            <v>1</v>
          </cell>
        </row>
        <row r="200">
          <cell r="B200">
            <v>3323</v>
          </cell>
          <cell r="C200">
            <v>632</v>
          </cell>
          <cell r="D200" t="str">
            <v>Ann Cam Church of England Primary School</v>
          </cell>
          <cell r="E200">
            <v>1</v>
          </cell>
          <cell r="H200">
            <v>857</v>
          </cell>
          <cell r="I200">
            <v>2136</v>
          </cell>
          <cell r="J200" t="str">
            <v>Foxmoor Primary School</v>
          </cell>
          <cell r="L200">
            <v>1</v>
          </cell>
        </row>
        <row r="201">
          <cell r="B201">
            <v>3326</v>
          </cell>
          <cell r="C201">
            <v>664</v>
          </cell>
          <cell r="D201" t="str">
            <v>Hardwicke Parochial Primary School</v>
          </cell>
          <cell r="E201">
            <v>1</v>
          </cell>
          <cell r="H201">
            <v>862</v>
          </cell>
          <cell r="I201">
            <v>2110</v>
          </cell>
          <cell r="J201" t="str">
            <v>Yorkley Primary School</v>
          </cell>
        </row>
        <row r="202">
          <cell r="B202">
            <v>3327</v>
          </cell>
          <cell r="C202">
            <v>672</v>
          </cell>
          <cell r="D202" t="str">
            <v>Horsley Church of England Primary School</v>
          </cell>
          <cell r="E202">
            <v>1</v>
          </cell>
          <cell r="H202">
            <v>880</v>
          </cell>
          <cell r="I202">
            <v>2164</v>
          </cell>
          <cell r="J202" t="str">
            <v>Arthur Dye Primary School</v>
          </cell>
          <cell r="L202">
            <v>1</v>
          </cell>
        </row>
        <row r="203">
          <cell r="B203">
            <v>3328</v>
          </cell>
          <cell r="C203">
            <v>677</v>
          </cell>
          <cell r="D203" t="str">
            <v>Huntley Church of England Primary School</v>
          </cell>
          <cell r="E203">
            <v>1</v>
          </cell>
          <cell r="H203">
            <v>881</v>
          </cell>
          <cell r="I203">
            <v>2165</v>
          </cell>
          <cell r="J203" t="str">
            <v>Benhall Infant School</v>
          </cell>
        </row>
        <row r="204">
          <cell r="B204">
            <v>3330</v>
          </cell>
          <cell r="C204">
            <v>692</v>
          </cell>
          <cell r="D204" t="str">
            <v>St. Lawrence Church of England Primary School</v>
          </cell>
          <cell r="E204">
            <v>1</v>
          </cell>
          <cell r="H204">
            <v>882</v>
          </cell>
          <cell r="I204">
            <v>5215</v>
          </cell>
          <cell r="J204" t="str">
            <v>Christ Church Church of England Primary School (Cheltenham)</v>
          </cell>
          <cell r="K204">
            <v>1</v>
          </cell>
          <cell r="L204">
            <v>1</v>
          </cell>
        </row>
        <row r="205">
          <cell r="B205">
            <v>3331</v>
          </cell>
          <cell r="C205">
            <v>694</v>
          </cell>
          <cell r="D205" t="str">
            <v>Leonard Stanley Church of England Primary School</v>
          </cell>
          <cell r="E205">
            <v>1</v>
          </cell>
          <cell r="H205">
            <v>884</v>
          </cell>
          <cell r="I205">
            <v>2147</v>
          </cell>
          <cell r="J205" t="str">
            <v>Dunalley Primary School</v>
          </cell>
          <cell r="L205">
            <v>1</v>
          </cell>
        </row>
        <row r="206">
          <cell r="B206">
            <v>3334</v>
          </cell>
          <cell r="C206">
            <v>530</v>
          </cell>
          <cell r="D206" t="str">
            <v>Amberley Parochial School</v>
          </cell>
          <cell r="E206">
            <v>1</v>
          </cell>
          <cell r="H206">
            <v>886</v>
          </cell>
          <cell r="I206">
            <v>2177</v>
          </cell>
          <cell r="J206" t="str">
            <v>Gardners Lane Primary School</v>
          </cell>
        </row>
        <row r="207">
          <cell r="B207">
            <v>3335</v>
          </cell>
          <cell r="C207">
            <v>567</v>
          </cell>
          <cell r="D207" t="str">
            <v>Brimscombe Church of England Primary School</v>
          </cell>
          <cell r="E207">
            <v>1</v>
          </cell>
          <cell r="H207">
            <v>887</v>
          </cell>
          <cell r="I207">
            <v>2150</v>
          </cell>
          <cell r="J207" t="str">
            <v>Gloucester Road Primary School</v>
          </cell>
        </row>
        <row r="208">
          <cell r="B208">
            <v>3336</v>
          </cell>
          <cell r="C208">
            <v>719</v>
          </cell>
          <cell r="D208" t="str">
            <v>Minsterworth Church of England Primary School</v>
          </cell>
          <cell r="E208">
            <v>1</v>
          </cell>
          <cell r="H208">
            <v>888</v>
          </cell>
          <cell r="I208">
            <v>2178</v>
          </cell>
          <cell r="J208" t="str">
            <v>Hesters Way Primary School and Family Centre</v>
          </cell>
        </row>
        <row r="209">
          <cell r="B209">
            <v>3337</v>
          </cell>
          <cell r="C209">
            <v>720</v>
          </cell>
          <cell r="D209" t="str">
            <v>Miserden Church of England Primary School</v>
          </cell>
          <cell r="E209">
            <v>1</v>
          </cell>
          <cell r="H209">
            <v>890</v>
          </cell>
          <cell r="I209">
            <v>3093</v>
          </cell>
          <cell r="J209" t="str">
            <v>Holy Trinity Church of England Primary School</v>
          </cell>
        </row>
        <row r="210">
          <cell r="B210">
            <v>3338</v>
          </cell>
          <cell r="C210">
            <v>721</v>
          </cell>
          <cell r="D210" t="str">
            <v>Mitcheldean Endowed Primary School</v>
          </cell>
          <cell r="E210">
            <v>1</v>
          </cell>
          <cell r="H210">
            <v>891</v>
          </cell>
          <cell r="I210">
            <v>2151</v>
          </cell>
          <cell r="J210" t="str">
            <v>Greatfield Park Primary School</v>
          </cell>
        </row>
        <row r="211">
          <cell r="B211">
            <v>3340</v>
          </cell>
          <cell r="C211">
            <v>728</v>
          </cell>
          <cell r="D211" t="str">
            <v>Newnham St. Peter's Church of England Primary School</v>
          </cell>
          <cell r="E211">
            <v>1</v>
          </cell>
          <cell r="H211">
            <v>892</v>
          </cell>
          <cell r="I211">
            <v>2160</v>
          </cell>
          <cell r="J211" t="str">
            <v>Lakeside Primary School</v>
          </cell>
        </row>
        <row r="212">
          <cell r="B212">
            <v>3341</v>
          </cell>
          <cell r="C212">
            <v>731</v>
          </cell>
          <cell r="D212" t="str">
            <v>North Nibley Church of England Primary School</v>
          </cell>
          <cell r="E212">
            <v>1</v>
          </cell>
          <cell r="H212">
            <v>893</v>
          </cell>
          <cell r="I212">
            <v>3094</v>
          </cell>
          <cell r="J212" t="str">
            <v>Leckhampton Church of England Primary School</v>
          </cell>
          <cell r="L212">
            <v>1</v>
          </cell>
        </row>
        <row r="213">
          <cell r="B213">
            <v>3343</v>
          </cell>
          <cell r="C213">
            <v>754</v>
          </cell>
          <cell r="D213" t="str">
            <v>Prestbury St. Mary's Church of England Junior School</v>
          </cell>
          <cell r="E213">
            <v>1</v>
          </cell>
          <cell r="H213">
            <v>894</v>
          </cell>
          <cell r="I213">
            <v>2152</v>
          </cell>
          <cell r="J213" t="str">
            <v>Lynworth Primary School</v>
          </cell>
        </row>
        <row r="214">
          <cell r="B214">
            <v>3344</v>
          </cell>
          <cell r="C214">
            <v>769</v>
          </cell>
          <cell r="D214" t="str">
            <v>St. Briavels Parochial Church of England Primary School</v>
          </cell>
          <cell r="E214">
            <v>1</v>
          </cell>
          <cell r="H214">
            <v>897</v>
          </cell>
          <cell r="J214" t="str">
            <v>Monkscroft Primary School</v>
          </cell>
          <cell r="L214">
            <v>1</v>
          </cell>
        </row>
        <row r="215">
          <cell r="B215">
            <v>3345</v>
          </cell>
          <cell r="C215">
            <v>771</v>
          </cell>
          <cell r="D215" t="str">
            <v>Sapperton Church of England Primary School</v>
          </cell>
          <cell r="E215">
            <v>1</v>
          </cell>
          <cell r="H215">
            <v>898</v>
          </cell>
          <cell r="I215">
            <v>2155</v>
          </cell>
          <cell r="J215" t="str">
            <v>Naunton Park Primary School</v>
          </cell>
        </row>
        <row r="216">
          <cell r="B216">
            <v>3346</v>
          </cell>
          <cell r="C216">
            <v>581</v>
          </cell>
          <cell r="D216" t="str">
            <v>St. Matthew's Church of England Primary School</v>
          </cell>
          <cell r="E216">
            <v>1</v>
          </cell>
          <cell r="F216">
            <v>1</v>
          </cell>
          <cell r="H216">
            <v>902</v>
          </cell>
          <cell r="I216">
            <v>2158</v>
          </cell>
          <cell r="J216" t="str">
            <v>Rowanfield Infant School</v>
          </cell>
        </row>
        <row r="217">
          <cell r="B217">
            <v>3348</v>
          </cell>
          <cell r="C217">
            <v>810</v>
          </cell>
          <cell r="D217" t="str">
            <v>St. Mary's Church of England Primary School (Tetbury)</v>
          </cell>
          <cell r="E217">
            <v>1</v>
          </cell>
          <cell r="F217">
            <v>1</v>
          </cell>
          <cell r="H217">
            <v>903</v>
          </cell>
          <cell r="I217">
            <v>2157</v>
          </cell>
          <cell r="J217" t="str">
            <v>Rowanfield Junior School</v>
          </cell>
          <cell r="L217">
            <v>1</v>
          </cell>
        </row>
        <row r="218">
          <cell r="B218">
            <v>3350</v>
          </cell>
          <cell r="C218">
            <v>838</v>
          </cell>
          <cell r="D218" t="str">
            <v>Westbury-on-Severn Church of England Primary School</v>
          </cell>
          <cell r="E218">
            <v>1</v>
          </cell>
          <cell r="H218">
            <v>904</v>
          </cell>
          <cell r="I218">
            <v>5201</v>
          </cell>
          <cell r="J218" t="str">
            <v>The Catholic School of Saint Gregory the Great</v>
          </cell>
          <cell r="K218">
            <v>1</v>
          </cell>
          <cell r="L218">
            <v>1</v>
          </cell>
        </row>
        <row r="219">
          <cell r="B219">
            <v>3352</v>
          </cell>
          <cell r="C219">
            <v>851</v>
          </cell>
          <cell r="D219" t="str">
            <v>Withington Church of England Primary School</v>
          </cell>
          <cell r="E219">
            <v>1</v>
          </cell>
          <cell r="H219">
            <v>905</v>
          </cell>
          <cell r="I219">
            <v>3096</v>
          </cell>
          <cell r="J219" t="str">
            <v>St. James' Church of England Primary School (Cheltenham)</v>
          </cell>
          <cell r="L219">
            <v>1</v>
          </cell>
        </row>
        <row r="220">
          <cell r="B220">
            <v>3353</v>
          </cell>
          <cell r="C220">
            <v>853</v>
          </cell>
          <cell r="D220" t="str">
            <v>Woodchester Endowed Church of England Primary School</v>
          </cell>
          <cell r="E220">
            <v>1</v>
          </cell>
          <cell r="H220">
            <v>906</v>
          </cell>
          <cell r="I220">
            <v>3097</v>
          </cell>
          <cell r="J220" t="str">
            <v>St. John's Church of England Primary School (Cheltenham)</v>
          </cell>
        </row>
        <row r="221">
          <cell r="B221">
            <v>3354</v>
          </cell>
          <cell r="C221">
            <v>596</v>
          </cell>
          <cell r="D221" t="str">
            <v>St. Catharine's Catholic Primary School</v>
          </cell>
          <cell r="E221">
            <v>1</v>
          </cell>
          <cell r="H221">
            <v>907</v>
          </cell>
          <cell r="I221">
            <v>3363</v>
          </cell>
          <cell r="J221" t="str">
            <v>St. Mark's Church of England Junior School</v>
          </cell>
          <cell r="K221">
            <v>1</v>
          </cell>
          <cell r="L221">
            <v>1</v>
          </cell>
        </row>
        <row r="222">
          <cell r="B222">
            <v>3355</v>
          </cell>
          <cell r="C222">
            <v>854</v>
          </cell>
          <cell r="D222" t="str">
            <v>St. Dominic's Catholic Primary School</v>
          </cell>
          <cell r="E222">
            <v>1</v>
          </cell>
          <cell r="H222">
            <v>909</v>
          </cell>
          <cell r="I222">
            <v>2159</v>
          </cell>
          <cell r="J222" t="str">
            <v>Whaddon Primary School</v>
          </cell>
          <cell r="L222">
            <v>1</v>
          </cell>
        </row>
        <row r="223">
          <cell r="B223">
            <v>3356</v>
          </cell>
          <cell r="C223">
            <v>734</v>
          </cell>
          <cell r="D223" t="str">
            <v>St. Joseph's Catholic Primary School</v>
          </cell>
          <cell r="E223">
            <v>1</v>
          </cell>
          <cell r="H223">
            <v>912</v>
          </cell>
          <cell r="I223">
            <v>3359</v>
          </cell>
          <cell r="J223" t="str">
            <v>St. Thomas More Catholic Primary School</v>
          </cell>
          <cell r="K223">
            <v>1</v>
          </cell>
        </row>
        <row r="224">
          <cell r="B224">
            <v>3357</v>
          </cell>
          <cell r="C224">
            <v>544</v>
          </cell>
          <cell r="D224" t="str">
            <v>The Rosary Catholic Primary School</v>
          </cell>
          <cell r="E224">
            <v>1</v>
          </cell>
          <cell r="H224">
            <v>920</v>
          </cell>
          <cell r="I224">
            <v>3365</v>
          </cell>
          <cell r="J224" t="str">
            <v>Barnwood Church of England Primary School</v>
          </cell>
          <cell r="K224">
            <v>1</v>
          </cell>
          <cell r="L224">
            <v>1</v>
          </cell>
        </row>
        <row r="225">
          <cell r="B225">
            <v>3358</v>
          </cell>
          <cell r="C225">
            <v>613</v>
          </cell>
          <cell r="D225" t="str">
            <v>St. Mary's Catholic Primary School</v>
          </cell>
          <cell r="E225">
            <v>1</v>
          </cell>
          <cell r="H225">
            <v>921</v>
          </cell>
          <cell r="I225">
            <v>2008</v>
          </cell>
          <cell r="J225" t="str">
            <v>Calton Infant School</v>
          </cell>
        </row>
        <row r="226">
          <cell r="B226">
            <v>3359</v>
          </cell>
          <cell r="C226">
            <v>912</v>
          </cell>
          <cell r="D226" t="str">
            <v>St. Thomas More Catholic Primary School</v>
          </cell>
          <cell r="E226">
            <v>1</v>
          </cell>
          <cell r="H226">
            <v>922</v>
          </cell>
          <cell r="I226">
            <v>2007</v>
          </cell>
          <cell r="J226" t="str">
            <v>Calton Junior School</v>
          </cell>
        </row>
        <row r="227">
          <cell r="B227">
            <v>3360</v>
          </cell>
          <cell r="C227">
            <v>768</v>
          </cell>
          <cell r="D227" t="str">
            <v>St. Mary's Church of England Infant School (Prestbury)</v>
          </cell>
          <cell r="E227">
            <v>1</v>
          </cell>
          <cell r="H227">
            <v>924</v>
          </cell>
          <cell r="I227">
            <v>2175</v>
          </cell>
          <cell r="J227" t="str">
            <v>Coney Hill Community Primary School</v>
          </cell>
        </row>
        <row r="228">
          <cell r="B228">
            <v>3363</v>
          </cell>
          <cell r="C228">
            <v>907</v>
          </cell>
          <cell r="D228" t="str">
            <v>St. Mark's Church of England Junior School</v>
          </cell>
          <cell r="E228">
            <v>1</v>
          </cell>
          <cell r="F228">
            <v>1</v>
          </cell>
          <cell r="H228">
            <v>925</v>
          </cell>
          <cell r="I228">
            <v>2034</v>
          </cell>
          <cell r="J228" t="str">
            <v>Dinglewell Infant School</v>
          </cell>
        </row>
        <row r="229">
          <cell r="B229">
            <v>3364</v>
          </cell>
          <cell r="C229">
            <v>594</v>
          </cell>
          <cell r="D229" t="str">
            <v>St. James' and Ebrington Church of England Primary Schools</v>
          </cell>
          <cell r="E229">
            <v>1</v>
          </cell>
          <cell r="H229">
            <v>926</v>
          </cell>
          <cell r="I229">
            <v>2030</v>
          </cell>
          <cell r="J229" t="str">
            <v>Dinglewell Junior School</v>
          </cell>
        </row>
        <row r="230">
          <cell r="B230">
            <v>3365</v>
          </cell>
          <cell r="C230">
            <v>920</v>
          </cell>
          <cell r="D230" t="str">
            <v>Barnwood Church of England Primary School</v>
          </cell>
          <cell r="E230">
            <v>1</v>
          </cell>
          <cell r="F230">
            <v>1</v>
          </cell>
          <cell r="H230">
            <v>927</v>
          </cell>
          <cell r="I230">
            <v>2014</v>
          </cell>
          <cell r="J230" t="str">
            <v>Elmbridge Infant School</v>
          </cell>
        </row>
        <row r="231">
          <cell r="B231">
            <v>3366</v>
          </cell>
          <cell r="C231">
            <v>615</v>
          </cell>
          <cell r="D231" t="str">
            <v>Staunton and Corse Church of England Primary School</v>
          </cell>
          <cell r="E231">
            <v>1</v>
          </cell>
          <cell r="H231">
            <v>928</v>
          </cell>
          <cell r="I231">
            <v>2013</v>
          </cell>
          <cell r="J231" t="str">
            <v>Elmbridge Junior School</v>
          </cell>
        </row>
        <row r="232">
          <cell r="B232">
            <v>3367</v>
          </cell>
          <cell r="C232">
            <v>671</v>
          </cell>
          <cell r="D232" t="str">
            <v>Hillesley Church of England Primary School</v>
          </cell>
          <cell r="E232">
            <v>1</v>
          </cell>
          <cell r="H232">
            <v>930</v>
          </cell>
          <cell r="I232">
            <v>2176</v>
          </cell>
          <cell r="J232" t="str">
            <v>Finlay Community School</v>
          </cell>
        </row>
        <row r="233">
          <cell r="B233">
            <v>3368</v>
          </cell>
          <cell r="C233">
            <v>848</v>
          </cell>
          <cell r="D233" t="str">
            <v>Winchcombe Abbey Church of England Primary School</v>
          </cell>
          <cell r="E233">
            <v>1</v>
          </cell>
          <cell r="H233">
            <v>931</v>
          </cell>
          <cell r="I233">
            <v>2018</v>
          </cell>
          <cell r="J233" t="str">
            <v>Grange Infant School</v>
          </cell>
        </row>
        <row r="234">
          <cell r="B234">
            <v>5200</v>
          </cell>
          <cell r="C234">
            <v>946</v>
          </cell>
          <cell r="D234" t="str">
            <v>Robinswood Primary School</v>
          </cell>
          <cell r="F234">
            <v>1</v>
          </cell>
          <cell r="H234">
            <v>932</v>
          </cell>
          <cell r="I234">
            <v>2027</v>
          </cell>
          <cell r="J234" t="str">
            <v>Grange Junior School</v>
          </cell>
        </row>
        <row r="235">
          <cell r="B235">
            <v>5201</v>
          </cell>
          <cell r="C235">
            <v>904</v>
          </cell>
          <cell r="D235" t="str">
            <v>The Catholic School of Saint Gregory the Great</v>
          </cell>
          <cell r="E235">
            <v>1</v>
          </cell>
          <cell r="F235">
            <v>1</v>
          </cell>
          <cell r="H235">
            <v>933</v>
          </cell>
          <cell r="I235">
            <v>2025</v>
          </cell>
          <cell r="J235" t="str">
            <v>Harewood Infant School</v>
          </cell>
        </row>
        <row r="236">
          <cell r="B236">
            <v>5202</v>
          </cell>
          <cell r="C236">
            <v>755</v>
          </cell>
          <cell r="D236" t="str">
            <v>Primrose Hill Church of England Primary School</v>
          </cell>
          <cell r="F236">
            <v>1</v>
          </cell>
          <cell r="H236">
            <v>934</v>
          </cell>
          <cell r="I236">
            <v>2026</v>
          </cell>
          <cell r="J236" t="str">
            <v>Harewood Junior School</v>
          </cell>
          <cell r="L236">
            <v>1</v>
          </cell>
        </row>
        <row r="237">
          <cell r="B237">
            <v>5203</v>
          </cell>
          <cell r="C237">
            <v>726</v>
          </cell>
          <cell r="D237" t="str">
            <v>Picklenash Junior School</v>
          </cell>
          <cell r="F237">
            <v>1</v>
          </cell>
          <cell r="H237">
            <v>935</v>
          </cell>
          <cell r="I237">
            <v>2005</v>
          </cell>
          <cell r="J237" t="str">
            <v>Hatherley Infant School</v>
          </cell>
        </row>
        <row r="238">
          <cell r="B238">
            <v>5204</v>
          </cell>
          <cell r="C238">
            <v>855</v>
          </cell>
          <cell r="D238" t="str">
            <v>Blue Coat Church of England Primary School</v>
          </cell>
          <cell r="E238">
            <v>1</v>
          </cell>
          <cell r="F238">
            <v>1</v>
          </cell>
          <cell r="H238">
            <v>936</v>
          </cell>
          <cell r="I238">
            <v>3011</v>
          </cell>
          <cell r="J238" t="str">
            <v>Hempsted Church of England Primary School</v>
          </cell>
        </row>
        <row r="239">
          <cell r="B239">
            <v>5205</v>
          </cell>
          <cell r="C239">
            <v>532</v>
          </cell>
          <cell r="D239" t="str">
            <v>Andoversford Primary School</v>
          </cell>
          <cell r="F239">
            <v>1</v>
          </cell>
          <cell r="H239">
            <v>937</v>
          </cell>
          <cell r="I239">
            <v>2028</v>
          </cell>
          <cell r="J239" t="str">
            <v>Hillview Primary School</v>
          </cell>
        </row>
        <row r="240">
          <cell r="B240">
            <v>5206</v>
          </cell>
          <cell r="C240">
            <v>589</v>
          </cell>
          <cell r="D240" t="str">
            <v>Charlton Kings Junior School</v>
          </cell>
          <cell r="F240">
            <v>1</v>
          </cell>
          <cell r="H240">
            <v>938</v>
          </cell>
          <cell r="I240">
            <v>3010</v>
          </cell>
          <cell r="J240" t="str">
            <v>Kingsholm Church of England Primary School</v>
          </cell>
          <cell r="L240">
            <v>1</v>
          </cell>
        </row>
        <row r="241">
          <cell r="B241">
            <v>5207</v>
          </cell>
          <cell r="C241">
            <v>590</v>
          </cell>
          <cell r="D241" t="str">
            <v>Charlton Kings Infant School</v>
          </cell>
          <cell r="F241">
            <v>1</v>
          </cell>
          <cell r="H241">
            <v>940</v>
          </cell>
          <cell r="I241">
            <v>2004</v>
          </cell>
          <cell r="J241" t="str">
            <v>Linden Primary School</v>
          </cell>
        </row>
        <row r="242">
          <cell r="B242">
            <v>5208</v>
          </cell>
          <cell r="C242">
            <v>830</v>
          </cell>
          <cell r="D242" t="str">
            <v>Tirlebrook Primary School</v>
          </cell>
          <cell r="F242">
            <v>1</v>
          </cell>
          <cell r="H242">
            <v>941</v>
          </cell>
          <cell r="I242">
            <v>2033</v>
          </cell>
          <cell r="J242" t="str">
            <v>Longlevens Infant School</v>
          </cell>
        </row>
        <row r="243">
          <cell r="B243">
            <v>5209</v>
          </cell>
          <cell r="C243">
            <v>856</v>
          </cell>
          <cell r="D243" t="str">
            <v>The British School</v>
          </cell>
          <cell r="F243">
            <v>1</v>
          </cell>
          <cell r="H243">
            <v>942</v>
          </cell>
          <cell r="I243">
            <v>2031</v>
          </cell>
          <cell r="J243" t="str">
            <v>Longlevens Junior School</v>
          </cell>
          <cell r="L243">
            <v>1</v>
          </cell>
        </row>
        <row r="244">
          <cell r="B244">
            <v>5210</v>
          </cell>
          <cell r="C244">
            <v>693</v>
          </cell>
          <cell r="D244" t="str">
            <v>Warden Hill Primary School</v>
          </cell>
          <cell r="F244">
            <v>1</v>
          </cell>
          <cell r="H244">
            <v>943</v>
          </cell>
          <cell r="I244">
            <v>2024</v>
          </cell>
          <cell r="J244" t="str">
            <v>Moat Infant School</v>
          </cell>
        </row>
        <row r="245">
          <cell r="B245">
            <v>5211</v>
          </cell>
          <cell r="C245">
            <v>727</v>
          </cell>
          <cell r="D245" t="str">
            <v>Glebe Infant School</v>
          </cell>
          <cell r="F245">
            <v>1</v>
          </cell>
          <cell r="H245">
            <v>944</v>
          </cell>
          <cell r="I245">
            <v>5218</v>
          </cell>
          <cell r="J245" t="str">
            <v>Moat Junior School</v>
          </cell>
          <cell r="L245">
            <v>1</v>
          </cell>
        </row>
        <row r="246">
          <cell r="B246">
            <v>5212</v>
          </cell>
          <cell r="C246">
            <v>584</v>
          </cell>
          <cell r="D246" t="str">
            <v>Cam Woodfield Junior School</v>
          </cell>
          <cell r="F246">
            <v>1</v>
          </cell>
          <cell r="H246">
            <v>946</v>
          </cell>
          <cell r="I246">
            <v>5200</v>
          </cell>
          <cell r="J246" t="str">
            <v>Robinswood Primary School</v>
          </cell>
          <cell r="L246">
            <v>1</v>
          </cell>
        </row>
        <row r="247">
          <cell r="B247">
            <v>5213</v>
          </cell>
          <cell r="C247">
            <v>722</v>
          </cell>
          <cell r="D247" t="str">
            <v>St. David's Primary School</v>
          </cell>
          <cell r="E247">
            <v>1</v>
          </cell>
          <cell r="F247">
            <v>1</v>
          </cell>
          <cell r="H247">
            <v>947</v>
          </cell>
          <cell r="I247">
            <v>3006</v>
          </cell>
          <cell r="J247" t="str">
            <v>St. James' Church of England Junior School (Gloucester)</v>
          </cell>
        </row>
        <row r="248">
          <cell r="B248">
            <v>5214</v>
          </cell>
          <cell r="C248">
            <v>807</v>
          </cell>
          <cell r="D248" t="str">
            <v>Swindon Village Primary School</v>
          </cell>
          <cell r="F248">
            <v>1</v>
          </cell>
          <cell r="H248">
            <v>948</v>
          </cell>
          <cell r="I248">
            <v>3004</v>
          </cell>
          <cell r="J248" t="str">
            <v>St. Paul's Church of England Primary School</v>
          </cell>
        </row>
        <row r="249">
          <cell r="B249">
            <v>5215</v>
          </cell>
          <cell r="C249">
            <v>882</v>
          </cell>
          <cell r="D249" t="str">
            <v>Christ Church Church of England Primary School (Cheltenham)</v>
          </cell>
          <cell r="E249">
            <v>1</v>
          </cell>
          <cell r="F249">
            <v>1</v>
          </cell>
          <cell r="H249">
            <v>949</v>
          </cell>
          <cell r="I249">
            <v>3302</v>
          </cell>
          <cell r="J249" t="str">
            <v>St. Peter's Catholic Infant School</v>
          </cell>
          <cell r="K249">
            <v>1</v>
          </cell>
        </row>
        <row r="250">
          <cell r="B250">
            <v>5216</v>
          </cell>
          <cell r="C250">
            <v>711</v>
          </cell>
          <cell r="D250" t="str">
            <v>Severnbanks Primary School</v>
          </cell>
          <cell r="F250">
            <v>1</v>
          </cell>
          <cell r="H250">
            <v>950</v>
          </cell>
          <cell r="I250">
            <v>3303</v>
          </cell>
          <cell r="J250" t="str">
            <v>St. Peter's Catholic Junior School</v>
          </cell>
          <cell r="K250">
            <v>1</v>
          </cell>
          <cell r="L250">
            <v>1</v>
          </cell>
        </row>
        <row r="251">
          <cell r="B251">
            <v>5217</v>
          </cell>
          <cell r="C251">
            <v>718</v>
          </cell>
          <cell r="D251" t="str">
            <v>Minchinhampton School</v>
          </cell>
          <cell r="F251">
            <v>1</v>
          </cell>
          <cell r="H251">
            <v>951</v>
          </cell>
          <cell r="I251">
            <v>2032</v>
          </cell>
          <cell r="J251" t="str">
            <v>Tredworth Infant School</v>
          </cell>
        </row>
        <row r="252">
          <cell r="B252">
            <v>5218</v>
          </cell>
          <cell r="C252">
            <v>944</v>
          </cell>
          <cell r="D252" t="str">
            <v>Moat Junior School</v>
          </cell>
          <cell r="F252">
            <v>1</v>
          </cell>
          <cell r="H252">
            <v>952</v>
          </cell>
          <cell r="I252">
            <v>2002</v>
          </cell>
          <cell r="J252" t="str">
            <v>Tredworth Junior School</v>
          </cell>
        </row>
        <row r="253">
          <cell r="B253">
            <v>5219</v>
          </cell>
          <cell r="C253">
            <v>957</v>
          </cell>
          <cell r="D253" t="str">
            <v>Heron Primary School</v>
          </cell>
          <cell r="F253">
            <v>1</v>
          </cell>
          <cell r="H253">
            <v>954</v>
          </cell>
          <cell r="I253">
            <v>2173</v>
          </cell>
          <cell r="J253" t="str">
            <v>Tuffley Primary School</v>
          </cell>
        </row>
        <row r="254">
          <cell r="B254">
            <v>5220</v>
          </cell>
          <cell r="C254">
            <v>736</v>
          </cell>
          <cell r="D254" t="str">
            <v>Carrant Brook Junior School</v>
          </cell>
          <cell r="F254">
            <v>1</v>
          </cell>
          <cell r="H254">
            <v>956</v>
          </cell>
          <cell r="I254">
            <v>2000</v>
          </cell>
          <cell r="J254" t="str">
            <v>Widden Primary School and Family Centre</v>
          </cell>
        </row>
        <row r="255">
          <cell r="C255">
            <v>897</v>
          </cell>
          <cell r="D255" t="str">
            <v>Monkscroft Primary School</v>
          </cell>
          <cell r="F255">
            <v>1</v>
          </cell>
          <cell r="H255">
            <v>957</v>
          </cell>
          <cell r="I255">
            <v>5219</v>
          </cell>
          <cell r="J255" t="str">
            <v>Heron Primary School</v>
          </cell>
          <cell r="L255">
            <v>1</v>
          </cell>
        </row>
      </sheetData>
      <sheetData sheetId="3" refreshError="1"/>
      <sheetData sheetId="4" refreshError="1"/>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Profit Centres"/>
      <sheetName val="0583 &amp; 0603 workings"/>
      <sheetName val="Sheet1"/>
      <sheetName val="GT 0583 &amp; 0603 Journals A"/>
      <sheetName val="Sheet3"/>
      <sheetName val="GT Journal B"/>
      <sheetName val="JM Journal"/>
      <sheetName val="Other Journals"/>
      <sheetName val="Balances Before Journals"/>
      <sheetName val="Balances After Journals"/>
      <sheetName val="Summary of Balances"/>
      <sheetName val="KLB ex388 miscode"/>
      <sheetName val="Farmors ex349 94600"/>
      <sheetName val="94600 Bank"/>
      <sheetName val="94500 FI"/>
      <sheetName val="94610 PC"/>
      <sheetName val="94340 Debtors Non Govt"/>
      <sheetName val="94230 Debtors GCC"/>
      <sheetName val="95113 Creditors - Non Govt"/>
      <sheetName val="95109 Creditors Govt Non Grt"/>
      <sheetName val="Balance Sheet Movements"/>
      <sheetName val="Revised Balance Sheet (JM)"/>
    </sheetNames>
    <sheetDataSet>
      <sheetData sheetId="0"/>
      <sheetData sheetId="1"/>
      <sheetData sheetId="2"/>
      <sheetData sheetId="3"/>
      <sheetData sheetId="4"/>
      <sheetData sheetId="5"/>
      <sheetData sheetId="6"/>
      <sheetData sheetId="7">
        <row r="9">
          <cell r="F9">
            <v>41018</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Profit Centres"/>
      <sheetName val="0583 &amp; 0603 workings"/>
      <sheetName val="Sheet1"/>
      <sheetName val="GT 0583 &amp; 0603 Journals A"/>
      <sheetName val="Sheet3"/>
      <sheetName val="GT Journal B"/>
      <sheetName val="JM Journal"/>
      <sheetName val="Other Journals"/>
      <sheetName val="Balances Before Journals"/>
      <sheetName val="Balances After Journals"/>
      <sheetName val="Summary of Balances"/>
      <sheetName val="KLB ex388 miscode"/>
      <sheetName val="Farmors ex349 94600"/>
      <sheetName val="94600 Bank"/>
      <sheetName val="94500 FI"/>
      <sheetName val="94610 PC"/>
      <sheetName val="94340 Debtors Non Govt"/>
      <sheetName val="94230 Debtors GCC"/>
      <sheetName val="95113 Creditors - Non Govt"/>
      <sheetName val="95109 Creditors Govt Non Grt"/>
      <sheetName val="Balance Sheet Movements"/>
      <sheetName val="Revised Balance Sheet (JM)"/>
    </sheetNames>
    <sheetDataSet>
      <sheetData sheetId="0"/>
      <sheetData sheetId="1"/>
      <sheetData sheetId="2"/>
      <sheetData sheetId="3"/>
      <sheetData sheetId="4"/>
      <sheetData sheetId="5"/>
      <sheetData sheetId="6"/>
      <sheetData sheetId="7">
        <row r="9">
          <cell r="F9">
            <v>41018</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Sheet"/>
      <sheetName val="04-05 FC"/>
      <sheetName val="05-06 FC"/>
      <sheetName val="06-07 FC"/>
      <sheetName val="07-08 FC"/>
      <sheetName val="08-09 FC"/>
      <sheetName val="09-10 FC"/>
      <sheetName val="10-11 FC"/>
      <sheetName val="DFE DFC 2011-12"/>
      <sheetName val="11-12 DFC"/>
      <sheetName val="12-13 DFC indicative"/>
      <sheetName val="12-13 DFC final"/>
      <sheetName val="Advances Summary"/>
      <sheetName val="Expenditure"/>
      <sheetName val="Opening CFR Balances"/>
      <sheetName val="Post Budget Adv 06"/>
      <sheetName val="Post Budget Adv 05"/>
      <sheetName val="0506 Adv jnl"/>
      <sheetName val="12-13 DFC"/>
      <sheetName val="SchoolTable"/>
    </sheetNames>
    <sheetDataSet>
      <sheetData sheetId="0" refreshError="1"/>
      <sheetData sheetId="1" refreshError="1"/>
      <sheetData sheetId="2" refreshError="1"/>
      <sheetData sheetId="3" refreshError="1"/>
      <sheetData sheetId="4" refreshError="1">
        <row r="9">
          <cell r="A9">
            <v>125</v>
          </cell>
          <cell r="B9">
            <v>7019</v>
          </cell>
          <cell r="C9" t="str">
            <v>Alderman Knight</v>
          </cell>
          <cell r="F9">
            <v>0</v>
          </cell>
          <cell r="G9">
            <v>60</v>
          </cell>
          <cell r="H9">
            <v>60</v>
          </cell>
          <cell r="J9">
            <v>18500</v>
          </cell>
          <cell r="K9">
            <v>11340</v>
          </cell>
          <cell r="L9">
            <v>0</v>
          </cell>
          <cell r="M9">
            <v>29840</v>
          </cell>
          <cell r="P9">
            <v>0</v>
          </cell>
          <cell r="Q9">
            <v>29840</v>
          </cell>
        </row>
        <row r="10">
          <cell r="A10">
            <v>126</v>
          </cell>
          <cell r="B10">
            <v>7008</v>
          </cell>
          <cell r="C10" t="str">
            <v>Amberley  Ridge</v>
          </cell>
          <cell r="F10">
            <v>0</v>
          </cell>
          <cell r="G10">
            <v>34</v>
          </cell>
          <cell r="H10">
            <v>34</v>
          </cell>
          <cell r="J10">
            <v>18500</v>
          </cell>
          <cell r="K10">
            <v>6426</v>
          </cell>
          <cell r="L10">
            <v>0</v>
          </cell>
          <cell r="M10">
            <v>24926</v>
          </cell>
          <cell r="P10">
            <v>0</v>
          </cell>
          <cell r="Q10">
            <v>24926</v>
          </cell>
        </row>
        <row r="11">
          <cell r="A11">
            <v>127</v>
          </cell>
          <cell r="B11">
            <v>7015</v>
          </cell>
          <cell r="C11" t="str">
            <v>Bettridge</v>
          </cell>
          <cell r="F11">
            <v>2</v>
          </cell>
          <cell r="G11">
            <v>95</v>
          </cell>
          <cell r="H11">
            <v>96</v>
          </cell>
          <cell r="J11">
            <v>18500</v>
          </cell>
          <cell r="K11">
            <v>18144</v>
          </cell>
          <cell r="L11">
            <v>0</v>
          </cell>
          <cell r="M11">
            <v>36644</v>
          </cell>
          <cell r="P11">
            <v>0</v>
          </cell>
          <cell r="Q11">
            <v>36644</v>
          </cell>
        </row>
        <row r="12">
          <cell r="A12">
            <v>130</v>
          </cell>
          <cell r="B12">
            <v>7011</v>
          </cell>
          <cell r="C12" t="str">
            <v>Cam House</v>
          </cell>
          <cell r="F12">
            <v>0</v>
          </cell>
          <cell r="G12">
            <v>55</v>
          </cell>
          <cell r="H12">
            <v>55</v>
          </cell>
          <cell r="J12">
            <v>18500</v>
          </cell>
          <cell r="K12">
            <v>10395</v>
          </cell>
          <cell r="L12">
            <v>0</v>
          </cell>
          <cell r="M12">
            <v>28895</v>
          </cell>
          <cell r="P12">
            <v>0</v>
          </cell>
          <cell r="Q12">
            <v>28895</v>
          </cell>
        </row>
        <row r="13">
          <cell r="A13">
            <v>132</v>
          </cell>
          <cell r="B13">
            <v>7005</v>
          </cell>
          <cell r="C13" t="str">
            <v>Coln House</v>
          </cell>
          <cell r="E13">
            <v>1</v>
          </cell>
          <cell r="F13">
            <v>0</v>
          </cell>
          <cell r="G13">
            <v>57</v>
          </cell>
          <cell r="H13">
            <v>57</v>
          </cell>
          <cell r="J13">
            <v>18500</v>
          </cell>
          <cell r="K13">
            <v>10773</v>
          </cell>
          <cell r="L13">
            <v>0</v>
          </cell>
          <cell r="M13">
            <v>29273</v>
          </cell>
          <cell r="P13">
            <v>0</v>
          </cell>
          <cell r="Q13">
            <v>29273</v>
          </cell>
        </row>
        <row r="14">
          <cell r="A14">
            <v>137</v>
          </cell>
          <cell r="B14">
            <v>7018</v>
          </cell>
          <cell r="C14" t="str">
            <v>Paternoster</v>
          </cell>
          <cell r="F14">
            <v>0</v>
          </cell>
          <cell r="G14">
            <v>40</v>
          </cell>
          <cell r="H14">
            <v>40</v>
          </cell>
          <cell r="J14">
            <v>18500</v>
          </cell>
          <cell r="K14">
            <v>7560</v>
          </cell>
          <cell r="L14">
            <v>0</v>
          </cell>
          <cell r="M14">
            <v>26060</v>
          </cell>
          <cell r="P14">
            <v>0</v>
          </cell>
          <cell r="Q14">
            <v>26060</v>
          </cell>
        </row>
        <row r="15">
          <cell r="A15">
            <v>138</v>
          </cell>
          <cell r="B15">
            <v>7013</v>
          </cell>
          <cell r="C15" t="str">
            <v>Sandford</v>
          </cell>
          <cell r="F15">
            <v>1</v>
          </cell>
          <cell r="G15">
            <v>55</v>
          </cell>
          <cell r="H15">
            <v>55.5</v>
          </cell>
          <cell r="J15">
            <v>18500</v>
          </cell>
          <cell r="K15">
            <v>10490</v>
          </cell>
          <cell r="L15">
            <v>0</v>
          </cell>
          <cell r="M15">
            <v>28990</v>
          </cell>
          <cell r="P15">
            <v>0</v>
          </cell>
          <cell r="Q15">
            <v>28990</v>
          </cell>
        </row>
        <row r="16">
          <cell r="A16">
            <v>139</v>
          </cell>
          <cell r="B16">
            <v>7017</v>
          </cell>
          <cell r="C16" t="str">
            <v>The Shrubberies</v>
          </cell>
          <cell r="F16">
            <v>7</v>
          </cell>
          <cell r="G16">
            <v>81</v>
          </cell>
          <cell r="H16">
            <v>84.5</v>
          </cell>
          <cell r="J16">
            <v>18500</v>
          </cell>
          <cell r="K16">
            <v>15971</v>
          </cell>
          <cell r="L16">
            <v>0</v>
          </cell>
          <cell r="M16">
            <v>34471</v>
          </cell>
          <cell r="P16">
            <v>0</v>
          </cell>
          <cell r="Q16">
            <v>34471</v>
          </cell>
        </row>
        <row r="17">
          <cell r="A17">
            <v>141</v>
          </cell>
          <cell r="B17">
            <v>7022</v>
          </cell>
          <cell r="C17" t="str">
            <v>Battledown</v>
          </cell>
          <cell r="F17">
            <v>16</v>
          </cell>
          <cell r="G17">
            <v>10</v>
          </cell>
          <cell r="H17">
            <v>18</v>
          </cell>
          <cell r="J17">
            <v>18500</v>
          </cell>
          <cell r="K17">
            <v>3402</v>
          </cell>
          <cell r="L17">
            <v>0</v>
          </cell>
          <cell r="M17">
            <v>21902</v>
          </cell>
          <cell r="P17">
            <v>0</v>
          </cell>
          <cell r="Q17">
            <v>21902</v>
          </cell>
        </row>
        <row r="18">
          <cell r="A18">
            <v>143</v>
          </cell>
          <cell r="B18">
            <v>7023</v>
          </cell>
          <cell r="C18" t="str">
            <v>Belmont</v>
          </cell>
          <cell r="E18">
            <v>1</v>
          </cell>
          <cell r="F18">
            <v>0</v>
          </cell>
          <cell r="G18">
            <v>51</v>
          </cell>
          <cell r="H18">
            <v>51</v>
          </cell>
          <cell r="J18">
            <v>18500</v>
          </cell>
          <cell r="K18">
            <v>9639</v>
          </cell>
          <cell r="L18">
            <v>0</v>
          </cell>
          <cell r="M18">
            <v>28139</v>
          </cell>
          <cell r="P18">
            <v>0</v>
          </cell>
          <cell r="Q18">
            <v>28139</v>
          </cell>
        </row>
        <row r="19">
          <cell r="A19">
            <v>144</v>
          </cell>
          <cell r="B19">
            <v>7024</v>
          </cell>
          <cell r="C19" t="str">
            <v>The Milestone</v>
          </cell>
          <cell r="F19">
            <v>6</v>
          </cell>
          <cell r="G19">
            <v>272</v>
          </cell>
          <cell r="H19">
            <v>275</v>
          </cell>
          <cell r="J19">
            <v>18500</v>
          </cell>
          <cell r="K19">
            <v>51975</v>
          </cell>
          <cell r="L19">
            <v>0</v>
          </cell>
          <cell r="M19">
            <v>70475</v>
          </cell>
          <cell r="P19">
            <v>0</v>
          </cell>
          <cell r="Q19">
            <v>70475</v>
          </cell>
        </row>
        <row r="20">
          <cell r="A20">
            <v>145</v>
          </cell>
          <cell r="B20">
            <v>7025</v>
          </cell>
          <cell r="C20" t="str">
            <v>Heart of the Forest</v>
          </cell>
          <cell r="F20">
            <v>1</v>
          </cell>
          <cell r="G20">
            <v>69</v>
          </cell>
          <cell r="H20">
            <v>69.5</v>
          </cell>
          <cell r="J20">
            <v>18500</v>
          </cell>
          <cell r="K20">
            <v>13136</v>
          </cell>
          <cell r="L20">
            <v>0</v>
          </cell>
          <cell r="M20">
            <v>31636</v>
          </cell>
          <cell r="P20">
            <v>0</v>
          </cell>
          <cell r="Q20">
            <v>31636</v>
          </cell>
        </row>
        <row r="21">
          <cell r="A21">
            <v>325</v>
          </cell>
          <cell r="B21">
            <v>5422</v>
          </cell>
          <cell r="C21" t="str">
            <v>Dene Magna Community School</v>
          </cell>
          <cell r="E21">
            <v>1</v>
          </cell>
          <cell r="F21">
            <v>1</v>
          </cell>
          <cell r="G21">
            <v>735</v>
          </cell>
          <cell r="H21">
            <v>735.5</v>
          </cell>
          <cell r="I21">
            <v>24</v>
          </cell>
          <cell r="J21">
            <v>18500</v>
          </cell>
          <cell r="K21">
            <v>67237</v>
          </cell>
          <cell r="L21">
            <v>4536</v>
          </cell>
          <cell r="M21">
            <v>90273</v>
          </cell>
          <cell r="P21">
            <v>0</v>
          </cell>
          <cell r="Q21">
            <v>90273</v>
          </cell>
        </row>
        <row r="22">
          <cell r="A22">
            <v>326</v>
          </cell>
          <cell r="B22">
            <v>4039</v>
          </cell>
          <cell r="C22" t="str">
            <v>Berkeley Vale Community School</v>
          </cell>
          <cell r="E22">
            <v>1</v>
          </cell>
          <cell r="F22">
            <v>0</v>
          </cell>
          <cell r="G22">
            <v>253</v>
          </cell>
          <cell r="H22">
            <v>253</v>
          </cell>
          <cell r="I22">
            <v>21</v>
          </cell>
          <cell r="J22">
            <v>18500</v>
          </cell>
          <cell r="K22">
            <v>21924</v>
          </cell>
          <cell r="L22">
            <v>3969</v>
          </cell>
          <cell r="M22">
            <v>44393</v>
          </cell>
          <cell r="P22">
            <v>0</v>
          </cell>
          <cell r="Q22">
            <v>44393</v>
          </cell>
        </row>
        <row r="23">
          <cell r="A23">
            <v>327</v>
          </cell>
          <cell r="B23">
            <v>5423</v>
          </cell>
          <cell r="C23" t="str">
            <v>Lakers School</v>
          </cell>
          <cell r="E23">
            <v>1</v>
          </cell>
          <cell r="F23">
            <v>0</v>
          </cell>
          <cell r="G23">
            <v>780</v>
          </cell>
          <cell r="H23">
            <v>780</v>
          </cell>
          <cell r="I23">
            <v>31</v>
          </cell>
          <cell r="J23">
            <v>18500</v>
          </cell>
          <cell r="K23">
            <v>70781</v>
          </cell>
          <cell r="L23">
            <v>5859</v>
          </cell>
          <cell r="M23">
            <v>95140</v>
          </cell>
          <cell r="O23">
            <v>80995</v>
          </cell>
          <cell r="P23">
            <v>80995</v>
          </cell>
          <cell r="Q23">
            <v>14145</v>
          </cell>
        </row>
        <row r="24">
          <cell r="A24">
            <v>328</v>
          </cell>
          <cell r="B24">
            <v>4024</v>
          </cell>
          <cell r="C24" t="str">
            <v>Cleeve School</v>
          </cell>
          <cell r="E24">
            <v>1</v>
          </cell>
          <cell r="F24">
            <v>0</v>
          </cell>
          <cell r="G24">
            <v>1508</v>
          </cell>
          <cell r="H24">
            <v>1508</v>
          </cell>
          <cell r="I24">
            <v>20</v>
          </cell>
          <cell r="J24">
            <v>18500</v>
          </cell>
          <cell r="K24">
            <v>140616</v>
          </cell>
          <cell r="L24">
            <v>3780</v>
          </cell>
          <cell r="M24">
            <v>162896</v>
          </cell>
          <cell r="P24">
            <v>0</v>
          </cell>
          <cell r="Q24">
            <v>162896</v>
          </cell>
        </row>
        <row r="25">
          <cell r="A25">
            <v>330</v>
          </cell>
          <cell r="B25">
            <v>4015</v>
          </cell>
          <cell r="C25" t="str">
            <v>Beaufort Community School</v>
          </cell>
          <cell r="E25">
            <v>1</v>
          </cell>
          <cell r="F25">
            <v>0</v>
          </cell>
          <cell r="G25">
            <v>1210</v>
          </cell>
          <cell r="H25">
            <v>1210</v>
          </cell>
          <cell r="I25">
            <v>69</v>
          </cell>
          <cell r="J25">
            <v>18500</v>
          </cell>
          <cell r="K25">
            <v>107825</v>
          </cell>
          <cell r="L25">
            <v>13041</v>
          </cell>
          <cell r="M25">
            <v>139366</v>
          </cell>
          <cell r="P25">
            <v>0</v>
          </cell>
          <cell r="Q25">
            <v>139366</v>
          </cell>
        </row>
        <row r="26">
          <cell r="A26">
            <v>331</v>
          </cell>
          <cell r="B26">
            <v>5408</v>
          </cell>
          <cell r="C26" t="str">
            <v>Balcarras School</v>
          </cell>
          <cell r="E26">
            <v>1</v>
          </cell>
          <cell r="F26">
            <v>0</v>
          </cell>
          <cell r="G26">
            <v>1276</v>
          </cell>
          <cell r="H26">
            <v>1276</v>
          </cell>
          <cell r="I26">
            <v>19</v>
          </cell>
          <cell r="J26">
            <v>18500</v>
          </cell>
          <cell r="K26">
            <v>118787</v>
          </cell>
          <cell r="L26">
            <v>3591</v>
          </cell>
          <cell r="M26">
            <v>140878</v>
          </cell>
          <cell r="P26">
            <v>0</v>
          </cell>
          <cell r="Q26">
            <v>140878</v>
          </cell>
        </row>
        <row r="27">
          <cell r="A27">
            <v>332</v>
          </cell>
          <cell r="B27">
            <v>5414</v>
          </cell>
          <cell r="C27" t="str">
            <v>Chipping Campden School</v>
          </cell>
          <cell r="E27">
            <v>1</v>
          </cell>
          <cell r="F27">
            <v>0</v>
          </cell>
          <cell r="G27">
            <v>1170</v>
          </cell>
          <cell r="H27">
            <v>1170</v>
          </cell>
          <cell r="I27">
            <v>12</v>
          </cell>
          <cell r="J27">
            <v>18500</v>
          </cell>
          <cell r="K27">
            <v>109431</v>
          </cell>
          <cell r="L27">
            <v>2268</v>
          </cell>
          <cell r="M27">
            <v>130199</v>
          </cell>
          <cell r="P27">
            <v>0</v>
          </cell>
          <cell r="Q27">
            <v>130199</v>
          </cell>
        </row>
        <row r="28">
          <cell r="A28">
            <v>334</v>
          </cell>
          <cell r="B28">
            <v>5419</v>
          </cell>
          <cell r="C28" t="str">
            <v>Cirencester Kingshill School</v>
          </cell>
          <cell r="E28">
            <v>1</v>
          </cell>
          <cell r="F28">
            <v>0</v>
          </cell>
          <cell r="G28">
            <v>808</v>
          </cell>
          <cell r="H28">
            <v>808</v>
          </cell>
          <cell r="I28">
            <v>19</v>
          </cell>
          <cell r="J28">
            <v>18500</v>
          </cell>
          <cell r="K28">
            <v>74561</v>
          </cell>
          <cell r="L28">
            <v>3591</v>
          </cell>
          <cell r="M28">
            <v>96652</v>
          </cell>
          <cell r="P28">
            <v>0</v>
          </cell>
          <cell r="Q28">
            <v>96652</v>
          </cell>
        </row>
        <row r="29">
          <cell r="A29">
            <v>335</v>
          </cell>
          <cell r="B29">
            <v>5412</v>
          </cell>
          <cell r="C29" t="str">
            <v>Chosen Hill School</v>
          </cell>
          <cell r="E29">
            <v>1</v>
          </cell>
          <cell r="F29">
            <v>0</v>
          </cell>
          <cell r="G29">
            <v>1369</v>
          </cell>
          <cell r="H29">
            <v>1369</v>
          </cell>
          <cell r="I29">
            <v>44</v>
          </cell>
          <cell r="J29">
            <v>18500</v>
          </cell>
          <cell r="K29">
            <v>125213</v>
          </cell>
          <cell r="L29">
            <v>8316</v>
          </cell>
          <cell r="M29">
            <v>152029</v>
          </cell>
          <cell r="P29">
            <v>0</v>
          </cell>
          <cell r="Q29">
            <v>152029</v>
          </cell>
        </row>
        <row r="30">
          <cell r="A30">
            <v>336</v>
          </cell>
          <cell r="B30">
            <v>5409</v>
          </cell>
          <cell r="C30" t="str">
            <v>Churchdown School</v>
          </cell>
          <cell r="E30">
            <v>1</v>
          </cell>
          <cell r="F30">
            <v>0</v>
          </cell>
          <cell r="G30">
            <v>1342</v>
          </cell>
          <cell r="H30">
            <v>1342</v>
          </cell>
          <cell r="I30">
            <v>40</v>
          </cell>
          <cell r="J30">
            <v>18500</v>
          </cell>
          <cell r="K30">
            <v>123039</v>
          </cell>
          <cell r="L30">
            <v>7560</v>
          </cell>
          <cell r="M30">
            <v>149099</v>
          </cell>
          <cell r="P30">
            <v>0</v>
          </cell>
          <cell r="Q30">
            <v>149099</v>
          </cell>
        </row>
        <row r="31">
          <cell r="A31">
            <v>337</v>
          </cell>
          <cell r="B31">
            <v>5425</v>
          </cell>
          <cell r="C31" t="str">
            <v>Heywood Community School</v>
          </cell>
          <cell r="E31">
            <v>1</v>
          </cell>
          <cell r="F31">
            <v>0</v>
          </cell>
          <cell r="G31">
            <v>486</v>
          </cell>
          <cell r="H31">
            <v>486</v>
          </cell>
          <cell r="I31">
            <v>16</v>
          </cell>
          <cell r="J31">
            <v>18500</v>
          </cell>
          <cell r="K31">
            <v>44415</v>
          </cell>
          <cell r="L31">
            <v>3024</v>
          </cell>
          <cell r="M31">
            <v>65939</v>
          </cell>
          <cell r="P31">
            <v>0</v>
          </cell>
          <cell r="Q31">
            <v>65939</v>
          </cell>
        </row>
        <row r="32">
          <cell r="A32">
            <v>339</v>
          </cell>
          <cell r="B32">
            <v>5420</v>
          </cell>
          <cell r="C32" t="str">
            <v>Cirencester Deer Park School</v>
          </cell>
          <cell r="E32">
            <v>1</v>
          </cell>
          <cell r="F32">
            <v>1</v>
          </cell>
          <cell r="G32">
            <v>1107</v>
          </cell>
          <cell r="H32">
            <v>1107.5</v>
          </cell>
          <cell r="I32">
            <v>15</v>
          </cell>
          <cell r="J32">
            <v>18500</v>
          </cell>
          <cell r="K32">
            <v>103241</v>
          </cell>
          <cell r="L32">
            <v>2835</v>
          </cell>
          <cell r="M32">
            <v>124576</v>
          </cell>
          <cell r="P32">
            <v>0</v>
          </cell>
          <cell r="Q32">
            <v>124576</v>
          </cell>
        </row>
        <row r="33">
          <cell r="A33">
            <v>340</v>
          </cell>
          <cell r="B33">
            <v>5400</v>
          </cell>
          <cell r="C33" t="str">
            <v>Ribston Hall High School</v>
          </cell>
          <cell r="E33">
            <v>1</v>
          </cell>
          <cell r="F33">
            <v>0</v>
          </cell>
          <cell r="G33">
            <v>733</v>
          </cell>
          <cell r="H33">
            <v>733</v>
          </cell>
          <cell r="I33">
            <v>1</v>
          </cell>
          <cell r="J33">
            <v>18500</v>
          </cell>
          <cell r="K33">
            <v>69174</v>
          </cell>
          <cell r="L33">
            <v>189</v>
          </cell>
          <cell r="M33">
            <v>87863</v>
          </cell>
          <cell r="P33">
            <v>0</v>
          </cell>
          <cell r="Q33">
            <v>87863</v>
          </cell>
        </row>
        <row r="34">
          <cell r="A34">
            <v>341</v>
          </cell>
          <cell r="B34">
            <v>5413</v>
          </cell>
          <cell r="C34" t="str">
            <v>Central Technology College</v>
          </cell>
          <cell r="E34">
            <v>1</v>
          </cell>
          <cell r="F34">
            <v>0</v>
          </cell>
          <cell r="G34">
            <v>418</v>
          </cell>
          <cell r="H34">
            <v>418</v>
          </cell>
          <cell r="I34">
            <v>18</v>
          </cell>
          <cell r="J34">
            <v>18500</v>
          </cell>
          <cell r="K34">
            <v>37800</v>
          </cell>
          <cell r="L34">
            <v>3402</v>
          </cell>
          <cell r="M34">
            <v>59702</v>
          </cell>
          <cell r="O34">
            <v>57256</v>
          </cell>
          <cell r="P34">
            <v>57256</v>
          </cell>
          <cell r="Q34">
            <v>2446</v>
          </cell>
        </row>
        <row r="35">
          <cell r="A35">
            <v>342</v>
          </cell>
          <cell r="B35">
            <v>5404</v>
          </cell>
          <cell r="C35" t="str">
            <v>The Crypt School</v>
          </cell>
          <cell r="E35">
            <v>1</v>
          </cell>
          <cell r="F35">
            <v>0</v>
          </cell>
          <cell r="G35">
            <v>714</v>
          </cell>
          <cell r="H35">
            <v>714</v>
          </cell>
          <cell r="I35">
            <v>2</v>
          </cell>
          <cell r="J35">
            <v>18500</v>
          </cell>
          <cell r="K35">
            <v>67284</v>
          </cell>
          <cell r="L35">
            <v>378</v>
          </cell>
          <cell r="M35">
            <v>86162</v>
          </cell>
          <cell r="P35">
            <v>0</v>
          </cell>
          <cell r="Q35">
            <v>86162</v>
          </cell>
        </row>
        <row r="36">
          <cell r="A36">
            <v>343</v>
          </cell>
          <cell r="B36">
            <v>4040</v>
          </cell>
          <cell r="C36" t="str">
            <v>Brockworth School</v>
          </cell>
          <cell r="E36">
            <v>1</v>
          </cell>
          <cell r="F36">
            <v>0</v>
          </cell>
          <cell r="G36">
            <v>902</v>
          </cell>
          <cell r="H36">
            <v>902</v>
          </cell>
          <cell r="I36">
            <v>29</v>
          </cell>
          <cell r="J36">
            <v>18500</v>
          </cell>
          <cell r="K36">
            <v>82499</v>
          </cell>
          <cell r="L36">
            <v>5481</v>
          </cell>
          <cell r="M36">
            <v>106480</v>
          </cell>
          <cell r="P36">
            <v>0</v>
          </cell>
          <cell r="Q36">
            <v>106480</v>
          </cell>
        </row>
        <row r="37">
          <cell r="A37">
            <v>344</v>
          </cell>
          <cell r="B37">
            <v>4002</v>
          </cell>
          <cell r="C37" t="str">
            <v>High School for Girls</v>
          </cell>
          <cell r="E37">
            <v>1</v>
          </cell>
          <cell r="F37">
            <v>0</v>
          </cell>
          <cell r="G37">
            <v>835</v>
          </cell>
          <cell r="H37">
            <v>835</v>
          </cell>
          <cell r="I37">
            <v>3</v>
          </cell>
          <cell r="J37">
            <v>18500</v>
          </cell>
          <cell r="K37">
            <v>78624</v>
          </cell>
          <cell r="L37">
            <v>567</v>
          </cell>
          <cell r="M37">
            <v>97691</v>
          </cell>
          <cell r="O37">
            <v>85000</v>
          </cell>
          <cell r="P37">
            <v>85000</v>
          </cell>
          <cell r="Q37">
            <v>12691</v>
          </cell>
        </row>
        <row r="38">
          <cell r="A38">
            <v>346</v>
          </cell>
          <cell r="B38">
            <v>5407</v>
          </cell>
          <cell r="C38" t="str">
            <v>Rednock School</v>
          </cell>
          <cell r="E38">
            <v>1</v>
          </cell>
          <cell r="F38">
            <v>1</v>
          </cell>
          <cell r="G38">
            <v>1399</v>
          </cell>
          <cell r="H38">
            <v>1399.5</v>
          </cell>
          <cell r="I38">
            <v>29</v>
          </cell>
          <cell r="J38">
            <v>18500</v>
          </cell>
          <cell r="K38">
            <v>129512</v>
          </cell>
          <cell r="L38">
            <v>5481</v>
          </cell>
          <cell r="M38">
            <v>153493</v>
          </cell>
          <cell r="P38">
            <v>0</v>
          </cell>
          <cell r="Q38">
            <v>153493</v>
          </cell>
        </row>
        <row r="39">
          <cell r="A39">
            <v>348</v>
          </cell>
          <cell r="B39">
            <v>4068</v>
          </cell>
          <cell r="C39" t="str">
            <v>Thomas Keble School</v>
          </cell>
          <cell r="E39">
            <v>1</v>
          </cell>
          <cell r="F39">
            <v>0</v>
          </cell>
          <cell r="G39">
            <v>674</v>
          </cell>
          <cell r="H39">
            <v>674</v>
          </cell>
          <cell r="I39">
            <v>39</v>
          </cell>
          <cell r="J39">
            <v>18500</v>
          </cell>
          <cell r="K39">
            <v>60008</v>
          </cell>
          <cell r="L39">
            <v>7371</v>
          </cell>
          <cell r="M39">
            <v>85879</v>
          </cell>
          <cell r="P39">
            <v>0</v>
          </cell>
          <cell r="Q39">
            <v>85879</v>
          </cell>
        </row>
        <row r="40">
          <cell r="A40">
            <v>349</v>
          </cell>
          <cell r="B40">
            <v>4513</v>
          </cell>
          <cell r="C40" t="str">
            <v>Farmor's School</v>
          </cell>
          <cell r="E40">
            <v>1</v>
          </cell>
          <cell r="F40">
            <v>0</v>
          </cell>
          <cell r="G40">
            <v>1097</v>
          </cell>
          <cell r="H40">
            <v>1097</v>
          </cell>
          <cell r="I40">
            <v>11</v>
          </cell>
          <cell r="J40">
            <v>18500</v>
          </cell>
          <cell r="K40">
            <v>102627</v>
          </cell>
          <cell r="L40">
            <v>2079</v>
          </cell>
          <cell r="M40">
            <v>123206</v>
          </cell>
          <cell r="P40">
            <v>0</v>
          </cell>
          <cell r="Q40">
            <v>123206</v>
          </cell>
        </row>
        <row r="41">
          <cell r="A41">
            <v>352</v>
          </cell>
          <cell r="B41">
            <v>4608</v>
          </cell>
          <cell r="C41" t="str">
            <v xml:space="preserve">Bishops' College </v>
          </cell>
          <cell r="D41">
            <v>1</v>
          </cell>
          <cell r="E41">
            <v>1</v>
          </cell>
          <cell r="F41">
            <v>0</v>
          </cell>
          <cell r="G41">
            <v>577</v>
          </cell>
          <cell r="H41">
            <v>577</v>
          </cell>
          <cell r="I41">
            <v>31</v>
          </cell>
          <cell r="J41">
            <v>18500</v>
          </cell>
          <cell r="K41">
            <v>51597</v>
          </cell>
          <cell r="L41">
            <v>5859</v>
          </cell>
          <cell r="M41">
            <v>0</v>
          </cell>
          <cell r="P41">
            <v>0</v>
          </cell>
          <cell r="Q41">
            <v>0</v>
          </cell>
        </row>
        <row r="42">
          <cell r="A42">
            <v>355</v>
          </cell>
          <cell r="B42">
            <v>5421</v>
          </cell>
          <cell r="C42" t="str">
            <v>Pittville School</v>
          </cell>
          <cell r="E42">
            <v>1</v>
          </cell>
          <cell r="F42">
            <v>0</v>
          </cell>
          <cell r="G42">
            <v>733</v>
          </cell>
          <cell r="H42">
            <v>733</v>
          </cell>
          <cell r="I42">
            <v>25</v>
          </cell>
          <cell r="J42">
            <v>18500</v>
          </cell>
          <cell r="K42">
            <v>66906</v>
          </cell>
          <cell r="L42">
            <v>4725</v>
          </cell>
          <cell r="M42">
            <v>90131</v>
          </cell>
          <cell r="P42">
            <v>0</v>
          </cell>
          <cell r="Q42">
            <v>90131</v>
          </cell>
        </row>
        <row r="43">
          <cell r="A43">
            <v>360</v>
          </cell>
          <cell r="B43">
            <v>5427</v>
          </cell>
          <cell r="C43" t="str">
            <v>Whitecross School</v>
          </cell>
          <cell r="E43">
            <v>1</v>
          </cell>
          <cell r="F43">
            <v>0</v>
          </cell>
          <cell r="G43">
            <v>1005</v>
          </cell>
          <cell r="H43">
            <v>1005</v>
          </cell>
          <cell r="I43">
            <v>35</v>
          </cell>
          <cell r="J43">
            <v>18500</v>
          </cell>
          <cell r="K43">
            <v>91665</v>
          </cell>
          <cell r="L43">
            <v>6615</v>
          </cell>
          <cell r="M43">
            <v>116780</v>
          </cell>
          <cell r="O43">
            <v>22000</v>
          </cell>
          <cell r="P43">
            <v>22000</v>
          </cell>
          <cell r="Q43">
            <v>94780</v>
          </cell>
        </row>
        <row r="44">
          <cell r="A44">
            <v>363</v>
          </cell>
          <cell r="B44">
            <v>5411</v>
          </cell>
          <cell r="C44" t="str">
            <v>Newent Community School</v>
          </cell>
          <cell r="E44">
            <v>1</v>
          </cell>
          <cell r="F44">
            <v>0</v>
          </cell>
          <cell r="G44">
            <v>1392</v>
          </cell>
          <cell r="H44">
            <v>1392</v>
          </cell>
          <cell r="I44">
            <v>19</v>
          </cell>
          <cell r="J44">
            <v>18500</v>
          </cell>
          <cell r="K44">
            <v>129749</v>
          </cell>
          <cell r="L44">
            <v>3591</v>
          </cell>
          <cell r="M44">
            <v>151840</v>
          </cell>
          <cell r="P44">
            <v>0</v>
          </cell>
          <cell r="Q44">
            <v>151840</v>
          </cell>
        </row>
        <row r="45">
          <cell r="A45">
            <v>369</v>
          </cell>
          <cell r="B45">
            <v>4064</v>
          </cell>
          <cell r="C45" t="str">
            <v>Severn Vale School</v>
          </cell>
          <cell r="E45">
            <v>1</v>
          </cell>
          <cell r="F45">
            <v>0</v>
          </cell>
          <cell r="G45">
            <v>1147</v>
          </cell>
          <cell r="H45">
            <v>1147</v>
          </cell>
          <cell r="I45">
            <v>32</v>
          </cell>
          <cell r="J45">
            <v>18500</v>
          </cell>
          <cell r="K45">
            <v>105368</v>
          </cell>
          <cell r="L45">
            <v>6048</v>
          </cell>
          <cell r="M45">
            <v>129916</v>
          </cell>
          <cell r="P45">
            <v>0</v>
          </cell>
          <cell r="Q45">
            <v>129916</v>
          </cell>
        </row>
        <row r="46">
          <cell r="A46">
            <v>372</v>
          </cell>
          <cell r="B46">
            <v>5410</v>
          </cell>
          <cell r="C46" t="str">
            <v>The Cotswold School</v>
          </cell>
          <cell r="E46">
            <v>1</v>
          </cell>
          <cell r="F46">
            <v>0</v>
          </cell>
          <cell r="G46">
            <v>931</v>
          </cell>
          <cell r="H46">
            <v>931</v>
          </cell>
          <cell r="I46">
            <v>17</v>
          </cell>
          <cell r="J46">
            <v>18500</v>
          </cell>
          <cell r="K46">
            <v>86373</v>
          </cell>
          <cell r="L46">
            <v>3213</v>
          </cell>
          <cell r="M46">
            <v>108086</v>
          </cell>
          <cell r="P46">
            <v>0</v>
          </cell>
          <cell r="Q46">
            <v>108086</v>
          </cell>
        </row>
        <row r="47">
          <cell r="A47">
            <v>373</v>
          </cell>
          <cell r="B47">
            <v>5424</v>
          </cell>
          <cell r="C47" t="str">
            <v>Maidenhill School</v>
          </cell>
          <cell r="E47">
            <v>1</v>
          </cell>
          <cell r="F47">
            <v>0</v>
          </cell>
          <cell r="G47">
            <v>729</v>
          </cell>
          <cell r="H47">
            <v>729</v>
          </cell>
          <cell r="I47">
            <v>21</v>
          </cell>
          <cell r="J47">
            <v>18500</v>
          </cell>
          <cell r="K47">
            <v>66906</v>
          </cell>
          <cell r="L47">
            <v>3969</v>
          </cell>
          <cell r="M47">
            <v>89375</v>
          </cell>
          <cell r="P47">
            <v>0</v>
          </cell>
          <cell r="Q47">
            <v>89375</v>
          </cell>
        </row>
        <row r="48">
          <cell r="A48">
            <v>374</v>
          </cell>
          <cell r="B48">
            <v>4032</v>
          </cell>
          <cell r="C48" t="str">
            <v>Archway School</v>
          </cell>
          <cell r="E48">
            <v>1</v>
          </cell>
          <cell r="F48">
            <v>0</v>
          </cell>
          <cell r="G48">
            <v>1159</v>
          </cell>
          <cell r="H48">
            <v>1159</v>
          </cell>
          <cell r="I48">
            <v>22</v>
          </cell>
          <cell r="J48">
            <v>18500</v>
          </cell>
          <cell r="K48">
            <v>107447</v>
          </cell>
          <cell r="L48">
            <v>4158</v>
          </cell>
          <cell r="M48">
            <v>130105</v>
          </cell>
          <cell r="P48">
            <v>0</v>
          </cell>
          <cell r="Q48">
            <v>130105</v>
          </cell>
        </row>
        <row r="49">
          <cell r="A49">
            <v>375</v>
          </cell>
          <cell r="B49">
            <v>5401</v>
          </cell>
          <cell r="C49" t="str">
            <v>Marling School</v>
          </cell>
          <cell r="E49">
            <v>1</v>
          </cell>
          <cell r="F49">
            <v>0</v>
          </cell>
          <cell r="G49">
            <v>874</v>
          </cell>
          <cell r="H49">
            <v>874</v>
          </cell>
          <cell r="I49">
            <v>3</v>
          </cell>
          <cell r="J49">
            <v>18500</v>
          </cell>
          <cell r="K49">
            <v>82310</v>
          </cell>
          <cell r="L49">
            <v>567</v>
          </cell>
          <cell r="M49">
            <v>101377</v>
          </cell>
          <cell r="P49">
            <v>0</v>
          </cell>
          <cell r="Q49">
            <v>101377</v>
          </cell>
        </row>
        <row r="50">
          <cell r="A50">
            <v>377</v>
          </cell>
          <cell r="B50">
            <v>5402</v>
          </cell>
          <cell r="C50" t="str">
            <v>Stroud High School</v>
          </cell>
          <cell r="E50">
            <v>1</v>
          </cell>
          <cell r="F50">
            <v>0</v>
          </cell>
          <cell r="G50">
            <v>895</v>
          </cell>
          <cell r="H50">
            <v>895</v>
          </cell>
          <cell r="I50">
            <v>0</v>
          </cell>
          <cell r="J50">
            <v>18500</v>
          </cell>
          <cell r="K50">
            <v>84578</v>
          </cell>
          <cell r="L50">
            <v>0</v>
          </cell>
          <cell r="M50">
            <v>103078</v>
          </cell>
          <cell r="P50">
            <v>0</v>
          </cell>
          <cell r="Q50">
            <v>103078</v>
          </cell>
        </row>
        <row r="51">
          <cell r="A51">
            <v>379</v>
          </cell>
          <cell r="B51">
            <v>5428</v>
          </cell>
          <cell r="C51" t="str">
            <v>Sir William Romney's School</v>
          </cell>
          <cell r="E51">
            <v>1</v>
          </cell>
          <cell r="F51">
            <v>0</v>
          </cell>
          <cell r="G51">
            <v>636</v>
          </cell>
          <cell r="H51">
            <v>636</v>
          </cell>
          <cell r="I51">
            <v>13</v>
          </cell>
          <cell r="J51">
            <v>18500</v>
          </cell>
          <cell r="K51">
            <v>58874</v>
          </cell>
          <cell r="L51">
            <v>2457</v>
          </cell>
          <cell r="M51">
            <v>79831</v>
          </cell>
          <cell r="P51">
            <v>0</v>
          </cell>
          <cell r="Q51">
            <v>79831</v>
          </cell>
        </row>
        <row r="52">
          <cell r="A52">
            <v>380</v>
          </cell>
          <cell r="B52">
            <v>4001</v>
          </cell>
          <cell r="C52" t="str">
            <v>Sir Thomas Rich's School</v>
          </cell>
          <cell r="E52">
            <v>1</v>
          </cell>
          <cell r="F52">
            <v>0</v>
          </cell>
          <cell r="G52">
            <v>828</v>
          </cell>
          <cell r="H52">
            <v>828</v>
          </cell>
          <cell r="I52">
            <v>1</v>
          </cell>
          <cell r="J52">
            <v>18500</v>
          </cell>
          <cell r="K52">
            <v>78152</v>
          </cell>
          <cell r="L52">
            <v>189</v>
          </cell>
          <cell r="M52">
            <v>96841</v>
          </cell>
          <cell r="O52">
            <v>92000</v>
          </cell>
          <cell r="P52">
            <v>92000</v>
          </cell>
          <cell r="Q52">
            <v>4841</v>
          </cell>
        </row>
        <row r="53">
          <cell r="A53">
            <v>381</v>
          </cell>
          <cell r="B53">
            <v>4600</v>
          </cell>
          <cell r="C53" t="str">
            <v>St. Peter's Catholic High School and Sixth Form Centre</v>
          </cell>
          <cell r="D53">
            <v>1</v>
          </cell>
          <cell r="E53">
            <v>1</v>
          </cell>
          <cell r="F53">
            <v>0</v>
          </cell>
          <cell r="G53">
            <v>1580</v>
          </cell>
          <cell r="H53">
            <v>1580</v>
          </cell>
          <cell r="I53">
            <v>37</v>
          </cell>
          <cell r="J53">
            <v>18500</v>
          </cell>
          <cell r="K53">
            <v>145814</v>
          </cell>
          <cell r="L53">
            <v>6993</v>
          </cell>
          <cell r="M53">
            <v>0</v>
          </cell>
          <cell r="P53">
            <v>0</v>
          </cell>
          <cell r="Q53">
            <v>0</v>
          </cell>
        </row>
        <row r="54">
          <cell r="A54">
            <v>382</v>
          </cell>
          <cell r="B54">
            <v>5416</v>
          </cell>
          <cell r="C54" t="str">
            <v>St. Benedict's Catholic School and Sports College</v>
          </cell>
          <cell r="D54">
            <v>1</v>
          </cell>
          <cell r="E54">
            <v>1</v>
          </cell>
          <cell r="F54">
            <v>0</v>
          </cell>
          <cell r="G54">
            <v>670</v>
          </cell>
          <cell r="H54">
            <v>670</v>
          </cell>
          <cell r="I54">
            <v>18</v>
          </cell>
          <cell r="J54">
            <v>18500</v>
          </cell>
          <cell r="K54">
            <v>61614</v>
          </cell>
          <cell r="L54">
            <v>3402</v>
          </cell>
          <cell r="M54">
            <v>0</v>
          </cell>
          <cell r="P54">
            <v>0</v>
          </cell>
          <cell r="Q54">
            <v>0</v>
          </cell>
        </row>
        <row r="55">
          <cell r="A55">
            <v>386</v>
          </cell>
          <cell r="B55">
            <v>5417</v>
          </cell>
          <cell r="C55" t="str">
            <v>Winchcombe School</v>
          </cell>
          <cell r="E55">
            <v>1</v>
          </cell>
          <cell r="F55">
            <v>0</v>
          </cell>
          <cell r="G55">
            <v>479</v>
          </cell>
          <cell r="H55">
            <v>479</v>
          </cell>
          <cell r="I55">
            <v>15</v>
          </cell>
          <cell r="J55">
            <v>18500</v>
          </cell>
          <cell r="K55">
            <v>43848</v>
          </cell>
          <cell r="L55">
            <v>2835</v>
          </cell>
          <cell r="M55">
            <v>65183</v>
          </cell>
          <cell r="P55">
            <v>0</v>
          </cell>
          <cell r="Q55">
            <v>65183</v>
          </cell>
        </row>
        <row r="56">
          <cell r="A56">
            <v>388</v>
          </cell>
          <cell r="B56">
            <v>5406</v>
          </cell>
          <cell r="C56" t="str">
            <v>Katharine Lady Berkeley's School</v>
          </cell>
          <cell r="D56">
            <v>1</v>
          </cell>
          <cell r="E56">
            <v>1</v>
          </cell>
          <cell r="F56">
            <v>0</v>
          </cell>
          <cell r="G56">
            <v>1510</v>
          </cell>
          <cell r="H56">
            <v>1510</v>
          </cell>
          <cell r="I56">
            <v>18</v>
          </cell>
          <cell r="J56">
            <v>18500</v>
          </cell>
          <cell r="K56">
            <v>140994</v>
          </cell>
          <cell r="L56">
            <v>3402</v>
          </cell>
          <cell r="M56">
            <v>0</v>
          </cell>
          <cell r="P56">
            <v>0</v>
          </cell>
          <cell r="Q56">
            <v>0</v>
          </cell>
        </row>
        <row r="57">
          <cell r="A57">
            <v>389</v>
          </cell>
          <cell r="B57">
            <v>4012</v>
          </cell>
          <cell r="C57" t="str">
            <v>Barnwood Park High School for Girls</v>
          </cell>
          <cell r="E57">
            <v>1</v>
          </cell>
          <cell r="F57">
            <v>0</v>
          </cell>
          <cell r="G57">
            <v>705</v>
          </cell>
          <cell r="H57">
            <v>705</v>
          </cell>
          <cell r="I57">
            <v>27</v>
          </cell>
          <cell r="J57">
            <v>18500</v>
          </cell>
          <cell r="K57">
            <v>64071</v>
          </cell>
          <cell r="L57">
            <v>5103</v>
          </cell>
          <cell r="M57">
            <v>87674</v>
          </cell>
          <cell r="P57">
            <v>0</v>
          </cell>
          <cell r="Q57">
            <v>87674</v>
          </cell>
        </row>
        <row r="58">
          <cell r="A58">
            <v>391</v>
          </cell>
          <cell r="B58">
            <v>5405</v>
          </cell>
          <cell r="C58" t="str">
            <v>Tewkesbury School</v>
          </cell>
          <cell r="E58">
            <v>1</v>
          </cell>
          <cell r="F58">
            <v>0</v>
          </cell>
          <cell r="G58">
            <v>1725</v>
          </cell>
          <cell r="H58">
            <v>1725</v>
          </cell>
          <cell r="I58">
            <v>36</v>
          </cell>
          <cell r="J58">
            <v>18500</v>
          </cell>
          <cell r="K58">
            <v>159611</v>
          </cell>
          <cell r="L58">
            <v>6804</v>
          </cell>
          <cell r="M58">
            <v>184915</v>
          </cell>
          <cell r="P58">
            <v>0</v>
          </cell>
          <cell r="Q58">
            <v>184915</v>
          </cell>
        </row>
        <row r="59">
          <cell r="A59">
            <v>392</v>
          </cell>
          <cell r="B59">
            <v>5415</v>
          </cell>
          <cell r="C59" t="str">
            <v>Wyedean School</v>
          </cell>
          <cell r="E59">
            <v>1</v>
          </cell>
          <cell r="F59">
            <v>0</v>
          </cell>
          <cell r="G59">
            <v>1143</v>
          </cell>
          <cell r="H59">
            <v>1143</v>
          </cell>
          <cell r="I59">
            <v>11</v>
          </cell>
          <cell r="J59">
            <v>18500</v>
          </cell>
          <cell r="K59">
            <v>106974</v>
          </cell>
          <cell r="L59">
            <v>2079</v>
          </cell>
          <cell r="M59">
            <v>127553</v>
          </cell>
          <cell r="P59">
            <v>0</v>
          </cell>
          <cell r="Q59">
            <v>127553</v>
          </cell>
        </row>
        <row r="60">
          <cell r="A60">
            <v>394</v>
          </cell>
          <cell r="B60">
            <v>5426</v>
          </cell>
          <cell r="C60" t="str">
            <v>Cheltenham Kingsmead School</v>
          </cell>
          <cell r="E60">
            <v>1</v>
          </cell>
          <cell r="F60">
            <v>0</v>
          </cell>
          <cell r="G60">
            <v>476</v>
          </cell>
          <cell r="H60">
            <v>476</v>
          </cell>
          <cell r="I60">
            <v>10</v>
          </cell>
          <cell r="J60">
            <v>18500</v>
          </cell>
          <cell r="K60">
            <v>44037</v>
          </cell>
          <cell r="L60">
            <v>1890</v>
          </cell>
          <cell r="M60">
            <v>64427</v>
          </cell>
          <cell r="P60">
            <v>0</v>
          </cell>
          <cell r="Q60">
            <v>64427</v>
          </cell>
        </row>
        <row r="61">
          <cell r="A61">
            <v>396</v>
          </cell>
          <cell r="B61">
            <v>5418</v>
          </cell>
          <cell r="C61" t="str">
            <v>Cheltenham Bournside School and Sixth Form Centre</v>
          </cell>
          <cell r="E61">
            <v>1</v>
          </cell>
          <cell r="F61">
            <v>0</v>
          </cell>
          <cell r="G61">
            <v>1774</v>
          </cell>
          <cell r="H61">
            <v>1774</v>
          </cell>
          <cell r="I61">
            <v>39</v>
          </cell>
          <cell r="J61">
            <v>18500</v>
          </cell>
          <cell r="K61">
            <v>163958</v>
          </cell>
          <cell r="L61">
            <v>7371</v>
          </cell>
          <cell r="M61">
            <v>189829</v>
          </cell>
          <cell r="P61">
            <v>0</v>
          </cell>
          <cell r="Q61">
            <v>189829</v>
          </cell>
        </row>
        <row r="62">
          <cell r="A62">
            <v>398</v>
          </cell>
          <cell r="B62">
            <v>5403</v>
          </cell>
          <cell r="C62" t="str">
            <v>Pate's Grammar School</v>
          </cell>
          <cell r="D62">
            <v>1</v>
          </cell>
          <cell r="E62">
            <v>1</v>
          </cell>
          <cell r="F62">
            <v>0</v>
          </cell>
          <cell r="G62">
            <v>949</v>
          </cell>
          <cell r="H62">
            <v>949</v>
          </cell>
          <cell r="I62">
            <v>1</v>
          </cell>
          <cell r="J62">
            <v>18500</v>
          </cell>
          <cell r="K62">
            <v>89586</v>
          </cell>
          <cell r="L62">
            <v>189</v>
          </cell>
          <cell r="M62">
            <v>0</v>
          </cell>
          <cell r="P62">
            <v>0</v>
          </cell>
          <cell r="Q62">
            <v>0</v>
          </cell>
        </row>
        <row r="63">
          <cell r="A63">
            <v>526</v>
          </cell>
          <cell r="B63">
            <v>3099</v>
          </cell>
          <cell r="C63" t="str">
            <v>Oak Hill Church of England Primary School</v>
          </cell>
          <cell r="F63">
            <v>0</v>
          </cell>
          <cell r="G63">
            <v>97</v>
          </cell>
          <cell r="H63">
            <v>97</v>
          </cell>
          <cell r="I63">
            <v>1</v>
          </cell>
          <cell r="J63">
            <v>18500</v>
          </cell>
          <cell r="K63">
            <v>6048</v>
          </cell>
          <cell r="L63">
            <v>189</v>
          </cell>
          <cell r="M63">
            <v>24737</v>
          </cell>
          <cell r="P63">
            <v>0</v>
          </cell>
          <cell r="Q63">
            <v>24737</v>
          </cell>
        </row>
        <row r="64">
          <cell r="A64">
            <v>529</v>
          </cell>
          <cell r="B64">
            <v>2172</v>
          </cell>
          <cell r="C64" t="str">
            <v>Abbeymead Primary School</v>
          </cell>
          <cell r="F64">
            <v>0</v>
          </cell>
          <cell r="G64">
            <v>395</v>
          </cell>
          <cell r="H64">
            <v>395</v>
          </cell>
          <cell r="I64">
            <v>6</v>
          </cell>
          <cell r="J64">
            <v>18500</v>
          </cell>
          <cell r="K64">
            <v>24507</v>
          </cell>
          <cell r="L64">
            <v>1134</v>
          </cell>
          <cell r="M64">
            <v>44141</v>
          </cell>
          <cell r="P64">
            <v>0</v>
          </cell>
          <cell r="Q64">
            <v>44141</v>
          </cell>
        </row>
        <row r="65">
          <cell r="A65">
            <v>530</v>
          </cell>
          <cell r="B65">
            <v>3334</v>
          </cell>
          <cell r="C65" t="str">
            <v>Amberley Parochial School</v>
          </cell>
          <cell r="D65">
            <v>1</v>
          </cell>
          <cell r="F65">
            <v>0</v>
          </cell>
          <cell r="G65">
            <v>111</v>
          </cell>
          <cell r="H65">
            <v>111</v>
          </cell>
          <cell r="I65">
            <v>1</v>
          </cell>
          <cell r="J65">
            <v>18500</v>
          </cell>
          <cell r="K65">
            <v>6930</v>
          </cell>
          <cell r="L65">
            <v>189</v>
          </cell>
          <cell r="M65">
            <v>0</v>
          </cell>
          <cell r="P65">
            <v>0</v>
          </cell>
          <cell r="Q65">
            <v>0</v>
          </cell>
        </row>
        <row r="66">
          <cell r="A66">
            <v>531</v>
          </cell>
          <cell r="B66">
            <v>3308</v>
          </cell>
          <cell r="C66" t="str">
            <v>Ampney Crucis Church of England Primary School</v>
          </cell>
          <cell r="D66">
            <v>1</v>
          </cell>
          <cell r="F66">
            <v>0</v>
          </cell>
          <cell r="G66">
            <v>81</v>
          </cell>
          <cell r="H66">
            <v>81</v>
          </cell>
          <cell r="I66">
            <v>0</v>
          </cell>
          <cell r="J66">
            <v>18500</v>
          </cell>
          <cell r="K66">
            <v>5103</v>
          </cell>
          <cell r="L66">
            <v>0</v>
          </cell>
          <cell r="M66">
            <v>0</v>
          </cell>
          <cell r="P66">
            <v>0</v>
          </cell>
          <cell r="Q66">
            <v>0</v>
          </cell>
        </row>
        <row r="67">
          <cell r="A67">
            <v>532</v>
          </cell>
          <cell r="B67">
            <v>5205</v>
          </cell>
          <cell r="C67" t="str">
            <v>Andoversford Primary School</v>
          </cell>
          <cell r="E67">
            <v>1</v>
          </cell>
          <cell r="F67">
            <v>0</v>
          </cell>
          <cell r="G67">
            <v>86</v>
          </cell>
          <cell r="H67">
            <v>86</v>
          </cell>
          <cell r="I67">
            <v>1</v>
          </cell>
          <cell r="J67">
            <v>18500</v>
          </cell>
          <cell r="K67">
            <v>5355</v>
          </cell>
          <cell r="L67">
            <v>189</v>
          </cell>
          <cell r="M67">
            <v>24044</v>
          </cell>
          <cell r="P67">
            <v>0</v>
          </cell>
          <cell r="Q67">
            <v>24044</v>
          </cell>
        </row>
        <row r="68">
          <cell r="A68">
            <v>534</v>
          </cell>
          <cell r="B68">
            <v>2040</v>
          </cell>
          <cell r="C68" t="str">
            <v>Ashchurch Primary School</v>
          </cell>
          <cell r="F68">
            <v>0</v>
          </cell>
          <cell r="G68">
            <v>115</v>
          </cell>
          <cell r="H68">
            <v>115</v>
          </cell>
          <cell r="I68">
            <v>3</v>
          </cell>
          <cell r="J68">
            <v>18500</v>
          </cell>
          <cell r="K68">
            <v>7056</v>
          </cell>
          <cell r="L68">
            <v>567</v>
          </cell>
          <cell r="M68">
            <v>26123</v>
          </cell>
          <cell r="O68">
            <v>20000</v>
          </cell>
          <cell r="P68">
            <v>20000</v>
          </cell>
          <cell r="Q68">
            <v>6123</v>
          </cell>
        </row>
        <row r="69">
          <cell r="A69">
            <v>535</v>
          </cell>
          <cell r="B69">
            <v>3086</v>
          </cell>
          <cell r="C69" t="str">
            <v>Ashleworth Church of England Primary School</v>
          </cell>
          <cell r="F69">
            <v>0</v>
          </cell>
          <cell r="G69">
            <v>36</v>
          </cell>
          <cell r="H69">
            <v>36</v>
          </cell>
          <cell r="I69">
            <v>1</v>
          </cell>
          <cell r="J69">
            <v>18500</v>
          </cell>
          <cell r="K69">
            <v>2205</v>
          </cell>
          <cell r="L69">
            <v>189</v>
          </cell>
          <cell r="M69">
            <v>20894</v>
          </cell>
          <cell r="O69">
            <v>12000</v>
          </cell>
          <cell r="P69">
            <v>12000</v>
          </cell>
          <cell r="Q69">
            <v>8894</v>
          </cell>
        </row>
        <row r="70">
          <cell r="A70">
            <v>536</v>
          </cell>
          <cell r="B70">
            <v>3017</v>
          </cell>
          <cell r="C70" t="str">
            <v>Cold Aston Church of England Primary School</v>
          </cell>
          <cell r="F70">
            <v>0</v>
          </cell>
          <cell r="G70">
            <v>71</v>
          </cell>
          <cell r="H70">
            <v>71</v>
          </cell>
          <cell r="I70">
            <v>0</v>
          </cell>
          <cell r="J70">
            <v>18500</v>
          </cell>
          <cell r="K70">
            <v>4473</v>
          </cell>
          <cell r="L70">
            <v>0</v>
          </cell>
          <cell r="M70">
            <v>22973</v>
          </cell>
          <cell r="P70">
            <v>0</v>
          </cell>
          <cell r="Q70">
            <v>22973</v>
          </cell>
        </row>
        <row r="71">
          <cell r="A71">
            <v>538</v>
          </cell>
          <cell r="B71">
            <v>2041</v>
          </cell>
          <cell r="C71" t="str">
            <v>Avening Primary School</v>
          </cell>
          <cell r="F71">
            <v>0</v>
          </cell>
          <cell r="G71">
            <v>112</v>
          </cell>
          <cell r="H71">
            <v>112</v>
          </cell>
          <cell r="I71">
            <v>0</v>
          </cell>
          <cell r="J71">
            <v>18500</v>
          </cell>
          <cell r="K71">
            <v>7056</v>
          </cell>
          <cell r="L71">
            <v>0</v>
          </cell>
          <cell r="M71">
            <v>25556</v>
          </cell>
          <cell r="O71">
            <v>8000</v>
          </cell>
          <cell r="P71">
            <v>8000</v>
          </cell>
          <cell r="Q71">
            <v>17556</v>
          </cell>
        </row>
        <row r="72">
          <cell r="A72">
            <v>539</v>
          </cell>
          <cell r="B72">
            <v>3018</v>
          </cell>
          <cell r="C72" t="str">
            <v>Aylburton Church of England Primary School</v>
          </cell>
          <cell r="F72">
            <v>0</v>
          </cell>
          <cell r="G72">
            <v>64</v>
          </cell>
          <cell r="H72">
            <v>64</v>
          </cell>
          <cell r="I72">
            <v>0</v>
          </cell>
          <cell r="J72">
            <v>18500</v>
          </cell>
          <cell r="K72">
            <v>4032</v>
          </cell>
          <cell r="L72">
            <v>0</v>
          </cell>
          <cell r="M72">
            <v>22532</v>
          </cell>
          <cell r="P72">
            <v>0</v>
          </cell>
          <cell r="Q72">
            <v>22532</v>
          </cell>
        </row>
        <row r="73">
          <cell r="A73">
            <v>543</v>
          </cell>
          <cell r="B73">
            <v>2126</v>
          </cell>
          <cell r="C73" t="str">
            <v>Offa's Mead Primary School</v>
          </cell>
          <cell r="F73">
            <v>0</v>
          </cell>
          <cell r="G73">
            <v>192</v>
          </cell>
          <cell r="H73">
            <v>192</v>
          </cell>
          <cell r="I73">
            <v>6</v>
          </cell>
          <cell r="J73">
            <v>18500</v>
          </cell>
          <cell r="K73">
            <v>11718</v>
          </cell>
          <cell r="L73">
            <v>1134</v>
          </cell>
          <cell r="M73">
            <v>31352</v>
          </cell>
          <cell r="P73">
            <v>0</v>
          </cell>
          <cell r="Q73">
            <v>31352</v>
          </cell>
        </row>
        <row r="74">
          <cell r="A74">
            <v>544</v>
          </cell>
          <cell r="B74">
            <v>3357</v>
          </cell>
          <cell r="C74" t="str">
            <v>The Rosary Catholic Primary School</v>
          </cell>
          <cell r="D74">
            <v>1</v>
          </cell>
          <cell r="F74">
            <v>0</v>
          </cell>
          <cell r="G74">
            <v>179</v>
          </cell>
          <cell r="H74">
            <v>179</v>
          </cell>
          <cell r="I74">
            <v>4</v>
          </cell>
          <cell r="J74">
            <v>18500</v>
          </cell>
          <cell r="K74">
            <v>11025</v>
          </cell>
          <cell r="L74">
            <v>756</v>
          </cell>
          <cell r="M74">
            <v>0</v>
          </cell>
          <cell r="P74">
            <v>0</v>
          </cell>
          <cell r="Q74">
            <v>0</v>
          </cell>
        </row>
        <row r="75">
          <cell r="A75">
            <v>545</v>
          </cell>
          <cell r="B75">
            <v>2043</v>
          </cell>
          <cell r="C75" t="str">
            <v>Berkeley Primary School</v>
          </cell>
          <cell r="E75">
            <v>1</v>
          </cell>
          <cell r="F75">
            <v>0</v>
          </cell>
          <cell r="G75">
            <v>200</v>
          </cell>
          <cell r="H75">
            <v>200</v>
          </cell>
          <cell r="I75">
            <v>2</v>
          </cell>
          <cell r="J75">
            <v>18500</v>
          </cell>
          <cell r="K75">
            <v>12474</v>
          </cell>
          <cell r="L75">
            <v>378</v>
          </cell>
          <cell r="M75">
            <v>31352</v>
          </cell>
          <cell r="P75">
            <v>0</v>
          </cell>
          <cell r="Q75">
            <v>31352</v>
          </cell>
        </row>
        <row r="76">
          <cell r="A76">
            <v>546</v>
          </cell>
          <cell r="B76">
            <v>2103</v>
          </cell>
          <cell r="C76" t="str">
            <v>Berry Hill Primary School</v>
          </cell>
          <cell r="F76">
            <v>0</v>
          </cell>
          <cell r="G76">
            <v>195</v>
          </cell>
          <cell r="H76">
            <v>195</v>
          </cell>
          <cell r="I76">
            <v>2</v>
          </cell>
          <cell r="J76">
            <v>18500</v>
          </cell>
          <cell r="K76">
            <v>12159</v>
          </cell>
          <cell r="L76">
            <v>378</v>
          </cell>
          <cell r="M76">
            <v>31037</v>
          </cell>
          <cell r="P76">
            <v>0</v>
          </cell>
          <cell r="Q76">
            <v>31037</v>
          </cell>
        </row>
        <row r="77">
          <cell r="A77">
            <v>547</v>
          </cell>
          <cell r="B77">
            <v>2141</v>
          </cell>
          <cell r="C77" t="str">
            <v>Woodmancote School</v>
          </cell>
          <cell r="F77">
            <v>0</v>
          </cell>
          <cell r="G77">
            <v>296</v>
          </cell>
          <cell r="H77">
            <v>296</v>
          </cell>
          <cell r="I77">
            <v>5</v>
          </cell>
          <cell r="J77">
            <v>18500</v>
          </cell>
          <cell r="K77">
            <v>18333</v>
          </cell>
          <cell r="L77">
            <v>945</v>
          </cell>
          <cell r="M77">
            <v>37778</v>
          </cell>
          <cell r="P77">
            <v>0</v>
          </cell>
          <cell r="Q77">
            <v>37778</v>
          </cell>
        </row>
        <row r="78">
          <cell r="A78">
            <v>548</v>
          </cell>
          <cell r="B78">
            <v>3019</v>
          </cell>
          <cell r="C78" t="str">
            <v>Bibury Church of England Primary School</v>
          </cell>
          <cell r="F78">
            <v>0</v>
          </cell>
          <cell r="G78">
            <v>30</v>
          </cell>
          <cell r="H78">
            <v>30</v>
          </cell>
          <cell r="I78">
            <v>0</v>
          </cell>
          <cell r="J78">
            <v>18500</v>
          </cell>
          <cell r="K78">
            <v>1890</v>
          </cell>
          <cell r="L78">
            <v>0</v>
          </cell>
          <cell r="M78">
            <v>20390</v>
          </cell>
          <cell r="P78">
            <v>0</v>
          </cell>
          <cell r="Q78">
            <v>20390</v>
          </cell>
        </row>
        <row r="79">
          <cell r="A79">
            <v>551</v>
          </cell>
          <cell r="B79">
            <v>2056</v>
          </cell>
          <cell r="C79" t="str">
            <v>Birdlip Primary School</v>
          </cell>
          <cell r="F79">
            <v>0</v>
          </cell>
          <cell r="G79">
            <v>97</v>
          </cell>
          <cell r="H79">
            <v>97</v>
          </cell>
          <cell r="I79">
            <v>0</v>
          </cell>
          <cell r="J79">
            <v>18500</v>
          </cell>
          <cell r="K79">
            <v>6111</v>
          </cell>
          <cell r="L79">
            <v>0</v>
          </cell>
          <cell r="M79">
            <v>24611</v>
          </cell>
          <cell r="P79">
            <v>0</v>
          </cell>
          <cell r="Q79">
            <v>24611</v>
          </cell>
        </row>
        <row r="80">
          <cell r="A80">
            <v>552</v>
          </cell>
          <cell r="B80">
            <v>2135</v>
          </cell>
          <cell r="C80" t="str">
            <v>Bishops Cleeve Primary School</v>
          </cell>
          <cell r="F80">
            <v>0</v>
          </cell>
          <cell r="G80">
            <v>444</v>
          </cell>
          <cell r="H80">
            <v>444</v>
          </cell>
          <cell r="I80">
            <v>4</v>
          </cell>
          <cell r="J80">
            <v>18500</v>
          </cell>
          <cell r="K80">
            <v>27720</v>
          </cell>
          <cell r="L80">
            <v>756</v>
          </cell>
          <cell r="M80">
            <v>46976</v>
          </cell>
          <cell r="P80">
            <v>0</v>
          </cell>
          <cell r="Q80">
            <v>46976</v>
          </cell>
        </row>
        <row r="81">
          <cell r="A81">
            <v>553</v>
          </cell>
          <cell r="B81">
            <v>3020</v>
          </cell>
          <cell r="C81" t="str">
            <v>Bisley Blue Coat Church of England Primary School</v>
          </cell>
          <cell r="F81">
            <v>0</v>
          </cell>
          <cell r="G81">
            <v>77</v>
          </cell>
          <cell r="H81">
            <v>77</v>
          </cell>
          <cell r="I81">
            <v>1</v>
          </cell>
          <cell r="J81">
            <v>18500</v>
          </cell>
          <cell r="K81">
            <v>4788</v>
          </cell>
          <cell r="L81">
            <v>189</v>
          </cell>
          <cell r="M81">
            <v>23477</v>
          </cell>
          <cell r="P81">
            <v>0</v>
          </cell>
          <cell r="Q81">
            <v>23477</v>
          </cell>
        </row>
        <row r="82">
          <cell r="A82">
            <v>554</v>
          </cell>
          <cell r="B82">
            <v>2171</v>
          </cell>
          <cell r="C82" t="str">
            <v>Beech Green Primary School</v>
          </cell>
          <cell r="E82">
            <v>1</v>
          </cell>
          <cell r="F82">
            <v>0</v>
          </cell>
          <cell r="G82">
            <v>416</v>
          </cell>
          <cell r="H82">
            <v>416</v>
          </cell>
          <cell r="I82">
            <v>3</v>
          </cell>
          <cell r="J82">
            <v>18500</v>
          </cell>
          <cell r="K82">
            <v>26019</v>
          </cell>
          <cell r="L82">
            <v>567</v>
          </cell>
          <cell r="M82">
            <v>45086</v>
          </cell>
          <cell r="P82">
            <v>0</v>
          </cell>
          <cell r="Q82">
            <v>45086</v>
          </cell>
        </row>
        <row r="83">
          <cell r="A83">
            <v>555</v>
          </cell>
          <cell r="B83">
            <v>2061</v>
          </cell>
          <cell r="C83" t="str">
            <v>Forest View Primary School</v>
          </cell>
          <cell r="E83">
            <v>1</v>
          </cell>
          <cell r="F83">
            <v>0</v>
          </cell>
          <cell r="G83">
            <v>362</v>
          </cell>
          <cell r="H83">
            <v>362</v>
          </cell>
          <cell r="I83">
            <v>6</v>
          </cell>
          <cell r="J83">
            <v>18500</v>
          </cell>
          <cell r="K83">
            <v>22428</v>
          </cell>
          <cell r="L83">
            <v>1134</v>
          </cell>
          <cell r="M83">
            <v>42062</v>
          </cell>
          <cell r="P83">
            <v>0</v>
          </cell>
          <cell r="Q83">
            <v>42062</v>
          </cell>
        </row>
        <row r="84">
          <cell r="A84">
            <v>558</v>
          </cell>
          <cell r="B84">
            <v>2042</v>
          </cell>
          <cell r="C84" t="str">
            <v>Blakeney Primary School</v>
          </cell>
          <cell r="F84">
            <v>0</v>
          </cell>
          <cell r="G84">
            <v>78</v>
          </cell>
          <cell r="H84">
            <v>78</v>
          </cell>
          <cell r="I84">
            <v>2</v>
          </cell>
          <cell r="J84">
            <v>18500</v>
          </cell>
          <cell r="K84">
            <v>4788</v>
          </cell>
          <cell r="L84">
            <v>378</v>
          </cell>
          <cell r="M84">
            <v>23666</v>
          </cell>
          <cell r="P84">
            <v>0</v>
          </cell>
          <cell r="Q84">
            <v>23666</v>
          </cell>
        </row>
        <row r="85">
          <cell r="A85">
            <v>559</v>
          </cell>
          <cell r="B85">
            <v>2045</v>
          </cell>
          <cell r="C85" t="str">
            <v>Bledington School</v>
          </cell>
          <cell r="F85">
            <v>0</v>
          </cell>
          <cell r="G85">
            <v>66</v>
          </cell>
          <cell r="H85">
            <v>66</v>
          </cell>
          <cell r="I85">
            <v>1</v>
          </cell>
          <cell r="J85">
            <v>18500</v>
          </cell>
          <cell r="K85">
            <v>4095</v>
          </cell>
          <cell r="L85">
            <v>189</v>
          </cell>
          <cell r="M85">
            <v>22784</v>
          </cell>
          <cell r="P85">
            <v>0</v>
          </cell>
          <cell r="Q85">
            <v>22784</v>
          </cell>
        </row>
        <row r="86">
          <cell r="A86">
            <v>560</v>
          </cell>
          <cell r="B86">
            <v>3021</v>
          </cell>
          <cell r="C86" t="str">
            <v>Blockley Church of England Primary School</v>
          </cell>
          <cell r="F86">
            <v>0</v>
          </cell>
          <cell r="G86">
            <v>152</v>
          </cell>
          <cell r="H86">
            <v>152</v>
          </cell>
          <cell r="I86">
            <v>1</v>
          </cell>
          <cell r="J86">
            <v>18500</v>
          </cell>
          <cell r="K86">
            <v>9513</v>
          </cell>
          <cell r="L86">
            <v>189</v>
          </cell>
          <cell r="M86">
            <v>28202</v>
          </cell>
          <cell r="P86">
            <v>0</v>
          </cell>
          <cell r="Q86">
            <v>28202</v>
          </cell>
        </row>
        <row r="87">
          <cell r="A87">
            <v>563</v>
          </cell>
          <cell r="B87">
            <v>2046</v>
          </cell>
          <cell r="C87" t="str">
            <v>Bourton-on-the-Water Primary School</v>
          </cell>
          <cell r="F87">
            <v>0</v>
          </cell>
          <cell r="G87">
            <v>250</v>
          </cell>
          <cell r="H87">
            <v>250</v>
          </cell>
          <cell r="I87">
            <v>3</v>
          </cell>
          <cell r="J87">
            <v>18500</v>
          </cell>
          <cell r="K87">
            <v>15561</v>
          </cell>
          <cell r="L87">
            <v>567</v>
          </cell>
          <cell r="M87">
            <v>34628</v>
          </cell>
          <cell r="N87">
            <v>562</v>
          </cell>
          <cell r="O87">
            <v>5000</v>
          </cell>
          <cell r="P87">
            <v>5562</v>
          </cell>
          <cell r="Q87">
            <v>29066</v>
          </cell>
        </row>
        <row r="88">
          <cell r="A88">
            <v>564</v>
          </cell>
          <cell r="B88">
            <v>2047</v>
          </cell>
          <cell r="C88" t="str">
            <v>Leighterton Primary School</v>
          </cell>
          <cell r="F88">
            <v>0</v>
          </cell>
          <cell r="G88">
            <v>106</v>
          </cell>
          <cell r="H88">
            <v>106</v>
          </cell>
          <cell r="I88">
            <v>1</v>
          </cell>
          <cell r="J88">
            <v>18500</v>
          </cell>
          <cell r="K88">
            <v>6615</v>
          </cell>
          <cell r="L88">
            <v>189</v>
          </cell>
          <cell r="M88">
            <v>25304</v>
          </cell>
          <cell r="P88">
            <v>0</v>
          </cell>
          <cell r="Q88">
            <v>25304</v>
          </cell>
        </row>
        <row r="89">
          <cell r="A89">
            <v>565</v>
          </cell>
          <cell r="B89">
            <v>3078</v>
          </cell>
          <cell r="C89" t="str">
            <v>Bream Church of England Primary School</v>
          </cell>
          <cell r="F89">
            <v>0</v>
          </cell>
          <cell r="G89">
            <v>220</v>
          </cell>
          <cell r="H89">
            <v>220</v>
          </cell>
          <cell r="I89">
            <v>3</v>
          </cell>
          <cell r="J89">
            <v>18500</v>
          </cell>
          <cell r="K89">
            <v>13671</v>
          </cell>
          <cell r="L89">
            <v>567</v>
          </cell>
          <cell r="M89">
            <v>32738</v>
          </cell>
          <cell r="O89">
            <v>9500</v>
          </cell>
          <cell r="P89">
            <v>9500</v>
          </cell>
          <cell r="Q89">
            <v>23238</v>
          </cell>
        </row>
        <row r="90">
          <cell r="A90">
            <v>567</v>
          </cell>
          <cell r="B90">
            <v>3335</v>
          </cell>
          <cell r="C90" t="str">
            <v>Brimscombe Church of England Primary School</v>
          </cell>
          <cell r="D90">
            <v>1</v>
          </cell>
          <cell r="F90">
            <v>0</v>
          </cell>
          <cell r="G90">
            <v>90</v>
          </cell>
          <cell r="H90">
            <v>90</v>
          </cell>
          <cell r="I90">
            <v>2</v>
          </cell>
          <cell r="J90">
            <v>18500</v>
          </cell>
          <cell r="K90">
            <v>5544</v>
          </cell>
          <cell r="L90">
            <v>378</v>
          </cell>
          <cell r="M90">
            <v>0</v>
          </cell>
          <cell r="P90">
            <v>0</v>
          </cell>
          <cell r="Q90">
            <v>0</v>
          </cell>
        </row>
        <row r="91">
          <cell r="A91">
            <v>569</v>
          </cell>
          <cell r="B91">
            <v>2105</v>
          </cell>
          <cell r="C91" t="str">
            <v>Coalway Junior School</v>
          </cell>
          <cell r="F91">
            <v>0</v>
          </cell>
          <cell r="G91">
            <v>235</v>
          </cell>
          <cell r="H91">
            <v>235</v>
          </cell>
          <cell r="I91">
            <v>3</v>
          </cell>
          <cell r="J91">
            <v>18500</v>
          </cell>
          <cell r="K91">
            <v>14616</v>
          </cell>
          <cell r="L91">
            <v>567</v>
          </cell>
          <cell r="M91">
            <v>33683</v>
          </cell>
          <cell r="N91">
            <v>8208</v>
          </cell>
          <cell r="P91">
            <v>8208</v>
          </cell>
          <cell r="Q91">
            <v>25475</v>
          </cell>
        </row>
        <row r="92">
          <cell r="A92">
            <v>572</v>
          </cell>
          <cell r="B92">
            <v>2048</v>
          </cell>
          <cell r="C92" t="str">
            <v>Brockworth Primary School</v>
          </cell>
          <cell r="F92">
            <v>0</v>
          </cell>
          <cell r="G92">
            <v>222</v>
          </cell>
          <cell r="H92">
            <v>222</v>
          </cell>
          <cell r="I92">
            <v>3</v>
          </cell>
          <cell r="J92">
            <v>18500</v>
          </cell>
          <cell r="K92">
            <v>13797</v>
          </cell>
          <cell r="L92">
            <v>567</v>
          </cell>
          <cell r="M92">
            <v>32864</v>
          </cell>
          <cell r="P92">
            <v>0</v>
          </cell>
          <cell r="Q92">
            <v>32864</v>
          </cell>
        </row>
        <row r="93">
          <cell r="A93">
            <v>574</v>
          </cell>
          <cell r="B93">
            <v>3311</v>
          </cell>
          <cell r="C93" t="str">
            <v>Bromesberrow St. Mary's Church of England Primary School</v>
          </cell>
          <cell r="D93">
            <v>1</v>
          </cell>
          <cell r="F93">
            <v>0</v>
          </cell>
          <cell r="G93">
            <v>55</v>
          </cell>
          <cell r="H93">
            <v>55</v>
          </cell>
          <cell r="I93">
            <v>0</v>
          </cell>
          <cell r="J93">
            <v>18500</v>
          </cell>
          <cell r="K93">
            <v>3465</v>
          </cell>
          <cell r="L93">
            <v>0</v>
          </cell>
          <cell r="M93">
            <v>0</v>
          </cell>
          <cell r="P93">
            <v>0</v>
          </cell>
          <cell r="Q93">
            <v>0</v>
          </cell>
        </row>
        <row r="94">
          <cell r="A94">
            <v>578</v>
          </cell>
          <cell r="B94">
            <v>3315</v>
          </cell>
          <cell r="C94" t="str">
            <v>Bussage Church of England Primary School</v>
          </cell>
          <cell r="D94">
            <v>1</v>
          </cell>
          <cell r="F94">
            <v>0</v>
          </cell>
          <cell r="G94">
            <v>232</v>
          </cell>
          <cell r="H94">
            <v>232</v>
          </cell>
          <cell r="I94">
            <v>2</v>
          </cell>
          <cell r="J94">
            <v>18500</v>
          </cell>
          <cell r="K94">
            <v>14490</v>
          </cell>
          <cell r="L94">
            <v>378</v>
          </cell>
          <cell r="M94">
            <v>0</v>
          </cell>
          <cell r="P94">
            <v>0</v>
          </cell>
          <cell r="Q94">
            <v>0</v>
          </cell>
        </row>
        <row r="95">
          <cell r="A95">
            <v>579</v>
          </cell>
          <cell r="B95">
            <v>2132</v>
          </cell>
          <cell r="C95" t="str">
            <v>Castle Hill Primary School</v>
          </cell>
          <cell r="F95">
            <v>0</v>
          </cell>
          <cell r="G95">
            <v>206</v>
          </cell>
          <cell r="H95">
            <v>206</v>
          </cell>
          <cell r="I95">
            <v>5</v>
          </cell>
          <cell r="J95">
            <v>18500</v>
          </cell>
          <cell r="K95">
            <v>12663</v>
          </cell>
          <cell r="L95">
            <v>945</v>
          </cell>
          <cell r="M95">
            <v>32108</v>
          </cell>
          <cell r="O95">
            <v>32108</v>
          </cell>
          <cell r="P95">
            <v>32108</v>
          </cell>
          <cell r="Q95">
            <v>0</v>
          </cell>
        </row>
        <row r="96">
          <cell r="A96">
            <v>580</v>
          </cell>
          <cell r="B96">
            <v>2143</v>
          </cell>
          <cell r="C96" t="str">
            <v>Cam Everlands Primary School</v>
          </cell>
          <cell r="F96">
            <v>0</v>
          </cell>
          <cell r="G96">
            <v>214</v>
          </cell>
          <cell r="H96">
            <v>214</v>
          </cell>
          <cell r="I96">
            <v>2</v>
          </cell>
          <cell r="J96">
            <v>18500</v>
          </cell>
          <cell r="K96">
            <v>13356</v>
          </cell>
          <cell r="L96">
            <v>378</v>
          </cell>
          <cell r="M96">
            <v>32234</v>
          </cell>
          <cell r="P96">
            <v>0</v>
          </cell>
          <cell r="Q96">
            <v>32234</v>
          </cell>
        </row>
        <row r="97">
          <cell r="A97">
            <v>581</v>
          </cell>
          <cell r="B97">
            <v>3346</v>
          </cell>
          <cell r="C97" t="str">
            <v>St. Matthew's Church of England Primary School</v>
          </cell>
          <cell r="D97">
            <v>1</v>
          </cell>
          <cell r="F97">
            <v>0</v>
          </cell>
          <cell r="G97">
            <v>221</v>
          </cell>
          <cell r="H97">
            <v>221</v>
          </cell>
          <cell r="I97">
            <v>4</v>
          </cell>
          <cell r="J97">
            <v>18500</v>
          </cell>
          <cell r="K97">
            <v>13671</v>
          </cell>
          <cell r="L97">
            <v>756</v>
          </cell>
          <cell r="M97">
            <v>0</v>
          </cell>
          <cell r="P97">
            <v>0</v>
          </cell>
          <cell r="Q97">
            <v>0</v>
          </cell>
        </row>
        <row r="98">
          <cell r="A98">
            <v>582</v>
          </cell>
          <cell r="B98">
            <v>3313</v>
          </cell>
          <cell r="C98" t="str">
            <v>Cam Hopton Church of England Primary School</v>
          </cell>
          <cell r="D98">
            <v>1</v>
          </cell>
          <cell r="F98">
            <v>0</v>
          </cell>
          <cell r="G98">
            <v>190</v>
          </cell>
          <cell r="H98">
            <v>190</v>
          </cell>
          <cell r="I98">
            <v>1</v>
          </cell>
          <cell r="J98">
            <v>18500</v>
          </cell>
          <cell r="K98">
            <v>11907</v>
          </cell>
          <cell r="L98">
            <v>189</v>
          </cell>
          <cell r="M98">
            <v>0</v>
          </cell>
          <cell r="P98">
            <v>0</v>
          </cell>
          <cell r="Q98">
            <v>0</v>
          </cell>
        </row>
        <row r="99">
          <cell r="A99">
            <v>583</v>
          </cell>
          <cell r="B99">
            <v>2138</v>
          </cell>
          <cell r="C99" t="str">
            <v>Cam Woodfield Infant School</v>
          </cell>
          <cell r="F99">
            <v>0</v>
          </cell>
          <cell r="G99">
            <v>127</v>
          </cell>
          <cell r="H99">
            <v>127</v>
          </cell>
          <cell r="I99">
            <v>3</v>
          </cell>
          <cell r="J99">
            <v>18500</v>
          </cell>
          <cell r="K99">
            <v>7812</v>
          </cell>
          <cell r="L99">
            <v>567</v>
          </cell>
          <cell r="M99">
            <v>26879</v>
          </cell>
          <cell r="P99">
            <v>0</v>
          </cell>
          <cell r="Q99">
            <v>26879</v>
          </cell>
        </row>
        <row r="100">
          <cell r="A100">
            <v>584</v>
          </cell>
          <cell r="B100">
            <v>5212</v>
          </cell>
          <cell r="C100" t="str">
            <v>Cam Woodfield Junior School</v>
          </cell>
          <cell r="E100">
            <v>1</v>
          </cell>
          <cell r="F100">
            <v>0</v>
          </cell>
          <cell r="G100">
            <v>210</v>
          </cell>
          <cell r="H100">
            <v>210</v>
          </cell>
          <cell r="I100">
            <v>4</v>
          </cell>
          <cell r="J100">
            <v>18500</v>
          </cell>
          <cell r="K100">
            <v>12978</v>
          </cell>
          <cell r="L100">
            <v>756</v>
          </cell>
          <cell r="M100">
            <v>32234</v>
          </cell>
          <cell r="P100">
            <v>0</v>
          </cell>
          <cell r="Q100">
            <v>32234</v>
          </cell>
        </row>
        <row r="101">
          <cell r="A101">
            <v>585</v>
          </cell>
          <cell r="B101">
            <v>2117</v>
          </cell>
          <cell r="C101" t="str">
            <v>Cashes Green Primary School</v>
          </cell>
          <cell r="F101">
            <v>0</v>
          </cell>
          <cell r="G101">
            <v>141</v>
          </cell>
          <cell r="H101">
            <v>141</v>
          </cell>
          <cell r="I101">
            <v>4</v>
          </cell>
          <cell r="J101">
            <v>18500</v>
          </cell>
          <cell r="K101">
            <v>8631</v>
          </cell>
          <cell r="L101">
            <v>756</v>
          </cell>
          <cell r="M101">
            <v>27887</v>
          </cell>
          <cell r="P101">
            <v>0</v>
          </cell>
          <cell r="Q101">
            <v>27887</v>
          </cell>
        </row>
        <row r="102">
          <cell r="A102">
            <v>586</v>
          </cell>
          <cell r="B102">
            <v>2050</v>
          </cell>
          <cell r="C102" t="str">
            <v>Chalford Hill Primary School</v>
          </cell>
          <cell r="F102">
            <v>0</v>
          </cell>
          <cell r="G102">
            <v>214</v>
          </cell>
          <cell r="H102">
            <v>214</v>
          </cell>
          <cell r="I102">
            <v>1</v>
          </cell>
          <cell r="J102">
            <v>18500</v>
          </cell>
          <cell r="K102">
            <v>13419</v>
          </cell>
          <cell r="L102">
            <v>189</v>
          </cell>
          <cell r="M102">
            <v>32108</v>
          </cell>
          <cell r="P102">
            <v>0</v>
          </cell>
          <cell r="Q102">
            <v>32108</v>
          </cell>
        </row>
        <row r="103">
          <cell r="A103">
            <v>587</v>
          </cell>
          <cell r="B103">
            <v>3314</v>
          </cell>
          <cell r="C103" t="str">
            <v>Christ Church Church of England Primary School (Stroud)</v>
          </cell>
          <cell r="D103">
            <v>1</v>
          </cell>
          <cell r="F103">
            <v>0</v>
          </cell>
          <cell r="G103">
            <v>47</v>
          </cell>
          <cell r="H103">
            <v>47</v>
          </cell>
          <cell r="I103">
            <v>1</v>
          </cell>
          <cell r="J103">
            <v>18500</v>
          </cell>
          <cell r="K103">
            <v>2898</v>
          </cell>
          <cell r="L103">
            <v>189</v>
          </cell>
          <cell r="M103">
            <v>0</v>
          </cell>
          <cell r="P103">
            <v>0</v>
          </cell>
          <cell r="Q103">
            <v>0</v>
          </cell>
        </row>
        <row r="104">
          <cell r="A104">
            <v>589</v>
          </cell>
          <cell r="B104">
            <v>5206</v>
          </cell>
          <cell r="C104" t="str">
            <v>Charlton Kings Junior School</v>
          </cell>
          <cell r="E104">
            <v>1</v>
          </cell>
          <cell r="F104">
            <v>0</v>
          </cell>
          <cell r="G104">
            <v>355</v>
          </cell>
          <cell r="H104">
            <v>355</v>
          </cell>
          <cell r="I104">
            <v>5</v>
          </cell>
          <cell r="J104">
            <v>18500</v>
          </cell>
          <cell r="K104">
            <v>22050</v>
          </cell>
          <cell r="L104">
            <v>945</v>
          </cell>
          <cell r="M104">
            <v>41495</v>
          </cell>
          <cell r="P104">
            <v>0</v>
          </cell>
          <cell r="Q104">
            <v>41495</v>
          </cell>
        </row>
        <row r="105">
          <cell r="A105">
            <v>590</v>
          </cell>
          <cell r="B105">
            <v>5207</v>
          </cell>
          <cell r="C105" t="str">
            <v>Charlton Kings Infant School</v>
          </cell>
          <cell r="E105">
            <v>1</v>
          </cell>
          <cell r="F105">
            <v>0</v>
          </cell>
          <cell r="G105">
            <v>244</v>
          </cell>
          <cell r="H105">
            <v>244</v>
          </cell>
          <cell r="I105">
            <v>1</v>
          </cell>
          <cell r="J105">
            <v>18500</v>
          </cell>
          <cell r="K105">
            <v>15309</v>
          </cell>
          <cell r="L105">
            <v>189</v>
          </cell>
          <cell r="M105">
            <v>33998</v>
          </cell>
          <cell r="P105">
            <v>0</v>
          </cell>
          <cell r="Q105">
            <v>33998</v>
          </cell>
        </row>
        <row r="106">
          <cell r="A106">
            <v>591</v>
          </cell>
          <cell r="B106">
            <v>3316</v>
          </cell>
          <cell r="C106" t="str">
            <v>Holy Apostles' Church of England Primary School</v>
          </cell>
          <cell r="D106">
            <v>1</v>
          </cell>
          <cell r="E106">
            <v>1</v>
          </cell>
          <cell r="F106">
            <v>0</v>
          </cell>
          <cell r="G106">
            <v>204</v>
          </cell>
          <cell r="H106">
            <v>204</v>
          </cell>
          <cell r="I106">
            <v>2</v>
          </cell>
          <cell r="J106">
            <v>18500</v>
          </cell>
          <cell r="K106">
            <v>12726</v>
          </cell>
          <cell r="L106">
            <v>378</v>
          </cell>
          <cell r="M106">
            <v>0</v>
          </cell>
          <cell r="P106">
            <v>0</v>
          </cell>
          <cell r="Q106">
            <v>0</v>
          </cell>
        </row>
        <row r="107">
          <cell r="A107">
            <v>592</v>
          </cell>
          <cell r="B107">
            <v>3317</v>
          </cell>
          <cell r="C107" t="str">
            <v>St. Andrew's Church of England Primary School</v>
          </cell>
          <cell r="D107">
            <v>1</v>
          </cell>
          <cell r="F107">
            <v>0</v>
          </cell>
          <cell r="G107">
            <v>93</v>
          </cell>
          <cell r="H107">
            <v>93</v>
          </cell>
          <cell r="I107">
            <v>2</v>
          </cell>
          <cell r="J107">
            <v>18500</v>
          </cell>
          <cell r="K107">
            <v>5733</v>
          </cell>
          <cell r="L107">
            <v>378</v>
          </cell>
          <cell r="M107">
            <v>0</v>
          </cell>
          <cell r="P107">
            <v>0</v>
          </cell>
          <cell r="Q107">
            <v>0</v>
          </cell>
        </row>
        <row r="108">
          <cell r="A108">
            <v>593</v>
          </cell>
          <cell r="B108">
            <v>2142</v>
          </cell>
          <cell r="C108" t="str">
            <v>Glenfall Community Primary School</v>
          </cell>
          <cell r="F108">
            <v>0</v>
          </cell>
          <cell r="G108">
            <v>182</v>
          </cell>
          <cell r="H108">
            <v>182</v>
          </cell>
          <cell r="I108">
            <v>2</v>
          </cell>
          <cell r="J108">
            <v>18500</v>
          </cell>
          <cell r="K108">
            <v>11340</v>
          </cell>
          <cell r="L108">
            <v>378</v>
          </cell>
          <cell r="M108">
            <v>30218</v>
          </cell>
          <cell r="N108">
            <v>1000</v>
          </cell>
          <cell r="O108">
            <v>1893</v>
          </cell>
          <cell r="P108">
            <v>2893</v>
          </cell>
          <cell r="Q108">
            <v>27325</v>
          </cell>
        </row>
        <row r="109">
          <cell r="A109">
            <v>594</v>
          </cell>
          <cell r="B109">
            <v>3364</v>
          </cell>
          <cell r="C109" t="str">
            <v>St. James' and Ebrington Church of England Primary Schools</v>
          </cell>
          <cell r="D109">
            <v>1</v>
          </cell>
          <cell r="F109">
            <v>0</v>
          </cell>
          <cell r="G109">
            <v>180</v>
          </cell>
          <cell r="H109">
            <v>180</v>
          </cell>
          <cell r="I109">
            <v>3</v>
          </cell>
          <cell r="J109">
            <v>18500</v>
          </cell>
          <cell r="K109">
            <v>11151</v>
          </cell>
          <cell r="L109">
            <v>567</v>
          </cell>
          <cell r="M109">
            <v>0</v>
          </cell>
          <cell r="P109">
            <v>0</v>
          </cell>
          <cell r="Q109">
            <v>0</v>
          </cell>
        </row>
        <row r="110">
          <cell r="A110">
            <v>596</v>
          </cell>
          <cell r="B110">
            <v>3354</v>
          </cell>
          <cell r="C110" t="str">
            <v>St. Catharine's Catholic Primary School</v>
          </cell>
          <cell r="D110">
            <v>1</v>
          </cell>
          <cell r="F110">
            <v>0</v>
          </cell>
          <cell r="G110">
            <v>156</v>
          </cell>
          <cell r="H110">
            <v>156</v>
          </cell>
          <cell r="I110">
            <v>0</v>
          </cell>
          <cell r="J110">
            <v>18500</v>
          </cell>
          <cell r="K110">
            <v>9828</v>
          </cell>
          <cell r="L110">
            <v>0</v>
          </cell>
          <cell r="M110">
            <v>0</v>
          </cell>
          <cell r="P110">
            <v>0</v>
          </cell>
          <cell r="Q110">
            <v>0</v>
          </cell>
        </row>
        <row r="111">
          <cell r="A111">
            <v>598</v>
          </cell>
          <cell r="B111">
            <v>2051</v>
          </cell>
          <cell r="C111" t="str">
            <v>Churcham Primary School</v>
          </cell>
          <cell r="F111">
            <v>0</v>
          </cell>
          <cell r="G111">
            <v>53</v>
          </cell>
          <cell r="H111">
            <v>53</v>
          </cell>
          <cell r="I111">
            <v>1</v>
          </cell>
          <cell r="J111">
            <v>18500</v>
          </cell>
          <cell r="K111">
            <v>3276</v>
          </cell>
          <cell r="L111">
            <v>189</v>
          </cell>
          <cell r="M111">
            <v>21965</v>
          </cell>
          <cell r="P111">
            <v>0</v>
          </cell>
          <cell r="Q111">
            <v>21965</v>
          </cell>
        </row>
        <row r="112">
          <cell r="A112">
            <v>599</v>
          </cell>
          <cell r="B112">
            <v>2052</v>
          </cell>
          <cell r="C112" t="str">
            <v>Parton Manor Infant School</v>
          </cell>
          <cell r="F112">
            <v>2</v>
          </cell>
          <cell r="G112">
            <v>135</v>
          </cell>
          <cell r="H112">
            <v>136</v>
          </cell>
          <cell r="I112">
            <v>0</v>
          </cell>
          <cell r="J112">
            <v>18500</v>
          </cell>
          <cell r="K112">
            <v>8568</v>
          </cell>
          <cell r="L112">
            <v>0</v>
          </cell>
          <cell r="M112">
            <v>27068</v>
          </cell>
          <cell r="P112">
            <v>0</v>
          </cell>
          <cell r="Q112">
            <v>27068</v>
          </cell>
        </row>
        <row r="113">
          <cell r="A113">
            <v>600</v>
          </cell>
          <cell r="B113">
            <v>2144</v>
          </cell>
          <cell r="C113" t="str">
            <v>Churchdown Village Infant School</v>
          </cell>
          <cell r="F113">
            <v>0</v>
          </cell>
          <cell r="G113">
            <v>176</v>
          </cell>
          <cell r="H113">
            <v>176</v>
          </cell>
          <cell r="I113">
            <v>1</v>
          </cell>
          <cell r="J113">
            <v>18500</v>
          </cell>
          <cell r="K113">
            <v>11025</v>
          </cell>
          <cell r="L113">
            <v>189</v>
          </cell>
          <cell r="M113">
            <v>29714</v>
          </cell>
          <cell r="P113">
            <v>0</v>
          </cell>
          <cell r="Q113">
            <v>29714</v>
          </cell>
        </row>
        <row r="114">
          <cell r="A114">
            <v>601</v>
          </cell>
          <cell r="B114">
            <v>2054</v>
          </cell>
          <cell r="C114" t="str">
            <v>Cirencester Junior School</v>
          </cell>
          <cell r="F114">
            <v>0</v>
          </cell>
          <cell r="G114">
            <v>290</v>
          </cell>
          <cell r="H114">
            <v>290</v>
          </cell>
          <cell r="I114">
            <v>2</v>
          </cell>
          <cell r="J114">
            <v>18500</v>
          </cell>
          <cell r="K114">
            <v>18144</v>
          </cell>
          <cell r="L114">
            <v>378</v>
          </cell>
          <cell r="M114">
            <v>37022</v>
          </cell>
          <cell r="P114">
            <v>0</v>
          </cell>
          <cell r="Q114">
            <v>37022</v>
          </cell>
        </row>
        <row r="115">
          <cell r="A115">
            <v>602</v>
          </cell>
          <cell r="B115">
            <v>2055</v>
          </cell>
          <cell r="C115" t="str">
            <v>Cirencester Infant School</v>
          </cell>
          <cell r="F115">
            <v>0</v>
          </cell>
          <cell r="G115">
            <v>186</v>
          </cell>
          <cell r="H115">
            <v>186</v>
          </cell>
          <cell r="I115">
            <v>0</v>
          </cell>
          <cell r="J115">
            <v>18500</v>
          </cell>
          <cell r="K115">
            <v>11718</v>
          </cell>
          <cell r="L115">
            <v>0</v>
          </cell>
          <cell r="M115">
            <v>30218</v>
          </cell>
          <cell r="P115">
            <v>0</v>
          </cell>
          <cell r="Q115">
            <v>30218</v>
          </cell>
        </row>
        <row r="116">
          <cell r="A116">
            <v>604</v>
          </cell>
          <cell r="B116">
            <v>3319</v>
          </cell>
          <cell r="C116" t="str">
            <v>Powell's Church of England Primary School</v>
          </cell>
          <cell r="D116">
            <v>1</v>
          </cell>
          <cell r="E116">
            <v>1</v>
          </cell>
          <cell r="F116">
            <v>0</v>
          </cell>
          <cell r="G116">
            <v>422</v>
          </cell>
          <cell r="H116">
            <v>422</v>
          </cell>
          <cell r="I116">
            <v>2</v>
          </cell>
          <cell r="J116">
            <v>18500</v>
          </cell>
          <cell r="K116">
            <v>26460</v>
          </cell>
          <cell r="L116">
            <v>378</v>
          </cell>
          <cell r="M116">
            <v>0</v>
          </cell>
          <cell r="P116">
            <v>0</v>
          </cell>
          <cell r="Q116">
            <v>0</v>
          </cell>
        </row>
        <row r="117">
          <cell r="A117">
            <v>605</v>
          </cell>
          <cell r="B117">
            <v>3053</v>
          </cell>
          <cell r="C117" t="str">
            <v>Clearwell Church of England Primary School</v>
          </cell>
          <cell r="F117">
            <v>0</v>
          </cell>
          <cell r="G117">
            <v>61</v>
          </cell>
          <cell r="H117">
            <v>61</v>
          </cell>
          <cell r="I117">
            <v>2</v>
          </cell>
          <cell r="J117">
            <v>18500</v>
          </cell>
          <cell r="K117">
            <v>3717</v>
          </cell>
          <cell r="L117">
            <v>378</v>
          </cell>
          <cell r="M117">
            <v>22595</v>
          </cell>
          <cell r="O117">
            <v>1500</v>
          </cell>
          <cell r="P117">
            <v>1500</v>
          </cell>
          <cell r="Q117">
            <v>21095</v>
          </cell>
        </row>
        <row r="118">
          <cell r="A118">
            <v>606</v>
          </cell>
          <cell r="B118">
            <v>3026</v>
          </cell>
          <cell r="C118" t="str">
            <v>Coaley Church of England Primary School</v>
          </cell>
          <cell r="F118">
            <v>0</v>
          </cell>
          <cell r="G118">
            <v>65</v>
          </cell>
          <cell r="H118">
            <v>65</v>
          </cell>
          <cell r="I118">
            <v>1</v>
          </cell>
          <cell r="J118">
            <v>18500</v>
          </cell>
          <cell r="K118">
            <v>4032</v>
          </cell>
          <cell r="L118">
            <v>189</v>
          </cell>
          <cell r="M118">
            <v>22721</v>
          </cell>
          <cell r="P118">
            <v>0</v>
          </cell>
          <cell r="Q118">
            <v>22721</v>
          </cell>
        </row>
        <row r="119">
          <cell r="A119">
            <v>609</v>
          </cell>
          <cell r="B119">
            <v>3027</v>
          </cell>
          <cell r="C119" t="str">
            <v>Coberley Church of England Primary School</v>
          </cell>
          <cell r="F119">
            <v>0</v>
          </cell>
          <cell r="G119">
            <v>66</v>
          </cell>
          <cell r="H119">
            <v>66</v>
          </cell>
          <cell r="I119">
            <v>0</v>
          </cell>
          <cell r="J119">
            <v>18500</v>
          </cell>
          <cell r="K119">
            <v>4158</v>
          </cell>
          <cell r="L119">
            <v>0</v>
          </cell>
          <cell r="M119">
            <v>22658</v>
          </cell>
          <cell r="P119">
            <v>0</v>
          </cell>
          <cell r="Q119">
            <v>22658</v>
          </cell>
        </row>
        <row r="120">
          <cell r="A120">
            <v>610</v>
          </cell>
          <cell r="B120">
            <v>2122</v>
          </cell>
          <cell r="C120" t="str">
            <v>Parton Manor Junior School</v>
          </cell>
          <cell r="F120">
            <v>0</v>
          </cell>
          <cell r="G120">
            <v>223</v>
          </cell>
          <cell r="H120">
            <v>223</v>
          </cell>
          <cell r="I120">
            <v>1</v>
          </cell>
          <cell r="J120">
            <v>18500</v>
          </cell>
          <cell r="K120">
            <v>13986</v>
          </cell>
          <cell r="L120">
            <v>189</v>
          </cell>
          <cell r="M120">
            <v>32675</v>
          </cell>
          <cell r="P120">
            <v>0</v>
          </cell>
          <cell r="Q120">
            <v>32675</v>
          </cell>
        </row>
        <row r="121">
          <cell r="A121">
            <v>611</v>
          </cell>
          <cell r="B121">
            <v>3028</v>
          </cell>
          <cell r="C121" t="str">
            <v>St. John's Church of England Primary School (Coleford)</v>
          </cell>
          <cell r="F121">
            <v>0</v>
          </cell>
          <cell r="G121">
            <v>188</v>
          </cell>
          <cell r="H121">
            <v>188</v>
          </cell>
          <cell r="I121">
            <v>4</v>
          </cell>
          <cell r="J121">
            <v>18500</v>
          </cell>
          <cell r="K121">
            <v>11592</v>
          </cell>
          <cell r="L121">
            <v>756</v>
          </cell>
          <cell r="M121">
            <v>30848</v>
          </cell>
          <cell r="P121">
            <v>0</v>
          </cell>
          <cell r="Q121">
            <v>30848</v>
          </cell>
        </row>
        <row r="122">
          <cell r="A122">
            <v>612</v>
          </cell>
          <cell r="B122">
            <v>2053</v>
          </cell>
          <cell r="C122" t="str">
            <v>Churchdown Village Junior School</v>
          </cell>
          <cell r="E122">
            <v>1</v>
          </cell>
          <cell r="F122">
            <v>0</v>
          </cell>
          <cell r="G122">
            <v>245</v>
          </cell>
          <cell r="H122">
            <v>245</v>
          </cell>
          <cell r="I122">
            <v>4</v>
          </cell>
          <cell r="J122">
            <v>18500</v>
          </cell>
          <cell r="K122">
            <v>15183</v>
          </cell>
          <cell r="L122">
            <v>756</v>
          </cell>
          <cell r="M122">
            <v>34439</v>
          </cell>
          <cell r="P122">
            <v>0</v>
          </cell>
          <cell r="Q122">
            <v>34439</v>
          </cell>
        </row>
        <row r="123">
          <cell r="A123">
            <v>613</v>
          </cell>
          <cell r="B123">
            <v>3358</v>
          </cell>
          <cell r="C123" t="str">
            <v>St. Mary's Catholic Primary School</v>
          </cell>
          <cell r="D123">
            <v>1</v>
          </cell>
          <cell r="F123">
            <v>0</v>
          </cell>
          <cell r="G123">
            <v>211</v>
          </cell>
          <cell r="H123">
            <v>211</v>
          </cell>
          <cell r="I123">
            <v>1</v>
          </cell>
          <cell r="J123">
            <v>18500</v>
          </cell>
          <cell r="K123">
            <v>13230</v>
          </cell>
          <cell r="L123">
            <v>189</v>
          </cell>
          <cell r="M123">
            <v>0</v>
          </cell>
          <cell r="P123">
            <v>0</v>
          </cell>
          <cell r="Q123">
            <v>0</v>
          </cell>
        </row>
        <row r="124">
          <cell r="A124">
            <v>614</v>
          </cell>
          <cell r="B124">
            <v>2139</v>
          </cell>
          <cell r="C124" t="str">
            <v>Chesterton Primary School</v>
          </cell>
          <cell r="F124">
            <v>0</v>
          </cell>
          <cell r="G124">
            <v>260</v>
          </cell>
          <cell r="H124">
            <v>260</v>
          </cell>
          <cell r="I124">
            <v>2</v>
          </cell>
          <cell r="J124">
            <v>18500</v>
          </cell>
          <cell r="K124">
            <v>16254</v>
          </cell>
          <cell r="L124">
            <v>378</v>
          </cell>
          <cell r="M124">
            <v>35132</v>
          </cell>
          <cell r="P124">
            <v>0</v>
          </cell>
          <cell r="Q124">
            <v>35132</v>
          </cell>
        </row>
        <row r="125">
          <cell r="A125">
            <v>615</v>
          </cell>
          <cell r="B125">
            <v>3366</v>
          </cell>
          <cell r="C125" t="str">
            <v>Staunton and Corse Church of England Primary School</v>
          </cell>
          <cell r="D125">
            <v>1</v>
          </cell>
          <cell r="F125">
            <v>0</v>
          </cell>
          <cell r="G125">
            <v>120</v>
          </cell>
          <cell r="H125">
            <v>120</v>
          </cell>
          <cell r="I125">
            <v>0</v>
          </cell>
          <cell r="J125">
            <v>18500</v>
          </cell>
          <cell r="K125">
            <v>7560</v>
          </cell>
          <cell r="L125">
            <v>0</v>
          </cell>
          <cell r="M125">
            <v>0</v>
          </cell>
          <cell r="P125">
            <v>0</v>
          </cell>
          <cell r="Q125">
            <v>0</v>
          </cell>
        </row>
        <row r="126">
          <cell r="A126">
            <v>616</v>
          </cell>
          <cell r="B126">
            <v>3322</v>
          </cell>
          <cell r="C126" t="str">
            <v>Cranham Church of England Primary School</v>
          </cell>
          <cell r="D126">
            <v>1</v>
          </cell>
          <cell r="F126">
            <v>0</v>
          </cell>
          <cell r="G126">
            <v>60</v>
          </cell>
          <cell r="H126">
            <v>60</v>
          </cell>
          <cell r="I126">
            <v>2</v>
          </cell>
          <cell r="J126">
            <v>18500</v>
          </cell>
          <cell r="K126">
            <v>3654</v>
          </cell>
          <cell r="L126">
            <v>378</v>
          </cell>
          <cell r="M126">
            <v>0</v>
          </cell>
          <cell r="P126">
            <v>0</v>
          </cell>
          <cell r="Q126">
            <v>0</v>
          </cell>
        </row>
        <row r="127">
          <cell r="A127">
            <v>619</v>
          </cell>
          <cell r="B127">
            <v>3030</v>
          </cell>
          <cell r="C127" t="str">
            <v>Deerhurst and Apperley Church of England Primary School</v>
          </cell>
          <cell r="F127">
            <v>0</v>
          </cell>
          <cell r="G127">
            <v>55</v>
          </cell>
          <cell r="H127">
            <v>55</v>
          </cell>
          <cell r="I127">
            <v>1</v>
          </cell>
          <cell r="J127">
            <v>18500</v>
          </cell>
          <cell r="K127">
            <v>3402</v>
          </cell>
          <cell r="L127">
            <v>189</v>
          </cell>
          <cell r="M127">
            <v>22091</v>
          </cell>
          <cell r="P127">
            <v>0</v>
          </cell>
          <cell r="Q127">
            <v>22091</v>
          </cell>
        </row>
        <row r="128">
          <cell r="A128">
            <v>620</v>
          </cell>
          <cell r="B128">
            <v>2106</v>
          </cell>
          <cell r="C128" t="str">
            <v>Coalway Community Infant School</v>
          </cell>
          <cell r="F128">
            <v>0</v>
          </cell>
          <cell r="G128">
            <v>155</v>
          </cell>
          <cell r="H128">
            <v>155</v>
          </cell>
          <cell r="I128">
            <v>1</v>
          </cell>
          <cell r="J128">
            <v>18500</v>
          </cell>
          <cell r="K128">
            <v>9702</v>
          </cell>
          <cell r="L128">
            <v>189</v>
          </cell>
          <cell r="M128">
            <v>28391</v>
          </cell>
          <cell r="P128">
            <v>0</v>
          </cell>
          <cell r="Q128">
            <v>28391</v>
          </cell>
        </row>
        <row r="129">
          <cell r="A129">
            <v>622</v>
          </cell>
          <cell r="B129">
            <v>3087</v>
          </cell>
          <cell r="C129" t="str">
            <v>Down Ampney Church of England Primary School</v>
          </cell>
          <cell r="F129">
            <v>0</v>
          </cell>
          <cell r="G129">
            <v>31</v>
          </cell>
          <cell r="H129">
            <v>31</v>
          </cell>
          <cell r="I129">
            <v>0</v>
          </cell>
          <cell r="J129">
            <v>18500</v>
          </cell>
          <cell r="K129">
            <v>1953</v>
          </cell>
          <cell r="L129">
            <v>0</v>
          </cell>
          <cell r="M129">
            <v>20453</v>
          </cell>
          <cell r="P129">
            <v>0</v>
          </cell>
          <cell r="Q129">
            <v>20453</v>
          </cell>
        </row>
        <row r="130">
          <cell r="A130">
            <v>628</v>
          </cell>
          <cell r="B130">
            <v>2062</v>
          </cell>
          <cell r="C130" t="str">
            <v>Drybrook School</v>
          </cell>
          <cell r="F130">
            <v>0</v>
          </cell>
          <cell r="G130">
            <v>134</v>
          </cell>
          <cell r="H130">
            <v>134</v>
          </cell>
          <cell r="I130">
            <v>3</v>
          </cell>
          <cell r="J130">
            <v>18500</v>
          </cell>
          <cell r="K130">
            <v>8253</v>
          </cell>
          <cell r="L130">
            <v>567</v>
          </cell>
          <cell r="M130">
            <v>27320</v>
          </cell>
          <cell r="P130">
            <v>0</v>
          </cell>
          <cell r="Q130">
            <v>27320</v>
          </cell>
        </row>
        <row r="131">
          <cell r="A131">
            <v>630</v>
          </cell>
          <cell r="B131">
            <v>3032</v>
          </cell>
          <cell r="C131" t="str">
            <v>Dursley Church of England Primary School</v>
          </cell>
          <cell r="F131">
            <v>0</v>
          </cell>
          <cell r="G131">
            <v>248</v>
          </cell>
          <cell r="H131">
            <v>248</v>
          </cell>
          <cell r="I131">
            <v>7</v>
          </cell>
          <cell r="J131">
            <v>18500</v>
          </cell>
          <cell r="K131">
            <v>15183</v>
          </cell>
          <cell r="L131">
            <v>1323</v>
          </cell>
          <cell r="M131">
            <v>35006</v>
          </cell>
          <cell r="P131">
            <v>0</v>
          </cell>
          <cell r="Q131">
            <v>35006</v>
          </cell>
        </row>
        <row r="132">
          <cell r="A132">
            <v>632</v>
          </cell>
          <cell r="B132">
            <v>3323</v>
          </cell>
          <cell r="C132" t="str">
            <v>Ann Cam Church of England Primary School</v>
          </cell>
          <cell r="D132">
            <v>1</v>
          </cell>
          <cell r="F132">
            <v>0</v>
          </cell>
          <cell r="G132">
            <v>106</v>
          </cell>
          <cell r="H132">
            <v>106</v>
          </cell>
          <cell r="I132">
            <v>3</v>
          </cell>
          <cell r="J132">
            <v>18500</v>
          </cell>
          <cell r="K132">
            <v>6489</v>
          </cell>
          <cell r="L132">
            <v>567</v>
          </cell>
          <cell r="M132">
            <v>0</v>
          </cell>
          <cell r="P132">
            <v>0</v>
          </cell>
          <cell r="Q132">
            <v>0</v>
          </cell>
        </row>
        <row r="133">
          <cell r="A133">
            <v>633</v>
          </cell>
          <cell r="B133">
            <v>2044</v>
          </cell>
          <cell r="C133" t="str">
            <v>Eastcombe Primary School</v>
          </cell>
          <cell r="F133">
            <v>0</v>
          </cell>
          <cell r="G133">
            <v>77</v>
          </cell>
          <cell r="H133">
            <v>77</v>
          </cell>
          <cell r="I133">
            <v>1</v>
          </cell>
          <cell r="J133">
            <v>18500</v>
          </cell>
          <cell r="K133">
            <v>4788</v>
          </cell>
          <cell r="L133">
            <v>189</v>
          </cell>
          <cell r="M133">
            <v>23477</v>
          </cell>
          <cell r="P133">
            <v>0</v>
          </cell>
          <cell r="Q133">
            <v>23477</v>
          </cell>
        </row>
        <row r="134">
          <cell r="A134">
            <v>635</v>
          </cell>
          <cell r="B134">
            <v>2068</v>
          </cell>
          <cell r="C134" t="str">
            <v>Eastington Primary School</v>
          </cell>
          <cell r="F134">
            <v>0</v>
          </cell>
          <cell r="G134">
            <v>149</v>
          </cell>
          <cell r="H134">
            <v>149</v>
          </cell>
          <cell r="I134">
            <v>0</v>
          </cell>
          <cell r="J134">
            <v>18500</v>
          </cell>
          <cell r="K134">
            <v>9387</v>
          </cell>
          <cell r="L134">
            <v>0</v>
          </cell>
          <cell r="M134">
            <v>27887</v>
          </cell>
          <cell r="P134">
            <v>0</v>
          </cell>
          <cell r="Q134">
            <v>27887</v>
          </cell>
        </row>
        <row r="135">
          <cell r="A135">
            <v>640</v>
          </cell>
          <cell r="B135">
            <v>2107</v>
          </cell>
          <cell r="C135" t="str">
            <v>Ellwood Primary School</v>
          </cell>
          <cell r="F135">
            <v>0</v>
          </cell>
          <cell r="G135">
            <v>133</v>
          </cell>
          <cell r="H135">
            <v>133</v>
          </cell>
          <cell r="I135">
            <v>7</v>
          </cell>
          <cell r="J135">
            <v>18500</v>
          </cell>
          <cell r="K135">
            <v>7938</v>
          </cell>
          <cell r="L135">
            <v>1323</v>
          </cell>
          <cell r="M135">
            <v>27761</v>
          </cell>
          <cell r="P135">
            <v>0</v>
          </cell>
          <cell r="Q135">
            <v>27761</v>
          </cell>
        </row>
        <row r="136">
          <cell r="A136">
            <v>643</v>
          </cell>
          <cell r="B136">
            <v>3034</v>
          </cell>
          <cell r="C136" t="str">
            <v>English Bicknor Church of England Primary School</v>
          </cell>
          <cell r="F136">
            <v>0</v>
          </cell>
          <cell r="G136">
            <v>61</v>
          </cell>
          <cell r="H136">
            <v>61</v>
          </cell>
          <cell r="I136">
            <v>3</v>
          </cell>
          <cell r="J136">
            <v>18500</v>
          </cell>
          <cell r="K136">
            <v>3654</v>
          </cell>
          <cell r="L136">
            <v>567</v>
          </cell>
          <cell r="M136">
            <v>22721</v>
          </cell>
          <cell r="P136">
            <v>0</v>
          </cell>
          <cell r="Q136">
            <v>22721</v>
          </cell>
        </row>
        <row r="137">
          <cell r="A137">
            <v>645</v>
          </cell>
          <cell r="B137">
            <v>3035</v>
          </cell>
          <cell r="C137" t="str">
            <v>Fairford Church of England Primary School</v>
          </cell>
          <cell r="E137">
            <v>1</v>
          </cell>
          <cell r="F137">
            <v>0</v>
          </cell>
          <cell r="G137">
            <v>250</v>
          </cell>
          <cell r="H137">
            <v>250</v>
          </cell>
          <cell r="I137">
            <v>0</v>
          </cell>
          <cell r="J137">
            <v>18500</v>
          </cell>
          <cell r="K137">
            <v>15750</v>
          </cell>
          <cell r="L137">
            <v>0</v>
          </cell>
          <cell r="M137">
            <v>34250</v>
          </cell>
          <cell r="P137">
            <v>0</v>
          </cell>
          <cell r="Q137">
            <v>34250</v>
          </cell>
        </row>
        <row r="138">
          <cell r="A138">
            <v>655</v>
          </cell>
          <cell r="B138">
            <v>2069</v>
          </cell>
          <cell r="C138" t="str">
            <v>Gotherington Primary School</v>
          </cell>
          <cell r="F138">
            <v>0</v>
          </cell>
          <cell r="G138">
            <v>209</v>
          </cell>
          <cell r="H138">
            <v>209</v>
          </cell>
          <cell r="I138">
            <v>1</v>
          </cell>
          <cell r="J138">
            <v>18500</v>
          </cell>
          <cell r="K138">
            <v>13104</v>
          </cell>
          <cell r="L138">
            <v>189</v>
          </cell>
          <cell r="M138">
            <v>31793</v>
          </cell>
          <cell r="P138">
            <v>0</v>
          </cell>
          <cell r="Q138">
            <v>31793</v>
          </cell>
        </row>
        <row r="139">
          <cell r="A139">
            <v>656</v>
          </cell>
          <cell r="B139">
            <v>2181</v>
          </cell>
          <cell r="C139" t="str">
            <v>Grangefield School</v>
          </cell>
          <cell r="F139">
            <v>0</v>
          </cell>
          <cell r="G139">
            <v>193</v>
          </cell>
          <cell r="H139">
            <v>193</v>
          </cell>
          <cell r="I139">
            <v>0</v>
          </cell>
          <cell r="J139">
            <v>18500</v>
          </cell>
          <cell r="K139">
            <v>12159</v>
          </cell>
          <cell r="L139">
            <v>0</v>
          </cell>
          <cell r="M139">
            <v>30659</v>
          </cell>
          <cell r="P139">
            <v>0</v>
          </cell>
          <cell r="Q139">
            <v>30659</v>
          </cell>
        </row>
        <row r="140">
          <cell r="A140">
            <v>657</v>
          </cell>
          <cell r="B140">
            <v>2070</v>
          </cell>
          <cell r="C140" t="str">
            <v>Great Rissington Primary School</v>
          </cell>
          <cell r="F140">
            <v>0</v>
          </cell>
          <cell r="G140">
            <v>85</v>
          </cell>
          <cell r="H140">
            <v>85</v>
          </cell>
          <cell r="I140">
            <v>0</v>
          </cell>
          <cell r="J140">
            <v>18500</v>
          </cell>
          <cell r="K140">
            <v>5355</v>
          </cell>
          <cell r="L140">
            <v>0</v>
          </cell>
          <cell r="M140">
            <v>23855</v>
          </cell>
          <cell r="O140">
            <v>23855</v>
          </cell>
          <cell r="P140">
            <v>23855</v>
          </cell>
          <cell r="Q140">
            <v>0</v>
          </cell>
        </row>
        <row r="141">
          <cell r="A141">
            <v>658</v>
          </cell>
          <cell r="B141">
            <v>2113</v>
          </cell>
          <cell r="C141" t="str">
            <v>Gretton Primary School</v>
          </cell>
          <cell r="F141">
            <v>0</v>
          </cell>
          <cell r="G141">
            <v>75</v>
          </cell>
          <cell r="H141">
            <v>75</v>
          </cell>
          <cell r="I141">
            <v>0</v>
          </cell>
          <cell r="J141">
            <v>18500</v>
          </cell>
          <cell r="K141">
            <v>4725</v>
          </cell>
          <cell r="L141">
            <v>0</v>
          </cell>
          <cell r="M141">
            <v>23225</v>
          </cell>
          <cell r="P141">
            <v>0</v>
          </cell>
          <cell r="Q141">
            <v>23225</v>
          </cell>
        </row>
        <row r="142">
          <cell r="A142">
            <v>660</v>
          </cell>
          <cell r="B142">
            <v>3038</v>
          </cell>
          <cell r="C142" t="str">
            <v>Stone with Woodford Church of England Primary School</v>
          </cell>
          <cell r="F142">
            <v>0</v>
          </cell>
          <cell r="G142">
            <v>98</v>
          </cell>
          <cell r="H142">
            <v>98</v>
          </cell>
          <cell r="I142">
            <v>1</v>
          </cell>
          <cell r="J142">
            <v>18500</v>
          </cell>
          <cell r="K142">
            <v>6111</v>
          </cell>
          <cell r="L142">
            <v>189</v>
          </cell>
          <cell r="M142">
            <v>24800</v>
          </cell>
          <cell r="P142">
            <v>0</v>
          </cell>
          <cell r="Q142">
            <v>24800</v>
          </cell>
        </row>
        <row r="143">
          <cell r="A143">
            <v>664</v>
          </cell>
          <cell r="B143">
            <v>3326</v>
          </cell>
          <cell r="C143" t="str">
            <v>Hardwicke Parochial Primary School</v>
          </cell>
          <cell r="D143">
            <v>1</v>
          </cell>
          <cell r="F143">
            <v>0</v>
          </cell>
          <cell r="G143">
            <v>383</v>
          </cell>
          <cell r="H143">
            <v>383</v>
          </cell>
          <cell r="I143">
            <v>4</v>
          </cell>
          <cell r="J143">
            <v>18500</v>
          </cell>
          <cell r="K143">
            <v>23877</v>
          </cell>
          <cell r="L143">
            <v>756</v>
          </cell>
          <cell r="M143">
            <v>0</v>
          </cell>
          <cell r="P143">
            <v>0</v>
          </cell>
          <cell r="Q143">
            <v>0</v>
          </cell>
        </row>
        <row r="144">
          <cell r="A144">
            <v>665</v>
          </cell>
          <cell r="B144">
            <v>3039</v>
          </cell>
          <cell r="C144" t="str">
            <v>Haresfield Church of England Primary School</v>
          </cell>
          <cell r="F144">
            <v>0</v>
          </cell>
          <cell r="G144">
            <v>98</v>
          </cell>
          <cell r="H144">
            <v>98</v>
          </cell>
          <cell r="I144">
            <v>1</v>
          </cell>
          <cell r="J144">
            <v>18500</v>
          </cell>
          <cell r="K144">
            <v>6111</v>
          </cell>
          <cell r="L144">
            <v>189</v>
          </cell>
          <cell r="M144">
            <v>24800</v>
          </cell>
          <cell r="P144">
            <v>0</v>
          </cell>
          <cell r="Q144">
            <v>24800</v>
          </cell>
        </row>
        <row r="145">
          <cell r="A145">
            <v>666</v>
          </cell>
          <cell r="B145">
            <v>3040</v>
          </cell>
          <cell r="C145" t="str">
            <v>Hartpury Church of England Primary School</v>
          </cell>
          <cell r="E145">
            <v>1</v>
          </cell>
          <cell r="F145">
            <v>0</v>
          </cell>
          <cell r="G145">
            <v>108</v>
          </cell>
          <cell r="H145">
            <v>108</v>
          </cell>
          <cell r="I145">
            <v>6</v>
          </cell>
          <cell r="J145">
            <v>18500</v>
          </cell>
          <cell r="K145">
            <v>6426</v>
          </cell>
          <cell r="L145">
            <v>1134</v>
          </cell>
          <cell r="M145">
            <v>26060</v>
          </cell>
          <cell r="P145">
            <v>0</v>
          </cell>
          <cell r="Q145">
            <v>26060</v>
          </cell>
        </row>
        <row r="146">
          <cell r="A146">
            <v>667</v>
          </cell>
          <cell r="B146">
            <v>3041</v>
          </cell>
          <cell r="C146" t="str">
            <v>Hatherop Church of England Primary School</v>
          </cell>
          <cell r="F146">
            <v>0</v>
          </cell>
          <cell r="G146">
            <v>68</v>
          </cell>
          <cell r="H146">
            <v>68</v>
          </cell>
          <cell r="I146">
            <v>1</v>
          </cell>
          <cell r="J146">
            <v>18500</v>
          </cell>
          <cell r="K146">
            <v>4221</v>
          </cell>
          <cell r="L146">
            <v>189</v>
          </cell>
          <cell r="M146">
            <v>22910</v>
          </cell>
          <cell r="P146">
            <v>0</v>
          </cell>
          <cell r="Q146">
            <v>22910</v>
          </cell>
        </row>
        <row r="147">
          <cell r="A147">
            <v>670</v>
          </cell>
          <cell r="B147">
            <v>3084</v>
          </cell>
          <cell r="C147" t="str">
            <v>Highnam Church of England Primary School</v>
          </cell>
          <cell r="F147">
            <v>0</v>
          </cell>
          <cell r="G147">
            <v>194</v>
          </cell>
          <cell r="H147">
            <v>194</v>
          </cell>
          <cell r="I147">
            <v>1</v>
          </cell>
          <cell r="J147">
            <v>18500</v>
          </cell>
          <cell r="K147">
            <v>12159</v>
          </cell>
          <cell r="L147">
            <v>189</v>
          </cell>
          <cell r="M147">
            <v>30848</v>
          </cell>
          <cell r="P147">
            <v>0</v>
          </cell>
          <cell r="Q147">
            <v>30848</v>
          </cell>
        </row>
        <row r="148">
          <cell r="A148">
            <v>671</v>
          </cell>
          <cell r="B148">
            <v>3367</v>
          </cell>
          <cell r="C148" t="str">
            <v>Hillesley Church of England Primary School</v>
          </cell>
          <cell r="D148">
            <v>1</v>
          </cell>
          <cell r="F148">
            <v>0</v>
          </cell>
          <cell r="G148">
            <v>40</v>
          </cell>
          <cell r="H148">
            <v>40</v>
          </cell>
          <cell r="I148">
            <v>1</v>
          </cell>
          <cell r="J148">
            <v>18500</v>
          </cell>
          <cell r="K148">
            <v>2457</v>
          </cell>
          <cell r="L148">
            <v>189</v>
          </cell>
          <cell r="M148">
            <v>0</v>
          </cell>
          <cell r="P148">
            <v>0</v>
          </cell>
          <cell r="Q148">
            <v>0</v>
          </cell>
        </row>
        <row r="149">
          <cell r="A149">
            <v>672</v>
          </cell>
          <cell r="B149">
            <v>3327</v>
          </cell>
          <cell r="C149" t="str">
            <v>Horsley Church of England Primary School</v>
          </cell>
          <cell r="D149">
            <v>1</v>
          </cell>
          <cell r="F149">
            <v>0</v>
          </cell>
          <cell r="G149">
            <v>106</v>
          </cell>
          <cell r="H149">
            <v>106</v>
          </cell>
          <cell r="I149">
            <v>2</v>
          </cell>
          <cell r="J149">
            <v>18500</v>
          </cell>
          <cell r="K149">
            <v>6552</v>
          </cell>
          <cell r="L149">
            <v>378</v>
          </cell>
          <cell r="M149">
            <v>0</v>
          </cell>
          <cell r="P149">
            <v>0</v>
          </cell>
          <cell r="Q149">
            <v>0</v>
          </cell>
        </row>
        <row r="150">
          <cell r="A150">
            <v>677</v>
          </cell>
          <cell r="B150">
            <v>3328</v>
          </cell>
          <cell r="C150" t="str">
            <v>Huntley Church of England Primary School</v>
          </cell>
          <cell r="D150">
            <v>1</v>
          </cell>
          <cell r="F150">
            <v>0</v>
          </cell>
          <cell r="G150">
            <v>83</v>
          </cell>
          <cell r="H150">
            <v>83</v>
          </cell>
          <cell r="I150">
            <v>0</v>
          </cell>
          <cell r="J150">
            <v>18500</v>
          </cell>
          <cell r="K150">
            <v>5229</v>
          </cell>
          <cell r="L150">
            <v>0</v>
          </cell>
          <cell r="M150">
            <v>0</v>
          </cell>
          <cell r="P150">
            <v>0</v>
          </cell>
          <cell r="Q150">
            <v>0</v>
          </cell>
        </row>
        <row r="151">
          <cell r="A151">
            <v>678</v>
          </cell>
          <cell r="B151">
            <v>2118</v>
          </cell>
          <cell r="C151" t="str">
            <v>Innsworth Junior School</v>
          </cell>
          <cell r="F151">
            <v>0</v>
          </cell>
          <cell r="G151">
            <v>245</v>
          </cell>
          <cell r="H151">
            <v>245</v>
          </cell>
          <cell r="I151">
            <v>1</v>
          </cell>
          <cell r="J151">
            <v>18500</v>
          </cell>
          <cell r="K151">
            <v>15372</v>
          </cell>
          <cell r="L151">
            <v>189</v>
          </cell>
          <cell r="M151">
            <v>34061</v>
          </cell>
          <cell r="P151">
            <v>0</v>
          </cell>
          <cell r="Q151">
            <v>34061</v>
          </cell>
        </row>
        <row r="152">
          <cell r="A152">
            <v>680</v>
          </cell>
          <cell r="B152">
            <v>2078</v>
          </cell>
          <cell r="C152" t="str">
            <v>Joys Green Primary School</v>
          </cell>
          <cell r="F152">
            <v>0</v>
          </cell>
          <cell r="G152">
            <v>20</v>
          </cell>
          <cell r="H152">
            <v>20</v>
          </cell>
          <cell r="I152">
            <v>0</v>
          </cell>
          <cell r="J152">
            <v>18500</v>
          </cell>
          <cell r="K152">
            <v>1260</v>
          </cell>
          <cell r="L152">
            <v>0</v>
          </cell>
          <cell r="M152">
            <v>19760</v>
          </cell>
          <cell r="P152">
            <v>0</v>
          </cell>
          <cell r="Q152">
            <v>0</v>
          </cell>
        </row>
        <row r="153">
          <cell r="A153">
            <v>681</v>
          </cell>
          <cell r="B153">
            <v>2073</v>
          </cell>
          <cell r="C153" t="str">
            <v>Kemble Primary School</v>
          </cell>
          <cell r="F153">
            <v>0</v>
          </cell>
          <cell r="G153">
            <v>94</v>
          </cell>
          <cell r="H153">
            <v>94</v>
          </cell>
          <cell r="I153">
            <v>1</v>
          </cell>
          <cell r="J153">
            <v>18500</v>
          </cell>
          <cell r="K153">
            <v>5859</v>
          </cell>
          <cell r="L153">
            <v>189</v>
          </cell>
          <cell r="M153">
            <v>24548</v>
          </cell>
          <cell r="P153">
            <v>0</v>
          </cell>
          <cell r="Q153">
            <v>24548</v>
          </cell>
        </row>
        <row r="154">
          <cell r="A154">
            <v>682</v>
          </cell>
          <cell r="B154">
            <v>3042</v>
          </cell>
          <cell r="C154" t="str">
            <v>Kempsford Church of England Primary School</v>
          </cell>
          <cell r="F154">
            <v>0</v>
          </cell>
          <cell r="G154">
            <v>136</v>
          </cell>
          <cell r="H154">
            <v>136</v>
          </cell>
          <cell r="I154">
            <v>1</v>
          </cell>
          <cell r="J154">
            <v>18500</v>
          </cell>
          <cell r="K154">
            <v>8505</v>
          </cell>
          <cell r="L154">
            <v>189</v>
          </cell>
          <cell r="M154">
            <v>27194</v>
          </cell>
          <cell r="N154">
            <v>22216</v>
          </cell>
          <cell r="O154">
            <v>4978</v>
          </cell>
          <cell r="P154">
            <v>27194</v>
          </cell>
          <cell r="Q154">
            <v>0</v>
          </cell>
        </row>
        <row r="155">
          <cell r="A155">
            <v>683</v>
          </cell>
          <cell r="B155">
            <v>2145</v>
          </cell>
          <cell r="C155" t="str">
            <v>Larkfield Infant School</v>
          </cell>
          <cell r="F155">
            <v>0</v>
          </cell>
          <cell r="G155">
            <v>126</v>
          </cell>
          <cell r="H155">
            <v>126</v>
          </cell>
          <cell r="I155">
            <v>3</v>
          </cell>
          <cell r="J155">
            <v>18500</v>
          </cell>
          <cell r="K155">
            <v>7749</v>
          </cell>
          <cell r="L155">
            <v>567</v>
          </cell>
          <cell r="M155">
            <v>26816</v>
          </cell>
          <cell r="P155">
            <v>0</v>
          </cell>
          <cell r="Q155">
            <v>26816</v>
          </cell>
        </row>
        <row r="156">
          <cell r="A156">
            <v>684</v>
          </cell>
          <cell r="B156">
            <v>2074</v>
          </cell>
          <cell r="C156" t="str">
            <v>King's Stanley Infant School</v>
          </cell>
          <cell r="F156">
            <v>0</v>
          </cell>
          <cell r="G156">
            <v>68</v>
          </cell>
          <cell r="H156">
            <v>68</v>
          </cell>
          <cell r="I156">
            <v>0</v>
          </cell>
          <cell r="J156">
            <v>18500</v>
          </cell>
          <cell r="K156">
            <v>4284</v>
          </cell>
          <cell r="L156">
            <v>0</v>
          </cell>
          <cell r="M156">
            <v>22784</v>
          </cell>
          <cell r="O156">
            <v>22784</v>
          </cell>
          <cell r="P156">
            <v>22784</v>
          </cell>
          <cell r="Q156">
            <v>0</v>
          </cell>
        </row>
        <row r="157">
          <cell r="A157">
            <v>685</v>
          </cell>
          <cell r="B157">
            <v>3043</v>
          </cell>
          <cell r="C157" t="str">
            <v>King's Stanley Church of England Junior School</v>
          </cell>
          <cell r="F157">
            <v>0</v>
          </cell>
          <cell r="G157">
            <v>107</v>
          </cell>
          <cell r="H157">
            <v>107</v>
          </cell>
          <cell r="I157">
            <v>0</v>
          </cell>
          <cell r="J157">
            <v>18500</v>
          </cell>
          <cell r="K157">
            <v>6741</v>
          </cell>
          <cell r="L157">
            <v>0</v>
          </cell>
          <cell r="M157">
            <v>25241</v>
          </cell>
          <cell r="P157">
            <v>0</v>
          </cell>
          <cell r="Q157">
            <v>25241</v>
          </cell>
        </row>
        <row r="158">
          <cell r="A158">
            <v>691</v>
          </cell>
          <cell r="B158">
            <v>2075</v>
          </cell>
          <cell r="C158" t="str">
            <v>Kingswood Primary School</v>
          </cell>
          <cell r="F158">
            <v>0</v>
          </cell>
          <cell r="G158">
            <v>111</v>
          </cell>
          <cell r="H158">
            <v>111</v>
          </cell>
          <cell r="I158">
            <v>0</v>
          </cell>
          <cell r="J158">
            <v>18500</v>
          </cell>
          <cell r="K158">
            <v>6993</v>
          </cell>
          <cell r="L158">
            <v>0</v>
          </cell>
          <cell r="M158">
            <v>25493</v>
          </cell>
          <cell r="P158">
            <v>0</v>
          </cell>
          <cell r="Q158">
            <v>25493</v>
          </cell>
        </row>
        <row r="159">
          <cell r="A159">
            <v>692</v>
          </cell>
          <cell r="B159">
            <v>3330</v>
          </cell>
          <cell r="C159" t="str">
            <v>St. Lawrence Church of England Primary School</v>
          </cell>
          <cell r="D159">
            <v>1</v>
          </cell>
          <cell r="F159">
            <v>0</v>
          </cell>
          <cell r="G159">
            <v>212</v>
          </cell>
          <cell r="H159">
            <v>212</v>
          </cell>
          <cell r="I159">
            <v>1</v>
          </cell>
          <cell r="J159">
            <v>18500</v>
          </cell>
          <cell r="K159">
            <v>13293</v>
          </cell>
          <cell r="L159">
            <v>189</v>
          </cell>
          <cell r="M159">
            <v>0</v>
          </cell>
          <cell r="P159">
            <v>0</v>
          </cell>
          <cell r="Q159">
            <v>0</v>
          </cell>
        </row>
        <row r="160">
          <cell r="A160">
            <v>693</v>
          </cell>
          <cell r="B160">
            <v>5210</v>
          </cell>
          <cell r="C160" t="str">
            <v>Warden Hill Primary School</v>
          </cell>
          <cell r="F160">
            <v>0</v>
          </cell>
          <cell r="G160">
            <v>379</v>
          </cell>
          <cell r="H160">
            <v>379</v>
          </cell>
          <cell r="I160">
            <v>3</v>
          </cell>
          <cell r="J160">
            <v>18500</v>
          </cell>
          <cell r="K160">
            <v>23688</v>
          </cell>
          <cell r="L160">
            <v>567</v>
          </cell>
          <cell r="M160">
            <v>42755</v>
          </cell>
          <cell r="O160">
            <v>30000</v>
          </cell>
          <cell r="P160">
            <v>30000</v>
          </cell>
          <cell r="Q160">
            <v>12755</v>
          </cell>
        </row>
        <row r="161">
          <cell r="A161">
            <v>694</v>
          </cell>
          <cell r="B161">
            <v>3331</v>
          </cell>
          <cell r="C161" t="str">
            <v>Leonard Stanley Church of England Primary School</v>
          </cell>
          <cell r="D161">
            <v>1</v>
          </cell>
          <cell r="F161">
            <v>0</v>
          </cell>
          <cell r="G161">
            <v>196</v>
          </cell>
          <cell r="H161">
            <v>196</v>
          </cell>
          <cell r="I161">
            <v>2</v>
          </cell>
          <cell r="J161">
            <v>18500</v>
          </cell>
          <cell r="K161">
            <v>12222</v>
          </cell>
          <cell r="L161">
            <v>378</v>
          </cell>
          <cell r="M161">
            <v>0</v>
          </cell>
          <cell r="P161">
            <v>0</v>
          </cell>
          <cell r="Q161">
            <v>0</v>
          </cell>
        </row>
        <row r="162">
          <cell r="A162">
            <v>695</v>
          </cell>
          <cell r="B162">
            <v>3044</v>
          </cell>
          <cell r="C162" t="str">
            <v>Littledean Church of England Primary School</v>
          </cell>
          <cell r="F162">
            <v>0</v>
          </cell>
          <cell r="G162">
            <v>64</v>
          </cell>
          <cell r="H162">
            <v>64</v>
          </cell>
          <cell r="I162">
            <v>1</v>
          </cell>
          <cell r="J162">
            <v>18500</v>
          </cell>
          <cell r="K162">
            <v>3969</v>
          </cell>
          <cell r="L162">
            <v>189</v>
          </cell>
          <cell r="M162">
            <v>22658</v>
          </cell>
          <cell r="P162">
            <v>0</v>
          </cell>
          <cell r="Q162">
            <v>22658</v>
          </cell>
        </row>
        <row r="163">
          <cell r="A163">
            <v>696</v>
          </cell>
          <cell r="B163">
            <v>3101</v>
          </cell>
          <cell r="C163" t="str">
            <v>The Lake Field Church of England Primary School</v>
          </cell>
          <cell r="F163">
            <v>0</v>
          </cell>
          <cell r="G163">
            <v>184</v>
          </cell>
          <cell r="H163">
            <v>184</v>
          </cell>
          <cell r="I163">
            <v>0</v>
          </cell>
          <cell r="J163">
            <v>18500</v>
          </cell>
          <cell r="K163">
            <v>11592</v>
          </cell>
          <cell r="L163">
            <v>0</v>
          </cell>
          <cell r="M163">
            <v>30092</v>
          </cell>
          <cell r="P163">
            <v>0</v>
          </cell>
          <cell r="Q163">
            <v>30092</v>
          </cell>
        </row>
        <row r="164">
          <cell r="A164">
            <v>699</v>
          </cell>
          <cell r="B164">
            <v>3045</v>
          </cell>
          <cell r="C164" t="str">
            <v>Longborough Church of England Primary School</v>
          </cell>
          <cell r="F164">
            <v>0</v>
          </cell>
          <cell r="G164">
            <v>29</v>
          </cell>
          <cell r="H164">
            <v>29</v>
          </cell>
          <cell r="I164">
            <v>1</v>
          </cell>
          <cell r="J164">
            <v>18500</v>
          </cell>
          <cell r="K164">
            <v>1764</v>
          </cell>
          <cell r="L164">
            <v>189</v>
          </cell>
          <cell r="M164">
            <v>20453</v>
          </cell>
          <cell r="P164">
            <v>0</v>
          </cell>
          <cell r="Q164">
            <v>20453</v>
          </cell>
        </row>
        <row r="165">
          <cell r="A165">
            <v>702</v>
          </cell>
          <cell r="B165">
            <v>2184</v>
          </cell>
          <cell r="C165" t="str">
            <v>Hope Brook Church of England Primary School</v>
          </cell>
          <cell r="F165">
            <v>0</v>
          </cell>
          <cell r="G165">
            <v>89</v>
          </cell>
          <cell r="H165">
            <v>89</v>
          </cell>
          <cell r="I165">
            <v>3</v>
          </cell>
          <cell r="J165">
            <v>18500</v>
          </cell>
          <cell r="K165">
            <v>5418</v>
          </cell>
          <cell r="L165">
            <v>567</v>
          </cell>
          <cell r="M165">
            <v>24485</v>
          </cell>
          <cell r="P165">
            <v>0</v>
          </cell>
          <cell r="Q165">
            <v>24485</v>
          </cell>
        </row>
        <row r="166">
          <cell r="A166">
            <v>705</v>
          </cell>
          <cell r="B166">
            <v>3047</v>
          </cell>
          <cell r="C166" t="str">
            <v>Longney Church of England Primary School</v>
          </cell>
          <cell r="F166">
            <v>0</v>
          </cell>
          <cell r="G166">
            <v>124</v>
          </cell>
          <cell r="H166">
            <v>124</v>
          </cell>
          <cell r="I166">
            <v>1</v>
          </cell>
          <cell r="J166">
            <v>18500</v>
          </cell>
          <cell r="K166">
            <v>7749</v>
          </cell>
          <cell r="L166">
            <v>189</v>
          </cell>
          <cell r="M166">
            <v>26438</v>
          </cell>
          <cell r="P166">
            <v>0</v>
          </cell>
          <cell r="Q166">
            <v>26438</v>
          </cell>
        </row>
        <row r="167">
          <cell r="A167">
            <v>708</v>
          </cell>
          <cell r="B167">
            <v>3064</v>
          </cell>
          <cell r="C167" t="str">
            <v>Redmarley Church of England Primary School</v>
          </cell>
          <cell r="F167">
            <v>0</v>
          </cell>
          <cell r="G167">
            <v>74</v>
          </cell>
          <cell r="H167">
            <v>74</v>
          </cell>
          <cell r="I167">
            <v>0</v>
          </cell>
          <cell r="J167">
            <v>18500</v>
          </cell>
          <cell r="K167">
            <v>4662</v>
          </cell>
          <cell r="L167">
            <v>0</v>
          </cell>
          <cell r="M167">
            <v>23162</v>
          </cell>
          <cell r="N167">
            <v>5232</v>
          </cell>
          <cell r="O167">
            <v>7214</v>
          </cell>
          <cell r="P167">
            <v>12446</v>
          </cell>
          <cell r="Q167">
            <v>10716</v>
          </cell>
        </row>
        <row r="168">
          <cell r="A168">
            <v>709</v>
          </cell>
          <cell r="B168">
            <v>2077</v>
          </cell>
          <cell r="C168" t="str">
            <v>Lydbrook Primary School</v>
          </cell>
          <cell r="F168">
            <v>0</v>
          </cell>
          <cell r="G168">
            <v>132</v>
          </cell>
          <cell r="H168">
            <v>132</v>
          </cell>
          <cell r="I168">
            <v>5</v>
          </cell>
          <cell r="J168">
            <v>18500</v>
          </cell>
          <cell r="K168">
            <v>8001</v>
          </cell>
          <cell r="L168">
            <v>945</v>
          </cell>
          <cell r="M168">
            <v>27446</v>
          </cell>
          <cell r="P168">
            <v>0</v>
          </cell>
          <cell r="Q168">
            <v>27446</v>
          </cell>
        </row>
        <row r="169">
          <cell r="A169">
            <v>710</v>
          </cell>
          <cell r="B169">
            <v>3048</v>
          </cell>
          <cell r="C169" t="str">
            <v>Lydney Church of England Community School</v>
          </cell>
          <cell r="F169">
            <v>0</v>
          </cell>
          <cell r="G169">
            <v>210</v>
          </cell>
          <cell r="H169">
            <v>210</v>
          </cell>
          <cell r="I169">
            <v>3</v>
          </cell>
          <cell r="J169">
            <v>18500</v>
          </cell>
          <cell r="K169">
            <v>13041</v>
          </cell>
          <cell r="L169">
            <v>567</v>
          </cell>
          <cell r="M169">
            <v>32108</v>
          </cell>
          <cell r="P169">
            <v>0</v>
          </cell>
          <cell r="Q169">
            <v>32108</v>
          </cell>
        </row>
        <row r="170">
          <cell r="A170">
            <v>711</v>
          </cell>
          <cell r="B170">
            <v>5216</v>
          </cell>
          <cell r="C170" t="str">
            <v>Severnbanks Primary School</v>
          </cell>
          <cell r="E170">
            <v>1</v>
          </cell>
          <cell r="F170">
            <v>0</v>
          </cell>
          <cell r="G170">
            <v>232</v>
          </cell>
          <cell r="H170">
            <v>232</v>
          </cell>
          <cell r="I170">
            <v>1</v>
          </cell>
          <cell r="J170">
            <v>18500</v>
          </cell>
          <cell r="K170">
            <v>14553</v>
          </cell>
          <cell r="L170">
            <v>189</v>
          </cell>
          <cell r="M170">
            <v>33242</v>
          </cell>
          <cell r="P170">
            <v>0</v>
          </cell>
          <cell r="Q170">
            <v>33242</v>
          </cell>
        </row>
        <row r="171">
          <cell r="A171">
            <v>714</v>
          </cell>
          <cell r="B171">
            <v>3050</v>
          </cell>
          <cell r="C171" t="str">
            <v>Meysey Hampton Church of England Primary School</v>
          </cell>
          <cell r="F171">
            <v>0</v>
          </cell>
          <cell r="G171">
            <v>102</v>
          </cell>
          <cell r="H171">
            <v>102</v>
          </cell>
          <cell r="I171">
            <v>1</v>
          </cell>
          <cell r="J171">
            <v>18500</v>
          </cell>
          <cell r="K171">
            <v>6363</v>
          </cell>
          <cell r="L171">
            <v>189</v>
          </cell>
          <cell r="M171">
            <v>25052</v>
          </cell>
          <cell r="P171">
            <v>0</v>
          </cell>
          <cell r="Q171">
            <v>25052</v>
          </cell>
        </row>
        <row r="172">
          <cell r="A172">
            <v>717</v>
          </cell>
          <cell r="B172">
            <v>2081</v>
          </cell>
          <cell r="C172" t="str">
            <v>Mickleton Primary School</v>
          </cell>
          <cell r="F172">
            <v>0</v>
          </cell>
          <cell r="G172">
            <v>101</v>
          </cell>
          <cell r="H172">
            <v>101</v>
          </cell>
          <cell r="I172">
            <v>1</v>
          </cell>
          <cell r="J172">
            <v>18500</v>
          </cell>
          <cell r="K172">
            <v>6300</v>
          </cell>
          <cell r="L172">
            <v>189</v>
          </cell>
          <cell r="M172">
            <v>24989</v>
          </cell>
          <cell r="P172">
            <v>0</v>
          </cell>
          <cell r="Q172">
            <v>24989</v>
          </cell>
        </row>
        <row r="173">
          <cell r="A173">
            <v>718</v>
          </cell>
          <cell r="B173">
            <v>5217</v>
          </cell>
          <cell r="C173" t="str">
            <v>Minchinhampton School</v>
          </cell>
          <cell r="E173">
            <v>1</v>
          </cell>
          <cell r="F173">
            <v>0</v>
          </cell>
          <cell r="G173">
            <v>288</v>
          </cell>
          <cell r="H173">
            <v>288</v>
          </cell>
          <cell r="I173">
            <v>1</v>
          </cell>
          <cell r="J173">
            <v>18500</v>
          </cell>
          <cell r="K173">
            <v>18081</v>
          </cell>
          <cell r="L173">
            <v>189</v>
          </cell>
          <cell r="M173">
            <v>36770</v>
          </cell>
          <cell r="O173">
            <v>30000</v>
          </cell>
          <cell r="P173">
            <v>30000</v>
          </cell>
          <cell r="Q173">
            <v>6770</v>
          </cell>
        </row>
        <row r="174">
          <cell r="A174">
            <v>719</v>
          </cell>
          <cell r="B174">
            <v>3336</v>
          </cell>
          <cell r="C174" t="str">
            <v>Minsterworth Church of England Primary School</v>
          </cell>
          <cell r="D174">
            <v>1</v>
          </cell>
          <cell r="F174">
            <v>0</v>
          </cell>
          <cell r="G174">
            <v>55</v>
          </cell>
          <cell r="H174">
            <v>55</v>
          </cell>
          <cell r="I174">
            <v>2</v>
          </cell>
          <cell r="J174">
            <v>18500</v>
          </cell>
          <cell r="K174">
            <v>3339</v>
          </cell>
          <cell r="L174">
            <v>378</v>
          </cell>
          <cell r="M174">
            <v>0</v>
          </cell>
          <cell r="P174">
            <v>0</v>
          </cell>
          <cell r="Q174">
            <v>0</v>
          </cell>
        </row>
        <row r="175">
          <cell r="A175">
            <v>720</v>
          </cell>
          <cell r="B175">
            <v>3337</v>
          </cell>
          <cell r="C175" t="str">
            <v>Miserden Church of England Primary School</v>
          </cell>
          <cell r="D175">
            <v>1</v>
          </cell>
          <cell r="F175">
            <v>0</v>
          </cell>
          <cell r="G175">
            <v>74</v>
          </cell>
          <cell r="H175">
            <v>74</v>
          </cell>
          <cell r="I175">
            <v>0</v>
          </cell>
          <cell r="J175">
            <v>18500</v>
          </cell>
          <cell r="K175">
            <v>4662</v>
          </cell>
          <cell r="L175">
            <v>0</v>
          </cell>
          <cell r="M175">
            <v>0</v>
          </cell>
          <cell r="P175">
            <v>0</v>
          </cell>
          <cell r="Q175">
            <v>0</v>
          </cell>
        </row>
        <row r="176">
          <cell r="A176">
            <v>721</v>
          </cell>
          <cell r="B176">
            <v>3338</v>
          </cell>
          <cell r="C176" t="str">
            <v>Mitcheldean Endowed Primary School</v>
          </cell>
          <cell r="D176">
            <v>1</v>
          </cell>
          <cell r="F176">
            <v>0</v>
          </cell>
          <cell r="G176">
            <v>223</v>
          </cell>
          <cell r="H176">
            <v>223</v>
          </cell>
          <cell r="I176">
            <v>2</v>
          </cell>
          <cell r="J176">
            <v>18500</v>
          </cell>
          <cell r="K176">
            <v>13923</v>
          </cell>
          <cell r="L176">
            <v>378</v>
          </cell>
          <cell r="M176">
            <v>0</v>
          </cell>
          <cell r="P176">
            <v>0</v>
          </cell>
          <cell r="Q176">
            <v>0</v>
          </cell>
        </row>
        <row r="177">
          <cell r="A177">
            <v>722</v>
          </cell>
          <cell r="B177">
            <v>5213</v>
          </cell>
          <cell r="C177" t="str">
            <v>St. David's Primary School</v>
          </cell>
          <cell r="D177">
            <v>1</v>
          </cell>
          <cell r="E177">
            <v>1</v>
          </cell>
          <cell r="F177">
            <v>0</v>
          </cell>
          <cell r="G177">
            <v>306</v>
          </cell>
          <cell r="H177">
            <v>306</v>
          </cell>
          <cell r="I177">
            <v>6</v>
          </cell>
          <cell r="J177">
            <v>18500</v>
          </cell>
          <cell r="K177">
            <v>18900</v>
          </cell>
          <cell r="L177">
            <v>1134</v>
          </cell>
          <cell r="M177">
            <v>0</v>
          </cell>
          <cell r="P177">
            <v>0</v>
          </cell>
          <cell r="Q177">
            <v>0</v>
          </cell>
        </row>
        <row r="178">
          <cell r="A178">
            <v>724</v>
          </cell>
          <cell r="B178">
            <v>3052</v>
          </cell>
          <cell r="C178" t="str">
            <v>Nailsworth Church of England Primary School</v>
          </cell>
          <cell r="F178">
            <v>0</v>
          </cell>
          <cell r="G178">
            <v>171</v>
          </cell>
          <cell r="H178">
            <v>171</v>
          </cell>
          <cell r="I178">
            <v>6</v>
          </cell>
          <cell r="J178">
            <v>18500</v>
          </cell>
          <cell r="K178">
            <v>10395</v>
          </cell>
          <cell r="L178">
            <v>1134</v>
          </cell>
          <cell r="M178">
            <v>30029</v>
          </cell>
          <cell r="O178">
            <v>29588</v>
          </cell>
          <cell r="P178">
            <v>29588</v>
          </cell>
          <cell r="Q178">
            <v>441</v>
          </cell>
        </row>
        <row r="179">
          <cell r="A179">
            <v>726</v>
          </cell>
          <cell r="B179">
            <v>5203</v>
          </cell>
          <cell r="C179" t="str">
            <v>Picklenash Junior School</v>
          </cell>
          <cell r="E179">
            <v>1</v>
          </cell>
          <cell r="F179">
            <v>0</v>
          </cell>
          <cell r="G179">
            <v>255</v>
          </cell>
          <cell r="H179">
            <v>255</v>
          </cell>
          <cell r="I179">
            <v>3</v>
          </cell>
          <cell r="J179">
            <v>18500</v>
          </cell>
          <cell r="K179">
            <v>15876</v>
          </cell>
          <cell r="L179">
            <v>567</v>
          </cell>
          <cell r="M179">
            <v>34943</v>
          </cell>
          <cell r="O179">
            <v>20000</v>
          </cell>
          <cell r="P179">
            <v>20000</v>
          </cell>
          <cell r="Q179">
            <v>14943</v>
          </cell>
        </row>
        <row r="180">
          <cell r="A180">
            <v>727</v>
          </cell>
          <cell r="B180">
            <v>5211</v>
          </cell>
          <cell r="C180" t="str">
            <v>Glebe Infant School</v>
          </cell>
          <cell r="F180">
            <v>0</v>
          </cell>
          <cell r="G180">
            <v>153</v>
          </cell>
          <cell r="H180">
            <v>153</v>
          </cell>
          <cell r="I180">
            <v>2</v>
          </cell>
          <cell r="J180">
            <v>18500</v>
          </cell>
          <cell r="K180">
            <v>9513</v>
          </cell>
          <cell r="L180">
            <v>378</v>
          </cell>
          <cell r="M180">
            <v>28391</v>
          </cell>
          <cell r="O180">
            <v>28391</v>
          </cell>
          <cell r="P180">
            <v>28391</v>
          </cell>
          <cell r="Q180">
            <v>0</v>
          </cell>
        </row>
        <row r="181">
          <cell r="A181">
            <v>728</v>
          </cell>
          <cell r="B181">
            <v>3340</v>
          </cell>
          <cell r="C181" t="str">
            <v>Newnham St. Peter's Church of England Primary School</v>
          </cell>
          <cell r="D181">
            <v>1</v>
          </cell>
          <cell r="F181">
            <v>0</v>
          </cell>
          <cell r="G181">
            <v>137</v>
          </cell>
          <cell r="H181">
            <v>137</v>
          </cell>
          <cell r="I181">
            <v>2</v>
          </cell>
          <cell r="J181">
            <v>18500</v>
          </cell>
          <cell r="K181">
            <v>8505</v>
          </cell>
          <cell r="L181">
            <v>378</v>
          </cell>
          <cell r="M181">
            <v>0</v>
          </cell>
          <cell r="P181">
            <v>0</v>
          </cell>
          <cell r="Q181">
            <v>0</v>
          </cell>
        </row>
        <row r="182">
          <cell r="A182">
            <v>729</v>
          </cell>
          <cell r="B182">
            <v>3055</v>
          </cell>
          <cell r="C182" t="str">
            <v>North Cerney Church of England Primary School</v>
          </cell>
          <cell r="F182">
            <v>0</v>
          </cell>
          <cell r="G182">
            <v>39</v>
          </cell>
          <cell r="H182">
            <v>39</v>
          </cell>
          <cell r="I182">
            <v>1</v>
          </cell>
          <cell r="J182">
            <v>18500</v>
          </cell>
          <cell r="K182">
            <v>2394</v>
          </cell>
          <cell r="L182">
            <v>189</v>
          </cell>
          <cell r="M182">
            <v>21083</v>
          </cell>
          <cell r="P182">
            <v>0</v>
          </cell>
          <cell r="Q182">
            <v>21083</v>
          </cell>
        </row>
        <row r="183">
          <cell r="A183">
            <v>730</v>
          </cell>
          <cell r="B183">
            <v>3056</v>
          </cell>
          <cell r="C183" t="str">
            <v>Northleach Church of England Primary School</v>
          </cell>
          <cell r="F183">
            <v>0</v>
          </cell>
          <cell r="G183">
            <v>141</v>
          </cell>
          <cell r="H183">
            <v>141</v>
          </cell>
          <cell r="I183">
            <v>1</v>
          </cell>
          <cell r="J183">
            <v>18500</v>
          </cell>
          <cell r="K183">
            <v>8820</v>
          </cell>
          <cell r="L183">
            <v>189</v>
          </cell>
          <cell r="M183">
            <v>27509</v>
          </cell>
          <cell r="O183">
            <v>24758</v>
          </cell>
          <cell r="P183">
            <v>24758</v>
          </cell>
          <cell r="Q183">
            <v>2751</v>
          </cell>
        </row>
        <row r="184">
          <cell r="A184">
            <v>731</v>
          </cell>
          <cell r="B184">
            <v>3341</v>
          </cell>
          <cell r="C184" t="str">
            <v>North Nibley Church of England Primary School</v>
          </cell>
          <cell r="D184">
            <v>1</v>
          </cell>
          <cell r="F184">
            <v>0</v>
          </cell>
          <cell r="G184">
            <v>110</v>
          </cell>
          <cell r="H184">
            <v>110</v>
          </cell>
          <cell r="I184">
            <v>2</v>
          </cell>
          <cell r="J184">
            <v>18500</v>
          </cell>
          <cell r="K184">
            <v>6804</v>
          </cell>
          <cell r="L184">
            <v>378</v>
          </cell>
          <cell r="M184">
            <v>0</v>
          </cell>
          <cell r="P184">
            <v>0</v>
          </cell>
          <cell r="Q184">
            <v>0</v>
          </cell>
        </row>
        <row r="185">
          <cell r="A185">
            <v>732</v>
          </cell>
          <cell r="B185">
            <v>2119</v>
          </cell>
          <cell r="C185" t="str">
            <v>Northway Infant School</v>
          </cell>
          <cell r="F185">
            <v>0</v>
          </cell>
          <cell r="G185">
            <v>141</v>
          </cell>
          <cell r="H185">
            <v>141</v>
          </cell>
          <cell r="I185">
            <v>0</v>
          </cell>
          <cell r="J185">
            <v>18500</v>
          </cell>
          <cell r="K185">
            <v>8883</v>
          </cell>
          <cell r="L185">
            <v>0</v>
          </cell>
          <cell r="M185">
            <v>27383</v>
          </cell>
          <cell r="P185">
            <v>0</v>
          </cell>
          <cell r="Q185">
            <v>27383</v>
          </cell>
        </row>
        <row r="186">
          <cell r="A186">
            <v>733</v>
          </cell>
          <cell r="B186">
            <v>3057</v>
          </cell>
          <cell r="C186" t="str">
            <v>Norton Church of England Primary School</v>
          </cell>
          <cell r="F186">
            <v>0</v>
          </cell>
          <cell r="G186">
            <v>109</v>
          </cell>
          <cell r="H186">
            <v>109</v>
          </cell>
          <cell r="I186">
            <v>3</v>
          </cell>
          <cell r="J186">
            <v>18500</v>
          </cell>
          <cell r="K186">
            <v>6678</v>
          </cell>
          <cell r="L186">
            <v>567</v>
          </cell>
          <cell r="M186">
            <v>25745</v>
          </cell>
          <cell r="P186">
            <v>0</v>
          </cell>
          <cell r="Q186">
            <v>25745</v>
          </cell>
        </row>
        <row r="187">
          <cell r="A187">
            <v>734</v>
          </cell>
          <cell r="B187">
            <v>3356</v>
          </cell>
          <cell r="C187" t="str">
            <v>St. Joseph's Catholic Primary School</v>
          </cell>
          <cell r="D187">
            <v>1</v>
          </cell>
          <cell r="F187">
            <v>0</v>
          </cell>
          <cell r="G187">
            <v>153</v>
          </cell>
          <cell r="H187">
            <v>153</v>
          </cell>
          <cell r="I187">
            <v>4</v>
          </cell>
          <cell r="J187">
            <v>18500</v>
          </cell>
          <cell r="K187">
            <v>9387</v>
          </cell>
          <cell r="L187">
            <v>756</v>
          </cell>
          <cell r="M187">
            <v>0</v>
          </cell>
          <cell r="P187">
            <v>0</v>
          </cell>
          <cell r="Q187">
            <v>0</v>
          </cell>
        </row>
        <row r="188">
          <cell r="A188">
            <v>735</v>
          </cell>
          <cell r="B188">
            <v>3310</v>
          </cell>
          <cell r="C188" t="str">
            <v>Oakridge Parochial School</v>
          </cell>
          <cell r="D188">
            <v>1</v>
          </cell>
          <cell r="F188">
            <v>0</v>
          </cell>
          <cell r="G188">
            <v>34</v>
          </cell>
          <cell r="H188">
            <v>34</v>
          </cell>
          <cell r="I188">
            <v>0</v>
          </cell>
          <cell r="J188">
            <v>18500</v>
          </cell>
          <cell r="K188">
            <v>2142</v>
          </cell>
          <cell r="L188">
            <v>0</v>
          </cell>
          <cell r="M188">
            <v>0</v>
          </cell>
          <cell r="P188">
            <v>0</v>
          </cell>
          <cell r="Q188">
            <v>0</v>
          </cell>
        </row>
        <row r="189">
          <cell r="A189">
            <v>736</v>
          </cell>
          <cell r="B189">
            <v>5220</v>
          </cell>
          <cell r="C189" t="str">
            <v>Carrant Brook Junior School</v>
          </cell>
          <cell r="E189">
            <v>1</v>
          </cell>
          <cell r="F189">
            <v>0</v>
          </cell>
          <cell r="G189">
            <v>201</v>
          </cell>
          <cell r="H189">
            <v>201</v>
          </cell>
          <cell r="I189">
            <v>2</v>
          </cell>
          <cell r="J189">
            <v>18500</v>
          </cell>
          <cell r="K189">
            <v>12537</v>
          </cell>
          <cell r="L189">
            <v>378</v>
          </cell>
          <cell r="M189">
            <v>31415</v>
          </cell>
          <cell r="P189">
            <v>0</v>
          </cell>
          <cell r="Q189">
            <v>31415</v>
          </cell>
        </row>
        <row r="190">
          <cell r="A190">
            <v>742</v>
          </cell>
          <cell r="B190">
            <v>2130</v>
          </cell>
          <cell r="C190" t="str">
            <v>The Croft School</v>
          </cell>
          <cell r="F190">
            <v>0</v>
          </cell>
          <cell r="G190">
            <v>137</v>
          </cell>
          <cell r="H190">
            <v>137</v>
          </cell>
          <cell r="I190">
            <v>2</v>
          </cell>
          <cell r="J190">
            <v>18500</v>
          </cell>
          <cell r="K190">
            <v>8505</v>
          </cell>
          <cell r="L190">
            <v>378</v>
          </cell>
          <cell r="M190">
            <v>27383</v>
          </cell>
          <cell r="P190">
            <v>0</v>
          </cell>
          <cell r="Q190">
            <v>27383</v>
          </cell>
        </row>
        <row r="191">
          <cell r="A191">
            <v>743</v>
          </cell>
          <cell r="B191">
            <v>2108</v>
          </cell>
          <cell r="C191" t="str">
            <v>Parkend Primary School</v>
          </cell>
          <cell r="F191">
            <v>0</v>
          </cell>
          <cell r="G191">
            <v>65</v>
          </cell>
          <cell r="H191">
            <v>65</v>
          </cell>
          <cell r="I191">
            <v>0</v>
          </cell>
          <cell r="J191">
            <v>18500</v>
          </cell>
          <cell r="K191">
            <v>4095</v>
          </cell>
          <cell r="L191">
            <v>0</v>
          </cell>
          <cell r="M191">
            <v>22595</v>
          </cell>
          <cell r="P191">
            <v>0</v>
          </cell>
          <cell r="Q191">
            <v>22595</v>
          </cell>
        </row>
        <row r="192">
          <cell r="A192">
            <v>749</v>
          </cell>
          <cell r="B192">
            <v>3060</v>
          </cell>
          <cell r="C192" t="str">
            <v>Pauntley Church of England Primary School</v>
          </cell>
          <cell r="F192">
            <v>0</v>
          </cell>
          <cell r="G192">
            <v>48</v>
          </cell>
          <cell r="H192">
            <v>48</v>
          </cell>
          <cell r="I192">
            <v>0</v>
          </cell>
          <cell r="J192">
            <v>18500</v>
          </cell>
          <cell r="K192">
            <v>3024</v>
          </cell>
          <cell r="L192">
            <v>0</v>
          </cell>
          <cell r="M192">
            <v>21524</v>
          </cell>
          <cell r="P192">
            <v>0</v>
          </cell>
          <cell r="Q192">
            <v>21524</v>
          </cell>
        </row>
        <row r="193">
          <cell r="A193">
            <v>750</v>
          </cell>
          <cell r="B193">
            <v>2109</v>
          </cell>
          <cell r="C193" t="str">
            <v>Pillowell Community Primary School</v>
          </cell>
          <cell r="F193">
            <v>0</v>
          </cell>
          <cell r="G193">
            <v>76</v>
          </cell>
          <cell r="H193">
            <v>76</v>
          </cell>
          <cell r="I193">
            <v>0</v>
          </cell>
          <cell r="J193">
            <v>18500</v>
          </cell>
          <cell r="K193">
            <v>4788</v>
          </cell>
          <cell r="L193">
            <v>0</v>
          </cell>
          <cell r="M193">
            <v>23288</v>
          </cell>
          <cell r="P193">
            <v>0</v>
          </cell>
          <cell r="Q193">
            <v>23288</v>
          </cell>
        </row>
        <row r="194">
          <cell r="A194">
            <v>754</v>
          </cell>
          <cell r="B194">
            <v>3343</v>
          </cell>
          <cell r="C194" t="str">
            <v>Prestbury St. Mary's Church of England Junior School</v>
          </cell>
          <cell r="D194">
            <v>1</v>
          </cell>
          <cell r="F194">
            <v>0</v>
          </cell>
          <cell r="G194">
            <v>238</v>
          </cell>
          <cell r="H194">
            <v>238</v>
          </cell>
          <cell r="I194">
            <v>1</v>
          </cell>
          <cell r="J194">
            <v>18500</v>
          </cell>
          <cell r="K194">
            <v>14931</v>
          </cell>
          <cell r="L194">
            <v>189</v>
          </cell>
          <cell r="M194">
            <v>0</v>
          </cell>
          <cell r="P194">
            <v>0</v>
          </cell>
          <cell r="Q194">
            <v>0</v>
          </cell>
        </row>
        <row r="195">
          <cell r="A195">
            <v>755</v>
          </cell>
          <cell r="B195">
            <v>5202</v>
          </cell>
          <cell r="C195" t="str">
            <v>Primrose Hill Church of England Primary School</v>
          </cell>
          <cell r="E195">
            <v>1</v>
          </cell>
          <cell r="F195">
            <v>0</v>
          </cell>
          <cell r="G195">
            <v>309</v>
          </cell>
          <cell r="H195">
            <v>309</v>
          </cell>
          <cell r="I195">
            <v>2</v>
          </cell>
          <cell r="J195">
            <v>18500</v>
          </cell>
          <cell r="K195">
            <v>19341</v>
          </cell>
          <cell r="L195">
            <v>378</v>
          </cell>
          <cell r="M195">
            <v>38219</v>
          </cell>
          <cell r="P195">
            <v>0</v>
          </cell>
          <cell r="Q195">
            <v>38219</v>
          </cell>
        </row>
        <row r="196">
          <cell r="A196">
            <v>756</v>
          </cell>
          <cell r="B196">
            <v>3061</v>
          </cell>
          <cell r="C196" t="str">
            <v>Field Court Church of England Infant School</v>
          </cell>
          <cell r="F196">
            <v>0</v>
          </cell>
          <cell r="G196">
            <v>220</v>
          </cell>
          <cell r="H196">
            <v>220</v>
          </cell>
          <cell r="I196">
            <v>2</v>
          </cell>
          <cell r="J196">
            <v>18500</v>
          </cell>
          <cell r="K196">
            <v>13734</v>
          </cell>
          <cell r="L196">
            <v>378</v>
          </cell>
          <cell r="M196">
            <v>32612</v>
          </cell>
          <cell r="P196">
            <v>0</v>
          </cell>
          <cell r="Q196">
            <v>32612</v>
          </cell>
        </row>
        <row r="197">
          <cell r="A197">
            <v>757</v>
          </cell>
          <cell r="B197">
            <v>2168</v>
          </cell>
          <cell r="C197" t="str">
            <v>Field Court Junior School</v>
          </cell>
          <cell r="F197">
            <v>0</v>
          </cell>
          <cell r="G197">
            <v>331</v>
          </cell>
          <cell r="H197">
            <v>331</v>
          </cell>
          <cell r="I197">
            <v>6</v>
          </cell>
          <cell r="J197">
            <v>18500</v>
          </cell>
          <cell r="K197">
            <v>20475</v>
          </cell>
          <cell r="L197">
            <v>1134</v>
          </cell>
          <cell r="M197">
            <v>40109</v>
          </cell>
          <cell r="P197">
            <v>0</v>
          </cell>
          <cell r="Q197">
            <v>40109</v>
          </cell>
        </row>
        <row r="198">
          <cell r="A198">
            <v>759</v>
          </cell>
          <cell r="B198">
            <v>3063</v>
          </cell>
          <cell r="C198" t="str">
            <v>Randwick Church of England Primary School</v>
          </cell>
          <cell r="F198">
            <v>0</v>
          </cell>
          <cell r="G198">
            <v>76</v>
          </cell>
          <cell r="H198">
            <v>76</v>
          </cell>
          <cell r="I198">
            <v>0</v>
          </cell>
          <cell r="J198">
            <v>18500</v>
          </cell>
          <cell r="K198">
            <v>4788</v>
          </cell>
          <cell r="L198">
            <v>0</v>
          </cell>
          <cell r="M198">
            <v>23288</v>
          </cell>
          <cell r="N198">
            <v>13388</v>
          </cell>
          <cell r="P198">
            <v>13388</v>
          </cell>
          <cell r="Q198">
            <v>9900</v>
          </cell>
        </row>
        <row r="199">
          <cell r="A199">
            <v>761</v>
          </cell>
          <cell r="B199">
            <v>3054</v>
          </cell>
          <cell r="C199" t="str">
            <v>Redbrook Church of England Primary School</v>
          </cell>
          <cell r="F199">
            <v>0</v>
          </cell>
          <cell r="G199">
            <v>45</v>
          </cell>
          <cell r="H199">
            <v>45</v>
          </cell>
          <cell r="I199">
            <v>0</v>
          </cell>
          <cell r="J199">
            <v>18500</v>
          </cell>
          <cell r="K199">
            <v>2835</v>
          </cell>
          <cell r="L199">
            <v>0</v>
          </cell>
          <cell r="M199">
            <v>21335</v>
          </cell>
          <cell r="P199">
            <v>0</v>
          </cell>
          <cell r="Q199">
            <v>21335</v>
          </cell>
        </row>
        <row r="200">
          <cell r="A200">
            <v>763</v>
          </cell>
          <cell r="B200">
            <v>2123</v>
          </cell>
          <cell r="C200" t="str">
            <v>Rodborough Community Primary School</v>
          </cell>
          <cell r="F200">
            <v>0</v>
          </cell>
          <cell r="G200">
            <v>209</v>
          </cell>
          <cell r="H200">
            <v>209</v>
          </cell>
          <cell r="I200">
            <v>4</v>
          </cell>
          <cell r="J200">
            <v>18500</v>
          </cell>
          <cell r="K200">
            <v>12915</v>
          </cell>
          <cell r="L200">
            <v>756</v>
          </cell>
          <cell r="M200">
            <v>32171</v>
          </cell>
          <cell r="P200">
            <v>0</v>
          </cell>
          <cell r="Q200">
            <v>32171</v>
          </cell>
        </row>
        <row r="201">
          <cell r="A201">
            <v>764</v>
          </cell>
          <cell r="B201">
            <v>2085</v>
          </cell>
          <cell r="C201" t="str">
            <v>Rodmarton School</v>
          </cell>
          <cell r="F201">
            <v>0</v>
          </cell>
          <cell r="G201">
            <v>58</v>
          </cell>
          <cell r="H201">
            <v>58</v>
          </cell>
          <cell r="I201">
            <v>1</v>
          </cell>
          <cell r="J201">
            <v>18500</v>
          </cell>
          <cell r="K201">
            <v>3591</v>
          </cell>
          <cell r="L201">
            <v>189</v>
          </cell>
          <cell r="M201">
            <v>22280</v>
          </cell>
          <cell r="P201">
            <v>0</v>
          </cell>
          <cell r="Q201">
            <v>22280</v>
          </cell>
        </row>
        <row r="202">
          <cell r="A202">
            <v>765</v>
          </cell>
          <cell r="B202">
            <v>3065</v>
          </cell>
          <cell r="C202" t="str">
            <v>Ruardean Church of England Primary School</v>
          </cell>
          <cell r="F202">
            <v>0</v>
          </cell>
          <cell r="G202">
            <v>115</v>
          </cell>
          <cell r="H202">
            <v>115</v>
          </cell>
          <cell r="I202">
            <v>12</v>
          </cell>
          <cell r="J202">
            <v>18500</v>
          </cell>
          <cell r="K202">
            <v>6489</v>
          </cell>
          <cell r="L202">
            <v>2268</v>
          </cell>
          <cell r="M202">
            <v>27257</v>
          </cell>
          <cell r="P202">
            <v>0</v>
          </cell>
          <cell r="Q202">
            <v>27257</v>
          </cell>
        </row>
        <row r="203">
          <cell r="A203">
            <v>766</v>
          </cell>
          <cell r="B203">
            <v>2064</v>
          </cell>
          <cell r="C203" t="str">
            <v>Woodside Primary School</v>
          </cell>
          <cell r="F203">
            <v>0</v>
          </cell>
          <cell r="G203">
            <v>104</v>
          </cell>
          <cell r="H203">
            <v>104</v>
          </cell>
          <cell r="I203">
            <v>3</v>
          </cell>
          <cell r="J203">
            <v>18500</v>
          </cell>
          <cell r="K203">
            <v>6363</v>
          </cell>
          <cell r="L203">
            <v>567</v>
          </cell>
          <cell r="M203">
            <v>25430</v>
          </cell>
          <cell r="P203">
            <v>0</v>
          </cell>
          <cell r="Q203">
            <v>25430</v>
          </cell>
        </row>
        <row r="204">
          <cell r="A204">
            <v>767</v>
          </cell>
          <cell r="B204">
            <v>2065</v>
          </cell>
          <cell r="C204" t="str">
            <v>St. White's School</v>
          </cell>
          <cell r="F204">
            <v>0</v>
          </cell>
          <cell r="G204">
            <v>288</v>
          </cell>
          <cell r="H204">
            <v>288</v>
          </cell>
          <cell r="I204">
            <v>6</v>
          </cell>
          <cell r="J204">
            <v>18500</v>
          </cell>
          <cell r="K204">
            <v>17766</v>
          </cell>
          <cell r="L204">
            <v>1134</v>
          </cell>
          <cell r="M204">
            <v>37400</v>
          </cell>
          <cell r="P204">
            <v>0</v>
          </cell>
          <cell r="Q204">
            <v>37400</v>
          </cell>
        </row>
        <row r="205">
          <cell r="A205">
            <v>768</v>
          </cell>
          <cell r="B205">
            <v>3360</v>
          </cell>
          <cell r="C205" t="str">
            <v>St. Mary's Church of England Infant School (Prestbury)</v>
          </cell>
          <cell r="D205">
            <v>1</v>
          </cell>
          <cell r="F205">
            <v>0</v>
          </cell>
          <cell r="G205">
            <v>167</v>
          </cell>
          <cell r="H205">
            <v>167</v>
          </cell>
          <cell r="I205">
            <v>1</v>
          </cell>
          <cell r="J205">
            <v>18500</v>
          </cell>
          <cell r="K205">
            <v>10458</v>
          </cell>
          <cell r="L205">
            <v>189</v>
          </cell>
          <cell r="M205">
            <v>0</v>
          </cell>
          <cell r="P205">
            <v>0</v>
          </cell>
          <cell r="Q205">
            <v>0</v>
          </cell>
        </row>
        <row r="206">
          <cell r="A206">
            <v>769</v>
          </cell>
          <cell r="B206">
            <v>3344</v>
          </cell>
          <cell r="C206" t="str">
            <v>St. Briavels Parochial Church of England Primary School</v>
          </cell>
          <cell r="D206">
            <v>1</v>
          </cell>
          <cell r="F206">
            <v>0</v>
          </cell>
          <cell r="G206">
            <v>81</v>
          </cell>
          <cell r="H206">
            <v>81</v>
          </cell>
          <cell r="I206">
            <v>3</v>
          </cell>
          <cell r="J206">
            <v>18500</v>
          </cell>
          <cell r="K206">
            <v>4914</v>
          </cell>
          <cell r="L206">
            <v>567</v>
          </cell>
          <cell r="M206">
            <v>0</v>
          </cell>
          <cell r="P206">
            <v>0</v>
          </cell>
          <cell r="Q206">
            <v>0</v>
          </cell>
        </row>
        <row r="207">
          <cell r="A207">
            <v>771</v>
          </cell>
          <cell r="B207">
            <v>3345</v>
          </cell>
          <cell r="C207" t="str">
            <v>Sapperton Church of England Primary School</v>
          </cell>
          <cell r="D207">
            <v>1</v>
          </cell>
          <cell r="F207">
            <v>0</v>
          </cell>
          <cell r="G207">
            <v>73</v>
          </cell>
          <cell r="H207">
            <v>73</v>
          </cell>
          <cell r="I207">
            <v>0</v>
          </cell>
          <cell r="J207">
            <v>18500</v>
          </cell>
          <cell r="K207">
            <v>4599</v>
          </cell>
          <cell r="L207">
            <v>0</v>
          </cell>
          <cell r="M207">
            <v>0</v>
          </cell>
          <cell r="P207">
            <v>0</v>
          </cell>
          <cell r="Q207">
            <v>0</v>
          </cell>
        </row>
        <row r="208">
          <cell r="A208">
            <v>775</v>
          </cell>
          <cell r="B208">
            <v>2072</v>
          </cell>
          <cell r="C208" t="str">
            <v>Sharpness Primary School</v>
          </cell>
          <cell r="F208">
            <v>0</v>
          </cell>
          <cell r="G208">
            <v>116</v>
          </cell>
          <cell r="H208">
            <v>116</v>
          </cell>
          <cell r="I208">
            <v>2</v>
          </cell>
          <cell r="J208">
            <v>18500</v>
          </cell>
          <cell r="K208">
            <v>7182</v>
          </cell>
          <cell r="L208">
            <v>378</v>
          </cell>
          <cell r="M208">
            <v>26060</v>
          </cell>
          <cell r="O208">
            <v>4045</v>
          </cell>
          <cell r="P208">
            <v>4045</v>
          </cell>
          <cell r="Q208">
            <v>22015</v>
          </cell>
        </row>
        <row r="209">
          <cell r="A209">
            <v>776</v>
          </cell>
          <cell r="B209">
            <v>2084</v>
          </cell>
          <cell r="C209" t="str">
            <v>Sheepscombe School</v>
          </cell>
          <cell r="F209">
            <v>0</v>
          </cell>
          <cell r="G209">
            <v>67</v>
          </cell>
          <cell r="H209">
            <v>67</v>
          </cell>
          <cell r="I209">
            <v>0</v>
          </cell>
          <cell r="J209">
            <v>18500</v>
          </cell>
          <cell r="K209">
            <v>4221</v>
          </cell>
          <cell r="L209">
            <v>0</v>
          </cell>
          <cell r="M209">
            <v>22721</v>
          </cell>
          <cell r="O209">
            <v>7000</v>
          </cell>
          <cell r="P209">
            <v>7000</v>
          </cell>
          <cell r="Q209">
            <v>15721</v>
          </cell>
        </row>
        <row r="210">
          <cell r="A210">
            <v>777</v>
          </cell>
          <cell r="B210">
            <v>3067</v>
          </cell>
          <cell r="C210" t="str">
            <v>Sherborne Church of England Primary School</v>
          </cell>
          <cell r="F210">
            <v>0</v>
          </cell>
          <cell r="G210">
            <v>40</v>
          </cell>
          <cell r="H210">
            <v>40</v>
          </cell>
          <cell r="I210">
            <v>1</v>
          </cell>
          <cell r="J210">
            <v>18500</v>
          </cell>
          <cell r="K210">
            <v>2457</v>
          </cell>
          <cell r="L210">
            <v>189</v>
          </cell>
          <cell r="M210">
            <v>21146</v>
          </cell>
          <cell r="P210">
            <v>0</v>
          </cell>
          <cell r="Q210">
            <v>21146</v>
          </cell>
        </row>
        <row r="211">
          <cell r="A211">
            <v>779</v>
          </cell>
          <cell r="B211">
            <v>3068</v>
          </cell>
          <cell r="C211" t="str">
            <v>Shurdington Church of England Primary School</v>
          </cell>
          <cell r="F211">
            <v>0</v>
          </cell>
          <cell r="G211">
            <v>90</v>
          </cell>
          <cell r="H211">
            <v>90</v>
          </cell>
          <cell r="I211">
            <v>0</v>
          </cell>
          <cell r="J211">
            <v>18500</v>
          </cell>
          <cell r="K211">
            <v>5670</v>
          </cell>
          <cell r="L211">
            <v>0</v>
          </cell>
          <cell r="M211">
            <v>24170</v>
          </cell>
          <cell r="P211">
            <v>0</v>
          </cell>
          <cell r="Q211">
            <v>24170</v>
          </cell>
        </row>
        <row r="212">
          <cell r="A212">
            <v>780</v>
          </cell>
          <cell r="B212">
            <v>3089</v>
          </cell>
          <cell r="C212" t="str">
            <v>Siddington Church of England School</v>
          </cell>
          <cell r="F212">
            <v>0</v>
          </cell>
          <cell r="G212">
            <v>51</v>
          </cell>
          <cell r="H212">
            <v>51</v>
          </cell>
          <cell r="I212">
            <v>3</v>
          </cell>
          <cell r="J212">
            <v>18500</v>
          </cell>
          <cell r="K212">
            <v>3024</v>
          </cell>
          <cell r="L212">
            <v>567</v>
          </cell>
          <cell r="M212">
            <v>22091</v>
          </cell>
          <cell r="O212">
            <v>22091</v>
          </cell>
          <cell r="P212">
            <v>22091</v>
          </cell>
          <cell r="Q212">
            <v>0</v>
          </cell>
        </row>
        <row r="213">
          <cell r="A213">
            <v>781</v>
          </cell>
          <cell r="B213">
            <v>2137</v>
          </cell>
          <cell r="C213" t="str">
            <v>Gastrells Community Primary School</v>
          </cell>
          <cell r="F213">
            <v>0</v>
          </cell>
          <cell r="G213">
            <v>154</v>
          </cell>
          <cell r="H213">
            <v>154</v>
          </cell>
          <cell r="I213">
            <v>7</v>
          </cell>
          <cell r="J213">
            <v>18500</v>
          </cell>
          <cell r="K213">
            <v>9261</v>
          </cell>
          <cell r="L213">
            <v>1323</v>
          </cell>
          <cell r="M213">
            <v>29084</v>
          </cell>
          <cell r="P213">
            <v>0</v>
          </cell>
          <cell r="Q213">
            <v>29084</v>
          </cell>
        </row>
        <row r="214">
          <cell r="A214">
            <v>782</v>
          </cell>
          <cell r="B214">
            <v>2086</v>
          </cell>
          <cell r="C214" t="str">
            <v>Slimbridge Primary School</v>
          </cell>
          <cell r="F214">
            <v>0</v>
          </cell>
          <cell r="G214">
            <v>111</v>
          </cell>
          <cell r="H214">
            <v>111</v>
          </cell>
          <cell r="I214">
            <v>1</v>
          </cell>
          <cell r="J214">
            <v>18500</v>
          </cell>
          <cell r="K214">
            <v>6930</v>
          </cell>
          <cell r="L214">
            <v>189</v>
          </cell>
          <cell r="M214">
            <v>25619</v>
          </cell>
          <cell r="P214">
            <v>0</v>
          </cell>
          <cell r="Q214">
            <v>25619</v>
          </cell>
        </row>
        <row r="215">
          <cell r="A215">
            <v>784</v>
          </cell>
          <cell r="B215">
            <v>2066</v>
          </cell>
          <cell r="C215" t="str">
            <v>Soudley School</v>
          </cell>
          <cell r="F215">
            <v>0</v>
          </cell>
          <cell r="G215">
            <v>80</v>
          </cell>
          <cell r="H215">
            <v>80</v>
          </cell>
          <cell r="I215">
            <v>4</v>
          </cell>
          <cell r="J215">
            <v>18500</v>
          </cell>
          <cell r="K215">
            <v>4788</v>
          </cell>
          <cell r="L215">
            <v>756</v>
          </cell>
          <cell r="M215">
            <v>24044</v>
          </cell>
          <cell r="N215">
            <v>20390</v>
          </cell>
          <cell r="P215">
            <v>20390</v>
          </cell>
          <cell r="Q215">
            <v>3654</v>
          </cell>
        </row>
        <row r="216">
          <cell r="A216">
            <v>786</v>
          </cell>
          <cell r="B216">
            <v>3069</v>
          </cell>
          <cell r="C216" t="str">
            <v>Ann Edwards Church of England Primary School</v>
          </cell>
          <cell r="F216">
            <v>0</v>
          </cell>
          <cell r="G216">
            <v>290</v>
          </cell>
          <cell r="H216">
            <v>290</v>
          </cell>
          <cell r="I216">
            <v>1</v>
          </cell>
          <cell r="J216">
            <v>18500</v>
          </cell>
          <cell r="K216">
            <v>18207</v>
          </cell>
          <cell r="L216">
            <v>189</v>
          </cell>
          <cell r="M216">
            <v>36896</v>
          </cell>
          <cell r="P216">
            <v>0</v>
          </cell>
          <cell r="Q216">
            <v>36896</v>
          </cell>
        </row>
        <row r="217">
          <cell r="A217">
            <v>787</v>
          </cell>
          <cell r="B217">
            <v>3070</v>
          </cell>
          <cell r="C217" t="str">
            <v>Southrop Church of England Primary School</v>
          </cell>
          <cell r="F217">
            <v>0</v>
          </cell>
          <cell r="G217">
            <v>53</v>
          </cell>
          <cell r="H217">
            <v>53</v>
          </cell>
          <cell r="I217">
            <v>0</v>
          </cell>
          <cell r="J217">
            <v>18500</v>
          </cell>
          <cell r="K217">
            <v>3339</v>
          </cell>
          <cell r="L217">
            <v>0</v>
          </cell>
          <cell r="M217">
            <v>21839</v>
          </cell>
          <cell r="P217">
            <v>0</v>
          </cell>
          <cell r="Q217">
            <v>21839</v>
          </cell>
        </row>
        <row r="218">
          <cell r="A218">
            <v>788</v>
          </cell>
          <cell r="B218">
            <v>2087</v>
          </cell>
          <cell r="C218" t="str">
            <v>Didbrook Primary School</v>
          </cell>
          <cell r="F218">
            <v>0</v>
          </cell>
          <cell r="G218">
            <v>33</v>
          </cell>
          <cell r="H218">
            <v>33</v>
          </cell>
          <cell r="I218">
            <v>0</v>
          </cell>
          <cell r="J218">
            <v>18500</v>
          </cell>
          <cell r="K218">
            <v>2079</v>
          </cell>
          <cell r="L218">
            <v>0</v>
          </cell>
          <cell r="M218">
            <v>20579</v>
          </cell>
          <cell r="P218">
            <v>0</v>
          </cell>
          <cell r="Q218">
            <v>20579</v>
          </cell>
        </row>
        <row r="219">
          <cell r="A219">
            <v>791</v>
          </cell>
          <cell r="B219">
            <v>2146</v>
          </cell>
          <cell r="C219" t="str">
            <v>The Park Infant School</v>
          </cell>
          <cell r="F219">
            <v>0</v>
          </cell>
          <cell r="G219">
            <v>183</v>
          </cell>
          <cell r="H219">
            <v>183</v>
          </cell>
          <cell r="I219">
            <v>3</v>
          </cell>
          <cell r="J219">
            <v>18500</v>
          </cell>
          <cell r="K219">
            <v>11340</v>
          </cell>
          <cell r="L219">
            <v>567</v>
          </cell>
          <cell r="M219">
            <v>30407</v>
          </cell>
          <cell r="P219">
            <v>0</v>
          </cell>
          <cell r="Q219">
            <v>30407</v>
          </cell>
        </row>
        <row r="220">
          <cell r="A220">
            <v>793</v>
          </cell>
          <cell r="B220">
            <v>2067</v>
          </cell>
          <cell r="C220" t="str">
            <v>Steam Mills Primary School</v>
          </cell>
          <cell r="F220">
            <v>0</v>
          </cell>
          <cell r="G220">
            <v>113</v>
          </cell>
          <cell r="H220">
            <v>113</v>
          </cell>
          <cell r="I220">
            <v>2</v>
          </cell>
          <cell r="J220">
            <v>18500</v>
          </cell>
          <cell r="K220">
            <v>6993</v>
          </cell>
          <cell r="L220">
            <v>378</v>
          </cell>
          <cell r="M220">
            <v>25871</v>
          </cell>
          <cell r="P220">
            <v>0</v>
          </cell>
          <cell r="Q220">
            <v>25871</v>
          </cell>
        </row>
        <row r="221">
          <cell r="A221">
            <v>795</v>
          </cell>
          <cell r="B221">
            <v>2089</v>
          </cell>
          <cell r="C221" t="str">
            <v>Tredington Primary School</v>
          </cell>
          <cell r="F221">
            <v>0</v>
          </cell>
          <cell r="G221">
            <v>58</v>
          </cell>
          <cell r="H221">
            <v>58</v>
          </cell>
          <cell r="I221">
            <v>2</v>
          </cell>
          <cell r="J221">
            <v>18500</v>
          </cell>
          <cell r="K221">
            <v>3528</v>
          </cell>
          <cell r="L221">
            <v>378</v>
          </cell>
          <cell r="M221">
            <v>22406</v>
          </cell>
          <cell r="P221">
            <v>0</v>
          </cell>
          <cell r="Q221">
            <v>22406</v>
          </cell>
        </row>
        <row r="222">
          <cell r="A222">
            <v>797</v>
          </cell>
          <cell r="B222">
            <v>2090</v>
          </cell>
          <cell r="C222" t="str">
            <v>Park Junior School</v>
          </cell>
          <cell r="F222">
            <v>0</v>
          </cell>
          <cell r="G222">
            <v>232</v>
          </cell>
          <cell r="H222">
            <v>232</v>
          </cell>
          <cell r="I222">
            <v>5</v>
          </cell>
          <cell r="J222">
            <v>18500</v>
          </cell>
          <cell r="K222">
            <v>14301</v>
          </cell>
          <cell r="L222">
            <v>945</v>
          </cell>
          <cell r="M222">
            <v>33746</v>
          </cell>
          <cell r="P222">
            <v>0</v>
          </cell>
          <cell r="Q222">
            <v>33746</v>
          </cell>
        </row>
        <row r="223">
          <cell r="A223">
            <v>798</v>
          </cell>
          <cell r="B223">
            <v>2091</v>
          </cell>
          <cell r="C223" t="str">
            <v>Stow-on-the-Wold Primary School</v>
          </cell>
          <cell r="F223">
            <v>0</v>
          </cell>
          <cell r="G223">
            <v>131</v>
          </cell>
          <cell r="H223">
            <v>131</v>
          </cell>
          <cell r="I223">
            <v>0</v>
          </cell>
          <cell r="J223">
            <v>18500</v>
          </cell>
          <cell r="K223">
            <v>8253</v>
          </cell>
          <cell r="L223">
            <v>0</v>
          </cell>
          <cell r="M223">
            <v>26753</v>
          </cell>
          <cell r="P223">
            <v>0</v>
          </cell>
          <cell r="Q223">
            <v>26753</v>
          </cell>
        </row>
        <row r="224">
          <cell r="A224">
            <v>800</v>
          </cell>
          <cell r="B224">
            <v>3025</v>
          </cell>
          <cell r="C224" t="str">
            <v>Stratton Church of England Primary School</v>
          </cell>
          <cell r="F224">
            <v>0</v>
          </cell>
          <cell r="G224">
            <v>198</v>
          </cell>
          <cell r="H224">
            <v>198</v>
          </cell>
          <cell r="I224">
            <v>0</v>
          </cell>
          <cell r="J224">
            <v>18500</v>
          </cell>
          <cell r="K224">
            <v>12474</v>
          </cell>
          <cell r="L224">
            <v>0</v>
          </cell>
          <cell r="M224">
            <v>30974</v>
          </cell>
          <cell r="P224">
            <v>0</v>
          </cell>
          <cell r="Q224">
            <v>30974</v>
          </cell>
        </row>
        <row r="225">
          <cell r="A225">
            <v>801</v>
          </cell>
          <cell r="B225">
            <v>2134</v>
          </cell>
          <cell r="C225" t="str">
            <v>Callowell Primary School</v>
          </cell>
          <cell r="F225">
            <v>0</v>
          </cell>
          <cell r="G225">
            <v>175</v>
          </cell>
          <cell r="H225">
            <v>175</v>
          </cell>
          <cell r="I225">
            <v>0</v>
          </cell>
          <cell r="J225">
            <v>18500</v>
          </cell>
          <cell r="K225">
            <v>11025</v>
          </cell>
          <cell r="L225">
            <v>0</v>
          </cell>
          <cell r="M225">
            <v>29525</v>
          </cell>
          <cell r="O225">
            <v>29525</v>
          </cell>
          <cell r="P225">
            <v>29525</v>
          </cell>
          <cell r="Q225">
            <v>0</v>
          </cell>
        </row>
        <row r="226">
          <cell r="A226">
            <v>803</v>
          </cell>
          <cell r="B226">
            <v>2094</v>
          </cell>
          <cell r="C226" t="str">
            <v>Stroud Valley Community Primary School</v>
          </cell>
          <cell r="F226">
            <v>0</v>
          </cell>
          <cell r="G226">
            <v>251</v>
          </cell>
          <cell r="H226">
            <v>251</v>
          </cell>
          <cell r="I226">
            <v>3</v>
          </cell>
          <cell r="J226">
            <v>18500</v>
          </cell>
          <cell r="K226">
            <v>15624</v>
          </cell>
          <cell r="L226">
            <v>567</v>
          </cell>
          <cell r="M226">
            <v>34691</v>
          </cell>
          <cell r="P226">
            <v>0</v>
          </cell>
          <cell r="Q226">
            <v>34691</v>
          </cell>
        </row>
        <row r="227">
          <cell r="A227">
            <v>804</v>
          </cell>
          <cell r="B227">
            <v>2096</v>
          </cell>
          <cell r="C227" t="str">
            <v>Parliament Primary School</v>
          </cell>
          <cell r="F227">
            <v>0</v>
          </cell>
          <cell r="G227">
            <v>122</v>
          </cell>
          <cell r="H227">
            <v>122</v>
          </cell>
          <cell r="I227">
            <v>0</v>
          </cell>
          <cell r="J227">
            <v>18500</v>
          </cell>
          <cell r="K227">
            <v>7686</v>
          </cell>
          <cell r="L227">
            <v>0</v>
          </cell>
          <cell r="M227">
            <v>26186</v>
          </cell>
          <cell r="P227">
            <v>0</v>
          </cell>
          <cell r="Q227">
            <v>26186</v>
          </cell>
        </row>
        <row r="228">
          <cell r="A228">
            <v>805</v>
          </cell>
          <cell r="B228">
            <v>2097</v>
          </cell>
          <cell r="C228" t="str">
            <v>Uplands Community Primary School</v>
          </cell>
          <cell r="F228">
            <v>0</v>
          </cell>
          <cell r="G228">
            <v>100</v>
          </cell>
          <cell r="H228">
            <v>100</v>
          </cell>
          <cell r="I228">
            <v>0</v>
          </cell>
          <cell r="J228">
            <v>18500</v>
          </cell>
          <cell r="K228">
            <v>6300</v>
          </cell>
          <cell r="L228">
            <v>0</v>
          </cell>
          <cell r="M228">
            <v>24800</v>
          </cell>
          <cell r="P228">
            <v>0</v>
          </cell>
          <cell r="Q228">
            <v>24800</v>
          </cell>
        </row>
        <row r="229">
          <cell r="A229">
            <v>806</v>
          </cell>
          <cell r="B229">
            <v>3071</v>
          </cell>
          <cell r="C229" t="str">
            <v>Swell Church of England Primary School</v>
          </cell>
          <cell r="F229">
            <v>0</v>
          </cell>
          <cell r="G229">
            <v>44</v>
          </cell>
          <cell r="H229">
            <v>44</v>
          </cell>
          <cell r="I229">
            <v>0</v>
          </cell>
          <cell r="J229">
            <v>18500</v>
          </cell>
          <cell r="K229">
            <v>2772</v>
          </cell>
          <cell r="L229">
            <v>0</v>
          </cell>
          <cell r="M229">
            <v>21272</v>
          </cell>
          <cell r="P229">
            <v>0</v>
          </cell>
          <cell r="Q229">
            <v>21272</v>
          </cell>
        </row>
        <row r="230">
          <cell r="A230">
            <v>807</v>
          </cell>
          <cell r="B230">
            <v>5214</v>
          </cell>
          <cell r="C230" t="str">
            <v>Swindon Village Primary School</v>
          </cell>
          <cell r="E230">
            <v>1</v>
          </cell>
          <cell r="F230">
            <v>0</v>
          </cell>
          <cell r="G230">
            <v>404</v>
          </cell>
          <cell r="H230">
            <v>404</v>
          </cell>
          <cell r="I230">
            <v>5</v>
          </cell>
          <cell r="J230">
            <v>18500</v>
          </cell>
          <cell r="K230">
            <v>25137</v>
          </cell>
          <cell r="L230">
            <v>945</v>
          </cell>
          <cell r="M230">
            <v>44582</v>
          </cell>
          <cell r="P230">
            <v>0</v>
          </cell>
          <cell r="Q230">
            <v>44582</v>
          </cell>
        </row>
        <row r="231">
          <cell r="A231">
            <v>808</v>
          </cell>
          <cell r="B231">
            <v>3072</v>
          </cell>
          <cell r="C231" t="str">
            <v>Temple Guiting Church of England School</v>
          </cell>
          <cell r="F231">
            <v>0</v>
          </cell>
          <cell r="G231">
            <v>86</v>
          </cell>
          <cell r="H231">
            <v>86</v>
          </cell>
          <cell r="I231">
            <v>0</v>
          </cell>
          <cell r="J231">
            <v>18500</v>
          </cell>
          <cell r="K231">
            <v>5418</v>
          </cell>
          <cell r="L231">
            <v>0</v>
          </cell>
          <cell r="M231">
            <v>23918</v>
          </cell>
          <cell r="P231">
            <v>0</v>
          </cell>
          <cell r="Q231">
            <v>23918</v>
          </cell>
        </row>
        <row r="232">
          <cell r="A232">
            <v>810</v>
          </cell>
          <cell r="B232">
            <v>3348</v>
          </cell>
          <cell r="C232" t="str">
            <v>St. Mary's Church of England Primary School (Tetbury)</v>
          </cell>
          <cell r="D232">
            <v>1</v>
          </cell>
          <cell r="F232">
            <v>0</v>
          </cell>
          <cell r="G232">
            <v>302</v>
          </cell>
          <cell r="H232">
            <v>302</v>
          </cell>
          <cell r="I232">
            <v>5</v>
          </cell>
          <cell r="J232">
            <v>18500</v>
          </cell>
          <cell r="K232">
            <v>18711</v>
          </cell>
          <cell r="L232">
            <v>945</v>
          </cell>
          <cell r="M232">
            <v>0</v>
          </cell>
          <cell r="P232">
            <v>0</v>
          </cell>
          <cell r="Q232">
            <v>0</v>
          </cell>
        </row>
        <row r="233">
          <cell r="A233">
            <v>811</v>
          </cell>
          <cell r="B233">
            <v>3073</v>
          </cell>
          <cell r="C233" t="str">
            <v>Tewkesbury Church of England Primary School</v>
          </cell>
          <cell r="F233">
            <v>0</v>
          </cell>
          <cell r="G233">
            <v>377</v>
          </cell>
          <cell r="H233">
            <v>377</v>
          </cell>
          <cell r="I233">
            <v>5</v>
          </cell>
          <cell r="J233">
            <v>18500</v>
          </cell>
          <cell r="K233">
            <v>23436</v>
          </cell>
          <cell r="L233">
            <v>945</v>
          </cell>
          <cell r="M233">
            <v>42881</v>
          </cell>
          <cell r="P233">
            <v>0</v>
          </cell>
          <cell r="Q233">
            <v>42881</v>
          </cell>
        </row>
        <row r="234">
          <cell r="A234">
            <v>812</v>
          </cell>
          <cell r="B234">
            <v>2180</v>
          </cell>
          <cell r="C234" t="str">
            <v>The John Moore Primary School</v>
          </cell>
          <cell r="F234">
            <v>0</v>
          </cell>
          <cell r="G234">
            <v>181</v>
          </cell>
          <cell r="H234">
            <v>181</v>
          </cell>
          <cell r="I234">
            <v>0</v>
          </cell>
          <cell r="J234">
            <v>18500</v>
          </cell>
          <cell r="K234">
            <v>11403</v>
          </cell>
          <cell r="L234">
            <v>0</v>
          </cell>
          <cell r="M234">
            <v>29903</v>
          </cell>
          <cell r="P234">
            <v>0</v>
          </cell>
          <cell r="Q234">
            <v>29903</v>
          </cell>
        </row>
        <row r="235">
          <cell r="A235">
            <v>814</v>
          </cell>
          <cell r="B235">
            <v>2125</v>
          </cell>
          <cell r="C235" t="str">
            <v>Mitton Manor Primary School</v>
          </cell>
          <cell r="F235">
            <v>0</v>
          </cell>
          <cell r="G235">
            <v>195</v>
          </cell>
          <cell r="H235">
            <v>195</v>
          </cell>
          <cell r="I235">
            <v>2</v>
          </cell>
          <cell r="J235">
            <v>18500</v>
          </cell>
          <cell r="K235">
            <v>12159</v>
          </cell>
          <cell r="L235">
            <v>378</v>
          </cell>
          <cell r="M235">
            <v>31037</v>
          </cell>
          <cell r="P235">
            <v>0</v>
          </cell>
          <cell r="Q235">
            <v>31037</v>
          </cell>
        </row>
        <row r="236">
          <cell r="A236">
            <v>815</v>
          </cell>
          <cell r="B236">
            <v>2116</v>
          </cell>
          <cell r="C236" t="str">
            <v>Queen Margaret Primary School and Opportunity Centre</v>
          </cell>
          <cell r="F236">
            <v>0</v>
          </cell>
          <cell r="G236">
            <v>137</v>
          </cell>
          <cell r="H236">
            <v>137</v>
          </cell>
          <cell r="I236">
            <v>1</v>
          </cell>
          <cell r="J236">
            <v>18500</v>
          </cell>
          <cell r="K236">
            <v>8568</v>
          </cell>
          <cell r="L236">
            <v>189</v>
          </cell>
          <cell r="M236">
            <v>27257</v>
          </cell>
          <cell r="P236">
            <v>0</v>
          </cell>
          <cell r="Q236">
            <v>27257</v>
          </cell>
        </row>
        <row r="237">
          <cell r="A237">
            <v>816</v>
          </cell>
          <cell r="B237">
            <v>2179</v>
          </cell>
          <cell r="C237" t="str">
            <v>Meadowside Primary School</v>
          </cell>
          <cell r="F237">
            <v>0</v>
          </cell>
          <cell r="G237">
            <v>202</v>
          </cell>
          <cell r="H237">
            <v>202</v>
          </cell>
          <cell r="I237">
            <v>3</v>
          </cell>
          <cell r="J237">
            <v>18500</v>
          </cell>
          <cell r="K237">
            <v>12537</v>
          </cell>
          <cell r="L237">
            <v>567</v>
          </cell>
          <cell r="M237">
            <v>31604</v>
          </cell>
          <cell r="P237">
            <v>0</v>
          </cell>
          <cell r="Q237">
            <v>31604</v>
          </cell>
        </row>
        <row r="238">
          <cell r="A238">
            <v>818</v>
          </cell>
          <cell r="B238">
            <v>2098</v>
          </cell>
          <cell r="C238" t="str">
            <v>Thrupp School</v>
          </cell>
          <cell r="F238">
            <v>0</v>
          </cell>
          <cell r="G238">
            <v>116</v>
          </cell>
          <cell r="H238">
            <v>116</v>
          </cell>
          <cell r="I238">
            <v>1</v>
          </cell>
          <cell r="J238">
            <v>18500</v>
          </cell>
          <cell r="K238">
            <v>7245</v>
          </cell>
          <cell r="L238">
            <v>189</v>
          </cell>
          <cell r="M238">
            <v>25934</v>
          </cell>
          <cell r="P238">
            <v>0</v>
          </cell>
          <cell r="Q238">
            <v>25934</v>
          </cell>
        </row>
        <row r="239">
          <cell r="A239">
            <v>819</v>
          </cell>
          <cell r="B239">
            <v>2099</v>
          </cell>
          <cell r="C239" t="str">
            <v>Tibberton Community Primary School</v>
          </cell>
          <cell r="F239">
            <v>0</v>
          </cell>
          <cell r="G239">
            <v>101</v>
          </cell>
          <cell r="H239">
            <v>101</v>
          </cell>
          <cell r="I239">
            <v>1</v>
          </cell>
          <cell r="J239">
            <v>18500</v>
          </cell>
          <cell r="K239">
            <v>6300</v>
          </cell>
          <cell r="L239">
            <v>189</v>
          </cell>
          <cell r="M239">
            <v>24989</v>
          </cell>
          <cell r="O239">
            <v>19204</v>
          </cell>
          <cell r="P239">
            <v>19204</v>
          </cell>
          <cell r="Q239">
            <v>5785</v>
          </cell>
        </row>
        <row r="240">
          <cell r="A240">
            <v>821</v>
          </cell>
          <cell r="B240">
            <v>2100</v>
          </cell>
          <cell r="C240" t="str">
            <v>Toddington Primary School</v>
          </cell>
          <cell r="F240">
            <v>0</v>
          </cell>
          <cell r="G240">
            <v>32</v>
          </cell>
          <cell r="H240">
            <v>32</v>
          </cell>
          <cell r="I240">
            <v>0</v>
          </cell>
          <cell r="J240">
            <v>18500</v>
          </cell>
          <cell r="K240">
            <v>2016</v>
          </cell>
          <cell r="L240">
            <v>0</v>
          </cell>
          <cell r="M240">
            <v>20516</v>
          </cell>
          <cell r="P240">
            <v>0</v>
          </cell>
          <cell r="Q240">
            <v>20516</v>
          </cell>
        </row>
        <row r="241">
          <cell r="A241">
            <v>825</v>
          </cell>
          <cell r="B241">
            <v>3074</v>
          </cell>
          <cell r="C241" t="str">
            <v>Tutshill Church of England Primary School</v>
          </cell>
          <cell r="F241">
            <v>0</v>
          </cell>
          <cell r="G241">
            <v>207</v>
          </cell>
          <cell r="H241">
            <v>207</v>
          </cell>
          <cell r="I241">
            <v>4</v>
          </cell>
          <cell r="J241">
            <v>18500</v>
          </cell>
          <cell r="K241">
            <v>12789</v>
          </cell>
          <cell r="L241">
            <v>756</v>
          </cell>
          <cell r="M241">
            <v>32045</v>
          </cell>
          <cell r="P241">
            <v>0</v>
          </cell>
          <cell r="Q241">
            <v>32045</v>
          </cell>
        </row>
        <row r="242">
          <cell r="A242">
            <v>826</v>
          </cell>
          <cell r="B242">
            <v>3075</v>
          </cell>
          <cell r="C242" t="str">
            <v>Twigworth Church of England Primary School</v>
          </cell>
          <cell r="F242">
            <v>0</v>
          </cell>
          <cell r="G242">
            <v>50</v>
          </cell>
          <cell r="H242">
            <v>50</v>
          </cell>
          <cell r="I242">
            <v>1</v>
          </cell>
          <cell r="J242">
            <v>18500</v>
          </cell>
          <cell r="K242">
            <v>3087</v>
          </cell>
          <cell r="L242">
            <v>189</v>
          </cell>
          <cell r="M242">
            <v>9073</v>
          </cell>
          <cell r="P242">
            <v>0</v>
          </cell>
          <cell r="Q242">
            <v>9073</v>
          </cell>
        </row>
        <row r="243">
          <cell r="A243">
            <v>827</v>
          </cell>
          <cell r="B243">
            <v>2101</v>
          </cell>
          <cell r="C243" t="str">
            <v>Twyning School</v>
          </cell>
          <cell r="F243">
            <v>0</v>
          </cell>
          <cell r="G243">
            <v>110</v>
          </cell>
          <cell r="H243">
            <v>110</v>
          </cell>
          <cell r="I243">
            <v>2</v>
          </cell>
          <cell r="J243">
            <v>18500</v>
          </cell>
          <cell r="K243">
            <v>6804</v>
          </cell>
          <cell r="L243">
            <v>378</v>
          </cell>
          <cell r="M243">
            <v>25682</v>
          </cell>
          <cell r="P243">
            <v>0</v>
          </cell>
          <cell r="Q243">
            <v>25682</v>
          </cell>
        </row>
        <row r="244">
          <cell r="A244">
            <v>829</v>
          </cell>
          <cell r="B244">
            <v>3076</v>
          </cell>
          <cell r="C244" t="str">
            <v>Uley Church of England Primary School</v>
          </cell>
          <cell r="F244">
            <v>0</v>
          </cell>
          <cell r="G244">
            <v>101</v>
          </cell>
          <cell r="H244">
            <v>101</v>
          </cell>
          <cell r="I244">
            <v>3</v>
          </cell>
          <cell r="J244">
            <v>18500</v>
          </cell>
          <cell r="K244">
            <v>6174</v>
          </cell>
          <cell r="L244">
            <v>567</v>
          </cell>
          <cell r="M244">
            <v>25241</v>
          </cell>
          <cell r="P244">
            <v>0</v>
          </cell>
          <cell r="Q244">
            <v>25241</v>
          </cell>
        </row>
        <row r="245">
          <cell r="A245">
            <v>830</v>
          </cell>
          <cell r="B245">
            <v>5208</v>
          </cell>
          <cell r="C245" t="str">
            <v>Tirlebrook Primary School</v>
          </cell>
          <cell r="E245">
            <v>1</v>
          </cell>
          <cell r="F245">
            <v>0</v>
          </cell>
          <cell r="G245">
            <v>155</v>
          </cell>
          <cell r="H245">
            <v>155</v>
          </cell>
          <cell r="I245">
            <v>0</v>
          </cell>
          <cell r="J245">
            <v>18500</v>
          </cell>
          <cell r="K245">
            <v>9765</v>
          </cell>
          <cell r="L245">
            <v>0</v>
          </cell>
          <cell r="M245">
            <v>28265</v>
          </cell>
          <cell r="P245">
            <v>0</v>
          </cell>
          <cell r="Q245">
            <v>28265</v>
          </cell>
        </row>
        <row r="246">
          <cell r="A246">
            <v>833</v>
          </cell>
          <cell r="B246">
            <v>3077</v>
          </cell>
          <cell r="C246" t="str">
            <v>Upton St. Leonards Church of England Primary School</v>
          </cell>
          <cell r="E246">
            <v>1</v>
          </cell>
          <cell r="F246">
            <v>0</v>
          </cell>
          <cell r="G246">
            <v>430</v>
          </cell>
          <cell r="H246">
            <v>430</v>
          </cell>
          <cell r="I246">
            <v>3</v>
          </cell>
          <cell r="J246">
            <v>18500</v>
          </cell>
          <cell r="K246">
            <v>26901</v>
          </cell>
          <cell r="L246">
            <v>567</v>
          </cell>
          <cell r="M246">
            <v>45968</v>
          </cell>
          <cell r="P246">
            <v>0</v>
          </cell>
          <cell r="Q246">
            <v>45968</v>
          </cell>
        </row>
        <row r="247">
          <cell r="A247">
            <v>835</v>
          </cell>
          <cell r="B247">
            <v>3024</v>
          </cell>
          <cell r="C247" t="str">
            <v>Watermoor Church of England Primary School</v>
          </cell>
          <cell r="F247">
            <v>0</v>
          </cell>
          <cell r="G247">
            <v>148</v>
          </cell>
          <cell r="H247">
            <v>148</v>
          </cell>
          <cell r="I247">
            <v>1</v>
          </cell>
          <cell r="J247">
            <v>18500</v>
          </cell>
          <cell r="K247">
            <v>9261</v>
          </cell>
          <cell r="L247">
            <v>189</v>
          </cell>
          <cell r="M247">
            <v>27950</v>
          </cell>
          <cell r="P247">
            <v>0</v>
          </cell>
          <cell r="Q247">
            <v>27950</v>
          </cell>
        </row>
        <row r="248">
          <cell r="A248">
            <v>837</v>
          </cell>
          <cell r="B248">
            <v>2102</v>
          </cell>
          <cell r="C248" t="str">
            <v>Walmore Hill Primary School</v>
          </cell>
          <cell r="F248">
            <v>0</v>
          </cell>
          <cell r="G248">
            <v>70</v>
          </cell>
          <cell r="H248">
            <v>70</v>
          </cell>
          <cell r="I248">
            <v>5</v>
          </cell>
          <cell r="J248">
            <v>18500</v>
          </cell>
          <cell r="K248">
            <v>4095</v>
          </cell>
          <cell r="L248">
            <v>945</v>
          </cell>
          <cell r="M248">
            <v>23540</v>
          </cell>
          <cell r="O248">
            <v>3602</v>
          </cell>
          <cell r="P248">
            <v>3602</v>
          </cell>
          <cell r="Q248">
            <v>19938</v>
          </cell>
        </row>
        <row r="249">
          <cell r="A249">
            <v>838</v>
          </cell>
          <cell r="B249">
            <v>3350</v>
          </cell>
          <cell r="C249" t="str">
            <v>Westbury-on-Severn Church of England Primary School</v>
          </cell>
          <cell r="D249">
            <v>1</v>
          </cell>
          <cell r="F249">
            <v>0</v>
          </cell>
          <cell r="G249">
            <v>67</v>
          </cell>
          <cell r="H249">
            <v>67</v>
          </cell>
          <cell r="I249">
            <v>0</v>
          </cell>
          <cell r="J249">
            <v>18500</v>
          </cell>
          <cell r="K249">
            <v>4221</v>
          </cell>
          <cell r="L249">
            <v>0</v>
          </cell>
          <cell r="M249">
            <v>0</v>
          </cell>
          <cell r="P249">
            <v>0</v>
          </cell>
          <cell r="Q249">
            <v>0</v>
          </cell>
        </row>
        <row r="250">
          <cell r="A250">
            <v>841</v>
          </cell>
          <cell r="B250">
            <v>2111</v>
          </cell>
          <cell r="C250" t="str">
            <v>Whiteshill Primary School</v>
          </cell>
          <cell r="F250">
            <v>0</v>
          </cell>
          <cell r="G250">
            <v>100</v>
          </cell>
          <cell r="H250">
            <v>100</v>
          </cell>
          <cell r="I250">
            <v>3</v>
          </cell>
          <cell r="J250">
            <v>18500</v>
          </cell>
          <cell r="K250">
            <v>6111</v>
          </cell>
          <cell r="L250">
            <v>567</v>
          </cell>
          <cell r="M250">
            <v>25178</v>
          </cell>
          <cell r="P250">
            <v>0</v>
          </cell>
          <cell r="Q250">
            <v>25178</v>
          </cell>
        </row>
        <row r="251">
          <cell r="A251">
            <v>842</v>
          </cell>
          <cell r="B251">
            <v>3080</v>
          </cell>
          <cell r="C251" t="str">
            <v>Whitminster Endowed Church of England Primary School</v>
          </cell>
          <cell r="F251">
            <v>0</v>
          </cell>
          <cell r="G251">
            <v>106</v>
          </cell>
          <cell r="H251">
            <v>106</v>
          </cell>
          <cell r="I251">
            <v>1</v>
          </cell>
          <cell r="J251">
            <v>18500</v>
          </cell>
          <cell r="K251">
            <v>6615</v>
          </cell>
          <cell r="L251">
            <v>189</v>
          </cell>
          <cell r="M251">
            <v>25304</v>
          </cell>
          <cell r="P251">
            <v>0</v>
          </cell>
          <cell r="Q251">
            <v>25304</v>
          </cell>
        </row>
        <row r="252">
          <cell r="A252">
            <v>845</v>
          </cell>
          <cell r="B252">
            <v>3081</v>
          </cell>
          <cell r="C252" t="str">
            <v>Willersey Church of England Primary School</v>
          </cell>
          <cell r="F252">
            <v>0</v>
          </cell>
          <cell r="G252">
            <v>50</v>
          </cell>
          <cell r="H252">
            <v>50</v>
          </cell>
          <cell r="I252">
            <v>0</v>
          </cell>
          <cell r="J252">
            <v>18500</v>
          </cell>
          <cell r="K252">
            <v>3150</v>
          </cell>
          <cell r="L252">
            <v>0</v>
          </cell>
          <cell r="M252">
            <v>21650</v>
          </cell>
          <cell r="P252">
            <v>0</v>
          </cell>
          <cell r="Q252">
            <v>21650</v>
          </cell>
        </row>
        <row r="253">
          <cell r="A253">
            <v>848</v>
          </cell>
          <cell r="B253">
            <v>3368</v>
          </cell>
          <cell r="C253" t="str">
            <v>Winchcombe Abbey Church of England Primary School</v>
          </cell>
          <cell r="D253">
            <v>1</v>
          </cell>
          <cell r="F253">
            <v>0</v>
          </cell>
          <cell r="G253">
            <v>224</v>
          </cell>
          <cell r="H253">
            <v>224</v>
          </cell>
          <cell r="I253">
            <v>1</v>
          </cell>
          <cell r="J253">
            <v>18500</v>
          </cell>
          <cell r="K253">
            <v>14049</v>
          </cell>
          <cell r="L253">
            <v>189</v>
          </cell>
          <cell r="M253">
            <v>0</v>
          </cell>
          <cell r="P253">
            <v>0</v>
          </cell>
          <cell r="Q253">
            <v>0</v>
          </cell>
        </row>
        <row r="254">
          <cell r="A254">
            <v>851</v>
          </cell>
          <cell r="B254">
            <v>3352</v>
          </cell>
          <cell r="C254" t="str">
            <v>Withington Church of England Primary School</v>
          </cell>
          <cell r="D254">
            <v>1</v>
          </cell>
          <cell r="F254">
            <v>0</v>
          </cell>
          <cell r="G254">
            <v>27</v>
          </cell>
          <cell r="H254">
            <v>27</v>
          </cell>
          <cell r="I254">
            <v>2</v>
          </cell>
          <cell r="J254">
            <v>18500</v>
          </cell>
          <cell r="K254">
            <v>1575</v>
          </cell>
          <cell r="L254">
            <v>378</v>
          </cell>
          <cell r="M254">
            <v>0</v>
          </cell>
          <cell r="P254">
            <v>0</v>
          </cell>
          <cell r="Q254">
            <v>0</v>
          </cell>
        </row>
        <row r="255">
          <cell r="A255">
            <v>852</v>
          </cell>
          <cell r="B255">
            <v>2114</v>
          </cell>
          <cell r="C255" t="str">
            <v>Woolaston Primary School</v>
          </cell>
          <cell r="F255">
            <v>0</v>
          </cell>
          <cell r="G255">
            <v>206</v>
          </cell>
          <cell r="H255">
            <v>206</v>
          </cell>
          <cell r="I255">
            <v>2</v>
          </cell>
          <cell r="J255">
            <v>18500</v>
          </cell>
          <cell r="K255">
            <v>12852</v>
          </cell>
          <cell r="L255">
            <v>378</v>
          </cell>
          <cell r="M255">
            <v>31730</v>
          </cell>
          <cell r="P255">
            <v>0</v>
          </cell>
          <cell r="Q255">
            <v>31730</v>
          </cell>
        </row>
        <row r="256">
          <cell r="A256">
            <v>853</v>
          </cell>
          <cell r="B256">
            <v>3353</v>
          </cell>
          <cell r="C256" t="str">
            <v>Woodchester Endowed Church of England Primary School</v>
          </cell>
          <cell r="D256">
            <v>1</v>
          </cell>
          <cell r="F256">
            <v>0</v>
          </cell>
          <cell r="G256">
            <v>149</v>
          </cell>
          <cell r="H256">
            <v>149</v>
          </cell>
          <cell r="I256">
            <v>1</v>
          </cell>
          <cell r="J256">
            <v>18500</v>
          </cell>
          <cell r="K256">
            <v>9324</v>
          </cell>
          <cell r="L256">
            <v>189</v>
          </cell>
          <cell r="M256">
            <v>0</v>
          </cell>
          <cell r="P256">
            <v>0</v>
          </cell>
          <cell r="Q256">
            <v>0</v>
          </cell>
        </row>
        <row r="257">
          <cell r="A257">
            <v>854</v>
          </cell>
          <cell r="B257">
            <v>3355</v>
          </cell>
          <cell r="C257" t="str">
            <v>St. Dominic's Catholic Primary School</v>
          </cell>
          <cell r="D257">
            <v>1</v>
          </cell>
          <cell r="F257">
            <v>0</v>
          </cell>
          <cell r="G257">
            <v>103</v>
          </cell>
          <cell r="H257">
            <v>103</v>
          </cell>
          <cell r="I257">
            <v>2</v>
          </cell>
          <cell r="J257">
            <v>18500</v>
          </cell>
          <cell r="K257">
            <v>6363</v>
          </cell>
          <cell r="L257">
            <v>378</v>
          </cell>
          <cell r="M257">
            <v>0</v>
          </cell>
          <cell r="P257">
            <v>0</v>
          </cell>
          <cell r="Q257">
            <v>0</v>
          </cell>
        </row>
        <row r="258">
          <cell r="A258">
            <v>855</v>
          </cell>
          <cell r="B258">
            <v>5204</v>
          </cell>
          <cell r="C258" t="str">
            <v>Blue Coat Church of England Primary School</v>
          </cell>
          <cell r="D258">
            <v>1</v>
          </cell>
          <cell r="E258">
            <v>1</v>
          </cell>
          <cell r="F258">
            <v>0</v>
          </cell>
          <cell r="G258">
            <v>327</v>
          </cell>
          <cell r="H258">
            <v>327</v>
          </cell>
          <cell r="I258">
            <v>8</v>
          </cell>
          <cell r="J258">
            <v>18500</v>
          </cell>
          <cell r="K258">
            <v>20097</v>
          </cell>
          <cell r="L258">
            <v>1512</v>
          </cell>
          <cell r="M258">
            <v>0</v>
          </cell>
          <cell r="P258">
            <v>0</v>
          </cell>
          <cell r="Q258">
            <v>0</v>
          </cell>
        </row>
        <row r="259">
          <cell r="A259">
            <v>856</v>
          </cell>
          <cell r="B259">
            <v>5209</v>
          </cell>
          <cell r="C259" t="str">
            <v>The British School</v>
          </cell>
          <cell r="E259">
            <v>1</v>
          </cell>
          <cell r="F259">
            <v>0</v>
          </cell>
          <cell r="G259">
            <v>163</v>
          </cell>
          <cell r="H259">
            <v>163</v>
          </cell>
          <cell r="I259">
            <v>4</v>
          </cell>
          <cell r="J259">
            <v>18500</v>
          </cell>
          <cell r="K259">
            <v>10017</v>
          </cell>
          <cell r="L259">
            <v>756</v>
          </cell>
          <cell r="M259">
            <v>29273</v>
          </cell>
          <cell r="P259">
            <v>0</v>
          </cell>
          <cell r="Q259">
            <v>29273</v>
          </cell>
        </row>
        <row r="260">
          <cell r="A260">
            <v>857</v>
          </cell>
          <cell r="B260">
            <v>2136</v>
          </cell>
          <cell r="C260" t="str">
            <v>Foxmoor Primary School</v>
          </cell>
          <cell r="E260">
            <v>1</v>
          </cell>
          <cell r="F260">
            <v>0</v>
          </cell>
          <cell r="G260">
            <v>274</v>
          </cell>
          <cell r="H260">
            <v>274</v>
          </cell>
          <cell r="I260">
            <v>0</v>
          </cell>
          <cell r="J260">
            <v>18500</v>
          </cell>
          <cell r="K260">
            <v>17262</v>
          </cell>
          <cell r="L260">
            <v>0</v>
          </cell>
          <cell r="M260">
            <v>35762</v>
          </cell>
          <cell r="P260">
            <v>0</v>
          </cell>
          <cell r="Q260">
            <v>35762</v>
          </cell>
        </row>
        <row r="261">
          <cell r="A261">
            <v>862</v>
          </cell>
          <cell r="B261">
            <v>2110</v>
          </cell>
          <cell r="C261" t="str">
            <v>Yorkley Primary School</v>
          </cell>
          <cell r="F261">
            <v>0</v>
          </cell>
          <cell r="G261">
            <v>173</v>
          </cell>
          <cell r="H261">
            <v>173</v>
          </cell>
          <cell r="I261">
            <v>3</v>
          </cell>
          <cell r="J261">
            <v>18500</v>
          </cell>
          <cell r="K261">
            <v>10710</v>
          </cell>
          <cell r="L261">
            <v>567</v>
          </cell>
          <cell r="M261">
            <v>29777</v>
          </cell>
          <cell r="P261">
            <v>0</v>
          </cell>
          <cell r="Q261">
            <v>29777</v>
          </cell>
        </row>
        <row r="262">
          <cell r="A262">
            <v>880</v>
          </cell>
          <cell r="B262">
            <v>2164</v>
          </cell>
          <cell r="C262" t="str">
            <v>Arthur Dye Primary School</v>
          </cell>
          <cell r="F262">
            <v>0</v>
          </cell>
          <cell r="G262">
            <v>311</v>
          </cell>
          <cell r="H262">
            <v>311</v>
          </cell>
          <cell r="I262">
            <v>4</v>
          </cell>
          <cell r="J262">
            <v>18500</v>
          </cell>
          <cell r="K262">
            <v>19341</v>
          </cell>
          <cell r="L262">
            <v>756</v>
          </cell>
          <cell r="M262">
            <v>38597</v>
          </cell>
          <cell r="P262">
            <v>0</v>
          </cell>
          <cell r="Q262">
            <v>38597</v>
          </cell>
        </row>
        <row r="263">
          <cell r="A263">
            <v>881</v>
          </cell>
          <cell r="B263">
            <v>2165</v>
          </cell>
          <cell r="C263" t="str">
            <v>Benhall Infant School</v>
          </cell>
          <cell r="F263">
            <v>0</v>
          </cell>
          <cell r="G263">
            <v>170</v>
          </cell>
          <cell r="H263">
            <v>170</v>
          </cell>
          <cell r="I263">
            <v>1</v>
          </cell>
          <cell r="J263">
            <v>18500</v>
          </cell>
          <cell r="K263">
            <v>10647</v>
          </cell>
          <cell r="L263">
            <v>189</v>
          </cell>
          <cell r="M263">
            <v>29336</v>
          </cell>
          <cell r="P263">
            <v>0</v>
          </cell>
          <cell r="Q263">
            <v>29336</v>
          </cell>
        </row>
        <row r="264">
          <cell r="A264">
            <v>882</v>
          </cell>
          <cell r="B264">
            <v>5215</v>
          </cell>
          <cell r="C264" t="str">
            <v>Christ Church Church of England Primary School (Cheltenham)</v>
          </cell>
          <cell r="D264">
            <v>1</v>
          </cell>
          <cell r="E264">
            <v>1</v>
          </cell>
          <cell r="F264">
            <v>0</v>
          </cell>
          <cell r="G264">
            <v>214</v>
          </cell>
          <cell r="H264">
            <v>214</v>
          </cell>
          <cell r="I264">
            <v>10</v>
          </cell>
          <cell r="J264">
            <v>18500</v>
          </cell>
          <cell r="K264">
            <v>12852</v>
          </cell>
          <cell r="L264">
            <v>1890</v>
          </cell>
          <cell r="M264">
            <v>0</v>
          </cell>
          <cell r="P264">
            <v>0</v>
          </cell>
          <cell r="Q264">
            <v>0</v>
          </cell>
        </row>
        <row r="265">
          <cell r="A265">
            <v>884</v>
          </cell>
          <cell r="B265">
            <v>2147</v>
          </cell>
          <cell r="C265" t="str">
            <v>Dunalley Primary School</v>
          </cell>
          <cell r="E265">
            <v>1</v>
          </cell>
          <cell r="F265">
            <v>0</v>
          </cell>
          <cell r="G265">
            <v>184</v>
          </cell>
          <cell r="H265">
            <v>184</v>
          </cell>
          <cell r="I265">
            <v>1</v>
          </cell>
          <cell r="J265">
            <v>18500</v>
          </cell>
          <cell r="K265">
            <v>11529</v>
          </cell>
          <cell r="L265">
            <v>189</v>
          </cell>
          <cell r="M265">
            <v>30218</v>
          </cell>
          <cell r="P265">
            <v>0</v>
          </cell>
          <cell r="Q265">
            <v>30218</v>
          </cell>
        </row>
        <row r="266">
          <cell r="A266">
            <v>886</v>
          </cell>
          <cell r="B266">
            <v>2177</v>
          </cell>
          <cell r="C266" t="str">
            <v>Gardners Lane Primary School</v>
          </cell>
          <cell r="F266">
            <v>0</v>
          </cell>
          <cell r="G266">
            <v>214</v>
          </cell>
          <cell r="H266">
            <v>214</v>
          </cell>
          <cell r="I266">
            <v>3</v>
          </cell>
          <cell r="J266">
            <v>18500</v>
          </cell>
          <cell r="K266">
            <v>13293</v>
          </cell>
          <cell r="L266">
            <v>567</v>
          </cell>
          <cell r="M266">
            <v>32360</v>
          </cell>
          <cell r="P266">
            <v>0</v>
          </cell>
          <cell r="Q266">
            <v>32360</v>
          </cell>
        </row>
        <row r="267">
          <cell r="A267">
            <v>887</v>
          </cell>
          <cell r="B267">
            <v>2150</v>
          </cell>
          <cell r="C267" t="str">
            <v>Gloucester Road Primary School</v>
          </cell>
          <cell r="F267">
            <v>0</v>
          </cell>
          <cell r="G267">
            <v>147</v>
          </cell>
          <cell r="H267">
            <v>147</v>
          </cell>
          <cell r="I267">
            <v>2</v>
          </cell>
          <cell r="J267">
            <v>18500</v>
          </cell>
          <cell r="K267">
            <v>9135</v>
          </cell>
          <cell r="L267">
            <v>378</v>
          </cell>
          <cell r="M267">
            <v>28013</v>
          </cell>
          <cell r="P267">
            <v>0</v>
          </cell>
          <cell r="Q267">
            <v>28013</v>
          </cell>
        </row>
        <row r="268">
          <cell r="A268">
            <v>888</v>
          </cell>
          <cell r="B268">
            <v>2178</v>
          </cell>
          <cell r="C268" t="str">
            <v>Hesters Way Primary School and Family Centre</v>
          </cell>
          <cell r="F268">
            <v>0</v>
          </cell>
          <cell r="G268">
            <v>177</v>
          </cell>
          <cell r="H268">
            <v>177</v>
          </cell>
          <cell r="I268">
            <v>3</v>
          </cell>
          <cell r="J268">
            <v>18500</v>
          </cell>
          <cell r="K268">
            <v>10962</v>
          </cell>
          <cell r="L268">
            <v>567</v>
          </cell>
          <cell r="M268">
            <v>30029</v>
          </cell>
          <cell r="P268">
            <v>0</v>
          </cell>
          <cell r="Q268">
            <v>30029</v>
          </cell>
        </row>
        <row r="269">
          <cell r="A269">
            <v>890</v>
          </cell>
          <cell r="B269">
            <v>3093</v>
          </cell>
          <cell r="C269" t="str">
            <v>Holy Trinity Church of England Primary School</v>
          </cell>
          <cell r="F269">
            <v>0</v>
          </cell>
          <cell r="G269">
            <v>172</v>
          </cell>
          <cell r="H269">
            <v>172</v>
          </cell>
          <cell r="I269">
            <v>0</v>
          </cell>
          <cell r="J269">
            <v>18500</v>
          </cell>
          <cell r="K269">
            <v>10836</v>
          </cell>
          <cell r="L269">
            <v>0</v>
          </cell>
          <cell r="M269">
            <v>29336</v>
          </cell>
          <cell r="P269">
            <v>0</v>
          </cell>
          <cell r="Q269">
            <v>29336</v>
          </cell>
        </row>
        <row r="270">
          <cell r="A270">
            <v>891</v>
          </cell>
          <cell r="B270">
            <v>2151</v>
          </cell>
          <cell r="C270" t="str">
            <v>Greatfield Park Primary School</v>
          </cell>
          <cell r="F270">
            <v>0</v>
          </cell>
          <cell r="G270">
            <v>201</v>
          </cell>
          <cell r="H270">
            <v>201</v>
          </cell>
          <cell r="I270">
            <v>3</v>
          </cell>
          <cell r="J270">
            <v>18500</v>
          </cell>
          <cell r="K270">
            <v>12474</v>
          </cell>
          <cell r="L270">
            <v>567</v>
          </cell>
          <cell r="M270">
            <v>31541</v>
          </cell>
          <cell r="P270">
            <v>0</v>
          </cell>
          <cell r="Q270">
            <v>31541</v>
          </cell>
        </row>
        <row r="271">
          <cell r="A271">
            <v>892</v>
          </cell>
          <cell r="B271">
            <v>2160</v>
          </cell>
          <cell r="C271" t="str">
            <v>Lakeside Primary School</v>
          </cell>
          <cell r="F271">
            <v>0</v>
          </cell>
          <cell r="G271">
            <v>408</v>
          </cell>
          <cell r="H271">
            <v>408</v>
          </cell>
          <cell r="I271">
            <v>4</v>
          </cell>
          <cell r="J271">
            <v>18500</v>
          </cell>
          <cell r="K271">
            <v>25452</v>
          </cell>
          <cell r="L271">
            <v>756</v>
          </cell>
          <cell r="M271">
            <v>44708</v>
          </cell>
          <cell r="O271">
            <v>44708</v>
          </cell>
          <cell r="P271">
            <v>44708</v>
          </cell>
          <cell r="Q271">
            <v>0</v>
          </cell>
        </row>
        <row r="272">
          <cell r="A272">
            <v>893</v>
          </cell>
          <cell r="B272">
            <v>3094</v>
          </cell>
          <cell r="C272" t="str">
            <v>Leckhampton Church of England Primary School</v>
          </cell>
          <cell r="E272">
            <v>1</v>
          </cell>
          <cell r="F272">
            <v>0</v>
          </cell>
          <cell r="G272">
            <v>417</v>
          </cell>
          <cell r="H272">
            <v>417</v>
          </cell>
          <cell r="I272">
            <v>2</v>
          </cell>
          <cell r="J272">
            <v>18500</v>
          </cell>
          <cell r="K272">
            <v>26145</v>
          </cell>
          <cell r="L272">
            <v>378</v>
          </cell>
          <cell r="M272">
            <v>45023</v>
          </cell>
          <cell r="N272">
            <v>39862</v>
          </cell>
          <cell r="P272">
            <v>39862</v>
          </cell>
          <cell r="Q272">
            <v>5161</v>
          </cell>
        </row>
        <row r="273">
          <cell r="A273">
            <v>894</v>
          </cell>
          <cell r="B273">
            <v>2152</v>
          </cell>
          <cell r="C273" t="str">
            <v>Lynworth Primary School</v>
          </cell>
          <cell r="F273">
            <v>0</v>
          </cell>
          <cell r="G273">
            <v>156</v>
          </cell>
          <cell r="H273">
            <v>156</v>
          </cell>
          <cell r="I273">
            <v>3</v>
          </cell>
          <cell r="J273">
            <v>18500</v>
          </cell>
          <cell r="K273">
            <v>9639</v>
          </cell>
          <cell r="L273">
            <v>567</v>
          </cell>
          <cell r="M273">
            <v>28706</v>
          </cell>
          <cell r="P273">
            <v>0</v>
          </cell>
          <cell r="Q273">
            <v>28706</v>
          </cell>
        </row>
        <row r="274">
          <cell r="A274">
            <v>897</v>
          </cell>
          <cell r="B274">
            <v>2182</v>
          </cell>
          <cell r="C274" t="str">
            <v>Monkscroft Community Primary School</v>
          </cell>
          <cell r="F274">
            <v>0</v>
          </cell>
          <cell r="G274">
            <v>114</v>
          </cell>
          <cell r="H274">
            <v>114</v>
          </cell>
          <cell r="I274">
            <v>3</v>
          </cell>
          <cell r="J274">
            <v>18500</v>
          </cell>
          <cell r="K274">
            <v>6993</v>
          </cell>
          <cell r="L274">
            <v>567</v>
          </cell>
          <cell r="M274">
            <v>26060</v>
          </cell>
          <cell r="P274">
            <v>0</v>
          </cell>
          <cell r="Q274">
            <v>26060</v>
          </cell>
        </row>
        <row r="275">
          <cell r="A275">
            <v>898</v>
          </cell>
          <cell r="B275">
            <v>2155</v>
          </cell>
          <cell r="C275" t="str">
            <v>Naunton Park Primary School</v>
          </cell>
          <cell r="F275">
            <v>0</v>
          </cell>
          <cell r="G275">
            <v>361</v>
          </cell>
          <cell r="H275">
            <v>361</v>
          </cell>
          <cell r="I275">
            <v>3</v>
          </cell>
          <cell r="J275">
            <v>18500</v>
          </cell>
          <cell r="K275">
            <v>22554</v>
          </cell>
          <cell r="L275">
            <v>567</v>
          </cell>
          <cell r="M275">
            <v>41621</v>
          </cell>
          <cell r="P275">
            <v>0</v>
          </cell>
          <cell r="Q275">
            <v>41621</v>
          </cell>
        </row>
        <row r="276">
          <cell r="A276">
            <v>902</v>
          </cell>
          <cell r="B276">
            <v>2158</v>
          </cell>
          <cell r="C276" t="str">
            <v>Rowanfield Infant School</v>
          </cell>
          <cell r="F276">
            <v>0</v>
          </cell>
          <cell r="G276">
            <v>200</v>
          </cell>
          <cell r="H276">
            <v>200</v>
          </cell>
          <cell r="I276">
            <v>2</v>
          </cell>
          <cell r="J276">
            <v>18500</v>
          </cell>
          <cell r="K276">
            <v>12474</v>
          </cell>
          <cell r="L276">
            <v>378</v>
          </cell>
          <cell r="M276">
            <v>31352</v>
          </cell>
          <cell r="P276">
            <v>0</v>
          </cell>
          <cell r="Q276">
            <v>31352</v>
          </cell>
        </row>
        <row r="277">
          <cell r="A277">
            <v>903</v>
          </cell>
          <cell r="B277">
            <v>2157</v>
          </cell>
          <cell r="C277" t="str">
            <v>Rowanfield Junior School</v>
          </cell>
          <cell r="F277">
            <v>0</v>
          </cell>
          <cell r="G277">
            <v>261</v>
          </cell>
          <cell r="H277">
            <v>261</v>
          </cell>
          <cell r="I277">
            <v>5</v>
          </cell>
          <cell r="J277">
            <v>18500</v>
          </cell>
          <cell r="K277">
            <v>16128</v>
          </cell>
          <cell r="L277">
            <v>945</v>
          </cell>
          <cell r="M277">
            <v>35573</v>
          </cell>
          <cell r="P277">
            <v>0</v>
          </cell>
          <cell r="Q277">
            <v>35573</v>
          </cell>
        </row>
        <row r="278">
          <cell r="A278">
            <v>904</v>
          </cell>
          <cell r="B278">
            <v>5201</v>
          </cell>
          <cell r="C278" t="str">
            <v>The Catholic School of Saint Gregory the Great</v>
          </cell>
          <cell r="D278">
            <v>1</v>
          </cell>
          <cell r="E278">
            <v>1</v>
          </cell>
          <cell r="F278">
            <v>0</v>
          </cell>
          <cell r="G278">
            <v>368</v>
          </cell>
          <cell r="H278">
            <v>368</v>
          </cell>
          <cell r="I278">
            <v>1</v>
          </cell>
          <cell r="J278">
            <v>18500</v>
          </cell>
          <cell r="K278">
            <v>23121</v>
          </cell>
          <cell r="L278">
            <v>189</v>
          </cell>
          <cell r="M278">
            <v>0</v>
          </cell>
          <cell r="P278">
            <v>0</v>
          </cell>
          <cell r="Q278">
            <v>0</v>
          </cell>
        </row>
        <row r="279">
          <cell r="A279">
            <v>905</v>
          </cell>
          <cell r="B279">
            <v>3096</v>
          </cell>
          <cell r="C279" t="str">
            <v>St. James' Church of England Primary School (Cheltenham)</v>
          </cell>
          <cell r="E279">
            <v>1</v>
          </cell>
          <cell r="F279">
            <v>0</v>
          </cell>
          <cell r="G279">
            <v>301</v>
          </cell>
          <cell r="H279">
            <v>301</v>
          </cell>
          <cell r="I279">
            <v>0</v>
          </cell>
          <cell r="J279">
            <v>18500</v>
          </cell>
          <cell r="K279">
            <v>18963</v>
          </cell>
          <cell r="L279">
            <v>0</v>
          </cell>
          <cell r="M279">
            <v>37463</v>
          </cell>
          <cell r="P279">
            <v>0</v>
          </cell>
          <cell r="Q279">
            <v>37463</v>
          </cell>
        </row>
        <row r="280">
          <cell r="A280">
            <v>906</v>
          </cell>
          <cell r="B280">
            <v>3097</v>
          </cell>
          <cell r="C280" t="str">
            <v>St. John's Church of England Primary School (Cheltenham)</v>
          </cell>
          <cell r="F280">
            <v>0</v>
          </cell>
          <cell r="G280">
            <v>162</v>
          </cell>
          <cell r="H280">
            <v>162</v>
          </cell>
          <cell r="I280">
            <v>1</v>
          </cell>
          <cell r="J280">
            <v>18500</v>
          </cell>
          <cell r="K280">
            <v>10143</v>
          </cell>
          <cell r="L280">
            <v>189</v>
          </cell>
          <cell r="M280">
            <v>28832</v>
          </cell>
          <cell r="O280">
            <v>10000</v>
          </cell>
          <cell r="P280">
            <v>10000</v>
          </cell>
          <cell r="Q280">
            <v>18832</v>
          </cell>
        </row>
        <row r="281">
          <cell r="A281">
            <v>907</v>
          </cell>
          <cell r="B281">
            <v>3363</v>
          </cell>
          <cell r="C281" t="str">
            <v>St. Mark's Church of England Junior School</v>
          </cell>
          <cell r="D281">
            <v>1</v>
          </cell>
          <cell r="E281">
            <v>1</v>
          </cell>
          <cell r="F281">
            <v>0</v>
          </cell>
          <cell r="G281">
            <v>229</v>
          </cell>
          <cell r="H281">
            <v>229</v>
          </cell>
          <cell r="I281">
            <v>2</v>
          </cell>
          <cell r="J281">
            <v>18500</v>
          </cell>
          <cell r="K281">
            <v>14301</v>
          </cell>
          <cell r="L281">
            <v>378</v>
          </cell>
          <cell r="M281">
            <v>0</v>
          </cell>
          <cell r="P281">
            <v>0</v>
          </cell>
          <cell r="Q281">
            <v>0</v>
          </cell>
        </row>
        <row r="282">
          <cell r="A282">
            <v>909</v>
          </cell>
          <cell r="B282">
            <v>2159</v>
          </cell>
          <cell r="C282" t="str">
            <v>Whaddon Primary School</v>
          </cell>
          <cell r="F282">
            <v>0</v>
          </cell>
          <cell r="G282">
            <v>152</v>
          </cell>
          <cell r="H282">
            <v>152</v>
          </cell>
          <cell r="I282">
            <v>1</v>
          </cell>
          <cell r="J282">
            <v>18500</v>
          </cell>
          <cell r="K282">
            <v>9513</v>
          </cell>
          <cell r="L282">
            <v>189</v>
          </cell>
          <cell r="M282">
            <v>28202</v>
          </cell>
          <cell r="P282">
            <v>0</v>
          </cell>
          <cell r="Q282">
            <v>28202</v>
          </cell>
        </row>
        <row r="283">
          <cell r="A283">
            <v>912</v>
          </cell>
          <cell r="B283">
            <v>3359</v>
          </cell>
          <cell r="C283" t="str">
            <v>St. Thomas More Catholic Primary School</v>
          </cell>
          <cell r="D283">
            <v>1</v>
          </cell>
          <cell r="F283">
            <v>0</v>
          </cell>
          <cell r="G283">
            <v>142</v>
          </cell>
          <cell r="H283">
            <v>142</v>
          </cell>
          <cell r="I283">
            <v>1</v>
          </cell>
          <cell r="J283">
            <v>18500</v>
          </cell>
          <cell r="K283">
            <v>8883</v>
          </cell>
          <cell r="L283">
            <v>189</v>
          </cell>
          <cell r="M283">
            <v>0</v>
          </cell>
          <cell r="P283">
            <v>0</v>
          </cell>
          <cell r="Q283">
            <v>0</v>
          </cell>
        </row>
        <row r="284">
          <cell r="A284">
            <v>920</v>
          </cell>
          <cell r="B284">
            <v>3365</v>
          </cell>
          <cell r="C284" t="str">
            <v>Barnwood Church of England Primary School</v>
          </cell>
          <cell r="D284">
            <v>1</v>
          </cell>
          <cell r="E284">
            <v>1</v>
          </cell>
          <cell r="F284">
            <v>0</v>
          </cell>
          <cell r="G284">
            <v>215</v>
          </cell>
          <cell r="H284">
            <v>215</v>
          </cell>
          <cell r="I284">
            <v>6</v>
          </cell>
          <cell r="J284">
            <v>18500</v>
          </cell>
          <cell r="K284">
            <v>13167</v>
          </cell>
          <cell r="L284">
            <v>1134</v>
          </cell>
          <cell r="M284">
            <v>0</v>
          </cell>
          <cell r="P284">
            <v>0</v>
          </cell>
          <cell r="Q284">
            <v>0</v>
          </cell>
        </row>
        <row r="285">
          <cell r="A285">
            <v>921</v>
          </cell>
          <cell r="B285">
            <v>2008</v>
          </cell>
          <cell r="C285" t="str">
            <v>Calton Infant School</v>
          </cell>
          <cell r="F285">
            <v>0</v>
          </cell>
          <cell r="G285">
            <v>168</v>
          </cell>
          <cell r="H285">
            <v>168</v>
          </cell>
          <cell r="I285">
            <v>0</v>
          </cell>
          <cell r="J285">
            <v>18500</v>
          </cell>
          <cell r="K285">
            <v>10584</v>
          </cell>
          <cell r="L285">
            <v>0</v>
          </cell>
          <cell r="M285">
            <v>29084</v>
          </cell>
          <cell r="P285">
            <v>0</v>
          </cell>
          <cell r="Q285">
            <v>29084</v>
          </cell>
        </row>
        <row r="286">
          <cell r="A286">
            <v>922</v>
          </cell>
          <cell r="B286">
            <v>2007</v>
          </cell>
          <cell r="C286" t="str">
            <v>Calton Junior School</v>
          </cell>
          <cell r="F286">
            <v>0</v>
          </cell>
          <cell r="G286">
            <v>241</v>
          </cell>
          <cell r="H286">
            <v>241</v>
          </cell>
          <cell r="I286">
            <v>8</v>
          </cell>
          <cell r="J286">
            <v>18500</v>
          </cell>
          <cell r="K286">
            <v>14679</v>
          </cell>
          <cell r="L286">
            <v>1512</v>
          </cell>
          <cell r="M286">
            <v>34691</v>
          </cell>
          <cell r="O286">
            <v>34691</v>
          </cell>
          <cell r="P286">
            <v>34691</v>
          </cell>
          <cell r="Q286">
            <v>0</v>
          </cell>
        </row>
        <row r="287">
          <cell r="A287">
            <v>924</v>
          </cell>
          <cell r="B287">
            <v>2175</v>
          </cell>
          <cell r="C287" t="str">
            <v>Coney Hill Community Primary School</v>
          </cell>
          <cell r="F287">
            <v>0</v>
          </cell>
          <cell r="G287">
            <v>213</v>
          </cell>
          <cell r="H287">
            <v>213</v>
          </cell>
          <cell r="I287">
            <v>5</v>
          </cell>
          <cell r="J287">
            <v>18500</v>
          </cell>
          <cell r="K287">
            <v>13104</v>
          </cell>
          <cell r="L287">
            <v>945</v>
          </cell>
          <cell r="M287">
            <v>32549</v>
          </cell>
          <cell r="P287">
            <v>0</v>
          </cell>
          <cell r="Q287">
            <v>32549</v>
          </cell>
        </row>
        <row r="288">
          <cell r="A288">
            <v>925</v>
          </cell>
          <cell r="B288">
            <v>2034</v>
          </cell>
          <cell r="C288" t="str">
            <v>Dinglewell Infant School</v>
          </cell>
          <cell r="F288">
            <v>0</v>
          </cell>
          <cell r="G288">
            <v>268</v>
          </cell>
          <cell r="H288">
            <v>268</v>
          </cell>
          <cell r="I288">
            <v>0</v>
          </cell>
          <cell r="J288">
            <v>18500</v>
          </cell>
          <cell r="K288">
            <v>16884</v>
          </cell>
          <cell r="L288">
            <v>0</v>
          </cell>
          <cell r="M288">
            <v>35384</v>
          </cell>
          <cell r="P288">
            <v>0</v>
          </cell>
          <cell r="Q288">
            <v>35384</v>
          </cell>
        </row>
        <row r="289">
          <cell r="A289">
            <v>926</v>
          </cell>
          <cell r="B289">
            <v>2030</v>
          </cell>
          <cell r="C289" t="str">
            <v>Dinglewell Junior School</v>
          </cell>
          <cell r="F289">
            <v>0</v>
          </cell>
          <cell r="G289">
            <v>353</v>
          </cell>
          <cell r="H289">
            <v>353</v>
          </cell>
          <cell r="I289">
            <v>2</v>
          </cell>
          <cell r="J289">
            <v>18500</v>
          </cell>
          <cell r="K289">
            <v>22113</v>
          </cell>
          <cell r="L289">
            <v>378</v>
          </cell>
          <cell r="M289">
            <v>40991</v>
          </cell>
          <cell r="P289">
            <v>0</v>
          </cell>
          <cell r="Q289">
            <v>40991</v>
          </cell>
        </row>
        <row r="290">
          <cell r="A290">
            <v>927</v>
          </cell>
          <cell r="B290">
            <v>2014</v>
          </cell>
          <cell r="C290" t="str">
            <v>Elmbridge Infant School</v>
          </cell>
          <cell r="F290">
            <v>1</v>
          </cell>
          <cell r="G290">
            <v>213</v>
          </cell>
          <cell r="H290">
            <v>213.5</v>
          </cell>
          <cell r="I290">
            <v>0</v>
          </cell>
          <cell r="J290">
            <v>18500</v>
          </cell>
          <cell r="K290">
            <v>13451</v>
          </cell>
          <cell r="L290">
            <v>0</v>
          </cell>
          <cell r="M290">
            <v>31951</v>
          </cell>
          <cell r="P290">
            <v>0</v>
          </cell>
          <cell r="Q290">
            <v>31951</v>
          </cell>
        </row>
        <row r="291">
          <cell r="A291">
            <v>928</v>
          </cell>
          <cell r="B291">
            <v>2013</v>
          </cell>
          <cell r="C291" t="str">
            <v>Elmbridge Junior School</v>
          </cell>
          <cell r="F291">
            <v>0</v>
          </cell>
          <cell r="G291">
            <v>344</v>
          </cell>
          <cell r="H291">
            <v>344</v>
          </cell>
          <cell r="I291">
            <v>5</v>
          </cell>
          <cell r="J291">
            <v>18500</v>
          </cell>
          <cell r="K291">
            <v>21357</v>
          </cell>
          <cell r="L291">
            <v>945</v>
          </cell>
          <cell r="M291">
            <v>40802</v>
          </cell>
          <cell r="P291">
            <v>0</v>
          </cell>
          <cell r="Q291">
            <v>40802</v>
          </cell>
        </row>
        <row r="292">
          <cell r="A292">
            <v>929</v>
          </cell>
          <cell r="B292">
            <v>2200</v>
          </cell>
          <cell r="C292" t="str">
            <v>Finlay Community School</v>
          </cell>
          <cell r="F292">
            <v>0</v>
          </cell>
          <cell r="G292">
            <v>189</v>
          </cell>
          <cell r="H292">
            <v>189</v>
          </cell>
          <cell r="I292">
            <v>6</v>
          </cell>
          <cell r="J292">
            <v>18500</v>
          </cell>
          <cell r="K292">
            <v>11529</v>
          </cell>
          <cell r="L292">
            <v>1134</v>
          </cell>
          <cell r="M292">
            <v>31163</v>
          </cell>
          <cell r="P292">
            <v>0</v>
          </cell>
          <cell r="Q292">
            <v>31163</v>
          </cell>
        </row>
        <row r="293">
          <cell r="A293">
            <v>933</v>
          </cell>
          <cell r="B293">
            <v>2025</v>
          </cell>
          <cell r="C293" t="str">
            <v>Harewood Infant School</v>
          </cell>
          <cell r="F293">
            <v>0</v>
          </cell>
          <cell r="G293">
            <v>197</v>
          </cell>
          <cell r="H293">
            <v>197</v>
          </cell>
          <cell r="I293">
            <v>0</v>
          </cell>
          <cell r="J293">
            <v>18500</v>
          </cell>
          <cell r="K293">
            <v>12411</v>
          </cell>
          <cell r="L293">
            <v>0</v>
          </cell>
          <cell r="M293">
            <v>30911</v>
          </cell>
          <cell r="P293">
            <v>0</v>
          </cell>
          <cell r="Q293">
            <v>30911</v>
          </cell>
        </row>
        <row r="294">
          <cell r="A294">
            <v>934</v>
          </cell>
          <cell r="B294">
            <v>2026</v>
          </cell>
          <cell r="C294" t="str">
            <v>Harewood Junior School</v>
          </cell>
          <cell r="E294">
            <v>1</v>
          </cell>
          <cell r="F294">
            <v>0</v>
          </cell>
          <cell r="G294">
            <v>319</v>
          </cell>
          <cell r="H294">
            <v>319</v>
          </cell>
          <cell r="I294">
            <v>3</v>
          </cell>
          <cell r="J294">
            <v>18500</v>
          </cell>
          <cell r="K294">
            <v>19908</v>
          </cell>
          <cell r="L294">
            <v>567</v>
          </cell>
          <cell r="M294">
            <v>38975</v>
          </cell>
          <cell r="P294">
            <v>0</v>
          </cell>
          <cell r="Q294">
            <v>38975</v>
          </cell>
        </row>
        <row r="295">
          <cell r="A295">
            <v>935</v>
          </cell>
          <cell r="B295">
            <v>2005</v>
          </cell>
          <cell r="C295" t="str">
            <v>Hatherley Infant School</v>
          </cell>
          <cell r="F295">
            <v>0</v>
          </cell>
          <cell r="G295">
            <v>168</v>
          </cell>
          <cell r="H295">
            <v>168</v>
          </cell>
          <cell r="I295">
            <v>2</v>
          </cell>
          <cell r="J295">
            <v>18500</v>
          </cell>
          <cell r="K295">
            <v>10458</v>
          </cell>
          <cell r="L295">
            <v>378</v>
          </cell>
          <cell r="M295">
            <v>29336</v>
          </cell>
          <cell r="P295">
            <v>0</v>
          </cell>
          <cell r="Q295">
            <v>29336</v>
          </cell>
        </row>
        <row r="296">
          <cell r="A296">
            <v>936</v>
          </cell>
          <cell r="B296">
            <v>3011</v>
          </cell>
          <cell r="C296" t="str">
            <v>Hempsted Church of England Primary School</v>
          </cell>
          <cell r="F296">
            <v>0</v>
          </cell>
          <cell r="G296">
            <v>216</v>
          </cell>
          <cell r="H296">
            <v>216</v>
          </cell>
          <cell r="I296">
            <v>3</v>
          </cell>
          <cell r="J296">
            <v>18500</v>
          </cell>
          <cell r="K296">
            <v>13419</v>
          </cell>
          <cell r="L296">
            <v>567</v>
          </cell>
          <cell r="M296">
            <v>32486</v>
          </cell>
          <cell r="P296">
            <v>0</v>
          </cell>
          <cell r="Q296">
            <v>32486</v>
          </cell>
        </row>
        <row r="297">
          <cell r="A297">
            <v>937</v>
          </cell>
          <cell r="B297">
            <v>2028</v>
          </cell>
          <cell r="C297" t="str">
            <v>Hillview Primary School</v>
          </cell>
          <cell r="F297">
            <v>0</v>
          </cell>
          <cell r="G297">
            <v>177</v>
          </cell>
          <cell r="H297">
            <v>177</v>
          </cell>
          <cell r="I297">
            <v>3</v>
          </cell>
          <cell r="J297">
            <v>18500</v>
          </cell>
          <cell r="K297">
            <v>10962</v>
          </cell>
          <cell r="L297">
            <v>567</v>
          </cell>
          <cell r="M297">
            <v>30029</v>
          </cell>
          <cell r="P297">
            <v>0</v>
          </cell>
          <cell r="Q297">
            <v>30029</v>
          </cell>
        </row>
        <row r="298">
          <cell r="A298">
            <v>938</v>
          </cell>
          <cell r="B298">
            <v>3010</v>
          </cell>
          <cell r="C298" t="str">
            <v>Kingsholm Church of England Primary School</v>
          </cell>
          <cell r="E298">
            <v>1</v>
          </cell>
          <cell r="F298">
            <v>2</v>
          </cell>
          <cell r="G298">
            <v>315</v>
          </cell>
          <cell r="H298">
            <v>316</v>
          </cell>
          <cell r="I298">
            <v>8</v>
          </cell>
          <cell r="J298">
            <v>18500</v>
          </cell>
          <cell r="K298">
            <v>19404</v>
          </cell>
          <cell r="L298">
            <v>1512</v>
          </cell>
          <cell r="M298">
            <v>39416</v>
          </cell>
          <cell r="O298">
            <v>23825</v>
          </cell>
          <cell r="P298">
            <v>23825</v>
          </cell>
          <cell r="Q298">
            <v>15591</v>
          </cell>
        </row>
        <row r="299">
          <cell r="A299">
            <v>939</v>
          </cell>
          <cell r="B299">
            <v>3369</v>
          </cell>
          <cell r="C299" t="str">
            <v>Grange Primary School</v>
          </cell>
          <cell r="F299">
            <v>0</v>
          </cell>
          <cell r="G299">
            <v>340</v>
          </cell>
          <cell r="H299">
            <v>340</v>
          </cell>
          <cell r="I299">
            <v>6</v>
          </cell>
          <cell r="J299">
            <v>18500</v>
          </cell>
          <cell r="K299">
            <v>21042</v>
          </cell>
          <cell r="L299">
            <v>1134</v>
          </cell>
          <cell r="M299">
            <v>40676</v>
          </cell>
          <cell r="P299">
            <v>0</v>
          </cell>
          <cell r="Q299">
            <v>40676</v>
          </cell>
        </row>
        <row r="300">
          <cell r="A300">
            <v>940</v>
          </cell>
          <cell r="B300">
            <v>2004</v>
          </cell>
          <cell r="C300" t="str">
            <v>Linden Primary School</v>
          </cell>
          <cell r="F300">
            <v>0</v>
          </cell>
          <cell r="G300">
            <v>302</v>
          </cell>
          <cell r="H300">
            <v>302</v>
          </cell>
          <cell r="I300">
            <v>2</v>
          </cell>
          <cell r="J300">
            <v>18500</v>
          </cell>
          <cell r="K300">
            <v>18900</v>
          </cell>
          <cell r="L300">
            <v>378</v>
          </cell>
          <cell r="M300">
            <v>37778</v>
          </cell>
          <cell r="P300">
            <v>0</v>
          </cell>
          <cell r="Q300">
            <v>37778</v>
          </cell>
        </row>
        <row r="301">
          <cell r="A301">
            <v>941</v>
          </cell>
          <cell r="B301">
            <v>2033</v>
          </cell>
          <cell r="C301" t="str">
            <v>Longlevens Infant School</v>
          </cell>
          <cell r="F301">
            <v>0</v>
          </cell>
          <cell r="G301">
            <v>334</v>
          </cell>
          <cell r="H301">
            <v>334</v>
          </cell>
          <cell r="I301">
            <v>2</v>
          </cell>
          <cell r="J301">
            <v>18500</v>
          </cell>
          <cell r="K301">
            <v>20916</v>
          </cell>
          <cell r="L301">
            <v>378</v>
          </cell>
          <cell r="M301">
            <v>39794</v>
          </cell>
          <cell r="O301">
            <v>5000</v>
          </cell>
          <cell r="P301">
            <v>5000</v>
          </cell>
          <cell r="Q301">
            <v>34794</v>
          </cell>
        </row>
        <row r="302">
          <cell r="A302">
            <v>942</v>
          </cell>
          <cell r="B302">
            <v>2031</v>
          </cell>
          <cell r="C302" t="str">
            <v>Longlevens Junior School</v>
          </cell>
          <cell r="E302">
            <v>1</v>
          </cell>
          <cell r="F302">
            <v>0</v>
          </cell>
          <cell r="G302">
            <v>427</v>
          </cell>
          <cell r="H302">
            <v>427</v>
          </cell>
          <cell r="I302">
            <v>5</v>
          </cell>
          <cell r="J302">
            <v>18500</v>
          </cell>
          <cell r="K302">
            <v>26586</v>
          </cell>
          <cell r="L302">
            <v>945</v>
          </cell>
          <cell r="M302">
            <v>46031</v>
          </cell>
          <cell r="N302">
            <v>16221</v>
          </cell>
          <cell r="P302">
            <v>16221</v>
          </cell>
          <cell r="Q302">
            <v>29810</v>
          </cell>
        </row>
        <row r="303">
          <cell r="A303">
            <v>945</v>
          </cell>
          <cell r="B303">
            <v>2183</v>
          </cell>
          <cell r="C303" t="str">
            <v>The Moat Primary School</v>
          </cell>
          <cell r="F303">
            <v>0</v>
          </cell>
          <cell r="G303">
            <v>197</v>
          </cell>
          <cell r="H303">
            <v>197</v>
          </cell>
          <cell r="I303">
            <v>0</v>
          </cell>
          <cell r="J303">
            <v>18500</v>
          </cell>
          <cell r="K303">
            <v>12411</v>
          </cell>
          <cell r="L303">
            <v>0</v>
          </cell>
          <cell r="M303">
            <v>30911</v>
          </cell>
          <cell r="P303">
            <v>0</v>
          </cell>
          <cell r="Q303">
            <v>30911</v>
          </cell>
        </row>
        <row r="304">
          <cell r="A304">
            <v>946</v>
          </cell>
          <cell r="B304">
            <v>5200</v>
          </cell>
          <cell r="C304" t="str">
            <v>Robinswood Primary School</v>
          </cell>
          <cell r="E304">
            <v>1</v>
          </cell>
          <cell r="F304">
            <v>0</v>
          </cell>
          <cell r="G304">
            <v>383</v>
          </cell>
          <cell r="H304">
            <v>383</v>
          </cell>
          <cell r="I304">
            <v>3</v>
          </cell>
          <cell r="J304">
            <v>18500</v>
          </cell>
          <cell r="K304">
            <v>23940</v>
          </cell>
          <cell r="L304">
            <v>567</v>
          </cell>
          <cell r="M304">
            <v>43007</v>
          </cell>
          <cell r="P304">
            <v>0</v>
          </cell>
          <cell r="Q304">
            <v>43007</v>
          </cell>
        </row>
        <row r="305">
          <cell r="A305">
            <v>947</v>
          </cell>
          <cell r="B305">
            <v>3006</v>
          </cell>
          <cell r="C305" t="str">
            <v>St. James' Church of England Junior School (Gloucester)</v>
          </cell>
          <cell r="F305">
            <v>0</v>
          </cell>
          <cell r="G305">
            <v>145</v>
          </cell>
          <cell r="H305">
            <v>145</v>
          </cell>
          <cell r="I305">
            <v>1</v>
          </cell>
          <cell r="J305">
            <v>18500</v>
          </cell>
          <cell r="K305">
            <v>9072</v>
          </cell>
          <cell r="L305">
            <v>189</v>
          </cell>
          <cell r="M305">
            <v>27761</v>
          </cell>
          <cell r="P305">
            <v>0</v>
          </cell>
          <cell r="Q305">
            <v>27761</v>
          </cell>
        </row>
        <row r="306">
          <cell r="A306">
            <v>948</v>
          </cell>
          <cell r="B306">
            <v>3004</v>
          </cell>
          <cell r="C306" t="str">
            <v>St. Paul's Church of England Primary School</v>
          </cell>
          <cell r="F306">
            <v>0</v>
          </cell>
          <cell r="G306">
            <v>190</v>
          </cell>
          <cell r="H306">
            <v>190</v>
          </cell>
          <cell r="I306">
            <v>3</v>
          </cell>
          <cell r="J306">
            <v>18500</v>
          </cell>
          <cell r="K306">
            <v>11781</v>
          </cell>
          <cell r="L306">
            <v>567</v>
          </cell>
          <cell r="M306">
            <v>30848</v>
          </cell>
          <cell r="P306">
            <v>0</v>
          </cell>
          <cell r="Q306">
            <v>30848</v>
          </cell>
        </row>
        <row r="307">
          <cell r="A307">
            <v>951</v>
          </cell>
          <cell r="B307">
            <v>2032</v>
          </cell>
          <cell r="C307" t="str">
            <v>Tredworth Infant School</v>
          </cell>
          <cell r="F307">
            <v>0</v>
          </cell>
          <cell r="G307">
            <v>160</v>
          </cell>
          <cell r="H307">
            <v>160</v>
          </cell>
          <cell r="I307">
            <v>2</v>
          </cell>
          <cell r="J307">
            <v>18500</v>
          </cell>
          <cell r="K307">
            <v>9954</v>
          </cell>
          <cell r="L307">
            <v>378</v>
          </cell>
          <cell r="M307">
            <v>28832</v>
          </cell>
          <cell r="P307">
            <v>0</v>
          </cell>
          <cell r="Q307">
            <v>28832</v>
          </cell>
        </row>
        <row r="308">
          <cell r="A308">
            <v>952</v>
          </cell>
          <cell r="B308">
            <v>2002</v>
          </cell>
          <cell r="C308" t="str">
            <v>Tredworth Junior School</v>
          </cell>
          <cell r="F308">
            <v>0</v>
          </cell>
          <cell r="G308">
            <v>275</v>
          </cell>
          <cell r="H308">
            <v>275</v>
          </cell>
          <cell r="I308">
            <v>2</v>
          </cell>
          <cell r="J308">
            <v>18500</v>
          </cell>
          <cell r="K308">
            <v>17199</v>
          </cell>
          <cell r="L308">
            <v>378</v>
          </cell>
          <cell r="M308">
            <v>36077</v>
          </cell>
          <cell r="P308">
            <v>0</v>
          </cell>
          <cell r="Q308">
            <v>36077</v>
          </cell>
        </row>
        <row r="309">
          <cell r="A309">
            <v>954</v>
          </cell>
          <cell r="B309">
            <v>2173</v>
          </cell>
          <cell r="C309" t="str">
            <v>Tuffley Primary School</v>
          </cell>
          <cell r="F309">
            <v>0</v>
          </cell>
          <cell r="G309">
            <v>133</v>
          </cell>
          <cell r="H309">
            <v>133</v>
          </cell>
          <cell r="I309">
            <v>14</v>
          </cell>
          <cell r="J309">
            <v>18500</v>
          </cell>
          <cell r="K309">
            <v>7497</v>
          </cell>
          <cell r="L309">
            <v>2646</v>
          </cell>
          <cell r="M309">
            <v>28643</v>
          </cell>
          <cell r="P309">
            <v>0</v>
          </cell>
          <cell r="Q309">
            <v>28643</v>
          </cell>
        </row>
        <row r="310">
          <cell r="A310">
            <v>955</v>
          </cell>
          <cell r="B310">
            <v>3370</v>
          </cell>
          <cell r="C310" t="str">
            <v>St. Peter's Catholic Primary School</v>
          </cell>
          <cell r="D310">
            <v>1</v>
          </cell>
          <cell r="E310">
            <v>1</v>
          </cell>
          <cell r="F310">
            <v>0</v>
          </cell>
          <cell r="G310">
            <v>515</v>
          </cell>
          <cell r="H310">
            <v>515</v>
          </cell>
          <cell r="I310">
            <v>4</v>
          </cell>
          <cell r="J310">
            <v>18500</v>
          </cell>
          <cell r="K310">
            <v>32193</v>
          </cell>
          <cell r="L310">
            <v>756</v>
          </cell>
          <cell r="M310">
            <v>0</v>
          </cell>
          <cell r="P310">
            <v>0</v>
          </cell>
          <cell r="Q310">
            <v>0</v>
          </cell>
        </row>
        <row r="311">
          <cell r="A311">
            <v>956</v>
          </cell>
          <cell r="B311">
            <v>2000</v>
          </cell>
          <cell r="C311" t="str">
            <v>Widden Primary School and Family Centre</v>
          </cell>
          <cell r="F311">
            <v>0</v>
          </cell>
          <cell r="G311">
            <v>350</v>
          </cell>
          <cell r="H311">
            <v>350</v>
          </cell>
          <cell r="I311">
            <v>5</v>
          </cell>
          <cell r="J311">
            <v>18500</v>
          </cell>
          <cell r="K311">
            <v>21735</v>
          </cell>
          <cell r="L311">
            <v>945</v>
          </cell>
          <cell r="M311">
            <v>41180</v>
          </cell>
          <cell r="P311">
            <v>0</v>
          </cell>
          <cell r="Q311">
            <v>41180</v>
          </cell>
        </row>
        <row r="312">
          <cell r="A312">
            <v>957</v>
          </cell>
          <cell r="B312">
            <v>5219</v>
          </cell>
          <cell r="C312" t="str">
            <v>Heron Primary School</v>
          </cell>
          <cell r="E312">
            <v>1</v>
          </cell>
          <cell r="F312">
            <v>0</v>
          </cell>
          <cell r="G312">
            <v>418</v>
          </cell>
          <cell r="H312">
            <v>418</v>
          </cell>
          <cell r="I312">
            <v>2</v>
          </cell>
          <cell r="J312">
            <v>18500</v>
          </cell>
          <cell r="K312">
            <v>26208</v>
          </cell>
          <cell r="L312">
            <v>378</v>
          </cell>
          <cell r="M312">
            <v>45086</v>
          </cell>
          <cell r="P312">
            <v>0</v>
          </cell>
          <cell r="Q312">
            <v>45086</v>
          </cell>
        </row>
        <row r="313">
          <cell r="A313">
            <v>900</v>
          </cell>
          <cell r="C313" t="str">
            <v>Oakwood</v>
          </cell>
          <cell r="J313">
            <v>18500</v>
          </cell>
          <cell r="M313">
            <v>56908</v>
          </cell>
          <cell r="N313">
            <v>0</v>
          </cell>
          <cell r="O313">
            <v>0</v>
          </cell>
          <cell r="P313">
            <v>0</v>
          </cell>
          <cell r="Q313">
            <v>56908</v>
          </cell>
        </row>
        <row r="314">
          <cell r="A314" t="str">
            <v>a2001</v>
          </cell>
          <cell r="B314">
            <v>1103</v>
          </cell>
          <cell r="C314" t="str">
            <v>Reintegration Service</v>
          </cell>
          <cell r="F314">
            <v>0</v>
          </cell>
          <cell r="G314">
            <v>0</v>
          </cell>
          <cell r="H314">
            <v>324</v>
          </cell>
          <cell r="J314">
            <v>18500</v>
          </cell>
          <cell r="K314">
            <v>61236</v>
          </cell>
          <cell r="L314">
            <v>0</v>
          </cell>
          <cell r="M314">
            <v>79736</v>
          </cell>
          <cell r="P314">
            <v>0</v>
          </cell>
          <cell r="Q314">
            <v>79736</v>
          </cell>
        </row>
        <row r="315">
          <cell r="A315" t="str">
            <v>a306 / a308</v>
          </cell>
          <cell r="B315">
            <v>1104</v>
          </cell>
          <cell r="C315" t="str">
            <v>Hospital Tuition</v>
          </cell>
          <cell r="F315">
            <v>0</v>
          </cell>
          <cell r="G315">
            <v>0</v>
          </cell>
          <cell r="H315">
            <v>21</v>
          </cell>
          <cell r="J315">
            <v>18500</v>
          </cell>
          <cell r="K315">
            <v>3969</v>
          </cell>
          <cell r="L315">
            <v>0</v>
          </cell>
          <cell r="M315">
            <v>22469</v>
          </cell>
          <cell r="P315">
            <v>0</v>
          </cell>
          <cell r="Q315">
            <v>22469</v>
          </cell>
        </row>
        <row r="316">
          <cell r="A316" t="str">
            <v>a321</v>
          </cell>
          <cell r="B316">
            <v>1102</v>
          </cell>
          <cell r="C316" t="str">
            <v>Whitminster Centre</v>
          </cell>
          <cell r="F316">
            <v>0</v>
          </cell>
          <cell r="G316">
            <v>0</v>
          </cell>
          <cell r="H316">
            <v>23</v>
          </cell>
          <cell r="J316">
            <v>18500</v>
          </cell>
          <cell r="K316">
            <v>4347</v>
          </cell>
          <cell r="L316">
            <v>0</v>
          </cell>
          <cell r="M316">
            <v>22847</v>
          </cell>
          <cell r="P316">
            <v>0</v>
          </cell>
          <cell r="Q316">
            <v>22847</v>
          </cell>
        </row>
        <row r="317">
          <cell r="A317" t="str">
            <v>a323</v>
          </cell>
          <cell r="B317">
            <v>1100</v>
          </cell>
          <cell r="C317" t="str">
            <v>St Georges Centre</v>
          </cell>
          <cell r="F317">
            <v>0</v>
          </cell>
          <cell r="G317">
            <v>0</v>
          </cell>
          <cell r="H317">
            <v>25</v>
          </cell>
          <cell r="J317">
            <v>18500</v>
          </cell>
          <cell r="K317">
            <v>4725</v>
          </cell>
          <cell r="L317">
            <v>0</v>
          </cell>
          <cell r="M317">
            <v>23225</v>
          </cell>
          <cell r="P317">
            <v>0</v>
          </cell>
          <cell r="Q317">
            <v>23225</v>
          </cell>
        </row>
        <row r="318">
          <cell r="A318" t="str">
            <v>a324</v>
          </cell>
          <cell r="B318">
            <v>1101</v>
          </cell>
          <cell r="C318" t="str">
            <v>Hatherley Centre</v>
          </cell>
          <cell r="F318">
            <v>0</v>
          </cell>
          <cell r="G318">
            <v>0</v>
          </cell>
          <cell r="H318">
            <v>23</v>
          </cell>
          <cell r="J318">
            <v>18500</v>
          </cell>
          <cell r="K318">
            <v>4347</v>
          </cell>
          <cell r="L318">
            <v>0</v>
          </cell>
          <cell r="M318">
            <v>22847</v>
          </cell>
          <cell r="P318">
            <v>0</v>
          </cell>
          <cell r="Q318">
            <v>22847</v>
          </cell>
        </row>
      </sheetData>
      <sheetData sheetId="5" refreshError="1">
        <row r="10">
          <cell r="A10">
            <v>125</v>
          </cell>
          <cell r="B10">
            <v>7019</v>
          </cell>
          <cell r="C10" t="str">
            <v>Alderman Knight</v>
          </cell>
          <cell r="F10" t="str">
            <v/>
          </cell>
          <cell r="H10">
            <v>56</v>
          </cell>
          <cell r="I10">
            <v>56</v>
          </cell>
          <cell r="J10">
            <v>0</v>
          </cell>
          <cell r="K10">
            <v>18500</v>
          </cell>
          <cell r="L10">
            <v>10584</v>
          </cell>
          <cell r="M10">
            <v>0</v>
          </cell>
          <cell r="N10">
            <v>29084</v>
          </cell>
          <cell r="R10">
            <v>0</v>
          </cell>
          <cell r="S10">
            <v>29084</v>
          </cell>
        </row>
        <row r="11">
          <cell r="A11">
            <v>126</v>
          </cell>
          <cell r="B11">
            <v>7008</v>
          </cell>
          <cell r="C11" t="str">
            <v>Amberley  Ridge</v>
          </cell>
          <cell r="F11" t="str">
            <v/>
          </cell>
          <cell r="H11">
            <v>37</v>
          </cell>
          <cell r="I11">
            <v>37</v>
          </cell>
          <cell r="J11">
            <v>13</v>
          </cell>
          <cell r="K11">
            <v>18500</v>
          </cell>
          <cell r="L11">
            <v>4536</v>
          </cell>
          <cell r="M11">
            <v>2457</v>
          </cell>
          <cell r="N11">
            <v>25493</v>
          </cell>
          <cell r="R11">
            <v>0</v>
          </cell>
          <cell r="S11">
            <v>25493</v>
          </cell>
        </row>
        <row r="12">
          <cell r="A12">
            <v>127</v>
          </cell>
          <cell r="B12">
            <v>7015</v>
          </cell>
          <cell r="C12" t="str">
            <v>Bettridge</v>
          </cell>
          <cell r="F12">
            <v>1</v>
          </cell>
          <cell r="G12">
            <v>6</v>
          </cell>
          <cell r="H12">
            <v>95</v>
          </cell>
          <cell r="I12">
            <v>98</v>
          </cell>
          <cell r="J12">
            <v>0</v>
          </cell>
          <cell r="K12">
            <v>18500</v>
          </cell>
          <cell r="L12">
            <v>18522</v>
          </cell>
          <cell r="M12">
            <v>0</v>
          </cell>
          <cell r="N12">
            <v>18511</v>
          </cell>
          <cell r="R12">
            <v>0</v>
          </cell>
          <cell r="S12">
            <v>18511</v>
          </cell>
        </row>
        <row r="13">
          <cell r="A13">
            <v>130</v>
          </cell>
          <cell r="B13">
            <v>7011</v>
          </cell>
          <cell r="C13" t="str">
            <v>Cam House</v>
          </cell>
          <cell r="F13" t="str">
            <v/>
          </cell>
          <cell r="H13">
            <v>59</v>
          </cell>
          <cell r="I13">
            <v>59</v>
          </cell>
          <cell r="J13">
            <v>36</v>
          </cell>
          <cell r="K13">
            <v>18500</v>
          </cell>
          <cell r="L13">
            <v>4347</v>
          </cell>
          <cell r="M13">
            <v>6804</v>
          </cell>
          <cell r="N13">
            <v>29651</v>
          </cell>
          <cell r="R13">
            <v>0</v>
          </cell>
          <cell r="S13">
            <v>29651</v>
          </cell>
        </row>
        <row r="14">
          <cell r="A14">
            <v>132</v>
          </cell>
          <cell r="B14">
            <v>7005</v>
          </cell>
          <cell r="C14" t="str">
            <v>Coln House</v>
          </cell>
          <cell r="E14">
            <v>1</v>
          </cell>
          <cell r="F14" t="str">
            <v/>
          </cell>
          <cell r="H14">
            <v>47</v>
          </cell>
          <cell r="I14">
            <v>47</v>
          </cell>
          <cell r="J14">
            <v>25</v>
          </cell>
          <cell r="K14">
            <v>18500</v>
          </cell>
          <cell r="L14">
            <v>4158</v>
          </cell>
          <cell r="M14">
            <v>4725</v>
          </cell>
          <cell r="N14">
            <v>27383</v>
          </cell>
          <cell r="R14">
            <v>0</v>
          </cell>
          <cell r="S14">
            <v>27383</v>
          </cell>
        </row>
        <row r="15">
          <cell r="A15">
            <v>137</v>
          </cell>
          <cell r="B15">
            <v>7018</v>
          </cell>
          <cell r="C15" t="str">
            <v>Paternoster</v>
          </cell>
          <cell r="F15" t="str">
            <v/>
          </cell>
          <cell r="G15">
            <v>5</v>
          </cell>
          <cell r="H15">
            <v>35</v>
          </cell>
          <cell r="I15">
            <v>37.5</v>
          </cell>
          <cell r="J15">
            <v>0</v>
          </cell>
          <cell r="K15">
            <v>18500</v>
          </cell>
          <cell r="L15">
            <v>7088</v>
          </cell>
          <cell r="M15">
            <v>0</v>
          </cell>
          <cell r="N15">
            <v>25588</v>
          </cell>
          <cell r="R15">
            <v>0</v>
          </cell>
          <cell r="S15">
            <v>25588</v>
          </cell>
        </row>
        <row r="16">
          <cell r="A16">
            <v>138</v>
          </cell>
          <cell r="B16">
            <v>7013</v>
          </cell>
          <cell r="C16" t="str">
            <v>Sandford</v>
          </cell>
          <cell r="F16" t="str">
            <v/>
          </cell>
          <cell r="H16">
            <v>54</v>
          </cell>
          <cell r="I16">
            <v>54</v>
          </cell>
          <cell r="J16">
            <v>0</v>
          </cell>
          <cell r="K16">
            <v>18500</v>
          </cell>
          <cell r="L16">
            <v>10206</v>
          </cell>
          <cell r="M16">
            <v>0</v>
          </cell>
          <cell r="N16">
            <v>28706</v>
          </cell>
          <cell r="R16">
            <v>0</v>
          </cell>
          <cell r="S16">
            <v>28706</v>
          </cell>
        </row>
        <row r="17">
          <cell r="A17">
            <v>139</v>
          </cell>
          <cell r="B17">
            <v>7017</v>
          </cell>
          <cell r="C17" t="str">
            <v>The Shrubberies</v>
          </cell>
          <cell r="F17" t="str">
            <v/>
          </cell>
          <cell r="G17">
            <v>6</v>
          </cell>
          <cell r="H17">
            <v>86</v>
          </cell>
          <cell r="I17">
            <v>89</v>
          </cell>
          <cell r="J17">
            <v>0</v>
          </cell>
          <cell r="K17">
            <v>18500</v>
          </cell>
          <cell r="L17">
            <v>16821</v>
          </cell>
          <cell r="M17">
            <v>0</v>
          </cell>
          <cell r="N17">
            <v>35321</v>
          </cell>
          <cell r="R17">
            <v>0</v>
          </cell>
          <cell r="S17">
            <v>35321</v>
          </cell>
        </row>
        <row r="18">
          <cell r="A18">
            <v>141</v>
          </cell>
          <cell r="B18">
            <v>7022</v>
          </cell>
          <cell r="C18" t="str">
            <v>Battledown</v>
          </cell>
          <cell r="F18" t="str">
            <v/>
          </cell>
          <cell r="G18">
            <v>14</v>
          </cell>
          <cell r="H18">
            <v>17</v>
          </cell>
          <cell r="I18">
            <v>24</v>
          </cell>
          <cell r="J18">
            <v>0</v>
          </cell>
          <cell r="K18">
            <v>18500</v>
          </cell>
          <cell r="L18">
            <v>4536</v>
          </cell>
          <cell r="M18">
            <v>0</v>
          </cell>
          <cell r="N18">
            <v>23036</v>
          </cell>
          <cell r="R18">
            <v>0</v>
          </cell>
          <cell r="S18">
            <v>23036</v>
          </cell>
        </row>
        <row r="19">
          <cell r="A19">
            <v>143</v>
          </cell>
          <cell r="B19">
            <v>7023</v>
          </cell>
          <cell r="C19" t="str">
            <v>Belmont</v>
          </cell>
          <cell r="E19">
            <v>1</v>
          </cell>
          <cell r="F19" t="str">
            <v/>
          </cell>
          <cell r="H19">
            <v>46</v>
          </cell>
          <cell r="I19">
            <v>46</v>
          </cell>
          <cell r="J19">
            <v>0</v>
          </cell>
          <cell r="K19">
            <v>18500</v>
          </cell>
          <cell r="L19">
            <v>8694</v>
          </cell>
          <cell r="M19">
            <v>0</v>
          </cell>
          <cell r="N19">
            <v>27194</v>
          </cell>
          <cell r="R19">
            <v>0</v>
          </cell>
          <cell r="S19">
            <v>27194</v>
          </cell>
        </row>
        <row r="20">
          <cell r="A20">
            <v>144</v>
          </cell>
          <cell r="B20">
            <v>7024</v>
          </cell>
          <cell r="C20" t="str">
            <v>The Milestone</v>
          </cell>
          <cell r="F20" t="str">
            <v/>
          </cell>
          <cell r="G20">
            <v>3</v>
          </cell>
          <cell r="H20">
            <v>271</v>
          </cell>
          <cell r="I20">
            <v>272.5</v>
          </cell>
          <cell r="J20">
            <v>0</v>
          </cell>
          <cell r="K20">
            <v>18500</v>
          </cell>
          <cell r="L20">
            <v>51503</v>
          </cell>
          <cell r="M20">
            <v>0</v>
          </cell>
          <cell r="N20">
            <v>70003</v>
          </cell>
          <cell r="R20">
            <v>0</v>
          </cell>
          <cell r="S20">
            <v>70003</v>
          </cell>
        </row>
        <row r="21">
          <cell r="A21">
            <v>145</v>
          </cell>
          <cell r="B21">
            <v>7025</v>
          </cell>
          <cell r="C21" t="str">
            <v>Heart of the Forest</v>
          </cell>
          <cell r="F21">
            <v>1</v>
          </cell>
          <cell r="H21">
            <v>68</v>
          </cell>
          <cell r="I21">
            <v>68</v>
          </cell>
          <cell r="J21">
            <v>0</v>
          </cell>
          <cell r="K21">
            <v>18500</v>
          </cell>
          <cell r="L21">
            <v>12852</v>
          </cell>
          <cell r="M21">
            <v>0</v>
          </cell>
          <cell r="N21">
            <v>15676</v>
          </cell>
          <cell r="R21">
            <v>0</v>
          </cell>
          <cell r="S21">
            <v>15676</v>
          </cell>
        </row>
        <row r="22">
          <cell r="A22">
            <v>325</v>
          </cell>
          <cell r="B22">
            <v>5422</v>
          </cell>
          <cell r="C22" t="str">
            <v>Dene Magna Community School</v>
          </cell>
          <cell r="E22">
            <v>1</v>
          </cell>
          <cell r="F22" t="str">
            <v/>
          </cell>
          <cell r="G22">
            <v>0</v>
          </cell>
          <cell r="H22">
            <v>732</v>
          </cell>
          <cell r="I22">
            <v>732</v>
          </cell>
          <cell r="J22">
            <v>0</v>
          </cell>
          <cell r="K22">
            <v>18500</v>
          </cell>
          <cell r="L22">
            <v>69174</v>
          </cell>
          <cell r="M22">
            <v>0</v>
          </cell>
          <cell r="N22">
            <v>87674</v>
          </cell>
          <cell r="R22">
            <v>0</v>
          </cell>
          <cell r="S22">
            <v>87674</v>
          </cell>
        </row>
        <row r="23">
          <cell r="A23">
            <v>326</v>
          </cell>
          <cell r="B23">
            <v>4039</v>
          </cell>
          <cell r="C23" t="str">
            <v>Berkeley Vale Community School</v>
          </cell>
          <cell r="E23">
            <v>1</v>
          </cell>
          <cell r="F23" t="str">
            <v/>
          </cell>
          <cell r="G23">
            <v>0</v>
          </cell>
          <cell r="H23">
            <v>268</v>
          </cell>
          <cell r="I23">
            <v>268</v>
          </cell>
          <cell r="J23">
            <v>0</v>
          </cell>
          <cell r="K23">
            <v>18500</v>
          </cell>
          <cell r="L23">
            <v>25326</v>
          </cell>
          <cell r="M23">
            <v>0</v>
          </cell>
          <cell r="N23">
            <v>43826</v>
          </cell>
          <cell r="R23">
            <v>0</v>
          </cell>
          <cell r="S23">
            <v>43826</v>
          </cell>
        </row>
        <row r="24">
          <cell r="A24">
            <v>327</v>
          </cell>
          <cell r="B24">
            <v>5423</v>
          </cell>
          <cell r="C24" t="str">
            <v>Lakers School</v>
          </cell>
          <cell r="E24">
            <v>1</v>
          </cell>
          <cell r="F24" t="str">
            <v/>
          </cell>
          <cell r="G24">
            <v>0</v>
          </cell>
          <cell r="H24">
            <v>765</v>
          </cell>
          <cell r="I24">
            <v>765</v>
          </cell>
          <cell r="J24">
            <v>0</v>
          </cell>
          <cell r="K24">
            <v>18500</v>
          </cell>
          <cell r="L24">
            <v>72293</v>
          </cell>
          <cell r="M24">
            <v>0</v>
          </cell>
          <cell r="N24">
            <v>90793</v>
          </cell>
          <cell r="R24">
            <v>0</v>
          </cell>
          <cell r="S24">
            <v>90793</v>
          </cell>
        </row>
        <row r="25">
          <cell r="A25">
            <v>328</v>
          </cell>
          <cell r="B25">
            <v>4024</v>
          </cell>
          <cell r="C25" t="str">
            <v>Cleeve School</v>
          </cell>
          <cell r="E25">
            <v>1</v>
          </cell>
          <cell r="F25" t="str">
            <v/>
          </cell>
          <cell r="G25">
            <v>0</v>
          </cell>
          <cell r="H25">
            <v>1524</v>
          </cell>
          <cell r="I25">
            <v>1524</v>
          </cell>
          <cell r="J25">
            <v>0</v>
          </cell>
          <cell r="K25">
            <v>18500</v>
          </cell>
          <cell r="L25">
            <v>144018</v>
          </cell>
          <cell r="M25">
            <v>0</v>
          </cell>
          <cell r="N25">
            <v>162518</v>
          </cell>
          <cell r="R25">
            <v>0</v>
          </cell>
          <cell r="S25">
            <v>162518</v>
          </cell>
        </row>
        <row r="26">
          <cell r="A26">
            <v>330</v>
          </cell>
          <cell r="B26">
            <v>4015</v>
          </cell>
          <cell r="C26" t="str">
            <v>Beaufort Community School</v>
          </cell>
          <cell r="E26">
            <v>1</v>
          </cell>
          <cell r="F26" t="str">
            <v/>
          </cell>
          <cell r="G26">
            <v>0</v>
          </cell>
          <cell r="H26">
            <v>1198</v>
          </cell>
          <cell r="I26">
            <v>1198</v>
          </cell>
          <cell r="J26">
            <v>0</v>
          </cell>
          <cell r="K26">
            <v>18500</v>
          </cell>
          <cell r="L26">
            <v>113211</v>
          </cell>
          <cell r="M26">
            <v>0</v>
          </cell>
          <cell r="N26">
            <v>131711</v>
          </cell>
          <cell r="R26">
            <v>0</v>
          </cell>
          <cell r="S26">
            <v>131711</v>
          </cell>
        </row>
        <row r="27">
          <cell r="A27">
            <v>331</v>
          </cell>
          <cell r="B27">
            <v>5408</v>
          </cell>
          <cell r="C27" t="str">
            <v>Balcarras School</v>
          </cell>
          <cell r="E27">
            <v>1</v>
          </cell>
          <cell r="F27" t="str">
            <v/>
          </cell>
          <cell r="G27">
            <v>0</v>
          </cell>
          <cell r="H27">
            <v>1307</v>
          </cell>
          <cell r="I27">
            <v>1307</v>
          </cell>
          <cell r="J27">
            <v>0</v>
          </cell>
          <cell r="K27">
            <v>18500</v>
          </cell>
          <cell r="L27">
            <v>123512</v>
          </cell>
          <cell r="M27">
            <v>0</v>
          </cell>
          <cell r="N27">
            <v>142012</v>
          </cell>
          <cell r="R27">
            <v>0</v>
          </cell>
          <cell r="S27">
            <v>142012</v>
          </cell>
        </row>
        <row r="28">
          <cell r="A28">
            <v>332</v>
          </cell>
          <cell r="B28">
            <v>5414</v>
          </cell>
          <cell r="C28" t="str">
            <v>Chipping Campden School</v>
          </cell>
          <cell r="E28">
            <v>1</v>
          </cell>
          <cell r="F28" t="str">
            <v/>
          </cell>
          <cell r="G28">
            <v>0</v>
          </cell>
          <cell r="H28">
            <v>1195</v>
          </cell>
          <cell r="I28">
            <v>1195</v>
          </cell>
          <cell r="J28">
            <v>0</v>
          </cell>
          <cell r="K28">
            <v>18500</v>
          </cell>
          <cell r="L28">
            <v>112928</v>
          </cell>
          <cell r="M28">
            <v>0</v>
          </cell>
          <cell r="N28">
            <v>131428</v>
          </cell>
          <cell r="R28">
            <v>0</v>
          </cell>
          <cell r="S28">
            <v>131428</v>
          </cell>
        </row>
        <row r="29">
          <cell r="A29">
            <v>334</v>
          </cell>
          <cell r="B29">
            <v>5419</v>
          </cell>
          <cell r="C29" t="str">
            <v>Cirencester Kingshill School</v>
          </cell>
          <cell r="E29">
            <v>1</v>
          </cell>
          <cell r="F29" t="str">
            <v/>
          </cell>
          <cell r="G29">
            <v>0</v>
          </cell>
          <cell r="H29">
            <v>822</v>
          </cell>
          <cell r="I29">
            <v>822</v>
          </cell>
          <cell r="J29">
            <v>0</v>
          </cell>
          <cell r="K29">
            <v>18500</v>
          </cell>
          <cell r="L29">
            <v>77679</v>
          </cell>
          <cell r="M29">
            <v>0</v>
          </cell>
          <cell r="N29">
            <v>96179</v>
          </cell>
          <cell r="R29">
            <v>0</v>
          </cell>
          <cell r="S29">
            <v>96179</v>
          </cell>
        </row>
        <row r="30">
          <cell r="A30">
            <v>335</v>
          </cell>
          <cell r="B30">
            <v>5412</v>
          </cell>
          <cell r="C30" t="str">
            <v>Chosen Hill School</v>
          </cell>
          <cell r="E30">
            <v>1</v>
          </cell>
          <cell r="F30" t="str">
            <v/>
          </cell>
          <cell r="G30">
            <v>0</v>
          </cell>
          <cell r="H30">
            <v>1354</v>
          </cell>
          <cell r="I30">
            <v>1354</v>
          </cell>
          <cell r="J30">
            <v>0</v>
          </cell>
          <cell r="K30">
            <v>18500</v>
          </cell>
          <cell r="L30">
            <v>127953</v>
          </cell>
          <cell r="M30">
            <v>0</v>
          </cell>
          <cell r="N30">
            <v>146453</v>
          </cell>
          <cell r="R30">
            <v>0</v>
          </cell>
          <cell r="S30">
            <v>146453</v>
          </cell>
        </row>
        <row r="31">
          <cell r="A31">
            <v>336</v>
          </cell>
          <cell r="B31">
            <v>5409</v>
          </cell>
          <cell r="C31" t="str">
            <v>Churchdown School</v>
          </cell>
          <cell r="E31">
            <v>1</v>
          </cell>
          <cell r="F31" t="str">
            <v/>
          </cell>
          <cell r="G31">
            <v>0</v>
          </cell>
          <cell r="H31">
            <v>1323</v>
          </cell>
          <cell r="I31">
            <v>1323</v>
          </cell>
          <cell r="J31">
            <v>0</v>
          </cell>
          <cell r="K31">
            <v>18500</v>
          </cell>
          <cell r="L31">
            <v>125024</v>
          </cell>
          <cell r="M31">
            <v>0</v>
          </cell>
          <cell r="N31">
            <v>143524</v>
          </cell>
          <cell r="R31">
            <v>0</v>
          </cell>
          <cell r="S31">
            <v>143524</v>
          </cell>
        </row>
        <row r="32">
          <cell r="A32">
            <v>337</v>
          </cell>
          <cell r="B32">
            <v>5425</v>
          </cell>
          <cell r="C32" t="str">
            <v>Heywood Community School</v>
          </cell>
          <cell r="E32">
            <v>1</v>
          </cell>
          <cell r="F32" t="str">
            <v/>
          </cell>
          <cell r="G32">
            <v>0</v>
          </cell>
          <cell r="H32">
            <v>459</v>
          </cell>
          <cell r="I32">
            <v>459</v>
          </cell>
          <cell r="J32">
            <v>0</v>
          </cell>
          <cell r="K32">
            <v>18500</v>
          </cell>
          <cell r="L32">
            <v>43376</v>
          </cell>
          <cell r="M32">
            <v>0</v>
          </cell>
          <cell r="N32">
            <v>61876</v>
          </cell>
          <cell r="R32">
            <v>0</v>
          </cell>
          <cell r="S32">
            <v>61876</v>
          </cell>
        </row>
        <row r="33">
          <cell r="A33">
            <v>339</v>
          </cell>
          <cell r="B33">
            <v>5420</v>
          </cell>
          <cell r="C33" t="str">
            <v>Cirencester Deer Park School</v>
          </cell>
          <cell r="E33">
            <v>1</v>
          </cell>
          <cell r="F33" t="str">
            <v/>
          </cell>
          <cell r="G33">
            <v>0</v>
          </cell>
          <cell r="H33">
            <v>1109</v>
          </cell>
          <cell r="I33">
            <v>1109</v>
          </cell>
          <cell r="J33">
            <v>0</v>
          </cell>
          <cell r="K33">
            <v>18500</v>
          </cell>
          <cell r="L33">
            <v>104801</v>
          </cell>
          <cell r="M33">
            <v>0</v>
          </cell>
          <cell r="N33">
            <v>123301</v>
          </cell>
          <cell r="R33">
            <v>0</v>
          </cell>
          <cell r="S33">
            <v>123301</v>
          </cell>
        </row>
        <row r="34">
          <cell r="A34">
            <v>340</v>
          </cell>
          <cell r="B34">
            <v>5400</v>
          </cell>
          <cell r="C34" t="str">
            <v>Ribston Hall High School</v>
          </cell>
          <cell r="E34">
            <v>1</v>
          </cell>
          <cell r="F34" t="str">
            <v/>
          </cell>
          <cell r="G34">
            <v>0</v>
          </cell>
          <cell r="H34">
            <v>780</v>
          </cell>
          <cell r="I34">
            <v>780</v>
          </cell>
          <cell r="J34">
            <v>0</v>
          </cell>
          <cell r="K34">
            <v>18500</v>
          </cell>
          <cell r="L34">
            <v>73710</v>
          </cell>
          <cell r="M34">
            <v>0</v>
          </cell>
          <cell r="N34">
            <v>92210</v>
          </cell>
          <cell r="R34">
            <v>0</v>
          </cell>
          <cell r="S34">
            <v>92210</v>
          </cell>
        </row>
        <row r="35">
          <cell r="A35">
            <v>341</v>
          </cell>
          <cell r="B35">
            <v>5413</v>
          </cell>
          <cell r="C35" t="str">
            <v>Central Technology College</v>
          </cell>
          <cell r="E35">
            <v>1</v>
          </cell>
          <cell r="F35" t="str">
            <v/>
          </cell>
          <cell r="G35">
            <v>0</v>
          </cell>
          <cell r="H35">
            <v>396</v>
          </cell>
          <cell r="I35">
            <v>396</v>
          </cell>
          <cell r="J35">
            <v>0</v>
          </cell>
          <cell r="K35">
            <v>18500</v>
          </cell>
          <cell r="L35">
            <v>37422</v>
          </cell>
          <cell r="M35">
            <v>0</v>
          </cell>
          <cell r="N35">
            <v>55922</v>
          </cell>
          <cell r="P35">
            <v>55922</v>
          </cell>
          <cell r="Q35" t="str">
            <v>Not charged</v>
          </cell>
          <cell r="R35">
            <v>55922</v>
          </cell>
          <cell r="S35">
            <v>0</v>
          </cell>
        </row>
        <row r="36">
          <cell r="A36">
            <v>342</v>
          </cell>
          <cell r="B36">
            <v>5404</v>
          </cell>
          <cell r="C36" t="str">
            <v>The Crypt School</v>
          </cell>
          <cell r="E36">
            <v>1</v>
          </cell>
          <cell r="F36" t="str">
            <v/>
          </cell>
          <cell r="G36">
            <v>0</v>
          </cell>
          <cell r="H36">
            <v>730</v>
          </cell>
          <cell r="I36">
            <v>730</v>
          </cell>
          <cell r="J36">
            <v>0</v>
          </cell>
          <cell r="K36">
            <v>18500</v>
          </cell>
          <cell r="L36">
            <v>68985</v>
          </cell>
          <cell r="M36">
            <v>0</v>
          </cell>
          <cell r="N36">
            <v>87485</v>
          </cell>
          <cell r="R36">
            <v>0</v>
          </cell>
          <cell r="S36">
            <v>87485</v>
          </cell>
        </row>
        <row r="37">
          <cell r="A37">
            <v>343</v>
          </cell>
          <cell r="B37">
            <v>4040</v>
          </cell>
          <cell r="C37" t="str">
            <v>Brockworth School</v>
          </cell>
          <cell r="E37">
            <v>1</v>
          </cell>
          <cell r="F37" t="str">
            <v/>
          </cell>
          <cell r="G37">
            <v>0</v>
          </cell>
          <cell r="H37">
            <v>875</v>
          </cell>
          <cell r="I37">
            <v>875</v>
          </cell>
          <cell r="J37">
            <v>0</v>
          </cell>
          <cell r="K37">
            <v>18500</v>
          </cell>
          <cell r="L37">
            <v>82688</v>
          </cell>
          <cell r="M37">
            <v>0</v>
          </cell>
          <cell r="N37">
            <v>101188</v>
          </cell>
          <cell r="R37">
            <v>0</v>
          </cell>
          <cell r="S37">
            <v>101188</v>
          </cell>
        </row>
        <row r="38">
          <cell r="A38">
            <v>344</v>
          </cell>
          <cell r="B38">
            <v>4002</v>
          </cell>
          <cell r="C38" t="str">
            <v>High School for Girls</v>
          </cell>
          <cell r="E38">
            <v>1</v>
          </cell>
          <cell r="F38" t="str">
            <v/>
          </cell>
          <cell r="G38">
            <v>0</v>
          </cell>
          <cell r="H38">
            <v>832</v>
          </cell>
          <cell r="I38">
            <v>832</v>
          </cell>
          <cell r="J38">
            <v>0</v>
          </cell>
          <cell r="K38">
            <v>18500</v>
          </cell>
          <cell r="L38">
            <v>78624</v>
          </cell>
          <cell r="M38">
            <v>0</v>
          </cell>
          <cell r="N38">
            <v>97124</v>
          </cell>
          <cell r="P38">
            <v>40000</v>
          </cell>
          <cell r="Q38" t="str">
            <v>Not charged</v>
          </cell>
          <cell r="R38">
            <v>40000</v>
          </cell>
          <cell r="S38">
            <v>57124</v>
          </cell>
        </row>
        <row r="39">
          <cell r="A39">
            <v>346</v>
          </cell>
          <cell r="B39">
            <v>5407</v>
          </cell>
          <cell r="C39" t="str">
            <v>Rednock School</v>
          </cell>
          <cell r="E39">
            <v>1</v>
          </cell>
          <cell r="F39" t="str">
            <v/>
          </cell>
          <cell r="G39">
            <v>0</v>
          </cell>
          <cell r="H39">
            <v>1407</v>
          </cell>
          <cell r="I39">
            <v>1407</v>
          </cell>
          <cell r="J39">
            <v>0</v>
          </cell>
          <cell r="K39">
            <v>18500</v>
          </cell>
          <cell r="L39">
            <v>132962</v>
          </cell>
          <cell r="M39">
            <v>0</v>
          </cell>
          <cell r="N39">
            <v>151462</v>
          </cell>
          <cell r="R39">
            <v>0</v>
          </cell>
          <cell r="S39">
            <v>151462</v>
          </cell>
        </row>
        <row r="40">
          <cell r="A40">
            <v>348</v>
          </cell>
          <cell r="B40">
            <v>4068</v>
          </cell>
          <cell r="C40" t="str">
            <v>Thomas Keble School</v>
          </cell>
          <cell r="E40">
            <v>1</v>
          </cell>
          <cell r="F40" t="str">
            <v/>
          </cell>
          <cell r="G40">
            <v>0</v>
          </cell>
          <cell r="H40">
            <v>692</v>
          </cell>
          <cell r="I40">
            <v>692</v>
          </cell>
          <cell r="J40">
            <v>0</v>
          </cell>
          <cell r="K40">
            <v>18500</v>
          </cell>
          <cell r="L40">
            <v>65394</v>
          </cell>
          <cell r="M40">
            <v>0</v>
          </cell>
          <cell r="N40">
            <v>83894</v>
          </cell>
          <cell r="R40">
            <v>0</v>
          </cell>
          <cell r="S40">
            <v>83894</v>
          </cell>
        </row>
        <row r="41">
          <cell r="A41">
            <v>349</v>
          </cell>
          <cell r="B41">
            <v>4513</v>
          </cell>
          <cell r="C41" t="str">
            <v>Farmor's School</v>
          </cell>
          <cell r="E41">
            <v>1</v>
          </cell>
          <cell r="F41" t="str">
            <v/>
          </cell>
          <cell r="G41">
            <v>0</v>
          </cell>
          <cell r="H41">
            <v>1101</v>
          </cell>
          <cell r="I41">
            <v>1101</v>
          </cell>
          <cell r="J41">
            <v>0</v>
          </cell>
          <cell r="K41">
            <v>18500</v>
          </cell>
          <cell r="L41">
            <v>104045</v>
          </cell>
          <cell r="M41">
            <v>0</v>
          </cell>
          <cell r="N41">
            <v>122545</v>
          </cell>
          <cell r="R41">
            <v>0</v>
          </cell>
          <cell r="S41">
            <v>122545</v>
          </cell>
        </row>
        <row r="42">
          <cell r="A42">
            <v>352</v>
          </cell>
          <cell r="B42">
            <v>4608</v>
          </cell>
          <cell r="C42" t="str">
            <v>Bishops' College</v>
          </cell>
          <cell r="D42">
            <v>1</v>
          </cell>
          <cell r="E42">
            <v>1</v>
          </cell>
          <cell r="F42" t="str">
            <v/>
          </cell>
          <cell r="G42">
            <v>0</v>
          </cell>
          <cell r="H42">
            <v>537</v>
          </cell>
          <cell r="I42">
            <v>537</v>
          </cell>
          <cell r="J42">
            <v>0</v>
          </cell>
          <cell r="K42">
            <v>18500</v>
          </cell>
          <cell r="L42">
            <v>50747</v>
          </cell>
          <cell r="M42">
            <v>0</v>
          </cell>
          <cell r="N42">
            <v>0</v>
          </cell>
          <cell r="R42">
            <v>0</v>
          </cell>
          <cell r="S42">
            <v>0</v>
          </cell>
        </row>
        <row r="43">
          <cell r="A43">
            <v>355</v>
          </cell>
          <cell r="B43">
            <v>5421</v>
          </cell>
          <cell r="C43" t="str">
            <v>Pittville School</v>
          </cell>
          <cell r="E43">
            <v>1</v>
          </cell>
          <cell r="F43" t="str">
            <v/>
          </cell>
          <cell r="G43">
            <v>0</v>
          </cell>
          <cell r="H43">
            <v>667</v>
          </cell>
          <cell r="I43">
            <v>667</v>
          </cell>
          <cell r="J43">
            <v>0</v>
          </cell>
          <cell r="K43">
            <v>18500</v>
          </cell>
          <cell r="L43">
            <v>63032</v>
          </cell>
          <cell r="M43">
            <v>0</v>
          </cell>
          <cell r="N43">
            <v>81532</v>
          </cell>
          <cell r="R43">
            <v>0</v>
          </cell>
          <cell r="S43">
            <v>81532</v>
          </cell>
        </row>
        <row r="44">
          <cell r="A44">
            <v>360</v>
          </cell>
          <cell r="B44">
            <v>5427</v>
          </cell>
          <cell r="C44" t="str">
            <v>Whitecross School</v>
          </cell>
          <cell r="E44">
            <v>1</v>
          </cell>
          <cell r="F44" t="str">
            <v/>
          </cell>
          <cell r="G44">
            <v>0</v>
          </cell>
          <cell r="H44">
            <v>1016</v>
          </cell>
          <cell r="I44">
            <v>1016</v>
          </cell>
          <cell r="J44">
            <v>0</v>
          </cell>
          <cell r="K44">
            <v>18500</v>
          </cell>
          <cell r="L44">
            <v>96012</v>
          </cell>
          <cell r="M44">
            <v>0</v>
          </cell>
          <cell r="N44">
            <v>114512</v>
          </cell>
          <cell r="R44">
            <v>0</v>
          </cell>
          <cell r="S44">
            <v>114512</v>
          </cell>
        </row>
        <row r="45">
          <cell r="A45">
            <v>363</v>
          </cell>
          <cell r="B45">
            <v>5411</v>
          </cell>
          <cell r="C45" t="str">
            <v>Newent Community School</v>
          </cell>
          <cell r="E45">
            <v>1</v>
          </cell>
          <cell r="F45" t="str">
            <v/>
          </cell>
          <cell r="G45">
            <v>0</v>
          </cell>
          <cell r="H45">
            <v>1334</v>
          </cell>
          <cell r="I45">
            <v>1334</v>
          </cell>
          <cell r="J45">
            <v>0</v>
          </cell>
          <cell r="K45">
            <v>18500</v>
          </cell>
          <cell r="L45">
            <v>126063</v>
          </cell>
          <cell r="M45">
            <v>0</v>
          </cell>
          <cell r="N45">
            <v>144563</v>
          </cell>
          <cell r="R45">
            <v>0</v>
          </cell>
          <cell r="S45">
            <v>144563</v>
          </cell>
        </row>
        <row r="46">
          <cell r="A46">
            <v>369</v>
          </cell>
          <cell r="B46">
            <v>4064</v>
          </cell>
          <cell r="C46" t="str">
            <v>Severn Vale School</v>
          </cell>
          <cell r="E46">
            <v>1</v>
          </cell>
          <cell r="F46" t="str">
            <v/>
          </cell>
          <cell r="G46">
            <v>0</v>
          </cell>
          <cell r="H46">
            <v>1160</v>
          </cell>
          <cell r="I46">
            <v>1160</v>
          </cell>
          <cell r="J46">
            <v>0</v>
          </cell>
          <cell r="K46">
            <v>18500</v>
          </cell>
          <cell r="L46">
            <v>109620</v>
          </cell>
          <cell r="M46">
            <v>0</v>
          </cell>
          <cell r="N46">
            <v>128120</v>
          </cell>
          <cell r="R46">
            <v>0</v>
          </cell>
          <cell r="S46">
            <v>128120</v>
          </cell>
        </row>
        <row r="47">
          <cell r="A47">
            <v>372</v>
          </cell>
          <cell r="B47">
            <v>5410</v>
          </cell>
          <cell r="C47" t="str">
            <v>The Cotswold School</v>
          </cell>
          <cell r="E47">
            <v>1</v>
          </cell>
          <cell r="F47" t="str">
            <v/>
          </cell>
          <cell r="G47">
            <v>0</v>
          </cell>
          <cell r="H47">
            <v>973</v>
          </cell>
          <cell r="I47">
            <v>973</v>
          </cell>
          <cell r="J47">
            <v>0</v>
          </cell>
          <cell r="K47">
            <v>18500</v>
          </cell>
          <cell r="L47">
            <v>91949</v>
          </cell>
          <cell r="M47">
            <v>0</v>
          </cell>
          <cell r="N47">
            <v>110449</v>
          </cell>
          <cell r="R47">
            <v>0</v>
          </cell>
          <cell r="S47">
            <v>110449</v>
          </cell>
        </row>
        <row r="48">
          <cell r="A48">
            <v>373</v>
          </cell>
          <cell r="B48">
            <v>5424</v>
          </cell>
          <cell r="C48" t="str">
            <v>Maidenhill School</v>
          </cell>
          <cell r="E48">
            <v>1</v>
          </cell>
          <cell r="F48" t="str">
            <v/>
          </cell>
          <cell r="G48">
            <v>0</v>
          </cell>
          <cell r="H48">
            <v>719</v>
          </cell>
          <cell r="I48">
            <v>719</v>
          </cell>
          <cell r="J48">
            <v>0</v>
          </cell>
          <cell r="K48">
            <v>18500</v>
          </cell>
          <cell r="L48">
            <v>67946</v>
          </cell>
          <cell r="M48">
            <v>0</v>
          </cell>
          <cell r="N48">
            <v>86446</v>
          </cell>
          <cell r="R48">
            <v>0</v>
          </cell>
          <cell r="S48">
            <v>86446</v>
          </cell>
        </row>
        <row r="49">
          <cell r="A49">
            <v>374</v>
          </cell>
          <cell r="B49">
            <v>4032</v>
          </cell>
          <cell r="C49" t="str">
            <v>Archway School</v>
          </cell>
          <cell r="E49">
            <v>1</v>
          </cell>
          <cell r="F49" t="str">
            <v/>
          </cell>
          <cell r="G49">
            <v>0</v>
          </cell>
          <cell r="H49">
            <v>1133</v>
          </cell>
          <cell r="I49">
            <v>1133</v>
          </cell>
          <cell r="J49">
            <v>0</v>
          </cell>
          <cell r="K49">
            <v>18500</v>
          </cell>
          <cell r="L49">
            <v>107069</v>
          </cell>
          <cell r="M49">
            <v>0</v>
          </cell>
          <cell r="N49">
            <v>125569</v>
          </cell>
          <cell r="R49">
            <v>0</v>
          </cell>
          <cell r="S49">
            <v>125569</v>
          </cell>
        </row>
        <row r="50">
          <cell r="A50">
            <v>375</v>
          </cell>
          <cell r="B50">
            <v>5401</v>
          </cell>
          <cell r="C50" t="str">
            <v>Marling School</v>
          </cell>
          <cell r="E50">
            <v>1</v>
          </cell>
          <cell r="F50" t="str">
            <v/>
          </cell>
          <cell r="G50">
            <v>0</v>
          </cell>
          <cell r="H50">
            <v>872</v>
          </cell>
          <cell r="I50">
            <v>872</v>
          </cell>
          <cell r="J50">
            <v>0</v>
          </cell>
          <cell r="K50">
            <v>18500</v>
          </cell>
          <cell r="L50">
            <v>82404</v>
          </cell>
          <cell r="M50">
            <v>0</v>
          </cell>
          <cell r="N50">
            <v>100904</v>
          </cell>
          <cell r="R50">
            <v>0</v>
          </cell>
          <cell r="S50">
            <v>100904</v>
          </cell>
        </row>
        <row r="51">
          <cell r="A51">
            <v>377</v>
          </cell>
          <cell r="B51">
            <v>5402</v>
          </cell>
          <cell r="C51" t="str">
            <v>Stroud High School</v>
          </cell>
          <cell r="E51">
            <v>1</v>
          </cell>
          <cell r="F51" t="str">
            <v/>
          </cell>
          <cell r="G51">
            <v>0</v>
          </cell>
          <cell r="H51">
            <v>912</v>
          </cell>
          <cell r="I51">
            <v>912</v>
          </cell>
          <cell r="J51">
            <v>0</v>
          </cell>
          <cell r="K51">
            <v>18500</v>
          </cell>
          <cell r="L51">
            <v>86184</v>
          </cell>
          <cell r="M51">
            <v>0</v>
          </cell>
          <cell r="N51">
            <v>104684</v>
          </cell>
          <cell r="R51">
            <v>0</v>
          </cell>
          <cell r="S51">
            <v>104684</v>
          </cell>
        </row>
        <row r="52">
          <cell r="A52">
            <v>379</v>
          </cell>
          <cell r="B52">
            <v>5428</v>
          </cell>
          <cell r="C52" t="str">
            <v>Sir William Romney's School</v>
          </cell>
          <cell r="E52">
            <v>1</v>
          </cell>
          <cell r="F52" t="str">
            <v/>
          </cell>
          <cell r="G52">
            <v>0</v>
          </cell>
          <cell r="H52">
            <v>571</v>
          </cell>
          <cell r="I52">
            <v>571</v>
          </cell>
          <cell r="J52">
            <v>0</v>
          </cell>
          <cell r="K52">
            <v>18500</v>
          </cell>
          <cell r="L52">
            <v>53960</v>
          </cell>
          <cell r="M52">
            <v>0</v>
          </cell>
          <cell r="N52">
            <v>72460</v>
          </cell>
          <cell r="R52">
            <v>0</v>
          </cell>
          <cell r="S52">
            <v>72460</v>
          </cell>
        </row>
        <row r="53">
          <cell r="A53">
            <v>380</v>
          </cell>
          <cell r="B53">
            <v>4001</v>
          </cell>
          <cell r="C53" t="str">
            <v>Sir Thomas Rich's School</v>
          </cell>
          <cell r="E53">
            <v>1</v>
          </cell>
          <cell r="F53" t="str">
            <v/>
          </cell>
          <cell r="G53">
            <v>0</v>
          </cell>
          <cell r="H53">
            <v>818</v>
          </cell>
          <cell r="I53">
            <v>818</v>
          </cell>
          <cell r="J53">
            <v>0</v>
          </cell>
          <cell r="K53">
            <v>18500</v>
          </cell>
          <cell r="L53">
            <v>77301</v>
          </cell>
          <cell r="M53">
            <v>0</v>
          </cell>
          <cell r="N53">
            <v>95801</v>
          </cell>
          <cell r="R53">
            <v>0</v>
          </cell>
          <cell r="S53">
            <v>95801</v>
          </cell>
        </row>
        <row r="54">
          <cell r="A54">
            <v>381</v>
          </cell>
          <cell r="B54">
            <v>4600</v>
          </cell>
          <cell r="C54" t="str">
            <v>St. Peter's Catholic High School and Sixth Form Centre</v>
          </cell>
          <cell r="D54">
            <v>1</v>
          </cell>
          <cell r="E54">
            <v>1</v>
          </cell>
          <cell r="F54" t="str">
            <v/>
          </cell>
          <cell r="G54">
            <v>0</v>
          </cell>
          <cell r="H54">
            <v>1578</v>
          </cell>
          <cell r="I54">
            <v>1578</v>
          </cell>
          <cell r="J54">
            <v>0</v>
          </cell>
          <cell r="K54">
            <v>18500</v>
          </cell>
          <cell r="L54">
            <v>149121</v>
          </cell>
          <cell r="M54">
            <v>0</v>
          </cell>
          <cell r="N54">
            <v>0</v>
          </cell>
          <cell r="R54">
            <v>0</v>
          </cell>
          <cell r="S54">
            <v>0</v>
          </cell>
        </row>
        <row r="55">
          <cell r="A55">
            <v>382</v>
          </cell>
          <cell r="B55">
            <v>4609</v>
          </cell>
          <cell r="C55" t="str">
            <v>Christ College</v>
          </cell>
          <cell r="D55">
            <v>1</v>
          </cell>
          <cell r="E55">
            <v>1</v>
          </cell>
          <cell r="F55" t="str">
            <v/>
          </cell>
          <cell r="G55">
            <v>0</v>
          </cell>
          <cell r="H55">
            <v>665</v>
          </cell>
          <cell r="I55">
            <v>665</v>
          </cell>
          <cell r="J55">
            <v>0</v>
          </cell>
          <cell r="K55">
            <v>18500</v>
          </cell>
          <cell r="L55">
            <v>62843</v>
          </cell>
          <cell r="M55">
            <v>0</v>
          </cell>
          <cell r="N55">
            <v>0</v>
          </cell>
          <cell r="R55">
            <v>0</v>
          </cell>
          <cell r="S55">
            <v>0</v>
          </cell>
        </row>
        <row r="56">
          <cell r="A56">
            <v>386</v>
          </cell>
          <cell r="B56">
            <v>5417</v>
          </cell>
          <cell r="C56" t="str">
            <v>Winchcombe School</v>
          </cell>
          <cell r="E56">
            <v>1</v>
          </cell>
          <cell r="F56" t="str">
            <v/>
          </cell>
          <cell r="G56">
            <v>0</v>
          </cell>
          <cell r="H56">
            <v>474</v>
          </cell>
          <cell r="I56">
            <v>474</v>
          </cell>
          <cell r="J56">
            <v>0</v>
          </cell>
          <cell r="K56">
            <v>18500</v>
          </cell>
          <cell r="L56">
            <v>44793</v>
          </cell>
          <cell r="M56">
            <v>0</v>
          </cell>
          <cell r="N56">
            <v>63293</v>
          </cell>
          <cell r="R56">
            <v>0</v>
          </cell>
          <cell r="S56">
            <v>63293</v>
          </cell>
        </row>
        <row r="57">
          <cell r="A57">
            <v>388</v>
          </cell>
          <cell r="B57">
            <v>5406</v>
          </cell>
          <cell r="C57" t="str">
            <v>Katharine Lady Berkeley's School</v>
          </cell>
          <cell r="D57">
            <v>1</v>
          </cell>
          <cell r="E57">
            <v>1</v>
          </cell>
          <cell r="F57" t="str">
            <v/>
          </cell>
          <cell r="G57">
            <v>0</v>
          </cell>
          <cell r="H57">
            <v>1521</v>
          </cell>
          <cell r="I57">
            <v>1521</v>
          </cell>
          <cell r="J57">
            <v>0</v>
          </cell>
          <cell r="K57">
            <v>18500</v>
          </cell>
          <cell r="L57">
            <v>143735</v>
          </cell>
          <cell r="M57">
            <v>0</v>
          </cell>
          <cell r="N57">
            <v>0</v>
          </cell>
          <cell r="R57">
            <v>0</v>
          </cell>
          <cell r="S57">
            <v>0</v>
          </cell>
        </row>
        <row r="58">
          <cell r="A58">
            <v>389</v>
          </cell>
          <cell r="B58">
            <v>4012</v>
          </cell>
          <cell r="C58" t="str">
            <v>Barnwood Park High School for Girls</v>
          </cell>
          <cell r="E58">
            <v>1</v>
          </cell>
          <cell r="F58" t="str">
            <v/>
          </cell>
          <cell r="G58">
            <v>0</v>
          </cell>
          <cell r="H58">
            <v>716</v>
          </cell>
          <cell r="I58">
            <v>716</v>
          </cell>
          <cell r="J58">
            <v>0</v>
          </cell>
          <cell r="K58">
            <v>18500</v>
          </cell>
          <cell r="L58">
            <v>67662</v>
          </cell>
          <cell r="M58">
            <v>0</v>
          </cell>
          <cell r="N58">
            <v>86162</v>
          </cell>
          <cell r="R58">
            <v>0</v>
          </cell>
          <cell r="S58">
            <v>86162</v>
          </cell>
        </row>
        <row r="59">
          <cell r="A59">
            <v>391</v>
          </cell>
          <cell r="B59">
            <v>5405</v>
          </cell>
          <cell r="C59" t="str">
            <v>Tewkesbury School</v>
          </cell>
          <cell r="E59">
            <v>1</v>
          </cell>
          <cell r="F59" t="str">
            <v/>
          </cell>
          <cell r="G59">
            <v>0</v>
          </cell>
          <cell r="H59">
            <v>1743</v>
          </cell>
          <cell r="I59">
            <v>1743</v>
          </cell>
          <cell r="J59">
            <v>0</v>
          </cell>
          <cell r="K59">
            <v>18500</v>
          </cell>
          <cell r="L59">
            <v>164714</v>
          </cell>
          <cell r="M59">
            <v>0</v>
          </cell>
          <cell r="N59">
            <v>183214</v>
          </cell>
          <cell r="R59">
            <v>0</v>
          </cell>
          <cell r="S59">
            <v>183214</v>
          </cell>
        </row>
        <row r="60">
          <cell r="A60">
            <v>392</v>
          </cell>
          <cell r="B60">
            <v>5415</v>
          </cell>
          <cell r="C60" t="str">
            <v>Wyedean School</v>
          </cell>
          <cell r="E60">
            <v>1</v>
          </cell>
          <cell r="F60" t="str">
            <v/>
          </cell>
          <cell r="G60">
            <v>0</v>
          </cell>
          <cell r="H60">
            <v>1189</v>
          </cell>
          <cell r="I60">
            <v>1189</v>
          </cell>
          <cell r="J60">
            <v>0</v>
          </cell>
          <cell r="K60">
            <v>18500</v>
          </cell>
          <cell r="L60">
            <v>112361</v>
          </cell>
          <cell r="M60">
            <v>0</v>
          </cell>
          <cell r="N60">
            <v>130861</v>
          </cell>
          <cell r="R60">
            <v>0</v>
          </cell>
          <cell r="S60">
            <v>130861</v>
          </cell>
        </row>
        <row r="61">
          <cell r="A61">
            <v>394</v>
          </cell>
          <cell r="B61">
            <v>5426</v>
          </cell>
          <cell r="C61" t="str">
            <v>Cheltenham Kingsmead School</v>
          </cell>
          <cell r="E61">
            <v>1</v>
          </cell>
          <cell r="F61" t="str">
            <v/>
          </cell>
          <cell r="G61">
            <v>0</v>
          </cell>
          <cell r="H61">
            <v>367</v>
          </cell>
          <cell r="I61">
            <v>367</v>
          </cell>
          <cell r="J61">
            <v>0</v>
          </cell>
          <cell r="K61">
            <v>18500</v>
          </cell>
          <cell r="L61">
            <v>34682</v>
          </cell>
          <cell r="M61">
            <v>0</v>
          </cell>
          <cell r="N61">
            <v>53182</v>
          </cell>
          <cell r="R61">
            <v>0</v>
          </cell>
          <cell r="S61">
            <v>53182</v>
          </cell>
        </row>
        <row r="62">
          <cell r="A62">
            <v>396</v>
          </cell>
          <cell r="B62">
            <v>5418</v>
          </cell>
          <cell r="C62" t="str">
            <v>Cheltenham Bournside School and Sixth Form Centre</v>
          </cell>
          <cell r="E62">
            <v>1</v>
          </cell>
          <cell r="F62" t="str">
            <v/>
          </cell>
          <cell r="G62">
            <v>0</v>
          </cell>
          <cell r="H62">
            <v>1803</v>
          </cell>
          <cell r="I62">
            <v>1803</v>
          </cell>
          <cell r="J62">
            <v>0</v>
          </cell>
          <cell r="K62">
            <v>18500</v>
          </cell>
          <cell r="L62">
            <v>170384</v>
          </cell>
          <cell r="M62">
            <v>0</v>
          </cell>
          <cell r="N62">
            <v>188884</v>
          </cell>
          <cell r="R62">
            <v>0</v>
          </cell>
          <cell r="S62">
            <v>188884</v>
          </cell>
        </row>
        <row r="63">
          <cell r="A63">
            <v>398</v>
          </cell>
          <cell r="B63">
            <v>5403</v>
          </cell>
          <cell r="C63" t="str">
            <v>Pate's Grammar School</v>
          </cell>
          <cell r="D63">
            <v>1</v>
          </cell>
          <cell r="E63">
            <v>1</v>
          </cell>
          <cell r="F63" t="str">
            <v/>
          </cell>
          <cell r="G63">
            <v>0</v>
          </cell>
          <cell r="H63">
            <v>953</v>
          </cell>
          <cell r="I63">
            <v>953</v>
          </cell>
          <cell r="J63">
            <v>0</v>
          </cell>
          <cell r="K63">
            <v>18500</v>
          </cell>
          <cell r="L63">
            <v>90059</v>
          </cell>
          <cell r="M63">
            <v>0</v>
          </cell>
          <cell r="N63">
            <v>0</v>
          </cell>
          <cell r="R63">
            <v>0</v>
          </cell>
          <cell r="S63">
            <v>0</v>
          </cell>
        </row>
        <row r="64">
          <cell r="A64">
            <v>526</v>
          </cell>
          <cell r="B64">
            <v>3099</v>
          </cell>
          <cell r="C64" t="str">
            <v>Oak Hill Church of England Primary School</v>
          </cell>
          <cell r="F64" t="str">
            <v/>
          </cell>
          <cell r="G64">
            <v>0</v>
          </cell>
          <cell r="H64">
            <v>94</v>
          </cell>
          <cell r="I64">
            <v>94</v>
          </cell>
          <cell r="J64">
            <v>0</v>
          </cell>
          <cell r="K64">
            <v>18500</v>
          </cell>
          <cell r="L64">
            <v>5922</v>
          </cell>
          <cell r="M64">
            <v>0</v>
          </cell>
          <cell r="N64">
            <v>24422</v>
          </cell>
          <cell r="R64">
            <v>0</v>
          </cell>
          <cell r="S64">
            <v>24422</v>
          </cell>
        </row>
        <row r="65">
          <cell r="A65">
            <v>529</v>
          </cell>
          <cell r="B65">
            <v>2172</v>
          </cell>
          <cell r="C65" t="str">
            <v>Abbeymead Primary School</v>
          </cell>
          <cell r="F65" t="str">
            <v/>
          </cell>
          <cell r="G65">
            <v>0</v>
          </cell>
          <cell r="H65">
            <v>408</v>
          </cell>
          <cell r="I65">
            <v>408</v>
          </cell>
          <cell r="J65">
            <v>0</v>
          </cell>
          <cell r="K65">
            <v>18500</v>
          </cell>
          <cell r="L65">
            <v>25704</v>
          </cell>
          <cell r="M65">
            <v>0</v>
          </cell>
          <cell r="N65">
            <v>44204</v>
          </cell>
          <cell r="R65">
            <v>0</v>
          </cell>
          <cell r="S65">
            <v>44204</v>
          </cell>
        </row>
        <row r="66">
          <cell r="A66">
            <v>530</v>
          </cell>
          <cell r="B66">
            <v>3334</v>
          </cell>
          <cell r="C66" t="str">
            <v>Amberley Parochial School</v>
          </cell>
          <cell r="D66">
            <v>1</v>
          </cell>
          <cell r="F66" t="str">
            <v/>
          </cell>
          <cell r="G66">
            <v>0</v>
          </cell>
          <cell r="H66">
            <v>111</v>
          </cell>
          <cell r="I66">
            <v>111</v>
          </cell>
          <cell r="J66">
            <v>0</v>
          </cell>
          <cell r="K66">
            <v>18500</v>
          </cell>
          <cell r="L66">
            <v>6993</v>
          </cell>
          <cell r="M66">
            <v>0</v>
          </cell>
          <cell r="N66">
            <v>0</v>
          </cell>
          <cell r="R66">
            <v>0</v>
          </cell>
          <cell r="S66">
            <v>0</v>
          </cell>
        </row>
        <row r="67">
          <cell r="A67">
            <v>531</v>
          </cell>
          <cell r="B67">
            <v>3308</v>
          </cell>
          <cell r="C67" t="str">
            <v>Ampney Crucis Church of England Primary School</v>
          </cell>
          <cell r="D67">
            <v>1</v>
          </cell>
          <cell r="F67" t="str">
            <v/>
          </cell>
          <cell r="G67">
            <v>0</v>
          </cell>
          <cell r="H67">
            <v>62</v>
          </cell>
          <cell r="I67">
            <v>62</v>
          </cell>
          <cell r="J67">
            <v>0</v>
          </cell>
          <cell r="K67">
            <v>18500</v>
          </cell>
          <cell r="L67">
            <v>3906</v>
          </cell>
          <cell r="M67">
            <v>0</v>
          </cell>
          <cell r="N67">
            <v>0</v>
          </cell>
          <cell r="R67">
            <v>0</v>
          </cell>
          <cell r="S67">
            <v>0</v>
          </cell>
        </row>
        <row r="68">
          <cell r="A68">
            <v>532</v>
          </cell>
          <cell r="B68">
            <v>5205</v>
          </cell>
          <cell r="C68" t="str">
            <v>Andoversford Primary School</v>
          </cell>
          <cell r="E68">
            <v>1</v>
          </cell>
          <cell r="F68" t="str">
            <v/>
          </cell>
          <cell r="G68">
            <v>0</v>
          </cell>
          <cell r="H68">
            <v>81</v>
          </cell>
          <cell r="I68">
            <v>81</v>
          </cell>
          <cell r="J68">
            <v>0</v>
          </cell>
          <cell r="K68">
            <v>18500</v>
          </cell>
          <cell r="L68">
            <v>5103</v>
          </cell>
          <cell r="M68">
            <v>0</v>
          </cell>
          <cell r="N68">
            <v>23603</v>
          </cell>
          <cell r="R68">
            <v>0</v>
          </cell>
          <cell r="S68">
            <v>23603</v>
          </cell>
        </row>
        <row r="69">
          <cell r="A69">
            <v>534</v>
          </cell>
          <cell r="B69">
            <v>2040</v>
          </cell>
          <cell r="C69" t="str">
            <v>Ashchurch Primary School</v>
          </cell>
          <cell r="F69" t="str">
            <v/>
          </cell>
          <cell r="G69">
            <v>0</v>
          </cell>
          <cell r="H69">
            <v>115</v>
          </cell>
          <cell r="I69">
            <v>115</v>
          </cell>
          <cell r="J69">
            <v>0</v>
          </cell>
          <cell r="K69">
            <v>18500</v>
          </cell>
          <cell r="L69">
            <v>7245</v>
          </cell>
          <cell r="M69">
            <v>0</v>
          </cell>
          <cell r="N69">
            <v>25745</v>
          </cell>
          <cell r="R69">
            <v>0</v>
          </cell>
          <cell r="S69">
            <v>25745</v>
          </cell>
        </row>
        <row r="70">
          <cell r="A70">
            <v>535</v>
          </cell>
          <cell r="B70">
            <v>3086</v>
          </cell>
          <cell r="C70" t="str">
            <v>Ashleworth Church of England Primary School</v>
          </cell>
          <cell r="F70" t="str">
            <v/>
          </cell>
          <cell r="G70">
            <v>0</v>
          </cell>
          <cell r="H70">
            <v>32</v>
          </cell>
          <cell r="I70">
            <v>32</v>
          </cell>
          <cell r="J70">
            <v>0</v>
          </cell>
          <cell r="K70">
            <v>18500</v>
          </cell>
          <cell r="L70">
            <v>2016</v>
          </cell>
          <cell r="M70">
            <v>0</v>
          </cell>
          <cell r="N70">
            <v>20516</v>
          </cell>
          <cell r="P70">
            <v>20516</v>
          </cell>
          <cell r="Q70" t="str">
            <v>To chg YE</v>
          </cell>
          <cell r="R70">
            <v>20516</v>
          </cell>
          <cell r="S70">
            <v>0</v>
          </cell>
        </row>
        <row r="71">
          <cell r="A71">
            <v>536</v>
          </cell>
          <cell r="B71">
            <v>3017</v>
          </cell>
          <cell r="C71" t="str">
            <v>Cold Aston Church of England Primary School</v>
          </cell>
          <cell r="F71" t="str">
            <v/>
          </cell>
          <cell r="G71">
            <v>0</v>
          </cell>
          <cell r="H71">
            <v>62</v>
          </cell>
          <cell r="I71">
            <v>62</v>
          </cell>
          <cell r="J71">
            <v>0</v>
          </cell>
          <cell r="K71">
            <v>18500</v>
          </cell>
          <cell r="L71">
            <v>3906</v>
          </cell>
          <cell r="M71">
            <v>0</v>
          </cell>
          <cell r="N71">
            <v>22406</v>
          </cell>
          <cell r="P71">
            <v>16000</v>
          </cell>
          <cell r="Q71" t="str">
            <v>Not charged</v>
          </cell>
          <cell r="R71">
            <v>16000</v>
          </cell>
          <cell r="S71">
            <v>6406</v>
          </cell>
        </row>
        <row r="72">
          <cell r="A72">
            <v>538</v>
          </cell>
          <cell r="B72">
            <v>2041</v>
          </cell>
          <cell r="C72" t="str">
            <v>Avening Primary School</v>
          </cell>
          <cell r="F72" t="str">
            <v/>
          </cell>
          <cell r="G72">
            <v>0</v>
          </cell>
          <cell r="H72">
            <v>112</v>
          </cell>
          <cell r="I72">
            <v>112</v>
          </cell>
          <cell r="J72">
            <v>0</v>
          </cell>
          <cell r="K72">
            <v>18500</v>
          </cell>
          <cell r="L72">
            <v>7056</v>
          </cell>
          <cell r="M72">
            <v>0</v>
          </cell>
          <cell r="N72">
            <v>25556</v>
          </cell>
          <cell r="R72">
            <v>0</v>
          </cell>
          <cell r="S72">
            <v>25556</v>
          </cell>
        </row>
        <row r="73">
          <cell r="A73">
            <v>539</v>
          </cell>
          <cell r="B73">
            <v>3018</v>
          </cell>
          <cell r="C73" t="str">
            <v>Aylburton Church of England Primary School</v>
          </cell>
          <cell r="F73" t="str">
            <v/>
          </cell>
          <cell r="G73">
            <v>0</v>
          </cell>
          <cell r="H73">
            <v>68</v>
          </cell>
          <cell r="I73">
            <v>68</v>
          </cell>
          <cell r="J73">
            <v>0</v>
          </cell>
          <cell r="K73">
            <v>18500</v>
          </cell>
          <cell r="L73">
            <v>4284</v>
          </cell>
          <cell r="M73">
            <v>0</v>
          </cell>
          <cell r="N73">
            <v>22784</v>
          </cell>
          <cell r="R73">
            <v>0</v>
          </cell>
          <cell r="S73">
            <v>22784</v>
          </cell>
        </row>
        <row r="74">
          <cell r="A74">
            <v>543</v>
          </cell>
          <cell r="B74">
            <v>2126</v>
          </cell>
          <cell r="C74" t="str">
            <v>Offa's Mead Primary School</v>
          </cell>
          <cell r="F74" t="str">
            <v/>
          </cell>
          <cell r="G74">
            <v>0</v>
          </cell>
          <cell r="H74">
            <v>179</v>
          </cell>
          <cell r="I74">
            <v>179</v>
          </cell>
          <cell r="J74">
            <v>0</v>
          </cell>
          <cell r="K74">
            <v>18500</v>
          </cell>
          <cell r="L74">
            <v>11277</v>
          </cell>
          <cell r="M74">
            <v>0</v>
          </cell>
          <cell r="N74">
            <v>29777</v>
          </cell>
          <cell r="R74">
            <v>0</v>
          </cell>
          <cell r="S74">
            <v>29777</v>
          </cell>
        </row>
        <row r="75">
          <cell r="A75">
            <v>544</v>
          </cell>
          <cell r="B75">
            <v>3357</v>
          </cell>
          <cell r="C75" t="str">
            <v>The Rosary Catholic Primary School</v>
          </cell>
          <cell r="D75">
            <v>1</v>
          </cell>
          <cell r="F75" t="str">
            <v/>
          </cell>
          <cell r="G75">
            <v>0</v>
          </cell>
          <cell r="H75">
            <v>184</v>
          </cell>
          <cell r="I75">
            <v>184</v>
          </cell>
          <cell r="J75">
            <v>0</v>
          </cell>
          <cell r="K75">
            <v>18500</v>
          </cell>
          <cell r="L75">
            <v>11592</v>
          </cell>
          <cell r="M75">
            <v>0</v>
          </cell>
          <cell r="N75">
            <v>0</v>
          </cell>
          <cell r="R75">
            <v>0</v>
          </cell>
          <cell r="S75">
            <v>0</v>
          </cell>
        </row>
        <row r="76">
          <cell r="A76">
            <v>545</v>
          </cell>
          <cell r="B76">
            <v>2043</v>
          </cell>
          <cell r="C76" t="str">
            <v>Berkeley Primary School</v>
          </cell>
          <cell r="E76">
            <v>1</v>
          </cell>
          <cell r="F76" t="str">
            <v/>
          </cell>
          <cell r="G76">
            <v>0</v>
          </cell>
          <cell r="H76">
            <v>197</v>
          </cell>
          <cell r="I76">
            <v>197</v>
          </cell>
          <cell r="J76">
            <v>0</v>
          </cell>
          <cell r="K76">
            <v>18500</v>
          </cell>
          <cell r="L76">
            <v>12411</v>
          </cell>
          <cell r="M76">
            <v>0</v>
          </cell>
          <cell r="N76">
            <v>30911</v>
          </cell>
          <cell r="R76">
            <v>0</v>
          </cell>
          <cell r="S76">
            <v>30911</v>
          </cell>
        </row>
        <row r="77">
          <cell r="A77">
            <v>546</v>
          </cell>
          <cell r="B77">
            <v>2103</v>
          </cell>
          <cell r="C77" t="str">
            <v>Berry Hill Primary School</v>
          </cell>
          <cell r="F77" t="str">
            <v/>
          </cell>
          <cell r="G77">
            <v>0</v>
          </cell>
          <cell r="H77">
            <v>199</v>
          </cell>
          <cell r="I77">
            <v>199</v>
          </cell>
          <cell r="J77">
            <v>0</v>
          </cell>
          <cell r="K77">
            <v>18500</v>
          </cell>
          <cell r="L77">
            <v>12537</v>
          </cell>
          <cell r="M77">
            <v>0</v>
          </cell>
          <cell r="N77">
            <v>31037</v>
          </cell>
          <cell r="R77">
            <v>0</v>
          </cell>
          <cell r="S77">
            <v>31037</v>
          </cell>
        </row>
        <row r="78">
          <cell r="A78">
            <v>547</v>
          </cell>
          <cell r="B78">
            <v>2141</v>
          </cell>
          <cell r="C78" t="str">
            <v>Woodmancote School</v>
          </cell>
          <cell r="F78" t="str">
            <v/>
          </cell>
          <cell r="G78">
            <v>0</v>
          </cell>
          <cell r="H78">
            <v>300</v>
          </cell>
          <cell r="I78">
            <v>300</v>
          </cell>
          <cell r="J78">
            <v>0</v>
          </cell>
          <cell r="K78">
            <v>18500</v>
          </cell>
          <cell r="L78">
            <v>18900</v>
          </cell>
          <cell r="M78">
            <v>0</v>
          </cell>
          <cell r="N78">
            <v>37400</v>
          </cell>
          <cell r="R78">
            <v>0</v>
          </cell>
          <cell r="S78">
            <v>37400</v>
          </cell>
        </row>
        <row r="79">
          <cell r="A79">
            <v>548</v>
          </cell>
          <cell r="B79">
            <v>3019</v>
          </cell>
          <cell r="C79" t="str">
            <v>Bibury Church of England Primary School</v>
          </cell>
          <cell r="F79" t="str">
            <v/>
          </cell>
          <cell r="G79">
            <v>0</v>
          </cell>
          <cell r="H79">
            <v>28</v>
          </cell>
          <cell r="I79">
            <v>28</v>
          </cell>
          <cell r="J79">
            <v>0</v>
          </cell>
          <cell r="K79">
            <v>18500</v>
          </cell>
          <cell r="L79">
            <v>1764</v>
          </cell>
          <cell r="M79">
            <v>0</v>
          </cell>
          <cell r="N79">
            <v>20264</v>
          </cell>
          <cell r="R79">
            <v>0</v>
          </cell>
          <cell r="S79">
            <v>20264</v>
          </cell>
        </row>
        <row r="80">
          <cell r="A80">
            <v>551</v>
          </cell>
          <cell r="B80">
            <v>2056</v>
          </cell>
          <cell r="C80" t="str">
            <v>Birdlip Primary School</v>
          </cell>
          <cell r="F80" t="str">
            <v/>
          </cell>
          <cell r="G80">
            <v>0</v>
          </cell>
          <cell r="H80">
            <v>93</v>
          </cell>
          <cell r="I80">
            <v>93</v>
          </cell>
          <cell r="J80">
            <v>0</v>
          </cell>
          <cell r="K80">
            <v>18500</v>
          </cell>
          <cell r="L80">
            <v>5859</v>
          </cell>
          <cell r="M80">
            <v>0</v>
          </cell>
          <cell r="N80">
            <v>24359</v>
          </cell>
          <cell r="R80">
            <v>0</v>
          </cell>
          <cell r="S80">
            <v>24359</v>
          </cell>
        </row>
        <row r="81">
          <cell r="A81">
            <v>552</v>
          </cell>
          <cell r="B81">
            <v>2135</v>
          </cell>
          <cell r="C81" t="str">
            <v>Bishops Cleeve Primary School</v>
          </cell>
          <cell r="F81" t="str">
            <v/>
          </cell>
          <cell r="G81">
            <v>0</v>
          </cell>
          <cell r="H81">
            <v>440</v>
          </cell>
          <cell r="I81">
            <v>440</v>
          </cell>
          <cell r="J81">
            <v>0</v>
          </cell>
          <cell r="K81">
            <v>18500</v>
          </cell>
          <cell r="L81">
            <v>27720</v>
          </cell>
          <cell r="M81">
            <v>0</v>
          </cell>
          <cell r="N81">
            <v>46220</v>
          </cell>
          <cell r="R81">
            <v>0</v>
          </cell>
          <cell r="S81">
            <v>46220</v>
          </cell>
        </row>
        <row r="82">
          <cell r="A82">
            <v>553</v>
          </cell>
          <cell r="B82">
            <v>3020</v>
          </cell>
          <cell r="C82" t="str">
            <v>Bisley Blue Coat Church of England Primary School</v>
          </cell>
          <cell r="F82" t="str">
            <v/>
          </cell>
          <cell r="G82">
            <v>0</v>
          </cell>
          <cell r="H82">
            <v>79</v>
          </cell>
          <cell r="I82">
            <v>79</v>
          </cell>
          <cell r="J82">
            <v>0</v>
          </cell>
          <cell r="K82">
            <v>18500</v>
          </cell>
          <cell r="L82">
            <v>4977</v>
          </cell>
          <cell r="M82">
            <v>0</v>
          </cell>
          <cell r="N82">
            <v>23477</v>
          </cell>
          <cell r="R82">
            <v>0</v>
          </cell>
          <cell r="S82">
            <v>23477</v>
          </cell>
        </row>
        <row r="83">
          <cell r="A83">
            <v>554</v>
          </cell>
          <cell r="B83">
            <v>2171</v>
          </cell>
          <cell r="C83" t="str">
            <v>Beech Green Primary School</v>
          </cell>
          <cell r="E83">
            <v>1</v>
          </cell>
          <cell r="F83" t="str">
            <v/>
          </cell>
          <cell r="G83">
            <v>0</v>
          </cell>
          <cell r="H83">
            <v>423</v>
          </cell>
          <cell r="I83">
            <v>423</v>
          </cell>
          <cell r="J83">
            <v>0</v>
          </cell>
          <cell r="K83">
            <v>18500</v>
          </cell>
          <cell r="L83">
            <v>26649</v>
          </cell>
          <cell r="M83">
            <v>0</v>
          </cell>
          <cell r="N83">
            <v>45149</v>
          </cell>
          <cell r="R83">
            <v>0</v>
          </cell>
          <cell r="S83">
            <v>45149</v>
          </cell>
        </row>
        <row r="84">
          <cell r="A84">
            <v>555</v>
          </cell>
          <cell r="B84">
            <v>2061</v>
          </cell>
          <cell r="C84" t="str">
            <v>Forest View Primary School</v>
          </cell>
          <cell r="E84">
            <v>1</v>
          </cell>
          <cell r="F84" t="str">
            <v/>
          </cell>
          <cell r="G84">
            <v>0</v>
          </cell>
          <cell r="H84">
            <v>345</v>
          </cell>
          <cell r="I84">
            <v>345</v>
          </cell>
          <cell r="J84">
            <v>0</v>
          </cell>
          <cell r="K84">
            <v>18500</v>
          </cell>
          <cell r="L84">
            <v>21735</v>
          </cell>
          <cell r="M84">
            <v>0</v>
          </cell>
          <cell r="N84">
            <v>40235</v>
          </cell>
          <cell r="R84">
            <v>0</v>
          </cell>
          <cell r="S84">
            <v>40235</v>
          </cell>
        </row>
        <row r="85">
          <cell r="A85">
            <v>558</v>
          </cell>
          <cell r="B85">
            <v>2042</v>
          </cell>
          <cell r="C85" t="str">
            <v>Blakeney Primary School</v>
          </cell>
          <cell r="F85" t="str">
            <v/>
          </cell>
          <cell r="G85">
            <v>0</v>
          </cell>
          <cell r="H85">
            <v>78</v>
          </cell>
          <cell r="I85">
            <v>78</v>
          </cell>
          <cell r="J85">
            <v>0</v>
          </cell>
          <cell r="K85">
            <v>18500</v>
          </cell>
          <cell r="L85">
            <v>4914</v>
          </cell>
          <cell r="M85">
            <v>0</v>
          </cell>
          <cell r="N85">
            <v>23414</v>
          </cell>
          <cell r="P85">
            <v>11500</v>
          </cell>
          <cell r="Q85">
            <v>318</v>
          </cell>
          <cell r="R85">
            <v>11500</v>
          </cell>
          <cell r="S85">
            <v>11914</v>
          </cell>
        </row>
        <row r="86">
          <cell r="A86">
            <v>559</v>
          </cell>
          <cell r="B86">
            <v>2045</v>
          </cell>
          <cell r="C86" t="str">
            <v>Bledington School</v>
          </cell>
          <cell r="F86" t="str">
            <v/>
          </cell>
          <cell r="G86">
            <v>0</v>
          </cell>
          <cell r="H86">
            <v>71</v>
          </cell>
          <cell r="I86">
            <v>71</v>
          </cell>
          <cell r="J86">
            <v>0</v>
          </cell>
          <cell r="K86">
            <v>18500</v>
          </cell>
          <cell r="L86">
            <v>4473</v>
          </cell>
          <cell r="M86">
            <v>0</v>
          </cell>
          <cell r="N86">
            <v>22973</v>
          </cell>
          <cell r="R86">
            <v>0</v>
          </cell>
          <cell r="S86">
            <v>22973</v>
          </cell>
        </row>
        <row r="87">
          <cell r="A87">
            <v>560</v>
          </cell>
          <cell r="B87">
            <v>3021</v>
          </cell>
          <cell r="C87" t="str">
            <v>Blockley Church of England Primary School</v>
          </cell>
          <cell r="F87" t="str">
            <v/>
          </cell>
          <cell r="G87">
            <v>0</v>
          </cell>
          <cell r="H87">
            <v>145</v>
          </cell>
          <cell r="I87">
            <v>145</v>
          </cell>
          <cell r="J87">
            <v>0</v>
          </cell>
          <cell r="K87">
            <v>18500</v>
          </cell>
          <cell r="L87">
            <v>9135</v>
          </cell>
          <cell r="M87">
            <v>0</v>
          </cell>
          <cell r="N87">
            <v>27635</v>
          </cell>
          <cell r="R87">
            <v>0</v>
          </cell>
          <cell r="S87">
            <v>27635</v>
          </cell>
        </row>
        <row r="88">
          <cell r="A88">
            <v>563</v>
          </cell>
          <cell r="B88">
            <v>2046</v>
          </cell>
          <cell r="C88" t="str">
            <v>Bourton-on-the-Water Primary School</v>
          </cell>
          <cell r="F88" t="str">
            <v/>
          </cell>
          <cell r="G88">
            <v>0</v>
          </cell>
          <cell r="H88">
            <v>247</v>
          </cell>
          <cell r="I88">
            <v>247</v>
          </cell>
          <cell r="J88">
            <v>0</v>
          </cell>
          <cell r="K88">
            <v>18500</v>
          </cell>
          <cell r="L88">
            <v>15561</v>
          </cell>
          <cell r="M88">
            <v>0</v>
          </cell>
          <cell r="N88">
            <v>34061</v>
          </cell>
          <cell r="R88">
            <v>0</v>
          </cell>
          <cell r="S88">
            <v>34061</v>
          </cell>
        </row>
        <row r="89">
          <cell r="A89">
            <v>564</v>
          </cell>
          <cell r="B89">
            <v>2047</v>
          </cell>
          <cell r="C89" t="str">
            <v>Leighterton Primary School</v>
          </cell>
          <cell r="F89" t="str">
            <v/>
          </cell>
          <cell r="G89">
            <v>0</v>
          </cell>
          <cell r="H89">
            <v>102</v>
          </cell>
          <cell r="I89">
            <v>102</v>
          </cell>
          <cell r="J89">
            <v>0</v>
          </cell>
          <cell r="K89">
            <v>18500</v>
          </cell>
          <cell r="L89">
            <v>6426</v>
          </cell>
          <cell r="M89">
            <v>0</v>
          </cell>
          <cell r="N89">
            <v>24926</v>
          </cell>
          <cell r="R89">
            <v>0</v>
          </cell>
          <cell r="S89">
            <v>24926</v>
          </cell>
        </row>
        <row r="90">
          <cell r="A90">
            <v>565</v>
          </cell>
          <cell r="B90">
            <v>3078</v>
          </cell>
          <cell r="C90" t="str">
            <v>Bream Church of England Primary School</v>
          </cell>
          <cell r="F90" t="str">
            <v/>
          </cell>
          <cell r="G90">
            <v>0</v>
          </cell>
          <cell r="H90">
            <v>213</v>
          </cell>
          <cell r="I90">
            <v>213</v>
          </cell>
          <cell r="J90">
            <v>0</v>
          </cell>
          <cell r="K90">
            <v>18500</v>
          </cell>
          <cell r="L90">
            <v>13419</v>
          </cell>
          <cell r="M90">
            <v>0</v>
          </cell>
          <cell r="N90">
            <v>31919</v>
          </cell>
          <cell r="R90">
            <v>0</v>
          </cell>
          <cell r="S90">
            <v>31919</v>
          </cell>
        </row>
        <row r="91">
          <cell r="A91">
            <v>567</v>
          </cell>
          <cell r="B91">
            <v>3335</v>
          </cell>
          <cell r="C91" t="str">
            <v>Brimscombe Church of England Primary School</v>
          </cell>
          <cell r="D91">
            <v>1</v>
          </cell>
          <cell r="F91" t="str">
            <v/>
          </cell>
          <cell r="G91">
            <v>0</v>
          </cell>
          <cell r="H91">
            <v>93</v>
          </cell>
          <cell r="I91">
            <v>93</v>
          </cell>
          <cell r="J91">
            <v>0</v>
          </cell>
          <cell r="K91">
            <v>18500</v>
          </cell>
          <cell r="L91">
            <v>5859</v>
          </cell>
          <cell r="M91">
            <v>0</v>
          </cell>
          <cell r="N91">
            <v>0</v>
          </cell>
          <cell r="R91">
            <v>0</v>
          </cell>
          <cell r="S91">
            <v>0</v>
          </cell>
        </row>
        <row r="92">
          <cell r="A92">
            <v>569</v>
          </cell>
          <cell r="B92">
            <v>2105</v>
          </cell>
          <cell r="C92" t="str">
            <v>Coalway Junior School</v>
          </cell>
          <cell r="F92" t="str">
            <v/>
          </cell>
          <cell r="G92">
            <v>0</v>
          </cell>
          <cell r="H92">
            <v>230</v>
          </cell>
          <cell r="I92">
            <v>230</v>
          </cell>
          <cell r="J92">
            <v>0</v>
          </cell>
          <cell r="K92">
            <v>18500</v>
          </cell>
          <cell r="L92">
            <v>14490</v>
          </cell>
          <cell r="M92">
            <v>0</v>
          </cell>
          <cell r="N92">
            <v>32990</v>
          </cell>
          <cell r="P92">
            <v>12500</v>
          </cell>
          <cell r="R92">
            <v>12500</v>
          </cell>
          <cell r="S92">
            <v>20490</v>
          </cell>
        </row>
        <row r="93">
          <cell r="A93">
            <v>572</v>
          </cell>
          <cell r="B93">
            <v>2048</v>
          </cell>
          <cell r="C93" t="str">
            <v>Brockworth Primary School</v>
          </cell>
          <cell r="F93">
            <v>1</v>
          </cell>
          <cell r="G93">
            <v>0</v>
          </cell>
          <cell r="H93">
            <v>211</v>
          </cell>
          <cell r="I93">
            <v>211</v>
          </cell>
          <cell r="J93">
            <v>0</v>
          </cell>
          <cell r="K93">
            <v>18500</v>
          </cell>
          <cell r="L93">
            <v>13293</v>
          </cell>
          <cell r="M93">
            <v>0</v>
          </cell>
          <cell r="N93">
            <v>15897</v>
          </cell>
          <cell r="R93">
            <v>0</v>
          </cell>
          <cell r="S93">
            <v>15897</v>
          </cell>
        </row>
        <row r="94">
          <cell r="A94">
            <v>574</v>
          </cell>
          <cell r="B94">
            <v>3311</v>
          </cell>
          <cell r="C94" t="str">
            <v>Bromesberrow St. Mary's Church of England Primary School</v>
          </cell>
          <cell r="D94">
            <v>1</v>
          </cell>
          <cell r="F94" t="str">
            <v/>
          </cell>
          <cell r="G94">
            <v>0</v>
          </cell>
          <cell r="H94">
            <v>48</v>
          </cell>
          <cell r="I94">
            <v>48</v>
          </cell>
          <cell r="J94">
            <v>0</v>
          </cell>
          <cell r="K94">
            <v>18500</v>
          </cell>
          <cell r="L94">
            <v>3024</v>
          </cell>
          <cell r="M94">
            <v>0</v>
          </cell>
          <cell r="N94">
            <v>0</v>
          </cell>
          <cell r="R94">
            <v>0</v>
          </cell>
          <cell r="S94">
            <v>0</v>
          </cell>
        </row>
        <row r="95">
          <cell r="A95">
            <v>578</v>
          </cell>
          <cell r="B95">
            <v>3315</v>
          </cell>
          <cell r="C95" t="str">
            <v>Bussage Church of England Primary School</v>
          </cell>
          <cell r="D95">
            <v>1</v>
          </cell>
          <cell r="F95" t="str">
            <v/>
          </cell>
          <cell r="G95">
            <v>0</v>
          </cell>
          <cell r="H95">
            <v>227</v>
          </cell>
          <cell r="I95">
            <v>227</v>
          </cell>
          <cell r="J95">
            <v>0</v>
          </cell>
          <cell r="K95">
            <v>18500</v>
          </cell>
          <cell r="L95">
            <v>14301</v>
          </cell>
          <cell r="M95">
            <v>0</v>
          </cell>
          <cell r="N95">
            <v>0</v>
          </cell>
          <cell r="R95">
            <v>0</v>
          </cell>
          <cell r="S95">
            <v>0</v>
          </cell>
        </row>
        <row r="96">
          <cell r="A96">
            <v>579</v>
          </cell>
          <cell r="B96">
            <v>2132</v>
          </cell>
          <cell r="C96" t="str">
            <v>Castle Hill Primary School</v>
          </cell>
          <cell r="F96" t="str">
            <v/>
          </cell>
          <cell r="G96">
            <v>0</v>
          </cell>
          <cell r="H96">
            <v>209</v>
          </cell>
          <cell r="I96">
            <v>209</v>
          </cell>
          <cell r="J96">
            <v>0</v>
          </cell>
          <cell r="K96">
            <v>18500</v>
          </cell>
          <cell r="L96">
            <v>13167</v>
          </cell>
          <cell r="M96">
            <v>0</v>
          </cell>
          <cell r="N96">
            <v>31667</v>
          </cell>
          <cell r="O96">
            <v>26008</v>
          </cell>
          <cell r="R96">
            <v>26008</v>
          </cell>
          <cell r="S96">
            <v>5659</v>
          </cell>
        </row>
        <row r="97">
          <cell r="A97">
            <v>580</v>
          </cell>
          <cell r="B97">
            <v>2143</v>
          </cell>
          <cell r="C97" t="str">
            <v>Cam Everlands Primary School</v>
          </cell>
          <cell r="F97" t="str">
            <v/>
          </cell>
          <cell r="G97">
            <v>0</v>
          </cell>
          <cell r="H97">
            <v>210</v>
          </cell>
          <cell r="I97">
            <v>210</v>
          </cell>
          <cell r="J97">
            <v>0</v>
          </cell>
          <cell r="K97">
            <v>18500</v>
          </cell>
          <cell r="L97">
            <v>13230</v>
          </cell>
          <cell r="M97">
            <v>0</v>
          </cell>
          <cell r="N97">
            <v>31730</v>
          </cell>
          <cell r="R97">
            <v>0</v>
          </cell>
          <cell r="S97">
            <v>31730</v>
          </cell>
        </row>
        <row r="98">
          <cell r="A98">
            <v>581</v>
          </cell>
          <cell r="B98">
            <v>3346</v>
          </cell>
          <cell r="C98" t="str">
            <v>St. Matthew's Church of England Primary School</v>
          </cell>
          <cell r="D98">
            <v>1</v>
          </cell>
          <cell r="F98" t="str">
            <v/>
          </cell>
          <cell r="G98">
            <v>0</v>
          </cell>
          <cell r="H98">
            <v>218</v>
          </cell>
          <cell r="I98">
            <v>218</v>
          </cell>
          <cell r="J98">
            <v>0</v>
          </cell>
          <cell r="K98">
            <v>18500</v>
          </cell>
          <cell r="L98">
            <v>13734</v>
          </cell>
          <cell r="M98">
            <v>0</v>
          </cell>
          <cell r="N98">
            <v>0</v>
          </cell>
          <cell r="R98">
            <v>0</v>
          </cell>
          <cell r="S98">
            <v>0</v>
          </cell>
        </row>
        <row r="99">
          <cell r="A99">
            <v>582</v>
          </cell>
          <cell r="B99">
            <v>3313</v>
          </cell>
          <cell r="C99" t="str">
            <v>Cam Hopton Church of England Primary School</v>
          </cell>
          <cell r="D99">
            <v>1</v>
          </cell>
          <cell r="F99" t="str">
            <v/>
          </cell>
          <cell r="G99">
            <v>0</v>
          </cell>
          <cell r="H99">
            <v>199</v>
          </cell>
          <cell r="I99">
            <v>199</v>
          </cell>
          <cell r="J99">
            <v>0</v>
          </cell>
          <cell r="K99">
            <v>18500</v>
          </cell>
          <cell r="L99">
            <v>12537</v>
          </cell>
          <cell r="M99">
            <v>0</v>
          </cell>
          <cell r="N99">
            <v>0</v>
          </cell>
          <cell r="R99">
            <v>0</v>
          </cell>
          <cell r="S99">
            <v>0</v>
          </cell>
        </row>
        <row r="100">
          <cell r="A100">
            <v>583</v>
          </cell>
          <cell r="B100">
            <v>2138</v>
          </cell>
          <cell r="C100" t="str">
            <v>Cam Woodfield Infant School</v>
          </cell>
          <cell r="F100" t="str">
            <v/>
          </cell>
          <cell r="G100">
            <v>0</v>
          </cell>
          <cell r="H100">
            <v>129</v>
          </cell>
          <cell r="I100">
            <v>129</v>
          </cell>
          <cell r="J100">
            <v>0</v>
          </cell>
          <cell r="K100">
            <v>18500</v>
          </cell>
          <cell r="L100">
            <v>8127</v>
          </cell>
          <cell r="M100">
            <v>0</v>
          </cell>
          <cell r="N100">
            <v>26627</v>
          </cell>
          <cell r="R100">
            <v>0</v>
          </cell>
          <cell r="S100">
            <v>26627</v>
          </cell>
        </row>
        <row r="101">
          <cell r="A101">
            <v>584</v>
          </cell>
          <cell r="B101">
            <v>5212</v>
          </cell>
          <cell r="C101" t="str">
            <v>Cam Woodfield Junior School</v>
          </cell>
          <cell r="E101">
            <v>1</v>
          </cell>
          <cell r="F101" t="str">
            <v/>
          </cell>
          <cell r="G101">
            <v>0</v>
          </cell>
          <cell r="H101">
            <v>177</v>
          </cell>
          <cell r="I101">
            <v>177</v>
          </cell>
          <cell r="J101">
            <v>0</v>
          </cell>
          <cell r="K101">
            <v>18500</v>
          </cell>
          <cell r="L101">
            <v>11151</v>
          </cell>
          <cell r="M101">
            <v>0</v>
          </cell>
          <cell r="N101">
            <v>29651</v>
          </cell>
          <cell r="R101">
            <v>0</v>
          </cell>
          <cell r="S101">
            <v>29651</v>
          </cell>
        </row>
        <row r="102">
          <cell r="A102">
            <v>585</v>
          </cell>
          <cell r="B102">
            <v>2117</v>
          </cell>
          <cell r="C102" t="str">
            <v>Cashes Green Primary School</v>
          </cell>
          <cell r="F102" t="str">
            <v/>
          </cell>
          <cell r="G102">
            <v>0</v>
          </cell>
          <cell r="H102">
            <v>138</v>
          </cell>
          <cell r="I102">
            <v>138</v>
          </cell>
          <cell r="J102">
            <v>0</v>
          </cell>
          <cell r="K102">
            <v>18500</v>
          </cell>
          <cell r="L102">
            <v>8694</v>
          </cell>
          <cell r="M102">
            <v>0</v>
          </cell>
          <cell r="N102">
            <v>27194</v>
          </cell>
          <cell r="R102">
            <v>0</v>
          </cell>
          <cell r="S102">
            <v>27194</v>
          </cell>
        </row>
        <row r="103">
          <cell r="A103">
            <v>586</v>
          </cell>
          <cell r="B103">
            <v>2050</v>
          </cell>
          <cell r="C103" t="str">
            <v>Chalford Hill Primary School</v>
          </cell>
          <cell r="F103" t="str">
            <v/>
          </cell>
          <cell r="G103">
            <v>0</v>
          </cell>
          <cell r="H103">
            <v>209</v>
          </cell>
          <cell r="I103">
            <v>209</v>
          </cell>
          <cell r="J103">
            <v>0</v>
          </cell>
          <cell r="K103">
            <v>18500</v>
          </cell>
          <cell r="L103">
            <v>13167</v>
          </cell>
          <cell r="M103">
            <v>0</v>
          </cell>
          <cell r="N103">
            <v>31667</v>
          </cell>
          <cell r="R103">
            <v>0</v>
          </cell>
          <cell r="S103">
            <v>31667</v>
          </cell>
        </row>
        <row r="104">
          <cell r="A104">
            <v>587</v>
          </cell>
          <cell r="B104">
            <v>3314</v>
          </cell>
          <cell r="C104" t="str">
            <v>Christ Church Church of England Primary School (Stroud)</v>
          </cell>
          <cell r="D104">
            <v>1</v>
          </cell>
          <cell r="F104" t="str">
            <v/>
          </cell>
          <cell r="G104">
            <v>0</v>
          </cell>
          <cell r="H104">
            <v>43</v>
          </cell>
          <cell r="I104">
            <v>43</v>
          </cell>
          <cell r="J104">
            <v>0</v>
          </cell>
          <cell r="K104">
            <v>18500</v>
          </cell>
          <cell r="L104">
            <v>2709</v>
          </cell>
          <cell r="M104">
            <v>0</v>
          </cell>
          <cell r="N104">
            <v>0</v>
          </cell>
          <cell r="R104">
            <v>0</v>
          </cell>
          <cell r="S104">
            <v>0</v>
          </cell>
        </row>
        <row r="105">
          <cell r="A105">
            <v>589</v>
          </cell>
          <cell r="B105">
            <v>5206</v>
          </cell>
          <cell r="C105" t="str">
            <v>Charlton Kings Junior School</v>
          </cell>
          <cell r="E105">
            <v>1</v>
          </cell>
          <cell r="F105" t="str">
            <v/>
          </cell>
          <cell r="G105">
            <v>0</v>
          </cell>
          <cell r="H105">
            <v>370</v>
          </cell>
          <cell r="I105">
            <v>370</v>
          </cell>
          <cell r="J105">
            <v>0</v>
          </cell>
          <cell r="K105">
            <v>18500</v>
          </cell>
          <cell r="L105">
            <v>23310</v>
          </cell>
          <cell r="M105">
            <v>0</v>
          </cell>
          <cell r="N105">
            <v>41810</v>
          </cell>
          <cell r="R105">
            <v>0</v>
          </cell>
          <cell r="S105">
            <v>41810</v>
          </cell>
        </row>
        <row r="106">
          <cell r="A106">
            <v>590</v>
          </cell>
          <cell r="B106">
            <v>5207</v>
          </cell>
          <cell r="C106" t="str">
            <v>Charlton Kings Infant School</v>
          </cell>
          <cell r="E106">
            <v>1</v>
          </cell>
          <cell r="F106" t="str">
            <v/>
          </cell>
          <cell r="G106">
            <v>0</v>
          </cell>
          <cell r="H106">
            <v>244</v>
          </cell>
          <cell r="I106">
            <v>244</v>
          </cell>
          <cell r="J106">
            <v>0</v>
          </cell>
          <cell r="K106">
            <v>18500</v>
          </cell>
          <cell r="L106">
            <v>15372</v>
          </cell>
          <cell r="M106">
            <v>0</v>
          </cell>
          <cell r="N106">
            <v>33872</v>
          </cell>
          <cell r="R106">
            <v>0</v>
          </cell>
          <cell r="S106">
            <v>33872</v>
          </cell>
        </row>
        <row r="107">
          <cell r="A107">
            <v>591</v>
          </cell>
          <cell r="B107">
            <v>3316</v>
          </cell>
          <cell r="C107" t="str">
            <v>Holy Apostles' Church of England Primary School</v>
          </cell>
          <cell r="D107">
            <v>1</v>
          </cell>
          <cell r="E107">
            <v>1</v>
          </cell>
          <cell r="F107" t="str">
            <v/>
          </cell>
          <cell r="G107">
            <v>0</v>
          </cell>
          <cell r="H107">
            <v>202</v>
          </cell>
          <cell r="I107">
            <v>202</v>
          </cell>
          <cell r="J107">
            <v>0</v>
          </cell>
          <cell r="K107">
            <v>18500</v>
          </cell>
          <cell r="L107">
            <v>12726</v>
          </cell>
          <cell r="M107">
            <v>0</v>
          </cell>
          <cell r="N107">
            <v>0</v>
          </cell>
          <cell r="R107">
            <v>0</v>
          </cell>
          <cell r="S107">
            <v>0</v>
          </cell>
        </row>
        <row r="108">
          <cell r="A108">
            <v>592</v>
          </cell>
          <cell r="B108">
            <v>3317</v>
          </cell>
          <cell r="C108" t="str">
            <v>St. Andrew's Church of England Primary School</v>
          </cell>
          <cell r="D108">
            <v>1</v>
          </cell>
          <cell r="F108" t="str">
            <v/>
          </cell>
          <cell r="G108">
            <v>0</v>
          </cell>
          <cell r="H108">
            <v>103</v>
          </cell>
          <cell r="I108">
            <v>103</v>
          </cell>
          <cell r="J108">
            <v>0</v>
          </cell>
          <cell r="K108">
            <v>18500</v>
          </cell>
          <cell r="L108">
            <v>6489</v>
          </cell>
          <cell r="M108">
            <v>0</v>
          </cell>
          <cell r="N108">
            <v>0</v>
          </cell>
          <cell r="R108">
            <v>0</v>
          </cell>
          <cell r="S108">
            <v>0</v>
          </cell>
        </row>
        <row r="109">
          <cell r="A109">
            <v>593</v>
          </cell>
          <cell r="B109">
            <v>2142</v>
          </cell>
          <cell r="C109" t="str">
            <v>Glenfall Community Primary School</v>
          </cell>
          <cell r="F109" t="str">
            <v/>
          </cell>
          <cell r="G109">
            <v>0</v>
          </cell>
          <cell r="H109">
            <v>174</v>
          </cell>
          <cell r="I109">
            <v>174</v>
          </cell>
          <cell r="J109">
            <v>0</v>
          </cell>
          <cell r="K109">
            <v>18500</v>
          </cell>
          <cell r="L109">
            <v>10962</v>
          </cell>
          <cell r="M109">
            <v>0</v>
          </cell>
          <cell r="N109">
            <v>29462</v>
          </cell>
          <cell r="R109">
            <v>0</v>
          </cell>
          <cell r="S109">
            <v>29462</v>
          </cell>
        </row>
        <row r="110">
          <cell r="A110">
            <v>594</v>
          </cell>
          <cell r="B110">
            <v>3364</v>
          </cell>
          <cell r="C110" t="str">
            <v>St. James' and Ebrington Church of England Primary Schools</v>
          </cell>
          <cell r="D110">
            <v>1</v>
          </cell>
          <cell r="F110" t="str">
            <v/>
          </cell>
          <cell r="G110">
            <v>0</v>
          </cell>
          <cell r="H110">
            <v>177</v>
          </cell>
          <cell r="I110">
            <v>177</v>
          </cell>
          <cell r="J110">
            <v>0</v>
          </cell>
          <cell r="K110">
            <v>18500</v>
          </cell>
          <cell r="L110">
            <v>11151</v>
          </cell>
          <cell r="M110">
            <v>0</v>
          </cell>
          <cell r="N110">
            <v>0</v>
          </cell>
          <cell r="R110">
            <v>0</v>
          </cell>
          <cell r="S110">
            <v>0</v>
          </cell>
        </row>
        <row r="111">
          <cell r="A111">
            <v>596</v>
          </cell>
          <cell r="B111">
            <v>3354</v>
          </cell>
          <cell r="C111" t="str">
            <v>St. Catharine's Catholic Primary School</v>
          </cell>
          <cell r="D111">
            <v>1</v>
          </cell>
          <cell r="F111" t="str">
            <v/>
          </cell>
          <cell r="G111">
            <v>0</v>
          </cell>
          <cell r="H111">
            <v>158</v>
          </cell>
          <cell r="I111">
            <v>158</v>
          </cell>
          <cell r="J111">
            <v>0</v>
          </cell>
          <cell r="K111">
            <v>18500</v>
          </cell>
          <cell r="L111">
            <v>9954</v>
          </cell>
          <cell r="M111">
            <v>0</v>
          </cell>
          <cell r="N111">
            <v>0</v>
          </cell>
          <cell r="R111">
            <v>0</v>
          </cell>
          <cell r="S111">
            <v>0</v>
          </cell>
        </row>
        <row r="112">
          <cell r="A112">
            <v>598</v>
          </cell>
          <cell r="B112">
            <v>2051</v>
          </cell>
          <cell r="C112" t="str">
            <v>Churcham Primary School</v>
          </cell>
          <cell r="F112" t="str">
            <v/>
          </cell>
          <cell r="G112">
            <v>0</v>
          </cell>
          <cell r="H112">
            <v>52</v>
          </cell>
          <cell r="I112">
            <v>52</v>
          </cell>
          <cell r="J112">
            <v>0</v>
          </cell>
          <cell r="K112">
            <v>18500</v>
          </cell>
          <cell r="L112">
            <v>3276</v>
          </cell>
          <cell r="M112">
            <v>0</v>
          </cell>
          <cell r="N112">
            <v>21776</v>
          </cell>
          <cell r="R112">
            <v>0</v>
          </cell>
          <cell r="S112">
            <v>21776</v>
          </cell>
        </row>
        <row r="113">
          <cell r="A113">
            <v>599</v>
          </cell>
          <cell r="B113">
            <v>2052</v>
          </cell>
          <cell r="C113" t="str">
            <v>Parton Manor Infant School</v>
          </cell>
          <cell r="F113" t="str">
            <v/>
          </cell>
          <cell r="G113">
            <v>1</v>
          </cell>
          <cell r="H113">
            <v>112</v>
          </cell>
          <cell r="I113">
            <v>112.5</v>
          </cell>
          <cell r="J113">
            <v>0</v>
          </cell>
          <cell r="K113">
            <v>18500</v>
          </cell>
          <cell r="L113">
            <v>7088</v>
          </cell>
          <cell r="M113">
            <v>0</v>
          </cell>
          <cell r="N113">
            <v>25588</v>
          </cell>
          <cell r="R113">
            <v>0</v>
          </cell>
          <cell r="S113">
            <v>25588</v>
          </cell>
        </row>
        <row r="114">
          <cell r="A114">
            <v>600</v>
          </cell>
          <cell r="B114">
            <v>2144</v>
          </cell>
          <cell r="C114" t="str">
            <v>Churchdown Village Infant School</v>
          </cell>
          <cell r="F114" t="str">
            <v/>
          </cell>
          <cell r="G114">
            <v>0</v>
          </cell>
          <cell r="H114">
            <v>179</v>
          </cell>
          <cell r="I114">
            <v>179</v>
          </cell>
          <cell r="J114">
            <v>0</v>
          </cell>
          <cell r="K114">
            <v>18500</v>
          </cell>
          <cell r="L114">
            <v>11277</v>
          </cell>
          <cell r="M114">
            <v>0</v>
          </cell>
          <cell r="N114">
            <v>29777</v>
          </cell>
          <cell r="R114">
            <v>0</v>
          </cell>
          <cell r="S114">
            <v>29777</v>
          </cell>
        </row>
        <row r="115">
          <cell r="A115">
            <v>601</v>
          </cell>
          <cell r="B115">
            <v>2054</v>
          </cell>
          <cell r="C115" t="str">
            <v>Cirencester Junior School</v>
          </cell>
          <cell r="F115" t="str">
            <v/>
          </cell>
          <cell r="G115">
            <v>0</v>
          </cell>
          <cell r="H115">
            <v>297</v>
          </cell>
          <cell r="I115">
            <v>297</v>
          </cell>
          <cell r="J115">
            <v>0</v>
          </cell>
          <cell r="K115">
            <v>18500</v>
          </cell>
          <cell r="L115">
            <v>18711</v>
          </cell>
          <cell r="M115">
            <v>0</v>
          </cell>
          <cell r="N115">
            <v>37211</v>
          </cell>
          <cell r="R115">
            <v>0</v>
          </cell>
          <cell r="S115">
            <v>37211</v>
          </cell>
        </row>
        <row r="116">
          <cell r="A116">
            <v>602</v>
          </cell>
          <cell r="B116">
            <v>2055</v>
          </cell>
          <cell r="C116" t="str">
            <v>Cirencester Infant School</v>
          </cell>
          <cell r="F116" t="str">
            <v/>
          </cell>
          <cell r="G116">
            <v>0</v>
          </cell>
          <cell r="H116">
            <v>177</v>
          </cell>
          <cell r="I116">
            <v>177</v>
          </cell>
          <cell r="J116">
            <v>0</v>
          </cell>
          <cell r="K116">
            <v>18500</v>
          </cell>
          <cell r="L116">
            <v>11151</v>
          </cell>
          <cell r="M116">
            <v>0</v>
          </cell>
          <cell r="N116">
            <v>29651</v>
          </cell>
          <cell r="R116">
            <v>0</v>
          </cell>
          <cell r="S116">
            <v>29651</v>
          </cell>
        </row>
        <row r="117">
          <cell r="A117">
            <v>604</v>
          </cell>
          <cell r="B117">
            <v>3319</v>
          </cell>
          <cell r="C117" t="str">
            <v>Powell's Church of England Primary School</v>
          </cell>
          <cell r="D117">
            <v>1</v>
          </cell>
          <cell r="E117">
            <v>1</v>
          </cell>
          <cell r="F117" t="str">
            <v/>
          </cell>
          <cell r="G117">
            <v>0</v>
          </cell>
          <cell r="H117">
            <v>425</v>
          </cell>
          <cell r="I117">
            <v>425</v>
          </cell>
          <cell r="J117">
            <v>0</v>
          </cell>
          <cell r="K117">
            <v>18500</v>
          </cell>
          <cell r="L117">
            <v>26775</v>
          </cell>
          <cell r="M117">
            <v>0</v>
          </cell>
          <cell r="N117">
            <v>0</v>
          </cell>
          <cell r="R117">
            <v>0</v>
          </cell>
          <cell r="S117">
            <v>0</v>
          </cell>
        </row>
        <row r="118">
          <cell r="A118">
            <v>605</v>
          </cell>
          <cell r="B118">
            <v>3053</v>
          </cell>
          <cell r="C118" t="str">
            <v>Clearwell Church of England Primary School</v>
          </cell>
          <cell r="F118" t="str">
            <v/>
          </cell>
          <cell r="G118">
            <v>0</v>
          </cell>
          <cell r="H118">
            <v>52</v>
          </cell>
          <cell r="I118">
            <v>52</v>
          </cell>
          <cell r="J118">
            <v>0</v>
          </cell>
          <cell r="K118">
            <v>18500</v>
          </cell>
          <cell r="L118">
            <v>3276</v>
          </cell>
          <cell r="M118">
            <v>0</v>
          </cell>
          <cell r="N118">
            <v>21776</v>
          </cell>
          <cell r="R118">
            <v>0</v>
          </cell>
          <cell r="S118">
            <v>21776</v>
          </cell>
        </row>
        <row r="119">
          <cell r="A119">
            <v>606</v>
          </cell>
          <cell r="B119">
            <v>3026</v>
          </cell>
          <cell r="C119" t="str">
            <v>Coaley Church of England Primary School</v>
          </cell>
          <cell r="F119" t="str">
            <v/>
          </cell>
          <cell r="G119">
            <v>0</v>
          </cell>
          <cell r="H119">
            <v>71</v>
          </cell>
          <cell r="I119">
            <v>71</v>
          </cell>
          <cell r="J119">
            <v>0</v>
          </cell>
          <cell r="K119">
            <v>18500</v>
          </cell>
          <cell r="L119">
            <v>4473</v>
          </cell>
          <cell r="M119">
            <v>0</v>
          </cell>
          <cell r="N119">
            <v>22973</v>
          </cell>
          <cell r="R119">
            <v>0</v>
          </cell>
          <cell r="S119">
            <v>22973</v>
          </cell>
        </row>
        <row r="120">
          <cell r="A120">
            <v>609</v>
          </cell>
          <cell r="B120">
            <v>3027</v>
          </cell>
          <cell r="C120" t="str">
            <v>Coberley Church of England Primary School</v>
          </cell>
          <cell r="F120" t="str">
            <v/>
          </cell>
          <cell r="G120">
            <v>0</v>
          </cell>
          <cell r="H120">
            <v>67</v>
          </cell>
          <cell r="I120">
            <v>67</v>
          </cell>
          <cell r="J120">
            <v>0</v>
          </cell>
          <cell r="K120">
            <v>18500</v>
          </cell>
          <cell r="L120">
            <v>4221</v>
          </cell>
          <cell r="M120">
            <v>0</v>
          </cell>
          <cell r="N120">
            <v>22721</v>
          </cell>
          <cell r="R120">
            <v>0</v>
          </cell>
          <cell r="S120">
            <v>22721</v>
          </cell>
        </row>
        <row r="121">
          <cell r="A121">
            <v>610</v>
          </cell>
          <cell r="B121">
            <v>2122</v>
          </cell>
          <cell r="C121" t="str">
            <v>Parton Manor Junior School</v>
          </cell>
          <cell r="F121" t="str">
            <v/>
          </cell>
          <cell r="G121">
            <v>0</v>
          </cell>
          <cell r="H121">
            <v>213</v>
          </cell>
          <cell r="I121">
            <v>213</v>
          </cell>
          <cell r="J121">
            <v>0</v>
          </cell>
          <cell r="K121">
            <v>18500</v>
          </cell>
          <cell r="L121">
            <v>13419</v>
          </cell>
          <cell r="M121">
            <v>0</v>
          </cell>
          <cell r="N121">
            <v>31919</v>
          </cell>
          <cell r="R121">
            <v>0</v>
          </cell>
          <cell r="S121">
            <v>31919</v>
          </cell>
        </row>
        <row r="122">
          <cell r="A122">
            <v>611</v>
          </cell>
          <cell r="B122">
            <v>3028</v>
          </cell>
          <cell r="C122" t="str">
            <v>St. John's Church of England Primary School (Coleford)</v>
          </cell>
          <cell r="F122" t="str">
            <v/>
          </cell>
          <cell r="G122">
            <v>0</v>
          </cell>
          <cell r="H122">
            <v>184</v>
          </cell>
          <cell r="I122">
            <v>184</v>
          </cell>
          <cell r="J122">
            <v>0</v>
          </cell>
          <cell r="K122">
            <v>18500</v>
          </cell>
          <cell r="L122">
            <v>11592</v>
          </cell>
          <cell r="M122">
            <v>0</v>
          </cell>
          <cell r="N122">
            <v>30092</v>
          </cell>
          <cell r="R122">
            <v>0</v>
          </cell>
          <cell r="S122">
            <v>30092</v>
          </cell>
        </row>
        <row r="123">
          <cell r="A123">
            <v>612</v>
          </cell>
          <cell r="B123">
            <v>2053</v>
          </cell>
          <cell r="C123" t="str">
            <v>Churchdown Village Junior School</v>
          </cell>
          <cell r="E123">
            <v>1</v>
          </cell>
          <cell r="F123" t="str">
            <v/>
          </cell>
          <cell r="G123">
            <v>0</v>
          </cell>
          <cell r="H123">
            <v>237</v>
          </cell>
          <cell r="I123">
            <v>237</v>
          </cell>
          <cell r="J123">
            <v>0</v>
          </cell>
          <cell r="K123">
            <v>18500</v>
          </cell>
          <cell r="L123">
            <v>14931</v>
          </cell>
          <cell r="M123">
            <v>0</v>
          </cell>
          <cell r="N123">
            <v>33431</v>
          </cell>
          <cell r="R123">
            <v>0</v>
          </cell>
          <cell r="S123">
            <v>33431</v>
          </cell>
        </row>
        <row r="124">
          <cell r="A124">
            <v>613</v>
          </cell>
          <cell r="B124">
            <v>3358</v>
          </cell>
          <cell r="C124" t="str">
            <v>St. Mary's Catholic Primary School</v>
          </cell>
          <cell r="D124">
            <v>1</v>
          </cell>
          <cell r="F124" t="str">
            <v/>
          </cell>
          <cell r="G124">
            <v>0</v>
          </cell>
          <cell r="H124">
            <v>211</v>
          </cell>
          <cell r="I124">
            <v>211</v>
          </cell>
          <cell r="J124">
            <v>0</v>
          </cell>
          <cell r="K124">
            <v>18500</v>
          </cell>
          <cell r="L124">
            <v>13293</v>
          </cell>
          <cell r="M124">
            <v>0</v>
          </cell>
          <cell r="N124">
            <v>0</v>
          </cell>
          <cell r="R124">
            <v>0</v>
          </cell>
          <cell r="S124">
            <v>0</v>
          </cell>
        </row>
        <row r="125">
          <cell r="A125">
            <v>614</v>
          </cell>
          <cell r="B125">
            <v>2139</v>
          </cell>
          <cell r="C125" t="str">
            <v>Chesterton Primary School</v>
          </cell>
          <cell r="F125" t="str">
            <v/>
          </cell>
          <cell r="G125">
            <v>0</v>
          </cell>
          <cell r="H125">
            <v>258</v>
          </cell>
          <cell r="I125">
            <v>258</v>
          </cell>
          <cell r="J125">
            <v>0</v>
          </cell>
          <cell r="K125">
            <v>18500</v>
          </cell>
          <cell r="L125">
            <v>16254</v>
          </cell>
          <cell r="M125">
            <v>0</v>
          </cell>
          <cell r="N125">
            <v>34754</v>
          </cell>
          <cell r="R125">
            <v>0</v>
          </cell>
          <cell r="S125">
            <v>34754</v>
          </cell>
        </row>
        <row r="126">
          <cell r="A126">
            <v>615</v>
          </cell>
          <cell r="B126">
            <v>3366</v>
          </cell>
          <cell r="C126" t="str">
            <v>Staunton and Corse Church of England Primary School</v>
          </cell>
          <cell r="D126">
            <v>1</v>
          </cell>
          <cell r="F126" t="str">
            <v/>
          </cell>
          <cell r="G126">
            <v>0</v>
          </cell>
          <cell r="H126">
            <v>116</v>
          </cell>
          <cell r="I126">
            <v>116</v>
          </cell>
          <cell r="J126">
            <v>0</v>
          </cell>
          <cell r="K126">
            <v>18500</v>
          </cell>
          <cell r="L126">
            <v>7308</v>
          </cell>
          <cell r="M126">
            <v>0</v>
          </cell>
          <cell r="N126">
            <v>0</v>
          </cell>
          <cell r="R126">
            <v>0</v>
          </cell>
          <cell r="S126">
            <v>0</v>
          </cell>
        </row>
        <row r="127">
          <cell r="A127">
            <v>616</v>
          </cell>
          <cell r="B127">
            <v>3322</v>
          </cell>
          <cell r="C127" t="str">
            <v>Cranham Church of England Primary School</v>
          </cell>
          <cell r="D127">
            <v>1</v>
          </cell>
          <cell r="F127" t="str">
            <v/>
          </cell>
          <cell r="G127">
            <v>0</v>
          </cell>
          <cell r="H127">
            <v>58</v>
          </cell>
          <cell r="I127">
            <v>58</v>
          </cell>
          <cell r="J127">
            <v>0</v>
          </cell>
          <cell r="K127">
            <v>18500</v>
          </cell>
          <cell r="L127">
            <v>3654</v>
          </cell>
          <cell r="M127">
            <v>0</v>
          </cell>
          <cell r="N127">
            <v>0</v>
          </cell>
          <cell r="R127">
            <v>0</v>
          </cell>
          <cell r="S127">
            <v>0</v>
          </cell>
        </row>
        <row r="128">
          <cell r="A128">
            <v>619</v>
          </cell>
          <cell r="B128">
            <v>3030</v>
          </cell>
          <cell r="C128" t="str">
            <v>Deerhurst and Apperley Church of England Primary School</v>
          </cell>
          <cell r="F128" t="str">
            <v/>
          </cell>
          <cell r="G128">
            <v>0</v>
          </cell>
          <cell r="H128">
            <v>59</v>
          </cell>
          <cell r="I128">
            <v>59</v>
          </cell>
          <cell r="J128">
            <v>0</v>
          </cell>
          <cell r="K128">
            <v>18500</v>
          </cell>
          <cell r="L128">
            <v>3717</v>
          </cell>
          <cell r="M128">
            <v>0</v>
          </cell>
          <cell r="N128">
            <v>22217</v>
          </cell>
          <cell r="R128">
            <v>0</v>
          </cell>
          <cell r="S128">
            <v>22217</v>
          </cell>
        </row>
        <row r="129">
          <cell r="A129">
            <v>620</v>
          </cell>
          <cell r="B129">
            <v>2106</v>
          </cell>
          <cell r="C129" t="str">
            <v>Coalway Community Infant School</v>
          </cell>
          <cell r="F129" t="str">
            <v/>
          </cell>
          <cell r="G129">
            <v>0</v>
          </cell>
          <cell r="H129">
            <v>155</v>
          </cell>
          <cell r="I129">
            <v>155</v>
          </cell>
          <cell r="J129">
            <v>0</v>
          </cell>
          <cell r="K129">
            <v>18500</v>
          </cell>
          <cell r="L129">
            <v>9765</v>
          </cell>
          <cell r="M129">
            <v>0</v>
          </cell>
          <cell r="N129">
            <v>28265</v>
          </cell>
          <cell r="R129">
            <v>0</v>
          </cell>
          <cell r="S129">
            <v>28265</v>
          </cell>
        </row>
        <row r="130">
          <cell r="A130">
            <v>622</v>
          </cell>
          <cell r="B130">
            <v>3087</v>
          </cell>
          <cell r="C130" t="str">
            <v>Down Ampney Church of England Primary School</v>
          </cell>
          <cell r="F130" t="str">
            <v/>
          </cell>
          <cell r="G130">
            <v>0</v>
          </cell>
          <cell r="H130">
            <v>39</v>
          </cell>
          <cell r="I130">
            <v>39</v>
          </cell>
          <cell r="J130">
            <v>0</v>
          </cell>
          <cell r="K130">
            <v>18500</v>
          </cell>
          <cell r="L130">
            <v>2457</v>
          </cell>
          <cell r="M130">
            <v>0</v>
          </cell>
          <cell r="N130">
            <v>20957</v>
          </cell>
          <cell r="R130">
            <v>0</v>
          </cell>
          <cell r="S130">
            <v>20957</v>
          </cell>
        </row>
        <row r="131">
          <cell r="A131">
            <v>628</v>
          </cell>
          <cell r="B131">
            <v>2062</v>
          </cell>
          <cell r="C131" t="str">
            <v>Drybrook School</v>
          </cell>
          <cell r="F131" t="str">
            <v/>
          </cell>
          <cell r="G131">
            <v>0</v>
          </cell>
          <cell r="H131">
            <v>123</v>
          </cell>
          <cell r="I131">
            <v>123</v>
          </cell>
          <cell r="J131">
            <v>0</v>
          </cell>
          <cell r="K131">
            <v>18500</v>
          </cell>
          <cell r="L131">
            <v>7749</v>
          </cell>
          <cell r="M131">
            <v>0</v>
          </cell>
          <cell r="N131">
            <v>26249</v>
          </cell>
          <cell r="R131">
            <v>0</v>
          </cell>
          <cell r="S131">
            <v>26249</v>
          </cell>
        </row>
        <row r="132">
          <cell r="A132">
            <v>630</v>
          </cell>
          <cell r="B132">
            <v>3032</v>
          </cell>
          <cell r="C132" t="str">
            <v>Dursley Church of England Primary School</v>
          </cell>
          <cell r="F132" t="str">
            <v/>
          </cell>
          <cell r="G132">
            <v>0</v>
          </cell>
          <cell r="H132">
            <v>245</v>
          </cell>
          <cell r="I132">
            <v>245</v>
          </cell>
          <cell r="J132">
            <v>0</v>
          </cell>
          <cell r="K132">
            <v>18500</v>
          </cell>
          <cell r="L132">
            <v>15435</v>
          </cell>
          <cell r="M132">
            <v>0</v>
          </cell>
          <cell r="N132">
            <v>33935</v>
          </cell>
          <cell r="R132">
            <v>0</v>
          </cell>
          <cell r="S132">
            <v>33935</v>
          </cell>
        </row>
        <row r="133">
          <cell r="A133">
            <v>632</v>
          </cell>
          <cell r="B133">
            <v>3323</v>
          </cell>
          <cell r="C133" t="str">
            <v>Ann Cam Church of England Primary School</v>
          </cell>
          <cell r="D133">
            <v>1</v>
          </cell>
          <cell r="F133" t="str">
            <v/>
          </cell>
          <cell r="G133">
            <v>0</v>
          </cell>
          <cell r="H133">
            <v>108</v>
          </cell>
          <cell r="I133">
            <v>108</v>
          </cell>
          <cell r="J133">
            <v>0</v>
          </cell>
          <cell r="K133">
            <v>18500</v>
          </cell>
          <cell r="L133">
            <v>6804</v>
          </cell>
          <cell r="M133">
            <v>0</v>
          </cell>
          <cell r="N133">
            <v>0</v>
          </cell>
          <cell r="R133">
            <v>0</v>
          </cell>
          <cell r="S133">
            <v>0</v>
          </cell>
        </row>
        <row r="134">
          <cell r="A134">
            <v>633</v>
          </cell>
          <cell r="B134">
            <v>2044</v>
          </cell>
          <cell r="C134" t="str">
            <v>Eastcombe Primary School</v>
          </cell>
          <cell r="F134" t="str">
            <v/>
          </cell>
          <cell r="G134">
            <v>0</v>
          </cell>
          <cell r="H134">
            <v>72</v>
          </cell>
          <cell r="I134">
            <v>72</v>
          </cell>
          <cell r="J134">
            <v>0</v>
          </cell>
          <cell r="K134">
            <v>18500</v>
          </cell>
          <cell r="L134">
            <v>4536</v>
          </cell>
          <cell r="M134">
            <v>0</v>
          </cell>
          <cell r="N134">
            <v>23036</v>
          </cell>
          <cell r="R134">
            <v>0</v>
          </cell>
          <cell r="S134">
            <v>23036</v>
          </cell>
        </row>
        <row r="135">
          <cell r="A135">
            <v>635</v>
          </cell>
          <cell r="B135">
            <v>2068</v>
          </cell>
          <cell r="C135" t="str">
            <v>Eastington Primary School</v>
          </cell>
          <cell r="F135" t="str">
            <v/>
          </cell>
          <cell r="G135">
            <v>0</v>
          </cell>
          <cell r="H135">
            <v>143</v>
          </cell>
          <cell r="I135">
            <v>143</v>
          </cell>
          <cell r="J135">
            <v>0</v>
          </cell>
          <cell r="K135">
            <v>18500</v>
          </cell>
          <cell r="L135">
            <v>9009</v>
          </cell>
          <cell r="M135">
            <v>0</v>
          </cell>
          <cell r="N135">
            <v>27509</v>
          </cell>
          <cell r="R135">
            <v>0</v>
          </cell>
          <cell r="S135">
            <v>27509</v>
          </cell>
        </row>
        <row r="136">
          <cell r="A136">
            <v>640</v>
          </cell>
          <cell r="B136">
            <v>2107</v>
          </cell>
          <cell r="C136" t="str">
            <v>Ellwood Primary School</v>
          </cell>
          <cell r="F136" t="str">
            <v/>
          </cell>
          <cell r="G136">
            <v>0</v>
          </cell>
          <cell r="H136">
            <v>125</v>
          </cell>
          <cell r="I136">
            <v>125</v>
          </cell>
          <cell r="J136">
            <v>0</v>
          </cell>
          <cell r="K136">
            <v>18500</v>
          </cell>
          <cell r="L136">
            <v>7875</v>
          </cell>
          <cell r="M136">
            <v>0</v>
          </cell>
          <cell r="N136">
            <v>26375</v>
          </cell>
          <cell r="R136">
            <v>0</v>
          </cell>
          <cell r="S136">
            <v>26375</v>
          </cell>
        </row>
        <row r="137">
          <cell r="A137">
            <v>643</v>
          </cell>
          <cell r="B137">
            <v>3034</v>
          </cell>
          <cell r="C137" t="str">
            <v>English Bicknor Church of England Primary School</v>
          </cell>
          <cell r="F137" t="str">
            <v/>
          </cell>
          <cell r="G137">
            <v>0</v>
          </cell>
          <cell r="H137">
            <v>58</v>
          </cell>
          <cell r="I137">
            <v>58</v>
          </cell>
          <cell r="J137">
            <v>0</v>
          </cell>
          <cell r="K137">
            <v>18500</v>
          </cell>
          <cell r="L137">
            <v>3654</v>
          </cell>
          <cell r="M137">
            <v>0</v>
          </cell>
          <cell r="N137">
            <v>22154</v>
          </cell>
          <cell r="R137">
            <v>0</v>
          </cell>
          <cell r="S137">
            <v>22154</v>
          </cell>
        </row>
        <row r="138">
          <cell r="A138">
            <v>645</v>
          </cell>
          <cell r="B138">
            <v>3035</v>
          </cell>
          <cell r="C138" t="str">
            <v>Fairford Church of England Primary School</v>
          </cell>
          <cell r="E138">
            <v>1</v>
          </cell>
          <cell r="F138" t="str">
            <v/>
          </cell>
          <cell r="G138">
            <v>0</v>
          </cell>
          <cell r="H138">
            <v>232</v>
          </cell>
          <cell r="I138">
            <v>232</v>
          </cell>
          <cell r="J138">
            <v>0</v>
          </cell>
          <cell r="K138">
            <v>18500</v>
          </cell>
          <cell r="L138">
            <v>14616</v>
          </cell>
          <cell r="M138">
            <v>0</v>
          </cell>
          <cell r="N138">
            <v>33116</v>
          </cell>
          <cell r="R138">
            <v>0</v>
          </cell>
          <cell r="S138">
            <v>33116</v>
          </cell>
        </row>
        <row r="139">
          <cell r="A139">
            <v>655</v>
          </cell>
          <cell r="B139">
            <v>2069</v>
          </cell>
          <cell r="C139" t="str">
            <v>Gotherington Primary School</v>
          </cell>
          <cell r="F139" t="str">
            <v/>
          </cell>
          <cell r="G139">
            <v>0</v>
          </cell>
          <cell r="H139">
            <v>216</v>
          </cell>
          <cell r="I139">
            <v>216</v>
          </cell>
          <cell r="J139">
            <v>0</v>
          </cell>
          <cell r="K139">
            <v>18500</v>
          </cell>
          <cell r="L139">
            <v>13608</v>
          </cell>
          <cell r="M139">
            <v>0</v>
          </cell>
          <cell r="N139">
            <v>32108</v>
          </cell>
          <cell r="R139">
            <v>0</v>
          </cell>
          <cell r="S139">
            <v>32108</v>
          </cell>
        </row>
        <row r="140">
          <cell r="A140">
            <v>656</v>
          </cell>
          <cell r="B140">
            <v>2181</v>
          </cell>
          <cell r="C140" t="str">
            <v>Grangefield School</v>
          </cell>
          <cell r="F140">
            <v>1</v>
          </cell>
          <cell r="G140">
            <v>0</v>
          </cell>
          <cell r="H140">
            <v>199</v>
          </cell>
          <cell r="I140">
            <v>199</v>
          </cell>
          <cell r="J140">
            <v>0</v>
          </cell>
          <cell r="K140">
            <v>18500</v>
          </cell>
          <cell r="L140">
            <v>12537</v>
          </cell>
          <cell r="M140">
            <v>0</v>
          </cell>
          <cell r="N140">
            <v>15519</v>
          </cell>
          <cell r="R140">
            <v>0</v>
          </cell>
          <cell r="S140">
            <v>15519</v>
          </cell>
        </row>
        <row r="141">
          <cell r="A141">
            <v>657</v>
          </cell>
          <cell r="B141">
            <v>2070</v>
          </cell>
          <cell r="C141" t="str">
            <v>Great Rissington Primary School</v>
          </cell>
          <cell r="F141" t="str">
            <v/>
          </cell>
          <cell r="G141">
            <v>0</v>
          </cell>
          <cell r="H141">
            <v>81</v>
          </cell>
          <cell r="I141">
            <v>81</v>
          </cell>
          <cell r="J141">
            <v>0</v>
          </cell>
          <cell r="K141">
            <v>18500</v>
          </cell>
          <cell r="L141">
            <v>5103</v>
          </cell>
          <cell r="M141">
            <v>0</v>
          </cell>
          <cell r="N141">
            <v>23603</v>
          </cell>
          <cell r="O141">
            <v>15145</v>
          </cell>
          <cell r="R141">
            <v>15145</v>
          </cell>
          <cell r="S141">
            <v>8458</v>
          </cell>
        </row>
        <row r="142">
          <cell r="A142">
            <v>658</v>
          </cell>
          <cell r="B142">
            <v>2113</v>
          </cell>
          <cell r="C142" t="str">
            <v>Gretton Primary School</v>
          </cell>
          <cell r="F142" t="str">
            <v/>
          </cell>
          <cell r="G142">
            <v>0</v>
          </cell>
          <cell r="H142">
            <v>82</v>
          </cell>
          <cell r="I142">
            <v>82</v>
          </cell>
          <cell r="J142">
            <v>0</v>
          </cell>
          <cell r="K142">
            <v>18500</v>
          </cell>
          <cell r="L142">
            <v>5166</v>
          </cell>
          <cell r="M142">
            <v>0</v>
          </cell>
          <cell r="N142">
            <v>23666</v>
          </cell>
          <cell r="R142">
            <v>0</v>
          </cell>
          <cell r="S142">
            <v>23666</v>
          </cell>
        </row>
        <row r="143">
          <cell r="A143">
            <v>660</v>
          </cell>
          <cell r="B143">
            <v>3038</v>
          </cell>
          <cell r="C143" t="str">
            <v>Stone with Woodford Church of England Primary School</v>
          </cell>
          <cell r="F143" t="str">
            <v/>
          </cell>
          <cell r="G143">
            <v>0</v>
          </cell>
          <cell r="H143">
            <v>95</v>
          </cell>
          <cell r="I143">
            <v>95</v>
          </cell>
          <cell r="J143">
            <v>0</v>
          </cell>
          <cell r="K143">
            <v>18500</v>
          </cell>
          <cell r="L143">
            <v>5985</v>
          </cell>
          <cell r="M143">
            <v>0</v>
          </cell>
          <cell r="N143">
            <v>24485</v>
          </cell>
          <cell r="R143">
            <v>0</v>
          </cell>
          <cell r="S143">
            <v>24485</v>
          </cell>
        </row>
        <row r="144">
          <cell r="A144">
            <v>664</v>
          </cell>
          <cell r="B144">
            <v>3326</v>
          </cell>
          <cell r="C144" t="str">
            <v>Hardwicke Parochial Primary School</v>
          </cell>
          <cell r="D144">
            <v>1</v>
          </cell>
          <cell r="F144" t="str">
            <v/>
          </cell>
          <cell r="G144">
            <v>0</v>
          </cell>
          <cell r="H144">
            <v>382</v>
          </cell>
          <cell r="I144">
            <v>382</v>
          </cell>
          <cell r="J144">
            <v>0</v>
          </cell>
          <cell r="K144">
            <v>18500</v>
          </cell>
          <cell r="L144">
            <v>24066</v>
          </cell>
          <cell r="M144">
            <v>0</v>
          </cell>
          <cell r="N144">
            <v>0</v>
          </cell>
          <cell r="R144">
            <v>0</v>
          </cell>
          <cell r="S144">
            <v>0</v>
          </cell>
        </row>
        <row r="145">
          <cell r="A145">
            <v>665</v>
          </cell>
          <cell r="B145">
            <v>3039</v>
          </cell>
          <cell r="C145" t="str">
            <v>Haresfield Church of England Primary School</v>
          </cell>
          <cell r="F145" t="str">
            <v/>
          </cell>
          <cell r="G145">
            <v>0</v>
          </cell>
          <cell r="H145">
            <v>103</v>
          </cell>
          <cell r="I145">
            <v>103</v>
          </cell>
          <cell r="J145">
            <v>0</v>
          </cell>
          <cell r="K145">
            <v>18500</v>
          </cell>
          <cell r="L145">
            <v>6489</v>
          </cell>
          <cell r="M145">
            <v>0</v>
          </cell>
          <cell r="N145">
            <v>24989</v>
          </cell>
          <cell r="R145">
            <v>0</v>
          </cell>
          <cell r="S145">
            <v>24989</v>
          </cell>
        </row>
        <row r="146">
          <cell r="A146">
            <v>666</v>
          </cell>
          <cell r="B146">
            <v>3040</v>
          </cell>
          <cell r="C146" t="str">
            <v>Hartpury Church of England Primary School</v>
          </cell>
          <cell r="E146">
            <v>1</v>
          </cell>
          <cell r="F146">
            <v>1</v>
          </cell>
          <cell r="G146">
            <v>0</v>
          </cell>
          <cell r="H146">
            <v>107</v>
          </cell>
          <cell r="I146">
            <v>107</v>
          </cell>
          <cell r="J146">
            <v>0</v>
          </cell>
          <cell r="K146">
            <v>18500</v>
          </cell>
          <cell r="L146">
            <v>6741</v>
          </cell>
          <cell r="M146">
            <v>0</v>
          </cell>
          <cell r="N146">
            <v>12621</v>
          </cell>
          <cell r="R146">
            <v>0</v>
          </cell>
          <cell r="S146">
            <v>12621</v>
          </cell>
        </row>
        <row r="147">
          <cell r="A147">
            <v>667</v>
          </cell>
          <cell r="B147">
            <v>3041</v>
          </cell>
          <cell r="C147" t="str">
            <v>Hatherop Church of England Primary School</v>
          </cell>
          <cell r="F147" t="str">
            <v/>
          </cell>
          <cell r="G147">
            <v>0</v>
          </cell>
          <cell r="H147">
            <v>68</v>
          </cell>
          <cell r="I147">
            <v>68</v>
          </cell>
          <cell r="J147">
            <v>0</v>
          </cell>
          <cell r="K147">
            <v>18500</v>
          </cell>
          <cell r="L147">
            <v>4284</v>
          </cell>
          <cell r="M147">
            <v>0</v>
          </cell>
          <cell r="N147">
            <v>22784</v>
          </cell>
          <cell r="R147">
            <v>0</v>
          </cell>
          <cell r="S147">
            <v>22784</v>
          </cell>
        </row>
        <row r="148">
          <cell r="A148">
            <v>670</v>
          </cell>
          <cell r="B148">
            <v>3084</v>
          </cell>
          <cell r="C148" t="str">
            <v>Highnam Church of England Primary School</v>
          </cell>
          <cell r="F148" t="str">
            <v/>
          </cell>
          <cell r="G148">
            <v>0</v>
          </cell>
          <cell r="H148">
            <v>192</v>
          </cell>
          <cell r="I148">
            <v>192</v>
          </cell>
          <cell r="J148">
            <v>0</v>
          </cell>
          <cell r="K148">
            <v>18500</v>
          </cell>
          <cell r="L148">
            <v>12096</v>
          </cell>
          <cell r="M148">
            <v>0</v>
          </cell>
          <cell r="N148">
            <v>30596</v>
          </cell>
          <cell r="R148">
            <v>0</v>
          </cell>
          <cell r="S148">
            <v>30596</v>
          </cell>
        </row>
        <row r="149">
          <cell r="A149">
            <v>671</v>
          </cell>
          <cell r="B149">
            <v>3367</v>
          </cell>
          <cell r="C149" t="str">
            <v>Hillesley Church of England Primary School</v>
          </cell>
          <cell r="D149">
            <v>1</v>
          </cell>
          <cell r="F149" t="str">
            <v/>
          </cell>
          <cell r="G149">
            <v>0</v>
          </cell>
          <cell r="H149">
            <v>43</v>
          </cell>
          <cell r="I149">
            <v>43</v>
          </cell>
          <cell r="J149">
            <v>0</v>
          </cell>
          <cell r="K149">
            <v>18500</v>
          </cell>
          <cell r="L149">
            <v>2709</v>
          </cell>
          <cell r="M149">
            <v>0</v>
          </cell>
          <cell r="N149">
            <v>0</v>
          </cell>
          <cell r="R149">
            <v>0</v>
          </cell>
          <cell r="S149">
            <v>0</v>
          </cell>
        </row>
        <row r="150">
          <cell r="A150">
            <v>672</v>
          </cell>
          <cell r="B150">
            <v>3327</v>
          </cell>
          <cell r="C150" t="str">
            <v>Horsley Church of England Primary School</v>
          </cell>
          <cell r="D150">
            <v>1</v>
          </cell>
          <cell r="F150" t="str">
            <v/>
          </cell>
          <cell r="G150">
            <v>0</v>
          </cell>
          <cell r="H150">
            <v>102</v>
          </cell>
          <cell r="I150">
            <v>102</v>
          </cell>
          <cell r="J150">
            <v>0</v>
          </cell>
          <cell r="K150">
            <v>18500</v>
          </cell>
          <cell r="L150">
            <v>6426</v>
          </cell>
          <cell r="M150">
            <v>0</v>
          </cell>
          <cell r="N150">
            <v>0</v>
          </cell>
          <cell r="R150">
            <v>0</v>
          </cell>
          <cell r="S150">
            <v>0</v>
          </cell>
        </row>
        <row r="151">
          <cell r="A151">
            <v>677</v>
          </cell>
          <cell r="B151">
            <v>3328</v>
          </cell>
          <cell r="C151" t="str">
            <v>Huntley Church of England Primary School</v>
          </cell>
          <cell r="D151">
            <v>1</v>
          </cell>
          <cell r="F151" t="str">
            <v/>
          </cell>
          <cell r="G151">
            <v>0</v>
          </cell>
          <cell r="H151">
            <v>82</v>
          </cell>
          <cell r="I151">
            <v>82</v>
          </cell>
          <cell r="J151">
            <v>0</v>
          </cell>
          <cell r="K151">
            <v>18500</v>
          </cell>
          <cell r="L151">
            <v>5166</v>
          </cell>
          <cell r="M151">
            <v>0</v>
          </cell>
          <cell r="N151">
            <v>0</v>
          </cell>
          <cell r="R151">
            <v>0</v>
          </cell>
          <cell r="S151">
            <v>0</v>
          </cell>
        </row>
        <row r="152">
          <cell r="A152">
            <v>678</v>
          </cell>
          <cell r="B152">
            <v>2118</v>
          </cell>
          <cell r="C152" t="str">
            <v>Innsworth Junior School</v>
          </cell>
          <cell r="F152" t="str">
            <v/>
          </cell>
          <cell r="G152">
            <v>0</v>
          </cell>
          <cell r="H152">
            <v>207</v>
          </cell>
          <cell r="I152">
            <v>207</v>
          </cell>
          <cell r="J152">
            <v>0</v>
          </cell>
          <cell r="K152">
            <v>18500</v>
          </cell>
          <cell r="L152">
            <v>13041</v>
          </cell>
          <cell r="M152">
            <v>0</v>
          </cell>
          <cell r="N152">
            <v>31541</v>
          </cell>
          <cell r="R152">
            <v>0</v>
          </cell>
          <cell r="S152">
            <v>31541</v>
          </cell>
        </row>
        <row r="153">
          <cell r="A153">
            <v>680</v>
          </cell>
          <cell r="B153">
            <v>2078</v>
          </cell>
          <cell r="C153" t="str">
            <v>Joys Green Primary School</v>
          </cell>
          <cell r="F153" t="str">
            <v/>
          </cell>
          <cell r="G153">
            <v>0</v>
          </cell>
          <cell r="H153">
            <v>20</v>
          </cell>
          <cell r="I153">
            <v>20</v>
          </cell>
          <cell r="J153">
            <v>0</v>
          </cell>
          <cell r="K153">
            <v>18500</v>
          </cell>
          <cell r="L153">
            <v>1260</v>
          </cell>
          <cell r="M153">
            <v>0</v>
          </cell>
          <cell r="N153">
            <v>8233.3333333333339</v>
          </cell>
          <cell r="R153">
            <v>0</v>
          </cell>
          <cell r="S153">
            <v>0</v>
          </cell>
        </row>
        <row r="154">
          <cell r="A154">
            <v>681</v>
          </cell>
          <cell r="B154">
            <v>2073</v>
          </cell>
          <cell r="C154" t="str">
            <v>Kemble Primary School</v>
          </cell>
          <cell r="F154" t="str">
            <v/>
          </cell>
          <cell r="G154">
            <v>0</v>
          </cell>
          <cell r="H154">
            <v>90</v>
          </cell>
          <cell r="I154">
            <v>90</v>
          </cell>
          <cell r="J154">
            <v>0</v>
          </cell>
          <cell r="K154">
            <v>18500</v>
          </cell>
          <cell r="L154">
            <v>5670</v>
          </cell>
          <cell r="M154">
            <v>0</v>
          </cell>
          <cell r="N154">
            <v>24170</v>
          </cell>
          <cell r="R154">
            <v>0</v>
          </cell>
          <cell r="S154">
            <v>24170</v>
          </cell>
        </row>
        <row r="155">
          <cell r="A155">
            <v>682</v>
          </cell>
          <cell r="B155">
            <v>3042</v>
          </cell>
          <cell r="C155" t="str">
            <v>Kempsford Church of England Primary School</v>
          </cell>
          <cell r="F155" t="str">
            <v/>
          </cell>
          <cell r="G155">
            <v>0</v>
          </cell>
          <cell r="H155">
            <v>134</v>
          </cell>
          <cell r="I155">
            <v>134</v>
          </cell>
          <cell r="J155">
            <v>0</v>
          </cell>
          <cell r="K155">
            <v>18500</v>
          </cell>
          <cell r="L155">
            <v>8442</v>
          </cell>
          <cell r="M155">
            <v>0</v>
          </cell>
          <cell r="N155">
            <v>26942</v>
          </cell>
          <cell r="O155">
            <v>24475</v>
          </cell>
          <cell r="R155">
            <v>24475</v>
          </cell>
          <cell r="S155">
            <v>2467</v>
          </cell>
        </row>
        <row r="156">
          <cell r="A156">
            <v>683</v>
          </cell>
          <cell r="B156">
            <v>2145</v>
          </cell>
          <cell r="C156" t="str">
            <v>Larkfield Infant School</v>
          </cell>
          <cell r="F156" t="str">
            <v/>
          </cell>
          <cell r="G156">
            <v>0</v>
          </cell>
          <cell r="H156">
            <v>113</v>
          </cell>
          <cell r="I156">
            <v>113</v>
          </cell>
          <cell r="J156">
            <v>0</v>
          </cell>
          <cell r="K156">
            <v>18500</v>
          </cell>
          <cell r="L156">
            <v>7119</v>
          </cell>
          <cell r="M156">
            <v>0</v>
          </cell>
          <cell r="N156">
            <v>25619</v>
          </cell>
          <cell r="P156">
            <v>15000</v>
          </cell>
          <cell r="Q156">
            <v>410</v>
          </cell>
          <cell r="R156">
            <v>15000</v>
          </cell>
          <cell r="S156">
            <v>10619</v>
          </cell>
        </row>
        <row r="157">
          <cell r="A157">
            <v>684</v>
          </cell>
          <cell r="B157">
            <v>2074</v>
          </cell>
          <cell r="C157" t="str">
            <v>King's Stanley Infant School</v>
          </cell>
          <cell r="F157" t="str">
            <v/>
          </cell>
          <cell r="G157">
            <v>0</v>
          </cell>
          <cell r="H157">
            <v>68</v>
          </cell>
          <cell r="I157">
            <v>68</v>
          </cell>
          <cell r="J157">
            <v>0</v>
          </cell>
          <cell r="K157">
            <v>18500</v>
          </cell>
          <cell r="L157">
            <v>4284</v>
          </cell>
          <cell r="M157">
            <v>0</v>
          </cell>
          <cell r="N157">
            <v>9493.3333333333339</v>
          </cell>
          <cell r="O157">
            <v>2603</v>
          </cell>
          <cell r="R157">
            <v>2603</v>
          </cell>
          <cell r="S157">
            <v>6890.3333333333339</v>
          </cell>
        </row>
        <row r="158">
          <cell r="A158">
            <v>685</v>
          </cell>
          <cell r="B158">
            <v>3043</v>
          </cell>
          <cell r="C158" t="str">
            <v>King's Stanley Church of England Junior School</v>
          </cell>
          <cell r="F158" t="str">
            <v/>
          </cell>
          <cell r="G158">
            <v>0</v>
          </cell>
          <cell r="H158">
            <v>105</v>
          </cell>
          <cell r="I158">
            <v>105</v>
          </cell>
          <cell r="J158">
            <v>0</v>
          </cell>
          <cell r="K158">
            <v>18500</v>
          </cell>
          <cell r="L158">
            <v>6615</v>
          </cell>
          <cell r="M158">
            <v>0</v>
          </cell>
          <cell r="N158">
            <v>10464.583333333334</v>
          </cell>
          <cell r="R158">
            <v>0</v>
          </cell>
          <cell r="S158">
            <v>10464.583333333334</v>
          </cell>
        </row>
        <row r="159">
          <cell r="A159">
            <v>686</v>
          </cell>
          <cell r="B159">
            <v>3372</v>
          </cell>
          <cell r="C159" t="str">
            <v>King's Stanley Primary</v>
          </cell>
          <cell r="G159">
            <v>0</v>
          </cell>
          <cell r="H159">
            <v>173</v>
          </cell>
          <cell r="I159">
            <v>173</v>
          </cell>
          <cell r="J159">
            <v>0</v>
          </cell>
          <cell r="K159">
            <v>18500</v>
          </cell>
          <cell r="L159">
            <v>10899</v>
          </cell>
          <cell r="M159">
            <v>0</v>
          </cell>
          <cell r="N159">
            <v>17149.416666666668</v>
          </cell>
          <cell r="R159">
            <v>0</v>
          </cell>
          <cell r="S159">
            <v>17149.416666666668</v>
          </cell>
        </row>
        <row r="160">
          <cell r="A160">
            <v>691</v>
          </cell>
          <cell r="B160">
            <v>2075</v>
          </cell>
          <cell r="C160" t="str">
            <v>Kingswood Primary School</v>
          </cell>
          <cell r="F160" t="str">
            <v/>
          </cell>
          <cell r="G160">
            <v>0</v>
          </cell>
          <cell r="H160">
            <v>110</v>
          </cell>
          <cell r="I160">
            <v>110</v>
          </cell>
          <cell r="J160">
            <v>0</v>
          </cell>
          <cell r="K160">
            <v>18500</v>
          </cell>
          <cell r="L160">
            <v>6930</v>
          </cell>
          <cell r="M160">
            <v>0</v>
          </cell>
          <cell r="N160">
            <v>25430</v>
          </cell>
          <cell r="R160">
            <v>0</v>
          </cell>
          <cell r="S160">
            <v>25430</v>
          </cell>
        </row>
        <row r="161">
          <cell r="A161">
            <v>692</v>
          </cell>
          <cell r="B161">
            <v>3330</v>
          </cell>
          <cell r="C161" t="str">
            <v>St. Lawrence Church of England Primary School</v>
          </cell>
          <cell r="D161">
            <v>1</v>
          </cell>
          <cell r="F161" t="str">
            <v/>
          </cell>
          <cell r="G161">
            <v>0</v>
          </cell>
          <cell r="H161">
            <v>216</v>
          </cell>
          <cell r="I161">
            <v>216</v>
          </cell>
          <cell r="J161">
            <v>0</v>
          </cell>
          <cell r="K161">
            <v>18500</v>
          </cell>
          <cell r="L161">
            <v>13608</v>
          </cell>
          <cell r="M161">
            <v>0</v>
          </cell>
          <cell r="N161">
            <v>0</v>
          </cell>
          <cell r="R161">
            <v>0</v>
          </cell>
          <cell r="S161">
            <v>0</v>
          </cell>
        </row>
        <row r="162">
          <cell r="A162">
            <v>693</v>
          </cell>
          <cell r="B162">
            <v>5210</v>
          </cell>
          <cell r="C162" t="str">
            <v>Warden Hill Primary School</v>
          </cell>
          <cell r="F162" t="str">
            <v/>
          </cell>
          <cell r="G162">
            <v>0</v>
          </cell>
          <cell r="H162">
            <v>381</v>
          </cell>
          <cell r="I162">
            <v>381</v>
          </cell>
          <cell r="J162">
            <v>0</v>
          </cell>
          <cell r="K162">
            <v>18500</v>
          </cell>
          <cell r="L162">
            <v>24003</v>
          </cell>
          <cell r="M162">
            <v>0</v>
          </cell>
          <cell r="N162">
            <v>42503</v>
          </cell>
          <cell r="P162">
            <v>20981</v>
          </cell>
          <cell r="R162">
            <v>20981</v>
          </cell>
          <cell r="S162">
            <v>21522</v>
          </cell>
        </row>
        <row r="163">
          <cell r="A163">
            <v>694</v>
          </cell>
          <cell r="B163">
            <v>3331</v>
          </cell>
          <cell r="C163" t="str">
            <v>Leonard Stanley Church of England Primary School</v>
          </cell>
          <cell r="D163">
            <v>1</v>
          </cell>
          <cell r="F163" t="str">
            <v/>
          </cell>
          <cell r="G163">
            <v>0</v>
          </cell>
          <cell r="H163">
            <v>182</v>
          </cell>
          <cell r="I163">
            <v>182</v>
          </cell>
          <cell r="J163">
            <v>0</v>
          </cell>
          <cell r="K163">
            <v>18500</v>
          </cell>
          <cell r="L163">
            <v>11466</v>
          </cell>
          <cell r="M163">
            <v>0</v>
          </cell>
          <cell r="N163">
            <v>0</v>
          </cell>
          <cell r="R163">
            <v>0</v>
          </cell>
          <cell r="S163">
            <v>0</v>
          </cell>
        </row>
        <row r="164">
          <cell r="A164">
            <v>695</v>
          </cell>
          <cell r="B164">
            <v>3044</v>
          </cell>
          <cell r="C164" t="str">
            <v>Littledean Church of England Primary School</v>
          </cell>
          <cell r="F164" t="str">
            <v/>
          </cell>
          <cell r="G164">
            <v>0</v>
          </cell>
          <cell r="H164">
            <v>72</v>
          </cell>
          <cell r="I164">
            <v>72</v>
          </cell>
          <cell r="J164">
            <v>0</v>
          </cell>
          <cell r="K164">
            <v>18500</v>
          </cell>
          <cell r="L164">
            <v>4536</v>
          </cell>
          <cell r="M164">
            <v>0</v>
          </cell>
          <cell r="N164">
            <v>23036</v>
          </cell>
          <cell r="R164">
            <v>0</v>
          </cell>
          <cell r="S164">
            <v>23036</v>
          </cell>
        </row>
        <row r="165">
          <cell r="A165">
            <v>696</v>
          </cell>
          <cell r="B165">
            <v>3101</v>
          </cell>
          <cell r="C165" t="str">
            <v>The Lake Field Church of England Primary School</v>
          </cell>
          <cell r="F165">
            <v>1</v>
          </cell>
          <cell r="G165">
            <v>0</v>
          </cell>
          <cell r="H165">
            <v>191</v>
          </cell>
          <cell r="I165">
            <v>191</v>
          </cell>
          <cell r="J165">
            <v>0</v>
          </cell>
          <cell r="K165">
            <v>18500</v>
          </cell>
          <cell r="L165">
            <v>12033</v>
          </cell>
          <cell r="M165">
            <v>0</v>
          </cell>
          <cell r="N165">
            <v>15267</v>
          </cell>
          <cell r="R165">
            <v>0</v>
          </cell>
          <cell r="S165">
            <v>15267</v>
          </cell>
        </row>
        <row r="166">
          <cell r="A166">
            <v>699</v>
          </cell>
          <cell r="B166">
            <v>3045</v>
          </cell>
          <cell r="C166" t="str">
            <v>Longborough Church of England Primary School</v>
          </cell>
          <cell r="F166" t="str">
            <v/>
          </cell>
          <cell r="G166">
            <v>1</v>
          </cell>
          <cell r="H166">
            <v>33</v>
          </cell>
          <cell r="I166">
            <v>33.5</v>
          </cell>
          <cell r="J166">
            <v>0</v>
          </cell>
          <cell r="K166">
            <v>18500</v>
          </cell>
          <cell r="L166">
            <v>2111</v>
          </cell>
          <cell r="M166">
            <v>0</v>
          </cell>
          <cell r="N166">
            <v>20611</v>
          </cell>
          <cell r="R166">
            <v>0</v>
          </cell>
          <cell r="S166">
            <v>20611</v>
          </cell>
        </row>
        <row r="167">
          <cell r="A167">
            <v>702</v>
          </cell>
          <cell r="B167">
            <v>2184</v>
          </cell>
          <cell r="C167" t="str">
            <v>Hope Brook Church of England Primary School</v>
          </cell>
          <cell r="F167">
            <v>1</v>
          </cell>
          <cell r="G167">
            <v>0</v>
          </cell>
          <cell r="H167">
            <v>89</v>
          </cell>
          <cell r="I167">
            <v>89</v>
          </cell>
          <cell r="J167">
            <v>0</v>
          </cell>
          <cell r="K167">
            <v>18500</v>
          </cell>
          <cell r="L167">
            <v>5607</v>
          </cell>
          <cell r="M167">
            <v>0</v>
          </cell>
          <cell r="N167">
            <v>12054</v>
          </cell>
          <cell r="R167">
            <v>0</v>
          </cell>
          <cell r="S167">
            <v>12054</v>
          </cell>
        </row>
        <row r="168">
          <cell r="A168">
            <v>705</v>
          </cell>
          <cell r="B168">
            <v>3047</v>
          </cell>
          <cell r="C168" t="str">
            <v>Longney Church of England Primary School</v>
          </cell>
          <cell r="F168" t="str">
            <v/>
          </cell>
          <cell r="G168">
            <v>0</v>
          </cell>
          <cell r="H168">
            <v>117</v>
          </cell>
          <cell r="I168">
            <v>117</v>
          </cell>
          <cell r="J168">
            <v>0</v>
          </cell>
          <cell r="K168">
            <v>18500</v>
          </cell>
          <cell r="L168">
            <v>7371</v>
          </cell>
          <cell r="M168">
            <v>0</v>
          </cell>
          <cell r="N168">
            <v>25871</v>
          </cell>
          <cell r="R168">
            <v>0</v>
          </cell>
          <cell r="S168">
            <v>25871</v>
          </cell>
        </row>
        <row r="169">
          <cell r="A169">
            <v>708</v>
          </cell>
          <cell r="B169">
            <v>3064</v>
          </cell>
          <cell r="C169" t="str">
            <v>Redmarley Church of England Primary School</v>
          </cell>
          <cell r="F169" t="str">
            <v/>
          </cell>
          <cell r="G169">
            <v>0</v>
          </cell>
          <cell r="H169">
            <v>63</v>
          </cell>
          <cell r="I169">
            <v>63</v>
          </cell>
          <cell r="J169">
            <v>0</v>
          </cell>
          <cell r="K169">
            <v>18500</v>
          </cell>
          <cell r="L169">
            <v>3969</v>
          </cell>
          <cell r="M169">
            <v>0</v>
          </cell>
          <cell r="N169">
            <v>22469</v>
          </cell>
          <cell r="R169">
            <v>0</v>
          </cell>
          <cell r="S169">
            <v>22469</v>
          </cell>
        </row>
        <row r="170">
          <cell r="A170">
            <v>709</v>
          </cell>
          <cell r="B170">
            <v>2077</v>
          </cell>
          <cell r="C170" t="str">
            <v>Lydbrook Primary School</v>
          </cell>
          <cell r="F170" t="str">
            <v/>
          </cell>
          <cell r="G170">
            <v>0</v>
          </cell>
          <cell r="H170">
            <v>127</v>
          </cell>
          <cell r="I170">
            <v>127</v>
          </cell>
          <cell r="J170">
            <v>0</v>
          </cell>
          <cell r="K170">
            <v>18500</v>
          </cell>
          <cell r="L170">
            <v>8001</v>
          </cell>
          <cell r="M170">
            <v>0</v>
          </cell>
          <cell r="N170">
            <v>26501</v>
          </cell>
          <cell r="R170">
            <v>0</v>
          </cell>
          <cell r="S170">
            <v>26501</v>
          </cell>
        </row>
        <row r="171">
          <cell r="A171">
            <v>710</v>
          </cell>
          <cell r="B171">
            <v>3048</v>
          </cell>
          <cell r="C171" t="str">
            <v>Lydney Church of England Community School</v>
          </cell>
          <cell r="F171" t="str">
            <v/>
          </cell>
          <cell r="G171">
            <v>0</v>
          </cell>
          <cell r="H171">
            <v>210</v>
          </cell>
          <cell r="I171">
            <v>210</v>
          </cell>
          <cell r="J171">
            <v>0</v>
          </cell>
          <cell r="K171">
            <v>18500</v>
          </cell>
          <cell r="L171">
            <v>13230</v>
          </cell>
          <cell r="M171">
            <v>0</v>
          </cell>
          <cell r="N171">
            <v>31730</v>
          </cell>
          <cell r="R171">
            <v>0</v>
          </cell>
          <cell r="S171">
            <v>31730</v>
          </cell>
        </row>
        <row r="172">
          <cell r="A172">
            <v>711</v>
          </cell>
          <cell r="B172">
            <v>5216</v>
          </cell>
          <cell r="C172" t="str">
            <v>Severnbanks Primary School</v>
          </cell>
          <cell r="E172">
            <v>1</v>
          </cell>
          <cell r="F172" t="str">
            <v/>
          </cell>
          <cell r="G172">
            <v>0</v>
          </cell>
          <cell r="H172">
            <v>237</v>
          </cell>
          <cell r="I172">
            <v>237</v>
          </cell>
          <cell r="J172">
            <v>0</v>
          </cell>
          <cell r="K172">
            <v>18500</v>
          </cell>
          <cell r="L172">
            <v>14931</v>
          </cell>
          <cell r="M172">
            <v>0</v>
          </cell>
          <cell r="N172">
            <v>33431</v>
          </cell>
          <cell r="R172">
            <v>0</v>
          </cell>
          <cell r="S172">
            <v>33431</v>
          </cell>
        </row>
        <row r="173">
          <cell r="A173">
            <v>714</v>
          </cell>
          <cell r="B173">
            <v>3050</v>
          </cell>
          <cell r="C173" t="str">
            <v>Meysey Hampton Church of England Primary School</v>
          </cell>
          <cell r="F173" t="str">
            <v/>
          </cell>
          <cell r="G173">
            <v>0</v>
          </cell>
          <cell r="H173">
            <v>99</v>
          </cell>
          <cell r="I173">
            <v>99</v>
          </cell>
          <cell r="J173">
            <v>0</v>
          </cell>
          <cell r="K173">
            <v>18500</v>
          </cell>
          <cell r="L173">
            <v>6237</v>
          </cell>
          <cell r="M173">
            <v>0</v>
          </cell>
          <cell r="N173">
            <v>24737</v>
          </cell>
          <cell r="R173">
            <v>0</v>
          </cell>
          <cell r="S173">
            <v>24737</v>
          </cell>
        </row>
        <row r="174">
          <cell r="A174">
            <v>717</v>
          </cell>
          <cell r="B174">
            <v>2081</v>
          </cell>
          <cell r="C174" t="str">
            <v>Mickleton Primary School</v>
          </cell>
          <cell r="F174">
            <v>1</v>
          </cell>
          <cell r="G174">
            <v>0</v>
          </cell>
          <cell r="H174">
            <v>95</v>
          </cell>
          <cell r="I174">
            <v>95</v>
          </cell>
          <cell r="J174">
            <v>0</v>
          </cell>
          <cell r="K174">
            <v>18500</v>
          </cell>
          <cell r="L174">
            <v>5985</v>
          </cell>
          <cell r="M174">
            <v>0</v>
          </cell>
          <cell r="N174">
            <v>12243</v>
          </cell>
          <cell r="R174">
            <v>0</v>
          </cell>
          <cell r="S174">
            <v>12243</v>
          </cell>
        </row>
        <row r="175">
          <cell r="A175">
            <v>718</v>
          </cell>
          <cell r="B175">
            <v>5217</v>
          </cell>
          <cell r="C175" t="str">
            <v>Minchinhampton School</v>
          </cell>
          <cell r="E175">
            <v>1</v>
          </cell>
          <cell r="F175" t="str">
            <v/>
          </cell>
          <cell r="G175">
            <v>0</v>
          </cell>
          <cell r="H175">
            <v>286</v>
          </cell>
          <cell r="I175">
            <v>286</v>
          </cell>
          <cell r="J175">
            <v>0</v>
          </cell>
          <cell r="K175">
            <v>18500</v>
          </cell>
          <cell r="L175">
            <v>18018</v>
          </cell>
          <cell r="M175">
            <v>0</v>
          </cell>
          <cell r="N175">
            <v>36518</v>
          </cell>
          <cell r="R175">
            <v>0</v>
          </cell>
          <cell r="S175">
            <v>36518</v>
          </cell>
        </row>
        <row r="176">
          <cell r="A176">
            <v>719</v>
          </cell>
          <cell r="B176">
            <v>3336</v>
          </cell>
          <cell r="C176" t="str">
            <v>Minsterworth Church of England Primary School</v>
          </cell>
          <cell r="D176">
            <v>1</v>
          </cell>
          <cell r="F176" t="str">
            <v/>
          </cell>
          <cell r="G176">
            <v>0</v>
          </cell>
          <cell r="H176">
            <v>60</v>
          </cell>
          <cell r="I176">
            <v>60</v>
          </cell>
          <cell r="J176">
            <v>0</v>
          </cell>
          <cell r="K176">
            <v>18500</v>
          </cell>
          <cell r="L176">
            <v>3780</v>
          </cell>
          <cell r="M176">
            <v>0</v>
          </cell>
          <cell r="N176">
            <v>0</v>
          </cell>
          <cell r="R176">
            <v>0</v>
          </cell>
          <cell r="S176">
            <v>0</v>
          </cell>
        </row>
        <row r="177">
          <cell r="A177">
            <v>720</v>
          </cell>
          <cell r="B177">
            <v>3337</v>
          </cell>
          <cell r="C177" t="str">
            <v>Miserden Church of England Primary School</v>
          </cell>
          <cell r="D177">
            <v>1</v>
          </cell>
          <cell r="F177" t="str">
            <v/>
          </cell>
          <cell r="G177">
            <v>0</v>
          </cell>
          <cell r="H177">
            <v>75</v>
          </cell>
          <cell r="I177">
            <v>75</v>
          </cell>
          <cell r="J177">
            <v>0</v>
          </cell>
          <cell r="K177">
            <v>18500</v>
          </cell>
          <cell r="L177">
            <v>4725</v>
          </cell>
          <cell r="M177">
            <v>0</v>
          </cell>
          <cell r="N177">
            <v>0</v>
          </cell>
          <cell r="R177">
            <v>0</v>
          </cell>
          <cell r="S177">
            <v>0</v>
          </cell>
        </row>
        <row r="178">
          <cell r="A178">
            <v>721</v>
          </cell>
          <cell r="B178">
            <v>3338</v>
          </cell>
          <cell r="C178" t="str">
            <v>Mitcheldean Endowed Primary School</v>
          </cell>
          <cell r="D178">
            <v>1</v>
          </cell>
          <cell r="F178" t="str">
            <v/>
          </cell>
          <cell r="G178">
            <v>0</v>
          </cell>
          <cell r="H178">
            <v>193</v>
          </cell>
          <cell r="I178">
            <v>193</v>
          </cell>
          <cell r="J178">
            <v>0</v>
          </cell>
          <cell r="K178">
            <v>18500</v>
          </cell>
          <cell r="L178">
            <v>12159</v>
          </cell>
          <cell r="M178">
            <v>0</v>
          </cell>
          <cell r="N178">
            <v>0</v>
          </cell>
          <cell r="R178">
            <v>0</v>
          </cell>
          <cell r="S178">
            <v>0</v>
          </cell>
        </row>
        <row r="179">
          <cell r="A179">
            <v>722</v>
          </cell>
          <cell r="B179">
            <v>5213</v>
          </cell>
          <cell r="C179" t="str">
            <v>St. David's Primary School</v>
          </cell>
          <cell r="D179">
            <v>1</v>
          </cell>
          <cell r="E179">
            <v>1</v>
          </cell>
          <cell r="F179" t="str">
            <v/>
          </cell>
          <cell r="G179">
            <v>0</v>
          </cell>
          <cell r="H179">
            <v>274</v>
          </cell>
          <cell r="I179">
            <v>274</v>
          </cell>
          <cell r="J179">
            <v>0</v>
          </cell>
          <cell r="K179">
            <v>18500</v>
          </cell>
          <cell r="L179">
            <v>17262</v>
          </cell>
          <cell r="M179">
            <v>0</v>
          </cell>
          <cell r="N179">
            <v>0</v>
          </cell>
          <cell r="R179">
            <v>0</v>
          </cell>
          <cell r="S179">
            <v>0</v>
          </cell>
        </row>
        <row r="180">
          <cell r="A180">
            <v>724</v>
          </cell>
          <cell r="B180">
            <v>3052</v>
          </cell>
          <cell r="C180" t="str">
            <v>Nailsworth Church of England Primary School</v>
          </cell>
          <cell r="F180" t="str">
            <v/>
          </cell>
          <cell r="G180">
            <v>0</v>
          </cell>
          <cell r="H180">
            <v>170</v>
          </cell>
          <cell r="I180">
            <v>170</v>
          </cell>
          <cell r="J180">
            <v>0</v>
          </cell>
          <cell r="K180">
            <v>18500</v>
          </cell>
          <cell r="L180">
            <v>10710</v>
          </cell>
          <cell r="M180">
            <v>0</v>
          </cell>
          <cell r="N180">
            <v>29210</v>
          </cell>
          <cell r="P180">
            <v>22000</v>
          </cell>
          <cell r="Q180" t="str">
            <v>Not charged</v>
          </cell>
          <cell r="R180">
            <v>22000</v>
          </cell>
          <cell r="S180">
            <v>7210</v>
          </cell>
        </row>
        <row r="181">
          <cell r="A181">
            <v>726</v>
          </cell>
          <cell r="B181">
            <v>5203</v>
          </cell>
          <cell r="C181" t="str">
            <v>Picklenash Junior School</v>
          </cell>
          <cell r="E181">
            <v>1</v>
          </cell>
          <cell r="F181" t="str">
            <v/>
          </cell>
          <cell r="G181">
            <v>0</v>
          </cell>
          <cell r="H181">
            <v>246</v>
          </cell>
          <cell r="I181">
            <v>246</v>
          </cell>
          <cell r="J181">
            <v>0</v>
          </cell>
          <cell r="K181">
            <v>18500</v>
          </cell>
          <cell r="L181">
            <v>15498</v>
          </cell>
          <cell r="M181">
            <v>0</v>
          </cell>
          <cell r="N181">
            <v>33998</v>
          </cell>
          <cell r="R181">
            <v>0</v>
          </cell>
          <cell r="S181">
            <v>33998</v>
          </cell>
        </row>
        <row r="182">
          <cell r="A182">
            <v>727</v>
          </cell>
          <cell r="B182">
            <v>5211</v>
          </cell>
          <cell r="C182" t="str">
            <v>Glebe Infant School</v>
          </cell>
          <cell r="F182" t="str">
            <v/>
          </cell>
          <cell r="G182">
            <v>0</v>
          </cell>
          <cell r="H182">
            <v>132</v>
          </cell>
          <cell r="I182">
            <v>132</v>
          </cell>
          <cell r="J182">
            <v>0</v>
          </cell>
          <cell r="K182">
            <v>18500</v>
          </cell>
          <cell r="L182">
            <v>8316</v>
          </cell>
          <cell r="M182">
            <v>0</v>
          </cell>
          <cell r="N182">
            <v>26816</v>
          </cell>
          <cell r="O182">
            <v>2457</v>
          </cell>
          <cell r="R182">
            <v>2457</v>
          </cell>
          <cell r="S182">
            <v>24359</v>
          </cell>
        </row>
        <row r="183">
          <cell r="A183">
            <v>728</v>
          </cell>
          <cell r="B183">
            <v>3340</v>
          </cell>
          <cell r="C183" t="str">
            <v>Newnham St. Peter's Church of England Primary School</v>
          </cell>
          <cell r="D183">
            <v>1</v>
          </cell>
          <cell r="F183" t="str">
            <v/>
          </cell>
          <cell r="G183">
            <v>0</v>
          </cell>
          <cell r="H183">
            <v>129</v>
          </cell>
          <cell r="I183">
            <v>129</v>
          </cell>
          <cell r="J183">
            <v>0</v>
          </cell>
          <cell r="K183">
            <v>18500</v>
          </cell>
          <cell r="L183">
            <v>8127</v>
          </cell>
          <cell r="M183">
            <v>0</v>
          </cell>
          <cell r="N183">
            <v>0</v>
          </cell>
          <cell r="R183">
            <v>0</v>
          </cell>
          <cell r="S183">
            <v>0</v>
          </cell>
        </row>
        <row r="184">
          <cell r="A184">
            <v>729</v>
          </cell>
          <cell r="B184">
            <v>3055</v>
          </cell>
          <cell r="C184" t="str">
            <v>North Cerney Church of England Primary School</v>
          </cell>
          <cell r="F184" t="str">
            <v/>
          </cell>
          <cell r="G184">
            <v>0</v>
          </cell>
          <cell r="H184">
            <v>39</v>
          </cell>
          <cell r="I184">
            <v>39</v>
          </cell>
          <cell r="J184">
            <v>0</v>
          </cell>
          <cell r="K184">
            <v>18500</v>
          </cell>
          <cell r="L184">
            <v>2457</v>
          </cell>
          <cell r="M184">
            <v>0</v>
          </cell>
          <cell r="N184">
            <v>20957</v>
          </cell>
          <cell r="R184">
            <v>0</v>
          </cell>
          <cell r="S184">
            <v>20957</v>
          </cell>
        </row>
        <row r="185">
          <cell r="A185">
            <v>730</v>
          </cell>
          <cell r="B185">
            <v>3056</v>
          </cell>
          <cell r="C185" t="str">
            <v>Northleach Church of England Primary School</v>
          </cell>
          <cell r="F185" t="str">
            <v/>
          </cell>
          <cell r="G185">
            <v>0</v>
          </cell>
          <cell r="H185">
            <v>142</v>
          </cell>
          <cell r="I185">
            <v>142</v>
          </cell>
          <cell r="J185">
            <v>0</v>
          </cell>
          <cell r="K185">
            <v>18500</v>
          </cell>
          <cell r="L185">
            <v>8946</v>
          </cell>
          <cell r="M185">
            <v>0</v>
          </cell>
          <cell r="N185">
            <v>27446</v>
          </cell>
          <cell r="R185">
            <v>0</v>
          </cell>
          <cell r="S185">
            <v>27446</v>
          </cell>
        </row>
        <row r="186">
          <cell r="A186">
            <v>731</v>
          </cell>
          <cell r="B186">
            <v>3341</v>
          </cell>
          <cell r="C186" t="str">
            <v>North Nibley Church of England Primary School</v>
          </cell>
          <cell r="D186">
            <v>1</v>
          </cell>
          <cell r="F186" t="str">
            <v/>
          </cell>
          <cell r="G186">
            <v>0</v>
          </cell>
          <cell r="H186">
            <v>105</v>
          </cell>
          <cell r="I186">
            <v>105</v>
          </cell>
          <cell r="J186">
            <v>0</v>
          </cell>
          <cell r="K186">
            <v>18500</v>
          </cell>
          <cell r="L186">
            <v>6615</v>
          </cell>
          <cell r="M186">
            <v>0</v>
          </cell>
          <cell r="N186">
            <v>0</v>
          </cell>
          <cell r="R186">
            <v>0</v>
          </cell>
          <cell r="S186">
            <v>0</v>
          </cell>
        </row>
        <row r="187">
          <cell r="A187">
            <v>732</v>
          </cell>
          <cell r="B187">
            <v>2119</v>
          </cell>
          <cell r="C187" t="str">
            <v>Northway Infant School</v>
          </cell>
          <cell r="F187" t="str">
            <v/>
          </cell>
          <cell r="G187">
            <v>0</v>
          </cell>
          <cell r="H187">
            <v>146</v>
          </cell>
          <cell r="I187">
            <v>146</v>
          </cell>
          <cell r="J187">
            <v>0</v>
          </cell>
          <cell r="K187">
            <v>18500</v>
          </cell>
          <cell r="L187">
            <v>9198</v>
          </cell>
          <cell r="M187">
            <v>0</v>
          </cell>
          <cell r="N187">
            <v>27698</v>
          </cell>
          <cell r="R187">
            <v>0</v>
          </cell>
          <cell r="S187">
            <v>27698</v>
          </cell>
        </row>
        <row r="188">
          <cell r="A188">
            <v>733</v>
          </cell>
          <cell r="B188">
            <v>3057</v>
          </cell>
          <cell r="C188" t="str">
            <v>Norton Church of England Primary School</v>
          </cell>
          <cell r="F188" t="str">
            <v/>
          </cell>
          <cell r="G188">
            <v>0</v>
          </cell>
          <cell r="H188">
            <v>105</v>
          </cell>
          <cell r="I188">
            <v>105</v>
          </cell>
          <cell r="J188">
            <v>0</v>
          </cell>
          <cell r="K188">
            <v>18500</v>
          </cell>
          <cell r="L188">
            <v>6615</v>
          </cell>
          <cell r="M188">
            <v>0</v>
          </cell>
          <cell r="N188">
            <v>25115</v>
          </cell>
          <cell r="R188">
            <v>0</v>
          </cell>
          <cell r="S188">
            <v>25115</v>
          </cell>
        </row>
        <row r="189">
          <cell r="A189">
            <v>734</v>
          </cell>
          <cell r="B189">
            <v>3356</v>
          </cell>
          <cell r="C189" t="str">
            <v>St. Joseph's Catholic Primary School</v>
          </cell>
          <cell r="D189">
            <v>1</v>
          </cell>
          <cell r="F189" t="str">
            <v/>
          </cell>
          <cell r="G189">
            <v>0</v>
          </cell>
          <cell r="H189">
            <v>133</v>
          </cell>
          <cell r="I189">
            <v>133</v>
          </cell>
          <cell r="J189">
            <v>0</v>
          </cell>
          <cell r="K189">
            <v>18500</v>
          </cell>
          <cell r="L189">
            <v>8379</v>
          </cell>
          <cell r="M189">
            <v>0</v>
          </cell>
          <cell r="N189">
            <v>0</v>
          </cell>
          <cell r="R189">
            <v>0</v>
          </cell>
          <cell r="S189">
            <v>0</v>
          </cell>
        </row>
        <row r="190">
          <cell r="A190">
            <v>735</v>
          </cell>
          <cell r="B190">
            <v>3310</v>
          </cell>
          <cell r="C190" t="str">
            <v>Oakridge Parochial School</v>
          </cell>
          <cell r="D190">
            <v>1</v>
          </cell>
          <cell r="F190" t="str">
            <v/>
          </cell>
          <cell r="G190">
            <v>0</v>
          </cell>
          <cell r="H190">
            <v>39</v>
          </cell>
          <cell r="I190">
            <v>39</v>
          </cell>
          <cell r="J190">
            <v>0</v>
          </cell>
          <cell r="K190">
            <v>18500</v>
          </cell>
          <cell r="L190">
            <v>2457</v>
          </cell>
          <cell r="M190">
            <v>0</v>
          </cell>
          <cell r="N190">
            <v>0</v>
          </cell>
          <cell r="R190">
            <v>0</v>
          </cell>
          <cell r="S190">
            <v>0</v>
          </cell>
        </row>
        <row r="191">
          <cell r="A191">
            <v>736</v>
          </cell>
          <cell r="B191">
            <v>5220</v>
          </cell>
          <cell r="C191" t="str">
            <v>Carrant Brook Junior School</v>
          </cell>
          <cell r="E191">
            <v>1</v>
          </cell>
          <cell r="F191" t="str">
            <v/>
          </cell>
          <cell r="G191">
            <v>0</v>
          </cell>
          <cell r="H191">
            <v>189</v>
          </cell>
          <cell r="I191">
            <v>189</v>
          </cell>
          <cell r="J191">
            <v>0</v>
          </cell>
          <cell r="K191">
            <v>18500</v>
          </cell>
          <cell r="L191">
            <v>11907</v>
          </cell>
          <cell r="M191">
            <v>0</v>
          </cell>
          <cell r="N191">
            <v>30407</v>
          </cell>
          <cell r="R191">
            <v>0</v>
          </cell>
          <cell r="S191">
            <v>30407</v>
          </cell>
        </row>
        <row r="192">
          <cell r="A192">
            <v>742</v>
          </cell>
          <cell r="B192">
            <v>2130</v>
          </cell>
          <cell r="C192" t="str">
            <v>The Croft School</v>
          </cell>
          <cell r="F192" t="str">
            <v/>
          </cell>
          <cell r="G192">
            <v>0</v>
          </cell>
          <cell r="H192">
            <v>141</v>
          </cell>
          <cell r="I192">
            <v>141</v>
          </cell>
          <cell r="J192">
            <v>0</v>
          </cell>
          <cell r="K192">
            <v>18500</v>
          </cell>
          <cell r="L192">
            <v>8883</v>
          </cell>
          <cell r="M192">
            <v>0</v>
          </cell>
          <cell r="N192">
            <v>27383</v>
          </cell>
          <cell r="P192">
            <v>14000</v>
          </cell>
          <cell r="R192">
            <v>14000</v>
          </cell>
          <cell r="S192">
            <v>13383</v>
          </cell>
        </row>
        <row r="193">
          <cell r="A193">
            <v>743</v>
          </cell>
          <cell r="B193">
            <v>2108</v>
          </cell>
          <cell r="C193" t="str">
            <v>Parkend Primary School</v>
          </cell>
          <cell r="F193" t="str">
            <v/>
          </cell>
          <cell r="G193">
            <v>0</v>
          </cell>
          <cell r="H193">
            <v>56</v>
          </cell>
          <cell r="I193">
            <v>56</v>
          </cell>
          <cell r="J193">
            <v>0</v>
          </cell>
          <cell r="K193">
            <v>18500</v>
          </cell>
          <cell r="L193">
            <v>3528</v>
          </cell>
          <cell r="M193">
            <v>0</v>
          </cell>
          <cell r="N193">
            <v>22028</v>
          </cell>
          <cell r="R193">
            <v>0</v>
          </cell>
          <cell r="S193">
            <v>22028</v>
          </cell>
        </row>
        <row r="194">
          <cell r="A194">
            <v>749</v>
          </cell>
          <cell r="B194">
            <v>3060</v>
          </cell>
          <cell r="C194" t="str">
            <v>Pauntley Church of England Primary School</v>
          </cell>
          <cell r="F194" t="str">
            <v/>
          </cell>
          <cell r="G194">
            <v>0</v>
          </cell>
          <cell r="H194">
            <v>52</v>
          </cell>
          <cell r="I194">
            <v>52</v>
          </cell>
          <cell r="J194">
            <v>0</v>
          </cell>
          <cell r="K194">
            <v>18500</v>
          </cell>
          <cell r="L194">
            <v>3276</v>
          </cell>
          <cell r="M194">
            <v>0</v>
          </cell>
          <cell r="N194">
            <v>21776</v>
          </cell>
          <cell r="R194">
            <v>0</v>
          </cell>
          <cell r="S194">
            <v>21776</v>
          </cell>
        </row>
        <row r="195">
          <cell r="A195">
            <v>750</v>
          </cell>
          <cell r="B195">
            <v>2109</v>
          </cell>
          <cell r="C195" t="str">
            <v>Pillowell Community Primary School</v>
          </cell>
          <cell r="F195" t="str">
            <v/>
          </cell>
          <cell r="G195">
            <v>0</v>
          </cell>
          <cell r="H195">
            <v>75</v>
          </cell>
          <cell r="I195">
            <v>75</v>
          </cell>
          <cell r="J195">
            <v>0</v>
          </cell>
          <cell r="K195">
            <v>18500</v>
          </cell>
          <cell r="L195">
            <v>4725</v>
          </cell>
          <cell r="M195">
            <v>0</v>
          </cell>
          <cell r="N195">
            <v>23225</v>
          </cell>
          <cell r="R195">
            <v>0</v>
          </cell>
          <cell r="S195">
            <v>23225</v>
          </cell>
        </row>
        <row r="196">
          <cell r="A196">
            <v>754</v>
          </cell>
          <cell r="B196">
            <v>3343</v>
          </cell>
          <cell r="C196" t="str">
            <v>Prestbury St. Mary's Church of England Junior School</v>
          </cell>
          <cell r="D196">
            <v>1</v>
          </cell>
          <cell r="F196" t="str">
            <v/>
          </cell>
          <cell r="G196">
            <v>0</v>
          </cell>
          <cell r="H196">
            <v>232</v>
          </cell>
          <cell r="I196">
            <v>232</v>
          </cell>
          <cell r="J196">
            <v>0</v>
          </cell>
          <cell r="K196">
            <v>18500</v>
          </cell>
          <cell r="L196">
            <v>14616</v>
          </cell>
          <cell r="M196">
            <v>0</v>
          </cell>
          <cell r="N196">
            <v>0</v>
          </cell>
          <cell r="R196">
            <v>0</v>
          </cell>
          <cell r="S196">
            <v>0</v>
          </cell>
        </row>
        <row r="197">
          <cell r="A197">
            <v>755</v>
          </cell>
          <cell r="B197">
            <v>5202</v>
          </cell>
          <cell r="C197" t="str">
            <v>Primrose Hill Church of England Primary School</v>
          </cell>
          <cell r="E197">
            <v>1</v>
          </cell>
          <cell r="F197" t="str">
            <v/>
          </cell>
          <cell r="G197">
            <v>0</v>
          </cell>
          <cell r="H197">
            <v>310</v>
          </cell>
          <cell r="I197">
            <v>310</v>
          </cell>
          <cell r="J197">
            <v>0</v>
          </cell>
          <cell r="K197">
            <v>18500</v>
          </cell>
          <cell r="L197">
            <v>19530</v>
          </cell>
          <cell r="M197">
            <v>0</v>
          </cell>
          <cell r="N197">
            <v>38030</v>
          </cell>
          <cell r="R197">
            <v>0</v>
          </cell>
          <cell r="S197">
            <v>38030</v>
          </cell>
        </row>
        <row r="198">
          <cell r="A198">
            <v>756</v>
          </cell>
          <cell r="B198">
            <v>3061</v>
          </cell>
          <cell r="C198" t="str">
            <v>Field Court Church of England Infant School</v>
          </cell>
          <cell r="F198" t="str">
            <v/>
          </cell>
          <cell r="G198">
            <v>0</v>
          </cell>
          <cell r="H198">
            <v>215</v>
          </cell>
          <cell r="I198">
            <v>215</v>
          </cell>
          <cell r="J198">
            <v>0</v>
          </cell>
          <cell r="K198">
            <v>18500</v>
          </cell>
          <cell r="L198">
            <v>13545</v>
          </cell>
          <cell r="M198">
            <v>0</v>
          </cell>
          <cell r="N198">
            <v>32045</v>
          </cell>
          <cell r="R198">
            <v>0</v>
          </cell>
          <cell r="S198">
            <v>32045</v>
          </cell>
        </row>
        <row r="199">
          <cell r="A199">
            <v>757</v>
          </cell>
          <cell r="B199">
            <v>2168</v>
          </cell>
          <cell r="C199" t="str">
            <v>Field Court Junior School</v>
          </cell>
          <cell r="F199" t="str">
            <v/>
          </cell>
          <cell r="G199">
            <v>0</v>
          </cell>
          <cell r="H199">
            <v>336</v>
          </cell>
          <cell r="I199">
            <v>336</v>
          </cell>
          <cell r="J199">
            <v>0</v>
          </cell>
          <cell r="K199">
            <v>18500</v>
          </cell>
          <cell r="L199">
            <v>21168</v>
          </cell>
          <cell r="M199">
            <v>0</v>
          </cell>
          <cell r="N199">
            <v>39668</v>
          </cell>
          <cell r="R199">
            <v>0</v>
          </cell>
          <cell r="S199">
            <v>39668</v>
          </cell>
        </row>
        <row r="200">
          <cell r="A200">
            <v>759</v>
          </cell>
          <cell r="B200">
            <v>3063</v>
          </cell>
          <cell r="C200" t="str">
            <v>Randwick Church of England Primary School</v>
          </cell>
          <cell r="F200" t="str">
            <v/>
          </cell>
          <cell r="G200">
            <v>0</v>
          </cell>
          <cell r="H200">
            <v>80</v>
          </cell>
          <cell r="I200">
            <v>80</v>
          </cell>
          <cell r="J200">
            <v>0</v>
          </cell>
          <cell r="K200">
            <v>18500</v>
          </cell>
          <cell r="L200">
            <v>5040</v>
          </cell>
          <cell r="M200">
            <v>0</v>
          </cell>
          <cell r="N200">
            <v>23540</v>
          </cell>
          <cell r="R200">
            <v>0</v>
          </cell>
          <cell r="S200">
            <v>23540</v>
          </cell>
        </row>
        <row r="201">
          <cell r="A201">
            <v>761</v>
          </cell>
          <cell r="B201">
            <v>3054</v>
          </cell>
          <cell r="C201" t="str">
            <v>Redbrook Church of England Primary School</v>
          </cell>
          <cell r="F201" t="str">
            <v/>
          </cell>
          <cell r="G201">
            <v>0</v>
          </cell>
          <cell r="H201">
            <v>41</v>
          </cell>
          <cell r="I201">
            <v>41</v>
          </cell>
          <cell r="J201">
            <v>0</v>
          </cell>
          <cell r="K201">
            <v>18500</v>
          </cell>
          <cell r="L201">
            <v>2583</v>
          </cell>
          <cell r="M201">
            <v>0</v>
          </cell>
          <cell r="N201">
            <v>21083</v>
          </cell>
          <cell r="R201">
            <v>0</v>
          </cell>
          <cell r="S201">
            <v>21083</v>
          </cell>
        </row>
        <row r="202">
          <cell r="A202">
            <v>763</v>
          </cell>
          <cell r="B202">
            <v>2123</v>
          </cell>
          <cell r="C202" t="str">
            <v>Rodborough Community Primary School</v>
          </cell>
          <cell r="F202" t="str">
            <v/>
          </cell>
          <cell r="G202">
            <v>0</v>
          </cell>
          <cell r="H202">
            <v>204</v>
          </cell>
          <cell r="I202">
            <v>204</v>
          </cell>
          <cell r="J202">
            <v>0</v>
          </cell>
          <cell r="K202">
            <v>18500</v>
          </cell>
          <cell r="L202">
            <v>12852</v>
          </cell>
          <cell r="M202">
            <v>0</v>
          </cell>
          <cell r="N202">
            <v>31352</v>
          </cell>
          <cell r="R202">
            <v>0</v>
          </cell>
          <cell r="S202">
            <v>31352</v>
          </cell>
        </row>
        <row r="203">
          <cell r="A203">
            <v>764</v>
          </cell>
          <cell r="B203">
            <v>2085</v>
          </cell>
          <cell r="C203" t="str">
            <v>Rodmarton School</v>
          </cell>
          <cell r="F203" t="str">
            <v/>
          </cell>
          <cell r="G203">
            <v>0</v>
          </cell>
          <cell r="H203">
            <v>60</v>
          </cell>
          <cell r="I203">
            <v>60</v>
          </cell>
          <cell r="J203">
            <v>0</v>
          </cell>
          <cell r="K203">
            <v>18500</v>
          </cell>
          <cell r="L203">
            <v>3780</v>
          </cell>
          <cell r="M203">
            <v>0</v>
          </cell>
          <cell r="N203">
            <v>22280</v>
          </cell>
          <cell r="R203">
            <v>0</v>
          </cell>
          <cell r="S203">
            <v>22280</v>
          </cell>
        </row>
        <row r="204">
          <cell r="A204">
            <v>765</v>
          </cell>
          <cell r="B204">
            <v>3065</v>
          </cell>
          <cell r="C204" t="str">
            <v>Ruardean Church of England Primary School</v>
          </cell>
          <cell r="F204" t="str">
            <v/>
          </cell>
          <cell r="G204">
            <v>0</v>
          </cell>
          <cell r="H204">
            <v>111</v>
          </cell>
          <cell r="I204">
            <v>111</v>
          </cell>
          <cell r="J204">
            <v>0</v>
          </cell>
          <cell r="K204">
            <v>18500</v>
          </cell>
          <cell r="L204">
            <v>6993</v>
          </cell>
          <cell r="M204">
            <v>0</v>
          </cell>
          <cell r="N204">
            <v>25493</v>
          </cell>
          <cell r="R204">
            <v>0</v>
          </cell>
          <cell r="S204">
            <v>25493</v>
          </cell>
        </row>
        <row r="205">
          <cell r="A205">
            <v>766</v>
          </cell>
          <cell r="B205">
            <v>2064</v>
          </cell>
          <cell r="C205" t="str">
            <v>Woodside Primary School</v>
          </cell>
          <cell r="F205" t="str">
            <v/>
          </cell>
          <cell r="G205">
            <v>0</v>
          </cell>
          <cell r="H205">
            <v>100</v>
          </cell>
          <cell r="I205">
            <v>100</v>
          </cell>
          <cell r="J205">
            <v>0</v>
          </cell>
          <cell r="K205">
            <v>18500</v>
          </cell>
          <cell r="L205">
            <v>6300</v>
          </cell>
          <cell r="M205">
            <v>0</v>
          </cell>
          <cell r="N205">
            <v>24800</v>
          </cell>
          <cell r="R205">
            <v>0</v>
          </cell>
          <cell r="S205">
            <v>24800</v>
          </cell>
        </row>
        <row r="206">
          <cell r="A206">
            <v>767</v>
          </cell>
          <cell r="B206">
            <v>2065</v>
          </cell>
          <cell r="C206" t="str">
            <v>St. White's School</v>
          </cell>
          <cell r="F206" t="str">
            <v/>
          </cell>
          <cell r="G206">
            <v>0</v>
          </cell>
          <cell r="H206">
            <v>299</v>
          </cell>
          <cell r="I206">
            <v>299</v>
          </cell>
          <cell r="J206">
            <v>0</v>
          </cell>
          <cell r="K206">
            <v>18500</v>
          </cell>
          <cell r="L206">
            <v>18837</v>
          </cell>
          <cell r="M206">
            <v>0</v>
          </cell>
          <cell r="N206">
            <v>37337</v>
          </cell>
          <cell r="R206">
            <v>0</v>
          </cell>
          <cell r="S206">
            <v>37337</v>
          </cell>
        </row>
        <row r="207">
          <cell r="A207">
            <v>768</v>
          </cell>
          <cell r="B207">
            <v>3360</v>
          </cell>
          <cell r="C207" t="str">
            <v>St. Mary's Church of England Infant School (Prestbury)</v>
          </cell>
          <cell r="D207">
            <v>1</v>
          </cell>
          <cell r="F207" t="str">
            <v/>
          </cell>
          <cell r="G207">
            <v>0</v>
          </cell>
          <cell r="H207">
            <v>171</v>
          </cell>
          <cell r="I207">
            <v>171</v>
          </cell>
          <cell r="J207">
            <v>0</v>
          </cell>
          <cell r="K207">
            <v>18500</v>
          </cell>
          <cell r="L207">
            <v>10773</v>
          </cell>
          <cell r="M207">
            <v>0</v>
          </cell>
          <cell r="N207">
            <v>0</v>
          </cell>
          <cell r="R207">
            <v>0</v>
          </cell>
          <cell r="S207">
            <v>0</v>
          </cell>
        </row>
        <row r="208">
          <cell r="A208">
            <v>769</v>
          </cell>
          <cell r="B208">
            <v>3344</v>
          </cell>
          <cell r="C208" t="str">
            <v>St. Briavels Parochial Church of England Primary School</v>
          </cell>
          <cell r="D208">
            <v>1</v>
          </cell>
          <cell r="F208" t="str">
            <v/>
          </cell>
          <cell r="G208">
            <v>0</v>
          </cell>
          <cell r="H208">
            <v>90</v>
          </cell>
          <cell r="I208">
            <v>90</v>
          </cell>
          <cell r="J208">
            <v>0</v>
          </cell>
          <cell r="K208">
            <v>18500</v>
          </cell>
          <cell r="L208">
            <v>5670</v>
          </cell>
          <cell r="M208">
            <v>0</v>
          </cell>
          <cell r="N208">
            <v>0</v>
          </cell>
          <cell r="R208">
            <v>0</v>
          </cell>
          <cell r="S208">
            <v>0</v>
          </cell>
        </row>
        <row r="209">
          <cell r="A209">
            <v>771</v>
          </cell>
          <cell r="B209">
            <v>3345</v>
          </cell>
          <cell r="C209" t="str">
            <v>Sapperton Church of England Primary School</v>
          </cell>
          <cell r="D209">
            <v>1</v>
          </cell>
          <cell r="F209" t="str">
            <v/>
          </cell>
          <cell r="G209">
            <v>0</v>
          </cell>
          <cell r="H209">
            <v>74</v>
          </cell>
          <cell r="I209">
            <v>74</v>
          </cell>
          <cell r="J209">
            <v>0</v>
          </cell>
          <cell r="K209">
            <v>18500</v>
          </cell>
          <cell r="L209">
            <v>4662</v>
          </cell>
          <cell r="M209">
            <v>0</v>
          </cell>
          <cell r="N209">
            <v>0</v>
          </cell>
          <cell r="R209">
            <v>0</v>
          </cell>
          <cell r="S209">
            <v>0</v>
          </cell>
        </row>
        <row r="210">
          <cell r="A210">
            <v>775</v>
          </cell>
          <cell r="B210">
            <v>2072</v>
          </cell>
          <cell r="C210" t="str">
            <v>Sharpness Primary School</v>
          </cell>
          <cell r="F210" t="str">
            <v/>
          </cell>
          <cell r="G210">
            <v>0</v>
          </cell>
          <cell r="H210">
            <v>105</v>
          </cell>
          <cell r="I210">
            <v>105</v>
          </cell>
          <cell r="J210">
            <v>0</v>
          </cell>
          <cell r="K210">
            <v>18500</v>
          </cell>
          <cell r="L210">
            <v>6615</v>
          </cell>
          <cell r="M210">
            <v>0</v>
          </cell>
          <cell r="N210">
            <v>25115</v>
          </cell>
          <cell r="R210">
            <v>0</v>
          </cell>
          <cell r="S210">
            <v>25115</v>
          </cell>
        </row>
        <row r="211">
          <cell r="A211">
            <v>776</v>
          </cell>
          <cell r="B211">
            <v>2084</v>
          </cell>
          <cell r="C211" t="str">
            <v>Sheepscombe School</v>
          </cell>
          <cell r="F211" t="str">
            <v/>
          </cell>
          <cell r="G211">
            <v>0</v>
          </cell>
          <cell r="H211">
            <v>64</v>
          </cell>
          <cell r="I211">
            <v>64</v>
          </cell>
          <cell r="J211">
            <v>0</v>
          </cell>
          <cell r="K211">
            <v>18500</v>
          </cell>
          <cell r="L211">
            <v>4032</v>
          </cell>
          <cell r="M211">
            <v>0</v>
          </cell>
          <cell r="N211">
            <v>22532</v>
          </cell>
          <cell r="R211">
            <v>0</v>
          </cell>
          <cell r="S211">
            <v>22532</v>
          </cell>
        </row>
        <row r="212">
          <cell r="A212">
            <v>777</v>
          </cell>
          <cell r="B212">
            <v>3067</v>
          </cell>
          <cell r="C212" t="str">
            <v>Sherborne Church of England Primary School</v>
          </cell>
          <cell r="F212" t="str">
            <v/>
          </cell>
          <cell r="G212">
            <v>0</v>
          </cell>
          <cell r="H212">
            <v>42</v>
          </cell>
          <cell r="I212">
            <v>42</v>
          </cell>
          <cell r="J212">
            <v>0</v>
          </cell>
          <cell r="K212">
            <v>18500</v>
          </cell>
          <cell r="L212">
            <v>2646</v>
          </cell>
          <cell r="M212">
            <v>0</v>
          </cell>
          <cell r="N212">
            <v>21146</v>
          </cell>
          <cell r="R212">
            <v>0</v>
          </cell>
          <cell r="S212">
            <v>21146</v>
          </cell>
        </row>
        <row r="213">
          <cell r="A213">
            <v>779</v>
          </cell>
          <cell r="B213">
            <v>3068</v>
          </cell>
          <cell r="C213" t="str">
            <v>Shurdington Church of England Primary School</v>
          </cell>
          <cell r="F213" t="str">
            <v/>
          </cell>
          <cell r="G213">
            <v>0</v>
          </cell>
          <cell r="H213">
            <v>98</v>
          </cell>
          <cell r="I213">
            <v>98</v>
          </cell>
          <cell r="J213">
            <v>0</v>
          </cell>
          <cell r="K213">
            <v>18500</v>
          </cell>
          <cell r="L213">
            <v>6174</v>
          </cell>
          <cell r="M213">
            <v>0</v>
          </cell>
          <cell r="N213">
            <v>24674</v>
          </cell>
          <cell r="R213">
            <v>0</v>
          </cell>
          <cell r="S213">
            <v>24674</v>
          </cell>
        </row>
        <row r="214">
          <cell r="A214">
            <v>780</v>
          </cell>
          <cell r="B214">
            <v>3089</v>
          </cell>
          <cell r="C214" t="str">
            <v>Siddington Church of England School</v>
          </cell>
          <cell r="F214" t="str">
            <v/>
          </cell>
          <cell r="G214">
            <v>0</v>
          </cell>
          <cell r="H214">
            <v>40</v>
          </cell>
          <cell r="I214">
            <v>40</v>
          </cell>
          <cell r="J214">
            <v>0</v>
          </cell>
          <cell r="K214">
            <v>18500</v>
          </cell>
          <cell r="L214">
            <v>2520</v>
          </cell>
          <cell r="M214">
            <v>0</v>
          </cell>
          <cell r="N214">
            <v>21020</v>
          </cell>
          <cell r="O214">
            <v>20810</v>
          </cell>
          <cell r="R214">
            <v>20810</v>
          </cell>
          <cell r="S214">
            <v>210</v>
          </cell>
        </row>
        <row r="215">
          <cell r="A215">
            <v>781</v>
          </cell>
          <cell r="B215">
            <v>2137</v>
          </cell>
          <cell r="C215" t="str">
            <v>Gastrells Community Primary School</v>
          </cell>
          <cell r="F215" t="str">
            <v/>
          </cell>
          <cell r="G215">
            <v>0</v>
          </cell>
          <cell r="H215">
            <v>137</v>
          </cell>
          <cell r="I215">
            <v>137</v>
          </cell>
          <cell r="J215">
            <v>0</v>
          </cell>
          <cell r="K215">
            <v>18500</v>
          </cell>
          <cell r="L215">
            <v>8631</v>
          </cell>
          <cell r="M215">
            <v>0</v>
          </cell>
          <cell r="N215">
            <v>27131</v>
          </cell>
          <cell r="R215">
            <v>0</v>
          </cell>
          <cell r="S215">
            <v>27131</v>
          </cell>
        </row>
        <row r="216">
          <cell r="A216">
            <v>782</v>
          </cell>
          <cell r="B216">
            <v>2086</v>
          </cell>
          <cell r="C216" t="str">
            <v>Slimbridge Primary School</v>
          </cell>
          <cell r="F216" t="str">
            <v/>
          </cell>
          <cell r="G216">
            <v>0</v>
          </cell>
          <cell r="H216">
            <v>95</v>
          </cell>
          <cell r="I216">
            <v>95</v>
          </cell>
          <cell r="J216">
            <v>0</v>
          </cell>
          <cell r="K216">
            <v>18500</v>
          </cell>
          <cell r="L216">
            <v>5985</v>
          </cell>
          <cell r="M216">
            <v>0</v>
          </cell>
          <cell r="N216">
            <v>24485</v>
          </cell>
          <cell r="R216">
            <v>0</v>
          </cell>
          <cell r="S216">
            <v>24485</v>
          </cell>
        </row>
        <row r="217">
          <cell r="A217">
            <v>784</v>
          </cell>
          <cell r="B217">
            <v>2066</v>
          </cell>
          <cell r="C217" t="str">
            <v>Soudley School</v>
          </cell>
          <cell r="F217" t="str">
            <v/>
          </cell>
          <cell r="G217">
            <v>0</v>
          </cell>
          <cell r="H217">
            <v>81</v>
          </cell>
          <cell r="I217">
            <v>81</v>
          </cell>
          <cell r="J217">
            <v>0</v>
          </cell>
          <cell r="K217">
            <v>18500</v>
          </cell>
          <cell r="L217">
            <v>5103</v>
          </cell>
          <cell r="M217">
            <v>0</v>
          </cell>
          <cell r="N217">
            <v>23603</v>
          </cell>
          <cell r="R217">
            <v>0</v>
          </cell>
          <cell r="S217">
            <v>23603</v>
          </cell>
        </row>
        <row r="218">
          <cell r="A218">
            <v>786</v>
          </cell>
          <cell r="B218">
            <v>3069</v>
          </cell>
          <cell r="C218" t="str">
            <v>Ann Edwards Church of England Primary School</v>
          </cell>
          <cell r="F218" t="str">
            <v/>
          </cell>
          <cell r="G218">
            <v>0</v>
          </cell>
          <cell r="H218">
            <v>274</v>
          </cell>
          <cell r="I218">
            <v>274</v>
          </cell>
          <cell r="J218">
            <v>0</v>
          </cell>
          <cell r="K218">
            <v>18500</v>
          </cell>
          <cell r="L218">
            <v>17262</v>
          </cell>
          <cell r="M218">
            <v>0</v>
          </cell>
          <cell r="N218">
            <v>35762</v>
          </cell>
          <cell r="R218">
            <v>0</v>
          </cell>
          <cell r="S218">
            <v>35762</v>
          </cell>
        </row>
        <row r="219">
          <cell r="A219">
            <v>787</v>
          </cell>
          <cell r="B219">
            <v>3070</v>
          </cell>
          <cell r="C219" t="str">
            <v>Southrop Church of England Primary School</v>
          </cell>
          <cell r="F219" t="str">
            <v/>
          </cell>
          <cell r="G219">
            <v>0</v>
          </cell>
          <cell r="H219">
            <v>49</v>
          </cell>
          <cell r="I219">
            <v>49</v>
          </cell>
          <cell r="J219">
            <v>0</v>
          </cell>
          <cell r="K219">
            <v>18500</v>
          </cell>
          <cell r="L219">
            <v>3087</v>
          </cell>
          <cell r="M219">
            <v>0</v>
          </cell>
          <cell r="N219">
            <v>21587</v>
          </cell>
          <cell r="R219">
            <v>0</v>
          </cell>
          <cell r="S219">
            <v>21587</v>
          </cell>
        </row>
        <row r="220">
          <cell r="A220">
            <v>788</v>
          </cell>
          <cell r="B220">
            <v>2087</v>
          </cell>
          <cell r="C220" t="str">
            <v>Didbrook Primary School</v>
          </cell>
          <cell r="F220" t="str">
            <v/>
          </cell>
          <cell r="G220">
            <v>0</v>
          </cell>
          <cell r="H220">
            <v>31</v>
          </cell>
          <cell r="I220">
            <v>31</v>
          </cell>
          <cell r="J220">
            <v>0</v>
          </cell>
          <cell r="K220">
            <v>18500</v>
          </cell>
          <cell r="L220">
            <v>1953</v>
          </cell>
          <cell r="M220">
            <v>0</v>
          </cell>
          <cell r="N220">
            <v>8522.0833333333339</v>
          </cell>
          <cell r="R220">
            <v>0</v>
          </cell>
          <cell r="S220">
            <v>8522.0833333333339</v>
          </cell>
        </row>
        <row r="221">
          <cell r="A221">
            <v>789</v>
          </cell>
          <cell r="B221">
            <v>3374</v>
          </cell>
          <cell r="C221" t="str">
            <v>Isbourne Valley</v>
          </cell>
          <cell r="G221">
            <v>0</v>
          </cell>
          <cell r="H221">
            <v>68</v>
          </cell>
          <cell r="I221">
            <v>68</v>
          </cell>
          <cell r="J221">
            <v>0</v>
          </cell>
          <cell r="K221">
            <v>18500</v>
          </cell>
          <cell r="L221">
            <v>4284</v>
          </cell>
          <cell r="M221">
            <v>0</v>
          </cell>
          <cell r="N221">
            <v>13290.666666666666</v>
          </cell>
          <cell r="R221">
            <v>0</v>
          </cell>
          <cell r="S221">
            <v>13290.666666666666</v>
          </cell>
        </row>
        <row r="222">
          <cell r="A222">
            <v>791</v>
          </cell>
          <cell r="B222">
            <v>2146</v>
          </cell>
          <cell r="C222" t="str">
            <v>The Park Infant School</v>
          </cell>
          <cell r="F222" t="str">
            <v/>
          </cell>
          <cell r="G222">
            <v>0</v>
          </cell>
          <cell r="H222">
            <v>163</v>
          </cell>
          <cell r="I222">
            <v>163</v>
          </cell>
          <cell r="J222">
            <v>0</v>
          </cell>
          <cell r="K222">
            <v>18500</v>
          </cell>
          <cell r="L222">
            <v>10269</v>
          </cell>
          <cell r="M222">
            <v>0</v>
          </cell>
          <cell r="N222">
            <v>28769</v>
          </cell>
          <cell r="R222">
            <v>0</v>
          </cell>
          <cell r="S222">
            <v>28769</v>
          </cell>
        </row>
        <row r="223">
          <cell r="A223">
            <v>793</v>
          </cell>
          <cell r="B223">
            <v>2067</v>
          </cell>
          <cell r="C223" t="str">
            <v>Steam Mills Primary School</v>
          </cell>
          <cell r="F223" t="str">
            <v/>
          </cell>
          <cell r="G223">
            <v>0</v>
          </cell>
          <cell r="H223">
            <v>113</v>
          </cell>
          <cell r="I223">
            <v>113</v>
          </cell>
          <cell r="J223">
            <v>0</v>
          </cell>
          <cell r="K223">
            <v>18500</v>
          </cell>
          <cell r="L223">
            <v>7119</v>
          </cell>
          <cell r="M223">
            <v>0</v>
          </cell>
          <cell r="N223">
            <v>25619</v>
          </cell>
          <cell r="R223">
            <v>0</v>
          </cell>
          <cell r="S223">
            <v>25619</v>
          </cell>
        </row>
        <row r="224">
          <cell r="A224">
            <v>795</v>
          </cell>
          <cell r="B224">
            <v>2089</v>
          </cell>
          <cell r="C224" t="str">
            <v>Tredington Primary School</v>
          </cell>
          <cell r="F224" t="str">
            <v/>
          </cell>
          <cell r="G224">
            <v>0</v>
          </cell>
          <cell r="H224">
            <v>49</v>
          </cell>
          <cell r="I224">
            <v>49</v>
          </cell>
          <cell r="J224">
            <v>0</v>
          </cell>
          <cell r="K224">
            <v>18500</v>
          </cell>
          <cell r="L224">
            <v>3087</v>
          </cell>
          <cell r="M224">
            <v>0</v>
          </cell>
          <cell r="N224">
            <v>21587</v>
          </cell>
          <cell r="R224">
            <v>0</v>
          </cell>
          <cell r="S224">
            <v>21587</v>
          </cell>
        </row>
        <row r="225">
          <cell r="A225">
            <v>797</v>
          </cell>
          <cell r="B225">
            <v>2090</v>
          </cell>
          <cell r="C225" t="str">
            <v>Park Junior School</v>
          </cell>
          <cell r="F225" t="str">
            <v/>
          </cell>
          <cell r="G225">
            <v>0</v>
          </cell>
          <cell r="H225">
            <v>221</v>
          </cell>
          <cell r="I225">
            <v>221</v>
          </cell>
          <cell r="J225">
            <v>0</v>
          </cell>
          <cell r="K225">
            <v>18500</v>
          </cell>
          <cell r="L225">
            <v>13923</v>
          </cell>
          <cell r="M225">
            <v>0</v>
          </cell>
          <cell r="N225">
            <v>32423</v>
          </cell>
          <cell r="R225">
            <v>0</v>
          </cell>
          <cell r="S225">
            <v>32423</v>
          </cell>
        </row>
        <row r="226">
          <cell r="A226">
            <v>798</v>
          </cell>
          <cell r="B226">
            <v>2091</v>
          </cell>
          <cell r="C226" t="str">
            <v>Stow-on-the-Wold Primary School</v>
          </cell>
          <cell r="F226" t="str">
            <v/>
          </cell>
          <cell r="G226">
            <v>0</v>
          </cell>
          <cell r="H226">
            <v>129</v>
          </cell>
          <cell r="I226">
            <v>129</v>
          </cell>
          <cell r="J226">
            <v>0</v>
          </cell>
          <cell r="K226">
            <v>18500</v>
          </cell>
          <cell r="L226">
            <v>8127</v>
          </cell>
          <cell r="M226">
            <v>0</v>
          </cell>
          <cell r="N226">
            <v>26627</v>
          </cell>
          <cell r="R226">
            <v>0</v>
          </cell>
          <cell r="S226">
            <v>26627</v>
          </cell>
        </row>
        <row r="227">
          <cell r="A227">
            <v>800</v>
          </cell>
          <cell r="B227">
            <v>3025</v>
          </cell>
          <cell r="C227" t="str">
            <v>Stratton Church of England Primary School</v>
          </cell>
          <cell r="F227" t="str">
            <v/>
          </cell>
          <cell r="G227">
            <v>0</v>
          </cell>
          <cell r="H227">
            <v>202</v>
          </cell>
          <cell r="I227">
            <v>202</v>
          </cell>
          <cell r="J227">
            <v>0</v>
          </cell>
          <cell r="K227">
            <v>18500</v>
          </cell>
          <cell r="L227">
            <v>12726</v>
          </cell>
          <cell r="M227">
            <v>0</v>
          </cell>
          <cell r="N227">
            <v>31226</v>
          </cell>
          <cell r="R227">
            <v>0</v>
          </cell>
          <cell r="S227">
            <v>31226</v>
          </cell>
        </row>
        <row r="228">
          <cell r="A228">
            <v>801</v>
          </cell>
          <cell r="B228">
            <v>2134</v>
          </cell>
          <cell r="C228" t="str">
            <v>Callowell Primary School</v>
          </cell>
          <cell r="F228" t="str">
            <v/>
          </cell>
          <cell r="G228">
            <v>0</v>
          </cell>
          <cell r="H228">
            <v>162</v>
          </cell>
          <cell r="I228">
            <v>162</v>
          </cell>
          <cell r="J228">
            <v>0</v>
          </cell>
          <cell r="K228">
            <v>18500</v>
          </cell>
          <cell r="L228">
            <v>10206</v>
          </cell>
          <cell r="M228">
            <v>0</v>
          </cell>
          <cell r="N228">
            <v>28706</v>
          </cell>
          <cell r="R228">
            <v>0</v>
          </cell>
          <cell r="S228">
            <v>28706</v>
          </cell>
        </row>
        <row r="229">
          <cell r="A229">
            <v>803</v>
          </cell>
          <cell r="B229">
            <v>2094</v>
          </cell>
          <cell r="C229" t="str">
            <v>Stroud Valley Community Primary School</v>
          </cell>
          <cell r="F229" t="str">
            <v/>
          </cell>
          <cell r="G229">
            <v>0</v>
          </cell>
          <cell r="H229">
            <v>242</v>
          </cell>
          <cell r="I229">
            <v>242</v>
          </cell>
          <cell r="J229">
            <v>0</v>
          </cell>
          <cell r="K229">
            <v>18500</v>
          </cell>
          <cell r="L229">
            <v>15246</v>
          </cell>
          <cell r="M229">
            <v>0</v>
          </cell>
          <cell r="N229">
            <v>33746</v>
          </cell>
          <cell r="R229">
            <v>0</v>
          </cell>
          <cell r="S229">
            <v>33746</v>
          </cell>
        </row>
        <row r="230">
          <cell r="A230">
            <v>804</v>
          </cell>
          <cell r="B230">
            <v>2096</v>
          </cell>
          <cell r="C230" t="str">
            <v>Parliament Primary School</v>
          </cell>
          <cell r="F230" t="str">
            <v/>
          </cell>
          <cell r="G230">
            <v>0</v>
          </cell>
          <cell r="H230">
            <v>122</v>
          </cell>
          <cell r="I230">
            <v>122</v>
          </cell>
          <cell r="J230">
            <v>0</v>
          </cell>
          <cell r="K230">
            <v>18500</v>
          </cell>
          <cell r="L230">
            <v>7686</v>
          </cell>
          <cell r="M230">
            <v>0</v>
          </cell>
          <cell r="N230">
            <v>26186</v>
          </cell>
          <cell r="R230">
            <v>0</v>
          </cell>
          <cell r="S230">
            <v>26186</v>
          </cell>
        </row>
        <row r="231">
          <cell r="A231">
            <v>805</v>
          </cell>
          <cell r="B231">
            <v>2097</v>
          </cell>
          <cell r="C231" t="str">
            <v>Uplands Community Primary School</v>
          </cell>
          <cell r="F231" t="str">
            <v/>
          </cell>
          <cell r="G231">
            <v>0</v>
          </cell>
          <cell r="H231">
            <v>99</v>
          </cell>
          <cell r="I231">
            <v>99</v>
          </cell>
          <cell r="J231">
            <v>0</v>
          </cell>
          <cell r="K231">
            <v>18500</v>
          </cell>
          <cell r="L231">
            <v>6237</v>
          </cell>
          <cell r="M231">
            <v>0</v>
          </cell>
          <cell r="N231">
            <v>24737</v>
          </cell>
          <cell r="R231">
            <v>0</v>
          </cell>
          <cell r="S231">
            <v>24737</v>
          </cell>
        </row>
        <row r="232">
          <cell r="A232">
            <v>806</v>
          </cell>
          <cell r="B232">
            <v>3071</v>
          </cell>
          <cell r="C232" t="str">
            <v>Swell Church of England Primary School</v>
          </cell>
          <cell r="F232" t="str">
            <v/>
          </cell>
          <cell r="G232">
            <v>0</v>
          </cell>
          <cell r="H232">
            <v>45</v>
          </cell>
          <cell r="I232">
            <v>45</v>
          </cell>
          <cell r="J232">
            <v>0</v>
          </cell>
          <cell r="K232">
            <v>18500</v>
          </cell>
          <cell r="L232">
            <v>2835</v>
          </cell>
          <cell r="M232">
            <v>0</v>
          </cell>
          <cell r="N232">
            <v>21335</v>
          </cell>
          <cell r="R232">
            <v>0</v>
          </cell>
          <cell r="S232">
            <v>21335</v>
          </cell>
        </row>
        <row r="233">
          <cell r="A233">
            <v>807</v>
          </cell>
          <cell r="B233">
            <v>5214</v>
          </cell>
          <cell r="C233" t="str">
            <v>Swindon Village Primary School</v>
          </cell>
          <cell r="E233">
            <v>1</v>
          </cell>
          <cell r="F233" t="str">
            <v/>
          </cell>
          <cell r="G233">
            <v>0</v>
          </cell>
          <cell r="H233">
            <v>398</v>
          </cell>
          <cell r="I233">
            <v>398</v>
          </cell>
          <cell r="J233">
            <v>0</v>
          </cell>
          <cell r="K233">
            <v>18500</v>
          </cell>
          <cell r="L233">
            <v>25074</v>
          </cell>
          <cell r="M233">
            <v>0</v>
          </cell>
          <cell r="N233">
            <v>43574</v>
          </cell>
          <cell r="R233">
            <v>0</v>
          </cell>
          <cell r="S233">
            <v>43574</v>
          </cell>
        </row>
        <row r="234">
          <cell r="A234">
            <v>808</v>
          </cell>
          <cell r="B234">
            <v>3072</v>
          </cell>
          <cell r="C234" t="str">
            <v>Temple Guiting Church of England School</v>
          </cell>
          <cell r="F234" t="str">
            <v/>
          </cell>
          <cell r="G234">
            <v>0</v>
          </cell>
          <cell r="H234">
            <v>75</v>
          </cell>
          <cell r="I234">
            <v>75</v>
          </cell>
          <cell r="J234">
            <v>0</v>
          </cell>
          <cell r="K234">
            <v>18500</v>
          </cell>
          <cell r="L234">
            <v>4725</v>
          </cell>
          <cell r="M234">
            <v>0</v>
          </cell>
          <cell r="N234">
            <v>23225</v>
          </cell>
          <cell r="R234">
            <v>0</v>
          </cell>
          <cell r="S234">
            <v>23225</v>
          </cell>
        </row>
        <row r="235">
          <cell r="A235">
            <v>810</v>
          </cell>
          <cell r="B235">
            <v>3348</v>
          </cell>
          <cell r="C235" t="str">
            <v>St. Mary's Church of England Primary School (Tetbury)</v>
          </cell>
          <cell r="D235">
            <v>1</v>
          </cell>
          <cell r="F235" t="str">
            <v/>
          </cell>
          <cell r="G235">
            <v>0</v>
          </cell>
          <cell r="H235">
            <v>292</v>
          </cell>
          <cell r="I235">
            <v>292</v>
          </cell>
          <cell r="J235">
            <v>0</v>
          </cell>
          <cell r="K235">
            <v>18500</v>
          </cell>
          <cell r="L235">
            <v>18396</v>
          </cell>
          <cell r="M235">
            <v>0</v>
          </cell>
          <cell r="N235">
            <v>0</v>
          </cell>
          <cell r="R235">
            <v>0</v>
          </cell>
          <cell r="S235">
            <v>0</v>
          </cell>
        </row>
        <row r="236">
          <cell r="A236">
            <v>811</v>
          </cell>
          <cell r="B236">
            <v>3073</v>
          </cell>
          <cell r="C236" t="str">
            <v>Tewkesbury Church of England Primary School</v>
          </cell>
          <cell r="F236" t="str">
            <v/>
          </cell>
          <cell r="G236">
            <v>0</v>
          </cell>
          <cell r="H236">
            <v>387</v>
          </cell>
          <cell r="I236">
            <v>387</v>
          </cell>
          <cell r="J236">
            <v>0</v>
          </cell>
          <cell r="K236">
            <v>18500</v>
          </cell>
          <cell r="L236">
            <v>24381</v>
          </cell>
          <cell r="M236">
            <v>0</v>
          </cell>
          <cell r="N236">
            <v>42881</v>
          </cell>
          <cell r="P236">
            <v>33743</v>
          </cell>
          <cell r="Q236" t="str">
            <v>Not charged</v>
          </cell>
          <cell r="R236">
            <v>33743</v>
          </cell>
          <cell r="S236">
            <v>9138</v>
          </cell>
        </row>
        <row r="237">
          <cell r="A237">
            <v>812</v>
          </cell>
          <cell r="B237">
            <v>2180</v>
          </cell>
          <cell r="C237" t="str">
            <v>The John Moore Primary School</v>
          </cell>
          <cell r="F237">
            <v>1</v>
          </cell>
          <cell r="G237">
            <v>0</v>
          </cell>
          <cell r="H237">
            <v>202</v>
          </cell>
          <cell r="I237">
            <v>202</v>
          </cell>
          <cell r="J237">
            <v>0</v>
          </cell>
          <cell r="K237">
            <v>18500</v>
          </cell>
          <cell r="L237">
            <v>12726</v>
          </cell>
          <cell r="M237">
            <v>0</v>
          </cell>
          <cell r="N237">
            <v>15613</v>
          </cell>
          <cell r="R237">
            <v>0</v>
          </cell>
          <cell r="S237">
            <v>15613</v>
          </cell>
        </row>
        <row r="238">
          <cell r="A238">
            <v>814</v>
          </cell>
          <cell r="B238">
            <v>2125</v>
          </cell>
          <cell r="C238" t="str">
            <v>Mitton Manor Primary School</v>
          </cell>
          <cell r="F238" t="str">
            <v/>
          </cell>
          <cell r="G238">
            <v>0</v>
          </cell>
          <cell r="H238">
            <v>196</v>
          </cell>
          <cell r="I238">
            <v>196</v>
          </cell>
          <cell r="J238">
            <v>0</v>
          </cell>
          <cell r="K238">
            <v>18500</v>
          </cell>
          <cell r="L238">
            <v>12348</v>
          </cell>
          <cell r="M238">
            <v>0</v>
          </cell>
          <cell r="N238">
            <v>30848</v>
          </cell>
          <cell r="R238">
            <v>0</v>
          </cell>
          <cell r="S238">
            <v>30848</v>
          </cell>
        </row>
        <row r="239">
          <cell r="A239">
            <v>815</v>
          </cell>
          <cell r="B239">
            <v>2116</v>
          </cell>
          <cell r="C239" t="str">
            <v>Queen Margaret Primary School and Opportunity Centre</v>
          </cell>
          <cell r="F239" t="str">
            <v/>
          </cell>
          <cell r="G239">
            <v>0</v>
          </cell>
          <cell r="H239">
            <v>121</v>
          </cell>
          <cell r="I239">
            <v>121</v>
          </cell>
          <cell r="J239">
            <v>0</v>
          </cell>
          <cell r="K239">
            <v>18500</v>
          </cell>
          <cell r="L239">
            <v>7623</v>
          </cell>
          <cell r="M239">
            <v>0</v>
          </cell>
          <cell r="N239">
            <v>26123</v>
          </cell>
          <cell r="R239">
            <v>0</v>
          </cell>
          <cell r="S239">
            <v>26123</v>
          </cell>
        </row>
        <row r="240">
          <cell r="A240">
            <v>816</v>
          </cell>
          <cell r="B240">
            <v>2179</v>
          </cell>
          <cell r="C240" t="str">
            <v>Meadowside Primary School</v>
          </cell>
          <cell r="F240">
            <v>1</v>
          </cell>
          <cell r="G240">
            <v>0</v>
          </cell>
          <cell r="H240">
            <v>208</v>
          </cell>
          <cell r="I240">
            <v>208</v>
          </cell>
          <cell r="J240">
            <v>0</v>
          </cell>
          <cell r="K240">
            <v>18500</v>
          </cell>
          <cell r="L240">
            <v>13104</v>
          </cell>
          <cell r="M240">
            <v>0</v>
          </cell>
          <cell r="N240">
            <v>15802</v>
          </cell>
          <cell r="P240">
            <v>15802</v>
          </cell>
          <cell r="Q240" t="str">
            <v>Not charged</v>
          </cell>
          <cell r="R240">
            <v>15802</v>
          </cell>
          <cell r="S240">
            <v>0</v>
          </cell>
        </row>
        <row r="241">
          <cell r="A241">
            <v>817</v>
          </cell>
          <cell r="B241">
            <v>3373</v>
          </cell>
          <cell r="C241" t="str">
            <v>Kingsway</v>
          </cell>
          <cell r="F241">
            <v>1</v>
          </cell>
          <cell r="I241">
            <v>0</v>
          </cell>
          <cell r="K241">
            <v>18500</v>
          </cell>
          <cell r="L241">
            <v>0</v>
          </cell>
          <cell r="M241">
            <v>0</v>
          </cell>
          <cell r="N241">
            <v>9250</v>
          </cell>
          <cell r="R241">
            <v>0</v>
          </cell>
          <cell r="S241">
            <v>0</v>
          </cell>
        </row>
        <row r="242">
          <cell r="A242">
            <v>818</v>
          </cell>
          <cell r="B242">
            <v>2098</v>
          </cell>
          <cell r="C242" t="str">
            <v>Thrupp School</v>
          </cell>
          <cell r="F242" t="str">
            <v/>
          </cell>
          <cell r="G242">
            <v>0</v>
          </cell>
          <cell r="H242">
            <v>122</v>
          </cell>
          <cell r="I242">
            <v>122</v>
          </cell>
          <cell r="J242">
            <v>0</v>
          </cell>
          <cell r="K242">
            <v>18500</v>
          </cell>
          <cell r="L242">
            <v>7686</v>
          </cell>
          <cell r="M242">
            <v>0</v>
          </cell>
          <cell r="N242">
            <v>26186</v>
          </cell>
          <cell r="R242">
            <v>0</v>
          </cell>
          <cell r="S242">
            <v>26186</v>
          </cell>
        </row>
        <row r="243">
          <cell r="A243">
            <v>819</v>
          </cell>
          <cell r="B243">
            <v>2099</v>
          </cell>
          <cell r="C243" t="str">
            <v>Tibberton Community Primary School</v>
          </cell>
          <cell r="F243" t="str">
            <v/>
          </cell>
          <cell r="G243">
            <v>0</v>
          </cell>
          <cell r="H243">
            <v>94</v>
          </cell>
          <cell r="I243">
            <v>94</v>
          </cell>
          <cell r="J243">
            <v>0</v>
          </cell>
          <cell r="K243">
            <v>18500</v>
          </cell>
          <cell r="L243">
            <v>5922</v>
          </cell>
          <cell r="M243">
            <v>0</v>
          </cell>
          <cell r="N243">
            <v>24422</v>
          </cell>
          <cell r="R243">
            <v>0</v>
          </cell>
          <cell r="S243">
            <v>24422</v>
          </cell>
        </row>
        <row r="244">
          <cell r="A244">
            <v>821</v>
          </cell>
          <cell r="B244">
            <v>2100</v>
          </cell>
          <cell r="C244" t="str">
            <v>Toddington Primary School</v>
          </cell>
          <cell r="F244" t="str">
            <v/>
          </cell>
          <cell r="G244">
            <v>0</v>
          </cell>
          <cell r="H244">
            <v>37</v>
          </cell>
          <cell r="I244">
            <v>37</v>
          </cell>
          <cell r="J244">
            <v>0</v>
          </cell>
          <cell r="K244">
            <v>18500</v>
          </cell>
          <cell r="L244">
            <v>2331</v>
          </cell>
          <cell r="M244">
            <v>0</v>
          </cell>
          <cell r="N244">
            <v>8679.5833333333339</v>
          </cell>
          <cell r="R244">
            <v>0</v>
          </cell>
          <cell r="S244">
            <v>8679.5833333333339</v>
          </cell>
        </row>
        <row r="245">
          <cell r="A245">
            <v>825</v>
          </cell>
          <cell r="B245">
            <v>3074</v>
          </cell>
          <cell r="C245" t="str">
            <v>Tutshill Church of England Primary School</v>
          </cell>
          <cell r="F245" t="str">
            <v/>
          </cell>
          <cell r="G245">
            <v>0</v>
          </cell>
          <cell r="H245">
            <v>207</v>
          </cell>
          <cell r="I245">
            <v>207</v>
          </cell>
          <cell r="J245">
            <v>0</v>
          </cell>
          <cell r="K245">
            <v>18500</v>
          </cell>
          <cell r="L245">
            <v>13041</v>
          </cell>
          <cell r="M245">
            <v>0</v>
          </cell>
          <cell r="N245">
            <v>31541</v>
          </cell>
          <cell r="P245">
            <v>12269</v>
          </cell>
          <cell r="Q245">
            <v>436</v>
          </cell>
          <cell r="R245">
            <v>12269</v>
          </cell>
          <cell r="S245">
            <v>19272</v>
          </cell>
        </row>
        <row r="246">
          <cell r="A246">
            <v>827</v>
          </cell>
          <cell r="B246">
            <v>2101</v>
          </cell>
          <cell r="C246" t="str">
            <v>Twyning School</v>
          </cell>
          <cell r="F246" t="str">
            <v/>
          </cell>
          <cell r="G246">
            <v>0</v>
          </cell>
          <cell r="H246">
            <v>109</v>
          </cell>
          <cell r="I246">
            <v>109</v>
          </cell>
          <cell r="J246">
            <v>0</v>
          </cell>
          <cell r="K246">
            <v>18500</v>
          </cell>
          <cell r="L246">
            <v>6867</v>
          </cell>
          <cell r="M246">
            <v>0</v>
          </cell>
          <cell r="N246">
            <v>25367</v>
          </cell>
          <cell r="R246">
            <v>0</v>
          </cell>
          <cell r="S246">
            <v>25367</v>
          </cell>
        </row>
        <row r="247">
          <cell r="A247">
            <v>829</v>
          </cell>
          <cell r="B247">
            <v>3076</v>
          </cell>
          <cell r="C247" t="str">
            <v>Uley Church of England Primary School</v>
          </cell>
          <cell r="F247" t="str">
            <v/>
          </cell>
          <cell r="G247">
            <v>0</v>
          </cell>
          <cell r="H247">
            <v>96</v>
          </cell>
          <cell r="I247">
            <v>96</v>
          </cell>
          <cell r="J247">
            <v>0</v>
          </cell>
          <cell r="K247">
            <v>18500</v>
          </cell>
          <cell r="L247">
            <v>6048</v>
          </cell>
          <cell r="M247">
            <v>0</v>
          </cell>
          <cell r="N247">
            <v>24548</v>
          </cell>
          <cell r="R247">
            <v>0</v>
          </cell>
          <cell r="S247">
            <v>24548</v>
          </cell>
        </row>
        <row r="248">
          <cell r="A248">
            <v>830</v>
          </cell>
          <cell r="B248">
            <v>5208</v>
          </cell>
          <cell r="C248" t="str">
            <v>Tirlebrook Primary School</v>
          </cell>
          <cell r="E248">
            <v>1</v>
          </cell>
          <cell r="F248" t="str">
            <v/>
          </cell>
          <cell r="G248">
            <v>0</v>
          </cell>
          <cell r="H248">
            <v>150</v>
          </cell>
          <cell r="I248">
            <v>150</v>
          </cell>
          <cell r="J248">
            <v>0</v>
          </cell>
          <cell r="K248">
            <v>18500</v>
          </cell>
          <cell r="L248">
            <v>9450</v>
          </cell>
          <cell r="M248">
            <v>0</v>
          </cell>
          <cell r="N248">
            <v>27950</v>
          </cell>
          <cell r="R248">
            <v>0</v>
          </cell>
          <cell r="S248">
            <v>27950</v>
          </cell>
        </row>
        <row r="249">
          <cell r="A249">
            <v>833</v>
          </cell>
          <cell r="B249">
            <v>3077</v>
          </cell>
          <cell r="C249" t="str">
            <v>Upton St. Leonards Church of England Primary School</v>
          </cell>
          <cell r="E249">
            <v>1</v>
          </cell>
          <cell r="F249" t="str">
            <v/>
          </cell>
          <cell r="G249">
            <v>0</v>
          </cell>
          <cell r="H249">
            <v>426</v>
          </cell>
          <cell r="I249">
            <v>426</v>
          </cell>
          <cell r="J249">
            <v>0</v>
          </cell>
          <cell r="K249">
            <v>18500</v>
          </cell>
          <cell r="L249">
            <v>26838</v>
          </cell>
          <cell r="M249">
            <v>0</v>
          </cell>
          <cell r="N249">
            <v>45338</v>
          </cell>
          <cell r="R249">
            <v>0</v>
          </cell>
          <cell r="S249">
            <v>45338</v>
          </cell>
        </row>
        <row r="250">
          <cell r="A250">
            <v>835</v>
          </cell>
          <cell r="B250">
            <v>3024</v>
          </cell>
          <cell r="C250" t="str">
            <v>Watermoor Church of England Primary School</v>
          </cell>
          <cell r="F250" t="str">
            <v/>
          </cell>
          <cell r="G250">
            <v>0</v>
          </cell>
          <cell r="H250">
            <v>144</v>
          </cell>
          <cell r="I250">
            <v>144</v>
          </cell>
          <cell r="J250">
            <v>0</v>
          </cell>
          <cell r="K250">
            <v>18500</v>
          </cell>
          <cell r="L250">
            <v>9072</v>
          </cell>
          <cell r="M250">
            <v>0</v>
          </cell>
          <cell r="N250">
            <v>27572</v>
          </cell>
          <cell r="R250">
            <v>0</v>
          </cell>
          <cell r="S250">
            <v>27572</v>
          </cell>
        </row>
        <row r="251">
          <cell r="A251">
            <v>837</v>
          </cell>
          <cell r="B251">
            <v>2102</v>
          </cell>
          <cell r="C251" t="str">
            <v>Walmore Hill Primary School</v>
          </cell>
          <cell r="F251" t="str">
            <v/>
          </cell>
          <cell r="G251">
            <v>0</v>
          </cell>
          <cell r="H251">
            <v>71</v>
          </cell>
          <cell r="I251">
            <v>71</v>
          </cell>
          <cell r="J251">
            <v>0</v>
          </cell>
          <cell r="K251">
            <v>18500</v>
          </cell>
          <cell r="L251">
            <v>4473</v>
          </cell>
          <cell r="M251">
            <v>0</v>
          </cell>
          <cell r="N251">
            <v>22973</v>
          </cell>
          <cell r="R251">
            <v>0</v>
          </cell>
          <cell r="S251">
            <v>22973</v>
          </cell>
        </row>
        <row r="252">
          <cell r="A252">
            <v>838</v>
          </cell>
          <cell r="B252">
            <v>3350</v>
          </cell>
          <cell r="C252" t="str">
            <v>Westbury-on-Severn Church of England Primary School</v>
          </cell>
          <cell r="D252">
            <v>1</v>
          </cell>
          <cell r="F252" t="str">
            <v/>
          </cell>
          <cell r="G252">
            <v>0</v>
          </cell>
          <cell r="H252">
            <v>67</v>
          </cell>
          <cell r="I252">
            <v>67</v>
          </cell>
          <cell r="J252">
            <v>0</v>
          </cell>
          <cell r="K252">
            <v>18500</v>
          </cell>
          <cell r="L252">
            <v>4221</v>
          </cell>
          <cell r="M252">
            <v>0</v>
          </cell>
          <cell r="N252">
            <v>0</v>
          </cell>
          <cell r="R252">
            <v>0</v>
          </cell>
          <cell r="S252">
            <v>0</v>
          </cell>
        </row>
        <row r="253">
          <cell r="A253">
            <v>841</v>
          </cell>
          <cell r="B253">
            <v>2111</v>
          </cell>
          <cell r="C253" t="str">
            <v>Whiteshill Primary School</v>
          </cell>
          <cell r="F253" t="str">
            <v/>
          </cell>
          <cell r="G253">
            <v>0</v>
          </cell>
          <cell r="H253">
            <v>103</v>
          </cell>
          <cell r="I253">
            <v>103</v>
          </cell>
          <cell r="J253">
            <v>0</v>
          </cell>
          <cell r="K253">
            <v>18500</v>
          </cell>
          <cell r="L253">
            <v>6489</v>
          </cell>
          <cell r="M253">
            <v>0</v>
          </cell>
          <cell r="N253">
            <v>24989</v>
          </cell>
          <cell r="R253">
            <v>0</v>
          </cell>
          <cell r="S253">
            <v>24989</v>
          </cell>
        </row>
        <row r="254">
          <cell r="A254">
            <v>842</v>
          </cell>
          <cell r="B254">
            <v>3080</v>
          </cell>
          <cell r="C254" t="str">
            <v>Whitminster Endowed Church of England Primary School</v>
          </cell>
          <cell r="F254" t="str">
            <v/>
          </cell>
          <cell r="G254">
            <v>0</v>
          </cell>
          <cell r="H254">
            <v>105</v>
          </cell>
          <cell r="I254">
            <v>105</v>
          </cell>
          <cell r="J254">
            <v>0</v>
          </cell>
          <cell r="K254">
            <v>18500</v>
          </cell>
          <cell r="L254">
            <v>6615</v>
          </cell>
          <cell r="M254">
            <v>0</v>
          </cell>
          <cell r="N254">
            <v>25115</v>
          </cell>
          <cell r="R254">
            <v>0</v>
          </cell>
          <cell r="S254">
            <v>25115</v>
          </cell>
        </row>
        <row r="255">
          <cell r="A255">
            <v>845</v>
          </cell>
          <cell r="B255">
            <v>3081</v>
          </cell>
          <cell r="C255" t="str">
            <v>Willersey Church of England Primary School</v>
          </cell>
          <cell r="F255" t="str">
            <v/>
          </cell>
          <cell r="G255">
            <v>0</v>
          </cell>
          <cell r="H255">
            <v>50</v>
          </cell>
          <cell r="I255">
            <v>50</v>
          </cell>
          <cell r="J255">
            <v>0</v>
          </cell>
          <cell r="K255">
            <v>18500</v>
          </cell>
          <cell r="L255">
            <v>3150</v>
          </cell>
          <cell r="M255">
            <v>0</v>
          </cell>
          <cell r="N255">
            <v>21650</v>
          </cell>
          <cell r="R255">
            <v>0</v>
          </cell>
          <cell r="S255">
            <v>21650</v>
          </cell>
        </row>
        <row r="256">
          <cell r="A256">
            <v>848</v>
          </cell>
          <cell r="B256">
            <v>3368</v>
          </cell>
          <cell r="C256" t="str">
            <v>Winchcombe Abbey Church of England Primary School</v>
          </cell>
          <cell r="D256">
            <v>1</v>
          </cell>
          <cell r="F256">
            <v>1</v>
          </cell>
          <cell r="G256">
            <v>0</v>
          </cell>
          <cell r="H256">
            <v>212</v>
          </cell>
          <cell r="I256">
            <v>212</v>
          </cell>
          <cell r="J256">
            <v>0</v>
          </cell>
          <cell r="K256">
            <v>18500</v>
          </cell>
          <cell r="L256">
            <v>13356</v>
          </cell>
          <cell r="M256">
            <v>0</v>
          </cell>
          <cell r="N256">
            <v>0</v>
          </cell>
          <cell r="R256">
            <v>0</v>
          </cell>
          <cell r="S256">
            <v>0</v>
          </cell>
        </row>
        <row r="257">
          <cell r="A257">
            <v>851</v>
          </cell>
          <cell r="B257">
            <v>3352</v>
          </cell>
          <cell r="C257" t="str">
            <v>Withington Church of England Primary School</v>
          </cell>
          <cell r="D257">
            <v>1</v>
          </cell>
          <cell r="F257" t="str">
            <v/>
          </cell>
          <cell r="G257">
            <v>0</v>
          </cell>
          <cell r="H257">
            <v>16</v>
          </cell>
          <cell r="I257">
            <v>16</v>
          </cell>
          <cell r="J257">
            <v>0</v>
          </cell>
          <cell r="K257">
            <v>18500</v>
          </cell>
          <cell r="L257">
            <v>1008</v>
          </cell>
          <cell r="M257">
            <v>0</v>
          </cell>
          <cell r="N257">
            <v>0</v>
          </cell>
          <cell r="R257">
            <v>0</v>
          </cell>
          <cell r="S257">
            <v>0</v>
          </cell>
        </row>
        <row r="258">
          <cell r="A258">
            <v>852</v>
          </cell>
          <cell r="B258">
            <v>2114</v>
          </cell>
          <cell r="C258" t="str">
            <v>Woolaston Primary School</v>
          </cell>
          <cell r="F258" t="str">
            <v/>
          </cell>
          <cell r="G258">
            <v>0</v>
          </cell>
          <cell r="H258">
            <v>199</v>
          </cell>
          <cell r="I258">
            <v>199</v>
          </cell>
          <cell r="J258">
            <v>0</v>
          </cell>
          <cell r="K258">
            <v>18500</v>
          </cell>
          <cell r="L258">
            <v>12537</v>
          </cell>
          <cell r="M258">
            <v>0</v>
          </cell>
          <cell r="N258">
            <v>31037</v>
          </cell>
          <cell r="R258">
            <v>0</v>
          </cell>
          <cell r="S258">
            <v>31037</v>
          </cell>
        </row>
        <row r="259">
          <cell r="A259">
            <v>853</v>
          </cell>
          <cell r="B259">
            <v>3353</v>
          </cell>
          <cell r="C259" t="str">
            <v>Woodchester Endowed Church of England Primary School</v>
          </cell>
          <cell r="D259">
            <v>1</v>
          </cell>
          <cell r="F259" t="str">
            <v/>
          </cell>
          <cell r="G259">
            <v>0</v>
          </cell>
          <cell r="H259">
            <v>134</v>
          </cell>
          <cell r="I259">
            <v>134</v>
          </cell>
          <cell r="J259">
            <v>0</v>
          </cell>
          <cell r="K259">
            <v>18500</v>
          </cell>
          <cell r="L259">
            <v>8442</v>
          </cell>
          <cell r="M259">
            <v>0</v>
          </cell>
          <cell r="N259">
            <v>0</v>
          </cell>
          <cell r="R259">
            <v>0</v>
          </cell>
          <cell r="S259">
            <v>0</v>
          </cell>
        </row>
        <row r="260">
          <cell r="A260">
            <v>854</v>
          </cell>
          <cell r="B260">
            <v>3355</v>
          </cell>
          <cell r="C260" t="str">
            <v>St. Dominic's Catholic Primary School</v>
          </cell>
          <cell r="D260">
            <v>1</v>
          </cell>
          <cell r="F260" t="str">
            <v/>
          </cell>
          <cell r="G260">
            <v>0</v>
          </cell>
          <cell r="H260">
            <v>106</v>
          </cell>
          <cell r="I260">
            <v>106</v>
          </cell>
          <cell r="J260">
            <v>0</v>
          </cell>
          <cell r="K260">
            <v>18500</v>
          </cell>
          <cell r="L260">
            <v>6678</v>
          </cell>
          <cell r="M260">
            <v>0</v>
          </cell>
          <cell r="N260">
            <v>0</v>
          </cell>
          <cell r="R260">
            <v>0</v>
          </cell>
          <cell r="S260">
            <v>0</v>
          </cell>
        </row>
        <row r="261">
          <cell r="A261">
            <v>855</v>
          </cell>
          <cell r="B261">
            <v>5204</v>
          </cell>
          <cell r="C261" t="str">
            <v>Blue Coat Church of England Primary School</v>
          </cell>
          <cell r="D261">
            <v>1</v>
          </cell>
          <cell r="E261">
            <v>1</v>
          </cell>
          <cell r="F261" t="str">
            <v/>
          </cell>
          <cell r="G261">
            <v>0</v>
          </cell>
          <cell r="H261">
            <v>319</v>
          </cell>
          <cell r="I261">
            <v>319</v>
          </cell>
          <cell r="J261">
            <v>0</v>
          </cell>
          <cell r="K261">
            <v>18500</v>
          </cell>
          <cell r="L261">
            <v>20097</v>
          </cell>
          <cell r="M261">
            <v>0</v>
          </cell>
          <cell r="N261">
            <v>0</v>
          </cell>
          <cell r="R261">
            <v>0</v>
          </cell>
          <cell r="S261">
            <v>0</v>
          </cell>
        </row>
        <row r="262">
          <cell r="A262">
            <v>856</v>
          </cell>
          <cell r="B262">
            <v>5209</v>
          </cell>
          <cell r="C262" t="str">
            <v>The British School</v>
          </cell>
          <cell r="E262">
            <v>1</v>
          </cell>
          <cell r="F262" t="str">
            <v/>
          </cell>
          <cell r="G262">
            <v>0</v>
          </cell>
          <cell r="H262">
            <v>155</v>
          </cell>
          <cell r="I262">
            <v>155</v>
          </cell>
          <cell r="J262">
            <v>0</v>
          </cell>
          <cell r="K262">
            <v>18500</v>
          </cell>
          <cell r="L262">
            <v>9765</v>
          </cell>
          <cell r="M262">
            <v>0</v>
          </cell>
          <cell r="N262">
            <v>28265</v>
          </cell>
          <cell r="R262">
            <v>0</v>
          </cell>
          <cell r="S262">
            <v>28265</v>
          </cell>
        </row>
        <row r="263">
          <cell r="A263">
            <v>857</v>
          </cell>
          <cell r="B263">
            <v>2136</v>
          </cell>
          <cell r="C263" t="str">
            <v>Foxmoor Primary School</v>
          </cell>
          <cell r="E263">
            <v>1</v>
          </cell>
          <cell r="F263" t="str">
            <v/>
          </cell>
          <cell r="G263">
            <v>0</v>
          </cell>
          <cell r="H263">
            <v>265</v>
          </cell>
          <cell r="I263">
            <v>265</v>
          </cell>
          <cell r="J263">
            <v>0</v>
          </cell>
          <cell r="K263">
            <v>18500</v>
          </cell>
          <cell r="L263">
            <v>16695</v>
          </cell>
          <cell r="M263">
            <v>0</v>
          </cell>
          <cell r="N263">
            <v>35195</v>
          </cell>
          <cell r="R263">
            <v>0</v>
          </cell>
          <cell r="S263">
            <v>35195</v>
          </cell>
        </row>
        <row r="264">
          <cell r="A264">
            <v>862</v>
          </cell>
          <cell r="B264">
            <v>2110</v>
          </cell>
          <cell r="C264" t="str">
            <v>Yorkley Primary School</v>
          </cell>
          <cell r="F264" t="str">
            <v/>
          </cell>
          <cell r="G264">
            <v>0</v>
          </cell>
          <cell r="H264">
            <v>169</v>
          </cell>
          <cell r="I264">
            <v>169</v>
          </cell>
          <cell r="J264">
            <v>0</v>
          </cell>
          <cell r="K264">
            <v>18500</v>
          </cell>
          <cell r="L264">
            <v>10647</v>
          </cell>
          <cell r="M264">
            <v>0</v>
          </cell>
          <cell r="N264">
            <v>29147</v>
          </cell>
          <cell r="R264">
            <v>0</v>
          </cell>
          <cell r="S264">
            <v>29147</v>
          </cell>
        </row>
        <row r="265">
          <cell r="A265">
            <v>880</v>
          </cell>
          <cell r="B265">
            <v>2164</v>
          </cell>
          <cell r="C265" t="str">
            <v>Arthur Dye Primary School</v>
          </cell>
          <cell r="F265" t="str">
            <v/>
          </cell>
          <cell r="G265">
            <v>0</v>
          </cell>
          <cell r="H265">
            <v>307</v>
          </cell>
          <cell r="I265">
            <v>307</v>
          </cell>
          <cell r="J265">
            <v>0</v>
          </cell>
          <cell r="K265">
            <v>18500</v>
          </cell>
          <cell r="L265">
            <v>19341</v>
          </cell>
          <cell r="M265">
            <v>0</v>
          </cell>
          <cell r="N265">
            <v>37841</v>
          </cell>
          <cell r="R265">
            <v>0</v>
          </cell>
          <cell r="S265">
            <v>37841</v>
          </cell>
        </row>
        <row r="266">
          <cell r="A266">
            <v>881</v>
          </cell>
          <cell r="B266">
            <v>2165</v>
          </cell>
          <cell r="C266" t="str">
            <v>Benhall Infant School</v>
          </cell>
          <cell r="F266">
            <v>1</v>
          </cell>
          <cell r="G266">
            <v>0</v>
          </cell>
          <cell r="H266">
            <v>157</v>
          </cell>
          <cell r="I266">
            <v>157</v>
          </cell>
          <cell r="J266">
            <v>0</v>
          </cell>
          <cell r="K266">
            <v>18500</v>
          </cell>
          <cell r="L266">
            <v>9891</v>
          </cell>
          <cell r="M266">
            <v>0</v>
          </cell>
          <cell r="N266">
            <v>14196</v>
          </cell>
          <cell r="R266">
            <v>0</v>
          </cell>
          <cell r="S266">
            <v>14196</v>
          </cell>
        </row>
        <row r="267">
          <cell r="A267">
            <v>882</v>
          </cell>
          <cell r="B267">
            <v>5215</v>
          </cell>
          <cell r="C267" t="str">
            <v>Christ Church Church of England Primary School (Cheltenham)</v>
          </cell>
          <cell r="D267">
            <v>1</v>
          </cell>
          <cell r="E267">
            <v>1</v>
          </cell>
          <cell r="F267" t="str">
            <v/>
          </cell>
          <cell r="G267">
            <v>0</v>
          </cell>
          <cell r="H267">
            <v>213</v>
          </cell>
          <cell r="I267">
            <v>213</v>
          </cell>
          <cell r="J267">
            <v>0</v>
          </cell>
          <cell r="K267">
            <v>18500</v>
          </cell>
          <cell r="L267">
            <v>13419</v>
          </cell>
          <cell r="M267">
            <v>0</v>
          </cell>
          <cell r="N267">
            <v>0</v>
          </cell>
          <cell r="R267">
            <v>0</v>
          </cell>
          <cell r="S267">
            <v>0</v>
          </cell>
        </row>
        <row r="268">
          <cell r="A268">
            <v>884</v>
          </cell>
          <cell r="B268">
            <v>2147</v>
          </cell>
          <cell r="C268" t="str">
            <v>Dunalley Primary School</v>
          </cell>
          <cell r="E268">
            <v>1</v>
          </cell>
          <cell r="F268" t="str">
            <v/>
          </cell>
          <cell r="G268">
            <v>0</v>
          </cell>
          <cell r="H268">
            <v>180</v>
          </cell>
          <cell r="I268">
            <v>180</v>
          </cell>
          <cell r="J268">
            <v>0</v>
          </cell>
          <cell r="K268">
            <v>18500</v>
          </cell>
          <cell r="L268">
            <v>11340</v>
          </cell>
          <cell r="M268">
            <v>0</v>
          </cell>
          <cell r="N268">
            <v>29840</v>
          </cell>
          <cell r="R268">
            <v>0</v>
          </cell>
          <cell r="S268">
            <v>29840</v>
          </cell>
        </row>
        <row r="269">
          <cell r="A269">
            <v>886</v>
          </cell>
          <cell r="B269">
            <v>2177</v>
          </cell>
          <cell r="C269" t="str">
            <v>Gardners Lane Primary School</v>
          </cell>
          <cell r="F269" t="str">
            <v/>
          </cell>
          <cell r="G269">
            <v>0</v>
          </cell>
          <cell r="H269">
            <v>192</v>
          </cell>
          <cell r="I269">
            <v>192</v>
          </cell>
          <cell r="J269">
            <v>0</v>
          </cell>
          <cell r="K269">
            <v>18500</v>
          </cell>
          <cell r="L269">
            <v>12096</v>
          </cell>
          <cell r="M269">
            <v>0</v>
          </cell>
          <cell r="N269">
            <v>30596</v>
          </cell>
          <cell r="R269">
            <v>0</v>
          </cell>
          <cell r="S269">
            <v>30596</v>
          </cell>
        </row>
        <row r="270">
          <cell r="A270">
            <v>887</v>
          </cell>
          <cell r="B270">
            <v>2150</v>
          </cell>
          <cell r="C270" t="str">
            <v>Gloucester Road Primary School</v>
          </cell>
          <cell r="F270" t="str">
            <v/>
          </cell>
          <cell r="G270">
            <v>0</v>
          </cell>
          <cell r="H270">
            <v>110</v>
          </cell>
          <cell r="I270">
            <v>110</v>
          </cell>
          <cell r="J270">
            <v>0</v>
          </cell>
          <cell r="K270">
            <v>18500</v>
          </cell>
          <cell r="L270">
            <v>6930</v>
          </cell>
          <cell r="M270">
            <v>0</v>
          </cell>
          <cell r="N270">
            <v>25430</v>
          </cell>
          <cell r="R270">
            <v>0</v>
          </cell>
          <cell r="S270">
            <v>25430</v>
          </cell>
        </row>
        <row r="271">
          <cell r="A271">
            <v>888</v>
          </cell>
          <cell r="B271">
            <v>2178</v>
          </cell>
          <cell r="C271" t="str">
            <v>Hesters Way Primary School and Family Centre</v>
          </cell>
          <cell r="F271" t="str">
            <v/>
          </cell>
          <cell r="G271">
            <v>0</v>
          </cell>
          <cell r="H271">
            <v>186</v>
          </cell>
          <cell r="I271">
            <v>186</v>
          </cell>
          <cell r="J271">
            <v>0</v>
          </cell>
          <cell r="K271">
            <v>18500</v>
          </cell>
          <cell r="L271">
            <v>11718</v>
          </cell>
          <cell r="M271">
            <v>0</v>
          </cell>
          <cell r="N271">
            <v>30218</v>
          </cell>
          <cell r="R271">
            <v>0</v>
          </cell>
          <cell r="S271">
            <v>30218</v>
          </cell>
        </row>
        <row r="272">
          <cell r="A272">
            <v>890</v>
          </cell>
          <cell r="B272">
            <v>3093</v>
          </cell>
          <cell r="C272" t="str">
            <v>Holy Trinity Church of England Primary School</v>
          </cell>
          <cell r="F272" t="str">
            <v/>
          </cell>
          <cell r="G272">
            <v>0</v>
          </cell>
          <cell r="H272">
            <v>187</v>
          </cell>
          <cell r="I272">
            <v>187</v>
          </cell>
          <cell r="J272">
            <v>0</v>
          </cell>
          <cell r="K272">
            <v>18500</v>
          </cell>
          <cell r="L272">
            <v>11781</v>
          </cell>
          <cell r="M272">
            <v>0</v>
          </cell>
          <cell r="N272">
            <v>30281</v>
          </cell>
          <cell r="R272">
            <v>0</v>
          </cell>
          <cell r="S272">
            <v>30281</v>
          </cell>
        </row>
        <row r="273">
          <cell r="A273">
            <v>891</v>
          </cell>
          <cell r="B273">
            <v>2151</v>
          </cell>
          <cell r="C273" t="str">
            <v>Greatfield Park Primary School</v>
          </cell>
          <cell r="F273" t="str">
            <v/>
          </cell>
          <cell r="G273">
            <v>0</v>
          </cell>
          <cell r="H273">
            <v>208</v>
          </cell>
          <cell r="I273">
            <v>208</v>
          </cell>
          <cell r="J273">
            <v>0</v>
          </cell>
          <cell r="K273">
            <v>18500</v>
          </cell>
          <cell r="L273">
            <v>13104</v>
          </cell>
          <cell r="M273">
            <v>0</v>
          </cell>
          <cell r="N273">
            <v>31604</v>
          </cell>
          <cell r="R273">
            <v>0</v>
          </cell>
          <cell r="S273">
            <v>31604</v>
          </cell>
        </row>
        <row r="274">
          <cell r="A274">
            <v>892</v>
          </cell>
          <cell r="B274">
            <v>2160</v>
          </cell>
          <cell r="C274" t="str">
            <v>Lakeside Primary School</v>
          </cell>
          <cell r="F274" t="str">
            <v/>
          </cell>
          <cell r="G274">
            <v>0</v>
          </cell>
          <cell r="H274">
            <v>386</v>
          </cell>
          <cell r="I274">
            <v>386</v>
          </cell>
          <cell r="J274">
            <v>0</v>
          </cell>
          <cell r="K274">
            <v>18500</v>
          </cell>
          <cell r="L274">
            <v>24318</v>
          </cell>
          <cell r="M274">
            <v>0</v>
          </cell>
          <cell r="N274">
            <v>42818</v>
          </cell>
          <cell r="P274">
            <v>40000</v>
          </cell>
          <cell r="Q274" t="str">
            <v>Not charged</v>
          </cell>
          <cell r="R274">
            <v>40000</v>
          </cell>
          <cell r="S274">
            <v>2818</v>
          </cell>
        </row>
        <row r="275">
          <cell r="A275">
            <v>893</v>
          </cell>
          <cell r="B275">
            <v>3094</v>
          </cell>
          <cell r="C275" t="str">
            <v>Leckhampton Church of England Primary School</v>
          </cell>
          <cell r="E275">
            <v>1</v>
          </cell>
          <cell r="F275" t="str">
            <v/>
          </cell>
          <cell r="G275">
            <v>0</v>
          </cell>
          <cell r="H275">
            <v>414</v>
          </cell>
          <cell r="I275">
            <v>414</v>
          </cell>
          <cell r="J275">
            <v>0</v>
          </cell>
          <cell r="K275">
            <v>18500</v>
          </cell>
          <cell r="L275">
            <v>26082</v>
          </cell>
          <cell r="M275">
            <v>0</v>
          </cell>
          <cell r="N275">
            <v>44582</v>
          </cell>
          <cell r="R275">
            <v>0</v>
          </cell>
          <cell r="S275">
            <v>44582</v>
          </cell>
        </row>
        <row r="276">
          <cell r="A276">
            <v>894</v>
          </cell>
          <cell r="B276">
            <v>2152</v>
          </cell>
          <cell r="C276" t="str">
            <v>Lynworth Primary School</v>
          </cell>
          <cell r="F276" t="str">
            <v/>
          </cell>
          <cell r="G276">
            <v>1</v>
          </cell>
          <cell r="H276">
            <v>135</v>
          </cell>
          <cell r="I276">
            <v>135.5</v>
          </cell>
          <cell r="J276">
            <v>0</v>
          </cell>
          <cell r="K276">
            <v>18500</v>
          </cell>
          <cell r="L276">
            <v>8537</v>
          </cell>
          <cell r="M276">
            <v>0</v>
          </cell>
          <cell r="N276">
            <v>27037</v>
          </cell>
          <cell r="R276">
            <v>0</v>
          </cell>
          <cell r="S276">
            <v>27037</v>
          </cell>
        </row>
        <row r="277">
          <cell r="A277">
            <v>897</v>
          </cell>
          <cell r="B277">
            <v>2182</v>
          </cell>
          <cell r="C277" t="str">
            <v>Monkscroft Community Primary School</v>
          </cell>
          <cell r="F277">
            <v>1</v>
          </cell>
          <cell r="G277">
            <v>0</v>
          </cell>
          <cell r="H277">
            <v>66</v>
          </cell>
          <cell r="I277">
            <v>66</v>
          </cell>
          <cell r="J277">
            <v>0</v>
          </cell>
          <cell r="K277">
            <v>18500</v>
          </cell>
          <cell r="L277">
            <v>4158</v>
          </cell>
          <cell r="M277">
            <v>0</v>
          </cell>
          <cell r="N277">
            <v>11329</v>
          </cell>
          <cell r="R277">
            <v>0</v>
          </cell>
          <cell r="S277">
            <v>4720.416666666667</v>
          </cell>
        </row>
        <row r="278">
          <cell r="A278">
            <v>898</v>
          </cell>
          <cell r="B278">
            <v>2155</v>
          </cell>
          <cell r="C278" t="str">
            <v>Naunton Park Primary School</v>
          </cell>
          <cell r="F278">
            <v>1</v>
          </cell>
          <cell r="G278">
            <v>0</v>
          </cell>
          <cell r="H278">
            <v>368</v>
          </cell>
          <cell r="I278">
            <v>368</v>
          </cell>
          <cell r="J278">
            <v>0</v>
          </cell>
          <cell r="K278">
            <v>18500</v>
          </cell>
          <cell r="L278">
            <v>23184</v>
          </cell>
          <cell r="M278">
            <v>0</v>
          </cell>
          <cell r="N278">
            <v>20842</v>
          </cell>
          <cell r="R278">
            <v>0</v>
          </cell>
          <cell r="S278">
            <v>20842</v>
          </cell>
        </row>
        <row r="279">
          <cell r="A279">
            <v>902</v>
          </cell>
          <cell r="B279">
            <v>2158</v>
          </cell>
          <cell r="C279" t="str">
            <v>Rowanfield Infant School</v>
          </cell>
          <cell r="F279" t="str">
            <v/>
          </cell>
          <cell r="G279">
            <v>0</v>
          </cell>
          <cell r="H279">
            <v>214</v>
          </cell>
          <cell r="I279">
            <v>214</v>
          </cell>
          <cell r="J279">
            <v>0</v>
          </cell>
          <cell r="K279">
            <v>18500</v>
          </cell>
          <cell r="L279">
            <v>13482</v>
          </cell>
          <cell r="M279">
            <v>0</v>
          </cell>
          <cell r="N279">
            <v>31982</v>
          </cell>
          <cell r="R279">
            <v>0</v>
          </cell>
          <cell r="S279">
            <v>31982</v>
          </cell>
        </row>
        <row r="280">
          <cell r="A280">
            <v>903</v>
          </cell>
          <cell r="B280">
            <v>2157</v>
          </cell>
          <cell r="C280" t="str">
            <v>Rowanfield Junior School</v>
          </cell>
          <cell r="F280" t="str">
            <v/>
          </cell>
          <cell r="G280">
            <v>0</v>
          </cell>
          <cell r="H280">
            <v>243</v>
          </cell>
          <cell r="I280">
            <v>243</v>
          </cell>
          <cell r="J280">
            <v>0</v>
          </cell>
          <cell r="K280">
            <v>18500</v>
          </cell>
          <cell r="L280">
            <v>15309</v>
          </cell>
          <cell r="M280">
            <v>0</v>
          </cell>
          <cell r="N280">
            <v>33809</v>
          </cell>
          <cell r="R280">
            <v>0</v>
          </cell>
          <cell r="S280">
            <v>33809</v>
          </cell>
        </row>
        <row r="281">
          <cell r="A281">
            <v>904</v>
          </cell>
          <cell r="B281">
            <v>5201</v>
          </cell>
          <cell r="C281" t="str">
            <v>The Catholic School of Saint Gregory the Great</v>
          </cell>
          <cell r="D281">
            <v>1</v>
          </cell>
          <cell r="E281">
            <v>1</v>
          </cell>
          <cell r="F281" t="str">
            <v/>
          </cell>
          <cell r="G281">
            <v>0</v>
          </cell>
          <cell r="H281">
            <v>400</v>
          </cell>
          <cell r="I281">
            <v>400</v>
          </cell>
          <cell r="J281">
            <v>0</v>
          </cell>
          <cell r="K281">
            <v>18500</v>
          </cell>
          <cell r="L281">
            <v>25200</v>
          </cell>
          <cell r="M281">
            <v>0</v>
          </cell>
          <cell r="N281">
            <v>0</v>
          </cell>
          <cell r="R281">
            <v>0</v>
          </cell>
          <cell r="S281">
            <v>0</v>
          </cell>
        </row>
        <row r="282">
          <cell r="A282">
            <v>905</v>
          </cell>
          <cell r="B282">
            <v>3096</v>
          </cell>
          <cell r="C282" t="str">
            <v>St. James' Church of England Primary School (Cheltenham)</v>
          </cell>
          <cell r="E282">
            <v>1</v>
          </cell>
          <cell r="F282" t="str">
            <v/>
          </cell>
          <cell r="G282">
            <v>0</v>
          </cell>
          <cell r="H282">
            <v>291</v>
          </cell>
          <cell r="I282">
            <v>291</v>
          </cell>
          <cell r="J282">
            <v>0</v>
          </cell>
          <cell r="K282">
            <v>18500</v>
          </cell>
          <cell r="L282">
            <v>18333</v>
          </cell>
          <cell r="M282">
            <v>0</v>
          </cell>
          <cell r="N282">
            <v>36833</v>
          </cell>
          <cell r="R282">
            <v>0</v>
          </cell>
          <cell r="S282">
            <v>36833</v>
          </cell>
        </row>
        <row r="283">
          <cell r="A283">
            <v>906</v>
          </cell>
          <cell r="B283">
            <v>3097</v>
          </cell>
          <cell r="C283" t="str">
            <v>St. John's Church of England Primary School (Cheltenham)</v>
          </cell>
          <cell r="F283" t="str">
            <v/>
          </cell>
          <cell r="G283">
            <v>0</v>
          </cell>
          <cell r="H283">
            <v>168</v>
          </cell>
          <cell r="I283">
            <v>168</v>
          </cell>
          <cell r="J283">
            <v>0</v>
          </cell>
          <cell r="K283">
            <v>18500</v>
          </cell>
          <cell r="L283">
            <v>10584</v>
          </cell>
          <cell r="M283">
            <v>0</v>
          </cell>
          <cell r="N283">
            <v>29084</v>
          </cell>
          <cell r="R283">
            <v>0</v>
          </cell>
          <cell r="S283">
            <v>29084</v>
          </cell>
        </row>
        <row r="284">
          <cell r="A284">
            <v>907</v>
          </cell>
          <cell r="B284">
            <v>3363</v>
          </cell>
          <cell r="C284" t="str">
            <v>St. Mark's Church of England Junior School</v>
          </cell>
          <cell r="D284">
            <v>1</v>
          </cell>
          <cell r="E284">
            <v>1</v>
          </cell>
          <cell r="F284" t="str">
            <v/>
          </cell>
          <cell r="G284">
            <v>0</v>
          </cell>
          <cell r="H284">
            <v>238</v>
          </cell>
          <cell r="I284">
            <v>238</v>
          </cell>
          <cell r="J284">
            <v>0</v>
          </cell>
          <cell r="K284">
            <v>18500</v>
          </cell>
          <cell r="L284">
            <v>14994</v>
          </cell>
          <cell r="M284">
            <v>0</v>
          </cell>
          <cell r="N284">
            <v>0</v>
          </cell>
          <cell r="R284">
            <v>0</v>
          </cell>
          <cell r="S284">
            <v>0</v>
          </cell>
        </row>
        <row r="285">
          <cell r="A285">
            <v>909</v>
          </cell>
          <cell r="B285">
            <v>2159</v>
          </cell>
          <cell r="C285" t="str">
            <v>Whaddon Primary School</v>
          </cell>
          <cell r="F285" t="str">
            <v/>
          </cell>
          <cell r="G285">
            <v>0</v>
          </cell>
          <cell r="H285">
            <v>143</v>
          </cell>
          <cell r="I285">
            <v>143</v>
          </cell>
          <cell r="J285">
            <v>0</v>
          </cell>
          <cell r="K285">
            <v>18500</v>
          </cell>
          <cell r="L285">
            <v>9009</v>
          </cell>
          <cell r="M285">
            <v>0</v>
          </cell>
          <cell r="N285">
            <v>27509</v>
          </cell>
          <cell r="R285">
            <v>0</v>
          </cell>
          <cell r="S285">
            <v>27509</v>
          </cell>
        </row>
        <row r="286">
          <cell r="A286">
            <v>912</v>
          </cell>
          <cell r="B286">
            <v>3359</v>
          </cell>
          <cell r="C286" t="str">
            <v>St. Thomas More Catholic Primary School</v>
          </cell>
          <cell r="D286">
            <v>1</v>
          </cell>
          <cell r="F286" t="str">
            <v/>
          </cell>
          <cell r="G286">
            <v>1</v>
          </cell>
          <cell r="H286">
            <v>175</v>
          </cell>
          <cell r="I286">
            <v>175.5</v>
          </cell>
          <cell r="J286">
            <v>0</v>
          </cell>
          <cell r="K286">
            <v>18500</v>
          </cell>
          <cell r="L286">
            <v>11057</v>
          </cell>
          <cell r="M286">
            <v>0</v>
          </cell>
          <cell r="N286">
            <v>0</v>
          </cell>
          <cell r="R286">
            <v>0</v>
          </cell>
          <cell r="S286">
            <v>0</v>
          </cell>
        </row>
        <row r="287">
          <cell r="A287">
            <v>920</v>
          </cell>
          <cell r="B287">
            <v>3365</v>
          </cell>
          <cell r="C287" t="str">
            <v>Barnwood Church of England Primary School</v>
          </cell>
          <cell r="D287">
            <v>1</v>
          </cell>
          <cell r="E287">
            <v>1</v>
          </cell>
          <cell r="F287" t="str">
            <v/>
          </cell>
          <cell r="G287">
            <v>0</v>
          </cell>
          <cell r="H287">
            <v>224</v>
          </cell>
          <cell r="I287">
            <v>224</v>
          </cell>
          <cell r="J287">
            <v>0</v>
          </cell>
          <cell r="K287">
            <v>18500</v>
          </cell>
          <cell r="L287">
            <v>14112</v>
          </cell>
          <cell r="M287">
            <v>0</v>
          </cell>
          <cell r="N287">
            <v>0</v>
          </cell>
          <cell r="R287">
            <v>0</v>
          </cell>
          <cell r="S287">
            <v>0</v>
          </cell>
        </row>
        <row r="288">
          <cell r="A288">
            <v>921</v>
          </cell>
          <cell r="B288">
            <v>2008</v>
          </cell>
          <cell r="C288" t="str">
            <v>Calton Infant School</v>
          </cell>
          <cell r="F288" t="str">
            <v/>
          </cell>
          <cell r="G288">
            <v>0</v>
          </cell>
          <cell r="H288">
            <v>171</v>
          </cell>
          <cell r="I288">
            <v>171</v>
          </cell>
          <cell r="J288">
            <v>0</v>
          </cell>
          <cell r="K288">
            <v>18500</v>
          </cell>
          <cell r="L288">
            <v>10773</v>
          </cell>
          <cell r="M288">
            <v>0</v>
          </cell>
          <cell r="N288">
            <v>29273</v>
          </cell>
          <cell r="R288">
            <v>0</v>
          </cell>
          <cell r="S288">
            <v>29273</v>
          </cell>
        </row>
        <row r="289">
          <cell r="A289">
            <v>922</v>
          </cell>
          <cell r="B289">
            <v>2007</v>
          </cell>
          <cell r="C289" t="str">
            <v>Calton Junior School</v>
          </cell>
          <cell r="F289" t="str">
            <v/>
          </cell>
          <cell r="G289">
            <v>0</v>
          </cell>
          <cell r="H289">
            <v>245</v>
          </cell>
          <cell r="I289">
            <v>245</v>
          </cell>
          <cell r="J289">
            <v>0</v>
          </cell>
          <cell r="K289">
            <v>18500</v>
          </cell>
          <cell r="L289">
            <v>15435</v>
          </cell>
          <cell r="M289">
            <v>0</v>
          </cell>
          <cell r="N289">
            <v>33935</v>
          </cell>
          <cell r="P289">
            <v>30995</v>
          </cell>
          <cell r="Q289">
            <v>849</v>
          </cell>
          <cell r="R289">
            <v>30995</v>
          </cell>
          <cell r="S289">
            <v>2940</v>
          </cell>
        </row>
        <row r="290">
          <cell r="A290">
            <v>924</v>
          </cell>
          <cell r="B290">
            <v>2175</v>
          </cell>
          <cell r="C290" t="str">
            <v>Coney Hill Community Primary School</v>
          </cell>
          <cell r="F290">
            <v>1</v>
          </cell>
          <cell r="G290">
            <v>0</v>
          </cell>
          <cell r="H290">
            <v>208</v>
          </cell>
          <cell r="I290">
            <v>208</v>
          </cell>
          <cell r="J290">
            <v>0</v>
          </cell>
          <cell r="K290">
            <v>18500</v>
          </cell>
          <cell r="L290">
            <v>13104</v>
          </cell>
          <cell r="M290">
            <v>0</v>
          </cell>
          <cell r="N290">
            <v>15802</v>
          </cell>
          <cell r="R290">
            <v>0</v>
          </cell>
          <cell r="S290">
            <v>15802</v>
          </cell>
        </row>
        <row r="291">
          <cell r="A291">
            <v>925</v>
          </cell>
          <cell r="B291">
            <v>2034</v>
          </cell>
          <cell r="C291" t="str">
            <v>Dinglewell Infant School</v>
          </cell>
          <cell r="F291" t="str">
            <v/>
          </cell>
          <cell r="G291">
            <v>0</v>
          </cell>
          <cell r="H291">
            <v>257</v>
          </cell>
          <cell r="I291">
            <v>257</v>
          </cell>
          <cell r="J291">
            <v>0</v>
          </cell>
          <cell r="K291">
            <v>18500</v>
          </cell>
          <cell r="L291">
            <v>16191</v>
          </cell>
          <cell r="M291">
            <v>0</v>
          </cell>
          <cell r="N291">
            <v>34691</v>
          </cell>
          <cell r="R291">
            <v>0</v>
          </cell>
          <cell r="S291">
            <v>34691</v>
          </cell>
        </row>
        <row r="292">
          <cell r="A292">
            <v>926</v>
          </cell>
          <cell r="B292">
            <v>2030</v>
          </cell>
          <cell r="C292" t="str">
            <v>Dinglewell Junior School</v>
          </cell>
          <cell r="F292" t="str">
            <v/>
          </cell>
          <cell r="G292">
            <v>0</v>
          </cell>
          <cell r="H292">
            <v>352</v>
          </cell>
          <cell r="I292">
            <v>352</v>
          </cell>
          <cell r="J292">
            <v>0</v>
          </cell>
          <cell r="K292">
            <v>18500</v>
          </cell>
          <cell r="L292">
            <v>22176</v>
          </cell>
          <cell r="M292">
            <v>0</v>
          </cell>
          <cell r="N292">
            <v>40676</v>
          </cell>
          <cell r="R292">
            <v>0</v>
          </cell>
          <cell r="S292">
            <v>40676</v>
          </cell>
        </row>
        <row r="293">
          <cell r="A293">
            <v>927</v>
          </cell>
          <cell r="B293">
            <v>2014</v>
          </cell>
          <cell r="C293" t="str">
            <v>Elmbridge Infant School</v>
          </cell>
          <cell r="F293" t="str">
            <v/>
          </cell>
          <cell r="G293">
            <v>1</v>
          </cell>
          <cell r="H293">
            <v>207</v>
          </cell>
          <cell r="I293">
            <v>207.5</v>
          </cell>
          <cell r="J293">
            <v>0</v>
          </cell>
          <cell r="K293">
            <v>18500</v>
          </cell>
          <cell r="L293">
            <v>13073</v>
          </cell>
          <cell r="M293">
            <v>0</v>
          </cell>
          <cell r="N293">
            <v>31573</v>
          </cell>
          <cell r="R293">
            <v>0</v>
          </cell>
          <cell r="S293">
            <v>31573</v>
          </cell>
        </row>
        <row r="294">
          <cell r="A294">
            <v>928</v>
          </cell>
          <cell r="B294">
            <v>2013</v>
          </cell>
          <cell r="C294" t="str">
            <v>Elmbridge Junior School</v>
          </cell>
          <cell r="F294" t="str">
            <v/>
          </cell>
          <cell r="G294">
            <v>0</v>
          </cell>
          <cell r="H294">
            <v>359</v>
          </cell>
          <cell r="I294">
            <v>359</v>
          </cell>
          <cell r="J294">
            <v>0</v>
          </cell>
          <cell r="K294">
            <v>18500</v>
          </cell>
          <cell r="L294">
            <v>22617</v>
          </cell>
          <cell r="M294">
            <v>0</v>
          </cell>
          <cell r="N294">
            <v>41117</v>
          </cell>
          <cell r="R294">
            <v>0</v>
          </cell>
          <cell r="S294">
            <v>41117</v>
          </cell>
        </row>
        <row r="295">
          <cell r="A295">
            <v>929</v>
          </cell>
          <cell r="B295">
            <v>2200</v>
          </cell>
          <cell r="C295" t="str">
            <v>Finlay Community School</v>
          </cell>
          <cell r="F295" t="str">
            <v/>
          </cell>
          <cell r="G295">
            <v>0</v>
          </cell>
          <cell r="H295">
            <v>168</v>
          </cell>
          <cell r="I295">
            <v>168</v>
          </cell>
          <cell r="J295">
            <v>0</v>
          </cell>
          <cell r="K295">
            <v>18500</v>
          </cell>
          <cell r="L295">
            <v>10584</v>
          </cell>
          <cell r="M295">
            <v>0</v>
          </cell>
          <cell r="N295">
            <v>29084</v>
          </cell>
          <cell r="R295">
            <v>0</v>
          </cell>
          <cell r="S295">
            <v>29084</v>
          </cell>
        </row>
        <row r="296">
          <cell r="A296">
            <v>933</v>
          </cell>
          <cell r="B296">
            <v>2025</v>
          </cell>
          <cell r="C296" t="str">
            <v>Harewood Infant School</v>
          </cell>
          <cell r="F296" t="str">
            <v/>
          </cell>
          <cell r="G296">
            <v>0</v>
          </cell>
          <cell r="H296">
            <v>195</v>
          </cell>
          <cell r="I296">
            <v>195</v>
          </cell>
          <cell r="J296">
            <v>0</v>
          </cell>
          <cell r="K296">
            <v>18500</v>
          </cell>
          <cell r="L296">
            <v>12285</v>
          </cell>
          <cell r="M296">
            <v>0</v>
          </cell>
          <cell r="N296">
            <v>30785</v>
          </cell>
          <cell r="R296">
            <v>0</v>
          </cell>
          <cell r="S296">
            <v>30785</v>
          </cell>
        </row>
        <row r="297">
          <cell r="A297">
            <v>934</v>
          </cell>
          <cell r="B297">
            <v>2026</v>
          </cell>
          <cell r="C297" t="str">
            <v>Harewood Junior School</v>
          </cell>
          <cell r="E297">
            <v>1</v>
          </cell>
          <cell r="F297" t="str">
            <v/>
          </cell>
          <cell r="G297">
            <v>0</v>
          </cell>
          <cell r="H297">
            <v>329</v>
          </cell>
          <cell r="I297">
            <v>329</v>
          </cell>
          <cell r="J297">
            <v>0</v>
          </cell>
          <cell r="K297">
            <v>18500</v>
          </cell>
          <cell r="L297">
            <v>20727</v>
          </cell>
          <cell r="M297">
            <v>0</v>
          </cell>
          <cell r="N297">
            <v>39227</v>
          </cell>
          <cell r="R297">
            <v>0</v>
          </cell>
          <cell r="S297">
            <v>39227</v>
          </cell>
        </row>
        <row r="298">
          <cell r="A298">
            <v>935</v>
          </cell>
          <cell r="B298">
            <v>2005</v>
          </cell>
          <cell r="C298" t="str">
            <v>Hatherley Infant School</v>
          </cell>
          <cell r="F298" t="str">
            <v/>
          </cell>
          <cell r="G298">
            <v>0</v>
          </cell>
          <cell r="H298">
            <v>174</v>
          </cell>
          <cell r="I298">
            <v>174</v>
          </cell>
          <cell r="J298">
            <v>0</v>
          </cell>
          <cell r="K298">
            <v>18500</v>
          </cell>
          <cell r="L298">
            <v>10962</v>
          </cell>
          <cell r="M298">
            <v>0</v>
          </cell>
          <cell r="N298">
            <v>29462</v>
          </cell>
          <cell r="R298">
            <v>0</v>
          </cell>
          <cell r="S298">
            <v>29462</v>
          </cell>
        </row>
        <row r="299">
          <cell r="A299">
            <v>936</v>
          </cell>
          <cell r="B299">
            <v>3011</v>
          </cell>
          <cell r="C299" t="str">
            <v>Hempsted Church of England Primary School</v>
          </cell>
          <cell r="F299" t="str">
            <v/>
          </cell>
          <cell r="G299">
            <v>0</v>
          </cell>
          <cell r="H299">
            <v>216</v>
          </cell>
          <cell r="I299">
            <v>216</v>
          </cell>
          <cell r="J299">
            <v>0</v>
          </cell>
          <cell r="K299">
            <v>18500</v>
          </cell>
          <cell r="L299">
            <v>13608</v>
          </cell>
          <cell r="M299">
            <v>0</v>
          </cell>
          <cell r="N299">
            <v>32108</v>
          </cell>
          <cell r="R299">
            <v>0</v>
          </cell>
          <cell r="S299">
            <v>32108</v>
          </cell>
        </row>
        <row r="300">
          <cell r="A300">
            <v>937</v>
          </cell>
          <cell r="B300">
            <v>2028</v>
          </cell>
          <cell r="C300" t="str">
            <v>Hillview Primary School</v>
          </cell>
          <cell r="F300" t="str">
            <v/>
          </cell>
          <cell r="G300">
            <v>0</v>
          </cell>
          <cell r="H300">
            <v>163</v>
          </cell>
          <cell r="I300">
            <v>163</v>
          </cell>
          <cell r="J300">
            <v>0</v>
          </cell>
          <cell r="K300">
            <v>18500</v>
          </cell>
          <cell r="L300">
            <v>10269</v>
          </cell>
          <cell r="M300">
            <v>0</v>
          </cell>
          <cell r="N300">
            <v>28769</v>
          </cell>
          <cell r="R300">
            <v>0</v>
          </cell>
          <cell r="S300">
            <v>28769</v>
          </cell>
        </row>
        <row r="301">
          <cell r="A301">
            <v>938</v>
          </cell>
          <cell r="B301">
            <v>3010</v>
          </cell>
          <cell r="C301" t="str">
            <v>Kingsholm Church of England Primary School</v>
          </cell>
          <cell r="E301">
            <v>1</v>
          </cell>
          <cell r="F301" t="str">
            <v/>
          </cell>
          <cell r="G301">
            <v>2</v>
          </cell>
          <cell r="H301">
            <v>328</v>
          </cell>
          <cell r="I301">
            <v>329</v>
          </cell>
          <cell r="J301">
            <v>0</v>
          </cell>
          <cell r="K301">
            <v>18500</v>
          </cell>
          <cell r="L301">
            <v>20727</v>
          </cell>
          <cell r="M301">
            <v>0</v>
          </cell>
          <cell r="N301">
            <v>39227</v>
          </cell>
          <cell r="P301">
            <v>11988</v>
          </cell>
          <cell r="R301">
            <v>11988</v>
          </cell>
          <cell r="S301">
            <v>27239</v>
          </cell>
        </row>
        <row r="302">
          <cell r="A302">
            <v>939</v>
          </cell>
          <cell r="B302">
            <v>3369</v>
          </cell>
          <cell r="C302" t="str">
            <v>Grange Primary School</v>
          </cell>
          <cell r="F302">
            <v>1</v>
          </cell>
          <cell r="G302">
            <v>0</v>
          </cell>
          <cell r="H302">
            <v>332</v>
          </cell>
          <cell r="I302">
            <v>332</v>
          </cell>
          <cell r="J302">
            <v>0</v>
          </cell>
          <cell r="K302">
            <v>18500</v>
          </cell>
          <cell r="L302">
            <v>20916</v>
          </cell>
          <cell r="M302">
            <v>0</v>
          </cell>
          <cell r="N302">
            <v>19708</v>
          </cell>
          <cell r="R302">
            <v>0</v>
          </cell>
          <cell r="S302">
            <v>19708</v>
          </cell>
        </row>
        <row r="303">
          <cell r="A303">
            <v>940</v>
          </cell>
          <cell r="B303">
            <v>2004</v>
          </cell>
          <cell r="C303" t="str">
            <v>Linden Primary School</v>
          </cell>
          <cell r="F303" t="str">
            <v/>
          </cell>
          <cell r="G303">
            <v>0</v>
          </cell>
          <cell r="H303">
            <v>309</v>
          </cell>
          <cell r="I303">
            <v>309</v>
          </cell>
          <cell r="J303">
            <v>0</v>
          </cell>
          <cell r="K303">
            <v>18500</v>
          </cell>
          <cell r="L303">
            <v>19467</v>
          </cell>
          <cell r="M303">
            <v>0</v>
          </cell>
          <cell r="N303">
            <v>37967</v>
          </cell>
          <cell r="R303">
            <v>0</v>
          </cell>
          <cell r="S303">
            <v>37967</v>
          </cell>
        </row>
        <row r="304">
          <cell r="A304">
            <v>941</v>
          </cell>
          <cell r="B304">
            <v>2033</v>
          </cell>
          <cell r="C304" t="str">
            <v>Longlevens Infant School</v>
          </cell>
          <cell r="F304" t="str">
            <v/>
          </cell>
          <cell r="G304">
            <v>0</v>
          </cell>
          <cell r="H304">
            <v>329</v>
          </cell>
          <cell r="I304">
            <v>329</v>
          </cell>
          <cell r="J304">
            <v>0</v>
          </cell>
          <cell r="K304">
            <v>18500</v>
          </cell>
          <cell r="L304">
            <v>20727</v>
          </cell>
          <cell r="M304">
            <v>0</v>
          </cell>
          <cell r="N304">
            <v>39227</v>
          </cell>
          <cell r="R304">
            <v>0</v>
          </cell>
          <cell r="S304">
            <v>39227</v>
          </cell>
        </row>
        <row r="305">
          <cell r="A305">
            <v>942</v>
          </cell>
          <cell r="B305">
            <v>2031</v>
          </cell>
          <cell r="C305" t="str">
            <v>Longlevens Junior School</v>
          </cell>
          <cell r="E305">
            <v>1</v>
          </cell>
          <cell r="F305" t="str">
            <v/>
          </cell>
          <cell r="G305">
            <v>0</v>
          </cell>
          <cell r="H305">
            <v>455</v>
          </cell>
          <cell r="I305">
            <v>455</v>
          </cell>
          <cell r="J305">
            <v>0</v>
          </cell>
          <cell r="K305">
            <v>18500</v>
          </cell>
          <cell r="L305">
            <v>28665</v>
          </cell>
          <cell r="M305">
            <v>0</v>
          </cell>
          <cell r="N305">
            <v>47165</v>
          </cell>
          <cell r="R305">
            <v>0</v>
          </cell>
          <cell r="S305">
            <v>47165</v>
          </cell>
        </row>
        <row r="306">
          <cell r="A306">
            <v>945</v>
          </cell>
          <cell r="B306">
            <v>2183</v>
          </cell>
          <cell r="C306" t="str">
            <v>The Moat Primary School</v>
          </cell>
          <cell r="F306" t="str">
            <v/>
          </cell>
          <cell r="G306">
            <v>0</v>
          </cell>
          <cell r="H306">
            <v>169</v>
          </cell>
          <cell r="I306">
            <v>169</v>
          </cell>
          <cell r="J306">
            <v>0</v>
          </cell>
          <cell r="K306">
            <v>18500</v>
          </cell>
          <cell r="L306">
            <v>10647</v>
          </cell>
          <cell r="M306">
            <v>0</v>
          </cell>
          <cell r="N306">
            <v>29147</v>
          </cell>
          <cell r="R306">
            <v>0</v>
          </cell>
          <cell r="S306">
            <v>29147</v>
          </cell>
        </row>
        <row r="307">
          <cell r="A307">
            <v>946</v>
          </cell>
          <cell r="B307">
            <v>5200</v>
          </cell>
          <cell r="C307" t="str">
            <v>Robinswood Primary School</v>
          </cell>
          <cell r="E307">
            <v>1</v>
          </cell>
          <cell r="F307" t="str">
            <v/>
          </cell>
          <cell r="G307">
            <v>0</v>
          </cell>
          <cell r="H307">
            <v>382</v>
          </cell>
          <cell r="I307">
            <v>382</v>
          </cell>
          <cell r="J307">
            <v>0</v>
          </cell>
          <cell r="K307">
            <v>18500</v>
          </cell>
          <cell r="L307">
            <v>24066</v>
          </cell>
          <cell r="M307">
            <v>0</v>
          </cell>
          <cell r="N307">
            <v>42566</v>
          </cell>
          <cell r="R307">
            <v>0</v>
          </cell>
          <cell r="S307">
            <v>42566</v>
          </cell>
        </row>
        <row r="308">
          <cell r="A308">
            <v>947</v>
          </cell>
          <cell r="B308">
            <v>3006</v>
          </cell>
          <cell r="C308" t="str">
            <v>St. James' Church of England Junior School (Gloucester)</v>
          </cell>
          <cell r="F308" t="str">
            <v/>
          </cell>
          <cell r="G308">
            <v>0</v>
          </cell>
          <cell r="H308">
            <v>151</v>
          </cell>
          <cell r="I308">
            <v>151</v>
          </cell>
          <cell r="J308">
            <v>0</v>
          </cell>
          <cell r="K308">
            <v>18500</v>
          </cell>
          <cell r="L308">
            <v>9513</v>
          </cell>
          <cell r="M308">
            <v>0</v>
          </cell>
          <cell r="N308">
            <v>28013</v>
          </cell>
          <cell r="R308">
            <v>0</v>
          </cell>
          <cell r="S308">
            <v>28013</v>
          </cell>
        </row>
        <row r="309">
          <cell r="A309">
            <v>948</v>
          </cell>
          <cell r="B309">
            <v>3004</v>
          </cell>
          <cell r="C309" t="str">
            <v>St. Paul's Church of England Primary School</v>
          </cell>
          <cell r="F309" t="str">
            <v/>
          </cell>
          <cell r="G309">
            <v>0</v>
          </cell>
          <cell r="H309">
            <v>198</v>
          </cell>
          <cell r="I309">
            <v>198</v>
          </cell>
          <cell r="J309">
            <v>0</v>
          </cell>
          <cell r="K309">
            <v>18500</v>
          </cell>
          <cell r="L309">
            <v>12474</v>
          </cell>
          <cell r="M309">
            <v>0</v>
          </cell>
          <cell r="N309">
            <v>30974</v>
          </cell>
          <cell r="R309">
            <v>0</v>
          </cell>
          <cell r="S309">
            <v>30974</v>
          </cell>
        </row>
        <row r="310">
          <cell r="A310">
            <v>951</v>
          </cell>
          <cell r="B310">
            <v>2032</v>
          </cell>
          <cell r="C310" t="str">
            <v>Tredworth Infant School</v>
          </cell>
          <cell r="F310" t="str">
            <v/>
          </cell>
          <cell r="G310">
            <v>0</v>
          </cell>
          <cell r="H310">
            <v>177</v>
          </cell>
          <cell r="I310">
            <v>177</v>
          </cell>
          <cell r="J310">
            <v>0</v>
          </cell>
          <cell r="K310">
            <v>18500</v>
          </cell>
          <cell r="L310">
            <v>11151</v>
          </cell>
          <cell r="M310">
            <v>0</v>
          </cell>
          <cell r="N310">
            <v>29651</v>
          </cell>
          <cell r="P310">
            <v>6200</v>
          </cell>
          <cell r="R310">
            <v>6200</v>
          </cell>
          <cell r="S310">
            <v>23451</v>
          </cell>
        </row>
        <row r="311">
          <cell r="A311">
            <v>952</v>
          </cell>
          <cell r="B311">
            <v>2002</v>
          </cell>
          <cell r="C311" t="str">
            <v>Tredworth Junior School</v>
          </cell>
          <cell r="F311" t="str">
            <v/>
          </cell>
          <cell r="G311">
            <v>0</v>
          </cell>
          <cell r="H311">
            <v>245</v>
          </cell>
          <cell r="I311">
            <v>245</v>
          </cell>
          <cell r="J311">
            <v>0</v>
          </cell>
          <cell r="K311">
            <v>18500</v>
          </cell>
          <cell r="L311">
            <v>15435</v>
          </cell>
          <cell r="M311">
            <v>0</v>
          </cell>
          <cell r="N311">
            <v>33935</v>
          </cell>
          <cell r="R311">
            <v>0</v>
          </cell>
          <cell r="S311">
            <v>33935</v>
          </cell>
        </row>
        <row r="312">
          <cell r="A312">
            <v>954</v>
          </cell>
          <cell r="B312">
            <v>2173</v>
          </cell>
          <cell r="C312" t="str">
            <v>Tuffley Primary School</v>
          </cell>
          <cell r="F312" t="str">
            <v/>
          </cell>
          <cell r="G312">
            <v>0</v>
          </cell>
          <cell r="H312">
            <v>121</v>
          </cell>
          <cell r="I312">
            <v>121</v>
          </cell>
          <cell r="J312">
            <v>0</v>
          </cell>
          <cell r="K312">
            <v>18500</v>
          </cell>
          <cell r="L312">
            <v>7623</v>
          </cell>
          <cell r="M312">
            <v>0</v>
          </cell>
          <cell r="N312">
            <v>26123</v>
          </cell>
          <cell r="R312">
            <v>0</v>
          </cell>
          <cell r="S312">
            <v>26123</v>
          </cell>
        </row>
        <row r="313">
          <cell r="A313">
            <v>955</v>
          </cell>
          <cell r="B313">
            <v>3370</v>
          </cell>
          <cell r="C313" t="str">
            <v>St. Peter's Catholic Primary School</v>
          </cell>
          <cell r="D313">
            <v>1</v>
          </cell>
          <cell r="E313">
            <v>1</v>
          </cell>
          <cell r="F313" t="str">
            <v/>
          </cell>
          <cell r="G313">
            <v>0</v>
          </cell>
          <cell r="H313">
            <v>505</v>
          </cell>
          <cell r="I313">
            <v>505</v>
          </cell>
          <cell r="J313">
            <v>0</v>
          </cell>
          <cell r="K313">
            <v>18500</v>
          </cell>
          <cell r="L313">
            <v>31815</v>
          </cell>
          <cell r="M313">
            <v>0</v>
          </cell>
          <cell r="N313">
            <v>0</v>
          </cell>
          <cell r="R313">
            <v>0</v>
          </cell>
          <cell r="S313">
            <v>0</v>
          </cell>
        </row>
        <row r="314">
          <cell r="A314">
            <v>956</v>
          </cell>
          <cell r="B314">
            <v>2000</v>
          </cell>
          <cell r="C314" t="str">
            <v>Widden Primary School and Family Centre</v>
          </cell>
          <cell r="F314" t="str">
            <v/>
          </cell>
          <cell r="G314">
            <v>0</v>
          </cell>
          <cell r="H314">
            <v>370</v>
          </cell>
          <cell r="I314">
            <v>370</v>
          </cell>
          <cell r="J314">
            <v>0</v>
          </cell>
          <cell r="K314">
            <v>18500</v>
          </cell>
          <cell r="L314">
            <v>23310</v>
          </cell>
          <cell r="M314">
            <v>0</v>
          </cell>
          <cell r="N314">
            <v>41810</v>
          </cell>
          <cell r="R314">
            <v>0</v>
          </cell>
          <cell r="S314">
            <v>41810</v>
          </cell>
        </row>
        <row r="315">
          <cell r="A315">
            <v>957</v>
          </cell>
          <cell r="B315">
            <v>5219</v>
          </cell>
          <cell r="C315" t="str">
            <v>Heron Primary School</v>
          </cell>
          <cell r="E315">
            <v>1</v>
          </cell>
          <cell r="F315" t="str">
            <v/>
          </cell>
          <cell r="G315">
            <v>0</v>
          </cell>
          <cell r="H315">
            <v>417</v>
          </cell>
          <cell r="I315">
            <v>417</v>
          </cell>
          <cell r="J315">
            <v>0</v>
          </cell>
          <cell r="K315">
            <v>18500</v>
          </cell>
          <cell r="L315">
            <v>26271</v>
          </cell>
          <cell r="M315">
            <v>0</v>
          </cell>
          <cell r="N315">
            <v>44771</v>
          </cell>
          <cell r="R315">
            <v>0</v>
          </cell>
          <cell r="S315">
            <v>44771</v>
          </cell>
        </row>
        <row r="316">
          <cell r="A316">
            <v>900</v>
          </cell>
          <cell r="C316" t="str">
            <v>Oakwood</v>
          </cell>
          <cell r="K316">
            <v>18500</v>
          </cell>
          <cell r="N316">
            <v>54546</v>
          </cell>
          <cell r="O316">
            <v>0</v>
          </cell>
          <cell r="P316">
            <v>0</v>
          </cell>
          <cell r="R316">
            <v>0</v>
          </cell>
          <cell r="S316">
            <v>54546</v>
          </cell>
        </row>
        <row r="317">
          <cell r="A317">
            <v>101541</v>
          </cell>
          <cell r="B317">
            <v>1103</v>
          </cell>
          <cell r="C317" t="str">
            <v>Cheltenham &amp; Tewkesbury Pupil Referral Services</v>
          </cell>
          <cell r="F317" t="str">
            <v/>
          </cell>
          <cell r="G317">
            <v>0</v>
          </cell>
          <cell r="H317">
            <v>0</v>
          </cell>
          <cell r="I317">
            <v>101</v>
          </cell>
          <cell r="J317">
            <v>0</v>
          </cell>
          <cell r="K317">
            <v>18500</v>
          </cell>
          <cell r="L317">
            <v>19089</v>
          </cell>
          <cell r="M317">
            <v>0</v>
          </cell>
          <cell r="N317">
            <v>37589</v>
          </cell>
          <cell r="R317">
            <v>0</v>
          </cell>
          <cell r="S317">
            <v>37589</v>
          </cell>
        </row>
        <row r="318">
          <cell r="A318">
            <v>101542</v>
          </cell>
          <cell r="B318">
            <v>1104</v>
          </cell>
          <cell r="C318" t="str">
            <v>Gloucester &amp; Forest Pupil Referral Services</v>
          </cell>
          <cell r="F318" t="str">
            <v/>
          </cell>
          <cell r="G318">
            <v>0</v>
          </cell>
          <cell r="H318">
            <v>0</v>
          </cell>
          <cell r="I318">
            <v>216</v>
          </cell>
          <cell r="J318">
            <v>0</v>
          </cell>
          <cell r="K318">
            <v>18500</v>
          </cell>
          <cell r="L318">
            <v>40824</v>
          </cell>
          <cell r="M318">
            <v>0</v>
          </cell>
          <cell r="N318">
            <v>59324</v>
          </cell>
          <cell r="R318">
            <v>0</v>
          </cell>
          <cell r="S318">
            <v>59324</v>
          </cell>
        </row>
        <row r="319">
          <cell r="A319">
            <v>101540</v>
          </cell>
          <cell r="B319">
            <v>1102</v>
          </cell>
          <cell r="C319" t="str">
            <v>Stroud &amp; Cotswold Pupil Referral Services</v>
          </cell>
          <cell r="F319">
            <v>1</v>
          </cell>
          <cell r="G319">
            <v>0</v>
          </cell>
          <cell r="H319">
            <v>0</v>
          </cell>
          <cell r="I319">
            <v>78</v>
          </cell>
          <cell r="J319">
            <v>0</v>
          </cell>
          <cell r="K319">
            <v>18500</v>
          </cell>
          <cell r="L319">
            <v>14742</v>
          </cell>
          <cell r="M319">
            <v>0</v>
          </cell>
          <cell r="N319">
            <v>16621</v>
          </cell>
          <cell r="R319">
            <v>0</v>
          </cell>
          <cell r="S319">
            <v>16621</v>
          </cell>
        </row>
        <row r="320">
          <cell r="A320">
            <v>101501</v>
          </cell>
          <cell r="B320">
            <v>1100</v>
          </cell>
          <cell r="C320" t="str">
            <v>Gloucestershire Hospital Tuition Service</v>
          </cell>
          <cell r="F320">
            <v>1</v>
          </cell>
          <cell r="G320">
            <v>0</v>
          </cell>
          <cell r="H320">
            <v>0</v>
          </cell>
          <cell r="I320">
            <v>75</v>
          </cell>
          <cell r="J320">
            <v>0</v>
          </cell>
          <cell r="K320">
            <v>18500</v>
          </cell>
          <cell r="L320">
            <v>14175</v>
          </cell>
          <cell r="M320">
            <v>0</v>
          </cell>
          <cell r="N320">
            <v>16338</v>
          </cell>
          <cell r="R320">
            <v>0</v>
          </cell>
          <cell r="S320">
            <v>16338</v>
          </cell>
        </row>
      </sheetData>
      <sheetData sheetId="6" refreshError="1">
        <row r="10">
          <cell r="A10">
            <v>125</v>
          </cell>
          <cell r="B10">
            <v>7019</v>
          </cell>
          <cell r="C10" t="str">
            <v>Alderman Knight</v>
          </cell>
          <cell r="F10" t="str">
            <v/>
          </cell>
          <cell r="G10">
            <v>0</v>
          </cell>
          <cell r="H10">
            <v>71</v>
          </cell>
          <cell r="I10">
            <v>71</v>
          </cell>
          <cell r="J10">
            <v>0</v>
          </cell>
          <cell r="K10">
            <v>18500</v>
          </cell>
          <cell r="L10">
            <v>13419</v>
          </cell>
          <cell r="M10">
            <v>0</v>
          </cell>
          <cell r="N10">
            <v>31919</v>
          </cell>
          <cell r="R10">
            <v>0</v>
          </cell>
          <cell r="S10">
            <v>31919</v>
          </cell>
          <cell r="U10">
            <v>12768</v>
          </cell>
          <cell r="V10">
            <v>0</v>
          </cell>
          <cell r="W10">
            <v>44687</v>
          </cell>
        </row>
        <row r="11">
          <cell r="A11">
            <v>126</v>
          </cell>
          <cell r="B11">
            <v>7008</v>
          </cell>
          <cell r="C11" t="str">
            <v>Amberley  Ridge</v>
          </cell>
          <cell r="F11" t="str">
            <v/>
          </cell>
          <cell r="G11">
            <v>0</v>
          </cell>
          <cell r="H11">
            <v>36</v>
          </cell>
          <cell r="I11">
            <v>36</v>
          </cell>
          <cell r="J11">
            <v>11</v>
          </cell>
          <cell r="K11">
            <v>18500</v>
          </cell>
          <cell r="L11">
            <v>4725</v>
          </cell>
          <cell r="M11">
            <v>2079</v>
          </cell>
          <cell r="N11">
            <v>25304</v>
          </cell>
          <cell r="R11">
            <v>0</v>
          </cell>
          <cell r="S11">
            <v>25304</v>
          </cell>
          <cell r="U11">
            <v>10122</v>
          </cell>
          <cell r="V11">
            <v>0</v>
          </cell>
          <cell r="W11">
            <v>35426</v>
          </cell>
        </row>
        <row r="12">
          <cell r="A12">
            <v>127</v>
          </cell>
          <cell r="B12">
            <v>7015</v>
          </cell>
          <cell r="C12" t="str">
            <v>Bettridge</v>
          </cell>
          <cell r="F12">
            <v>1</v>
          </cell>
          <cell r="G12">
            <v>6</v>
          </cell>
          <cell r="H12">
            <v>93</v>
          </cell>
          <cell r="I12">
            <v>96</v>
          </cell>
          <cell r="J12">
            <v>0</v>
          </cell>
          <cell r="K12">
            <v>18500</v>
          </cell>
          <cell r="L12">
            <v>18144</v>
          </cell>
          <cell r="M12">
            <v>0</v>
          </cell>
          <cell r="N12">
            <v>18322</v>
          </cell>
          <cell r="R12">
            <v>0</v>
          </cell>
          <cell r="S12">
            <v>18322</v>
          </cell>
          <cell r="U12">
            <v>7329</v>
          </cell>
          <cell r="V12">
            <v>0</v>
          </cell>
          <cell r="W12">
            <v>25651</v>
          </cell>
        </row>
        <row r="13">
          <cell r="A13">
            <v>130</v>
          </cell>
          <cell r="B13">
            <v>7011</v>
          </cell>
          <cell r="C13" t="str">
            <v>Cam House</v>
          </cell>
          <cell r="F13" t="str">
            <v/>
          </cell>
          <cell r="G13">
            <v>0</v>
          </cell>
          <cell r="H13">
            <v>55</v>
          </cell>
          <cell r="I13">
            <v>55</v>
          </cell>
          <cell r="J13">
            <v>32</v>
          </cell>
          <cell r="K13">
            <v>18500</v>
          </cell>
          <cell r="L13">
            <v>4347</v>
          </cell>
          <cell r="M13">
            <v>6048</v>
          </cell>
          <cell r="N13">
            <v>28895</v>
          </cell>
          <cell r="R13">
            <v>0</v>
          </cell>
          <cell r="S13">
            <v>28895</v>
          </cell>
          <cell r="U13">
            <v>11558</v>
          </cell>
          <cell r="V13">
            <v>0</v>
          </cell>
          <cell r="W13">
            <v>40453</v>
          </cell>
        </row>
        <row r="14">
          <cell r="A14">
            <v>132</v>
          </cell>
          <cell r="B14">
            <v>7005</v>
          </cell>
          <cell r="C14" t="str">
            <v>Coln House</v>
          </cell>
          <cell r="E14">
            <v>1</v>
          </cell>
          <cell r="F14" t="str">
            <v/>
          </cell>
          <cell r="G14">
            <v>0</v>
          </cell>
          <cell r="H14">
            <v>54</v>
          </cell>
          <cell r="I14">
            <v>54</v>
          </cell>
          <cell r="J14">
            <v>35</v>
          </cell>
          <cell r="K14">
            <v>18500</v>
          </cell>
          <cell r="L14">
            <v>3591</v>
          </cell>
          <cell r="M14">
            <v>6615</v>
          </cell>
          <cell r="N14">
            <v>28706</v>
          </cell>
          <cell r="R14">
            <v>0</v>
          </cell>
          <cell r="S14">
            <v>28706</v>
          </cell>
          <cell r="U14">
            <v>11483</v>
          </cell>
          <cell r="V14">
            <v>0</v>
          </cell>
          <cell r="W14">
            <v>40189</v>
          </cell>
        </row>
        <row r="15">
          <cell r="A15">
            <v>137</v>
          </cell>
          <cell r="B15">
            <v>7018</v>
          </cell>
          <cell r="C15" t="str">
            <v>Paternoster</v>
          </cell>
          <cell r="F15" t="str">
            <v/>
          </cell>
          <cell r="G15">
            <v>8</v>
          </cell>
          <cell r="H15">
            <v>38</v>
          </cell>
          <cell r="I15">
            <v>42</v>
          </cell>
          <cell r="J15">
            <v>0</v>
          </cell>
          <cell r="K15">
            <v>18500</v>
          </cell>
          <cell r="L15">
            <v>7938</v>
          </cell>
          <cell r="M15">
            <v>0</v>
          </cell>
          <cell r="N15">
            <v>26438</v>
          </cell>
          <cell r="R15">
            <v>0</v>
          </cell>
          <cell r="S15">
            <v>26438</v>
          </cell>
          <cell r="U15">
            <v>10575</v>
          </cell>
          <cell r="V15">
            <v>0</v>
          </cell>
          <cell r="W15">
            <v>37013</v>
          </cell>
        </row>
        <row r="16">
          <cell r="A16">
            <v>138</v>
          </cell>
          <cell r="B16">
            <v>7013</v>
          </cell>
          <cell r="C16" t="str">
            <v>Sandford</v>
          </cell>
          <cell r="F16" t="str">
            <v/>
          </cell>
          <cell r="G16">
            <v>0</v>
          </cell>
          <cell r="H16">
            <v>57</v>
          </cell>
          <cell r="I16">
            <v>57</v>
          </cell>
          <cell r="J16">
            <v>0</v>
          </cell>
          <cell r="K16">
            <v>18500</v>
          </cell>
          <cell r="L16">
            <v>10773</v>
          </cell>
          <cell r="M16">
            <v>0</v>
          </cell>
          <cell r="N16">
            <v>29273</v>
          </cell>
          <cell r="R16">
            <v>0</v>
          </cell>
          <cell r="S16">
            <v>29273</v>
          </cell>
          <cell r="U16">
            <v>11709</v>
          </cell>
          <cell r="V16">
            <v>0</v>
          </cell>
          <cell r="W16">
            <v>40982</v>
          </cell>
        </row>
        <row r="17">
          <cell r="A17">
            <v>139</v>
          </cell>
          <cell r="B17">
            <v>7017</v>
          </cell>
          <cell r="C17" t="str">
            <v>The Shrubberies</v>
          </cell>
          <cell r="F17" t="str">
            <v/>
          </cell>
          <cell r="G17">
            <v>4</v>
          </cell>
          <cell r="H17">
            <v>84</v>
          </cell>
          <cell r="I17">
            <v>86</v>
          </cell>
          <cell r="J17">
            <v>0</v>
          </cell>
          <cell r="K17">
            <v>18500</v>
          </cell>
          <cell r="L17">
            <v>16254</v>
          </cell>
          <cell r="M17">
            <v>0</v>
          </cell>
          <cell r="N17">
            <v>34754</v>
          </cell>
          <cell r="R17">
            <v>0</v>
          </cell>
          <cell r="S17">
            <v>34754</v>
          </cell>
          <cell r="U17">
            <v>13902</v>
          </cell>
          <cell r="V17">
            <v>0</v>
          </cell>
          <cell r="W17">
            <v>48656</v>
          </cell>
        </row>
        <row r="18">
          <cell r="A18">
            <v>141</v>
          </cell>
          <cell r="B18">
            <v>7022</v>
          </cell>
          <cell r="C18" t="str">
            <v>Battledown</v>
          </cell>
          <cell r="F18" t="str">
            <v/>
          </cell>
          <cell r="G18">
            <v>16</v>
          </cell>
          <cell r="H18">
            <v>19</v>
          </cell>
          <cell r="I18">
            <v>27</v>
          </cell>
          <cell r="J18">
            <v>0</v>
          </cell>
          <cell r="K18">
            <v>18500</v>
          </cell>
          <cell r="L18">
            <v>5103</v>
          </cell>
          <cell r="M18">
            <v>0</v>
          </cell>
          <cell r="N18">
            <v>23603</v>
          </cell>
          <cell r="R18">
            <v>0</v>
          </cell>
          <cell r="S18">
            <v>23603</v>
          </cell>
          <cell r="U18">
            <v>9441</v>
          </cell>
          <cell r="V18">
            <v>0</v>
          </cell>
          <cell r="W18">
            <v>33044</v>
          </cell>
        </row>
        <row r="19">
          <cell r="A19">
            <v>143</v>
          </cell>
          <cell r="B19">
            <v>7023</v>
          </cell>
          <cell r="C19" t="str">
            <v>Belmont</v>
          </cell>
          <cell r="E19">
            <v>1</v>
          </cell>
          <cell r="F19" t="str">
            <v/>
          </cell>
          <cell r="G19">
            <v>0</v>
          </cell>
          <cell r="H19">
            <v>61</v>
          </cell>
          <cell r="I19">
            <v>61</v>
          </cell>
          <cell r="J19">
            <v>0</v>
          </cell>
          <cell r="K19">
            <v>18500</v>
          </cell>
          <cell r="L19">
            <v>11529</v>
          </cell>
          <cell r="M19">
            <v>0</v>
          </cell>
          <cell r="N19">
            <v>30029</v>
          </cell>
          <cell r="R19">
            <v>0</v>
          </cell>
          <cell r="S19">
            <v>30029</v>
          </cell>
          <cell r="U19">
            <v>12012</v>
          </cell>
          <cell r="V19">
            <v>0</v>
          </cell>
          <cell r="W19">
            <v>42041</v>
          </cell>
        </row>
        <row r="20">
          <cell r="A20">
            <v>144</v>
          </cell>
          <cell r="B20">
            <v>7024</v>
          </cell>
          <cell r="C20" t="str">
            <v>The Milestone</v>
          </cell>
          <cell r="F20" t="str">
            <v/>
          </cell>
          <cell r="G20">
            <v>2</v>
          </cell>
          <cell r="H20">
            <v>271</v>
          </cell>
          <cell r="I20">
            <v>272</v>
          </cell>
          <cell r="J20">
            <v>0</v>
          </cell>
          <cell r="K20">
            <v>18500</v>
          </cell>
          <cell r="L20">
            <v>51408</v>
          </cell>
          <cell r="M20">
            <v>0</v>
          </cell>
          <cell r="N20">
            <v>69908</v>
          </cell>
          <cell r="R20">
            <v>0</v>
          </cell>
          <cell r="S20">
            <v>69908</v>
          </cell>
          <cell r="U20">
            <v>27963</v>
          </cell>
          <cell r="V20">
            <v>0</v>
          </cell>
          <cell r="W20">
            <v>97871</v>
          </cell>
        </row>
        <row r="21">
          <cell r="A21">
            <v>145</v>
          </cell>
          <cell r="B21">
            <v>7025</v>
          </cell>
          <cell r="C21" t="str">
            <v>Heart of the Forest</v>
          </cell>
          <cell r="F21">
            <v>1</v>
          </cell>
          <cell r="G21">
            <v>0</v>
          </cell>
          <cell r="H21">
            <v>74</v>
          </cell>
          <cell r="I21">
            <v>74</v>
          </cell>
          <cell r="J21">
            <v>0</v>
          </cell>
          <cell r="K21">
            <v>18500</v>
          </cell>
          <cell r="L21">
            <v>13986</v>
          </cell>
          <cell r="M21">
            <v>0</v>
          </cell>
          <cell r="N21">
            <v>16243</v>
          </cell>
          <cell r="R21">
            <v>0</v>
          </cell>
          <cell r="S21">
            <v>16243</v>
          </cell>
          <cell r="U21">
            <v>6497</v>
          </cell>
          <cell r="V21">
            <v>0</v>
          </cell>
          <cell r="W21">
            <v>22740</v>
          </cell>
        </row>
        <row r="22">
          <cell r="A22">
            <v>325</v>
          </cell>
          <cell r="B22">
            <v>5422</v>
          </cell>
          <cell r="C22" t="str">
            <v>Dene Magna Community School</v>
          </cell>
          <cell r="E22">
            <v>1</v>
          </cell>
          <cell r="F22" t="str">
            <v/>
          </cell>
          <cell r="G22">
            <v>0</v>
          </cell>
          <cell r="H22">
            <v>743</v>
          </cell>
          <cell r="I22">
            <v>743</v>
          </cell>
          <cell r="J22">
            <v>0</v>
          </cell>
          <cell r="K22">
            <v>18500</v>
          </cell>
          <cell r="L22">
            <v>70214</v>
          </cell>
          <cell r="M22">
            <v>0</v>
          </cell>
          <cell r="N22">
            <v>88714</v>
          </cell>
          <cell r="R22">
            <v>0</v>
          </cell>
          <cell r="S22">
            <v>88714</v>
          </cell>
          <cell r="U22">
            <v>35712</v>
          </cell>
          <cell r="V22">
            <v>0</v>
          </cell>
          <cell r="W22">
            <v>124426</v>
          </cell>
        </row>
        <row r="23">
          <cell r="A23">
            <v>326</v>
          </cell>
          <cell r="B23">
            <v>4039</v>
          </cell>
          <cell r="C23" t="str">
            <v>Berkeley Vale Community School</v>
          </cell>
          <cell r="E23">
            <v>1</v>
          </cell>
          <cell r="F23" t="str">
            <v/>
          </cell>
          <cell r="G23">
            <v>0</v>
          </cell>
          <cell r="H23">
            <v>282</v>
          </cell>
          <cell r="I23">
            <v>282</v>
          </cell>
          <cell r="J23">
            <v>0</v>
          </cell>
          <cell r="K23">
            <v>18500</v>
          </cell>
          <cell r="L23">
            <v>26649</v>
          </cell>
          <cell r="M23">
            <v>0</v>
          </cell>
          <cell r="N23">
            <v>45149</v>
          </cell>
          <cell r="R23">
            <v>0</v>
          </cell>
          <cell r="S23">
            <v>45149</v>
          </cell>
          <cell r="U23">
            <v>18098</v>
          </cell>
          <cell r="V23">
            <v>0</v>
          </cell>
          <cell r="W23">
            <v>63247</v>
          </cell>
        </row>
        <row r="24">
          <cell r="A24">
            <v>327</v>
          </cell>
          <cell r="B24">
            <v>5423</v>
          </cell>
          <cell r="C24" t="str">
            <v>Lakers School</v>
          </cell>
          <cell r="E24">
            <v>1</v>
          </cell>
          <cell r="F24" t="str">
            <v/>
          </cell>
          <cell r="G24">
            <v>2</v>
          </cell>
          <cell r="H24">
            <v>735</v>
          </cell>
          <cell r="I24">
            <v>736</v>
          </cell>
          <cell r="J24">
            <v>0</v>
          </cell>
          <cell r="K24">
            <v>18500</v>
          </cell>
          <cell r="L24">
            <v>69552</v>
          </cell>
          <cell r="M24">
            <v>0</v>
          </cell>
          <cell r="N24">
            <v>88052</v>
          </cell>
          <cell r="R24">
            <v>0</v>
          </cell>
          <cell r="S24">
            <v>88052</v>
          </cell>
          <cell r="U24">
            <v>35674</v>
          </cell>
          <cell r="V24">
            <v>0</v>
          </cell>
          <cell r="W24">
            <v>123726</v>
          </cell>
        </row>
        <row r="25">
          <cell r="A25">
            <v>328</v>
          </cell>
          <cell r="B25">
            <v>4024</v>
          </cell>
          <cell r="C25" t="str">
            <v>Cleeve School</v>
          </cell>
          <cell r="E25">
            <v>1</v>
          </cell>
          <cell r="F25" t="str">
            <v/>
          </cell>
          <cell r="G25">
            <v>0</v>
          </cell>
          <cell r="H25">
            <v>1567</v>
          </cell>
          <cell r="I25">
            <v>1567</v>
          </cell>
          <cell r="J25">
            <v>0</v>
          </cell>
          <cell r="K25">
            <v>18500</v>
          </cell>
          <cell r="L25">
            <v>148082</v>
          </cell>
          <cell r="M25">
            <v>0</v>
          </cell>
          <cell r="N25">
            <v>166582</v>
          </cell>
          <cell r="R25">
            <v>0</v>
          </cell>
          <cell r="S25">
            <v>166582</v>
          </cell>
          <cell r="U25">
            <v>67767</v>
          </cell>
          <cell r="V25">
            <v>0</v>
          </cell>
          <cell r="W25">
            <v>234349</v>
          </cell>
        </row>
        <row r="26">
          <cell r="A26">
            <v>330</v>
          </cell>
          <cell r="B26">
            <v>4015</v>
          </cell>
          <cell r="C26" t="str">
            <v>Beaufort Community School</v>
          </cell>
          <cell r="E26">
            <v>1</v>
          </cell>
          <cell r="F26" t="str">
            <v/>
          </cell>
          <cell r="G26">
            <v>0</v>
          </cell>
          <cell r="H26">
            <v>1185</v>
          </cell>
          <cell r="I26">
            <v>1185</v>
          </cell>
          <cell r="J26">
            <v>0</v>
          </cell>
          <cell r="K26">
            <v>18500</v>
          </cell>
          <cell r="L26">
            <v>111983</v>
          </cell>
          <cell r="M26">
            <v>0</v>
          </cell>
          <cell r="N26">
            <v>130483</v>
          </cell>
          <cell r="R26">
            <v>0</v>
          </cell>
          <cell r="S26">
            <v>130483</v>
          </cell>
          <cell r="U26">
            <v>52722</v>
          </cell>
          <cell r="V26">
            <v>0</v>
          </cell>
          <cell r="W26">
            <v>183205</v>
          </cell>
        </row>
        <row r="27">
          <cell r="A27">
            <v>331</v>
          </cell>
          <cell r="B27">
            <v>5408</v>
          </cell>
          <cell r="C27" t="str">
            <v>Balcarras School</v>
          </cell>
          <cell r="E27">
            <v>1</v>
          </cell>
          <cell r="F27" t="str">
            <v/>
          </cell>
          <cell r="G27">
            <v>0</v>
          </cell>
          <cell r="H27">
            <v>1298</v>
          </cell>
          <cell r="I27">
            <v>1298</v>
          </cell>
          <cell r="J27">
            <v>0</v>
          </cell>
          <cell r="K27">
            <v>18500</v>
          </cell>
          <cell r="L27">
            <v>122661</v>
          </cell>
          <cell r="M27">
            <v>0</v>
          </cell>
          <cell r="N27">
            <v>141161</v>
          </cell>
          <cell r="R27">
            <v>0</v>
          </cell>
          <cell r="S27">
            <v>141161</v>
          </cell>
          <cell r="U27">
            <v>55860</v>
          </cell>
          <cell r="V27">
            <v>0</v>
          </cell>
          <cell r="W27">
            <v>197021</v>
          </cell>
        </row>
        <row r="28">
          <cell r="A28">
            <v>332</v>
          </cell>
          <cell r="B28">
            <v>5414</v>
          </cell>
          <cell r="C28" t="str">
            <v>Chipping Campden School</v>
          </cell>
          <cell r="E28">
            <v>1</v>
          </cell>
          <cell r="F28" t="str">
            <v/>
          </cell>
          <cell r="G28">
            <v>0</v>
          </cell>
          <cell r="H28">
            <v>1178</v>
          </cell>
          <cell r="I28">
            <v>1178</v>
          </cell>
          <cell r="J28">
            <v>0</v>
          </cell>
          <cell r="K28">
            <v>18500</v>
          </cell>
          <cell r="L28">
            <v>111321</v>
          </cell>
          <cell r="M28">
            <v>0</v>
          </cell>
          <cell r="N28">
            <v>129821</v>
          </cell>
          <cell r="R28">
            <v>0</v>
          </cell>
          <cell r="S28">
            <v>129821</v>
          </cell>
          <cell r="U28">
            <v>51097</v>
          </cell>
          <cell r="V28">
            <v>0</v>
          </cell>
          <cell r="W28">
            <v>180918</v>
          </cell>
        </row>
        <row r="29">
          <cell r="A29">
            <v>334</v>
          </cell>
          <cell r="B29">
            <v>5419</v>
          </cell>
          <cell r="C29" t="str">
            <v>Cirencester Kingshill School</v>
          </cell>
          <cell r="E29">
            <v>1</v>
          </cell>
          <cell r="F29" t="str">
            <v/>
          </cell>
          <cell r="G29">
            <v>0</v>
          </cell>
          <cell r="H29">
            <v>807</v>
          </cell>
          <cell r="I29">
            <v>807</v>
          </cell>
          <cell r="J29">
            <v>0</v>
          </cell>
          <cell r="K29">
            <v>18500</v>
          </cell>
          <cell r="L29">
            <v>76262</v>
          </cell>
          <cell r="M29">
            <v>0</v>
          </cell>
          <cell r="N29">
            <v>94762</v>
          </cell>
          <cell r="R29">
            <v>0</v>
          </cell>
          <cell r="S29">
            <v>94762</v>
          </cell>
          <cell r="U29">
            <v>37942</v>
          </cell>
          <cell r="V29">
            <v>0</v>
          </cell>
          <cell r="W29">
            <v>132704</v>
          </cell>
        </row>
        <row r="30">
          <cell r="A30">
            <v>335</v>
          </cell>
          <cell r="B30">
            <v>5412</v>
          </cell>
          <cell r="C30" t="str">
            <v>Chosen Hill School</v>
          </cell>
          <cell r="E30">
            <v>1</v>
          </cell>
          <cell r="F30" t="str">
            <v/>
          </cell>
          <cell r="G30">
            <v>0</v>
          </cell>
          <cell r="H30">
            <v>1376</v>
          </cell>
          <cell r="I30">
            <v>1376</v>
          </cell>
          <cell r="J30">
            <v>0</v>
          </cell>
          <cell r="K30">
            <v>18500</v>
          </cell>
          <cell r="L30">
            <v>130032</v>
          </cell>
          <cell r="M30">
            <v>0</v>
          </cell>
          <cell r="N30">
            <v>148532</v>
          </cell>
          <cell r="R30">
            <v>0</v>
          </cell>
          <cell r="S30">
            <v>148532</v>
          </cell>
          <cell r="U30">
            <v>61076</v>
          </cell>
          <cell r="V30">
            <v>0</v>
          </cell>
          <cell r="W30">
            <v>209608</v>
          </cell>
        </row>
        <row r="31">
          <cell r="A31">
            <v>336</v>
          </cell>
          <cell r="B31">
            <v>5409</v>
          </cell>
          <cell r="C31" t="str">
            <v>Churchdown School</v>
          </cell>
          <cell r="E31">
            <v>1</v>
          </cell>
          <cell r="F31" t="str">
            <v/>
          </cell>
          <cell r="G31">
            <v>0</v>
          </cell>
          <cell r="H31">
            <v>1329</v>
          </cell>
          <cell r="I31">
            <v>1329</v>
          </cell>
          <cell r="J31">
            <v>0</v>
          </cell>
          <cell r="K31">
            <v>18500</v>
          </cell>
          <cell r="L31">
            <v>125591</v>
          </cell>
          <cell r="M31">
            <v>0</v>
          </cell>
          <cell r="N31">
            <v>144091</v>
          </cell>
          <cell r="R31">
            <v>0</v>
          </cell>
          <cell r="S31">
            <v>144091</v>
          </cell>
          <cell r="U31">
            <v>57750</v>
          </cell>
          <cell r="V31">
            <v>0</v>
          </cell>
          <cell r="W31">
            <v>201841</v>
          </cell>
        </row>
        <row r="32">
          <cell r="A32">
            <v>337</v>
          </cell>
          <cell r="B32">
            <v>5425</v>
          </cell>
          <cell r="C32" t="str">
            <v>Heywood Community School</v>
          </cell>
          <cell r="E32">
            <v>1</v>
          </cell>
          <cell r="F32" t="str">
            <v/>
          </cell>
          <cell r="G32">
            <v>0</v>
          </cell>
          <cell r="H32">
            <v>425</v>
          </cell>
          <cell r="I32">
            <v>425</v>
          </cell>
          <cell r="J32">
            <v>0</v>
          </cell>
          <cell r="K32">
            <v>18500</v>
          </cell>
          <cell r="L32">
            <v>40163</v>
          </cell>
          <cell r="M32">
            <v>0</v>
          </cell>
          <cell r="N32">
            <v>58663</v>
          </cell>
          <cell r="R32">
            <v>0</v>
          </cell>
          <cell r="S32">
            <v>58663</v>
          </cell>
          <cell r="U32">
            <v>22407</v>
          </cell>
          <cell r="V32">
            <v>0</v>
          </cell>
          <cell r="W32">
            <v>81070</v>
          </cell>
        </row>
        <row r="33">
          <cell r="A33">
            <v>339</v>
          </cell>
          <cell r="B33">
            <v>5420</v>
          </cell>
          <cell r="C33" t="str">
            <v>Cirencester Deer Park School</v>
          </cell>
          <cell r="E33">
            <v>1</v>
          </cell>
          <cell r="F33" t="str">
            <v/>
          </cell>
          <cell r="G33">
            <v>0</v>
          </cell>
          <cell r="H33">
            <v>1109</v>
          </cell>
          <cell r="I33">
            <v>1109</v>
          </cell>
          <cell r="J33">
            <v>0</v>
          </cell>
          <cell r="K33">
            <v>18500</v>
          </cell>
          <cell r="L33">
            <v>104801</v>
          </cell>
          <cell r="M33">
            <v>0</v>
          </cell>
          <cell r="N33">
            <v>123301</v>
          </cell>
          <cell r="R33">
            <v>0</v>
          </cell>
          <cell r="S33">
            <v>123301</v>
          </cell>
          <cell r="U33">
            <v>47997</v>
          </cell>
          <cell r="V33">
            <v>0</v>
          </cell>
          <cell r="W33">
            <v>171298</v>
          </cell>
        </row>
        <row r="34">
          <cell r="A34">
            <v>340</v>
          </cell>
          <cell r="B34">
            <v>5400</v>
          </cell>
          <cell r="C34" t="str">
            <v>Ribston Hall High School</v>
          </cell>
          <cell r="E34">
            <v>1</v>
          </cell>
          <cell r="F34" t="str">
            <v/>
          </cell>
          <cell r="G34">
            <v>0</v>
          </cell>
          <cell r="H34">
            <v>802</v>
          </cell>
          <cell r="I34">
            <v>802</v>
          </cell>
          <cell r="J34">
            <v>0</v>
          </cell>
          <cell r="K34">
            <v>18500</v>
          </cell>
          <cell r="L34">
            <v>75789</v>
          </cell>
          <cell r="M34">
            <v>0</v>
          </cell>
          <cell r="N34">
            <v>94289</v>
          </cell>
          <cell r="R34">
            <v>0</v>
          </cell>
          <cell r="S34">
            <v>94289</v>
          </cell>
          <cell r="U34">
            <v>37980</v>
          </cell>
          <cell r="V34">
            <v>0</v>
          </cell>
          <cell r="W34">
            <v>132269</v>
          </cell>
        </row>
        <row r="35">
          <cell r="A35">
            <v>341</v>
          </cell>
          <cell r="B35">
            <v>5413</v>
          </cell>
          <cell r="C35" t="str">
            <v>Central Technology College</v>
          </cell>
          <cell r="E35">
            <v>1</v>
          </cell>
          <cell r="F35" t="str">
            <v/>
          </cell>
          <cell r="G35">
            <v>0</v>
          </cell>
          <cell r="H35">
            <v>438</v>
          </cell>
          <cell r="I35">
            <v>438</v>
          </cell>
          <cell r="J35">
            <v>0</v>
          </cell>
          <cell r="K35">
            <v>18500</v>
          </cell>
          <cell r="L35">
            <v>41391</v>
          </cell>
          <cell r="M35">
            <v>0</v>
          </cell>
          <cell r="N35">
            <v>59891</v>
          </cell>
          <cell r="O35">
            <v>54078</v>
          </cell>
          <cell r="P35">
            <v>5813</v>
          </cell>
          <cell r="R35">
            <v>59891</v>
          </cell>
          <cell r="S35">
            <v>0</v>
          </cell>
          <cell r="U35">
            <v>23578</v>
          </cell>
          <cell r="V35">
            <v>0</v>
          </cell>
          <cell r="W35">
            <v>23578</v>
          </cell>
        </row>
        <row r="36">
          <cell r="A36">
            <v>342</v>
          </cell>
          <cell r="B36">
            <v>5404</v>
          </cell>
          <cell r="C36" t="str">
            <v>The Crypt School</v>
          </cell>
          <cell r="E36">
            <v>1</v>
          </cell>
          <cell r="F36" t="str">
            <v/>
          </cell>
          <cell r="G36">
            <v>0</v>
          </cell>
          <cell r="H36">
            <v>744</v>
          </cell>
          <cell r="I36">
            <v>744</v>
          </cell>
          <cell r="J36">
            <v>0</v>
          </cell>
          <cell r="K36">
            <v>18500</v>
          </cell>
          <cell r="L36">
            <v>70308</v>
          </cell>
          <cell r="M36">
            <v>0</v>
          </cell>
          <cell r="N36">
            <v>88808</v>
          </cell>
          <cell r="R36">
            <v>0</v>
          </cell>
          <cell r="S36">
            <v>88808</v>
          </cell>
          <cell r="U36">
            <v>37073</v>
          </cell>
          <cell r="V36">
            <v>0</v>
          </cell>
          <cell r="W36">
            <v>125881</v>
          </cell>
        </row>
        <row r="37">
          <cell r="A37">
            <v>343</v>
          </cell>
          <cell r="B37">
            <v>4040</v>
          </cell>
          <cell r="C37" t="str">
            <v>Brockworth School</v>
          </cell>
          <cell r="E37">
            <v>1</v>
          </cell>
          <cell r="F37" t="str">
            <v/>
          </cell>
          <cell r="G37">
            <v>0</v>
          </cell>
          <cell r="H37">
            <v>784</v>
          </cell>
          <cell r="I37">
            <v>784</v>
          </cell>
          <cell r="J37">
            <v>0</v>
          </cell>
          <cell r="K37">
            <v>18500</v>
          </cell>
          <cell r="L37">
            <v>74088</v>
          </cell>
          <cell r="M37">
            <v>0</v>
          </cell>
          <cell r="N37">
            <v>92588</v>
          </cell>
          <cell r="R37">
            <v>0</v>
          </cell>
          <cell r="S37">
            <v>92588</v>
          </cell>
          <cell r="U37">
            <v>34616</v>
          </cell>
          <cell r="V37">
            <v>0</v>
          </cell>
          <cell r="W37">
            <v>127204</v>
          </cell>
        </row>
        <row r="38">
          <cell r="A38">
            <v>344</v>
          </cell>
          <cell r="B38">
            <v>4002</v>
          </cell>
          <cell r="C38" t="str">
            <v>High School for Girls</v>
          </cell>
          <cell r="E38">
            <v>1</v>
          </cell>
          <cell r="F38" t="str">
            <v/>
          </cell>
          <cell r="G38">
            <v>0</v>
          </cell>
          <cell r="H38">
            <v>822</v>
          </cell>
          <cell r="I38">
            <v>822</v>
          </cell>
          <cell r="J38">
            <v>0</v>
          </cell>
          <cell r="K38">
            <v>18500</v>
          </cell>
          <cell r="L38">
            <v>77679</v>
          </cell>
          <cell r="M38">
            <v>0</v>
          </cell>
          <cell r="N38">
            <v>96179</v>
          </cell>
          <cell r="R38">
            <v>0</v>
          </cell>
          <cell r="S38">
            <v>96179</v>
          </cell>
          <cell r="U38">
            <v>38661</v>
          </cell>
          <cell r="V38">
            <v>0</v>
          </cell>
          <cell r="W38">
            <v>134840</v>
          </cell>
        </row>
        <row r="39">
          <cell r="A39">
            <v>346</v>
          </cell>
          <cell r="B39">
            <v>5407</v>
          </cell>
          <cell r="C39" t="str">
            <v>Rednock School</v>
          </cell>
          <cell r="E39">
            <v>1</v>
          </cell>
          <cell r="F39" t="str">
            <v/>
          </cell>
          <cell r="G39">
            <v>0</v>
          </cell>
          <cell r="H39">
            <v>1329</v>
          </cell>
          <cell r="I39">
            <v>1329</v>
          </cell>
          <cell r="J39">
            <v>0</v>
          </cell>
          <cell r="K39">
            <v>18500</v>
          </cell>
          <cell r="L39">
            <v>125591</v>
          </cell>
          <cell r="M39">
            <v>0</v>
          </cell>
          <cell r="N39">
            <v>144091</v>
          </cell>
          <cell r="R39">
            <v>0</v>
          </cell>
          <cell r="S39">
            <v>144091</v>
          </cell>
          <cell r="U39">
            <v>28799</v>
          </cell>
          <cell r="V39">
            <v>0</v>
          </cell>
          <cell r="W39">
            <v>172890</v>
          </cell>
        </row>
        <row r="40">
          <cell r="A40">
            <v>348</v>
          </cell>
          <cell r="B40">
            <v>4068</v>
          </cell>
          <cell r="C40" t="str">
            <v>Thomas Keble School</v>
          </cell>
          <cell r="E40">
            <v>1</v>
          </cell>
          <cell r="F40" t="str">
            <v/>
          </cell>
          <cell r="G40">
            <v>0</v>
          </cell>
          <cell r="H40">
            <v>680</v>
          </cell>
          <cell r="I40">
            <v>680</v>
          </cell>
          <cell r="J40">
            <v>0</v>
          </cell>
          <cell r="K40">
            <v>18500</v>
          </cell>
          <cell r="L40">
            <v>64260</v>
          </cell>
          <cell r="M40">
            <v>0</v>
          </cell>
          <cell r="N40">
            <v>82760</v>
          </cell>
          <cell r="R40">
            <v>0</v>
          </cell>
          <cell r="S40">
            <v>82760</v>
          </cell>
          <cell r="U40">
            <v>33255</v>
          </cell>
          <cell r="V40">
            <v>0</v>
          </cell>
          <cell r="W40">
            <v>116015</v>
          </cell>
        </row>
        <row r="41">
          <cell r="A41">
            <v>349</v>
          </cell>
          <cell r="B41">
            <v>4513</v>
          </cell>
          <cell r="C41" t="str">
            <v>Farmor's School</v>
          </cell>
          <cell r="E41">
            <v>1</v>
          </cell>
          <cell r="F41" t="str">
            <v/>
          </cell>
          <cell r="G41">
            <v>0</v>
          </cell>
          <cell r="H41">
            <v>1070</v>
          </cell>
          <cell r="I41">
            <v>1070</v>
          </cell>
          <cell r="J41">
            <v>0</v>
          </cell>
          <cell r="K41">
            <v>18500</v>
          </cell>
          <cell r="L41">
            <v>101115</v>
          </cell>
          <cell r="M41">
            <v>0</v>
          </cell>
          <cell r="N41">
            <v>119615</v>
          </cell>
          <cell r="R41">
            <v>0</v>
          </cell>
          <cell r="S41">
            <v>119615</v>
          </cell>
          <cell r="U41">
            <v>47770</v>
          </cell>
          <cell r="V41">
            <v>0</v>
          </cell>
          <cell r="W41">
            <v>167385</v>
          </cell>
        </row>
        <row r="42">
          <cell r="A42">
            <v>352</v>
          </cell>
          <cell r="B42">
            <v>4608</v>
          </cell>
          <cell r="C42" t="str">
            <v>Bishops' College</v>
          </cell>
          <cell r="D42">
            <v>1</v>
          </cell>
          <cell r="E42">
            <v>1</v>
          </cell>
          <cell r="F42" t="str">
            <v/>
          </cell>
          <cell r="G42">
            <v>0</v>
          </cell>
          <cell r="H42">
            <v>531</v>
          </cell>
          <cell r="I42">
            <v>531</v>
          </cell>
          <cell r="J42">
            <v>0</v>
          </cell>
          <cell r="K42">
            <v>18500</v>
          </cell>
          <cell r="L42">
            <v>50180</v>
          </cell>
          <cell r="M42">
            <v>0</v>
          </cell>
          <cell r="N42">
            <v>0</v>
          </cell>
          <cell r="R42">
            <v>0</v>
          </cell>
          <cell r="S42">
            <v>0</v>
          </cell>
          <cell r="U42">
            <v>0</v>
          </cell>
          <cell r="V42">
            <v>0</v>
          </cell>
          <cell r="W42">
            <v>0</v>
          </cell>
        </row>
        <row r="43">
          <cell r="A43">
            <v>355</v>
          </cell>
          <cell r="B43">
            <v>5421</v>
          </cell>
          <cell r="C43" t="str">
            <v>Pittville School</v>
          </cell>
          <cell r="E43">
            <v>1</v>
          </cell>
          <cell r="F43" t="str">
            <v/>
          </cell>
          <cell r="G43">
            <v>0</v>
          </cell>
          <cell r="H43">
            <v>646</v>
          </cell>
          <cell r="I43">
            <v>646</v>
          </cell>
          <cell r="J43">
            <v>0</v>
          </cell>
          <cell r="K43">
            <v>18500</v>
          </cell>
          <cell r="L43">
            <v>61047</v>
          </cell>
          <cell r="M43">
            <v>0</v>
          </cell>
          <cell r="N43">
            <v>79547</v>
          </cell>
          <cell r="P43">
            <v>79547</v>
          </cell>
          <cell r="R43">
            <v>79547</v>
          </cell>
          <cell r="S43">
            <v>0</v>
          </cell>
          <cell r="U43">
            <v>32000</v>
          </cell>
          <cell r="V43">
            <v>0</v>
          </cell>
          <cell r="W43">
            <v>32000</v>
          </cell>
        </row>
        <row r="44">
          <cell r="A44">
            <v>360</v>
          </cell>
          <cell r="B44">
            <v>5427</v>
          </cell>
          <cell r="C44" t="str">
            <v>Whitecross School</v>
          </cell>
          <cell r="E44">
            <v>1</v>
          </cell>
          <cell r="F44" t="str">
            <v/>
          </cell>
          <cell r="G44">
            <v>0</v>
          </cell>
          <cell r="H44">
            <v>1046</v>
          </cell>
          <cell r="I44">
            <v>1046</v>
          </cell>
          <cell r="J44">
            <v>0</v>
          </cell>
          <cell r="K44">
            <v>18500</v>
          </cell>
          <cell r="L44">
            <v>98847</v>
          </cell>
          <cell r="M44">
            <v>0</v>
          </cell>
          <cell r="N44">
            <v>117347</v>
          </cell>
          <cell r="R44">
            <v>0</v>
          </cell>
          <cell r="S44">
            <v>117347</v>
          </cell>
          <cell r="U44">
            <v>47430</v>
          </cell>
          <cell r="V44">
            <v>0</v>
          </cell>
          <cell r="W44">
            <v>164777</v>
          </cell>
        </row>
        <row r="45">
          <cell r="A45">
            <v>363</v>
          </cell>
          <cell r="B45">
            <v>5411</v>
          </cell>
          <cell r="C45" t="str">
            <v>Newent Community School</v>
          </cell>
          <cell r="E45">
            <v>1</v>
          </cell>
          <cell r="F45" t="str">
            <v/>
          </cell>
          <cell r="G45">
            <v>0</v>
          </cell>
          <cell r="H45">
            <v>1298</v>
          </cell>
          <cell r="I45">
            <v>1298</v>
          </cell>
          <cell r="J45">
            <v>0</v>
          </cell>
          <cell r="K45">
            <v>18500</v>
          </cell>
          <cell r="L45">
            <v>122661</v>
          </cell>
          <cell r="M45">
            <v>0</v>
          </cell>
          <cell r="N45">
            <v>141161</v>
          </cell>
          <cell r="R45">
            <v>0</v>
          </cell>
          <cell r="S45">
            <v>141161</v>
          </cell>
          <cell r="U45">
            <v>57032</v>
          </cell>
          <cell r="V45">
            <v>0</v>
          </cell>
          <cell r="W45">
            <v>198193</v>
          </cell>
        </row>
        <row r="46">
          <cell r="A46">
            <v>369</v>
          </cell>
          <cell r="B46">
            <v>4064</v>
          </cell>
          <cell r="C46" t="str">
            <v>Severn Vale School</v>
          </cell>
          <cell r="E46">
            <v>1</v>
          </cell>
          <cell r="F46" t="str">
            <v/>
          </cell>
          <cell r="G46">
            <v>0</v>
          </cell>
          <cell r="H46">
            <v>1158</v>
          </cell>
          <cell r="I46">
            <v>1158</v>
          </cell>
          <cell r="J46">
            <v>0</v>
          </cell>
          <cell r="K46">
            <v>18500</v>
          </cell>
          <cell r="L46">
            <v>109431</v>
          </cell>
          <cell r="M46">
            <v>0</v>
          </cell>
          <cell r="N46">
            <v>127931</v>
          </cell>
          <cell r="R46">
            <v>0</v>
          </cell>
          <cell r="S46">
            <v>127931</v>
          </cell>
          <cell r="U46">
            <v>51588</v>
          </cell>
          <cell r="V46">
            <v>0</v>
          </cell>
          <cell r="W46">
            <v>179519</v>
          </cell>
        </row>
        <row r="47">
          <cell r="A47">
            <v>372</v>
          </cell>
          <cell r="B47">
            <v>5410</v>
          </cell>
          <cell r="C47" t="str">
            <v>The Cotswold School</v>
          </cell>
          <cell r="E47">
            <v>1</v>
          </cell>
          <cell r="F47" t="str">
            <v/>
          </cell>
          <cell r="G47">
            <v>0</v>
          </cell>
          <cell r="H47">
            <v>1045</v>
          </cell>
          <cell r="I47">
            <v>1045</v>
          </cell>
          <cell r="J47">
            <v>0</v>
          </cell>
          <cell r="K47">
            <v>18500</v>
          </cell>
          <cell r="L47">
            <v>98753</v>
          </cell>
          <cell r="M47">
            <v>0</v>
          </cell>
          <cell r="N47">
            <v>117253</v>
          </cell>
          <cell r="R47">
            <v>0</v>
          </cell>
          <cell r="S47">
            <v>117253</v>
          </cell>
          <cell r="U47">
            <v>48791</v>
          </cell>
          <cell r="V47">
            <v>0</v>
          </cell>
          <cell r="W47">
            <v>166044</v>
          </cell>
        </row>
        <row r="48">
          <cell r="A48">
            <v>373</v>
          </cell>
          <cell r="B48">
            <v>5424</v>
          </cell>
          <cell r="C48" t="str">
            <v>Maidenhill School</v>
          </cell>
          <cell r="E48">
            <v>1</v>
          </cell>
          <cell r="F48" t="str">
            <v/>
          </cell>
          <cell r="G48">
            <v>0</v>
          </cell>
          <cell r="H48">
            <v>702</v>
          </cell>
          <cell r="I48">
            <v>702</v>
          </cell>
          <cell r="J48">
            <v>0</v>
          </cell>
          <cell r="K48">
            <v>18500</v>
          </cell>
          <cell r="L48">
            <v>66339</v>
          </cell>
          <cell r="M48">
            <v>0</v>
          </cell>
          <cell r="N48">
            <v>84839</v>
          </cell>
          <cell r="R48">
            <v>0</v>
          </cell>
          <cell r="S48">
            <v>84839</v>
          </cell>
          <cell r="U48">
            <v>30496</v>
          </cell>
          <cell r="V48">
            <v>0</v>
          </cell>
          <cell r="W48">
            <v>115335</v>
          </cell>
        </row>
        <row r="49">
          <cell r="A49">
            <v>374</v>
          </cell>
          <cell r="B49">
            <v>4032</v>
          </cell>
          <cell r="C49" t="str">
            <v>Archway School</v>
          </cell>
          <cell r="E49">
            <v>1</v>
          </cell>
          <cell r="F49" t="str">
            <v/>
          </cell>
          <cell r="G49">
            <v>0</v>
          </cell>
          <cell r="H49">
            <v>1139</v>
          </cell>
          <cell r="I49">
            <v>1139</v>
          </cell>
          <cell r="J49">
            <v>0</v>
          </cell>
          <cell r="K49">
            <v>18500</v>
          </cell>
          <cell r="L49">
            <v>107636</v>
          </cell>
          <cell r="M49">
            <v>0</v>
          </cell>
          <cell r="N49">
            <v>126136</v>
          </cell>
          <cell r="R49">
            <v>0</v>
          </cell>
          <cell r="S49">
            <v>126136</v>
          </cell>
          <cell r="U49">
            <v>49887</v>
          </cell>
          <cell r="V49">
            <v>0</v>
          </cell>
          <cell r="W49">
            <v>176023</v>
          </cell>
        </row>
        <row r="50">
          <cell r="A50">
            <v>375</v>
          </cell>
          <cell r="B50">
            <v>5401</v>
          </cell>
          <cell r="C50" t="str">
            <v>Marling School</v>
          </cell>
          <cell r="E50">
            <v>1</v>
          </cell>
          <cell r="F50" t="str">
            <v/>
          </cell>
          <cell r="G50">
            <v>0</v>
          </cell>
          <cell r="H50">
            <v>872</v>
          </cell>
          <cell r="I50">
            <v>872</v>
          </cell>
          <cell r="J50">
            <v>0</v>
          </cell>
          <cell r="K50">
            <v>18500</v>
          </cell>
          <cell r="L50">
            <v>82404</v>
          </cell>
          <cell r="M50">
            <v>0</v>
          </cell>
          <cell r="N50">
            <v>100904</v>
          </cell>
          <cell r="R50">
            <v>0</v>
          </cell>
          <cell r="S50">
            <v>100904</v>
          </cell>
          <cell r="U50">
            <v>39492</v>
          </cell>
          <cell r="V50">
            <v>0</v>
          </cell>
          <cell r="W50">
            <v>140396</v>
          </cell>
        </row>
        <row r="51">
          <cell r="A51">
            <v>377</v>
          </cell>
          <cell r="B51">
            <v>5402</v>
          </cell>
          <cell r="C51" t="str">
            <v>Stroud High School</v>
          </cell>
          <cell r="E51">
            <v>1</v>
          </cell>
          <cell r="F51" t="str">
            <v/>
          </cell>
          <cell r="G51">
            <v>0</v>
          </cell>
          <cell r="H51">
            <v>902</v>
          </cell>
          <cell r="I51">
            <v>902</v>
          </cell>
          <cell r="J51">
            <v>0</v>
          </cell>
          <cell r="K51">
            <v>18500</v>
          </cell>
          <cell r="L51">
            <v>85239</v>
          </cell>
          <cell r="M51">
            <v>0</v>
          </cell>
          <cell r="N51">
            <v>103739</v>
          </cell>
          <cell r="R51">
            <v>0</v>
          </cell>
          <cell r="S51">
            <v>103739</v>
          </cell>
          <cell r="U51">
            <v>40475</v>
          </cell>
          <cell r="V51">
            <v>0</v>
          </cell>
          <cell r="W51">
            <v>144214</v>
          </cell>
        </row>
        <row r="52">
          <cell r="A52">
            <v>379</v>
          </cell>
          <cell r="B52">
            <v>5428</v>
          </cell>
          <cell r="C52" t="str">
            <v>Sir William Romney's School</v>
          </cell>
          <cell r="E52">
            <v>1</v>
          </cell>
          <cell r="F52" t="str">
            <v/>
          </cell>
          <cell r="G52">
            <v>0</v>
          </cell>
          <cell r="H52">
            <v>564</v>
          </cell>
          <cell r="I52">
            <v>564</v>
          </cell>
          <cell r="J52">
            <v>0</v>
          </cell>
          <cell r="K52">
            <v>18500</v>
          </cell>
          <cell r="L52">
            <v>53298</v>
          </cell>
          <cell r="M52">
            <v>0</v>
          </cell>
          <cell r="N52">
            <v>71798</v>
          </cell>
          <cell r="R52">
            <v>0</v>
          </cell>
          <cell r="S52">
            <v>71798</v>
          </cell>
          <cell r="U52">
            <v>27736</v>
          </cell>
          <cell r="V52">
            <v>0</v>
          </cell>
          <cell r="W52">
            <v>99534</v>
          </cell>
        </row>
        <row r="53">
          <cell r="A53">
            <v>380</v>
          </cell>
          <cell r="B53">
            <v>4001</v>
          </cell>
          <cell r="C53" t="str">
            <v>Sir Thomas Rich's School</v>
          </cell>
          <cell r="E53">
            <v>1</v>
          </cell>
          <cell r="F53" t="str">
            <v/>
          </cell>
          <cell r="G53">
            <v>0</v>
          </cell>
          <cell r="H53">
            <v>818</v>
          </cell>
          <cell r="I53">
            <v>818</v>
          </cell>
          <cell r="J53">
            <v>0</v>
          </cell>
          <cell r="K53">
            <v>18500</v>
          </cell>
          <cell r="L53">
            <v>77301</v>
          </cell>
          <cell r="M53">
            <v>0</v>
          </cell>
          <cell r="N53">
            <v>95801</v>
          </cell>
          <cell r="P53">
            <v>95801</v>
          </cell>
          <cell r="Q53">
            <v>0</v>
          </cell>
          <cell r="R53">
            <v>95801</v>
          </cell>
          <cell r="S53">
            <v>0</v>
          </cell>
          <cell r="U53">
            <v>37338</v>
          </cell>
          <cell r="V53">
            <v>0</v>
          </cell>
          <cell r="W53">
            <v>37338</v>
          </cell>
        </row>
        <row r="54">
          <cell r="A54">
            <v>381</v>
          </cell>
          <cell r="B54">
            <v>4600</v>
          </cell>
          <cell r="C54" t="str">
            <v>St. Peter's Catholic High School and Sixth Form Centre</v>
          </cell>
          <cell r="D54">
            <v>1</v>
          </cell>
          <cell r="E54">
            <v>1</v>
          </cell>
          <cell r="F54" t="str">
            <v/>
          </cell>
          <cell r="G54">
            <v>0</v>
          </cell>
          <cell r="H54">
            <v>1562</v>
          </cell>
          <cell r="I54">
            <v>1562</v>
          </cell>
          <cell r="J54">
            <v>0</v>
          </cell>
          <cell r="K54">
            <v>18500</v>
          </cell>
          <cell r="L54">
            <v>147609</v>
          </cell>
          <cell r="M54">
            <v>0</v>
          </cell>
          <cell r="N54">
            <v>0</v>
          </cell>
          <cell r="R54">
            <v>0</v>
          </cell>
          <cell r="S54">
            <v>0</v>
          </cell>
          <cell r="U54">
            <v>0</v>
          </cell>
          <cell r="V54">
            <v>0</v>
          </cell>
          <cell r="W54">
            <v>0</v>
          </cell>
        </row>
        <row r="55">
          <cell r="A55">
            <v>382</v>
          </cell>
          <cell r="B55">
            <v>4609</v>
          </cell>
          <cell r="C55" t="str">
            <v>Christ College</v>
          </cell>
          <cell r="D55">
            <v>1</v>
          </cell>
          <cell r="E55">
            <v>1</v>
          </cell>
          <cell r="F55" t="str">
            <v/>
          </cell>
          <cell r="G55">
            <v>0</v>
          </cell>
          <cell r="H55">
            <v>677</v>
          </cell>
          <cell r="I55">
            <v>677</v>
          </cell>
          <cell r="J55">
            <v>0</v>
          </cell>
          <cell r="K55">
            <v>18500</v>
          </cell>
          <cell r="L55">
            <v>63977</v>
          </cell>
          <cell r="M55">
            <v>0</v>
          </cell>
          <cell r="N55">
            <v>0</v>
          </cell>
          <cell r="R55">
            <v>0</v>
          </cell>
          <cell r="S55">
            <v>0</v>
          </cell>
          <cell r="U55">
            <v>0</v>
          </cell>
          <cell r="V55">
            <v>0</v>
          </cell>
          <cell r="W55">
            <v>0</v>
          </cell>
        </row>
        <row r="56">
          <cell r="A56">
            <v>386</v>
          </cell>
          <cell r="B56">
            <v>5417</v>
          </cell>
          <cell r="C56" t="str">
            <v>Winchcombe School</v>
          </cell>
          <cell r="E56">
            <v>1</v>
          </cell>
          <cell r="F56" t="str">
            <v/>
          </cell>
          <cell r="G56">
            <v>0</v>
          </cell>
          <cell r="H56">
            <v>481</v>
          </cell>
          <cell r="I56">
            <v>481</v>
          </cell>
          <cell r="J56">
            <v>0</v>
          </cell>
          <cell r="K56">
            <v>18500</v>
          </cell>
          <cell r="L56">
            <v>45455</v>
          </cell>
          <cell r="M56">
            <v>0</v>
          </cell>
          <cell r="N56">
            <v>63955</v>
          </cell>
          <cell r="R56">
            <v>0</v>
          </cell>
          <cell r="S56">
            <v>63955</v>
          </cell>
          <cell r="U56">
            <v>25242</v>
          </cell>
          <cell r="V56">
            <v>0</v>
          </cell>
          <cell r="W56">
            <v>89197</v>
          </cell>
        </row>
        <row r="57">
          <cell r="A57">
            <v>388</v>
          </cell>
          <cell r="B57">
            <v>5406</v>
          </cell>
          <cell r="C57" t="str">
            <v>Katharine Lady Berkeley's School</v>
          </cell>
          <cell r="D57">
            <v>1</v>
          </cell>
          <cell r="E57">
            <v>1</v>
          </cell>
          <cell r="F57" t="str">
            <v/>
          </cell>
          <cell r="G57">
            <v>0</v>
          </cell>
          <cell r="H57">
            <v>1499</v>
          </cell>
          <cell r="I57">
            <v>1499</v>
          </cell>
          <cell r="J57">
            <v>0</v>
          </cell>
          <cell r="K57">
            <v>18500</v>
          </cell>
          <cell r="L57">
            <v>141656</v>
          </cell>
          <cell r="M57">
            <v>0</v>
          </cell>
          <cell r="N57">
            <v>0</v>
          </cell>
          <cell r="R57">
            <v>0</v>
          </cell>
          <cell r="S57">
            <v>0</v>
          </cell>
          <cell r="U57">
            <v>0</v>
          </cell>
          <cell r="V57">
            <v>0</v>
          </cell>
          <cell r="W57">
            <v>0</v>
          </cell>
        </row>
        <row r="58">
          <cell r="A58">
            <v>389</v>
          </cell>
          <cell r="B58">
            <v>4012</v>
          </cell>
          <cell r="C58" t="str">
            <v>Barnwood Park High School for Girls</v>
          </cell>
          <cell r="E58">
            <v>1</v>
          </cell>
          <cell r="F58" t="str">
            <v/>
          </cell>
          <cell r="G58">
            <v>0</v>
          </cell>
          <cell r="H58">
            <v>705</v>
          </cell>
          <cell r="I58">
            <v>705</v>
          </cell>
          <cell r="J58">
            <v>0</v>
          </cell>
          <cell r="K58">
            <v>18500</v>
          </cell>
          <cell r="L58">
            <v>66623</v>
          </cell>
          <cell r="M58">
            <v>0</v>
          </cell>
          <cell r="N58">
            <v>85123</v>
          </cell>
          <cell r="R58">
            <v>0</v>
          </cell>
          <cell r="S58">
            <v>85123</v>
          </cell>
          <cell r="U58">
            <v>33709</v>
          </cell>
          <cell r="V58">
            <v>0</v>
          </cell>
          <cell r="W58">
            <v>118832</v>
          </cell>
        </row>
        <row r="59">
          <cell r="A59">
            <v>391</v>
          </cell>
          <cell r="B59">
            <v>5405</v>
          </cell>
          <cell r="C59" t="str">
            <v>Tewkesbury School</v>
          </cell>
          <cell r="E59">
            <v>1</v>
          </cell>
          <cell r="F59" t="str">
            <v/>
          </cell>
          <cell r="G59">
            <v>0</v>
          </cell>
          <cell r="H59">
            <v>1708</v>
          </cell>
          <cell r="I59">
            <v>1708</v>
          </cell>
          <cell r="J59">
            <v>0</v>
          </cell>
          <cell r="K59">
            <v>18500</v>
          </cell>
          <cell r="L59">
            <v>161406</v>
          </cell>
          <cell r="M59">
            <v>0</v>
          </cell>
          <cell r="N59">
            <v>179906</v>
          </cell>
          <cell r="R59">
            <v>0</v>
          </cell>
          <cell r="S59">
            <v>179906</v>
          </cell>
          <cell r="U59">
            <v>71244</v>
          </cell>
          <cell r="V59">
            <v>0</v>
          </cell>
          <cell r="W59">
            <v>251150</v>
          </cell>
        </row>
        <row r="60">
          <cell r="A60">
            <v>392</v>
          </cell>
          <cell r="B60">
            <v>5415</v>
          </cell>
          <cell r="C60" t="str">
            <v>Wyedean School</v>
          </cell>
          <cell r="E60">
            <v>1</v>
          </cell>
          <cell r="F60" t="str">
            <v/>
          </cell>
          <cell r="G60">
            <v>0</v>
          </cell>
          <cell r="H60">
            <v>1195</v>
          </cell>
          <cell r="I60">
            <v>1195</v>
          </cell>
          <cell r="J60">
            <v>0</v>
          </cell>
          <cell r="K60">
            <v>18500</v>
          </cell>
          <cell r="L60">
            <v>112928</v>
          </cell>
          <cell r="M60">
            <v>0</v>
          </cell>
          <cell r="N60">
            <v>131428</v>
          </cell>
          <cell r="R60">
            <v>0</v>
          </cell>
          <cell r="S60">
            <v>131428</v>
          </cell>
          <cell r="U60">
            <v>52836</v>
          </cell>
          <cell r="V60">
            <v>0</v>
          </cell>
          <cell r="W60">
            <v>184264</v>
          </cell>
        </row>
        <row r="61">
          <cell r="A61">
            <v>394</v>
          </cell>
          <cell r="B61">
            <v>5426</v>
          </cell>
          <cell r="C61" t="str">
            <v>Cheltenham Kingsmead School</v>
          </cell>
          <cell r="E61">
            <v>1</v>
          </cell>
          <cell r="F61" t="str">
            <v/>
          </cell>
          <cell r="G61">
            <v>0</v>
          </cell>
          <cell r="H61">
            <v>256</v>
          </cell>
          <cell r="I61">
            <v>256</v>
          </cell>
          <cell r="J61">
            <v>0</v>
          </cell>
          <cell r="K61">
            <v>18500</v>
          </cell>
          <cell r="L61">
            <v>24192</v>
          </cell>
          <cell r="M61">
            <v>0</v>
          </cell>
          <cell r="N61">
            <v>17788</v>
          </cell>
          <cell r="R61">
            <v>0</v>
          </cell>
          <cell r="S61">
            <v>17788</v>
          </cell>
          <cell r="U61">
            <v>0</v>
          </cell>
          <cell r="V61">
            <v>0</v>
          </cell>
          <cell r="W61">
            <v>17788</v>
          </cell>
        </row>
        <row r="62">
          <cell r="A62">
            <v>396</v>
          </cell>
          <cell r="B62">
            <v>5418</v>
          </cell>
          <cell r="C62" t="str">
            <v>Cheltenham Bournside School and Sixth Form Centre</v>
          </cell>
          <cell r="E62">
            <v>1</v>
          </cell>
          <cell r="F62" t="str">
            <v/>
          </cell>
          <cell r="G62">
            <v>0</v>
          </cell>
          <cell r="H62">
            <v>1847</v>
          </cell>
          <cell r="I62">
            <v>1847</v>
          </cell>
          <cell r="J62">
            <v>0</v>
          </cell>
          <cell r="K62">
            <v>18500</v>
          </cell>
          <cell r="L62">
            <v>174542</v>
          </cell>
          <cell r="M62">
            <v>0</v>
          </cell>
          <cell r="N62">
            <v>193042</v>
          </cell>
          <cell r="R62">
            <v>0</v>
          </cell>
          <cell r="S62">
            <v>193042</v>
          </cell>
          <cell r="U62">
            <v>75251</v>
          </cell>
          <cell r="V62">
            <v>0</v>
          </cell>
          <cell r="W62">
            <v>268293</v>
          </cell>
        </row>
        <row r="63">
          <cell r="A63">
            <v>398</v>
          </cell>
          <cell r="B63">
            <v>5403</v>
          </cell>
          <cell r="C63" t="str">
            <v>Pate's Grammar School</v>
          </cell>
          <cell r="D63">
            <v>1</v>
          </cell>
          <cell r="E63">
            <v>1</v>
          </cell>
          <cell r="F63" t="str">
            <v/>
          </cell>
          <cell r="G63">
            <v>0</v>
          </cell>
          <cell r="H63">
            <v>967</v>
          </cell>
          <cell r="I63">
            <v>967</v>
          </cell>
          <cell r="J63">
            <v>0</v>
          </cell>
          <cell r="K63">
            <v>18500</v>
          </cell>
          <cell r="L63">
            <v>91382</v>
          </cell>
          <cell r="M63">
            <v>0</v>
          </cell>
          <cell r="N63">
            <v>0</v>
          </cell>
          <cell r="R63">
            <v>0</v>
          </cell>
          <cell r="S63">
            <v>0</v>
          </cell>
          <cell r="U63">
            <v>0</v>
          </cell>
          <cell r="V63">
            <v>0</v>
          </cell>
          <cell r="W63">
            <v>0</v>
          </cell>
        </row>
        <row r="64">
          <cell r="A64">
            <v>526</v>
          </cell>
          <cell r="B64">
            <v>3099</v>
          </cell>
          <cell r="C64" t="str">
            <v>Oak Hill Church of England Primary School</v>
          </cell>
          <cell r="F64" t="str">
            <v/>
          </cell>
          <cell r="G64">
            <v>0</v>
          </cell>
          <cell r="H64">
            <v>86</v>
          </cell>
          <cell r="I64">
            <v>86</v>
          </cell>
          <cell r="J64">
            <v>0</v>
          </cell>
          <cell r="K64">
            <v>18500</v>
          </cell>
          <cell r="L64">
            <v>5418</v>
          </cell>
          <cell r="M64">
            <v>0</v>
          </cell>
          <cell r="N64">
            <v>23918</v>
          </cell>
          <cell r="R64">
            <v>0</v>
          </cell>
          <cell r="S64">
            <v>23918</v>
          </cell>
          <cell r="U64">
            <v>9769</v>
          </cell>
          <cell r="V64">
            <v>0</v>
          </cell>
          <cell r="W64">
            <v>33687</v>
          </cell>
        </row>
        <row r="65">
          <cell r="A65">
            <v>529</v>
          </cell>
          <cell r="B65">
            <v>2172</v>
          </cell>
          <cell r="C65" t="str">
            <v>Abbeymead Primary School</v>
          </cell>
          <cell r="F65" t="str">
            <v/>
          </cell>
          <cell r="G65">
            <v>0</v>
          </cell>
          <cell r="H65">
            <v>405</v>
          </cell>
          <cell r="I65">
            <v>405</v>
          </cell>
          <cell r="J65">
            <v>0</v>
          </cell>
          <cell r="K65">
            <v>18500</v>
          </cell>
          <cell r="L65">
            <v>25515</v>
          </cell>
          <cell r="M65">
            <v>0</v>
          </cell>
          <cell r="N65">
            <v>44015</v>
          </cell>
          <cell r="P65">
            <v>44015</v>
          </cell>
          <cell r="R65">
            <v>44015</v>
          </cell>
          <cell r="S65">
            <v>0</v>
          </cell>
          <cell r="U65">
            <v>17556</v>
          </cell>
          <cell r="V65">
            <v>0</v>
          </cell>
          <cell r="W65">
            <v>17556</v>
          </cell>
        </row>
        <row r="66">
          <cell r="A66">
            <v>530</v>
          </cell>
          <cell r="B66">
            <v>3334</v>
          </cell>
          <cell r="C66" t="str">
            <v>Amberley Parochial School</v>
          </cell>
          <cell r="D66">
            <v>1</v>
          </cell>
          <cell r="F66" t="str">
            <v/>
          </cell>
          <cell r="G66">
            <v>0</v>
          </cell>
          <cell r="H66">
            <v>107</v>
          </cell>
          <cell r="I66">
            <v>107</v>
          </cell>
          <cell r="J66">
            <v>0</v>
          </cell>
          <cell r="K66">
            <v>18500</v>
          </cell>
          <cell r="L66">
            <v>6741</v>
          </cell>
          <cell r="M66">
            <v>0</v>
          </cell>
          <cell r="N66">
            <v>0</v>
          </cell>
          <cell r="R66">
            <v>0</v>
          </cell>
          <cell r="S66">
            <v>0</v>
          </cell>
          <cell r="U66">
            <v>0</v>
          </cell>
          <cell r="V66">
            <v>0</v>
          </cell>
          <cell r="W66">
            <v>0</v>
          </cell>
        </row>
        <row r="67">
          <cell r="A67">
            <v>531</v>
          </cell>
          <cell r="B67">
            <v>3308</v>
          </cell>
          <cell r="C67" t="str">
            <v>Ampney Crucis Church of England Primary School</v>
          </cell>
          <cell r="D67">
            <v>1</v>
          </cell>
          <cell r="F67" t="str">
            <v/>
          </cell>
          <cell r="G67">
            <v>0</v>
          </cell>
          <cell r="H67">
            <v>61</v>
          </cell>
          <cell r="I67">
            <v>61</v>
          </cell>
          <cell r="J67">
            <v>0</v>
          </cell>
          <cell r="K67">
            <v>18500</v>
          </cell>
          <cell r="L67">
            <v>3843</v>
          </cell>
          <cell r="M67">
            <v>0</v>
          </cell>
          <cell r="N67">
            <v>0</v>
          </cell>
          <cell r="R67">
            <v>0</v>
          </cell>
          <cell r="S67">
            <v>0</v>
          </cell>
          <cell r="U67">
            <v>0</v>
          </cell>
          <cell r="V67">
            <v>0</v>
          </cell>
          <cell r="W67">
            <v>0</v>
          </cell>
        </row>
        <row r="68">
          <cell r="A68">
            <v>532</v>
          </cell>
          <cell r="B68">
            <v>5205</v>
          </cell>
          <cell r="C68" t="str">
            <v>Andoversford Primary School</v>
          </cell>
          <cell r="E68">
            <v>1</v>
          </cell>
          <cell r="F68" t="str">
            <v/>
          </cell>
          <cell r="G68">
            <v>0</v>
          </cell>
          <cell r="H68">
            <v>71</v>
          </cell>
          <cell r="I68">
            <v>71</v>
          </cell>
          <cell r="J68">
            <v>0</v>
          </cell>
          <cell r="K68">
            <v>18500</v>
          </cell>
          <cell r="L68">
            <v>4473</v>
          </cell>
          <cell r="M68">
            <v>0</v>
          </cell>
          <cell r="N68">
            <v>22973</v>
          </cell>
          <cell r="R68">
            <v>0</v>
          </cell>
          <cell r="S68">
            <v>22973</v>
          </cell>
          <cell r="U68">
            <v>8912</v>
          </cell>
          <cell r="V68">
            <v>0</v>
          </cell>
          <cell r="W68">
            <v>31885</v>
          </cell>
        </row>
        <row r="69">
          <cell r="A69">
            <v>534</v>
          </cell>
          <cell r="B69">
            <v>2040</v>
          </cell>
          <cell r="C69" t="str">
            <v>Ashchurch Primary School</v>
          </cell>
          <cell r="F69" t="str">
            <v/>
          </cell>
          <cell r="G69">
            <v>0</v>
          </cell>
          <cell r="H69">
            <v>118</v>
          </cell>
          <cell r="I69">
            <v>118</v>
          </cell>
          <cell r="J69">
            <v>0</v>
          </cell>
          <cell r="K69">
            <v>18500</v>
          </cell>
          <cell r="L69">
            <v>7434</v>
          </cell>
          <cell r="M69">
            <v>0</v>
          </cell>
          <cell r="N69">
            <v>25934</v>
          </cell>
          <cell r="P69">
            <v>20000</v>
          </cell>
          <cell r="R69">
            <v>20000</v>
          </cell>
          <cell r="S69">
            <v>5934</v>
          </cell>
          <cell r="U69">
            <v>10525</v>
          </cell>
          <cell r="V69">
            <v>0</v>
          </cell>
          <cell r="W69">
            <v>16459</v>
          </cell>
        </row>
        <row r="70">
          <cell r="A70">
            <v>535</v>
          </cell>
          <cell r="B70">
            <v>3086</v>
          </cell>
          <cell r="C70" t="str">
            <v>Ashleworth Church of England Primary School</v>
          </cell>
          <cell r="F70" t="str">
            <v/>
          </cell>
          <cell r="G70">
            <v>0</v>
          </cell>
          <cell r="H70">
            <v>37</v>
          </cell>
          <cell r="I70">
            <v>37</v>
          </cell>
          <cell r="J70">
            <v>0</v>
          </cell>
          <cell r="K70">
            <v>18500</v>
          </cell>
          <cell r="L70">
            <v>2331</v>
          </cell>
          <cell r="M70">
            <v>0</v>
          </cell>
          <cell r="N70">
            <v>20831</v>
          </cell>
          <cell r="O70">
            <v>126</v>
          </cell>
          <cell r="P70">
            <v>11010</v>
          </cell>
          <cell r="R70">
            <v>11136</v>
          </cell>
          <cell r="S70">
            <v>9695</v>
          </cell>
          <cell r="U70">
            <v>8106</v>
          </cell>
          <cell r="V70">
            <v>0</v>
          </cell>
          <cell r="W70">
            <v>17801</v>
          </cell>
        </row>
        <row r="71">
          <cell r="A71">
            <v>536</v>
          </cell>
          <cell r="B71">
            <v>3017</v>
          </cell>
          <cell r="C71" t="str">
            <v>Cold Aston Church of England Primary School</v>
          </cell>
          <cell r="F71" t="str">
            <v/>
          </cell>
          <cell r="G71">
            <v>0</v>
          </cell>
          <cell r="H71">
            <v>66</v>
          </cell>
          <cell r="I71">
            <v>66</v>
          </cell>
          <cell r="J71">
            <v>0</v>
          </cell>
          <cell r="K71">
            <v>18500</v>
          </cell>
          <cell r="L71">
            <v>4158</v>
          </cell>
          <cell r="M71">
            <v>0</v>
          </cell>
          <cell r="N71">
            <v>22658</v>
          </cell>
          <cell r="R71">
            <v>0</v>
          </cell>
          <cell r="S71">
            <v>22658</v>
          </cell>
          <cell r="U71">
            <v>9164</v>
          </cell>
          <cell r="V71">
            <v>0</v>
          </cell>
          <cell r="W71">
            <v>31822</v>
          </cell>
        </row>
        <row r="72">
          <cell r="A72">
            <v>538</v>
          </cell>
          <cell r="B72">
            <v>2041</v>
          </cell>
          <cell r="C72" t="str">
            <v>Avening Primary School</v>
          </cell>
          <cell r="F72" t="str">
            <v/>
          </cell>
          <cell r="G72">
            <v>0</v>
          </cell>
          <cell r="H72">
            <v>106</v>
          </cell>
          <cell r="I72">
            <v>106</v>
          </cell>
          <cell r="J72">
            <v>0</v>
          </cell>
          <cell r="K72">
            <v>18500</v>
          </cell>
          <cell r="L72">
            <v>6678</v>
          </cell>
          <cell r="M72">
            <v>0</v>
          </cell>
          <cell r="N72">
            <v>25178</v>
          </cell>
          <cell r="P72">
            <v>6010</v>
          </cell>
          <cell r="R72">
            <v>6010</v>
          </cell>
          <cell r="S72">
            <v>19168</v>
          </cell>
          <cell r="U72">
            <v>10096</v>
          </cell>
          <cell r="V72">
            <v>0</v>
          </cell>
          <cell r="W72">
            <v>29264</v>
          </cell>
        </row>
        <row r="73">
          <cell r="A73">
            <v>539</v>
          </cell>
          <cell r="B73">
            <v>3018</v>
          </cell>
          <cell r="C73" t="str">
            <v>Aylburton Church of England Primary School</v>
          </cell>
          <cell r="F73" t="str">
            <v/>
          </cell>
          <cell r="G73">
            <v>0</v>
          </cell>
          <cell r="H73">
            <v>69</v>
          </cell>
          <cell r="I73">
            <v>69</v>
          </cell>
          <cell r="J73">
            <v>0</v>
          </cell>
          <cell r="K73">
            <v>18500</v>
          </cell>
          <cell r="L73">
            <v>4347</v>
          </cell>
          <cell r="M73">
            <v>0</v>
          </cell>
          <cell r="N73">
            <v>22847</v>
          </cell>
          <cell r="R73">
            <v>0</v>
          </cell>
          <cell r="S73">
            <v>22847</v>
          </cell>
          <cell r="U73">
            <v>9088</v>
          </cell>
          <cell r="V73">
            <v>0</v>
          </cell>
          <cell r="W73">
            <v>31935</v>
          </cell>
        </row>
        <row r="74">
          <cell r="A74">
            <v>543</v>
          </cell>
          <cell r="B74">
            <v>2126</v>
          </cell>
          <cell r="C74" t="str">
            <v>Offa's Mead Primary School</v>
          </cell>
          <cell r="F74" t="str">
            <v/>
          </cell>
          <cell r="G74">
            <v>0</v>
          </cell>
          <cell r="H74">
            <v>166</v>
          </cell>
          <cell r="I74">
            <v>166</v>
          </cell>
          <cell r="J74">
            <v>0</v>
          </cell>
          <cell r="K74">
            <v>18500</v>
          </cell>
          <cell r="L74">
            <v>10458</v>
          </cell>
          <cell r="M74">
            <v>0</v>
          </cell>
          <cell r="N74">
            <v>28958</v>
          </cell>
          <cell r="R74">
            <v>0</v>
          </cell>
          <cell r="S74">
            <v>28958</v>
          </cell>
          <cell r="U74">
            <v>11104</v>
          </cell>
          <cell r="V74">
            <v>0</v>
          </cell>
          <cell r="W74">
            <v>40062</v>
          </cell>
        </row>
        <row r="75">
          <cell r="A75">
            <v>544</v>
          </cell>
          <cell r="B75">
            <v>3357</v>
          </cell>
          <cell r="C75" t="str">
            <v>The Rosary Catholic Primary School</v>
          </cell>
          <cell r="D75">
            <v>1</v>
          </cell>
          <cell r="F75" t="str">
            <v/>
          </cell>
          <cell r="G75">
            <v>0</v>
          </cell>
          <cell r="H75">
            <v>182</v>
          </cell>
          <cell r="I75">
            <v>182</v>
          </cell>
          <cell r="J75">
            <v>0</v>
          </cell>
          <cell r="K75">
            <v>18500</v>
          </cell>
          <cell r="L75">
            <v>11466</v>
          </cell>
          <cell r="M75">
            <v>0</v>
          </cell>
          <cell r="N75">
            <v>0</v>
          </cell>
          <cell r="R75">
            <v>0</v>
          </cell>
          <cell r="S75">
            <v>0</v>
          </cell>
          <cell r="U75">
            <v>0</v>
          </cell>
          <cell r="V75">
            <v>0</v>
          </cell>
          <cell r="W75">
            <v>0</v>
          </cell>
        </row>
        <row r="76">
          <cell r="A76">
            <v>545</v>
          </cell>
          <cell r="B76">
            <v>2043</v>
          </cell>
          <cell r="C76" t="str">
            <v>Berkeley Primary School</v>
          </cell>
          <cell r="E76">
            <v>1</v>
          </cell>
          <cell r="F76" t="str">
            <v/>
          </cell>
          <cell r="G76">
            <v>0</v>
          </cell>
          <cell r="H76">
            <v>199</v>
          </cell>
          <cell r="I76">
            <v>199</v>
          </cell>
          <cell r="J76">
            <v>0</v>
          </cell>
          <cell r="K76">
            <v>18500</v>
          </cell>
          <cell r="L76">
            <v>12537</v>
          </cell>
          <cell r="M76">
            <v>0</v>
          </cell>
          <cell r="N76">
            <v>31037</v>
          </cell>
          <cell r="R76">
            <v>0</v>
          </cell>
          <cell r="S76">
            <v>31037</v>
          </cell>
          <cell r="U76">
            <v>12289</v>
          </cell>
          <cell r="V76">
            <v>0</v>
          </cell>
          <cell r="W76">
            <v>43326</v>
          </cell>
        </row>
        <row r="77">
          <cell r="A77">
            <v>546</v>
          </cell>
          <cell r="B77">
            <v>2103</v>
          </cell>
          <cell r="C77" t="str">
            <v>Berry Hill Primary School</v>
          </cell>
          <cell r="F77" t="str">
            <v/>
          </cell>
          <cell r="G77">
            <v>0</v>
          </cell>
          <cell r="H77">
            <v>199</v>
          </cell>
          <cell r="I77">
            <v>199</v>
          </cell>
          <cell r="J77">
            <v>0</v>
          </cell>
          <cell r="K77">
            <v>18500</v>
          </cell>
          <cell r="L77">
            <v>12537</v>
          </cell>
          <cell r="M77">
            <v>0</v>
          </cell>
          <cell r="N77">
            <v>31037</v>
          </cell>
          <cell r="P77">
            <v>17960</v>
          </cell>
          <cell r="R77">
            <v>17960</v>
          </cell>
          <cell r="S77">
            <v>13077</v>
          </cell>
          <cell r="U77">
            <v>12163</v>
          </cell>
          <cell r="V77">
            <v>18244</v>
          </cell>
          <cell r="W77">
            <v>13077</v>
          </cell>
        </row>
        <row r="78">
          <cell r="A78">
            <v>547</v>
          </cell>
          <cell r="B78">
            <v>2141</v>
          </cell>
          <cell r="C78" t="str">
            <v>Woodmancote School</v>
          </cell>
          <cell r="F78" t="str">
            <v/>
          </cell>
          <cell r="G78">
            <v>0</v>
          </cell>
          <cell r="H78">
            <v>296</v>
          </cell>
          <cell r="I78">
            <v>296</v>
          </cell>
          <cell r="J78">
            <v>0</v>
          </cell>
          <cell r="K78">
            <v>18500</v>
          </cell>
          <cell r="L78">
            <v>18648</v>
          </cell>
          <cell r="M78">
            <v>0</v>
          </cell>
          <cell r="N78">
            <v>37148</v>
          </cell>
          <cell r="R78">
            <v>0</v>
          </cell>
          <cell r="S78">
            <v>37148</v>
          </cell>
          <cell r="U78">
            <v>14935</v>
          </cell>
          <cell r="V78">
            <v>0</v>
          </cell>
          <cell r="W78">
            <v>52083</v>
          </cell>
        </row>
        <row r="79">
          <cell r="A79">
            <v>548</v>
          </cell>
          <cell r="B79">
            <v>3019</v>
          </cell>
          <cell r="C79" t="str">
            <v>Bibury Church of England Primary School</v>
          </cell>
          <cell r="F79" t="str">
            <v/>
          </cell>
          <cell r="G79">
            <v>0</v>
          </cell>
          <cell r="H79">
            <v>32</v>
          </cell>
          <cell r="I79">
            <v>32</v>
          </cell>
          <cell r="J79">
            <v>0</v>
          </cell>
          <cell r="K79">
            <v>18500</v>
          </cell>
          <cell r="L79">
            <v>2016</v>
          </cell>
          <cell r="M79">
            <v>0</v>
          </cell>
          <cell r="N79">
            <v>20516</v>
          </cell>
          <cell r="R79">
            <v>0</v>
          </cell>
          <cell r="S79">
            <v>20516</v>
          </cell>
          <cell r="U79">
            <v>8181</v>
          </cell>
          <cell r="V79">
            <v>0</v>
          </cell>
          <cell r="W79">
            <v>28697</v>
          </cell>
        </row>
        <row r="80">
          <cell r="A80">
            <v>551</v>
          </cell>
          <cell r="B80">
            <v>2056</v>
          </cell>
          <cell r="C80" t="str">
            <v>Birdlip Primary School</v>
          </cell>
          <cell r="F80" t="str">
            <v/>
          </cell>
          <cell r="G80">
            <v>0</v>
          </cell>
          <cell r="H80">
            <v>100</v>
          </cell>
          <cell r="I80">
            <v>100</v>
          </cell>
          <cell r="J80">
            <v>0</v>
          </cell>
          <cell r="K80">
            <v>18500</v>
          </cell>
          <cell r="L80">
            <v>6300</v>
          </cell>
          <cell r="M80">
            <v>0</v>
          </cell>
          <cell r="N80">
            <v>24800</v>
          </cell>
          <cell r="R80">
            <v>0</v>
          </cell>
          <cell r="S80">
            <v>24800</v>
          </cell>
          <cell r="U80">
            <v>9844</v>
          </cell>
          <cell r="V80">
            <v>0</v>
          </cell>
          <cell r="W80">
            <v>34644</v>
          </cell>
        </row>
        <row r="81">
          <cell r="A81">
            <v>552</v>
          </cell>
          <cell r="B81">
            <v>2135</v>
          </cell>
          <cell r="C81" t="str">
            <v>Bishops Cleeve Primary School</v>
          </cell>
          <cell r="F81" t="str">
            <v/>
          </cell>
          <cell r="G81">
            <v>0</v>
          </cell>
          <cell r="H81">
            <v>427</v>
          </cell>
          <cell r="I81">
            <v>427</v>
          </cell>
          <cell r="J81">
            <v>0</v>
          </cell>
          <cell r="K81">
            <v>18500</v>
          </cell>
          <cell r="L81">
            <v>26901</v>
          </cell>
          <cell r="M81">
            <v>0</v>
          </cell>
          <cell r="N81">
            <v>45401</v>
          </cell>
          <cell r="R81">
            <v>0</v>
          </cell>
          <cell r="S81">
            <v>45401</v>
          </cell>
          <cell r="U81">
            <v>18438</v>
          </cell>
          <cell r="V81">
            <v>0</v>
          </cell>
          <cell r="W81">
            <v>63839</v>
          </cell>
        </row>
        <row r="82">
          <cell r="A82">
            <v>553</v>
          </cell>
          <cell r="B82">
            <v>3020</v>
          </cell>
          <cell r="C82" t="str">
            <v>Bisley Blue Coat Church of England Primary School</v>
          </cell>
          <cell r="F82" t="str">
            <v/>
          </cell>
          <cell r="G82">
            <v>0</v>
          </cell>
          <cell r="H82">
            <v>82</v>
          </cell>
          <cell r="I82">
            <v>82</v>
          </cell>
          <cell r="J82">
            <v>0</v>
          </cell>
          <cell r="K82">
            <v>18500</v>
          </cell>
          <cell r="L82">
            <v>5166</v>
          </cell>
          <cell r="M82">
            <v>0</v>
          </cell>
          <cell r="N82">
            <v>23666</v>
          </cell>
          <cell r="R82">
            <v>0</v>
          </cell>
          <cell r="S82">
            <v>23666</v>
          </cell>
          <cell r="U82">
            <v>9542</v>
          </cell>
          <cell r="V82">
            <v>0</v>
          </cell>
          <cell r="W82">
            <v>33208</v>
          </cell>
        </row>
        <row r="83">
          <cell r="A83">
            <v>554</v>
          </cell>
          <cell r="B83">
            <v>2171</v>
          </cell>
          <cell r="C83" t="str">
            <v>Beech Green Primary School</v>
          </cell>
          <cell r="E83">
            <v>1</v>
          </cell>
          <cell r="F83" t="str">
            <v/>
          </cell>
          <cell r="G83">
            <v>0</v>
          </cell>
          <cell r="H83">
            <v>447</v>
          </cell>
          <cell r="I83">
            <v>447</v>
          </cell>
          <cell r="J83">
            <v>0</v>
          </cell>
          <cell r="K83">
            <v>18500</v>
          </cell>
          <cell r="L83">
            <v>28161</v>
          </cell>
          <cell r="M83">
            <v>0</v>
          </cell>
          <cell r="N83">
            <v>46661</v>
          </cell>
          <cell r="R83">
            <v>0</v>
          </cell>
          <cell r="S83">
            <v>46661</v>
          </cell>
          <cell r="U83">
            <v>17682</v>
          </cell>
          <cell r="V83">
            <v>0</v>
          </cell>
          <cell r="W83">
            <v>64343</v>
          </cell>
        </row>
        <row r="84">
          <cell r="A84">
            <v>555</v>
          </cell>
          <cell r="B84">
            <v>2061</v>
          </cell>
          <cell r="C84" t="str">
            <v>Forest View Primary School</v>
          </cell>
          <cell r="E84">
            <v>1</v>
          </cell>
          <cell r="F84" t="str">
            <v/>
          </cell>
          <cell r="G84">
            <v>0</v>
          </cell>
          <cell r="H84">
            <v>335</v>
          </cell>
          <cell r="I84">
            <v>335</v>
          </cell>
          <cell r="J84">
            <v>0</v>
          </cell>
          <cell r="K84">
            <v>18500</v>
          </cell>
          <cell r="L84">
            <v>21105</v>
          </cell>
          <cell r="M84">
            <v>0</v>
          </cell>
          <cell r="N84">
            <v>39605</v>
          </cell>
          <cell r="R84">
            <v>0</v>
          </cell>
          <cell r="S84">
            <v>39605</v>
          </cell>
          <cell r="U84">
            <v>15036</v>
          </cell>
          <cell r="V84">
            <v>0</v>
          </cell>
          <cell r="W84">
            <v>54641</v>
          </cell>
        </row>
        <row r="85">
          <cell r="A85">
            <v>558</v>
          </cell>
          <cell r="B85">
            <v>2042</v>
          </cell>
          <cell r="C85" t="str">
            <v>Blakeney Primary School</v>
          </cell>
          <cell r="F85" t="str">
            <v/>
          </cell>
          <cell r="G85">
            <v>0</v>
          </cell>
          <cell r="H85">
            <v>83</v>
          </cell>
          <cell r="I85">
            <v>83</v>
          </cell>
          <cell r="J85">
            <v>0</v>
          </cell>
          <cell r="K85">
            <v>18500</v>
          </cell>
          <cell r="L85">
            <v>5229</v>
          </cell>
          <cell r="M85">
            <v>0</v>
          </cell>
          <cell r="N85">
            <v>23729</v>
          </cell>
          <cell r="P85">
            <v>9165</v>
          </cell>
          <cell r="Q85">
            <v>0</v>
          </cell>
          <cell r="R85">
            <v>9165</v>
          </cell>
          <cell r="S85">
            <v>14564</v>
          </cell>
          <cell r="U85">
            <v>9492</v>
          </cell>
          <cell r="V85">
            <v>0</v>
          </cell>
          <cell r="W85">
            <v>24056</v>
          </cell>
        </row>
        <row r="86">
          <cell r="A86">
            <v>559</v>
          </cell>
          <cell r="B86">
            <v>2045</v>
          </cell>
          <cell r="C86" t="str">
            <v>Bledington School</v>
          </cell>
          <cell r="F86" t="str">
            <v/>
          </cell>
          <cell r="G86">
            <v>0</v>
          </cell>
          <cell r="H86">
            <v>76</v>
          </cell>
          <cell r="I86">
            <v>76</v>
          </cell>
          <cell r="J86">
            <v>0</v>
          </cell>
          <cell r="K86">
            <v>18500</v>
          </cell>
          <cell r="L86">
            <v>4788</v>
          </cell>
          <cell r="M86">
            <v>0</v>
          </cell>
          <cell r="N86">
            <v>23288</v>
          </cell>
          <cell r="R86">
            <v>0</v>
          </cell>
          <cell r="S86">
            <v>23288</v>
          </cell>
          <cell r="U86">
            <v>9189</v>
          </cell>
          <cell r="V86">
            <v>0</v>
          </cell>
          <cell r="W86">
            <v>32477</v>
          </cell>
        </row>
        <row r="87">
          <cell r="A87">
            <v>560</v>
          </cell>
          <cell r="B87">
            <v>3021</v>
          </cell>
          <cell r="C87" t="str">
            <v>Blockley Church of England Primary School</v>
          </cell>
          <cell r="F87" t="str">
            <v/>
          </cell>
          <cell r="G87">
            <v>0</v>
          </cell>
          <cell r="H87">
            <v>145</v>
          </cell>
          <cell r="I87">
            <v>145</v>
          </cell>
          <cell r="J87">
            <v>0</v>
          </cell>
          <cell r="K87">
            <v>18500</v>
          </cell>
          <cell r="L87">
            <v>9135</v>
          </cell>
          <cell r="M87">
            <v>0</v>
          </cell>
          <cell r="N87">
            <v>27635</v>
          </cell>
          <cell r="R87">
            <v>0</v>
          </cell>
          <cell r="S87">
            <v>27635</v>
          </cell>
          <cell r="U87">
            <v>11155</v>
          </cell>
          <cell r="V87">
            <v>0</v>
          </cell>
          <cell r="W87">
            <v>38790</v>
          </cell>
        </row>
        <row r="88">
          <cell r="A88">
            <v>563</v>
          </cell>
          <cell r="B88">
            <v>2046</v>
          </cell>
          <cell r="C88" t="str">
            <v>Bourton-on-the-Water Primary School</v>
          </cell>
          <cell r="F88" t="str">
            <v/>
          </cell>
          <cell r="G88">
            <v>0</v>
          </cell>
          <cell r="H88">
            <v>250</v>
          </cell>
          <cell r="I88">
            <v>250</v>
          </cell>
          <cell r="J88">
            <v>0</v>
          </cell>
          <cell r="K88">
            <v>18500</v>
          </cell>
          <cell r="L88">
            <v>15750</v>
          </cell>
          <cell r="M88">
            <v>0</v>
          </cell>
          <cell r="N88">
            <v>34250</v>
          </cell>
          <cell r="R88">
            <v>0</v>
          </cell>
          <cell r="S88">
            <v>34250</v>
          </cell>
          <cell r="U88">
            <v>13347</v>
          </cell>
          <cell r="V88">
            <v>0</v>
          </cell>
          <cell r="W88">
            <v>47597</v>
          </cell>
        </row>
        <row r="89">
          <cell r="A89">
            <v>564</v>
          </cell>
          <cell r="B89">
            <v>2047</v>
          </cell>
          <cell r="C89" t="str">
            <v>Leighterton Primary School</v>
          </cell>
          <cell r="F89" t="str">
            <v/>
          </cell>
          <cell r="G89">
            <v>0</v>
          </cell>
          <cell r="H89">
            <v>101</v>
          </cell>
          <cell r="I89">
            <v>101</v>
          </cell>
          <cell r="J89">
            <v>0</v>
          </cell>
          <cell r="K89">
            <v>18500</v>
          </cell>
          <cell r="L89">
            <v>6363</v>
          </cell>
          <cell r="M89">
            <v>0</v>
          </cell>
          <cell r="N89">
            <v>24863</v>
          </cell>
          <cell r="R89">
            <v>0</v>
          </cell>
          <cell r="S89">
            <v>24863</v>
          </cell>
          <cell r="U89">
            <v>10122</v>
          </cell>
          <cell r="V89">
            <v>0</v>
          </cell>
          <cell r="W89">
            <v>34985</v>
          </cell>
        </row>
        <row r="90">
          <cell r="A90">
            <v>565</v>
          </cell>
          <cell r="B90">
            <v>3078</v>
          </cell>
          <cell r="C90" t="str">
            <v>Bream Church of England Primary School</v>
          </cell>
          <cell r="F90" t="str">
            <v/>
          </cell>
          <cell r="G90">
            <v>0</v>
          </cell>
          <cell r="H90">
            <v>204</v>
          </cell>
          <cell r="I90">
            <v>204</v>
          </cell>
          <cell r="J90">
            <v>0</v>
          </cell>
          <cell r="K90">
            <v>18500</v>
          </cell>
          <cell r="L90">
            <v>12852</v>
          </cell>
          <cell r="M90">
            <v>0</v>
          </cell>
          <cell r="N90">
            <v>31352</v>
          </cell>
          <cell r="R90">
            <v>0</v>
          </cell>
          <cell r="S90">
            <v>31352</v>
          </cell>
          <cell r="U90">
            <v>12566</v>
          </cell>
          <cell r="V90">
            <v>0</v>
          </cell>
          <cell r="W90">
            <v>43918</v>
          </cell>
        </row>
        <row r="91">
          <cell r="A91">
            <v>567</v>
          </cell>
          <cell r="B91">
            <v>3335</v>
          </cell>
          <cell r="C91" t="str">
            <v>Brimscombe Church of England Primary School</v>
          </cell>
          <cell r="D91">
            <v>1</v>
          </cell>
          <cell r="F91" t="str">
            <v/>
          </cell>
          <cell r="G91">
            <v>0</v>
          </cell>
          <cell r="H91">
            <v>86</v>
          </cell>
          <cell r="I91">
            <v>86</v>
          </cell>
          <cell r="J91">
            <v>0</v>
          </cell>
          <cell r="K91">
            <v>18500</v>
          </cell>
          <cell r="L91">
            <v>5418</v>
          </cell>
          <cell r="M91">
            <v>0</v>
          </cell>
          <cell r="N91">
            <v>0</v>
          </cell>
          <cell r="R91">
            <v>0</v>
          </cell>
          <cell r="S91">
            <v>0</v>
          </cell>
          <cell r="U91">
            <v>0</v>
          </cell>
          <cell r="V91">
            <v>0</v>
          </cell>
          <cell r="W91">
            <v>0</v>
          </cell>
        </row>
        <row r="92">
          <cell r="A92">
            <v>569</v>
          </cell>
          <cell r="B92">
            <v>2105</v>
          </cell>
          <cell r="C92" t="str">
            <v>Coalway Junior School</v>
          </cell>
          <cell r="F92" t="str">
            <v/>
          </cell>
          <cell r="G92">
            <v>0</v>
          </cell>
          <cell r="H92">
            <v>229</v>
          </cell>
          <cell r="I92">
            <v>229</v>
          </cell>
          <cell r="J92">
            <v>0</v>
          </cell>
          <cell r="K92">
            <v>18500</v>
          </cell>
          <cell r="L92">
            <v>14427</v>
          </cell>
          <cell r="M92">
            <v>0</v>
          </cell>
          <cell r="N92">
            <v>32927</v>
          </cell>
          <cell r="R92">
            <v>0</v>
          </cell>
          <cell r="S92">
            <v>32927</v>
          </cell>
          <cell r="U92">
            <v>12616</v>
          </cell>
          <cell r="V92">
            <v>0</v>
          </cell>
          <cell r="W92">
            <v>45543</v>
          </cell>
        </row>
        <row r="93">
          <cell r="A93">
            <v>572</v>
          </cell>
          <cell r="B93">
            <v>2048</v>
          </cell>
          <cell r="C93" t="str">
            <v>Brockworth Primary School</v>
          </cell>
          <cell r="F93">
            <v>1</v>
          </cell>
          <cell r="G93">
            <v>0</v>
          </cell>
          <cell r="H93">
            <v>207</v>
          </cell>
          <cell r="I93">
            <v>207</v>
          </cell>
          <cell r="J93">
            <v>0</v>
          </cell>
          <cell r="K93">
            <v>18500</v>
          </cell>
          <cell r="L93">
            <v>13041</v>
          </cell>
          <cell r="M93">
            <v>0</v>
          </cell>
          <cell r="N93">
            <v>15771</v>
          </cell>
          <cell r="R93">
            <v>0</v>
          </cell>
          <cell r="S93">
            <v>15771</v>
          </cell>
          <cell r="U93">
            <v>6132</v>
          </cell>
          <cell r="V93">
            <v>0</v>
          </cell>
          <cell r="W93">
            <v>21903</v>
          </cell>
        </row>
        <row r="94">
          <cell r="A94">
            <v>574</v>
          </cell>
          <cell r="B94">
            <v>3311</v>
          </cell>
          <cell r="C94" t="str">
            <v>Bromesberrow St. Mary's Church of England Primary School</v>
          </cell>
          <cell r="D94">
            <v>1</v>
          </cell>
          <cell r="F94" t="str">
            <v/>
          </cell>
          <cell r="G94">
            <v>0</v>
          </cell>
          <cell r="H94">
            <v>61</v>
          </cell>
          <cell r="I94">
            <v>61</v>
          </cell>
          <cell r="J94">
            <v>0</v>
          </cell>
          <cell r="K94">
            <v>18500</v>
          </cell>
          <cell r="L94">
            <v>3843</v>
          </cell>
          <cell r="M94">
            <v>0</v>
          </cell>
          <cell r="N94">
            <v>0</v>
          </cell>
          <cell r="R94">
            <v>0</v>
          </cell>
          <cell r="S94">
            <v>0</v>
          </cell>
          <cell r="U94">
            <v>0</v>
          </cell>
          <cell r="V94">
            <v>0</v>
          </cell>
          <cell r="W94">
            <v>0</v>
          </cell>
        </row>
        <row r="95">
          <cell r="A95">
            <v>578</v>
          </cell>
          <cell r="B95">
            <v>3315</v>
          </cell>
          <cell r="C95" t="str">
            <v>Bussage Church of England Primary School</v>
          </cell>
          <cell r="D95">
            <v>1</v>
          </cell>
          <cell r="F95" t="str">
            <v/>
          </cell>
          <cell r="G95">
            <v>0</v>
          </cell>
          <cell r="H95">
            <v>223</v>
          </cell>
          <cell r="I95">
            <v>223</v>
          </cell>
          <cell r="J95">
            <v>0</v>
          </cell>
          <cell r="K95">
            <v>18500</v>
          </cell>
          <cell r="L95">
            <v>14049</v>
          </cell>
          <cell r="M95">
            <v>0</v>
          </cell>
          <cell r="N95">
            <v>0</v>
          </cell>
          <cell r="R95">
            <v>0</v>
          </cell>
          <cell r="S95">
            <v>0</v>
          </cell>
          <cell r="U95">
            <v>0</v>
          </cell>
          <cell r="V95">
            <v>0</v>
          </cell>
          <cell r="W95">
            <v>0</v>
          </cell>
        </row>
        <row r="96">
          <cell r="A96">
            <v>579</v>
          </cell>
          <cell r="B96">
            <v>2132</v>
          </cell>
          <cell r="C96" t="str">
            <v>Castle Hill Primary School</v>
          </cell>
          <cell r="F96" t="str">
            <v/>
          </cell>
          <cell r="G96">
            <v>0</v>
          </cell>
          <cell r="H96">
            <v>212</v>
          </cell>
          <cell r="I96">
            <v>212</v>
          </cell>
          <cell r="J96">
            <v>0</v>
          </cell>
          <cell r="K96">
            <v>18500</v>
          </cell>
          <cell r="L96">
            <v>13356</v>
          </cell>
          <cell r="M96">
            <v>0</v>
          </cell>
          <cell r="N96">
            <v>31856</v>
          </cell>
          <cell r="R96">
            <v>0</v>
          </cell>
          <cell r="S96">
            <v>31856</v>
          </cell>
          <cell r="U96">
            <v>12768</v>
          </cell>
          <cell r="V96">
            <v>0</v>
          </cell>
          <cell r="W96">
            <v>44624</v>
          </cell>
        </row>
        <row r="97">
          <cell r="A97">
            <v>580</v>
          </cell>
          <cell r="B97">
            <v>2143</v>
          </cell>
          <cell r="C97" t="str">
            <v>Cam Everlands Primary School</v>
          </cell>
          <cell r="F97" t="str">
            <v/>
          </cell>
          <cell r="G97">
            <v>0</v>
          </cell>
          <cell r="H97">
            <v>209</v>
          </cell>
          <cell r="I97">
            <v>209</v>
          </cell>
          <cell r="J97">
            <v>0</v>
          </cell>
          <cell r="K97">
            <v>18500</v>
          </cell>
          <cell r="L97">
            <v>13167</v>
          </cell>
          <cell r="M97">
            <v>0</v>
          </cell>
          <cell r="N97">
            <v>31667</v>
          </cell>
          <cell r="R97">
            <v>0</v>
          </cell>
          <cell r="S97">
            <v>31667</v>
          </cell>
          <cell r="U97">
            <v>12793</v>
          </cell>
          <cell r="V97">
            <v>0</v>
          </cell>
          <cell r="W97">
            <v>44460</v>
          </cell>
        </row>
        <row r="98">
          <cell r="A98">
            <v>581</v>
          </cell>
          <cell r="B98">
            <v>3346</v>
          </cell>
          <cell r="C98" t="str">
            <v>St. Matthew's Church of England Primary School</v>
          </cell>
          <cell r="D98">
            <v>1</v>
          </cell>
          <cell r="F98" t="str">
            <v/>
          </cell>
          <cell r="G98">
            <v>0</v>
          </cell>
          <cell r="H98">
            <v>197</v>
          </cell>
          <cell r="I98">
            <v>197</v>
          </cell>
          <cell r="J98">
            <v>0</v>
          </cell>
          <cell r="K98">
            <v>18500</v>
          </cell>
          <cell r="L98">
            <v>12411</v>
          </cell>
          <cell r="M98">
            <v>0</v>
          </cell>
          <cell r="N98">
            <v>0</v>
          </cell>
          <cell r="R98">
            <v>0</v>
          </cell>
          <cell r="S98">
            <v>0</v>
          </cell>
          <cell r="U98">
            <v>0</v>
          </cell>
          <cell r="V98">
            <v>0</v>
          </cell>
          <cell r="W98">
            <v>0</v>
          </cell>
        </row>
        <row r="99">
          <cell r="A99">
            <v>582</v>
          </cell>
          <cell r="B99">
            <v>3313</v>
          </cell>
          <cell r="C99" t="str">
            <v>Cam Hopton Church of England Primary School</v>
          </cell>
          <cell r="D99">
            <v>1</v>
          </cell>
          <cell r="F99" t="str">
            <v/>
          </cell>
          <cell r="G99">
            <v>0</v>
          </cell>
          <cell r="H99">
            <v>201</v>
          </cell>
          <cell r="I99">
            <v>201</v>
          </cell>
          <cell r="J99">
            <v>0</v>
          </cell>
          <cell r="K99">
            <v>18500</v>
          </cell>
          <cell r="L99">
            <v>12663</v>
          </cell>
          <cell r="M99">
            <v>0</v>
          </cell>
          <cell r="N99">
            <v>0</v>
          </cell>
          <cell r="R99">
            <v>0</v>
          </cell>
          <cell r="S99">
            <v>0</v>
          </cell>
          <cell r="U99">
            <v>0</v>
          </cell>
          <cell r="V99">
            <v>0</v>
          </cell>
          <cell r="W99">
            <v>0</v>
          </cell>
        </row>
        <row r="100">
          <cell r="A100">
            <v>583</v>
          </cell>
          <cell r="B100">
            <v>2138</v>
          </cell>
          <cell r="C100" t="str">
            <v>Cam Woodfield Infant School</v>
          </cell>
          <cell r="F100" t="str">
            <v/>
          </cell>
          <cell r="G100">
            <v>0</v>
          </cell>
          <cell r="H100">
            <v>127</v>
          </cell>
          <cell r="I100">
            <v>127</v>
          </cell>
          <cell r="J100">
            <v>0</v>
          </cell>
          <cell r="K100">
            <v>18500</v>
          </cell>
          <cell r="L100">
            <v>8001</v>
          </cell>
          <cell r="M100">
            <v>0</v>
          </cell>
          <cell r="N100">
            <v>26501</v>
          </cell>
          <cell r="R100">
            <v>0</v>
          </cell>
          <cell r="S100">
            <v>26501</v>
          </cell>
          <cell r="U100">
            <v>10298</v>
          </cell>
          <cell r="V100">
            <v>0</v>
          </cell>
          <cell r="W100">
            <v>36799</v>
          </cell>
        </row>
        <row r="101">
          <cell r="A101">
            <v>584</v>
          </cell>
          <cell r="B101">
            <v>5212</v>
          </cell>
          <cell r="C101" t="str">
            <v>Cam Woodfield Junior School</v>
          </cell>
          <cell r="E101">
            <v>1</v>
          </cell>
          <cell r="F101" t="str">
            <v/>
          </cell>
          <cell r="G101">
            <v>0</v>
          </cell>
          <cell r="H101">
            <v>157</v>
          </cell>
          <cell r="I101">
            <v>157</v>
          </cell>
          <cell r="J101">
            <v>0</v>
          </cell>
          <cell r="K101">
            <v>18500</v>
          </cell>
          <cell r="L101">
            <v>9891</v>
          </cell>
          <cell r="M101">
            <v>0</v>
          </cell>
          <cell r="N101">
            <v>28391</v>
          </cell>
          <cell r="R101">
            <v>0</v>
          </cell>
          <cell r="S101">
            <v>28391</v>
          </cell>
          <cell r="U101">
            <v>11256</v>
          </cell>
          <cell r="V101">
            <v>0</v>
          </cell>
          <cell r="W101">
            <v>39647</v>
          </cell>
        </row>
        <row r="102">
          <cell r="A102">
            <v>585</v>
          </cell>
          <cell r="B102">
            <v>2117</v>
          </cell>
          <cell r="C102" t="str">
            <v>Cashes Green Primary School</v>
          </cell>
          <cell r="F102" t="str">
            <v/>
          </cell>
          <cell r="G102">
            <v>0</v>
          </cell>
          <cell r="H102">
            <v>144</v>
          </cell>
          <cell r="I102">
            <v>144</v>
          </cell>
          <cell r="J102">
            <v>0</v>
          </cell>
          <cell r="K102">
            <v>18500</v>
          </cell>
          <cell r="L102">
            <v>9072</v>
          </cell>
          <cell r="M102">
            <v>0</v>
          </cell>
          <cell r="N102">
            <v>27572</v>
          </cell>
          <cell r="R102">
            <v>0</v>
          </cell>
          <cell r="S102">
            <v>27572</v>
          </cell>
          <cell r="U102">
            <v>10928</v>
          </cell>
          <cell r="V102">
            <v>0</v>
          </cell>
          <cell r="W102">
            <v>38500</v>
          </cell>
        </row>
        <row r="103">
          <cell r="A103">
            <v>586</v>
          </cell>
          <cell r="B103">
            <v>2050</v>
          </cell>
          <cell r="C103" t="str">
            <v>Chalford Hill Primary School</v>
          </cell>
          <cell r="F103" t="str">
            <v/>
          </cell>
          <cell r="G103">
            <v>0</v>
          </cell>
          <cell r="H103">
            <v>209</v>
          </cell>
          <cell r="I103">
            <v>209</v>
          </cell>
          <cell r="J103">
            <v>0</v>
          </cell>
          <cell r="K103">
            <v>18500</v>
          </cell>
          <cell r="L103">
            <v>13167</v>
          </cell>
          <cell r="M103">
            <v>0</v>
          </cell>
          <cell r="N103">
            <v>31667</v>
          </cell>
          <cell r="R103">
            <v>0</v>
          </cell>
          <cell r="S103">
            <v>31667</v>
          </cell>
          <cell r="U103">
            <v>12768</v>
          </cell>
          <cell r="V103">
            <v>0</v>
          </cell>
          <cell r="W103">
            <v>44435</v>
          </cell>
        </row>
        <row r="104">
          <cell r="A104">
            <v>587</v>
          </cell>
          <cell r="B104">
            <v>3314</v>
          </cell>
          <cell r="C104" t="str">
            <v>Christ Church Church of England Primary School (Stroud)</v>
          </cell>
          <cell r="D104">
            <v>1</v>
          </cell>
          <cell r="F104" t="str">
            <v/>
          </cell>
          <cell r="G104">
            <v>0</v>
          </cell>
          <cell r="H104">
            <v>48</v>
          </cell>
          <cell r="I104">
            <v>48</v>
          </cell>
          <cell r="J104">
            <v>0</v>
          </cell>
          <cell r="K104">
            <v>18500</v>
          </cell>
          <cell r="L104">
            <v>3024</v>
          </cell>
          <cell r="M104">
            <v>0</v>
          </cell>
          <cell r="N104">
            <v>0</v>
          </cell>
          <cell r="R104">
            <v>0</v>
          </cell>
          <cell r="S104">
            <v>0</v>
          </cell>
          <cell r="U104">
            <v>0</v>
          </cell>
          <cell r="V104">
            <v>0</v>
          </cell>
          <cell r="W104">
            <v>0</v>
          </cell>
        </row>
        <row r="105">
          <cell r="A105">
            <v>589</v>
          </cell>
          <cell r="B105">
            <v>5206</v>
          </cell>
          <cell r="C105" t="str">
            <v>Charlton Kings Junior School</v>
          </cell>
          <cell r="E105">
            <v>1</v>
          </cell>
          <cell r="F105" t="str">
            <v/>
          </cell>
          <cell r="G105">
            <v>0</v>
          </cell>
          <cell r="H105">
            <v>368</v>
          </cell>
          <cell r="I105">
            <v>368</v>
          </cell>
          <cell r="J105">
            <v>0</v>
          </cell>
          <cell r="K105">
            <v>18500</v>
          </cell>
          <cell r="L105">
            <v>23184</v>
          </cell>
          <cell r="M105">
            <v>0</v>
          </cell>
          <cell r="N105">
            <v>41684</v>
          </cell>
          <cell r="R105">
            <v>0</v>
          </cell>
          <cell r="S105">
            <v>41684</v>
          </cell>
          <cell r="U105">
            <v>16800</v>
          </cell>
          <cell r="V105">
            <v>0</v>
          </cell>
          <cell r="W105">
            <v>58484</v>
          </cell>
        </row>
        <row r="106">
          <cell r="A106">
            <v>590</v>
          </cell>
          <cell r="B106">
            <v>5207</v>
          </cell>
          <cell r="C106" t="str">
            <v>Charlton Kings Infant School</v>
          </cell>
          <cell r="E106">
            <v>1</v>
          </cell>
          <cell r="F106" t="str">
            <v/>
          </cell>
          <cell r="G106">
            <v>0</v>
          </cell>
          <cell r="H106">
            <v>253</v>
          </cell>
          <cell r="I106">
            <v>253</v>
          </cell>
          <cell r="J106">
            <v>0</v>
          </cell>
          <cell r="K106">
            <v>18500</v>
          </cell>
          <cell r="L106">
            <v>15939</v>
          </cell>
          <cell r="M106">
            <v>0</v>
          </cell>
          <cell r="N106">
            <v>34439</v>
          </cell>
          <cell r="R106">
            <v>0</v>
          </cell>
          <cell r="S106">
            <v>34439</v>
          </cell>
          <cell r="U106">
            <v>14078</v>
          </cell>
          <cell r="V106">
            <v>0</v>
          </cell>
          <cell r="W106">
            <v>48517</v>
          </cell>
        </row>
        <row r="107">
          <cell r="A107">
            <v>591</v>
          </cell>
          <cell r="B107">
            <v>3316</v>
          </cell>
          <cell r="C107" t="str">
            <v>Holy Apostles' Church of England Primary School</v>
          </cell>
          <cell r="D107">
            <v>1</v>
          </cell>
          <cell r="E107">
            <v>1</v>
          </cell>
          <cell r="F107" t="str">
            <v/>
          </cell>
          <cell r="G107">
            <v>0</v>
          </cell>
          <cell r="H107">
            <v>198</v>
          </cell>
          <cell r="I107">
            <v>198</v>
          </cell>
          <cell r="J107">
            <v>0</v>
          </cell>
          <cell r="K107">
            <v>18500</v>
          </cell>
          <cell r="L107">
            <v>12474</v>
          </cell>
          <cell r="M107">
            <v>0</v>
          </cell>
          <cell r="N107">
            <v>0</v>
          </cell>
          <cell r="R107">
            <v>0</v>
          </cell>
          <cell r="S107">
            <v>0</v>
          </cell>
          <cell r="U107">
            <v>0</v>
          </cell>
          <cell r="V107">
            <v>0</v>
          </cell>
          <cell r="W107">
            <v>0</v>
          </cell>
        </row>
        <row r="108">
          <cell r="A108">
            <v>592</v>
          </cell>
          <cell r="B108">
            <v>3317</v>
          </cell>
          <cell r="C108" t="str">
            <v>St. Andrew's Church of England Primary School</v>
          </cell>
          <cell r="D108">
            <v>1</v>
          </cell>
          <cell r="F108" t="str">
            <v/>
          </cell>
          <cell r="G108">
            <v>0</v>
          </cell>
          <cell r="H108">
            <v>91</v>
          </cell>
          <cell r="I108">
            <v>91</v>
          </cell>
          <cell r="J108">
            <v>0</v>
          </cell>
          <cell r="K108">
            <v>18500</v>
          </cell>
          <cell r="L108">
            <v>5733</v>
          </cell>
          <cell r="M108">
            <v>0</v>
          </cell>
          <cell r="N108">
            <v>0</v>
          </cell>
          <cell r="R108">
            <v>0</v>
          </cell>
          <cell r="S108">
            <v>0</v>
          </cell>
          <cell r="U108">
            <v>0</v>
          </cell>
          <cell r="V108">
            <v>0</v>
          </cell>
          <cell r="W108">
            <v>0</v>
          </cell>
        </row>
        <row r="109">
          <cell r="A109">
            <v>593</v>
          </cell>
          <cell r="B109">
            <v>2142</v>
          </cell>
          <cell r="C109" t="str">
            <v>Glenfall Community Primary School</v>
          </cell>
          <cell r="F109" t="str">
            <v/>
          </cell>
          <cell r="G109">
            <v>0</v>
          </cell>
          <cell r="H109">
            <v>174</v>
          </cell>
          <cell r="I109">
            <v>174</v>
          </cell>
          <cell r="J109">
            <v>0</v>
          </cell>
          <cell r="K109">
            <v>18500</v>
          </cell>
          <cell r="L109">
            <v>10962</v>
          </cell>
          <cell r="M109">
            <v>0</v>
          </cell>
          <cell r="N109">
            <v>29462</v>
          </cell>
          <cell r="P109">
            <v>10000</v>
          </cell>
          <cell r="R109">
            <v>10000</v>
          </cell>
          <cell r="S109">
            <v>19462</v>
          </cell>
          <cell r="U109">
            <v>11986</v>
          </cell>
          <cell r="V109">
            <v>0</v>
          </cell>
          <cell r="W109">
            <v>31448</v>
          </cell>
        </row>
        <row r="110">
          <cell r="A110">
            <v>594</v>
          </cell>
          <cell r="B110">
            <v>3364</v>
          </cell>
          <cell r="C110" t="str">
            <v>St. James' and Ebrington Church of England Primary Schools</v>
          </cell>
          <cell r="D110">
            <v>1</v>
          </cell>
          <cell r="F110" t="str">
            <v/>
          </cell>
          <cell r="G110">
            <v>0</v>
          </cell>
          <cell r="H110">
            <v>182</v>
          </cell>
          <cell r="I110">
            <v>182</v>
          </cell>
          <cell r="J110">
            <v>0</v>
          </cell>
          <cell r="K110">
            <v>18500</v>
          </cell>
          <cell r="L110">
            <v>11466</v>
          </cell>
          <cell r="M110">
            <v>0</v>
          </cell>
          <cell r="N110">
            <v>0</v>
          </cell>
          <cell r="R110">
            <v>0</v>
          </cell>
          <cell r="S110">
            <v>0</v>
          </cell>
          <cell r="U110">
            <v>0</v>
          </cell>
          <cell r="V110">
            <v>0</v>
          </cell>
          <cell r="W110">
            <v>0</v>
          </cell>
        </row>
        <row r="111">
          <cell r="A111">
            <v>596</v>
          </cell>
          <cell r="B111">
            <v>3354</v>
          </cell>
          <cell r="C111" t="str">
            <v>St. Catharine's Catholic Primary School</v>
          </cell>
          <cell r="D111">
            <v>1</v>
          </cell>
          <cell r="F111" t="str">
            <v/>
          </cell>
          <cell r="G111">
            <v>0</v>
          </cell>
          <cell r="H111">
            <v>157</v>
          </cell>
          <cell r="I111">
            <v>157</v>
          </cell>
          <cell r="J111">
            <v>0</v>
          </cell>
          <cell r="K111">
            <v>18500</v>
          </cell>
          <cell r="L111">
            <v>9891</v>
          </cell>
          <cell r="M111">
            <v>0</v>
          </cell>
          <cell r="N111">
            <v>0</v>
          </cell>
          <cell r="R111">
            <v>0</v>
          </cell>
          <cell r="S111">
            <v>0</v>
          </cell>
          <cell r="U111">
            <v>0</v>
          </cell>
          <cell r="V111">
            <v>0</v>
          </cell>
          <cell r="W111">
            <v>0</v>
          </cell>
        </row>
        <row r="112">
          <cell r="A112">
            <v>598</v>
          </cell>
          <cell r="B112">
            <v>2051</v>
          </cell>
          <cell r="C112" t="str">
            <v>Churcham Primary School</v>
          </cell>
          <cell r="F112" t="str">
            <v/>
          </cell>
          <cell r="G112">
            <v>0</v>
          </cell>
          <cell r="H112">
            <v>59</v>
          </cell>
          <cell r="I112">
            <v>59</v>
          </cell>
          <cell r="J112">
            <v>0</v>
          </cell>
          <cell r="K112">
            <v>18500</v>
          </cell>
          <cell r="L112">
            <v>3717</v>
          </cell>
          <cell r="M112">
            <v>0</v>
          </cell>
          <cell r="N112">
            <v>22217</v>
          </cell>
          <cell r="R112">
            <v>0</v>
          </cell>
          <cell r="S112">
            <v>22217</v>
          </cell>
          <cell r="U112">
            <v>8786</v>
          </cell>
          <cell r="V112">
            <v>0</v>
          </cell>
          <cell r="W112">
            <v>31003</v>
          </cell>
        </row>
        <row r="113">
          <cell r="A113">
            <v>599</v>
          </cell>
          <cell r="B113">
            <v>2052</v>
          </cell>
          <cell r="C113" t="str">
            <v>Parton Manor Infant School</v>
          </cell>
          <cell r="F113" t="str">
            <v/>
          </cell>
          <cell r="G113">
            <v>0</v>
          </cell>
          <cell r="H113">
            <v>114</v>
          </cell>
          <cell r="I113">
            <v>114</v>
          </cell>
          <cell r="J113">
            <v>0</v>
          </cell>
          <cell r="K113">
            <v>18500</v>
          </cell>
          <cell r="L113">
            <v>7182</v>
          </cell>
          <cell r="M113">
            <v>0</v>
          </cell>
          <cell r="N113">
            <v>25682</v>
          </cell>
          <cell r="R113">
            <v>0</v>
          </cell>
          <cell r="S113">
            <v>25682</v>
          </cell>
          <cell r="U113">
            <v>10021</v>
          </cell>
          <cell r="V113">
            <v>0</v>
          </cell>
          <cell r="W113">
            <v>35703</v>
          </cell>
        </row>
        <row r="114">
          <cell r="A114">
            <v>600</v>
          </cell>
          <cell r="B114">
            <v>2144</v>
          </cell>
          <cell r="C114" t="str">
            <v>Churchdown Village Infant School</v>
          </cell>
          <cell r="F114" t="str">
            <v/>
          </cell>
          <cell r="G114">
            <v>0</v>
          </cell>
          <cell r="H114">
            <v>180</v>
          </cell>
          <cell r="I114">
            <v>180</v>
          </cell>
          <cell r="J114">
            <v>0</v>
          </cell>
          <cell r="K114">
            <v>18500</v>
          </cell>
          <cell r="L114">
            <v>11340</v>
          </cell>
          <cell r="M114">
            <v>0</v>
          </cell>
          <cell r="N114">
            <v>29840</v>
          </cell>
          <cell r="R114">
            <v>0</v>
          </cell>
          <cell r="S114">
            <v>29840</v>
          </cell>
          <cell r="U114">
            <v>11835</v>
          </cell>
          <cell r="V114">
            <v>0</v>
          </cell>
          <cell r="W114">
            <v>41675</v>
          </cell>
        </row>
        <row r="115">
          <cell r="A115">
            <v>601</v>
          </cell>
          <cell r="B115">
            <v>2054</v>
          </cell>
          <cell r="C115" t="str">
            <v>Cirencester Junior School</v>
          </cell>
          <cell r="F115" t="str">
            <v/>
          </cell>
          <cell r="G115">
            <v>0</v>
          </cell>
          <cell r="H115">
            <v>278</v>
          </cell>
          <cell r="I115">
            <v>278</v>
          </cell>
          <cell r="J115">
            <v>0</v>
          </cell>
          <cell r="K115">
            <v>18500</v>
          </cell>
          <cell r="L115">
            <v>17514</v>
          </cell>
          <cell r="M115">
            <v>0</v>
          </cell>
          <cell r="N115">
            <v>36014</v>
          </cell>
          <cell r="R115">
            <v>0</v>
          </cell>
          <cell r="S115">
            <v>36014</v>
          </cell>
          <cell r="U115">
            <v>13876</v>
          </cell>
          <cell r="V115">
            <v>0</v>
          </cell>
          <cell r="W115">
            <v>49890</v>
          </cell>
        </row>
        <row r="116">
          <cell r="A116">
            <v>602</v>
          </cell>
          <cell r="B116">
            <v>2055</v>
          </cell>
          <cell r="C116" t="str">
            <v>Cirencester Infant School</v>
          </cell>
          <cell r="F116" t="str">
            <v/>
          </cell>
          <cell r="G116">
            <v>0</v>
          </cell>
          <cell r="H116">
            <v>164</v>
          </cell>
          <cell r="I116">
            <v>164</v>
          </cell>
          <cell r="J116">
            <v>0</v>
          </cell>
          <cell r="K116">
            <v>18500</v>
          </cell>
          <cell r="L116">
            <v>10332</v>
          </cell>
          <cell r="M116">
            <v>0</v>
          </cell>
          <cell r="N116">
            <v>28832</v>
          </cell>
          <cell r="R116">
            <v>0</v>
          </cell>
          <cell r="S116">
            <v>28832</v>
          </cell>
          <cell r="U116">
            <v>11482</v>
          </cell>
          <cell r="V116">
            <v>0</v>
          </cell>
          <cell r="W116">
            <v>40314</v>
          </cell>
        </row>
        <row r="117">
          <cell r="A117">
            <v>604</v>
          </cell>
          <cell r="B117">
            <v>3319</v>
          </cell>
          <cell r="C117" t="str">
            <v>Powell's Church of England Primary School</v>
          </cell>
          <cell r="D117">
            <v>1</v>
          </cell>
          <cell r="E117">
            <v>1</v>
          </cell>
          <cell r="F117" t="str">
            <v/>
          </cell>
          <cell r="G117">
            <v>0</v>
          </cell>
          <cell r="H117">
            <v>425</v>
          </cell>
          <cell r="I117">
            <v>425</v>
          </cell>
          <cell r="J117">
            <v>0</v>
          </cell>
          <cell r="K117">
            <v>18500</v>
          </cell>
          <cell r="L117">
            <v>26775</v>
          </cell>
          <cell r="M117">
            <v>0</v>
          </cell>
          <cell r="N117">
            <v>0</v>
          </cell>
          <cell r="R117">
            <v>0</v>
          </cell>
          <cell r="S117">
            <v>0</v>
          </cell>
          <cell r="U117">
            <v>0</v>
          </cell>
          <cell r="V117">
            <v>0</v>
          </cell>
          <cell r="W117">
            <v>0</v>
          </cell>
        </row>
        <row r="118">
          <cell r="A118">
            <v>605</v>
          </cell>
          <cell r="B118">
            <v>3053</v>
          </cell>
          <cell r="C118" t="str">
            <v>Clearwell Church of England Primary School</v>
          </cell>
          <cell r="F118" t="str">
            <v/>
          </cell>
          <cell r="G118">
            <v>0</v>
          </cell>
          <cell r="H118">
            <v>48</v>
          </cell>
          <cell r="I118">
            <v>48</v>
          </cell>
          <cell r="J118">
            <v>0</v>
          </cell>
          <cell r="K118">
            <v>18500</v>
          </cell>
          <cell r="L118">
            <v>3024</v>
          </cell>
          <cell r="M118">
            <v>0</v>
          </cell>
          <cell r="N118">
            <v>21524</v>
          </cell>
          <cell r="P118">
            <v>21524</v>
          </cell>
          <cell r="R118">
            <v>21524</v>
          </cell>
          <cell r="S118">
            <v>0</v>
          </cell>
          <cell r="U118">
            <v>8685</v>
          </cell>
          <cell r="V118">
            <v>10687</v>
          </cell>
          <cell r="W118">
            <v>0</v>
          </cell>
        </row>
        <row r="119">
          <cell r="A119">
            <v>606</v>
          </cell>
          <cell r="B119">
            <v>3026</v>
          </cell>
          <cell r="C119" t="str">
            <v>Coaley Church of England Primary School</v>
          </cell>
          <cell r="F119" t="str">
            <v/>
          </cell>
          <cell r="G119">
            <v>0</v>
          </cell>
          <cell r="H119">
            <v>73</v>
          </cell>
          <cell r="I119">
            <v>73</v>
          </cell>
          <cell r="J119">
            <v>0</v>
          </cell>
          <cell r="K119">
            <v>18500</v>
          </cell>
          <cell r="L119">
            <v>4599</v>
          </cell>
          <cell r="M119">
            <v>0</v>
          </cell>
          <cell r="N119">
            <v>23099</v>
          </cell>
          <cell r="R119">
            <v>0</v>
          </cell>
          <cell r="S119">
            <v>23099</v>
          </cell>
          <cell r="U119">
            <v>8988</v>
          </cell>
          <cell r="V119">
            <v>0</v>
          </cell>
          <cell r="W119">
            <v>32087</v>
          </cell>
        </row>
        <row r="120">
          <cell r="A120">
            <v>609</v>
          </cell>
          <cell r="B120">
            <v>3027</v>
          </cell>
          <cell r="C120" t="str">
            <v>Coberley Church of England Primary School</v>
          </cell>
          <cell r="F120" t="str">
            <v/>
          </cell>
          <cell r="G120">
            <v>0</v>
          </cell>
          <cell r="H120">
            <v>68</v>
          </cell>
          <cell r="I120">
            <v>68</v>
          </cell>
          <cell r="J120">
            <v>0</v>
          </cell>
          <cell r="K120">
            <v>18500</v>
          </cell>
          <cell r="L120">
            <v>4284</v>
          </cell>
          <cell r="M120">
            <v>0</v>
          </cell>
          <cell r="N120">
            <v>22784</v>
          </cell>
          <cell r="R120">
            <v>0</v>
          </cell>
          <cell r="S120">
            <v>22784</v>
          </cell>
          <cell r="U120">
            <v>9114</v>
          </cell>
          <cell r="V120">
            <v>0</v>
          </cell>
          <cell r="W120">
            <v>31898</v>
          </cell>
        </row>
        <row r="121">
          <cell r="A121">
            <v>610</v>
          </cell>
          <cell r="B121">
            <v>2122</v>
          </cell>
          <cell r="C121" t="str">
            <v>Parton Manor Junior School</v>
          </cell>
          <cell r="F121" t="str">
            <v/>
          </cell>
          <cell r="G121">
            <v>0</v>
          </cell>
          <cell r="H121">
            <v>203</v>
          </cell>
          <cell r="I121">
            <v>203</v>
          </cell>
          <cell r="J121">
            <v>0</v>
          </cell>
          <cell r="K121">
            <v>18500</v>
          </cell>
          <cell r="L121">
            <v>12789</v>
          </cell>
          <cell r="M121">
            <v>0</v>
          </cell>
          <cell r="N121">
            <v>31289</v>
          </cell>
          <cell r="R121">
            <v>0</v>
          </cell>
          <cell r="S121">
            <v>31289</v>
          </cell>
          <cell r="U121">
            <v>11961</v>
          </cell>
          <cell r="V121">
            <v>0</v>
          </cell>
          <cell r="W121">
            <v>43250</v>
          </cell>
        </row>
        <row r="122">
          <cell r="A122">
            <v>611</v>
          </cell>
          <cell r="B122">
            <v>3028</v>
          </cell>
          <cell r="C122" t="str">
            <v>St. John's Church of England Primary School (Coleford)</v>
          </cell>
          <cell r="F122" t="str">
            <v/>
          </cell>
          <cell r="G122">
            <v>0</v>
          </cell>
          <cell r="H122">
            <v>182</v>
          </cell>
          <cell r="I122">
            <v>182</v>
          </cell>
          <cell r="J122">
            <v>0</v>
          </cell>
          <cell r="K122">
            <v>18500</v>
          </cell>
          <cell r="L122">
            <v>11466</v>
          </cell>
          <cell r="M122">
            <v>0</v>
          </cell>
          <cell r="N122">
            <v>29966</v>
          </cell>
          <cell r="R122">
            <v>0</v>
          </cell>
          <cell r="S122">
            <v>29966</v>
          </cell>
          <cell r="U122">
            <v>12087</v>
          </cell>
          <cell r="V122">
            <v>0</v>
          </cell>
          <cell r="W122">
            <v>42053</v>
          </cell>
        </row>
        <row r="123">
          <cell r="A123">
            <v>612</v>
          </cell>
          <cell r="B123">
            <v>2053</v>
          </cell>
          <cell r="C123" t="str">
            <v>Churchdown Village Junior School</v>
          </cell>
          <cell r="E123">
            <v>1</v>
          </cell>
          <cell r="F123" t="str">
            <v/>
          </cell>
          <cell r="G123">
            <v>0</v>
          </cell>
          <cell r="H123">
            <v>237</v>
          </cell>
          <cell r="I123">
            <v>237</v>
          </cell>
          <cell r="J123">
            <v>0</v>
          </cell>
          <cell r="K123">
            <v>18500</v>
          </cell>
          <cell r="L123">
            <v>14931</v>
          </cell>
          <cell r="M123">
            <v>0</v>
          </cell>
          <cell r="N123">
            <v>33431</v>
          </cell>
          <cell r="R123">
            <v>0</v>
          </cell>
          <cell r="S123">
            <v>33431</v>
          </cell>
          <cell r="U123">
            <v>13146</v>
          </cell>
          <cell r="V123">
            <v>0</v>
          </cell>
          <cell r="W123">
            <v>46577</v>
          </cell>
        </row>
        <row r="124">
          <cell r="A124">
            <v>613</v>
          </cell>
          <cell r="B124">
            <v>3358</v>
          </cell>
          <cell r="C124" t="str">
            <v>St. Mary's Catholic Primary School</v>
          </cell>
          <cell r="D124">
            <v>1</v>
          </cell>
          <cell r="F124" t="str">
            <v/>
          </cell>
          <cell r="G124">
            <v>0</v>
          </cell>
          <cell r="H124">
            <v>200</v>
          </cell>
          <cell r="I124">
            <v>200</v>
          </cell>
          <cell r="J124">
            <v>0</v>
          </cell>
          <cell r="K124">
            <v>18500</v>
          </cell>
          <cell r="L124">
            <v>12600</v>
          </cell>
          <cell r="M124">
            <v>0</v>
          </cell>
          <cell r="N124">
            <v>0</v>
          </cell>
          <cell r="R124">
            <v>0</v>
          </cell>
          <cell r="S124">
            <v>0</v>
          </cell>
          <cell r="U124">
            <v>0</v>
          </cell>
          <cell r="V124">
            <v>0</v>
          </cell>
          <cell r="W124">
            <v>0</v>
          </cell>
        </row>
        <row r="125">
          <cell r="A125">
            <v>614</v>
          </cell>
          <cell r="B125">
            <v>2139</v>
          </cell>
          <cell r="C125" t="str">
            <v>Chesterton Primary School</v>
          </cell>
          <cell r="F125" t="str">
            <v/>
          </cell>
          <cell r="G125">
            <v>0</v>
          </cell>
          <cell r="H125">
            <v>233</v>
          </cell>
          <cell r="I125">
            <v>233</v>
          </cell>
          <cell r="J125">
            <v>0</v>
          </cell>
          <cell r="K125">
            <v>18500</v>
          </cell>
          <cell r="L125">
            <v>14679</v>
          </cell>
          <cell r="M125">
            <v>0</v>
          </cell>
          <cell r="N125">
            <v>33179</v>
          </cell>
          <cell r="R125">
            <v>0</v>
          </cell>
          <cell r="S125">
            <v>33179</v>
          </cell>
          <cell r="U125">
            <v>12944</v>
          </cell>
          <cell r="V125">
            <v>0</v>
          </cell>
          <cell r="W125">
            <v>46123</v>
          </cell>
        </row>
        <row r="126">
          <cell r="A126">
            <v>615</v>
          </cell>
          <cell r="B126">
            <v>3366</v>
          </cell>
          <cell r="C126" t="str">
            <v>Staunton and Corse Church of England Primary School</v>
          </cell>
          <cell r="D126">
            <v>1</v>
          </cell>
          <cell r="F126" t="str">
            <v/>
          </cell>
          <cell r="G126">
            <v>0</v>
          </cell>
          <cell r="H126">
            <v>120</v>
          </cell>
          <cell r="I126">
            <v>120</v>
          </cell>
          <cell r="J126">
            <v>0</v>
          </cell>
          <cell r="K126">
            <v>18500</v>
          </cell>
          <cell r="L126">
            <v>7560</v>
          </cell>
          <cell r="M126">
            <v>0</v>
          </cell>
          <cell r="N126">
            <v>0</v>
          </cell>
          <cell r="R126">
            <v>0</v>
          </cell>
          <cell r="S126">
            <v>0</v>
          </cell>
          <cell r="U126">
            <v>0</v>
          </cell>
          <cell r="V126">
            <v>0</v>
          </cell>
          <cell r="W126">
            <v>0</v>
          </cell>
        </row>
        <row r="127">
          <cell r="A127">
            <v>616</v>
          </cell>
          <cell r="B127">
            <v>3322</v>
          </cell>
          <cell r="C127" t="str">
            <v>Cranham Church of England Primary School</v>
          </cell>
          <cell r="D127">
            <v>1</v>
          </cell>
          <cell r="F127" t="str">
            <v/>
          </cell>
          <cell r="G127">
            <v>0</v>
          </cell>
          <cell r="H127">
            <v>62</v>
          </cell>
          <cell r="I127">
            <v>62</v>
          </cell>
          <cell r="J127">
            <v>0</v>
          </cell>
          <cell r="K127">
            <v>18500</v>
          </cell>
          <cell r="L127">
            <v>3906</v>
          </cell>
          <cell r="M127">
            <v>0</v>
          </cell>
          <cell r="N127">
            <v>0</v>
          </cell>
          <cell r="R127">
            <v>0</v>
          </cell>
          <cell r="S127">
            <v>0</v>
          </cell>
          <cell r="U127">
            <v>0</v>
          </cell>
          <cell r="V127">
            <v>0</v>
          </cell>
          <cell r="W127">
            <v>0</v>
          </cell>
        </row>
        <row r="128">
          <cell r="A128">
            <v>619</v>
          </cell>
          <cell r="B128">
            <v>3030</v>
          </cell>
          <cell r="C128" t="str">
            <v>Deerhurst and Apperley Church of England Primary School</v>
          </cell>
          <cell r="F128" t="str">
            <v/>
          </cell>
          <cell r="G128">
            <v>0</v>
          </cell>
          <cell r="H128">
            <v>62</v>
          </cell>
          <cell r="I128">
            <v>62</v>
          </cell>
          <cell r="J128">
            <v>0</v>
          </cell>
          <cell r="K128">
            <v>18500</v>
          </cell>
          <cell r="L128">
            <v>3906</v>
          </cell>
          <cell r="M128">
            <v>0</v>
          </cell>
          <cell r="N128">
            <v>22406</v>
          </cell>
          <cell r="R128">
            <v>0</v>
          </cell>
          <cell r="S128">
            <v>22406</v>
          </cell>
          <cell r="U128">
            <v>9240</v>
          </cell>
          <cell r="V128">
            <v>0</v>
          </cell>
          <cell r="W128">
            <v>31646</v>
          </cell>
        </row>
        <row r="129">
          <cell r="A129">
            <v>620</v>
          </cell>
          <cell r="B129">
            <v>2106</v>
          </cell>
          <cell r="C129" t="str">
            <v>Coalway Community Infant School</v>
          </cell>
          <cell r="F129" t="str">
            <v/>
          </cell>
          <cell r="G129">
            <v>0</v>
          </cell>
          <cell r="H129">
            <v>157</v>
          </cell>
          <cell r="I129">
            <v>157</v>
          </cell>
          <cell r="J129">
            <v>0</v>
          </cell>
          <cell r="K129">
            <v>18500</v>
          </cell>
          <cell r="L129">
            <v>9891</v>
          </cell>
          <cell r="M129">
            <v>0</v>
          </cell>
          <cell r="N129">
            <v>28391</v>
          </cell>
          <cell r="R129">
            <v>0</v>
          </cell>
          <cell r="S129">
            <v>28391</v>
          </cell>
          <cell r="U129">
            <v>11659</v>
          </cell>
          <cell r="V129">
            <v>0</v>
          </cell>
          <cell r="W129">
            <v>40050</v>
          </cell>
        </row>
        <row r="130">
          <cell r="A130">
            <v>622</v>
          </cell>
          <cell r="B130">
            <v>3087</v>
          </cell>
          <cell r="C130" t="str">
            <v>Down Ampney Church of England Primary School</v>
          </cell>
          <cell r="F130" t="str">
            <v/>
          </cell>
          <cell r="G130">
            <v>0</v>
          </cell>
          <cell r="H130">
            <v>39</v>
          </cell>
          <cell r="I130">
            <v>39</v>
          </cell>
          <cell r="J130">
            <v>0</v>
          </cell>
          <cell r="K130">
            <v>18500</v>
          </cell>
          <cell r="L130">
            <v>2457</v>
          </cell>
          <cell r="M130">
            <v>0</v>
          </cell>
          <cell r="N130">
            <v>20957</v>
          </cell>
          <cell r="R130">
            <v>0</v>
          </cell>
          <cell r="S130">
            <v>20957</v>
          </cell>
          <cell r="U130">
            <v>8458</v>
          </cell>
          <cell r="V130">
            <v>0</v>
          </cell>
          <cell r="W130">
            <v>29415</v>
          </cell>
        </row>
        <row r="131">
          <cell r="A131">
            <v>628</v>
          </cell>
          <cell r="B131">
            <v>2062</v>
          </cell>
          <cell r="C131" t="str">
            <v>Drybrook School</v>
          </cell>
          <cell r="F131" t="str">
            <v/>
          </cell>
          <cell r="G131">
            <v>0</v>
          </cell>
          <cell r="H131">
            <v>111</v>
          </cell>
          <cell r="I131">
            <v>111</v>
          </cell>
          <cell r="J131">
            <v>0</v>
          </cell>
          <cell r="K131">
            <v>18500</v>
          </cell>
          <cell r="L131">
            <v>6993</v>
          </cell>
          <cell r="M131">
            <v>0</v>
          </cell>
          <cell r="N131">
            <v>25493</v>
          </cell>
          <cell r="R131">
            <v>0</v>
          </cell>
          <cell r="S131">
            <v>25493</v>
          </cell>
          <cell r="U131">
            <v>10525</v>
          </cell>
          <cell r="V131">
            <v>0</v>
          </cell>
          <cell r="W131">
            <v>36018</v>
          </cell>
        </row>
        <row r="132">
          <cell r="A132">
            <v>630</v>
          </cell>
          <cell r="B132">
            <v>3032</v>
          </cell>
          <cell r="C132" t="str">
            <v>Dursley Church of England Primary School</v>
          </cell>
          <cell r="F132" t="str">
            <v/>
          </cell>
          <cell r="G132">
            <v>0</v>
          </cell>
          <cell r="H132">
            <v>235</v>
          </cell>
          <cell r="I132">
            <v>235</v>
          </cell>
          <cell r="J132">
            <v>0</v>
          </cell>
          <cell r="K132">
            <v>18500</v>
          </cell>
          <cell r="L132">
            <v>14805</v>
          </cell>
          <cell r="M132">
            <v>0</v>
          </cell>
          <cell r="N132">
            <v>33305</v>
          </cell>
          <cell r="R132">
            <v>0</v>
          </cell>
          <cell r="S132">
            <v>33305</v>
          </cell>
          <cell r="U132">
            <v>13322</v>
          </cell>
          <cell r="V132">
            <v>0</v>
          </cell>
          <cell r="W132">
            <v>46627</v>
          </cell>
        </row>
        <row r="133">
          <cell r="A133">
            <v>632</v>
          </cell>
          <cell r="B133">
            <v>3323</v>
          </cell>
          <cell r="C133" t="str">
            <v>Ann Cam Church of England Primary School</v>
          </cell>
          <cell r="D133">
            <v>1</v>
          </cell>
          <cell r="F133" t="str">
            <v/>
          </cell>
          <cell r="G133">
            <v>0</v>
          </cell>
          <cell r="H133">
            <v>98</v>
          </cell>
          <cell r="I133">
            <v>98</v>
          </cell>
          <cell r="J133">
            <v>0</v>
          </cell>
          <cell r="K133">
            <v>18500</v>
          </cell>
          <cell r="L133">
            <v>6174</v>
          </cell>
          <cell r="M133">
            <v>0</v>
          </cell>
          <cell r="N133">
            <v>0</v>
          </cell>
          <cell r="R133">
            <v>0</v>
          </cell>
          <cell r="S133">
            <v>0</v>
          </cell>
          <cell r="U133">
            <v>0</v>
          </cell>
          <cell r="V133">
            <v>0</v>
          </cell>
          <cell r="W133">
            <v>0</v>
          </cell>
        </row>
        <row r="134">
          <cell r="A134">
            <v>633</v>
          </cell>
          <cell r="B134">
            <v>2044</v>
          </cell>
          <cell r="C134" t="str">
            <v>Eastcombe Primary School</v>
          </cell>
          <cell r="F134" t="str">
            <v/>
          </cell>
          <cell r="G134">
            <v>0</v>
          </cell>
          <cell r="H134">
            <v>67</v>
          </cell>
          <cell r="I134">
            <v>67</v>
          </cell>
          <cell r="J134">
            <v>0</v>
          </cell>
          <cell r="K134">
            <v>18500</v>
          </cell>
          <cell r="L134">
            <v>4221</v>
          </cell>
          <cell r="M134">
            <v>0</v>
          </cell>
          <cell r="N134">
            <v>22721</v>
          </cell>
          <cell r="P134">
            <v>10107</v>
          </cell>
          <cell r="R134">
            <v>10107</v>
          </cell>
          <cell r="S134">
            <v>12614</v>
          </cell>
          <cell r="U134">
            <v>9240</v>
          </cell>
          <cell r="V134">
            <v>0</v>
          </cell>
          <cell r="W134">
            <v>21854</v>
          </cell>
        </row>
        <row r="135">
          <cell r="A135">
            <v>635</v>
          </cell>
          <cell r="B135">
            <v>2068</v>
          </cell>
          <cell r="C135" t="str">
            <v>Eastington Primary School</v>
          </cell>
          <cell r="F135" t="str">
            <v/>
          </cell>
          <cell r="G135">
            <v>0</v>
          </cell>
          <cell r="H135">
            <v>145</v>
          </cell>
          <cell r="I135">
            <v>145</v>
          </cell>
          <cell r="J135">
            <v>0</v>
          </cell>
          <cell r="K135">
            <v>18500</v>
          </cell>
          <cell r="L135">
            <v>9135</v>
          </cell>
          <cell r="M135">
            <v>0</v>
          </cell>
          <cell r="N135">
            <v>27635</v>
          </cell>
          <cell r="R135">
            <v>0</v>
          </cell>
          <cell r="S135">
            <v>27635</v>
          </cell>
          <cell r="U135">
            <v>11079</v>
          </cell>
          <cell r="V135">
            <v>0</v>
          </cell>
          <cell r="W135">
            <v>38714</v>
          </cell>
        </row>
        <row r="136">
          <cell r="A136">
            <v>640</v>
          </cell>
          <cell r="B136">
            <v>2107</v>
          </cell>
          <cell r="C136" t="str">
            <v>Ellwood Primary School</v>
          </cell>
          <cell r="F136" t="str">
            <v/>
          </cell>
          <cell r="G136">
            <v>0</v>
          </cell>
          <cell r="H136">
            <v>125</v>
          </cell>
          <cell r="I136">
            <v>125</v>
          </cell>
          <cell r="J136">
            <v>0</v>
          </cell>
          <cell r="K136">
            <v>18500</v>
          </cell>
          <cell r="L136">
            <v>7875</v>
          </cell>
          <cell r="M136">
            <v>0</v>
          </cell>
          <cell r="N136">
            <v>26375</v>
          </cell>
          <cell r="R136">
            <v>0</v>
          </cell>
          <cell r="S136">
            <v>26375</v>
          </cell>
          <cell r="U136">
            <v>10752</v>
          </cell>
          <cell r="V136">
            <v>0</v>
          </cell>
          <cell r="W136">
            <v>37127</v>
          </cell>
        </row>
        <row r="137">
          <cell r="A137">
            <v>643</v>
          </cell>
          <cell r="B137">
            <v>3034</v>
          </cell>
          <cell r="C137" t="str">
            <v>English Bicknor Church of England Primary School</v>
          </cell>
          <cell r="F137" t="str">
            <v/>
          </cell>
          <cell r="G137">
            <v>0</v>
          </cell>
          <cell r="H137">
            <v>54</v>
          </cell>
          <cell r="I137">
            <v>54</v>
          </cell>
          <cell r="J137">
            <v>0</v>
          </cell>
          <cell r="K137">
            <v>18500</v>
          </cell>
          <cell r="L137">
            <v>3402</v>
          </cell>
          <cell r="M137">
            <v>0</v>
          </cell>
          <cell r="N137">
            <v>21902</v>
          </cell>
          <cell r="R137">
            <v>0</v>
          </cell>
          <cell r="S137">
            <v>21902</v>
          </cell>
          <cell r="U137">
            <v>8408</v>
          </cell>
          <cell r="V137">
            <v>0</v>
          </cell>
          <cell r="W137">
            <v>30310</v>
          </cell>
        </row>
        <row r="138">
          <cell r="A138">
            <v>645</v>
          </cell>
          <cell r="B138">
            <v>3035</v>
          </cell>
          <cell r="C138" t="str">
            <v>Fairford Church of England Primary School</v>
          </cell>
          <cell r="E138">
            <v>1</v>
          </cell>
          <cell r="F138" t="str">
            <v/>
          </cell>
          <cell r="G138">
            <v>0</v>
          </cell>
          <cell r="H138">
            <v>225</v>
          </cell>
          <cell r="I138">
            <v>225</v>
          </cell>
          <cell r="J138">
            <v>0</v>
          </cell>
          <cell r="K138">
            <v>18500</v>
          </cell>
          <cell r="L138">
            <v>14175</v>
          </cell>
          <cell r="M138">
            <v>0</v>
          </cell>
          <cell r="N138">
            <v>32675</v>
          </cell>
          <cell r="R138">
            <v>0</v>
          </cell>
          <cell r="S138">
            <v>32675</v>
          </cell>
          <cell r="U138">
            <v>12843</v>
          </cell>
          <cell r="V138">
            <v>0</v>
          </cell>
          <cell r="W138">
            <v>45518</v>
          </cell>
        </row>
        <row r="139">
          <cell r="A139">
            <v>655</v>
          </cell>
          <cell r="B139">
            <v>2069</v>
          </cell>
          <cell r="C139" t="str">
            <v>Gotherington Primary School</v>
          </cell>
          <cell r="F139" t="str">
            <v/>
          </cell>
          <cell r="G139">
            <v>0</v>
          </cell>
          <cell r="H139">
            <v>210</v>
          </cell>
          <cell r="I139">
            <v>210</v>
          </cell>
          <cell r="J139">
            <v>0</v>
          </cell>
          <cell r="K139">
            <v>18500</v>
          </cell>
          <cell r="L139">
            <v>13230</v>
          </cell>
          <cell r="M139">
            <v>0</v>
          </cell>
          <cell r="N139">
            <v>31730</v>
          </cell>
          <cell r="R139">
            <v>0</v>
          </cell>
          <cell r="S139">
            <v>31730</v>
          </cell>
          <cell r="U139">
            <v>12516</v>
          </cell>
          <cell r="V139">
            <v>18773</v>
          </cell>
          <cell r="W139">
            <v>31730</v>
          </cell>
        </row>
        <row r="140">
          <cell r="A140">
            <v>656</v>
          </cell>
          <cell r="B140">
            <v>2181</v>
          </cell>
          <cell r="C140" t="str">
            <v>Grangefield School</v>
          </cell>
          <cell r="F140">
            <v>1</v>
          </cell>
          <cell r="G140">
            <v>0</v>
          </cell>
          <cell r="H140">
            <v>203</v>
          </cell>
          <cell r="I140">
            <v>203</v>
          </cell>
          <cell r="J140">
            <v>0</v>
          </cell>
          <cell r="K140">
            <v>18500</v>
          </cell>
          <cell r="L140">
            <v>12789</v>
          </cell>
          <cell r="M140">
            <v>0</v>
          </cell>
          <cell r="N140">
            <v>15645</v>
          </cell>
          <cell r="R140">
            <v>0</v>
          </cell>
          <cell r="S140">
            <v>15645</v>
          </cell>
          <cell r="U140">
            <v>6346</v>
          </cell>
          <cell r="V140">
            <v>0</v>
          </cell>
          <cell r="W140">
            <v>21991</v>
          </cell>
        </row>
        <row r="141">
          <cell r="A141">
            <v>657</v>
          </cell>
          <cell r="B141">
            <v>2070</v>
          </cell>
          <cell r="C141" t="str">
            <v>Great Rissington Primary School</v>
          </cell>
          <cell r="F141" t="str">
            <v/>
          </cell>
          <cell r="G141">
            <v>0</v>
          </cell>
          <cell r="H141">
            <v>89</v>
          </cell>
          <cell r="I141">
            <v>89</v>
          </cell>
          <cell r="J141">
            <v>0</v>
          </cell>
          <cell r="K141">
            <v>18500</v>
          </cell>
          <cell r="L141">
            <v>5607</v>
          </cell>
          <cell r="M141">
            <v>0</v>
          </cell>
          <cell r="N141">
            <v>24107</v>
          </cell>
          <cell r="R141">
            <v>0</v>
          </cell>
          <cell r="S141">
            <v>24107</v>
          </cell>
          <cell r="U141">
            <v>9718</v>
          </cell>
          <cell r="V141">
            <v>0</v>
          </cell>
          <cell r="W141">
            <v>33825</v>
          </cell>
        </row>
        <row r="142">
          <cell r="A142">
            <v>658</v>
          </cell>
          <cell r="B142">
            <v>2113</v>
          </cell>
          <cell r="C142" t="str">
            <v>Gretton Primary School</v>
          </cell>
          <cell r="F142" t="str">
            <v/>
          </cell>
          <cell r="G142">
            <v>0</v>
          </cell>
          <cell r="H142">
            <v>84</v>
          </cell>
          <cell r="I142">
            <v>84</v>
          </cell>
          <cell r="J142">
            <v>0</v>
          </cell>
          <cell r="K142">
            <v>18500</v>
          </cell>
          <cell r="L142">
            <v>5292</v>
          </cell>
          <cell r="M142">
            <v>0</v>
          </cell>
          <cell r="N142">
            <v>23792</v>
          </cell>
          <cell r="R142">
            <v>0</v>
          </cell>
          <cell r="S142">
            <v>23792</v>
          </cell>
          <cell r="U142">
            <v>9567</v>
          </cell>
          <cell r="V142">
            <v>0</v>
          </cell>
          <cell r="W142">
            <v>33359</v>
          </cell>
        </row>
        <row r="143">
          <cell r="A143">
            <v>660</v>
          </cell>
          <cell r="B143">
            <v>3038</v>
          </cell>
          <cell r="C143" t="str">
            <v>Stone with Woodford Church of England Primary School</v>
          </cell>
          <cell r="F143" t="str">
            <v/>
          </cell>
          <cell r="G143">
            <v>0</v>
          </cell>
          <cell r="H143">
            <v>87</v>
          </cell>
          <cell r="I143">
            <v>87</v>
          </cell>
          <cell r="J143">
            <v>0</v>
          </cell>
          <cell r="K143">
            <v>18500</v>
          </cell>
          <cell r="L143">
            <v>5481</v>
          </cell>
          <cell r="M143">
            <v>0</v>
          </cell>
          <cell r="N143">
            <v>23981</v>
          </cell>
          <cell r="R143">
            <v>0</v>
          </cell>
          <cell r="S143">
            <v>23981</v>
          </cell>
          <cell r="U143">
            <v>9542</v>
          </cell>
          <cell r="V143">
            <v>0</v>
          </cell>
          <cell r="W143">
            <v>33523</v>
          </cell>
        </row>
        <row r="144">
          <cell r="A144">
            <v>664</v>
          </cell>
          <cell r="B144">
            <v>3326</v>
          </cell>
          <cell r="C144" t="str">
            <v>Hardwicke Parochial Primary School</v>
          </cell>
          <cell r="D144">
            <v>1</v>
          </cell>
          <cell r="F144" t="str">
            <v/>
          </cell>
          <cell r="G144">
            <v>0</v>
          </cell>
          <cell r="H144">
            <v>402</v>
          </cell>
          <cell r="I144">
            <v>402</v>
          </cell>
          <cell r="J144">
            <v>0</v>
          </cell>
          <cell r="K144">
            <v>18500</v>
          </cell>
          <cell r="L144">
            <v>25326</v>
          </cell>
          <cell r="M144">
            <v>0</v>
          </cell>
          <cell r="N144">
            <v>0</v>
          </cell>
          <cell r="R144">
            <v>0</v>
          </cell>
          <cell r="S144">
            <v>0</v>
          </cell>
          <cell r="U144">
            <v>0</v>
          </cell>
          <cell r="V144">
            <v>0</v>
          </cell>
          <cell r="W144">
            <v>0</v>
          </cell>
        </row>
        <row r="145">
          <cell r="A145">
            <v>665</v>
          </cell>
          <cell r="B145">
            <v>3039</v>
          </cell>
          <cell r="C145" t="str">
            <v>Haresfield Church of England Primary School</v>
          </cell>
          <cell r="F145" t="str">
            <v/>
          </cell>
          <cell r="G145">
            <v>0</v>
          </cell>
          <cell r="H145">
            <v>98</v>
          </cell>
          <cell r="I145">
            <v>98</v>
          </cell>
          <cell r="J145">
            <v>0</v>
          </cell>
          <cell r="K145">
            <v>18500</v>
          </cell>
          <cell r="L145">
            <v>6174</v>
          </cell>
          <cell r="M145">
            <v>0</v>
          </cell>
          <cell r="N145">
            <v>24674</v>
          </cell>
          <cell r="R145">
            <v>0</v>
          </cell>
          <cell r="S145">
            <v>24674</v>
          </cell>
          <cell r="U145">
            <v>9794</v>
          </cell>
          <cell r="V145">
            <v>0</v>
          </cell>
          <cell r="W145">
            <v>34468</v>
          </cell>
        </row>
        <row r="146">
          <cell r="A146">
            <v>666</v>
          </cell>
          <cell r="B146">
            <v>3040</v>
          </cell>
          <cell r="C146" t="str">
            <v>Hartpury Church of England Primary School</v>
          </cell>
          <cell r="E146">
            <v>1</v>
          </cell>
          <cell r="F146">
            <v>1</v>
          </cell>
          <cell r="G146">
            <v>0</v>
          </cell>
          <cell r="H146">
            <v>106</v>
          </cell>
          <cell r="I146">
            <v>106</v>
          </cell>
          <cell r="J146">
            <v>0</v>
          </cell>
          <cell r="K146">
            <v>18500</v>
          </cell>
          <cell r="L146">
            <v>6678</v>
          </cell>
          <cell r="M146">
            <v>0</v>
          </cell>
          <cell r="N146">
            <v>12589</v>
          </cell>
          <cell r="R146">
            <v>0</v>
          </cell>
          <cell r="S146">
            <v>12589</v>
          </cell>
          <cell r="U146">
            <v>4884</v>
          </cell>
          <cell r="V146">
            <v>0</v>
          </cell>
          <cell r="W146">
            <v>17473</v>
          </cell>
        </row>
        <row r="147">
          <cell r="A147">
            <v>667</v>
          </cell>
          <cell r="B147">
            <v>3041</v>
          </cell>
          <cell r="C147" t="str">
            <v>Hatherop Church of England Primary School</v>
          </cell>
          <cell r="F147" t="str">
            <v/>
          </cell>
          <cell r="G147">
            <v>0</v>
          </cell>
          <cell r="H147">
            <v>73</v>
          </cell>
          <cell r="I147">
            <v>73</v>
          </cell>
          <cell r="J147">
            <v>0</v>
          </cell>
          <cell r="K147">
            <v>18500</v>
          </cell>
          <cell r="L147">
            <v>4599</v>
          </cell>
          <cell r="M147">
            <v>0</v>
          </cell>
          <cell r="N147">
            <v>23099</v>
          </cell>
          <cell r="R147">
            <v>0</v>
          </cell>
          <cell r="S147">
            <v>23099</v>
          </cell>
          <cell r="U147">
            <v>9391</v>
          </cell>
          <cell r="V147">
            <v>0</v>
          </cell>
          <cell r="W147">
            <v>32490</v>
          </cell>
        </row>
        <row r="148">
          <cell r="A148">
            <v>670</v>
          </cell>
          <cell r="B148">
            <v>3084</v>
          </cell>
          <cell r="C148" t="str">
            <v>Highnam Church of England Primary School</v>
          </cell>
          <cell r="F148" t="str">
            <v/>
          </cell>
          <cell r="G148">
            <v>0</v>
          </cell>
          <cell r="H148">
            <v>186</v>
          </cell>
          <cell r="I148">
            <v>186</v>
          </cell>
          <cell r="J148">
            <v>0</v>
          </cell>
          <cell r="K148">
            <v>18500</v>
          </cell>
          <cell r="L148">
            <v>11718</v>
          </cell>
          <cell r="M148">
            <v>0</v>
          </cell>
          <cell r="N148">
            <v>30218</v>
          </cell>
          <cell r="R148">
            <v>0</v>
          </cell>
          <cell r="S148">
            <v>30218</v>
          </cell>
          <cell r="U148">
            <v>11810</v>
          </cell>
          <cell r="V148">
            <v>0</v>
          </cell>
          <cell r="W148">
            <v>42028</v>
          </cell>
        </row>
        <row r="149">
          <cell r="A149">
            <v>671</v>
          </cell>
          <cell r="B149">
            <v>3367</v>
          </cell>
          <cell r="C149" t="str">
            <v>Hillesley Church of England Primary School</v>
          </cell>
          <cell r="D149">
            <v>1</v>
          </cell>
          <cell r="F149" t="str">
            <v/>
          </cell>
          <cell r="G149">
            <v>0</v>
          </cell>
          <cell r="H149">
            <v>48</v>
          </cell>
          <cell r="I149">
            <v>48</v>
          </cell>
          <cell r="J149">
            <v>0</v>
          </cell>
          <cell r="K149">
            <v>18500</v>
          </cell>
          <cell r="L149">
            <v>3024</v>
          </cell>
          <cell r="M149">
            <v>0</v>
          </cell>
          <cell r="N149">
            <v>0</v>
          </cell>
          <cell r="R149">
            <v>0</v>
          </cell>
          <cell r="S149">
            <v>0</v>
          </cell>
          <cell r="U149">
            <v>0</v>
          </cell>
          <cell r="V149">
            <v>0</v>
          </cell>
          <cell r="W149">
            <v>0</v>
          </cell>
        </row>
        <row r="150">
          <cell r="A150">
            <v>672</v>
          </cell>
          <cell r="B150">
            <v>3327</v>
          </cell>
          <cell r="C150" t="str">
            <v>Horsley Church of England Primary School</v>
          </cell>
          <cell r="D150">
            <v>1</v>
          </cell>
          <cell r="F150" t="str">
            <v/>
          </cell>
          <cell r="G150">
            <v>0</v>
          </cell>
          <cell r="H150">
            <v>102</v>
          </cell>
          <cell r="I150">
            <v>102</v>
          </cell>
          <cell r="J150">
            <v>0</v>
          </cell>
          <cell r="K150">
            <v>18500</v>
          </cell>
          <cell r="L150">
            <v>6426</v>
          </cell>
          <cell r="M150">
            <v>0</v>
          </cell>
          <cell r="N150">
            <v>0</v>
          </cell>
          <cell r="R150">
            <v>0</v>
          </cell>
          <cell r="S150">
            <v>0</v>
          </cell>
          <cell r="U150">
            <v>0</v>
          </cell>
          <cell r="V150">
            <v>0</v>
          </cell>
          <cell r="W150">
            <v>0</v>
          </cell>
        </row>
        <row r="151">
          <cell r="A151">
            <v>677</v>
          </cell>
          <cell r="B151">
            <v>3328</v>
          </cell>
          <cell r="C151" t="str">
            <v>Huntley Church of England Primary School</v>
          </cell>
          <cell r="D151">
            <v>1</v>
          </cell>
          <cell r="F151" t="str">
            <v/>
          </cell>
          <cell r="G151">
            <v>0</v>
          </cell>
          <cell r="H151">
            <v>80</v>
          </cell>
          <cell r="I151">
            <v>80</v>
          </cell>
          <cell r="J151">
            <v>0</v>
          </cell>
          <cell r="K151">
            <v>18500</v>
          </cell>
          <cell r="L151">
            <v>5040</v>
          </cell>
          <cell r="M151">
            <v>0</v>
          </cell>
          <cell r="N151">
            <v>0</v>
          </cell>
          <cell r="R151">
            <v>0</v>
          </cell>
          <cell r="S151">
            <v>0</v>
          </cell>
          <cell r="U151">
            <v>0</v>
          </cell>
          <cell r="V151">
            <v>0</v>
          </cell>
          <cell r="W151">
            <v>0</v>
          </cell>
        </row>
        <row r="152">
          <cell r="A152">
            <v>678</v>
          </cell>
          <cell r="B152">
            <v>2118</v>
          </cell>
          <cell r="C152" t="str">
            <v>Innsworth Junior School</v>
          </cell>
          <cell r="F152" t="str">
            <v/>
          </cell>
          <cell r="G152">
            <v>0</v>
          </cell>
          <cell r="H152">
            <v>164</v>
          </cell>
          <cell r="I152">
            <v>164</v>
          </cell>
          <cell r="J152">
            <v>0</v>
          </cell>
          <cell r="K152">
            <v>18500</v>
          </cell>
          <cell r="L152">
            <v>10332</v>
          </cell>
          <cell r="M152">
            <v>0</v>
          </cell>
          <cell r="N152">
            <v>28832</v>
          </cell>
          <cell r="R152">
            <v>0</v>
          </cell>
          <cell r="S152">
            <v>28832</v>
          </cell>
          <cell r="U152">
            <v>10878</v>
          </cell>
          <cell r="V152">
            <v>0</v>
          </cell>
          <cell r="W152">
            <v>39710</v>
          </cell>
        </row>
        <row r="153">
          <cell r="A153">
            <v>681</v>
          </cell>
          <cell r="B153">
            <v>2073</v>
          </cell>
          <cell r="C153" t="str">
            <v>Kemble Primary School</v>
          </cell>
          <cell r="F153" t="str">
            <v/>
          </cell>
          <cell r="G153">
            <v>0</v>
          </cell>
          <cell r="H153">
            <v>98</v>
          </cell>
          <cell r="I153">
            <v>98</v>
          </cell>
          <cell r="J153">
            <v>0</v>
          </cell>
          <cell r="K153">
            <v>18500</v>
          </cell>
          <cell r="L153">
            <v>6174</v>
          </cell>
          <cell r="M153">
            <v>0</v>
          </cell>
          <cell r="N153">
            <v>24674</v>
          </cell>
          <cell r="R153">
            <v>0</v>
          </cell>
          <cell r="S153">
            <v>24674</v>
          </cell>
          <cell r="U153">
            <v>9844</v>
          </cell>
          <cell r="V153">
            <v>0</v>
          </cell>
          <cell r="W153">
            <v>34518</v>
          </cell>
        </row>
        <row r="154">
          <cell r="A154">
            <v>682</v>
          </cell>
          <cell r="B154">
            <v>3042</v>
          </cell>
          <cell r="C154" t="str">
            <v>Kempsford Church of England Primary School</v>
          </cell>
          <cell r="F154" t="str">
            <v/>
          </cell>
          <cell r="G154">
            <v>0</v>
          </cell>
          <cell r="H154">
            <v>128</v>
          </cell>
          <cell r="I154">
            <v>128</v>
          </cell>
          <cell r="J154">
            <v>0</v>
          </cell>
          <cell r="K154">
            <v>18500</v>
          </cell>
          <cell r="L154">
            <v>8064</v>
          </cell>
          <cell r="M154">
            <v>0</v>
          </cell>
          <cell r="N154">
            <v>26564</v>
          </cell>
          <cell r="R154">
            <v>0</v>
          </cell>
          <cell r="S154">
            <v>26564</v>
          </cell>
          <cell r="U154">
            <v>10348</v>
          </cell>
          <cell r="V154">
            <v>0</v>
          </cell>
          <cell r="W154">
            <v>36912</v>
          </cell>
        </row>
        <row r="155">
          <cell r="A155">
            <v>683</v>
          </cell>
          <cell r="B155">
            <v>2145</v>
          </cell>
          <cell r="C155" t="str">
            <v>Larkfield Infant School</v>
          </cell>
          <cell r="F155" t="str">
            <v/>
          </cell>
          <cell r="G155">
            <v>0</v>
          </cell>
          <cell r="H155">
            <v>91</v>
          </cell>
          <cell r="I155">
            <v>91</v>
          </cell>
          <cell r="J155">
            <v>0</v>
          </cell>
          <cell r="K155">
            <v>18500</v>
          </cell>
          <cell r="L155">
            <v>5733</v>
          </cell>
          <cell r="M155">
            <v>0</v>
          </cell>
          <cell r="N155">
            <v>24233</v>
          </cell>
          <cell r="R155">
            <v>0</v>
          </cell>
          <cell r="S155">
            <v>24233</v>
          </cell>
          <cell r="U155">
            <v>9794</v>
          </cell>
          <cell r="V155">
            <v>0</v>
          </cell>
          <cell r="W155">
            <v>34027</v>
          </cell>
        </row>
        <row r="156">
          <cell r="A156">
            <v>686</v>
          </cell>
          <cell r="B156">
            <v>3372</v>
          </cell>
          <cell r="C156" t="str">
            <v>King's Stanley Primary</v>
          </cell>
          <cell r="G156">
            <v>0</v>
          </cell>
          <cell r="H156">
            <v>166</v>
          </cell>
          <cell r="I156">
            <v>166</v>
          </cell>
          <cell r="J156">
            <v>0</v>
          </cell>
          <cell r="K156">
            <v>18500</v>
          </cell>
          <cell r="L156">
            <v>10458</v>
          </cell>
          <cell r="M156">
            <v>0</v>
          </cell>
          <cell r="N156">
            <v>28958</v>
          </cell>
          <cell r="R156">
            <v>0</v>
          </cell>
          <cell r="S156">
            <v>28958</v>
          </cell>
          <cell r="U156">
            <v>11608</v>
          </cell>
          <cell r="V156">
            <v>0</v>
          </cell>
          <cell r="W156">
            <v>40566</v>
          </cell>
        </row>
        <row r="157">
          <cell r="A157">
            <v>691</v>
          </cell>
          <cell r="B157">
            <v>2075</v>
          </cell>
          <cell r="C157" t="str">
            <v>Kingswood Primary School</v>
          </cell>
          <cell r="F157" t="str">
            <v/>
          </cell>
          <cell r="G157">
            <v>0</v>
          </cell>
          <cell r="H157">
            <v>113</v>
          </cell>
          <cell r="I157">
            <v>113</v>
          </cell>
          <cell r="J157">
            <v>0</v>
          </cell>
          <cell r="K157">
            <v>18500</v>
          </cell>
          <cell r="L157">
            <v>7119</v>
          </cell>
          <cell r="M157">
            <v>0</v>
          </cell>
          <cell r="N157">
            <v>25619</v>
          </cell>
          <cell r="R157">
            <v>0</v>
          </cell>
          <cell r="S157">
            <v>25619</v>
          </cell>
          <cell r="U157">
            <v>10096</v>
          </cell>
          <cell r="V157">
            <v>0</v>
          </cell>
          <cell r="W157">
            <v>35715</v>
          </cell>
        </row>
        <row r="158">
          <cell r="A158">
            <v>692</v>
          </cell>
          <cell r="B158">
            <v>3330</v>
          </cell>
          <cell r="C158" t="str">
            <v>St. Lawrence Church of England Primary School</v>
          </cell>
          <cell r="D158">
            <v>1</v>
          </cell>
          <cell r="F158" t="str">
            <v/>
          </cell>
          <cell r="G158">
            <v>0</v>
          </cell>
          <cell r="H158">
            <v>224</v>
          </cell>
          <cell r="I158">
            <v>224</v>
          </cell>
          <cell r="J158">
            <v>0</v>
          </cell>
          <cell r="K158">
            <v>18500</v>
          </cell>
          <cell r="L158">
            <v>14112</v>
          </cell>
          <cell r="M158">
            <v>0</v>
          </cell>
          <cell r="N158">
            <v>0</v>
          </cell>
          <cell r="R158">
            <v>0</v>
          </cell>
          <cell r="S158">
            <v>0</v>
          </cell>
          <cell r="U158">
            <v>0</v>
          </cell>
          <cell r="V158">
            <v>0</v>
          </cell>
          <cell r="W158">
            <v>0</v>
          </cell>
        </row>
        <row r="159">
          <cell r="A159">
            <v>693</v>
          </cell>
          <cell r="B159">
            <v>5210</v>
          </cell>
          <cell r="C159" t="str">
            <v>Warden Hill Primary School</v>
          </cell>
          <cell r="F159" t="str">
            <v/>
          </cell>
          <cell r="G159">
            <v>0</v>
          </cell>
          <cell r="H159">
            <v>379</v>
          </cell>
          <cell r="I159">
            <v>379</v>
          </cell>
          <cell r="J159">
            <v>0</v>
          </cell>
          <cell r="K159">
            <v>18500</v>
          </cell>
          <cell r="L159">
            <v>23877</v>
          </cell>
          <cell r="M159">
            <v>0</v>
          </cell>
          <cell r="N159">
            <v>42377</v>
          </cell>
          <cell r="R159">
            <v>0</v>
          </cell>
          <cell r="S159">
            <v>42377</v>
          </cell>
          <cell r="U159">
            <v>17026</v>
          </cell>
          <cell r="V159">
            <v>0</v>
          </cell>
          <cell r="W159">
            <v>59403</v>
          </cell>
        </row>
        <row r="160">
          <cell r="A160">
            <v>694</v>
          </cell>
          <cell r="B160">
            <v>3331</v>
          </cell>
          <cell r="C160" t="str">
            <v>Leonard Stanley Church of England Primary School</v>
          </cell>
          <cell r="D160">
            <v>1</v>
          </cell>
          <cell r="F160" t="str">
            <v/>
          </cell>
          <cell r="G160">
            <v>0</v>
          </cell>
          <cell r="H160">
            <v>183</v>
          </cell>
          <cell r="I160">
            <v>183</v>
          </cell>
          <cell r="J160">
            <v>0</v>
          </cell>
          <cell r="K160">
            <v>18500</v>
          </cell>
          <cell r="L160">
            <v>11529</v>
          </cell>
          <cell r="M160">
            <v>0</v>
          </cell>
          <cell r="N160">
            <v>0</v>
          </cell>
          <cell r="R160">
            <v>0</v>
          </cell>
          <cell r="S160">
            <v>0</v>
          </cell>
          <cell r="U160">
            <v>0</v>
          </cell>
          <cell r="V160">
            <v>0</v>
          </cell>
          <cell r="W160">
            <v>0</v>
          </cell>
        </row>
        <row r="161">
          <cell r="A161">
            <v>695</v>
          </cell>
          <cell r="B161">
            <v>3044</v>
          </cell>
          <cell r="C161" t="str">
            <v>Littledean Church of England Primary School</v>
          </cell>
          <cell r="F161" t="str">
            <v/>
          </cell>
          <cell r="G161">
            <v>0</v>
          </cell>
          <cell r="H161">
            <v>84</v>
          </cell>
          <cell r="I161">
            <v>84</v>
          </cell>
          <cell r="J161">
            <v>0</v>
          </cell>
          <cell r="K161">
            <v>18500</v>
          </cell>
          <cell r="L161">
            <v>5292</v>
          </cell>
          <cell r="M161">
            <v>0</v>
          </cell>
          <cell r="N161">
            <v>23792</v>
          </cell>
          <cell r="R161">
            <v>0</v>
          </cell>
          <cell r="S161">
            <v>23792</v>
          </cell>
          <cell r="U161">
            <v>9769</v>
          </cell>
          <cell r="V161">
            <v>0</v>
          </cell>
          <cell r="W161">
            <v>33561</v>
          </cell>
        </row>
        <row r="162">
          <cell r="A162">
            <v>696</v>
          </cell>
          <cell r="B162">
            <v>3101</v>
          </cell>
          <cell r="C162" t="str">
            <v>The Lake Field Church of England Primary School</v>
          </cell>
          <cell r="F162">
            <v>1</v>
          </cell>
          <cell r="G162">
            <v>0</v>
          </cell>
          <cell r="H162">
            <v>168</v>
          </cell>
          <cell r="I162">
            <v>168</v>
          </cell>
          <cell r="J162">
            <v>0</v>
          </cell>
          <cell r="K162">
            <v>18500</v>
          </cell>
          <cell r="L162">
            <v>10584</v>
          </cell>
          <cell r="M162">
            <v>0</v>
          </cell>
          <cell r="N162">
            <v>14542</v>
          </cell>
          <cell r="R162">
            <v>0</v>
          </cell>
          <cell r="S162">
            <v>14542</v>
          </cell>
          <cell r="U162">
            <v>5867</v>
          </cell>
          <cell r="V162">
            <v>0</v>
          </cell>
          <cell r="W162">
            <v>20409</v>
          </cell>
        </row>
        <row r="163">
          <cell r="A163">
            <v>699</v>
          </cell>
          <cell r="B163">
            <v>3045</v>
          </cell>
          <cell r="C163" t="str">
            <v>Longborough Church of England Primary School</v>
          </cell>
          <cell r="F163" t="str">
            <v/>
          </cell>
          <cell r="G163">
            <v>0</v>
          </cell>
          <cell r="H163">
            <v>40</v>
          </cell>
          <cell r="I163">
            <v>40</v>
          </cell>
          <cell r="J163">
            <v>0</v>
          </cell>
          <cell r="K163">
            <v>18500</v>
          </cell>
          <cell r="L163">
            <v>2520</v>
          </cell>
          <cell r="M163">
            <v>0</v>
          </cell>
          <cell r="N163">
            <v>21020</v>
          </cell>
          <cell r="R163">
            <v>0</v>
          </cell>
          <cell r="S163">
            <v>21020</v>
          </cell>
          <cell r="U163">
            <v>8559</v>
          </cell>
          <cell r="V163">
            <v>0</v>
          </cell>
          <cell r="W163">
            <v>29579</v>
          </cell>
        </row>
        <row r="164">
          <cell r="A164">
            <v>702</v>
          </cell>
          <cell r="B164">
            <v>2184</v>
          </cell>
          <cell r="C164" t="str">
            <v>Hope Brook Church of England Primary School</v>
          </cell>
          <cell r="F164">
            <v>1</v>
          </cell>
          <cell r="G164">
            <v>0</v>
          </cell>
          <cell r="H164">
            <v>101</v>
          </cell>
          <cell r="I164">
            <v>101</v>
          </cell>
          <cell r="J164">
            <v>0</v>
          </cell>
          <cell r="K164">
            <v>18500</v>
          </cell>
          <cell r="L164">
            <v>6363</v>
          </cell>
          <cell r="M164">
            <v>0</v>
          </cell>
          <cell r="N164">
            <v>12432</v>
          </cell>
          <cell r="R164">
            <v>0</v>
          </cell>
          <cell r="S164">
            <v>12432</v>
          </cell>
          <cell r="U164">
            <v>5074</v>
          </cell>
          <cell r="V164">
            <v>0</v>
          </cell>
          <cell r="W164">
            <v>17506</v>
          </cell>
        </row>
        <row r="165">
          <cell r="A165">
            <v>705</v>
          </cell>
          <cell r="B165">
            <v>3047</v>
          </cell>
          <cell r="C165" t="str">
            <v>Longney Church of England Primary School</v>
          </cell>
          <cell r="F165" t="str">
            <v/>
          </cell>
          <cell r="G165">
            <v>0</v>
          </cell>
          <cell r="H165">
            <v>111</v>
          </cell>
          <cell r="I165">
            <v>111</v>
          </cell>
          <cell r="J165">
            <v>0</v>
          </cell>
          <cell r="K165">
            <v>18500</v>
          </cell>
          <cell r="L165">
            <v>6993</v>
          </cell>
          <cell r="M165">
            <v>0</v>
          </cell>
          <cell r="N165">
            <v>25493</v>
          </cell>
          <cell r="R165">
            <v>0</v>
          </cell>
          <cell r="S165">
            <v>25493</v>
          </cell>
          <cell r="U165">
            <v>10197</v>
          </cell>
          <cell r="V165">
            <v>0</v>
          </cell>
          <cell r="W165">
            <v>35690</v>
          </cell>
        </row>
        <row r="166">
          <cell r="A166">
            <v>708</v>
          </cell>
          <cell r="B166">
            <v>3064</v>
          </cell>
          <cell r="C166" t="str">
            <v>Redmarley Church of England Primary School</v>
          </cell>
          <cell r="F166" t="str">
            <v/>
          </cell>
          <cell r="G166">
            <v>0</v>
          </cell>
          <cell r="H166">
            <v>59</v>
          </cell>
          <cell r="I166">
            <v>59</v>
          </cell>
          <cell r="J166">
            <v>0</v>
          </cell>
          <cell r="K166">
            <v>18500</v>
          </cell>
          <cell r="L166">
            <v>3717</v>
          </cell>
          <cell r="M166">
            <v>0</v>
          </cell>
          <cell r="N166">
            <v>22217</v>
          </cell>
          <cell r="P166">
            <v>2973</v>
          </cell>
          <cell r="R166">
            <v>2973</v>
          </cell>
          <cell r="S166">
            <v>19244</v>
          </cell>
          <cell r="U166">
            <v>8962</v>
          </cell>
          <cell r="V166">
            <v>0</v>
          </cell>
          <cell r="W166">
            <v>28206</v>
          </cell>
        </row>
        <row r="167">
          <cell r="A167">
            <v>709</v>
          </cell>
          <cell r="B167">
            <v>2077</v>
          </cell>
          <cell r="C167" t="str">
            <v>Lydbrook Primary School</v>
          </cell>
          <cell r="F167" t="str">
            <v/>
          </cell>
          <cell r="G167">
            <v>0</v>
          </cell>
          <cell r="H167">
            <v>126</v>
          </cell>
          <cell r="I167">
            <v>126</v>
          </cell>
          <cell r="J167">
            <v>0</v>
          </cell>
          <cell r="K167">
            <v>18500</v>
          </cell>
          <cell r="L167">
            <v>7938</v>
          </cell>
          <cell r="M167">
            <v>0</v>
          </cell>
          <cell r="N167">
            <v>26438</v>
          </cell>
          <cell r="R167">
            <v>0</v>
          </cell>
          <cell r="S167">
            <v>26438</v>
          </cell>
          <cell r="U167">
            <v>10878</v>
          </cell>
          <cell r="V167">
            <v>0</v>
          </cell>
          <cell r="W167">
            <v>37316</v>
          </cell>
        </row>
        <row r="168">
          <cell r="A168">
            <v>710</v>
          </cell>
          <cell r="B168">
            <v>3048</v>
          </cell>
          <cell r="C168" t="str">
            <v>Lydney Church of England Community School</v>
          </cell>
          <cell r="F168" t="str">
            <v/>
          </cell>
          <cell r="G168">
            <v>0</v>
          </cell>
          <cell r="H168">
            <v>218</v>
          </cell>
          <cell r="I168">
            <v>218</v>
          </cell>
          <cell r="J168">
            <v>0</v>
          </cell>
          <cell r="K168">
            <v>18500</v>
          </cell>
          <cell r="L168">
            <v>13734</v>
          </cell>
          <cell r="M168">
            <v>0</v>
          </cell>
          <cell r="N168">
            <v>32234</v>
          </cell>
          <cell r="R168">
            <v>0</v>
          </cell>
          <cell r="S168">
            <v>32234</v>
          </cell>
          <cell r="U168">
            <v>12768</v>
          </cell>
          <cell r="V168">
            <v>0</v>
          </cell>
          <cell r="W168">
            <v>45002</v>
          </cell>
        </row>
        <row r="169">
          <cell r="A169">
            <v>711</v>
          </cell>
          <cell r="B169">
            <v>5216</v>
          </cell>
          <cell r="C169" t="str">
            <v>Severnbanks Primary School</v>
          </cell>
          <cell r="E169">
            <v>1</v>
          </cell>
          <cell r="F169" t="str">
            <v/>
          </cell>
          <cell r="G169">
            <v>0</v>
          </cell>
          <cell r="H169">
            <v>230</v>
          </cell>
          <cell r="I169">
            <v>230</v>
          </cell>
          <cell r="J169">
            <v>0</v>
          </cell>
          <cell r="K169">
            <v>18500</v>
          </cell>
          <cell r="L169">
            <v>14490</v>
          </cell>
          <cell r="M169">
            <v>0</v>
          </cell>
          <cell r="N169">
            <v>32990</v>
          </cell>
          <cell r="R169">
            <v>0</v>
          </cell>
          <cell r="S169">
            <v>32990</v>
          </cell>
          <cell r="U169">
            <v>12264</v>
          </cell>
          <cell r="V169">
            <v>0</v>
          </cell>
          <cell r="W169">
            <v>45254</v>
          </cell>
        </row>
        <row r="170">
          <cell r="A170">
            <v>714</v>
          </cell>
          <cell r="B170">
            <v>3050</v>
          </cell>
          <cell r="C170" t="str">
            <v>Meysey Hampton Church of England Primary School</v>
          </cell>
          <cell r="F170" t="str">
            <v/>
          </cell>
          <cell r="G170">
            <v>0</v>
          </cell>
          <cell r="H170">
            <v>96</v>
          </cell>
          <cell r="I170">
            <v>96</v>
          </cell>
          <cell r="J170">
            <v>0</v>
          </cell>
          <cell r="K170">
            <v>18500</v>
          </cell>
          <cell r="L170">
            <v>6048</v>
          </cell>
          <cell r="M170">
            <v>0</v>
          </cell>
          <cell r="N170">
            <v>24548</v>
          </cell>
          <cell r="R170">
            <v>0</v>
          </cell>
          <cell r="S170">
            <v>24548</v>
          </cell>
          <cell r="U170">
            <v>9996</v>
          </cell>
          <cell r="V170">
            <v>0</v>
          </cell>
          <cell r="W170">
            <v>34544</v>
          </cell>
        </row>
        <row r="171">
          <cell r="A171">
            <v>717</v>
          </cell>
          <cell r="B171">
            <v>2081</v>
          </cell>
          <cell r="C171" t="str">
            <v>Mickleton Primary School</v>
          </cell>
          <cell r="F171">
            <v>1</v>
          </cell>
          <cell r="G171">
            <v>0</v>
          </cell>
          <cell r="H171">
            <v>88</v>
          </cell>
          <cell r="I171">
            <v>88</v>
          </cell>
          <cell r="J171">
            <v>0</v>
          </cell>
          <cell r="K171">
            <v>18500</v>
          </cell>
          <cell r="L171">
            <v>5544</v>
          </cell>
          <cell r="M171">
            <v>0</v>
          </cell>
          <cell r="N171">
            <v>12022</v>
          </cell>
          <cell r="R171">
            <v>0</v>
          </cell>
          <cell r="S171">
            <v>12022</v>
          </cell>
          <cell r="U171">
            <v>4822</v>
          </cell>
          <cell r="V171">
            <v>0</v>
          </cell>
          <cell r="W171">
            <v>16844</v>
          </cell>
        </row>
        <row r="172">
          <cell r="A172">
            <v>718</v>
          </cell>
          <cell r="B172">
            <v>5217</v>
          </cell>
          <cell r="C172" t="str">
            <v>Minchinhampton School</v>
          </cell>
          <cell r="E172">
            <v>1</v>
          </cell>
          <cell r="F172" t="str">
            <v/>
          </cell>
          <cell r="G172">
            <v>0</v>
          </cell>
          <cell r="H172">
            <v>268</v>
          </cell>
          <cell r="I172">
            <v>268</v>
          </cell>
          <cell r="J172">
            <v>0</v>
          </cell>
          <cell r="K172">
            <v>18500</v>
          </cell>
          <cell r="L172">
            <v>16884</v>
          </cell>
          <cell r="M172">
            <v>0</v>
          </cell>
          <cell r="N172">
            <v>35384</v>
          </cell>
          <cell r="R172">
            <v>0</v>
          </cell>
          <cell r="S172">
            <v>35384</v>
          </cell>
          <cell r="U172">
            <v>14154</v>
          </cell>
          <cell r="V172">
            <v>0</v>
          </cell>
          <cell r="W172">
            <v>49538</v>
          </cell>
        </row>
        <row r="173">
          <cell r="A173">
            <v>719</v>
          </cell>
          <cell r="B173">
            <v>3336</v>
          </cell>
          <cell r="C173" t="str">
            <v>Minsterworth Church of England Primary School</v>
          </cell>
          <cell r="D173">
            <v>1</v>
          </cell>
          <cell r="F173" t="str">
            <v/>
          </cell>
          <cell r="G173">
            <v>0</v>
          </cell>
          <cell r="H173">
            <v>58</v>
          </cell>
          <cell r="I173">
            <v>58</v>
          </cell>
          <cell r="J173">
            <v>0</v>
          </cell>
          <cell r="K173">
            <v>18500</v>
          </cell>
          <cell r="L173">
            <v>3654</v>
          </cell>
          <cell r="M173">
            <v>0</v>
          </cell>
          <cell r="N173">
            <v>0</v>
          </cell>
          <cell r="R173">
            <v>0</v>
          </cell>
          <cell r="S173">
            <v>0</v>
          </cell>
          <cell r="U173">
            <v>0</v>
          </cell>
          <cell r="V173">
            <v>0</v>
          </cell>
          <cell r="W173">
            <v>0</v>
          </cell>
        </row>
        <row r="174">
          <cell r="A174">
            <v>720</v>
          </cell>
          <cell r="B174">
            <v>3337</v>
          </cell>
          <cell r="C174" t="str">
            <v>Miserden Church of England Primary School</v>
          </cell>
          <cell r="D174">
            <v>1</v>
          </cell>
          <cell r="F174" t="str">
            <v/>
          </cell>
          <cell r="G174">
            <v>0</v>
          </cell>
          <cell r="H174">
            <v>72</v>
          </cell>
          <cell r="I174">
            <v>72</v>
          </cell>
          <cell r="J174">
            <v>0</v>
          </cell>
          <cell r="K174">
            <v>18500</v>
          </cell>
          <cell r="L174">
            <v>4536</v>
          </cell>
          <cell r="M174">
            <v>0</v>
          </cell>
          <cell r="N174">
            <v>0</v>
          </cell>
          <cell r="R174">
            <v>0</v>
          </cell>
          <cell r="S174">
            <v>0</v>
          </cell>
          <cell r="U174">
            <v>0</v>
          </cell>
          <cell r="V174">
            <v>0</v>
          </cell>
          <cell r="W174">
            <v>0</v>
          </cell>
        </row>
        <row r="175">
          <cell r="A175">
            <v>721</v>
          </cell>
          <cell r="B175">
            <v>3338</v>
          </cell>
          <cell r="C175" t="str">
            <v>Mitcheldean Endowed Primary School</v>
          </cell>
          <cell r="D175">
            <v>1</v>
          </cell>
          <cell r="F175" t="str">
            <v/>
          </cell>
          <cell r="G175">
            <v>0</v>
          </cell>
          <cell r="H175">
            <v>198</v>
          </cell>
          <cell r="I175">
            <v>198</v>
          </cell>
          <cell r="J175">
            <v>0</v>
          </cell>
          <cell r="K175">
            <v>18500</v>
          </cell>
          <cell r="L175">
            <v>12474</v>
          </cell>
          <cell r="M175">
            <v>0</v>
          </cell>
          <cell r="N175">
            <v>0</v>
          </cell>
          <cell r="R175">
            <v>0</v>
          </cell>
          <cell r="S175">
            <v>0</v>
          </cell>
          <cell r="U175">
            <v>0</v>
          </cell>
          <cell r="V175">
            <v>0</v>
          </cell>
          <cell r="W175">
            <v>0</v>
          </cell>
        </row>
        <row r="176">
          <cell r="A176">
            <v>722</v>
          </cell>
          <cell r="B176">
            <v>5213</v>
          </cell>
          <cell r="C176" t="str">
            <v>St. David's Primary School</v>
          </cell>
          <cell r="D176">
            <v>1</v>
          </cell>
          <cell r="E176">
            <v>1</v>
          </cell>
          <cell r="F176" t="str">
            <v/>
          </cell>
          <cell r="G176">
            <v>0</v>
          </cell>
          <cell r="H176">
            <v>278</v>
          </cell>
          <cell r="I176">
            <v>278</v>
          </cell>
          <cell r="J176">
            <v>0</v>
          </cell>
          <cell r="K176">
            <v>18500</v>
          </cell>
          <cell r="L176">
            <v>17514</v>
          </cell>
          <cell r="M176">
            <v>0</v>
          </cell>
          <cell r="N176">
            <v>0</v>
          </cell>
          <cell r="R176">
            <v>0</v>
          </cell>
          <cell r="S176">
            <v>0</v>
          </cell>
          <cell r="U176">
            <v>0</v>
          </cell>
          <cell r="V176">
            <v>0</v>
          </cell>
          <cell r="W176">
            <v>0</v>
          </cell>
        </row>
        <row r="177">
          <cell r="A177">
            <v>724</v>
          </cell>
          <cell r="B177">
            <v>3052</v>
          </cell>
          <cell r="C177" t="str">
            <v>Nailsworth Church of England Primary School</v>
          </cell>
          <cell r="F177" t="str">
            <v/>
          </cell>
          <cell r="G177">
            <v>0</v>
          </cell>
          <cell r="H177">
            <v>180</v>
          </cell>
          <cell r="I177">
            <v>180</v>
          </cell>
          <cell r="J177">
            <v>0</v>
          </cell>
          <cell r="K177">
            <v>18500</v>
          </cell>
          <cell r="L177">
            <v>11340</v>
          </cell>
          <cell r="M177">
            <v>0</v>
          </cell>
          <cell r="N177">
            <v>29840</v>
          </cell>
          <cell r="P177">
            <v>6150</v>
          </cell>
          <cell r="Q177">
            <v>0</v>
          </cell>
          <cell r="R177">
            <v>6150</v>
          </cell>
          <cell r="S177">
            <v>23690</v>
          </cell>
          <cell r="U177">
            <v>12516</v>
          </cell>
          <cell r="V177">
            <v>7418</v>
          </cell>
          <cell r="W177">
            <v>28788</v>
          </cell>
        </row>
        <row r="178">
          <cell r="A178">
            <v>726</v>
          </cell>
          <cell r="B178">
            <v>5203</v>
          </cell>
          <cell r="C178" t="str">
            <v>Picklenash Junior School</v>
          </cell>
          <cell r="E178">
            <v>1</v>
          </cell>
          <cell r="F178" t="str">
            <v/>
          </cell>
          <cell r="G178">
            <v>1</v>
          </cell>
          <cell r="H178">
            <v>232</v>
          </cell>
          <cell r="I178">
            <v>232.5</v>
          </cell>
          <cell r="J178">
            <v>0</v>
          </cell>
          <cell r="K178">
            <v>18500</v>
          </cell>
          <cell r="L178">
            <v>14648</v>
          </cell>
          <cell r="M178">
            <v>0</v>
          </cell>
          <cell r="N178">
            <v>33148</v>
          </cell>
          <cell r="R178">
            <v>0</v>
          </cell>
          <cell r="S178">
            <v>33148</v>
          </cell>
          <cell r="U178">
            <v>12616</v>
          </cell>
          <cell r="V178">
            <v>0</v>
          </cell>
          <cell r="W178">
            <v>45764</v>
          </cell>
        </row>
        <row r="179">
          <cell r="A179">
            <v>727</v>
          </cell>
          <cell r="B179">
            <v>5211</v>
          </cell>
          <cell r="C179" t="str">
            <v>Glebe Infant School</v>
          </cell>
          <cell r="F179" t="str">
            <v/>
          </cell>
          <cell r="G179">
            <v>0</v>
          </cell>
          <cell r="H179">
            <v>131</v>
          </cell>
          <cell r="I179">
            <v>131</v>
          </cell>
          <cell r="J179">
            <v>0</v>
          </cell>
          <cell r="K179">
            <v>18500</v>
          </cell>
          <cell r="L179">
            <v>8253</v>
          </cell>
          <cell r="M179">
            <v>0</v>
          </cell>
          <cell r="N179">
            <v>26753</v>
          </cell>
          <cell r="R179">
            <v>0</v>
          </cell>
          <cell r="S179">
            <v>26753</v>
          </cell>
          <cell r="U179">
            <v>10474</v>
          </cell>
          <cell r="V179">
            <v>0</v>
          </cell>
          <cell r="W179">
            <v>37227</v>
          </cell>
        </row>
        <row r="180">
          <cell r="A180">
            <v>728</v>
          </cell>
          <cell r="B180">
            <v>3340</v>
          </cell>
          <cell r="C180" t="str">
            <v>Newnham St. Peter's Church of England Primary School</v>
          </cell>
          <cell r="D180">
            <v>1</v>
          </cell>
          <cell r="F180" t="str">
            <v/>
          </cell>
          <cell r="G180">
            <v>0</v>
          </cell>
          <cell r="H180">
            <v>107</v>
          </cell>
          <cell r="I180">
            <v>107</v>
          </cell>
          <cell r="J180">
            <v>0</v>
          </cell>
          <cell r="K180">
            <v>18500</v>
          </cell>
          <cell r="L180">
            <v>6741</v>
          </cell>
          <cell r="M180">
            <v>0</v>
          </cell>
          <cell r="N180">
            <v>0</v>
          </cell>
          <cell r="R180">
            <v>0</v>
          </cell>
          <cell r="S180">
            <v>0</v>
          </cell>
          <cell r="U180">
            <v>0</v>
          </cell>
          <cell r="V180">
            <v>0</v>
          </cell>
          <cell r="W180">
            <v>0</v>
          </cell>
        </row>
        <row r="181">
          <cell r="A181">
            <v>729</v>
          </cell>
          <cell r="B181">
            <v>3055</v>
          </cell>
          <cell r="C181" t="str">
            <v>North Cerney Church of England Primary School</v>
          </cell>
          <cell r="F181" t="str">
            <v/>
          </cell>
          <cell r="G181">
            <v>0</v>
          </cell>
          <cell r="H181">
            <v>50</v>
          </cell>
          <cell r="I181">
            <v>50</v>
          </cell>
          <cell r="J181">
            <v>0</v>
          </cell>
          <cell r="K181">
            <v>18500</v>
          </cell>
          <cell r="L181">
            <v>3150</v>
          </cell>
          <cell r="M181">
            <v>0</v>
          </cell>
          <cell r="N181">
            <v>21650</v>
          </cell>
          <cell r="R181">
            <v>0</v>
          </cell>
          <cell r="S181">
            <v>21650</v>
          </cell>
          <cell r="U181">
            <v>8635</v>
          </cell>
          <cell r="V181">
            <v>0</v>
          </cell>
          <cell r="W181">
            <v>30285</v>
          </cell>
        </row>
        <row r="182">
          <cell r="A182">
            <v>730</v>
          </cell>
          <cell r="B182">
            <v>3056</v>
          </cell>
          <cell r="C182" t="str">
            <v>Northleach Church of England Primary School</v>
          </cell>
          <cell r="F182" t="str">
            <v/>
          </cell>
          <cell r="G182">
            <v>0</v>
          </cell>
          <cell r="H182">
            <v>152</v>
          </cell>
          <cell r="I182">
            <v>152</v>
          </cell>
          <cell r="J182">
            <v>0</v>
          </cell>
          <cell r="K182">
            <v>18500</v>
          </cell>
          <cell r="L182">
            <v>9576</v>
          </cell>
          <cell r="M182">
            <v>0</v>
          </cell>
          <cell r="N182">
            <v>28076</v>
          </cell>
          <cell r="P182">
            <v>15000</v>
          </cell>
          <cell r="R182">
            <v>15000</v>
          </cell>
          <cell r="S182">
            <v>13076</v>
          </cell>
          <cell r="U182">
            <v>11432</v>
          </cell>
          <cell r="V182">
            <v>0</v>
          </cell>
          <cell r="W182">
            <v>24508</v>
          </cell>
        </row>
        <row r="183">
          <cell r="A183">
            <v>731</v>
          </cell>
          <cell r="B183">
            <v>3341</v>
          </cell>
          <cell r="C183" t="str">
            <v>North Nibley Church of England Primary School</v>
          </cell>
          <cell r="D183">
            <v>1</v>
          </cell>
          <cell r="F183" t="str">
            <v/>
          </cell>
          <cell r="G183">
            <v>0</v>
          </cell>
          <cell r="H183">
            <v>104</v>
          </cell>
          <cell r="I183">
            <v>104</v>
          </cell>
          <cell r="J183">
            <v>0</v>
          </cell>
          <cell r="K183">
            <v>18500</v>
          </cell>
          <cell r="L183">
            <v>6552</v>
          </cell>
          <cell r="M183">
            <v>0</v>
          </cell>
          <cell r="N183">
            <v>0</v>
          </cell>
          <cell r="R183">
            <v>0</v>
          </cell>
          <cell r="S183">
            <v>0</v>
          </cell>
          <cell r="U183">
            <v>0</v>
          </cell>
          <cell r="V183">
            <v>0</v>
          </cell>
          <cell r="W183">
            <v>0</v>
          </cell>
        </row>
        <row r="184">
          <cell r="A184">
            <v>732</v>
          </cell>
          <cell r="B184">
            <v>2119</v>
          </cell>
          <cell r="C184" t="str">
            <v>Northway Infant School</v>
          </cell>
          <cell r="F184" t="str">
            <v/>
          </cell>
          <cell r="G184">
            <v>0</v>
          </cell>
          <cell r="H184">
            <v>136</v>
          </cell>
          <cell r="I184">
            <v>136</v>
          </cell>
          <cell r="J184">
            <v>0</v>
          </cell>
          <cell r="K184">
            <v>18500</v>
          </cell>
          <cell r="L184">
            <v>8568</v>
          </cell>
          <cell r="M184">
            <v>0</v>
          </cell>
          <cell r="N184">
            <v>27068</v>
          </cell>
          <cell r="R184">
            <v>0</v>
          </cell>
          <cell r="S184">
            <v>27068</v>
          </cell>
          <cell r="U184">
            <v>10978</v>
          </cell>
          <cell r="V184">
            <v>0</v>
          </cell>
          <cell r="W184">
            <v>38046</v>
          </cell>
        </row>
        <row r="185">
          <cell r="A185">
            <v>733</v>
          </cell>
          <cell r="B185">
            <v>3057</v>
          </cell>
          <cell r="C185" t="str">
            <v>Norton Church of England Primary School</v>
          </cell>
          <cell r="F185" t="str">
            <v/>
          </cell>
          <cell r="G185">
            <v>0</v>
          </cell>
          <cell r="H185">
            <v>97</v>
          </cell>
          <cell r="I185">
            <v>97</v>
          </cell>
          <cell r="J185">
            <v>0</v>
          </cell>
          <cell r="K185">
            <v>18500</v>
          </cell>
          <cell r="L185">
            <v>6111</v>
          </cell>
          <cell r="M185">
            <v>0</v>
          </cell>
          <cell r="N185">
            <v>24611</v>
          </cell>
          <cell r="P185">
            <v>5000</v>
          </cell>
          <cell r="R185">
            <v>5000</v>
          </cell>
          <cell r="S185">
            <v>19611</v>
          </cell>
          <cell r="U185">
            <v>10147</v>
          </cell>
          <cell r="V185">
            <v>0</v>
          </cell>
          <cell r="W185">
            <v>29758</v>
          </cell>
        </row>
        <row r="186">
          <cell r="A186">
            <v>734</v>
          </cell>
          <cell r="B186">
            <v>3356</v>
          </cell>
          <cell r="C186" t="str">
            <v>St. Joseph's Catholic Primary School</v>
          </cell>
          <cell r="D186">
            <v>1</v>
          </cell>
          <cell r="F186" t="str">
            <v/>
          </cell>
          <cell r="G186">
            <v>0</v>
          </cell>
          <cell r="H186">
            <v>125</v>
          </cell>
          <cell r="I186">
            <v>125</v>
          </cell>
          <cell r="J186">
            <v>0</v>
          </cell>
          <cell r="K186">
            <v>18500</v>
          </cell>
          <cell r="L186">
            <v>7875</v>
          </cell>
          <cell r="M186">
            <v>0</v>
          </cell>
          <cell r="N186">
            <v>0</v>
          </cell>
          <cell r="R186">
            <v>0</v>
          </cell>
          <cell r="S186">
            <v>0</v>
          </cell>
          <cell r="U186">
            <v>0</v>
          </cell>
          <cell r="V186">
            <v>0</v>
          </cell>
          <cell r="W186">
            <v>0</v>
          </cell>
        </row>
        <row r="187">
          <cell r="A187">
            <v>735</v>
          </cell>
          <cell r="B187">
            <v>3310</v>
          </cell>
          <cell r="C187" t="str">
            <v>Oakridge Parochial School</v>
          </cell>
          <cell r="D187">
            <v>1</v>
          </cell>
          <cell r="F187" t="str">
            <v/>
          </cell>
          <cell r="G187">
            <v>0</v>
          </cell>
          <cell r="H187">
            <v>32</v>
          </cell>
          <cell r="I187">
            <v>32</v>
          </cell>
          <cell r="J187">
            <v>0</v>
          </cell>
          <cell r="K187">
            <v>18500</v>
          </cell>
          <cell r="L187">
            <v>2016</v>
          </cell>
          <cell r="M187">
            <v>0</v>
          </cell>
          <cell r="N187">
            <v>0</v>
          </cell>
          <cell r="R187">
            <v>0</v>
          </cell>
          <cell r="S187">
            <v>0</v>
          </cell>
          <cell r="U187">
            <v>0</v>
          </cell>
          <cell r="V187">
            <v>0</v>
          </cell>
          <cell r="W187">
            <v>0</v>
          </cell>
        </row>
        <row r="188">
          <cell r="A188">
            <v>736</v>
          </cell>
          <cell r="B188">
            <v>5220</v>
          </cell>
          <cell r="C188" t="str">
            <v>Carrant Brook Junior School</v>
          </cell>
          <cell r="E188">
            <v>1</v>
          </cell>
          <cell r="F188" t="str">
            <v/>
          </cell>
          <cell r="G188">
            <v>0</v>
          </cell>
          <cell r="H188">
            <v>194</v>
          </cell>
          <cell r="I188">
            <v>194</v>
          </cell>
          <cell r="J188">
            <v>0</v>
          </cell>
          <cell r="K188">
            <v>18500</v>
          </cell>
          <cell r="L188">
            <v>12222</v>
          </cell>
          <cell r="M188">
            <v>0</v>
          </cell>
          <cell r="N188">
            <v>30722</v>
          </cell>
          <cell r="R188">
            <v>0</v>
          </cell>
          <cell r="S188">
            <v>30722</v>
          </cell>
          <cell r="U188">
            <v>12163</v>
          </cell>
          <cell r="V188">
            <v>0</v>
          </cell>
          <cell r="W188">
            <v>42885</v>
          </cell>
        </row>
        <row r="189">
          <cell r="A189">
            <v>742</v>
          </cell>
          <cell r="B189">
            <v>2130</v>
          </cell>
          <cell r="C189" t="str">
            <v>The Croft School</v>
          </cell>
          <cell r="F189" t="str">
            <v/>
          </cell>
          <cell r="G189">
            <v>0</v>
          </cell>
          <cell r="H189">
            <v>144</v>
          </cell>
          <cell r="I189">
            <v>144</v>
          </cell>
          <cell r="J189">
            <v>0</v>
          </cell>
          <cell r="K189">
            <v>18500</v>
          </cell>
          <cell r="L189">
            <v>9072</v>
          </cell>
          <cell r="M189">
            <v>0</v>
          </cell>
          <cell r="N189">
            <v>27572</v>
          </cell>
          <cell r="R189">
            <v>0</v>
          </cell>
          <cell r="S189">
            <v>27572</v>
          </cell>
          <cell r="U189">
            <v>10878</v>
          </cell>
          <cell r="V189">
            <v>0</v>
          </cell>
          <cell r="W189">
            <v>38450</v>
          </cell>
        </row>
        <row r="190">
          <cell r="A190">
            <v>743</v>
          </cell>
          <cell r="B190">
            <v>2108</v>
          </cell>
          <cell r="C190" t="str">
            <v>Parkend Primary School</v>
          </cell>
          <cell r="F190" t="str">
            <v/>
          </cell>
          <cell r="G190">
            <v>0</v>
          </cell>
          <cell r="H190">
            <v>52</v>
          </cell>
          <cell r="I190">
            <v>52</v>
          </cell>
          <cell r="J190">
            <v>0</v>
          </cell>
          <cell r="K190">
            <v>18500</v>
          </cell>
          <cell r="L190">
            <v>3276</v>
          </cell>
          <cell r="M190">
            <v>0</v>
          </cell>
          <cell r="N190">
            <v>21776</v>
          </cell>
          <cell r="R190">
            <v>0</v>
          </cell>
          <cell r="S190">
            <v>21776</v>
          </cell>
          <cell r="U190">
            <v>8811</v>
          </cell>
          <cell r="V190">
            <v>0</v>
          </cell>
          <cell r="W190">
            <v>30587</v>
          </cell>
        </row>
        <row r="191">
          <cell r="A191">
            <v>749</v>
          </cell>
          <cell r="B191">
            <v>3060</v>
          </cell>
          <cell r="C191" t="str">
            <v>Pauntley Church of England Primary School</v>
          </cell>
          <cell r="F191" t="str">
            <v/>
          </cell>
          <cell r="G191">
            <v>0</v>
          </cell>
          <cell r="H191">
            <v>46</v>
          </cell>
          <cell r="I191">
            <v>46</v>
          </cell>
          <cell r="J191">
            <v>0</v>
          </cell>
          <cell r="K191">
            <v>18500</v>
          </cell>
          <cell r="L191">
            <v>2898</v>
          </cell>
          <cell r="M191">
            <v>0</v>
          </cell>
          <cell r="N191">
            <v>21398</v>
          </cell>
          <cell r="R191">
            <v>0</v>
          </cell>
          <cell r="S191">
            <v>21398</v>
          </cell>
          <cell r="U191">
            <v>8660</v>
          </cell>
          <cell r="V191">
            <v>0</v>
          </cell>
          <cell r="W191">
            <v>30058</v>
          </cell>
        </row>
        <row r="192">
          <cell r="A192">
            <v>750</v>
          </cell>
          <cell r="B192">
            <v>2109</v>
          </cell>
          <cell r="C192" t="str">
            <v>Pillowell Community Primary School</v>
          </cell>
          <cell r="F192" t="str">
            <v/>
          </cell>
          <cell r="G192">
            <v>0</v>
          </cell>
          <cell r="H192">
            <v>80</v>
          </cell>
          <cell r="I192">
            <v>80</v>
          </cell>
          <cell r="J192">
            <v>0</v>
          </cell>
          <cell r="K192">
            <v>18500</v>
          </cell>
          <cell r="L192">
            <v>5040</v>
          </cell>
          <cell r="M192">
            <v>0</v>
          </cell>
          <cell r="N192">
            <v>23540</v>
          </cell>
          <cell r="R192">
            <v>0</v>
          </cell>
          <cell r="S192">
            <v>23540</v>
          </cell>
          <cell r="U192">
            <v>9466</v>
          </cell>
          <cell r="V192">
            <v>0</v>
          </cell>
          <cell r="W192">
            <v>33006</v>
          </cell>
        </row>
        <row r="193">
          <cell r="A193">
            <v>754</v>
          </cell>
          <cell r="B193">
            <v>3343</v>
          </cell>
          <cell r="C193" t="str">
            <v>Prestbury St. Mary's Church of England Junior School</v>
          </cell>
          <cell r="D193">
            <v>1</v>
          </cell>
          <cell r="F193" t="str">
            <v/>
          </cell>
          <cell r="G193">
            <v>0</v>
          </cell>
          <cell r="H193">
            <v>227</v>
          </cell>
          <cell r="I193">
            <v>227</v>
          </cell>
          <cell r="J193">
            <v>0</v>
          </cell>
          <cell r="K193">
            <v>18500</v>
          </cell>
          <cell r="L193">
            <v>14301</v>
          </cell>
          <cell r="M193">
            <v>0</v>
          </cell>
          <cell r="N193">
            <v>0</v>
          </cell>
          <cell r="R193">
            <v>0</v>
          </cell>
          <cell r="S193">
            <v>0</v>
          </cell>
          <cell r="U193">
            <v>0</v>
          </cell>
          <cell r="V193">
            <v>0</v>
          </cell>
          <cell r="W193">
            <v>0</v>
          </cell>
        </row>
        <row r="194">
          <cell r="A194">
            <v>755</v>
          </cell>
          <cell r="B194">
            <v>5202</v>
          </cell>
          <cell r="C194" t="str">
            <v>Primrose Hill Church of England Primary School</v>
          </cell>
          <cell r="E194">
            <v>1</v>
          </cell>
          <cell r="F194" t="str">
            <v/>
          </cell>
          <cell r="G194">
            <v>0</v>
          </cell>
          <cell r="H194">
            <v>302</v>
          </cell>
          <cell r="I194">
            <v>302</v>
          </cell>
          <cell r="J194">
            <v>0</v>
          </cell>
          <cell r="K194">
            <v>18500</v>
          </cell>
          <cell r="L194">
            <v>19026</v>
          </cell>
          <cell r="M194">
            <v>0</v>
          </cell>
          <cell r="N194">
            <v>37526</v>
          </cell>
          <cell r="R194">
            <v>0</v>
          </cell>
          <cell r="S194">
            <v>37526</v>
          </cell>
          <cell r="U194">
            <v>14733</v>
          </cell>
          <cell r="V194">
            <v>0</v>
          </cell>
          <cell r="W194">
            <v>52259</v>
          </cell>
        </row>
        <row r="195">
          <cell r="A195">
            <v>756</v>
          </cell>
          <cell r="B195">
            <v>3061</v>
          </cell>
          <cell r="C195" t="str">
            <v>Field Court Church of England Infant School</v>
          </cell>
          <cell r="F195" t="str">
            <v/>
          </cell>
          <cell r="G195">
            <v>0</v>
          </cell>
          <cell r="H195">
            <v>224</v>
          </cell>
          <cell r="I195">
            <v>224</v>
          </cell>
          <cell r="J195">
            <v>0</v>
          </cell>
          <cell r="K195">
            <v>18500</v>
          </cell>
          <cell r="L195">
            <v>14112</v>
          </cell>
          <cell r="M195">
            <v>0</v>
          </cell>
          <cell r="N195">
            <v>32612</v>
          </cell>
          <cell r="R195">
            <v>0</v>
          </cell>
          <cell r="S195">
            <v>32612</v>
          </cell>
          <cell r="U195">
            <v>13297</v>
          </cell>
          <cell r="V195">
            <v>0</v>
          </cell>
          <cell r="W195">
            <v>45909</v>
          </cell>
        </row>
        <row r="196">
          <cell r="A196">
            <v>757</v>
          </cell>
          <cell r="B196">
            <v>2168</v>
          </cell>
          <cell r="C196" t="str">
            <v>Field Court Junior School</v>
          </cell>
          <cell r="F196" t="str">
            <v/>
          </cell>
          <cell r="G196">
            <v>0</v>
          </cell>
          <cell r="H196">
            <v>321</v>
          </cell>
          <cell r="I196">
            <v>321</v>
          </cell>
          <cell r="J196">
            <v>0</v>
          </cell>
          <cell r="K196">
            <v>18500</v>
          </cell>
          <cell r="L196">
            <v>20223</v>
          </cell>
          <cell r="M196">
            <v>0</v>
          </cell>
          <cell r="N196">
            <v>38723</v>
          </cell>
          <cell r="R196">
            <v>0</v>
          </cell>
          <cell r="S196">
            <v>38723</v>
          </cell>
          <cell r="U196">
            <v>15086</v>
          </cell>
          <cell r="V196">
            <v>0</v>
          </cell>
          <cell r="W196">
            <v>53809</v>
          </cell>
        </row>
        <row r="197">
          <cell r="A197">
            <v>759</v>
          </cell>
          <cell r="B197">
            <v>3063</v>
          </cell>
          <cell r="C197" t="str">
            <v>Randwick Church of England Primary School</v>
          </cell>
          <cell r="F197" t="str">
            <v/>
          </cell>
          <cell r="G197">
            <v>0</v>
          </cell>
          <cell r="H197">
            <v>78</v>
          </cell>
          <cell r="I197">
            <v>78</v>
          </cell>
          <cell r="J197">
            <v>0</v>
          </cell>
          <cell r="K197">
            <v>18500</v>
          </cell>
          <cell r="L197">
            <v>4914</v>
          </cell>
          <cell r="M197">
            <v>0</v>
          </cell>
          <cell r="N197">
            <v>23414</v>
          </cell>
          <cell r="R197">
            <v>0</v>
          </cell>
          <cell r="S197">
            <v>23414</v>
          </cell>
          <cell r="U197">
            <v>9517</v>
          </cell>
          <cell r="V197">
            <v>0</v>
          </cell>
          <cell r="W197">
            <v>32931</v>
          </cell>
        </row>
        <row r="198">
          <cell r="A198">
            <v>761</v>
          </cell>
          <cell r="B198">
            <v>3054</v>
          </cell>
          <cell r="C198" t="str">
            <v>Redbrook Church of England Primary School</v>
          </cell>
          <cell r="F198" t="str">
            <v/>
          </cell>
          <cell r="G198">
            <v>0</v>
          </cell>
          <cell r="H198">
            <v>40</v>
          </cell>
          <cell r="I198">
            <v>40</v>
          </cell>
          <cell r="J198">
            <v>0</v>
          </cell>
          <cell r="K198">
            <v>18500</v>
          </cell>
          <cell r="L198">
            <v>2520</v>
          </cell>
          <cell r="M198">
            <v>0</v>
          </cell>
          <cell r="N198">
            <v>21020</v>
          </cell>
          <cell r="P198">
            <v>15000</v>
          </cell>
          <cell r="R198">
            <v>15000</v>
          </cell>
          <cell r="S198">
            <v>6020</v>
          </cell>
          <cell r="U198">
            <v>8232</v>
          </cell>
          <cell r="V198">
            <v>0</v>
          </cell>
          <cell r="W198">
            <v>14252</v>
          </cell>
        </row>
        <row r="199">
          <cell r="A199">
            <v>763</v>
          </cell>
          <cell r="B199">
            <v>2123</v>
          </cell>
          <cell r="C199" t="str">
            <v>Rodborough Community Primary School</v>
          </cell>
          <cell r="F199" t="str">
            <v/>
          </cell>
          <cell r="G199">
            <v>0</v>
          </cell>
          <cell r="H199">
            <v>205</v>
          </cell>
          <cell r="I199">
            <v>205</v>
          </cell>
          <cell r="J199">
            <v>0</v>
          </cell>
          <cell r="K199">
            <v>18500</v>
          </cell>
          <cell r="L199">
            <v>12915</v>
          </cell>
          <cell r="M199">
            <v>0</v>
          </cell>
          <cell r="N199">
            <v>31415</v>
          </cell>
          <cell r="P199">
            <v>25395</v>
          </cell>
          <cell r="R199">
            <v>25395</v>
          </cell>
          <cell r="S199">
            <v>6020</v>
          </cell>
          <cell r="U199">
            <v>12591</v>
          </cell>
          <cell r="V199">
            <v>0</v>
          </cell>
          <cell r="W199">
            <v>18611</v>
          </cell>
        </row>
        <row r="200">
          <cell r="A200">
            <v>764</v>
          </cell>
          <cell r="B200">
            <v>2085</v>
          </cell>
          <cell r="C200" t="str">
            <v>Rodmarton School</v>
          </cell>
          <cell r="F200" t="str">
            <v/>
          </cell>
          <cell r="G200">
            <v>0</v>
          </cell>
          <cell r="H200">
            <v>53</v>
          </cell>
          <cell r="I200">
            <v>53</v>
          </cell>
          <cell r="J200">
            <v>0</v>
          </cell>
          <cell r="K200">
            <v>18500</v>
          </cell>
          <cell r="L200">
            <v>3339</v>
          </cell>
          <cell r="M200">
            <v>0</v>
          </cell>
          <cell r="N200">
            <v>21839</v>
          </cell>
          <cell r="R200">
            <v>0</v>
          </cell>
          <cell r="S200">
            <v>21839</v>
          </cell>
          <cell r="U200">
            <v>9013</v>
          </cell>
          <cell r="V200">
            <v>0</v>
          </cell>
          <cell r="W200">
            <v>30852</v>
          </cell>
        </row>
        <row r="201">
          <cell r="A201">
            <v>765</v>
          </cell>
          <cell r="B201">
            <v>3065</v>
          </cell>
          <cell r="C201" t="str">
            <v>Ruardean Church of England Primary School</v>
          </cell>
          <cell r="F201" t="str">
            <v/>
          </cell>
          <cell r="G201">
            <v>0</v>
          </cell>
          <cell r="H201">
            <v>108</v>
          </cell>
          <cell r="I201">
            <v>108</v>
          </cell>
          <cell r="J201">
            <v>0</v>
          </cell>
          <cell r="K201">
            <v>18500</v>
          </cell>
          <cell r="L201">
            <v>6804</v>
          </cell>
          <cell r="M201">
            <v>0</v>
          </cell>
          <cell r="N201">
            <v>25304</v>
          </cell>
          <cell r="R201">
            <v>0</v>
          </cell>
          <cell r="S201">
            <v>25304</v>
          </cell>
          <cell r="U201">
            <v>10197</v>
          </cell>
          <cell r="V201">
            <v>0</v>
          </cell>
          <cell r="W201">
            <v>35501</v>
          </cell>
        </row>
        <row r="202">
          <cell r="A202">
            <v>766</v>
          </cell>
          <cell r="B202">
            <v>2064</v>
          </cell>
          <cell r="C202" t="str">
            <v>Woodside Primary School</v>
          </cell>
          <cell r="F202" t="str">
            <v/>
          </cell>
          <cell r="G202">
            <v>0</v>
          </cell>
          <cell r="H202">
            <v>105</v>
          </cell>
          <cell r="I202">
            <v>105</v>
          </cell>
          <cell r="J202">
            <v>0</v>
          </cell>
          <cell r="K202">
            <v>18500</v>
          </cell>
          <cell r="L202">
            <v>6615</v>
          </cell>
          <cell r="M202">
            <v>0</v>
          </cell>
          <cell r="N202">
            <v>25115</v>
          </cell>
          <cell r="R202">
            <v>0</v>
          </cell>
          <cell r="S202">
            <v>25115</v>
          </cell>
          <cell r="U202">
            <v>9920</v>
          </cell>
          <cell r="V202">
            <v>0</v>
          </cell>
          <cell r="W202">
            <v>35035</v>
          </cell>
        </row>
        <row r="203">
          <cell r="A203">
            <v>767</v>
          </cell>
          <cell r="B203">
            <v>2065</v>
          </cell>
          <cell r="C203" t="str">
            <v>St. White's School</v>
          </cell>
          <cell r="F203" t="str">
            <v/>
          </cell>
          <cell r="G203">
            <v>0</v>
          </cell>
          <cell r="H203">
            <v>282</v>
          </cell>
          <cell r="I203">
            <v>282</v>
          </cell>
          <cell r="J203">
            <v>0</v>
          </cell>
          <cell r="K203">
            <v>18500</v>
          </cell>
          <cell r="L203">
            <v>17766</v>
          </cell>
          <cell r="M203">
            <v>0</v>
          </cell>
          <cell r="N203">
            <v>36266</v>
          </cell>
          <cell r="R203">
            <v>0</v>
          </cell>
          <cell r="S203">
            <v>36266</v>
          </cell>
          <cell r="U203">
            <v>14456</v>
          </cell>
          <cell r="V203">
            <v>0</v>
          </cell>
          <cell r="W203">
            <v>50722</v>
          </cell>
        </row>
        <row r="204">
          <cell r="A204">
            <v>768</v>
          </cell>
          <cell r="B204">
            <v>3360</v>
          </cell>
          <cell r="C204" t="str">
            <v>St. Mary's Church of England Infant School (Prestbury)</v>
          </cell>
          <cell r="D204">
            <v>1</v>
          </cell>
          <cell r="F204" t="str">
            <v/>
          </cell>
          <cell r="G204">
            <v>0</v>
          </cell>
          <cell r="H204">
            <v>178</v>
          </cell>
          <cell r="I204">
            <v>178</v>
          </cell>
          <cell r="J204">
            <v>0</v>
          </cell>
          <cell r="K204">
            <v>18500</v>
          </cell>
          <cell r="L204">
            <v>11214</v>
          </cell>
          <cell r="M204">
            <v>0</v>
          </cell>
          <cell r="N204">
            <v>0</v>
          </cell>
          <cell r="R204">
            <v>0</v>
          </cell>
          <cell r="S204">
            <v>0</v>
          </cell>
          <cell r="U204">
            <v>0</v>
          </cell>
          <cell r="V204">
            <v>0</v>
          </cell>
          <cell r="W204">
            <v>0</v>
          </cell>
        </row>
        <row r="205">
          <cell r="A205">
            <v>769</v>
          </cell>
          <cell r="B205">
            <v>3344</v>
          </cell>
          <cell r="C205" t="str">
            <v>St. Briavels Parochial Church of England Primary School</v>
          </cell>
          <cell r="D205">
            <v>1</v>
          </cell>
          <cell r="F205" t="str">
            <v/>
          </cell>
          <cell r="G205">
            <v>0</v>
          </cell>
          <cell r="H205">
            <v>91</v>
          </cell>
          <cell r="I205">
            <v>91</v>
          </cell>
          <cell r="J205">
            <v>0</v>
          </cell>
          <cell r="K205">
            <v>18500</v>
          </cell>
          <cell r="L205">
            <v>5733</v>
          </cell>
          <cell r="M205">
            <v>0</v>
          </cell>
          <cell r="N205">
            <v>0</v>
          </cell>
          <cell r="R205">
            <v>0</v>
          </cell>
          <cell r="S205">
            <v>0</v>
          </cell>
          <cell r="U205">
            <v>0</v>
          </cell>
          <cell r="V205">
            <v>0</v>
          </cell>
          <cell r="W205">
            <v>0</v>
          </cell>
        </row>
        <row r="206">
          <cell r="A206">
            <v>771</v>
          </cell>
          <cell r="B206">
            <v>3345</v>
          </cell>
          <cell r="C206" t="str">
            <v>Sapperton Church of England Primary School</v>
          </cell>
          <cell r="D206">
            <v>1</v>
          </cell>
          <cell r="F206" t="str">
            <v/>
          </cell>
          <cell r="G206">
            <v>0</v>
          </cell>
          <cell r="H206">
            <v>74</v>
          </cell>
          <cell r="I206">
            <v>74</v>
          </cell>
          <cell r="J206">
            <v>0</v>
          </cell>
          <cell r="K206">
            <v>18500</v>
          </cell>
          <cell r="L206">
            <v>4662</v>
          </cell>
          <cell r="M206">
            <v>0</v>
          </cell>
          <cell r="N206">
            <v>0</v>
          </cell>
          <cell r="R206">
            <v>0</v>
          </cell>
          <cell r="S206">
            <v>0</v>
          </cell>
          <cell r="U206">
            <v>0</v>
          </cell>
          <cell r="V206">
            <v>0</v>
          </cell>
          <cell r="W206">
            <v>0</v>
          </cell>
        </row>
        <row r="207">
          <cell r="A207">
            <v>775</v>
          </cell>
          <cell r="B207">
            <v>2072</v>
          </cell>
          <cell r="C207" t="str">
            <v>Sharpness Primary School</v>
          </cell>
          <cell r="F207" t="str">
            <v/>
          </cell>
          <cell r="G207">
            <v>0</v>
          </cell>
          <cell r="H207">
            <v>108</v>
          </cell>
          <cell r="I207">
            <v>108</v>
          </cell>
          <cell r="J207">
            <v>0</v>
          </cell>
          <cell r="K207">
            <v>18500</v>
          </cell>
          <cell r="L207">
            <v>6804</v>
          </cell>
          <cell r="M207">
            <v>0</v>
          </cell>
          <cell r="N207">
            <v>25304</v>
          </cell>
          <cell r="R207">
            <v>0</v>
          </cell>
          <cell r="S207">
            <v>25304</v>
          </cell>
          <cell r="U207">
            <v>10046</v>
          </cell>
          <cell r="V207">
            <v>0</v>
          </cell>
          <cell r="W207">
            <v>35350</v>
          </cell>
        </row>
        <row r="208">
          <cell r="A208">
            <v>776</v>
          </cell>
          <cell r="B208">
            <v>2084</v>
          </cell>
          <cell r="C208" t="str">
            <v>Sheepscombe School</v>
          </cell>
          <cell r="F208" t="str">
            <v/>
          </cell>
          <cell r="G208">
            <v>0</v>
          </cell>
          <cell r="H208">
            <v>68</v>
          </cell>
          <cell r="I208">
            <v>68</v>
          </cell>
          <cell r="J208">
            <v>0</v>
          </cell>
          <cell r="K208">
            <v>18500</v>
          </cell>
          <cell r="L208">
            <v>4284</v>
          </cell>
          <cell r="M208">
            <v>0</v>
          </cell>
          <cell r="N208">
            <v>22784</v>
          </cell>
          <cell r="R208">
            <v>0</v>
          </cell>
          <cell r="S208">
            <v>22784</v>
          </cell>
          <cell r="U208">
            <v>9063</v>
          </cell>
          <cell r="V208">
            <v>0</v>
          </cell>
          <cell r="W208">
            <v>31847</v>
          </cell>
        </row>
        <row r="209">
          <cell r="A209">
            <v>777</v>
          </cell>
          <cell r="B209">
            <v>3067</v>
          </cell>
          <cell r="C209" t="str">
            <v>Sherborne Church of England Primary School</v>
          </cell>
          <cell r="F209" t="str">
            <v/>
          </cell>
          <cell r="G209">
            <v>0</v>
          </cell>
          <cell r="H209">
            <v>41</v>
          </cell>
          <cell r="I209">
            <v>41</v>
          </cell>
          <cell r="J209">
            <v>0</v>
          </cell>
          <cell r="K209">
            <v>18500</v>
          </cell>
          <cell r="L209">
            <v>2583</v>
          </cell>
          <cell r="M209">
            <v>0</v>
          </cell>
          <cell r="N209">
            <v>21083</v>
          </cell>
          <cell r="R209">
            <v>0</v>
          </cell>
          <cell r="S209">
            <v>21083</v>
          </cell>
          <cell r="U209">
            <v>8559</v>
          </cell>
          <cell r="V209">
            <v>0</v>
          </cell>
          <cell r="W209">
            <v>29642</v>
          </cell>
        </row>
        <row r="210">
          <cell r="A210">
            <v>779</v>
          </cell>
          <cell r="B210">
            <v>3068</v>
          </cell>
          <cell r="C210" t="str">
            <v>Shurdington Church of England Primary School</v>
          </cell>
          <cell r="F210" t="str">
            <v/>
          </cell>
          <cell r="G210">
            <v>0</v>
          </cell>
          <cell r="H210">
            <v>96</v>
          </cell>
          <cell r="I210">
            <v>96</v>
          </cell>
          <cell r="J210">
            <v>0</v>
          </cell>
          <cell r="K210">
            <v>18500</v>
          </cell>
          <cell r="L210">
            <v>6048</v>
          </cell>
          <cell r="M210">
            <v>0</v>
          </cell>
          <cell r="N210">
            <v>24548</v>
          </cell>
          <cell r="R210">
            <v>0</v>
          </cell>
          <cell r="S210">
            <v>24548</v>
          </cell>
          <cell r="U210">
            <v>9895</v>
          </cell>
          <cell r="V210">
            <v>0</v>
          </cell>
          <cell r="W210">
            <v>34443</v>
          </cell>
        </row>
        <row r="211">
          <cell r="A211">
            <v>780</v>
          </cell>
          <cell r="B211">
            <v>3089</v>
          </cell>
          <cell r="C211" t="str">
            <v>Siddington Church of England School</v>
          </cell>
          <cell r="F211" t="str">
            <v/>
          </cell>
          <cell r="G211">
            <v>0</v>
          </cell>
          <cell r="H211">
            <v>43</v>
          </cell>
          <cell r="I211">
            <v>43</v>
          </cell>
          <cell r="J211">
            <v>0</v>
          </cell>
          <cell r="K211">
            <v>18500</v>
          </cell>
          <cell r="L211">
            <v>2709</v>
          </cell>
          <cell r="M211">
            <v>0</v>
          </cell>
          <cell r="N211">
            <v>21209</v>
          </cell>
          <cell r="R211">
            <v>0</v>
          </cell>
          <cell r="S211">
            <v>21209</v>
          </cell>
          <cell r="U211">
            <v>8584</v>
          </cell>
          <cell r="V211">
            <v>0</v>
          </cell>
          <cell r="W211">
            <v>29793</v>
          </cell>
        </row>
        <row r="212">
          <cell r="A212">
            <v>781</v>
          </cell>
          <cell r="B212">
            <v>2137</v>
          </cell>
          <cell r="C212" t="str">
            <v>Gastrells Community Primary School</v>
          </cell>
          <cell r="F212" t="str">
            <v/>
          </cell>
          <cell r="G212">
            <v>0</v>
          </cell>
          <cell r="H212">
            <v>144</v>
          </cell>
          <cell r="I212">
            <v>144</v>
          </cell>
          <cell r="J212">
            <v>0</v>
          </cell>
          <cell r="K212">
            <v>18500</v>
          </cell>
          <cell r="L212">
            <v>9072</v>
          </cell>
          <cell r="M212">
            <v>0</v>
          </cell>
          <cell r="N212">
            <v>27572</v>
          </cell>
          <cell r="R212">
            <v>0</v>
          </cell>
          <cell r="S212">
            <v>27572</v>
          </cell>
          <cell r="U212">
            <v>10978</v>
          </cell>
          <cell r="V212">
            <v>0</v>
          </cell>
          <cell r="W212">
            <v>38550</v>
          </cell>
        </row>
        <row r="213">
          <cell r="A213">
            <v>782</v>
          </cell>
          <cell r="B213">
            <v>2086</v>
          </cell>
          <cell r="C213" t="str">
            <v>Slimbridge Primary School</v>
          </cell>
          <cell r="F213" t="str">
            <v/>
          </cell>
          <cell r="G213">
            <v>0</v>
          </cell>
          <cell r="H213">
            <v>98</v>
          </cell>
          <cell r="I213">
            <v>98</v>
          </cell>
          <cell r="J213">
            <v>0</v>
          </cell>
          <cell r="K213">
            <v>18500</v>
          </cell>
          <cell r="L213">
            <v>6174</v>
          </cell>
          <cell r="M213">
            <v>0</v>
          </cell>
          <cell r="N213">
            <v>24674</v>
          </cell>
          <cell r="R213">
            <v>0</v>
          </cell>
          <cell r="S213">
            <v>24674</v>
          </cell>
          <cell r="U213">
            <v>9920</v>
          </cell>
          <cell r="V213">
            <v>0</v>
          </cell>
          <cell r="W213">
            <v>34594</v>
          </cell>
        </row>
        <row r="214">
          <cell r="A214">
            <v>784</v>
          </cell>
          <cell r="B214">
            <v>2066</v>
          </cell>
          <cell r="C214" t="str">
            <v>Soudley School</v>
          </cell>
          <cell r="F214" t="str">
            <v/>
          </cell>
          <cell r="G214">
            <v>0</v>
          </cell>
          <cell r="H214">
            <v>74</v>
          </cell>
          <cell r="I214">
            <v>74</v>
          </cell>
          <cell r="J214">
            <v>0</v>
          </cell>
          <cell r="K214">
            <v>18500</v>
          </cell>
          <cell r="L214">
            <v>4662</v>
          </cell>
          <cell r="M214">
            <v>0</v>
          </cell>
          <cell r="N214">
            <v>23162</v>
          </cell>
          <cell r="R214">
            <v>0</v>
          </cell>
          <cell r="S214">
            <v>23162</v>
          </cell>
          <cell r="U214">
            <v>9139</v>
          </cell>
          <cell r="V214">
            <v>0</v>
          </cell>
          <cell r="W214">
            <v>32301</v>
          </cell>
        </row>
        <row r="215">
          <cell r="A215">
            <v>786</v>
          </cell>
          <cell r="B215">
            <v>3069</v>
          </cell>
          <cell r="C215" t="str">
            <v>Ann Edwards Church of England Primary School</v>
          </cell>
          <cell r="F215" t="str">
            <v/>
          </cell>
          <cell r="G215">
            <v>0</v>
          </cell>
          <cell r="H215">
            <v>294</v>
          </cell>
          <cell r="I215">
            <v>294</v>
          </cell>
          <cell r="J215">
            <v>0</v>
          </cell>
          <cell r="K215">
            <v>18500</v>
          </cell>
          <cell r="L215">
            <v>18522</v>
          </cell>
          <cell r="M215">
            <v>0</v>
          </cell>
          <cell r="N215">
            <v>37022</v>
          </cell>
          <cell r="R215">
            <v>0</v>
          </cell>
          <cell r="S215">
            <v>37022</v>
          </cell>
          <cell r="U215">
            <v>14204</v>
          </cell>
          <cell r="V215">
            <v>0</v>
          </cell>
          <cell r="W215">
            <v>51226</v>
          </cell>
        </row>
        <row r="216">
          <cell r="A216">
            <v>787</v>
          </cell>
          <cell r="B216">
            <v>3070</v>
          </cell>
          <cell r="C216" t="str">
            <v>Southrop Church of England Primary School</v>
          </cell>
          <cell r="F216" t="str">
            <v/>
          </cell>
          <cell r="G216">
            <v>0</v>
          </cell>
          <cell r="H216">
            <v>49</v>
          </cell>
          <cell r="I216">
            <v>49</v>
          </cell>
          <cell r="J216">
            <v>0</v>
          </cell>
          <cell r="K216">
            <v>18500</v>
          </cell>
          <cell r="L216">
            <v>3087</v>
          </cell>
          <cell r="M216">
            <v>0</v>
          </cell>
          <cell r="N216">
            <v>21587</v>
          </cell>
          <cell r="R216">
            <v>0</v>
          </cell>
          <cell r="S216">
            <v>21587</v>
          </cell>
          <cell r="U216">
            <v>8635</v>
          </cell>
          <cell r="V216">
            <v>0</v>
          </cell>
          <cell r="W216">
            <v>30222</v>
          </cell>
        </row>
        <row r="217">
          <cell r="A217">
            <v>789</v>
          </cell>
          <cell r="B217">
            <v>3374</v>
          </cell>
          <cell r="C217" t="str">
            <v>Isbourne Valley Primary</v>
          </cell>
          <cell r="G217">
            <v>0</v>
          </cell>
          <cell r="H217">
            <v>73</v>
          </cell>
          <cell r="I217">
            <v>73</v>
          </cell>
          <cell r="J217">
            <v>0</v>
          </cell>
          <cell r="K217">
            <v>18500</v>
          </cell>
          <cell r="L217">
            <v>4599</v>
          </cell>
          <cell r="M217">
            <v>0</v>
          </cell>
          <cell r="N217">
            <v>23099</v>
          </cell>
          <cell r="R217">
            <v>0</v>
          </cell>
          <cell r="S217">
            <v>23099</v>
          </cell>
          <cell r="U217">
            <v>9038</v>
          </cell>
          <cell r="V217">
            <v>0</v>
          </cell>
          <cell r="W217">
            <v>32137</v>
          </cell>
        </row>
        <row r="218">
          <cell r="A218">
            <v>791</v>
          </cell>
          <cell r="B218">
            <v>2146</v>
          </cell>
          <cell r="C218" t="str">
            <v>The Park Infant School</v>
          </cell>
          <cell r="F218" t="str">
            <v/>
          </cell>
          <cell r="G218">
            <v>0</v>
          </cell>
          <cell r="H218">
            <v>165</v>
          </cell>
          <cell r="I218">
            <v>165</v>
          </cell>
          <cell r="J218">
            <v>0</v>
          </cell>
          <cell r="K218">
            <v>18500</v>
          </cell>
          <cell r="L218">
            <v>10395</v>
          </cell>
          <cell r="M218">
            <v>0</v>
          </cell>
          <cell r="N218">
            <v>28895</v>
          </cell>
          <cell r="R218">
            <v>0</v>
          </cell>
          <cell r="S218">
            <v>28895</v>
          </cell>
          <cell r="U218">
            <v>11180</v>
          </cell>
          <cell r="V218">
            <v>0</v>
          </cell>
          <cell r="W218">
            <v>40075</v>
          </cell>
        </row>
        <row r="219">
          <cell r="A219">
            <v>793</v>
          </cell>
          <cell r="B219">
            <v>2067</v>
          </cell>
          <cell r="C219" t="str">
            <v>Steam Mills Primary School</v>
          </cell>
          <cell r="F219" t="str">
            <v/>
          </cell>
          <cell r="G219">
            <v>0</v>
          </cell>
          <cell r="H219">
            <v>115</v>
          </cell>
          <cell r="I219">
            <v>115</v>
          </cell>
          <cell r="J219">
            <v>0</v>
          </cell>
          <cell r="K219">
            <v>18500</v>
          </cell>
          <cell r="L219">
            <v>7245</v>
          </cell>
          <cell r="M219">
            <v>0</v>
          </cell>
          <cell r="N219">
            <v>25745</v>
          </cell>
          <cell r="R219">
            <v>0</v>
          </cell>
          <cell r="S219">
            <v>25745</v>
          </cell>
          <cell r="U219">
            <v>10298</v>
          </cell>
          <cell r="V219">
            <v>0</v>
          </cell>
          <cell r="W219">
            <v>36043</v>
          </cell>
        </row>
        <row r="220">
          <cell r="A220">
            <v>795</v>
          </cell>
          <cell r="B220">
            <v>2089</v>
          </cell>
          <cell r="C220" t="str">
            <v>Tredington Primary School</v>
          </cell>
          <cell r="F220" t="str">
            <v/>
          </cell>
          <cell r="G220">
            <v>0</v>
          </cell>
          <cell r="H220">
            <v>62</v>
          </cell>
          <cell r="I220">
            <v>62</v>
          </cell>
          <cell r="J220">
            <v>0</v>
          </cell>
          <cell r="K220">
            <v>18500</v>
          </cell>
          <cell r="L220">
            <v>3906</v>
          </cell>
          <cell r="M220">
            <v>0</v>
          </cell>
          <cell r="N220">
            <v>22406</v>
          </cell>
          <cell r="R220">
            <v>0</v>
          </cell>
          <cell r="S220">
            <v>22406</v>
          </cell>
          <cell r="U220">
            <v>8962</v>
          </cell>
          <cell r="V220">
            <v>0</v>
          </cell>
          <cell r="W220">
            <v>31368</v>
          </cell>
        </row>
        <row r="221">
          <cell r="A221">
            <v>797</v>
          </cell>
          <cell r="B221">
            <v>2090</v>
          </cell>
          <cell r="C221" t="str">
            <v>Park Junior School</v>
          </cell>
          <cell r="F221" t="str">
            <v/>
          </cell>
          <cell r="G221">
            <v>0</v>
          </cell>
          <cell r="H221">
            <v>209</v>
          </cell>
          <cell r="I221">
            <v>209</v>
          </cell>
          <cell r="J221">
            <v>0</v>
          </cell>
          <cell r="K221">
            <v>18500</v>
          </cell>
          <cell r="L221">
            <v>13167</v>
          </cell>
          <cell r="M221">
            <v>0</v>
          </cell>
          <cell r="N221">
            <v>31667</v>
          </cell>
          <cell r="R221">
            <v>0</v>
          </cell>
          <cell r="S221">
            <v>31667</v>
          </cell>
          <cell r="U221">
            <v>12616</v>
          </cell>
          <cell r="V221">
            <v>0</v>
          </cell>
          <cell r="W221">
            <v>44283</v>
          </cell>
        </row>
        <row r="222">
          <cell r="A222">
            <v>798</v>
          </cell>
          <cell r="B222">
            <v>2091</v>
          </cell>
          <cell r="C222" t="str">
            <v>Stow-on-the-Wold Primary School</v>
          </cell>
          <cell r="F222" t="str">
            <v/>
          </cell>
          <cell r="G222">
            <v>0</v>
          </cell>
          <cell r="H222">
            <v>129</v>
          </cell>
          <cell r="I222">
            <v>129</v>
          </cell>
          <cell r="J222">
            <v>0</v>
          </cell>
          <cell r="K222">
            <v>18500</v>
          </cell>
          <cell r="L222">
            <v>8127</v>
          </cell>
          <cell r="M222">
            <v>0</v>
          </cell>
          <cell r="N222">
            <v>26627</v>
          </cell>
          <cell r="R222">
            <v>0</v>
          </cell>
          <cell r="S222">
            <v>26627</v>
          </cell>
          <cell r="U222">
            <v>10323</v>
          </cell>
          <cell r="V222">
            <v>0</v>
          </cell>
          <cell r="W222">
            <v>36950</v>
          </cell>
        </row>
        <row r="223">
          <cell r="A223">
            <v>800</v>
          </cell>
          <cell r="B223">
            <v>3025</v>
          </cell>
          <cell r="C223" t="str">
            <v>Stratton Church of England Primary School</v>
          </cell>
          <cell r="F223" t="str">
            <v/>
          </cell>
          <cell r="G223">
            <v>0</v>
          </cell>
          <cell r="H223">
            <v>207</v>
          </cell>
          <cell r="I223">
            <v>207</v>
          </cell>
          <cell r="J223">
            <v>0</v>
          </cell>
          <cell r="K223">
            <v>18500</v>
          </cell>
          <cell r="L223">
            <v>13041</v>
          </cell>
          <cell r="M223">
            <v>0</v>
          </cell>
          <cell r="N223">
            <v>31541</v>
          </cell>
          <cell r="R223">
            <v>0</v>
          </cell>
          <cell r="S223">
            <v>31541</v>
          </cell>
          <cell r="U223">
            <v>12591</v>
          </cell>
          <cell r="V223">
            <v>0</v>
          </cell>
          <cell r="W223">
            <v>44132</v>
          </cell>
        </row>
        <row r="224">
          <cell r="A224">
            <v>801</v>
          </cell>
          <cell r="B224">
            <v>2134</v>
          </cell>
          <cell r="C224" t="str">
            <v>Callowell Primary School</v>
          </cell>
          <cell r="F224" t="str">
            <v/>
          </cell>
          <cell r="G224">
            <v>0</v>
          </cell>
          <cell r="H224">
            <v>155</v>
          </cell>
          <cell r="I224">
            <v>155</v>
          </cell>
          <cell r="J224">
            <v>0</v>
          </cell>
          <cell r="K224">
            <v>18500</v>
          </cell>
          <cell r="L224">
            <v>9765</v>
          </cell>
          <cell r="M224">
            <v>0</v>
          </cell>
          <cell r="N224">
            <v>28265</v>
          </cell>
          <cell r="P224">
            <v>28265</v>
          </cell>
          <cell r="R224">
            <v>28265</v>
          </cell>
          <cell r="S224">
            <v>0</v>
          </cell>
          <cell r="U224">
            <v>11709</v>
          </cell>
          <cell r="V224">
            <v>0</v>
          </cell>
          <cell r="W224">
            <v>11709</v>
          </cell>
        </row>
        <row r="225">
          <cell r="A225">
            <v>803</v>
          </cell>
          <cell r="B225">
            <v>2094</v>
          </cell>
          <cell r="C225" t="str">
            <v>Stroud Valley Community Primary School</v>
          </cell>
          <cell r="F225" t="str">
            <v/>
          </cell>
          <cell r="G225">
            <v>0</v>
          </cell>
          <cell r="H225">
            <v>227</v>
          </cell>
          <cell r="I225">
            <v>227</v>
          </cell>
          <cell r="J225">
            <v>0</v>
          </cell>
          <cell r="K225">
            <v>18500</v>
          </cell>
          <cell r="L225">
            <v>14301</v>
          </cell>
          <cell r="M225">
            <v>0</v>
          </cell>
          <cell r="N225">
            <v>32801</v>
          </cell>
          <cell r="R225">
            <v>0</v>
          </cell>
          <cell r="S225">
            <v>32801</v>
          </cell>
          <cell r="U225">
            <v>13322</v>
          </cell>
          <cell r="V225">
            <v>0</v>
          </cell>
          <cell r="W225">
            <v>46123</v>
          </cell>
        </row>
        <row r="226">
          <cell r="A226">
            <v>804</v>
          </cell>
          <cell r="B226">
            <v>2096</v>
          </cell>
          <cell r="C226" t="str">
            <v>Parliament Primary School</v>
          </cell>
          <cell r="F226" t="str">
            <v/>
          </cell>
          <cell r="G226">
            <v>0</v>
          </cell>
          <cell r="H226">
            <v>105</v>
          </cell>
          <cell r="I226">
            <v>105</v>
          </cell>
          <cell r="J226">
            <v>0</v>
          </cell>
          <cell r="K226">
            <v>18500</v>
          </cell>
          <cell r="L226">
            <v>6615</v>
          </cell>
          <cell r="M226">
            <v>0</v>
          </cell>
          <cell r="N226">
            <v>25115</v>
          </cell>
          <cell r="R226">
            <v>0</v>
          </cell>
          <cell r="S226">
            <v>25115</v>
          </cell>
          <cell r="U226">
            <v>9996</v>
          </cell>
          <cell r="V226">
            <v>0</v>
          </cell>
          <cell r="W226">
            <v>35111</v>
          </cell>
        </row>
        <row r="227">
          <cell r="A227">
            <v>805</v>
          </cell>
          <cell r="B227">
            <v>2097</v>
          </cell>
          <cell r="C227" t="str">
            <v>Uplands Community Primary School</v>
          </cell>
          <cell r="F227" t="str">
            <v/>
          </cell>
          <cell r="G227">
            <v>0</v>
          </cell>
          <cell r="H227">
            <v>101</v>
          </cell>
          <cell r="I227">
            <v>101</v>
          </cell>
          <cell r="J227">
            <v>0</v>
          </cell>
          <cell r="K227">
            <v>18500</v>
          </cell>
          <cell r="L227">
            <v>6363</v>
          </cell>
          <cell r="M227">
            <v>0</v>
          </cell>
          <cell r="N227">
            <v>24863</v>
          </cell>
          <cell r="R227">
            <v>0</v>
          </cell>
          <cell r="S227">
            <v>24863</v>
          </cell>
          <cell r="U227">
            <v>9996</v>
          </cell>
          <cell r="V227">
            <v>0</v>
          </cell>
          <cell r="W227">
            <v>34859</v>
          </cell>
        </row>
        <row r="228">
          <cell r="A228">
            <v>806</v>
          </cell>
          <cell r="B228">
            <v>3071</v>
          </cell>
          <cell r="C228" t="str">
            <v>Swell Church of England Primary School</v>
          </cell>
          <cell r="F228" t="str">
            <v/>
          </cell>
          <cell r="G228">
            <v>0</v>
          </cell>
          <cell r="H228">
            <v>36</v>
          </cell>
          <cell r="I228">
            <v>36</v>
          </cell>
          <cell r="J228">
            <v>0</v>
          </cell>
          <cell r="K228">
            <v>18500</v>
          </cell>
          <cell r="L228">
            <v>2268</v>
          </cell>
          <cell r="M228">
            <v>0</v>
          </cell>
          <cell r="N228">
            <v>20768</v>
          </cell>
          <cell r="R228">
            <v>0</v>
          </cell>
          <cell r="S228">
            <v>20768</v>
          </cell>
          <cell r="U228">
            <v>8181</v>
          </cell>
          <cell r="V228">
            <v>0</v>
          </cell>
          <cell r="W228">
            <v>28949</v>
          </cell>
        </row>
        <row r="229">
          <cell r="A229">
            <v>807</v>
          </cell>
          <cell r="B229">
            <v>5214</v>
          </cell>
          <cell r="C229" t="str">
            <v>Swindon Village Primary School</v>
          </cell>
          <cell r="E229">
            <v>1</v>
          </cell>
          <cell r="F229" t="str">
            <v/>
          </cell>
          <cell r="G229">
            <v>0</v>
          </cell>
          <cell r="H229">
            <v>411</v>
          </cell>
          <cell r="I229">
            <v>411</v>
          </cell>
          <cell r="J229">
            <v>0</v>
          </cell>
          <cell r="K229">
            <v>18500</v>
          </cell>
          <cell r="L229">
            <v>25893</v>
          </cell>
          <cell r="M229">
            <v>0</v>
          </cell>
          <cell r="N229">
            <v>44393</v>
          </cell>
          <cell r="R229">
            <v>0</v>
          </cell>
          <cell r="S229">
            <v>44393</v>
          </cell>
          <cell r="U229">
            <v>17908</v>
          </cell>
          <cell r="V229">
            <v>0</v>
          </cell>
          <cell r="W229">
            <v>62301</v>
          </cell>
        </row>
        <row r="230">
          <cell r="A230">
            <v>808</v>
          </cell>
          <cell r="B230">
            <v>3072</v>
          </cell>
          <cell r="C230" t="str">
            <v>Temple Guiting Church of England School</v>
          </cell>
          <cell r="F230" t="str">
            <v/>
          </cell>
          <cell r="G230">
            <v>0</v>
          </cell>
          <cell r="H230">
            <v>74</v>
          </cell>
          <cell r="I230">
            <v>74</v>
          </cell>
          <cell r="J230">
            <v>0</v>
          </cell>
          <cell r="K230">
            <v>18500</v>
          </cell>
          <cell r="L230">
            <v>4662</v>
          </cell>
          <cell r="M230">
            <v>0</v>
          </cell>
          <cell r="N230">
            <v>23162</v>
          </cell>
          <cell r="R230">
            <v>0</v>
          </cell>
          <cell r="S230">
            <v>23162</v>
          </cell>
          <cell r="U230">
            <v>8887</v>
          </cell>
          <cell r="V230">
            <v>0</v>
          </cell>
          <cell r="W230">
            <v>32049</v>
          </cell>
        </row>
        <row r="231">
          <cell r="A231">
            <v>810</v>
          </cell>
          <cell r="B231">
            <v>3348</v>
          </cell>
          <cell r="C231" t="str">
            <v>St. Mary's Church of England Primary School (Tetbury)</v>
          </cell>
          <cell r="D231">
            <v>1</v>
          </cell>
          <cell r="F231" t="str">
            <v/>
          </cell>
          <cell r="G231">
            <v>0</v>
          </cell>
          <cell r="H231">
            <v>280</v>
          </cell>
          <cell r="I231">
            <v>280</v>
          </cell>
          <cell r="J231">
            <v>0</v>
          </cell>
          <cell r="K231">
            <v>18500</v>
          </cell>
          <cell r="L231">
            <v>17640</v>
          </cell>
          <cell r="M231">
            <v>0</v>
          </cell>
          <cell r="N231">
            <v>0</v>
          </cell>
          <cell r="R231">
            <v>0</v>
          </cell>
          <cell r="S231">
            <v>0</v>
          </cell>
          <cell r="U231">
            <v>0</v>
          </cell>
          <cell r="V231">
            <v>0</v>
          </cell>
          <cell r="W231">
            <v>0</v>
          </cell>
        </row>
        <row r="232">
          <cell r="A232">
            <v>811</v>
          </cell>
          <cell r="B232">
            <v>3073</v>
          </cell>
          <cell r="C232" t="str">
            <v>Tewkesbury Church of England Primary School</v>
          </cell>
          <cell r="F232" t="str">
            <v/>
          </cell>
          <cell r="G232">
            <v>0</v>
          </cell>
          <cell r="H232">
            <v>384</v>
          </cell>
          <cell r="I232">
            <v>384</v>
          </cell>
          <cell r="J232">
            <v>0</v>
          </cell>
          <cell r="K232">
            <v>18500</v>
          </cell>
          <cell r="L232">
            <v>24192</v>
          </cell>
          <cell r="M232">
            <v>0</v>
          </cell>
          <cell r="N232">
            <v>42692</v>
          </cell>
          <cell r="R232">
            <v>0</v>
          </cell>
          <cell r="S232">
            <v>42692</v>
          </cell>
          <cell r="U232">
            <v>17203</v>
          </cell>
          <cell r="V232">
            <v>0</v>
          </cell>
          <cell r="W232">
            <v>59895</v>
          </cell>
        </row>
        <row r="233">
          <cell r="A233">
            <v>812</v>
          </cell>
          <cell r="B233">
            <v>2180</v>
          </cell>
          <cell r="C233" t="str">
            <v>The John Moore Primary School</v>
          </cell>
          <cell r="F233">
            <v>1</v>
          </cell>
          <cell r="G233">
            <v>0</v>
          </cell>
          <cell r="H233">
            <v>202</v>
          </cell>
          <cell r="I233">
            <v>202</v>
          </cell>
          <cell r="J233">
            <v>0</v>
          </cell>
          <cell r="K233">
            <v>18500</v>
          </cell>
          <cell r="L233">
            <v>12726</v>
          </cell>
          <cell r="M233">
            <v>0</v>
          </cell>
          <cell r="N233">
            <v>15613</v>
          </cell>
          <cell r="R233">
            <v>0</v>
          </cell>
          <cell r="S233">
            <v>15613</v>
          </cell>
          <cell r="U233">
            <v>6321</v>
          </cell>
          <cell r="V233">
            <v>0</v>
          </cell>
          <cell r="W233">
            <v>21934</v>
          </cell>
        </row>
        <row r="234">
          <cell r="A234">
            <v>814</v>
          </cell>
          <cell r="B234">
            <v>2125</v>
          </cell>
          <cell r="C234" t="str">
            <v>Mitton Manor Primary School</v>
          </cell>
          <cell r="F234" t="str">
            <v/>
          </cell>
          <cell r="G234">
            <v>0</v>
          </cell>
          <cell r="H234">
            <v>187</v>
          </cell>
          <cell r="I234">
            <v>187</v>
          </cell>
          <cell r="J234">
            <v>0</v>
          </cell>
          <cell r="K234">
            <v>18500</v>
          </cell>
          <cell r="L234">
            <v>11781</v>
          </cell>
          <cell r="M234">
            <v>0</v>
          </cell>
          <cell r="N234">
            <v>30281</v>
          </cell>
          <cell r="P234">
            <v>16000</v>
          </cell>
          <cell r="R234">
            <v>16000</v>
          </cell>
          <cell r="S234">
            <v>14281</v>
          </cell>
          <cell r="U234">
            <v>12138</v>
          </cell>
          <cell r="V234">
            <v>0</v>
          </cell>
          <cell r="W234">
            <v>26419</v>
          </cell>
        </row>
        <row r="235">
          <cell r="A235">
            <v>815</v>
          </cell>
          <cell r="B235">
            <v>2116</v>
          </cell>
          <cell r="C235" t="str">
            <v>Queen Margaret Primary School and Opportunity Centre</v>
          </cell>
          <cell r="F235" t="str">
            <v/>
          </cell>
          <cell r="G235">
            <v>0</v>
          </cell>
          <cell r="H235">
            <v>111</v>
          </cell>
          <cell r="I235">
            <v>111</v>
          </cell>
          <cell r="J235">
            <v>0</v>
          </cell>
          <cell r="K235">
            <v>18500</v>
          </cell>
          <cell r="L235">
            <v>6993</v>
          </cell>
          <cell r="M235">
            <v>0</v>
          </cell>
          <cell r="N235">
            <v>25493</v>
          </cell>
          <cell r="R235">
            <v>0</v>
          </cell>
          <cell r="S235">
            <v>25493</v>
          </cell>
          <cell r="U235">
            <v>10525</v>
          </cell>
          <cell r="V235">
            <v>0</v>
          </cell>
          <cell r="W235">
            <v>36018</v>
          </cell>
        </row>
        <row r="236">
          <cell r="A236">
            <v>816</v>
          </cell>
          <cell r="B236">
            <v>2179</v>
          </cell>
          <cell r="C236" t="str">
            <v>Meadowside Primary School</v>
          </cell>
          <cell r="F236">
            <v>1</v>
          </cell>
          <cell r="G236">
            <v>0</v>
          </cell>
          <cell r="H236">
            <v>210</v>
          </cell>
          <cell r="I236">
            <v>210</v>
          </cell>
          <cell r="J236">
            <v>0</v>
          </cell>
          <cell r="K236">
            <v>18500</v>
          </cell>
          <cell r="L236">
            <v>13230</v>
          </cell>
          <cell r="M236">
            <v>0</v>
          </cell>
          <cell r="N236">
            <v>15865</v>
          </cell>
          <cell r="P236">
            <v>15865</v>
          </cell>
          <cell r="R236">
            <v>15865</v>
          </cell>
          <cell r="S236">
            <v>0</v>
          </cell>
          <cell r="U236">
            <v>6321</v>
          </cell>
          <cell r="V236">
            <v>0</v>
          </cell>
          <cell r="W236">
            <v>6321</v>
          </cell>
        </row>
        <row r="237">
          <cell r="A237">
            <v>817</v>
          </cell>
          <cell r="B237">
            <v>3373</v>
          </cell>
          <cell r="C237" t="str">
            <v>Kingsway</v>
          </cell>
          <cell r="F237">
            <v>1</v>
          </cell>
          <cell r="G237">
            <v>0</v>
          </cell>
          <cell r="H237">
            <v>120</v>
          </cell>
          <cell r="I237">
            <v>120</v>
          </cell>
          <cell r="J237">
            <v>0</v>
          </cell>
          <cell r="K237">
            <v>18500</v>
          </cell>
          <cell r="L237">
            <v>7560</v>
          </cell>
          <cell r="M237">
            <v>0</v>
          </cell>
          <cell r="N237">
            <v>13030</v>
          </cell>
          <cell r="R237">
            <v>0</v>
          </cell>
          <cell r="S237">
            <v>13030</v>
          </cell>
          <cell r="U237">
            <v>5237</v>
          </cell>
          <cell r="V237">
            <v>0</v>
          </cell>
          <cell r="W237">
            <v>18267</v>
          </cell>
        </row>
        <row r="238">
          <cell r="A238">
            <v>818</v>
          </cell>
          <cell r="B238">
            <v>2098</v>
          </cell>
          <cell r="C238" t="str">
            <v>Thrupp School</v>
          </cell>
          <cell r="G238">
            <v>0</v>
          </cell>
          <cell r="H238">
            <v>127</v>
          </cell>
          <cell r="I238">
            <v>127</v>
          </cell>
          <cell r="J238">
            <v>0</v>
          </cell>
          <cell r="K238">
            <v>18500</v>
          </cell>
          <cell r="L238">
            <v>8001</v>
          </cell>
          <cell r="M238">
            <v>0</v>
          </cell>
          <cell r="N238">
            <v>26501</v>
          </cell>
          <cell r="R238">
            <v>0</v>
          </cell>
          <cell r="S238">
            <v>26501</v>
          </cell>
          <cell r="U238">
            <v>10550</v>
          </cell>
          <cell r="V238">
            <v>0</v>
          </cell>
          <cell r="W238">
            <v>37051</v>
          </cell>
        </row>
        <row r="239">
          <cell r="A239">
            <v>819</v>
          </cell>
          <cell r="B239">
            <v>2099</v>
          </cell>
          <cell r="C239" t="str">
            <v>Tibberton Community Primary School</v>
          </cell>
          <cell r="F239" t="str">
            <v/>
          </cell>
          <cell r="G239">
            <v>0</v>
          </cell>
          <cell r="H239">
            <v>97</v>
          </cell>
          <cell r="I239">
            <v>97</v>
          </cell>
          <cell r="J239">
            <v>0</v>
          </cell>
          <cell r="K239">
            <v>18500</v>
          </cell>
          <cell r="L239">
            <v>6111</v>
          </cell>
          <cell r="M239">
            <v>0</v>
          </cell>
          <cell r="N239">
            <v>24611</v>
          </cell>
          <cell r="R239">
            <v>0</v>
          </cell>
          <cell r="S239">
            <v>24611</v>
          </cell>
          <cell r="U239">
            <v>9718</v>
          </cell>
          <cell r="V239">
            <v>0</v>
          </cell>
          <cell r="W239">
            <v>34329</v>
          </cell>
        </row>
        <row r="240">
          <cell r="A240">
            <v>825</v>
          </cell>
          <cell r="B240">
            <v>3074</v>
          </cell>
          <cell r="C240" t="str">
            <v>Tutshill Church of England Primary School</v>
          </cell>
          <cell r="F240" t="str">
            <v/>
          </cell>
          <cell r="G240">
            <v>0</v>
          </cell>
          <cell r="H240">
            <v>207</v>
          </cell>
          <cell r="I240">
            <v>207</v>
          </cell>
          <cell r="J240">
            <v>0</v>
          </cell>
          <cell r="K240">
            <v>18500</v>
          </cell>
          <cell r="L240">
            <v>13041</v>
          </cell>
          <cell r="M240">
            <v>0</v>
          </cell>
          <cell r="N240">
            <v>31541</v>
          </cell>
          <cell r="R240">
            <v>0</v>
          </cell>
          <cell r="S240">
            <v>31541</v>
          </cell>
          <cell r="U240">
            <v>12566</v>
          </cell>
          <cell r="V240">
            <v>0</v>
          </cell>
          <cell r="W240">
            <v>44107</v>
          </cell>
        </row>
        <row r="241">
          <cell r="A241">
            <v>827</v>
          </cell>
          <cell r="B241">
            <v>2101</v>
          </cell>
          <cell r="C241" t="str">
            <v>Twyning School</v>
          </cell>
          <cell r="F241" t="str">
            <v/>
          </cell>
          <cell r="G241">
            <v>0</v>
          </cell>
          <cell r="H241">
            <v>113</v>
          </cell>
          <cell r="I241">
            <v>113</v>
          </cell>
          <cell r="J241">
            <v>0</v>
          </cell>
          <cell r="K241">
            <v>18500</v>
          </cell>
          <cell r="L241">
            <v>7119</v>
          </cell>
          <cell r="M241">
            <v>0</v>
          </cell>
          <cell r="N241">
            <v>25619</v>
          </cell>
          <cell r="R241">
            <v>0</v>
          </cell>
          <cell r="S241">
            <v>25619</v>
          </cell>
          <cell r="U241">
            <v>10248</v>
          </cell>
          <cell r="V241">
            <v>15371</v>
          </cell>
          <cell r="W241">
            <v>25619</v>
          </cell>
        </row>
        <row r="242">
          <cell r="A242">
            <v>829</v>
          </cell>
          <cell r="B242">
            <v>3076</v>
          </cell>
          <cell r="C242" t="str">
            <v>Uley Church of England Primary School</v>
          </cell>
          <cell r="F242" t="str">
            <v/>
          </cell>
          <cell r="G242">
            <v>0</v>
          </cell>
          <cell r="H242">
            <v>103</v>
          </cell>
          <cell r="I242">
            <v>103</v>
          </cell>
          <cell r="J242">
            <v>0</v>
          </cell>
          <cell r="K242">
            <v>18500</v>
          </cell>
          <cell r="L242">
            <v>6489</v>
          </cell>
          <cell r="M242">
            <v>0</v>
          </cell>
          <cell r="N242">
            <v>24989</v>
          </cell>
          <cell r="R242">
            <v>0</v>
          </cell>
          <cell r="S242">
            <v>24989</v>
          </cell>
          <cell r="U242">
            <v>10021</v>
          </cell>
          <cell r="V242">
            <v>0</v>
          </cell>
          <cell r="W242">
            <v>35010</v>
          </cell>
        </row>
        <row r="243">
          <cell r="A243">
            <v>830</v>
          </cell>
          <cell r="B243">
            <v>5208</v>
          </cell>
          <cell r="C243" t="str">
            <v>Tirlebrook Primary School</v>
          </cell>
          <cell r="E243">
            <v>1</v>
          </cell>
          <cell r="F243" t="str">
            <v/>
          </cell>
          <cell r="G243">
            <v>0</v>
          </cell>
          <cell r="H243">
            <v>145</v>
          </cell>
          <cell r="I243">
            <v>145</v>
          </cell>
          <cell r="J243">
            <v>0</v>
          </cell>
          <cell r="K243">
            <v>18500</v>
          </cell>
          <cell r="L243">
            <v>9135</v>
          </cell>
          <cell r="M243">
            <v>0</v>
          </cell>
          <cell r="N243">
            <v>27635</v>
          </cell>
          <cell r="R243">
            <v>0</v>
          </cell>
          <cell r="S243">
            <v>27635</v>
          </cell>
          <cell r="U243">
            <v>11331</v>
          </cell>
          <cell r="V243">
            <v>0</v>
          </cell>
          <cell r="W243">
            <v>38966</v>
          </cell>
        </row>
        <row r="244">
          <cell r="A244">
            <v>833</v>
          </cell>
          <cell r="B244">
            <v>3077</v>
          </cell>
          <cell r="C244" t="str">
            <v>Upton St. Leonards Church of England Primary School</v>
          </cell>
          <cell r="E244">
            <v>1</v>
          </cell>
          <cell r="F244" t="str">
            <v/>
          </cell>
          <cell r="G244">
            <v>0</v>
          </cell>
          <cell r="H244">
            <v>417</v>
          </cell>
          <cell r="I244">
            <v>417</v>
          </cell>
          <cell r="J244">
            <v>0</v>
          </cell>
          <cell r="K244">
            <v>18500</v>
          </cell>
          <cell r="L244">
            <v>26271</v>
          </cell>
          <cell r="M244">
            <v>0</v>
          </cell>
          <cell r="N244">
            <v>44771</v>
          </cell>
          <cell r="R244">
            <v>0</v>
          </cell>
          <cell r="S244">
            <v>44771</v>
          </cell>
          <cell r="U244">
            <v>17682</v>
          </cell>
          <cell r="V244">
            <v>0</v>
          </cell>
          <cell r="W244">
            <v>62453</v>
          </cell>
        </row>
        <row r="245">
          <cell r="A245">
            <v>835</v>
          </cell>
          <cell r="B245">
            <v>3024</v>
          </cell>
          <cell r="C245" t="str">
            <v>Watermoor Church of England Primary School</v>
          </cell>
          <cell r="F245" t="str">
            <v/>
          </cell>
          <cell r="G245">
            <v>0</v>
          </cell>
          <cell r="H245">
            <v>115</v>
          </cell>
          <cell r="I245">
            <v>115</v>
          </cell>
          <cell r="J245">
            <v>0</v>
          </cell>
          <cell r="K245">
            <v>18500</v>
          </cell>
          <cell r="L245">
            <v>7245</v>
          </cell>
          <cell r="M245">
            <v>0</v>
          </cell>
          <cell r="N245">
            <v>25745</v>
          </cell>
          <cell r="R245">
            <v>0</v>
          </cell>
          <cell r="S245">
            <v>25745</v>
          </cell>
          <cell r="U245">
            <v>10147</v>
          </cell>
          <cell r="V245">
            <v>0</v>
          </cell>
          <cell r="W245">
            <v>35892</v>
          </cell>
        </row>
        <row r="246">
          <cell r="A246">
            <v>837</v>
          </cell>
          <cell r="B246">
            <v>2102</v>
          </cell>
          <cell r="C246" t="str">
            <v>Walmore Hill Primary School</v>
          </cell>
          <cell r="F246" t="str">
            <v/>
          </cell>
          <cell r="G246">
            <v>0</v>
          </cell>
          <cell r="H246">
            <v>74</v>
          </cell>
          <cell r="I246">
            <v>74</v>
          </cell>
          <cell r="J246">
            <v>0</v>
          </cell>
          <cell r="K246">
            <v>18500</v>
          </cell>
          <cell r="L246">
            <v>4662</v>
          </cell>
          <cell r="M246">
            <v>0</v>
          </cell>
          <cell r="N246">
            <v>23162</v>
          </cell>
          <cell r="R246">
            <v>0</v>
          </cell>
          <cell r="S246">
            <v>23162</v>
          </cell>
          <cell r="U246">
            <v>9013</v>
          </cell>
          <cell r="V246">
            <v>0</v>
          </cell>
          <cell r="W246">
            <v>32175</v>
          </cell>
        </row>
        <row r="247">
          <cell r="A247">
            <v>838</v>
          </cell>
          <cell r="B247">
            <v>3350</v>
          </cell>
          <cell r="C247" t="str">
            <v>Westbury-on-Severn Church of England Primary School</v>
          </cell>
          <cell r="D247">
            <v>1</v>
          </cell>
          <cell r="F247" t="str">
            <v/>
          </cell>
          <cell r="G247">
            <v>0</v>
          </cell>
          <cell r="H247">
            <v>70</v>
          </cell>
          <cell r="I247">
            <v>70</v>
          </cell>
          <cell r="J247">
            <v>0</v>
          </cell>
          <cell r="K247">
            <v>18500</v>
          </cell>
          <cell r="L247">
            <v>4410</v>
          </cell>
          <cell r="M247">
            <v>0</v>
          </cell>
          <cell r="N247">
            <v>0</v>
          </cell>
          <cell r="R247">
            <v>0</v>
          </cell>
          <cell r="S247">
            <v>0</v>
          </cell>
          <cell r="U247">
            <v>0</v>
          </cell>
          <cell r="V247">
            <v>0</v>
          </cell>
          <cell r="W247">
            <v>0</v>
          </cell>
        </row>
        <row r="248">
          <cell r="A248">
            <v>841</v>
          </cell>
          <cell r="B248">
            <v>2111</v>
          </cell>
          <cell r="C248" t="str">
            <v>Whiteshill Primary School</v>
          </cell>
          <cell r="F248" t="str">
            <v/>
          </cell>
          <cell r="G248">
            <v>0</v>
          </cell>
          <cell r="H248">
            <v>89</v>
          </cell>
          <cell r="I248">
            <v>89</v>
          </cell>
          <cell r="J248">
            <v>0</v>
          </cell>
          <cell r="K248">
            <v>18500</v>
          </cell>
          <cell r="L248">
            <v>5607</v>
          </cell>
          <cell r="M248">
            <v>0</v>
          </cell>
          <cell r="N248">
            <v>24107</v>
          </cell>
          <cell r="R248">
            <v>0</v>
          </cell>
          <cell r="S248">
            <v>24107</v>
          </cell>
          <cell r="U248">
            <v>9618</v>
          </cell>
          <cell r="V248">
            <v>0</v>
          </cell>
          <cell r="W248">
            <v>33725</v>
          </cell>
        </row>
        <row r="249">
          <cell r="A249">
            <v>842</v>
          </cell>
          <cell r="B249">
            <v>3080</v>
          </cell>
          <cell r="C249" t="str">
            <v>Whitminster Endowed Church of England Primary School</v>
          </cell>
          <cell r="F249" t="str">
            <v/>
          </cell>
          <cell r="G249">
            <v>0</v>
          </cell>
          <cell r="H249">
            <v>102</v>
          </cell>
          <cell r="I249">
            <v>102</v>
          </cell>
          <cell r="J249">
            <v>0</v>
          </cell>
          <cell r="K249">
            <v>18500</v>
          </cell>
          <cell r="L249">
            <v>6426</v>
          </cell>
          <cell r="M249">
            <v>0</v>
          </cell>
          <cell r="N249">
            <v>24926</v>
          </cell>
          <cell r="R249">
            <v>0</v>
          </cell>
          <cell r="S249">
            <v>24926</v>
          </cell>
          <cell r="U249">
            <v>9844</v>
          </cell>
          <cell r="V249">
            <v>0</v>
          </cell>
          <cell r="W249">
            <v>34770</v>
          </cell>
        </row>
        <row r="250">
          <cell r="A250">
            <v>845</v>
          </cell>
          <cell r="B250">
            <v>3081</v>
          </cell>
          <cell r="C250" t="str">
            <v>Willersey Church of England Primary School</v>
          </cell>
          <cell r="F250" t="str">
            <v/>
          </cell>
          <cell r="G250">
            <v>0</v>
          </cell>
          <cell r="H250">
            <v>51</v>
          </cell>
          <cell r="I250">
            <v>51</v>
          </cell>
          <cell r="J250">
            <v>0</v>
          </cell>
          <cell r="K250">
            <v>18500</v>
          </cell>
          <cell r="L250">
            <v>3213</v>
          </cell>
          <cell r="M250">
            <v>0</v>
          </cell>
          <cell r="N250">
            <v>21713</v>
          </cell>
          <cell r="R250">
            <v>0</v>
          </cell>
          <cell r="S250">
            <v>21713</v>
          </cell>
          <cell r="U250">
            <v>8710</v>
          </cell>
          <cell r="V250">
            <v>0</v>
          </cell>
          <cell r="W250">
            <v>30423</v>
          </cell>
        </row>
        <row r="251">
          <cell r="A251">
            <v>848</v>
          </cell>
          <cell r="B251">
            <v>3368</v>
          </cell>
          <cell r="C251" t="str">
            <v>Winchcombe Abbey Church of England Primary School</v>
          </cell>
          <cell r="D251">
            <v>1</v>
          </cell>
          <cell r="F251">
            <v>1</v>
          </cell>
          <cell r="G251">
            <v>0</v>
          </cell>
          <cell r="H251">
            <v>222</v>
          </cell>
          <cell r="I251">
            <v>222</v>
          </cell>
          <cell r="J251">
            <v>0</v>
          </cell>
          <cell r="K251">
            <v>18500</v>
          </cell>
          <cell r="L251">
            <v>13986</v>
          </cell>
          <cell r="M251">
            <v>0</v>
          </cell>
          <cell r="N251">
            <v>0</v>
          </cell>
          <cell r="R251">
            <v>0</v>
          </cell>
          <cell r="S251">
            <v>0</v>
          </cell>
          <cell r="U251">
            <v>0</v>
          </cell>
          <cell r="V251">
            <v>0</v>
          </cell>
          <cell r="W251">
            <v>0</v>
          </cell>
        </row>
        <row r="252">
          <cell r="A252">
            <v>851</v>
          </cell>
          <cell r="B252">
            <v>3352</v>
          </cell>
          <cell r="C252" t="str">
            <v>Withington Church of England Primary School</v>
          </cell>
          <cell r="D252">
            <v>1</v>
          </cell>
          <cell r="F252" t="str">
            <v/>
          </cell>
          <cell r="G252">
            <v>0</v>
          </cell>
          <cell r="H252">
            <v>14</v>
          </cell>
          <cell r="I252">
            <v>14</v>
          </cell>
          <cell r="J252">
            <v>0</v>
          </cell>
          <cell r="K252">
            <v>18500</v>
          </cell>
          <cell r="L252">
            <v>882</v>
          </cell>
          <cell r="M252">
            <v>0</v>
          </cell>
          <cell r="N252">
            <v>0</v>
          </cell>
          <cell r="R252">
            <v>0</v>
          </cell>
          <cell r="S252">
            <v>0</v>
          </cell>
          <cell r="U252">
            <v>0</v>
          </cell>
          <cell r="V252">
            <v>0</v>
          </cell>
          <cell r="W252">
            <v>0</v>
          </cell>
        </row>
        <row r="253">
          <cell r="A253">
            <v>852</v>
          </cell>
          <cell r="B253">
            <v>2114</v>
          </cell>
          <cell r="C253" t="str">
            <v>Woolaston Primary School</v>
          </cell>
          <cell r="F253" t="str">
            <v/>
          </cell>
          <cell r="G253">
            <v>0</v>
          </cell>
          <cell r="H253">
            <v>205</v>
          </cell>
          <cell r="I253">
            <v>205</v>
          </cell>
          <cell r="J253">
            <v>0</v>
          </cell>
          <cell r="K253">
            <v>18500</v>
          </cell>
          <cell r="L253">
            <v>12915</v>
          </cell>
          <cell r="M253">
            <v>0</v>
          </cell>
          <cell r="N253">
            <v>31415</v>
          </cell>
          <cell r="R253">
            <v>0</v>
          </cell>
          <cell r="S253">
            <v>31415</v>
          </cell>
          <cell r="U253">
            <v>12440</v>
          </cell>
          <cell r="V253">
            <v>0</v>
          </cell>
          <cell r="W253">
            <v>43855</v>
          </cell>
        </row>
        <row r="254">
          <cell r="A254">
            <v>853</v>
          </cell>
          <cell r="B254">
            <v>3353</v>
          </cell>
          <cell r="C254" t="str">
            <v>Woodchester Endowed Church of England Primary School</v>
          </cell>
          <cell r="D254">
            <v>1</v>
          </cell>
          <cell r="F254" t="str">
            <v/>
          </cell>
          <cell r="G254">
            <v>0</v>
          </cell>
          <cell r="H254">
            <v>123</v>
          </cell>
          <cell r="I254">
            <v>123</v>
          </cell>
          <cell r="J254">
            <v>0</v>
          </cell>
          <cell r="K254">
            <v>18500</v>
          </cell>
          <cell r="L254">
            <v>7749</v>
          </cell>
          <cell r="M254">
            <v>0</v>
          </cell>
          <cell r="N254">
            <v>0</v>
          </cell>
          <cell r="R254">
            <v>0</v>
          </cell>
          <cell r="S254">
            <v>0</v>
          </cell>
          <cell r="U254">
            <v>0</v>
          </cell>
          <cell r="V254">
            <v>0</v>
          </cell>
          <cell r="W254">
            <v>0</v>
          </cell>
        </row>
        <row r="255">
          <cell r="A255">
            <v>854</v>
          </cell>
          <cell r="B255">
            <v>3355</v>
          </cell>
          <cell r="C255" t="str">
            <v>St. Dominic's Catholic Primary School</v>
          </cell>
          <cell r="D255">
            <v>1</v>
          </cell>
          <cell r="F255" t="str">
            <v/>
          </cell>
          <cell r="G255">
            <v>0</v>
          </cell>
          <cell r="H255">
            <v>107</v>
          </cell>
          <cell r="I255">
            <v>107</v>
          </cell>
          <cell r="J255">
            <v>0</v>
          </cell>
          <cell r="K255">
            <v>18500</v>
          </cell>
          <cell r="L255">
            <v>6741</v>
          </cell>
          <cell r="M255">
            <v>0</v>
          </cell>
          <cell r="N255">
            <v>0</v>
          </cell>
          <cell r="R255">
            <v>0</v>
          </cell>
          <cell r="S255">
            <v>0</v>
          </cell>
          <cell r="U255">
            <v>0</v>
          </cell>
          <cell r="V255">
            <v>0</v>
          </cell>
          <cell r="W255">
            <v>0</v>
          </cell>
        </row>
        <row r="256">
          <cell r="A256">
            <v>855</v>
          </cell>
          <cell r="B256">
            <v>5204</v>
          </cell>
          <cell r="C256" t="str">
            <v>Blue Coat Church of England Primary School</v>
          </cell>
          <cell r="D256">
            <v>1</v>
          </cell>
          <cell r="E256">
            <v>1</v>
          </cell>
          <cell r="F256" t="str">
            <v/>
          </cell>
          <cell r="G256">
            <v>0</v>
          </cell>
          <cell r="H256">
            <v>318</v>
          </cell>
          <cell r="I256">
            <v>318</v>
          </cell>
          <cell r="J256">
            <v>0</v>
          </cell>
          <cell r="K256">
            <v>18500</v>
          </cell>
          <cell r="L256">
            <v>20034</v>
          </cell>
          <cell r="M256">
            <v>0</v>
          </cell>
          <cell r="N256">
            <v>0</v>
          </cell>
          <cell r="R256">
            <v>0</v>
          </cell>
          <cell r="S256">
            <v>0</v>
          </cell>
          <cell r="U256">
            <v>0</v>
          </cell>
          <cell r="V256">
            <v>0</v>
          </cell>
          <cell r="W256">
            <v>0</v>
          </cell>
        </row>
        <row r="257">
          <cell r="A257">
            <v>856</v>
          </cell>
          <cell r="B257">
            <v>5209</v>
          </cell>
          <cell r="C257" t="str">
            <v>The British School</v>
          </cell>
          <cell r="E257">
            <v>1</v>
          </cell>
          <cell r="F257" t="str">
            <v/>
          </cell>
          <cell r="G257">
            <v>0</v>
          </cell>
          <cell r="H257">
            <v>155</v>
          </cell>
          <cell r="I257">
            <v>155</v>
          </cell>
          <cell r="J257">
            <v>0</v>
          </cell>
          <cell r="K257">
            <v>18500</v>
          </cell>
          <cell r="L257">
            <v>9765</v>
          </cell>
          <cell r="M257">
            <v>0</v>
          </cell>
          <cell r="N257">
            <v>28265</v>
          </cell>
          <cell r="R257">
            <v>0</v>
          </cell>
          <cell r="S257">
            <v>28265</v>
          </cell>
          <cell r="U257">
            <v>11356</v>
          </cell>
          <cell r="V257">
            <v>0</v>
          </cell>
          <cell r="W257">
            <v>39621</v>
          </cell>
        </row>
        <row r="258">
          <cell r="A258">
            <v>857</v>
          </cell>
          <cell r="B258">
            <v>2136</v>
          </cell>
          <cell r="C258" t="str">
            <v>Foxmoor Primary School</v>
          </cell>
          <cell r="E258">
            <v>1</v>
          </cell>
          <cell r="F258" t="str">
            <v/>
          </cell>
          <cell r="G258">
            <v>0</v>
          </cell>
          <cell r="H258">
            <v>261</v>
          </cell>
          <cell r="I258">
            <v>261</v>
          </cell>
          <cell r="J258">
            <v>0</v>
          </cell>
          <cell r="K258">
            <v>18500</v>
          </cell>
          <cell r="L258">
            <v>16443</v>
          </cell>
          <cell r="M258">
            <v>0</v>
          </cell>
          <cell r="N258">
            <v>34943</v>
          </cell>
          <cell r="R258">
            <v>0</v>
          </cell>
          <cell r="S258">
            <v>34943</v>
          </cell>
          <cell r="U258">
            <v>14128</v>
          </cell>
          <cell r="V258">
            <v>0</v>
          </cell>
          <cell r="W258">
            <v>49071</v>
          </cell>
        </row>
        <row r="259">
          <cell r="A259">
            <v>862</v>
          </cell>
          <cell r="B259">
            <v>2110</v>
          </cell>
          <cell r="C259" t="str">
            <v>Yorkley Primary School</v>
          </cell>
          <cell r="F259" t="str">
            <v/>
          </cell>
          <cell r="G259">
            <v>1</v>
          </cell>
          <cell r="H259">
            <v>148</v>
          </cell>
          <cell r="I259">
            <v>148.5</v>
          </cell>
          <cell r="J259">
            <v>0</v>
          </cell>
          <cell r="K259">
            <v>18500</v>
          </cell>
          <cell r="L259">
            <v>9356</v>
          </cell>
          <cell r="M259">
            <v>0</v>
          </cell>
          <cell r="N259">
            <v>27856</v>
          </cell>
          <cell r="R259">
            <v>0</v>
          </cell>
          <cell r="S259">
            <v>27856</v>
          </cell>
          <cell r="U259">
            <v>10802</v>
          </cell>
          <cell r="V259">
            <v>0</v>
          </cell>
          <cell r="W259">
            <v>38658</v>
          </cell>
        </row>
        <row r="260">
          <cell r="A260">
            <v>880</v>
          </cell>
          <cell r="B260">
            <v>2164</v>
          </cell>
          <cell r="C260" t="str">
            <v>Arthur Dye Primary School</v>
          </cell>
          <cell r="F260" t="str">
            <v/>
          </cell>
          <cell r="G260">
            <v>0</v>
          </cell>
          <cell r="H260">
            <v>330</v>
          </cell>
          <cell r="I260">
            <v>330</v>
          </cell>
          <cell r="J260">
            <v>0</v>
          </cell>
          <cell r="K260">
            <v>18500</v>
          </cell>
          <cell r="L260">
            <v>20790</v>
          </cell>
          <cell r="M260">
            <v>0</v>
          </cell>
          <cell r="N260">
            <v>39290</v>
          </cell>
          <cell r="R260">
            <v>0</v>
          </cell>
          <cell r="S260">
            <v>39290</v>
          </cell>
          <cell r="U260">
            <v>15464</v>
          </cell>
          <cell r="V260">
            <v>0</v>
          </cell>
          <cell r="W260">
            <v>54754</v>
          </cell>
        </row>
        <row r="261">
          <cell r="A261">
            <v>881</v>
          </cell>
          <cell r="B261">
            <v>2165</v>
          </cell>
          <cell r="C261" t="str">
            <v>Benhall Infant School</v>
          </cell>
          <cell r="F261">
            <v>1</v>
          </cell>
          <cell r="G261">
            <v>0</v>
          </cell>
          <cell r="H261">
            <v>179</v>
          </cell>
          <cell r="I261">
            <v>179</v>
          </cell>
          <cell r="J261">
            <v>0</v>
          </cell>
          <cell r="K261">
            <v>18500</v>
          </cell>
          <cell r="L261">
            <v>11277</v>
          </cell>
          <cell r="M261">
            <v>0</v>
          </cell>
          <cell r="N261">
            <v>14889</v>
          </cell>
          <cell r="R261">
            <v>0</v>
          </cell>
          <cell r="S261">
            <v>14889</v>
          </cell>
          <cell r="U261">
            <v>5905</v>
          </cell>
          <cell r="V261">
            <v>0</v>
          </cell>
          <cell r="W261">
            <v>20794</v>
          </cell>
        </row>
        <row r="262">
          <cell r="A262">
            <v>882</v>
          </cell>
          <cell r="B262">
            <v>5215</v>
          </cell>
          <cell r="C262" t="str">
            <v>Christ Church Church of England Primary School (Cheltenham)</v>
          </cell>
          <cell r="D262">
            <v>1</v>
          </cell>
          <cell r="E262">
            <v>1</v>
          </cell>
          <cell r="F262" t="str">
            <v/>
          </cell>
          <cell r="G262">
            <v>0</v>
          </cell>
          <cell r="H262">
            <v>212</v>
          </cell>
          <cell r="I262">
            <v>212</v>
          </cell>
          <cell r="J262">
            <v>0</v>
          </cell>
          <cell r="K262">
            <v>18500</v>
          </cell>
          <cell r="L262">
            <v>13356</v>
          </cell>
          <cell r="M262">
            <v>0</v>
          </cell>
          <cell r="N262">
            <v>0</v>
          </cell>
          <cell r="R262">
            <v>0</v>
          </cell>
          <cell r="S262">
            <v>0</v>
          </cell>
          <cell r="U262">
            <v>0</v>
          </cell>
          <cell r="V262">
            <v>0</v>
          </cell>
          <cell r="W262">
            <v>0</v>
          </cell>
        </row>
        <row r="263">
          <cell r="A263">
            <v>884</v>
          </cell>
          <cell r="B263">
            <v>2147</v>
          </cell>
          <cell r="C263" t="str">
            <v>Dunalley Primary School</v>
          </cell>
          <cell r="E263">
            <v>1</v>
          </cell>
          <cell r="F263" t="str">
            <v/>
          </cell>
          <cell r="G263">
            <v>0</v>
          </cell>
          <cell r="H263">
            <v>179</v>
          </cell>
          <cell r="I263">
            <v>179</v>
          </cell>
          <cell r="J263">
            <v>0</v>
          </cell>
          <cell r="K263">
            <v>18500</v>
          </cell>
          <cell r="L263">
            <v>11277</v>
          </cell>
          <cell r="M263">
            <v>0</v>
          </cell>
          <cell r="N263">
            <v>29777</v>
          </cell>
          <cell r="R263">
            <v>0</v>
          </cell>
          <cell r="S263">
            <v>29777</v>
          </cell>
          <cell r="U263">
            <v>12062</v>
          </cell>
          <cell r="V263">
            <v>0</v>
          </cell>
          <cell r="W263">
            <v>41839</v>
          </cell>
        </row>
        <row r="264">
          <cell r="A264">
            <v>886</v>
          </cell>
          <cell r="B264">
            <v>2177</v>
          </cell>
          <cell r="C264" t="str">
            <v>Gardners Lane Primary School</v>
          </cell>
          <cell r="F264" t="str">
            <v/>
          </cell>
          <cell r="G264">
            <v>0</v>
          </cell>
          <cell r="H264">
            <v>197</v>
          </cell>
          <cell r="I264">
            <v>197</v>
          </cell>
          <cell r="J264">
            <v>0</v>
          </cell>
          <cell r="K264">
            <v>18500</v>
          </cell>
          <cell r="L264">
            <v>12411</v>
          </cell>
          <cell r="M264">
            <v>0</v>
          </cell>
          <cell r="N264">
            <v>30911</v>
          </cell>
          <cell r="R264">
            <v>0</v>
          </cell>
          <cell r="S264">
            <v>30911</v>
          </cell>
          <cell r="U264">
            <v>12087</v>
          </cell>
          <cell r="V264">
            <v>0</v>
          </cell>
          <cell r="W264">
            <v>42998</v>
          </cell>
        </row>
        <row r="265">
          <cell r="A265">
            <v>887</v>
          </cell>
          <cell r="B265">
            <v>2150</v>
          </cell>
          <cell r="C265" t="str">
            <v>Gloucester Road Primary School</v>
          </cell>
          <cell r="F265" t="str">
            <v/>
          </cell>
          <cell r="G265">
            <v>0</v>
          </cell>
          <cell r="H265">
            <v>117</v>
          </cell>
          <cell r="I265">
            <v>117</v>
          </cell>
          <cell r="J265">
            <v>0</v>
          </cell>
          <cell r="K265">
            <v>18500</v>
          </cell>
          <cell r="L265">
            <v>7371</v>
          </cell>
          <cell r="M265">
            <v>0</v>
          </cell>
          <cell r="N265">
            <v>25871</v>
          </cell>
          <cell r="R265">
            <v>0</v>
          </cell>
          <cell r="S265">
            <v>25871</v>
          </cell>
          <cell r="U265">
            <v>10021</v>
          </cell>
          <cell r="V265">
            <v>0</v>
          </cell>
          <cell r="W265">
            <v>35892</v>
          </cell>
        </row>
        <row r="266">
          <cell r="A266">
            <v>888</v>
          </cell>
          <cell r="B266">
            <v>2178</v>
          </cell>
          <cell r="C266" t="str">
            <v>Hesters Way Primary School and Family Centre</v>
          </cell>
          <cell r="F266" t="str">
            <v/>
          </cell>
          <cell r="G266">
            <v>0</v>
          </cell>
          <cell r="H266">
            <v>182</v>
          </cell>
          <cell r="I266">
            <v>182</v>
          </cell>
          <cell r="J266">
            <v>0</v>
          </cell>
          <cell r="K266">
            <v>18500</v>
          </cell>
          <cell r="L266">
            <v>11466</v>
          </cell>
          <cell r="M266">
            <v>0</v>
          </cell>
          <cell r="N266">
            <v>29966</v>
          </cell>
          <cell r="R266">
            <v>0</v>
          </cell>
          <cell r="S266">
            <v>29966</v>
          </cell>
          <cell r="U266">
            <v>11810</v>
          </cell>
          <cell r="V266">
            <v>0</v>
          </cell>
          <cell r="W266">
            <v>41776</v>
          </cell>
        </row>
        <row r="267">
          <cell r="A267">
            <v>890</v>
          </cell>
          <cell r="B267">
            <v>3093</v>
          </cell>
          <cell r="C267" t="str">
            <v>Holy Trinity Church of England Primary School</v>
          </cell>
          <cell r="F267" t="str">
            <v/>
          </cell>
          <cell r="G267">
            <v>0</v>
          </cell>
          <cell r="H267">
            <v>180</v>
          </cell>
          <cell r="I267">
            <v>180</v>
          </cell>
          <cell r="J267">
            <v>0</v>
          </cell>
          <cell r="K267">
            <v>18500</v>
          </cell>
          <cell r="L267">
            <v>11340</v>
          </cell>
          <cell r="M267">
            <v>0</v>
          </cell>
          <cell r="N267">
            <v>29840</v>
          </cell>
          <cell r="R267">
            <v>0</v>
          </cell>
          <cell r="S267">
            <v>29840</v>
          </cell>
          <cell r="U267">
            <v>12037</v>
          </cell>
          <cell r="V267">
            <v>0</v>
          </cell>
          <cell r="W267">
            <v>41877</v>
          </cell>
        </row>
        <row r="268">
          <cell r="A268">
            <v>891</v>
          </cell>
          <cell r="B268">
            <v>2151</v>
          </cell>
          <cell r="C268" t="str">
            <v>Greatfield Park Primary School</v>
          </cell>
          <cell r="F268" t="str">
            <v/>
          </cell>
          <cell r="G268">
            <v>0</v>
          </cell>
          <cell r="H268">
            <v>207</v>
          </cell>
          <cell r="I268">
            <v>207</v>
          </cell>
          <cell r="J268">
            <v>0</v>
          </cell>
          <cell r="K268">
            <v>18500</v>
          </cell>
          <cell r="L268">
            <v>13041</v>
          </cell>
          <cell r="M268">
            <v>0</v>
          </cell>
          <cell r="N268">
            <v>31541</v>
          </cell>
          <cell r="R268">
            <v>0</v>
          </cell>
          <cell r="S268">
            <v>31541</v>
          </cell>
          <cell r="U268">
            <v>12742</v>
          </cell>
          <cell r="V268">
            <v>0</v>
          </cell>
          <cell r="W268">
            <v>44283</v>
          </cell>
        </row>
        <row r="269">
          <cell r="A269">
            <v>892</v>
          </cell>
          <cell r="B269">
            <v>2160</v>
          </cell>
          <cell r="C269" t="str">
            <v>Lakeside Primary School</v>
          </cell>
          <cell r="F269" t="str">
            <v/>
          </cell>
          <cell r="G269">
            <v>0</v>
          </cell>
          <cell r="H269">
            <v>394</v>
          </cell>
          <cell r="I269">
            <v>394</v>
          </cell>
          <cell r="J269">
            <v>0</v>
          </cell>
          <cell r="K269">
            <v>18500</v>
          </cell>
          <cell r="L269">
            <v>24822</v>
          </cell>
          <cell r="M269">
            <v>0</v>
          </cell>
          <cell r="N269">
            <v>43322</v>
          </cell>
          <cell r="P269">
            <v>43322</v>
          </cell>
          <cell r="R269">
            <v>43322</v>
          </cell>
          <cell r="S269">
            <v>0</v>
          </cell>
          <cell r="U269">
            <v>17530</v>
          </cell>
          <cell r="V269">
            <v>0</v>
          </cell>
          <cell r="W269">
            <v>17530</v>
          </cell>
        </row>
        <row r="270">
          <cell r="A270">
            <v>893</v>
          </cell>
          <cell r="B270">
            <v>3094</v>
          </cell>
          <cell r="C270" t="str">
            <v>Leckhampton Church of England Primary School</v>
          </cell>
          <cell r="E270">
            <v>1</v>
          </cell>
          <cell r="F270" t="str">
            <v/>
          </cell>
          <cell r="G270">
            <v>0</v>
          </cell>
          <cell r="H270">
            <v>416</v>
          </cell>
          <cell r="I270">
            <v>416</v>
          </cell>
          <cell r="J270">
            <v>0</v>
          </cell>
          <cell r="K270">
            <v>18500</v>
          </cell>
          <cell r="L270">
            <v>26208</v>
          </cell>
          <cell r="M270">
            <v>0</v>
          </cell>
          <cell r="N270">
            <v>44708</v>
          </cell>
          <cell r="R270">
            <v>0</v>
          </cell>
          <cell r="S270">
            <v>44708</v>
          </cell>
          <cell r="U270">
            <v>18060</v>
          </cell>
          <cell r="V270">
            <v>0</v>
          </cell>
          <cell r="W270">
            <v>62768</v>
          </cell>
        </row>
        <row r="271">
          <cell r="A271">
            <v>894</v>
          </cell>
          <cell r="B271">
            <v>2152</v>
          </cell>
          <cell r="C271" t="str">
            <v>Lynworth Primary School</v>
          </cell>
          <cell r="F271" t="str">
            <v/>
          </cell>
          <cell r="G271">
            <v>0</v>
          </cell>
          <cell r="H271">
            <v>119</v>
          </cell>
          <cell r="I271">
            <v>119</v>
          </cell>
          <cell r="J271">
            <v>0</v>
          </cell>
          <cell r="K271">
            <v>18500</v>
          </cell>
          <cell r="L271">
            <v>7497</v>
          </cell>
          <cell r="M271">
            <v>0</v>
          </cell>
          <cell r="N271">
            <v>10832</v>
          </cell>
          <cell r="R271">
            <v>0</v>
          </cell>
          <cell r="S271">
            <v>10832</v>
          </cell>
          <cell r="U271">
            <v>0</v>
          </cell>
          <cell r="V271">
            <v>0</v>
          </cell>
          <cell r="W271">
            <v>10832</v>
          </cell>
        </row>
        <row r="272">
          <cell r="A272">
            <v>898</v>
          </cell>
          <cell r="B272">
            <v>2155</v>
          </cell>
          <cell r="C272" t="str">
            <v>Naunton Park Primary School</v>
          </cell>
          <cell r="F272">
            <v>1</v>
          </cell>
          <cell r="G272">
            <v>0</v>
          </cell>
          <cell r="H272">
            <v>378</v>
          </cell>
          <cell r="I272">
            <v>378</v>
          </cell>
          <cell r="J272">
            <v>0</v>
          </cell>
          <cell r="K272">
            <v>18500</v>
          </cell>
          <cell r="L272">
            <v>23814</v>
          </cell>
          <cell r="M272">
            <v>0</v>
          </cell>
          <cell r="N272">
            <v>21157</v>
          </cell>
          <cell r="R272">
            <v>0</v>
          </cell>
          <cell r="S272">
            <v>21157</v>
          </cell>
          <cell r="U272">
            <v>8627</v>
          </cell>
          <cell r="V272">
            <v>0</v>
          </cell>
          <cell r="W272">
            <v>29784</v>
          </cell>
        </row>
        <row r="273">
          <cell r="A273">
            <v>902</v>
          </cell>
          <cell r="B273">
            <v>2158</v>
          </cell>
          <cell r="C273" t="str">
            <v>Rowanfield Infant School</v>
          </cell>
          <cell r="F273" t="str">
            <v/>
          </cell>
          <cell r="G273">
            <v>0</v>
          </cell>
          <cell r="H273">
            <v>229</v>
          </cell>
          <cell r="I273">
            <v>229</v>
          </cell>
          <cell r="J273">
            <v>0</v>
          </cell>
          <cell r="K273">
            <v>18500</v>
          </cell>
          <cell r="L273">
            <v>14427</v>
          </cell>
          <cell r="M273">
            <v>0</v>
          </cell>
          <cell r="N273">
            <v>32927</v>
          </cell>
          <cell r="R273">
            <v>0</v>
          </cell>
          <cell r="S273">
            <v>32927</v>
          </cell>
          <cell r="U273">
            <v>13448</v>
          </cell>
          <cell r="V273">
            <v>0</v>
          </cell>
          <cell r="W273">
            <v>46375</v>
          </cell>
        </row>
        <row r="274">
          <cell r="A274">
            <v>903</v>
          </cell>
          <cell r="B274">
            <v>2157</v>
          </cell>
          <cell r="C274" t="str">
            <v>Rowanfield Junior School</v>
          </cell>
          <cell r="F274" t="str">
            <v/>
          </cell>
          <cell r="G274">
            <v>0</v>
          </cell>
          <cell r="H274">
            <v>274</v>
          </cell>
          <cell r="I274">
            <v>274</v>
          </cell>
          <cell r="J274">
            <v>0</v>
          </cell>
          <cell r="K274">
            <v>18500</v>
          </cell>
          <cell r="L274">
            <v>17262</v>
          </cell>
          <cell r="M274">
            <v>0</v>
          </cell>
          <cell r="N274">
            <v>35762</v>
          </cell>
          <cell r="R274">
            <v>0</v>
          </cell>
          <cell r="S274">
            <v>35762</v>
          </cell>
          <cell r="U274">
            <v>14532</v>
          </cell>
          <cell r="V274">
            <v>0</v>
          </cell>
          <cell r="W274">
            <v>50294</v>
          </cell>
        </row>
        <row r="275">
          <cell r="A275">
            <v>904</v>
          </cell>
          <cell r="B275">
            <v>5201</v>
          </cell>
          <cell r="C275" t="str">
            <v>The Catholic School of Saint Gregory the Great</v>
          </cell>
          <cell r="D275">
            <v>1</v>
          </cell>
          <cell r="E275">
            <v>1</v>
          </cell>
          <cell r="F275" t="str">
            <v/>
          </cell>
          <cell r="G275">
            <v>0</v>
          </cell>
          <cell r="H275">
            <v>406</v>
          </cell>
          <cell r="I275">
            <v>406</v>
          </cell>
          <cell r="J275">
            <v>0</v>
          </cell>
          <cell r="K275">
            <v>18500</v>
          </cell>
          <cell r="L275">
            <v>25578</v>
          </cell>
          <cell r="M275">
            <v>0</v>
          </cell>
          <cell r="N275">
            <v>0</v>
          </cell>
          <cell r="R275">
            <v>0</v>
          </cell>
          <cell r="S275">
            <v>0</v>
          </cell>
          <cell r="U275">
            <v>0</v>
          </cell>
          <cell r="V275">
            <v>0</v>
          </cell>
          <cell r="W275">
            <v>0</v>
          </cell>
        </row>
        <row r="276">
          <cell r="A276">
            <v>905</v>
          </cell>
          <cell r="B276">
            <v>3096</v>
          </cell>
          <cell r="C276" t="str">
            <v>St. James' Church of England Primary School (Cheltenham)</v>
          </cell>
          <cell r="E276">
            <v>1</v>
          </cell>
          <cell r="F276" t="str">
            <v/>
          </cell>
          <cell r="G276">
            <v>0</v>
          </cell>
          <cell r="H276">
            <v>301</v>
          </cell>
          <cell r="I276">
            <v>301</v>
          </cell>
          <cell r="J276">
            <v>0</v>
          </cell>
          <cell r="K276">
            <v>18500</v>
          </cell>
          <cell r="L276">
            <v>18963</v>
          </cell>
          <cell r="M276">
            <v>0</v>
          </cell>
          <cell r="N276">
            <v>37463</v>
          </cell>
          <cell r="R276">
            <v>0</v>
          </cell>
          <cell r="S276">
            <v>37463</v>
          </cell>
          <cell r="U276">
            <v>15010</v>
          </cell>
          <cell r="V276">
            <v>0</v>
          </cell>
          <cell r="W276">
            <v>52473</v>
          </cell>
        </row>
        <row r="277">
          <cell r="A277">
            <v>906</v>
          </cell>
          <cell r="B277">
            <v>3097</v>
          </cell>
          <cell r="C277" t="str">
            <v>St. John's Church of England Primary School (Cheltenham)</v>
          </cell>
          <cell r="F277" t="str">
            <v/>
          </cell>
          <cell r="G277">
            <v>0</v>
          </cell>
          <cell r="H277">
            <v>164</v>
          </cell>
          <cell r="I277">
            <v>164</v>
          </cell>
          <cell r="J277">
            <v>0</v>
          </cell>
          <cell r="K277">
            <v>18500</v>
          </cell>
          <cell r="L277">
            <v>10332</v>
          </cell>
          <cell r="M277">
            <v>0</v>
          </cell>
          <cell r="N277">
            <v>28832</v>
          </cell>
          <cell r="R277">
            <v>0</v>
          </cell>
          <cell r="S277">
            <v>28832</v>
          </cell>
          <cell r="U277">
            <v>11911</v>
          </cell>
          <cell r="V277">
            <v>0</v>
          </cell>
          <cell r="W277">
            <v>40743</v>
          </cell>
        </row>
        <row r="278">
          <cell r="A278">
            <v>907</v>
          </cell>
          <cell r="B278">
            <v>3363</v>
          </cell>
          <cell r="C278" t="str">
            <v>St. Mark's Church of England Junior School</v>
          </cell>
          <cell r="D278">
            <v>1</v>
          </cell>
          <cell r="E278">
            <v>1</v>
          </cell>
          <cell r="F278" t="str">
            <v/>
          </cell>
          <cell r="G278">
            <v>0</v>
          </cell>
          <cell r="H278">
            <v>240</v>
          </cell>
          <cell r="I278">
            <v>240</v>
          </cell>
          <cell r="J278">
            <v>0</v>
          </cell>
          <cell r="K278">
            <v>18500</v>
          </cell>
          <cell r="L278">
            <v>15120</v>
          </cell>
          <cell r="M278">
            <v>0</v>
          </cell>
          <cell r="N278">
            <v>0</v>
          </cell>
          <cell r="R278">
            <v>0</v>
          </cell>
          <cell r="S278">
            <v>0</v>
          </cell>
          <cell r="U278">
            <v>0</v>
          </cell>
          <cell r="V278">
            <v>0</v>
          </cell>
          <cell r="W278">
            <v>0</v>
          </cell>
        </row>
        <row r="279">
          <cell r="A279">
            <v>909</v>
          </cell>
          <cell r="B279">
            <v>2159</v>
          </cell>
          <cell r="C279" t="str">
            <v>Whaddon Primary School</v>
          </cell>
          <cell r="F279" t="str">
            <v/>
          </cell>
          <cell r="G279">
            <v>0</v>
          </cell>
          <cell r="H279">
            <v>132</v>
          </cell>
          <cell r="I279">
            <v>132</v>
          </cell>
          <cell r="J279">
            <v>0</v>
          </cell>
          <cell r="K279">
            <v>18500</v>
          </cell>
          <cell r="L279">
            <v>8316</v>
          </cell>
          <cell r="M279">
            <v>0</v>
          </cell>
          <cell r="N279">
            <v>11173</v>
          </cell>
          <cell r="R279">
            <v>0</v>
          </cell>
          <cell r="S279">
            <v>11173</v>
          </cell>
          <cell r="U279">
            <v>0</v>
          </cell>
          <cell r="V279">
            <v>0</v>
          </cell>
          <cell r="W279">
            <v>11173</v>
          </cell>
        </row>
        <row r="280">
          <cell r="A280">
            <v>912</v>
          </cell>
          <cell r="B280">
            <v>3359</v>
          </cell>
          <cell r="C280" t="str">
            <v>St. Thomas More Catholic Primary School</v>
          </cell>
          <cell r="D280">
            <v>1</v>
          </cell>
          <cell r="F280" t="str">
            <v/>
          </cell>
          <cell r="G280">
            <v>0</v>
          </cell>
          <cell r="H280">
            <v>190</v>
          </cell>
          <cell r="I280">
            <v>190</v>
          </cell>
          <cell r="J280">
            <v>0</v>
          </cell>
          <cell r="K280">
            <v>18500</v>
          </cell>
          <cell r="L280">
            <v>11970</v>
          </cell>
          <cell r="M280">
            <v>0</v>
          </cell>
          <cell r="N280">
            <v>0</v>
          </cell>
          <cell r="R280">
            <v>0</v>
          </cell>
          <cell r="S280">
            <v>0</v>
          </cell>
          <cell r="U280">
            <v>0</v>
          </cell>
          <cell r="V280">
            <v>0</v>
          </cell>
          <cell r="W280">
            <v>0</v>
          </cell>
        </row>
        <row r="281">
          <cell r="A281">
            <v>920</v>
          </cell>
          <cell r="B281">
            <v>3365</v>
          </cell>
          <cell r="C281" t="str">
            <v>Barnwood Church of England Primary School</v>
          </cell>
          <cell r="D281">
            <v>1</v>
          </cell>
          <cell r="E281">
            <v>1</v>
          </cell>
          <cell r="F281" t="str">
            <v/>
          </cell>
          <cell r="G281">
            <v>0</v>
          </cell>
          <cell r="H281">
            <v>211</v>
          </cell>
          <cell r="I281">
            <v>211</v>
          </cell>
          <cell r="J281">
            <v>0</v>
          </cell>
          <cell r="K281">
            <v>18500</v>
          </cell>
          <cell r="L281">
            <v>13293</v>
          </cell>
          <cell r="M281">
            <v>0</v>
          </cell>
          <cell r="N281">
            <v>0</v>
          </cell>
          <cell r="R281">
            <v>0</v>
          </cell>
          <cell r="S281">
            <v>0</v>
          </cell>
          <cell r="U281">
            <v>0</v>
          </cell>
          <cell r="V281">
            <v>0</v>
          </cell>
          <cell r="W281">
            <v>0</v>
          </cell>
        </row>
        <row r="282">
          <cell r="A282">
            <v>921</v>
          </cell>
          <cell r="B282">
            <v>2008</v>
          </cell>
          <cell r="C282" t="str">
            <v>Calton Infant School</v>
          </cell>
          <cell r="F282" t="str">
            <v/>
          </cell>
          <cell r="G282">
            <v>0</v>
          </cell>
          <cell r="H282">
            <v>177</v>
          </cell>
          <cell r="I282">
            <v>177</v>
          </cell>
          <cell r="J282">
            <v>0</v>
          </cell>
          <cell r="K282">
            <v>18500</v>
          </cell>
          <cell r="L282">
            <v>11151</v>
          </cell>
          <cell r="M282">
            <v>0</v>
          </cell>
          <cell r="N282">
            <v>29651</v>
          </cell>
          <cell r="R282">
            <v>0</v>
          </cell>
          <cell r="S282">
            <v>29651</v>
          </cell>
          <cell r="U282">
            <v>11760</v>
          </cell>
          <cell r="V282">
            <v>0</v>
          </cell>
          <cell r="W282">
            <v>41411</v>
          </cell>
        </row>
        <row r="283">
          <cell r="A283">
            <v>922</v>
          </cell>
          <cell r="B283">
            <v>2007</v>
          </cell>
          <cell r="C283" t="str">
            <v>Calton Junior School</v>
          </cell>
          <cell r="F283" t="str">
            <v/>
          </cell>
          <cell r="G283">
            <v>1</v>
          </cell>
          <cell r="H283">
            <v>239</v>
          </cell>
          <cell r="I283">
            <v>239.5</v>
          </cell>
          <cell r="J283">
            <v>0</v>
          </cell>
          <cell r="K283">
            <v>18500</v>
          </cell>
          <cell r="L283">
            <v>15089</v>
          </cell>
          <cell r="M283">
            <v>0</v>
          </cell>
          <cell r="N283">
            <v>33589</v>
          </cell>
          <cell r="P283">
            <v>33589</v>
          </cell>
          <cell r="R283">
            <v>33589</v>
          </cell>
          <cell r="S283">
            <v>0</v>
          </cell>
          <cell r="U283">
            <v>12994</v>
          </cell>
          <cell r="V283">
            <v>19492</v>
          </cell>
          <cell r="W283">
            <v>0</v>
          </cell>
        </row>
        <row r="284">
          <cell r="A284">
            <v>924</v>
          </cell>
          <cell r="B284">
            <v>2175</v>
          </cell>
          <cell r="C284" t="str">
            <v>Coney Hill Community Primary School</v>
          </cell>
          <cell r="F284">
            <v>1</v>
          </cell>
          <cell r="G284">
            <v>0</v>
          </cell>
          <cell r="H284">
            <v>206</v>
          </cell>
          <cell r="I284">
            <v>206</v>
          </cell>
          <cell r="J284">
            <v>0</v>
          </cell>
          <cell r="K284">
            <v>18500</v>
          </cell>
          <cell r="L284">
            <v>12978</v>
          </cell>
          <cell r="M284">
            <v>0</v>
          </cell>
          <cell r="N284">
            <v>15739</v>
          </cell>
          <cell r="R284">
            <v>0</v>
          </cell>
          <cell r="S284">
            <v>15739</v>
          </cell>
          <cell r="U284">
            <v>6296</v>
          </cell>
          <cell r="V284">
            <v>0</v>
          </cell>
          <cell r="W284">
            <v>22035</v>
          </cell>
        </row>
        <row r="285">
          <cell r="A285">
            <v>925</v>
          </cell>
          <cell r="B285">
            <v>2034</v>
          </cell>
          <cell r="C285" t="str">
            <v>Dinglewell Infant School</v>
          </cell>
          <cell r="F285" t="str">
            <v/>
          </cell>
          <cell r="G285">
            <v>0</v>
          </cell>
          <cell r="H285">
            <v>264</v>
          </cell>
          <cell r="I285">
            <v>264</v>
          </cell>
          <cell r="J285">
            <v>0</v>
          </cell>
          <cell r="K285">
            <v>18500</v>
          </cell>
          <cell r="L285">
            <v>16632</v>
          </cell>
          <cell r="M285">
            <v>0</v>
          </cell>
          <cell r="N285">
            <v>35132</v>
          </cell>
          <cell r="R285">
            <v>0</v>
          </cell>
          <cell r="S285">
            <v>35132</v>
          </cell>
          <cell r="U285">
            <v>14103</v>
          </cell>
          <cell r="V285">
            <v>0</v>
          </cell>
          <cell r="W285">
            <v>49235</v>
          </cell>
        </row>
        <row r="286">
          <cell r="A286">
            <v>926</v>
          </cell>
          <cell r="B286">
            <v>2030</v>
          </cell>
          <cell r="C286" t="str">
            <v>Dinglewell Junior School</v>
          </cell>
          <cell r="F286" t="str">
            <v/>
          </cell>
          <cell r="G286">
            <v>0</v>
          </cell>
          <cell r="H286">
            <v>358</v>
          </cell>
          <cell r="I286">
            <v>358</v>
          </cell>
          <cell r="J286">
            <v>0</v>
          </cell>
          <cell r="K286">
            <v>18500</v>
          </cell>
          <cell r="L286">
            <v>22554</v>
          </cell>
          <cell r="M286">
            <v>0</v>
          </cell>
          <cell r="N286">
            <v>41054</v>
          </cell>
          <cell r="R286">
            <v>0</v>
          </cell>
          <cell r="S286">
            <v>41054</v>
          </cell>
          <cell r="U286">
            <v>16245</v>
          </cell>
          <cell r="V286">
            <v>0</v>
          </cell>
          <cell r="W286">
            <v>57299</v>
          </cell>
        </row>
        <row r="287">
          <cell r="A287">
            <v>927</v>
          </cell>
          <cell r="B287">
            <v>2014</v>
          </cell>
          <cell r="C287" t="str">
            <v>Elmbridge Infant School</v>
          </cell>
          <cell r="F287" t="str">
            <v/>
          </cell>
          <cell r="G287">
            <v>0</v>
          </cell>
          <cell r="H287">
            <v>208</v>
          </cell>
          <cell r="I287">
            <v>208</v>
          </cell>
          <cell r="J287">
            <v>0</v>
          </cell>
          <cell r="K287">
            <v>18500</v>
          </cell>
          <cell r="L287">
            <v>13104</v>
          </cell>
          <cell r="M287">
            <v>0</v>
          </cell>
          <cell r="N287">
            <v>31604</v>
          </cell>
          <cell r="R287">
            <v>0</v>
          </cell>
          <cell r="S287">
            <v>31604</v>
          </cell>
          <cell r="U287">
            <v>13020</v>
          </cell>
          <cell r="V287">
            <v>0</v>
          </cell>
          <cell r="W287">
            <v>44624</v>
          </cell>
        </row>
        <row r="288">
          <cell r="A288">
            <v>928</v>
          </cell>
          <cell r="B288">
            <v>2013</v>
          </cell>
          <cell r="C288" t="str">
            <v>Elmbridge Junior School</v>
          </cell>
          <cell r="F288" t="str">
            <v/>
          </cell>
          <cell r="G288">
            <v>0</v>
          </cell>
          <cell r="H288">
            <v>355</v>
          </cell>
          <cell r="I288">
            <v>355</v>
          </cell>
          <cell r="J288">
            <v>0</v>
          </cell>
          <cell r="K288">
            <v>18500</v>
          </cell>
          <cell r="L288">
            <v>22365</v>
          </cell>
          <cell r="M288">
            <v>0</v>
          </cell>
          <cell r="N288">
            <v>40865</v>
          </cell>
          <cell r="R288">
            <v>0</v>
          </cell>
          <cell r="S288">
            <v>40865</v>
          </cell>
          <cell r="U288">
            <v>15338</v>
          </cell>
          <cell r="V288">
            <v>0</v>
          </cell>
          <cell r="W288">
            <v>56203</v>
          </cell>
        </row>
        <row r="289">
          <cell r="A289">
            <v>929</v>
          </cell>
          <cell r="B289">
            <v>2200</v>
          </cell>
          <cell r="C289" t="str">
            <v>Finlay Community School</v>
          </cell>
          <cell r="F289" t="str">
            <v/>
          </cell>
          <cell r="G289">
            <v>0</v>
          </cell>
          <cell r="H289">
            <v>145</v>
          </cell>
          <cell r="I289">
            <v>145</v>
          </cell>
          <cell r="J289">
            <v>0</v>
          </cell>
          <cell r="K289">
            <v>18500</v>
          </cell>
          <cell r="L289">
            <v>9135</v>
          </cell>
          <cell r="M289">
            <v>0</v>
          </cell>
          <cell r="N289">
            <v>27635</v>
          </cell>
          <cell r="R289">
            <v>0</v>
          </cell>
          <cell r="S289">
            <v>27635</v>
          </cell>
          <cell r="U289">
            <v>11356</v>
          </cell>
          <cell r="V289">
            <v>0</v>
          </cell>
          <cell r="W289">
            <v>38991</v>
          </cell>
        </row>
        <row r="290">
          <cell r="A290">
            <v>933</v>
          </cell>
          <cell r="B290">
            <v>2025</v>
          </cell>
          <cell r="C290" t="str">
            <v>Harewood Infant School</v>
          </cell>
          <cell r="F290" t="str">
            <v/>
          </cell>
          <cell r="G290">
            <v>0</v>
          </cell>
          <cell r="H290">
            <v>203</v>
          </cell>
          <cell r="I290">
            <v>203</v>
          </cell>
          <cell r="J290">
            <v>0</v>
          </cell>
          <cell r="K290">
            <v>18500</v>
          </cell>
          <cell r="L290">
            <v>12789</v>
          </cell>
          <cell r="M290">
            <v>0</v>
          </cell>
          <cell r="N290">
            <v>31289</v>
          </cell>
          <cell r="R290">
            <v>0</v>
          </cell>
          <cell r="S290">
            <v>31289</v>
          </cell>
          <cell r="U290">
            <v>12692</v>
          </cell>
          <cell r="V290">
            <v>0</v>
          </cell>
          <cell r="W290">
            <v>43981</v>
          </cell>
        </row>
        <row r="291">
          <cell r="A291">
            <v>934</v>
          </cell>
          <cell r="B291">
            <v>2026</v>
          </cell>
          <cell r="C291" t="str">
            <v>Harewood Junior School</v>
          </cell>
          <cell r="E291">
            <v>1</v>
          </cell>
          <cell r="F291" t="str">
            <v/>
          </cell>
          <cell r="G291">
            <v>0</v>
          </cell>
          <cell r="H291">
            <v>313</v>
          </cell>
          <cell r="I291">
            <v>313</v>
          </cell>
          <cell r="J291">
            <v>0</v>
          </cell>
          <cell r="K291">
            <v>18500</v>
          </cell>
          <cell r="L291">
            <v>19719</v>
          </cell>
          <cell r="M291">
            <v>0</v>
          </cell>
          <cell r="N291">
            <v>38219</v>
          </cell>
          <cell r="R291">
            <v>0</v>
          </cell>
          <cell r="S291">
            <v>38219</v>
          </cell>
          <cell r="U291">
            <v>14935</v>
          </cell>
          <cell r="V291">
            <v>0</v>
          </cell>
          <cell r="W291">
            <v>53154</v>
          </cell>
        </row>
        <row r="292">
          <cell r="A292">
            <v>935</v>
          </cell>
          <cell r="B292">
            <v>2005</v>
          </cell>
          <cell r="C292" t="str">
            <v>Hatherley Infant School</v>
          </cell>
          <cell r="F292" t="str">
            <v/>
          </cell>
          <cell r="G292">
            <v>0</v>
          </cell>
          <cell r="H292">
            <v>176</v>
          </cell>
          <cell r="I292">
            <v>176</v>
          </cell>
          <cell r="J292">
            <v>0</v>
          </cell>
          <cell r="K292">
            <v>18500</v>
          </cell>
          <cell r="L292">
            <v>11088</v>
          </cell>
          <cell r="M292">
            <v>0</v>
          </cell>
          <cell r="N292">
            <v>29588</v>
          </cell>
          <cell r="R292">
            <v>0</v>
          </cell>
          <cell r="S292">
            <v>29588</v>
          </cell>
          <cell r="U292">
            <v>11533</v>
          </cell>
          <cell r="V292">
            <v>0</v>
          </cell>
          <cell r="W292">
            <v>41121</v>
          </cell>
        </row>
        <row r="293">
          <cell r="A293">
            <v>936</v>
          </cell>
          <cell r="B293">
            <v>3011</v>
          </cell>
          <cell r="C293" t="str">
            <v>Hempsted Church of England Primary School</v>
          </cell>
          <cell r="F293" t="str">
            <v/>
          </cell>
          <cell r="G293">
            <v>0</v>
          </cell>
          <cell r="H293">
            <v>205</v>
          </cell>
          <cell r="I293">
            <v>205</v>
          </cell>
          <cell r="J293">
            <v>0</v>
          </cell>
          <cell r="K293">
            <v>18500</v>
          </cell>
          <cell r="L293">
            <v>12915</v>
          </cell>
          <cell r="M293">
            <v>0</v>
          </cell>
          <cell r="N293">
            <v>31415</v>
          </cell>
          <cell r="R293">
            <v>0</v>
          </cell>
          <cell r="S293">
            <v>31415</v>
          </cell>
          <cell r="U293">
            <v>12717</v>
          </cell>
          <cell r="V293">
            <v>0</v>
          </cell>
          <cell r="W293">
            <v>44132</v>
          </cell>
        </row>
        <row r="294">
          <cell r="A294">
            <v>937</v>
          </cell>
          <cell r="B294">
            <v>2028</v>
          </cell>
          <cell r="C294" t="str">
            <v>Hillview Primary School</v>
          </cell>
          <cell r="F294" t="str">
            <v/>
          </cell>
          <cell r="G294">
            <v>0</v>
          </cell>
          <cell r="H294">
            <v>175</v>
          </cell>
          <cell r="I294">
            <v>175</v>
          </cell>
          <cell r="J294">
            <v>0</v>
          </cell>
          <cell r="K294">
            <v>18500</v>
          </cell>
          <cell r="L294">
            <v>11025</v>
          </cell>
          <cell r="M294">
            <v>0</v>
          </cell>
          <cell r="N294">
            <v>29525</v>
          </cell>
          <cell r="R294">
            <v>0</v>
          </cell>
          <cell r="S294">
            <v>29525</v>
          </cell>
          <cell r="U294">
            <v>12012</v>
          </cell>
          <cell r="V294">
            <v>0</v>
          </cell>
          <cell r="W294">
            <v>41537</v>
          </cell>
        </row>
        <row r="295">
          <cell r="A295">
            <v>938</v>
          </cell>
          <cell r="B295">
            <v>3010</v>
          </cell>
          <cell r="C295" t="str">
            <v>Kingsholm Church of England Primary School</v>
          </cell>
          <cell r="E295">
            <v>1</v>
          </cell>
          <cell r="F295" t="str">
            <v/>
          </cell>
          <cell r="G295">
            <v>0</v>
          </cell>
          <cell r="H295">
            <v>334</v>
          </cell>
          <cell r="I295">
            <v>334</v>
          </cell>
          <cell r="J295">
            <v>0</v>
          </cell>
          <cell r="K295">
            <v>18500</v>
          </cell>
          <cell r="L295">
            <v>21042</v>
          </cell>
          <cell r="M295">
            <v>0</v>
          </cell>
          <cell r="N295">
            <v>39542</v>
          </cell>
          <cell r="R295">
            <v>0</v>
          </cell>
          <cell r="S295">
            <v>39542</v>
          </cell>
          <cell r="U295">
            <v>15792</v>
          </cell>
          <cell r="V295">
            <v>0</v>
          </cell>
          <cell r="W295">
            <v>55334</v>
          </cell>
        </row>
        <row r="296">
          <cell r="A296">
            <v>939</v>
          </cell>
          <cell r="B296">
            <v>3369</v>
          </cell>
          <cell r="C296" t="str">
            <v>Grange Primary School</v>
          </cell>
          <cell r="F296">
            <v>1</v>
          </cell>
          <cell r="G296">
            <v>0</v>
          </cell>
          <cell r="H296">
            <v>324</v>
          </cell>
          <cell r="I296">
            <v>324</v>
          </cell>
          <cell r="J296">
            <v>0</v>
          </cell>
          <cell r="K296">
            <v>18500</v>
          </cell>
          <cell r="L296">
            <v>20412</v>
          </cell>
          <cell r="M296">
            <v>0</v>
          </cell>
          <cell r="N296">
            <v>19456</v>
          </cell>
          <cell r="R296">
            <v>0</v>
          </cell>
          <cell r="S296">
            <v>19456</v>
          </cell>
          <cell r="U296">
            <v>7518</v>
          </cell>
          <cell r="V296">
            <v>0</v>
          </cell>
          <cell r="W296">
            <v>26974</v>
          </cell>
        </row>
        <row r="297">
          <cell r="A297">
            <v>940</v>
          </cell>
          <cell r="B297">
            <v>2004</v>
          </cell>
          <cell r="C297" t="str">
            <v>Linden Primary School</v>
          </cell>
          <cell r="F297" t="str">
            <v/>
          </cell>
          <cell r="G297">
            <v>0</v>
          </cell>
          <cell r="H297">
            <v>321</v>
          </cell>
          <cell r="I297">
            <v>321</v>
          </cell>
          <cell r="J297">
            <v>0</v>
          </cell>
          <cell r="K297">
            <v>18500</v>
          </cell>
          <cell r="L297">
            <v>20223</v>
          </cell>
          <cell r="M297">
            <v>0</v>
          </cell>
          <cell r="N297">
            <v>38723</v>
          </cell>
          <cell r="R297">
            <v>0</v>
          </cell>
          <cell r="S297">
            <v>38723</v>
          </cell>
          <cell r="U297">
            <v>15766</v>
          </cell>
          <cell r="V297">
            <v>0</v>
          </cell>
          <cell r="W297">
            <v>54489</v>
          </cell>
        </row>
        <row r="298">
          <cell r="A298">
            <v>941</v>
          </cell>
          <cell r="B298">
            <v>2033</v>
          </cell>
          <cell r="C298" t="str">
            <v>Longlevens Infant School</v>
          </cell>
          <cell r="F298" t="str">
            <v/>
          </cell>
          <cell r="G298">
            <v>0</v>
          </cell>
          <cell r="H298">
            <v>343</v>
          </cell>
          <cell r="I298">
            <v>343</v>
          </cell>
          <cell r="J298">
            <v>0</v>
          </cell>
          <cell r="K298">
            <v>18500</v>
          </cell>
          <cell r="L298">
            <v>21609</v>
          </cell>
          <cell r="M298">
            <v>0</v>
          </cell>
          <cell r="N298">
            <v>40109</v>
          </cell>
          <cell r="R298">
            <v>0</v>
          </cell>
          <cell r="S298">
            <v>40109</v>
          </cell>
          <cell r="U298">
            <v>16296</v>
          </cell>
          <cell r="V298">
            <v>0</v>
          </cell>
          <cell r="W298">
            <v>56405</v>
          </cell>
        </row>
        <row r="299">
          <cell r="A299">
            <v>942</v>
          </cell>
          <cell r="B299">
            <v>2031</v>
          </cell>
          <cell r="C299" t="str">
            <v>Longlevens Junior School</v>
          </cell>
          <cell r="E299">
            <v>1</v>
          </cell>
          <cell r="F299" t="str">
            <v/>
          </cell>
          <cell r="G299">
            <v>0</v>
          </cell>
          <cell r="H299">
            <v>438</v>
          </cell>
          <cell r="I299">
            <v>438</v>
          </cell>
          <cell r="J299">
            <v>0</v>
          </cell>
          <cell r="K299">
            <v>18500</v>
          </cell>
          <cell r="L299">
            <v>27594</v>
          </cell>
          <cell r="M299">
            <v>0</v>
          </cell>
          <cell r="N299">
            <v>46094</v>
          </cell>
          <cell r="R299">
            <v>0</v>
          </cell>
          <cell r="S299">
            <v>46094</v>
          </cell>
          <cell r="U299">
            <v>18866</v>
          </cell>
          <cell r="V299">
            <v>0</v>
          </cell>
          <cell r="W299">
            <v>64960</v>
          </cell>
        </row>
        <row r="300">
          <cell r="A300">
            <v>945</v>
          </cell>
          <cell r="B300">
            <v>2183</v>
          </cell>
          <cell r="C300" t="str">
            <v>The Moat Primary School</v>
          </cell>
          <cell r="F300" t="str">
            <v/>
          </cell>
          <cell r="G300">
            <v>0</v>
          </cell>
          <cell r="H300">
            <v>160</v>
          </cell>
          <cell r="I300">
            <v>160</v>
          </cell>
          <cell r="J300">
            <v>0</v>
          </cell>
          <cell r="K300">
            <v>18500</v>
          </cell>
          <cell r="L300">
            <v>10080</v>
          </cell>
          <cell r="M300">
            <v>0</v>
          </cell>
          <cell r="N300">
            <v>28580</v>
          </cell>
          <cell r="R300">
            <v>0</v>
          </cell>
          <cell r="S300">
            <v>28580</v>
          </cell>
          <cell r="U300">
            <v>10878</v>
          </cell>
          <cell r="V300">
            <v>0</v>
          </cell>
          <cell r="W300">
            <v>39458</v>
          </cell>
        </row>
        <row r="301">
          <cell r="A301">
            <v>946</v>
          </cell>
          <cell r="B301">
            <v>5200</v>
          </cell>
          <cell r="C301" t="str">
            <v>Robinswood Primary School</v>
          </cell>
          <cell r="E301">
            <v>1</v>
          </cell>
          <cell r="F301" t="str">
            <v/>
          </cell>
          <cell r="G301">
            <v>0</v>
          </cell>
          <cell r="H301">
            <v>382</v>
          </cell>
          <cell r="I301">
            <v>382</v>
          </cell>
          <cell r="J301">
            <v>0</v>
          </cell>
          <cell r="K301">
            <v>18500</v>
          </cell>
          <cell r="L301">
            <v>24066</v>
          </cell>
          <cell r="M301">
            <v>0</v>
          </cell>
          <cell r="N301">
            <v>42566</v>
          </cell>
          <cell r="R301">
            <v>0</v>
          </cell>
          <cell r="S301">
            <v>42566</v>
          </cell>
          <cell r="U301">
            <v>16648</v>
          </cell>
          <cell r="V301">
            <v>0</v>
          </cell>
          <cell r="W301">
            <v>59214</v>
          </cell>
        </row>
        <row r="302">
          <cell r="A302">
            <v>947</v>
          </cell>
          <cell r="B302">
            <v>3006</v>
          </cell>
          <cell r="C302" t="str">
            <v>St. James' Church of England Junior School (Gloucester)</v>
          </cell>
          <cell r="F302" t="str">
            <v/>
          </cell>
          <cell r="G302">
            <v>0</v>
          </cell>
          <cell r="H302">
            <v>146</v>
          </cell>
          <cell r="I302">
            <v>146</v>
          </cell>
          <cell r="J302">
            <v>0</v>
          </cell>
          <cell r="K302">
            <v>18500</v>
          </cell>
          <cell r="L302">
            <v>9198</v>
          </cell>
          <cell r="M302">
            <v>0</v>
          </cell>
          <cell r="N302">
            <v>27698</v>
          </cell>
          <cell r="R302">
            <v>0</v>
          </cell>
          <cell r="S302">
            <v>27698</v>
          </cell>
          <cell r="U302">
            <v>11079</v>
          </cell>
          <cell r="V302">
            <v>0</v>
          </cell>
          <cell r="W302">
            <v>38777</v>
          </cell>
        </row>
        <row r="303">
          <cell r="A303">
            <v>948</v>
          </cell>
          <cell r="B303">
            <v>3004</v>
          </cell>
          <cell r="C303" t="str">
            <v>St. Paul's Church of England Primary School</v>
          </cell>
          <cell r="F303" t="str">
            <v/>
          </cell>
          <cell r="G303">
            <v>0</v>
          </cell>
          <cell r="H303">
            <v>173</v>
          </cell>
          <cell r="I303">
            <v>173</v>
          </cell>
          <cell r="J303">
            <v>0</v>
          </cell>
          <cell r="K303">
            <v>18500</v>
          </cell>
          <cell r="L303">
            <v>10899</v>
          </cell>
          <cell r="M303">
            <v>0</v>
          </cell>
          <cell r="N303">
            <v>29399</v>
          </cell>
          <cell r="R303">
            <v>0</v>
          </cell>
          <cell r="S303">
            <v>29399</v>
          </cell>
          <cell r="U303">
            <v>11583</v>
          </cell>
          <cell r="V303">
            <v>0</v>
          </cell>
          <cell r="W303">
            <v>40982</v>
          </cell>
        </row>
        <row r="304">
          <cell r="A304">
            <v>951</v>
          </cell>
          <cell r="B304">
            <v>2032</v>
          </cell>
          <cell r="C304" t="str">
            <v>Tredworth Infant School</v>
          </cell>
          <cell r="F304" t="str">
            <v/>
          </cell>
          <cell r="G304">
            <v>0</v>
          </cell>
          <cell r="H304">
            <v>181</v>
          </cell>
          <cell r="I304">
            <v>181</v>
          </cell>
          <cell r="J304">
            <v>0</v>
          </cell>
          <cell r="K304">
            <v>18500</v>
          </cell>
          <cell r="L304">
            <v>11403</v>
          </cell>
          <cell r="M304">
            <v>0</v>
          </cell>
          <cell r="N304">
            <v>29903</v>
          </cell>
          <cell r="P304">
            <v>4000</v>
          </cell>
          <cell r="R304">
            <v>4000</v>
          </cell>
          <cell r="S304">
            <v>25903</v>
          </cell>
          <cell r="U304">
            <v>11608</v>
          </cell>
          <cell r="V304">
            <v>0</v>
          </cell>
          <cell r="W304">
            <v>37511</v>
          </cell>
        </row>
        <row r="305">
          <cell r="A305">
            <v>952</v>
          </cell>
          <cell r="B305">
            <v>2002</v>
          </cell>
          <cell r="C305" t="str">
            <v>Tredworth Junior School</v>
          </cell>
          <cell r="F305" t="str">
            <v/>
          </cell>
          <cell r="G305">
            <v>0</v>
          </cell>
          <cell r="H305">
            <v>255</v>
          </cell>
          <cell r="I305">
            <v>255</v>
          </cell>
          <cell r="J305">
            <v>0</v>
          </cell>
          <cell r="K305">
            <v>18500</v>
          </cell>
          <cell r="L305">
            <v>16065</v>
          </cell>
          <cell r="M305">
            <v>0</v>
          </cell>
          <cell r="N305">
            <v>34565</v>
          </cell>
          <cell r="R305">
            <v>0</v>
          </cell>
          <cell r="S305">
            <v>34565</v>
          </cell>
          <cell r="U305">
            <v>13524</v>
          </cell>
          <cell r="V305">
            <v>0</v>
          </cell>
          <cell r="W305">
            <v>48089</v>
          </cell>
        </row>
        <row r="306">
          <cell r="A306">
            <v>954</v>
          </cell>
          <cell r="B306">
            <v>2173</v>
          </cell>
          <cell r="C306" t="str">
            <v>Tuffley Primary School</v>
          </cell>
          <cell r="F306" t="str">
            <v/>
          </cell>
          <cell r="G306">
            <v>0</v>
          </cell>
          <cell r="H306">
            <v>113</v>
          </cell>
          <cell r="I306">
            <v>113</v>
          </cell>
          <cell r="J306">
            <v>0</v>
          </cell>
          <cell r="K306">
            <v>18500</v>
          </cell>
          <cell r="L306">
            <v>7119</v>
          </cell>
          <cell r="M306">
            <v>0</v>
          </cell>
          <cell r="N306">
            <v>25619</v>
          </cell>
          <cell r="R306">
            <v>0</v>
          </cell>
          <cell r="S306">
            <v>25619</v>
          </cell>
          <cell r="U306">
            <v>10701</v>
          </cell>
          <cell r="V306">
            <v>0</v>
          </cell>
          <cell r="W306">
            <v>36320</v>
          </cell>
        </row>
        <row r="307">
          <cell r="A307">
            <v>955</v>
          </cell>
          <cell r="B307">
            <v>3370</v>
          </cell>
          <cell r="C307" t="str">
            <v>St. Peter's Catholic Primary School</v>
          </cell>
          <cell r="D307">
            <v>1</v>
          </cell>
          <cell r="E307">
            <v>1</v>
          </cell>
          <cell r="F307" t="str">
            <v/>
          </cell>
          <cell r="G307">
            <v>0</v>
          </cell>
          <cell r="H307">
            <v>480</v>
          </cell>
          <cell r="I307">
            <v>480</v>
          </cell>
          <cell r="J307">
            <v>0</v>
          </cell>
          <cell r="K307">
            <v>18500</v>
          </cell>
          <cell r="L307">
            <v>30240</v>
          </cell>
          <cell r="M307">
            <v>0</v>
          </cell>
          <cell r="N307">
            <v>0</v>
          </cell>
          <cell r="R307">
            <v>0</v>
          </cell>
          <cell r="S307">
            <v>0</v>
          </cell>
          <cell r="U307">
            <v>0</v>
          </cell>
          <cell r="V307">
            <v>0</v>
          </cell>
          <cell r="W307">
            <v>0</v>
          </cell>
        </row>
        <row r="308">
          <cell r="A308">
            <v>956</v>
          </cell>
          <cell r="B308">
            <v>2000</v>
          </cell>
          <cell r="C308" t="str">
            <v>Widden Primary School and Family Centre</v>
          </cell>
          <cell r="F308" t="str">
            <v/>
          </cell>
          <cell r="G308">
            <v>0</v>
          </cell>
          <cell r="H308">
            <v>376</v>
          </cell>
          <cell r="I308">
            <v>376</v>
          </cell>
          <cell r="J308">
            <v>0</v>
          </cell>
          <cell r="K308">
            <v>18500</v>
          </cell>
          <cell r="L308">
            <v>23688</v>
          </cell>
          <cell r="M308">
            <v>0</v>
          </cell>
          <cell r="N308">
            <v>42188</v>
          </cell>
          <cell r="R308">
            <v>0</v>
          </cell>
          <cell r="S308">
            <v>42188</v>
          </cell>
          <cell r="U308">
            <v>17026</v>
          </cell>
          <cell r="V308">
            <v>0</v>
          </cell>
          <cell r="W308">
            <v>59214</v>
          </cell>
        </row>
        <row r="309">
          <cell r="A309">
            <v>957</v>
          </cell>
          <cell r="B309">
            <v>5219</v>
          </cell>
          <cell r="C309" t="str">
            <v>Heron Primary School</v>
          </cell>
          <cell r="E309">
            <v>1</v>
          </cell>
          <cell r="F309" t="str">
            <v/>
          </cell>
          <cell r="G309">
            <v>0</v>
          </cell>
          <cell r="H309">
            <v>418</v>
          </cell>
          <cell r="I309">
            <v>418</v>
          </cell>
          <cell r="J309">
            <v>0</v>
          </cell>
          <cell r="K309">
            <v>18500</v>
          </cell>
          <cell r="L309">
            <v>26334</v>
          </cell>
          <cell r="M309">
            <v>0</v>
          </cell>
          <cell r="N309">
            <v>44834</v>
          </cell>
          <cell r="R309">
            <v>0</v>
          </cell>
          <cell r="S309">
            <v>44834</v>
          </cell>
          <cell r="U309">
            <v>17858</v>
          </cell>
          <cell r="V309">
            <v>0</v>
          </cell>
          <cell r="W309">
            <v>62692</v>
          </cell>
        </row>
        <row r="310">
          <cell r="A310">
            <v>900</v>
          </cell>
          <cell r="C310" t="str">
            <v>Oakwood Primary</v>
          </cell>
          <cell r="G310">
            <v>0</v>
          </cell>
          <cell r="H310">
            <v>251</v>
          </cell>
          <cell r="I310">
            <v>251</v>
          </cell>
          <cell r="J310">
            <v>0</v>
          </cell>
          <cell r="K310">
            <v>18500</v>
          </cell>
          <cell r="L310">
            <v>15813</v>
          </cell>
          <cell r="M310">
            <v>0</v>
          </cell>
          <cell r="N310">
            <v>20016</v>
          </cell>
          <cell r="R310">
            <v>0</v>
          </cell>
          <cell r="S310">
            <v>20016</v>
          </cell>
          <cell r="U310">
            <v>13171</v>
          </cell>
          <cell r="V310">
            <v>0</v>
          </cell>
          <cell r="W310">
            <v>33187</v>
          </cell>
        </row>
        <row r="311">
          <cell r="A311">
            <v>101521</v>
          </cell>
          <cell r="B311">
            <v>1103</v>
          </cell>
          <cell r="C311" t="str">
            <v>Cheltenham &amp; Tewkesbury Pupil Referral Services</v>
          </cell>
          <cell r="F311" t="str">
            <v/>
          </cell>
          <cell r="I311">
            <v>101</v>
          </cell>
          <cell r="K311">
            <v>18500</v>
          </cell>
          <cell r="L311">
            <v>19089</v>
          </cell>
          <cell r="M311">
            <v>0</v>
          </cell>
          <cell r="N311">
            <v>37589</v>
          </cell>
          <cell r="R311">
            <v>0</v>
          </cell>
          <cell r="S311">
            <v>37589</v>
          </cell>
          <cell r="U311">
            <v>16094</v>
          </cell>
          <cell r="V311">
            <v>0</v>
          </cell>
          <cell r="W311">
            <v>53683</v>
          </cell>
        </row>
        <row r="312">
          <cell r="A312">
            <v>101520</v>
          </cell>
          <cell r="B312">
            <v>1104</v>
          </cell>
          <cell r="C312" t="str">
            <v>Gloucester &amp; Forest Pupil Referral Services</v>
          </cell>
          <cell r="F312" t="str">
            <v/>
          </cell>
          <cell r="I312">
            <v>216</v>
          </cell>
          <cell r="K312">
            <v>18500</v>
          </cell>
          <cell r="L312">
            <v>40824</v>
          </cell>
          <cell r="M312">
            <v>0</v>
          </cell>
          <cell r="N312">
            <v>59324</v>
          </cell>
          <cell r="R312">
            <v>0</v>
          </cell>
          <cell r="S312">
            <v>59324</v>
          </cell>
          <cell r="U312">
            <v>23049</v>
          </cell>
          <cell r="V312">
            <v>0</v>
          </cell>
          <cell r="W312">
            <v>82373</v>
          </cell>
        </row>
        <row r="313">
          <cell r="A313">
            <v>101522</v>
          </cell>
          <cell r="B313">
            <v>1102</v>
          </cell>
          <cell r="C313" t="str">
            <v>Stroud &amp; Cotswold Pupil Referral Services</v>
          </cell>
          <cell r="F313">
            <v>1</v>
          </cell>
          <cell r="I313">
            <v>78</v>
          </cell>
          <cell r="K313">
            <v>18500</v>
          </cell>
          <cell r="L313">
            <v>14742</v>
          </cell>
          <cell r="M313">
            <v>0</v>
          </cell>
          <cell r="N313">
            <v>16621</v>
          </cell>
          <cell r="R313">
            <v>0</v>
          </cell>
          <cell r="S313">
            <v>16621</v>
          </cell>
          <cell r="U313">
            <v>6422</v>
          </cell>
          <cell r="V313">
            <v>0</v>
          </cell>
          <cell r="W313">
            <v>23043</v>
          </cell>
        </row>
        <row r="314">
          <cell r="A314">
            <v>101500</v>
          </cell>
          <cell r="B314">
            <v>1100</v>
          </cell>
          <cell r="C314" t="str">
            <v>Gloucestershire Hospital Tuition Service</v>
          </cell>
          <cell r="F314">
            <v>1</v>
          </cell>
          <cell r="I314">
            <v>75</v>
          </cell>
          <cell r="K314">
            <v>18500</v>
          </cell>
          <cell r="L314">
            <v>14175</v>
          </cell>
          <cell r="M314">
            <v>0</v>
          </cell>
          <cell r="N314">
            <v>16338</v>
          </cell>
          <cell r="R314">
            <v>0</v>
          </cell>
          <cell r="S314">
            <v>16338</v>
          </cell>
          <cell r="U314">
            <v>8236</v>
          </cell>
          <cell r="V314">
            <v>0</v>
          </cell>
          <cell r="W314">
            <v>24574</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Schools 2003-04 Budget"/>
      <sheetName val="Budget Coding"/>
      <sheetName val="Primary Standards Fund Grants"/>
      <sheetName val="2003-PBUD"/>
      <sheetName val="StdFund"/>
      <sheetName val="DataPri"/>
      <sheetName val="PriPupils02"/>
      <sheetName val="Statementing (2)"/>
      <sheetName val="Pri Cop 02"/>
      <sheetName val="FSM Social Priority"/>
      <sheetName val="FC All Schools"/>
      <sheetName val="TBA"/>
      <sheetName val="SpecCentres"/>
      <sheetName val="PriRates03"/>
      <sheetName val="Addl. budgets"/>
      <sheetName val="SchNo"/>
      <sheetName val="PriSchN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3">
          <cell r="B3">
            <v>526</v>
          </cell>
          <cell r="C3">
            <v>3099</v>
          </cell>
          <cell r="D3">
            <v>5</v>
          </cell>
          <cell r="E3">
            <v>4</v>
          </cell>
          <cell r="F3">
            <v>4</v>
          </cell>
          <cell r="G3">
            <v>3</v>
          </cell>
          <cell r="H3">
            <v>2</v>
          </cell>
          <cell r="I3">
            <v>1</v>
          </cell>
          <cell r="J3">
            <v>1</v>
          </cell>
          <cell r="K3">
            <v>1</v>
          </cell>
          <cell r="L3">
            <v>3</v>
          </cell>
          <cell r="M3">
            <v>1</v>
          </cell>
          <cell r="N3">
            <v>115</v>
          </cell>
          <cell r="O3">
            <v>108</v>
          </cell>
          <cell r="P3">
            <v>117</v>
          </cell>
          <cell r="Q3">
            <v>101</v>
          </cell>
          <cell r="R3">
            <v>106</v>
          </cell>
          <cell r="S3">
            <v>109</v>
          </cell>
          <cell r="T3">
            <v>9.1743119266055051E-3</v>
          </cell>
          <cell r="U3">
            <v>1</v>
          </cell>
          <cell r="V3">
            <v>1</v>
          </cell>
          <cell r="W3">
            <v>3</v>
          </cell>
          <cell r="X3">
            <v>16</v>
          </cell>
          <cell r="Y3">
            <v>27</v>
          </cell>
          <cell r="Z3">
            <v>38</v>
          </cell>
          <cell r="AA3">
            <v>-1650</v>
          </cell>
          <cell r="AB3">
            <v>-3510</v>
          </cell>
          <cell r="AC3">
            <v>-5735</v>
          </cell>
          <cell r="AD3">
            <v>0</v>
          </cell>
        </row>
        <row r="4">
          <cell r="B4">
            <v>529</v>
          </cell>
          <cell r="C4">
            <v>2172</v>
          </cell>
          <cell r="D4">
            <v>26</v>
          </cell>
          <cell r="E4">
            <v>17</v>
          </cell>
          <cell r="F4">
            <v>15</v>
          </cell>
          <cell r="G4">
            <v>25</v>
          </cell>
          <cell r="H4">
            <v>33</v>
          </cell>
          <cell r="I4">
            <v>14</v>
          </cell>
          <cell r="J4">
            <v>21</v>
          </cell>
          <cell r="K4">
            <v>25</v>
          </cell>
          <cell r="L4">
            <v>16</v>
          </cell>
          <cell r="M4">
            <v>20</v>
          </cell>
          <cell r="N4">
            <v>427</v>
          </cell>
          <cell r="O4">
            <v>420</v>
          </cell>
          <cell r="P4">
            <v>413</v>
          </cell>
          <cell r="Q4">
            <v>397</v>
          </cell>
          <cell r="R4">
            <v>408</v>
          </cell>
          <cell r="S4">
            <v>410</v>
          </cell>
          <cell r="T4">
            <v>4.878048780487805E-2</v>
          </cell>
          <cell r="U4">
            <v>21</v>
          </cell>
          <cell r="V4">
            <v>15</v>
          </cell>
          <cell r="W4">
            <v>16</v>
          </cell>
          <cell r="X4">
            <v>62</v>
          </cell>
          <cell r="Y4">
            <v>103</v>
          </cell>
          <cell r="Z4">
            <v>144</v>
          </cell>
          <cell r="AA4">
            <v>-4620</v>
          </cell>
          <cell r="AB4">
            <v>-11205</v>
          </cell>
          <cell r="AC4">
            <v>-19220</v>
          </cell>
          <cell r="AD4">
            <v>0</v>
          </cell>
        </row>
        <row r="5">
          <cell r="B5">
            <v>530</v>
          </cell>
          <cell r="C5">
            <v>3334</v>
          </cell>
          <cell r="D5">
            <v>3</v>
          </cell>
          <cell r="E5">
            <v>2</v>
          </cell>
          <cell r="F5">
            <v>0</v>
          </cell>
          <cell r="G5">
            <v>1</v>
          </cell>
          <cell r="H5">
            <v>0</v>
          </cell>
          <cell r="I5">
            <v>0</v>
          </cell>
          <cell r="J5">
            <v>0</v>
          </cell>
          <cell r="K5">
            <v>0</v>
          </cell>
          <cell r="L5">
            <v>0</v>
          </cell>
          <cell r="M5">
            <v>0</v>
          </cell>
          <cell r="N5">
            <v>107</v>
          </cell>
          <cell r="O5">
            <v>113</v>
          </cell>
          <cell r="P5">
            <v>111</v>
          </cell>
          <cell r="Q5">
            <v>113</v>
          </cell>
          <cell r="R5">
            <v>113</v>
          </cell>
          <cell r="S5">
            <v>112</v>
          </cell>
          <cell r="T5">
            <v>0</v>
          </cell>
          <cell r="U5">
            <v>0</v>
          </cell>
          <cell r="V5">
            <v>0</v>
          </cell>
          <cell r="W5">
            <v>0</v>
          </cell>
          <cell r="X5">
            <v>17</v>
          </cell>
          <cell r="Y5">
            <v>28</v>
          </cell>
          <cell r="Z5">
            <v>39</v>
          </cell>
          <cell r="AA5">
            <v>-1870</v>
          </cell>
          <cell r="AB5">
            <v>-3780</v>
          </cell>
          <cell r="AC5">
            <v>-6045</v>
          </cell>
          <cell r="AD5">
            <v>0</v>
          </cell>
        </row>
        <row r="6">
          <cell r="B6">
            <v>531</v>
          </cell>
          <cell r="C6">
            <v>3308</v>
          </cell>
          <cell r="D6">
            <v>7</v>
          </cell>
          <cell r="E6">
            <v>5</v>
          </cell>
          <cell r="F6">
            <v>8</v>
          </cell>
          <cell r="G6">
            <v>10</v>
          </cell>
          <cell r="H6">
            <v>11</v>
          </cell>
          <cell r="I6">
            <v>11</v>
          </cell>
          <cell r="J6">
            <v>4</v>
          </cell>
          <cell r="K6">
            <v>5</v>
          </cell>
          <cell r="L6">
            <v>10</v>
          </cell>
          <cell r="M6">
            <v>7</v>
          </cell>
          <cell r="N6">
            <v>76</v>
          </cell>
          <cell r="O6">
            <v>76</v>
          </cell>
          <cell r="P6">
            <v>86</v>
          </cell>
          <cell r="Q6">
            <v>82</v>
          </cell>
          <cell r="R6">
            <v>72</v>
          </cell>
          <cell r="S6">
            <v>81</v>
          </cell>
          <cell r="T6">
            <v>8.6419753086419748E-2</v>
          </cell>
          <cell r="U6">
            <v>3</v>
          </cell>
          <cell r="V6">
            <v>3</v>
          </cell>
          <cell r="W6">
            <v>6</v>
          </cell>
          <cell r="X6">
            <v>12</v>
          </cell>
          <cell r="Y6">
            <v>20</v>
          </cell>
          <cell r="Z6">
            <v>28</v>
          </cell>
          <cell r="AA6">
            <v>-550</v>
          </cell>
          <cell r="AB6">
            <v>-1755</v>
          </cell>
          <cell r="AC6">
            <v>-3255</v>
          </cell>
          <cell r="AD6">
            <v>0</v>
          </cell>
        </row>
        <row r="7">
          <cell r="B7">
            <v>532</v>
          </cell>
          <cell r="C7">
            <v>5205</v>
          </cell>
          <cell r="D7">
            <v>5</v>
          </cell>
          <cell r="E7">
            <v>4</v>
          </cell>
          <cell r="F7">
            <v>0</v>
          </cell>
          <cell r="G7">
            <v>0</v>
          </cell>
          <cell r="H7">
            <v>2</v>
          </cell>
          <cell r="I7">
            <v>3</v>
          </cell>
          <cell r="J7">
            <v>3</v>
          </cell>
          <cell r="K7">
            <v>11</v>
          </cell>
          <cell r="L7">
            <v>9</v>
          </cell>
          <cell r="M7">
            <v>6</v>
          </cell>
          <cell r="N7">
            <v>89</v>
          </cell>
          <cell r="O7">
            <v>91</v>
          </cell>
          <cell r="P7">
            <v>98</v>
          </cell>
          <cell r="Q7">
            <v>104</v>
          </cell>
          <cell r="R7">
            <v>97</v>
          </cell>
          <cell r="S7">
            <v>98</v>
          </cell>
          <cell r="T7">
            <v>6.1224489795918366E-2</v>
          </cell>
          <cell r="U7">
            <v>3</v>
          </cell>
          <cell r="V7">
            <v>6</v>
          </cell>
          <cell r="W7">
            <v>6</v>
          </cell>
          <cell r="X7">
            <v>15</v>
          </cell>
          <cell r="Y7">
            <v>25</v>
          </cell>
          <cell r="Z7">
            <v>34</v>
          </cell>
          <cell r="AA7">
            <v>-990</v>
          </cell>
          <cell r="AB7">
            <v>-2565</v>
          </cell>
          <cell r="AC7">
            <v>-4340</v>
          </cell>
          <cell r="AD7">
            <v>0</v>
          </cell>
        </row>
        <row r="8">
          <cell r="B8">
            <v>534</v>
          </cell>
          <cell r="C8">
            <v>2040</v>
          </cell>
          <cell r="D8">
            <v>18</v>
          </cell>
          <cell r="E8">
            <v>13</v>
          </cell>
          <cell r="F8">
            <v>11</v>
          </cell>
          <cell r="G8">
            <v>8</v>
          </cell>
          <cell r="H8">
            <v>6</v>
          </cell>
          <cell r="I8">
            <v>8</v>
          </cell>
          <cell r="J8">
            <v>10</v>
          </cell>
          <cell r="K8">
            <v>8</v>
          </cell>
          <cell r="L8">
            <v>11</v>
          </cell>
          <cell r="M8">
            <v>9</v>
          </cell>
          <cell r="N8">
            <v>144</v>
          </cell>
          <cell r="O8">
            <v>123</v>
          </cell>
          <cell r="P8">
            <v>117</v>
          </cell>
          <cell r="Q8">
            <v>122</v>
          </cell>
          <cell r="R8">
            <v>124</v>
          </cell>
          <cell r="S8">
            <v>121</v>
          </cell>
          <cell r="T8">
            <v>7.43801652892562E-2</v>
          </cell>
          <cell r="U8">
            <v>8</v>
          </cell>
          <cell r="V8">
            <v>8</v>
          </cell>
          <cell r="W8">
            <v>9</v>
          </cell>
          <cell r="X8">
            <v>18</v>
          </cell>
          <cell r="Y8">
            <v>30</v>
          </cell>
          <cell r="Z8">
            <v>42</v>
          </cell>
          <cell r="AA8">
            <v>-990</v>
          </cell>
          <cell r="AB8">
            <v>-2835</v>
          </cell>
          <cell r="AC8">
            <v>-5115</v>
          </cell>
          <cell r="AD8">
            <v>0</v>
          </cell>
        </row>
        <row r="9">
          <cell r="B9">
            <v>535</v>
          </cell>
          <cell r="C9">
            <v>3086</v>
          </cell>
          <cell r="D9">
            <v>1</v>
          </cell>
          <cell r="E9">
            <v>1</v>
          </cell>
          <cell r="F9">
            <v>0</v>
          </cell>
          <cell r="G9">
            <v>1</v>
          </cell>
          <cell r="H9">
            <v>2</v>
          </cell>
          <cell r="I9">
            <v>0</v>
          </cell>
          <cell r="J9">
            <v>4</v>
          </cell>
          <cell r="K9">
            <v>5</v>
          </cell>
          <cell r="L9">
            <v>5</v>
          </cell>
          <cell r="M9">
            <v>3</v>
          </cell>
          <cell r="N9">
            <v>50</v>
          </cell>
          <cell r="O9">
            <v>51</v>
          </cell>
          <cell r="P9">
            <v>57</v>
          </cell>
          <cell r="Q9">
            <v>55</v>
          </cell>
          <cell r="R9">
            <v>53</v>
          </cell>
          <cell r="S9">
            <v>54</v>
          </cell>
          <cell r="T9">
            <v>5.5555555555555552E-2</v>
          </cell>
          <cell r="U9">
            <v>4</v>
          </cell>
          <cell r="V9">
            <v>5</v>
          </cell>
          <cell r="W9">
            <v>5</v>
          </cell>
          <cell r="X9">
            <v>8</v>
          </cell>
          <cell r="Y9">
            <v>14</v>
          </cell>
          <cell r="Z9">
            <v>19</v>
          </cell>
          <cell r="AA9">
            <v>-550</v>
          </cell>
          <cell r="AB9">
            <v>-1485</v>
          </cell>
          <cell r="AC9">
            <v>-2480</v>
          </cell>
          <cell r="AD9">
            <v>0</v>
          </cell>
        </row>
        <row r="10">
          <cell r="B10">
            <v>536</v>
          </cell>
          <cell r="C10">
            <v>3017</v>
          </cell>
          <cell r="D10">
            <v>1</v>
          </cell>
          <cell r="E10">
            <v>1</v>
          </cell>
          <cell r="F10">
            <v>1</v>
          </cell>
          <cell r="G10">
            <v>0</v>
          </cell>
          <cell r="H10">
            <v>1</v>
          </cell>
          <cell r="I10">
            <v>0</v>
          </cell>
          <cell r="J10">
            <v>0</v>
          </cell>
          <cell r="K10">
            <v>0</v>
          </cell>
          <cell r="L10">
            <v>2</v>
          </cell>
          <cell r="M10">
            <v>0</v>
          </cell>
          <cell r="N10">
            <v>72</v>
          </cell>
          <cell r="O10">
            <v>68</v>
          </cell>
          <cell r="P10">
            <v>68</v>
          </cell>
          <cell r="Q10">
            <v>74</v>
          </cell>
          <cell r="R10">
            <v>71</v>
          </cell>
          <cell r="S10">
            <v>70</v>
          </cell>
          <cell r="T10">
            <v>0</v>
          </cell>
          <cell r="U10">
            <v>0</v>
          </cell>
          <cell r="V10">
            <v>0</v>
          </cell>
          <cell r="W10">
            <v>0</v>
          </cell>
          <cell r="X10">
            <v>11</v>
          </cell>
          <cell r="Y10">
            <v>18</v>
          </cell>
          <cell r="Z10">
            <v>25</v>
          </cell>
          <cell r="AA10">
            <v>-1210</v>
          </cell>
          <cell r="AB10">
            <v>-2430</v>
          </cell>
          <cell r="AC10">
            <v>-3875</v>
          </cell>
          <cell r="AD10">
            <v>0</v>
          </cell>
        </row>
        <row r="11">
          <cell r="B11">
            <v>538</v>
          </cell>
          <cell r="C11">
            <v>2041</v>
          </cell>
          <cell r="D11">
            <v>7</v>
          </cell>
          <cell r="E11">
            <v>9</v>
          </cell>
          <cell r="F11">
            <v>3</v>
          </cell>
          <cell r="G11">
            <v>2</v>
          </cell>
          <cell r="H11">
            <v>3</v>
          </cell>
          <cell r="I11">
            <v>5</v>
          </cell>
          <cell r="J11">
            <v>4</v>
          </cell>
          <cell r="K11">
            <v>4</v>
          </cell>
          <cell r="L11">
            <v>5</v>
          </cell>
          <cell r="M11">
            <v>4</v>
          </cell>
          <cell r="N11">
            <v>103</v>
          </cell>
          <cell r="O11">
            <v>108</v>
          </cell>
          <cell r="P11">
            <v>111</v>
          </cell>
          <cell r="Q11">
            <v>110</v>
          </cell>
          <cell r="R11">
            <v>105</v>
          </cell>
          <cell r="S11">
            <v>110</v>
          </cell>
          <cell r="T11">
            <v>3.6363636363636362E-2</v>
          </cell>
          <cell r="U11">
            <v>4</v>
          </cell>
          <cell r="V11">
            <v>4</v>
          </cell>
          <cell r="W11">
            <v>5</v>
          </cell>
          <cell r="X11">
            <v>17</v>
          </cell>
          <cell r="Y11">
            <v>28</v>
          </cell>
          <cell r="Z11">
            <v>39</v>
          </cell>
          <cell r="AA11">
            <v>-1430</v>
          </cell>
          <cell r="AB11">
            <v>-3240</v>
          </cell>
          <cell r="AC11">
            <v>-5425</v>
          </cell>
          <cell r="AD11">
            <v>0</v>
          </cell>
        </row>
        <row r="12">
          <cell r="B12">
            <v>539</v>
          </cell>
          <cell r="C12">
            <v>3018</v>
          </cell>
          <cell r="D12">
            <v>7</v>
          </cell>
          <cell r="E12">
            <v>3</v>
          </cell>
          <cell r="F12">
            <v>1</v>
          </cell>
          <cell r="G12">
            <v>1</v>
          </cell>
          <cell r="H12">
            <v>0</v>
          </cell>
          <cell r="I12">
            <v>0</v>
          </cell>
          <cell r="J12">
            <v>1</v>
          </cell>
          <cell r="K12">
            <v>2</v>
          </cell>
          <cell r="L12">
            <v>1</v>
          </cell>
          <cell r="M12">
            <v>1</v>
          </cell>
          <cell r="N12">
            <v>60</v>
          </cell>
          <cell r="O12">
            <v>63</v>
          </cell>
          <cell r="P12">
            <v>69</v>
          </cell>
          <cell r="Q12">
            <v>65</v>
          </cell>
          <cell r="R12">
            <v>67</v>
          </cell>
          <cell r="S12">
            <v>66</v>
          </cell>
          <cell r="T12">
            <v>1.5151515151515152E-2</v>
          </cell>
          <cell r="U12">
            <v>0</v>
          </cell>
          <cell r="V12">
            <v>0</v>
          </cell>
          <cell r="W12">
            <v>0</v>
          </cell>
          <cell r="X12">
            <v>10</v>
          </cell>
          <cell r="Y12">
            <v>17</v>
          </cell>
          <cell r="Z12">
            <v>23</v>
          </cell>
          <cell r="AA12">
            <v>-990</v>
          </cell>
          <cell r="AB12">
            <v>-2160</v>
          </cell>
          <cell r="AC12">
            <v>-3410</v>
          </cell>
          <cell r="AD12">
            <v>0</v>
          </cell>
        </row>
        <row r="13">
          <cell r="B13">
            <v>543</v>
          </cell>
          <cell r="C13">
            <v>2126</v>
          </cell>
          <cell r="D13">
            <v>34</v>
          </cell>
          <cell r="E13">
            <v>22</v>
          </cell>
          <cell r="F13">
            <v>28</v>
          </cell>
          <cell r="G13">
            <v>19</v>
          </cell>
          <cell r="H13">
            <v>16</v>
          </cell>
          <cell r="I13">
            <v>21</v>
          </cell>
          <cell r="J13">
            <v>22</v>
          </cell>
          <cell r="K13">
            <v>19</v>
          </cell>
          <cell r="L13">
            <v>19</v>
          </cell>
          <cell r="M13">
            <v>21</v>
          </cell>
          <cell r="N13">
            <v>255</v>
          </cell>
          <cell r="O13">
            <v>263</v>
          </cell>
          <cell r="P13">
            <v>246</v>
          </cell>
          <cell r="Q13">
            <v>231</v>
          </cell>
          <cell r="R13">
            <v>240</v>
          </cell>
          <cell r="S13">
            <v>247</v>
          </cell>
          <cell r="T13">
            <v>8.5020242914979755E-2</v>
          </cell>
          <cell r="U13">
            <v>19</v>
          </cell>
          <cell r="V13">
            <v>17</v>
          </cell>
          <cell r="W13">
            <v>12</v>
          </cell>
          <cell r="X13">
            <v>37</v>
          </cell>
          <cell r="Y13">
            <v>62</v>
          </cell>
          <cell r="Z13">
            <v>86</v>
          </cell>
          <cell r="AA13">
            <v>-1760</v>
          </cell>
          <cell r="AB13">
            <v>-5535</v>
          </cell>
          <cell r="AC13">
            <v>-10075</v>
          </cell>
          <cell r="AD13">
            <v>0</v>
          </cell>
        </row>
        <row r="14">
          <cell r="B14">
            <v>544</v>
          </cell>
          <cell r="C14">
            <v>3357</v>
          </cell>
          <cell r="D14">
            <v>26</v>
          </cell>
          <cell r="E14">
            <v>28</v>
          </cell>
          <cell r="F14">
            <v>27</v>
          </cell>
          <cell r="G14">
            <v>29</v>
          </cell>
          <cell r="H14">
            <v>25</v>
          </cell>
          <cell r="I14">
            <v>19</v>
          </cell>
          <cell r="J14">
            <v>12</v>
          </cell>
          <cell r="K14">
            <v>16</v>
          </cell>
          <cell r="L14">
            <v>8</v>
          </cell>
          <cell r="M14">
            <v>16</v>
          </cell>
          <cell r="N14">
            <v>214</v>
          </cell>
          <cell r="O14">
            <v>205</v>
          </cell>
          <cell r="P14">
            <v>211</v>
          </cell>
          <cell r="Q14">
            <v>202</v>
          </cell>
          <cell r="R14">
            <v>194</v>
          </cell>
          <cell r="S14">
            <v>206</v>
          </cell>
          <cell r="T14">
            <v>7.7669902912621352E-2</v>
          </cell>
          <cell r="U14">
            <v>8</v>
          </cell>
          <cell r="V14">
            <v>10</v>
          </cell>
          <cell r="W14">
            <v>8</v>
          </cell>
          <cell r="X14">
            <v>31</v>
          </cell>
          <cell r="Y14">
            <v>52</v>
          </cell>
          <cell r="Z14">
            <v>72</v>
          </cell>
          <cell r="AA14">
            <v>-1650</v>
          </cell>
          <cell r="AB14">
            <v>-4860</v>
          </cell>
          <cell r="AC14">
            <v>-8680</v>
          </cell>
          <cell r="AD14">
            <v>0</v>
          </cell>
        </row>
        <row r="15">
          <cell r="B15">
            <v>545</v>
          </cell>
          <cell r="C15">
            <v>2043</v>
          </cell>
          <cell r="D15">
            <v>5</v>
          </cell>
          <cell r="E15">
            <v>18</v>
          </cell>
          <cell r="F15">
            <v>18</v>
          </cell>
          <cell r="G15">
            <v>25</v>
          </cell>
          <cell r="H15">
            <v>13</v>
          </cell>
          <cell r="I15">
            <v>16</v>
          </cell>
          <cell r="J15">
            <v>13</v>
          </cell>
          <cell r="K15">
            <v>17</v>
          </cell>
          <cell r="L15">
            <v>7</v>
          </cell>
          <cell r="M15">
            <v>15</v>
          </cell>
          <cell r="N15">
            <v>217</v>
          </cell>
          <cell r="O15">
            <v>213</v>
          </cell>
          <cell r="P15">
            <v>204</v>
          </cell>
          <cell r="Q15">
            <v>191</v>
          </cell>
          <cell r="R15">
            <v>191</v>
          </cell>
          <cell r="S15">
            <v>203</v>
          </cell>
          <cell r="T15">
            <v>7.3891625615763554E-2</v>
          </cell>
          <cell r="U15">
            <v>9</v>
          </cell>
          <cell r="V15">
            <v>9</v>
          </cell>
          <cell r="W15">
            <v>7</v>
          </cell>
          <cell r="X15">
            <v>30</v>
          </cell>
          <cell r="Y15">
            <v>51</v>
          </cell>
          <cell r="Z15">
            <v>71</v>
          </cell>
          <cell r="AA15">
            <v>-1650</v>
          </cell>
          <cell r="AB15">
            <v>-4860</v>
          </cell>
          <cell r="AC15">
            <v>-8680</v>
          </cell>
          <cell r="AD15">
            <v>0</v>
          </cell>
        </row>
        <row r="16">
          <cell r="B16">
            <v>546</v>
          </cell>
          <cell r="C16">
            <v>2103</v>
          </cell>
          <cell r="D16">
            <v>25</v>
          </cell>
          <cell r="E16">
            <v>21</v>
          </cell>
          <cell r="F16">
            <v>38</v>
          </cell>
          <cell r="G16">
            <v>23</v>
          </cell>
          <cell r="H16">
            <v>21</v>
          </cell>
          <cell r="I16">
            <v>17</v>
          </cell>
          <cell r="J16">
            <v>17</v>
          </cell>
          <cell r="K16">
            <v>20</v>
          </cell>
          <cell r="L16">
            <v>18</v>
          </cell>
          <cell r="M16">
            <v>18</v>
          </cell>
          <cell r="N16">
            <v>234</v>
          </cell>
          <cell r="O16">
            <v>228</v>
          </cell>
          <cell r="P16">
            <v>222</v>
          </cell>
          <cell r="Q16">
            <v>221</v>
          </cell>
          <cell r="R16">
            <v>199</v>
          </cell>
          <cell r="S16">
            <v>224</v>
          </cell>
          <cell r="T16">
            <v>8.0357142857142863E-2</v>
          </cell>
          <cell r="U16">
            <v>13</v>
          </cell>
          <cell r="V16">
            <v>19</v>
          </cell>
          <cell r="W16">
            <v>17</v>
          </cell>
          <cell r="X16">
            <v>34</v>
          </cell>
          <cell r="Y16">
            <v>56</v>
          </cell>
          <cell r="Z16">
            <v>78</v>
          </cell>
          <cell r="AA16">
            <v>-1760</v>
          </cell>
          <cell r="AB16">
            <v>-5130</v>
          </cell>
          <cell r="AC16">
            <v>-9300</v>
          </cell>
          <cell r="AD16">
            <v>0</v>
          </cell>
        </row>
        <row r="17">
          <cell r="B17">
            <v>547</v>
          </cell>
          <cell r="C17">
            <v>2141</v>
          </cell>
          <cell r="D17">
            <v>11</v>
          </cell>
          <cell r="E17">
            <v>19</v>
          </cell>
          <cell r="F17">
            <v>26</v>
          </cell>
          <cell r="G17">
            <v>20</v>
          </cell>
          <cell r="H17">
            <v>17</v>
          </cell>
          <cell r="I17">
            <v>13</v>
          </cell>
          <cell r="J17">
            <v>12</v>
          </cell>
          <cell r="K17">
            <v>14</v>
          </cell>
          <cell r="L17">
            <v>12</v>
          </cell>
          <cell r="M17">
            <v>13</v>
          </cell>
          <cell r="N17">
            <v>350</v>
          </cell>
          <cell r="O17">
            <v>358</v>
          </cell>
          <cell r="P17">
            <v>356</v>
          </cell>
          <cell r="Q17">
            <v>333</v>
          </cell>
          <cell r="R17">
            <v>317</v>
          </cell>
          <cell r="S17">
            <v>349</v>
          </cell>
          <cell r="T17">
            <v>3.7249283667621778E-2</v>
          </cell>
          <cell r="U17">
            <v>10</v>
          </cell>
          <cell r="V17">
            <v>13</v>
          </cell>
          <cell r="W17">
            <v>11</v>
          </cell>
          <cell r="X17">
            <v>52</v>
          </cell>
          <cell r="Y17">
            <v>87</v>
          </cell>
          <cell r="Z17">
            <v>122</v>
          </cell>
          <cell r="AA17">
            <v>-4290</v>
          </cell>
          <cell r="AB17">
            <v>-9990</v>
          </cell>
          <cell r="AC17">
            <v>-16895</v>
          </cell>
          <cell r="AD17">
            <v>0</v>
          </cell>
        </row>
        <row r="18">
          <cell r="B18">
            <v>548</v>
          </cell>
          <cell r="C18">
            <v>3019</v>
          </cell>
          <cell r="D18">
            <v>0</v>
          </cell>
          <cell r="E18">
            <v>0</v>
          </cell>
          <cell r="F18">
            <v>0</v>
          </cell>
          <cell r="G18">
            <v>0</v>
          </cell>
          <cell r="H18">
            <v>0</v>
          </cell>
          <cell r="I18">
            <v>0</v>
          </cell>
          <cell r="J18">
            <v>0</v>
          </cell>
          <cell r="K18">
            <v>0</v>
          </cell>
          <cell r="L18">
            <v>0</v>
          </cell>
          <cell r="M18">
            <v>0</v>
          </cell>
          <cell r="N18">
            <v>38</v>
          </cell>
          <cell r="O18">
            <v>40</v>
          </cell>
          <cell r="P18">
            <v>45</v>
          </cell>
          <cell r="Q18">
            <v>43</v>
          </cell>
          <cell r="R18">
            <v>50</v>
          </cell>
          <cell r="S18">
            <v>43</v>
          </cell>
          <cell r="T18">
            <v>0</v>
          </cell>
          <cell r="U18">
            <v>0</v>
          </cell>
          <cell r="V18">
            <v>0</v>
          </cell>
          <cell r="W18">
            <v>0</v>
          </cell>
          <cell r="X18">
            <v>6</v>
          </cell>
          <cell r="Y18">
            <v>11</v>
          </cell>
          <cell r="Z18">
            <v>15</v>
          </cell>
          <cell r="AA18">
            <v>-660</v>
          </cell>
          <cell r="AB18">
            <v>-1485</v>
          </cell>
          <cell r="AC18">
            <v>-2325</v>
          </cell>
          <cell r="AD18">
            <v>0</v>
          </cell>
        </row>
        <row r="19">
          <cell r="B19">
            <v>551</v>
          </cell>
          <cell r="C19">
            <v>2056</v>
          </cell>
          <cell r="D19">
            <v>5</v>
          </cell>
          <cell r="E19">
            <v>6</v>
          </cell>
          <cell r="F19">
            <v>11</v>
          </cell>
          <cell r="G19">
            <v>10</v>
          </cell>
          <cell r="H19">
            <v>7</v>
          </cell>
          <cell r="I19">
            <v>5</v>
          </cell>
          <cell r="J19">
            <v>3</v>
          </cell>
          <cell r="K19">
            <v>1</v>
          </cell>
          <cell r="L19">
            <v>1</v>
          </cell>
          <cell r="M19">
            <v>3</v>
          </cell>
          <cell r="N19">
            <v>86</v>
          </cell>
          <cell r="O19">
            <v>90</v>
          </cell>
          <cell r="P19">
            <v>86</v>
          </cell>
          <cell r="Q19">
            <v>79</v>
          </cell>
          <cell r="R19">
            <v>87</v>
          </cell>
          <cell r="S19">
            <v>85</v>
          </cell>
          <cell r="T19">
            <v>3.5294117647058823E-2</v>
          </cell>
          <cell r="U19">
            <v>2</v>
          </cell>
          <cell r="V19">
            <v>1</v>
          </cell>
          <cell r="W19">
            <v>1</v>
          </cell>
          <cell r="X19">
            <v>13</v>
          </cell>
          <cell r="Y19">
            <v>21</v>
          </cell>
          <cell r="Z19">
            <v>30</v>
          </cell>
          <cell r="AA19">
            <v>-1100</v>
          </cell>
          <cell r="AB19">
            <v>-2430</v>
          </cell>
          <cell r="AC19">
            <v>-4185</v>
          </cell>
          <cell r="AD19">
            <v>0</v>
          </cell>
        </row>
        <row r="20">
          <cell r="B20">
            <v>552</v>
          </cell>
          <cell r="C20">
            <v>2135</v>
          </cell>
          <cell r="D20">
            <v>31</v>
          </cell>
          <cell r="E20">
            <v>35</v>
          </cell>
          <cell r="F20">
            <v>29</v>
          </cell>
          <cell r="G20">
            <v>23</v>
          </cell>
          <cell r="H20">
            <v>30</v>
          </cell>
          <cell r="I20">
            <v>16</v>
          </cell>
          <cell r="J20">
            <v>27</v>
          </cell>
          <cell r="K20">
            <v>16</v>
          </cell>
          <cell r="L20">
            <v>24</v>
          </cell>
          <cell r="M20">
            <v>20</v>
          </cell>
          <cell r="N20">
            <v>572</v>
          </cell>
          <cell r="O20">
            <v>569</v>
          </cell>
          <cell r="P20">
            <v>527</v>
          </cell>
          <cell r="Q20">
            <v>484</v>
          </cell>
          <cell r="R20">
            <v>447</v>
          </cell>
          <cell r="S20">
            <v>527</v>
          </cell>
          <cell r="T20">
            <v>3.7950664136622389E-2</v>
          </cell>
          <cell r="U20">
            <v>18</v>
          </cell>
          <cell r="V20">
            <v>13</v>
          </cell>
          <cell r="W20">
            <v>23</v>
          </cell>
          <cell r="X20">
            <v>79</v>
          </cell>
          <cell r="Y20">
            <v>132</v>
          </cell>
          <cell r="Z20">
            <v>184</v>
          </cell>
          <cell r="AA20">
            <v>-6490</v>
          </cell>
          <cell r="AB20">
            <v>-15120</v>
          </cell>
          <cell r="AC20">
            <v>-25420</v>
          </cell>
          <cell r="AD20">
            <v>0</v>
          </cell>
        </row>
        <row r="21">
          <cell r="B21">
            <v>553</v>
          </cell>
          <cell r="C21">
            <v>3020</v>
          </cell>
          <cell r="D21">
            <v>6</v>
          </cell>
          <cell r="E21">
            <v>8</v>
          </cell>
          <cell r="F21">
            <v>4</v>
          </cell>
          <cell r="G21">
            <v>3</v>
          </cell>
          <cell r="H21">
            <v>4</v>
          </cell>
          <cell r="I21">
            <v>4</v>
          </cell>
          <cell r="J21">
            <v>1</v>
          </cell>
          <cell r="K21">
            <v>1</v>
          </cell>
          <cell r="L21">
            <v>1</v>
          </cell>
          <cell r="M21">
            <v>2</v>
          </cell>
          <cell r="N21">
            <v>68</v>
          </cell>
          <cell r="O21">
            <v>79</v>
          </cell>
          <cell r="P21">
            <v>78</v>
          </cell>
          <cell r="Q21">
            <v>72</v>
          </cell>
          <cell r="R21">
            <v>75</v>
          </cell>
          <cell r="S21">
            <v>76</v>
          </cell>
          <cell r="T21">
            <v>2.6315789473684209E-2</v>
          </cell>
          <cell r="U21">
            <v>1</v>
          </cell>
          <cell r="V21">
            <v>1</v>
          </cell>
          <cell r="W21">
            <v>1</v>
          </cell>
          <cell r="X21">
            <v>11</v>
          </cell>
          <cell r="Y21">
            <v>19</v>
          </cell>
          <cell r="Z21">
            <v>27</v>
          </cell>
          <cell r="AA21">
            <v>-990</v>
          </cell>
          <cell r="AB21">
            <v>-2295</v>
          </cell>
          <cell r="AC21">
            <v>-3875</v>
          </cell>
          <cell r="AD21">
            <v>0</v>
          </cell>
        </row>
        <row r="22">
          <cell r="B22">
            <v>554</v>
          </cell>
          <cell r="C22">
            <v>2171</v>
          </cell>
          <cell r="D22">
            <v>46</v>
          </cell>
          <cell r="E22">
            <v>35</v>
          </cell>
          <cell r="F22">
            <v>38</v>
          </cell>
          <cell r="G22">
            <v>38</v>
          </cell>
          <cell r="H22">
            <v>27</v>
          </cell>
          <cell r="I22">
            <v>42</v>
          </cell>
          <cell r="J22">
            <v>32</v>
          </cell>
          <cell r="K22">
            <v>35</v>
          </cell>
          <cell r="L22">
            <v>32</v>
          </cell>
          <cell r="M22">
            <v>36</v>
          </cell>
          <cell r="N22">
            <v>462</v>
          </cell>
          <cell r="O22">
            <v>497</v>
          </cell>
          <cell r="P22">
            <v>504</v>
          </cell>
          <cell r="Q22">
            <v>509</v>
          </cell>
          <cell r="R22">
            <v>482</v>
          </cell>
          <cell r="S22">
            <v>503</v>
          </cell>
          <cell r="T22">
            <v>7.1570576540755465E-2</v>
          </cell>
          <cell r="U22">
            <v>29</v>
          </cell>
          <cell r="V22">
            <v>29</v>
          </cell>
          <cell r="W22">
            <v>25</v>
          </cell>
          <cell r="X22">
            <v>75</v>
          </cell>
          <cell r="Y22">
            <v>126</v>
          </cell>
          <cell r="Z22">
            <v>176</v>
          </cell>
          <cell r="AA22">
            <v>-4290</v>
          </cell>
          <cell r="AB22">
            <v>-12150</v>
          </cell>
          <cell r="AC22">
            <v>-21700</v>
          </cell>
          <cell r="AD22">
            <v>0</v>
          </cell>
        </row>
        <row r="23">
          <cell r="B23">
            <v>555</v>
          </cell>
          <cell r="C23">
            <v>2061</v>
          </cell>
          <cell r="D23">
            <v>104</v>
          </cell>
          <cell r="E23">
            <v>104</v>
          </cell>
          <cell r="F23">
            <v>107</v>
          </cell>
          <cell r="G23">
            <v>98</v>
          </cell>
          <cell r="H23">
            <v>83</v>
          </cell>
          <cell r="I23">
            <v>86</v>
          </cell>
          <cell r="J23">
            <v>63</v>
          </cell>
          <cell r="K23">
            <v>69</v>
          </cell>
          <cell r="L23">
            <v>54</v>
          </cell>
          <cell r="M23">
            <v>73</v>
          </cell>
          <cell r="N23">
            <v>402</v>
          </cell>
          <cell r="O23">
            <v>392</v>
          </cell>
          <cell r="P23">
            <v>392</v>
          </cell>
          <cell r="Q23">
            <v>397</v>
          </cell>
          <cell r="R23">
            <v>391</v>
          </cell>
          <cell r="S23">
            <v>394</v>
          </cell>
          <cell r="T23">
            <v>0.18527918781725888</v>
          </cell>
          <cell r="U23">
            <v>47</v>
          </cell>
          <cell r="V23">
            <v>51</v>
          </cell>
          <cell r="W23">
            <v>48</v>
          </cell>
          <cell r="X23">
            <v>59</v>
          </cell>
          <cell r="Y23">
            <v>99</v>
          </cell>
          <cell r="Z23">
            <v>138</v>
          </cell>
          <cell r="AA23">
            <v>1540</v>
          </cell>
          <cell r="AB23">
            <v>-3510</v>
          </cell>
          <cell r="AC23">
            <v>-10075</v>
          </cell>
          <cell r="AD23">
            <v>1540</v>
          </cell>
        </row>
        <row r="24">
          <cell r="B24">
            <v>558</v>
          </cell>
          <cell r="C24">
            <v>2042</v>
          </cell>
          <cell r="D24">
            <v>9</v>
          </cell>
          <cell r="E24">
            <v>10</v>
          </cell>
          <cell r="F24">
            <v>10</v>
          </cell>
          <cell r="G24">
            <v>5</v>
          </cell>
          <cell r="H24">
            <v>2</v>
          </cell>
          <cell r="I24">
            <v>1</v>
          </cell>
          <cell r="J24">
            <v>2</v>
          </cell>
          <cell r="K24">
            <v>2</v>
          </cell>
          <cell r="L24">
            <v>6</v>
          </cell>
          <cell r="M24">
            <v>2</v>
          </cell>
          <cell r="N24">
            <v>74</v>
          </cell>
          <cell r="O24">
            <v>75</v>
          </cell>
          <cell r="P24">
            <v>76</v>
          </cell>
          <cell r="Q24">
            <v>80</v>
          </cell>
          <cell r="R24">
            <v>89</v>
          </cell>
          <cell r="S24">
            <v>77</v>
          </cell>
          <cell r="T24">
            <v>2.5974025974025976E-2</v>
          </cell>
          <cell r="U24">
            <v>1</v>
          </cell>
          <cell r="V24">
            <v>2</v>
          </cell>
          <cell r="W24">
            <v>4</v>
          </cell>
          <cell r="X24">
            <v>12</v>
          </cell>
          <cell r="Y24">
            <v>19</v>
          </cell>
          <cell r="Z24">
            <v>27</v>
          </cell>
          <cell r="AA24">
            <v>-1100</v>
          </cell>
          <cell r="AB24">
            <v>-2295</v>
          </cell>
          <cell r="AC24">
            <v>-3875</v>
          </cell>
          <cell r="AD24">
            <v>0</v>
          </cell>
        </row>
        <row r="25">
          <cell r="B25">
            <v>559</v>
          </cell>
          <cell r="C25">
            <v>2045</v>
          </cell>
          <cell r="D25">
            <v>1</v>
          </cell>
          <cell r="E25">
            <v>1</v>
          </cell>
          <cell r="F25">
            <v>0</v>
          </cell>
          <cell r="G25">
            <v>6</v>
          </cell>
          <cell r="H25">
            <v>7</v>
          </cell>
          <cell r="I25">
            <v>5</v>
          </cell>
          <cell r="J25">
            <v>4</v>
          </cell>
          <cell r="K25">
            <v>1</v>
          </cell>
          <cell r="L25">
            <v>3</v>
          </cell>
          <cell r="M25">
            <v>3</v>
          </cell>
          <cell r="N25">
            <v>80</v>
          </cell>
          <cell r="O25">
            <v>68</v>
          </cell>
          <cell r="P25">
            <v>68</v>
          </cell>
          <cell r="Q25">
            <v>73</v>
          </cell>
          <cell r="R25">
            <v>76</v>
          </cell>
          <cell r="S25">
            <v>70</v>
          </cell>
          <cell r="T25">
            <v>4.2857142857142858E-2</v>
          </cell>
          <cell r="U25">
            <v>4</v>
          </cell>
          <cell r="V25">
            <v>1</v>
          </cell>
          <cell r="W25">
            <v>3</v>
          </cell>
          <cell r="X25">
            <v>11</v>
          </cell>
          <cell r="Y25">
            <v>18</v>
          </cell>
          <cell r="Z25">
            <v>25</v>
          </cell>
          <cell r="AA25">
            <v>-880</v>
          </cell>
          <cell r="AB25">
            <v>-2025</v>
          </cell>
          <cell r="AC25">
            <v>-3410</v>
          </cell>
          <cell r="AD25">
            <v>0</v>
          </cell>
        </row>
        <row r="26">
          <cell r="B26">
            <v>560</v>
          </cell>
          <cell r="C26">
            <v>3021</v>
          </cell>
          <cell r="D26">
            <v>13</v>
          </cell>
          <cell r="E26">
            <v>15</v>
          </cell>
          <cell r="F26">
            <v>8</v>
          </cell>
          <cell r="G26">
            <v>7</v>
          </cell>
          <cell r="H26">
            <v>5</v>
          </cell>
          <cell r="I26">
            <v>4</v>
          </cell>
          <cell r="J26">
            <v>8</v>
          </cell>
          <cell r="K26">
            <v>13</v>
          </cell>
          <cell r="L26">
            <v>11</v>
          </cell>
          <cell r="M26">
            <v>8</v>
          </cell>
          <cell r="N26">
            <v>116</v>
          </cell>
          <cell r="O26">
            <v>123</v>
          </cell>
          <cell r="P26">
            <v>123</v>
          </cell>
          <cell r="Q26">
            <v>143</v>
          </cell>
          <cell r="R26">
            <v>136</v>
          </cell>
          <cell r="S26">
            <v>130</v>
          </cell>
          <cell r="T26">
            <v>6.1538461538461542E-2</v>
          </cell>
          <cell r="U26">
            <v>8</v>
          </cell>
          <cell r="V26">
            <v>10</v>
          </cell>
          <cell r="W26">
            <v>11</v>
          </cell>
          <cell r="X26">
            <v>20</v>
          </cell>
          <cell r="Y26">
            <v>33</v>
          </cell>
          <cell r="Z26">
            <v>46</v>
          </cell>
          <cell r="AA26">
            <v>-1320</v>
          </cell>
          <cell r="AB26">
            <v>-3375</v>
          </cell>
          <cell r="AC26">
            <v>-5890</v>
          </cell>
          <cell r="AD26">
            <v>0</v>
          </cell>
        </row>
        <row r="27">
          <cell r="B27">
            <v>563</v>
          </cell>
          <cell r="C27">
            <v>2046</v>
          </cell>
          <cell r="D27">
            <v>11</v>
          </cell>
          <cell r="E27">
            <v>10</v>
          </cell>
          <cell r="F27">
            <v>9</v>
          </cell>
          <cell r="G27">
            <v>10</v>
          </cell>
          <cell r="H27">
            <v>9</v>
          </cell>
          <cell r="I27">
            <v>4</v>
          </cell>
          <cell r="J27">
            <v>17</v>
          </cell>
          <cell r="K27">
            <v>13</v>
          </cell>
          <cell r="L27">
            <v>9</v>
          </cell>
          <cell r="M27">
            <v>11</v>
          </cell>
          <cell r="N27">
            <v>230</v>
          </cell>
          <cell r="O27">
            <v>237</v>
          </cell>
          <cell r="P27">
            <v>243</v>
          </cell>
          <cell r="Q27">
            <v>246</v>
          </cell>
          <cell r="R27">
            <v>273</v>
          </cell>
          <cell r="S27">
            <v>242</v>
          </cell>
          <cell r="T27">
            <v>4.5454545454545456E-2</v>
          </cell>
          <cell r="U27">
            <v>0</v>
          </cell>
          <cell r="V27">
            <v>5</v>
          </cell>
          <cell r="W27">
            <v>3</v>
          </cell>
          <cell r="X27">
            <v>36</v>
          </cell>
          <cell r="Y27">
            <v>61</v>
          </cell>
          <cell r="Z27">
            <v>85</v>
          </cell>
          <cell r="AA27">
            <v>-2750</v>
          </cell>
          <cell r="AB27">
            <v>-6750</v>
          </cell>
          <cell r="AC27">
            <v>-11470</v>
          </cell>
          <cell r="AD27">
            <v>0</v>
          </cell>
        </row>
        <row r="28">
          <cell r="B28">
            <v>564</v>
          </cell>
          <cell r="C28">
            <v>2047</v>
          </cell>
          <cell r="D28">
            <v>2</v>
          </cell>
          <cell r="E28">
            <v>3</v>
          </cell>
          <cell r="F28">
            <v>2</v>
          </cell>
          <cell r="G28">
            <v>0</v>
          </cell>
          <cell r="H28">
            <v>1</v>
          </cell>
          <cell r="I28">
            <v>1</v>
          </cell>
          <cell r="J28">
            <v>1</v>
          </cell>
          <cell r="K28">
            <v>2</v>
          </cell>
          <cell r="L28">
            <v>2</v>
          </cell>
          <cell r="M28">
            <v>1</v>
          </cell>
          <cell r="N28">
            <v>91</v>
          </cell>
          <cell r="O28">
            <v>102</v>
          </cell>
          <cell r="P28">
            <v>118</v>
          </cell>
          <cell r="Q28">
            <v>123</v>
          </cell>
          <cell r="R28">
            <v>128</v>
          </cell>
          <cell r="S28">
            <v>114</v>
          </cell>
          <cell r="T28">
            <v>8.771929824561403E-3</v>
          </cell>
          <cell r="U28">
            <v>1</v>
          </cell>
          <cell r="V28">
            <v>2</v>
          </cell>
          <cell r="W28">
            <v>1</v>
          </cell>
          <cell r="X28">
            <v>17</v>
          </cell>
          <cell r="Y28">
            <v>29</v>
          </cell>
          <cell r="Z28">
            <v>40</v>
          </cell>
          <cell r="AA28">
            <v>-1760</v>
          </cell>
          <cell r="AB28">
            <v>-3780</v>
          </cell>
          <cell r="AC28">
            <v>-6045</v>
          </cell>
          <cell r="AD28">
            <v>0</v>
          </cell>
        </row>
        <row r="29">
          <cell r="B29">
            <v>565</v>
          </cell>
          <cell r="C29">
            <v>3078</v>
          </cell>
          <cell r="D29">
            <v>41</v>
          </cell>
          <cell r="E29">
            <v>56</v>
          </cell>
          <cell r="F29">
            <v>49</v>
          </cell>
          <cell r="G29">
            <v>52</v>
          </cell>
          <cell r="H29">
            <v>44</v>
          </cell>
          <cell r="I29">
            <v>24</v>
          </cell>
          <cell r="J29">
            <v>28</v>
          </cell>
          <cell r="K29">
            <v>17</v>
          </cell>
          <cell r="L29">
            <v>22</v>
          </cell>
          <cell r="M29">
            <v>23</v>
          </cell>
          <cell r="N29">
            <v>216</v>
          </cell>
          <cell r="O29">
            <v>206</v>
          </cell>
          <cell r="P29">
            <v>218</v>
          </cell>
          <cell r="Q29">
            <v>205</v>
          </cell>
          <cell r="R29">
            <v>213</v>
          </cell>
          <cell r="S29">
            <v>210</v>
          </cell>
          <cell r="T29">
            <v>0.10952380952380952</v>
          </cell>
          <cell r="U29">
            <v>19</v>
          </cell>
          <cell r="V29">
            <v>15</v>
          </cell>
          <cell r="W29">
            <v>17</v>
          </cell>
          <cell r="X29">
            <v>32</v>
          </cell>
          <cell r="Y29">
            <v>53</v>
          </cell>
          <cell r="Z29">
            <v>74</v>
          </cell>
          <cell r="AA29">
            <v>-990</v>
          </cell>
          <cell r="AB29">
            <v>-4050</v>
          </cell>
          <cell r="AC29">
            <v>-7905</v>
          </cell>
          <cell r="AD29">
            <v>0</v>
          </cell>
        </row>
        <row r="30">
          <cell r="B30">
            <v>567</v>
          </cell>
          <cell r="C30">
            <v>3335</v>
          </cell>
          <cell r="D30">
            <v>11</v>
          </cell>
          <cell r="E30">
            <v>8</v>
          </cell>
          <cell r="F30">
            <v>9</v>
          </cell>
          <cell r="G30">
            <v>5</v>
          </cell>
          <cell r="H30">
            <v>8</v>
          </cell>
          <cell r="I30">
            <v>11</v>
          </cell>
          <cell r="J30">
            <v>7</v>
          </cell>
          <cell r="K30">
            <v>7</v>
          </cell>
          <cell r="L30">
            <v>12</v>
          </cell>
          <cell r="M30">
            <v>8</v>
          </cell>
          <cell r="N30">
            <v>80</v>
          </cell>
          <cell r="O30">
            <v>81</v>
          </cell>
          <cell r="P30">
            <v>84</v>
          </cell>
          <cell r="Q30">
            <v>85</v>
          </cell>
          <cell r="R30">
            <v>89</v>
          </cell>
          <cell r="S30">
            <v>83</v>
          </cell>
          <cell r="T30">
            <v>9.6385542168674704E-2</v>
          </cell>
          <cell r="U30">
            <v>6</v>
          </cell>
          <cell r="V30">
            <v>7</v>
          </cell>
          <cell r="W30">
            <v>9</v>
          </cell>
          <cell r="X30">
            <v>12</v>
          </cell>
          <cell r="Y30">
            <v>21</v>
          </cell>
          <cell r="Z30">
            <v>29</v>
          </cell>
          <cell r="AA30">
            <v>-440</v>
          </cell>
          <cell r="AB30">
            <v>-1755</v>
          </cell>
          <cell r="AC30">
            <v>-3255</v>
          </cell>
          <cell r="AD30">
            <v>0</v>
          </cell>
        </row>
        <row r="31">
          <cell r="B31">
            <v>569</v>
          </cell>
          <cell r="C31">
            <v>2105</v>
          </cell>
          <cell r="D31">
            <v>30</v>
          </cell>
          <cell r="E31">
            <v>33</v>
          </cell>
          <cell r="F31">
            <v>26</v>
          </cell>
          <cell r="G31">
            <v>37</v>
          </cell>
          <cell r="H31">
            <v>41</v>
          </cell>
          <cell r="I31">
            <v>41</v>
          </cell>
          <cell r="J31">
            <v>37</v>
          </cell>
          <cell r="K31">
            <v>31</v>
          </cell>
          <cell r="L31">
            <v>32</v>
          </cell>
          <cell r="M31">
            <v>36</v>
          </cell>
          <cell r="N31">
            <v>232</v>
          </cell>
          <cell r="O31">
            <v>240</v>
          </cell>
          <cell r="P31">
            <v>252</v>
          </cell>
          <cell r="Q31">
            <v>250</v>
          </cell>
          <cell r="R31">
            <v>239</v>
          </cell>
          <cell r="S31">
            <v>247</v>
          </cell>
          <cell r="T31">
            <v>0.145748987854251</v>
          </cell>
          <cell r="U31">
            <v>33</v>
          </cell>
          <cell r="V31">
            <v>23</v>
          </cell>
          <cell r="W31">
            <v>28</v>
          </cell>
          <cell r="X31">
            <v>37</v>
          </cell>
          <cell r="Y31">
            <v>62</v>
          </cell>
          <cell r="Z31">
            <v>86</v>
          </cell>
          <cell r="AA31">
            <v>-110</v>
          </cell>
          <cell r="AB31">
            <v>-3510</v>
          </cell>
          <cell r="AC31">
            <v>-7750</v>
          </cell>
          <cell r="AD31">
            <v>0</v>
          </cell>
        </row>
        <row r="32">
          <cell r="B32">
            <v>572</v>
          </cell>
          <cell r="C32">
            <v>2048</v>
          </cell>
          <cell r="D32">
            <v>52</v>
          </cell>
          <cell r="E32">
            <v>46</v>
          </cell>
          <cell r="F32">
            <v>36</v>
          </cell>
          <cell r="G32">
            <v>42</v>
          </cell>
          <cell r="H32">
            <v>41</v>
          </cell>
          <cell r="I32">
            <v>24</v>
          </cell>
          <cell r="J32">
            <v>29</v>
          </cell>
          <cell r="K32">
            <v>38</v>
          </cell>
          <cell r="L32">
            <v>54</v>
          </cell>
          <cell r="M32">
            <v>30</v>
          </cell>
          <cell r="N32">
            <v>327</v>
          </cell>
          <cell r="O32">
            <v>313</v>
          </cell>
          <cell r="P32">
            <v>289</v>
          </cell>
          <cell r="Q32">
            <v>283</v>
          </cell>
          <cell r="R32">
            <v>260</v>
          </cell>
          <cell r="S32">
            <v>295</v>
          </cell>
          <cell r="T32">
            <v>0.10169491525423729</v>
          </cell>
          <cell r="U32">
            <v>15</v>
          </cell>
          <cell r="V32">
            <v>24</v>
          </cell>
          <cell r="W32">
            <v>48</v>
          </cell>
          <cell r="X32">
            <v>44</v>
          </cell>
          <cell r="Y32">
            <v>74</v>
          </cell>
          <cell r="Z32">
            <v>103</v>
          </cell>
          <cell r="AA32">
            <v>-1540</v>
          </cell>
          <cell r="AB32">
            <v>-5940</v>
          </cell>
          <cell r="AC32">
            <v>-11315</v>
          </cell>
          <cell r="AD32">
            <v>0</v>
          </cell>
        </row>
        <row r="33">
          <cell r="B33">
            <v>574</v>
          </cell>
          <cell r="C33">
            <v>3311</v>
          </cell>
          <cell r="D33">
            <v>2</v>
          </cell>
          <cell r="E33">
            <v>2</v>
          </cell>
          <cell r="F33">
            <v>0</v>
          </cell>
          <cell r="G33">
            <v>1</v>
          </cell>
          <cell r="H33">
            <v>2</v>
          </cell>
          <cell r="I33">
            <v>0</v>
          </cell>
          <cell r="J33">
            <v>1</v>
          </cell>
          <cell r="K33">
            <v>1</v>
          </cell>
          <cell r="L33">
            <v>1</v>
          </cell>
          <cell r="M33">
            <v>1</v>
          </cell>
          <cell r="N33">
            <v>55</v>
          </cell>
          <cell r="O33">
            <v>59</v>
          </cell>
          <cell r="P33">
            <v>52</v>
          </cell>
          <cell r="Q33">
            <v>49</v>
          </cell>
          <cell r="R33">
            <v>46</v>
          </cell>
          <cell r="S33">
            <v>53</v>
          </cell>
          <cell r="T33">
            <v>1.8867924528301886E-2</v>
          </cell>
          <cell r="U33">
            <v>0</v>
          </cell>
          <cell r="V33">
            <v>1</v>
          </cell>
          <cell r="W33">
            <v>1</v>
          </cell>
          <cell r="X33">
            <v>8</v>
          </cell>
          <cell r="Y33">
            <v>13</v>
          </cell>
          <cell r="Z33">
            <v>19</v>
          </cell>
          <cell r="AA33">
            <v>-770</v>
          </cell>
          <cell r="AB33">
            <v>-1620</v>
          </cell>
          <cell r="AC33">
            <v>-2790</v>
          </cell>
          <cell r="AD33">
            <v>0</v>
          </cell>
        </row>
        <row r="34">
          <cell r="B34">
            <v>578</v>
          </cell>
          <cell r="C34">
            <v>3315</v>
          </cell>
          <cell r="D34">
            <v>13</v>
          </cell>
          <cell r="E34">
            <v>6</v>
          </cell>
          <cell r="F34">
            <v>4</v>
          </cell>
          <cell r="G34">
            <v>7</v>
          </cell>
          <cell r="H34">
            <v>9</v>
          </cell>
          <cell r="I34">
            <v>7</v>
          </cell>
          <cell r="J34">
            <v>8</v>
          </cell>
          <cell r="K34">
            <v>5</v>
          </cell>
          <cell r="L34">
            <v>2</v>
          </cell>
          <cell r="M34">
            <v>7</v>
          </cell>
          <cell r="N34">
            <v>184</v>
          </cell>
          <cell r="O34">
            <v>200</v>
          </cell>
          <cell r="P34">
            <v>222</v>
          </cell>
          <cell r="Q34">
            <v>224</v>
          </cell>
          <cell r="R34">
            <v>231</v>
          </cell>
          <cell r="S34">
            <v>215</v>
          </cell>
          <cell r="T34">
            <v>3.255813953488372E-2</v>
          </cell>
          <cell r="U34">
            <v>8</v>
          </cell>
          <cell r="V34">
            <v>1</v>
          </cell>
          <cell r="W34">
            <v>2</v>
          </cell>
          <cell r="X34">
            <v>32</v>
          </cell>
          <cell r="Y34">
            <v>54</v>
          </cell>
          <cell r="Z34">
            <v>75</v>
          </cell>
          <cell r="AA34">
            <v>-2750</v>
          </cell>
          <cell r="AB34">
            <v>-6345</v>
          </cell>
          <cell r="AC34">
            <v>-10540</v>
          </cell>
          <cell r="AD34">
            <v>0</v>
          </cell>
        </row>
        <row r="35">
          <cell r="B35">
            <v>579</v>
          </cell>
          <cell r="C35">
            <v>2132</v>
          </cell>
          <cell r="D35">
            <v>32</v>
          </cell>
          <cell r="E35">
            <v>33</v>
          </cell>
          <cell r="F35">
            <v>35</v>
          </cell>
          <cell r="G35">
            <v>31</v>
          </cell>
          <cell r="H35">
            <v>37</v>
          </cell>
          <cell r="I35">
            <v>30</v>
          </cell>
          <cell r="J35">
            <v>33</v>
          </cell>
          <cell r="K35">
            <v>37</v>
          </cell>
          <cell r="L35">
            <v>34</v>
          </cell>
          <cell r="M35">
            <v>33</v>
          </cell>
          <cell r="N35">
            <v>215</v>
          </cell>
          <cell r="O35">
            <v>198</v>
          </cell>
          <cell r="P35">
            <v>190</v>
          </cell>
          <cell r="Q35">
            <v>198</v>
          </cell>
          <cell r="R35">
            <v>208</v>
          </cell>
          <cell r="S35">
            <v>195</v>
          </cell>
          <cell r="T35">
            <v>0.16923076923076924</v>
          </cell>
          <cell r="U35">
            <v>27</v>
          </cell>
          <cell r="V35">
            <v>25</v>
          </cell>
          <cell r="W35">
            <v>29</v>
          </cell>
          <cell r="X35">
            <v>29</v>
          </cell>
          <cell r="Y35">
            <v>49</v>
          </cell>
          <cell r="Z35">
            <v>68</v>
          </cell>
          <cell r="AA35">
            <v>440</v>
          </cell>
          <cell r="AB35">
            <v>-2160</v>
          </cell>
          <cell r="AC35">
            <v>-5425</v>
          </cell>
          <cell r="AD35">
            <v>440</v>
          </cell>
        </row>
        <row r="36">
          <cell r="B36">
            <v>580</v>
          </cell>
          <cell r="C36">
            <v>2143</v>
          </cell>
          <cell r="D36">
            <v>44</v>
          </cell>
          <cell r="E36">
            <v>53</v>
          </cell>
          <cell r="F36">
            <v>49</v>
          </cell>
          <cell r="G36">
            <v>44</v>
          </cell>
          <cell r="H36">
            <v>35</v>
          </cell>
          <cell r="I36">
            <v>39</v>
          </cell>
          <cell r="J36">
            <v>38</v>
          </cell>
          <cell r="K36">
            <v>37</v>
          </cell>
          <cell r="L36">
            <v>34</v>
          </cell>
          <cell r="M36">
            <v>38</v>
          </cell>
          <cell r="N36">
            <v>234</v>
          </cell>
          <cell r="O36">
            <v>222</v>
          </cell>
          <cell r="P36">
            <v>213</v>
          </cell>
          <cell r="Q36">
            <v>209</v>
          </cell>
          <cell r="R36">
            <v>212</v>
          </cell>
          <cell r="S36">
            <v>215</v>
          </cell>
          <cell r="T36">
            <v>0.17674418604651163</v>
          </cell>
          <cell r="U36">
            <v>30</v>
          </cell>
          <cell r="V36">
            <v>30</v>
          </cell>
          <cell r="W36">
            <v>28</v>
          </cell>
          <cell r="X36">
            <v>32</v>
          </cell>
          <cell r="Y36">
            <v>54</v>
          </cell>
          <cell r="Z36">
            <v>75</v>
          </cell>
          <cell r="AA36">
            <v>660</v>
          </cell>
          <cell r="AB36">
            <v>-2160</v>
          </cell>
          <cell r="AC36">
            <v>-5735</v>
          </cell>
          <cell r="AD36">
            <v>660</v>
          </cell>
        </row>
        <row r="37">
          <cell r="B37">
            <v>581</v>
          </cell>
          <cell r="C37">
            <v>3346</v>
          </cell>
          <cell r="D37">
            <v>24</v>
          </cell>
          <cell r="E37">
            <v>24</v>
          </cell>
          <cell r="F37">
            <v>19</v>
          </cell>
          <cell r="G37">
            <v>7</v>
          </cell>
          <cell r="H37">
            <v>0</v>
          </cell>
          <cell r="I37">
            <v>13</v>
          </cell>
          <cell r="J37">
            <v>12</v>
          </cell>
          <cell r="K37">
            <v>14</v>
          </cell>
          <cell r="L37">
            <v>15</v>
          </cell>
          <cell r="M37">
            <v>13</v>
          </cell>
          <cell r="N37">
            <v>283</v>
          </cell>
          <cell r="O37">
            <v>277</v>
          </cell>
          <cell r="P37">
            <v>267</v>
          </cell>
          <cell r="Q37">
            <v>273</v>
          </cell>
          <cell r="R37">
            <v>258</v>
          </cell>
          <cell r="S37">
            <v>272</v>
          </cell>
          <cell r="T37">
            <v>4.779411764705882E-2</v>
          </cell>
          <cell r="U37">
            <v>4</v>
          </cell>
          <cell r="V37">
            <v>5</v>
          </cell>
          <cell r="W37">
            <v>8</v>
          </cell>
          <cell r="X37">
            <v>41</v>
          </cell>
          <cell r="Y37">
            <v>68</v>
          </cell>
          <cell r="Z37">
            <v>95</v>
          </cell>
          <cell r="AA37">
            <v>-3080</v>
          </cell>
          <cell r="AB37">
            <v>-7425</v>
          </cell>
          <cell r="AC37">
            <v>-12710</v>
          </cell>
          <cell r="AD37">
            <v>0</v>
          </cell>
        </row>
        <row r="38">
          <cell r="B38">
            <v>582</v>
          </cell>
          <cell r="C38">
            <v>3313</v>
          </cell>
          <cell r="D38">
            <v>10</v>
          </cell>
          <cell r="E38">
            <v>8</v>
          </cell>
          <cell r="F38">
            <v>13</v>
          </cell>
          <cell r="G38">
            <v>20</v>
          </cell>
          <cell r="H38">
            <v>20</v>
          </cell>
          <cell r="I38">
            <v>11</v>
          </cell>
          <cell r="J38">
            <v>8</v>
          </cell>
          <cell r="K38">
            <v>3</v>
          </cell>
          <cell r="L38">
            <v>7</v>
          </cell>
          <cell r="M38">
            <v>7</v>
          </cell>
          <cell r="N38">
            <v>207</v>
          </cell>
          <cell r="O38">
            <v>212</v>
          </cell>
          <cell r="P38">
            <v>210</v>
          </cell>
          <cell r="Q38">
            <v>205</v>
          </cell>
          <cell r="R38">
            <v>206</v>
          </cell>
          <cell r="S38">
            <v>209</v>
          </cell>
          <cell r="T38">
            <v>3.3492822966507178E-2</v>
          </cell>
          <cell r="U38">
            <v>8</v>
          </cell>
          <cell r="V38">
            <v>3</v>
          </cell>
          <cell r="W38">
            <v>6</v>
          </cell>
          <cell r="X38">
            <v>31</v>
          </cell>
          <cell r="Y38">
            <v>52</v>
          </cell>
          <cell r="Z38">
            <v>73</v>
          </cell>
          <cell r="AA38">
            <v>-2640</v>
          </cell>
          <cell r="AB38">
            <v>-6075</v>
          </cell>
          <cell r="AC38">
            <v>-10230</v>
          </cell>
          <cell r="AD38">
            <v>0</v>
          </cell>
        </row>
        <row r="39">
          <cell r="B39">
            <v>583</v>
          </cell>
          <cell r="C39">
            <v>2138</v>
          </cell>
          <cell r="D39">
            <v>26</v>
          </cell>
          <cell r="E39">
            <v>34</v>
          </cell>
          <cell r="F39">
            <v>21</v>
          </cell>
          <cell r="G39">
            <v>21</v>
          </cell>
          <cell r="H39">
            <v>21</v>
          </cell>
          <cell r="I39">
            <v>19</v>
          </cell>
          <cell r="J39">
            <v>10</v>
          </cell>
          <cell r="K39">
            <v>17</v>
          </cell>
          <cell r="L39">
            <v>13</v>
          </cell>
          <cell r="M39">
            <v>15</v>
          </cell>
          <cell r="N39">
            <v>171</v>
          </cell>
          <cell r="O39">
            <v>177</v>
          </cell>
          <cell r="P39">
            <v>159</v>
          </cell>
          <cell r="Q39">
            <v>149</v>
          </cell>
          <cell r="R39">
            <v>133</v>
          </cell>
          <cell r="S39">
            <v>162</v>
          </cell>
          <cell r="T39">
            <v>9.2592592592592587E-2</v>
          </cell>
          <cell r="U39">
            <v>8</v>
          </cell>
          <cell r="V39">
            <v>17</v>
          </cell>
          <cell r="W39">
            <v>11</v>
          </cell>
          <cell r="X39">
            <v>24</v>
          </cell>
          <cell r="Y39">
            <v>41</v>
          </cell>
          <cell r="Z39">
            <v>57</v>
          </cell>
          <cell r="AA39">
            <v>-990</v>
          </cell>
          <cell r="AB39">
            <v>-3510</v>
          </cell>
          <cell r="AC39">
            <v>-6510</v>
          </cell>
          <cell r="AD39">
            <v>0</v>
          </cell>
        </row>
        <row r="40">
          <cell r="B40">
            <v>584</v>
          </cell>
          <cell r="C40">
            <v>5212</v>
          </cell>
          <cell r="D40">
            <v>28</v>
          </cell>
          <cell r="E40">
            <v>37</v>
          </cell>
          <cell r="F40">
            <v>19</v>
          </cell>
          <cell r="G40">
            <v>24</v>
          </cell>
          <cell r="H40">
            <v>29</v>
          </cell>
          <cell r="I40">
            <v>19</v>
          </cell>
          <cell r="J40">
            <v>15</v>
          </cell>
          <cell r="K40">
            <v>20</v>
          </cell>
          <cell r="L40">
            <v>16</v>
          </cell>
          <cell r="M40">
            <v>18</v>
          </cell>
          <cell r="N40">
            <v>221</v>
          </cell>
          <cell r="O40">
            <v>225</v>
          </cell>
          <cell r="P40">
            <v>236</v>
          </cell>
          <cell r="Q40">
            <v>242</v>
          </cell>
          <cell r="R40">
            <v>244</v>
          </cell>
          <cell r="S40">
            <v>234</v>
          </cell>
          <cell r="T40">
            <v>7.6923076923076927E-2</v>
          </cell>
          <cell r="U40">
            <v>15</v>
          </cell>
          <cell r="V40">
            <v>17</v>
          </cell>
          <cell r="W40">
            <v>14</v>
          </cell>
          <cell r="X40">
            <v>35</v>
          </cell>
          <cell r="Y40">
            <v>59</v>
          </cell>
          <cell r="Z40">
            <v>82</v>
          </cell>
          <cell r="AA40">
            <v>-1870</v>
          </cell>
          <cell r="AB40">
            <v>-5535</v>
          </cell>
          <cell r="AC40">
            <v>-9920</v>
          </cell>
          <cell r="AD40">
            <v>0</v>
          </cell>
        </row>
        <row r="41">
          <cell r="B41">
            <v>585</v>
          </cell>
          <cell r="C41">
            <v>2117</v>
          </cell>
          <cell r="D41">
            <v>53</v>
          </cell>
          <cell r="E41">
            <v>47</v>
          </cell>
          <cell r="F41">
            <v>40</v>
          </cell>
          <cell r="G41">
            <v>48</v>
          </cell>
          <cell r="H41">
            <v>36</v>
          </cell>
          <cell r="I41">
            <v>39</v>
          </cell>
          <cell r="J41">
            <v>39</v>
          </cell>
          <cell r="K41">
            <v>42</v>
          </cell>
          <cell r="L41">
            <v>42</v>
          </cell>
          <cell r="M41">
            <v>40</v>
          </cell>
          <cell r="N41">
            <v>166</v>
          </cell>
          <cell r="O41">
            <v>182</v>
          </cell>
          <cell r="P41">
            <v>182</v>
          </cell>
          <cell r="Q41">
            <v>171</v>
          </cell>
          <cell r="R41">
            <v>168</v>
          </cell>
          <cell r="S41">
            <v>178</v>
          </cell>
          <cell r="T41">
            <v>0.2247191011235955</v>
          </cell>
          <cell r="U41">
            <v>30</v>
          </cell>
          <cell r="V41">
            <v>34</v>
          </cell>
          <cell r="W41">
            <v>26</v>
          </cell>
          <cell r="X41">
            <v>27</v>
          </cell>
          <cell r="Y41">
            <v>45</v>
          </cell>
          <cell r="Z41">
            <v>62</v>
          </cell>
          <cell r="AA41">
            <v>1430</v>
          </cell>
          <cell r="AB41">
            <v>-675</v>
          </cell>
          <cell r="AC41">
            <v>-3410</v>
          </cell>
          <cell r="AD41">
            <v>1430</v>
          </cell>
        </row>
        <row r="42">
          <cell r="B42">
            <v>586</v>
          </cell>
          <cell r="C42">
            <v>2050</v>
          </cell>
          <cell r="D42">
            <v>4</v>
          </cell>
          <cell r="E42">
            <v>2</v>
          </cell>
          <cell r="F42">
            <v>7</v>
          </cell>
          <cell r="G42">
            <v>3</v>
          </cell>
          <cell r="H42">
            <v>0</v>
          </cell>
          <cell r="I42">
            <v>0</v>
          </cell>
          <cell r="J42">
            <v>0</v>
          </cell>
          <cell r="K42">
            <v>1</v>
          </cell>
          <cell r="L42">
            <v>0</v>
          </cell>
          <cell r="M42">
            <v>0</v>
          </cell>
          <cell r="N42">
            <v>199</v>
          </cell>
          <cell r="O42">
            <v>205</v>
          </cell>
          <cell r="P42">
            <v>200</v>
          </cell>
          <cell r="Q42">
            <v>207</v>
          </cell>
          <cell r="R42">
            <v>207</v>
          </cell>
          <cell r="S42">
            <v>204</v>
          </cell>
          <cell r="T42">
            <v>0</v>
          </cell>
          <cell r="U42">
            <v>0</v>
          </cell>
          <cell r="V42">
            <v>0</v>
          </cell>
          <cell r="W42">
            <v>0</v>
          </cell>
          <cell r="X42">
            <v>31</v>
          </cell>
          <cell r="Y42">
            <v>51</v>
          </cell>
          <cell r="Z42">
            <v>71</v>
          </cell>
          <cell r="AA42">
            <v>-3410</v>
          </cell>
          <cell r="AB42">
            <v>-6885</v>
          </cell>
          <cell r="AC42">
            <v>-11005</v>
          </cell>
          <cell r="AD42">
            <v>0</v>
          </cell>
        </row>
        <row r="43">
          <cell r="B43">
            <v>587</v>
          </cell>
          <cell r="C43">
            <v>3314</v>
          </cell>
          <cell r="D43">
            <v>11</v>
          </cell>
          <cell r="E43">
            <v>14</v>
          </cell>
          <cell r="F43">
            <v>10</v>
          </cell>
          <cell r="G43">
            <v>5</v>
          </cell>
          <cell r="H43">
            <v>5</v>
          </cell>
          <cell r="I43">
            <v>1</v>
          </cell>
          <cell r="J43">
            <v>1</v>
          </cell>
          <cell r="K43">
            <v>7</v>
          </cell>
          <cell r="L43">
            <v>6</v>
          </cell>
          <cell r="M43">
            <v>3</v>
          </cell>
          <cell r="N43">
            <v>47</v>
          </cell>
          <cell r="O43">
            <v>52</v>
          </cell>
          <cell r="P43">
            <v>41</v>
          </cell>
          <cell r="Q43">
            <v>48</v>
          </cell>
          <cell r="R43">
            <v>46</v>
          </cell>
          <cell r="S43">
            <v>47</v>
          </cell>
          <cell r="T43">
            <v>6.3829787234042548E-2</v>
          </cell>
          <cell r="U43">
            <v>1</v>
          </cell>
          <cell r="V43">
            <v>4</v>
          </cell>
          <cell r="W43">
            <v>4</v>
          </cell>
          <cell r="X43">
            <v>7</v>
          </cell>
          <cell r="Y43">
            <v>12</v>
          </cell>
          <cell r="Z43">
            <v>16</v>
          </cell>
          <cell r="AA43">
            <v>-440</v>
          </cell>
          <cell r="AB43">
            <v>-1215</v>
          </cell>
          <cell r="AC43">
            <v>-2015</v>
          </cell>
          <cell r="AD43">
            <v>0</v>
          </cell>
        </row>
        <row r="44">
          <cell r="B44">
            <v>589</v>
          </cell>
          <cell r="C44">
            <v>5206</v>
          </cell>
          <cell r="D44">
            <v>9</v>
          </cell>
          <cell r="E44">
            <v>8</v>
          </cell>
          <cell r="F44">
            <v>11</v>
          </cell>
          <cell r="G44">
            <v>8</v>
          </cell>
          <cell r="H44">
            <v>4</v>
          </cell>
          <cell r="I44">
            <v>3</v>
          </cell>
          <cell r="J44">
            <v>5</v>
          </cell>
          <cell r="K44">
            <v>8</v>
          </cell>
          <cell r="L44">
            <v>2</v>
          </cell>
          <cell r="M44">
            <v>5</v>
          </cell>
          <cell r="N44">
            <v>348</v>
          </cell>
          <cell r="O44">
            <v>363</v>
          </cell>
          <cell r="P44">
            <v>365</v>
          </cell>
          <cell r="Q44">
            <v>363</v>
          </cell>
          <cell r="R44">
            <v>367</v>
          </cell>
          <cell r="S44">
            <v>364</v>
          </cell>
          <cell r="T44">
            <v>1.3736263736263736E-2</v>
          </cell>
          <cell r="U44">
            <v>5</v>
          </cell>
          <cell r="V44">
            <v>7</v>
          </cell>
          <cell r="W44">
            <v>2</v>
          </cell>
          <cell r="X44">
            <v>55</v>
          </cell>
          <cell r="Y44">
            <v>91</v>
          </cell>
          <cell r="Z44">
            <v>127</v>
          </cell>
          <cell r="AA44">
            <v>-5500</v>
          </cell>
          <cell r="AB44">
            <v>-11610</v>
          </cell>
          <cell r="AC44">
            <v>-18910</v>
          </cell>
          <cell r="AD44">
            <v>0</v>
          </cell>
        </row>
        <row r="45">
          <cell r="B45">
            <v>590</v>
          </cell>
          <cell r="C45">
            <v>5207</v>
          </cell>
          <cell r="D45">
            <v>11</v>
          </cell>
          <cell r="E45">
            <v>11</v>
          </cell>
          <cell r="F45">
            <v>4</v>
          </cell>
          <cell r="G45">
            <v>4</v>
          </cell>
          <cell r="H45">
            <v>5</v>
          </cell>
          <cell r="I45">
            <v>1</v>
          </cell>
          <cell r="J45">
            <v>1</v>
          </cell>
          <cell r="K45">
            <v>4</v>
          </cell>
          <cell r="L45">
            <v>4</v>
          </cell>
          <cell r="M45">
            <v>2</v>
          </cell>
          <cell r="N45">
            <v>253</v>
          </cell>
          <cell r="O45">
            <v>265</v>
          </cell>
          <cell r="P45">
            <v>246</v>
          </cell>
          <cell r="Q45">
            <v>221</v>
          </cell>
          <cell r="R45">
            <v>203</v>
          </cell>
          <cell r="S45">
            <v>244</v>
          </cell>
          <cell r="T45">
            <v>8.1967213114754103E-3</v>
          </cell>
          <cell r="U45">
            <v>1</v>
          </cell>
          <cell r="V45">
            <v>4</v>
          </cell>
          <cell r="W45">
            <v>2</v>
          </cell>
          <cell r="X45">
            <v>37</v>
          </cell>
          <cell r="Y45">
            <v>61</v>
          </cell>
          <cell r="Z45">
            <v>85</v>
          </cell>
          <cell r="AA45">
            <v>-3850</v>
          </cell>
          <cell r="AB45">
            <v>-7965</v>
          </cell>
          <cell r="AC45">
            <v>-12865</v>
          </cell>
          <cell r="AD45">
            <v>0</v>
          </cell>
        </row>
        <row r="46">
          <cell r="B46">
            <v>591</v>
          </cell>
          <cell r="C46">
            <v>3316</v>
          </cell>
          <cell r="D46">
            <v>3</v>
          </cell>
          <cell r="E46">
            <v>3</v>
          </cell>
          <cell r="F46">
            <v>5</v>
          </cell>
          <cell r="G46">
            <v>4</v>
          </cell>
          <cell r="H46">
            <v>2</v>
          </cell>
          <cell r="I46">
            <v>2</v>
          </cell>
          <cell r="J46">
            <v>3</v>
          </cell>
          <cell r="K46">
            <v>7</v>
          </cell>
          <cell r="L46">
            <v>10</v>
          </cell>
          <cell r="M46">
            <v>4</v>
          </cell>
          <cell r="N46">
            <v>167</v>
          </cell>
          <cell r="O46">
            <v>185</v>
          </cell>
          <cell r="P46">
            <v>188</v>
          </cell>
          <cell r="Q46">
            <v>184</v>
          </cell>
          <cell r="R46">
            <v>177</v>
          </cell>
          <cell r="S46">
            <v>186</v>
          </cell>
          <cell r="T46">
            <v>2.1505376344086023E-2</v>
          </cell>
          <cell r="U46">
            <v>1</v>
          </cell>
          <cell r="V46">
            <v>1</v>
          </cell>
          <cell r="W46">
            <v>1</v>
          </cell>
          <cell r="X46">
            <v>28</v>
          </cell>
          <cell r="Y46">
            <v>47</v>
          </cell>
          <cell r="Z46">
            <v>65</v>
          </cell>
          <cell r="AA46">
            <v>-2640</v>
          </cell>
          <cell r="AB46">
            <v>-5805</v>
          </cell>
          <cell r="AC46">
            <v>-9455</v>
          </cell>
          <cell r="AD46">
            <v>0</v>
          </cell>
        </row>
        <row r="47">
          <cell r="B47">
            <v>592</v>
          </cell>
          <cell r="C47">
            <v>3317</v>
          </cell>
          <cell r="D47">
            <v>5</v>
          </cell>
          <cell r="E47">
            <v>2</v>
          </cell>
          <cell r="F47">
            <v>3</v>
          </cell>
          <cell r="G47">
            <v>4</v>
          </cell>
          <cell r="H47">
            <v>4</v>
          </cell>
          <cell r="I47">
            <v>3</v>
          </cell>
          <cell r="J47">
            <v>0</v>
          </cell>
          <cell r="K47">
            <v>7</v>
          </cell>
          <cell r="L47">
            <v>6</v>
          </cell>
          <cell r="M47">
            <v>3</v>
          </cell>
          <cell r="N47">
            <v>73</v>
          </cell>
          <cell r="O47">
            <v>74</v>
          </cell>
          <cell r="P47">
            <v>72</v>
          </cell>
          <cell r="Q47">
            <v>71</v>
          </cell>
          <cell r="R47">
            <v>75</v>
          </cell>
          <cell r="S47">
            <v>72</v>
          </cell>
          <cell r="T47">
            <v>4.1666666666666664E-2</v>
          </cell>
          <cell r="U47">
            <v>0</v>
          </cell>
          <cell r="V47">
            <v>0</v>
          </cell>
          <cell r="W47">
            <v>0</v>
          </cell>
          <cell r="X47">
            <v>11</v>
          </cell>
          <cell r="Y47">
            <v>18</v>
          </cell>
          <cell r="Z47">
            <v>25</v>
          </cell>
          <cell r="AA47">
            <v>-880</v>
          </cell>
          <cell r="AB47">
            <v>-2025</v>
          </cell>
          <cell r="AC47">
            <v>-3410</v>
          </cell>
          <cell r="AD47">
            <v>0</v>
          </cell>
        </row>
        <row r="48">
          <cell r="B48">
            <v>593</v>
          </cell>
          <cell r="C48">
            <v>2142</v>
          </cell>
          <cell r="D48">
            <v>11</v>
          </cell>
          <cell r="E48">
            <v>6</v>
          </cell>
          <cell r="F48">
            <v>8</v>
          </cell>
          <cell r="G48">
            <v>13</v>
          </cell>
          <cell r="H48">
            <v>5</v>
          </cell>
          <cell r="I48">
            <v>10</v>
          </cell>
          <cell r="J48">
            <v>12</v>
          </cell>
          <cell r="K48">
            <v>15</v>
          </cell>
          <cell r="L48">
            <v>15</v>
          </cell>
          <cell r="M48">
            <v>12</v>
          </cell>
          <cell r="N48">
            <v>188</v>
          </cell>
          <cell r="O48">
            <v>184</v>
          </cell>
          <cell r="P48">
            <v>183</v>
          </cell>
          <cell r="Q48">
            <v>180</v>
          </cell>
          <cell r="R48">
            <v>188</v>
          </cell>
          <cell r="S48">
            <v>182</v>
          </cell>
          <cell r="T48">
            <v>6.5934065934065936E-2</v>
          </cell>
          <cell r="U48">
            <v>11</v>
          </cell>
          <cell r="V48">
            <v>14</v>
          </cell>
          <cell r="W48">
            <v>14</v>
          </cell>
          <cell r="X48">
            <v>27</v>
          </cell>
          <cell r="Y48">
            <v>46</v>
          </cell>
          <cell r="Z48">
            <v>64</v>
          </cell>
          <cell r="AA48">
            <v>-1650</v>
          </cell>
          <cell r="AB48">
            <v>-4590</v>
          </cell>
          <cell r="AC48">
            <v>-8060</v>
          </cell>
          <cell r="AD48">
            <v>0</v>
          </cell>
        </row>
        <row r="49">
          <cell r="B49">
            <v>594</v>
          </cell>
          <cell r="C49">
            <v>3364</v>
          </cell>
          <cell r="D49">
            <v>19</v>
          </cell>
          <cell r="E49">
            <v>21</v>
          </cell>
          <cell r="F49">
            <v>13</v>
          </cell>
          <cell r="G49">
            <v>13</v>
          </cell>
          <cell r="H49">
            <v>19</v>
          </cell>
          <cell r="I49">
            <v>21</v>
          </cell>
          <cell r="J49">
            <v>15</v>
          </cell>
          <cell r="K49">
            <v>18</v>
          </cell>
          <cell r="L49">
            <v>15</v>
          </cell>
          <cell r="M49">
            <v>18</v>
          </cell>
          <cell r="N49">
            <v>180</v>
          </cell>
          <cell r="O49">
            <v>171</v>
          </cell>
          <cell r="P49">
            <v>164</v>
          </cell>
          <cell r="Q49">
            <v>169</v>
          </cell>
          <cell r="R49">
            <v>176</v>
          </cell>
          <cell r="S49">
            <v>168</v>
          </cell>
          <cell r="T49">
            <v>0.10714285714285714</v>
          </cell>
          <cell r="U49">
            <v>14</v>
          </cell>
          <cell r="V49">
            <v>18</v>
          </cell>
          <cell r="W49">
            <v>11</v>
          </cell>
          <cell r="X49">
            <v>25</v>
          </cell>
          <cell r="Y49">
            <v>42</v>
          </cell>
          <cell r="Z49">
            <v>59</v>
          </cell>
          <cell r="AA49">
            <v>-770</v>
          </cell>
          <cell r="AB49">
            <v>-3240</v>
          </cell>
          <cell r="AC49">
            <v>-6355</v>
          </cell>
          <cell r="AD49">
            <v>0</v>
          </cell>
        </row>
        <row r="50">
          <cell r="B50">
            <v>596</v>
          </cell>
          <cell r="C50">
            <v>3354</v>
          </cell>
          <cell r="D50">
            <v>2</v>
          </cell>
          <cell r="E50">
            <v>3</v>
          </cell>
          <cell r="F50">
            <v>3</v>
          </cell>
          <cell r="G50">
            <v>0</v>
          </cell>
          <cell r="H50">
            <v>0</v>
          </cell>
          <cell r="I50">
            <v>0</v>
          </cell>
          <cell r="J50">
            <v>1</v>
          </cell>
          <cell r="K50">
            <v>2</v>
          </cell>
          <cell r="L50">
            <v>6</v>
          </cell>
          <cell r="M50">
            <v>1</v>
          </cell>
          <cell r="N50">
            <v>139</v>
          </cell>
          <cell r="O50">
            <v>146</v>
          </cell>
          <cell r="P50">
            <v>151</v>
          </cell>
          <cell r="Q50">
            <v>158</v>
          </cell>
          <cell r="R50">
            <v>159</v>
          </cell>
          <cell r="S50">
            <v>152</v>
          </cell>
          <cell r="T50">
            <v>6.5789473684210523E-3</v>
          </cell>
          <cell r="U50">
            <v>1</v>
          </cell>
          <cell r="V50">
            <v>2</v>
          </cell>
          <cell r="W50">
            <v>6</v>
          </cell>
          <cell r="X50">
            <v>23</v>
          </cell>
          <cell r="Y50">
            <v>38</v>
          </cell>
          <cell r="Z50">
            <v>53</v>
          </cell>
          <cell r="AA50">
            <v>-2420</v>
          </cell>
          <cell r="AB50">
            <v>-4995</v>
          </cell>
          <cell r="AC50">
            <v>-8060</v>
          </cell>
          <cell r="AD50">
            <v>0</v>
          </cell>
        </row>
        <row r="51">
          <cell r="B51">
            <v>598</v>
          </cell>
          <cell r="C51">
            <v>2051</v>
          </cell>
          <cell r="D51">
            <v>4</v>
          </cell>
          <cell r="E51">
            <v>0</v>
          </cell>
          <cell r="F51">
            <v>1</v>
          </cell>
          <cell r="G51">
            <v>0</v>
          </cell>
          <cell r="H51">
            <v>0</v>
          </cell>
          <cell r="I51">
            <v>1</v>
          </cell>
          <cell r="J51">
            <v>1</v>
          </cell>
          <cell r="K51">
            <v>1</v>
          </cell>
          <cell r="L51">
            <v>1</v>
          </cell>
          <cell r="M51">
            <v>1</v>
          </cell>
          <cell r="N51">
            <v>50</v>
          </cell>
          <cell r="O51">
            <v>56</v>
          </cell>
          <cell r="P51">
            <v>52</v>
          </cell>
          <cell r="Q51">
            <v>57</v>
          </cell>
          <cell r="R51">
            <v>58</v>
          </cell>
          <cell r="S51">
            <v>55</v>
          </cell>
          <cell r="T51">
            <v>1.8181818181818181E-2</v>
          </cell>
          <cell r="U51">
            <v>1</v>
          </cell>
          <cell r="V51">
            <v>1</v>
          </cell>
          <cell r="W51">
            <v>1</v>
          </cell>
          <cell r="X51">
            <v>8</v>
          </cell>
          <cell r="Y51">
            <v>14</v>
          </cell>
          <cell r="Z51">
            <v>19</v>
          </cell>
          <cell r="AA51">
            <v>-770</v>
          </cell>
          <cell r="AB51">
            <v>-1755</v>
          </cell>
          <cell r="AC51">
            <v>-2790</v>
          </cell>
          <cell r="AD51">
            <v>0</v>
          </cell>
        </row>
        <row r="52">
          <cell r="B52">
            <v>599</v>
          </cell>
          <cell r="C52">
            <v>2052</v>
          </cell>
          <cell r="D52">
            <v>59</v>
          </cell>
          <cell r="E52">
            <v>45</v>
          </cell>
          <cell r="F52">
            <v>41</v>
          </cell>
          <cell r="G52">
            <v>46</v>
          </cell>
          <cell r="H52">
            <v>43</v>
          </cell>
          <cell r="I52">
            <v>36</v>
          </cell>
          <cell r="J52">
            <v>25</v>
          </cell>
          <cell r="K52">
            <v>27</v>
          </cell>
          <cell r="L52">
            <v>32</v>
          </cell>
          <cell r="M52">
            <v>29</v>
          </cell>
          <cell r="N52">
            <v>166</v>
          </cell>
          <cell r="O52">
            <v>164</v>
          </cell>
          <cell r="P52">
            <v>157</v>
          </cell>
          <cell r="Q52">
            <v>164</v>
          </cell>
          <cell r="R52">
            <v>157</v>
          </cell>
          <cell r="S52">
            <v>162</v>
          </cell>
          <cell r="T52">
            <v>0.17901234567901234</v>
          </cell>
          <cell r="U52">
            <v>19</v>
          </cell>
          <cell r="V52">
            <v>20</v>
          </cell>
          <cell r="W52">
            <v>25</v>
          </cell>
          <cell r="X52">
            <v>24</v>
          </cell>
          <cell r="Y52">
            <v>41</v>
          </cell>
          <cell r="Z52">
            <v>57</v>
          </cell>
          <cell r="AA52">
            <v>550</v>
          </cell>
          <cell r="AB52">
            <v>-1620</v>
          </cell>
          <cell r="AC52">
            <v>-4340</v>
          </cell>
          <cell r="AD52">
            <v>550</v>
          </cell>
        </row>
        <row r="53">
          <cell r="B53">
            <v>600</v>
          </cell>
          <cell r="C53">
            <v>2144</v>
          </cell>
          <cell r="D53">
            <v>10</v>
          </cell>
          <cell r="E53">
            <v>7</v>
          </cell>
          <cell r="F53">
            <v>6</v>
          </cell>
          <cell r="G53">
            <v>3</v>
          </cell>
          <cell r="H53">
            <v>3</v>
          </cell>
          <cell r="I53">
            <v>3</v>
          </cell>
          <cell r="J53">
            <v>8</v>
          </cell>
          <cell r="K53">
            <v>4</v>
          </cell>
          <cell r="L53">
            <v>5</v>
          </cell>
          <cell r="M53">
            <v>5</v>
          </cell>
          <cell r="N53">
            <v>190</v>
          </cell>
          <cell r="O53">
            <v>186</v>
          </cell>
          <cell r="P53">
            <v>181</v>
          </cell>
          <cell r="Q53">
            <v>196</v>
          </cell>
          <cell r="R53">
            <v>191</v>
          </cell>
          <cell r="S53">
            <v>188</v>
          </cell>
          <cell r="T53">
            <v>2.6595744680851064E-2</v>
          </cell>
          <cell r="U53">
            <v>6</v>
          </cell>
          <cell r="V53">
            <v>2</v>
          </cell>
          <cell r="W53">
            <v>3</v>
          </cell>
          <cell r="X53">
            <v>28</v>
          </cell>
          <cell r="Y53">
            <v>47</v>
          </cell>
          <cell r="Z53">
            <v>66</v>
          </cell>
          <cell r="AA53">
            <v>-2530</v>
          </cell>
          <cell r="AB53">
            <v>-5670</v>
          </cell>
          <cell r="AC53">
            <v>-9455</v>
          </cell>
          <cell r="AD53">
            <v>0</v>
          </cell>
        </row>
        <row r="54">
          <cell r="B54">
            <v>601</v>
          </cell>
          <cell r="C54">
            <v>2054</v>
          </cell>
          <cell r="D54">
            <v>34</v>
          </cell>
          <cell r="E54">
            <v>30</v>
          </cell>
          <cell r="F54">
            <v>26</v>
          </cell>
          <cell r="G54">
            <v>29</v>
          </cell>
          <cell r="H54">
            <v>31</v>
          </cell>
          <cell r="I54">
            <v>40</v>
          </cell>
          <cell r="J54">
            <v>18</v>
          </cell>
          <cell r="K54">
            <v>22</v>
          </cell>
          <cell r="L54">
            <v>14</v>
          </cell>
          <cell r="M54">
            <v>27</v>
          </cell>
          <cell r="N54">
            <v>278</v>
          </cell>
          <cell r="O54">
            <v>286</v>
          </cell>
          <cell r="P54">
            <v>288</v>
          </cell>
          <cell r="Q54">
            <v>312</v>
          </cell>
          <cell r="R54">
            <v>305</v>
          </cell>
          <cell r="S54">
            <v>295</v>
          </cell>
          <cell r="T54">
            <v>9.152542372881356E-2</v>
          </cell>
          <cell r="U54">
            <v>17</v>
          </cell>
          <cell r="V54">
            <v>22</v>
          </cell>
          <cell r="W54">
            <v>13</v>
          </cell>
          <cell r="X54">
            <v>44</v>
          </cell>
          <cell r="Y54">
            <v>74</v>
          </cell>
          <cell r="Z54">
            <v>103</v>
          </cell>
          <cell r="AA54">
            <v>-1870</v>
          </cell>
          <cell r="AB54">
            <v>-6345</v>
          </cell>
          <cell r="AC54">
            <v>-11780</v>
          </cell>
          <cell r="AD54">
            <v>0</v>
          </cell>
        </row>
        <row r="55">
          <cell r="B55">
            <v>602</v>
          </cell>
          <cell r="C55">
            <v>2055</v>
          </cell>
          <cell r="D55">
            <v>30</v>
          </cell>
          <cell r="E55">
            <v>27</v>
          </cell>
          <cell r="F55">
            <v>22</v>
          </cell>
          <cell r="G55">
            <v>24</v>
          </cell>
          <cell r="H55">
            <v>21</v>
          </cell>
          <cell r="I55">
            <v>17</v>
          </cell>
          <cell r="J55">
            <v>15</v>
          </cell>
          <cell r="K55">
            <v>14</v>
          </cell>
          <cell r="L55">
            <v>15</v>
          </cell>
          <cell r="M55">
            <v>15</v>
          </cell>
          <cell r="N55">
            <v>211</v>
          </cell>
          <cell r="O55">
            <v>222</v>
          </cell>
          <cell r="P55">
            <v>225</v>
          </cell>
          <cell r="Q55">
            <v>217</v>
          </cell>
          <cell r="R55">
            <v>221</v>
          </cell>
          <cell r="S55">
            <v>221</v>
          </cell>
          <cell r="T55">
            <v>6.7873303167420809E-2</v>
          </cell>
          <cell r="U55">
            <v>9</v>
          </cell>
          <cell r="V55">
            <v>10</v>
          </cell>
          <cell r="W55">
            <v>11</v>
          </cell>
          <cell r="X55">
            <v>33</v>
          </cell>
          <cell r="Y55">
            <v>55</v>
          </cell>
          <cell r="Z55">
            <v>77</v>
          </cell>
          <cell r="AA55">
            <v>-1980</v>
          </cell>
          <cell r="AB55">
            <v>-5400</v>
          </cell>
          <cell r="AC55">
            <v>-9610</v>
          </cell>
          <cell r="AD55">
            <v>0</v>
          </cell>
        </row>
        <row r="56">
          <cell r="B56">
            <v>604</v>
          </cell>
          <cell r="C56">
            <v>3319</v>
          </cell>
          <cell r="D56">
            <v>24</v>
          </cell>
          <cell r="E56">
            <v>20</v>
          </cell>
          <cell r="F56">
            <v>9</v>
          </cell>
          <cell r="G56">
            <v>12</v>
          </cell>
          <cell r="H56">
            <v>5</v>
          </cell>
          <cell r="I56">
            <v>2</v>
          </cell>
          <cell r="J56">
            <v>1</v>
          </cell>
          <cell r="K56">
            <v>1</v>
          </cell>
          <cell r="L56">
            <v>0</v>
          </cell>
          <cell r="M56">
            <v>1</v>
          </cell>
          <cell r="N56">
            <v>353</v>
          </cell>
          <cell r="O56">
            <v>390</v>
          </cell>
          <cell r="P56">
            <v>410</v>
          </cell>
          <cell r="Q56">
            <v>430</v>
          </cell>
          <cell r="R56">
            <v>421</v>
          </cell>
          <cell r="S56">
            <v>410</v>
          </cell>
          <cell r="T56">
            <v>2.4390243902439024E-3</v>
          </cell>
          <cell r="U56">
            <v>0</v>
          </cell>
          <cell r="V56">
            <v>0</v>
          </cell>
          <cell r="W56">
            <v>0</v>
          </cell>
          <cell r="X56">
            <v>62</v>
          </cell>
          <cell r="Y56">
            <v>103</v>
          </cell>
          <cell r="Z56">
            <v>144</v>
          </cell>
          <cell r="AA56">
            <v>-6710</v>
          </cell>
          <cell r="AB56">
            <v>-13770</v>
          </cell>
          <cell r="AC56">
            <v>-22165</v>
          </cell>
          <cell r="AD56">
            <v>0</v>
          </cell>
        </row>
        <row r="57">
          <cell r="B57">
            <v>605</v>
          </cell>
          <cell r="C57">
            <v>3053</v>
          </cell>
          <cell r="D57">
            <v>5</v>
          </cell>
          <cell r="E57">
            <v>6</v>
          </cell>
          <cell r="F57">
            <v>15</v>
          </cell>
          <cell r="G57">
            <v>10</v>
          </cell>
          <cell r="H57">
            <v>9</v>
          </cell>
          <cell r="I57">
            <v>9</v>
          </cell>
          <cell r="J57">
            <v>9</v>
          </cell>
          <cell r="K57">
            <v>9</v>
          </cell>
          <cell r="L57">
            <v>7</v>
          </cell>
          <cell r="M57">
            <v>9</v>
          </cell>
          <cell r="N57">
            <v>64</v>
          </cell>
          <cell r="O57">
            <v>62</v>
          </cell>
          <cell r="P57">
            <v>63</v>
          </cell>
          <cell r="Q57">
            <v>61</v>
          </cell>
          <cell r="R57">
            <v>54</v>
          </cell>
          <cell r="S57">
            <v>62</v>
          </cell>
          <cell r="T57">
            <v>0.14516129032258066</v>
          </cell>
          <cell r="U57">
            <v>9</v>
          </cell>
          <cell r="V57">
            <v>6</v>
          </cell>
          <cell r="W57">
            <v>7</v>
          </cell>
          <cell r="X57">
            <v>9</v>
          </cell>
          <cell r="Y57">
            <v>16</v>
          </cell>
          <cell r="Z57">
            <v>22</v>
          </cell>
          <cell r="AA57">
            <v>0</v>
          </cell>
          <cell r="AB57">
            <v>-945</v>
          </cell>
          <cell r="AC57">
            <v>-2015</v>
          </cell>
          <cell r="AD57">
            <v>0</v>
          </cell>
        </row>
        <row r="58">
          <cell r="B58">
            <v>606</v>
          </cell>
          <cell r="C58">
            <v>3026</v>
          </cell>
          <cell r="D58">
            <v>11</v>
          </cell>
          <cell r="E58">
            <v>13</v>
          </cell>
          <cell r="F58">
            <v>5</v>
          </cell>
          <cell r="G58">
            <v>2</v>
          </cell>
          <cell r="H58">
            <v>5</v>
          </cell>
          <cell r="I58">
            <v>2</v>
          </cell>
          <cell r="J58">
            <v>1</v>
          </cell>
          <cell r="K58">
            <v>1</v>
          </cell>
          <cell r="L58">
            <v>3</v>
          </cell>
          <cell r="M58">
            <v>1</v>
          </cell>
          <cell r="N58">
            <v>67</v>
          </cell>
          <cell r="O58">
            <v>63</v>
          </cell>
          <cell r="P58">
            <v>56</v>
          </cell>
          <cell r="Q58">
            <v>51</v>
          </cell>
          <cell r="R58">
            <v>48</v>
          </cell>
          <cell r="S58">
            <v>57</v>
          </cell>
          <cell r="T58">
            <v>1.7543859649122806E-2</v>
          </cell>
          <cell r="U58">
            <v>1</v>
          </cell>
          <cell r="V58">
            <v>1</v>
          </cell>
          <cell r="W58">
            <v>3</v>
          </cell>
          <cell r="X58">
            <v>9</v>
          </cell>
          <cell r="Y58">
            <v>14</v>
          </cell>
          <cell r="Z58">
            <v>20</v>
          </cell>
          <cell r="AA58">
            <v>-880</v>
          </cell>
          <cell r="AB58">
            <v>-1755</v>
          </cell>
          <cell r="AC58">
            <v>-2945</v>
          </cell>
          <cell r="AD58">
            <v>0</v>
          </cell>
        </row>
        <row r="59">
          <cell r="B59">
            <v>609</v>
          </cell>
          <cell r="C59">
            <v>3027</v>
          </cell>
          <cell r="D59">
            <v>2</v>
          </cell>
          <cell r="E59">
            <v>1</v>
          </cell>
          <cell r="F59">
            <v>3</v>
          </cell>
          <cell r="G59">
            <v>4</v>
          </cell>
          <cell r="H59">
            <v>1</v>
          </cell>
          <cell r="I59">
            <v>0</v>
          </cell>
          <cell r="J59">
            <v>0</v>
          </cell>
          <cell r="K59">
            <v>0</v>
          </cell>
          <cell r="L59">
            <v>0</v>
          </cell>
          <cell r="M59">
            <v>0</v>
          </cell>
          <cell r="N59">
            <v>70</v>
          </cell>
          <cell r="O59">
            <v>67</v>
          </cell>
          <cell r="P59">
            <v>64</v>
          </cell>
          <cell r="Q59">
            <v>71</v>
          </cell>
          <cell r="R59">
            <v>65</v>
          </cell>
          <cell r="S59">
            <v>67</v>
          </cell>
          <cell r="T59">
            <v>0</v>
          </cell>
          <cell r="U59">
            <v>0</v>
          </cell>
          <cell r="V59">
            <v>0</v>
          </cell>
          <cell r="W59">
            <v>0</v>
          </cell>
          <cell r="X59">
            <v>10</v>
          </cell>
          <cell r="Y59">
            <v>17</v>
          </cell>
          <cell r="Z59">
            <v>23</v>
          </cell>
          <cell r="AA59">
            <v>-1100</v>
          </cell>
          <cell r="AB59">
            <v>-2295</v>
          </cell>
          <cell r="AC59">
            <v>-3565</v>
          </cell>
          <cell r="AD59">
            <v>0</v>
          </cell>
        </row>
        <row r="60">
          <cell r="B60">
            <v>610</v>
          </cell>
          <cell r="C60">
            <v>2122</v>
          </cell>
          <cell r="D60">
            <v>42</v>
          </cell>
          <cell r="E60">
            <v>56</v>
          </cell>
          <cell r="F60">
            <v>55</v>
          </cell>
          <cell r="G60">
            <v>59</v>
          </cell>
          <cell r="H60">
            <v>55</v>
          </cell>
          <cell r="I60">
            <v>56</v>
          </cell>
          <cell r="J60">
            <v>51</v>
          </cell>
          <cell r="K60">
            <v>46</v>
          </cell>
          <cell r="L60">
            <v>47</v>
          </cell>
          <cell r="M60">
            <v>51</v>
          </cell>
          <cell r="N60">
            <v>245</v>
          </cell>
          <cell r="O60">
            <v>247</v>
          </cell>
          <cell r="P60">
            <v>227</v>
          </cell>
          <cell r="Q60">
            <v>219</v>
          </cell>
          <cell r="R60">
            <v>220</v>
          </cell>
          <cell r="S60">
            <v>231</v>
          </cell>
          <cell r="T60">
            <v>0.22077922077922077</v>
          </cell>
          <cell r="U60">
            <v>31</v>
          </cell>
          <cell r="V60">
            <v>41</v>
          </cell>
          <cell r="W60">
            <v>44</v>
          </cell>
          <cell r="X60">
            <v>35</v>
          </cell>
          <cell r="Y60">
            <v>58</v>
          </cell>
          <cell r="Z60">
            <v>81</v>
          </cell>
          <cell r="AA60">
            <v>1760</v>
          </cell>
          <cell r="AB60">
            <v>-945</v>
          </cell>
          <cell r="AC60">
            <v>-4650</v>
          </cell>
          <cell r="AD60">
            <v>1760</v>
          </cell>
        </row>
        <row r="61">
          <cell r="B61">
            <v>611</v>
          </cell>
          <cell r="C61">
            <v>3028</v>
          </cell>
          <cell r="D61">
            <v>51</v>
          </cell>
          <cell r="E61">
            <v>52</v>
          </cell>
          <cell r="F61">
            <v>47</v>
          </cell>
          <cell r="G61">
            <v>61</v>
          </cell>
          <cell r="H61">
            <v>51</v>
          </cell>
          <cell r="I61">
            <v>56</v>
          </cell>
          <cell r="J61">
            <v>51</v>
          </cell>
          <cell r="K61">
            <v>54</v>
          </cell>
          <cell r="L61">
            <v>52</v>
          </cell>
          <cell r="M61">
            <v>54</v>
          </cell>
          <cell r="N61">
            <v>226</v>
          </cell>
          <cell r="O61">
            <v>224</v>
          </cell>
          <cell r="P61">
            <v>208</v>
          </cell>
          <cell r="Q61">
            <v>207</v>
          </cell>
          <cell r="R61">
            <v>204</v>
          </cell>
          <cell r="S61">
            <v>213</v>
          </cell>
          <cell r="T61">
            <v>0.25352112676056338</v>
          </cell>
          <cell r="U61">
            <v>48</v>
          </cell>
          <cell r="V61">
            <v>50</v>
          </cell>
          <cell r="W61">
            <v>41</v>
          </cell>
          <cell r="X61">
            <v>32</v>
          </cell>
          <cell r="Y61">
            <v>53</v>
          </cell>
          <cell r="Z61">
            <v>75</v>
          </cell>
          <cell r="AA61">
            <v>2420</v>
          </cell>
          <cell r="AB61">
            <v>135</v>
          </cell>
          <cell r="AC61">
            <v>-3255</v>
          </cell>
          <cell r="AD61">
            <v>2555</v>
          </cell>
        </row>
        <row r="62">
          <cell r="B62">
            <v>612</v>
          </cell>
          <cell r="C62">
            <v>2053</v>
          </cell>
          <cell r="D62">
            <v>7</v>
          </cell>
          <cell r="E62">
            <v>5</v>
          </cell>
          <cell r="F62">
            <v>7</v>
          </cell>
          <cell r="G62">
            <v>7</v>
          </cell>
          <cell r="H62">
            <v>7</v>
          </cell>
          <cell r="I62">
            <v>6</v>
          </cell>
          <cell r="J62">
            <v>5</v>
          </cell>
          <cell r="K62">
            <v>7</v>
          </cell>
          <cell r="L62">
            <v>2</v>
          </cell>
          <cell r="M62">
            <v>6</v>
          </cell>
          <cell r="N62">
            <v>324</v>
          </cell>
          <cell r="O62">
            <v>344</v>
          </cell>
          <cell r="P62">
            <v>330</v>
          </cell>
          <cell r="Q62">
            <v>318</v>
          </cell>
          <cell r="R62">
            <v>295</v>
          </cell>
          <cell r="S62">
            <v>331</v>
          </cell>
          <cell r="T62">
            <v>1.812688821752266E-2</v>
          </cell>
          <cell r="U62">
            <v>5</v>
          </cell>
          <cell r="V62">
            <v>3</v>
          </cell>
          <cell r="W62">
            <v>1</v>
          </cell>
          <cell r="X62">
            <v>50</v>
          </cell>
          <cell r="Y62">
            <v>83</v>
          </cell>
          <cell r="Z62">
            <v>116</v>
          </cell>
          <cell r="AA62">
            <v>-4840</v>
          </cell>
          <cell r="AB62">
            <v>-10395</v>
          </cell>
          <cell r="AC62">
            <v>-17050</v>
          </cell>
          <cell r="AD62">
            <v>0</v>
          </cell>
        </row>
        <row r="63">
          <cell r="B63">
            <v>613</v>
          </cell>
          <cell r="C63">
            <v>3358</v>
          </cell>
          <cell r="D63">
            <v>36</v>
          </cell>
          <cell r="E63">
            <v>34</v>
          </cell>
          <cell r="F63">
            <v>30</v>
          </cell>
          <cell r="G63">
            <v>18</v>
          </cell>
          <cell r="H63">
            <v>9</v>
          </cell>
          <cell r="I63">
            <v>8</v>
          </cell>
          <cell r="J63">
            <v>5</v>
          </cell>
          <cell r="K63">
            <v>7</v>
          </cell>
          <cell r="L63">
            <v>4</v>
          </cell>
          <cell r="M63">
            <v>7</v>
          </cell>
          <cell r="N63">
            <v>226</v>
          </cell>
          <cell r="O63">
            <v>241</v>
          </cell>
          <cell r="P63">
            <v>213</v>
          </cell>
          <cell r="Q63">
            <v>220</v>
          </cell>
          <cell r="R63">
            <v>214</v>
          </cell>
          <cell r="S63">
            <v>225</v>
          </cell>
          <cell r="T63">
            <v>3.111111111111111E-2</v>
          </cell>
          <cell r="U63">
            <v>4</v>
          </cell>
          <cell r="V63">
            <v>2</v>
          </cell>
          <cell r="W63">
            <v>4</v>
          </cell>
          <cell r="X63">
            <v>34</v>
          </cell>
          <cell r="Y63">
            <v>56</v>
          </cell>
          <cell r="Z63">
            <v>79</v>
          </cell>
          <cell r="AA63">
            <v>-2970</v>
          </cell>
          <cell r="AB63">
            <v>-6615</v>
          </cell>
          <cell r="AC63">
            <v>-11160</v>
          </cell>
          <cell r="AD63">
            <v>0</v>
          </cell>
        </row>
        <row r="64">
          <cell r="B64">
            <v>614</v>
          </cell>
          <cell r="C64">
            <v>2139</v>
          </cell>
          <cell r="D64">
            <v>26</v>
          </cell>
          <cell r="E64">
            <v>30</v>
          </cell>
          <cell r="F64">
            <v>36</v>
          </cell>
          <cell r="G64">
            <v>13</v>
          </cell>
          <cell r="H64">
            <v>21</v>
          </cell>
          <cell r="I64">
            <v>25</v>
          </cell>
          <cell r="J64">
            <v>16</v>
          </cell>
          <cell r="K64">
            <v>18</v>
          </cell>
          <cell r="L64">
            <v>32</v>
          </cell>
          <cell r="M64">
            <v>20</v>
          </cell>
          <cell r="N64">
            <v>335</v>
          </cell>
          <cell r="O64">
            <v>323</v>
          </cell>
          <cell r="P64">
            <v>306</v>
          </cell>
          <cell r="Q64">
            <v>294</v>
          </cell>
          <cell r="R64">
            <v>298</v>
          </cell>
          <cell r="S64">
            <v>308</v>
          </cell>
          <cell r="T64">
            <v>6.4935064935064929E-2</v>
          </cell>
          <cell r="U64">
            <v>15</v>
          </cell>
          <cell r="V64">
            <v>12</v>
          </cell>
          <cell r="W64">
            <v>24</v>
          </cell>
          <cell r="X64">
            <v>46</v>
          </cell>
          <cell r="Y64">
            <v>77</v>
          </cell>
          <cell r="Z64">
            <v>108</v>
          </cell>
          <cell r="AA64">
            <v>-2860</v>
          </cell>
          <cell r="AB64">
            <v>-7695</v>
          </cell>
          <cell r="AC64">
            <v>-13640</v>
          </cell>
          <cell r="AD64">
            <v>0</v>
          </cell>
        </row>
        <row r="65">
          <cell r="B65">
            <v>615</v>
          </cell>
          <cell r="C65">
            <v>3366</v>
          </cell>
          <cell r="D65">
            <v>6</v>
          </cell>
          <cell r="E65">
            <v>6</v>
          </cell>
          <cell r="F65">
            <v>4</v>
          </cell>
          <cell r="G65">
            <v>3</v>
          </cell>
          <cell r="H65">
            <v>7</v>
          </cell>
          <cell r="I65">
            <v>2</v>
          </cell>
          <cell r="J65">
            <v>2</v>
          </cell>
          <cell r="K65">
            <v>2</v>
          </cell>
          <cell r="L65">
            <v>3</v>
          </cell>
          <cell r="M65">
            <v>2</v>
          </cell>
          <cell r="N65">
            <v>108</v>
          </cell>
          <cell r="O65">
            <v>113</v>
          </cell>
          <cell r="P65">
            <v>118</v>
          </cell>
          <cell r="Q65">
            <v>117</v>
          </cell>
          <cell r="R65">
            <v>118</v>
          </cell>
          <cell r="S65">
            <v>116</v>
          </cell>
          <cell r="T65">
            <v>1.7241379310344827E-2</v>
          </cell>
          <cell r="U65">
            <v>2</v>
          </cell>
          <cell r="V65">
            <v>2</v>
          </cell>
          <cell r="W65">
            <v>2</v>
          </cell>
          <cell r="X65">
            <v>17</v>
          </cell>
          <cell r="Y65">
            <v>29</v>
          </cell>
          <cell r="Z65">
            <v>41</v>
          </cell>
          <cell r="AA65">
            <v>-1650</v>
          </cell>
          <cell r="AB65">
            <v>-3645</v>
          </cell>
          <cell r="AC65">
            <v>-6045</v>
          </cell>
          <cell r="AD65">
            <v>0</v>
          </cell>
        </row>
        <row r="66">
          <cell r="B66">
            <v>616</v>
          </cell>
          <cell r="C66">
            <v>3322</v>
          </cell>
          <cell r="D66">
            <v>4</v>
          </cell>
          <cell r="E66">
            <v>4</v>
          </cell>
          <cell r="F66">
            <v>3</v>
          </cell>
          <cell r="G66">
            <v>2</v>
          </cell>
          <cell r="H66">
            <v>0</v>
          </cell>
          <cell r="I66">
            <v>0</v>
          </cell>
          <cell r="J66">
            <v>0</v>
          </cell>
          <cell r="K66">
            <v>0</v>
          </cell>
          <cell r="L66">
            <v>0</v>
          </cell>
          <cell r="M66">
            <v>0</v>
          </cell>
          <cell r="N66">
            <v>40</v>
          </cell>
          <cell r="O66">
            <v>47</v>
          </cell>
          <cell r="P66">
            <v>39</v>
          </cell>
          <cell r="Q66">
            <v>41</v>
          </cell>
          <cell r="R66">
            <v>43</v>
          </cell>
          <cell r="S66">
            <v>42</v>
          </cell>
          <cell r="T66">
            <v>0</v>
          </cell>
          <cell r="U66">
            <v>0</v>
          </cell>
          <cell r="V66">
            <v>0</v>
          </cell>
          <cell r="W66">
            <v>0</v>
          </cell>
          <cell r="X66">
            <v>6</v>
          </cell>
          <cell r="Y66">
            <v>11</v>
          </cell>
          <cell r="Z66">
            <v>15</v>
          </cell>
          <cell r="AA66">
            <v>-660</v>
          </cell>
          <cell r="AB66">
            <v>-1485</v>
          </cell>
          <cell r="AC66">
            <v>-2325</v>
          </cell>
          <cell r="AD66">
            <v>0</v>
          </cell>
        </row>
        <row r="67">
          <cell r="B67">
            <v>619</v>
          </cell>
          <cell r="C67">
            <v>3030</v>
          </cell>
          <cell r="D67">
            <v>0</v>
          </cell>
          <cell r="E67">
            <v>0</v>
          </cell>
          <cell r="F67">
            <v>0</v>
          </cell>
          <cell r="G67">
            <v>0</v>
          </cell>
          <cell r="H67">
            <v>0</v>
          </cell>
          <cell r="I67">
            <v>0</v>
          </cell>
          <cell r="J67">
            <v>0</v>
          </cell>
          <cell r="K67">
            <v>0</v>
          </cell>
          <cell r="L67">
            <v>0</v>
          </cell>
          <cell r="M67">
            <v>0</v>
          </cell>
          <cell r="N67">
            <v>82</v>
          </cell>
          <cell r="O67">
            <v>78</v>
          </cell>
          <cell r="P67">
            <v>74</v>
          </cell>
          <cell r="Q67">
            <v>61</v>
          </cell>
          <cell r="R67">
            <v>61</v>
          </cell>
          <cell r="S67">
            <v>71</v>
          </cell>
          <cell r="T67">
            <v>0</v>
          </cell>
          <cell r="U67">
            <v>0</v>
          </cell>
          <cell r="V67">
            <v>0</v>
          </cell>
          <cell r="W67">
            <v>0</v>
          </cell>
          <cell r="X67">
            <v>11</v>
          </cell>
          <cell r="Y67">
            <v>18</v>
          </cell>
          <cell r="Z67">
            <v>25</v>
          </cell>
          <cell r="AA67">
            <v>-1210</v>
          </cell>
          <cell r="AB67">
            <v>-2430</v>
          </cell>
          <cell r="AC67">
            <v>-3875</v>
          </cell>
          <cell r="AD67">
            <v>0</v>
          </cell>
        </row>
        <row r="68">
          <cell r="B68">
            <v>620</v>
          </cell>
          <cell r="C68">
            <v>2106</v>
          </cell>
          <cell r="D68">
            <v>31</v>
          </cell>
          <cell r="E68">
            <v>20</v>
          </cell>
          <cell r="F68">
            <v>33</v>
          </cell>
          <cell r="G68">
            <v>32</v>
          </cell>
          <cell r="H68">
            <v>35</v>
          </cell>
          <cell r="I68">
            <v>21</v>
          </cell>
          <cell r="J68">
            <v>25</v>
          </cell>
          <cell r="K68">
            <v>25</v>
          </cell>
          <cell r="L68">
            <v>26</v>
          </cell>
          <cell r="M68">
            <v>24</v>
          </cell>
          <cell r="N68">
            <v>180</v>
          </cell>
          <cell r="O68">
            <v>175</v>
          </cell>
          <cell r="P68">
            <v>174</v>
          </cell>
          <cell r="Q68">
            <v>185</v>
          </cell>
          <cell r="R68">
            <v>181</v>
          </cell>
          <cell r="S68">
            <v>178</v>
          </cell>
          <cell r="T68">
            <v>0.1348314606741573</v>
          </cell>
          <cell r="U68">
            <v>20</v>
          </cell>
          <cell r="V68">
            <v>19</v>
          </cell>
          <cell r="W68">
            <v>20</v>
          </cell>
          <cell r="X68">
            <v>27</v>
          </cell>
          <cell r="Y68">
            <v>45</v>
          </cell>
          <cell r="Z68">
            <v>62</v>
          </cell>
          <cell r="AA68">
            <v>-330</v>
          </cell>
          <cell r="AB68">
            <v>-2835</v>
          </cell>
          <cell r="AC68">
            <v>-5890</v>
          </cell>
          <cell r="AD68">
            <v>0</v>
          </cell>
        </row>
        <row r="69">
          <cell r="B69">
            <v>622</v>
          </cell>
          <cell r="C69">
            <v>3087</v>
          </cell>
          <cell r="D69">
            <v>1</v>
          </cell>
          <cell r="E69">
            <v>3</v>
          </cell>
          <cell r="F69">
            <v>8</v>
          </cell>
          <cell r="G69">
            <v>8</v>
          </cell>
          <cell r="H69">
            <v>12</v>
          </cell>
          <cell r="I69">
            <v>8</v>
          </cell>
          <cell r="J69">
            <v>0</v>
          </cell>
          <cell r="K69">
            <v>0</v>
          </cell>
          <cell r="L69">
            <v>0</v>
          </cell>
          <cell r="M69">
            <v>3</v>
          </cell>
          <cell r="N69">
            <v>45</v>
          </cell>
          <cell r="O69">
            <v>43</v>
          </cell>
          <cell r="P69">
            <v>39</v>
          </cell>
          <cell r="Q69">
            <v>32</v>
          </cell>
          <cell r="R69">
            <v>38</v>
          </cell>
          <cell r="S69">
            <v>38</v>
          </cell>
          <cell r="T69">
            <v>7.8947368421052627E-2</v>
          </cell>
          <cell r="U69">
            <v>0</v>
          </cell>
          <cell r="V69">
            <v>0</v>
          </cell>
          <cell r="W69">
            <v>0</v>
          </cell>
          <cell r="X69">
            <v>6</v>
          </cell>
          <cell r="Y69">
            <v>10</v>
          </cell>
          <cell r="Z69">
            <v>13</v>
          </cell>
          <cell r="AA69">
            <v>-330</v>
          </cell>
          <cell r="AB69">
            <v>-945</v>
          </cell>
          <cell r="AC69">
            <v>-1550</v>
          </cell>
          <cell r="AD69">
            <v>0</v>
          </cell>
        </row>
        <row r="70">
          <cell r="B70">
            <v>628</v>
          </cell>
          <cell r="C70">
            <v>2062</v>
          </cell>
          <cell r="D70">
            <v>20</v>
          </cell>
          <cell r="E70">
            <v>21</v>
          </cell>
          <cell r="F70">
            <v>23</v>
          </cell>
          <cell r="G70">
            <v>15</v>
          </cell>
          <cell r="H70">
            <v>19</v>
          </cell>
          <cell r="I70">
            <v>16</v>
          </cell>
          <cell r="J70">
            <v>17</v>
          </cell>
          <cell r="K70">
            <v>23</v>
          </cell>
          <cell r="L70">
            <v>29</v>
          </cell>
          <cell r="M70">
            <v>19</v>
          </cell>
          <cell r="N70">
            <v>166</v>
          </cell>
          <cell r="O70">
            <v>181</v>
          </cell>
          <cell r="P70">
            <v>168</v>
          </cell>
          <cell r="Q70">
            <v>173</v>
          </cell>
          <cell r="R70">
            <v>166</v>
          </cell>
          <cell r="S70">
            <v>174</v>
          </cell>
          <cell r="T70">
            <v>0.10919540229885058</v>
          </cell>
          <cell r="U70">
            <v>16</v>
          </cell>
          <cell r="V70">
            <v>21</v>
          </cell>
          <cell r="W70">
            <v>18</v>
          </cell>
          <cell r="X70">
            <v>26</v>
          </cell>
          <cell r="Y70">
            <v>44</v>
          </cell>
          <cell r="Z70">
            <v>61</v>
          </cell>
          <cell r="AA70">
            <v>-770</v>
          </cell>
          <cell r="AB70">
            <v>-3375</v>
          </cell>
          <cell r="AC70">
            <v>-6510</v>
          </cell>
          <cell r="AD70">
            <v>0</v>
          </cell>
        </row>
        <row r="71">
          <cell r="B71">
            <v>630</v>
          </cell>
          <cell r="C71">
            <v>3032</v>
          </cell>
          <cell r="D71">
            <v>44</v>
          </cell>
          <cell r="E71">
            <v>46</v>
          </cell>
          <cell r="F71">
            <v>38</v>
          </cell>
          <cell r="G71">
            <v>43</v>
          </cell>
          <cell r="H71">
            <v>33</v>
          </cell>
          <cell r="I71">
            <v>55</v>
          </cell>
          <cell r="J71">
            <v>40</v>
          </cell>
          <cell r="K71">
            <v>40</v>
          </cell>
          <cell r="L71">
            <v>28</v>
          </cell>
          <cell r="M71">
            <v>45</v>
          </cell>
          <cell r="N71">
            <v>278</v>
          </cell>
          <cell r="O71">
            <v>298</v>
          </cell>
          <cell r="P71">
            <v>283</v>
          </cell>
          <cell r="Q71">
            <v>271</v>
          </cell>
          <cell r="R71">
            <v>248</v>
          </cell>
          <cell r="S71">
            <v>284</v>
          </cell>
          <cell r="T71">
            <v>0.15845070422535212</v>
          </cell>
          <cell r="U71">
            <v>32</v>
          </cell>
          <cell r="V71">
            <v>32</v>
          </cell>
          <cell r="W71">
            <v>15</v>
          </cell>
          <cell r="X71">
            <v>43</v>
          </cell>
          <cell r="Y71">
            <v>71</v>
          </cell>
          <cell r="Z71">
            <v>99</v>
          </cell>
          <cell r="AA71">
            <v>220</v>
          </cell>
          <cell r="AB71">
            <v>-3510</v>
          </cell>
          <cell r="AC71">
            <v>-8370</v>
          </cell>
          <cell r="AD71">
            <v>220</v>
          </cell>
        </row>
        <row r="72">
          <cell r="B72">
            <v>632</v>
          </cell>
          <cell r="C72">
            <v>3323</v>
          </cell>
          <cell r="D72">
            <v>9</v>
          </cell>
          <cell r="E72">
            <v>10</v>
          </cell>
          <cell r="F72">
            <v>7</v>
          </cell>
          <cell r="G72">
            <v>6</v>
          </cell>
          <cell r="H72">
            <v>3</v>
          </cell>
          <cell r="I72">
            <v>6</v>
          </cell>
          <cell r="J72">
            <v>5</v>
          </cell>
          <cell r="K72">
            <v>3</v>
          </cell>
          <cell r="L72">
            <v>3</v>
          </cell>
          <cell r="M72">
            <v>5</v>
          </cell>
          <cell r="N72">
            <v>141</v>
          </cell>
          <cell r="O72">
            <v>143</v>
          </cell>
          <cell r="P72">
            <v>145</v>
          </cell>
          <cell r="Q72">
            <v>135</v>
          </cell>
          <cell r="R72">
            <v>131</v>
          </cell>
          <cell r="S72">
            <v>141</v>
          </cell>
          <cell r="T72">
            <v>3.5460992907801421E-2</v>
          </cell>
          <cell r="U72">
            <v>2</v>
          </cell>
          <cell r="V72">
            <v>2</v>
          </cell>
          <cell r="W72">
            <v>2</v>
          </cell>
          <cell r="X72">
            <v>21</v>
          </cell>
          <cell r="Y72">
            <v>35</v>
          </cell>
          <cell r="Z72">
            <v>49</v>
          </cell>
          <cell r="AA72">
            <v>-1760</v>
          </cell>
          <cell r="AB72">
            <v>-4050</v>
          </cell>
          <cell r="AC72">
            <v>-6820</v>
          </cell>
          <cell r="AD72">
            <v>0</v>
          </cell>
        </row>
        <row r="73">
          <cell r="B73">
            <v>633</v>
          </cell>
          <cell r="C73">
            <v>2044</v>
          </cell>
          <cell r="D73">
            <v>7</v>
          </cell>
          <cell r="E73">
            <v>2</v>
          </cell>
          <cell r="F73">
            <v>1</v>
          </cell>
          <cell r="G73">
            <v>1</v>
          </cell>
          <cell r="H73">
            <v>0</v>
          </cell>
          <cell r="I73">
            <v>0</v>
          </cell>
          <cell r="J73">
            <v>0</v>
          </cell>
          <cell r="K73">
            <v>2</v>
          </cell>
          <cell r="L73">
            <v>1</v>
          </cell>
          <cell r="M73">
            <v>1</v>
          </cell>
          <cell r="N73">
            <v>70</v>
          </cell>
          <cell r="O73">
            <v>70</v>
          </cell>
          <cell r="P73">
            <v>79</v>
          </cell>
          <cell r="Q73">
            <v>75</v>
          </cell>
          <cell r="R73">
            <v>77</v>
          </cell>
          <cell r="S73">
            <v>75</v>
          </cell>
          <cell r="T73">
            <v>1.3333333333333334E-2</v>
          </cell>
          <cell r="U73">
            <v>0</v>
          </cell>
          <cell r="V73">
            <v>0</v>
          </cell>
          <cell r="W73">
            <v>0</v>
          </cell>
          <cell r="X73">
            <v>11</v>
          </cell>
          <cell r="Y73">
            <v>19</v>
          </cell>
          <cell r="Z73">
            <v>26</v>
          </cell>
          <cell r="AA73">
            <v>-1100</v>
          </cell>
          <cell r="AB73">
            <v>-2430</v>
          </cell>
          <cell r="AC73">
            <v>-3875</v>
          </cell>
          <cell r="AD73">
            <v>0</v>
          </cell>
        </row>
        <row r="74">
          <cell r="B74">
            <v>635</v>
          </cell>
          <cell r="C74">
            <v>2068</v>
          </cell>
          <cell r="D74">
            <v>4</v>
          </cell>
          <cell r="E74">
            <v>10</v>
          </cell>
          <cell r="F74">
            <v>3</v>
          </cell>
          <cell r="G74">
            <v>0</v>
          </cell>
          <cell r="H74">
            <v>0</v>
          </cell>
          <cell r="I74">
            <v>0</v>
          </cell>
          <cell r="J74">
            <v>0</v>
          </cell>
          <cell r="K74">
            <v>0</v>
          </cell>
          <cell r="L74">
            <v>1</v>
          </cell>
          <cell r="M74">
            <v>0</v>
          </cell>
          <cell r="N74">
            <v>144</v>
          </cell>
          <cell r="O74">
            <v>148</v>
          </cell>
          <cell r="P74">
            <v>146</v>
          </cell>
          <cell r="Q74">
            <v>148</v>
          </cell>
          <cell r="R74">
            <v>142</v>
          </cell>
          <cell r="S74">
            <v>147</v>
          </cell>
          <cell r="T74">
            <v>0</v>
          </cell>
          <cell r="U74">
            <v>0</v>
          </cell>
          <cell r="V74">
            <v>0</v>
          </cell>
          <cell r="W74">
            <v>0</v>
          </cell>
          <cell r="X74">
            <v>22</v>
          </cell>
          <cell r="Y74">
            <v>37</v>
          </cell>
          <cell r="Z74">
            <v>51</v>
          </cell>
          <cell r="AA74">
            <v>-2420</v>
          </cell>
          <cell r="AB74">
            <v>-4995</v>
          </cell>
          <cell r="AC74">
            <v>-7905</v>
          </cell>
          <cell r="AD74">
            <v>0</v>
          </cell>
        </row>
        <row r="75">
          <cell r="B75">
            <v>640</v>
          </cell>
          <cell r="C75">
            <v>2107</v>
          </cell>
          <cell r="D75">
            <v>6</v>
          </cell>
          <cell r="E75">
            <v>5</v>
          </cell>
          <cell r="F75">
            <v>5</v>
          </cell>
          <cell r="G75">
            <v>6</v>
          </cell>
          <cell r="H75">
            <v>8</v>
          </cell>
          <cell r="I75">
            <v>11</v>
          </cell>
          <cell r="J75">
            <v>11</v>
          </cell>
          <cell r="K75">
            <v>17</v>
          </cell>
          <cell r="L75">
            <v>12</v>
          </cell>
          <cell r="M75">
            <v>13</v>
          </cell>
          <cell r="N75">
            <v>129</v>
          </cell>
          <cell r="O75">
            <v>136</v>
          </cell>
          <cell r="P75">
            <v>142</v>
          </cell>
          <cell r="Q75">
            <v>143</v>
          </cell>
          <cell r="R75">
            <v>131</v>
          </cell>
          <cell r="S75">
            <v>140</v>
          </cell>
          <cell r="T75">
            <v>9.285714285714286E-2</v>
          </cell>
          <cell r="U75">
            <v>10</v>
          </cell>
          <cell r="V75">
            <v>17</v>
          </cell>
          <cell r="W75">
            <v>12</v>
          </cell>
          <cell r="X75">
            <v>21</v>
          </cell>
          <cell r="Y75">
            <v>35</v>
          </cell>
          <cell r="Z75">
            <v>49</v>
          </cell>
          <cell r="AA75">
            <v>-880</v>
          </cell>
          <cell r="AB75">
            <v>-2970</v>
          </cell>
          <cell r="AC75">
            <v>-5580</v>
          </cell>
          <cell r="AD75">
            <v>0</v>
          </cell>
        </row>
        <row r="76">
          <cell r="B76">
            <v>643</v>
          </cell>
          <cell r="C76">
            <v>3034</v>
          </cell>
          <cell r="D76">
            <v>6</v>
          </cell>
          <cell r="E76">
            <v>7</v>
          </cell>
          <cell r="F76">
            <v>9</v>
          </cell>
          <cell r="G76">
            <v>5</v>
          </cell>
          <cell r="H76">
            <v>8</v>
          </cell>
          <cell r="I76">
            <v>6</v>
          </cell>
          <cell r="J76">
            <v>5</v>
          </cell>
          <cell r="K76">
            <v>12</v>
          </cell>
          <cell r="L76">
            <v>14</v>
          </cell>
          <cell r="M76">
            <v>8</v>
          </cell>
          <cell r="N76">
            <v>76</v>
          </cell>
          <cell r="O76">
            <v>73</v>
          </cell>
          <cell r="P76">
            <v>61</v>
          </cell>
          <cell r="Q76">
            <v>76</v>
          </cell>
          <cell r="R76">
            <v>74</v>
          </cell>
          <cell r="S76">
            <v>70</v>
          </cell>
          <cell r="T76">
            <v>0.11428571428571428</v>
          </cell>
          <cell r="U76">
            <v>5</v>
          </cell>
          <cell r="V76">
            <v>10</v>
          </cell>
          <cell r="W76">
            <v>12</v>
          </cell>
          <cell r="X76">
            <v>11</v>
          </cell>
          <cell r="Y76">
            <v>18</v>
          </cell>
          <cell r="Z76">
            <v>25</v>
          </cell>
          <cell r="AA76">
            <v>-330</v>
          </cell>
          <cell r="AB76">
            <v>-1350</v>
          </cell>
          <cell r="AC76">
            <v>-2635</v>
          </cell>
          <cell r="AD76">
            <v>0</v>
          </cell>
        </row>
        <row r="77">
          <cell r="B77">
            <v>645</v>
          </cell>
          <cell r="C77">
            <v>3035</v>
          </cell>
          <cell r="D77">
            <v>12</v>
          </cell>
          <cell r="E77">
            <v>8</v>
          </cell>
          <cell r="F77">
            <v>2</v>
          </cell>
          <cell r="G77">
            <v>8</v>
          </cell>
          <cell r="H77">
            <v>7</v>
          </cell>
          <cell r="I77">
            <v>8</v>
          </cell>
          <cell r="J77">
            <v>5</v>
          </cell>
          <cell r="K77">
            <v>5</v>
          </cell>
          <cell r="L77">
            <v>5</v>
          </cell>
          <cell r="M77">
            <v>6</v>
          </cell>
          <cell r="N77">
            <v>263</v>
          </cell>
          <cell r="O77">
            <v>278</v>
          </cell>
          <cell r="P77">
            <v>267</v>
          </cell>
          <cell r="Q77">
            <v>250</v>
          </cell>
          <cell r="R77">
            <v>248</v>
          </cell>
          <cell r="S77">
            <v>265</v>
          </cell>
          <cell r="T77">
            <v>2.2641509433962263E-2</v>
          </cell>
          <cell r="U77">
            <v>5</v>
          </cell>
          <cell r="V77">
            <v>5</v>
          </cell>
          <cell r="W77">
            <v>5</v>
          </cell>
          <cell r="X77">
            <v>40</v>
          </cell>
          <cell r="Y77">
            <v>66</v>
          </cell>
          <cell r="Z77">
            <v>93</v>
          </cell>
          <cell r="AA77">
            <v>-3740</v>
          </cell>
          <cell r="AB77">
            <v>-8100</v>
          </cell>
          <cell r="AC77">
            <v>-13485</v>
          </cell>
          <cell r="AD77">
            <v>0</v>
          </cell>
        </row>
        <row r="78">
          <cell r="B78">
            <v>655</v>
          </cell>
          <cell r="C78">
            <v>2069</v>
          </cell>
          <cell r="D78">
            <v>4</v>
          </cell>
          <cell r="E78">
            <v>2</v>
          </cell>
          <cell r="F78">
            <v>2</v>
          </cell>
          <cell r="G78">
            <v>2</v>
          </cell>
          <cell r="H78">
            <v>1</v>
          </cell>
          <cell r="I78">
            <v>1</v>
          </cell>
          <cell r="J78">
            <v>1</v>
          </cell>
          <cell r="K78">
            <v>0</v>
          </cell>
          <cell r="L78">
            <v>0</v>
          </cell>
          <cell r="M78">
            <v>1</v>
          </cell>
          <cell r="N78">
            <v>234</v>
          </cell>
          <cell r="O78">
            <v>226</v>
          </cell>
          <cell r="P78">
            <v>221</v>
          </cell>
          <cell r="Q78">
            <v>212</v>
          </cell>
          <cell r="R78">
            <v>211</v>
          </cell>
          <cell r="S78">
            <v>220</v>
          </cell>
          <cell r="T78">
            <v>4.5454545454545452E-3</v>
          </cell>
          <cell r="U78">
            <v>0</v>
          </cell>
          <cell r="V78">
            <v>0</v>
          </cell>
          <cell r="W78">
            <v>0</v>
          </cell>
          <cell r="X78">
            <v>33</v>
          </cell>
          <cell r="Y78">
            <v>55</v>
          </cell>
          <cell r="Z78">
            <v>77</v>
          </cell>
          <cell r="AA78">
            <v>-3520</v>
          </cell>
          <cell r="AB78">
            <v>-7290</v>
          </cell>
          <cell r="AC78">
            <v>-11780</v>
          </cell>
          <cell r="AD78">
            <v>0</v>
          </cell>
        </row>
        <row r="79">
          <cell r="B79">
            <v>656</v>
          </cell>
          <cell r="C79">
            <v>2181</v>
          </cell>
          <cell r="H79">
            <v>0</v>
          </cell>
          <cell r="I79">
            <v>0</v>
          </cell>
          <cell r="J79">
            <v>0</v>
          </cell>
          <cell r="K79">
            <v>0</v>
          </cell>
          <cell r="L79">
            <v>1</v>
          </cell>
          <cell r="M79">
            <v>0</v>
          </cell>
          <cell r="N79">
            <v>0</v>
          </cell>
          <cell r="O79">
            <v>0</v>
          </cell>
          <cell r="P79">
            <v>25</v>
          </cell>
          <cell r="Q79">
            <v>89</v>
          </cell>
          <cell r="R79">
            <v>125</v>
          </cell>
          <cell r="S79">
            <v>38</v>
          </cell>
          <cell r="T79">
            <v>0</v>
          </cell>
          <cell r="U79">
            <v>0</v>
          </cell>
          <cell r="V79">
            <v>0</v>
          </cell>
          <cell r="W79">
            <v>1</v>
          </cell>
          <cell r="X79">
            <v>6</v>
          </cell>
          <cell r="Y79">
            <v>10</v>
          </cell>
          <cell r="Z79">
            <v>13</v>
          </cell>
          <cell r="AA79">
            <v>-660</v>
          </cell>
          <cell r="AB79">
            <v>-1350</v>
          </cell>
          <cell r="AC79">
            <v>-2015</v>
          </cell>
          <cell r="AD79">
            <v>0</v>
          </cell>
        </row>
        <row r="80">
          <cell r="B80">
            <v>657</v>
          </cell>
          <cell r="C80">
            <v>2070</v>
          </cell>
          <cell r="D80">
            <v>0</v>
          </cell>
          <cell r="E80">
            <v>0</v>
          </cell>
          <cell r="F80">
            <v>0</v>
          </cell>
          <cell r="G80">
            <v>0</v>
          </cell>
          <cell r="H80">
            <v>0</v>
          </cell>
          <cell r="I80">
            <v>0</v>
          </cell>
          <cell r="J80">
            <v>0</v>
          </cell>
          <cell r="K80">
            <v>0</v>
          </cell>
          <cell r="L80">
            <v>0</v>
          </cell>
          <cell r="M80">
            <v>0</v>
          </cell>
          <cell r="N80">
            <v>80</v>
          </cell>
          <cell r="O80">
            <v>88</v>
          </cell>
          <cell r="P80">
            <v>87</v>
          </cell>
          <cell r="Q80">
            <v>85</v>
          </cell>
          <cell r="R80">
            <v>84</v>
          </cell>
          <cell r="S80">
            <v>87</v>
          </cell>
          <cell r="T80">
            <v>0</v>
          </cell>
          <cell r="U80">
            <v>0</v>
          </cell>
          <cell r="V80">
            <v>0</v>
          </cell>
          <cell r="W80">
            <v>0</v>
          </cell>
          <cell r="X80">
            <v>13</v>
          </cell>
          <cell r="Y80">
            <v>22</v>
          </cell>
          <cell r="Z80">
            <v>30</v>
          </cell>
          <cell r="AA80">
            <v>-1430</v>
          </cell>
          <cell r="AB80">
            <v>-2970</v>
          </cell>
          <cell r="AC80">
            <v>-4650</v>
          </cell>
          <cell r="AD80">
            <v>0</v>
          </cell>
        </row>
        <row r="81">
          <cell r="B81">
            <v>658</v>
          </cell>
          <cell r="C81">
            <v>2113</v>
          </cell>
          <cell r="D81">
            <v>10</v>
          </cell>
          <cell r="E81">
            <v>1</v>
          </cell>
          <cell r="F81">
            <v>3</v>
          </cell>
          <cell r="G81">
            <v>2</v>
          </cell>
          <cell r="H81">
            <v>3</v>
          </cell>
          <cell r="I81">
            <v>6</v>
          </cell>
          <cell r="J81">
            <v>7</v>
          </cell>
          <cell r="K81">
            <v>5</v>
          </cell>
          <cell r="L81">
            <v>4</v>
          </cell>
          <cell r="M81">
            <v>6</v>
          </cell>
          <cell r="N81">
            <v>81</v>
          </cell>
          <cell r="O81">
            <v>85</v>
          </cell>
          <cell r="P81">
            <v>97</v>
          </cell>
          <cell r="Q81">
            <v>99</v>
          </cell>
          <cell r="R81">
            <v>98</v>
          </cell>
          <cell r="S81">
            <v>94</v>
          </cell>
          <cell r="T81">
            <v>6.3829787234042548E-2</v>
          </cell>
          <cell r="U81">
            <v>7</v>
          </cell>
          <cell r="V81">
            <v>5</v>
          </cell>
          <cell r="W81">
            <v>4</v>
          </cell>
          <cell r="X81">
            <v>14</v>
          </cell>
          <cell r="Y81">
            <v>24</v>
          </cell>
          <cell r="Z81">
            <v>33</v>
          </cell>
          <cell r="AA81">
            <v>-880</v>
          </cell>
          <cell r="AB81">
            <v>-2430</v>
          </cell>
          <cell r="AC81">
            <v>-4185</v>
          </cell>
          <cell r="AD81">
            <v>0</v>
          </cell>
        </row>
        <row r="82">
          <cell r="B82">
            <v>660</v>
          </cell>
          <cell r="C82">
            <v>3038</v>
          </cell>
          <cell r="D82">
            <v>3</v>
          </cell>
          <cell r="E82">
            <v>5</v>
          </cell>
          <cell r="F82">
            <v>5</v>
          </cell>
          <cell r="G82">
            <v>4</v>
          </cell>
          <cell r="H82">
            <v>6</v>
          </cell>
          <cell r="I82">
            <v>5</v>
          </cell>
          <cell r="J82">
            <v>6</v>
          </cell>
          <cell r="K82">
            <v>3</v>
          </cell>
          <cell r="L82">
            <v>4</v>
          </cell>
          <cell r="M82">
            <v>5</v>
          </cell>
          <cell r="N82">
            <v>75</v>
          </cell>
          <cell r="O82">
            <v>66</v>
          </cell>
          <cell r="P82">
            <v>79</v>
          </cell>
          <cell r="Q82">
            <v>91</v>
          </cell>
          <cell r="R82">
            <v>92</v>
          </cell>
          <cell r="S82">
            <v>79</v>
          </cell>
          <cell r="T82">
            <v>6.3291139240506333E-2</v>
          </cell>
          <cell r="U82">
            <v>6</v>
          </cell>
          <cell r="V82">
            <v>3</v>
          </cell>
          <cell r="W82">
            <v>4</v>
          </cell>
          <cell r="X82">
            <v>12</v>
          </cell>
          <cell r="Y82">
            <v>20</v>
          </cell>
          <cell r="Z82">
            <v>28</v>
          </cell>
          <cell r="AA82">
            <v>-770</v>
          </cell>
          <cell r="AB82">
            <v>-2025</v>
          </cell>
          <cell r="AC82">
            <v>-3565</v>
          </cell>
          <cell r="AD82">
            <v>0</v>
          </cell>
        </row>
        <row r="83">
          <cell r="B83">
            <v>664</v>
          </cell>
          <cell r="C83">
            <v>3326</v>
          </cell>
          <cell r="D83">
            <v>11</v>
          </cell>
          <cell r="E83">
            <v>16</v>
          </cell>
          <cell r="F83">
            <v>11</v>
          </cell>
          <cell r="G83">
            <v>10</v>
          </cell>
          <cell r="H83">
            <v>4</v>
          </cell>
          <cell r="I83">
            <v>5</v>
          </cell>
          <cell r="J83">
            <v>9</v>
          </cell>
          <cell r="K83">
            <v>6</v>
          </cell>
          <cell r="L83">
            <v>2</v>
          </cell>
          <cell r="M83">
            <v>7</v>
          </cell>
          <cell r="N83">
            <v>389</v>
          </cell>
          <cell r="O83">
            <v>398</v>
          </cell>
          <cell r="P83">
            <v>407</v>
          </cell>
          <cell r="Q83">
            <v>413</v>
          </cell>
          <cell r="R83">
            <v>406</v>
          </cell>
          <cell r="S83">
            <v>406</v>
          </cell>
          <cell r="T83">
            <v>1.7241379310344827E-2</v>
          </cell>
          <cell r="U83">
            <v>6</v>
          </cell>
          <cell r="V83">
            <v>6</v>
          </cell>
          <cell r="W83">
            <v>2</v>
          </cell>
          <cell r="X83">
            <v>61</v>
          </cell>
          <cell r="Y83">
            <v>102</v>
          </cell>
          <cell r="Z83">
            <v>142</v>
          </cell>
          <cell r="AA83">
            <v>-5940</v>
          </cell>
          <cell r="AB83">
            <v>-12825</v>
          </cell>
          <cell r="AC83">
            <v>-20925</v>
          </cell>
          <cell r="AD83">
            <v>0</v>
          </cell>
        </row>
        <row r="84">
          <cell r="B84">
            <v>665</v>
          </cell>
          <cell r="C84">
            <v>3039</v>
          </cell>
          <cell r="D84">
            <v>10</v>
          </cell>
          <cell r="E84">
            <v>7</v>
          </cell>
          <cell r="F84">
            <v>1</v>
          </cell>
          <cell r="G84">
            <v>2</v>
          </cell>
          <cell r="H84">
            <v>2</v>
          </cell>
          <cell r="I84">
            <v>5</v>
          </cell>
          <cell r="J84">
            <v>1</v>
          </cell>
          <cell r="K84">
            <v>1</v>
          </cell>
          <cell r="L84">
            <v>1</v>
          </cell>
          <cell r="M84">
            <v>2</v>
          </cell>
          <cell r="N84">
            <v>100</v>
          </cell>
          <cell r="O84">
            <v>101</v>
          </cell>
          <cell r="P84">
            <v>100</v>
          </cell>
          <cell r="Q84">
            <v>101</v>
          </cell>
          <cell r="R84">
            <v>102</v>
          </cell>
          <cell r="S84">
            <v>101</v>
          </cell>
          <cell r="T84">
            <v>1.9801980198019802E-2</v>
          </cell>
          <cell r="U84">
            <v>1</v>
          </cell>
          <cell r="V84">
            <v>1</v>
          </cell>
          <cell r="W84">
            <v>1</v>
          </cell>
          <cell r="X84">
            <v>15</v>
          </cell>
          <cell r="Y84">
            <v>25</v>
          </cell>
          <cell r="Z84">
            <v>35</v>
          </cell>
          <cell r="AA84">
            <v>-1430</v>
          </cell>
          <cell r="AB84">
            <v>-3105</v>
          </cell>
          <cell r="AC84">
            <v>-5115</v>
          </cell>
          <cell r="AD84">
            <v>0</v>
          </cell>
        </row>
        <row r="85">
          <cell r="B85">
            <v>666</v>
          </cell>
          <cell r="C85">
            <v>3040</v>
          </cell>
          <cell r="D85">
            <v>1</v>
          </cell>
          <cell r="E85">
            <v>2</v>
          </cell>
          <cell r="F85">
            <v>2</v>
          </cell>
          <cell r="G85">
            <v>0</v>
          </cell>
          <cell r="H85">
            <v>0</v>
          </cell>
          <cell r="I85">
            <v>0</v>
          </cell>
          <cell r="J85">
            <v>1</v>
          </cell>
          <cell r="K85">
            <v>1</v>
          </cell>
          <cell r="L85">
            <v>1</v>
          </cell>
          <cell r="M85">
            <v>1</v>
          </cell>
          <cell r="N85">
            <v>98</v>
          </cell>
          <cell r="O85">
            <v>105</v>
          </cell>
          <cell r="P85">
            <v>117</v>
          </cell>
          <cell r="Q85">
            <v>106</v>
          </cell>
          <cell r="R85">
            <v>109</v>
          </cell>
          <cell r="S85">
            <v>109</v>
          </cell>
          <cell r="T85">
            <v>9.1743119266055051E-3</v>
          </cell>
          <cell r="U85">
            <v>0</v>
          </cell>
          <cell r="V85">
            <v>0</v>
          </cell>
          <cell r="W85">
            <v>0</v>
          </cell>
          <cell r="X85">
            <v>16</v>
          </cell>
          <cell r="Y85">
            <v>27</v>
          </cell>
          <cell r="Z85">
            <v>38</v>
          </cell>
          <cell r="AA85">
            <v>-1650</v>
          </cell>
          <cell r="AB85">
            <v>-3510</v>
          </cell>
          <cell r="AC85">
            <v>-5735</v>
          </cell>
          <cell r="AD85">
            <v>0</v>
          </cell>
        </row>
        <row r="86">
          <cell r="B86">
            <v>667</v>
          </cell>
          <cell r="C86">
            <v>3041</v>
          </cell>
          <cell r="D86">
            <v>5</v>
          </cell>
          <cell r="E86">
            <v>12</v>
          </cell>
          <cell r="F86">
            <v>5</v>
          </cell>
          <cell r="G86">
            <v>5</v>
          </cell>
          <cell r="H86">
            <v>3</v>
          </cell>
          <cell r="I86">
            <v>2</v>
          </cell>
          <cell r="J86">
            <v>2</v>
          </cell>
          <cell r="K86">
            <v>3</v>
          </cell>
          <cell r="L86">
            <v>3</v>
          </cell>
          <cell r="M86">
            <v>2</v>
          </cell>
          <cell r="N86">
            <v>85</v>
          </cell>
          <cell r="O86">
            <v>81</v>
          </cell>
          <cell r="P86">
            <v>80</v>
          </cell>
          <cell r="Q86">
            <v>79</v>
          </cell>
          <cell r="R86">
            <v>68</v>
          </cell>
          <cell r="S86">
            <v>80</v>
          </cell>
          <cell r="T86">
            <v>2.5000000000000001E-2</v>
          </cell>
          <cell r="U86">
            <v>1</v>
          </cell>
          <cell r="V86">
            <v>2</v>
          </cell>
          <cell r="W86">
            <v>1</v>
          </cell>
          <cell r="X86">
            <v>12</v>
          </cell>
          <cell r="Y86">
            <v>20</v>
          </cell>
          <cell r="Z86">
            <v>28</v>
          </cell>
          <cell r="AA86">
            <v>-1100</v>
          </cell>
          <cell r="AB86">
            <v>-2430</v>
          </cell>
          <cell r="AC86">
            <v>-4030</v>
          </cell>
          <cell r="AD86">
            <v>0</v>
          </cell>
        </row>
        <row r="87">
          <cell r="B87">
            <v>670</v>
          </cell>
          <cell r="C87">
            <v>3084</v>
          </cell>
          <cell r="D87">
            <v>0</v>
          </cell>
          <cell r="E87">
            <v>2</v>
          </cell>
          <cell r="F87">
            <v>3</v>
          </cell>
          <cell r="G87">
            <v>3</v>
          </cell>
          <cell r="H87">
            <v>2</v>
          </cell>
          <cell r="I87">
            <v>2</v>
          </cell>
          <cell r="J87">
            <v>2</v>
          </cell>
          <cell r="K87">
            <v>5</v>
          </cell>
          <cell r="L87">
            <v>4</v>
          </cell>
          <cell r="M87">
            <v>3</v>
          </cell>
          <cell r="N87">
            <v>188</v>
          </cell>
          <cell r="O87">
            <v>192</v>
          </cell>
          <cell r="P87">
            <v>195</v>
          </cell>
          <cell r="Q87">
            <v>205</v>
          </cell>
          <cell r="R87">
            <v>191</v>
          </cell>
          <cell r="S87">
            <v>197</v>
          </cell>
          <cell r="T87">
            <v>1.5228426395939087E-2</v>
          </cell>
          <cell r="U87">
            <v>2</v>
          </cell>
          <cell r="V87">
            <v>0</v>
          </cell>
          <cell r="W87">
            <v>0</v>
          </cell>
          <cell r="X87">
            <v>30</v>
          </cell>
          <cell r="Y87">
            <v>49</v>
          </cell>
          <cell r="Z87">
            <v>69</v>
          </cell>
          <cell r="AA87">
            <v>-2970</v>
          </cell>
          <cell r="AB87">
            <v>-6210</v>
          </cell>
          <cell r="AC87">
            <v>-10230</v>
          </cell>
          <cell r="AD87">
            <v>0</v>
          </cell>
        </row>
        <row r="88">
          <cell r="B88">
            <v>671</v>
          </cell>
          <cell r="C88">
            <v>3367</v>
          </cell>
          <cell r="D88">
            <v>0</v>
          </cell>
          <cell r="E88">
            <v>0</v>
          </cell>
          <cell r="F88">
            <v>1</v>
          </cell>
          <cell r="G88">
            <v>0</v>
          </cell>
          <cell r="H88">
            <v>0</v>
          </cell>
          <cell r="I88">
            <v>0</v>
          </cell>
          <cell r="J88">
            <v>0</v>
          </cell>
          <cell r="K88">
            <v>0</v>
          </cell>
          <cell r="L88">
            <v>0</v>
          </cell>
          <cell r="M88">
            <v>0</v>
          </cell>
          <cell r="N88">
            <v>45</v>
          </cell>
          <cell r="O88">
            <v>54</v>
          </cell>
          <cell r="P88">
            <v>52</v>
          </cell>
          <cell r="Q88">
            <v>47</v>
          </cell>
          <cell r="R88">
            <v>50</v>
          </cell>
          <cell r="S88">
            <v>51</v>
          </cell>
          <cell r="T88">
            <v>0</v>
          </cell>
          <cell r="U88">
            <v>0</v>
          </cell>
          <cell r="V88">
            <v>0</v>
          </cell>
          <cell r="W88">
            <v>0</v>
          </cell>
          <cell r="X88">
            <v>8</v>
          </cell>
          <cell r="Y88">
            <v>13</v>
          </cell>
          <cell r="Z88">
            <v>18</v>
          </cell>
          <cell r="AA88">
            <v>-880</v>
          </cell>
          <cell r="AB88">
            <v>-1755</v>
          </cell>
          <cell r="AC88">
            <v>-2790</v>
          </cell>
          <cell r="AD88">
            <v>0</v>
          </cell>
        </row>
        <row r="89">
          <cell r="B89">
            <v>672</v>
          </cell>
          <cell r="C89">
            <v>3327</v>
          </cell>
          <cell r="D89">
            <v>3</v>
          </cell>
          <cell r="E89">
            <v>3</v>
          </cell>
          <cell r="F89">
            <v>3</v>
          </cell>
          <cell r="G89">
            <v>0</v>
          </cell>
          <cell r="H89">
            <v>1</v>
          </cell>
          <cell r="I89">
            <v>5</v>
          </cell>
          <cell r="J89">
            <v>0</v>
          </cell>
          <cell r="K89">
            <v>0</v>
          </cell>
          <cell r="L89">
            <v>1</v>
          </cell>
          <cell r="M89">
            <v>2</v>
          </cell>
          <cell r="N89">
            <v>92</v>
          </cell>
          <cell r="O89">
            <v>91</v>
          </cell>
          <cell r="P89">
            <v>86</v>
          </cell>
          <cell r="Q89">
            <v>96</v>
          </cell>
          <cell r="R89">
            <v>98</v>
          </cell>
          <cell r="S89">
            <v>91</v>
          </cell>
          <cell r="T89">
            <v>2.197802197802198E-2</v>
          </cell>
          <cell r="U89">
            <v>0</v>
          </cell>
          <cell r="V89">
            <v>0</v>
          </cell>
          <cell r="W89">
            <v>0</v>
          </cell>
          <cell r="X89">
            <v>14</v>
          </cell>
          <cell r="Y89">
            <v>23</v>
          </cell>
          <cell r="Z89">
            <v>32</v>
          </cell>
          <cell r="AA89">
            <v>-1320</v>
          </cell>
          <cell r="AB89">
            <v>-2835</v>
          </cell>
          <cell r="AC89">
            <v>-4650</v>
          </cell>
          <cell r="AD89">
            <v>0</v>
          </cell>
        </row>
        <row r="90">
          <cell r="B90">
            <v>677</v>
          </cell>
          <cell r="C90">
            <v>3328</v>
          </cell>
          <cell r="D90">
            <v>5</v>
          </cell>
          <cell r="E90">
            <v>2</v>
          </cell>
          <cell r="F90">
            <v>4</v>
          </cell>
          <cell r="G90">
            <v>2</v>
          </cell>
          <cell r="H90">
            <v>3</v>
          </cell>
          <cell r="I90">
            <v>5</v>
          </cell>
          <cell r="J90">
            <v>4</v>
          </cell>
          <cell r="K90">
            <v>4</v>
          </cell>
          <cell r="L90">
            <v>9</v>
          </cell>
          <cell r="M90">
            <v>4</v>
          </cell>
          <cell r="N90">
            <v>69</v>
          </cell>
          <cell r="O90">
            <v>68</v>
          </cell>
          <cell r="P90">
            <v>84</v>
          </cell>
          <cell r="Q90">
            <v>91</v>
          </cell>
          <cell r="R90">
            <v>87</v>
          </cell>
          <cell r="S90">
            <v>81</v>
          </cell>
          <cell r="T90">
            <v>4.9382716049382713E-2</v>
          </cell>
          <cell r="U90">
            <v>2</v>
          </cell>
          <cell r="V90">
            <v>4</v>
          </cell>
          <cell r="W90">
            <v>7</v>
          </cell>
          <cell r="X90">
            <v>12</v>
          </cell>
          <cell r="Y90">
            <v>20</v>
          </cell>
          <cell r="Z90">
            <v>28</v>
          </cell>
          <cell r="AA90">
            <v>-880</v>
          </cell>
          <cell r="AB90">
            <v>-2160</v>
          </cell>
          <cell r="AC90">
            <v>-3720</v>
          </cell>
          <cell r="AD90">
            <v>0</v>
          </cell>
        </row>
        <row r="91">
          <cell r="B91">
            <v>678</v>
          </cell>
          <cell r="C91">
            <v>2118</v>
          </cell>
          <cell r="D91">
            <v>21</v>
          </cell>
          <cell r="E91">
            <v>23</v>
          </cell>
          <cell r="F91">
            <v>25</v>
          </cell>
          <cell r="G91">
            <v>22</v>
          </cell>
          <cell r="H91">
            <v>15</v>
          </cell>
          <cell r="I91">
            <v>18</v>
          </cell>
          <cell r="J91">
            <v>15</v>
          </cell>
          <cell r="K91">
            <v>20</v>
          </cell>
          <cell r="L91">
            <v>20</v>
          </cell>
          <cell r="M91">
            <v>18</v>
          </cell>
          <cell r="N91">
            <v>231</v>
          </cell>
          <cell r="O91">
            <v>228</v>
          </cell>
          <cell r="P91">
            <v>241</v>
          </cell>
          <cell r="Q91">
            <v>246</v>
          </cell>
          <cell r="R91">
            <v>233</v>
          </cell>
          <cell r="S91">
            <v>238</v>
          </cell>
          <cell r="T91">
            <v>7.5630252100840331E-2</v>
          </cell>
          <cell r="U91">
            <v>12</v>
          </cell>
          <cell r="V91">
            <v>15</v>
          </cell>
          <cell r="W91">
            <v>14</v>
          </cell>
          <cell r="X91">
            <v>36</v>
          </cell>
          <cell r="Y91">
            <v>60</v>
          </cell>
          <cell r="Z91">
            <v>83</v>
          </cell>
          <cell r="AA91">
            <v>-1980</v>
          </cell>
          <cell r="AB91">
            <v>-5670</v>
          </cell>
          <cell r="AC91">
            <v>-10075</v>
          </cell>
          <cell r="AD91">
            <v>0</v>
          </cell>
        </row>
        <row r="92">
          <cell r="B92">
            <v>680</v>
          </cell>
          <cell r="C92">
            <v>2078</v>
          </cell>
          <cell r="D92">
            <v>8</v>
          </cell>
          <cell r="E92">
            <v>14</v>
          </cell>
          <cell r="F92">
            <v>9</v>
          </cell>
          <cell r="G92">
            <v>12</v>
          </cell>
          <cell r="H92">
            <v>7</v>
          </cell>
          <cell r="I92">
            <v>9</v>
          </cell>
          <cell r="J92">
            <v>5</v>
          </cell>
          <cell r="K92">
            <v>8</v>
          </cell>
          <cell r="L92">
            <v>6</v>
          </cell>
          <cell r="M92">
            <v>7</v>
          </cell>
          <cell r="N92">
            <v>33</v>
          </cell>
          <cell r="O92">
            <v>32</v>
          </cell>
          <cell r="P92">
            <v>27</v>
          </cell>
          <cell r="Q92">
            <v>26</v>
          </cell>
          <cell r="R92">
            <v>25</v>
          </cell>
          <cell r="S92">
            <v>28</v>
          </cell>
          <cell r="T92">
            <v>0.25</v>
          </cell>
          <cell r="U92">
            <v>4</v>
          </cell>
          <cell r="V92">
            <v>8</v>
          </cell>
          <cell r="W92">
            <v>6</v>
          </cell>
          <cell r="X92">
            <v>4</v>
          </cell>
          <cell r="Y92">
            <v>7</v>
          </cell>
          <cell r="Z92">
            <v>10</v>
          </cell>
          <cell r="AA92">
            <v>330</v>
          </cell>
          <cell r="AB92">
            <v>0</v>
          </cell>
          <cell r="AC92">
            <v>-465</v>
          </cell>
          <cell r="AD92">
            <v>330</v>
          </cell>
        </row>
        <row r="93">
          <cell r="B93">
            <v>681</v>
          </cell>
          <cell r="C93">
            <v>2073</v>
          </cell>
          <cell r="D93">
            <v>13</v>
          </cell>
          <cell r="E93">
            <v>14</v>
          </cell>
          <cell r="F93">
            <v>9</v>
          </cell>
          <cell r="G93">
            <v>7</v>
          </cell>
          <cell r="H93">
            <v>6</v>
          </cell>
          <cell r="I93">
            <v>2</v>
          </cell>
          <cell r="J93">
            <v>1</v>
          </cell>
          <cell r="K93">
            <v>2</v>
          </cell>
          <cell r="L93">
            <v>3</v>
          </cell>
          <cell r="M93">
            <v>2</v>
          </cell>
          <cell r="N93">
            <v>114</v>
          </cell>
          <cell r="O93">
            <v>101</v>
          </cell>
          <cell r="P93">
            <v>87</v>
          </cell>
          <cell r="Q93">
            <v>97</v>
          </cell>
          <cell r="R93">
            <v>101</v>
          </cell>
          <cell r="S93">
            <v>95</v>
          </cell>
          <cell r="T93">
            <v>2.1052631578947368E-2</v>
          </cell>
          <cell r="U93">
            <v>1</v>
          </cell>
          <cell r="V93">
            <v>2</v>
          </cell>
          <cell r="W93">
            <v>3</v>
          </cell>
          <cell r="X93">
            <v>14</v>
          </cell>
          <cell r="Y93">
            <v>24</v>
          </cell>
          <cell r="Z93">
            <v>33</v>
          </cell>
          <cell r="AA93">
            <v>-1320</v>
          </cell>
          <cell r="AB93">
            <v>-2970</v>
          </cell>
          <cell r="AC93">
            <v>-4805</v>
          </cell>
          <cell r="AD93">
            <v>0</v>
          </cell>
        </row>
        <row r="94">
          <cell r="B94">
            <v>682</v>
          </cell>
          <cell r="C94">
            <v>3042</v>
          </cell>
          <cell r="D94">
            <v>1</v>
          </cell>
          <cell r="E94">
            <v>1</v>
          </cell>
          <cell r="F94">
            <v>0</v>
          </cell>
          <cell r="G94">
            <v>1</v>
          </cell>
          <cell r="H94">
            <v>4</v>
          </cell>
          <cell r="I94">
            <v>4</v>
          </cell>
          <cell r="J94">
            <v>1</v>
          </cell>
          <cell r="K94">
            <v>2</v>
          </cell>
          <cell r="L94">
            <v>4</v>
          </cell>
          <cell r="M94">
            <v>2</v>
          </cell>
          <cell r="N94">
            <v>127</v>
          </cell>
          <cell r="O94">
            <v>122</v>
          </cell>
          <cell r="P94">
            <v>121</v>
          </cell>
          <cell r="Q94">
            <v>126</v>
          </cell>
          <cell r="R94">
            <v>134</v>
          </cell>
          <cell r="S94">
            <v>123</v>
          </cell>
          <cell r="T94">
            <v>1.6260162601626018E-2</v>
          </cell>
          <cell r="U94">
            <v>0</v>
          </cell>
          <cell r="V94">
            <v>1</v>
          </cell>
          <cell r="W94">
            <v>4</v>
          </cell>
          <cell r="X94">
            <v>18</v>
          </cell>
          <cell r="Y94">
            <v>31</v>
          </cell>
          <cell r="Z94">
            <v>43</v>
          </cell>
          <cell r="AA94">
            <v>-1760</v>
          </cell>
          <cell r="AB94">
            <v>-3915</v>
          </cell>
          <cell r="AC94">
            <v>-6355</v>
          </cell>
          <cell r="AD94">
            <v>0</v>
          </cell>
        </row>
        <row r="95">
          <cell r="B95">
            <v>683</v>
          </cell>
          <cell r="C95">
            <v>2145</v>
          </cell>
          <cell r="D95">
            <v>19</v>
          </cell>
          <cell r="E95">
            <v>17</v>
          </cell>
          <cell r="F95">
            <v>14</v>
          </cell>
          <cell r="G95">
            <v>12</v>
          </cell>
          <cell r="H95">
            <v>13</v>
          </cell>
          <cell r="I95">
            <v>5</v>
          </cell>
          <cell r="J95">
            <v>7</v>
          </cell>
          <cell r="K95">
            <v>11</v>
          </cell>
          <cell r="L95">
            <v>9</v>
          </cell>
          <cell r="M95">
            <v>8</v>
          </cell>
          <cell r="N95">
            <v>196</v>
          </cell>
          <cell r="O95">
            <v>200</v>
          </cell>
          <cell r="P95">
            <v>198</v>
          </cell>
          <cell r="Q95">
            <v>192</v>
          </cell>
          <cell r="R95">
            <v>182</v>
          </cell>
          <cell r="S95">
            <v>197</v>
          </cell>
          <cell r="T95">
            <v>4.060913705583756E-2</v>
          </cell>
          <cell r="U95">
            <v>5</v>
          </cell>
          <cell r="V95">
            <v>5</v>
          </cell>
          <cell r="W95">
            <v>4</v>
          </cell>
          <cell r="X95">
            <v>30</v>
          </cell>
          <cell r="Y95">
            <v>49</v>
          </cell>
          <cell r="Z95">
            <v>69</v>
          </cell>
          <cell r="AA95">
            <v>-2420</v>
          </cell>
          <cell r="AB95">
            <v>-5535</v>
          </cell>
          <cell r="AC95">
            <v>-9455</v>
          </cell>
          <cell r="AD95">
            <v>0</v>
          </cell>
        </row>
        <row r="96">
          <cell r="B96">
            <v>684</v>
          </cell>
          <cell r="C96">
            <v>2074</v>
          </cell>
          <cell r="D96">
            <v>8</v>
          </cell>
          <cell r="E96">
            <v>3</v>
          </cell>
          <cell r="F96">
            <v>6</v>
          </cell>
          <cell r="G96">
            <v>7</v>
          </cell>
          <cell r="H96">
            <v>7</v>
          </cell>
          <cell r="I96">
            <v>5</v>
          </cell>
          <cell r="J96">
            <v>2</v>
          </cell>
          <cell r="K96">
            <v>1</v>
          </cell>
          <cell r="L96">
            <v>2</v>
          </cell>
          <cell r="M96">
            <v>3</v>
          </cell>
          <cell r="N96">
            <v>83</v>
          </cell>
          <cell r="O96">
            <v>84</v>
          </cell>
          <cell r="P96">
            <v>83</v>
          </cell>
          <cell r="Q96">
            <v>87</v>
          </cell>
          <cell r="R96">
            <v>87</v>
          </cell>
          <cell r="S96">
            <v>85</v>
          </cell>
          <cell r="T96">
            <v>3.5294117647058823E-2</v>
          </cell>
          <cell r="U96">
            <v>0</v>
          </cell>
          <cell r="V96">
            <v>1</v>
          </cell>
          <cell r="W96">
            <v>2</v>
          </cell>
          <cell r="X96">
            <v>13</v>
          </cell>
          <cell r="Y96">
            <v>21</v>
          </cell>
          <cell r="Z96">
            <v>30</v>
          </cell>
          <cell r="AA96">
            <v>-1100</v>
          </cell>
          <cell r="AB96">
            <v>-2430</v>
          </cell>
          <cell r="AC96">
            <v>-4185</v>
          </cell>
          <cell r="AD96">
            <v>0</v>
          </cell>
        </row>
        <row r="97">
          <cell r="B97">
            <v>685</v>
          </cell>
          <cell r="C97">
            <v>3043</v>
          </cell>
          <cell r="D97">
            <v>10</v>
          </cell>
          <cell r="E97">
            <v>10</v>
          </cell>
          <cell r="F97">
            <v>3</v>
          </cell>
          <cell r="G97">
            <v>2</v>
          </cell>
          <cell r="H97">
            <v>4</v>
          </cell>
          <cell r="I97">
            <v>5</v>
          </cell>
          <cell r="J97">
            <v>6</v>
          </cell>
          <cell r="K97">
            <v>4</v>
          </cell>
          <cell r="L97">
            <v>2</v>
          </cell>
          <cell r="M97">
            <v>5</v>
          </cell>
          <cell r="N97">
            <v>119</v>
          </cell>
          <cell r="O97">
            <v>126</v>
          </cell>
          <cell r="P97">
            <v>123</v>
          </cell>
          <cell r="Q97">
            <v>116</v>
          </cell>
          <cell r="R97">
            <v>115</v>
          </cell>
          <cell r="S97">
            <v>122</v>
          </cell>
          <cell r="T97">
            <v>4.0983606557377046E-2</v>
          </cell>
          <cell r="U97">
            <v>3</v>
          </cell>
          <cell r="V97">
            <v>3</v>
          </cell>
          <cell r="W97">
            <v>2</v>
          </cell>
          <cell r="X97">
            <v>18</v>
          </cell>
          <cell r="Y97">
            <v>31</v>
          </cell>
          <cell r="Z97">
            <v>43</v>
          </cell>
          <cell r="AA97">
            <v>-1430</v>
          </cell>
          <cell r="AB97">
            <v>-3510</v>
          </cell>
          <cell r="AC97">
            <v>-5890</v>
          </cell>
          <cell r="AD97">
            <v>0</v>
          </cell>
        </row>
        <row r="98">
          <cell r="B98">
            <v>691</v>
          </cell>
          <cell r="C98">
            <v>2075</v>
          </cell>
          <cell r="D98">
            <v>6</v>
          </cell>
          <cell r="E98">
            <v>4</v>
          </cell>
          <cell r="F98">
            <v>4</v>
          </cell>
          <cell r="G98">
            <v>3</v>
          </cell>
          <cell r="H98">
            <v>3</v>
          </cell>
          <cell r="I98">
            <v>3</v>
          </cell>
          <cell r="J98">
            <v>1</v>
          </cell>
          <cell r="K98">
            <v>2</v>
          </cell>
          <cell r="L98">
            <v>3</v>
          </cell>
          <cell r="M98">
            <v>2</v>
          </cell>
          <cell r="N98">
            <v>109</v>
          </cell>
          <cell r="O98">
            <v>99</v>
          </cell>
          <cell r="P98">
            <v>105</v>
          </cell>
          <cell r="Q98">
            <v>106</v>
          </cell>
          <cell r="R98">
            <v>106</v>
          </cell>
          <cell r="S98">
            <v>103</v>
          </cell>
          <cell r="T98">
            <v>1.9417475728155338E-2</v>
          </cell>
          <cell r="U98">
            <v>1</v>
          </cell>
          <cell r="V98">
            <v>1</v>
          </cell>
          <cell r="W98">
            <v>2</v>
          </cell>
          <cell r="X98">
            <v>15</v>
          </cell>
          <cell r="Y98">
            <v>26</v>
          </cell>
          <cell r="Z98">
            <v>36</v>
          </cell>
          <cell r="AA98">
            <v>-1430</v>
          </cell>
          <cell r="AB98">
            <v>-3240</v>
          </cell>
          <cell r="AC98">
            <v>-5270</v>
          </cell>
          <cell r="AD98">
            <v>0</v>
          </cell>
        </row>
        <row r="99">
          <cell r="B99">
            <v>692</v>
          </cell>
          <cell r="C99">
            <v>3330</v>
          </cell>
          <cell r="D99">
            <v>15</v>
          </cell>
          <cell r="E99">
            <v>22</v>
          </cell>
          <cell r="F99">
            <v>14</v>
          </cell>
          <cell r="G99">
            <v>8</v>
          </cell>
          <cell r="H99">
            <v>5</v>
          </cell>
          <cell r="I99">
            <v>6</v>
          </cell>
          <cell r="J99">
            <v>9</v>
          </cell>
          <cell r="K99">
            <v>6</v>
          </cell>
          <cell r="L99">
            <v>7</v>
          </cell>
          <cell r="M99">
            <v>7</v>
          </cell>
          <cell r="N99">
            <v>202</v>
          </cell>
          <cell r="O99">
            <v>201</v>
          </cell>
          <cell r="P99">
            <v>211</v>
          </cell>
          <cell r="Q99">
            <v>212</v>
          </cell>
          <cell r="R99">
            <v>219</v>
          </cell>
          <cell r="S99">
            <v>208</v>
          </cell>
          <cell r="T99">
            <v>3.3653846153846152E-2</v>
          </cell>
          <cell r="U99">
            <v>7</v>
          </cell>
          <cell r="V99">
            <v>6</v>
          </cell>
          <cell r="W99">
            <v>5</v>
          </cell>
          <cell r="X99">
            <v>31</v>
          </cell>
          <cell r="Y99">
            <v>52</v>
          </cell>
          <cell r="Z99">
            <v>73</v>
          </cell>
          <cell r="AA99">
            <v>-2640</v>
          </cell>
          <cell r="AB99">
            <v>-6075</v>
          </cell>
          <cell r="AC99">
            <v>-10230</v>
          </cell>
          <cell r="AD99">
            <v>0</v>
          </cell>
        </row>
        <row r="100">
          <cell r="B100">
            <v>693</v>
          </cell>
          <cell r="C100">
            <v>5210</v>
          </cell>
          <cell r="D100">
            <v>20</v>
          </cell>
          <cell r="E100">
            <v>18</v>
          </cell>
          <cell r="F100">
            <v>15</v>
          </cell>
          <cell r="G100">
            <v>16</v>
          </cell>
          <cell r="H100">
            <v>10</v>
          </cell>
          <cell r="I100">
            <v>6</v>
          </cell>
          <cell r="J100">
            <v>2</v>
          </cell>
          <cell r="K100">
            <v>8</v>
          </cell>
          <cell r="L100">
            <v>5</v>
          </cell>
          <cell r="M100">
            <v>5</v>
          </cell>
          <cell r="N100">
            <v>438</v>
          </cell>
          <cell r="O100">
            <v>422</v>
          </cell>
          <cell r="P100">
            <v>413</v>
          </cell>
          <cell r="Q100">
            <v>418</v>
          </cell>
          <cell r="R100">
            <v>414</v>
          </cell>
          <cell r="S100">
            <v>418</v>
          </cell>
          <cell r="T100">
            <v>1.1961722488038277E-2</v>
          </cell>
          <cell r="U100">
            <v>1</v>
          </cell>
          <cell r="V100">
            <v>6</v>
          </cell>
          <cell r="W100">
            <v>3</v>
          </cell>
          <cell r="X100">
            <v>63</v>
          </cell>
          <cell r="Y100">
            <v>105</v>
          </cell>
          <cell r="Z100">
            <v>146</v>
          </cell>
          <cell r="AA100">
            <v>-6380</v>
          </cell>
          <cell r="AB100">
            <v>-13500</v>
          </cell>
          <cell r="AC100">
            <v>-21855</v>
          </cell>
          <cell r="AD100">
            <v>0</v>
          </cell>
        </row>
        <row r="101">
          <cell r="B101">
            <v>694</v>
          </cell>
          <cell r="C101">
            <v>3331</v>
          </cell>
          <cell r="D101">
            <v>31</v>
          </cell>
          <cell r="E101">
            <v>32</v>
          </cell>
          <cell r="F101">
            <v>34</v>
          </cell>
          <cell r="G101">
            <v>25</v>
          </cell>
          <cell r="H101">
            <v>26</v>
          </cell>
          <cell r="I101">
            <v>28</v>
          </cell>
          <cell r="J101">
            <v>19</v>
          </cell>
          <cell r="K101">
            <v>21</v>
          </cell>
          <cell r="L101">
            <v>24</v>
          </cell>
          <cell r="M101">
            <v>23</v>
          </cell>
          <cell r="N101">
            <v>160</v>
          </cell>
          <cell r="O101">
            <v>172</v>
          </cell>
          <cell r="P101">
            <v>168</v>
          </cell>
          <cell r="Q101">
            <v>174</v>
          </cell>
          <cell r="R101">
            <v>190</v>
          </cell>
          <cell r="S101">
            <v>171</v>
          </cell>
          <cell r="T101">
            <v>0.13450292397660818</v>
          </cell>
          <cell r="U101">
            <v>16</v>
          </cell>
          <cell r="V101">
            <v>19</v>
          </cell>
          <cell r="W101">
            <v>20</v>
          </cell>
          <cell r="X101">
            <v>26</v>
          </cell>
          <cell r="Y101">
            <v>43</v>
          </cell>
          <cell r="Z101">
            <v>60</v>
          </cell>
          <cell r="AA101">
            <v>-330</v>
          </cell>
          <cell r="AB101">
            <v>-2700</v>
          </cell>
          <cell r="AC101">
            <v>-5735</v>
          </cell>
          <cell r="AD101">
            <v>0</v>
          </cell>
        </row>
        <row r="102">
          <cell r="B102">
            <v>695</v>
          </cell>
          <cell r="C102">
            <v>3044</v>
          </cell>
          <cell r="D102">
            <v>19</v>
          </cell>
          <cell r="E102">
            <v>13</v>
          </cell>
          <cell r="F102">
            <v>19</v>
          </cell>
          <cell r="G102">
            <v>26</v>
          </cell>
          <cell r="H102">
            <v>17</v>
          </cell>
          <cell r="I102">
            <v>19</v>
          </cell>
          <cell r="J102">
            <v>18</v>
          </cell>
          <cell r="K102">
            <v>14</v>
          </cell>
          <cell r="L102">
            <v>18</v>
          </cell>
          <cell r="M102">
            <v>17</v>
          </cell>
          <cell r="N102">
            <v>87</v>
          </cell>
          <cell r="O102">
            <v>90</v>
          </cell>
          <cell r="P102">
            <v>86</v>
          </cell>
          <cell r="Q102">
            <v>80</v>
          </cell>
          <cell r="R102">
            <v>75</v>
          </cell>
          <cell r="S102">
            <v>85</v>
          </cell>
          <cell r="T102">
            <v>0.2</v>
          </cell>
          <cell r="U102">
            <v>13</v>
          </cell>
          <cell r="V102">
            <v>10</v>
          </cell>
          <cell r="W102">
            <v>14</v>
          </cell>
          <cell r="X102">
            <v>13</v>
          </cell>
          <cell r="Y102">
            <v>21</v>
          </cell>
          <cell r="Z102">
            <v>30</v>
          </cell>
          <cell r="AA102">
            <v>440</v>
          </cell>
          <cell r="AB102">
            <v>-540</v>
          </cell>
          <cell r="AC102">
            <v>-2015</v>
          </cell>
          <cell r="AD102">
            <v>440</v>
          </cell>
        </row>
        <row r="103">
          <cell r="B103">
            <v>696</v>
          </cell>
          <cell r="C103">
            <v>3101</v>
          </cell>
          <cell r="H103">
            <v>10</v>
          </cell>
          <cell r="I103">
            <v>0</v>
          </cell>
          <cell r="J103">
            <v>0</v>
          </cell>
          <cell r="K103">
            <v>5</v>
          </cell>
          <cell r="L103">
            <v>8</v>
          </cell>
          <cell r="M103">
            <v>2</v>
          </cell>
          <cell r="N103">
            <v>187</v>
          </cell>
          <cell r="O103">
            <v>187</v>
          </cell>
          <cell r="P103">
            <v>181</v>
          </cell>
          <cell r="Q103">
            <v>193</v>
          </cell>
          <cell r="R103">
            <v>189</v>
          </cell>
          <cell r="S103">
            <v>187</v>
          </cell>
          <cell r="T103">
            <v>1.06951871657754E-2</v>
          </cell>
          <cell r="U103">
            <v>0</v>
          </cell>
          <cell r="V103">
            <v>0</v>
          </cell>
          <cell r="W103">
            <v>5</v>
          </cell>
          <cell r="X103">
            <v>28</v>
          </cell>
          <cell r="Y103">
            <v>47</v>
          </cell>
          <cell r="Z103">
            <v>65</v>
          </cell>
          <cell r="AA103">
            <v>-2860</v>
          </cell>
          <cell r="AB103">
            <v>-6075</v>
          </cell>
          <cell r="AC103">
            <v>-9765</v>
          </cell>
          <cell r="AD103">
            <v>0</v>
          </cell>
        </row>
        <row r="104">
          <cell r="B104">
            <v>699</v>
          </cell>
          <cell r="C104">
            <v>3045</v>
          </cell>
          <cell r="D104">
            <v>5</v>
          </cell>
          <cell r="E104">
            <v>2</v>
          </cell>
          <cell r="F104">
            <v>1</v>
          </cell>
          <cell r="G104">
            <v>1</v>
          </cell>
          <cell r="H104">
            <v>1</v>
          </cell>
          <cell r="I104">
            <v>0</v>
          </cell>
          <cell r="J104">
            <v>0</v>
          </cell>
          <cell r="K104">
            <v>0</v>
          </cell>
          <cell r="L104">
            <v>3</v>
          </cell>
          <cell r="M104">
            <v>0</v>
          </cell>
          <cell r="N104">
            <v>56</v>
          </cell>
          <cell r="O104">
            <v>55</v>
          </cell>
          <cell r="P104">
            <v>53</v>
          </cell>
          <cell r="Q104">
            <v>49</v>
          </cell>
          <cell r="R104">
            <v>45</v>
          </cell>
          <cell r="S104">
            <v>52</v>
          </cell>
          <cell r="T104">
            <v>0</v>
          </cell>
          <cell r="U104">
            <v>0</v>
          </cell>
          <cell r="V104">
            <v>0</v>
          </cell>
          <cell r="W104">
            <v>3</v>
          </cell>
          <cell r="X104">
            <v>8</v>
          </cell>
          <cell r="Y104">
            <v>13</v>
          </cell>
          <cell r="Z104">
            <v>18</v>
          </cell>
          <cell r="AA104">
            <v>-880</v>
          </cell>
          <cell r="AB104">
            <v>-1755</v>
          </cell>
          <cell r="AC104">
            <v>-2790</v>
          </cell>
          <cell r="AD104">
            <v>0</v>
          </cell>
        </row>
        <row r="105">
          <cell r="B105">
            <v>702</v>
          </cell>
          <cell r="C105">
            <v>2184</v>
          </cell>
          <cell r="D105">
            <v>8</v>
          </cell>
          <cell r="E105">
            <v>10</v>
          </cell>
          <cell r="F105">
            <v>6</v>
          </cell>
          <cell r="G105">
            <v>6</v>
          </cell>
          <cell r="H105">
            <v>5</v>
          </cell>
          <cell r="I105">
            <v>11</v>
          </cell>
          <cell r="J105">
            <v>9</v>
          </cell>
          <cell r="K105">
            <v>4</v>
          </cell>
          <cell r="L105">
            <v>2</v>
          </cell>
          <cell r="M105">
            <v>8</v>
          </cell>
          <cell r="N105">
            <v>125</v>
          </cell>
          <cell r="O105">
            <v>118</v>
          </cell>
          <cell r="P105">
            <v>112</v>
          </cell>
          <cell r="Q105">
            <v>113</v>
          </cell>
          <cell r="R105">
            <v>109</v>
          </cell>
          <cell r="S105">
            <v>114</v>
          </cell>
          <cell r="T105">
            <v>7.0175438596491224E-2</v>
          </cell>
          <cell r="U105">
            <v>9</v>
          </cell>
          <cell r="V105">
            <v>4</v>
          </cell>
          <cell r="W105">
            <v>2</v>
          </cell>
          <cell r="X105">
            <v>17</v>
          </cell>
          <cell r="Y105">
            <v>29</v>
          </cell>
          <cell r="Z105">
            <v>40</v>
          </cell>
          <cell r="AA105">
            <v>-990</v>
          </cell>
          <cell r="AB105">
            <v>-2835</v>
          </cell>
          <cell r="AC105">
            <v>-4960</v>
          </cell>
          <cell r="AD105">
            <v>0</v>
          </cell>
        </row>
        <row r="106">
          <cell r="B106">
            <v>705</v>
          </cell>
          <cell r="C106">
            <v>3047</v>
          </cell>
          <cell r="D106">
            <v>4</v>
          </cell>
          <cell r="E106">
            <v>3</v>
          </cell>
          <cell r="F106">
            <v>4</v>
          </cell>
          <cell r="G106">
            <v>5</v>
          </cell>
          <cell r="H106">
            <v>3</v>
          </cell>
          <cell r="I106">
            <v>3</v>
          </cell>
          <cell r="J106">
            <v>3</v>
          </cell>
          <cell r="K106">
            <v>2</v>
          </cell>
          <cell r="L106">
            <v>2</v>
          </cell>
          <cell r="M106">
            <v>3</v>
          </cell>
          <cell r="N106">
            <v>119</v>
          </cell>
          <cell r="O106">
            <v>119</v>
          </cell>
          <cell r="P106">
            <v>120</v>
          </cell>
          <cell r="Q106">
            <v>124</v>
          </cell>
          <cell r="R106">
            <v>122</v>
          </cell>
          <cell r="S106">
            <v>121</v>
          </cell>
          <cell r="T106">
            <v>2.4793388429752067E-2</v>
          </cell>
          <cell r="U106">
            <v>0</v>
          </cell>
          <cell r="V106">
            <v>2</v>
          </cell>
          <cell r="W106">
            <v>2</v>
          </cell>
          <cell r="X106">
            <v>18</v>
          </cell>
          <cell r="Y106">
            <v>30</v>
          </cell>
          <cell r="Z106">
            <v>42</v>
          </cell>
          <cell r="AA106">
            <v>-1650</v>
          </cell>
          <cell r="AB106">
            <v>-3645</v>
          </cell>
          <cell r="AC106">
            <v>-6045</v>
          </cell>
          <cell r="AD106">
            <v>0</v>
          </cell>
        </row>
        <row r="107">
          <cell r="B107">
            <v>708</v>
          </cell>
          <cell r="C107">
            <v>3064</v>
          </cell>
          <cell r="D107">
            <v>2</v>
          </cell>
          <cell r="E107">
            <v>0</v>
          </cell>
          <cell r="F107">
            <v>0</v>
          </cell>
          <cell r="G107">
            <v>1</v>
          </cell>
          <cell r="H107">
            <v>1</v>
          </cell>
          <cell r="I107">
            <v>0</v>
          </cell>
          <cell r="J107">
            <v>0</v>
          </cell>
          <cell r="K107">
            <v>0</v>
          </cell>
          <cell r="L107">
            <v>0</v>
          </cell>
          <cell r="M107">
            <v>0</v>
          </cell>
          <cell r="N107">
            <v>79</v>
          </cell>
          <cell r="O107">
            <v>78</v>
          </cell>
          <cell r="P107">
            <v>81</v>
          </cell>
          <cell r="Q107">
            <v>80</v>
          </cell>
          <cell r="R107">
            <v>79</v>
          </cell>
          <cell r="S107">
            <v>80</v>
          </cell>
          <cell r="T107">
            <v>0</v>
          </cell>
          <cell r="U107">
            <v>0</v>
          </cell>
          <cell r="V107">
            <v>0</v>
          </cell>
          <cell r="W107">
            <v>0</v>
          </cell>
          <cell r="X107">
            <v>12</v>
          </cell>
          <cell r="Y107">
            <v>20</v>
          </cell>
          <cell r="Z107">
            <v>28</v>
          </cell>
          <cell r="AA107">
            <v>-1320</v>
          </cell>
          <cell r="AB107">
            <v>-2700</v>
          </cell>
          <cell r="AC107">
            <v>-4340</v>
          </cell>
          <cell r="AD107">
            <v>0</v>
          </cell>
        </row>
        <row r="108">
          <cell r="B108">
            <v>709</v>
          </cell>
          <cell r="C108">
            <v>2077</v>
          </cell>
          <cell r="D108">
            <v>17</v>
          </cell>
          <cell r="E108">
            <v>26</v>
          </cell>
          <cell r="F108">
            <v>20</v>
          </cell>
          <cell r="G108">
            <v>11</v>
          </cell>
          <cell r="H108">
            <v>18</v>
          </cell>
          <cell r="I108">
            <v>15</v>
          </cell>
          <cell r="J108">
            <v>13</v>
          </cell>
          <cell r="K108">
            <v>11</v>
          </cell>
          <cell r="L108">
            <v>12</v>
          </cell>
          <cell r="M108">
            <v>13</v>
          </cell>
          <cell r="N108">
            <v>133</v>
          </cell>
          <cell r="O108">
            <v>139</v>
          </cell>
          <cell r="P108">
            <v>151</v>
          </cell>
          <cell r="Q108">
            <v>140</v>
          </cell>
          <cell r="R108">
            <v>142</v>
          </cell>
          <cell r="S108">
            <v>143</v>
          </cell>
          <cell r="T108">
            <v>9.0909090909090912E-2</v>
          </cell>
          <cell r="U108">
            <v>9</v>
          </cell>
          <cell r="V108">
            <v>7</v>
          </cell>
          <cell r="W108">
            <v>12</v>
          </cell>
          <cell r="X108">
            <v>21</v>
          </cell>
          <cell r="Y108">
            <v>36</v>
          </cell>
          <cell r="Z108">
            <v>50</v>
          </cell>
          <cell r="AA108">
            <v>-880</v>
          </cell>
          <cell r="AB108">
            <v>-3105</v>
          </cell>
          <cell r="AC108">
            <v>-5735</v>
          </cell>
          <cell r="AD108">
            <v>0</v>
          </cell>
        </row>
        <row r="109">
          <cell r="B109">
            <v>710</v>
          </cell>
          <cell r="C109">
            <v>3048</v>
          </cell>
          <cell r="D109">
            <v>27</v>
          </cell>
          <cell r="E109">
            <v>25</v>
          </cell>
          <cell r="F109">
            <v>21</v>
          </cell>
          <cell r="G109">
            <v>24</v>
          </cell>
          <cell r="H109">
            <v>21</v>
          </cell>
          <cell r="I109">
            <v>22</v>
          </cell>
          <cell r="J109">
            <v>27</v>
          </cell>
          <cell r="K109">
            <v>26</v>
          </cell>
          <cell r="L109">
            <v>18</v>
          </cell>
          <cell r="M109">
            <v>25</v>
          </cell>
          <cell r="N109">
            <v>243</v>
          </cell>
          <cell r="O109">
            <v>232</v>
          </cell>
          <cell r="P109">
            <v>238</v>
          </cell>
          <cell r="Q109">
            <v>235</v>
          </cell>
          <cell r="R109">
            <v>229</v>
          </cell>
          <cell r="S109">
            <v>235</v>
          </cell>
          <cell r="T109">
            <v>0.10638297872340426</v>
          </cell>
          <cell r="U109">
            <v>19</v>
          </cell>
          <cell r="V109">
            <v>19</v>
          </cell>
          <cell r="W109">
            <v>12</v>
          </cell>
          <cell r="X109">
            <v>35</v>
          </cell>
          <cell r="Y109">
            <v>59</v>
          </cell>
          <cell r="Z109">
            <v>82</v>
          </cell>
          <cell r="AA109">
            <v>-1100</v>
          </cell>
          <cell r="AB109">
            <v>-4590</v>
          </cell>
          <cell r="AC109">
            <v>-8835</v>
          </cell>
          <cell r="AD109">
            <v>0</v>
          </cell>
        </row>
        <row r="110">
          <cell r="B110">
            <v>711</v>
          </cell>
          <cell r="C110">
            <v>5216</v>
          </cell>
          <cell r="D110">
            <v>45</v>
          </cell>
          <cell r="E110">
            <v>50</v>
          </cell>
          <cell r="F110">
            <v>44</v>
          </cell>
          <cell r="G110">
            <v>32</v>
          </cell>
          <cell r="H110">
            <v>24</v>
          </cell>
          <cell r="I110">
            <v>48</v>
          </cell>
          <cell r="J110">
            <v>36</v>
          </cell>
          <cell r="K110">
            <v>43</v>
          </cell>
          <cell r="L110">
            <v>51</v>
          </cell>
          <cell r="M110">
            <v>42</v>
          </cell>
          <cell r="N110">
            <v>316</v>
          </cell>
          <cell r="O110">
            <v>303</v>
          </cell>
          <cell r="P110">
            <v>279</v>
          </cell>
          <cell r="Q110">
            <v>260</v>
          </cell>
          <cell r="R110">
            <v>250</v>
          </cell>
          <cell r="S110">
            <v>281</v>
          </cell>
          <cell r="T110">
            <v>0.1494661921708185</v>
          </cell>
          <cell r="U110">
            <v>12</v>
          </cell>
          <cell r="V110">
            <v>12</v>
          </cell>
          <cell r="W110">
            <v>18</v>
          </cell>
          <cell r="X110">
            <v>42</v>
          </cell>
          <cell r="Y110">
            <v>70</v>
          </cell>
          <cell r="Z110">
            <v>98</v>
          </cell>
          <cell r="AA110">
            <v>0</v>
          </cell>
          <cell r="AB110">
            <v>-3780</v>
          </cell>
          <cell r="AC110">
            <v>-8680</v>
          </cell>
          <cell r="AD110">
            <v>0</v>
          </cell>
        </row>
        <row r="111">
          <cell r="B111">
            <v>714</v>
          </cell>
          <cell r="C111">
            <v>3050</v>
          </cell>
          <cell r="D111">
            <v>3</v>
          </cell>
          <cell r="E111">
            <v>3</v>
          </cell>
          <cell r="F111">
            <v>0</v>
          </cell>
          <cell r="G111">
            <v>0</v>
          </cell>
          <cell r="H111">
            <v>0</v>
          </cell>
          <cell r="I111">
            <v>0</v>
          </cell>
          <cell r="J111">
            <v>0</v>
          </cell>
          <cell r="K111">
            <v>0</v>
          </cell>
          <cell r="L111">
            <v>0</v>
          </cell>
          <cell r="M111">
            <v>0</v>
          </cell>
          <cell r="N111">
            <v>89</v>
          </cell>
          <cell r="O111">
            <v>95</v>
          </cell>
          <cell r="P111">
            <v>94</v>
          </cell>
          <cell r="Q111">
            <v>105</v>
          </cell>
          <cell r="R111">
            <v>103</v>
          </cell>
          <cell r="S111">
            <v>98</v>
          </cell>
          <cell r="T111">
            <v>0</v>
          </cell>
          <cell r="U111">
            <v>0</v>
          </cell>
          <cell r="V111">
            <v>0</v>
          </cell>
          <cell r="W111">
            <v>0</v>
          </cell>
          <cell r="X111">
            <v>15</v>
          </cell>
          <cell r="Y111">
            <v>25</v>
          </cell>
          <cell r="Z111">
            <v>34</v>
          </cell>
          <cell r="AA111">
            <v>-1650</v>
          </cell>
          <cell r="AB111">
            <v>-3375</v>
          </cell>
          <cell r="AC111">
            <v>-5270</v>
          </cell>
          <cell r="AD111">
            <v>0</v>
          </cell>
        </row>
        <row r="112">
          <cell r="B112">
            <v>717</v>
          </cell>
          <cell r="C112">
            <v>2081</v>
          </cell>
          <cell r="D112">
            <v>16</v>
          </cell>
          <cell r="E112">
            <v>17</v>
          </cell>
          <cell r="F112">
            <v>6</v>
          </cell>
          <cell r="G112">
            <v>4</v>
          </cell>
          <cell r="H112">
            <v>2</v>
          </cell>
          <cell r="I112">
            <v>2</v>
          </cell>
          <cell r="J112">
            <v>2</v>
          </cell>
          <cell r="K112">
            <v>9</v>
          </cell>
          <cell r="L112">
            <v>8</v>
          </cell>
          <cell r="M112">
            <v>4</v>
          </cell>
          <cell r="N112">
            <v>127</v>
          </cell>
          <cell r="O112">
            <v>120</v>
          </cell>
          <cell r="P112">
            <v>116</v>
          </cell>
          <cell r="Q112">
            <v>113</v>
          </cell>
          <cell r="R112">
            <v>107</v>
          </cell>
          <cell r="S112">
            <v>116</v>
          </cell>
          <cell r="T112">
            <v>3.4482758620689655E-2</v>
          </cell>
          <cell r="U112">
            <v>2</v>
          </cell>
          <cell r="V112">
            <v>2</v>
          </cell>
          <cell r="W112">
            <v>4</v>
          </cell>
          <cell r="X112">
            <v>17</v>
          </cell>
          <cell r="Y112">
            <v>29</v>
          </cell>
          <cell r="Z112">
            <v>41</v>
          </cell>
          <cell r="AA112">
            <v>-1430</v>
          </cell>
          <cell r="AB112">
            <v>-3375</v>
          </cell>
          <cell r="AC112">
            <v>-5735</v>
          </cell>
          <cell r="AD112">
            <v>0</v>
          </cell>
        </row>
        <row r="113">
          <cell r="B113">
            <v>718</v>
          </cell>
          <cell r="C113">
            <v>5217</v>
          </cell>
          <cell r="D113">
            <v>30</v>
          </cell>
          <cell r="E113">
            <v>23</v>
          </cell>
          <cell r="F113">
            <v>18</v>
          </cell>
          <cell r="G113">
            <v>13</v>
          </cell>
          <cell r="H113">
            <v>17</v>
          </cell>
          <cell r="I113">
            <v>16</v>
          </cell>
          <cell r="J113">
            <v>10</v>
          </cell>
          <cell r="K113">
            <v>5</v>
          </cell>
          <cell r="L113">
            <v>14</v>
          </cell>
          <cell r="M113">
            <v>10</v>
          </cell>
          <cell r="N113">
            <v>265</v>
          </cell>
          <cell r="O113">
            <v>263</v>
          </cell>
          <cell r="P113">
            <v>299</v>
          </cell>
          <cell r="Q113">
            <v>300</v>
          </cell>
          <cell r="R113">
            <v>299</v>
          </cell>
          <cell r="S113">
            <v>287</v>
          </cell>
          <cell r="T113">
            <v>3.484320557491289E-2</v>
          </cell>
          <cell r="U113">
            <v>7</v>
          </cell>
          <cell r="V113">
            <v>3</v>
          </cell>
          <cell r="W113">
            <v>10</v>
          </cell>
          <cell r="X113">
            <v>43</v>
          </cell>
          <cell r="Y113">
            <v>72</v>
          </cell>
          <cell r="Z113">
            <v>100</v>
          </cell>
          <cell r="AA113">
            <v>-3630</v>
          </cell>
          <cell r="AB113">
            <v>-8370</v>
          </cell>
          <cell r="AC113">
            <v>-13950</v>
          </cell>
          <cell r="AD113">
            <v>0</v>
          </cell>
        </row>
        <row r="114">
          <cell r="B114">
            <v>719</v>
          </cell>
          <cell r="C114">
            <v>3336</v>
          </cell>
          <cell r="D114">
            <v>0</v>
          </cell>
          <cell r="E114">
            <v>0</v>
          </cell>
          <cell r="F114">
            <v>0</v>
          </cell>
          <cell r="G114">
            <v>0</v>
          </cell>
          <cell r="H114">
            <v>2</v>
          </cell>
          <cell r="I114">
            <v>2</v>
          </cell>
          <cell r="J114">
            <v>6</v>
          </cell>
          <cell r="K114">
            <v>2</v>
          </cell>
          <cell r="L114">
            <v>1</v>
          </cell>
          <cell r="M114">
            <v>3</v>
          </cell>
          <cell r="N114">
            <v>41</v>
          </cell>
          <cell r="O114">
            <v>38</v>
          </cell>
          <cell r="P114">
            <v>49</v>
          </cell>
          <cell r="Q114">
            <v>54</v>
          </cell>
          <cell r="R114">
            <v>52</v>
          </cell>
          <cell r="S114">
            <v>47</v>
          </cell>
          <cell r="T114">
            <v>6.3829787234042548E-2</v>
          </cell>
          <cell r="U114">
            <v>6</v>
          </cell>
          <cell r="V114">
            <v>2</v>
          </cell>
          <cell r="W114">
            <v>0</v>
          </cell>
          <cell r="X114">
            <v>7</v>
          </cell>
          <cell r="Y114">
            <v>12</v>
          </cell>
          <cell r="Z114">
            <v>16</v>
          </cell>
          <cell r="AA114">
            <v>-440</v>
          </cell>
          <cell r="AB114">
            <v>-1215</v>
          </cell>
          <cell r="AC114">
            <v>-2015</v>
          </cell>
          <cell r="AD114">
            <v>0</v>
          </cell>
        </row>
        <row r="115">
          <cell r="B115">
            <v>720</v>
          </cell>
          <cell r="C115">
            <v>3337</v>
          </cell>
          <cell r="D115">
            <v>6</v>
          </cell>
          <cell r="E115">
            <v>2</v>
          </cell>
          <cell r="F115">
            <v>1</v>
          </cell>
          <cell r="G115">
            <v>1</v>
          </cell>
          <cell r="H115">
            <v>2</v>
          </cell>
          <cell r="I115">
            <v>2</v>
          </cell>
          <cell r="J115">
            <v>0</v>
          </cell>
          <cell r="K115">
            <v>0</v>
          </cell>
          <cell r="L115">
            <v>0</v>
          </cell>
          <cell r="M115">
            <v>1</v>
          </cell>
          <cell r="N115">
            <v>60</v>
          </cell>
          <cell r="O115">
            <v>50</v>
          </cell>
          <cell r="P115">
            <v>62</v>
          </cell>
          <cell r="Q115">
            <v>60</v>
          </cell>
          <cell r="R115">
            <v>70</v>
          </cell>
          <cell r="S115">
            <v>57</v>
          </cell>
          <cell r="T115">
            <v>1.7543859649122806E-2</v>
          </cell>
          <cell r="U115">
            <v>0</v>
          </cell>
          <cell r="V115">
            <v>0</v>
          </cell>
          <cell r="W115">
            <v>0</v>
          </cell>
          <cell r="X115">
            <v>9</v>
          </cell>
          <cell r="Y115">
            <v>14</v>
          </cell>
          <cell r="Z115">
            <v>20</v>
          </cell>
          <cell r="AA115">
            <v>-880</v>
          </cell>
          <cell r="AB115">
            <v>-1755</v>
          </cell>
          <cell r="AC115">
            <v>-2945</v>
          </cell>
          <cell r="AD115">
            <v>0</v>
          </cell>
        </row>
        <row r="116">
          <cell r="B116">
            <v>721</v>
          </cell>
          <cell r="C116">
            <v>3338</v>
          </cell>
          <cell r="D116">
            <v>22</v>
          </cell>
          <cell r="E116">
            <v>20</v>
          </cell>
          <cell r="F116">
            <v>20</v>
          </cell>
          <cell r="G116">
            <v>9</v>
          </cell>
          <cell r="H116">
            <v>7</v>
          </cell>
          <cell r="I116">
            <v>4</v>
          </cell>
          <cell r="J116">
            <v>12</v>
          </cell>
          <cell r="K116">
            <v>13</v>
          </cell>
          <cell r="L116">
            <v>5</v>
          </cell>
          <cell r="M116">
            <v>10</v>
          </cell>
          <cell r="N116">
            <v>232</v>
          </cell>
          <cell r="O116">
            <v>246</v>
          </cell>
          <cell r="P116">
            <v>250</v>
          </cell>
          <cell r="Q116">
            <v>243</v>
          </cell>
          <cell r="R116">
            <v>235</v>
          </cell>
          <cell r="S116">
            <v>246</v>
          </cell>
          <cell r="T116">
            <v>4.065040650406504E-2</v>
          </cell>
          <cell r="U116">
            <v>11</v>
          </cell>
          <cell r="V116">
            <v>5</v>
          </cell>
          <cell r="W116">
            <v>4</v>
          </cell>
          <cell r="X116">
            <v>37</v>
          </cell>
          <cell r="Y116">
            <v>62</v>
          </cell>
          <cell r="Z116">
            <v>86</v>
          </cell>
          <cell r="AA116">
            <v>-2970</v>
          </cell>
          <cell r="AB116">
            <v>-7020</v>
          </cell>
          <cell r="AC116">
            <v>-11780</v>
          </cell>
          <cell r="AD116">
            <v>0</v>
          </cell>
        </row>
        <row r="117">
          <cell r="B117">
            <v>722</v>
          </cell>
          <cell r="C117">
            <v>5213</v>
          </cell>
          <cell r="D117">
            <v>10</v>
          </cell>
          <cell r="E117">
            <v>11</v>
          </cell>
          <cell r="F117">
            <v>12</v>
          </cell>
          <cell r="G117">
            <v>13</v>
          </cell>
          <cell r="H117">
            <v>7</v>
          </cell>
          <cell r="I117">
            <v>5</v>
          </cell>
          <cell r="J117">
            <v>7</v>
          </cell>
          <cell r="K117">
            <v>6</v>
          </cell>
          <cell r="L117">
            <v>13</v>
          </cell>
          <cell r="M117">
            <v>6</v>
          </cell>
          <cell r="N117">
            <v>289</v>
          </cell>
          <cell r="O117">
            <v>299</v>
          </cell>
          <cell r="P117">
            <v>288</v>
          </cell>
          <cell r="Q117">
            <v>293</v>
          </cell>
          <cell r="R117">
            <v>307</v>
          </cell>
          <cell r="S117">
            <v>293</v>
          </cell>
          <cell r="T117">
            <v>2.0477815699658702E-2</v>
          </cell>
          <cell r="U117">
            <v>7</v>
          </cell>
          <cell r="V117">
            <v>5</v>
          </cell>
          <cell r="W117">
            <v>11</v>
          </cell>
          <cell r="X117">
            <v>44</v>
          </cell>
          <cell r="Y117">
            <v>73</v>
          </cell>
          <cell r="Z117">
            <v>103</v>
          </cell>
          <cell r="AA117">
            <v>-4180</v>
          </cell>
          <cell r="AB117">
            <v>-9045</v>
          </cell>
          <cell r="AC117">
            <v>-15035</v>
          </cell>
          <cell r="AD117">
            <v>0</v>
          </cell>
        </row>
        <row r="118">
          <cell r="B118">
            <v>724</v>
          </cell>
          <cell r="C118">
            <v>3052</v>
          </cell>
          <cell r="D118">
            <v>18</v>
          </cell>
          <cell r="E118">
            <v>17</v>
          </cell>
          <cell r="F118">
            <v>11</v>
          </cell>
          <cell r="G118">
            <v>15</v>
          </cell>
          <cell r="H118">
            <v>9</v>
          </cell>
          <cell r="I118">
            <v>15</v>
          </cell>
          <cell r="J118">
            <v>7</v>
          </cell>
          <cell r="K118">
            <v>16</v>
          </cell>
          <cell r="L118">
            <v>27</v>
          </cell>
          <cell r="M118">
            <v>13</v>
          </cell>
          <cell r="N118">
            <v>248</v>
          </cell>
          <cell r="O118">
            <v>243</v>
          </cell>
          <cell r="P118">
            <v>213</v>
          </cell>
          <cell r="Q118">
            <v>192</v>
          </cell>
          <cell r="R118">
            <v>189</v>
          </cell>
          <cell r="S118">
            <v>216</v>
          </cell>
          <cell r="T118">
            <v>6.0185185185185182E-2</v>
          </cell>
          <cell r="U118">
            <v>5</v>
          </cell>
          <cell r="V118">
            <v>5</v>
          </cell>
          <cell r="W118">
            <v>22</v>
          </cell>
          <cell r="X118">
            <v>32</v>
          </cell>
          <cell r="Y118">
            <v>54</v>
          </cell>
          <cell r="Z118">
            <v>76</v>
          </cell>
          <cell r="AA118">
            <v>-2090</v>
          </cell>
          <cell r="AB118">
            <v>-5535</v>
          </cell>
          <cell r="AC118">
            <v>-9765</v>
          </cell>
          <cell r="AD118">
            <v>0</v>
          </cell>
        </row>
        <row r="119">
          <cell r="B119">
            <v>726</v>
          </cell>
          <cell r="C119">
            <v>5203</v>
          </cell>
          <cell r="D119">
            <v>25</v>
          </cell>
          <cell r="E119">
            <v>32</v>
          </cell>
          <cell r="F119">
            <v>29</v>
          </cell>
          <cell r="G119">
            <v>25</v>
          </cell>
          <cell r="H119">
            <v>22</v>
          </cell>
          <cell r="I119">
            <v>22</v>
          </cell>
          <cell r="J119">
            <v>17</v>
          </cell>
          <cell r="K119">
            <v>16</v>
          </cell>
          <cell r="L119">
            <v>17</v>
          </cell>
          <cell r="M119">
            <v>18</v>
          </cell>
          <cell r="N119">
            <v>255</v>
          </cell>
          <cell r="O119">
            <v>257</v>
          </cell>
          <cell r="P119">
            <v>233</v>
          </cell>
          <cell r="Q119">
            <v>235</v>
          </cell>
          <cell r="R119">
            <v>229</v>
          </cell>
          <cell r="S119">
            <v>242</v>
          </cell>
          <cell r="T119">
            <v>7.43801652892562E-2</v>
          </cell>
          <cell r="U119">
            <v>17</v>
          </cell>
          <cell r="V119">
            <v>16</v>
          </cell>
          <cell r="W119">
            <v>17</v>
          </cell>
          <cell r="X119">
            <v>36</v>
          </cell>
          <cell r="Y119">
            <v>61</v>
          </cell>
          <cell r="Z119">
            <v>85</v>
          </cell>
          <cell r="AA119">
            <v>-1980</v>
          </cell>
          <cell r="AB119">
            <v>-5805</v>
          </cell>
          <cell r="AC119">
            <v>-10385</v>
          </cell>
          <cell r="AD119">
            <v>0</v>
          </cell>
        </row>
        <row r="120">
          <cell r="B120">
            <v>727</v>
          </cell>
          <cell r="C120">
            <v>5211</v>
          </cell>
          <cell r="D120">
            <v>25</v>
          </cell>
          <cell r="E120">
            <v>19</v>
          </cell>
          <cell r="F120">
            <v>23</v>
          </cell>
          <cell r="G120">
            <v>11</v>
          </cell>
          <cell r="H120">
            <v>12</v>
          </cell>
          <cell r="I120">
            <v>15</v>
          </cell>
          <cell r="J120">
            <v>19</v>
          </cell>
          <cell r="K120">
            <v>13</v>
          </cell>
          <cell r="L120">
            <v>11</v>
          </cell>
          <cell r="M120">
            <v>16</v>
          </cell>
          <cell r="N120">
            <v>148</v>
          </cell>
          <cell r="O120">
            <v>154</v>
          </cell>
          <cell r="P120">
            <v>162</v>
          </cell>
          <cell r="Q120">
            <v>184</v>
          </cell>
          <cell r="R120">
            <v>197</v>
          </cell>
          <cell r="S120">
            <v>167</v>
          </cell>
          <cell r="T120">
            <v>9.580838323353294E-2</v>
          </cell>
          <cell r="U120">
            <v>19</v>
          </cell>
          <cell r="V120">
            <v>12</v>
          </cell>
          <cell r="W120">
            <v>10</v>
          </cell>
          <cell r="X120">
            <v>25</v>
          </cell>
          <cell r="Y120">
            <v>42</v>
          </cell>
          <cell r="Z120">
            <v>58</v>
          </cell>
          <cell r="AA120">
            <v>-990</v>
          </cell>
          <cell r="AB120">
            <v>-3510</v>
          </cell>
          <cell r="AC120">
            <v>-6510</v>
          </cell>
          <cell r="AD120">
            <v>0</v>
          </cell>
        </row>
        <row r="121">
          <cell r="B121">
            <v>728</v>
          </cell>
          <cell r="C121">
            <v>3340</v>
          </cell>
          <cell r="D121">
            <v>7</v>
          </cell>
          <cell r="E121">
            <v>5</v>
          </cell>
          <cell r="F121">
            <v>6</v>
          </cell>
          <cell r="G121">
            <v>5</v>
          </cell>
          <cell r="H121">
            <v>10</v>
          </cell>
          <cell r="I121">
            <v>4</v>
          </cell>
          <cell r="J121">
            <v>6</v>
          </cell>
          <cell r="K121">
            <v>4</v>
          </cell>
          <cell r="L121">
            <v>3</v>
          </cell>
          <cell r="M121">
            <v>5</v>
          </cell>
          <cell r="N121">
            <v>145</v>
          </cell>
          <cell r="O121">
            <v>140</v>
          </cell>
          <cell r="P121">
            <v>131</v>
          </cell>
          <cell r="Q121">
            <v>130</v>
          </cell>
          <cell r="R121">
            <v>143</v>
          </cell>
          <cell r="S121">
            <v>134</v>
          </cell>
          <cell r="T121">
            <v>3.7313432835820892E-2</v>
          </cell>
          <cell r="U121">
            <v>5</v>
          </cell>
          <cell r="V121">
            <v>4</v>
          </cell>
          <cell r="W121">
            <v>3</v>
          </cell>
          <cell r="X121">
            <v>20</v>
          </cell>
          <cell r="Y121">
            <v>34</v>
          </cell>
          <cell r="Z121">
            <v>47</v>
          </cell>
          <cell r="AA121">
            <v>-1650</v>
          </cell>
          <cell r="AB121">
            <v>-3915</v>
          </cell>
          <cell r="AC121">
            <v>-6510</v>
          </cell>
          <cell r="AD121">
            <v>0</v>
          </cell>
        </row>
        <row r="122">
          <cell r="B122">
            <v>729</v>
          </cell>
          <cell r="C122">
            <v>3055</v>
          </cell>
          <cell r="D122">
            <v>9</v>
          </cell>
          <cell r="E122">
            <v>12</v>
          </cell>
          <cell r="F122">
            <v>8</v>
          </cell>
          <cell r="G122">
            <v>9</v>
          </cell>
          <cell r="H122">
            <v>7</v>
          </cell>
          <cell r="I122">
            <v>7</v>
          </cell>
          <cell r="J122">
            <v>3</v>
          </cell>
          <cell r="K122">
            <v>6</v>
          </cell>
          <cell r="L122">
            <v>7</v>
          </cell>
          <cell r="M122">
            <v>5</v>
          </cell>
          <cell r="N122">
            <v>71</v>
          </cell>
          <cell r="O122">
            <v>57</v>
          </cell>
          <cell r="P122">
            <v>46</v>
          </cell>
          <cell r="Q122">
            <v>31</v>
          </cell>
          <cell r="R122">
            <v>31</v>
          </cell>
          <cell r="S122">
            <v>45</v>
          </cell>
          <cell r="T122">
            <v>0.1111111111111111</v>
          </cell>
          <cell r="U122">
            <v>3</v>
          </cell>
          <cell r="V122">
            <v>3</v>
          </cell>
          <cell r="W122">
            <v>4</v>
          </cell>
          <cell r="X122">
            <v>7</v>
          </cell>
          <cell r="Y122">
            <v>11</v>
          </cell>
          <cell r="Z122">
            <v>16</v>
          </cell>
          <cell r="AA122">
            <v>-220</v>
          </cell>
          <cell r="AB122">
            <v>-810</v>
          </cell>
          <cell r="AC122">
            <v>-1705</v>
          </cell>
          <cell r="AD122">
            <v>0</v>
          </cell>
        </row>
        <row r="123">
          <cell r="B123">
            <v>730</v>
          </cell>
          <cell r="C123">
            <v>3056</v>
          </cell>
          <cell r="D123">
            <v>15</v>
          </cell>
          <cell r="E123">
            <v>9</v>
          </cell>
          <cell r="F123">
            <v>6</v>
          </cell>
          <cell r="G123">
            <v>8</v>
          </cell>
          <cell r="H123">
            <v>5</v>
          </cell>
          <cell r="I123">
            <v>10</v>
          </cell>
          <cell r="J123">
            <v>5</v>
          </cell>
          <cell r="K123">
            <v>9</v>
          </cell>
          <cell r="L123">
            <v>12</v>
          </cell>
          <cell r="M123">
            <v>8</v>
          </cell>
          <cell r="N123">
            <v>131</v>
          </cell>
          <cell r="O123">
            <v>149</v>
          </cell>
          <cell r="P123">
            <v>141</v>
          </cell>
          <cell r="Q123">
            <v>143</v>
          </cell>
          <cell r="R123">
            <v>142</v>
          </cell>
          <cell r="S123">
            <v>144</v>
          </cell>
          <cell r="T123">
            <v>5.5555555555555552E-2</v>
          </cell>
          <cell r="U123">
            <v>4</v>
          </cell>
          <cell r="V123">
            <v>9</v>
          </cell>
          <cell r="W123">
            <v>12</v>
          </cell>
          <cell r="X123">
            <v>22</v>
          </cell>
          <cell r="Y123">
            <v>36</v>
          </cell>
          <cell r="Z123">
            <v>50</v>
          </cell>
          <cell r="AA123">
            <v>-1540</v>
          </cell>
          <cell r="AB123">
            <v>-3780</v>
          </cell>
          <cell r="AC123">
            <v>-6510</v>
          </cell>
          <cell r="AD123">
            <v>0</v>
          </cell>
        </row>
        <row r="124">
          <cell r="B124">
            <v>731</v>
          </cell>
          <cell r="C124">
            <v>3341</v>
          </cell>
          <cell r="D124">
            <v>6</v>
          </cell>
          <cell r="E124">
            <v>0</v>
          </cell>
          <cell r="F124">
            <v>3</v>
          </cell>
          <cell r="G124">
            <v>6</v>
          </cell>
          <cell r="H124">
            <v>2</v>
          </cell>
          <cell r="I124">
            <v>2</v>
          </cell>
          <cell r="J124">
            <v>2</v>
          </cell>
          <cell r="K124">
            <v>2</v>
          </cell>
          <cell r="L124">
            <v>4</v>
          </cell>
          <cell r="M124">
            <v>2</v>
          </cell>
          <cell r="N124">
            <v>101</v>
          </cell>
          <cell r="O124">
            <v>104</v>
          </cell>
          <cell r="P124">
            <v>114</v>
          </cell>
          <cell r="Q124">
            <v>121</v>
          </cell>
          <cell r="R124">
            <v>118</v>
          </cell>
          <cell r="S124">
            <v>113</v>
          </cell>
          <cell r="T124">
            <v>1.7699115044247787E-2</v>
          </cell>
          <cell r="U124">
            <v>2</v>
          </cell>
          <cell r="V124">
            <v>2</v>
          </cell>
          <cell r="W124">
            <v>2</v>
          </cell>
          <cell r="X124">
            <v>17</v>
          </cell>
          <cell r="Y124">
            <v>28</v>
          </cell>
          <cell r="Z124">
            <v>40</v>
          </cell>
          <cell r="AA124">
            <v>-1650</v>
          </cell>
          <cell r="AB124">
            <v>-3510</v>
          </cell>
          <cell r="AC124">
            <v>-5890</v>
          </cell>
          <cell r="AD124">
            <v>0</v>
          </cell>
        </row>
        <row r="125">
          <cell r="B125">
            <v>732</v>
          </cell>
          <cell r="C125">
            <v>2119</v>
          </cell>
          <cell r="D125">
            <v>17</v>
          </cell>
          <cell r="E125">
            <v>22</v>
          </cell>
          <cell r="F125">
            <v>25</v>
          </cell>
          <cell r="G125">
            <v>16</v>
          </cell>
          <cell r="H125">
            <v>17</v>
          </cell>
          <cell r="I125">
            <v>20</v>
          </cell>
          <cell r="J125">
            <v>19</v>
          </cell>
          <cell r="K125">
            <v>18</v>
          </cell>
          <cell r="L125">
            <v>19</v>
          </cell>
          <cell r="M125">
            <v>19</v>
          </cell>
          <cell r="N125">
            <v>155</v>
          </cell>
          <cell r="O125">
            <v>160</v>
          </cell>
          <cell r="P125">
            <v>160</v>
          </cell>
          <cell r="Q125">
            <v>144</v>
          </cell>
          <cell r="R125">
            <v>145</v>
          </cell>
          <cell r="S125">
            <v>155</v>
          </cell>
          <cell r="T125">
            <v>0.12258064516129032</v>
          </cell>
          <cell r="U125">
            <v>19</v>
          </cell>
          <cell r="V125">
            <v>13</v>
          </cell>
          <cell r="W125">
            <v>14</v>
          </cell>
          <cell r="X125">
            <v>23</v>
          </cell>
          <cell r="Y125">
            <v>39</v>
          </cell>
          <cell r="Z125">
            <v>54</v>
          </cell>
          <cell r="AA125">
            <v>-440</v>
          </cell>
          <cell r="AB125">
            <v>-2700</v>
          </cell>
          <cell r="AC125">
            <v>-5425</v>
          </cell>
          <cell r="AD125">
            <v>0</v>
          </cell>
        </row>
        <row r="126">
          <cell r="B126">
            <v>733</v>
          </cell>
          <cell r="C126">
            <v>3057</v>
          </cell>
          <cell r="D126">
            <v>1</v>
          </cell>
          <cell r="E126">
            <v>0</v>
          </cell>
          <cell r="F126">
            <v>0</v>
          </cell>
          <cell r="G126">
            <v>0</v>
          </cell>
          <cell r="H126">
            <v>0</v>
          </cell>
          <cell r="I126">
            <v>0</v>
          </cell>
          <cell r="J126">
            <v>0</v>
          </cell>
          <cell r="K126">
            <v>0</v>
          </cell>
          <cell r="L126">
            <v>7</v>
          </cell>
          <cell r="M126">
            <v>0</v>
          </cell>
          <cell r="N126">
            <v>116</v>
          </cell>
          <cell r="O126">
            <v>114</v>
          </cell>
          <cell r="P126">
            <v>123</v>
          </cell>
          <cell r="Q126">
            <v>119</v>
          </cell>
          <cell r="R126">
            <v>111</v>
          </cell>
          <cell r="S126">
            <v>119</v>
          </cell>
          <cell r="T126">
            <v>0</v>
          </cell>
          <cell r="U126">
            <v>0</v>
          </cell>
          <cell r="V126">
            <v>0</v>
          </cell>
          <cell r="W126">
            <v>6</v>
          </cell>
          <cell r="X126">
            <v>18</v>
          </cell>
          <cell r="Y126">
            <v>30</v>
          </cell>
          <cell r="Z126">
            <v>42</v>
          </cell>
          <cell r="AA126">
            <v>-1980</v>
          </cell>
          <cell r="AB126">
            <v>-4050</v>
          </cell>
          <cell r="AC126">
            <v>-6510</v>
          </cell>
          <cell r="AD126">
            <v>0</v>
          </cell>
        </row>
        <row r="127">
          <cell r="B127">
            <v>734</v>
          </cell>
          <cell r="C127">
            <v>3356</v>
          </cell>
          <cell r="D127">
            <v>17</v>
          </cell>
          <cell r="E127">
            <v>14</v>
          </cell>
          <cell r="F127">
            <v>16</v>
          </cell>
          <cell r="G127">
            <v>19</v>
          </cell>
          <cell r="H127">
            <v>8</v>
          </cell>
          <cell r="I127">
            <v>6</v>
          </cell>
          <cell r="J127">
            <v>8</v>
          </cell>
          <cell r="K127">
            <v>13</v>
          </cell>
          <cell r="L127">
            <v>13</v>
          </cell>
          <cell r="M127">
            <v>9</v>
          </cell>
          <cell r="N127">
            <v>160</v>
          </cell>
          <cell r="O127">
            <v>139</v>
          </cell>
          <cell r="P127">
            <v>139</v>
          </cell>
          <cell r="Q127">
            <v>154</v>
          </cell>
          <cell r="R127">
            <v>165</v>
          </cell>
          <cell r="S127">
            <v>144</v>
          </cell>
          <cell r="T127">
            <v>6.25E-2</v>
          </cell>
          <cell r="U127">
            <v>8</v>
          </cell>
          <cell r="V127">
            <v>12</v>
          </cell>
          <cell r="W127">
            <v>7</v>
          </cell>
          <cell r="X127">
            <v>22</v>
          </cell>
          <cell r="Y127">
            <v>36</v>
          </cell>
          <cell r="Z127">
            <v>50</v>
          </cell>
          <cell r="AA127">
            <v>-1430</v>
          </cell>
          <cell r="AB127">
            <v>-3645</v>
          </cell>
          <cell r="AC127">
            <v>-6355</v>
          </cell>
          <cell r="AD127">
            <v>0</v>
          </cell>
        </row>
        <row r="128">
          <cell r="B128">
            <v>735</v>
          </cell>
          <cell r="C128">
            <v>3310</v>
          </cell>
          <cell r="D128">
            <v>0</v>
          </cell>
          <cell r="E128">
            <v>0</v>
          </cell>
          <cell r="F128">
            <v>0</v>
          </cell>
          <cell r="G128">
            <v>0</v>
          </cell>
          <cell r="H128">
            <v>0</v>
          </cell>
          <cell r="I128">
            <v>0</v>
          </cell>
          <cell r="J128">
            <v>0</v>
          </cell>
          <cell r="K128">
            <v>2</v>
          </cell>
          <cell r="L128">
            <v>0</v>
          </cell>
          <cell r="M128">
            <v>1</v>
          </cell>
          <cell r="N128">
            <v>50</v>
          </cell>
          <cell r="O128">
            <v>40</v>
          </cell>
          <cell r="P128">
            <v>49</v>
          </cell>
          <cell r="Q128">
            <v>49</v>
          </cell>
          <cell r="R128">
            <v>46</v>
          </cell>
          <cell r="S128">
            <v>46</v>
          </cell>
          <cell r="T128">
            <v>2.1739130434782608E-2</v>
          </cell>
          <cell r="U128">
            <v>0</v>
          </cell>
          <cell r="V128">
            <v>1</v>
          </cell>
          <cell r="W128">
            <v>0</v>
          </cell>
          <cell r="X128">
            <v>7</v>
          </cell>
          <cell r="Y128">
            <v>12</v>
          </cell>
          <cell r="Z128">
            <v>16</v>
          </cell>
          <cell r="AA128">
            <v>-660</v>
          </cell>
          <cell r="AB128">
            <v>-1485</v>
          </cell>
          <cell r="AC128">
            <v>-2325</v>
          </cell>
          <cell r="AD128">
            <v>0</v>
          </cell>
        </row>
        <row r="129">
          <cell r="B129">
            <v>736</v>
          </cell>
          <cell r="C129">
            <v>5220</v>
          </cell>
          <cell r="D129">
            <v>25</v>
          </cell>
          <cell r="E129">
            <v>21</v>
          </cell>
          <cell r="F129">
            <v>22</v>
          </cell>
          <cell r="G129">
            <v>22</v>
          </cell>
          <cell r="H129">
            <v>21</v>
          </cell>
          <cell r="I129">
            <v>18</v>
          </cell>
          <cell r="J129">
            <v>15</v>
          </cell>
          <cell r="K129">
            <v>16</v>
          </cell>
          <cell r="L129">
            <v>14</v>
          </cell>
          <cell r="M129">
            <v>16</v>
          </cell>
          <cell r="N129">
            <v>200</v>
          </cell>
          <cell r="O129">
            <v>219</v>
          </cell>
          <cell r="P129">
            <v>201</v>
          </cell>
          <cell r="Q129">
            <v>187</v>
          </cell>
          <cell r="R129">
            <v>191</v>
          </cell>
          <cell r="S129">
            <v>202</v>
          </cell>
          <cell r="T129">
            <v>7.9207920792079209E-2</v>
          </cell>
          <cell r="U129">
            <v>13</v>
          </cell>
          <cell r="V129">
            <v>11</v>
          </cell>
          <cell r="W129">
            <v>14</v>
          </cell>
          <cell r="X129">
            <v>30</v>
          </cell>
          <cell r="Y129">
            <v>51</v>
          </cell>
          <cell r="Z129">
            <v>71</v>
          </cell>
          <cell r="AA129">
            <v>-1540</v>
          </cell>
          <cell r="AB129">
            <v>-4725</v>
          </cell>
          <cell r="AC129">
            <v>-8525</v>
          </cell>
          <cell r="AD129">
            <v>0</v>
          </cell>
        </row>
        <row r="130">
          <cell r="B130">
            <v>742</v>
          </cell>
          <cell r="C130">
            <v>2130</v>
          </cell>
          <cell r="D130">
            <v>9</v>
          </cell>
          <cell r="E130">
            <v>9</v>
          </cell>
          <cell r="F130">
            <v>7</v>
          </cell>
          <cell r="G130">
            <v>9</v>
          </cell>
          <cell r="H130">
            <v>7</v>
          </cell>
          <cell r="I130">
            <v>13</v>
          </cell>
          <cell r="J130">
            <v>7</v>
          </cell>
          <cell r="K130">
            <v>5</v>
          </cell>
          <cell r="L130">
            <v>5</v>
          </cell>
          <cell r="M130">
            <v>8</v>
          </cell>
          <cell r="N130">
            <v>129</v>
          </cell>
          <cell r="O130">
            <v>140</v>
          </cell>
          <cell r="P130">
            <v>130</v>
          </cell>
          <cell r="Q130">
            <v>147</v>
          </cell>
          <cell r="R130">
            <v>146</v>
          </cell>
          <cell r="S130">
            <v>139</v>
          </cell>
          <cell r="T130">
            <v>5.7553956834532377E-2</v>
          </cell>
          <cell r="U130">
            <v>7</v>
          </cell>
          <cell r="V130">
            <v>5</v>
          </cell>
          <cell r="W130">
            <v>5</v>
          </cell>
          <cell r="X130">
            <v>21</v>
          </cell>
          <cell r="Y130">
            <v>35</v>
          </cell>
          <cell r="Z130">
            <v>49</v>
          </cell>
          <cell r="AA130">
            <v>-1430</v>
          </cell>
          <cell r="AB130">
            <v>-3645</v>
          </cell>
          <cell r="AC130">
            <v>-6355</v>
          </cell>
          <cell r="AD130">
            <v>0</v>
          </cell>
        </row>
        <row r="131">
          <cell r="B131">
            <v>743</v>
          </cell>
          <cell r="C131">
            <v>2108</v>
          </cell>
          <cell r="D131">
            <v>13</v>
          </cell>
          <cell r="E131">
            <v>15</v>
          </cell>
          <cell r="F131">
            <v>11</v>
          </cell>
          <cell r="G131">
            <v>9</v>
          </cell>
          <cell r="H131">
            <v>5</v>
          </cell>
          <cell r="I131">
            <v>4</v>
          </cell>
          <cell r="J131">
            <v>5</v>
          </cell>
          <cell r="K131">
            <v>5</v>
          </cell>
          <cell r="L131">
            <v>7</v>
          </cell>
          <cell r="M131">
            <v>5</v>
          </cell>
          <cell r="N131">
            <v>55</v>
          </cell>
          <cell r="O131">
            <v>62</v>
          </cell>
          <cell r="P131">
            <v>63</v>
          </cell>
          <cell r="Q131">
            <v>66</v>
          </cell>
          <cell r="R131">
            <v>70</v>
          </cell>
          <cell r="S131">
            <v>64</v>
          </cell>
          <cell r="T131">
            <v>7.8125E-2</v>
          </cell>
          <cell r="U131">
            <v>4</v>
          </cell>
          <cell r="V131">
            <v>5</v>
          </cell>
          <cell r="W131">
            <v>7</v>
          </cell>
          <cell r="X131">
            <v>10</v>
          </cell>
          <cell r="Y131">
            <v>16</v>
          </cell>
          <cell r="Z131">
            <v>22</v>
          </cell>
          <cell r="AA131">
            <v>-550</v>
          </cell>
          <cell r="AB131">
            <v>-1485</v>
          </cell>
          <cell r="AC131">
            <v>-2635</v>
          </cell>
          <cell r="AD131">
            <v>0</v>
          </cell>
        </row>
        <row r="132">
          <cell r="B132">
            <v>749</v>
          </cell>
          <cell r="C132">
            <v>3060</v>
          </cell>
          <cell r="D132">
            <v>0</v>
          </cell>
          <cell r="E132">
            <v>0</v>
          </cell>
          <cell r="F132">
            <v>0</v>
          </cell>
          <cell r="G132">
            <v>0</v>
          </cell>
          <cell r="H132">
            <v>0</v>
          </cell>
          <cell r="I132">
            <v>0</v>
          </cell>
          <cell r="J132">
            <v>0</v>
          </cell>
          <cell r="K132">
            <v>0</v>
          </cell>
          <cell r="L132">
            <v>0</v>
          </cell>
          <cell r="M132">
            <v>0</v>
          </cell>
          <cell r="N132">
            <v>44</v>
          </cell>
          <cell r="O132">
            <v>48</v>
          </cell>
          <cell r="P132">
            <v>55</v>
          </cell>
          <cell r="Q132">
            <v>48</v>
          </cell>
          <cell r="R132">
            <v>55</v>
          </cell>
          <cell r="S132">
            <v>50</v>
          </cell>
          <cell r="T132">
            <v>0</v>
          </cell>
          <cell r="U132">
            <v>0</v>
          </cell>
          <cell r="V132">
            <v>0</v>
          </cell>
          <cell r="W132">
            <v>0</v>
          </cell>
          <cell r="X132">
            <v>8</v>
          </cell>
          <cell r="Y132">
            <v>13</v>
          </cell>
          <cell r="Z132">
            <v>18</v>
          </cell>
          <cell r="AA132">
            <v>-880</v>
          </cell>
          <cell r="AB132">
            <v>-1755</v>
          </cell>
          <cell r="AC132">
            <v>-2790</v>
          </cell>
          <cell r="AD132">
            <v>0</v>
          </cell>
        </row>
        <row r="133">
          <cell r="B133">
            <v>750</v>
          </cell>
          <cell r="C133">
            <v>2109</v>
          </cell>
          <cell r="D133">
            <v>19</v>
          </cell>
          <cell r="E133">
            <v>20</v>
          </cell>
          <cell r="F133">
            <v>24</v>
          </cell>
          <cell r="G133">
            <v>10</v>
          </cell>
          <cell r="H133">
            <v>12</v>
          </cell>
          <cell r="I133">
            <v>16</v>
          </cell>
          <cell r="J133">
            <v>9</v>
          </cell>
          <cell r="K133">
            <v>11</v>
          </cell>
          <cell r="L133">
            <v>9</v>
          </cell>
          <cell r="M133">
            <v>12</v>
          </cell>
          <cell r="N133">
            <v>69</v>
          </cell>
          <cell r="O133">
            <v>79</v>
          </cell>
          <cell r="P133">
            <v>81</v>
          </cell>
          <cell r="Q133">
            <v>71</v>
          </cell>
          <cell r="R133">
            <v>69</v>
          </cell>
          <cell r="S133">
            <v>77</v>
          </cell>
          <cell r="T133">
            <v>0.15584415584415584</v>
          </cell>
          <cell r="U133">
            <v>9</v>
          </cell>
          <cell r="V133">
            <v>9</v>
          </cell>
          <cell r="W133">
            <v>9</v>
          </cell>
          <cell r="X133">
            <v>12</v>
          </cell>
          <cell r="Y133">
            <v>19</v>
          </cell>
          <cell r="Z133">
            <v>27</v>
          </cell>
          <cell r="AA133">
            <v>0</v>
          </cell>
          <cell r="AB133">
            <v>-945</v>
          </cell>
          <cell r="AC133">
            <v>-2325</v>
          </cell>
          <cell r="AD133">
            <v>0</v>
          </cell>
        </row>
        <row r="134">
          <cell r="B134">
            <v>754</v>
          </cell>
          <cell r="C134">
            <v>3343</v>
          </cell>
          <cell r="D134">
            <v>20</v>
          </cell>
          <cell r="E134">
            <v>19</v>
          </cell>
          <cell r="F134">
            <v>15</v>
          </cell>
          <cell r="G134">
            <v>15</v>
          </cell>
          <cell r="H134">
            <v>16</v>
          </cell>
          <cell r="I134">
            <v>17</v>
          </cell>
          <cell r="J134">
            <v>15</v>
          </cell>
          <cell r="K134">
            <v>16</v>
          </cell>
          <cell r="L134">
            <v>15</v>
          </cell>
          <cell r="M134">
            <v>16</v>
          </cell>
          <cell r="N134">
            <v>257</v>
          </cell>
          <cell r="O134">
            <v>254</v>
          </cell>
          <cell r="P134">
            <v>251</v>
          </cell>
          <cell r="Q134">
            <v>244</v>
          </cell>
          <cell r="R134">
            <v>231</v>
          </cell>
          <cell r="S134">
            <v>250</v>
          </cell>
          <cell r="T134">
            <v>6.4000000000000001E-2</v>
          </cell>
          <cell r="U134">
            <v>14</v>
          </cell>
          <cell r="V134">
            <v>13</v>
          </cell>
          <cell r="W134">
            <v>13</v>
          </cell>
          <cell r="X134">
            <v>38</v>
          </cell>
          <cell r="Y134">
            <v>63</v>
          </cell>
          <cell r="Z134">
            <v>88</v>
          </cell>
          <cell r="AA134">
            <v>-2420</v>
          </cell>
          <cell r="AB134">
            <v>-6345</v>
          </cell>
          <cell r="AC134">
            <v>-11160</v>
          </cell>
          <cell r="AD134">
            <v>0</v>
          </cell>
        </row>
        <row r="135">
          <cell r="B135">
            <v>755</v>
          </cell>
          <cell r="C135">
            <v>5202</v>
          </cell>
          <cell r="D135">
            <v>8</v>
          </cell>
          <cell r="E135">
            <v>10</v>
          </cell>
          <cell r="F135">
            <v>6</v>
          </cell>
          <cell r="G135">
            <v>3</v>
          </cell>
          <cell r="H135">
            <v>0</v>
          </cell>
          <cell r="I135">
            <v>4</v>
          </cell>
          <cell r="J135">
            <v>4</v>
          </cell>
          <cell r="K135">
            <v>6</v>
          </cell>
          <cell r="L135">
            <v>14</v>
          </cell>
          <cell r="M135">
            <v>5</v>
          </cell>
          <cell r="N135">
            <v>290</v>
          </cell>
          <cell r="O135">
            <v>296</v>
          </cell>
          <cell r="P135">
            <v>295</v>
          </cell>
          <cell r="Q135">
            <v>312</v>
          </cell>
          <cell r="R135">
            <v>316</v>
          </cell>
          <cell r="S135">
            <v>301</v>
          </cell>
          <cell r="T135">
            <v>1.6611295681063124E-2</v>
          </cell>
          <cell r="U135">
            <v>4</v>
          </cell>
          <cell r="V135">
            <v>6</v>
          </cell>
          <cell r="W135">
            <v>14</v>
          </cell>
          <cell r="X135">
            <v>45</v>
          </cell>
          <cell r="Y135">
            <v>75</v>
          </cell>
          <cell r="Z135">
            <v>105</v>
          </cell>
          <cell r="AA135">
            <v>-4400</v>
          </cell>
          <cell r="AB135">
            <v>-9450</v>
          </cell>
          <cell r="AC135">
            <v>-15500</v>
          </cell>
          <cell r="AD135">
            <v>0</v>
          </cell>
        </row>
        <row r="136">
          <cell r="B136">
            <v>756</v>
          </cell>
          <cell r="C136">
            <v>3061</v>
          </cell>
          <cell r="D136">
            <v>23</v>
          </cell>
          <cell r="E136">
            <v>26</v>
          </cell>
          <cell r="F136">
            <v>18</v>
          </cell>
          <cell r="G136">
            <v>18</v>
          </cell>
          <cell r="H136">
            <v>23</v>
          </cell>
          <cell r="I136">
            <v>17</v>
          </cell>
          <cell r="J136">
            <v>18</v>
          </cell>
          <cell r="K136">
            <v>21</v>
          </cell>
          <cell r="L136">
            <v>20</v>
          </cell>
          <cell r="M136">
            <v>19</v>
          </cell>
          <cell r="N136">
            <v>260</v>
          </cell>
          <cell r="O136">
            <v>264</v>
          </cell>
          <cell r="P136">
            <v>263</v>
          </cell>
          <cell r="Q136">
            <v>259</v>
          </cell>
          <cell r="R136">
            <v>252</v>
          </cell>
          <cell r="S136">
            <v>262</v>
          </cell>
          <cell r="T136">
            <v>7.2519083969465645E-2</v>
          </cell>
          <cell r="U136">
            <v>13</v>
          </cell>
          <cell r="V136">
            <v>15</v>
          </cell>
          <cell r="W136">
            <v>14</v>
          </cell>
          <cell r="X136">
            <v>39</v>
          </cell>
          <cell r="Y136">
            <v>66</v>
          </cell>
          <cell r="Z136">
            <v>92</v>
          </cell>
          <cell r="AA136">
            <v>-2200</v>
          </cell>
          <cell r="AB136">
            <v>-6345</v>
          </cell>
          <cell r="AC136">
            <v>-11315</v>
          </cell>
          <cell r="AD136">
            <v>0</v>
          </cell>
        </row>
        <row r="137">
          <cell r="B137">
            <v>757</v>
          </cell>
          <cell r="C137">
            <v>2168</v>
          </cell>
          <cell r="D137">
            <v>20</v>
          </cell>
          <cell r="E137">
            <v>29</v>
          </cell>
          <cell r="F137">
            <v>27</v>
          </cell>
          <cell r="G137">
            <v>18</v>
          </cell>
          <cell r="H137">
            <v>27</v>
          </cell>
          <cell r="I137">
            <v>22</v>
          </cell>
          <cell r="J137">
            <v>20</v>
          </cell>
          <cell r="K137">
            <v>21</v>
          </cell>
          <cell r="L137">
            <v>19</v>
          </cell>
          <cell r="M137">
            <v>21</v>
          </cell>
          <cell r="N137">
            <v>355</v>
          </cell>
          <cell r="O137">
            <v>354</v>
          </cell>
          <cell r="P137">
            <v>357</v>
          </cell>
          <cell r="Q137">
            <v>345</v>
          </cell>
          <cell r="R137">
            <v>356</v>
          </cell>
          <cell r="S137">
            <v>352</v>
          </cell>
          <cell r="T137">
            <v>5.9659090909090912E-2</v>
          </cell>
          <cell r="U137">
            <v>15</v>
          </cell>
          <cell r="V137">
            <v>17</v>
          </cell>
          <cell r="W137">
            <v>17</v>
          </cell>
          <cell r="X137">
            <v>53</v>
          </cell>
          <cell r="Y137">
            <v>88</v>
          </cell>
          <cell r="Z137">
            <v>123</v>
          </cell>
          <cell r="AA137">
            <v>-3520</v>
          </cell>
          <cell r="AB137">
            <v>-9045</v>
          </cell>
          <cell r="AC137">
            <v>-15810</v>
          </cell>
          <cell r="AD137">
            <v>0</v>
          </cell>
        </row>
        <row r="138">
          <cell r="B138">
            <v>759</v>
          </cell>
          <cell r="C138">
            <v>3063</v>
          </cell>
          <cell r="D138">
            <v>3</v>
          </cell>
          <cell r="E138">
            <v>1</v>
          </cell>
          <cell r="F138">
            <v>0</v>
          </cell>
          <cell r="G138">
            <v>0</v>
          </cell>
          <cell r="H138">
            <v>1</v>
          </cell>
          <cell r="I138">
            <v>2</v>
          </cell>
          <cell r="J138">
            <v>6</v>
          </cell>
          <cell r="K138">
            <v>5</v>
          </cell>
          <cell r="L138">
            <v>1</v>
          </cell>
          <cell r="M138">
            <v>4</v>
          </cell>
          <cell r="N138">
            <v>73</v>
          </cell>
          <cell r="O138">
            <v>77</v>
          </cell>
          <cell r="P138">
            <v>77</v>
          </cell>
          <cell r="Q138">
            <v>82</v>
          </cell>
          <cell r="R138">
            <v>78</v>
          </cell>
          <cell r="S138">
            <v>79</v>
          </cell>
          <cell r="T138">
            <v>5.0632911392405063E-2</v>
          </cell>
          <cell r="U138">
            <v>0</v>
          </cell>
          <cell r="V138">
            <v>4</v>
          </cell>
          <cell r="W138">
            <v>0</v>
          </cell>
          <cell r="X138">
            <v>12</v>
          </cell>
          <cell r="Y138">
            <v>20</v>
          </cell>
          <cell r="Z138">
            <v>28</v>
          </cell>
          <cell r="AA138">
            <v>-880</v>
          </cell>
          <cell r="AB138">
            <v>-2160</v>
          </cell>
          <cell r="AC138">
            <v>-3720</v>
          </cell>
          <cell r="AD138">
            <v>0</v>
          </cell>
        </row>
        <row r="139">
          <cell r="B139">
            <v>761</v>
          </cell>
          <cell r="C139">
            <v>3054</v>
          </cell>
          <cell r="D139">
            <v>3</v>
          </cell>
          <cell r="E139">
            <v>8</v>
          </cell>
          <cell r="F139">
            <v>5</v>
          </cell>
          <cell r="G139">
            <v>4</v>
          </cell>
          <cell r="H139">
            <v>5</v>
          </cell>
          <cell r="I139">
            <v>2</v>
          </cell>
          <cell r="J139">
            <v>0</v>
          </cell>
          <cell r="K139">
            <v>0</v>
          </cell>
          <cell r="L139">
            <v>0</v>
          </cell>
          <cell r="M139">
            <v>1</v>
          </cell>
          <cell r="N139">
            <v>33</v>
          </cell>
          <cell r="O139">
            <v>38</v>
          </cell>
          <cell r="P139">
            <v>30</v>
          </cell>
          <cell r="Q139">
            <v>38</v>
          </cell>
          <cell r="R139">
            <v>49</v>
          </cell>
          <cell r="S139">
            <v>35</v>
          </cell>
          <cell r="T139">
            <v>2.8571428571428571E-2</v>
          </cell>
          <cell r="U139">
            <v>0</v>
          </cell>
          <cell r="V139">
            <v>0</v>
          </cell>
          <cell r="W139">
            <v>0</v>
          </cell>
          <cell r="X139">
            <v>5</v>
          </cell>
          <cell r="Y139">
            <v>9</v>
          </cell>
          <cell r="Z139">
            <v>12</v>
          </cell>
          <cell r="AA139">
            <v>-440</v>
          </cell>
          <cell r="AB139">
            <v>-1080</v>
          </cell>
          <cell r="AC139">
            <v>-1705</v>
          </cell>
          <cell r="AD139">
            <v>0</v>
          </cell>
        </row>
        <row r="140">
          <cell r="B140">
            <v>763</v>
          </cell>
          <cell r="C140">
            <v>2123</v>
          </cell>
          <cell r="D140">
            <v>18</v>
          </cell>
          <cell r="E140">
            <v>21</v>
          </cell>
          <cell r="F140">
            <v>16</v>
          </cell>
          <cell r="G140">
            <v>16</v>
          </cell>
          <cell r="H140">
            <v>25</v>
          </cell>
          <cell r="I140">
            <v>16</v>
          </cell>
          <cell r="J140">
            <v>14</v>
          </cell>
          <cell r="K140">
            <v>13</v>
          </cell>
          <cell r="L140">
            <v>9</v>
          </cell>
          <cell r="M140">
            <v>14</v>
          </cell>
          <cell r="N140">
            <v>209</v>
          </cell>
          <cell r="O140">
            <v>208</v>
          </cell>
          <cell r="P140">
            <v>202</v>
          </cell>
          <cell r="Q140">
            <v>207</v>
          </cell>
          <cell r="R140">
            <v>206</v>
          </cell>
          <cell r="S140">
            <v>206</v>
          </cell>
          <cell r="T140">
            <v>6.7961165048543687E-2</v>
          </cell>
          <cell r="U140">
            <v>7</v>
          </cell>
          <cell r="V140">
            <v>11</v>
          </cell>
          <cell r="W140">
            <v>9</v>
          </cell>
          <cell r="X140">
            <v>31</v>
          </cell>
          <cell r="Y140">
            <v>52</v>
          </cell>
          <cell r="Z140">
            <v>72</v>
          </cell>
          <cell r="AA140">
            <v>-1870</v>
          </cell>
          <cell r="AB140">
            <v>-5130</v>
          </cell>
          <cell r="AC140">
            <v>-8990</v>
          </cell>
          <cell r="AD140">
            <v>0</v>
          </cell>
        </row>
        <row r="141">
          <cell r="B141">
            <v>764</v>
          </cell>
          <cell r="C141">
            <v>2085</v>
          </cell>
          <cell r="D141">
            <v>4</v>
          </cell>
          <cell r="E141">
            <v>2</v>
          </cell>
          <cell r="F141">
            <v>0</v>
          </cell>
          <cell r="G141">
            <v>3</v>
          </cell>
          <cell r="H141">
            <v>5</v>
          </cell>
          <cell r="I141">
            <v>6</v>
          </cell>
          <cell r="J141">
            <v>9</v>
          </cell>
          <cell r="K141">
            <v>10</v>
          </cell>
          <cell r="L141">
            <v>8</v>
          </cell>
          <cell r="M141">
            <v>8</v>
          </cell>
          <cell r="N141">
            <v>71</v>
          </cell>
          <cell r="O141">
            <v>71</v>
          </cell>
          <cell r="P141">
            <v>78</v>
          </cell>
          <cell r="Q141">
            <v>79</v>
          </cell>
          <cell r="R141">
            <v>77</v>
          </cell>
          <cell r="S141">
            <v>76</v>
          </cell>
          <cell r="T141">
            <v>0.10526315789473684</v>
          </cell>
          <cell r="U141">
            <v>0</v>
          </cell>
          <cell r="V141">
            <v>0</v>
          </cell>
          <cell r="W141">
            <v>0</v>
          </cell>
          <cell r="X141">
            <v>11</v>
          </cell>
          <cell r="Y141">
            <v>19</v>
          </cell>
          <cell r="Z141">
            <v>27</v>
          </cell>
          <cell r="AA141">
            <v>-330</v>
          </cell>
          <cell r="AB141">
            <v>-1485</v>
          </cell>
          <cell r="AC141">
            <v>-2945</v>
          </cell>
          <cell r="AD141">
            <v>0</v>
          </cell>
        </row>
        <row r="142">
          <cell r="B142">
            <v>765</v>
          </cell>
          <cell r="C142">
            <v>3065</v>
          </cell>
          <cell r="D142">
            <v>8</v>
          </cell>
          <cell r="E142">
            <v>10</v>
          </cell>
          <cell r="F142">
            <v>10</v>
          </cell>
          <cell r="G142">
            <v>8</v>
          </cell>
          <cell r="H142">
            <v>7</v>
          </cell>
          <cell r="I142">
            <v>8</v>
          </cell>
          <cell r="J142">
            <v>7</v>
          </cell>
          <cell r="K142">
            <v>12</v>
          </cell>
          <cell r="L142">
            <v>11</v>
          </cell>
          <cell r="M142">
            <v>9</v>
          </cell>
          <cell r="N142">
            <v>85</v>
          </cell>
          <cell r="O142">
            <v>96</v>
          </cell>
          <cell r="P142">
            <v>92</v>
          </cell>
          <cell r="Q142">
            <v>91</v>
          </cell>
          <cell r="R142">
            <v>99</v>
          </cell>
          <cell r="S142">
            <v>93</v>
          </cell>
          <cell r="T142">
            <v>9.6774193548387094E-2</v>
          </cell>
          <cell r="U142">
            <v>5</v>
          </cell>
          <cell r="V142">
            <v>6</v>
          </cell>
          <cell r="W142">
            <v>6</v>
          </cell>
          <cell r="X142">
            <v>14</v>
          </cell>
          <cell r="Y142">
            <v>23</v>
          </cell>
          <cell r="Z142">
            <v>33</v>
          </cell>
          <cell r="AA142">
            <v>-550</v>
          </cell>
          <cell r="AB142">
            <v>-1890</v>
          </cell>
          <cell r="AC142">
            <v>-3720</v>
          </cell>
          <cell r="AD142">
            <v>0</v>
          </cell>
        </row>
        <row r="143">
          <cell r="B143">
            <v>766</v>
          </cell>
          <cell r="C143">
            <v>2064</v>
          </cell>
          <cell r="D143">
            <v>20</v>
          </cell>
          <cell r="E143">
            <v>23</v>
          </cell>
          <cell r="F143">
            <v>20</v>
          </cell>
          <cell r="G143">
            <v>14</v>
          </cell>
          <cell r="H143">
            <v>15</v>
          </cell>
          <cell r="I143">
            <v>15</v>
          </cell>
          <cell r="J143">
            <v>8</v>
          </cell>
          <cell r="K143">
            <v>9</v>
          </cell>
          <cell r="L143">
            <v>7</v>
          </cell>
          <cell r="M143">
            <v>11</v>
          </cell>
          <cell r="N143">
            <v>135</v>
          </cell>
          <cell r="O143">
            <v>123</v>
          </cell>
          <cell r="P143">
            <v>113</v>
          </cell>
          <cell r="Q143">
            <v>112</v>
          </cell>
          <cell r="R143">
            <v>104</v>
          </cell>
          <cell r="S143">
            <v>116</v>
          </cell>
          <cell r="T143">
            <v>9.4827586206896547E-2</v>
          </cell>
          <cell r="U143">
            <v>5</v>
          </cell>
          <cell r="V143">
            <v>8</v>
          </cell>
          <cell r="W143">
            <v>5</v>
          </cell>
          <cell r="X143">
            <v>17</v>
          </cell>
          <cell r="Y143">
            <v>29</v>
          </cell>
          <cell r="Z143">
            <v>41</v>
          </cell>
          <cell r="AA143">
            <v>-660</v>
          </cell>
          <cell r="AB143">
            <v>-2430</v>
          </cell>
          <cell r="AC143">
            <v>-4650</v>
          </cell>
          <cell r="AD143">
            <v>0</v>
          </cell>
        </row>
        <row r="144">
          <cell r="B144">
            <v>767</v>
          </cell>
          <cell r="C144">
            <v>2065</v>
          </cell>
          <cell r="D144">
            <v>60</v>
          </cell>
          <cell r="E144">
            <v>46</v>
          </cell>
          <cell r="F144">
            <v>45</v>
          </cell>
          <cell r="G144">
            <v>36</v>
          </cell>
          <cell r="H144">
            <v>34</v>
          </cell>
          <cell r="I144">
            <v>33</v>
          </cell>
          <cell r="J144">
            <v>27</v>
          </cell>
          <cell r="K144">
            <v>24</v>
          </cell>
          <cell r="L144">
            <v>26</v>
          </cell>
          <cell r="M144">
            <v>28</v>
          </cell>
          <cell r="N144">
            <v>296</v>
          </cell>
          <cell r="O144">
            <v>295</v>
          </cell>
          <cell r="P144">
            <v>290</v>
          </cell>
          <cell r="Q144">
            <v>292</v>
          </cell>
          <cell r="R144">
            <v>294</v>
          </cell>
          <cell r="S144">
            <v>292</v>
          </cell>
          <cell r="T144">
            <v>9.5890410958904104E-2</v>
          </cell>
          <cell r="U144">
            <v>22</v>
          </cell>
          <cell r="V144">
            <v>20</v>
          </cell>
          <cell r="W144">
            <v>21</v>
          </cell>
          <cell r="X144">
            <v>44</v>
          </cell>
          <cell r="Y144">
            <v>73</v>
          </cell>
          <cell r="Z144">
            <v>102</v>
          </cell>
          <cell r="AA144">
            <v>-1760</v>
          </cell>
          <cell r="AB144">
            <v>-6075</v>
          </cell>
          <cell r="AC144">
            <v>-11470</v>
          </cell>
          <cell r="AD144">
            <v>0</v>
          </cell>
        </row>
        <row r="145">
          <cell r="B145">
            <v>768</v>
          </cell>
          <cell r="C145">
            <v>3360</v>
          </cell>
          <cell r="D145">
            <v>12</v>
          </cell>
          <cell r="E145">
            <v>11</v>
          </cell>
          <cell r="F145">
            <v>12</v>
          </cell>
          <cell r="G145">
            <v>15</v>
          </cell>
          <cell r="H145">
            <v>7</v>
          </cell>
          <cell r="I145">
            <v>14</v>
          </cell>
          <cell r="J145">
            <v>9</v>
          </cell>
          <cell r="K145">
            <v>9</v>
          </cell>
          <cell r="L145">
            <v>11</v>
          </cell>
          <cell r="M145">
            <v>11</v>
          </cell>
          <cell r="N145">
            <v>181</v>
          </cell>
          <cell r="O145">
            <v>180</v>
          </cell>
          <cell r="P145">
            <v>178</v>
          </cell>
          <cell r="Q145">
            <v>177</v>
          </cell>
          <cell r="R145">
            <v>177</v>
          </cell>
          <cell r="S145">
            <v>178</v>
          </cell>
          <cell r="T145">
            <v>6.1797752808988762E-2</v>
          </cell>
          <cell r="U145">
            <v>7</v>
          </cell>
          <cell r="V145">
            <v>9</v>
          </cell>
          <cell r="W145">
            <v>6</v>
          </cell>
          <cell r="X145">
            <v>27</v>
          </cell>
          <cell r="Y145">
            <v>45</v>
          </cell>
          <cell r="Z145">
            <v>62</v>
          </cell>
          <cell r="AA145">
            <v>-1760</v>
          </cell>
          <cell r="AB145">
            <v>-4590</v>
          </cell>
          <cell r="AC145">
            <v>-7905</v>
          </cell>
          <cell r="AD145">
            <v>0</v>
          </cell>
        </row>
        <row r="146">
          <cell r="B146">
            <v>769</v>
          </cell>
          <cell r="C146">
            <v>3344</v>
          </cell>
          <cell r="D146">
            <v>8</v>
          </cell>
          <cell r="E146">
            <v>5</v>
          </cell>
          <cell r="F146">
            <v>6</v>
          </cell>
          <cell r="G146">
            <v>5</v>
          </cell>
          <cell r="H146">
            <v>5</v>
          </cell>
          <cell r="I146">
            <v>6</v>
          </cell>
          <cell r="J146">
            <v>6</v>
          </cell>
          <cell r="K146">
            <v>2</v>
          </cell>
          <cell r="L146">
            <v>0</v>
          </cell>
          <cell r="M146">
            <v>5</v>
          </cell>
          <cell r="N146">
            <v>118</v>
          </cell>
          <cell r="O146">
            <v>109</v>
          </cell>
          <cell r="P146">
            <v>102</v>
          </cell>
          <cell r="Q146">
            <v>91</v>
          </cell>
          <cell r="R146">
            <v>95</v>
          </cell>
          <cell r="S146">
            <v>101</v>
          </cell>
          <cell r="T146">
            <v>4.9504950495049507E-2</v>
          </cell>
          <cell r="U146">
            <v>3</v>
          </cell>
          <cell r="V146">
            <v>1</v>
          </cell>
          <cell r="W146">
            <v>0</v>
          </cell>
          <cell r="X146">
            <v>15</v>
          </cell>
          <cell r="Y146">
            <v>25</v>
          </cell>
          <cell r="Z146">
            <v>35</v>
          </cell>
          <cell r="AA146">
            <v>-1100</v>
          </cell>
          <cell r="AB146">
            <v>-2700</v>
          </cell>
          <cell r="AC146">
            <v>-4650</v>
          </cell>
          <cell r="AD146">
            <v>0</v>
          </cell>
        </row>
        <row r="147">
          <cell r="B147">
            <v>771</v>
          </cell>
          <cell r="C147">
            <v>3345</v>
          </cell>
          <cell r="D147">
            <v>0</v>
          </cell>
          <cell r="E147">
            <v>0</v>
          </cell>
          <cell r="F147">
            <v>0</v>
          </cell>
          <cell r="G147">
            <v>1</v>
          </cell>
          <cell r="H147">
            <v>0</v>
          </cell>
          <cell r="I147">
            <v>0</v>
          </cell>
          <cell r="J147">
            <v>0</v>
          </cell>
          <cell r="K147">
            <v>5</v>
          </cell>
          <cell r="L147">
            <v>8</v>
          </cell>
          <cell r="M147">
            <v>2</v>
          </cell>
          <cell r="N147">
            <v>59</v>
          </cell>
          <cell r="O147">
            <v>59</v>
          </cell>
          <cell r="P147">
            <v>62</v>
          </cell>
          <cell r="Q147">
            <v>57</v>
          </cell>
          <cell r="R147">
            <v>49</v>
          </cell>
          <cell r="S147">
            <v>59</v>
          </cell>
          <cell r="T147">
            <v>3.3898305084745763E-2</v>
          </cell>
          <cell r="U147">
            <v>0</v>
          </cell>
          <cell r="V147">
            <v>5</v>
          </cell>
          <cell r="W147">
            <v>8</v>
          </cell>
          <cell r="X147">
            <v>9</v>
          </cell>
          <cell r="Y147">
            <v>15</v>
          </cell>
          <cell r="Z147">
            <v>21</v>
          </cell>
          <cell r="AA147">
            <v>-770</v>
          </cell>
          <cell r="AB147">
            <v>-1755</v>
          </cell>
          <cell r="AC147">
            <v>-2945</v>
          </cell>
          <cell r="AD147">
            <v>0</v>
          </cell>
        </row>
        <row r="148">
          <cell r="B148">
            <v>775</v>
          </cell>
          <cell r="C148">
            <v>2072</v>
          </cell>
          <cell r="D148">
            <v>7</v>
          </cell>
          <cell r="E148">
            <v>16</v>
          </cell>
          <cell r="F148">
            <v>5</v>
          </cell>
          <cell r="G148">
            <v>1</v>
          </cell>
          <cell r="H148">
            <v>0</v>
          </cell>
          <cell r="I148">
            <v>3</v>
          </cell>
          <cell r="J148">
            <v>1</v>
          </cell>
          <cell r="K148">
            <v>1</v>
          </cell>
          <cell r="L148">
            <v>7</v>
          </cell>
          <cell r="M148">
            <v>2</v>
          </cell>
          <cell r="N148">
            <v>126</v>
          </cell>
          <cell r="O148">
            <v>131</v>
          </cell>
          <cell r="P148">
            <v>121</v>
          </cell>
          <cell r="Q148">
            <v>110</v>
          </cell>
          <cell r="R148">
            <v>108</v>
          </cell>
          <cell r="S148">
            <v>121</v>
          </cell>
          <cell r="T148">
            <v>1.6528925619834711E-2</v>
          </cell>
          <cell r="U148">
            <v>0</v>
          </cell>
          <cell r="V148">
            <v>1</v>
          </cell>
          <cell r="W148">
            <v>4</v>
          </cell>
          <cell r="X148">
            <v>18</v>
          </cell>
          <cell r="Y148">
            <v>30</v>
          </cell>
          <cell r="Z148">
            <v>42</v>
          </cell>
          <cell r="AA148">
            <v>-1760</v>
          </cell>
          <cell r="AB148">
            <v>-3780</v>
          </cell>
          <cell r="AC148">
            <v>-6200</v>
          </cell>
          <cell r="AD148">
            <v>0</v>
          </cell>
        </row>
        <row r="149">
          <cell r="B149">
            <v>776</v>
          </cell>
          <cell r="C149">
            <v>2084</v>
          </cell>
          <cell r="D149">
            <v>1</v>
          </cell>
          <cell r="E149">
            <v>4</v>
          </cell>
          <cell r="F149">
            <v>1</v>
          </cell>
          <cell r="G149">
            <v>4</v>
          </cell>
          <cell r="H149">
            <v>5</v>
          </cell>
          <cell r="I149">
            <v>3</v>
          </cell>
          <cell r="J149">
            <v>3</v>
          </cell>
          <cell r="K149">
            <v>2</v>
          </cell>
          <cell r="L149">
            <v>4</v>
          </cell>
          <cell r="M149">
            <v>3</v>
          </cell>
          <cell r="N149">
            <v>63</v>
          </cell>
          <cell r="O149">
            <v>64</v>
          </cell>
          <cell r="P149">
            <v>61</v>
          </cell>
          <cell r="Q149">
            <v>53</v>
          </cell>
          <cell r="R149">
            <v>54</v>
          </cell>
          <cell r="S149">
            <v>59</v>
          </cell>
          <cell r="T149">
            <v>5.0847457627118647E-2</v>
          </cell>
          <cell r="U149">
            <v>0</v>
          </cell>
          <cell r="V149">
            <v>0</v>
          </cell>
          <cell r="W149">
            <v>0</v>
          </cell>
          <cell r="X149">
            <v>9</v>
          </cell>
          <cell r="Y149">
            <v>15</v>
          </cell>
          <cell r="Z149">
            <v>21</v>
          </cell>
          <cell r="AA149">
            <v>-660</v>
          </cell>
          <cell r="AB149">
            <v>-1620</v>
          </cell>
          <cell r="AC149">
            <v>-2790</v>
          </cell>
          <cell r="AD149">
            <v>0</v>
          </cell>
        </row>
        <row r="150">
          <cell r="B150">
            <v>777</v>
          </cell>
          <cell r="C150">
            <v>3067</v>
          </cell>
          <cell r="D150">
            <v>0</v>
          </cell>
          <cell r="E150">
            <v>0</v>
          </cell>
          <cell r="F150">
            <v>0</v>
          </cell>
          <cell r="G150">
            <v>0</v>
          </cell>
          <cell r="H150">
            <v>1</v>
          </cell>
          <cell r="I150">
            <v>2</v>
          </cell>
          <cell r="J150">
            <v>2</v>
          </cell>
          <cell r="K150">
            <v>1</v>
          </cell>
          <cell r="L150">
            <v>1</v>
          </cell>
          <cell r="M150">
            <v>2</v>
          </cell>
          <cell r="N150">
            <v>44</v>
          </cell>
          <cell r="O150">
            <v>48</v>
          </cell>
          <cell r="P150">
            <v>49</v>
          </cell>
          <cell r="Q150">
            <v>53</v>
          </cell>
          <cell r="R150">
            <v>47</v>
          </cell>
          <cell r="S150">
            <v>50</v>
          </cell>
          <cell r="T150">
            <v>0.04</v>
          </cell>
          <cell r="U150">
            <v>1</v>
          </cell>
          <cell r="V150">
            <v>0</v>
          </cell>
          <cell r="W150">
            <v>0</v>
          </cell>
          <cell r="X150">
            <v>8</v>
          </cell>
          <cell r="Y150">
            <v>13</v>
          </cell>
          <cell r="Z150">
            <v>18</v>
          </cell>
          <cell r="AA150">
            <v>-660</v>
          </cell>
          <cell r="AB150">
            <v>-1485</v>
          </cell>
          <cell r="AC150">
            <v>-2480</v>
          </cell>
          <cell r="AD150">
            <v>0</v>
          </cell>
        </row>
        <row r="151">
          <cell r="B151">
            <v>779</v>
          </cell>
          <cell r="C151">
            <v>3068</v>
          </cell>
          <cell r="D151">
            <v>25</v>
          </cell>
          <cell r="E151">
            <v>20</v>
          </cell>
          <cell r="F151">
            <v>21</v>
          </cell>
          <cell r="G151">
            <v>19</v>
          </cell>
          <cell r="H151">
            <v>23</v>
          </cell>
          <cell r="I151">
            <v>16</v>
          </cell>
          <cell r="J151">
            <v>16</v>
          </cell>
          <cell r="K151">
            <v>14</v>
          </cell>
          <cell r="L151">
            <v>13</v>
          </cell>
          <cell r="M151">
            <v>15</v>
          </cell>
          <cell r="N151">
            <v>85</v>
          </cell>
          <cell r="O151">
            <v>76</v>
          </cell>
          <cell r="P151">
            <v>78</v>
          </cell>
          <cell r="Q151">
            <v>72</v>
          </cell>
          <cell r="R151">
            <v>72</v>
          </cell>
          <cell r="S151">
            <v>75</v>
          </cell>
          <cell r="T151">
            <v>0.2</v>
          </cell>
          <cell r="U151">
            <v>14</v>
          </cell>
          <cell r="V151">
            <v>13</v>
          </cell>
          <cell r="W151">
            <v>13</v>
          </cell>
          <cell r="X151">
            <v>11</v>
          </cell>
          <cell r="Y151">
            <v>19</v>
          </cell>
          <cell r="Z151">
            <v>26</v>
          </cell>
          <cell r="AA151">
            <v>440</v>
          </cell>
          <cell r="AB151">
            <v>-540</v>
          </cell>
          <cell r="AC151">
            <v>-1705</v>
          </cell>
          <cell r="AD151">
            <v>440</v>
          </cell>
        </row>
        <row r="152">
          <cell r="B152">
            <v>780</v>
          </cell>
          <cell r="C152">
            <v>3089</v>
          </cell>
          <cell r="D152">
            <v>15</v>
          </cell>
          <cell r="E152">
            <v>13</v>
          </cell>
          <cell r="F152">
            <v>8</v>
          </cell>
          <cell r="G152">
            <v>12</v>
          </cell>
          <cell r="H152">
            <v>8</v>
          </cell>
          <cell r="I152">
            <v>4</v>
          </cell>
          <cell r="J152">
            <v>11</v>
          </cell>
          <cell r="K152">
            <v>9</v>
          </cell>
          <cell r="L152">
            <v>10</v>
          </cell>
          <cell r="M152">
            <v>8</v>
          </cell>
          <cell r="N152">
            <v>77</v>
          </cell>
          <cell r="O152">
            <v>70</v>
          </cell>
          <cell r="P152">
            <v>77</v>
          </cell>
          <cell r="Q152">
            <v>72</v>
          </cell>
          <cell r="R152">
            <v>67</v>
          </cell>
          <cell r="S152">
            <v>73</v>
          </cell>
          <cell r="T152">
            <v>0.1095890410958904</v>
          </cell>
          <cell r="U152">
            <v>11</v>
          </cell>
          <cell r="V152">
            <v>7</v>
          </cell>
          <cell r="W152">
            <v>9</v>
          </cell>
          <cell r="X152">
            <v>11</v>
          </cell>
          <cell r="Y152">
            <v>18</v>
          </cell>
          <cell r="Z152">
            <v>26</v>
          </cell>
          <cell r="AA152">
            <v>-330</v>
          </cell>
          <cell r="AB152">
            <v>-1350</v>
          </cell>
          <cell r="AC152">
            <v>-2790</v>
          </cell>
          <cell r="AD152">
            <v>0</v>
          </cell>
        </row>
        <row r="153">
          <cell r="B153">
            <v>781</v>
          </cell>
          <cell r="C153">
            <v>2137</v>
          </cell>
          <cell r="D153">
            <v>8</v>
          </cell>
          <cell r="E153">
            <v>9</v>
          </cell>
          <cell r="F153">
            <v>4</v>
          </cell>
          <cell r="G153">
            <v>3</v>
          </cell>
          <cell r="H153">
            <v>1</v>
          </cell>
          <cell r="I153">
            <v>0</v>
          </cell>
          <cell r="J153">
            <v>4</v>
          </cell>
          <cell r="K153">
            <v>7</v>
          </cell>
          <cell r="L153">
            <v>2</v>
          </cell>
          <cell r="M153">
            <v>4</v>
          </cell>
          <cell r="N153">
            <v>167</v>
          </cell>
          <cell r="O153">
            <v>174</v>
          </cell>
          <cell r="P153">
            <v>179</v>
          </cell>
          <cell r="Q153">
            <v>175</v>
          </cell>
          <cell r="R153">
            <v>175</v>
          </cell>
          <cell r="S153">
            <v>176</v>
          </cell>
          <cell r="T153">
            <v>2.2727272727272728E-2</v>
          </cell>
          <cell r="U153">
            <v>4</v>
          </cell>
          <cell r="V153">
            <v>6</v>
          </cell>
          <cell r="W153">
            <v>1</v>
          </cell>
          <cell r="X153">
            <v>26</v>
          </cell>
          <cell r="Y153">
            <v>44</v>
          </cell>
          <cell r="Z153">
            <v>62</v>
          </cell>
          <cell r="AA153">
            <v>-2420</v>
          </cell>
          <cell r="AB153">
            <v>-5400</v>
          </cell>
          <cell r="AC153">
            <v>-8990</v>
          </cell>
          <cell r="AD153">
            <v>0</v>
          </cell>
        </row>
        <row r="154">
          <cell r="B154">
            <v>782</v>
          </cell>
          <cell r="C154">
            <v>2086</v>
          </cell>
          <cell r="D154">
            <v>6</v>
          </cell>
          <cell r="E154">
            <v>7</v>
          </cell>
          <cell r="F154">
            <v>3</v>
          </cell>
          <cell r="G154">
            <v>2</v>
          </cell>
          <cell r="H154">
            <v>1</v>
          </cell>
          <cell r="I154">
            <v>0</v>
          </cell>
          <cell r="J154">
            <v>0</v>
          </cell>
          <cell r="K154">
            <v>0</v>
          </cell>
          <cell r="L154">
            <v>0</v>
          </cell>
          <cell r="M154">
            <v>0</v>
          </cell>
          <cell r="N154">
            <v>96</v>
          </cell>
          <cell r="O154">
            <v>102</v>
          </cell>
          <cell r="P154">
            <v>104</v>
          </cell>
          <cell r="Q154">
            <v>108</v>
          </cell>
          <cell r="R154">
            <v>106</v>
          </cell>
          <cell r="S154">
            <v>105</v>
          </cell>
          <cell r="T154">
            <v>0</v>
          </cell>
          <cell r="U154">
            <v>0</v>
          </cell>
          <cell r="V154">
            <v>0</v>
          </cell>
          <cell r="W154">
            <v>0</v>
          </cell>
          <cell r="X154">
            <v>16</v>
          </cell>
          <cell r="Y154">
            <v>26</v>
          </cell>
          <cell r="Z154">
            <v>37</v>
          </cell>
          <cell r="AA154">
            <v>-1760</v>
          </cell>
          <cell r="AB154">
            <v>-3510</v>
          </cell>
          <cell r="AC154">
            <v>-5735</v>
          </cell>
          <cell r="AD154">
            <v>0</v>
          </cell>
        </row>
        <row r="155">
          <cell r="B155">
            <v>784</v>
          </cell>
          <cell r="C155">
            <v>2066</v>
          </cell>
          <cell r="D155">
            <v>4</v>
          </cell>
          <cell r="E155">
            <v>5</v>
          </cell>
          <cell r="F155">
            <v>8</v>
          </cell>
          <cell r="G155">
            <v>4</v>
          </cell>
          <cell r="H155">
            <v>4</v>
          </cell>
          <cell r="I155">
            <v>5</v>
          </cell>
          <cell r="J155">
            <v>5</v>
          </cell>
          <cell r="K155">
            <v>3</v>
          </cell>
          <cell r="L155">
            <v>3</v>
          </cell>
          <cell r="M155">
            <v>4</v>
          </cell>
          <cell r="N155">
            <v>70</v>
          </cell>
          <cell r="O155">
            <v>70</v>
          </cell>
          <cell r="P155">
            <v>83</v>
          </cell>
          <cell r="Q155">
            <v>80</v>
          </cell>
          <cell r="R155">
            <v>82</v>
          </cell>
          <cell r="S155">
            <v>78</v>
          </cell>
          <cell r="T155">
            <v>5.128205128205128E-2</v>
          </cell>
          <cell r="U155">
            <v>4</v>
          </cell>
          <cell r="V155">
            <v>2</v>
          </cell>
          <cell r="W155">
            <v>3</v>
          </cell>
          <cell r="X155">
            <v>12</v>
          </cell>
          <cell r="Y155">
            <v>20</v>
          </cell>
          <cell r="Z155">
            <v>27</v>
          </cell>
          <cell r="AA155">
            <v>-880</v>
          </cell>
          <cell r="AB155">
            <v>-2160</v>
          </cell>
          <cell r="AC155">
            <v>-3565</v>
          </cell>
          <cell r="AD155">
            <v>0</v>
          </cell>
        </row>
        <row r="156">
          <cell r="B156">
            <v>786</v>
          </cell>
          <cell r="C156">
            <v>3069</v>
          </cell>
          <cell r="D156">
            <v>18</v>
          </cell>
          <cell r="E156">
            <v>18</v>
          </cell>
          <cell r="F156">
            <v>13</v>
          </cell>
          <cell r="G156">
            <v>5</v>
          </cell>
          <cell r="H156">
            <v>5</v>
          </cell>
          <cell r="I156">
            <v>9</v>
          </cell>
          <cell r="J156">
            <v>7</v>
          </cell>
          <cell r="K156">
            <v>6</v>
          </cell>
          <cell r="L156">
            <v>14</v>
          </cell>
          <cell r="M156">
            <v>7</v>
          </cell>
          <cell r="N156">
            <v>267</v>
          </cell>
          <cell r="O156">
            <v>259</v>
          </cell>
          <cell r="P156">
            <v>259</v>
          </cell>
          <cell r="Q156">
            <v>254</v>
          </cell>
          <cell r="R156">
            <v>261</v>
          </cell>
          <cell r="S156">
            <v>257</v>
          </cell>
          <cell r="T156">
            <v>2.7237354085603113E-2</v>
          </cell>
          <cell r="U156">
            <v>7</v>
          </cell>
          <cell r="V156">
            <v>6</v>
          </cell>
          <cell r="W156">
            <v>13</v>
          </cell>
          <cell r="X156">
            <v>39</v>
          </cell>
          <cell r="Y156">
            <v>64</v>
          </cell>
          <cell r="Z156">
            <v>90</v>
          </cell>
          <cell r="AA156">
            <v>-3520</v>
          </cell>
          <cell r="AB156">
            <v>-7695</v>
          </cell>
          <cell r="AC156">
            <v>-12865</v>
          </cell>
          <cell r="AD156">
            <v>0</v>
          </cell>
        </row>
        <row r="157">
          <cell r="B157">
            <v>787</v>
          </cell>
          <cell r="C157">
            <v>3070</v>
          </cell>
          <cell r="D157">
            <v>0</v>
          </cell>
          <cell r="E157">
            <v>0</v>
          </cell>
          <cell r="F157">
            <v>0</v>
          </cell>
          <cell r="G157">
            <v>0</v>
          </cell>
          <cell r="H157">
            <v>0</v>
          </cell>
          <cell r="I157">
            <v>0</v>
          </cell>
          <cell r="J157">
            <v>0</v>
          </cell>
          <cell r="K157">
            <v>0</v>
          </cell>
          <cell r="L157">
            <v>0</v>
          </cell>
          <cell r="M157">
            <v>0</v>
          </cell>
          <cell r="N157">
            <v>58</v>
          </cell>
          <cell r="O157">
            <v>58</v>
          </cell>
          <cell r="P157">
            <v>52</v>
          </cell>
          <cell r="Q157">
            <v>54</v>
          </cell>
          <cell r="R157">
            <v>54</v>
          </cell>
          <cell r="S157">
            <v>55</v>
          </cell>
          <cell r="T157">
            <v>0</v>
          </cell>
          <cell r="U157">
            <v>0</v>
          </cell>
          <cell r="V157">
            <v>0</v>
          </cell>
          <cell r="W157">
            <v>0</v>
          </cell>
          <cell r="X157">
            <v>8</v>
          </cell>
          <cell r="Y157">
            <v>14</v>
          </cell>
          <cell r="Z157">
            <v>19</v>
          </cell>
          <cell r="AA157">
            <v>-880</v>
          </cell>
          <cell r="AB157">
            <v>-1890</v>
          </cell>
          <cell r="AC157">
            <v>-2945</v>
          </cell>
          <cell r="AD157">
            <v>0</v>
          </cell>
        </row>
        <row r="158">
          <cell r="B158">
            <v>788</v>
          </cell>
          <cell r="C158">
            <v>2087</v>
          </cell>
          <cell r="D158">
            <v>5</v>
          </cell>
          <cell r="E158">
            <v>8</v>
          </cell>
          <cell r="F158">
            <v>4</v>
          </cell>
          <cell r="G158">
            <v>4</v>
          </cell>
          <cell r="H158">
            <v>4</v>
          </cell>
          <cell r="I158">
            <v>3</v>
          </cell>
          <cell r="J158">
            <v>7</v>
          </cell>
          <cell r="K158">
            <v>5</v>
          </cell>
          <cell r="L158">
            <v>7</v>
          </cell>
          <cell r="M158">
            <v>5</v>
          </cell>
          <cell r="N158">
            <v>46</v>
          </cell>
          <cell r="O158">
            <v>42</v>
          </cell>
          <cell r="P158">
            <v>48</v>
          </cell>
          <cell r="Q158">
            <v>54</v>
          </cell>
          <cell r="R158">
            <v>49</v>
          </cell>
          <cell r="S158">
            <v>48</v>
          </cell>
          <cell r="T158">
            <v>0.10416666666666667</v>
          </cell>
          <cell r="U158">
            <v>3</v>
          </cell>
          <cell r="V158">
            <v>5</v>
          </cell>
          <cell r="W158">
            <v>5</v>
          </cell>
          <cell r="X158">
            <v>7</v>
          </cell>
          <cell r="Y158">
            <v>12</v>
          </cell>
          <cell r="Z158">
            <v>17</v>
          </cell>
          <cell r="AA158">
            <v>-220</v>
          </cell>
          <cell r="AB158">
            <v>-945</v>
          </cell>
          <cell r="AC158">
            <v>-1860</v>
          </cell>
          <cell r="AD158">
            <v>0</v>
          </cell>
        </row>
        <row r="159">
          <cell r="B159">
            <v>791</v>
          </cell>
          <cell r="C159">
            <v>2146</v>
          </cell>
          <cell r="D159">
            <v>57</v>
          </cell>
          <cell r="E159">
            <v>56</v>
          </cell>
          <cell r="F159">
            <v>55</v>
          </cell>
          <cell r="G159">
            <v>39</v>
          </cell>
          <cell r="H159">
            <v>40</v>
          </cell>
          <cell r="I159">
            <v>36</v>
          </cell>
          <cell r="J159">
            <v>39</v>
          </cell>
          <cell r="K159">
            <v>20</v>
          </cell>
          <cell r="L159">
            <v>19</v>
          </cell>
          <cell r="M159">
            <v>32</v>
          </cell>
          <cell r="N159">
            <v>221</v>
          </cell>
          <cell r="O159">
            <v>215</v>
          </cell>
          <cell r="P159">
            <v>189</v>
          </cell>
          <cell r="Q159">
            <v>181</v>
          </cell>
          <cell r="R159">
            <v>182</v>
          </cell>
          <cell r="S159">
            <v>195</v>
          </cell>
          <cell r="T159">
            <v>0.1641025641025641</v>
          </cell>
          <cell r="U159">
            <v>27</v>
          </cell>
          <cell r="V159">
            <v>12</v>
          </cell>
          <cell r="W159">
            <v>15</v>
          </cell>
          <cell r="X159">
            <v>29</v>
          </cell>
          <cell r="Y159">
            <v>49</v>
          </cell>
          <cell r="Z159">
            <v>68</v>
          </cell>
          <cell r="AA159">
            <v>330</v>
          </cell>
          <cell r="AB159">
            <v>-2295</v>
          </cell>
          <cell r="AC159">
            <v>-5580</v>
          </cell>
          <cell r="AD159">
            <v>330</v>
          </cell>
        </row>
        <row r="160">
          <cell r="B160">
            <v>793</v>
          </cell>
          <cell r="C160">
            <v>2067</v>
          </cell>
          <cell r="D160">
            <v>21</v>
          </cell>
          <cell r="E160">
            <v>10</v>
          </cell>
          <cell r="F160">
            <v>8</v>
          </cell>
          <cell r="G160">
            <v>5</v>
          </cell>
          <cell r="H160">
            <v>3</v>
          </cell>
          <cell r="I160">
            <v>3</v>
          </cell>
          <cell r="J160">
            <v>4</v>
          </cell>
          <cell r="K160">
            <v>3</v>
          </cell>
          <cell r="L160">
            <v>3</v>
          </cell>
          <cell r="M160">
            <v>3</v>
          </cell>
          <cell r="N160">
            <v>115</v>
          </cell>
          <cell r="O160">
            <v>108</v>
          </cell>
          <cell r="P160">
            <v>117</v>
          </cell>
          <cell r="Q160">
            <v>115</v>
          </cell>
          <cell r="R160">
            <v>112</v>
          </cell>
          <cell r="S160">
            <v>113</v>
          </cell>
          <cell r="T160">
            <v>2.6548672566371681E-2</v>
          </cell>
          <cell r="U160">
            <v>4</v>
          </cell>
          <cell r="V160">
            <v>3</v>
          </cell>
          <cell r="W160">
            <v>2</v>
          </cell>
          <cell r="X160">
            <v>17</v>
          </cell>
          <cell r="Y160">
            <v>28</v>
          </cell>
          <cell r="Z160">
            <v>40</v>
          </cell>
          <cell r="AA160">
            <v>-1540</v>
          </cell>
          <cell r="AB160">
            <v>-3375</v>
          </cell>
          <cell r="AC160">
            <v>-5735</v>
          </cell>
          <cell r="AD160">
            <v>0</v>
          </cell>
        </row>
        <row r="161">
          <cell r="B161">
            <v>795</v>
          </cell>
          <cell r="C161">
            <v>2089</v>
          </cell>
          <cell r="D161">
            <v>19</v>
          </cell>
          <cell r="E161">
            <v>12</v>
          </cell>
          <cell r="F161">
            <v>15</v>
          </cell>
          <cell r="G161">
            <v>10</v>
          </cell>
          <cell r="H161">
            <v>14</v>
          </cell>
          <cell r="I161">
            <v>10</v>
          </cell>
          <cell r="J161">
            <v>6</v>
          </cell>
          <cell r="K161">
            <v>9</v>
          </cell>
          <cell r="L161">
            <v>12</v>
          </cell>
          <cell r="M161">
            <v>8</v>
          </cell>
          <cell r="N161">
            <v>84</v>
          </cell>
          <cell r="O161">
            <v>71</v>
          </cell>
          <cell r="P161">
            <v>67</v>
          </cell>
          <cell r="Q161">
            <v>62</v>
          </cell>
          <cell r="R161">
            <v>56</v>
          </cell>
          <cell r="S161">
            <v>67</v>
          </cell>
          <cell r="T161">
            <v>0.11940298507462686</v>
          </cell>
          <cell r="U161">
            <v>4</v>
          </cell>
          <cell r="V161">
            <v>8</v>
          </cell>
          <cell r="W161">
            <v>6</v>
          </cell>
          <cell r="X161">
            <v>10</v>
          </cell>
          <cell r="Y161">
            <v>17</v>
          </cell>
          <cell r="Z161">
            <v>23</v>
          </cell>
          <cell r="AA161">
            <v>-220</v>
          </cell>
          <cell r="AB161">
            <v>-1215</v>
          </cell>
          <cell r="AC161">
            <v>-2325</v>
          </cell>
          <cell r="AD161">
            <v>0</v>
          </cell>
        </row>
        <row r="162">
          <cell r="B162">
            <v>797</v>
          </cell>
          <cell r="C162">
            <v>2090</v>
          </cell>
          <cell r="D162">
            <v>48</v>
          </cell>
          <cell r="E162">
            <v>63</v>
          </cell>
          <cell r="F162">
            <v>67</v>
          </cell>
          <cell r="G162">
            <v>51</v>
          </cell>
          <cell r="H162">
            <v>39</v>
          </cell>
          <cell r="I162">
            <v>45</v>
          </cell>
          <cell r="J162">
            <v>64</v>
          </cell>
          <cell r="K162">
            <v>55</v>
          </cell>
          <cell r="L162">
            <v>42</v>
          </cell>
          <cell r="M162">
            <v>55</v>
          </cell>
          <cell r="N162">
            <v>311</v>
          </cell>
          <cell r="O162">
            <v>325</v>
          </cell>
          <cell r="P162">
            <v>317</v>
          </cell>
          <cell r="Q162">
            <v>301</v>
          </cell>
          <cell r="R162">
            <v>294</v>
          </cell>
          <cell r="S162">
            <v>314</v>
          </cell>
          <cell r="T162">
            <v>0.1751592356687898</v>
          </cell>
          <cell r="U162">
            <v>51</v>
          </cell>
          <cell r="V162">
            <v>44</v>
          </cell>
          <cell r="W162">
            <v>39</v>
          </cell>
          <cell r="X162">
            <v>47</v>
          </cell>
          <cell r="Y162">
            <v>79</v>
          </cell>
          <cell r="Z162">
            <v>110</v>
          </cell>
          <cell r="AA162">
            <v>880</v>
          </cell>
          <cell r="AB162">
            <v>-3240</v>
          </cell>
          <cell r="AC162">
            <v>-8525</v>
          </cell>
          <cell r="AD162">
            <v>880</v>
          </cell>
        </row>
        <row r="163">
          <cell r="B163">
            <v>798</v>
          </cell>
          <cell r="C163">
            <v>2091</v>
          </cell>
          <cell r="D163">
            <v>11</v>
          </cell>
          <cell r="E163">
            <v>15</v>
          </cell>
          <cell r="F163">
            <v>25</v>
          </cell>
          <cell r="G163">
            <v>9</v>
          </cell>
          <cell r="H163">
            <v>10</v>
          </cell>
          <cell r="I163">
            <v>8</v>
          </cell>
          <cell r="J163">
            <v>11</v>
          </cell>
          <cell r="K163">
            <v>1</v>
          </cell>
          <cell r="L163">
            <v>8</v>
          </cell>
          <cell r="M163">
            <v>7</v>
          </cell>
          <cell r="N163">
            <v>126</v>
          </cell>
          <cell r="O163">
            <v>126</v>
          </cell>
          <cell r="P163">
            <v>128</v>
          </cell>
          <cell r="Q163">
            <v>118</v>
          </cell>
          <cell r="R163">
            <v>116</v>
          </cell>
          <cell r="S163">
            <v>124</v>
          </cell>
          <cell r="T163">
            <v>5.6451612903225805E-2</v>
          </cell>
          <cell r="U163">
            <v>4</v>
          </cell>
          <cell r="V163">
            <v>1</v>
          </cell>
          <cell r="W163">
            <v>5</v>
          </cell>
          <cell r="X163">
            <v>19</v>
          </cell>
          <cell r="Y163">
            <v>31</v>
          </cell>
          <cell r="Z163">
            <v>43</v>
          </cell>
          <cell r="AA163">
            <v>-1320</v>
          </cell>
          <cell r="AB163">
            <v>-3240</v>
          </cell>
          <cell r="AC163">
            <v>-5580</v>
          </cell>
          <cell r="AD163">
            <v>0</v>
          </cell>
        </row>
        <row r="164">
          <cell r="B164">
            <v>800</v>
          </cell>
          <cell r="C164">
            <v>3025</v>
          </cell>
          <cell r="D164">
            <v>9</v>
          </cell>
          <cell r="E164">
            <v>12</v>
          </cell>
          <cell r="F164">
            <v>9</v>
          </cell>
          <cell r="G164">
            <v>4</v>
          </cell>
          <cell r="H164">
            <v>9</v>
          </cell>
          <cell r="I164">
            <v>11</v>
          </cell>
          <cell r="J164">
            <v>8</v>
          </cell>
          <cell r="K164">
            <v>4</v>
          </cell>
          <cell r="L164">
            <v>4</v>
          </cell>
          <cell r="M164">
            <v>8</v>
          </cell>
          <cell r="N164">
            <v>161</v>
          </cell>
          <cell r="O164">
            <v>167</v>
          </cell>
          <cell r="P164">
            <v>173</v>
          </cell>
          <cell r="Q164">
            <v>180</v>
          </cell>
          <cell r="R164">
            <v>193</v>
          </cell>
          <cell r="S164">
            <v>173</v>
          </cell>
          <cell r="T164">
            <v>4.6242774566473986E-2</v>
          </cell>
          <cell r="U164">
            <v>7</v>
          </cell>
          <cell r="V164">
            <v>4</v>
          </cell>
          <cell r="W164">
            <v>3</v>
          </cell>
          <cell r="X164">
            <v>26</v>
          </cell>
          <cell r="Y164">
            <v>43</v>
          </cell>
          <cell r="Z164">
            <v>61</v>
          </cell>
          <cell r="AA164">
            <v>-1980</v>
          </cell>
          <cell r="AB164">
            <v>-4725</v>
          </cell>
          <cell r="AC164">
            <v>-8215</v>
          </cell>
          <cell r="AD164">
            <v>0</v>
          </cell>
        </row>
        <row r="165">
          <cell r="B165">
            <v>801</v>
          </cell>
          <cell r="C165">
            <v>2134</v>
          </cell>
          <cell r="D165">
            <v>24</v>
          </cell>
          <cell r="E165">
            <v>19</v>
          </cell>
          <cell r="F165">
            <v>26</v>
          </cell>
          <cell r="G165">
            <v>24</v>
          </cell>
          <cell r="H165">
            <v>14</v>
          </cell>
          <cell r="I165">
            <v>10</v>
          </cell>
          <cell r="J165">
            <v>10</v>
          </cell>
          <cell r="K165">
            <v>14</v>
          </cell>
          <cell r="L165">
            <v>12</v>
          </cell>
          <cell r="M165">
            <v>11</v>
          </cell>
          <cell r="N165">
            <v>202</v>
          </cell>
          <cell r="O165">
            <v>204</v>
          </cell>
          <cell r="P165">
            <v>191</v>
          </cell>
          <cell r="Q165">
            <v>184</v>
          </cell>
          <cell r="R165">
            <v>185</v>
          </cell>
          <cell r="S165">
            <v>193</v>
          </cell>
          <cell r="T165">
            <v>5.6994818652849742E-2</v>
          </cell>
          <cell r="U165">
            <v>7</v>
          </cell>
          <cell r="V165">
            <v>10</v>
          </cell>
          <cell r="W165">
            <v>10</v>
          </cell>
          <cell r="X165">
            <v>29</v>
          </cell>
          <cell r="Y165">
            <v>48</v>
          </cell>
          <cell r="Z165">
            <v>68</v>
          </cell>
          <cell r="AA165">
            <v>-1980</v>
          </cell>
          <cell r="AB165">
            <v>-4995</v>
          </cell>
          <cell r="AC165">
            <v>-8835</v>
          </cell>
          <cell r="AD165">
            <v>0</v>
          </cell>
        </row>
        <row r="166">
          <cell r="B166">
            <v>803</v>
          </cell>
          <cell r="C166">
            <v>2094</v>
          </cell>
          <cell r="D166">
            <v>60</v>
          </cell>
          <cell r="E166">
            <v>63</v>
          </cell>
          <cell r="F166">
            <v>48</v>
          </cell>
          <cell r="G166">
            <v>55</v>
          </cell>
          <cell r="H166">
            <v>40</v>
          </cell>
          <cell r="I166">
            <v>40</v>
          </cell>
          <cell r="J166">
            <v>48</v>
          </cell>
          <cell r="K166">
            <v>48</v>
          </cell>
          <cell r="L166">
            <v>58</v>
          </cell>
          <cell r="M166">
            <v>45</v>
          </cell>
          <cell r="N166">
            <v>279</v>
          </cell>
          <cell r="O166">
            <v>276</v>
          </cell>
          <cell r="P166">
            <v>287</v>
          </cell>
          <cell r="Q166">
            <v>289</v>
          </cell>
          <cell r="R166">
            <v>279</v>
          </cell>
          <cell r="S166">
            <v>284</v>
          </cell>
          <cell r="T166">
            <v>0.15845070422535212</v>
          </cell>
          <cell r="U166">
            <v>37</v>
          </cell>
          <cell r="V166">
            <v>43</v>
          </cell>
          <cell r="W166">
            <v>41</v>
          </cell>
          <cell r="X166">
            <v>43</v>
          </cell>
          <cell r="Y166">
            <v>71</v>
          </cell>
          <cell r="Z166">
            <v>99</v>
          </cell>
          <cell r="AA166">
            <v>220</v>
          </cell>
          <cell r="AB166">
            <v>-3510</v>
          </cell>
          <cell r="AC166">
            <v>-8370</v>
          </cell>
          <cell r="AD166">
            <v>220</v>
          </cell>
        </row>
        <row r="167">
          <cell r="B167">
            <v>804</v>
          </cell>
          <cell r="C167">
            <v>2096</v>
          </cell>
          <cell r="D167">
            <v>58</v>
          </cell>
          <cell r="E167">
            <v>52</v>
          </cell>
          <cell r="F167">
            <v>42</v>
          </cell>
          <cell r="G167">
            <v>40</v>
          </cell>
          <cell r="H167">
            <v>49</v>
          </cell>
          <cell r="I167">
            <v>41</v>
          </cell>
          <cell r="J167">
            <v>52</v>
          </cell>
          <cell r="K167">
            <v>46</v>
          </cell>
          <cell r="L167">
            <v>41</v>
          </cell>
          <cell r="M167">
            <v>46</v>
          </cell>
          <cell r="N167">
            <v>233</v>
          </cell>
          <cell r="O167">
            <v>208</v>
          </cell>
          <cell r="P167">
            <v>191</v>
          </cell>
          <cell r="Q167">
            <v>178</v>
          </cell>
          <cell r="R167">
            <v>156</v>
          </cell>
          <cell r="S167">
            <v>192</v>
          </cell>
          <cell r="T167">
            <v>0.23958333333333334</v>
          </cell>
          <cell r="U167">
            <v>47</v>
          </cell>
          <cell r="V167">
            <v>33</v>
          </cell>
          <cell r="W167">
            <v>31</v>
          </cell>
          <cell r="X167">
            <v>29</v>
          </cell>
          <cell r="Y167">
            <v>48</v>
          </cell>
          <cell r="Z167">
            <v>67</v>
          </cell>
          <cell r="AA167">
            <v>1870</v>
          </cell>
          <cell r="AB167">
            <v>-270</v>
          </cell>
          <cell r="AC167">
            <v>-3255</v>
          </cell>
          <cell r="AD167">
            <v>1870</v>
          </cell>
        </row>
        <row r="168">
          <cell r="B168">
            <v>805</v>
          </cell>
          <cell r="C168">
            <v>2097</v>
          </cell>
          <cell r="D168">
            <v>21</v>
          </cell>
          <cell r="E168">
            <v>15</v>
          </cell>
          <cell r="F168">
            <v>11</v>
          </cell>
          <cell r="G168">
            <v>14</v>
          </cell>
          <cell r="H168">
            <v>13</v>
          </cell>
          <cell r="I168">
            <v>11</v>
          </cell>
          <cell r="J168">
            <v>10</v>
          </cell>
          <cell r="K168">
            <v>17</v>
          </cell>
          <cell r="L168">
            <v>7</v>
          </cell>
          <cell r="M168">
            <v>13</v>
          </cell>
          <cell r="N168">
            <v>116</v>
          </cell>
          <cell r="O168">
            <v>112</v>
          </cell>
          <cell r="P168">
            <v>106</v>
          </cell>
          <cell r="Q168">
            <v>115</v>
          </cell>
          <cell r="R168">
            <v>106</v>
          </cell>
          <cell r="S168">
            <v>111</v>
          </cell>
          <cell r="T168">
            <v>0.11711711711711711</v>
          </cell>
          <cell r="U168">
            <v>8</v>
          </cell>
          <cell r="V168">
            <v>12</v>
          </cell>
          <cell r="W168">
            <v>6</v>
          </cell>
          <cell r="X168">
            <v>17</v>
          </cell>
          <cell r="Y168">
            <v>28</v>
          </cell>
          <cell r="Z168">
            <v>39</v>
          </cell>
          <cell r="AA168">
            <v>-440</v>
          </cell>
          <cell r="AB168">
            <v>-2025</v>
          </cell>
          <cell r="AC168">
            <v>-4030</v>
          </cell>
          <cell r="AD168">
            <v>0</v>
          </cell>
        </row>
        <row r="169">
          <cell r="B169">
            <v>806</v>
          </cell>
          <cell r="C169">
            <v>3071</v>
          </cell>
          <cell r="D169">
            <v>0</v>
          </cell>
          <cell r="E169">
            <v>0</v>
          </cell>
          <cell r="F169">
            <v>0</v>
          </cell>
          <cell r="G169">
            <v>0</v>
          </cell>
          <cell r="H169">
            <v>0</v>
          </cell>
          <cell r="I169">
            <v>0</v>
          </cell>
          <cell r="J169">
            <v>0</v>
          </cell>
          <cell r="K169">
            <v>2</v>
          </cell>
          <cell r="L169">
            <v>0</v>
          </cell>
          <cell r="M169">
            <v>1</v>
          </cell>
          <cell r="N169">
            <v>50</v>
          </cell>
          <cell r="O169">
            <v>51</v>
          </cell>
          <cell r="P169">
            <v>52</v>
          </cell>
          <cell r="Q169">
            <v>51</v>
          </cell>
          <cell r="R169">
            <v>46</v>
          </cell>
          <cell r="S169">
            <v>51</v>
          </cell>
          <cell r="T169">
            <v>1.9607843137254902E-2</v>
          </cell>
          <cell r="U169">
            <v>0</v>
          </cell>
          <cell r="V169">
            <v>1</v>
          </cell>
          <cell r="W169">
            <v>0</v>
          </cell>
          <cell r="X169">
            <v>8</v>
          </cell>
          <cell r="Y169">
            <v>13</v>
          </cell>
          <cell r="Z169">
            <v>18</v>
          </cell>
          <cell r="AA169">
            <v>-770</v>
          </cell>
          <cell r="AB169">
            <v>-1620</v>
          </cell>
          <cell r="AC169">
            <v>-2635</v>
          </cell>
          <cell r="AD169">
            <v>0</v>
          </cell>
        </row>
        <row r="170">
          <cell r="B170">
            <v>807</v>
          </cell>
          <cell r="C170">
            <v>5214</v>
          </cell>
          <cell r="D170">
            <v>16</v>
          </cell>
          <cell r="E170">
            <v>22</v>
          </cell>
          <cell r="F170">
            <v>13</v>
          </cell>
          <cell r="G170">
            <v>12</v>
          </cell>
          <cell r="H170">
            <v>9</v>
          </cell>
          <cell r="I170">
            <v>9</v>
          </cell>
          <cell r="J170">
            <v>10</v>
          </cell>
          <cell r="K170">
            <v>11</v>
          </cell>
          <cell r="L170">
            <v>13</v>
          </cell>
          <cell r="M170">
            <v>10</v>
          </cell>
          <cell r="N170">
            <v>393</v>
          </cell>
          <cell r="O170">
            <v>389</v>
          </cell>
          <cell r="P170">
            <v>391</v>
          </cell>
          <cell r="Q170">
            <v>391</v>
          </cell>
          <cell r="R170">
            <v>392</v>
          </cell>
          <cell r="S170">
            <v>390</v>
          </cell>
          <cell r="T170">
            <v>2.564102564102564E-2</v>
          </cell>
          <cell r="U170">
            <v>8</v>
          </cell>
          <cell r="V170">
            <v>8</v>
          </cell>
          <cell r="W170">
            <v>10</v>
          </cell>
          <cell r="X170">
            <v>59</v>
          </cell>
          <cell r="Y170">
            <v>98</v>
          </cell>
          <cell r="Z170">
            <v>137</v>
          </cell>
          <cell r="AA170">
            <v>-5390</v>
          </cell>
          <cell r="AB170">
            <v>-11880</v>
          </cell>
          <cell r="AC170">
            <v>-19685</v>
          </cell>
          <cell r="AD170">
            <v>0</v>
          </cell>
        </row>
        <row r="171">
          <cell r="B171">
            <v>808</v>
          </cell>
          <cell r="C171">
            <v>3072</v>
          </cell>
          <cell r="D171">
            <v>6</v>
          </cell>
          <cell r="E171">
            <v>3</v>
          </cell>
          <cell r="F171">
            <v>7</v>
          </cell>
          <cell r="G171">
            <v>3</v>
          </cell>
          <cell r="H171">
            <v>2</v>
          </cell>
          <cell r="I171">
            <v>2</v>
          </cell>
          <cell r="J171">
            <v>3</v>
          </cell>
          <cell r="K171">
            <v>1</v>
          </cell>
          <cell r="L171">
            <v>1</v>
          </cell>
          <cell r="M171">
            <v>2</v>
          </cell>
          <cell r="N171">
            <v>90</v>
          </cell>
          <cell r="O171">
            <v>96</v>
          </cell>
          <cell r="P171">
            <v>97</v>
          </cell>
          <cell r="Q171">
            <v>101</v>
          </cell>
          <cell r="R171">
            <v>93</v>
          </cell>
          <cell r="S171">
            <v>98</v>
          </cell>
          <cell r="T171">
            <v>2.0408163265306121E-2</v>
          </cell>
          <cell r="U171">
            <v>3</v>
          </cell>
          <cell r="V171">
            <v>1</v>
          </cell>
          <cell r="W171">
            <v>1</v>
          </cell>
          <cell r="X171">
            <v>15</v>
          </cell>
          <cell r="Y171">
            <v>25</v>
          </cell>
          <cell r="Z171">
            <v>34</v>
          </cell>
          <cell r="AA171">
            <v>-1430</v>
          </cell>
          <cell r="AB171">
            <v>-3105</v>
          </cell>
          <cell r="AC171">
            <v>-4960</v>
          </cell>
          <cell r="AD171">
            <v>0</v>
          </cell>
        </row>
        <row r="172">
          <cell r="B172">
            <v>810</v>
          </cell>
          <cell r="C172">
            <v>3348</v>
          </cell>
          <cell r="D172">
            <v>28</v>
          </cell>
          <cell r="E172">
            <v>12</v>
          </cell>
          <cell r="F172">
            <v>9</v>
          </cell>
          <cell r="G172">
            <v>5</v>
          </cell>
          <cell r="H172">
            <v>10</v>
          </cell>
          <cell r="I172">
            <v>4</v>
          </cell>
          <cell r="J172">
            <v>12</v>
          </cell>
          <cell r="K172">
            <v>9</v>
          </cell>
          <cell r="L172">
            <v>5</v>
          </cell>
          <cell r="M172">
            <v>8</v>
          </cell>
          <cell r="N172">
            <v>377</v>
          </cell>
          <cell r="O172">
            <v>367</v>
          </cell>
          <cell r="P172">
            <v>359</v>
          </cell>
          <cell r="Q172">
            <v>340</v>
          </cell>
          <cell r="R172">
            <v>351</v>
          </cell>
          <cell r="S172">
            <v>355</v>
          </cell>
          <cell r="T172">
            <v>2.2535211267605635E-2</v>
          </cell>
          <cell r="U172">
            <v>3</v>
          </cell>
          <cell r="V172">
            <v>0</v>
          </cell>
          <cell r="W172">
            <v>3</v>
          </cell>
          <cell r="X172">
            <v>53</v>
          </cell>
          <cell r="Y172">
            <v>89</v>
          </cell>
          <cell r="Z172">
            <v>124</v>
          </cell>
          <cell r="AA172">
            <v>-4950</v>
          </cell>
          <cell r="AB172">
            <v>-10935</v>
          </cell>
          <cell r="AC172">
            <v>-17980</v>
          </cell>
          <cell r="AD172">
            <v>0</v>
          </cell>
        </row>
        <row r="173">
          <cell r="B173">
            <v>811</v>
          </cell>
          <cell r="C173">
            <v>3073</v>
          </cell>
          <cell r="D173">
            <v>53</v>
          </cell>
          <cell r="E173">
            <v>55</v>
          </cell>
          <cell r="F173">
            <v>67</v>
          </cell>
          <cell r="G173">
            <v>45</v>
          </cell>
          <cell r="H173">
            <v>29</v>
          </cell>
          <cell r="I173">
            <v>44</v>
          </cell>
          <cell r="J173">
            <v>39</v>
          </cell>
          <cell r="K173">
            <v>45</v>
          </cell>
          <cell r="L173">
            <v>54</v>
          </cell>
          <cell r="M173">
            <v>43</v>
          </cell>
          <cell r="N173">
            <v>373</v>
          </cell>
          <cell r="O173">
            <v>385</v>
          </cell>
          <cell r="P173">
            <v>358</v>
          </cell>
          <cell r="Q173">
            <v>356</v>
          </cell>
          <cell r="R173">
            <v>361</v>
          </cell>
          <cell r="S173">
            <v>366</v>
          </cell>
          <cell r="T173">
            <v>0.11748633879781421</v>
          </cell>
          <cell r="U173">
            <v>29</v>
          </cell>
          <cell r="V173">
            <v>36</v>
          </cell>
          <cell r="W173">
            <v>47</v>
          </cell>
          <cell r="X173">
            <v>55</v>
          </cell>
          <cell r="Y173">
            <v>92</v>
          </cell>
          <cell r="Z173">
            <v>128</v>
          </cell>
          <cell r="AA173">
            <v>-1320</v>
          </cell>
          <cell r="AB173">
            <v>-6615</v>
          </cell>
          <cell r="AC173">
            <v>-13175</v>
          </cell>
          <cell r="AD173">
            <v>0</v>
          </cell>
        </row>
        <row r="174">
          <cell r="B174">
            <v>812</v>
          </cell>
          <cell r="C174">
            <v>2180</v>
          </cell>
          <cell r="H174">
            <v>0</v>
          </cell>
          <cell r="I174">
            <v>0</v>
          </cell>
          <cell r="J174">
            <v>10</v>
          </cell>
          <cell r="K174">
            <v>9</v>
          </cell>
          <cell r="L174">
            <v>12</v>
          </cell>
          <cell r="M174">
            <v>6</v>
          </cell>
          <cell r="N174">
            <v>0</v>
          </cell>
          <cell r="O174">
            <v>0</v>
          </cell>
          <cell r="P174">
            <v>49</v>
          </cell>
          <cell r="Q174">
            <v>114</v>
          </cell>
          <cell r="R174">
            <v>153</v>
          </cell>
          <cell r="S174">
            <v>54</v>
          </cell>
          <cell r="T174">
            <v>0.1111111111111111</v>
          </cell>
          <cell r="U174">
            <v>6</v>
          </cell>
          <cell r="V174">
            <v>8</v>
          </cell>
          <cell r="W174">
            <v>12</v>
          </cell>
          <cell r="X174">
            <v>8</v>
          </cell>
          <cell r="Y174">
            <v>14</v>
          </cell>
          <cell r="Z174">
            <v>19</v>
          </cell>
          <cell r="AA174">
            <v>-220</v>
          </cell>
          <cell r="AB174">
            <v>-1080</v>
          </cell>
          <cell r="AC174">
            <v>-2015</v>
          </cell>
          <cell r="AD174">
            <v>0</v>
          </cell>
        </row>
        <row r="175">
          <cell r="B175">
            <v>814</v>
          </cell>
          <cell r="C175">
            <v>2125</v>
          </cell>
          <cell r="D175">
            <v>10</v>
          </cell>
          <cell r="E175">
            <v>16</v>
          </cell>
          <cell r="F175">
            <v>12</v>
          </cell>
          <cell r="G175">
            <v>16</v>
          </cell>
          <cell r="H175">
            <v>10</v>
          </cell>
          <cell r="I175">
            <v>10</v>
          </cell>
          <cell r="J175">
            <v>9</v>
          </cell>
          <cell r="K175">
            <v>3</v>
          </cell>
          <cell r="L175">
            <v>0</v>
          </cell>
          <cell r="M175">
            <v>7</v>
          </cell>
          <cell r="N175">
            <v>229</v>
          </cell>
          <cell r="O175">
            <v>224</v>
          </cell>
          <cell r="P175">
            <v>208</v>
          </cell>
          <cell r="Q175">
            <v>208</v>
          </cell>
          <cell r="R175">
            <v>203</v>
          </cell>
          <cell r="S175">
            <v>213</v>
          </cell>
          <cell r="T175">
            <v>3.2863849765258218E-2</v>
          </cell>
          <cell r="U175">
            <v>8</v>
          </cell>
          <cell r="V175">
            <v>0</v>
          </cell>
          <cell r="W175">
            <v>0</v>
          </cell>
          <cell r="X175">
            <v>32</v>
          </cell>
          <cell r="Y175">
            <v>53</v>
          </cell>
          <cell r="Z175">
            <v>75</v>
          </cell>
          <cell r="AA175">
            <v>-2750</v>
          </cell>
          <cell r="AB175">
            <v>-6210</v>
          </cell>
          <cell r="AC175">
            <v>-10540</v>
          </cell>
          <cell r="AD175">
            <v>0</v>
          </cell>
        </row>
        <row r="176">
          <cell r="B176">
            <v>815</v>
          </cell>
          <cell r="C176">
            <v>2116</v>
          </cell>
          <cell r="D176">
            <v>73</v>
          </cell>
          <cell r="E176">
            <v>59</v>
          </cell>
          <cell r="F176">
            <v>87</v>
          </cell>
          <cell r="G176">
            <v>66</v>
          </cell>
          <cell r="H176">
            <v>75</v>
          </cell>
          <cell r="I176">
            <v>76</v>
          </cell>
          <cell r="J176">
            <v>69</v>
          </cell>
          <cell r="K176">
            <v>75</v>
          </cell>
          <cell r="L176">
            <v>61</v>
          </cell>
          <cell r="M176">
            <v>73</v>
          </cell>
          <cell r="N176">
            <v>183</v>
          </cell>
          <cell r="O176">
            <v>189</v>
          </cell>
          <cell r="P176">
            <v>188</v>
          </cell>
          <cell r="Q176">
            <v>180</v>
          </cell>
          <cell r="R176">
            <v>155</v>
          </cell>
          <cell r="S176">
            <v>186</v>
          </cell>
          <cell r="T176">
            <v>0.39247311827956988</v>
          </cell>
          <cell r="U176">
            <v>57</v>
          </cell>
          <cell r="V176">
            <v>61</v>
          </cell>
          <cell r="W176">
            <v>49</v>
          </cell>
          <cell r="X176">
            <v>28</v>
          </cell>
          <cell r="Y176">
            <v>47</v>
          </cell>
          <cell r="Z176">
            <v>65</v>
          </cell>
          <cell r="AA176">
            <v>4950</v>
          </cell>
          <cell r="AB176">
            <v>3510</v>
          </cell>
          <cell r="AC176">
            <v>1240</v>
          </cell>
          <cell r="AD176">
            <v>9700</v>
          </cell>
        </row>
        <row r="177">
          <cell r="B177">
            <v>816</v>
          </cell>
          <cell r="C177">
            <v>2179</v>
          </cell>
          <cell r="H177">
            <v>0</v>
          </cell>
          <cell r="I177">
            <v>0</v>
          </cell>
          <cell r="J177">
            <v>3</v>
          </cell>
          <cell r="K177">
            <v>2</v>
          </cell>
          <cell r="L177">
            <v>5</v>
          </cell>
          <cell r="M177">
            <v>2</v>
          </cell>
          <cell r="N177">
            <v>0</v>
          </cell>
          <cell r="O177">
            <v>0</v>
          </cell>
          <cell r="P177">
            <v>46</v>
          </cell>
          <cell r="Q177">
            <v>103</v>
          </cell>
          <cell r="R177">
            <v>147</v>
          </cell>
          <cell r="S177">
            <v>50</v>
          </cell>
          <cell r="T177">
            <v>0.04</v>
          </cell>
          <cell r="U177">
            <v>1</v>
          </cell>
          <cell r="V177">
            <v>2</v>
          </cell>
          <cell r="W177">
            <v>5</v>
          </cell>
          <cell r="X177">
            <v>8</v>
          </cell>
          <cell r="Y177">
            <v>13</v>
          </cell>
          <cell r="Z177">
            <v>18</v>
          </cell>
          <cell r="AA177">
            <v>-660</v>
          </cell>
          <cell r="AB177">
            <v>-1485</v>
          </cell>
          <cell r="AC177">
            <v>-2480</v>
          </cell>
          <cell r="AD177">
            <v>0</v>
          </cell>
        </row>
        <row r="178">
          <cell r="B178">
            <v>818</v>
          </cell>
          <cell r="C178">
            <v>2098</v>
          </cell>
          <cell r="D178">
            <v>9</v>
          </cell>
          <cell r="E178">
            <v>10</v>
          </cell>
          <cell r="F178">
            <v>9</v>
          </cell>
          <cell r="G178">
            <v>12</v>
          </cell>
          <cell r="H178">
            <v>14</v>
          </cell>
          <cell r="I178">
            <v>5</v>
          </cell>
          <cell r="J178">
            <v>3</v>
          </cell>
          <cell r="K178">
            <v>1</v>
          </cell>
          <cell r="L178">
            <v>3</v>
          </cell>
          <cell r="M178">
            <v>3</v>
          </cell>
          <cell r="N178">
            <v>124</v>
          </cell>
          <cell r="O178">
            <v>133</v>
          </cell>
          <cell r="P178">
            <v>127</v>
          </cell>
          <cell r="Q178">
            <v>127</v>
          </cell>
          <cell r="R178">
            <v>118</v>
          </cell>
          <cell r="S178">
            <v>129</v>
          </cell>
          <cell r="T178">
            <v>2.3255813953488372E-2</v>
          </cell>
          <cell r="U178">
            <v>3</v>
          </cell>
          <cell r="V178">
            <v>1</v>
          </cell>
          <cell r="W178">
            <v>1</v>
          </cell>
          <cell r="X178">
            <v>19</v>
          </cell>
          <cell r="Y178">
            <v>32</v>
          </cell>
          <cell r="Z178">
            <v>45</v>
          </cell>
          <cell r="AA178">
            <v>-1760</v>
          </cell>
          <cell r="AB178">
            <v>-3915</v>
          </cell>
          <cell r="AC178">
            <v>-6510</v>
          </cell>
          <cell r="AD178">
            <v>0</v>
          </cell>
        </row>
        <row r="179">
          <cell r="B179">
            <v>819</v>
          </cell>
          <cell r="C179">
            <v>2099</v>
          </cell>
          <cell r="D179">
            <v>4</v>
          </cell>
          <cell r="E179">
            <v>3</v>
          </cell>
          <cell r="F179">
            <v>3</v>
          </cell>
          <cell r="G179">
            <v>1</v>
          </cell>
          <cell r="H179">
            <v>0</v>
          </cell>
          <cell r="I179">
            <v>0</v>
          </cell>
          <cell r="J179">
            <v>1</v>
          </cell>
          <cell r="K179">
            <v>1</v>
          </cell>
          <cell r="L179">
            <v>5</v>
          </cell>
          <cell r="M179">
            <v>1</v>
          </cell>
          <cell r="N179">
            <v>124</v>
          </cell>
          <cell r="O179">
            <v>108</v>
          </cell>
          <cell r="P179">
            <v>102</v>
          </cell>
          <cell r="Q179">
            <v>98</v>
          </cell>
          <cell r="R179">
            <v>101</v>
          </cell>
          <cell r="S179">
            <v>103</v>
          </cell>
          <cell r="T179">
            <v>9.7087378640776691E-3</v>
          </cell>
          <cell r="U179">
            <v>0</v>
          </cell>
          <cell r="V179">
            <v>0</v>
          </cell>
          <cell r="W179">
            <v>5</v>
          </cell>
          <cell r="X179">
            <v>15</v>
          </cell>
          <cell r="Y179">
            <v>26</v>
          </cell>
          <cell r="Z179">
            <v>36</v>
          </cell>
          <cell r="AA179">
            <v>-1540</v>
          </cell>
          <cell r="AB179">
            <v>-3375</v>
          </cell>
          <cell r="AC179">
            <v>-5425</v>
          </cell>
          <cell r="AD179">
            <v>0</v>
          </cell>
        </row>
        <row r="180">
          <cell r="B180">
            <v>821</v>
          </cell>
          <cell r="C180">
            <v>2100</v>
          </cell>
          <cell r="D180">
            <v>0</v>
          </cell>
          <cell r="E180">
            <v>0</v>
          </cell>
          <cell r="F180">
            <v>0</v>
          </cell>
          <cell r="G180">
            <v>0</v>
          </cell>
          <cell r="H180">
            <v>0</v>
          </cell>
          <cell r="I180">
            <v>0</v>
          </cell>
          <cell r="J180">
            <v>0</v>
          </cell>
          <cell r="K180">
            <v>1</v>
          </cell>
          <cell r="L180">
            <v>0</v>
          </cell>
          <cell r="M180">
            <v>0</v>
          </cell>
          <cell r="N180">
            <v>24</v>
          </cell>
          <cell r="O180">
            <v>20</v>
          </cell>
          <cell r="P180">
            <v>19</v>
          </cell>
          <cell r="Q180">
            <v>34</v>
          </cell>
          <cell r="R180">
            <v>39</v>
          </cell>
          <cell r="S180">
            <v>24</v>
          </cell>
          <cell r="T180">
            <v>0</v>
          </cell>
          <cell r="U180">
            <v>0</v>
          </cell>
          <cell r="V180">
            <v>0</v>
          </cell>
          <cell r="W180">
            <v>0</v>
          </cell>
          <cell r="X180">
            <v>4</v>
          </cell>
          <cell r="Y180">
            <v>6</v>
          </cell>
          <cell r="Z180">
            <v>8</v>
          </cell>
          <cell r="AA180">
            <v>-440</v>
          </cell>
          <cell r="AB180">
            <v>-810</v>
          </cell>
          <cell r="AC180">
            <v>-1240</v>
          </cell>
          <cell r="AD180">
            <v>0</v>
          </cell>
        </row>
        <row r="181">
          <cell r="B181">
            <v>825</v>
          </cell>
          <cell r="C181">
            <v>3074</v>
          </cell>
          <cell r="D181">
            <v>11</v>
          </cell>
          <cell r="E181">
            <v>12</v>
          </cell>
          <cell r="F181">
            <v>15</v>
          </cell>
          <cell r="G181">
            <v>12</v>
          </cell>
          <cell r="H181">
            <v>7</v>
          </cell>
          <cell r="I181">
            <v>6</v>
          </cell>
          <cell r="J181">
            <v>9</v>
          </cell>
          <cell r="K181">
            <v>6</v>
          </cell>
          <cell r="L181">
            <v>4</v>
          </cell>
          <cell r="M181">
            <v>7</v>
          </cell>
          <cell r="N181">
            <v>208</v>
          </cell>
          <cell r="O181">
            <v>209</v>
          </cell>
          <cell r="P181">
            <v>209</v>
          </cell>
          <cell r="Q181">
            <v>207</v>
          </cell>
          <cell r="R181">
            <v>210</v>
          </cell>
          <cell r="S181">
            <v>208</v>
          </cell>
          <cell r="T181">
            <v>3.3653846153846152E-2</v>
          </cell>
          <cell r="U181">
            <v>9</v>
          </cell>
          <cell r="V181">
            <v>6</v>
          </cell>
          <cell r="W181">
            <v>4</v>
          </cell>
          <cell r="X181">
            <v>31</v>
          </cell>
          <cell r="Y181">
            <v>52</v>
          </cell>
          <cell r="Z181">
            <v>73</v>
          </cell>
          <cell r="AA181">
            <v>-2640</v>
          </cell>
          <cell r="AB181">
            <v>-6075</v>
          </cell>
          <cell r="AC181">
            <v>-10230</v>
          </cell>
          <cell r="AD181">
            <v>0</v>
          </cell>
        </row>
        <row r="182">
          <cell r="B182">
            <v>826</v>
          </cell>
          <cell r="C182">
            <v>3075</v>
          </cell>
          <cell r="D182">
            <v>30</v>
          </cell>
          <cell r="E182">
            <v>29</v>
          </cell>
          <cell r="F182">
            <v>27</v>
          </cell>
          <cell r="G182">
            <v>31</v>
          </cell>
          <cell r="H182">
            <v>25</v>
          </cell>
          <cell r="I182">
            <v>23</v>
          </cell>
          <cell r="J182">
            <v>15</v>
          </cell>
          <cell r="K182">
            <v>15</v>
          </cell>
          <cell r="L182">
            <v>23</v>
          </cell>
          <cell r="M182">
            <v>18</v>
          </cell>
          <cell r="N182">
            <v>108</v>
          </cell>
          <cell r="O182">
            <v>86</v>
          </cell>
          <cell r="P182">
            <v>81</v>
          </cell>
          <cell r="Q182">
            <v>81</v>
          </cell>
          <cell r="R182">
            <v>76</v>
          </cell>
          <cell r="S182">
            <v>83</v>
          </cell>
          <cell r="T182">
            <v>0.21686746987951808</v>
          </cell>
          <cell r="U182">
            <v>9</v>
          </cell>
          <cell r="V182">
            <v>15</v>
          </cell>
          <cell r="W182">
            <v>17</v>
          </cell>
          <cell r="X182">
            <v>12</v>
          </cell>
          <cell r="Y182">
            <v>21</v>
          </cell>
          <cell r="Z182">
            <v>29</v>
          </cell>
          <cell r="AA182">
            <v>660</v>
          </cell>
          <cell r="AB182">
            <v>-405</v>
          </cell>
          <cell r="AC182">
            <v>-1705</v>
          </cell>
          <cell r="AD182">
            <v>660</v>
          </cell>
        </row>
        <row r="183">
          <cell r="B183">
            <v>827</v>
          </cell>
          <cell r="C183">
            <v>2101</v>
          </cell>
          <cell r="D183">
            <v>7</v>
          </cell>
          <cell r="E183">
            <v>8</v>
          </cell>
          <cell r="F183">
            <v>7</v>
          </cell>
          <cell r="G183">
            <v>10</v>
          </cell>
          <cell r="H183">
            <v>12</v>
          </cell>
          <cell r="I183">
            <v>9</v>
          </cell>
          <cell r="J183">
            <v>10</v>
          </cell>
          <cell r="K183">
            <v>11</v>
          </cell>
          <cell r="L183">
            <v>7</v>
          </cell>
          <cell r="M183">
            <v>10</v>
          </cell>
          <cell r="N183">
            <v>116</v>
          </cell>
          <cell r="O183">
            <v>119</v>
          </cell>
          <cell r="P183">
            <v>119</v>
          </cell>
          <cell r="Q183">
            <v>111</v>
          </cell>
          <cell r="R183">
            <v>107</v>
          </cell>
          <cell r="S183">
            <v>116</v>
          </cell>
          <cell r="T183">
            <v>8.6206896551724144E-2</v>
          </cell>
          <cell r="U183">
            <v>10</v>
          </cell>
          <cell r="V183">
            <v>4</v>
          </cell>
          <cell r="W183">
            <v>7</v>
          </cell>
          <cell r="X183">
            <v>17</v>
          </cell>
          <cell r="Y183">
            <v>29</v>
          </cell>
          <cell r="Z183">
            <v>41</v>
          </cell>
          <cell r="AA183">
            <v>-770</v>
          </cell>
          <cell r="AB183">
            <v>-2565</v>
          </cell>
          <cell r="AC183">
            <v>-4805</v>
          </cell>
          <cell r="AD183">
            <v>0</v>
          </cell>
        </row>
        <row r="184">
          <cell r="B184">
            <v>829</v>
          </cell>
          <cell r="C184">
            <v>3076</v>
          </cell>
          <cell r="D184">
            <v>9</v>
          </cell>
          <cell r="E184">
            <v>7</v>
          </cell>
          <cell r="F184">
            <v>5</v>
          </cell>
          <cell r="G184">
            <v>9</v>
          </cell>
          <cell r="H184">
            <v>8</v>
          </cell>
          <cell r="I184">
            <v>3</v>
          </cell>
          <cell r="J184">
            <v>2</v>
          </cell>
          <cell r="K184">
            <v>2</v>
          </cell>
          <cell r="L184">
            <v>2</v>
          </cell>
          <cell r="M184">
            <v>2</v>
          </cell>
          <cell r="N184">
            <v>105</v>
          </cell>
          <cell r="O184">
            <v>109</v>
          </cell>
          <cell r="P184">
            <v>100</v>
          </cell>
          <cell r="Q184">
            <v>101</v>
          </cell>
          <cell r="R184">
            <v>97</v>
          </cell>
          <cell r="S184">
            <v>103</v>
          </cell>
          <cell r="T184">
            <v>1.9417475728155338E-2</v>
          </cell>
          <cell r="U184">
            <v>2</v>
          </cell>
          <cell r="V184">
            <v>0</v>
          </cell>
          <cell r="W184">
            <v>0</v>
          </cell>
          <cell r="X184">
            <v>15</v>
          </cell>
          <cell r="Y184">
            <v>26</v>
          </cell>
          <cell r="Z184">
            <v>36</v>
          </cell>
          <cell r="AA184">
            <v>-1430</v>
          </cell>
          <cell r="AB184">
            <v>-3240</v>
          </cell>
          <cell r="AC184">
            <v>-5270</v>
          </cell>
          <cell r="AD184">
            <v>0</v>
          </cell>
        </row>
        <row r="185">
          <cell r="B185">
            <v>830</v>
          </cell>
          <cell r="C185">
            <v>5208</v>
          </cell>
          <cell r="D185">
            <v>17</v>
          </cell>
          <cell r="E185">
            <v>20</v>
          </cell>
          <cell r="F185">
            <v>22</v>
          </cell>
          <cell r="G185">
            <v>11</v>
          </cell>
          <cell r="H185">
            <v>13</v>
          </cell>
          <cell r="I185">
            <v>12</v>
          </cell>
          <cell r="J185">
            <v>10</v>
          </cell>
          <cell r="K185">
            <v>7</v>
          </cell>
          <cell r="L185">
            <v>4</v>
          </cell>
          <cell r="M185">
            <v>10</v>
          </cell>
          <cell r="N185">
            <v>205</v>
          </cell>
          <cell r="O185">
            <v>206</v>
          </cell>
          <cell r="P185">
            <v>187</v>
          </cell>
          <cell r="Q185">
            <v>185</v>
          </cell>
          <cell r="R185">
            <v>181</v>
          </cell>
          <cell r="S185">
            <v>193</v>
          </cell>
          <cell r="T185">
            <v>5.181347150259067E-2</v>
          </cell>
          <cell r="U185">
            <v>7</v>
          </cell>
          <cell r="V185">
            <v>7</v>
          </cell>
          <cell r="W185">
            <v>4</v>
          </cell>
          <cell r="X185">
            <v>29</v>
          </cell>
          <cell r="Y185">
            <v>48</v>
          </cell>
          <cell r="Z185">
            <v>68</v>
          </cell>
          <cell r="AA185">
            <v>-2090</v>
          </cell>
          <cell r="AB185">
            <v>-5130</v>
          </cell>
          <cell r="AC185">
            <v>-8990</v>
          </cell>
          <cell r="AD185">
            <v>0</v>
          </cell>
        </row>
        <row r="186">
          <cell r="B186">
            <v>833</v>
          </cell>
          <cell r="C186">
            <v>3077</v>
          </cell>
          <cell r="D186">
            <v>11</v>
          </cell>
          <cell r="E186">
            <v>12</v>
          </cell>
          <cell r="F186">
            <v>12</v>
          </cell>
          <cell r="G186">
            <v>19</v>
          </cell>
          <cell r="H186">
            <v>17</v>
          </cell>
          <cell r="I186">
            <v>20</v>
          </cell>
          <cell r="J186">
            <v>16</v>
          </cell>
          <cell r="K186">
            <v>19</v>
          </cell>
          <cell r="L186">
            <v>22</v>
          </cell>
          <cell r="M186">
            <v>18</v>
          </cell>
          <cell r="N186">
            <v>374</v>
          </cell>
          <cell r="O186">
            <v>404</v>
          </cell>
          <cell r="P186">
            <v>435</v>
          </cell>
          <cell r="Q186">
            <v>433</v>
          </cell>
          <cell r="R186">
            <v>431</v>
          </cell>
          <cell r="S186">
            <v>424</v>
          </cell>
          <cell r="T186">
            <v>4.2452830188679243E-2</v>
          </cell>
          <cell r="U186">
            <v>11</v>
          </cell>
          <cell r="V186">
            <v>16</v>
          </cell>
          <cell r="W186">
            <v>17</v>
          </cell>
          <cell r="X186">
            <v>64</v>
          </cell>
          <cell r="Y186">
            <v>106</v>
          </cell>
          <cell r="Z186">
            <v>148</v>
          </cell>
          <cell r="AA186">
            <v>-5060</v>
          </cell>
          <cell r="AB186">
            <v>-11880</v>
          </cell>
          <cell r="AC186">
            <v>-20150</v>
          </cell>
          <cell r="AD186">
            <v>0</v>
          </cell>
        </row>
        <row r="187">
          <cell r="B187">
            <v>835</v>
          </cell>
          <cell r="C187">
            <v>3024</v>
          </cell>
          <cell r="D187">
            <v>51</v>
          </cell>
          <cell r="E187">
            <v>51</v>
          </cell>
          <cell r="F187">
            <v>60</v>
          </cell>
          <cell r="G187">
            <v>59</v>
          </cell>
          <cell r="H187">
            <v>50</v>
          </cell>
          <cell r="I187">
            <v>58</v>
          </cell>
          <cell r="J187">
            <v>49</v>
          </cell>
          <cell r="K187">
            <v>40</v>
          </cell>
          <cell r="L187">
            <v>33</v>
          </cell>
          <cell r="M187">
            <v>49</v>
          </cell>
          <cell r="N187">
            <v>206</v>
          </cell>
          <cell r="O187">
            <v>210</v>
          </cell>
          <cell r="P187">
            <v>198</v>
          </cell>
          <cell r="Q187">
            <v>185</v>
          </cell>
          <cell r="R187">
            <v>179</v>
          </cell>
          <cell r="S187">
            <v>198</v>
          </cell>
          <cell r="T187">
            <v>0.24747474747474749</v>
          </cell>
          <cell r="U187">
            <v>35</v>
          </cell>
          <cell r="V187">
            <v>34</v>
          </cell>
          <cell r="W187">
            <v>29</v>
          </cell>
          <cell r="X187">
            <v>30</v>
          </cell>
          <cell r="Y187">
            <v>50</v>
          </cell>
          <cell r="Z187">
            <v>69</v>
          </cell>
          <cell r="AA187">
            <v>2090</v>
          </cell>
          <cell r="AB187">
            <v>-135</v>
          </cell>
          <cell r="AC187">
            <v>-3100</v>
          </cell>
          <cell r="AD187">
            <v>2090</v>
          </cell>
        </row>
        <row r="188">
          <cell r="B188">
            <v>837</v>
          </cell>
          <cell r="C188">
            <v>2102</v>
          </cell>
          <cell r="D188">
            <v>7</v>
          </cell>
          <cell r="E188">
            <v>6</v>
          </cell>
          <cell r="F188">
            <v>8</v>
          </cell>
          <cell r="G188">
            <v>9</v>
          </cell>
          <cell r="H188">
            <v>7</v>
          </cell>
          <cell r="I188">
            <v>3</v>
          </cell>
          <cell r="J188">
            <v>3</v>
          </cell>
          <cell r="K188">
            <v>1</v>
          </cell>
          <cell r="L188">
            <v>0</v>
          </cell>
          <cell r="M188">
            <v>2</v>
          </cell>
          <cell r="N188">
            <v>60</v>
          </cell>
          <cell r="O188">
            <v>66</v>
          </cell>
          <cell r="P188">
            <v>69</v>
          </cell>
          <cell r="Q188">
            <v>69</v>
          </cell>
          <cell r="R188">
            <v>69</v>
          </cell>
          <cell r="S188">
            <v>68</v>
          </cell>
          <cell r="T188">
            <v>2.9411764705882353E-2</v>
          </cell>
          <cell r="U188">
            <v>3</v>
          </cell>
          <cell r="V188">
            <v>1</v>
          </cell>
          <cell r="W188">
            <v>0</v>
          </cell>
          <cell r="X188">
            <v>10</v>
          </cell>
          <cell r="Y188">
            <v>17</v>
          </cell>
          <cell r="Z188">
            <v>24</v>
          </cell>
          <cell r="AA188">
            <v>-880</v>
          </cell>
          <cell r="AB188">
            <v>-2025</v>
          </cell>
          <cell r="AC188">
            <v>-3410</v>
          </cell>
          <cell r="AD188">
            <v>0</v>
          </cell>
        </row>
        <row r="189">
          <cell r="B189">
            <v>838</v>
          </cell>
          <cell r="C189">
            <v>3350</v>
          </cell>
          <cell r="D189">
            <v>3</v>
          </cell>
          <cell r="E189">
            <v>1</v>
          </cell>
          <cell r="F189">
            <v>3</v>
          </cell>
          <cell r="G189">
            <v>8</v>
          </cell>
          <cell r="H189">
            <v>10</v>
          </cell>
          <cell r="I189">
            <v>7</v>
          </cell>
          <cell r="J189">
            <v>3</v>
          </cell>
          <cell r="K189">
            <v>3</v>
          </cell>
          <cell r="L189">
            <v>4</v>
          </cell>
          <cell r="M189">
            <v>4</v>
          </cell>
          <cell r="N189">
            <v>81</v>
          </cell>
          <cell r="O189">
            <v>89</v>
          </cell>
          <cell r="P189">
            <v>81</v>
          </cell>
          <cell r="Q189">
            <v>74</v>
          </cell>
          <cell r="R189">
            <v>75</v>
          </cell>
          <cell r="S189">
            <v>81</v>
          </cell>
          <cell r="T189">
            <v>4.9382716049382713E-2</v>
          </cell>
          <cell r="U189">
            <v>3</v>
          </cell>
          <cell r="V189">
            <v>2</v>
          </cell>
          <cell r="W189">
            <v>3</v>
          </cell>
          <cell r="X189">
            <v>12</v>
          </cell>
          <cell r="Y189">
            <v>20</v>
          </cell>
          <cell r="Z189">
            <v>28</v>
          </cell>
          <cell r="AA189">
            <v>-880</v>
          </cell>
          <cell r="AB189">
            <v>-2160</v>
          </cell>
          <cell r="AC189">
            <v>-3720</v>
          </cell>
          <cell r="AD189">
            <v>0</v>
          </cell>
        </row>
        <row r="190">
          <cell r="B190">
            <v>841</v>
          </cell>
          <cell r="C190">
            <v>2111</v>
          </cell>
          <cell r="D190">
            <v>14</v>
          </cell>
          <cell r="E190">
            <v>16</v>
          </cell>
          <cell r="F190">
            <v>14</v>
          </cell>
          <cell r="G190">
            <v>12</v>
          </cell>
          <cell r="H190">
            <v>13</v>
          </cell>
          <cell r="I190">
            <v>12</v>
          </cell>
          <cell r="J190">
            <v>11</v>
          </cell>
          <cell r="K190">
            <v>10</v>
          </cell>
          <cell r="L190">
            <v>6</v>
          </cell>
          <cell r="M190">
            <v>11</v>
          </cell>
          <cell r="N190">
            <v>84</v>
          </cell>
          <cell r="O190">
            <v>82</v>
          </cell>
          <cell r="P190">
            <v>102</v>
          </cell>
          <cell r="Q190">
            <v>102</v>
          </cell>
          <cell r="R190">
            <v>109</v>
          </cell>
          <cell r="S190">
            <v>95</v>
          </cell>
          <cell r="T190">
            <v>0.11578947368421053</v>
          </cell>
          <cell r="U190">
            <v>10</v>
          </cell>
          <cell r="V190">
            <v>10</v>
          </cell>
          <cell r="W190">
            <v>5</v>
          </cell>
          <cell r="X190">
            <v>14</v>
          </cell>
          <cell r="Y190">
            <v>24</v>
          </cell>
          <cell r="Z190">
            <v>33</v>
          </cell>
          <cell r="AA190">
            <v>-330</v>
          </cell>
          <cell r="AB190">
            <v>-1755</v>
          </cell>
          <cell r="AC190">
            <v>-3410</v>
          </cell>
          <cell r="AD190">
            <v>0</v>
          </cell>
        </row>
        <row r="191">
          <cell r="B191">
            <v>842</v>
          </cell>
          <cell r="C191">
            <v>3080</v>
          </cell>
          <cell r="D191">
            <v>5</v>
          </cell>
          <cell r="E191">
            <v>5</v>
          </cell>
          <cell r="F191">
            <v>7</v>
          </cell>
          <cell r="G191">
            <v>10</v>
          </cell>
          <cell r="H191">
            <v>10</v>
          </cell>
          <cell r="I191">
            <v>10</v>
          </cell>
          <cell r="J191">
            <v>9</v>
          </cell>
          <cell r="K191">
            <v>7</v>
          </cell>
          <cell r="L191">
            <v>4</v>
          </cell>
          <cell r="M191">
            <v>9</v>
          </cell>
          <cell r="N191">
            <v>81</v>
          </cell>
          <cell r="O191">
            <v>93</v>
          </cell>
          <cell r="P191">
            <v>90</v>
          </cell>
          <cell r="Q191">
            <v>99</v>
          </cell>
          <cell r="R191">
            <v>102</v>
          </cell>
          <cell r="S191">
            <v>94</v>
          </cell>
          <cell r="T191">
            <v>9.5744680851063829E-2</v>
          </cell>
          <cell r="U191">
            <v>8</v>
          </cell>
          <cell r="V191">
            <v>7</v>
          </cell>
          <cell r="W191">
            <v>3</v>
          </cell>
          <cell r="X191">
            <v>14</v>
          </cell>
          <cell r="Y191">
            <v>24</v>
          </cell>
          <cell r="Z191">
            <v>33</v>
          </cell>
          <cell r="AA191">
            <v>-550</v>
          </cell>
          <cell r="AB191">
            <v>-2025</v>
          </cell>
          <cell r="AC191">
            <v>-3720</v>
          </cell>
          <cell r="AD191">
            <v>0</v>
          </cell>
        </row>
        <row r="192">
          <cell r="B192">
            <v>845</v>
          </cell>
          <cell r="C192">
            <v>3081</v>
          </cell>
          <cell r="D192">
            <v>0</v>
          </cell>
          <cell r="E192">
            <v>3</v>
          </cell>
          <cell r="F192">
            <v>7</v>
          </cell>
          <cell r="G192">
            <v>6</v>
          </cell>
          <cell r="H192">
            <v>4</v>
          </cell>
          <cell r="I192">
            <v>2</v>
          </cell>
          <cell r="J192">
            <v>3</v>
          </cell>
          <cell r="K192">
            <v>3</v>
          </cell>
          <cell r="L192">
            <v>3</v>
          </cell>
          <cell r="M192">
            <v>3</v>
          </cell>
          <cell r="N192">
            <v>59</v>
          </cell>
          <cell r="O192">
            <v>57</v>
          </cell>
          <cell r="P192">
            <v>54</v>
          </cell>
          <cell r="Q192">
            <v>55</v>
          </cell>
          <cell r="R192">
            <v>49</v>
          </cell>
          <cell r="S192">
            <v>55</v>
          </cell>
          <cell r="T192">
            <v>5.4545454545454543E-2</v>
          </cell>
          <cell r="U192">
            <v>0</v>
          </cell>
          <cell r="V192">
            <v>0</v>
          </cell>
          <cell r="W192">
            <v>1</v>
          </cell>
          <cell r="X192">
            <v>8</v>
          </cell>
          <cell r="Y192">
            <v>14</v>
          </cell>
          <cell r="Z192">
            <v>19</v>
          </cell>
          <cell r="AA192">
            <v>-550</v>
          </cell>
          <cell r="AB192">
            <v>-1485</v>
          </cell>
          <cell r="AC192">
            <v>-2480</v>
          </cell>
          <cell r="AD192">
            <v>0</v>
          </cell>
        </row>
        <row r="193">
          <cell r="B193">
            <v>848</v>
          </cell>
          <cell r="C193">
            <v>3368</v>
          </cell>
          <cell r="H193">
            <v>24</v>
          </cell>
          <cell r="I193">
            <v>22</v>
          </cell>
          <cell r="J193">
            <v>30</v>
          </cell>
          <cell r="K193">
            <v>24</v>
          </cell>
          <cell r="L193">
            <v>21</v>
          </cell>
          <cell r="M193">
            <v>25</v>
          </cell>
          <cell r="N193">
            <v>223</v>
          </cell>
          <cell r="O193">
            <v>203</v>
          </cell>
          <cell r="P193">
            <v>224</v>
          </cell>
          <cell r="Q193">
            <v>202</v>
          </cell>
          <cell r="R193">
            <v>199</v>
          </cell>
          <cell r="S193">
            <v>210</v>
          </cell>
          <cell r="T193">
            <v>0.11904761904761904</v>
          </cell>
          <cell r="U193">
            <v>25</v>
          </cell>
          <cell r="V193">
            <v>18</v>
          </cell>
          <cell r="W193">
            <v>14</v>
          </cell>
          <cell r="X193">
            <v>32</v>
          </cell>
          <cell r="Y193">
            <v>53</v>
          </cell>
          <cell r="Z193">
            <v>74</v>
          </cell>
          <cell r="AA193">
            <v>-770</v>
          </cell>
          <cell r="AB193">
            <v>-3780</v>
          </cell>
          <cell r="AC193">
            <v>-7595</v>
          </cell>
          <cell r="AD193">
            <v>0</v>
          </cell>
        </row>
        <row r="194">
          <cell r="B194">
            <v>851</v>
          </cell>
          <cell r="C194">
            <v>3352</v>
          </cell>
          <cell r="D194">
            <v>9</v>
          </cell>
          <cell r="E194">
            <v>7</v>
          </cell>
          <cell r="F194">
            <v>10</v>
          </cell>
          <cell r="G194">
            <v>6</v>
          </cell>
          <cell r="H194">
            <v>9</v>
          </cell>
          <cell r="I194">
            <v>7</v>
          </cell>
          <cell r="J194">
            <v>1</v>
          </cell>
          <cell r="K194">
            <v>3</v>
          </cell>
          <cell r="L194">
            <v>6</v>
          </cell>
          <cell r="M194">
            <v>4</v>
          </cell>
          <cell r="N194">
            <v>32</v>
          </cell>
          <cell r="O194">
            <v>31</v>
          </cell>
          <cell r="P194">
            <v>29</v>
          </cell>
          <cell r="Q194">
            <v>28</v>
          </cell>
          <cell r="R194">
            <v>25</v>
          </cell>
          <cell r="S194">
            <v>29</v>
          </cell>
          <cell r="T194">
            <v>0.13793103448275862</v>
          </cell>
          <cell r="U194">
            <v>1</v>
          </cell>
          <cell r="V194">
            <v>3</v>
          </cell>
          <cell r="W194">
            <v>6</v>
          </cell>
          <cell r="X194">
            <v>4</v>
          </cell>
          <cell r="Y194">
            <v>7</v>
          </cell>
          <cell r="Z194">
            <v>10</v>
          </cell>
          <cell r="AA194">
            <v>0</v>
          </cell>
          <cell r="AB194">
            <v>-405</v>
          </cell>
          <cell r="AC194">
            <v>-930</v>
          </cell>
          <cell r="AD194">
            <v>0</v>
          </cell>
        </row>
        <row r="195">
          <cell r="B195">
            <v>852</v>
          </cell>
          <cell r="C195">
            <v>2114</v>
          </cell>
          <cell r="D195">
            <v>21</v>
          </cell>
          <cell r="E195">
            <v>16</v>
          </cell>
          <cell r="F195">
            <v>15</v>
          </cell>
          <cell r="G195">
            <v>17</v>
          </cell>
          <cell r="H195">
            <v>10</v>
          </cell>
          <cell r="I195">
            <v>10</v>
          </cell>
          <cell r="J195">
            <v>3</v>
          </cell>
          <cell r="K195">
            <v>2</v>
          </cell>
          <cell r="L195">
            <v>2</v>
          </cell>
          <cell r="M195">
            <v>5</v>
          </cell>
          <cell r="N195">
            <v>185</v>
          </cell>
          <cell r="O195">
            <v>191</v>
          </cell>
          <cell r="P195">
            <v>189</v>
          </cell>
          <cell r="Q195">
            <v>197</v>
          </cell>
          <cell r="R195">
            <v>200</v>
          </cell>
          <cell r="S195">
            <v>192</v>
          </cell>
          <cell r="T195">
            <v>2.6041666666666668E-2</v>
          </cell>
          <cell r="U195">
            <v>1</v>
          </cell>
          <cell r="V195">
            <v>2</v>
          </cell>
          <cell r="W195">
            <v>1</v>
          </cell>
          <cell r="X195">
            <v>29</v>
          </cell>
          <cell r="Y195">
            <v>48</v>
          </cell>
          <cell r="Z195">
            <v>67</v>
          </cell>
          <cell r="AA195">
            <v>-2640</v>
          </cell>
          <cell r="AB195">
            <v>-5805</v>
          </cell>
          <cell r="AC195">
            <v>-9610</v>
          </cell>
          <cell r="AD195">
            <v>0</v>
          </cell>
        </row>
        <row r="196">
          <cell r="B196">
            <v>853</v>
          </cell>
          <cell r="C196">
            <v>3353</v>
          </cell>
          <cell r="D196">
            <v>6</v>
          </cell>
          <cell r="E196">
            <v>3</v>
          </cell>
          <cell r="F196">
            <v>3</v>
          </cell>
          <cell r="G196">
            <v>8</v>
          </cell>
          <cell r="H196">
            <v>4</v>
          </cell>
          <cell r="I196">
            <v>3</v>
          </cell>
          <cell r="J196">
            <v>4</v>
          </cell>
          <cell r="K196">
            <v>4</v>
          </cell>
          <cell r="L196">
            <v>3</v>
          </cell>
          <cell r="M196">
            <v>4</v>
          </cell>
          <cell r="N196">
            <v>160</v>
          </cell>
          <cell r="O196">
            <v>166</v>
          </cell>
          <cell r="P196">
            <v>173</v>
          </cell>
          <cell r="Q196">
            <v>173</v>
          </cell>
          <cell r="R196">
            <v>167</v>
          </cell>
          <cell r="S196">
            <v>171</v>
          </cell>
          <cell r="T196">
            <v>2.3391812865497075E-2</v>
          </cell>
          <cell r="U196">
            <v>2</v>
          </cell>
          <cell r="V196">
            <v>2</v>
          </cell>
          <cell r="W196">
            <v>1</v>
          </cell>
          <cell r="X196">
            <v>26</v>
          </cell>
          <cell r="Y196">
            <v>43</v>
          </cell>
          <cell r="Z196">
            <v>60</v>
          </cell>
          <cell r="AA196">
            <v>-2420</v>
          </cell>
          <cell r="AB196">
            <v>-5265</v>
          </cell>
          <cell r="AC196">
            <v>-8680</v>
          </cell>
          <cell r="AD196">
            <v>0</v>
          </cell>
        </row>
        <row r="197">
          <cell r="B197">
            <v>854</v>
          </cell>
          <cell r="C197">
            <v>3355</v>
          </cell>
          <cell r="D197">
            <v>10</v>
          </cell>
          <cell r="E197">
            <v>5</v>
          </cell>
          <cell r="F197">
            <v>3</v>
          </cell>
          <cell r="G197">
            <v>10</v>
          </cell>
          <cell r="H197">
            <v>7</v>
          </cell>
          <cell r="I197">
            <v>10</v>
          </cell>
          <cell r="J197">
            <v>3</v>
          </cell>
          <cell r="K197">
            <v>1</v>
          </cell>
          <cell r="L197">
            <v>2</v>
          </cell>
          <cell r="M197">
            <v>5</v>
          </cell>
          <cell r="N197">
            <v>93</v>
          </cell>
          <cell r="O197">
            <v>91</v>
          </cell>
          <cell r="P197">
            <v>73</v>
          </cell>
          <cell r="Q197">
            <v>66</v>
          </cell>
          <cell r="R197">
            <v>81</v>
          </cell>
          <cell r="S197">
            <v>77</v>
          </cell>
          <cell r="T197">
            <v>6.4935064935064929E-2</v>
          </cell>
          <cell r="U197">
            <v>3</v>
          </cell>
          <cell r="V197">
            <v>1</v>
          </cell>
          <cell r="W197">
            <v>2</v>
          </cell>
          <cell r="X197">
            <v>12</v>
          </cell>
          <cell r="Y197">
            <v>19</v>
          </cell>
          <cell r="Z197">
            <v>27</v>
          </cell>
          <cell r="AA197">
            <v>-770</v>
          </cell>
          <cell r="AB197">
            <v>-1890</v>
          </cell>
          <cell r="AC197">
            <v>-3410</v>
          </cell>
          <cell r="AD197">
            <v>0</v>
          </cell>
        </row>
        <row r="198">
          <cell r="B198">
            <v>855</v>
          </cell>
          <cell r="C198">
            <v>5204</v>
          </cell>
          <cell r="D198">
            <v>16</v>
          </cell>
          <cell r="E198">
            <v>18</v>
          </cell>
          <cell r="F198">
            <v>14</v>
          </cell>
          <cell r="G198">
            <v>13</v>
          </cell>
          <cell r="H198">
            <v>11</v>
          </cell>
          <cell r="I198">
            <v>5</v>
          </cell>
          <cell r="J198">
            <v>5</v>
          </cell>
          <cell r="K198">
            <v>2</v>
          </cell>
          <cell r="L198">
            <v>5</v>
          </cell>
          <cell r="M198">
            <v>4</v>
          </cell>
          <cell r="N198">
            <v>320</v>
          </cell>
          <cell r="O198">
            <v>325</v>
          </cell>
          <cell r="P198">
            <v>331</v>
          </cell>
          <cell r="Q198">
            <v>318</v>
          </cell>
          <cell r="R198">
            <v>324</v>
          </cell>
          <cell r="S198">
            <v>325</v>
          </cell>
          <cell r="T198">
            <v>1.2307692307692308E-2</v>
          </cell>
          <cell r="U198">
            <v>5</v>
          </cell>
          <cell r="V198">
            <v>2</v>
          </cell>
          <cell r="W198">
            <v>5</v>
          </cell>
          <cell r="X198">
            <v>49</v>
          </cell>
          <cell r="Y198">
            <v>81</v>
          </cell>
          <cell r="Z198">
            <v>114</v>
          </cell>
          <cell r="AA198">
            <v>-4950</v>
          </cell>
          <cell r="AB198">
            <v>-10395</v>
          </cell>
          <cell r="AC198">
            <v>-17050</v>
          </cell>
          <cell r="AD198">
            <v>0</v>
          </cell>
        </row>
        <row r="199">
          <cell r="B199">
            <v>856</v>
          </cell>
          <cell r="C199">
            <v>5209</v>
          </cell>
          <cell r="D199">
            <v>51</v>
          </cell>
          <cell r="E199">
            <v>52</v>
          </cell>
          <cell r="F199">
            <v>47</v>
          </cell>
          <cell r="G199">
            <v>47</v>
          </cell>
          <cell r="H199">
            <v>36</v>
          </cell>
          <cell r="I199">
            <v>26</v>
          </cell>
          <cell r="J199">
            <v>20</v>
          </cell>
          <cell r="K199">
            <v>14</v>
          </cell>
          <cell r="L199">
            <v>18</v>
          </cell>
          <cell r="M199">
            <v>20</v>
          </cell>
          <cell r="N199">
            <v>261</v>
          </cell>
          <cell r="O199">
            <v>255</v>
          </cell>
          <cell r="P199">
            <v>228</v>
          </cell>
          <cell r="Q199">
            <v>207</v>
          </cell>
          <cell r="R199">
            <v>188</v>
          </cell>
          <cell r="S199">
            <v>230</v>
          </cell>
          <cell r="T199">
            <v>8.6956521739130432E-2</v>
          </cell>
          <cell r="U199">
            <v>20</v>
          </cell>
          <cell r="V199">
            <v>13</v>
          </cell>
          <cell r="W199">
            <v>15</v>
          </cell>
          <cell r="X199">
            <v>35</v>
          </cell>
          <cell r="Y199">
            <v>58</v>
          </cell>
          <cell r="Z199">
            <v>81</v>
          </cell>
          <cell r="AA199">
            <v>-1650</v>
          </cell>
          <cell r="AB199">
            <v>-5130</v>
          </cell>
          <cell r="AC199">
            <v>-9455</v>
          </cell>
          <cell r="AD199">
            <v>0</v>
          </cell>
        </row>
        <row r="200">
          <cell r="B200">
            <v>857</v>
          </cell>
          <cell r="C200">
            <v>2136</v>
          </cell>
          <cell r="D200">
            <v>47</v>
          </cell>
          <cell r="E200">
            <v>43</v>
          </cell>
          <cell r="F200">
            <v>42</v>
          </cell>
          <cell r="G200">
            <v>51</v>
          </cell>
          <cell r="H200">
            <v>41</v>
          </cell>
          <cell r="I200">
            <v>40</v>
          </cell>
          <cell r="J200">
            <v>34</v>
          </cell>
          <cell r="K200">
            <v>26</v>
          </cell>
          <cell r="L200">
            <v>26</v>
          </cell>
          <cell r="M200">
            <v>33</v>
          </cell>
          <cell r="N200">
            <v>270</v>
          </cell>
          <cell r="O200">
            <v>282</v>
          </cell>
          <cell r="P200">
            <v>285</v>
          </cell>
          <cell r="Q200">
            <v>288</v>
          </cell>
          <cell r="R200">
            <v>291</v>
          </cell>
          <cell r="S200">
            <v>285</v>
          </cell>
          <cell r="T200">
            <v>0.11578947368421053</v>
          </cell>
          <cell r="U200">
            <v>26</v>
          </cell>
          <cell r="V200">
            <v>24</v>
          </cell>
          <cell r="W200">
            <v>26</v>
          </cell>
          <cell r="X200">
            <v>43</v>
          </cell>
          <cell r="Y200">
            <v>71</v>
          </cell>
          <cell r="Z200">
            <v>100</v>
          </cell>
          <cell r="AA200">
            <v>-1100</v>
          </cell>
          <cell r="AB200">
            <v>-5130</v>
          </cell>
          <cell r="AC200">
            <v>-10385</v>
          </cell>
          <cell r="AD200">
            <v>0</v>
          </cell>
        </row>
        <row r="201">
          <cell r="B201">
            <v>862</v>
          </cell>
          <cell r="C201">
            <v>2110</v>
          </cell>
          <cell r="D201">
            <v>22</v>
          </cell>
          <cell r="E201">
            <v>15</v>
          </cell>
          <cell r="F201">
            <v>17</v>
          </cell>
          <cell r="G201">
            <v>22</v>
          </cell>
          <cell r="H201">
            <v>22</v>
          </cell>
          <cell r="I201">
            <v>20</v>
          </cell>
          <cell r="J201">
            <v>17</v>
          </cell>
          <cell r="K201">
            <v>13</v>
          </cell>
          <cell r="L201">
            <v>17</v>
          </cell>
          <cell r="M201">
            <v>17</v>
          </cell>
          <cell r="N201">
            <v>146</v>
          </cell>
          <cell r="O201">
            <v>149</v>
          </cell>
          <cell r="P201">
            <v>151</v>
          </cell>
          <cell r="Q201">
            <v>161</v>
          </cell>
          <cell r="R201">
            <v>174</v>
          </cell>
          <cell r="S201">
            <v>154</v>
          </cell>
          <cell r="T201">
            <v>0.11038961038961038</v>
          </cell>
          <cell r="U201">
            <v>17</v>
          </cell>
          <cell r="V201">
            <v>10</v>
          </cell>
          <cell r="W201">
            <v>16</v>
          </cell>
          <cell r="X201">
            <v>23</v>
          </cell>
          <cell r="Y201">
            <v>39</v>
          </cell>
          <cell r="Z201">
            <v>54</v>
          </cell>
          <cell r="AA201">
            <v>-660</v>
          </cell>
          <cell r="AB201">
            <v>-2970</v>
          </cell>
          <cell r="AC201">
            <v>-5735</v>
          </cell>
          <cell r="AD201">
            <v>0</v>
          </cell>
        </row>
        <row r="202">
          <cell r="B202">
            <v>880</v>
          </cell>
          <cell r="C202">
            <v>2164</v>
          </cell>
          <cell r="D202">
            <v>79</v>
          </cell>
          <cell r="E202">
            <v>76</v>
          </cell>
          <cell r="F202">
            <v>92</v>
          </cell>
          <cell r="G202">
            <v>89</v>
          </cell>
          <cell r="H202">
            <v>73</v>
          </cell>
          <cell r="I202">
            <v>73</v>
          </cell>
          <cell r="J202">
            <v>65</v>
          </cell>
          <cell r="K202">
            <v>75</v>
          </cell>
          <cell r="L202">
            <v>80</v>
          </cell>
          <cell r="M202">
            <v>71</v>
          </cell>
          <cell r="N202">
            <v>361</v>
          </cell>
          <cell r="O202">
            <v>355</v>
          </cell>
          <cell r="P202">
            <v>358</v>
          </cell>
          <cell r="Q202">
            <v>345</v>
          </cell>
          <cell r="R202">
            <v>332</v>
          </cell>
          <cell r="S202">
            <v>353</v>
          </cell>
          <cell r="T202">
            <v>0.20113314447592068</v>
          </cell>
          <cell r="U202">
            <v>49</v>
          </cell>
          <cell r="V202">
            <v>65</v>
          </cell>
          <cell r="W202">
            <v>67</v>
          </cell>
          <cell r="X202">
            <v>53</v>
          </cell>
          <cell r="Y202">
            <v>88</v>
          </cell>
          <cell r="Z202">
            <v>124</v>
          </cell>
          <cell r="AA202">
            <v>1980</v>
          </cell>
          <cell r="AB202">
            <v>-2295</v>
          </cell>
          <cell r="AC202">
            <v>-8215</v>
          </cell>
          <cell r="AD202">
            <v>1980</v>
          </cell>
        </row>
        <row r="203">
          <cell r="B203">
            <v>881</v>
          </cell>
          <cell r="C203">
            <v>2165</v>
          </cell>
          <cell r="D203">
            <v>23</v>
          </cell>
          <cell r="E203">
            <v>17</v>
          </cell>
          <cell r="F203">
            <v>4</v>
          </cell>
          <cell r="G203">
            <v>4</v>
          </cell>
          <cell r="H203">
            <v>8</v>
          </cell>
          <cell r="I203">
            <v>5</v>
          </cell>
          <cell r="J203">
            <v>0</v>
          </cell>
          <cell r="K203">
            <v>3</v>
          </cell>
          <cell r="L203">
            <v>1</v>
          </cell>
          <cell r="M203">
            <v>3</v>
          </cell>
          <cell r="N203">
            <v>170</v>
          </cell>
          <cell r="O203">
            <v>177</v>
          </cell>
          <cell r="P203">
            <v>178</v>
          </cell>
          <cell r="Q203">
            <v>178</v>
          </cell>
          <cell r="R203">
            <v>180</v>
          </cell>
          <cell r="S203">
            <v>178</v>
          </cell>
          <cell r="T203">
            <v>1.6853932584269662E-2</v>
          </cell>
          <cell r="U203">
            <v>0</v>
          </cell>
          <cell r="V203">
            <v>0</v>
          </cell>
          <cell r="W203">
            <v>0</v>
          </cell>
          <cell r="X203">
            <v>27</v>
          </cell>
          <cell r="Y203">
            <v>45</v>
          </cell>
          <cell r="Z203">
            <v>62</v>
          </cell>
          <cell r="AA203">
            <v>-2640</v>
          </cell>
          <cell r="AB203">
            <v>-5670</v>
          </cell>
          <cell r="AC203">
            <v>-9145</v>
          </cell>
          <cell r="AD203">
            <v>0</v>
          </cell>
        </row>
        <row r="204">
          <cell r="B204">
            <v>882</v>
          </cell>
          <cell r="C204">
            <v>5215</v>
          </cell>
          <cell r="D204">
            <v>35</v>
          </cell>
          <cell r="E204">
            <v>28</v>
          </cell>
          <cell r="F204">
            <v>28</v>
          </cell>
          <cell r="G204">
            <v>23</v>
          </cell>
          <cell r="H204">
            <v>17</v>
          </cell>
          <cell r="I204">
            <v>14</v>
          </cell>
          <cell r="J204">
            <v>16</v>
          </cell>
          <cell r="K204">
            <v>16</v>
          </cell>
          <cell r="L204">
            <v>9</v>
          </cell>
          <cell r="M204">
            <v>15</v>
          </cell>
          <cell r="N204">
            <v>222</v>
          </cell>
          <cell r="O204">
            <v>219</v>
          </cell>
          <cell r="P204">
            <v>220</v>
          </cell>
          <cell r="Q204">
            <v>218</v>
          </cell>
          <cell r="R204">
            <v>215</v>
          </cell>
          <cell r="S204">
            <v>219</v>
          </cell>
          <cell r="T204">
            <v>6.8493150684931503E-2</v>
          </cell>
          <cell r="U204">
            <v>11</v>
          </cell>
          <cell r="V204">
            <v>16</v>
          </cell>
          <cell r="W204">
            <v>8</v>
          </cell>
          <cell r="X204">
            <v>33</v>
          </cell>
          <cell r="Y204">
            <v>55</v>
          </cell>
          <cell r="Z204">
            <v>77</v>
          </cell>
          <cell r="AA204">
            <v>-1980</v>
          </cell>
          <cell r="AB204">
            <v>-5400</v>
          </cell>
          <cell r="AC204">
            <v>-9610</v>
          </cell>
          <cell r="AD204">
            <v>0</v>
          </cell>
        </row>
        <row r="205">
          <cell r="B205">
            <v>884</v>
          </cell>
          <cell r="C205">
            <v>2147</v>
          </cell>
          <cell r="D205">
            <v>93</v>
          </cell>
          <cell r="E205">
            <v>90</v>
          </cell>
          <cell r="F205">
            <v>91</v>
          </cell>
          <cell r="G205">
            <v>82</v>
          </cell>
          <cell r="H205">
            <v>73</v>
          </cell>
          <cell r="I205">
            <v>76</v>
          </cell>
          <cell r="J205">
            <v>71</v>
          </cell>
          <cell r="K205">
            <v>73</v>
          </cell>
          <cell r="L205">
            <v>61</v>
          </cell>
          <cell r="M205">
            <v>73</v>
          </cell>
          <cell r="N205">
            <v>293</v>
          </cell>
          <cell r="O205">
            <v>282</v>
          </cell>
          <cell r="P205">
            <v>259</v>
          </cell>
          <cell r="Q205">
            <v>242</v>
          </cell>
          <cell r="R205">
            <v>214</v>
          </cell>
          <cell r="S205">
            <v>261</v>
          </cell>
          <cell r="T205">
            <v>0.27969348659003829</v>
          </cell>
          <cell r="U205">
            <v>63</v>
          </cell>
          <cell r="V205">
            <v>55</v>
          </cell>
          <cell r="W205">
            <v>42</v>
          </cell>
          <cell r="X205">
            <v>39</v>
          </cell>
          <cell r="Y205">
            <v>65</v>
          </cell>
          <cell r="Z205">
            <v>91</v>
          </cell>
          <cell r="AA205">
            <v>3740</v>
          </cell>
          <cell r="AB205">
            <v>1080</v>
          </cell>
          <cell r="AC205">
            <v>-2790</v>
          </cell>
          <cell r="AD205">
            <v>4820</v>
          </cell>
        </row>
        <row r="206">
          <cell r="B206">
            <v>886</v>
          </cell>
          <cell r="C206">
            <v>2177</v>
          </cell>
          <cell r="E206">
            <v>161</v>
          </cell>
          <cell r="F206">
            <v>146</v>
          </cell>
          <cell r="G206">
            <v>111</v>
          </cell>
          <cell r="H206">
            <v>113</v>
          </cell>
          <cell r="I206">
            <v>108</v>
          </cell>
          <cell r="J206">
            <v>108</v>
          </cell>
          <cell r="K206">
            <v>110</v>
          </cell>
          <cell r="L206">
            <v>104</v>
          </cell>
          <cell r="M206">
            <v>109</v>
          </cell>
          <cell r="N206">
            <v>259</v>
          </cell>
          <cell r="O206">
            <v>253</v>
          </cell>
          <cell r="P206">
            <v>243</v>
          </cell>
          <cell r="Q206">
            <v>234</v>
          </cell>
          <cell r="R206">
            <v>234</v>
          </cell>
          <cell r="S206">
            <v>243</v>
          </cell>
          <cell r="T206">
            <v>0.44855967078189302</v>
          </cell>
          <cell r="U206">
            <v>86</v>
          </cell>
          <cell r="V206">
            <v>99</v>
          </cell>
          <cell r="W206">
            <v>85</v>
          </cell>
          <cell r="X206">
            <v>36</v>
          </cell>
          <cell r="Y206">
            <v>61</v>
          </cell>
          <cell r="Z206">
            <v>85</v>
          </cell>
          <cell r="AA206">
            <v>8030</v>
          </cell>
          <cell r="AB206">
            <v>6480</v>
          </cell>
          <cell r="AC206">
            <v>3720</v>
          </cell>
          <cell r="AD206">
            <v>18230</v>
          </cell>
        </row>
        <row r="207">
          <cell r="B207">
            <v>887</v>
          </cell>
          <cell r="C207">
            <v>2150</v>
          </cell>
          <cell r="D207">
            <v>60</v>
          </cell>
          <cell r="E207">
            <v>66</v>
          </cell>
          <cell r="F207">
            <v>75</v>
          </cell>
          <cell r="G207">
            <v>71</v>
          </cell>
          <cell r="H207">
            <v>46</v>
          </cell>
          <cell r="I207">
            <v>32</v>
          </cell>
          <cell r="J207">
            <v>42</v>
          </cell>
          <cell r="K207">
            <v>46</v>
          </cell>
          <cell r="L207">
            <v>43</v>
          </cell>
          <cell r="M207">
            <v>40</v>
          </cell>
          <cell r="N207">
            <v>158</v>
          </cell>
          <cell r="O207">
            <v>147</v>
          </cell>
          <cell r="P207">
            <v>147</v>
          </cell>
          <cell r="Q207">
            <v>147</v>
          </cell>
          <cell r="R207">
            <v>145</v>
          </cell>
          <cell r="S207">
            <v>147</v>
          </cell>
          <cell r="T207">
            <v>0.27210884353741499</v>
          </cell>
          <cell r="U207">
            <v>35</v>
          </cell>
          <cell r="V207">
            <v>39</v>
          </cell>
          <cell r="W207">
            <v>38</v>
          </cell>
          <cell r="X207">
            <v>22</v>
          </cell>
          <cell r="Y207">
            <v>37</v>
          </cell>
          <cell r="Z207">
            <v>51</v>
          </cell>
          <cell r="AA207">
            <v>1980</v>
          </cell>
          <cell r="AB207">
            <v>405</v>
          </cell>
          <cell r="AC207">
            <v>-1705</v>
          </cell>
          <cell r="AD207">
            <v>2385</v>
          </cell>
        </row>
        <row r="208">
          <cell r="B208">
            <v>888</v>
          </cell>
          <cell r="C208">
            <v>2178</v>
          </cell>
          <cell r="D208">
            <v>159</v>
          </cell>
          <cell r="E208">
            <v>154</v>
          </cell>
          <cell r="F208">
            <v>160</v>
          </cell>
          <cell r="G208">
            <v>141</v>
          </cell>
          <cell r="H208">
            <v>148</v>
          </cell>
          <cell r="I208">
            <v>132</v>
          </cell>
          <cell r="J208">
            <v>120</v>
          </cell>
          <cell r="K208">
            <v>114</v>
          </cell>
          <cell r="L208">
            <v>96</v>
          </cell>
          <cell r="M208">
            <v>122</v>
          </cell>
          <cell r="N208">
            <v>297</v>
          </cell>
          <cell r="O208">
            <v>292</v>
          </cell>
          <cell r="P208">
            <v>279</v>
          </cell>
          <cell r="Q208">
            <v>259</v>
          </cell>
          <cell r="R208">
            <v>230</v>
          </cell>
          <cell r="S208">
            <v>277</v>
          </cell>
          <cell r="T208">
            <v>0.44043321299638988</v>
          </cell>
          <cell r="U208">
            <v>101</v>
          </cell>
          <cell r="V208">
            <v>83</v>
          </cell>
          <cell r="W208">
            <v>81</v>
          </cell>
          <cell r="X208">
            <v>42</v>
          </cell>
          <cell r="Y208">
            <v>69</v>
          </cell>
          <cell r="Z208">
            <v>97</v>
          </cell>
          <cell r="AA208">
            <v>8800</v>
          </cell>
          <cell r="AB208">
            <v>7155</v>
          </cell>
          <cell r="AC208">
            <v>3875</v>
          </cell>
          <cell r="AD208">
            <v>19830</v>
          </cell>
        </row>
        <row r="209">
          <cell r="B209">
            <v>890</v>
          </cell>
          <cell r="C209">
            <v>3093</v>
          </cell>
          <cell r="D209">
            <v>20</v>
          </cell>
          <cell r="E209">
            <v>26</v>
          </cell>
          <cell r="F209">
            <v>31</v>
          </cell>
          <cell r="G209">
            <v>34</v>
          </cell>
          <cell r="H209">
            <v>33</v>
          </cell>
          <cell r="I209">
            <v>26</v>
          </cell>
          <cell r="J209">
            <v>21</v>
          </cell>
          <cell r="K209">
            <v>28</v>
          </cell>
          <cell r="L209">
            <v>23</v>
          </cell>
          <cell r="M209">
            <v>25</v>
          </cell>
          <cell r="N209">
            <v>167</v>
          </cell>
          <cell r="O209">
            <v>171</v>
          </cell>
          <cell r="P209">
            <v>178</v>
          </cell>
          <cell r="Q209">
            <v>176</v>
          </cell>
          <cell r="R209">
            <v>183</v>
          </cell>
          <cell r="S209">
            <v>175</v>
          </cell>
          <cell r="T209">
            <v>0.14285714285714285</v>
          </cell>
          <cell r="U209">
            <v>16</v>
          </cell>
          <cell r="V209">
            <v>26</v>
          </cell>
          <cell r="W209">
            <v>19</v>
          </cell>
          <cell r="X209">
            <v>26</v>
          </cell>
          <cell r="Y209">
            <v>44</v>
          </cell>
          <cell r="Z209">
            <v>61</v>
          </cell>
          <cell r="AA209">
            <v>-110</v>
          </cell>
          <cell r="AB209">
            <v>-2565</v>
          </cell>
          <cell r="AC209">
            <v>-5580</v>
          </cell>
          <cell r="AD209">
            <v>0</v>
          </cell>
        </row>
        <row r="210">
          <cell r="B210">
            <v>891</v>
          </cell>
          <cell r="C210">
            <v>2151</v>
          </cell>
          <cell r="D210">
            <v>14</v>
          </cell>
          <cell r="E210">
            <v>13</v>
          </cell>
          <cell r="F210">
            <v>5</v>
          </cell>
          <cell r="G210">
            <v>5</v>
          </cell>
          <cell r="H210">
            <v>5</v>
          </cell>
          <cell r="I210">
            <v>3</v>
          </cell>
          <cell r="J210">
            <v>5</v>
          </cell>
          <cell r="K210">
            <v>8</v>
          </cell>
          <cell r="L210">
            <v>8</v>
          </cell>
          <cell r="M210">
            <v>5</v>
          </cell>
          <cell r="N210">
            <v>211</v>
          </cell>
          <cell r="O210">
            <v>205</v>
          </cell>
          <cell r="P210">
            <v>199</v>
          </cell>
          <cell r="Q210">
            <v>191</v>
          </cell>
          <cell r="R210">
            <v>200</v>
          </cell>
          <cell r="S210">
            <v>198</v>
          </cell>
          <cell r="T210">
            <v>2.5252525252525252E-2</v>
          </cell>
          <cell r="U210">
            <v>2</v>
          </cell>
          <cell r="V210">
            <v>6</v>
          </cell>
          <cell r="W210">
            <v>7</v>
          </cell>
          <cell r="X210">
            <v>30</v>
          </cell>
          <cell r="Y210">
            <v>50</v>
          </cell>
          <cell r="Z210">
            <v>69</v>
          </cell>
          <cell r="AA210">
            <v>-2750</v>
          </cell>
          <cell r="AB210">
            <v>-6075</v>
          </cell>
          <cell r="AC210">
            <v>-9920</v>
          </cell>
          <cell r="AD210">
            <v>0</v>
          </cell>
        </row>
        <row r="211">
          <cell r="B211">
            <v>892</v>
          </cell>
          <cell r="C211">
            <v>2160</v>
          </cell>
          <cell r="D211">
            <v>29</v>
          </cell>
          <cell r="E211">
            <v>32</v>
          </cell>
          <cell r="F211">
            <v>37</v>
          </cell>
          <cell r="G211">
            <v>27</v>
          </cell>
          <cell r="H211">
            <v>24</v>
          </cell>
          <cell r="I211">
            <v>12</v>
          </cell>
          <cell r="J211">
            <v>13</v>
          </cell>
          <cell r="K211">
            <v>9</v>
          </cell>
          <cell r="L211">
            <v>14</v>
          </cell>
          <cell r="M211">
            <v>11</v>
          </cell>
          <cell r="N211">
            <v>333</v>
          </cell>
          <cell r="O211">
            <v>344</v>
          </cell>
          <cell r="P211">
            <v>374</v>
          </cell>
          <cell r="Q211">
            <v>381</v>
          </cell>
          <cell r="R211">
            <v>387</v>
          </cell>
          <cell r="S211">
            <v>366</v>
          </cell>
          <cell r="T211">
            <v>3.0054644808743168E-2</v>
          </cell>
          <cell r="U211">
            <v>9</v>
          </cell>
          <cell r="V211">
            <v>8</v>
          </cell>
          <cell r="W211">
            <v>10</v>
          </cell>
          <cell r="X211">
            <v>55</v>
          </cell>
          <cell r="Y211">
            <v>92</v>
          </cell>
          <cell r="Z211">
            <v>128</v>
          </cell>
          <cell r="AA211">
            <v>-4840</v>
          </cell>
          <cell r="AB211">
            <v>-10935</v>
          </cell>
          <cell r="AC211">
            <v>-18135</v>
          </cell>
          <cell r="AD211">
            <v>0</v>
          </cell>
        </row>
        <row r="212">
          <cell r="B212">
            <v>893</v>
          </cell>
          <cell r="C212">
            <v>3094</v>
          </cell>
          <cell r="D212">
            <v>30</v>
          </cell>
          <cell r="E212">
            <v>15</v>
          </cell>
          <cell r="F212">
            <v>17</v>
          </cell>
          <cell r="G212">
            <v>10</v>
          </cell>
          <cell r="H212">
            <v>14</v>
          </cell>
          <cell r="I212">
            <v>17</v>
          </cell>
          <cell r="J212">
            <v>12</v>
          </cell>
          <cell r="K212">
            <v>10</v>
          </cell>
          <cell r="L212">
            <v>13</v>
          </cell>
          <cell r="M212">
            <v>13</v>
          </cell>
          <cell r="N212">
            <v>433</v>
          </cell>
          <cell r="O212">
            <v>440</v>
          </cell>
          <cell r="P212">
            <v>429</v>
          </cell>
          <cell r="Q212">
            <v>422</v>
          </cell>
          <cell r="R212">
            <v>422</v>
          </cell>
          <cell r="S212">
            <v>430</v>
          </cell>
          <cell r="T212">
            <v>3.0232558139534883E-2</v>
          </cell>
          <cell r="U212">
            <v>9</v>
          </cell>
          <cell r="V212">
            <v>8</v>
          </cell>
          <cell r="W212">
            <v>12</v>
          </cell>
          <cell r="X212">
            <v>65</v>
          </cell>
          <cell r="Y212">
            <v>108</v>
          </cell>
          <cell r="Z212">
            <v>151</v>
          </cell>
          <cell r="AA212">
            <v>-5720</v>
          </cell>
          <cell r="AB212">
            <v>-12825</v>
          </cell>
          <cell r="AC212">
            <v>-21390</v>
          </cell>
          <cell r="AD212">
            <v>0</v>
          </cell>
        </row>
        <row r="213">
          <cell r="B213">
            <v>894</v>
          </cell>
          <cell r="C213">
            <v>2152</v>
          </cell>
          <cell r="D213">
            <v>104</v>
          </cell>
          <cell r="E213">
            <v>99</v>
          </cell>
          <cell r="F213">
            <v>75</v>
          </cell>
          <cell r="G213">
            <v>70</v>
          </cell>
          <cell r="H213">
            <v>68</v>
          </cell>
          <cell r="I213">
            <v>65</v>
          </cell>
          <cell r="J213">
            <v>60</v>
          </cell>
          <cell r="K213">
            <v>53</v>
          </cell>
          <cell r="L213">
            <v>53</v>
          </cell>
          <cell r="M213">
            <v>59</v>
          </cell>
          <cell r="N213">
            <v>246</v>
          </cell>
          <cell r="O213">
            <v>234</v>
          </cell>
          <cell r="P213">
            <v>206</v>
          </cell>
          <cell r="Q213">
            <v>182</v>
          </cell>
          <cell r="R213">
            <v>169</v>
          </cell>
          <cell r="S213">
            <v>207</v>
          </cell>
          <cell r="T213">
            <v>0.28502415458937197</v>
          </cell>
          <cell r="U213">
            <v>50</v>
          </cell>
          <cell r="V213">
            <v>50</v>
          </cell>
          <cell r="W213">
            <v>46</v>
          </cell>
          <cell r="X213">
            <v>31</v>
          </cell>
          <cell r="Y213">
            <v>52</v>
          </cell>
          <cell r="Z213">
            <v>72</v>
          </cell>
          <cell r="AA213">
            <v>3080</v>
          </cell>
          <cell r="AB213">
            <v>945</v>
          </cell>
          <cell r="AC213">
            <v>-2015</v>
          </cell>
          <cell r="AD213">
            <v>4025</v>
          </cell>
        </row>
        <row r="214">
          <cell r="B214">
            <v>897</v>
          </cell>
          <cell r="H214">
            <v>94</v>
          </cell>
          <cell r="I214">
            <v>83</v>
          </cell>
          <cell r="J214">
            <v>75</v>
          </cell>
          <cell r="K214">
            <v>54</v>
          </cell>
          <cell r="L214">
            <v>44</v>
          </cell>
          <cell r="M214">
            <v>71</v>
          </cell>
          <cell r="N214">
            <v>233</v>
          </cell>
          <cell r="O214">
            <v>188</v>
          </cell>
          <cell r="P214">
            <v>172</v>
          </cell>
          <cell r="Q214">
            <v>141</v>
          </cell>
          <cell r="R214">
            <v>127</v>
          </cell>
          <cell r="S214">
            <v>167</v>
          </cell>
          <cell r="T214">
            <v>0.42514970059880242</v>
          </cell>
          <cell r="U214">
            <v>74</v>
          </cell>
          <cell r="V214">
            <v>45</v>
          </cell>
          <cell r="W214">
            <v>33</v>
          </cell>
          <cell r="X214">
            <v>25</v>
          </cell>
          <cell r="Y214">
            <v>42</v>
          </cell>
          <cell r="Z214">
            <v>58</v>
          </cell>
          <cell r="AA214">
            <v>5060</v>
          </cell>
          <cell r="AB214">
            <v>3915</v>
          </cell>
          <cell r="AC214">
            <v>2015</v>
          </cell>
          <cell r="AD214">
            <v>10990</v>
          </cell>
        </row>
        <row r="215">
          <cell r="B215">
            <v>898</v>
          </cell>
          <cell r="C215">
            <v>2155</v>
          </cell>
          <cell r="D215">
            <v>34</v>
          </cell>
          <cell r="E215">
            <v>29</v>
          </cell>
          <cell r="F215">
            <v>22</v>
          </cell>
          <cell r="G215">
            <v>24</v>
          </cell>
          <cell r="H215">
            <v>23</v>
          </cell>
          <cell r="I215">
            <v>18</v>
          </cell>
          <cell r="J215">
            <v>15</v>
          </cell>
          <cell r="K215">
            <v>8</v>
          </cell>
          <cell r="L215">
            <v>14</v>
          </cell>
          <cell r="M215">
            <v>14</v>
          </cell>
          <cell r="N215">
            <v>363</v>
          </cell>
          <cell r="O215">
            <v>377</v>
          </cell>
          <cell r="P215">
            <v>370</v>
          </cell>
          <cell r="Q215">
            <v>361</v>
          </cell>
          <cell r="R215">
            <v>361</v>
          </cell>
          <cell r="S215">
            <v>369</v>
          </cell>
          <cell r="T215">
            <v>3.7940379403794036E-2</v>
          </cell>
          <cell r="U215">
            <v>10</v>
          </cell>
          <cell r="V215">
            <v>5</v>
          </cell>
          <cell r="W215">
            <v>10</v>
          </cell>
          <cell r="X215">
            <v>55</v>
          </cell>
          <cell r="Y215">
            <v>92</v>
          </cell>
          <cell r="Z215">
            <v>129</v>
          </cell>
          <cell r="AA215">
            <v>-4510</v>
          </cell>
          <cell r="AB215">
            <v>-10530</v>
          </cell>
          <cell r="AC215">
            <v>-17825</v>
          </cell>
          <cell r="AD215">
            <v>0</v>
          </cell>
        </row>
        <row r="216">
          <cell r="B216">
            <v>902</v>
          </cell>
          <cell r="C216">
            <v>2158</v>
          </cell>
          <cell r="D216">
            <v>102</v>
          </cell>
          <cell r="E216">
            <v>90</v>
          </cell>
          <cell r="F216">
            <v>79</v>
          </cell>
          <cell r="G216">
            <v>51</v>
          </cell>
          <cell r="H216">
            <v>44</v>
          </cell>
          <cell r="I216">
            <v>40</v>
          </cell>
          <cell r="J216">
            <v>53</v>
          </cell>
          <cell r="K216">
            <v>57</v>
          </cell>
          <cell r="L216">
            <v>58</v>
          </cell>
          <cell r="M216">
            <v>50</v>
          </cell>
          <cell r="N216">
            <v>234</v>
          </cell>
          <cell r="O216">
            <v>235</v>
          </cell>
          <cell r="P216">
            <v>209</v>
          </cell>
          <cell r="Q216">
            <v>200</v>
          </cell>
          <cell r="R216">
            <v>197</v>
          </cell>
          <cell r="S216">
            <v>215</v>
          </cell>
          <cell r="T216">
            <v>0.23255813953488372</v>
          </cell>
          <cell r="U216">
            <v>45</v>
          </cell>
          <cell r="V216">
            <v>44</v>
          </cell>
          <cell r="W216">
            <v>49</v>
          </cell>
          <cell r="X216">
            <v>32</v>
          </cell>
          <cell r="Y216">
            <v>54</v>
          </cell>
          <cell r="Z216">
            <v>75</v>
          </cell>
          <cell r="AA216">
            <v>1980</v>
          </cell>
          <cell r="AB216">
            <v>-540</v>
          </cell>
          <cell r="AC216">
            <v>-3875</v>
          </cell>
          <cell r="AD216">
            <v>1980</v>
          </cell>
        </row>
        <row r="217">
          <cell r="B217">
            <v>903</v>
          </cell>
          <cell r="C217">
            <v>2157</v>
          </cell>
          <cell r="D217">
            <v>82</v>
          </cell>
          <cell r="E217">
            <v>81</v>
          </cell>
          <cell r="F217">
            <v>80</v>
          </cell>
          <cell r="G217">
            <v>80</v>
          </cell>
          <cell r="H217">
            <v>110</v>
          </cell>
          <cell r="I217">
            <v>91</v>
          </cell>
          <cell r="J217">
            <v>82</v>
          </cell>
          <cell r="K217">
            <v>69</v>
          </cell>
          <cell r="L217">
            <v>58</v>
          </cell>
          <cell r="M217">
            <v>81</v>
          </cell>
          <cell r="N217">
            <v>430</v>
          </cell>
          <cell r="O217">
            <v>381</v>
          </cell>
          <cell r="P217">
            <v>361</v>
          </cell>
          <cell r="Q217">
            <v>309</v>
          </cell>
          <cell r="R217">
            <v>303</v>
          </cell>
          <cell r="S217">
            <v>350</v>
          </cell>
          <cell r="T217">
            <v>0.23142857142857143</v>
          </cell>
          <cell r="U217">
            <v>65</v>
          </cell>
          <cell r="V217">
            <v>55</v>
          </cell>
          <cell r="W217">
            <v>57</v>
          </cell>
          <cell r="X217">
            <v>53</v>
          </cell>
          <cell r="Y217">
            <v>88</v>
          </cell>
          <cell r="Z217">
            <v>123</v>
          </cell>
          <cell r="AA217">
            <v>3080</v>
          </cell>
          <cell r="AB217">
            <v>-945</v>
          </cell>
          <cell r="AC217">
            <v>-6510</v>
          </cell>
          <cell r="AD217">
            <v>3080</v>
          </cell>
        </row>
        <row r="218">
          <cell r="B218">
            <v>904</v>
          </cell>
          <cell r="C218">
            <v>5201</v>
          </cell>
          <cell r="D218">
            <v>51</v>
          </cell>
          <cell r="E218">
            <v>56</v>
          </cell>
          <cell r="F218">
            <v>40</v>
          </cell>
          <cell r="G218">
            <v>30</v>
          </cell>
          <cell r="H218">
            <v>27</v>
          </cell>
          <cell r="I218">
            <v>23</v>
          </cell>
          <cell r="J218">
            <v>21</v>
          </cell>
          <cell r="K218">
            <v>25</v>
          </cell>
          <cell r="L218">
            <v>32</v>
          </cell>
          <cell r="M218">
            <v>23</v>
          </cell>
          <cell r="N218">
            <v>382</v>
          </cell>
          <cell r="O218">
            <v>378</v>
          </cell>
          <cell r="P218">
            <v>380</v>
          </cell>
          <cell r="Q218">
            <v>363</v>
          </cell>
          <cell r="R218">
            <v>364</v>
          </cell>
          <cell r="S218">
            <v>374</v>
          </cell>
          <cell r="T218">
            <v>6.1497326203208559E-2</v>
          </cell>
          <cell r="U218">
            <v>18</v>
          </cell>
          <cell r="V218">
            <v>25</v>
          </cell>
          <cell r="W218">
            <v>25</v>
          </cell>
          <cell r="X218">
            <v>56</v>
          </cell>
          <cell r="Y218">
            <v>94</v>
          </cell>
          <cell r="Z218">
            <v>131</v>
          </cell>
          <cell r="AA218">
            <v>-3630</v>
          </cell>
          <cell r="AB218">
            <v>-9585</v>
          </cell>
          <cell r="AC218">
            <v>-16740</v>
          </cell>
          <cell r="AD218">
            <v>0</v>
          </cell>
        </row>
        <row r="219">
          <cell r="B219">
            <v>905</v>
          </cell>
          <cell r="C219">
            <v>3096</v>
          </cell>
          <cell r="D219">
            <v>17</v>
          </cell>
          <cell r="E219">
            <v>15</v>
          </cell>
          <cell r="F219">
            <v>16</v>
          </cell>
          <cell r="G219">
            <v>10</v>
          </cell>
          <cell r="H219">
            <v>7</v>
          </cell>
          <cell r="I219">
            <v>7</v>
          </cell>
          <cell r="J219">
            <v>6</v>
          </cell>
          <cell r="K219">
            <v>10</v>
          </cell>
          <cell r="L219">
            <v>9</v>
          </cell>
          <cell r="M219">
            <v>8</v>
          </cell>
          <cell r="N219">
            <v>277</v>
          </cell>
          <cell r="O219">
            <v>276</v>
          </cell>
          <cell r="P219">
            <v>291</v>
          </cell>
          <cell r="Q219">
            <v>296</v>
          </cell>
          <cell r="R219">
            <v>288</v>
          </cell>
          <cell r="S219">
            <v>288</v>
          </cell>
          <cell r="T219">
            <v>2.7777777777777776E-2</v>
          </cell>
          <cell r="U219">
            <v>5</v>
          </cell>
          <cell r="V219">
            <v>7</v>
          </cell>
          <cell r="W219">
            <v>7</v>
          </cell>
          <cell r="X219">
            <v>43</v>
          </cell>
          <cell r="Y219">
            <v>72</v>
          </cell>
          <cell r="Z219">
            <v>101</v>
          </cell>
          <cell r="AA219">
            <v>-3850</v>
          </cell>
          <cell r="AB219">
            <v>-8640</v>
          </cell>
          <cell r="AC219">
            <v>-14415</v>
          </cell>
          <cell r="AD219">
            <v>0</v>
          </cell>
        </row>
        <row r="220">
          <cell r="B220">
            <v>906</v>
          </cell>
          <cell r="C220">
            <v>3097</v>
          </cell>
          <cell r="D220">
            <v>13</v>
          </cell>
          <cell r="E220">
            <v>15</v>
          </cell>
          <cell r="F220">
            <v>13</v>
          </cell>
          <cell r="G220">
            <v>9</v>
          </cell>
          <cell r="H220">
            <v>3</v>
          </cell>
          <cell r="I220">
            <v>4</v>
          </cell>
          <cell r="J220">
            <v>11</v>
          </cell>
          <cell r="K220">
            <v>10</v>
          </cell>
          <cell r="L220">
            <v>8</v>
          </cell>
          <cell r="M220">
            <v>8</v>
          </cell>
          <cell r="N220">
            <v>162</v>
          </cell>
          <cell r="O220">
            <v>159</v>
          </cell>
          <cell r="P220">
            <v>172</v>
          </cell>
          <cell r="Q220">
            <v>169</v>
          </cell>
          <cell r="R220">
            <v>160</v>
          </cell>
          <cell r="S220">
            <v>167</v>
          </cell>
          <cell r="T220">
            <v>4.790419161676647E-2</v>
          </cell>
          <cell r="U220">
            <v>7</v>
          </cell>
          <cell r="V220">
            <v>6</v>
          </cell>
          <cell r="W220">
            <v>5</v>
          </cell>
          <cell r="X220">
            <v>25</v>
          </cell>
          <cell r="Y220">
            <v>42</v>
          </cell>
          <cell r="Z220">
            <v>58</v>
          </cell>
          <cell r="AA220">
            <v>-1870</v>
          </cell>
          <cell r="AB220">
            <v>-4590</v>
          </cell>
          <cell r="AC220">
            <v>-7750</v>
          </cell>
          <cell r="AD220">
            <v>0</v>
          </cell>
        </row>
        <row r="221">
          <cell r="B221">
            <v>907</v>
          </cell>
          <cell r="C221">
            <v>3363</v>
          </cell>
          <cell r="D221">
            <v>17</v>
          </cell>
          <cell r="E221">
            <v>23</v>
          </cell>
          <cell r="F221">
            <v>18</v>
          </cell>
          <cell r="G221">
            <v>14</v>
          </cell>
          <cell r="H221">
            <v>21</v>
          </cell>
          <cell r="I221">
            <v>4</v>
          </cell>
          <cell r="J221">
            <v>4</v>
          </cell>
          <cell r="K221">
            <v>4</v>
          </cell>
          <cell r="L221">
            <v>0</v>
          </cell>
          <cell r="M221">
            <v>4</v>
          </cell>
          <cell r="N221">
            <v>249</v>
          </cell>
          <cell r="O221">
            <v>251</v>
          </cell>
          <cell r="P221">
            <v>250</v>
          </cell>
          <cell r="Q221">
            <v>238</v>
          </cell>
          <cell r="R221">
            <v>228</v>
          </cell>
          <cell r="S221">
            <v>246</v>
          </cell>
          <cell r="T221">
            <v>1.6260162601626018E-2</v>
          </cell>
          <cell r="U221">
            <v>3</v>
          </cell>
          <cell r="V221">
            <v>4</v>
          </cell>
          <cell r="W221">
            <v>0</v>
          </cell>
          <cell r="X221">
            <v>37</v>
          </cell>
          <cell r="Y221">
            <v>62</v>
          </cell>
          <cell r="Z221">
            <v>86</v>
          </cell>
          <cell r="AA221">
            <v>-3630</v>
          </cell>
          <cell r="AB221">
            <v>-7830</v>
          </cell>
          <cell r="AC221">
            <v>-12710</v>
          </cell>
          <cell r="AD221">
            <v>0</v>
          </cell>
        </row>
        <row r="222">
          <cell r="B222">
            <v>909</v>
          </cell>
          <cell r="C222">
            <v>2159</v>
          </cell>
          <cell r="D222">
            <v>149</v>
          </cell>
          <cell r="E222">
            <v>145</v>
          </cell>
          <cell r="F222">
            <v>148</v>
          </cell>
          <cell r="G222">
            <v>120</v>
          </cell>
          <cell r="H222">
            <v>108</v>
          </cell>
          <cell r="I222">
            <v>115</v>
          </cell>
          <cell r="J222">
            <v>93</v>
          </cell>
          <cell r="K222">
            <v>87</v>
          </cell>
          <cell r="L222">
            <v>84</v>
          </cell>
          <cell r="M222">
            <v>98</v>
          </cell>
          <cell r="N222">
            <v>223</v>
          </cell>
          <cell r="O222">
            <v>226</v>
          </cell>
          <cell r="P222">
            <v>210</v>
          </cell>
          <cell r="Q222">
            <v>214</v>
          </cell>
          <cell r="R222">
            <v>189</v>
          </cell>
          <cell r="S222">
            <v>217</v>
          </cell>
          <cell r="T222">
            <v>0.45161290322580644</v>
          </cell>
          <cell r="U222">
            <v>74</v>
          </cell>
          <cell r="V222">
            <v>63</v>
          </cell>
          <cell r="W222">
            <v>64</v>
          </cell>
          <cell r="X222">
            <v>33</v>
          </cell>
          <cell r="Y222">
            <v>54</v>
          </cell>
          <cell r="Z222">
            <v>76</v>
          </cell>
          <cell r="AA222">
            <v>7150</v>
          </cell>
          <cell r="AB222">
            <v>5940</v>
          </cell>
          <cell r="AC222">
            <v>3410</v>
          </cell>
          <cell r="AD222">
            <v>16500</v>
          </cell>
        </row>
        <row r="223">
          <cell r="B223">
            <v>912</v>
          </cell>
          <cell r="C223">
            <v>3359</v>
          </cell>
          <cell r="D223">
            <v>58</v>
          </cell>
          <cell r="E223">
            <v>56</v>
          </cell>
          <cell r="F223">
            <v>44</v>
          </cell>
          <cell r="G223">
            <v>49</v>
          </cell>
          <cell r="H223">
            <v>44</v>
          </cell>
          <cell r="I223">
            <v>38</v>
          </cell>
          <cell r="J223">
            <v>36</v>
          </cell>
          <cell r="K223">
            <v>38</v>
          </cell>
          <cell r="L223">
            <v>38</v>
          </cell>
          <cell r="M223">
            <v>37</v>
          </cell>
          <cell r="N223">
            <v>201</v>
          </cell>
          <cell r="O223">
            <v>188</v>
          </cell>
          <cell r="P223">
            <v>176</v>
          </cell>
          <cell r="Q223">
            <v>169</v>
          </cell>
          <cell r="R223">
            <v>162</v>
          </cell>
          <cell r="S223">
            <v>178</v>
          </cell>
          <cell r="T223">
            <v>0.20786516853932585</v>
          </cell>
          <cell r="U223">
            <v>25</v>
          </cell>
          <cell r="V223">
            <v>32</v>
          </cell>
          <cell r="W223">
            <v>26</v>
          </cell>
          <cell r="X223">
            <v>27</v>
          </cell>
          <cell r="Y223">
            <v>45</v>
          </cell>
          <cell r="Z223">
            <v>62</v>
          </cell>
          <cell r="AA223">
            <v>1100</v>
          </cell>
          <cell r="AB223">
            <v>-1080</v>
          </cell>
          <cell r="AC223">
            <v>-3875</v>
          </cell>
          <cell r="AD223">
            <v>1100</v>
          </cell>
        </row>
        <row r="224">
          <cell r="B224">
            <v>920</v>
          </cell>
          <cell r="C224">
            <v>3365</v>
          </cell>
          <cell r="D224">
            <v>21</v>
          </cell>
          <cell r="E224">
            <v>30</v>
          </cell>
          <cell r="F224">
            <v>23</v>
          </cell>
          <cell r="G224">
            <v>19</v>
          </cell>
          <cell r="H224">
            <v>15</v>
          </cell>
          <cell r="I224">
            <v>12</v>
          </cell>
          <cell r="J224">
            <v>8</v>
          </cell>
          <cell r="K224">
            <v>6</v>
          </cell>
          <cell r="L224">
            <v>2</v>
          </cell>
          <cell r="M224">
            <v>9</v>
          </cell>
          <cell r="N224">
            <v>239</v>
          </cell>
          <cell r="O224">
            <v>233</v>
          </cell>
          <cell r="P224">
            <v>232</v>
          </cell>
          <cell r="Q224">
            <v>227</v>
          </cell>
          <cell r="R224">
            <v>225</v>
          </cell>
          <cell r="S224">
            <v>231</v>
          </cell>
          <cell r="T224">
            <v>3.896103896103896E-2</v>
          </cell>
          <cell r="U224">
            <v>6</v>
          </cell>
          <cell r="V224">
            <v>6</v>
          </cell>
          <cell r="W224">
            <v>0</v>
          </cell>
          <cell r="X224">
            <v>35</v>
          </cell>
          <cell r="Y224">
            <v>58</v>
          </cell>
          <cell r="Z224">
            <v>81</v>
          </cell>
          <cell r="AA224">
            <v>-2860</v>
          </cell>
          <cell r="AB224">
            <v>-6615</v>
          </cell>
          <cell r="AC224">
            <v>-11160</v>
          </cell>
          <cell r="AD224">
            <v>0</v>
          </cell>
        </row>
        <row r="225">
          <cell r="B225">
            <v>921</v>
          </cell>
          <cell r="C225">
            <v>2008</v>
          </cell>
          <cell r="D225">
            <v>52</v>
          </cell>
          <cell r="E225">
            <v>35</v>
          </cell>
          <cell r="F225">
            <v>48</v>
          </cell>
          <cell r="G225">
            <v>46</v>
          </cell>
          <cell r="H225">
            <v>38</v>
          </cell>
          <cell r="I225">
            <v>31</v>
          </cell>
          <cell r="J225">
            <v>27</v>
          </cell>
          <cell r="K225">
            <v>25</v>
          </cell>
          <cell r="L225">
            <v>24</v>
          </cell>
          <cell r="M225">
            <v>28</v>
          </cell>
          <cell r="N225">
            <v>196</v>
          </cell>
          <cell r="O225">
            <v>183</v>
          </cell>
          <cell r="P225">
            <v>176</v>
          </cell>
          <cell r="Q225">
            <v>169</v>
          </cell>
          <cell r="R225">
            <v>175</v>
          </cell>
          <cell r="S225">
            <v>176</v>
          </cell>
          <cell r="T225">
            <v>0.15909090909090909</v>
          </cell>
          <cell r="U225">
            <v>22</v>
          </cell>
          <cell r="V225">
            <v>23</v>
          </cell>
          <cell r="W225">
            <v>24</v>
          </cell>
          <cell r="X225">
            <v>26</v>
          </cell>
          <cell r="Y225">
            <v>44</v>
          </cell>
          <cell r="Z225">
            <v>62</v>
          </cell>
          <cell r="AA225">
            <v>220</v>
          </cell>
          <cell r="AB225">
            <v>-2160</v>
          </cell>
          <cell r="AC225">
            <v>-5270</v>
          </cell>
          <cell r="AD225">
            <v>220</v>
          </cell>
        </row>
        <row r="226">
          <cell r="B226">
            <v>922</v>
          </cell>
          <cell r="C226">
            <v>2007</v>
          </cell>
          <cell r="D226">
            <v>38</v>
          </cell>
          <cell r="E226">
            <v>43</v>
          </cell>
          <cell r="F226">
            <v>50</v>
          </cell>
          <cell r="G226">
            <v>54</v>
          </cell>
          <cell r="H226">
            <v>48</v>
          </cell>
          <cell r="I226">
            <v>56</v>
          </cell>
          <cell r="J226">
            <v>46</v>
          </cell>
          <cell r="K226">
            <v>44</v>
          </cell>
          <cell r="L226">
            <v>49</v>
          </cell>
          <cell r="M226">
            <v>49</v>
          </cell>
          <cell r="N226">
            <v>264</v>
          </cell>
          <cell r="O226">
            <v>261</v>
          </cell>
          <cell r="P226">
            <v>267</v>
          </cell>
          <cell r="Q226">
            <v>262</v>
          </cell>
          <cell r="R226">
            <v>259</v>
          </cell>
          <cell r="S226">
            <v>263</v>
          </cell>
          <cell r="T226">
            <v>0.18631178707224336</v>
          </cell>
          <cell r="U226">
            <v>39</v>
          </cell>
          <cell r="V226">
            <v>38</v>
          </cell>
          <cell r="W226">
            <v>44</v>
          </cell>
          <cell r="X226">
            <v>39</v>
          </cell>
          <cell r="Y226">
            <v>66</v>
          </cell>
          <cell r="Z226">
            <v>92</v>
          </cell>
          <cell r="AA226">
            <v>1100</v>
          </cell>
          <cell r="AB226">
            <v>-2295</v>
          </cell>
          <cell r="AC226">
            <v>-6665</v>
          </cell>
          <cell r="AD226">
            <v>1100</v>
          </cell>
        </row>
        <row r="227">
          <cell r="B227">
            <v>924</v>
          </cell>
          <cell r="C227">
            <v>2175</v>
          </cell>
          <cell r="D227">
            <v>166</v>
          </cell>
          <cell r="E227">
            <v>162</v>
          </cell>
          <cell r="F227">
            <v>149</v>
          </cell>
          <cell r="G227">
            <v>132</v>
          </cell>
          <cell r="H227">
            <v>119</v>
          </cell>
          <cell r="I227">
            <v>99</v>
          </cell>
          <cell r="J227">
            <v>100</v>
          </cell>
          <cell r="K227">
            <v>97</v>
          </cell>
          <cell r="L227">
            <v>86</v>
          </cell>
          <cell r="M227">
            <v>99</v>
          </cell>
          <cell r="N227">
            <v>293</v>
          </cell>
          <cell r="O227">
            <v>286</v>
          </cell>
          <cell r="P227">
            <v>270</v>
          </cell>
          <cell r="Q227">
            <v>264</v>
          </cell>
          <cell r="R227">
            <v>244</v>
          </cell>
          <cell r="S227">
            <v>273</v>
          </cell>
          <cell r="T227">
            <v>0.36263736263736263</v>
          </cell>
          <cell r="U227">
            <v>84</v>
          </cell>
          <cell r="V227">
            <v>91</v>
          </cell>
          <cell r="W227">
            <v>74</v>
          </cell>
          <cell r="X227">
            <v>41</v>
          </cell>
          <cell r="Y227">
            <v>68</v>
          </cell>
          <cell r="Z227">
            <v>96</v>
          </cell>
          <cell r="AA227">
            <v>6380</v>
          </cell>
          <cell r="AB227">
            <v>4185</v>
          </cell>
          <cell r="AC227">
            <v>465</v>
          </cell>
          <cell r="AD227">
            <v>11030</v>
          </cell>
        </row>
        <row r="228">
          <cell r="B228">
            <v>925</v>
          </cell>
          <cell r="C228">
            <v>2034</v>
          </cell>
          <cell r="D228">
            <v>16</v>
          </cell>
          <cell r="E228">
            <v>17</v>
          </cell>
          <cell r="F228">
            <v>10</v>
          </cell>
          <cell r="G228">
            <v>14</v>
          </cell>
          <cell r="H228">
            <v>7</v>
          </cell>
          <cell r="I228">
            <v>10</v>
          </cell>
          <cell r="J228">
            <v>7</v>
          </cell>
          <cell r="K228">
            <v>7</v>
          </cell>
          <cell r="L228">
            <v>6</v>
          </cell>
          <cell r="M228">
            <v>8</v>
          </cell>
          <cell r="N228">
            <v>268</v>
          </cell>
          <cell r="O228">
            <v>269</v>
          </cell>
          <cell r="P228">
            <v>264</v>
          </cell>
          <cell r="Q228">
            <v>264</v>
          </cell>
          <cell r="R228">
            <v>268</v>
          </cell>
          <cell r="S228">
            <v>266</v>
          </cell>
          <cell r="T228">
            <v>3.007518796992481E-2</v>
          </cell>
          <cell r="U228">
            <v>4</v>
          </cell>
          <cell r="V228">
            <v>4</v>
          </cell>
          <cell r="W228">
            <v>0</v>
          </cell>
          <cell r="X228">
            <v>40</v>
          </cell>
          <cell r="Y228">
            <v>67</v>
          </cell>
          <cell r="Z228">
            <v>93</v>
          </cell>
          <cell r="AA228">
            <v>-3520</v>
          </cell>
          <cell r="AB228">
            <v>-7965</v>
          </cell>
          <cell r="AC228">
            <v>-13175</v>
          </cell>
          <cell r="AD228">
            <v>0</v>
          </cell>
        </row>
        <row r="229">
          <cell r="B229">
            <v>926</v>
          </cell>
          <cell r="C229">
            <v>2030</v>
          </cell>
          <cell r="D229">
            <v>15</v>
          </cell>
          <cell r="E229">
            <v>15</v>
          </cell>
          <cell r="F229">
            <v>24</v>
          </cell>
          <cell r="G229">
            <v>28</v>
          </cell>
          <cell r="H229">
            <v>20</v>
          </cell>
          <cell r="I229">
            <v>11</v>
          </cell>
          <cell r="J229">
            <v>8</v>
          </cell>
          <cell r="K229">
            <v>18</v>
          </cell>
          <cell r="L229">
            <v>13</v>
          </cell>
          <cell r="M229">
            <v>12</v>
          </cell>
          <cell r="N229">
            <v>344</v>
          </cell>
          <cell r="O229">
            <v>350</v>
          </cell>
          <cell r="P229">
            <v>355</v>
          </cell>
          <cell r="Q229">
            <v>359</v>
          </cell>
          <cell r="R229">
            <v>356</v>
          </cell>
          <cell r="S229">
            <v>355</v>
          </cell>
          <cell r="T229">
            <v>3.3802816901408447E-2</v>
          </cell>
          <cell r="U229">
            <v>6</v>
          </cell>
          <cell r="V229">
            <v>13</v>
          </cell>
          <cell r="W229">
            <v>8</v>
          </cell>
          <cell r="X229">
            <v>53</v>
          </cell>
          <cell r="Y229">
            <v>89</v>
          </cell>
          <cell r="Z229">
            <v>124</v>
          </cell>
          <cell r="AA229">
            <v>-4510</v>
          </cell>
          <cell r="AB229">
            <v>-10395</v>
          </cell>
          <cell r="AC229">
            <v>-17360</v>
          </cell>
          <cell r="AD229">
            <v>0</v>
          </cell>
        </row>
        <row r="230">
          <cell r="B230">
            <v>927</v>
          </cell>
          <cell r="C230">
            <v>2014</v>
          </cell>
          <cell r="D230">
            <v>21</v>
          </cell>
          <cell r="E230">
            <v>21</v>
          </cell>
          <cell r="F230">
            <v>20</v>
          </cell>
          <cell r="G230">
            <v>17</v>
          </cell>
          <cell r="H230">
            <v>20</v>
          </cell>
          <cell r="I230">
            <v>16</v>
          </cell>
          <cell r="J230">
            <v>17</v>
          </cell>
          <cell r="K230">
            <v>13</v>
          </cell>
          <cell r="L230">
            <v>10</v>
          </cell>
          <cell r="M230">
            <v>15</v>
          </cell>
          <cell r="N230">
            <v>267</v>
          </cell>
          <cell r="O230">
            <v>251</v>
          </cell>
          <cell r="P230">
            <v>254</v>
          </cell>
          <cell r="Q230">
            <v>240</v>
          </cell>
          <cell r="R230">
            <v>268</v>
          </cell>
          <cell r="S230">
            <v>248</v>
          </cell>
          <cell r="T230">
            <v>6.0483870967741937E-2</v>
          </cell>
          <cell r="U230">
            <v>13</v>
          </cell>
          <cell r="V230">
            <v>11</v>
          </cell>
          <cell r="W230">
            <v>8</v>
          </cell>
          <cell r="X230">
            <v>37</v>
          </cell>
          <cell r="Y230">
            <v>62</v>
          </cell>
          <cell r="Z230">
            <v>87</v>
          </cell>
          <cell r="AA230">
            <v>-2420</v>
          </cell>
          <cell r="AB230">
            <v>-6345</v>
          </cell>
          <cell r="AC230">
            <v>-11160</v>
          </cell>
          <cell r="AD230">
            <v>0</v>
          </cell>
        </row>
        <row r="231">
          <cell r="B231">
            <v>928</v>
          </cell>
          <cell r="C231">
            <v>2013</v>
          </cell>
          <cell r="D231">
            <v>40</v>
          </cell>
          <cell r="E231">
            <v>31</v>
          </cell>
          <cell r="F231">
            <v>25</v>
          </cell>
          <cell r="G231">
            <v>23</v>
          </cell>
          <cell r="H231">
            <v>17</v>
          </cell>
          <cell r="I231">
            <v>19</v>
          </cell>
          <cell r="J231">
            <v>25</v>
          </cell>
          <cell r="K231">
            <v>30</v>
          </cell>
          <cell r="L231">
            <v>19</v>
          </cell>
          <cell r="M231">
            <v>25</v>
          </cell>
          <cell r="N231">
            <v>342</v>
          </cell>
          <cell r="O231">
            <v>361</v>
          </cell>
          <cell r="P231">
            <v>374</v>
          </cell>
          <cell r="Q231">
            <v>362</v>
          </cell>
          <cell r="R231">
            <v>340</v>
          </cell>
          <cell r="S231">
            <v>366</v>
          </cell>
          <cell r="T231">
            <v>6.8306010928961755E-2</v>
          </cell>
          <cell r="U231">
            <v>15</v>
          </cell>
          <cell r="V231">
            <v>19</v>
          </cell>
          <cell r="W231">
            <v>13</v>
          </cell>
          <cell r="X231">
            <v>55</v>
          </cell>
          <cell r="Y231">
            <v>92</v>
          </cell>
          <cell r="Z231">
            <v>128</v>
          </cell>
          <cell r="AA231">
            <v>-3300</v>
          </cell>
          <cell r="AB231">
            <v>-9045</v>
          </cell>
          <cell r="AC231">
            <v>-15965</v>
          </cell>
          <cell r="AD231">
            <v>0</v>
          </cell>
        </row>
        <row r="232">
          <cell r="B232">
            <v>930</v>
          </cell>
          <cell r="C232">
            <v>2176</v>
          </cell>
          <cell r="D232">
            <v>213</v>
          </cell>
          <cell r="E232">
            <v>230</v>
          </cell>
          <cell r="F232">
            <v>196</v>
          </cell>
          <cell r="G232">
            <v>154</v>
          </cell>
          <cell r="H232">
            <v>111</v>
          </cell>
          <cell r="I232">
            <v>84</v>
          </cell>
          <cell r="J232">
            <v>79</v>
          </cell>
          <cell r="K232">
            <v>78</v>
          </cell>
          <cell r="L232">
            <v>98</v>
          </cell>
          <cell r="M232">
            <v>80</v>
          </cell>
          <cell r="N232">
            <v>242</v>
          </cell>
          <cell r="O232">
            <v>193</v>
          </cell>
          <cell r="P232">
            <v>194</v>
          </cell>
          <cell r="Q232">
            <v>191</v>
          </cell>
          <cell r="R232">
            <v>197</v>
          </cell>
          <cell r="S232">
            <v>193</v>
          </cell>
          <cell r="T232">
            <v>0.41450777202072536</v>
          </cell>
          <cell r="U232">
            <v>71</v>
          </cell>
          <cell r="V232">
            <v>73</v>
          </cell>
          <cell r="W232">
            <v>82</v>
          </cell>
          <cell r="X232">
            <v>29</v>
          </cell>
          <cell r="Y232">
            <v>48</v>
          </cell>
          <cell r="Z232">
            <v>68</v>
          </cell>
          <cell r="AA232">
            <v>5610</v>
          </cell>
          <cell r="AB232">
            <v>4320</v>
          </cell>
          <cell r="AC232">
            <v>1860</v>
          </cell>
          <cell r="AD232">
            <v>11790</v>
          </cell>
        </row>
        <row r="233">
          <cell r="B233">
            <v>931</v>
          </cell>
          <cell r="C233">
            <v>2018</v>
          </cell>
          <cell r="D233">
            <v>43</v>
          </cell>
          <cell r="E233">
            <v>48</v>
          </cell>
          <cell r="F233">
            <v>54</v>
          </cell>
          <cell r="G233">
            <v>55</v>
          </cell>
          <cell r="H233">
            <v>43</v>
          </cell>
          <cell r="I233">
            <v>55</v>
          </cell>
          <cell r="J233">
            <v>48</v>
          </cell>
          <cell r="K233">
            <v>42</v>
          </cell>
          <cell r="L233">
            <v>29</v>
          </cell>
          <cell r="M233">
            <v>48</v>
          </cell>
          <cell r="N233">
            <v>147</v>
          </cell>
          <cell r="O233">
            <v>161</v>
          </cell>
          <cell r="P233">
            <v>156</v>
          </cell>
          <cell r="Q233">
            <v>152</v>
          </cell>
          <cell r="R233">
            <v>133</v>
          </cell>
          <cell r="S233">
            <v>156</v>
          </cell>
          <cell r="T233">
            <v>0.30769230769230771</v>
          </cell>
          <cell r="U233">
            <v>36</v>
          </cell>
          <cell r="V233">
            <v>36</v>
          </cell>
          <cell r="W233">
            <v>24</v>
          </cell>
          <cell r="X233">
            <v>23</v>
          </cell>
          <cell r="Y233">
            <v>39</v>
          </cell>
          <cell r="Z233">
            <v>55</v>
          </cell>
          <cell r="AA233">
            <v>2750</v>
          </cell>
          <cell r="AB233">
            <v>1215</v>
          </cell>
          <cell r="AC233">
            <v>-1085</v>
          </cell>
          <cell r="AD233">
            <v>3965</v>
          </cell>
        </row>
        <row r="234">
          <cell r="B234">
            <v>932</v>
          </cell>
          <cell r="C234">
            <v>2027</v>
          </cell>
          <cell r="D234">
            <v>78</v>
          </cell>
          <cell r="E234">
            <v>77</v>
          </cell>
          <cell r="F234">
            <v>69</v>
          </cell>
          <cell r="G234">
            <v>61</v>
          </cell>
          <cell r="H234">
            <v>63</v>
          </cell>
          <cell r="I234">
            <v>66</v>
          </cell>
          <cell r="J234">
            <v>55</v>
          </cell>
          <cell r="K234">
            <v>60</v>
          </cell>
          <cell r="L234">
            <v>56</v>
          </cell>
          <cell r="M234">
            <v>60</v>
          </cell>
          <cell r="N234">
            <v>221</v>
          </cell>
          <cell r="O234">
            <v>210</v>
          </cell>
          <cell r="P234">
            <v>206</v>
          </cell>
          <cell r="Q234">
            <v>201</v>
          </cell>
          <cell r="R234">
            <v>205</v>
          </cell>
          <cell r="S234">
            <v>206</v>
          </cell>
          <cell r="T234">
            <v>0.29126213592233008</v>
          </cell>
          <cell r="U234">
            <v>42</v>
          </cell>
          <cell r="V234">
            <v>45</v>
          </cell>
          <cell r="W234">
            <v>40</v>
          </cell>
          <cell r="X234">
            <v>31</v>
          </cell>
          <cell r="Y234">
            <v>52</v>
          </cell>
          <cell r="Z234">
            <v>72</v>
          </cell>
          <cell r="AA234">
            <v>3190</v>
          </cell>
          <cell r="AB234">
            <v>1080</v>
          </cell>
          <cell r="AC234">
            <v>-1860</v>
          </cell>
          <cell r="AD234">
            <v>4270</v>
          </cell>
        </row>
        <row r="235">
          <cell r="B235">
            <v>933</v>
          </cell>
          <cell r="C235">
            <v>2025</v>
          </cell>
          <cell r="D235">
            <v>35</v>
          </cell>
          <cell r="E235">
            <v>36</v>
          </cell>
          <cell r="F235">
            <v>42</v>
          </cell>
          <cell r="G235">
            <v>22</v>
          </cell>
          <cell r="H235">
            <v>24</v>
          </cell>
          <cell r="I235">
            <v>21</v>
          </cell>
          <cell r="J235">
            <v>25</v>
          </cell>
          <cell r="K235">
            <v>23</v>
          </cell>
          <cell r="L235">
            <v>22</v>
          </cell>
          <cell r="M235">
            <v>23</v>
          </cell>
          <cell r="N235">
            <v>214</v>
          </cell>
          <cell r="O235">
            <v>217</v>
          </cell>
          <cell r="P235">
            <v>212</v>
          </cell>
          <cell r="Q235">
            <v>212</v>
          </cell>
          <cell r="R235">
            <v>207</v>
          </cell>
          <cell r="S235">
            <v>214</v>
          </cell>
          <cell r="T235">
            <v>0.10747663551401869</v>
          </cell>
          <cell r="U235">
            <v>18</v>
          </cell>
          <cell r="V235">
            <v>22</v>
          </cell>
          <cell r="W235">
            <v>15</v>
          </cell>
          <cell r="X235">
            <v>32</v>
          </cell>
          <cell r="Y235">
            <v>54</v>
          </cell>
          <cell r="Z235">
            <v>75</v>
          </cell>
          <cell r="AA235">
            <v>-990</v>
          </cell>
          <cell r="AB235">
            <v>-4185</v>
          </cell>
          <cell r="AC235">
            <v>-8060</v>
          </cell>
          <cell r="AD235">
            <v>0</v>
          </cell>
        </row>
        <row r="236">
          <cell r="B236">
            <v>934</v>
          </cell>
          <cell r="C236">
            <v>2026</v>
          </cell>
          <cell r="D236">
            <v>37</v>
          </cell>
          <cell r="E236">
            <v>40</v>
          </cell>
          <cell r="F236">
            <v>42</v>
          </cell>
          <cell r="G236">
            <v>42</v>
          </cell>
          <cell r="H236">
            <v>30</v>
          </cell>
          <cell r="I236">
            <v>35</v>
          </cell>
          <cell r="J236">
            <v>35</v>
          </cell>
          <cell r="K236">
            <v>35</v>
          </cell>
          <cell r="L236">
            <v>34</v>
          </cell>
          <cell r="M236">
            <v>35</v>
          </cell>
          <cell r="N236">
            <v>296</v>
          </cell>
          <cell r="O236">
            <v>311</v>
          </cell>
          <cell r="P236">
            <v>320</v>
          </cell>
          <cell r="Q236">
            <v>319</v>
          </cell>
          <cell r="R236">
            <v>326</v>
          </cell>
          <cell r="S236">
            <v>317</v>
          </cell>
          <cell r="T236">
            <v>0.11041009463722397</v>
          </cell>
          <cell r="U236">
            <v>25</v>
          </cell>
          <cell r="V236">
            <v>22</v>
          </cell>
          <cell r="W236">
            <v>29</v>
          </cell>
          <cell r="X236">
            <v>48</v>
          </cell>
          <cell r="Y236">
            <v>79</v>
          </cell>
          <cell r="Z236">
            <v>111</v>
          </cell>
          <cell r="AA236">
            <v>-1430</v>
          </cell>
          <cell r="AB236">
            <v>-5940</v>
          </cell>
          <cell r="AC236">
            <v>-11780</v>
          </cell>
          <cell r="AD236">
            <v>0</v>
          </cell>
        </row>
        <row r="237">
          <cell r="B237">
            <v>935</v>
          </cell>
          <cell r="C237">
            <v>2005</v>
          </cell>
          <cell r="D237">
            <v>62</v>
          </cell>
          <cell r="E237">
            <v>74</v>
          </cell>
          <cell r="F237">
            <v>72</v>
          </cell>
          <cell r="G237">
            <v>70</v>
          </cell>
          <cell r="H237">
            <v>71</v>
          </cell>
          <cell r="I237">
            <v>64</v>
          </cell>
          <cell r="J237">
            <v>59</v>
          </cell>
          <cell r="K237">
            <v>63</v>
          </cell>
          <cell r="L237">
            <v>54</v>
          </cell>
          <cell r="M237">
            <v>62</v>
          </cell>
          <cell r="N237">
            <v>193</v>
          </cell>
          <cell r="O237">
            <v>176</v>
          </cell>
          <cell r="P237">
            <v>173</v>
          </cell>
          <cell r="Q237">
            <v>177</v>
          </cell>
          <cell r="R237">
            <v>172</v>
          </cell>
          <cell r="S237">
            <v>175</v>
          </cell>
          <cell r="T237">
            <v>0.35428571428571426</v>
          </cell>
          <cell r="U237">
            <v>53</v>
          </cell>
          <cell r="V237">
            <v>55</v>
          </cell>
          <cell r="W237">
            <v>44</v>
          </cell>
          <cell r="X237">
            <v>26</v>
          </cell>
          <cell r="Y237">
            <v>44</v>
          </cell>
          <cell r="Z237">
            <v>61</v>
          </cell>
          <cell r="AA237">
            <v>3960</v>
          </cell>
          <cell r="AB237">
            <v>2430</v>
          </cell>
          <cell r="AC237">
            <v>155</v>
          </cell>
          <cell r="AD237">
            <v>6545</v>
          </cell>
        </row>
        <row r="238">
          <cell r="B238">
            <v>936</v>
          </cell>
          <cell r="C238">
            <v>3011</v>
          </cell>
          <cell r="D238">
            <v>12</v>
          </cell>
          <cell r="E238">
            <v>18</v>
          </cell>
          <cell r="F238">
            <v>14</v>
          </cell>
          <cell r="G238">
            <v>9</v>
          </cell>
          <cell r="H238">
            <v>3</v>
          </cell>
          <cell r="I238">
            <v>2</v>
          </cell>
          <cell r="J238">
            <v>2</v>
          </cell>
          <cell r="K238">
            <v>3</v>
          </cell>
          <cell r="L238">
            <v>2</v>
          </cell>
          <cell r="M238">
            <v>2</v>
          </cell>
          <cell r="N238">
            <v>196</v>
          </cell>
          <cell r="O238">
            <v>193</v>
          </cell>
          <cell r="P238">
            <v>195</v>
          </cell>
          <cell r="Q238">
            <v>200</v>
          </cell>
          <cell r="R238">
            <v>223</v>
          </cell>
          <cell r="S238">
            <v>196</v>
          </cell>
          <cell r="T238">
            <v>1.020408163265306E-2</v>
          </cell>
          <cell r="U238">
            <v>0</v>
          </cell>
          <cell r="V238">
            <v>1</v>
          </cell>
          <cell r="W238">
            <v>0</v>
          </cell>
          <cell r="X238">
            <v>29</v>
          </cell>
          <cell r="Y238">
            <v>49</v>
          </cell>
          <cell r="Z238">
            <v>69</v>
          </cell>
          <cell r="AA238">
            <v>-2970</v>
          </cell>
          <cell r="AB238">
            <v>-6345</v>
          </cell>
          <cell r="AC238">
            <v>-10385</v>
          </cell>
          <cell r="AD238">
            <v>0</v>
          </cell>
        </row>
        <row r="239">
          <cell r="B239">
            <v>937</v>
          </cell>
          <cell r="C239">
            <v>2028</v>
          </cell>
          <cell r="D239">
            <v>44</v>
          </cell>
          <cell r="E239">
            <v>41</v>
          </cell>
          <cell r="F239">
            <v>38</v>
          </cell>
          <cell r="G239">
            <v>45</v>
          </cell>
          <cell r="H239">
            <v>36</v>
          </cell>
          <cell r="I239">
            <v>35</v>
          </cell>
          <cell r="J239">
            <v>23</v>
          </cell>
          <cell r="K239">
            <v>27</v>
          </cell>
          <cell r="L239">
            <v>19</v>
          </cell>
          <cell r="M239">
            <v>28</v>
          </cell>
          <cell r="N239">
            <v>211</v>
          </cell>
          <cell r="O239">
            <v>203</v>
          </cell>
          <cell r="P239">
            <v>195</v>
          </cell>
          <cell r="Q239">
            <v>192</v>
          </cell>
          <cell r="R239">
            <v>198</v>
          </cell>
          <cell r="S239">
            <v>197</v>
          </cell>
          <cell r="T239">
            <v>0.14213197969543148</v>
          </cell>
          <cell r="U239">
            <v>22</v>
          </cell>
          <cell r="V239">
            <v>24</v>
          </cell>
          <cell r="W239">
            <v>16</v>
          </cell>
          <cell r="X239">
            <v>30</v>
          </cell>
          <cell r="Y239">
            <v>49</v>
          </cell>
          <cell r="Z239">
            <v>69</v>
          </cell>
          <cell r="AA239">
            <v>-220</v>
          </cell>
          <cell r="AB239">
            <v>-2835</v>
          </cell>
          <cell r="AC239">
            <v>-6355</v>
          </cell>
          <cell r="AD239">
            <v>0</v>
          </cell>
        </row>
        <row r="240">
          <cell r="B240">
            <v>938</v>
          </cell>
          <cell r="C240">
            <v>3010</v>
          </cell>
          <cell r="D240">
            <v>98</v>
          </cell>
          <cell r="E240">
            <v>103</v>
          </cell>
          <cell r="F240">
            <v>95</v>
          </cell>
          <cell r="G240">
            <v>91</v>
          </cell>
          <cell r="H240">
            <v>90</v>
          </cell>
          <cell r="I240">
            <v>80</v>
          </cell>
          <cell r="J240">
            <v>67</v>
          </cell>
          <cell r="K240">
            <v>81</v>
          </cell>
          <cell r="L240">
            <v>70</v>
          </cell>
          <cell r="M240">
            <v>76</v>
          </cell>
          <cell r="N240">
            <v>372</v>
          </cell>
          <cell r="O240">
            <v>375</v>
          </cell>
          <cell r="P240">
            <v>354</v>
          </cell>
          <cell r="Q240">
            <v>347</v>
          </cell>
          <cell r="R240">
            <v>336</v>
          </cell>
          <cell r="S240">
            <v>359</v>
          </cell>
          <cell r="T240">
            <v>0.2116991643454039</v>
          </cell>
          <cell r="U240">
            <v>53</v>
          </cell>
          <cell r="V240">
            <v>71</v>
          </cell>
          <cell r="W240">
            <v>52</v>
          </cell>
          <cell r="X240">
            <v>54</v>
          </cell>
          <cell r="Y240">
            <v>90</v>
          </cell>
          <cell r="Z240">
            <v>126</v>
          </cell>
          <cell r="AA240">
            <v>2420</v>
          </cell>
          <cell r="AB240">
            <v>-1890</v>
          </cell>
          <cell r="AC240">
            <v>-7750</v>
          </cell>
          <cell r="AD240">
            <v>2420</v>
          </cell>
        </row>
        <row r="241">
          <cell r="B241">
            <v>940</v>
          </cell>
          <cell r="C241">
            <v>2004</v>
          </cell>
          <cell r="D241">
            <v>51</v>
          </cell>
          <cell r="E241">
            <v>58</v>
          </cell>
          <cell r="F241">
            <v>61</v>
          </cell>
          <cell r="G241">
            <v>95</v>
          </cell>
          <cell r="H241">
            <v>86</v>
          </cell>
          <cell r="I241">
            <v>85</v>
          </cell>
          <cell r="J241">
            <v>85</v>
          </cell>
          <cell r="K241">
            <v>95</v>
          </cell>
          <cell r="L241">
            <v>95</v>
          </cell>
          <cell r="M241">
            <v>88</v>
          </cell>
          <cell r="N241">
            <v>428</v>
          </cell>
          <cell r="O241">
            <v>434</v>
          </cell>
          <cell r="P241">
            <v>434</v>
          </cell>
          <cell r="Q241">
            <v>401</v>
          </cell>
          <cell r="R241">
            <v>373</v>
          </cell>
          <cell r="S241">
            <v>423</v>
          </cell>
          <cell r="T241">
            <v>0.20803782505910165</v>
          </cell>
          <cell r="U241">
            <v>73</v>
          </cell>
          <cell r="V241">
            <v>74</v>
          </cell>
          <cell r="W241">
            <v>78</v>
          </cell>
          <cell r="X241">
            <v>63</v>
          </cell>
          <cell r="Y241">
            <v>106</v>
          </cell>
          <cell r="Z241">
            <v>148</v>
          </cell>
          <cell r="AA241">
            <v>2750</v>
          </cell>
          <cell r="AB241">
            <v>-2430</v>
          </cell>
          <cell r="AC241">
            <v>-9300</v>
          </cell>
          <cell r="AD241">
            <v>2750</v>
          </cell>
        </row>
        <row r="242">
          <cell r="B242">
            <v>941</v>
          </cell>
          <cell r="C242">
            <v>2033</v>
          </cell>
          <cell r="D242">
            <v>10</v>
          </cell>
          <cell r="E242">
            <v>11</v>
          </cell>
          <cell r="F242">
            <v>15</v>
          </cell>
          <cell r="G242">
            <v>15</v>
          </cell>
          <cell r="H242">
            <v>12</v>
          </cell>
          <cell r="I242">
            <v>6</v>
          </cell>
          <cell r="J242">
            <v>11</v>
          </cell>
          <cell r="K242">
            <v>12</v>
          </cell>
          <cell r="L242">
            <v>10</v>
          </cell>
          <cell r="M242">
            <v>10</v>
          </cell>
          <cell r="N242">
            <v>331</v>
          </cell>
          <cell r="O242">
            <v>310</v>
          </cell>
          <cell r="P242">
            <v>333</v>
          </cell>
          <cell r="Q242">
            <v>306</v>
          </cell>
          <cell r="R242">
            <v>324</v>
          </cell>
          <cell r="S242">
            <v>316</v>
          </cell>
          <cell r="T242">
            <v>3.1645569620253167E-2</v>
          </cell>
          <cell r="U242">
            <v>6</v>
          </cell>
          <cell r="V242">
            <v>9</v>
          </cell>
          <cell r="W242">
            <v>8</v>
          </cell>
          <cell r="X242">
            <v>47</v>
          </cell>
          <cell r="Y242">
            <v>79</v>
          </cell>
          <cell r="Z242">
            <v>111</v>
          </cell>
          <cell r="AA242">
            <v>-4070</v>
          </cell>
          <cell r="AB242">
            <v>-9315</v>
          </cell>
          <cell r="AC242">
            <v>-15655</v>
          </cell>
          <cell r="AD242">
            <v>0</v>
          </cell>
        </row>
        <row r="243">
          <cell r="B243">
            <v>942</v>
          </cell>
          <cell r="C243">
            <v>2031</v>
          </cell>
          <cell r="D243">
            <v>23</v>
          </cell>
          <cell r="E243">
            <v>21</v>
          </cell>
          <cell r="F243">
            <v>25</v>
          </cell>
          <cell r="G243">
            <v>22</v>
          </cell>
          <cell r="H243">
            <v>20</v>
          </cell>
          <cell r="I243">
            <v>17</v>
          </cell>
          <cell r="J243">
            <v>15</v>
          </cell>
          <cell r="K243">
            <v>17</v>
          </cell>
          <cell r="L243">
            <v>16</v>
          </cell>
          <cell r="M243">
            <v>16</v>
          </cell>
          <cell r="N243">
            <v>446</v>
          </cell>
          <cell r="O243">
            <v>480</v>
          </cell>
          <cell r="P243">
            <v>486</v>
          </cell>
          <cell r="Q243">
            <v>473</v>
          </cell>
          <cell r="R243">
            <v>448</v>
          </cell>
          <cell r="S243">
            <v>480</v>
          </cell>
          <cell r="T243">
            <v>3.3333333333333333E-2</v>
          </cell>
          <cell r="U243">
            <v>12</v>
          </cell>
          <cell r="V243">
            <v>14</v>
          </cell>
          <cell r="W243">
            <v>15</v>
          </cell>
          <cell r="X243">
            <v>72</v>
          </cell>
          <cell r="Y243">
            <v>120</v>
          </cell>
          <cell r="Z243">
            <v>168</v>
          </cell>
          <cell r="AA243">
            <v>-6160</v>
          </cell>
          <cell r="AB243">
            <v>-14040</v>
          </cell>
          <cell r="AC243">
            <v>-23560</v>
          </cell>
          <cell r="AD243">
            <v>0</v>
          </cell>
        </row>
        <row r="244">
          <cell r="B244">
            <v>945</v>
          </cell>
          <cell r="C244">
            <v>2183</v>
          </cell>
          <cell r="D244">
            <v>118</v>
          </cell>
          <cell r="E244">
            <v>90</v>
          </cell>
          <cell r="F244">
            <v>89</v>
          </cell>
          <cell r="G244">
            <v>91</v>
          </cell>
          <cell r="H244">
            <v>110</v>
          </cell>
          <cell r="I244">
            <v>102</v>
          </cell>
          <cell r="J244">
            <v>75</v>
          </cell>
          <cell r="K244">
            <v>71</v>
          </cell>
          <cell r="L244">
            <v>62</v>
          </cell>
          <cell r="M244">
            <v>83</v>
          </cell>
          <cell r="N244">
            <v>370</v>
          </cell>
          <cell r="O244">
            <v>351</v>
          </cell>
          <cell r="P244">
            <v>270</v>
          </cell>
          <cell r="Q244">
            <v>249</v>
          </cell>
          <cell r="R244">
            <v>222</v>
          </cell>
          <cell r="S244">
            <v>290</v>
          </cell>
          <cell r="T244">
            <v>0.28620689655172415</v>
          </cell>
          <cell r="U244">
            <v>68</v>
          </cell>
          <cell r="V244">
            <v>67</v>
          </cell>
          <cell r="W244">
            <v>59</v>
          </cell>
          <cell r="X244">
            <v>44</v>
          </cell>
          <cell r="Y244">
            <v>73</v>
          </cell>
          <cell r="Z244">
            <v>102</v>
          </cell>
          <cell r="AA244">
            <v>4290</v>
          </cell>
          <cell r="AB244">
            <v>1350</v>
          </cell>
          <cell r="AC244">
            <v>-2945</v>
          </cell>
          <cell r="AD244">
            <v>5640</v>
          </cell>
        </row>
        <row r="245">
          <cell r="B245">
            <v>946</v>
          </cell>
          <cell r="C245">
            <v>5200</v>
          </cell>
          <cell r="D245">
            <v>106</v>
          </cell>
          <cell r="E245">
            <v>118</v>
          </cell>
          <cell r="F245">
            <v>107</v>
          </cell>
          <cell r="G245">
            <v>97</v>
          </cell>
          <cell r="H245">
            <v>92</v>
          </cell>
          <cell r="I245">
            <v>100</v>
          </cell>
          <cell r="J245">
            <v>108</v>
          </cell>
          <cell r="K245">
            <v>121</v>
          </cell>
          <cell r="L245">
            <v>105</v>
          </cell>
          <cell r="M245">
            <v>110</v>
          </cell>
          <cell r="N245">
            <v>433</v>
          </cell>
          <cell r="O245">
            <v>430</v>
          </cell>
          <cell r="P245">
            <v>422</v>
          </cell>
          <cell r="Q245">
            <v>412</v>
          </cell>
          <cell r="R245">
            <v>398</v>
          </cell>
          <cell r="S245">
            <v>421</v>
          </cell>
          <cell r="T245">
            <v>0.26128266033254155</v>
          </cell>
          <cell r="U245">
            <v>89</v>
          </cell>
          <cell r="V245">
            <v>93</v>
          </cell>
          <cell r="W245">
            <v>99</v>
          </cell>
          <cell r="X245">
            <v>63</v>
          </cell>
          <cell r="Y245">
            <v>105</v>
          </cell>
          <cell r="Z245">
            <v>147</v>
          </cell>
          <cell r="AA245">
            <v>5170</v>
          </cell>
          <cell r="AB245">
            <v>675</v>
          </cell>
          <cell r="AC245">
            <v>-5735</v>
          </cell>
          <cell r="AD245">
            <v>5845</v>
          </cell>
        </row>
        <row r="246">
          <cell r="B246">
            <v>947</v>
          </cell>
          <cell r="C246">
            <v>3006</v>
          </cell>
          <cell r="D246">
            <v>60</v>
          </cell>
          <cell r="E246">
            <v>56</v>
          </cell>
          <cell r="F246">
            <v>61</v>
          </cell>
          <cell r="G246">
            <v>83</v>
          </cell>
          <cell r="H246">
            <v>83</v>
          </cell>
          <cell r="I246">
            <v>68</v>
          </cell>
          <cell r="J246">
            <v>63</v>
          </cell>
          <cell r="K246">
            <v>53</v>
          </cell>
          <cell r="L246">
            <v>38</v>
          </cell>
          <cell r="M246">
            <v>61</v>
          </cell>
          <cell r="N246">
            <v>209</v>
          </cell>
          <cell r="O246">
            <v>185</v>
          </cell>
          <cell r="P246">
            <v>172</v>
          </cell>
          <cell r="Q246">
            <v>152</v>
          </cell>
          <cell r="R246">
            <v>136</v>
          </cell>
          <cell r="S246">
            <v>170</v>
          </cell>
          <cell r="T246">
            <v>0.35882352941176471</v>
          </cell>
          <cell r="U246">
            <v>56</v>
          </cell>
          <cell r="V246">
            <v>46</v>
          </cell>
          <cell r="W246">
            <v>31</v>
          </cell>
          <cell r="X246">
            <v>26</v>
          </cell>
          <cell r="Y246">
            <v>43</v>
          </cell>
          <cell r="Z246">
            <v>60</v>
          </cell>
          <cell r="AA246">
            <v>3850</v>
          </cell>
          <cell r="AB246">
            <v>2430</v>
          </cell>
          <cell r="AC246">
            <v>155</v>
          </cell>
          <cell r="AD246">
            <v>6435</v>
          </cell>
        </row>
        <row r="247">
          <cell r="B247">
            <v>948</v>
          </cell>
          <cell r="C247">
            <v>3004</v>
          </cell>
          <cell r="D247">
            <v>103</v>
          </cell>
          <cell r="E247">
            <v>84</v>
          </cell>
          <cell r="F247">
            <v>86</v>
          </cell>
          <cell r="G247">
            <v>59</v>
          </cell>
          <cell r="H247">
            <v>70</v>
          </cell>
          <cell r="I247">
            <v>65</v>
          </cell>
          <cell r="J247">
            <v>73</v>
          </cell>
          <cell r="K247">
            <v>49</v>
          </cell>
          <cell r="L247">
            <v>55</v>
          </cell>
          <cell r="M247">
            <v>62</v>
          </cell>
          <cell r="N247">
            <v>244</v>
          </cell>
          <cell r="O247">
            <v>229</v>
          </cell>
          <cell r="P247">
            <v>224</v>
          </cell>
          <cell r="Q247">
            <v>212</v>
          </cell>
          <cell r="R247">
            <v>191</v>
          </cell>
          <cell r="S247">
            <v>222</v>
          </cell>
          <cell r="T247">
            <v>0.27927927927927926</v>
          </cell>
          <cell r="U247">
            <v>53</v>
          </cell>
          <cell r="V247">
            <v>42</v>
          </cell>
          <cell r="W247">
            <v>37</v>
          </cell>
          <cell r="X247">
            <v>33</v>
          </cell>
          <cell r="Y247">
            <v>56</v>
          </cell>
          <cell r="Z247">
            <v>78</v>
          </cell>
          <cell r="AA247">
            <v>3190</v>
          </cell>
          <cell r="AB247">
            <v>810</v>
          </cell>
          <cell r="AC247">
            <v>-2480</v>
          </cell>
          <cell r="AD247">
            <v>4000</v>
          </cell>
        </row>
        <row r="248">
          <cell r="B248">
            <v>949</v>
          </cell>
          <cell r="C248">
            <v>3302</v>
          </cell>
          <cell r="D248">
            <v>50</v>
          </cell>
          <cell r="E248">
            <v>48</v>
          </cell>
          <cell r="F248">
            <v>44</v>
          </cell>
          <cell r="G248">
            <v>29</v>
          </cell>
          <cell r="H248">
            <v>30</v>
          </cell>
          <cell r="I248">
            <v>34</v>
          </cell>
          <cell r="J248">
            <v>25</v>
          </cell>
          <cell r="K248">
            <v>22</v>
          </cell>
          <cell r="L248">
            <v>19</v>
          </cell>
          <cell r="M248">
            <v>27</v>
          </cell>
          <cell r="N248">
            <v>238</v>
          </cell>
          <cell r="O248">
            <v>262</v>
          </cell>
          <cell r="P248">
            <v>243</v>
          </cell>
          <cell r="Q248">
            <v>247</v>
          </cell>
          <cell r="R248">
            <v>243</v>
          </cell>
          <cell r="S248">
            <v>251</v>
          </cell>
          <cell r="T248">
            <v>0.10756972111553785</v>
          </cell>
          <cell r="U248">
            <v>20</v>
          </cell>
          <cell r="V248">
            <v>21</v>
          </cell>
          <cell r="W248">
            <v>16</v>
          </cell>
          <cell r="X248">
            <v>38</v>
          </cell>
          <cell r="Y248">
            <v>63</v>
          </cell>
          <cell r="Z248">
            <v>88</v>
          </cell>
          <cell r="AA248">
            <v>-1210</v>
          </cell>
          <cell r="AB248">
            <v>-4860</v>
          </cell>
          <cell r="AC248">
            <v>-9455</v>
          </cell>
          <cell r="AD248">
            <v>0</v>
          </cell>
        </row>
        <row r="249">
          <cell r="B249">
            <v>950</v>
          </cell>
          <cell r="C249">
            <v>3303</v>
          </cell>
          <cell r="D249">
            <v>59</v>
          </cell>
          <cell r="E249">
            <v>65</v>
          </cell>
          <cell r="F249">
            <v>55</v>
          </cell>
          <cell r="G249">
            <v>60</v>
          </cell>
          <cell r="H249">
            <v>54</v>
          </cell>
          <cell r="I249">
            <v>53</v>
          </cell>
          <cell r="J249">
            <v>50</v>
          </cell>
          <cell r="K249">
            <v>44</v>
          </cell>
          <cell r="L249">
            <v>33</v>
          </cell>
          <cell r="M249">
            <v>49</v>
          </cell>
          <cell r="N249">
            <v>344</v>
          </cell>
          <cell r="O249">
            <v>334</v>
          </cell>
          <cell r="P249">
            <v>344</v>
          </cell>
          <cell r="Q249">
            <v>332</v>
          </cell>
          <cell r="R249">
            <v>348</v>
          </cell>
          <cell r="S249">
            <v>337</v>
          </cell>
          <cell r="T249">
            <v>0.14540059347181009</v>
          </cell>
          <cell r="U249">
            <v>45</v>
          </cell>
          <cell r="V249">
            <v>30</v>
          </cell>
          <cell r="W249">
            <v>25</v>
          </cell>
          <cell r="X249">
            <v>51</v>
          </cell>
          <cell r="Y249">
            <v>84</v>
          </cell>
          <cell r="Z249">
            <v>118</v>
          </cell>
          <cell r="AA249">
            <v>-220</v>
          </cell>
          <cell r="AB249">
            <v>-4725</v>
          </cell>
          <cell r="AC249">
            <v>-10695</v>
          </cell>
          <cell r="AD249">
            <v>0</v>
          </cell>
        </row>
        <row r="250">
          <cell r="B250">
            <v>951</v>
          </cell>
          <cell r="C250">
            <v>2032</v>
          </cell>
          <cell r="D250">
            <v>92</v>
          </cell>
          <cell r="E250">
            <v>93</v>
          </cell>
          <cell r="F250">
            <v>89</v>
          </cell>
          <cell r="G250">
            <v>72</v>
          </cell>
          <cell r="H250">
            <v>65</v>
          </cell>
          <cell r="I250">
            <v>84</v>
          </cell>
          <cell r="J250">
            <v>78</v>
          </cell>
          <cell r="K250">
            <v>66</v>
          </cell>
          <cell r="L250">
            <v>57</v>
          </cell>
          <cell r="M250">
            <v>76</v>
          </cell>
          <cell r="N250">
            <v>203</v>
          </cell>
          <cell r="O250">
            <v>206</v>
          </cell>
          <cell r="P250">
            <v>191</v>
          </cell>
          <cell r="Q250">
            <v>192</v>
          </cell>
          <cell r="R250">
            <v>191</v>
          </cell>
          <cell r="S250">
            <v>196</v>
          </cell>
          <cell r="T250">
            <v>0.38775510204081631</v>
          </cell>
          <cell r="U250">
            <v>65</v>
          </cell>
          <cell r="V250">
            <v>43</v>
          </cell>
          <cell r="W250">
            <v>41</v>
          </cell>
          <cell r="X250">
            <v>29</v>
          </cell>
          <cell r="Y250">
            <v>49</v>
          </cell>
          <cell r="Z250">
            <v>69</v>
          </cell>
          <cell r="AA250">
            <v>5170</v>
          </cell>
          <cell r="AB250">
            <v>3645</v>
          </cell>
          <cell r="AC250">
            <v>1085</v>
          </cell>
          <cell r="AD250">
            <v>9900</v>
          </cell>
        </row>
        <row r="251">
          <cell r="B251">
            <v>952</v>
          </cell>
          <cell r="C251">
            <v>2002</v>
          </cell>
          <cell r="D251">
            <v>117</v>
          </cell>
          <cell r="E251">
            <v>105</v>
          </cell>
          <cell r="F251">
            <v>108</v>
          </cell>
          <cell r="G251">
            <v>89</v>
          </cell>
          <cell r="H251">
            <v>91</v>
          </cell>
          <cell r="I251">
            <v>95</v>
          </cell>
          <cell r="J251">
            <v>91</v>
          </cell>
          <cell r="K251">
            <v>102</v>
          </cell>
          <cell r="L251">
            <v>86</v>
          </cell>
          <cell r="M251">
            <v>96</v>
          </cell>
          <cell r="N251">
            <v>298</v>
          </cell>
          <cell r="O251">
            <v>297</v>
          </cell>
          <cell r="P251">
            <v>300</v>
          </cell>
          <cell r="Q251">
            <v>295</v>
          </cell>
          <cell r="R251">
            <v>288</v>
          </cell>
          <cell r="S251">
            <v>297</v>
          </cell>
          <cell r="T251">
            <v>0.32323232323232326</v>
          </cell>
          <cell r="U251">
            <v>73</v>
          </cell>
          <cell r="V251">
            <v>84</v>
          </cell>
          <cell r="W251">
            <v>69</v>
          </cell>
          <cell r="X251">
            <v>45</v>
          </cell>
          <cell r="Y251">
            <v>74</v>
          </cell>
          <cell r="Z251">
            <v>104</v>
          </cell>
          <cell r="AA251">
            <v>5610</v>
          </cell>
          <cell r="AB251">
            <v>2970</v>
          </cell>
          <cell r="AC251">
            <v>-1240</v>
          </cell>
          <cell r="AD251">
            <v>8580</v>
          </cell>
        </row>
        <row r="252">
          <cell r="B252">
            <v>954</v>
          </cell>
          <cell r="C252">
            <v>2173</v>
          </cell>
          <cell r="D252">
            <v>87</v>
          </cell>
          <cell r="E252">
            <v>86</v>
          </cell>
          <cell r="F252">
            <v>73</v>
          </cell>
          <cell r="G252">
            <v>72</v>
          </cell>
          <cell r="H252">
            <v>72</v>
          </cell>
          <cell r="I252">
            <v>50</v>
          </cell>
          <cell r="J252">
            <v>40</v>
          </cell>
          <cell r="K252">
            <v>47</v>
          </cell>
          <cell r="L252">
            <v>51</v>
          </cell>
          <cell r="M252">
            <v>46</v>
          </cell>
          <cell r="N252">
            <v>189</v>
          </cell>
          <cell r="O252">
            <v>163</v>
          </cell>
          <cell r="P252">
            <v>133</v>
          </cell>
          <cell r="Q252">
            <v>120</v>
          </cell>
          <cell r="R252">
            <v>142</v>
          </cell>
          <cell r="S252">
            <v>139</v>
          </cell>
          <cell r="T252">
            <v>0.33093525179856115</v>
          </cell>
          <cell r="U252">
            <v>36</v>
          </cell>
          <cell r="V252">
            <v>43</v>
          </cell>
          <cell r="W252">
            <v>48</v>
          </cell>
          <cell r="X252">
            <v>21</v>
          </cell>
          <cell r="Y252">
            <v>35</v>
          </cell>
          <cell r="Z252">
            <v>49</v>
          </cell>
          <cell r="AA252">
            <v>2750</v>
          </cell>
          <cell r="AB252">
            <v>1485</v>
          </cell>
          <cell r="AC252">
            <v>-465</v>
          </cell>
          <cell r="AD252">
            <v>4235</v>
          </cell>
        </row>
        <row r="253">
          <cell r="B253">
            <v>956</v>
          </cell>
          <cell r="C253">
            <v>2000</v>
          </cell>
          <cell r="D253">
            <v>137</v>
          </cell>
          <cell r="E253">
            <v>146</v>
          </cell>
          <cell r="F253">
            <v>120</v>
          </cell>
          <cell r="G253">
            <v>130</v>
          </cell>
          <cell r="H253">
            <v>116</v>
          </cell>
          <cell r="I253">
            <v>111</v>
          </cell>
          <cell r="J253">
            <v>94</v>
          </cell>
          <cell r="K253">
            <v>108</v>
          </cell>
          <cell r="L253">
            <v>117</v>
          </cell>
          <cell r="M253">
            <v>104</v>
          </cell>
          <cell r="N253">
            <v>409</v>
          </cell>
          <cell r="O253">
            <v>392</v>
          </cell>
          <cell r="P253">
            <v>383</v>
          </cell>
          <cell r="Q253">
            <v>370</v>
          </cell>
          <cell r="R253">
            <v>378</v>
          </cell>
          <cell r="S253">
            <v>382</v>
          </cell>
          <cell r="T253">
            <v>0.27225130890052357</v>
          </cell>
          <cell r="U253">
            <v>84</v>
          </cell>
          <cell r="V253">
            <v>64</v>
          </cell>
          <cell r="W253">
            <v>98</v>
          </cell>
          <cell r="X253">
            <v>57</v>
          </cell>
          <cell r="Y253">
            <v>96</v>
          </cell>
          <cell r="Z253">
            <v>134</v>
          </cell>
          <cell r="AA253">
            <v>5170</v>
          </cell>
          <cell r="AB253">
            <v>1080</v>
          </cell>
          <cell r="AC253">
            <v>-4650</v>
          </cell>
          <cell r="AD253">
            <v>6250</v>
          </cell>
        </row>
        <row r="254">
          <cell r="B254">
            <v>957</v>
          </cell>
          <cell r="C254">
            <v>5219</v>
          </cell>
          <cell r="D254">
            <v>26</v>
          </cell>
          <cell r="E254">
            <v>32</v>
          </cell>
          <cell r="F254">
            <v>23</v>
          </cell>
          <cell r="G254">
            <v>30</v>
          </cell>
          <cell r="H254">
            <v>25</v>
          </cell>
          <cell r="I254">
            <v>21</v>
          </cell>
          <cell r="J254">
            <v>19</v>
          </cell>
          <cell r="K254">
            <v>22</v>
          </cell>
          <cell r="L254">
            <v>20</v>
          </cell>
          <cell r="M254">
            <v>21</v>
          </cell>
          <cell r="N254">
            <v>462</v>
          </cell>
          <cell r="O254">
            <v>450</v>
          </cell>
          <cell r="P254">
            <v>440</v>
          </cell>
          <cell r="Q254">
            <v>433</v>
          </cell>
          <cell r="R254">
            <v>430</v>
          </cell>
          <cell r="S254">
            <v>441</v>
          </cell>
          <cell r="T254">
            <v>4.7619047619047616E-2</v>
          </cell>
          <cell r="U254">
            <v>17</v>
          </cell>
          <cell r="V254">
            <v>19</v>
          </cell>
          <cell r="W254">
            <v>18</v>
          </cell>
          <cell r="X254">
            <v>66</v>
          </cell>
          <cell r="Y254">
            <v>110</v>
          </cell>
          <cell r="Z254">
            <v>154</v>
          </cell>
          <cell r="AA254">
            <v>-4950</v>
          </cell>
          <cell r="AB254">
            <v>-12015</v>
          </cell>
          <cell r="AC254">
            <v>-20615</v>
          </cell>
          <cell r="AD254">
            <v>0</v>
          </cell>
        </row>
      </sheetData>
      <sheetData sheetId="11" refreshError="1">
        <row r="3">
          <cell r="A3">
            <v>526</v>
          </cell>
          <cell r="B3">
            <v>3099</v>
          </cell>
          <cell r="C3" t="str">
            <v>Oak Hill Church of England Primary School</v>
          </cell>
          <cell r="F3">
            <v>0</v>
          </cell>
          <cell r="G3">
            <v>101</v>
          </cell>
          <cell r="H3">
            <v>101</v>
          </cell>
          <cell r="I3">
            <v>1</v>
          </cell>
          <cell r="J3">
            <v>11300</v>
          </cell>
          <cell r="K3">
            <v>4240</v>
          </cell>
          <cell r="L3">
            <v>127.2</v>
          </cell>
          <cell r="M3">
            <v>15667</v>
          </cell>
        </row>
        <row r="4">
          <cell r="A4">
            <v>529</v>
          </cell>
          <cell r="B4">
            <v>2172</v>
          </cell>
          <cell r="C4" t="str">
            <v>Abbeymead Primary School</v>
          </cell>
          <cell r="F4">
            <v>0</v>
          </cell>
          <cell r="G4">
            <v>397</v>
          </cell>
          <cell r="H4">
            <v>397</v>
          </cell>
          <cell r="I4">
            <v>5</v>
          </cell>
          <cell r="J4">
            <v>11300</v>
          </cell>
          <cell r="K4">
            <v>16620.8</v>
          </cell>
          <cell r="L4">
            <v>636</v>
          </cell>
          <cell r="M4">
            <v>28557</v>
          </cell>
        </row>
        <row r="5">
          <cell r="A5">
            <v>530</v>
          </cell>
          <cell r="B5">
            <v>3334</v>
          </cell>
          <cell r="C5" t="str">
            <v>Amberley Parochial School</v>
          </cell>
          <cell r="D5">
            <v>1</v>
          </cell>
          <cell r="F5">
            <v>0</v>
          </cell>
          <cell r="G5">
            <v>113</v>
          </cell>
          <cell r="H5">
            <v>113</v>
          </cell>
          <cell r="I5">
            <v>1</v>
          </cell>
          <cell r="J5">
            <v>11300</v>
          </cell>
          <cell r="K5">
            <v>4748.8</v>
          </cell>
          <cell r="L5">
            <v>127.2</v>
          </cell>
          <cell r="M5">
            <v>0</v>
          </cell>
        </row>
        <row r="6">
          <cell r="A6">
            <v>531</v>
          </cell>
          <cell r="B6">
            <v>3308</v>
          </cell>
          <cell r="C6" t="str">
            <v>Ampney Crucis Church of England Primary School</v>
          </cell>
          <cell r="D6">
            <v>1</v>
          </cell>
          <cell r="F6">
            <v>0</v>
          </cell>
          <cell r="G6">
            <v>82</v>
          </cell>
          <cell r="H6">
            <v>82</v>
          </cell>
          <cell r="I6">
            <v>1</v>
          </cell>
          <cell r="J6">
            <v>11300</v>
          </cell>
          <cell r="K6">
            <v>3434.4</v>
          </cell>
          <cell r="L6">
            <v>127.2</v>
          </cell>
          <cell r="M6">
            <v>0</v>
          </cell>
        </row>
        <row r="7">
          <cell r="A7">
            <v>532</v>
          </cell>
          <cell r="B7">
            <v>5205</v>
          </cell>
          <cell r="C7" t="str">
            <v>Andoversford Primary School</v>
          </cell>
          <cell r="E7">
            <v>1</v>
          </cell>
          <cell r="F7">
            <v>0</v>
          </cell>
          <cell r="G7">
            <v>104</v>
          </cell>
          <cell r="H7">
            <v>104</v>
          </cell>
          <cell r="I7">
            <v>0</v>
          </cell>
          <cell r="J7">
            <v>11300</v>
          </cell>
          <cell r="K7">
            <v>4409.5999999999995</v>
          </cell>
          <cell r="L7">
            <v>0</v>
          </cell>
          <cell r="M7">
            <v>15710</v>
          </cell>
        </row>
        <row r="8">
          <cell r="A8">
            <v>534</v>
          </cell>
          <cell r="B8">
            <v>2040</v>
          </cell>
          <cell r="C8" t="str">
            <v>Ashchurch Primary School</v>
          </cell>
          <cell r="F8">
            <v>0</v>
          </cell>
          <cell r="G8">
            <v>122</v>
          </cell>
          <cell r="H8">
            <v>122</v>
          </cell>
          <cell r="I8">
            <v>1</v>
          </cell>
          <cell r="J8">
            <v>11300</v>
          </cell>
          <cell r="K8">
            <v>5130.3999999999996</v>
          </cell>
          <cell r="L8">
            <v>127.2</v>
          </cell>
          <cell r="M8">
            <v>16558</v>
          </cell>
        </row>
        <row r="9">
          <cell r="A9">
            <v>535</v>
          </cell>
          <cell r="B9">
            <v>3086</v>
          </cell>
          <cell r="C9" t="str">
            <v>Ashleworth Church of England Primary School</v>
          </cell>
          <cell r="F9">
            <v>0</v>
          </cell>
          <cell r="G9">
            <v>55</v>
          </cell>
          <cell r="H9">
            <v>55</v>
          </cell>
          <cell r="I9">
            <v>0</v>
          </cell>
          <cell r="J9">
            <v>11300</v>
          </cell>
          <cell r="K9">
            <v>2332</v>
          </cell>
          <cell r="L9">
            <v>0</v>
          </cell>
          <cell r="M9">
            <v>13632</v>
          </cell>
        </row>
        <row r="10">
          <cell r="A10">
            <v>536</v>
          </cell>
          <cell r="B10">
            <v>3017</v>
          </cell>
          <cell r="C10" t="str">
            <v>Cold Aston Church of England Primary School</v>
          </cell>
          <cell r="F10">
            <v>0</v>
          </cell>
          <cell r="G10">
            <v>74</v>
          </cell>
          <cell r="H10">
            <v>74</v>
          </cell>
          <cell r="I10">
            <v>0</v>
          </cell>
          <cell r="J10">
            <v>11300</v>
          </cell>
          <cell r="K10">
            <v>3137.6</v>
          </cell>
          <cell r="L10">
            <v>0</v>
          </cell>
          <cell r="M10">
            <v>14438</v>
          </cell>
        </row>
        <row r="11">
          <cell r="A11">
            <v>538</v>
          </cell>
          <cell r="B11">
            <v>2041</v>
          </cell>
          <cell r="C11" t="str">
            <v>Avening Primary School</v>
          </cell>
          <cell r="F11">
            <v>0</v>
          </cell>
          <cell r="G11">
            <v>110</v>
          </cell>
          <cell r="H11">
            <v>110</v>
          </cell>
          <cell r="I11">
            <v>0</v>
          </cell>
          <cell r="J11">
            <v>11300</v>
          </cell>
          <cell r="K11">
            <v>4664</v>
          </cell>
          <cell r="L11">
            <v>0</v>
          </cell>
          <cell r="M11">
            <v>15964</v>
          </cell>
        </row>
        <row r="12">
          <cell r="A12">
            <v>539</v>
          </cell>
          <cell r="B12">
            <v>3018</v>
          </cell>
          <cell r="C12" t="str">
            <v>Aylburton Church of England Primary School</v>
          </cell>
          <cell r="F12">
            <v>0</v>
          </cell>
          <cell r="G12">
            <v>65</v>
          </cell>
          <cell r="H12">
            <v>65</v>
          </cell>
          <cell r="I12">
            <v>2</v>
          </cell>
          <cell r="J12">
            <v>11300</v>
          </cell>
          <cell r="K12">
            <v>2671.2</v>
          </cell>
          <cell r="L12">
            <v>254.4</v>
          </cell>
          <cell r="M12">
            <v>14226</v>
          </cell>
        </row>
        <row r="13">
          <cell r="A13">
            <v>543</v>
          </cell>
          <cell r="B13">
            <v>2126</v>
          </cell>
          <cell r="C13" t="str">
            <v>Offa's Mead Primary School</v>
          </cell>
          <cell r="F13">
            <v>0</v>
          </cell>
          <cell r="G13">
            <v>231</v>
          </cell>
          <cell r="H13">
            <v>231</v>
          </cell>
          <cell r="I13">
            <v>1</v>
          </cell>
          <cell r="J13">
            <v>11300</v>
          </cell>
          <cell r="K13">
            <v>9752</v>
          </cell>
          <cell r="L13">
            <v>127.2</v>
          </cell>
          <cell r="M13">
            <v>21179</v>
          </cell>
        </row>
        <row r="14">
          <cell r="A14">
            <v>544</v>
          </cell>
          <cell r="B14">
            <v>3357</v>
          </cell>
          <cell r="C14" t="str">
            <v>The Rosary Catholic Primary School</v>
          </cell>
          <cell r="D14">
            <v>1</v>
          </cell>
          <cell r="F14">
            <v>0</v>
          </cell>
          <cell r="G14">
            <v>202</v>
          </cell>
          <cell r="H14">
            <v>202</v>
          </cell>
          <cell r="I14">
            <v>1</v>
          </cell>
          <cell r="J14">
            <v>11300</v>
          </cell>
          <cell r="K14">
            <v>8522.4</v>
          </cell>
          <cell r="L14">
            <v>127.2</v>
          </cell>
          <cell r="M14">
            <v>0</v>
          </cell>
        </row>
        <row r="15">
          <cell r="A15">
            <v>545</v>
          </cell>
          <cell r="B15">
            <v>2043</v>
          </cell>
          <cell r="C15" t="str">
            <v>Berkeley Primary School</v>
          </cell>
          <cell r="E15">
            <v>1</v>
          </cell>
          <cell r="F15">
            <v>0</v>
          </cell>
          <cell r="G15">
            <v>191</v>
          </cell>
          <cell r="H15">
            <v>191</v>
          </cell>
          <cell r="I15">
            <v>3</v>
          </cell>
          <cell r="J15">
            <v>11300</v>
          </cell>
          <cell r="K15">
            <v>7971.2</v>
          </cell>
          <cell r="L15">
            <v>381.6</v>
          </cell>
          <cell r="M15">
            <v>19653</v>
          </cell>
        </row>
        <row r="16">
          <cell r="A16">
            <v>546</v>
          </cell>
          <cell r="B16">
            <v>2103</v>
          </cell>
          <cell r="C16" t="str">
            <v>Berry Hill Primary School</v>
          </cell>
          <cell r="F16">
            <v>0</v>
          </cell>
          <cell r="G16">
            <v>221</v>
          </cell>
          <cell r="H16">
            <v>221</v>
          </cell>
          <cell r="I16">
            <v>4</v>
          </cell>
          <cell r="J16">
            <v>11300</v>
          </cell>
          <cell r="K16">
            <v>9200.7999999999993</v>
          </cell>
          <cell r="L16">
            <v>508.8</v>
          </cell>
          <cell r="M16">
            <v>21010</v>
          </cell>
        </row>
        <row r="17">
          <cell r="A17">
            <v>547</v>
          </cell>
          <cell r="B17">
            <v>2141</v>
          </cell>
          <cell r="C17" t="str">
            <v>Woodmancote School</v>
          </cell>
          <cell r="F17">
            <v>0</v>
          </cell>
          <cell r="G17">
            <v>333</v>
          </cell>
          <cell r="H17">
            <v>333</v>
          </cell>
          <cell r="I17">
            <v>4</v>
          </cell>
          <cell r="J17">
            <v>11300</v>
          </cell>
          <cell r="K17">
            <v>13949.6</v>
          </cell>
          <cell r="L17">
            <v>508.8</v>
          </cell>
          <cell r="M17">
            <v>25758</v>
          </cell>
        </row>
        <row r="18">
          <cell r="A18">
            <v>548</v>
          </cell>
          <cell r="B18">
            <v>3019</v>
          </cell>
          <cell r="C18" t="str">
            <v>Bibury Church of England Primary School</v>
          </cell>
          <cell r="F18">
            <v>0</v>
          </cell>
          <cell r="G18">
            <v>43</v>
          </cell>
          <cell r="H18">
            <v>43</v>
          </cell>
          <cell r="I18">
            <v>0</v>
          </cell>
          <cell r="J18">
            <v>11300</v>
          </cell>
          <cell r="K18">
            <v>1823.2</v>
          </cell>
          <cell r="L18">
            <v>0</v>
          </cell>
          <cell r="M18">
            <v>13123</v>
          </cell>
        </row>
        <row r="19">
          <cell r="A19">
            <v>551</v>
          </cell>
          <cell r="B19">
            <v>2056</v>
          </cell>
          <cell r="C19" t="str">
            <v>Birdlip Primary School</v>
          </cell>
          <cell r="F19">
            <v>0</v>
          </cell>
          <cell r="G19">
            <v>79</v>
          </cell>
          <cell r="H19">
            <v>79</v>
          </cell>
          <cell r="I19">
            <v>0</v>
          </cell>
          <cell r="J19">
            <v>11300</v>
          </cell>
          <cell r="K19">
            <v>3349.6</v>
          </cell>
          <cell r="L19">
            <v>0</v>
          </cell>
          <cell r="M19">
            <v>14650</v>
          </cell>
        </row>
        <row r="20">
          <cell r="A20">
            <v>552</v>
          </cell>
          <cell r="B20">
            <v>2135</v>
          </cell>
          <cell r="C20" t="str">
            <v>Bishops Cleeve Primary School</v>
          </cell>
          <cell r="F20">
            <v>0</v>
          </cell>
          <cell r="G20">
            <v>484</v>
          </cell>
          <cell r="H20">
            <v>484</v>
          </cell>
          <cell r="I20">
            <v>4</v>
          </cell>
          <cell r="J20">
            <v>11300</v>
          </cell>
          <cell r="K20">
            <v>20352</v>
          </cell>
          <cell r="L20">
            <v>508.8</v>
          </cell>
          <cell r="M20">
            <v>32161</v>
          </cell>
        </row>
        <row r="21">
          <cell r="A21">
            <v>553</v>
          </cell>
          <cell r="B21">
            <v>3020</v>
          </cell>
          <cell r="C21" t="str">
            <v>Bisley Blue Coat Church of England Primary School</v>
          </cell>
          <cell r="F21">
            <v>0</v>
          </cell>
          <cell r="G21">
            <v>72</v>
          </cell>
          <cell r="H21">
            <v>72</v>
          </cell>
          <cell r="I21">
            <v>3</v>
          </cell>
          <cell r="J21">
            <v>11300</v>
          </cell>
          <cell r="K21">
            <v>2925.6</v>
          </cell>
          <cell r="L21">
            <v>381.6</v>
          </cell>
          <cell r="M21">
            <v>14607</v>
          </cell>
        </row>
        <row r="22">
          <cell r="A22">
            <v>554</v>
          </cell>
          <cell r="B22">
            <v>2171</v>
          </cell>
          <cell r="C22" t="str">
            <v>Beech Green Primary School</v>
          </cell>
          <cell r="E22">
            <v>1</v>
          </cell>
          <cell r="F22">
            <v>0</v>
          </cell>
          <cell r="G22">
            <v>509</v>
          </cell>
          <cell r="H22">
            <v>509</v>
          </cell>
          <cell r="I22">
            <v>5</v>
          </cell>
          <cell r="J22">
            <v>11300</v>
          </cell>
          <cell r="K22">
            <v>21369.599999999999</v>
          </cell>
          <cell r="L22">
            <v>636</v>
          </cell>
          <cell r="M22">
            <v>33306</v>
          </cell>
        </row>
        <row r="23">
          <cell r="A23">
            <v>555</v>
          </cell>
          <cell r="B23">
            <v>2061</v>
          </cell>
          <cell r="C23" t="str">
            <v>Forest View Primary School</v>
          </cell>
          <cell r="E23">
            <v>1</v>
          </cell>
          <cell r="F23">
            <v>0</v>
          </cell>
          <cell r="G23">
            <v>397</v>
          </cell>
          <cell r="H23">
            <v>397</v>
          </cell>
          <cell r="I23">
            <v>7</v>
          </cell>
          <cell r="J23">
            <v>11300</v>
          </cell>
          <cell r="K23">
            <v>16536</v>
          </cell>
          <cell r="L23">
            <v>890.4</v>
          </cell>
          <cell r="M23">
            <v>28726</v>
          </cell>
        </row>
        <row r="24">
          <cell r="A24">
            <v>558</v>
          </cell>
          <cell r="B24">
            <v>2042</v>
          </cell>
          <cell r="C24" t="str">
            <v>Blakeney Primary School</v>
          </cell>
          <cell r="F24">
            <v>0</v>
          </cell>
          <cell r="G24">
            <v>80</v>
          </cell>
          <cell r="H24">
            <v>80</v>
          </cell>
          <cell r="I24">
            <v>2</v>
          </cell>
          <cell r="J24">
            <v>11300</v>
          </cell>
          <cell r="K24">
            <v>3307.2</v>
          </cell>
          <cell r="L24">
            <v>254.4</v>
          </cell>
          <cell r="M24">
            <v>14862</v>
          </cell>
        </row>
        <row r="25">
          <cell r="A25">
            <v>559</v>
          </cell>
          <cell r="B25">
            <v>2045</v>
          </cell>
          <cell r="C25" t="str">
            <v>Bledington School</v>
          </cell>
          <cell r="F25">
            <v>0</v>
          </cell>
          <cell r="G25">
            <v>73</v>
          </cell>
          <cell r="H25">
            <v>73</v>
          </cell>
          <cell r="I25">
            <v>2</v>
          </cell>
          <cell r="J25">
            <v>11300</v>
          </cell>
          <cell r="K25">
            <v>3010.4</v>
          </cell>
          <cell r="L25">
            <v>254.4</v>
          </cell>
          <cell r="M25">
            <v>14565</v>
          </cell>
        </row>
        <row r="26">
          <cell r="A26">
            <v>560</v>
          </cell>
          <cell r="B26">
            <v>3021</v>
          </cell>
          <cell r="C26" t="str">
            <v>Blockley Church of England Primary School</v>
          </cell>
          <cell r="F26">
            <v>0</v>
          </cell>
          <cell r="G26">
            <v>143</v>
          </cell>
          <cell r="H26">
            <v>143</v>
          </cell>
          <cell r="I26">
            <v>0</v>
          </cell>
          <cell r="J26">
            <v>11300</v>
          </cell>
          <cell r="K26">
            <v>6063.2</v>
          </cell>
          <cell r="L26">
            <v>0</v>
          </cell>
          <cell r="M26">
            <v>17363</v>
          </cell>
        </row>
        <row r="27">
          <cell r="A27">
            <v>563</v>
          </cell>
          <cell r="B27">
            <v>2046</v>
          </cell>
          <cell r="C27" t="str">
            <v>Bourton-on-the-Water Primary School</v>
          </cell>
          <cell r="F27">
            <v>0</v>
          </cell>
          <cell r="G27">
            <v>246</v>
          </cell>
          <cell r="H27">
            <v>246</v>
          </cell>
          <cell r="I27">
            <v>3</v>
          </cell>
          <cell r="J27">
            <v>11300</v>
          </cell>
          <cell r="K27">
            <v>10303.199999999999</v>
          </cell>
          <cell r="L27">
            <v>381.6</v>
          </cell>
          <cell r="M27">
            <v>21985</v>
          </cell>
        </row>
        <row r="28">
          <cell r="A28">
            <v>564</v>
          </cell>
          <cell r="B28">
            <v>2047</v>
          </cell>
          <cell r="C28" t="str">
            <v>Leighterton Primary School</v>
          </cell>
          <cell r="F28">
            <v>0</v>
          </cell>
          <cell r="G28">
            <v>123</v>
          </cell>
          <cell r="H28">
            <v>123</v>
          </cell>
          <cell r="I28">
            <v>2</v>
          </cell>
          <cell r="J28">
            <v>11300</v>
          </cell>
          <cell r="K28">
            <v>5130.3999999999996</v>
          </cell>
          <cell r="L28">
            <v>254.4</v>
          </cell>
          <cell r="M28">
            <v>16685</v>
          </cell>
        </row>
        <row r="29">
          <cell r="A29">
            <v>565</v>
          </cell>
          <cell r="B29">
            <v>3078</v>
          </cell>
          <cell r="C29" t="str">
            <v>Bream Church of England Primary School</v>
          </cell>
          <cell r="F29">
            <v>0</v>
          </cell>
          <cell r="G29">
            <v>205</v>
          </cell>
          <cell r="H29">
            <v>205</v>
          </cell>
          <cell r="I29">
            <v>3</v>
          </cell>
          <cell r="J29">
            <v>11300</v>
          </cell>
          <cell r="K29">
            <v>8564.7999999999993</v>
          </cell>
          <cell r="L29">
            <v>381.6</v>
          </cell>
          <cell r="M29">
            <v>20246</v>
          </cell>
        </row>
        <row r="30">
          <cell r="A30">
            <v>567</v>
          </cell>
          <cell r="B30">
            <v>3335</v>
          </cell>
          <cell r="C30" t="str">
            <v>Brimscombe Church of England Primary School</v>
          </cell>
          <cell r="D30">
            <v>1</v>
          </cell>
          <cell r="F30">
            <v>0</v>
          </cell>
          <cell r="G30">
            <v>85</v>
          </cell>
          <cell r="H30">
            <v>85</v>
          </cell>
          <cell r="I30">
            <v>4</v>
          </cell>
          <cell r="J30">
            <v>11300</v>
          </cell>
          <cell r="K30">
            <v>3434.4</v>
          </cell>
          <cell r="L30">
            <v>508.8</v>
          </cell>
          <cell r="M30">
            <v>0</v>
          </cell>
        </row>
        <row r="31">
          <cell r="A31">
            <v>569</v>
          </cell>
          <cell r="B31">
            <v>2105</v>
          </cell>
          <cell r="C31" t="str">
            <v>Coalway Junior School</v>
          </cell>
          <cell r="F31">
            <v>0</v>
          </cell>
          <cell r="G31">
            <v>250</v>
          </cell>
          <cell r="H31">
            <v>250</v>
          </cell>
          <cell r="I31">
            <v>8</v>
          </cell>
          <cell r="J31">
            <v>11300</v>
          </cell>
          <cell r="K31">
            <v>10260.799999999999</v>
          </cell>
          <cell r="L31">
            <v>1017.6</v>
          </cell>
          <cell r="M31">
            <v>22578</v>
          </cell>
        </row>
        <row r="32">
          <cell r="A32">
            <v>572</v>
          </cell>
          <cell r="B32">
            <v>2048</v>
          </cell>
          <cell r="C32" t="str">
            <v>Brockworth Primary School</v>
          </cell>
          <cell r="F32">
            <v>0</v>
          </cell>
          <cell r="G32">
            <v>283</v>
          </cell>
          <cell r="H32">
            <v>283</v>
          </cell>
          <cell r="I32">
            <v>4</v>
          </cell>
          <cell r="J32">
            <v>11300</v>
          </cell>
          <cell r="K32">
            <v>11829.6</v>
          </cell>
          <cell r="L32">
            <v>508.8</v>
          </cell>
          <cell r="M32">
            <v>23638</v>
          </cell>
        </row>
        <row r="33">
          <cell r="A33">
            <v>574</v>
          </cell>
          <cell r="B33">
            <v>3311</v>
          </cell>
          <cell r="C33" t="str">
            <v>Bromesberrow St. Mary's Church of England Primary School</v>
          </cell>
          <cell r="D33">
            <v>1</v>
          </cell>
          <cell r="F33">
            <v>0</v>
          </cell>
          <cell r="G33">
            <v>49</v>
          </cell>
          <cell r="H33">
            <v>49</v>
          </cell>
          <cell r="I33">
            <v>0</v>
          </cell>
          <cell r="J33">
            <v>11300</v>
          </cell>
          <cell r="K33">
            <v>2077.6</v>
          </cell>
          <cell r="L33">
            <v>0</v>
          </cell>
          <cell r="M33">
            <v>0</v>
          </cell>
        </row>
        <row r="34">
          <cell r="A34">
            <v>578</v>
          </cell>
          <cell r="B34">
            <v>3315</v>
          </cell>
          <cell r="C34" t="str">
            <v>Bussage Church of England Primary School</v>
          </cell>
          <cell r="D34">
            <v>1</v>
          </cell>
          <cell r="F34">
            <v>0</v>
          </cell>
          <cell r="G34">
            <v>224</v>
          </cell>
          <cell r="H34">
            <v>224</v>
          </cell>
          <cell r="I34">
            <v>1</v>
          </cell>
          <cell r="J34">
            <v>11300</v>
          </cell>
          <cell r="K34">
            <v>9455.1999999999989</v>
          </cell>
          <cell r="L34">
            <v>127.2</v>
          </cell>
          <cell r="M34">
            <v>0</v>
          </cell>
        </row>
        <row r="35">
          <cell r="A35">
            <v>579</v>
          </cell>
          <cell r="B35">
            <v>2132</v>
          </cell>
          <cell r="C35" t="str">
            <v>Castle Hill Primary School</v>
          </cell>
          <cell r="F35">
            <v>0</v>
          </cell>
          <cell r="G35">
            <v>198</v>
          </cell>
          <cell r="H35">
            <v>198</v>
          </cell>
          <cell r="I35">
            <v>3</v>
          </cell>
          <cell r="J35">
            <v>11300</v>
          </cell>
          <cell r="K35">
            <v>8268</v>
          </cell>
          <cell r="L35">
            <v>381.6</v>
          </cell>
          <cell r="M35">
            <v>19950</v>
          </cell>
        </row>
        <row r="36">
          <cell r="A36">
            <v>580</v>
          </cell>
          <cell r="B36">
            <v>2143</v>
          </cell>
          <cell r="C36" t="str">
            <v>Cam Everlands Primary School</v>
          </cell>
          <cell r="F36">
            <v>0</v>
          </cell>
          <cell r="G36">
            <v>209</v>
          </cell>
          <cell r="H36">
            <v>209</v>
          </cell>
          <cell r="I36">
            <v>5</v>
          </cell>
          <cell r="J36">
            <v>11300</v>
          </cell>
          <cell r="K36">
            <v>8649.6</v>
          </cell>
          <cell r="L36">
            <v>636</v>
          </cell>
          <cell r="M36">
            <v>20586</v>
          </cell>
        </row>
        <row r="37">
          <cell r="A37">
            <v>581</v>
          </cell>
          <cell r="B37">
            <v>3346</v>
          </cell>
          <cell r="C37" t="str">
            <v>St. Matthew's Church of England Primary School</v>
          </cell>
          <cell r="D37">
            <v>1</v>
          </cell>
          <cell r="F37">
            <v>0</v>
          </cell>
          <cell r="G37">
            <v>273</v>
          </cell>
          <cell r="H37">
            <v>273</v>
          </cell>
          <cell r="I37">
            <v>4</v>
          </cell>
          <cell r="J37">
            <v>11300</v>
          </cell>
          <cell r="K37">
            <v>11405.6</v>
          </cell>
          <cell r="L37">
            <v>508.8</v>
          </cell>
          <cell r="M37">
            <v>0</v>
          </cell>
        </row>
        <row r="38">
          <cell r="A38">
            <v>582</v>
          </cell>
          <cell r="B38">
            <v>3313</v>
          </cell>
          <cell r="C38" t="str">
            <v>Cam Hopton Church of England Primary School</v>
          </cell>
          <cell r="D38">
            <v>1</v>
          </cell>
          <cell r="F38">
            <v>0</v>
          </cell>
          <cell r="G38">
            <v>205</v>
          </cell>
          <cell r="H38">
            <v>205</v>
          </cell>
          <cell r="I38">
            <v>3</v>
          </cell>
          <cell r="J38">
            <v>11300</v>
          </cell>
          <cell r="K38">
            <v>8564.7999999999993</v>
          </cell>
          <cell r="L38">
            <v>381.6</v>
          </cell>
          <cell r="M38">
            <v>0</v>
          </cell>
        </row>
        <row r="39">
          <cell r="A39">
            <v>583</v>
          </cell>
          <cell r="B39">
            <v>2138</v>
          </cell>
          <cell r="C39" t="str">
            <v>Cam Woodfield Infant School</v>
          </cell>
          <cell r="F39">
            <v>0</v>
          </cell>
          <cell r="G39">
            <v>149</v>
          </cell>
          <cell r="H39">
            <v>149</v>
          </cell>
          <cell r="I39">
            <v>3</v>
          </cell>
          <cell r="J39">
            <v>11300</v>
          </cell>
          <cell r="K39">
            <v>6190.4</v>
          </cell>
          <cell r="L39">
            <v>381.6</v>
          </cell>
          <cell r="M39">
            <v>17872</v>
          </cell>
        </row>
        <row r="40">
          <cell r="A40">
            <v>584</v>
          </cell>
          <cell r="B40">
            <v>5212</v>
          </cell>
          <cell r="C40" t="str">
            <v>Cam Woodfield Junior School</v>
          </cell>
          <cell r="E40">
            <v>1</v>
          </cell>
          <cell r="F40">
            <v>0</v>
          </cell>
          <cell r="G40">
            <v>242</v>
          </cell>
          <cell r="H40">
            <v>242</v>
          </cell>
          <cell r="I40">
            <v>0</v>
          </cell>
          <cell r="J40">
            <v>11300</v>
          </cell>
          <cell r="K40">
            <v>10260.799999999999</v>
          </cell>
          <cell r="L40">
            <v>0</v>
          </cell>
          <cell r="M40">
            <v>21561</v>
          </cell>
        </row>
        <row r="41">
          <cell r="A41">
            <v>585</v>
          </cell>
          <cell r="B41">
            <v>2117</v>
          </cell>
          <cell r="C41" t="str">
            <v>Cashes Green Primary School</v>
          </cell>
          <cell r="F41">
            <v>0</v>
          </cell>
          <cell r="G41">
            <v>171</v>
          </cell>
          <cell r="H41">
            <v>171</v>
          </cell>
          <cell r="I41">
            <v>4</v>
          </cell>
          <cell r="J41">
            <v>11300</v>
          </cell>
          <cell r="K41">
            <v>7080.8</v>
          </cell>
          <cell r="L41">
            <v>508.8</v>
          </cell>
          <cell r="M41">
            <v>18890</v>
          </cell>
        </row>
        <row r="42">
          <cell r="A42">
            <v>586</v>
          </cell>
          <cell r="B42">
            <v>2050</v>
          </cell>
          <cell r="C42" t="str">
            <v>Chalford Hill Primary School</v>
          </cell>
          <cell r="F42">
            <v>0</v>
          </cell>
          <cell r="G42">
            <v>207</v>
          </cell>
          <cell r="H42">
            <v>207</v>
          </cell>
          <cell r="I42">
            <v>0</v>
          </cell>
          <cell r="J42">
            <v>11300</v>
          </cell>
          <cell r="K42">
            <v>8776.7999999999993</v>
          </cell>
          <cell r="L42">
            <v>0</v>
          </cell>
          <cell r="M42">
            <v>20077</v>
          </cell>
        </row>
        <row r="43">
          <cell r="A43">
            <v>587</v>
          </cell>
          <cell r="B43">
            <v>3314</v>
          </cell>
          <cell r="C43" t="str">
            <v>Christ Church Church of England Primary School (Stroud)</v>
          </cell>
          <cell r="D43">
            <v>1</v>
          </cell>
          <cell r="F43">
            <v>0</v>
          </cell>
          <cell r="G43">
            <v>48</v>
          </cell>
          <cell r="H43">
            <v>48</v>
          </cell>
          <cell r="I43">
            <v>1</v>
          </cell>
          <cell r="J43">
            <v>11300</v>
          </cell>
          <cell r="K43">
            <v>1992.8</v>
          </cell>
          <cell r="L43">
            <v>127.2</v>
          </cell>
          <cell r="M43">
            <v>0</v>
          </cell>
        </row>
        <row r="44">
          <cell r="A44">
            <v>589</v>
          </cell>
          <cell r="B44">
            <v>5206</v>
          </cell>
          <cell r="C44" t="str">
            <v>Charlton Kings Junior School</v>
          </cell>
          <cell r="E44">
            <v>1</v>
          </cell>
          <cell r="F44">
            <v>0</v>
          </cell>
          <cell r="G44">
            <v>363</v>
          </cell>
          <cell r="H44">
            <v>363</v>
          </cell>
          <cell r="I44">
            <v>4</v>
          </cell>
          <cell r="J44">
            <v>11300</v>
          </cell>
          <cell r="K44">
            <v>15221.6</v>
          </cell>
          <cell r="L44">
            <v>508.8</v>
          </cell>
          <cell r="M44">
            <v>27030</v>
          </cell>
        </row>
        <row r="45">
          <cell r="A45">
            <v>590</v>
          </cell>
          <cell r="B45">
            <v>5207</v>
          </cell>
          <cell r="C45" t="str">
            <v>Charlton Kings Infant School</v>
          </cell>
          <cell r="E45">
            <v>1</v>
          </cell>
          <cell r="F45">
            <v>0</v>
          </cell>
          <cell r="G45">
            <v>221</v>
          </cell>
          <cell r="H45">
            <v>221</v>
          </cell>
          <cell r="I45">
            <v>3</v>
          </cell>
          <cell r="J45">
            <v>11300</v>
          </cell>
          <cell r="K45">
            <v>9243.1999999999989</v>
          </cell>
          <cell r="L45">
            <v>381.6</v>
          </cell>
          <cell r="M45">
            <v>20925</v>
          </cell>
        </row>
        <row r="46">
          <cell r="A46">
            <v>591</v>
          </cell>
          <cell r="B46">
            <v>3316</v>
          </cell>
          <cell r="C46" t="str">
            <v>Holy Apostles' Church of England Primary School</v>
          </cell>
          <cell r="D46">
            <v>1</v>
          </cell>
          <cell r="E46">
            <v>1</v>
          </cell>
          <cell r="F46">
            <v>0</v>
          </cell>
          <cell r="G46">
            <v>184</v>
          </cell>
          <cell r="H46">
            <v>184</v>
          </cell>
          <cell r="I46">
            <v>0</v>
          </cell>
          <cell r="J46">
            <v>11300</v>
          </cell>
          <cell r="K46">
            <v>7801.5999999999995</v>
          </cell>
          <cell r="L46">
            <v>0</v>
          </cell>
          <cell r="M46">
            <v>0</v>
          </cell>
        </row>
        <row r="47">
          <cell r="A47">
            <v>592</v>
          </cell>
          <cell r="B47">
            <v>3317</v>
          </cell>
          <cell r="C47" t="str">
            <v>St. Andrew's Church of England Primary School</v>
          </cell>
          <cell r="D47">
            <v>1</v>
          </cell>
          <cell r="F47">
            <v>0</v>
          </cell>
          <cell r="G47">
            <v>71</v>
          </cell>
          <cell r="H47">
            <v>71</v>
          </cell>
          <cell r="I47">
            <v>2</v>
          </cell>
          <cell r="J47">
            <v>11300</v>
          </cell>
          <cell r="K47">
            <v>2925.6</v>
          </cell>
          <cell r="L47">
            <v>254.4</v>
          </cell>
          <cell r="M47">
            <v>0</v>
          </cell>
        </row>
        <row r="48">
          <cell r="A48">
            <v>593</v>
          </cell>
          <cell r="B48">
            <v>2142</v>
          </cell>
          <cell r="C48" t="str">
            <v>Glenfall Community Primary School</v>
          </cell>
          <cell r="E48">
            <v>1</v>
          </cell>
          <cell r="F48">
            <v>0</v>
          </cell>
          <cell r="G48">
            <v>180</v>
          </cell>
          <cell r="H48">
            <v>180</v>
          </cell>
          <cell r="I48">
            <v>4</v>
          </cell>
          <cell r="J48">
            <v>11300</v>
          </cell>
          <cell r="K48">
            <v>7462.4</v>
          </cell>
          <cell r="L48">
            <v>508.8</v>
          </cell>
          <cell r="M48">
            <v>19271</v>
          </cell>
        </row>
        <row r="49">
          <cell r="A49">
            <v>594</v>
          </cell>
          <cell r="B49">
            <v>3364</v>
          </cell>
          <cell r="C49" t="str">
            <v>St. James' and Ebrington Church of England Primary Schools</v>
          </cell>
          <cell r="D49">
            <v>1</v>
          </cell>
          <cell r="F49">
            <v>0</v>
          </cell>
          <cell r="G49">
            <v>169</v>
          </cell>
          <cell r="H49">
            <v>169</v>
          </cell>
          <cell r="I49">
            <v>1</v>
          </cell>
          <cell r="J49">
            <v>11300</v>
          </cell>
          <cell r="K49">
            <v>7123.2</v>
          </cell>
          <cell r="L49">
            <v>127.2</v>
          </cell>
          <cell r="M49">
            <v>0</v>
          </cell>
        </row>
        <row r="50">
          <cell r="A50">
            <v>596</v>
          </cell>
          <cell r="B50">
            <v>3354</v>
          </cell>
          <cell r="C50" t="str">
            <v>St. Catharine's Catholic Primary School</v>
          </cell>
          <cell r="D50">
            <v>1</v>
          </cell>
          <cell r="F50">
            <v>0</v>
          </cell>
          <cell r="G50">
            <v>158</v>
          </cell>
          <cell r="H50">
            <v>158</v>
          </cell>
          <cell r="I50">
            <v>0</v>
          </cell>
          <cell r="J50">
            <v>11300</v>
          </cell>
          <cell r="K50">
            <v>6699.2</v>
          </cell>
          <cell r="L50">
            <v>0</v>
          </cell>
          <cell r="M50">
            <v>0</v>
          </cell>
        </row>
        <row r="51">
          <cell r="A51">
            <v>598</v>
          </cell>
          <cell r="B51">
            <v>2051</v>
          </cell>
          <cell r="C51" t="str">
            <v>Churcham Primary School</v>
          </cell>
          <cell r="F51">
            <v>0</v>
          </cell>
          <cell r="G51">
            <v>57</v>
          </cell>
          <cell r="H51">
            <v>57</v>
          </cell>
          <cell r="I51">
            <v>2</v>
          </cell>
          <cell r="J51">
            <v>11300</v>
          </cell>
          <cell r="K51">
            <v>2332</v>
          </cell>
          <cell r="L51">
            <v>254.4</v>
          </cell>
          <cell r="M51">
            <v>13886</v>
          </cell>
        </row>
        <row r="52">
          <cell r="A52">
            <v>599</v>
          </cell>
          <cell r="B52">
            <v>2052</v>
          </cell>
          <cell r="C52" t="str">
            <v>Parton Manor Infant School</v>
          </cell>
          <cell r="F52">
            <v>0</v>
          </cell>
          <cell r="G52">
            <v>164</v>
          </cell>
          <cell r="H52">
            <v>164</v>
          </cell>
          <cell r="I52">
            <v>2</v>
          </cell>
          <cell r="J52">
            <v>11300</v>
          </cell>
          <cell r="K52">
            <v>6868.8</v>
          </cell>
          <cell r="L52">
            <v>254.4</v>
          </cell>
          <cell r="M52">
            <v>18423</v>
          </cell>
        </row>
        <row r="53">
          <cell r="A53">
            <v>600</v>
          </cell>
          <cell r="B53">
            <v>2144</v>
          </cell>
          <cell r="C53" t="str">
            <v>Churchdown Village Infant School</v>
          </cell>
          <cell r="F53">
            <v>1</v>
          </cell>
          <cell r="G53">
            <v>195</v>
          </cell>
          <cell r="H53">
            <v>195.5</v>
          </cell>
          <cell r="I53">
            <v>3</v>
          </cell>
          <cell r="J53">
            <v>11300</v>
          </cell>
          <cell r="K53">
            <v>8162</v>
          </cell>
          <cell r="L53">
            <v>381.6</v>
          </cell>
          <cell r="M53">
            <v>19844</v>
          </cell>
        </row>
        <row r="54">
          <cell r="A54">
            <v>601</v>
          </cell>
          <cell r="B54">
            <v>2054</v>
          </cell>
          <cell r="C54" t="str">
            <v>Cirencester Junior School</v>
          </cell>
          <cell r="F54">
            <v>0</v>
          </cell>
          <cell r="G54">
            <v>312</v>
          </cell>
          <cell r="H54">
            <v>312</v>
          </cell>
          <cell r="I54">
            <v>4</v>
          </cell>
          <cell r="J54">
            <v>11300</v>
          </cell>
          <cell r="K54">
            <v>13059.199999999999</v>
          </cell>
          <cell r="L54">
            <v>508.8</v>
          </cell>
          <cell r="M54">
            <v>24868</v>
          </cell>
        </row>
        <row r="55">
          <cell r="A55">
            <v>602</v>
          </cell>
          <cell r="B55">
            <v>2055</v>
          </cell>
          <cell r="C55" t="str">
            <v>Cirencester Infant School</v>
          </cell>
          <cell r="F55">
            <v>0</v>
          </cell>
          <cell r="G55">
            <v>217</v>
          </cell>
          <cell r="H55">
            <v>217</v>
          </cell>
          <cell r="I55">
            <v>2</v>
          </cell>
          <cell r="J55">
            <v>11300</v>
          </cell>
          <cell r="K55">
            <v>9116</v>
          </cell>
          <cell r="L55">
            <v>254.4</v>
          </cell>
          <cell r="M55">
            <v>20670</v>
          </cell>
        </row>
        <row r="56">
          <cell r="A56">
            <v>604</v>
          </cell>
          <cell r="B56">
            <v>3319</v>
          </cell>
          <cell r="C56" t="str">
            <v>Powell's Church of England Primary School</v>
          </cell>
          <cell r="D56">
            <v>1</v>
          </cell>
          <cell r="E56">
            <v>1</v>
          </cell>
          <cell r="F56">
            <v>0</v>
          </cell>
          <cell r="G56">
            <v>430</v>
          </cell>
          <cell r="H56">
            <v>430</v>
          </cell>
          <cell r="I56">
            <v>5</v>
          </cell>
          <cell r="J56">
            <v>11300</v>
          </cell>
          <cell r="K56">
            <v>18020</v>
          </cell>
          <cell r="L56">
            <v>636</v>
          </cell>
          <cell r="M56">
            <v>0</v>
          </cell>
        </row>
        <row r="57">
          <cell r="A57">
            <v>605</v>
          </cell>
          <cell r="B57">
            <v>3053</v>
          </cell>
          <cell r="C57" t="str">
            <v>Clearwell Church of England Primary School</v>
          </cell>
          <cell r="F57">
            <v>0</v>
          </cell>
          <cell r="G57">
            <v>61</v>
          </cell>
          <cell r="H57">
            <v>61</v>
          </cell>
          <cell r="I57">
            <v>1</v>
          </cell>
          <cell r="J57">
            <v>11300</v>
          </cell>
          <cell r="K57">
            <v>2544</v>
          </cell>
          <cell r="L57">
            <v>127.2</v>
          </cell>
          <cell r="M57">
            <v>13971</v>
          </cell>
        </row>
        <row r="58">
          <cell r="A58">
            <v>606</v>
          </cell>
          <cell r="B58">
            <v>3026</v>
          </cell>
          <cell r="C58" t="str">
            <v>Coaley Church of England Primary School</v>
          </cell>
          <cell r="F58">
            <v>0</v>
          </cell>
          <cell r="G58">
            <v>51</v>
          </cell>
          <cell r="H58">
            <v>51</v>
          </cell>
          <cell r="I58">
            <v>1</v>
          </cell>
          <cell r="J58">
            <v>11300</v>
          </cell>
          <cell r="K58">
            <v>2120</v>
          </cell>
          <cell r="L58">
            <v>127.2</v>
          </cell>
          <cell r="M58">
            <v>13547</v>
          </cell>
        </row>
        <row r="59">
          <cell r="A59">
            <v>609</v>
          </cell>
          <cell r="B59">
            <v>3027</v>
          </cell>
          <cell r="C59" t="str">
            <v>Coberley Church of England Primary School</v>
          </cell>
          <cell r="F59">
            <v>0</v>
          </cell>
          <cell r="G59">
            <v>71</v>
          </cell>
          <cell r="H59">
            <v>71</v>
          </cell>
          <cell r="I59">
            <v>0</v>
          </cell>
          <cell r="J59">
            <v>11300</v>
          </cell>
          <cell r="K59">
            <v>3010.4</v>
          </cell>
          <cell r="L59">
            <v>0</v>
          </cell>
          <cell r="M59">
            <v>14310</v>
          </cell>
        </row>
        <row r="60">
          <cell r="A60">
            <v>610</v>
          </cell>
          <cell r="B60">
            <v>2122</v>
          </cell>
          <cell r="C60" t="str">
            <v>Parton Manor Junior School</v>
          </cell>
          <cell r="F60">
            <v>0</v>
          </cell>
          <cell r="G60">
            <v>219</v>
          </cell>
          <cell r="H60">
            <v>219</v>
          </cell>
          <cell r="I60">
            <v>15</v>
          </cell>
          <cell r="J60">
            <v>11300</v>
          </cell>
          <cell r="K60">
            <v>8649.6</v>
          </cell>
          <cell r="L60">
            <v>1908</v>
          </cell>
          <cell r="M60">
            <v>21858</v>
          </cell>
        </row>
        <row r="61">
          <cell r="A61">
            <v>611</v>
          </cell>
          <cell r="B61">
            <v>3028</v>
          </cell>
          <cell r="C61" t="str">
            <v>St. John's Church of England Primary School (Coleford)</v>
          </cell>
          <cell r="F61">
            <v>0</v>
          </cell>
          <cell r="G61">
            <v>207</v>
          </cell>
          <cell r="H61">
            <v>207</v>
          </cell>
          <cell r="I61">
            <v>6</v>
          </cell>
          <cell r="J61">
            <v>11300</v>
          </cell>
          <cell r="K61">
            <v>8522.4</v>
          </cell>
          <cell r="L61">
            <v>763.2</v>
          </cell>
          <cell r="M61">
            <v>20586</v>
          </cell>
        </row>
        <row r="62">
          <cell r="A62">
            <v>612</v>
          </cell>
          <cell r="B62">
            <v>2053</v>
          </cell>
          <cell r="C62" t="str">
            <v>Churchdown Village Junior School</v>
          </cell>
          <cell r="E62">
            <v>1</v>
          </cell>
          <cell r="F62">
            <v>0</v>
          </cell>
          <cell r="G62">
            <v>318</v>
          </cell>
          <cell r="H62">
            <v>318</v>
          </cell>
          <cell r="I62">
            <v>1</v>
          </cell>
          <cell r="J62">
            <v>11300</v>
          </cell>
          <cell r="K62">
            <v>13440.8</v>
          </cell>
          <cell r="L62">
            <v>127.2</v>
          </cell>
          <cell r="M62">
            <v>24868</v>
          </cell>
        </row>
        <row r="63">
          <cell r="A63">
            <v>613</v>
          </cell>
          <cell r="B63">
            <v>3358</v>
          </cell>
          <cell r="C63" t="str">
            <v>St. Mary's Catholic Primary School</v>
          </cell>
          <cell r="D63">
            <v>1</v>
          </cell>
          <cell r="F63">
            <v>0</v>
          </cell>
          <cell r="G63">
            <v>220</v>
          </cell>
          <cell r="H63">
            <v>220</v>
          </cell>
          <cell r="I63">
            <v>0</v>
          </cell>
          <cell r="J63">
            <v>11300</v>
          </cell>
          <cell r="K63">
            <v>9328</v>
          </cell>
          <cell r="L63">
            <v>0</v>
          </cell>
          <cell r="M63">
            <v>0</v>
          </cell>
        </row>
        <row r="64">
          <cell r="A64">
            <v>614</v>
          </cell>
          <cell r="B64">
            <v>2139</v>
          </cell>
          <cell r="C64" t="str">
            <v>Chesterton Primary School</v>
          </cell>
          <cell r="F64">
            <v>0</v>
          </cell>
          <cell r="G64">
            <v>294</v>
          </cell>
          <cell r="H64">
            <v>294</v>
          </cell>
          <cell r="I64">
            <v>4</v>
          </cell>
          <cell r="J64">
            <v>11300</v>
          </cell>
          <cell r="K64">
            <v>12296</v>
          </cell>
          <cell r="L64">
            <v>508.8</v>
          </cell>
          <cell r="M64">
            <v>24105</v>
          </cell>
        </row>
        <row r="65">
          <cell r="A65">
            <v>615</v>
          </cell>
          <cell r="B65">
            <v>3366</v>
          </cell>
          <cell r="C65" t="str">
            <v>Staunton and Corse Church of England Primary School</v>
          </cell>
          <cell r="D65">
            <v>1</v>
          </cell>
          <cell r="F65">
            <v>0</v>
          </cell>
          <cell r="G65">
            <v>117</v>
          </cell>
          <cell r="H65">
            <v>117</v>
          </cell>
          <cell r="I65">
            <v>0</v>
          </cell>
          <cell r="J65">
            <v>11300</v>
          </cell>
          <cell r="K65">
            <v>4960.8</v>
          </cell>
          <cell r="L65">
            <v>0</v>
          </cell>
          <cell r="M65">
            <v>0</v>
          </cell>
        </row>
        <row r="66">
          <cell r="A66">
            <v>616</v>
          </cell>
          <cell r="B66">
            <v>3322</v>
          </cell>
          <cell r="C66" t="str">
            <v>Cranham Church of England Primary School</v>
          </cell>
          <cell r="D66">
            <v>1</v>
          </cell>
          <cell r="F66">
            <v>0</v>
          </cell>
          <cell r="G66">
            <v>41</v>
          </cell>
          <cell r="H66">
            <v>41</v>
          </cell>
          <cell r="I66">
            <v>0</v>
          </cell>
          <cell r="J66">
            <v>11300</v>
          </cell>
          <cell r="K66">
            <v>1738.3999999999999</v>
          </cell>
          <cell r="L66">
            <v>0</v>
          </cell>
          <cell r="M66">
            <v>0</v>
          </cell>
        </row>
        <row r="67">
          <cell r="A67">
            <v>619</v>
          </cell>
          <cell r="B67">
            <v>3030</v>
          </cell>
          <cell r="C67" t="str">
            <v>Deerhurst and Apperley Church of England Primary School</v>
          </cell>
          <cell r="F67">
            <v>0</v>
          </cell>
          <cell r="G67">
            <v>61</v>
          </cell>
          <cell r="H67">
            <v>61</v>
          </cell>
          <cell r="I67">
            <v>0</v>
          </cell>
          <cell r="J67">
            <v>11300</v>
          </cell>
          <cell r="K67">
            <v>2586.4</v>
          </cell>
          <cell r="L67">
            <v>0</v>
          </cell>
          <cell r="M67">
            <v>13886</v>
          </cell>
        </row>
        <row r="68">
          <cell r="A68">
            <v>620</v>
          </cell>
          <cell r="B68">
            <v>2106</v>
          </cell>
          <cell r="C68" t="str">
            <v>Coalway Community Infant School</v>
          </cell>
          <cell r="F68">
            <v>1</v>
          </cell>
          <cell r="G68">
            <v>184</v>
          </cell>
          <cell r="H68">
            <v>184.5</v>
          </cell>
          <cell r="I68">
            <v>2</v>
          </cell>
          <cell r="J68">
            <v>11300</v>
          </cell>
          <cell r="K68">
            <v>7738</v>
          </cell>
          <cell r="L68">
            <v>254.4</v>
          </cell>
          <cell r="M68">
            <v>19292</v>
          </cell>
        </row>
        <row r="69">
          <cell r="A69">
            <v>622</v>
          </cell>
          <cell r="B69">
            <v>3087</v>
          </cell>
          <cell r="C69" t="str">
            <v>Down Ampney Church of England Primary School</v>
          </cell>
          <cell r="F69">
            <v>0</v>
          </cell>
          <cell r="G69">
            <v>32</v>
          </cell>
          <cell r="H69">
            <v>32</v>
          </cell>
          <cell r="I69">
            <v>1</v>
          </cell>
          <cell r="J69">
            <v>11300</v>
          </cell>
          <cell r="K69">
            <v>1314.3999999999999</v>
          </cell>
          <cell r="L69">
            <v>127.2</v>
          </cell>
          <cell r="M69">
            <v>12742</v>
          </cell>
        </row>
        <row r="70">
          <cell r="A70">
            <v>628</v>
          </cell>
          <cell r="B70">
            <v>2062</v>
          </cell>
          <cell r="C70" t="str">
            <v>Drybrook School</v>
          </cell>
          <cell r="F70">
            <v>0</v>
          </cell>
          <cell r="G70">
            <v>173</v>
          </cell>
          <cell r="H70">
            <v>173</v>
          </cell>
          <cell r="I70">
            <v>7</v>
          </cell>
          <cell r="J70">
            <v>11300</v>
          </cell>
          <cell r="K70">
            <v>7038.4</v>
          </cell>
          <cell r="L70">
            <v>890.4</v>
          </cell>
          <cell r="M70">
            <v>19229</v>
          </cell>
        </row>
        <row r="71">
          <cell r="A71">
            <v>630</v>
          </cell>
          <cell r="B71">
            <v>3032</v>
          </cell>
          <cell r="C71" t="str">
            <v>Dursley Church of England Primary School</v>
          </cell>
          <cell r="F71">
            <v>0</v>
          </cell>
          <cell r="G71">
            <v>271</v>
          </cell>
          <cell r="H71">
            <v>271</v>
          </cell>
          <cell r="I71">
            <v>9</v>
          </cell>
          <cell r="J71">
            <v>11300</v>
          </cell>
          <cell r="K71">
            <v>11108.8</v>
          </cell>
          <cell r="L71">
            <v>1144.8</v>
          </cell>
          <cell r="M71">
            <v>23554</v>
          </cell>
        </row>
        <row r="72">
          <cell r="A72">
            <v>632</v>
          </cell>
          <cell r="B72">
            <v>3323</v>
          </cell>
          <cell r="C72" t="str">
            <v>Ann Cam Church of England Primary School</v>
          </cell>
          <cell r="D72">
            <v>1</v>
          </cell>
          <cell r="F72">
            <v>0</v>
          </cell>
          <cell r="G72">
            <v>135</v>
          </cell>
          <cell r="H72">
            <v>135</v>
          </cell>
          <cell r="I72">
            <v>2</v>
          </cell>
          <cell r="J72">
            <v>11300</v>
          </cell>
          <cell r="K72">
            <v>5639.2</v>
          </cell>
          <cell r="L72">
            <v>254.4</v>
          </cell>
          <cell r="M72">
            <v>0</v>
          </cell>
        </row>
        <row r="73">
          <cell r="A73">
            <v>633</v>
          </cell>
          <cell r="B73">
            <v>2044</v>
          </cell>
          <cell r="C73" t="str">
            <v>Eastcombe Primary School</v>
          </cell>
          <cell r="F73">
            <v>0</v>
          </cell>
          <cell r="G73">
            <v>75</v>
          </cell>
          <cell r="H73">
            <v>75</v>
          </cell>
          <cell r="I73">
            <v>0</v>
          </cell>
          <cell r="J73">
            <v>11300</v>
          </cell>
          <cell r="K73">
            <v>3180</v>
          </cell>
          <cell r="L73">
            <v>0</v>
          </cell>
          <cell r="M73">
            <v>14480</v>
          </cell>
        </row>
        <row r="74">
          <cell r="A74">
            <v>635</v>
          </cell>
          <cell r="B74">
            <v>2068</v>
          </cell>
          <cell r="C74" t="str">
            <v>Eastington Primary School</v>
          </cell>
          <cell r="F74">
            <v>0</v>
          </cell>
          <cell r="G74">
            <v>148</v>
          </cell>
          <cell r="H74">
            <v>148</v>
          </cell>
          <cell r="I74">
            <v>3</v>
          </cell>
          <cell r="J74">
            <v>11300</v>
          </cell>
          <cell r="K74">
            <v>6148</v>
          </cell>
          <cell r="L74">
            <v>381.6</v>
          </cell>
          <cell r="M74">
            <v>17830</v>
          </cell>
        </row>
        <row r="75">
          <cell r="A75">
            <v>640</v>
          </cell>
          <cell r="B75">
            <v>2107</v>
          </cell>
          <cell r="C75" t="str">
            <v>Ellwood Primary School</v>
          </cell>
          <cell r="F75">
            <v>0</v>
          </cell>
          <cell r="G75">
            <v>143</v>
          </cell>
          <cell r="H75">
            <v>143</v>
          </cell>
          <cell r="I75">
            <v>2</v>
          </cell>
          <cell r="J75">
            <v>11300</v>
          </cell>
          <cell r="K75">
            <v>5978.4</v>
          </cell>
          <cell r="L75">
            <v>254.4</v>
          </cell>
          <cell r="M75">
            <v>17533</v>
          </cell>
        </row>
        <row r="76">
          <cell r="A76">
            <v>643</v>
          </cell>
          <cell r="B76">
            <v>3034</v>
          </cell>
          <cell r="C76" t="str">
            <v>English Bicknor Church of England Primary School</v>
          </cell>
          <cell r="F76">
            <v>0</v>
          </cell>
          <cell r="G76">
            <v>76</v>
          </cell>
          <cell r="H76">
            <v>76</v>
          </cell>
          <cell r="I76">
            <v>1</v>
          </cell>
          <cell r="J76">
            <v>11300</v>
          </cell>
          <cell r="K76">
            <v>3180</v>
          </cell>
          <cell r="L76">
            <v>127.2</v>
          </cell>
          <cell r="M76">
            <v>14607</v>
          </cell>
        </row>
        <row r="77">
          <cell r="A77">
            <v>645</v>
          </cell>
          <cell r="B77">
            <v>3035</v>
          </cell>
          <cell r="C77" t="str">
            <v>Fairford Church of England Primary School</v>
          </cell>
          <cell r="E77">
            <v>1</v>
          </cell>
          <cell r="F77">
            <v>0</v>
          </cell>
          <cell r="G77">
            <v>250</v>
          </cell>
          <cell r="H77">
            <v>250</v>
          </cell>
          <cell r="I77">
            <v>2</v>
          </cell>
          <cell r="J77">
            <v>11300</v>
          </cell>
          <cell r="K77">
            <v>10515.199999999999</v>
          </cell>
          <cell r="L77">
            <v>254.4</v>
          </cell>
          <cell r="M77">
            <v>22070</v>
          </cell>
        </row>
        <row r="78">
          <cell r="A78">
            <v>655</v>
          </cell>
          <cell r="B78">
            <v>2069</v>
          </cell>
          <cell r="C78" t="str">
            <v>Gotherington Primary School</v>
          </cell>
          <cell r="F78">
            <v>0</v>
          </cell>
          <cell r="G78">
            <v>212</v>
          </cell>
          <cell r="H78">
            <v>212</v>
          </cell>
          <cell r="I78">
            <v>0</v>
          </cell>
          <cell r="J78">
            <v>11300</v>
          </cell>
          <cell r="K78">
            <v>8988.7999999999993</v>
          </cell>
          <cell r="L78">
            <v>0</v>
          </cell>
          <cell r="M78">
            <v>20289</v>
          </cell>
        </row>
        <row r="79">
          <cell r="A79">
            <v>656</v>
          </cell>
          <cell r="B79">
            <v>2181</v>
          </cell>
          <cell r="C79" t="str">
            <v>Grangefield School</v>
          </cell>
          <cell r="F79">
            <v>0</v>
          </cell>
          <cell r="G79">
            <v>89</v>
          </cell>
          <cell r="H79">
            <v>89</v>
          </cell>
          <cell r="I79">
            <v>0</v>
          </cell>
          <cell r="J79">
            <v>11300</v>
          </cell>
          <cell r="K79">
            <v>3773.6</v>
          </cell>
          <cell r="L79">
            <v>0</v>
          </cell>
          <cell r="M79">
            <v>15074</v>
          </cell>
        </row>
        <row r="80">
          <cell r="A80">
            <v>657</v>
          </cell>
          <cell r="B80">
            <v>2070</v>
          </cell>
          <cell r="C80" t="str">
            <v>Great Rissington Primary School</v>
          </cell>
          <cell r="F80">
            <v>0</v>
          </cell>
          <cell r="G80">
            <v>85</v>
          </cell>
          <cell r="H80">
            <v>85</v>
          </cell>
          <cell r="I80">
            <v>0</v>
          </cell>
          <cell r="J80">
            <v>11300</v>
          </cell>
          <cell r="K80">
            <v>3604</v>
          </cell>
          <cell r="L80">
            <v>0</v>
          </cell>
          <cell r="M80">
            <v>14904</v>
          </cell>
        </row>
        <row r="81">
          <cell r="A81">
            <v>658</v>
          </cell>
          <cell r="B81">
            <v>2113</v>
          </cell>
          <cell r="C81" t="str">
            <v>Gretton Primary School</v>
          </cell>
          <cell r="F81">
            <v>0</v>
          </cell>
          <cell r="G81">
            <v>99</v>
          </cell>
          <cell r="H81">
            <v>99</v>
          </cell>
          <cell r="I81">
            <v>0</v>
          </cell>
          <cell r="J81">
            <v>11300</v>
          </cell>
          <cell r="K81">
            <v>4197.5999999999995</v>
          </cell>
          <cell r="L81">
            <v>0</v>
          </cell>
          <cell r="M81">
            <v>15498</v>
          </cell>
        </row>
        <row r="82">
          <cell r="A82">
            <v>660</v>
          </cell>
          <cell r="B82">
            <v>3038</v>
          </cell>
          <cell r="C82" t="str">
            <v>Stone with Woodford Church of England Primary School</v>
          </cell>
          <cell r="F82">
            <v>0</v>
          </cell>
          <cell r="G82">
            <v>91</v>
          </cell>
          <cell r="H82">
            <v>91</v>
          </cell>
          <cell r="I82">
            <v>2</v>
          </cell>
          <cell r="J82">
            <v>11300</v>
          </cell>
          <cell r="K82">
            <v>3773.6</v>
          </cell>
          <cell r="L82">
            <v>254.4</v>
          </cell>
          <cell r="M82">
            <v>15328</v>
          </cell>
        </row>
        <row r="83">
          <cell r="A83">
            <v>664</v>
          </cell>
          <cell r="B83">
            <v>3326</v>
          </cell>
          <cell r="C83" t="str">
            <v>Hardwicke Parochial Primary School</v>
          </cell>
          <cell r="D83">
            <v>1</v>
          </cell>
          <cell r="F83">
            <v>0</v>
          </cell>
          <cell r="G83">
            <v>413</v>
          </cell>
          <cell r="H83">
            <v>413</v>
          </cell>
          <cell r="I83">
            <v>3</v>
          </cell>
          <cell r="J83">
            <v>11300</v>
          </cell>
          <cell r="K83">
            <v>17384</v>
          </cell>
          <cell r="L83">
            <v>381.6</v>
          </cell>
          <cell r="M83">
            <v>0</v>
          </cell>
        </row>
        <row r="84">
          <cell r="A84">
            <v>665</v>
          </cell>
          <cell r="B84">
            <v>3039</v>
          </cell>
          <cell r="C84" t="str">
            <v>Haresfield Church of England Primary School</v>
          </cell>
          <cell r="F84">
            <v>0</v>
          </cell>
          <cell r="G84">
            <v>101</v>
          </cell>
          <cell r="H84">
            <v>101</v>
          </cell>
          <cell r="I84">
            <v>3</v>
          </cell>
          <cell r="J84">
            <v>11300</v>
          </cell>
          <cell r="K84">
            <v>4155.2</v>
          </cell>
          <cell r="L84">
            <v>381.6</v>
          </cell>
          <cell r="M84">
            <v>15837</v>
          </cell>
        </row>
        <row r="85">
          <cell r="A85">
            <v>666</v>
          </cell>
          <cell r="B85">
            <v>3040</v>
          </cell>
          <cell r="C85" t="str">
            <v>Hartpury Church of England Primary School</v>
          </cell>
          <cell r="E85">
            <v>1</v>
          </cell>
          <cell r="F85">
            <v>0</v>
          </cell>
          <cell r="G85">
            <v>106</v>
          </cell>
          <cell r="H85">
            <v>106</v>
          </cell>
          <cell r="I85">
            <v>4</v>
          </cell>
          <cell r="J85">
            <v>11300</v>
          </cell>
          <cell r="K85">
            <v>4324.8</v>
          </cell>
          <cell r="L85">
            <v>508.8</v>
          </cell>
          <cell r="M85">
            <v>16134</v>
          </cell>
        </row>
        <row r="86">
          <cell r="A86">
            <v>667</v>
          </cell>
          <cell r="B86">
            <v>3041</v>
          </cell>
          <cell r="C86" t="str">
            <v>Hatherop Church of England Primary School</v>
          </cell>
          <cell r="F86">
            <v>0</v>
          </cell>
          <cell r="G86">
            <v>79</v>
          </cell>
          <cell r="H86">
            <v>79</v>
          </cell>
          <cell r="I86">
            <v>3</v>
          </cell>
          <cell r="J86">
            <v>11300</v>
          </cell>
          <cell r="K86">
            <v>3222.4</v>
          </cell>
          <cell r="L86">
            <v>381.6</v>
          </cell>
          <cell r="M86">
            <v>14904</v>
          </cell>
        </row>
        <row r="87">
          <cell r="A87">
            <v>670</v>
          </cell>
          <cell r="B87">
            <v>3084</v>
          </cell>
          <cell r="C87" t="str">
            <v>Highnam Church of England Primary School</v>
          </cell>
          <cell r="F87">
            <v>0</v>
          </cell>
          <cell r="G87">
            <v>205</v>
          </cell>
          <cell r="H87">
            <v>205</v>
          </cell>
          <cell r="I87">
            <v>1</v>
          </cell>
          <cell r="J87">
            <v>11300</v>
          </cell>
          <cell r="K87">
            <v>8649.6</v>
          </cell>
          <cell r="L87">
            <v>127.2</v>
          </cell>
          <cell r="M87">
            <v>20077</v>
          </cell>
        </row>
        <row r="88">
          <cell r="A88">
            <v>671</v>
          </cell>
          <cell r="B88">
            <v>3367</v>
          </cell>
          <cell r="C88" t="str">
            <v>Hillesley Church of England Primary School</v>
          </cell>
          <cell r="D88">
            <v>1</v>
          </cell>
          <cell r="F88">
            <v>0</v>
          </cell>
          <cell r="G88">
            <v>47</v>
          </cell>
          <cell r="H88">
            <v>47</v>
          </cell>
          <cell r="I88">
            <v>0</v>
          </cell>
          <cell r="J88">
            <v>11300</v>
          </cell>
          <cell r="K88">
            <v>1992.8</v>
          </cell>
          <cell r="L88">
            <v>0</v>
          </cell>
          <cell r="M88">
            <v>0</v>
          </cell>
        </row>
        <row r="89">
          <cell r="A89">
            <v>672</v>
          </cell>
          <cell r="B89">
            <v>3327</v>
          </cell>
          <cell r="C89" t="str">
            <v>Horsley Church of England Primary School</v>
          </cell>
          <cell r="D89">
            <v>1</v>
          </cell>
          <cell r="F89">
            <v>0</v>
          </cell>
          <cell r="G89">
            <v>96</v>
          </cell>
          <cell r="H89">
            <v>96</v>
          </cell>
          <cell r="I89">
            <v>1</v>
          </cell>
          <cell r="J89">
            <v>11300</v>
          </cell>
          <cell r="K89">
            <v>4028</v>
          </cell>
          <cell r="L89">
            <v>127.2</v>
          </cell>
          <cell r="M89">
            <v>0</v>
          </cell>
        </row>
        <row r="90">
          <cell r="A90">
            <v>677</v>
          </cell>
          <cell r="B90">
            <v>3328</v>
          </cell>
          <cell r="C90" t="str">
            <v>Huntley Church of England Primary School</v>
          </cell>
          <cell r="D90">
            <v>1</v>
          </cell>
          <cell r="F90">
            <v>0</v>
          </cell>
          <cell r="G90">
            <v>91</v>
          </cell>
          <cell r="H90">
            <v>91</v>
          </cell>
          <cell r="I90">
            <v>2</v>
          </cell>
          <cell r="J90">
            <v>11300</v>
          </cell>
          <cell r="K90">
            <v>3773.6</v>
          </cell>
          <cell r="L90">
            <v>254.4</v>
          </cell>
          <cell r="M90">
            <v>0</v>
          </cell>
        </row>
        <row r="91">
          <cell r="A91">
            <v>678</v>
          </cell>
          <cell r="B91">
            <v>2118</v>
          </cell>
          <cell r="C91" t="str">
            <v>Innsworth Junior School</v>
          </cell>
          <cell r="F91">
            <v>0</v>
          </cell>
          <cell r="G91">
            <v>246</v>
          </cell>
          <cell r="H91">
            <v>246</v>
          </cell>
          <cell r="I91">
            <v>4</v>
          </cell>
          <cell r="J91">
            <v>11300</v>
          </cell>
          <cell r="K91">
            <v>10260.799999999999</v>
          </cell>
          <cell r="L91">
            <v>508.8</v>
          </cell>
          <cell r="M91">
            <v>22070</v>
          </cell>
        </row>
        <row r="92">
          <cell r="A92">
            <v>680</v>
          </cell>
          <cell r="B92">
            <v>2078</v>
          </cell>
          <cell r="C92" t="str">
            <v>Joys Green Primary School</v>
          </cell>
          <cell r="F92">
            <v>0</v>
          </cell>
          <cell r="G92">
            <v>26</v>
          </cell>
          <cell r="H92">
            <v>26</v>
          </cell>
          <cell r="I92">
            <v>0</v>
          </cell>
          <cell r="J92">
            <v>11300</v>
          </cell>
          <cell r="K92">
            <v>1102.3999999999999</v>
          </cell>
          <cell r="L92">
            <v>0</v>
          </cell>
          <cell r="M92">
            <v>12402</v>
          </cell>
        </row>
        <row r="93">
          <cell r="A93">
            <v>681</v>
          </cell>
          <cell r="B93">
            <v>2073</v>
          </cell>
          <cell r="C93" t="str">
            <v>Kemble Primary School</v>
          </cell>
          <cell r="F93">
            <v>0</v>
          </cell>
          <cell r="G93">
            <v>97</v>
          </cell>
          <cell r="H93">
            <v>97</v>
          </cell>
          <cell r="I93">
            <v>1</v>
          </cell>
          <cell r="J93">
            <v>11300</v>
          </cell>
          <cell r="K93">
            <v>4070.3999999999996</v>
          </cell>
          <cell r="L93">
            <v>127.2</v>
          </cell>
          <cell r="M93">
            <v>15498</v>
          </cell>
        </row>
        <row r="94">
          <cell r="A94">
            <v>682</v>
          </cell>
          <cell r="B94">
            <v>3042</v>
          </cell>
          <cell r="C94" t="str">
            <v>Kempsford Church of England Primary School</v>
          </cell>
          <cell r="F94">
            <v>0</v>
          </cell>
          <cell r="G94">
            <v>126</v>
          </cell>
          <cell r="H94">
            <v>126</v>
          </cell>
          <cell r="I94">
            <v>1</v>
          </cell>
          <cell r="J94">
            <v>11300</v>
          </cell>
          <cell r="K94">
            <v>5300</v>
          </cell>
          <cell r="L94">
            <v>127.2</v>
          </cell>
          <cell r="M94">
            <v>16727</v>
          </cell>
        </row>
        <row r="95">
          <cell r="A95">
            <v>683</v>
          </cell>
          <cell r="B95">
            <v>2145</v>
          </cell>
          <cell r="C95" t="str">
            <v>Larkfield Infant School</v>
          </cell>
          <cell r="F95">
            <v>0</v>
          </cell>
          <cell r="G95">
            <v>192</v>
          </cell>
          <cell r="H95">
            <v>192</v>
          </cell>
          <cell r="I95">
            <v>2</v>
          </cell>
          <cell r="J95">
            <v>11300</v>
          </cell>
          <cell r="K95">
            <v>8056</v>
          </cell>
          <cell r="L95">
            <v>254.4</v>
          </cell>
          <cell r="M95">
            <v>19610</v>
          </cell>
        </row>
        <row r="96">
          <cell r="A96">
            <v>684</v>
          </cell>
          <cell r="B96">
            <v>2074</v>
          </cell>
          <cell r="C96" t="str">
            <v>King's Stanley Infant School</v>
          </cell>
          <cell r="F96">
            <v>0</v>
          </cell>
          <cell r="G96">
            <v>87</v>
          </cell>
          <cell r="H96">
            <v>87</v>
          </cell>
          <cell r="I96">
            <v>1</v>
          </cell>
          <cell r="J96">
            <v>11300</v>
          </cell>
          <cell r="K96">
            <v>3646.4</v>
          </cell>
          <cell r="L96">
            <v>127.2</v>
          </cell>
          <cell r="M96">
            <v>15074</v>
          </cell>
        </row>
        <row r="97">
          <cell r="A97">
            <v>685</v>
          </cell>
          <cell r="B97">
            <v>3043</v>
          </cell>
          <cell r="C97" t="str">
            <v>King's Stanley Church of England Junior School</v>
          </cell>
          <cell r="F97">
            <v>0</v>
          </cell>
          <cell r="G97">
            <v>116</v>
          </cell>
          <cell r="H97">
            <v>116</v>
          </cell>
          <cell r="I97">
            <v>1</v>
          </cell>
          <cell r="J97">
            <v>11300</v>
          </cell>
          <cell r="K97">
            <v>4876</v>
          </cell>
          <cell r="L97">
            <v>127.2</v>
          </cell>
          <cell r="M97">
            <v>16303</v>
          </cell>
        </row>
        <row r="98">
          <cell r="A98">
            <v>691</v>
          </cell>
          <cell r="B98">
            <v>2075</v>
          </cell>
          <cell r="C98" t="str">
            <v>Kingswood Primary School</v>
          </cell>
          <cell r="F98">
            <v>0</v>
          </cell>
          <cell r="G98">
            <v>106</v>
          </cell>
          <cell r="H98">
            <v>106</v>
          </cell>
          <cell r="I98">
            <v>2</v>
          </cell>
          <cell r="J98">
            <v>11300</v>
          </cell>
          <cell r="K98">
            <v>4409.5999999999995</v>
          </cell>
          <cell r="L98">
            <v>254.4</v>
          </cell>
          <cell r="M98">
            <v>15964</v>
          </cell>
        </row>
        <row r="99">
          <cell r="A99">
            <v>692</v>
          </cell>
          <cell r="B99">
            <v>3330</v>
          </cell>
          <cell r="C99" t="str">
            <v>St. Lawrence Church of England Primary School</v>
          </cell>
          <cell r="D99">
            <v>1</v>
          </cell>
          <cell r="F99">
            <v>0</v>
          </cell>
          <cell r="G99">
            <v>212</v>
          </cell>
          <cell r="H99">
            <v>212</v>
          </cell>
          <cell r="I99">
            <v>2</v>
          </cell>
          <cell r="J99">
            <v>11300</v>
          </cell>
          <cell r="K99">
            <v>8904</v>
          </cell>
          <cell r="L99">
            <v>254.4</v>
          </cell>
          <cell r="M99">
            <v>0</v>
          </cell>
        </row>
        <row r="100">
          <cell r="A100">
            <v>693</v>
          </cell>
          <cell r="B100">
            <v>5210</v>
          </cell>
          <cell r="C100" t="str">
            <v>Warden Hill Primary School</v>
          </cell>
          <cell r="F100">
            <v>0</v>
          </cell>
          <cell r="G100">
            <v>418</v>
          </cell>
          <cell r="H100">
            <v>418</v>
          </cell>
          <cell r="I100">
            <v>9</v>
          </cell>
          <cell r="J100">
            <v>11300</v>
          </cell>
          <cell r="K100">
            <v>17341.599999999999</v>
          </cell>
          <cell r="L100">
            <v>1144.8</v>
          </cell>
          <cell r="M100">
            <v>29786</v>
          </cell>
        </row>
        <row r="101">
          <cell r="A101">
            <v>694</v>
          </cell>
          <cell r="B101">
            <v>3331</v>
          </cell>
          <cell r="C101" t="str">
            <v>Leonard Stanley Church of England Primary School</v>
          </cell>
          <cell r="D101">
            <v>1</v>
          </cell>
          <cell r="F101">
            <v>0</v>
          </cell>
          <cell r="G101">
            <v>174</v>
          </cell>
          <cell r="H101">
            <v>174</v>
          </cell>
          <cell r="I101">
            <v>4</v>
          </cell>
          <cell r="J101">
            <v>11300</v>
          </cell>
          <cell r="K101">
            <v>7208</v>
          </cell>
          <cell r="L101">
            <v>508.8</v>
          </cell>
          <cell r="M101">
            <v>0</v>
          </cell>
        </row>
        <row r="102">
          <cell r="A102">
            <v>695</v>
          </cell>
          <cell r="B102">
            <v>3044</v>
          </cell>
          <cell r="C102" t="str">
            <v>Littledean Church of England Primary School</v>
          </cell>
          <cell r="F102">
            <v>0</v>
          </cell>
          <cell r="G102">
            <v>80</v>
          </cell>
          <cell r="H102">
            <v>80</v>
          </cell>
          <cell r="I102">
            <v>5</v>
          </cell>
          <cell r="J102">
            <v>11300</v>
          </cell>
          <cell r="K102">
            <v>3180</v>
          </cell>
          <cell r="L102">
            <v>636</v>
          </cell>
          <cell r="M102">
            <v>15116</v>
          </cell>
        </row>
        <row r="103">
          <cell r="A103">
            <v>696</v>
          </cell>
          <cell r="B103">
            <v>3101</v>
          </cell>
          <cell r="C103" t="str">
            <v>The Lake Field Church of England Primary School</v>
          </cell>
          <cell r="F103">
            <v>0</v>
          </cell>
          <cell r="G103">
            <v>193</v>
          </cell>
          <cell r="H103">
            <v>193</v>
          </cell>
          <cell r="I103">
            <v>1</v>
          </cell>
          <cell r="J103">
            <v>11300</v>
          </cell>
          <cell r="K103">
            <v>8140.7999999999993</v>
          </cell>
          <cell r="L103">
            <v>127.2</v>
          </cell>
          <cell r="M103">
            <v>19568</v>
          </cell>
        </row>
        <row r="104">
          <cell r="A104">
            <v>699</v>
          </cell>
          <cell r="B104">
            <v>3045</v>
          </cell>
          <cell r="C104" t="str">
            <v>Longborough Church of England Primary School</v>
          </cell>
          <cell r="F104">
            <v>0</v>
          </cell>
          <cell r="G104">
            <v>49</v>
          </cell>
          <cell r="H104">
            <v>49</v>
          </cell>
          <cell r="I104">
            <v>2</v>
          </cell>
          <cell r="J104">
            <v>11300</v>
          </cell>
          <cell r="K104">
            <v>1992.8</v>
          </cell>
          <cell r="L104">
            <v>254.4</v>
          </cell>
          <cell r="M104">
            <v>13547</v>
          </cell>
        </row>
        <row r="105">
          <cell r="A105">
            <v>702</v>
          </cell>
          <cell r="B105">
            <v>2184</v>
          </cell>
          <cell r="C105" t="str">
            <v>Hope Brook Church of England Primary School</v>
          </cell>
          <cell r="F105">
            <v>0</v>
          </cell>
          <cell r="G105">
            <v>113</v>
          </cell>
          <cell r="H105">
            <v>113</v>
          </cell>
          <cell r="I105">
            <v>3</v>
          </cell>
          <cell r="J105">
            <v>11300</v>
          </cell>
          <cell r="K105">
            <v>4664</v>
          </cell>
          <cell r="L105">
            <v>381.6</v>
          </cell>
          <cell r="M105">
            <v>16346</v>
          </cell>
        </row>
        <row r="106">
          <cell r="A106">
            <v>705</v>
          </cell>
          <cell r="B106">
            <v>3047</v>
          </cell>
          <cell r="C106" t="str">
            <v>Longney Church of England Primary School</v>
          </cell>
          <cell r="F106">
            <v>0</v>
          </cell>
          <cell r="G106">
            <v>124</v>
          </cell>
          <cell r="H106">
            <v>124</v>
          </cell>
          <cell r="I106">
            <v>2</v>
          </cell>
          <cell r="J106">
            <v>11300</v>
          </cell>
          <cell r="K106">
            <v>5172.8</v>
          </cell>
          <cell r="L106">
            <v>254.4</v>
          </cell>
          <cell r="M106">
            <v>16727</v>
          </cell>
        </row>
        <row r="107">
          <cell r="A107">
            <v>708</v>
          </cell>
          <cell r="B107">
            <v>3064</v>
          </cell>
          <cell r="C107" t="str">
            <v>Redmarley Church of England Primary School</v>
          </cell>
          <cell r="F107">
            <v>0</v>
          </cell>
          <cell r="G107">
            <v>80</v>
          </cell>
          <cell r="H107">
            <v>80</v>
          </cell>
          <cell r="I107">
            <v>1</v>
          </cell>
          <cell r="J107">
            <v>11300</v>
          </cell>
          <cell r="K107">
            <v>3349.6</v>
          </cell>
          <cell r="L107">
            <v>127.2</v>
          </cell>
          <cell r="M107">
            <v>14777</v>
          </cell>
        </row>
        <row r="108">
          <cell r="A108">
            <v>709</v>
          </cell>
          <cell r="B108">
            <v>2077</v>
          </cell>
          <cell r="C108" t="str">
            <v>Lydbrook Primary School</v>
          </cell>
          <cell r="F108">
            <v>0</v>
          </cell>
          <cell r="G108">
            <v>140</v>
          </cell>
          <cell r="H108">
            <v>140</v>
          </cell>
          <cell r="I108">
            <v>1</v>
          </cell>
          <cell r="J108">
            <v>11300</v>
          </cell>
          <cell r="K108">
            <v>5893.5999999999995</v>
          </cell>
          <cell r="L108">
            <v>127.2</v>
          </cell>
          <cell r="M108">
            <v>17321</v>
          </cell>
        </row>
        <row r="109">
          <cell r="A109">
            <v>710</v>
          </cell>
          <cell r="B109">
            <v>3048</v>
          </cell>
          <cell r="C109" t="str">
            <v>Lydney Church of England Community School</v>
          </cell>
          <cell r="F109">
            <v>0</v>
          </cell>
          <cell r="G109">
            <v>235</v>
          </cell>
          <cell r="H109">
            <v>235</v>
          </cell>
          <cell r="I109">
            <v>2</v>
          </cell>
          <cell r="J109">
            <v>11300</v>
          </cell>
          <cell r="K109">
            <v>9879.1999999999989</v>
          </cell>
          <cell r="L109">
            <v>254.4</v>
          </cell>
          <cell r="M109">
            <v>21434</v>
          </cell>
        </row>
        <row r="110">
          <cell r="A110">
            <v>711</v>
          </cell>
          <cell r="B110">
            <v>5216</v>
          </cell>
          <cell r="C110" t="str">
            <v>Severnbanks Primary School</v>
          </cell>
          <cell r="E110">
            <v>1</v>
          </cell>
          <cell r="F110">
            <v>0</v>
          </cell>
          <cell r="G110">
            <v>260</v>
          </cell>
          <cell r="H110">
            <v>260</v>
          </cell>
          <cell r="I110">
            <v>7</v>
          </cell>
          <cell r="J110">
            <v>11300</v>
          </cell>
          <cell r="K110">
            <v>10727.199999999999</v>
          </cell>
          <cell r="L110">
            <v>890.4</v>
          </cell>
          <cell r="M110">
            <v>22918</v>
          </cell>
        </row>
        <row r="111">
          <cell r="A111">
            <v>714</v>
          </cell>
          <cell r="B111">
            <v>3050</v>
          </cell>
          <cell r="C111" t="str">
            <v>Meysey Hampton Church of England Primary School</v>
          </cell>
          <cell r="F111">
            <v>0</v>
          </cell>
          <cell r="G111">
            <v>105</v>
          </cell>
          <cell r="H111">
            <v>105</v>
          </cell>
          <cell r="I111">
            <v>2</v>
          </cell>
          <cell r="J111">
            <v>11300</v>
          </cell>
          <cell r="K111">
            <v>4367.2</v>
          </cell>
          <cell r="L111">
            <v>254.4</v>
          </cell>
          <cell r="M111">
            <v>15922</v>
          </cell>
        </row>
        <row r="112">
          <cell r="A112">
            <v>717</v>
          </cell>
          <cell r="B112">
            <v>2081</v>
          </cell>
          <cell r="C112" t="str">
            <v>Mickleton Primary School</v>
          </cell>
          <cell r="F112">
            <v>0</v>
          </cell>
          <cell r="G112">
            <v>113</v>
          </cell>
          <cell r="H112">
            <v>113</v>
          </cell>
          <cell r="I112">
            <v>2</v>
          </cell>
          <cell r="J112">
            <v>11300</v>
          </cell>
          <cell r="K112">
            <v>4706.3999999999996</v>
          </cell>
          <cell r="L112">
            <v>254.4</v>
          </cell>
          <cell r="M112">
            <v>16261</v>
          </cell>
        </row>
        <row r="113">
          <cell r="A113">
            <v>718</v>
          </cell>
          <cell r="B113">
            <v>5217</v>
          </cell>
          <cell r="C113" t="str">
            <v>Minchinhampton School</v>
          </cell>
          <cell r="E113">
            <v>1</v>
          </cell>
          <cell r="F113">
            <v>0</v>
          </cell>
          <cell r="G113">
            <v>300</v>
          </cell>
          <cell r="H113">
            <v>300</v>
          </cell>
          <cell r="I113">
            <v>3</v>
          </cell>
          <cell r="J113">
            <v>11300</v>
          </cell>
          <cell r="K113">
            <v>12592.8</v>
          </cell>
          <cell r="L113">
            <v>381.6</v>
          </cell>
          <cell r="M113">
            <v>24274</v>
          </cell>
        </row>
        <row r="114">
          <cell r="A114">
            <v>719</v>
          </cell>
          <cell r="B114">
            <v>3336</v>
          </cell>
          <cell r="C114" t="str">
            <v>Minsterworth Church of England Primary School</v>
          </cell>
          <cell r="D114">
            <v>1</v>
          </cell>
          <cell r="F114">
            <v>0</v>
          </cell>
          <cell r="G114">
            <v>54</v>
          </cell>
          <cell r="H114">
            <v>54</v>
          </cell>
          <cell r="I114">
            <v>1</v>
          </cell>
          <cell r="J114">
            <v>11300</v>
          </cell>
          <cell r="K114">
            <v>2247.1999999999998</v>
          </cell>
          <cell r="L114">
            <v>127.2</v>
          </cell>
          <cell r="M114">
            <v>0</v>
          </cell>
        </row>
        <row r="115">
          <cell r="A115">
            <v>720</v>
          </cell>
          <cell r="B115">
            <v>3337</v>
          </cell>
          <cell r="C115" t="str">
            <v>Miserden Church of England Primary School</v>
          </cell>
          <cell r="D115">
            <v>1</v>
          </cell>
          <cell r="F115">
            <v>0</v>
          </cell>
          <cell r="G115">
            <v>60</v>
          </cell>
          <cell r="H115">
            <v>60</v>
          </cell>
          <cell r="I115">
            <v>1</v>
          </cell>
          <cell r="J115">
            <v>11300</v>
          </cell>
          <cell r="K115">
            <v>2501.6</v>
          </cell>
          <cell r="L115">
            <v>127.2</v>
          </cell>
          <cell r="M115">
            <v>0</v>
          </cell>
        </row>
        <row r="116">
          <cell r="A116">
            <v>721</v>
          </cell>
          <cell r="B116">
            <v>3338</v>
          </cell>
          <cell r="C116" t="str">
            <v>Mitcheldean Endowed Primary School</v>
          </cell>
          <cell r="D116">
            <v>1</v>
          </cell>
          <cell r="F116">
            <v>0</v>
          </cell>
          <cell r="G116">
            <v>243</v>
          </cell>
          <cell r="H116">
            <v>243</v>
          </cell>
          <cell r="I116">
            <v>1</v>
          </cell>
          <cell r="J116">
            <v>11300</v>
          </cell>
          <cell r="K116">
            <v>10260.799999999999</v>
          </cell>
          <cell r="L116">
            <v>127.2</v>
          </cell>
          <cell r="M116">
            <v>0</v>
          </cell>
        </row>
        <row r="117">
          <cell r="A117">
            <v>722</v>
          </cell>
          <cell r="B117">
            <v>5213</v>
          </cell>
          <cell r="C117" t="str">
            <v>St. David's Primary School</v>
          </cell>
          <cell r="D117">
            <v>1</v>
          </cell>
          <cell r="E117">
            <v>1</v>
          </cell>
          <cell r="F117">
            <v>0</v>
          </cell>
          <cell r="G117">
            <v>293</v>
          </cell>
          <cell r="H117">
            <v>293</v>
          </cell>
          <cell r="I117">
            <v>5</v>
          </cell>
          <cell r="J117">
            <v>11300</v>
          </cell>
          <cell r="K117">
            <v>12211.199999999999</v>
          </cell>
          <cell r="L117">
            <v>636</v>
          </cell>
          <cell r="M117">
            <v>0</v>
          </cell>
        </row>
        <row r="118">
          <cell r="A118">
            <v>724</v>
          </cell>
          <cell r="B118">
            <v>3052</v>
          </cell>
          <cell r="C118" t="str">
            <v>Nailsworth Church of England Primary School</v>
          </cell>
          <cell r="F118">
            <v>0</v>
          </cell>
          <cell r="G118">
            <v>192</v>
          </cell>
          <cell r="H118">
            <v>192</v>
          </cell>
          <cell r="I118">
            <v>5</v>
          </cell>
          <cell r="J118">
            <v>11300</v>
          </cell>
          <cell r="K118">
            <v>7928.8</v>
          </cell>
          <cell r="L118">
            <v>636</v>
          </cell>
          <cell r="M118">
            <v>19865</v>
          </cell>
        </row>
        <row r="119">
          <cell r="A119">
            <v>726</v>
          </cell>
          <cell r="B119">
            <v>5203</v>
          </cell>
          <cell r="C119" t="str">
            <v>Picklenash Junior School</v>
          </cell>
          <cell r="E119">
            <v>1</v>
          </cell>
          <cell r="F119">
            <v>0</v>
          </cell>
          <cell r="G119">
            <v>235</v>
          </cell>
          <cell r="H119">
            <v>235</v>
          </cell>
          <cell r="I119">
            <v>3</v>
          </cell>
          <cell r="J119">
            <v>11300</v>
          </cell>
          <cell r="K119">
            <v>9836.7999999999993</v>
          </cell>
          <cell r="L119">
            <v>381.6</v>
          </cell>
          <cell r="M119">
            <v>21518</v>
          </cell>
        </row>
        <row r="120">
          <cell r="A120">
            <v>727</v>
          </cell>
          <cell r="B120">
            <v>5211</v>
          </cell>
          <cell r="C120" t="str">
            <v>Glebe Infant School</v>
          </cell>
          <cell r="F120">
            <v>0</v>
          </cell>
          <cell r="G120">
            <v>184</v>
          </cell>
          <cell r="H120">
            <v>184</v>
          </cell>
          <cell r="I120">
            <v>2</v>
          </cell>
          <cell r="J120">
            <v>11300</v>
          </cell>
          <cell r="K120">
            <v>7716.8</v>
          </cell>
          <cell r="L120">
            <v>254.4</v>
          </cell>
          <cell r="M120">
            <v>19271</v>
          </cell>
        </row>
        <row r="121">
          <cell r="A121">
            <v>728</v>
          </cell>
          <cell r="B121">
            <v>3340</v>
          </cell>
          <cell r="C121" t="str">
            <v>Newnham St. Peter's Church of England Primary School</v>
          </cell>
          <cell r="D121">
            <v>1</v>
          </cell>
          <cell r="F121">
            <v>0</v>
          </cell>
          <cell r="G121">
            <v>130</v>
          </cell>
          <cell r="H121">
            <v>130</v>
          </cell>
          <cell r="I121">
            <v>2</v>
          </cell>
          <cell r="J121">
            <v>11300</v>
          </cell>
          <cell r="K121">
            <v>5427.2</v>
          </cell>
          <cell r="L121">
            <v>254.4</v>
          </cell>
          <cell r="M121">
            <v>0</v>
          </cell>
        </row>
        <row r="122">
          <cell r="A122">
            <v>729</v>
          </cell>
          <cell r="B122">
            <v>3055</v>
          </cell>
          <cell r="C122" t="str">
            <v>North Cerney Church of England Primary School</v>
          </cell>
          <cell r="F122">
            <v>0</v>
          </cell>
          <cell r="G122">
            <v>31</v>
          </cell>
          <cell r="H122">
            <v>31</v>
          </cell>
          <cell r="I122">
            <v>1</v>
          </cell>
          <cell r="J122">
            <v>11300</v>
          </cell>
          <cell r="K122">
            <v>1272</v>
          </cell>
          <cell r="L122">
            <v>127.2</v>
          </cell>
          <cell r="M122">
            <v>12699</v>
          </cell>
        </row>
        <row r="123">
          <cell r="A123">
            <v>730</v>
          </cell>
          <cell r="B123">
            <v>3056</v>
          </cell>
          <cell r="C123" t="str">
            <v>Northleach Church of England Primary School</v>
          </cell>
          <cell r="F123">
            <v>0</v>
          </cell>
          <cell r="G123">
            <v>143</v>
          </cell>
          <cell r="H123">
            <v>143</v>
          </cell>
          <cell r="I123">
            <v>1</v>
          </cell>
          <cell r="J123">
            <v>11300</v>
          </cell>
          <cell r="K123">
            <v>6020.8</v>
          </cell>
          <cell r="L123">
            <v>127.2</v>
          </cell>
          <cell r="M123">
            <v>17448</v>
          </cell>
        </row>
        <row r="124">
          <cell r="A124">
            <v>731</v>
          </cell>
          <cell r="B124">
            <v>3341</v>
          </cell>
          <cell r="C124" t="str">
            <v>North Nibley Church of England Primary School</v>
          </cell>
          <cell r="D124">
            <v>1</v>
          </cell>
          <cell r="F124">
            <v>0</v>
          </cell>
          <cell r="G124">
            <v>121</v>
          </cell>
          <cell r="H124">
            <v>121</v>
          </cell>
          <cell r="I124">
            <v>2</v>
          </cell>
          <cell r="J124">
            <v>11300</v>
          </cell>
          <cell r="K124">
            <v>5045.5999999999995</v>
          </cell>
          <cell r="L124">
            <v>254.4</v>
          </cell>
          <cell r="M124">
            <v>0</v>
          </cell>
        </row>
        <row r="125">
          <cell r="A125">
            <v>732</v>
          </cell>
          <cell r="B125">
            <v>2119</v>
          </cell>
          <cell r="C125" t="str">
            <v>Northway Infant School</v>
          </cell>
          <cell r="F125">
            <v>0</v>
          </cell>
          <cell r="G125">
            <v>144</v>
          </cell>
          <cell r="H125">
            <v>144</v>
          </cell>
          <cell r="I125">
            <v>0</v>
          </cell>
          <cell r="J125">
            <v>11300</v>
          </cell>
          <cell r="K125">
            <v>6105.5999999999995</v>
          </cell>
          <cell r="L125">
            <v>0</v>
          </cell>
          <cell r="M125">
            <v>17406</v>
          </cell>
        </row>
        <row r="126">
          <cell r="A126">
            <v>733</v>
          </cell>
          <cell r="B126">
            <v>3057</v>
          </cell>
          <cell r="C126" t="str">
            <v>Norton Church of England Primary School</v>
          </cell>
          <cell r="F126">
            <v>0</v>
          </cell>
          <cell r="G126">
            <v>119</v>
          </cell>
          <cell r="H126">
            <v>119</v>
          </cell>
          <cell r="I126">
            <v>1</v>
          </cell>
          <cell r="J126">
            <v>11300</v>
          </cell>
          <cell r="K126">
            <v>5003.2</v>
          </cell>
          <cell r="L126">
            <v>127.2</v>
          </cell>
          <cell r="M126">
            <v>16430</v>
          </cell>
        </row>
        <row r="127">
          <cell r="A127">
            <v>734</v>
          </cell>
          <cell r="B127">
            <v>3356</v>
          </cell>
          <cell r="C127" t="str">
            <v>St. Joseph's Catholic Primary School</v>
          </cell>
          <cell r="D127">
            <v>1</v>
          </cell>
          <cell r="F127">
            <v>0</v>
          </cell>
          <cell r="G127">
            <v>154</v>
          </cell>
          <cell r="H127">
            <v>154</v>
          </cell>
          <cell r="I127">
            <v>2</v>
          </cell>
          <cell r="J127">
            <v>11300</v>
          </cell>
          <cell r="K127">
            <v>6444.8</v>
          </cell>
          <cell r="L127">
            <v>254.4</v>
          </cell>
          <cell r="M127">
            <v>0</v>
          </cell>
        </row>
        <row r="128">
          <cell r="A128">
            <v>735</v>
          </cell>
          <cell r="B128">
            <v>3310</v>
          </cell>
          <cell r="C128" t="str">
            <v>Oakridge Parochial School</v>
          </cell>
          <cell r="D128">
            <v>1</v>
          </cell>
          <cell r="F128">
            <v>0</v>
          </cell>
          <cell r="G128">
            <v>49</v>
          </cell>
          <cell r="H128">
            <v>49</v>
          </cell>
          <cell r="I128">
            <v>1</v>
          </cell>
          <cell r="J128">
            <v>11300</v>
          </cell>
          <cell r="K128">
            <v>2035.1999999999998</v>
          </cell>
          <cell r="L128">
            <v>127.2</v>
          </cell>
          <cell r="M128">
            <v>0</v>
          </cell>
        </row>
        <row r="129">
          <cell r="A129">
            <v>736</v>
          </cell>
          <cell r="B129">
            <v>5220</v>
          </cell>
          <cell r="C129" t="str">
            <v>Carrant Brook Junior School</v>
          </cell>
          <cell r="E129">
            <v>1</v>
          </cell>
          <cell r="F129">
            <v>0</v>
          </cell>
          <cell r="G129">
            <v>187</v>
          </cell>
          <cell r="H129">
            <v>187</v>
          </cell>
          <cell r="I129">
            <v>4</v>
          </cell>
          <cell r="J129">
            <v>11300</v>
          </cell>
          <cell r="K129">
            <v>7759.2</v>
          </cell>
          <cell r="L129">
            <v>508.8</v>
          </cell>
          <cell r="M129">
            <v>19568</v>
          </cell>
        </row>
        <row r="130">
          <cell r="A130">
            <v>742</v>
          </cell>
          <cell r="B130">
            <v>2130</v>
          </cell>
          <cell r="C130" t="str">
            <v>The Croft School</v>
          </cell>
          <cell r="F130">
            <v>0</v>
          </cell>
          <cell r="G130">
            <v>147</v>
          </cell>
          <cell r="H130">
            <v>147</v>
          </cell>
          <cell r="I130">
            <v>1</v>
          </cell>
          <cell r="J130">
            <v>11300</v>
          </cell>
          <cell r="K130">
            <v>6190.4</v>
          </cell>
          <cell r="L130">
            <v>127.2</v>
          </cell>
          <cell r="M130">
            <v>17618</v>
          </cell>
        </row>
        <row r="131">
          <cell r="A131">
            <v>743</v>
          </cell>
          <cell r="B131">
            <v>2108</v>
          </cell>
          <cell r="C131" t="str">
            <v>Parkend Primary School</v>
          </cell>
          <cell r="F131">
            <v>0</v>
          </cell>
          <cell r="G131">
            <v>66</v>
          </cell>
          <cell r="H131">
            <v>66</v>
          </cell>
          <cell r="I131">
            <v>0</v>
          </cell>
          <cell r="J131">
            <v>11300</v>
          </cell>
          <cell r="K131">
            <v>2798.4</v>
          </cell>
          <cell r="L131">
            <v>0</v>
          </cell>
          <cell r="M131">
            <v>14098</v>
          </cell>
        </row>
        <row r="132">
          <cell r="A132">
            <v>749</v>
          </cell>
          <cell r="B132">
            <v>3060</v>
          </cell>
          <cell r="C132" t="str">
            <v>Pauntley Church of England Primary School</v>
          </cell>
          <cell r="F132">
            <v>0</v>
          </cell>
          <cell r="G132">
            <v>48</v>
          </cell>
          <cell r="H132">
            <v>48</v>
          </cell>
          <cell r="I132">
            <v>1</v>
          </cell>
          <cell r="J132">
            <v>11300</v>
          </cell>
          <cell r="K132">
            <v>1992.8</v>
          </cell>
          <cell r="L132">
            <v>127.2</v>
          </cell>
          <cell r="M132">
            <v>13420</v>
          </cell>
        </row>
        <row r="133">
          <cell r="A133">
            <v>750</v>
          </cell>
          <cell r="B133">
            <v>2109</v>
          </cell>
          <cell r="C133" t="str">
            <v>Pillowell Community Primary School</v>
          </cell>
          <cell r="F133">
            <v>0</v>
          </cell>
          <cell r="G133">
            <v>71</v>
          </cell>
          <cell r="H133">
            <v>71</v>
          </cell>
          <cell r="I133">
            <v>3</v>
          </cell>
          <cell r="J133">
            <v>11300</v>
          </cell>
          <cell r="K133">
            <v>2883.2</v>
          </cell>
          <cell r="L133">
            <v>381.6</v>
          </cell>
          <cell r="M133">
            <v>14565</v>
          </cell>
        </row>
        <row r="134">
          <cell r="A134">
            <v>754</v>
          </cell>
          <cell r="B134">
            <v>3343</v>
          </cell>
          <cell r="C134" t="str">
            <v>Prestbury St. Mary's Church of England Junior School</v>
          </cell>
          <cell r="D134">
            <v>1</v>
          </cell>
          <cell r="F134">
            <v>0</v>
          </cell>
          <cell r="G134">
            <v>244</v>
          </cell>
          <cell r="H134">
            <v>244</v>
          </cell>
          <cell r="I134">
            <v>4</v>
          </cell>
          <cell r="J134">
            <v>11300</v>
          </cell>
          <cell r="K134">
            <v>10176</v>
          </cell>
          <cell r="L134">
            <v>508.8</v>
          </cell>
          <cell r="M134">
            <v>0</v>
          </cell>
        </row>
        <row r="135">
          <cell r="A135">
            <v>755</v>
          </cell>
          <cell r="B135">
            <v>5202</v>
          </cell>
          <cell r="C135" t="str">
            <v>Primrose Hill Church of England Primary School</v>
          </cell>
          <cell r="E135">
            <v>1</v>
          </cell>
          <cell r="F135">
            <v>0</v>
          </cell>
          <cell r="G135">
            <v>312</v>
          </cell>
          <cell r="H135">
            <v>312</v>
          </cell>
          <cell r="I135">
            <v>7</v>
          </cell>
          <cell r="J135">
            <v>11300</v>
          </cell>
          <cell r="K135">
            <v>12932</v>
          </cell>
          <cell r="L135">
            <v>890.4</v>
          </cell>
          <cell r="M135">
            <v>25122</v>
          </cell>
        </row>
        <row r="136">
          <cell r="A136">
            <v>756</v>
          </cell>
          <cell r="B136">
            <v>3061</v>
          </cell>
          <cell r="C136" t="str">
            <v>Field Court Church of England Infant School</v>
          </cell>
          <cell r="F136">
            <v>0</v>
          </cell>
          <cell r="G136">
            <v>259</v>
          </cell>
          <cell r="H136">
            <v>259</v>
          </cell>
          <cell r="I136">
            <v>2</v>
          </cell>
          <cell r="J136">
            <v>11300</v>
          </cell>
          <cell r="K136">
            <v>10896.8</v>
          </cell>
          <cell r="L136">
            <v>254.4</v>
          </cell>
          <cell r="M136">
            <v>22451</v>
          </cell>
        </row>
        <row r="137">
          <cell r="A137">
            <v>757</v>
          </cell>
          <cell r="B137">
            <v>2168</v>
          </cell>
          <cell r="C137" t="str">
            <v>Field Court Junior School</v>
          </cell>
          <cell r="F137">
            <v>0</v>
          </cell>
          <cell r="G137">
            <v>345</v>
          </cell>
          <cell r="H137">
            <v>345</v>
          </cell>
          <cell r="I137">
            <v>10</v>
          </cell>
          <cell r="J137">
            <v>11300</v>
          </cell>
          <cell r="K137">
            <v>14204</v>
          </cell>
          <cell r="L137">
            <v>1272</v>
          </cell>
          <cell r="M137">
            <v>26776</v>
          </cell>
        </row>
        <row r="138">
          <cell r="A138">
            <v>759</v>
          </cell>
          <cell r="B138">
            <v>3063</v>
          </cell>
          <cell r="C138" t="str">
            <v>Randwick Church of England Primary School</v>
          </cell>
          <cell r="F138">
            <v>0</v>
          </cell>
          <cell r="G138">
            <v>82</v>
          </cell>
          <cell r="H138">
            <v>82</v>
          </cell>
          <cell r="I138">
            <v>1</v>
          </cell>
          <cell r="J138">
            <v>11300</v>
          </cell>
          <cell r="K138">
            <v>3434.4</v>
          </cell>
          <cell r="L138">
            <v>127.2</v>
          </cell>
          <cell r="M138">
            <v>14862</v>
          </cell>
        </row>
        <row r="139">
          <cell r="A139">
            <v>761</v>
          </cell>
          <cell r="B139">
            <v>3054</v>
          </cell>
          <cell r="C139" t="str">
            <v>Redbrook Church of England Primary School</v>
          </cell>
          <cell r="F139">
            <v>0</v>
          </cell>
          <cell r="G139">
            <v>38</v>
          </cell>
          <cell r="H139">
            <v>38</v>
          </cell>
          <cell r="I139">
            <v>0</v>
          </cell>
          <cell r="J139">
            <v>11300</v>
          </cell>
          <cell r="K139">
            <v>1611.2</v>
          </cell>
          <cell r="L139">
            <v>0</v>
          </cell>
          <cell r="M139">
            <v>12911</v>
          </cell>
        </row>
        <row r="140">
          <cell r="A140">
            <v>763</v>
          </cell>
          <cell r="B140">
            <v>2123</v>
          </cell>
          <cell r="C140" t="str">
            <v>Rodborough Community Primary School</v>
          </cell>
          <cell r="F140">
            <v>0</v>
          </cell>
          <cell r="G140">
            <v>207</v>
          </cell>
          <cell r="H140">
            <v>207</v>
          </cell>
          <cell r="I140">
            <v>2</v>
          </cell>
          <cell r="J140">
            <v>11300</v>
          </cell>
          <cell r="K140">
            <v>8692</v>
          </cell>
          <cell r="L140">
            <v>254.4</v>
          </cell>
          <cell r="M140">
            <v>20246</v>
          </cell>
        </row>
        <row r="141">
          <cell r="A141">
            <v>764</v>
          </cell>
          <cell r="B141">
            <v>2085</v>
          </cell>
          <cell r="C141" t="str">
            <v>Rodmarton School</v>
          </cell>
          <cell r="F141">
            <v>0</v>
          </cell>
          <cell r="G141">
            <v>79</v>
          </cell>
          <cell r="H141">
            <v>79</v>
          </cell>
          <cell r="I141">
            <v>2</v>
          </cell>
          <cell r="J141">
            <v>11300</v>
          </cell>
          <cell r="K141">
            <v>3264.7999999999997</v>
          </cell>
          <cell r="L141">
            <v>254.4</v>
          </cell>
          <cell r="M141">
            <v>14819</v>
          </cell>
        </row>
        <row r="142">
          <cell r="A142">
            <v>765</v>
          </cell>
          <cell r="B142">
            <v>3065</v>
          </cell>
          <cell r="C142" t="str">
            <v>Ruardean Church of England Primary School</v>
          </cell>
          <cell r="F142">
            <v>0</v>
          </cell>
          <cell r="G142">
            <v>91</v>
          </cell>
          <cell r="H142">
            <v>91</v>
          </cell>
          <cell r="I142">
            <v>7</v>
          </cell>
          <cell r="J142">
            <v>11300</v>
          </cell>
          <cell r="K142">
            <v>3561.6</v>
          </cell>
          <cell r="L142">
            <v>890.4</v>
          </cell>
          <cell r="M142">
            <v>15752</v>
          </cell>
        </row>
        <row r="143">
          <cell r="A143">
            <v>766</v>
          </cell>
          <cell r="B143">
            <v>2064</v>
          </cell>
          <cell r="C143" t="str">
            <v>Woodside Primary School</v>
          </cell>
          <cell r="F143">
            <v>0</v>
          </cell>
          <cell r="G143">
            <v>112</v>
          </cell>
          <cell r="H143">
            <v>112</v>
          </cell>
          <cell r="I143">
            <v>1</v>
          </cell>
          <cell r="J143">
            <v>11300</v>
          </cell>
          <cell r="K143">
            <v>4706.3999999999996</v>
          </cell>
          <cell r="L143">
            <v>127.2</v>
          </cell>
          <cell r="M143">
            <v>16134</v>
          </cell>
        </row>
        <row r="144">
          <cell r="A144">
            <v>767</v>
          </cell>
          <cell r="B144">
            <v>2065</v>
          </cell>
          <cell r="C144" t="str">
            <v>St. White's School</v>
          </cell>
          <cell r="F144">
            <v>0</v>
          </cell>
          <cell r="G144">
            <v>292</v>
          </cell>
          <cell r="H144">
            <v>292</v>
          </cell>
          <cell r="I144">
            <v>6</v>
          </cell>
          <cell r="J144">
            <v>11300</v>
          </cell>
          <cell r="K144">
            <v>12126.4</v>
          </cell>
          <cell r="L144">
            <v>763.2</v>
          </cell>
          <cell r="M144">
            <v>24190</v>
          </cell>
        </row>
        <row r="145">
          <cell r="A145">
            <v>768</v>
          </cell>
          <cell r="B145">
            <v>3360</v>
          </cell>
          <cell r="C145" t="str">
            <v>St. Mary's Church of England Infant School (Prestbury)</v>
          </cell>
          <cell r="D145">
            <v>1</v>
          </cell>
          <cell r="F145">
            <v>0</v>
          </cell>
          <cell r="G145">
            <v>177</v>
          </cell>
          <cell r="H145">
            <v>177</v>
          </cell>
          <cell r="I145">
            <v>1</v>
          </cell>
          <cell r="J145">
            <v>11300</v>
          </cell>
          <cell r="K145">
            <v>7462.4</v>
          </cell>
          <cell r="L145">
            <v>127.2</v>
          </cell>
          <cell r="M145">
            <v>0</v>
          </cell>
        </row>
        <row r="146">
          <cell r="A146">
            <v>769</v>
          </cell>
          <cell r="B146">
            <v>3344</v>
          </cell>
          <cell r="C146" t="str">
            <v>St. Briavels Parochial Church of England Primary School</v>
          </cell>
          <cell r="D146">
            <v>1</v>
          </cell>
          <cell r="F146">
            <v>0</v>
          </cell>
          <cell r="G146">
            <v>91</v>
          </cell>
          <cell r="H146">
            <v>91</v>
          </cell>
          <cell r="I146">
            <v>2</v>
          </cell>
          <cell r="J146">
            <v>11300</v>
          </cell>
          <cell r="K146">
            <v>3773.6</v>
          </cell>
          <cell r="L146">
            <v>254.4</v>
          </cell>
          <cell r="M146">
            <v>0</v>
          </cell>
        </row>
        <row r="147">
          <cell r="A147">
            <v>771</v>
          </cell>
          <cell r="B147">
            <v>3345</v>
          </cell>
          <cell r="C147" t="str">
            <v>Sapperton Church of England Primary School</v>
          </cell>
          <cell r="D147">
            <v>1</v>
          </cell>
          <cell r="F147">
            <v>0</v>
          </cell>
          <cell r="G147">
            <v>57</v>
          </cell>
          <cell r="H147">
            <v>57</v>
          </cell>
          <cell r="I147">
            <v>0</v>
          </cell>
          <cell r="J147">
            <v>11300</v>
          </cell>
          <cell r="K147">
            <v>2416.7999999999997</v>
          </cell>
          <cell r="L147">
            <v>0</v>
          </cell>
          <cell r="M147">
            <v>0</v>
          </cell>
        </row>
        <row r="148">
          <cell r="A148">
            <v>775</v>
          </cell>
          <cell r="B148">
            <v>2072</v>
          </cell>
          <cell r="C148" t="str">
            <v>Sharpness Primary School</v>
          </cell>
          <cell r="F148">
            <v>0</v>
          </cell>
          <cell r="G148">
            <v>110</v>
          </cell>
          <cell r="H148">
            <v>110</v>
          </cell>
          <cell r="I148">
            <v>3</v>
          </cell>
          <cell r="J148">
            <v>11300</v>
          </cell>
          <cell r="K148">
            <v>4536.8</v>
          </cell>
          <cell r="L148">
            <v>381.6</v>
          </cell>
          <cell r="M148">
            <v>16218</v>
          </cell>
        </row>
        <row r="149">
          <cell r="A149">
            <v>776</v>
          </cell>
          <cell r="B149">
            <v>2084</v>
          </cell>
          <cell r="C149" t="str">
            <v>Sheepscombe School</v>
          </cell>
          <cell r="F149">
            <v>0</v>
          </cell>
          <cell r="G149">
            <v>53</v>
          </cell>
          <cell r="H149">
            <v>53</v>
          </cell>
          <cell r="I149">
            <v>1</v>
          </cell>
          <cell r="J149">
            <v>11300</v>
          </cell>
          <cell r="K149">
            <v>2204.7999999999997</v>
          </cell>
          <cell r="L149">
            <v>127.2</v>
          </cell>
          <cell r="M149">
            <v>13632</v>
          </cell>
        </row>
        <row r="150">
          <cell r="A150">
            <v>777</v>
          </cell>
          <cell r="B150">
            <v>3067</v>
          </cell>
          <cell r="C150" t="str">
            <v>Sherborne Church of England Primary School</v>
          </cell>
          <cell r="F150">
            <v>0</v>
          </cell>
          <cell r="G150">
            <v>53</v>
          </cell>
          <cell r="H150">
            <v>53</v>
          </cell>
          <cell r="I150">
            <v>0</v>
          </cell>
          <cell r="J150">
            <v>11300</v>
          </cell>
          <cell r="K150">
            <v>2247.1999999999998</v>
          </cell>
          <cell r="L150">
            <v>0</v>
          </cell>
          <cell r="M150">
            <v>13547</v>
          </cell>
        </row>
        <row r="151">
          <cell r="A151">
            <v>779</v>
          </cell>
          <cell r="B151">
            <v>3068</v>
          </cell>
          <cell r="C151" t="str">
            <v>Shurdington Church of England Primary School</v>
          </cell>
          <cell r="F151">
            <v>0</v>
          </cell>
          <cell r="G151">
            <v>72</v>
          </cell>
          <cell r="H151">
            <v>72</v>
          </cell>
          <cell r="I151">
            <v>0</v>
          </cell>
          <cell r="J151">
            <v>11300</v>
          </cell>
          <cell r="K151">
            <v>3052.7999999999997</v>
          </cell>
          <cell r="L151">
            <v>0</v>
          </cell>
          <cell r="M151">
            <v>14353</v>
          </cell>
        </row>
        <row r="152">
          <cell r="A152">
            <v>780</v>
          </cell>
          <cell r="B152">
            <v>3089</v>
          </cell>
          <cell r="C152" t="str">
            <v>Siddington Church of England School</v>
          </cell>
          <cell r="F152">
            <v>0</v>
          </cell>
          <cell r="G152">
            <v>72</v>
          </cell>
          <cell r="H152">
            <v>72</v>
          </cell>
          <cell r="I152">
            <v>2</v>
          </cell>
          <cell r="J152">
            <v>11300</v>
          </cell>
          <cell r="K152">
            <v>2968</v>
          </cell>
          <cell r="L152">
            <v>254.4</v>
          </cell>
          <cell r="M152">
            <v>14522</v>
          </cell>
        </row>
        <row r="153">
          <cell r="A153">
            <v>781</v>
          </cell>
          <cell r="B153">
            <v>2137</v>
          </cell>
          <cell r="C153" t="str">
            <v>Gastrells Community Primary School</v>
          </cell>
          <cell r="F153">
            <v>0</v>
          </cell>
          <cell r="G153">
            <v>175</v>
          </cell>
          <cell r="H153">
            <v>175</v>
          </cell>
          <cell r="I153">
            <v>10</v>
          </cell>
          <cell r="J153">
            <v>11300</v>
          </cell>
          <cell r="K153">
            <v>6996</v>
          </cell>
          <cell r="L153">
            <v>1272</v>
          </cell>
          <cell r="M153">
            <v>19568</v>
          </cell>
        </row>
        <row r="154">
          <cell r="A154">
            <v>782</v>
          </cell>
          <cell r="B154">
            <v>2086</v>
          </cell>
          <cell r="C154" t="str">
            <v>Slimbridge Primary School</v>
          </cell>
          <cell r="F154">
            <v>0</v>
          </cell>
          <cell r="G154">
            <v>108</v>
          </cell>
          <cell r="H154">
            <v>108</v>
          </cell>
          <cell r="I154">
            <v>0</v>
          </cell>
          <cell r="J154">
            <v>11300</v>
          </cell>
          <cell r="K154">
            <v>4579.2</v>
          </cell>
          <cell r="L154">
            <v>0</v>
          </cell>
          <cell r="M154">
            <v>15879</v>
          </cell>
        </row>
        <row r="155">
          <cell r="A155">
            <v>784</v>
          </cell>
          <cell r="B155">
            <v>2066</v>
          </cell>
          <cell r="C155" t="str">
            <v>Soudley School</v>
          </cell>
          <cell r="F155">
            <v>0</v>
          </cell>
          <cell r="G155">
            <v>80</v>
          </cell>
          <cell r="H155">
            <v>80</v>
          </cell>
          <cell r="I155">
            <v>0</v>
          </cell>
          <cell r="J155">
            <v>11300</v>
          </cell>
          <cell r="K155">
            <v>3392</v>
          </cell>
          <cell r="L155">
            <v>0</v>
          </cell>
          <cell r="M155">
            <v>14692</v>
          </cell>
        </row>
        <row r="156">
          <cell r="A156">
            <v>786</v>
          </cell>
          <cell r="B156">
            <v>3069</v>
          </cell>
          <cell r="C156" t="str">
            <v>Ann Edwards Church of England Primary School</v>
          </cell>
          <cell r="F156">
            <v>0</v>
          </cell>
          <cell r="G156">
            <v>254</v>
          </cell>
          <cell r="H156">
            <v>254</v>
          </cell>
          <cell r="I156">
            <v>3</v>
          </cell>
          <cell r="J156">
            <v>11300</v>
          </cell>
          <cell r="K156">
            <v>10642.4</v>
          </cell>
          <cell r="L156">
            <v>381.6</v>
          </cell>
          <cell r="M156">
            <v>22324</v>
          </cell>
        </row>
        <row r="157">
          <cell r="A157">
            <v>787</v>
          </cell>
          <cell r="B157">
            <v>3070</v>
          </cell>
          <cell r="C157" t="str">
            <v>Southrop Church of England Primary School</v>
          </cell>
          <cell r="F157">
            <v>0</v>
          </cell>
          <cell r="G157">
            <v>54</v>
          </cell>
          <cell r="H157">
            <v>54</v>
          </cell>
          <cell r="I157">
            <v>0</v>
          </cell>
          <cell r="J157">
            <v>11300</v>
          </cell>
          <cell r="K157">
            <v>2289.6</v>
          </cell>
          <cell r="L157">
            <v>0</v>
          </cell>
          <cell r="M157">
            <v>13590</v>
          </cell>
        </row>
        <row r="158">
          <cell r="A158">
            <v>788</v>
          </cell>
          <cell r="B158">
            <v>2087</v>
          </cell>
          <cell r="C158" t="str">
            <v>Didbrook Primary School</v>
          </cell>
          <cell r="F158">
            <v>0</v>
          </cell>
          <cell r="G158">
            <v>54</v>
          </cell>
          <cell r="H158">
            <v>54</v>
          </cell>
          <cell r="I158">
            <v>0</v>
          </cell>
          <cell r="J158">
            <v>11300</v>
          </cell>
          <cell r="K158">
            <v>2289.6</v>
          </cell>
          <cell r="L158">
            <v>0</v>
          </cell>
          <cell r="M158">
            <v>13590</v>
          </cell>
        </row>
        <row r="159">
          <cell r="A159">
            <v>791</v>
          </cell>
          <cell r="B159">
            <v>2146</v>
          </cell>
          <cell r="C159" t="str">
            <v>The Park Infant School</v>
          </cell>
          <cell r="F159">
            <v>0</v>
          </cell>
          <cell r="G159">
            <v>181</v>
          </cell>
          <cell r="H159">
            <v>181</v>
          </cell>
          <cell r="I159">
            <v>5</v>
          </cell>
          <cell r="J159">
            <v>11300</v>
          </cell>
          <cell r="K159">
            <v>7462.4</v>
          </cell>
          <cell r="L159">
            <v>636</v>
          </cell>
          <cell r="M159">
            <v>19398</v>
          </cell>
        </row>
        <row r="160">
          <cell r="A160">
            <v>793</v>
          </cell>
          <cell r="B160">
            <v>2067</v>
          </cell>
          <cell r="C160" t="str">
            <v>Steam Mills Primary School</v>
          </cell>
          <cell r="F160">
            <v>0</v>
          </cell>
          <cell r="G160">
            <v>115</v>
          </cell>
          <cell r="H160">
            <v>115</v>
          </cell>
          <cell r="I160">
            <v>3</v>
          </cell>
          <cell r="J160">
            <v>11300</v>
          </cell>
          <cell r="K160">
            <v>4748.8</v>
          </cell>
          <cell r="L160">
            <v>381.6</v>
          </cell>
          <cell r="M160">
            <v>16430</v>
          </cell>
        </row>
        <row r="161">
          <cell r="A161">
            <v>795</v>
          </cell>
          <cell r="B161">
            <v>2089</v>
          </cell>
          <cell r="C161" t="str">
            <v>Tredington Primary School</v>
          </cell>
          <cell r="F161">
            <v>0</v>
          </cell>
          <cell r="G161">
            <v>62</v>
          </cell>
          <cell r="H161">
            <v>62</v>
          </cell>
          <cell r="I161">
            <v>1</v>
          </cell>
          <cell r="J161">
            <v>11300</v>
          </cell>
          <cell r="K161">
            <v>2586.4</v>
          </cell>
          <cell r="L161">
            <v>127.2</v>
          </cell>
          <cell r="M161">
            <v>14014</v>
          </cell>
        </row>
        <row r="162">
          <cell r="A162">
            <v>797</v>
          </cell>
          <cell r="B162">
            <v>2090</v>
          </cell>
          <cell r="C162" t="str">
            <v>Park Junior School</v>
          </cell>
          <cell r="F162">
            <v>0</v>
          </cell>
          <cell r="G162">
            <v>301</v>
          </cell>
          <cell r="H162">
            <v>301</v>
          </cell>
          <cell r="I162">
            <v>8</v>
          </cell>
          <cell r="J162">
            <v>11300</v>
          </cell>
          <cell r="K162">
            <v>12423.199999999999</v>
          </cell>
          <cell r="L162">
            <v>1017.6</v>
          </cell>
          <cell r="M162">
            <v>24741</v>
          </cell>
        </row>
        <row r="163">
          <cell r="A163">
            <v>798</v>
          </cell>
          <cell r="B163">
            <v>2091</v>
          </cell>
          <cell r="C163" t="str">
            <v>Stow-on-the-Wold Primary School</v>
          </cell>
          <cell r="F163">
            <v>0</v>
          </cell>
          <cell r="G163">
            <v>118</v>
          </cell>
          <cell r="H163">
            <v>118</v>
          </cell>
          <cell r="I163">
            <v>0</v>
          </cell>
          <cell r="J163">
            <v>11300</v>
          </cell>
          <cell r="K163">
            <v>5003.2</v>
          </cell>
          <cell r="L163">
            <v>0</v>
          </cell>
          <cell r="M163">
            <v>16303</v>
          </cell>
        </row>
        <row r="164">
          <cell r="A164">
            <v>800</v>
          </cell>
          <cell r="B164">
            <v>3025</v>
          </cell>
          <cell r="C164" t="str">
            <v>Stratton Church of England Primary School</v>
          </cell>
          <cell r="F164">
            <v>0</v>
          </cell>
          <cell r="G164">
            <v>180</v>
          </cell>
          <cell r="H164">
            <v>180</v>
          </cell>
          <cell r="I164">
            <v>0</v>
          </cell>
          <cell r="J164">
            <v>11300</v>
          </cell>
          <cell r="K164">
            <v>7632</v>
          </cell>
          <cell r="L164">
            <v>0</v>
          </cell>
          <cell r="M164">
            <v>18932</v>
          </cell>
        </row>
        <row r="165">
          <cell r="A165">
            <v>801</v>
          </cell>
          <cell r="B165">
            <v>2134</v>
          </cell>
          <cell r="C165" t="str">
            <v>Callowell Primary School</v>
          </cell>
          <cell r="F165">
            <v>1</v>
          </cell>
          <cell r="G165">
            <v>183</v>
          </cell>
          <cell r="H165">
            <v>183.5</v>
          </cell>
          <cell r="I165">
            <v>1</v>
          </cell>
          <cell r="J165">
            <v>11300</v>
          </cell>
          <cell r="K165">
            <v>7738</v>
          </cell>
          <cell r="L165">
            <v>127.2</v>
          </cell>
          <cell r="M165">
            <v>19165</v>
          </cell>
        </row>
        <row r="166">
          <cell r="A166">
            <v>803</v>
          </cell>
          <cell r="B166">
            <v>2094</v>
          </cell>
          <cell r="C166" t="str">
            <v>Stroud Valley Community Primary School</v>
          </cell>
          <cell r="F166">
            <v>0</v>
          </cell>
          <cell r="G166">
            <v>289</v>
          </cell>
          <cell r="H166">
            <v>289</v>
          </cell>
          <cell r="I166">
            <v>7</v>
          </cell>
          <cell r="J166">
            <v>11300</v>
          </cell>
          <cell r="K166">
            <v>11956.8</v>
          </cell>
          <cell r="L166">
            <v>890.4</v>
          </cell>
          <cell r="M166">
            <v>24147</v>
          </cell>
        </row>
        <row r="167">
          <cell r="A167">
            <v>804</v>
          </cell>
          <cell r="B167">
            <v>2096</v>
          </cell>
          <cell r="C167" t="str">
            <v>Parliament Primary School</v>
          </cell>
          <cell r="F167">
            <v>0</v>
          </cell>
          <cell r="G167">
            <v>178</v>
          </cell>
          <cell r="H167">
            <v>178</v>
          </cell>
          <cell r="I167">
            <v>5</v>
          </cell>
          <cell r="J167">
            <v>11300</v>
          </cell>
          <cell r="K167">
            <v>7335.2</v>
          </cell>
          <cell r="L167">
            <v>636</v>
          </cell>
          <cell r="M167">
            <v>19271</v>
          </cell>
        </row>
        <row r="168">
          <cell r="A168">
            <v>805</v>
          </cell>
          <cell r="B168">
            <v>2097</v>
          </cell>
          <cell r="C168" t="str">
            <v>Uplands Community Primary School</v>
          </cell>
          <cell r="F168">
            <v>0</v>
          </cell>
          <cell r="G168">
            <v>115</v>
          </cell>
          <cell r="H168">
            <v>115</v>
          </cell>
          <cell r="I168">
            <v>2</v>
          </cell>
          <cell r="J168">
            <v>11300</v>
          </cell>
          <cell r="K168">
            <v>4791.2</v>
          </cell>
          <cell r="L168">
            <v>254.4</v>
          </cell>
          <cell r="M168">
            <v>16346</v>
          </cell>
        </row>
        <row r="169">
          <cell r="A169">
            <v>806</v>
          </cell>
          <cell r="B169">
            <v>3071</v>
          </cell>
          <cell r="C169" t="str">
            <v>Swell Church of England Primary School</v>
          </cell>
          <cell r="F169">
            <v>0</v>
          </cell>
          <cell r="G169">
            <v>51</v>
          </cell>
          <cell r="H169">
            <v>51</v>
          </cell>
          <cell r="I169">
            <v>0</v>
          </cell>
          <cell r="J169">
            <v>11300</v>
          </cell>
          <cell r="K169">
            <v>2162.4</v>
          </cell>
          <cell r="L169">
            <v>0</v>
          </cell>
          <cell r="M169">
            <v>13462</v>
          </cell>
        </row>
        <row r="170">
          <cell r="A170">
            <v>807</v>
          </cell>
          <cell r="B170">
            <v>5214</v>
          </cell>
          <cell r="C170" t="str">
            <v>Swindon Village Primary School</v>
          </cell>
          <cell r="E170">
            <v>1</v>
          </cell>
          <cell r="F170">
            <v>0</v>
          </cell>
          <cell r="G170">
            <v>391</v>
          </cell>
          <cell r="H170">
            <v>391</v>
          </cell>
          <cell r="I170">
            <v>10</v>
          </cell>
          <cell r="J170">
            <v>11300</v>
          </cell>
          <cell r="K170">
            <v>16154.4</v>
          </cell>
          <cell r="L170">
            <v>1272</v>
          </cell>
          <cell r="M170">
            <v>28726</v>
          </cell>
        </row>
        <row r="171">
          <cell r="A171">
            <v>808</v>
          </cell>
          <cell r="B171">
            <v>3072</v>
          </cell>
          <cell r="C171" t="str">
            <v>Temple Guiting Church of England School</v>
          </cell>
          <cell r="F171">
            <v>0</v>
          </cell>
          <cell r="G171">
            <v>101</v>
          </cell>
          <cell r="H171">
            <v>101</v>
          </cell>
          <cell r="I171">
            <v>1</v>
          </cell>
          <cell r="J171">
            <v>11300</v>
          </cell>
          <cell r="K171">
            <v>4240</v>
          </cell>
          <cell r="L171">
            <v>127.2</v>
          </cell>
          <cell r="M171">
            <v>15667</v>
          </cell>
        </row>
        <row r="172">
          <cell r="A172">
            <v>810</v>
          </cell>
          <cell r="B172">
            <v>3348</v>
          </cell>
          <cell r="C172" t="str">
            <v>St. Mary's Church of England Primary School (Tetbury)</v>
          </cell>
          <cell r="D172">
            <v>1</v>
          </cell>
          <cell r="F172">
            <v>0</v>
          </cell>
          <cell r="G172">
            <v>340</v>
          </cell>
          <cell r="H172">
            <v>340</v>
          </cell>
          <cell r="I172">
            <v>0</v>
          </cell>
          <cell r="J172">
            <v>11300</v>
          </cell>
          <cell r="K172">
            <v>14416</v>
          </cell>
          <cell r="L172">
            <v>0</v>
          </cell>
          <cell r="M172">
            <v>0</v>
          </cell>
        </row>
        <row r="173">
          <cell r="A173">
            <v>811</v>
          </cell>
          <cell r="B173">
            <v>3073</v>
          </cell>
          <cell r="C173" t="str">
            <v>Tewkesbury Church of England Primary School</v>
          </cell>
          <cell r="F173">
            <v>0</v>
          </cell>
          <cell r="G173">
            <v>356</v>
          </cell>
          <cell r="H173">
            <v>356</v>
          </cell>
          <cell r="I173">
            <v>1</v>
          </cell>
          <cell r="J173">
            <v>11300</v>
          </cell>
          <cell r="K173">
            <v>15052</v>
          </cell>
          <cell r="L173">
            <v>127.2</v>
          </cell>
          <cell r="M173">
            <v>26479</v>
          </cell>
        </row>
        <row r="174">
          <cell r="A174">
            <v>812</v>
          </cell>
          <cell r="B174">
            <v>2180</v>
          </cell>
          <cell r="C174" t="str">
            <v>The John Moore Primary School</v>
          </cell>
          <cell r="F174">
            <v>0</v>
          </cell>
          <cell r="G174">
            <v>114</v>
          </cell>
          <cell r="H174">
            <v>114</v>
          </cell>
          <cell r="I174">
            <v>2</v>
          </cell>
          <cell r="J174">
            <v>11300</v>
          </cell>
          <cell r="K174">
            <v>4748.8</v>
          </cell>
          <cell r="L174">
            <v>254.4</v>
          </cell>
          <cell r="M174">
            <v>16303</v>
          </cell>
        </row>
        <row r="175">
          <cell r="A175">
            <v>814</v>
          </cell>
          <cell r="B175">
            <v>2125</v>
          </cell>
          <cell r="C175" t="str">
            <v>Mitton Manor Primary School</v>
          </cell>
          <cell r="F175">
            <v>0</v>
          </cell>
          <cell r="G175">
            <v>208</v>
          </cell>
          <cell r="H175">
            <v>208</v>
          </cell>
          <cell r="I175">
            <v>1</v>
          </cell>
          <cell r="J175">
            <v>11300</v>
          </cell>
          <cell r="K175">
            <v>8776.7999999999993</v>
          </cell>
          <cell r="L175">
            <v>127.2</v>
          </cell>
          <cell r="M175">
            <v>20204</v>
          </cell>
        </row>
        <row r="176">
          <cell r="A176">
            <v>815</v>
          </cell>
          <cell r="B176">
            <v>2116</v>
          </cell>
          <cell r="C176" t="str">
            <v>Queen Margaret Primary School and Opportunity Centre</v>
          </cell>
          <cell r="F176">
            <v>0</v>
          </cell>
          <cell r="G176">
            <v>180</v>
          </cell>
          <cell r="H176">
            <v>180</v>
          </cell>
          <cell r="I176">
            <v>6</v>
          </cell>
          <cell r="J176">
            <v>11300</v>
          </cell>
          <cell r="K176">
            <v>7377.5999999999995</v>
          </cell>
          <cell r="L176">
            <v>763.2</v>
          </cell>
          <cell r="M176">
            <v>19441</v>
          </cell>
        </row>
        <row r="177">
          <cell r="A177">
            <v>816</v>
          </cell>
          <cell r="B177">
            <v>2179</v>
          </cell>
          <cell r="C177" t="str">
            <v>Meadowside Primary School</v>
          </cell>
          <cell r="F177">
            <v>0</v>
          </cell>
          <cell r="G177">
            <v>103</v>
          </cell>
          <cell r="H177">
            <v>103</v>
          </cell>
          <cell r="I177">
            <v>2</v>
          </cell>
          <cell r="J177">
            <v>11300</v>
          </cell>
          <cell r="K177">
            <v>4282.3999999999996</v>
          </cell>
          <cell r="L177">
            <v>254.4</v>
          </cell>
          <cell r="M177">
            <v>15837</v>
          </cell>
        </row>
        <row r="178">
          <cell r="A178">
            <v>818</v>
          </cell>
          <cell r="B178">
            <v>2098</v>
          </cell>
          <cell r="C178" t="str">
            <v>Thrupp School</v>
          </cell>
          <cell r="F178">
            <v>0</v>
          </cell>
          <cell r="G178">
            <v>127</v>
          </cell>
          <cell r="H178">
            <v>127</v>
          </cell>
          <cell r="I178">
            <v>0</v>
          </cell>
          <cell r="J178">
            <v>11300</v>
          </cell>
          <cell r="K178">
            <v>5384.8</v>
          </cell>
          <cell r="L178">
            <v>0</v>
          </cell>
          <cell r="M178">
            <v>16685</v>
          </cell>
        </row>
        <row r="179">
          <cell r="A179">
            <v>819</v>
          </cell>
          <cell r="B179">
            <v>2099</v>
          </cell>
          <cell r="C179" t="str">
            <v>Tibberton Community Primary School</v>
          </cell>
          <cell r="F179">
            <v>0</v>
          </cell>
          <cell r="G179">
            <v>98</v>
          </cell>
          <cell r="H179">
            <v>98</v>
          </cell>
          <cell r="I179">
            <v>0</v>
          </cell>
          <cell r="J179">
            <v>11300</v>
          </cell>
          <cell r="K179">
            <v>4155.2</v>
          </cell>
          <cell r="L179">
            <v>0</v>
          </cell>
          <cell r="M179">
            <v>15455</v>
          </cell>
        </row>
        <row r="180">
          <cell r="A180">
            <v>821</v>
          </cell>
          <cell r="B180">
            <v>2100</v>
          </cell>
          <cell r="C180" t="str">
            <v>Toddington Primary School</v>
          </cell>
          <cell r="F180">
            <v>0</v>
          </cell>
          <cell r="G180">
            <v>34</v>
          </cell>
          <cell r="H180">
            <v>34</v>
          </cell>
          <cell r="I180">
            <v>0</v>
          </cell>
          <cell r="J180">
            <v>11300</v>
          </cell>
          <cell r="K180">
            <v>1441.6</v>
          </cell>
          <cell r="L180">
            <v>0</v>
          </cell>
          <cell r="M180">
            <v>12742</v>
          </cell>
        </row>
        <row r="181">
          <cell r="A181">
            <v>825</v>
          </cell>
          <cell r="B181">
            <v>3074</v>
          </cell>
          <cell r="C181" t="str">
            <v>Tutshill Church of England Primary School</v>
          </cell>
          <cell r="F181">
            <v>0</v>
          </cell>
          <cell r="G181">
            <v>207</v>
          </cell>
          <cell r="H181">
            <v>207</v>
          </cell>
          <cell r="I181">
            <v>0</v>
          </cell>
          <cell r="J181">
            <v>11300</v>
          </cell>
          <cell r="K181">
            <v>8776.7999999999993</v>
          </cell>
          <cell r="L181">
            <v>0</v>
          </cell>
          <cell r="M181">
            <v>20077</v>
          </cell>
        </row>
        <row r="182">
          <cell r="A182">
            <v>826</v>
          </cell>
          <cell r="B182">
            <v>3075</v>
          </cell>
          <cell r="C182" t="str">
            <v>Twigworth Church of England Primary School</v>
          </cell>
          <cell r="F182">
            <v>0</v>
          </cell>
          <cell r="G182">
            <v>81</v>
          </cell>
          <cell r="H182">
            <v>81</v>
          </cell>
          <cell r="I182">
            <v>1</v>
          </cell>
          <cell r="J182">
            <v>11300</v>
          </cell>
          <cell r="K182">
            <v>3392</v>
          </cell>
          <cell r="L182">
            <v>127.2</v>
          </cell>
          <cell r="M182">
            <v>14819</v>
          </cell>
        </row>
        <row r="183">
          <cell r="A183">
            <v>827</v>
          </cell>
          <cell r="B183">
            <v>2101</v>
          </cell>
          <cell r="C183" t="str">
            <v>Twyning School</v>
          </cell>
          <cell r="F183">
            <v>0</v>
          </cell>
          <cell r="G183">
            <v>111</v>
          </cell>
          <cell r="H183">
            <v>111</v>
          </cell>
          <cell r="I183">
            <v>1</v>
          </cell>
          <cell r="J183">
            <v>11300</v>
          </cell>
          <cell r="K183">
            <v>4664</v>
          </cell>
          <cell r="L183">
            <v>127.2</v>
          </cell>
          <cell r="M183">
            <v>16091</v>
          </cell>
        </row>
        <row r="184">
          <cell r="A184">
            <v>829</v>
          </cell>
          <cell r="B184">
            <v>3076</v>
          </cell>
          <cell r="C184" t="str">
            <v>Uley Church of England Primary School</v>
          </cell>
          <cell r="F184">
            <v>0</v>
          </cell>
          <cell r="G184">
            <v>101</v>
          </cell>
          <cell r="H184">
            <v>101</v>
          </cell>
          <cell r="I184">
            <v>0</v>
          </cell>
          <cell r="J184">
            <v>11300</v>
          </cell>
          <cell r="K184">
            <v>4282.3999999999996</v>
          </cell>
          <cell r="L184">
            <v>0</v>
          </cell>
          <cell r="M184">
            <v>15582</v>
          </cell>
        </row>
        <row r="185">
          <cell r="A185">
            <v>830</v>
          </cell>
          <cell r="B185">
            <v>5208</v>
          </cell>
          <cell r="C185" t="str">
            <v>Tirlebrook Primary School</v>
          </cell>
          <cell r="E185">
            <v>1</v>
          </cell>
          <cell r="F185">
            <v>0</v>
          </cell>
          <cell r="G185">
            <v>185</v>
          </cell>
          <cell r="H185">
            <v>185</v>
          </cell>
          <cell r="I185">
            <v>1</v>
          </cell>
          <cell r="J185">
            <v>11300</v>
          </cell>
          <cell r="K185">
            <v>7801.5999999999995</v>
          </cell>
          <cell r="L185">
            <v>127.2</v>
          </cell>
          <cell r="M185">
            <v>19229</v>
          </cell>
        </row>
        <row r="186">
          <cell r="A186">
            <v>833</v>
          </cell>
          <cell r="B186">
            <v>3077</v>
          </cell>
          <cell r="C186" t="str">
            <v>Upton St. Leonards Church of England Primary School</v>
          </cell>
          <cell r="E186">
            <v>1</v>
          </cell>
          <cell r="F186">
            <v>0</v>
          </cell>
          <cell r="G186">
            <v>433</v>
          </cell>
          <cell r="H186">
            <v>433</v>
          </cell>
          <cell r="I186">
            <v>4</v>
          </cell>
          <cell r="J186">
            <v>11300</v>
          </cell>
          <cell r="K186">
            <v>18189.599999999999</v>
          </cell>
          <cell r="L186">
            <v>508.8</v>
          </cell>
          <cell r="M186">
            <v>29998</v>
          </cell>
        </row>
        <row r="187">
          <cell r="A187">
            <v>835</v>
          </cell>
          <cell r="B187">
            <v>3024</v>
          </cell>
          <cell r="C187" t="str">
            <v>Watermoor Church of England Primary School</v>
          </cell>
          <cell r="F187">
            <v>0</v>
          </cell>
          <cell r="G187">
            <v>185</v>
          </cell>
          <cell r="H187">
            <v>185</v>
          </cell>
          <cell r="I187">
            <v>4</v>
          </cell>
          <cell r="J187">
            <v>11300</v>
          </cell>
          <cell r="K187">
            <v>7674.4</v>
          </cell>
          <cell r="L187">
            <v>508.8</v>
          </cell>
          <cell r="M187">
            <v>19483</v>
          </cell>
        </row>
        <row r="188">
          <cell r="A188">
            <v>837</v>
          </cell>
          <cell r="B188">
            <v>2102</v>
          </cell>
          <cell r="C188" t="str">
            <v>Walmore Hill Primary School</v>
          </cell>
          <cell r="F188">
            <v>0</v>
          </cell>
          <cell r="G188">
            <v>69</v>
          </cell>
          <cell r="H188">
            <v>69</v>
          </cell>
          <cell r="I188">
            <v>1</v>
          </cell>
          <cell r="J188">
            <v>11300</v>
          </cell>
          <cell r="K188">
            <v>2883.2</v>
          </cell>
          <cell r="L188">
            <v>127.2</v>
          </cell>
          <cell r="M188">
            <v>14310</v>
          </cell>
        </row>
        <row r="189">
          <cell r="A189">
            <v>838</v>
          </cell>
          <cell r="B189">
            <v>3350</v>
          </cell>
          <cell r="C189" t="str">
            <v>Westbury-on-Severn Church of England Primary School</v>
          </cell>
          <cell r="D189">
            <v>1</v>
          </cell>
          <cell r="F189">
            <v>0</v>
          </cell>
          <cell r="G189">
            <v>74</v>
          </cell>
          <cell r="H189">
            <v>74</v>
          </cell>
          <cell r="I189">
            <v>1</v>
          </cell>
          <cell r="J189">
            <v>11300</v>
          </cell>
          <cell r="K189">
            <v>3095.2</v>
          </cell>
          <cell r="L189">
            <v>127.2</v>
          </cell>
          <cell r="M189">
            <v>0</v>
          </cell>
        </row>
        <row r="190">
          <cell r="A190">
            <v>841</v>
          </cell>
          <cell r="B190">
            <v>2111</v>
          </cell>
          <cell r="C190" t="str">
            <v>Whiteshill Primary School</v>
          </cell>
          <cell r="F190">
            <v>0</v>
          </cell>
          <cell r="G190">
            <v>102</v>
          </cell>
          <cell r="H190">
            <v>102</v>
          </cell>
          <cell r="I190">
            <v>2</v>
          </cell>
          <cell r="J190">
            <v>11300</v>
          </cell>
          <cell r="K190">
            <v>4240</v>
          </cell>
          <cell r="L190">
            <v>254.4</v>
          </cell>
          <cell r="M190">
            <v>15794</v>
          </cell>
        </row>
        <row r="191">
          <cell r="A191">
            <v>842</v>
          </cell>
          <cell r="B191">
            <v>3080</v>
          </cell>
          <cell r="C191" t="str">
            <v>Whitminster Endowed Church of England Primary School</v>
          </cell>
          <cell r="F191">
            <v>2</v>
          </cell>
          <cell r="G191">
            <v>97</v>
          </cell>
          <cell r="H191">
            <v>98</v>
          </cell>
          <cell r="I191">
            <v>1</v>
          </cell>
          <cell r="J191">
            <v>11300</v>
          </cell>
          <cell r="K191">
            <v>4112.8</v>
          </cell>
          <cell r="L191">
            <v>127.2</v>
          </cell>
          <cell r="M191">
            <v>15540</v>
          </cell>
        </row>
        <row r="192">
          <cell r="A192">
            <v>845</v>
          </cell>
          <cell r="B192">
            <v>3081</v>
          </cell>
          <cell r="C192" t="str">
            <v>Willersey Church of England Primary School</v>
          </cell>
          <cell r="F192">
            <v>0</v>
          </cell>
          <cell r="G192">
            <v>55</v>
          </cell>
          <cell r="H192">
            <v>55</v>
          </cell>
          <cell r="I192">
            <v>0</v>
          </cell>
          <cell r="J192">
            <v>11300</v>
          </cell>
          <cell r="K192">
            <v>2332</v>
          </cell>
          <cell r="L192">
            <v>0</v>
          </cell>
          <cell r="M192">
            <v>13632</v>
          </cell>
        </row>
        <row r="193">
          <cell r="A193">
            <v>848</v>
          </cell>
          <cell r="B193">
            <v>3368</v>
          </cell>
          <cell r="C193" t="str">
            <v>Winchcombe Abbey Church of England Primary School</v>
          </cell>
          <cell r="D193">
            <v>1</v>
          </cell>
          <cell r="F193">
            <v>0</v>
          </cell>
          <cell r="G193">
            <v>202</v>
          </cell>
          <cell r="H193">
            <v>202</v>
          </cell>
          <cell r="I193">
            <v>3</v>
          </cell>
          <cell r="J193">
            <v>11300</v>
          </cell>
          <cell r="K193">
            <v>8437.6</v>
          </cell>
          <cell r="L193">
            <v>381.6</v>
          </cell>
          <cell r="M193">
            <v>0</v>
          </cell>
        </row>
        <row r="194">
          <cell r="A194">
            <v>851</v>
          </cell>
          <cell r="B194">
            <v>3352</v>
          </cell>
          <cell r="C194" t="str">
            <v>Withington Church of England Primary School</v>
          </cell>
          <cell r="D194">
            <v>1</v>
          </cell>
          <cell r="F194">
            <v>0</v>
          </cell>
          <cell r="G194">
            <v>28</v>
          </cell>
          <cell r="H194">
            <v>28</v>
          </cell>
          <cell r="I194">
            <v>1</v>
          </cell>
          <cell r="J194">
            <v>11300</v>
          </cell>
          <cell r="K194">
            <v>1144.8</v>
          </cell>
          <cell r="L194">
            <v>127.2</v>
          </cell>
          <cell r="M194">
            <v>0</v>
          </cell>
        </row>
        <row r="195">
          <cell r="A195">
            <v>852</v>
          </cell>
          <cell r="B195">
            <v>2114</v>
          </cell>
          <cell r="C195" t="str">
            <v>Woolaston Primary School</v>
          </cell>
          <cell r="F195">
            <v>0</v>
          </cell>
          <cell r="G195">
            <v>197</v>
          </cell>
          <cell r="H195">
            <v>197</v>
          </cell>
          <cell r="I195">
            <v>3</v>
          </cell>
          <cell r="J195">
            <v>11300</v>
          </cell>
          <cell r="K195">
            <v>8225.6</v>
          </cell>
          <cell r="L195">
            <v>381.6</v>
          </cell>
          <cell r="M195">
            <v>19907</v>
          </cell>
        </row>
        <row r="196">
          <cell r="A196">
            <v>853</v>
          </cell>
          <cell r="B196">
            <v>3353</v>
          </cell>
          <cell r="C196" t="str">
            <v>Woodchester Endowed Church of England Primary School</v>
          </cell>
          <cell r="D196">
            <v>1</v>
          </cell>
          <cell r="F196">
            <v>0</v>
          </cell>
          <cell r="G196">
            <v>173</v>
          </cell>
          <cell r="H196">
            <v>173</v>
          </cell>
          <cell r="I196">
            <v>2</v>
          </cell>
          <cell r="J196">
            <v>11300</v>
          </cell>
          <cell r="K196">
            <v>7250.4</v>
          </cell>
          <cell r="L196">
            <v>254.4</v>
          </cell>
          <cell r="M196">
            <v>0</v>
          </cell>
        </row>
        <row r="197">
          <cell r="A197">
            <v>854</v>
          </cell>
          <cell r="B197">
            <v>3355</v>
          </cell>
          <cell r="C197" t="str">
            <v>St. Dominic's Catholic Primary School</v>
          </cell>
          <cell r="D197">
            <v>1</v>
          </cell>
          <cell r="F197">
            <v>0</v>
          </cell>
          <cell r="G197">
            <v>66</v>
          </cell>
          <cell r="H197">
            <v>66</v>
          </cell>
          <cell r="I197">
            <v>1</v>
          </cell>
          <cell r="J197">
            <v>11300</v>
          </cell>
          <cell r="K197">
            <v>2756</v>
          </cell>
          <cell r="L197">
            <v>127.2</v>
          </cell>
          <cell r="M197">
            <v>0</v>
          </cell>
        </row>
        <row r="198">
          <cell r="A198">
            <v>855</v>
          </cell>
          <cell r="B198">
            <v>5204</v>
          </cell>
          <cell r="C198" t="str">
            <v>Blue Coat Church of England Primary School</v>
          </cell>
          <cell r="D198">
            <v>1</v>
          </cell>
          <cell r="E198">
            <v>1</v>
          </cell>
          <cell r="F198">
            <v>0</v>
          </cell>
          <cell r="G198">
            <v>318</v>
          </cell>
          <cell r="H198">
            <v>318</v>
          </cell>
          <cell r="I198">
            <v>9</v>
          </cell>
          <cell r="J198">
            <v>11300</v>
          </cell>
          <cell r="K198">
            <v>13101.6</v>
          </cell>
          <cell r="L198">
            <v>1144.8</v>
          </cell>
          <cell r="M198">
            <v>0</v>
          </cell>
        </row>
        <row r="199">
          <cell r="A199">
            <v>856</v>
          </cell>
          <cell r="B199">
            <v>5209</v>
          </cell>
          <cell r="C199" t="str">
            <v>The British School</v>
          </cell>
          <cell r="E199">
            <v>1</v>
          </cell>
          <cell r="F199">
            <v>0</v>
          </cell>
          <cell r="G199">
            <v>207</v>
          </cell>
          <cell r="H199">
            <v>207</v>
          </cell>
          <cell r="I199">
            <v>7</v>
          </cell>
          <cell r="J199">
            <v>11300</v>
          </cell>
          <cell r="K199">
            <v>8480</v>
          </cell>
          <cell r="L199">
            <v>890.4</v>
          </cell>
          <cell r="M199">
            <v>20670</v>
          </cell>
        </row>
        <row r="200">
          <cell r="A200">
            <v>857</v>
          </cell>
          <cell r="B200">
            <v>2136</v>
          </cell>
          <cell r="C200" t="str">
            <v>Foxmoor Primary School</v>
          </cell>
          <cell r="E200">
            <v>1</v>
          </cell>
          <cell r="F200">
            <v>0</v>
          </cell>
          <cell r="G200">
            <v>288</v>
          </cell>
          <cell r="H200">
            <v>288</v>
          </cell>
          <cell r="I200">
            <v>3</v>
          </cell>
          <cell r="J200">
            <v>11300</v>
          </cell>
          <cell r="K200">
            <v>12084</v>
          </cell>
          <cell r="L200">
            <v>381.6</v>
          </cell>
          <cell r="M200">
            <v>23766</v>
          </cell>
        </row>
        <row r="201">
          <cell r="A201">
            <v>862</v>
          </cell>
          <cell r="B201">
            <v>2110</v>
          </cell>
          <cell r="C201" t="str">
            <v>Yorkley Primary School</v>
          </cell>
          <cell r="F201">
            <v>0</v>
          </cell>
          <cell r="G201">
            <v>161</v>
          </cell>
          <cell r="H201">
            <v>161</v>
          </cell>
          <cell r="I201">
            <v>5</v>
          </cell>
          <cell r="J201">
            <v>11300</v>
          </cell>
          <cell r="K201">
            <v>6614.4</v>
          </cell>
          <cell r="L201">
            <v>636</v>
          </cell>
          <cell r="M201">
            <v>18550</v>
          </cell>
        </row>
        <row r="202">
          <cell r="A202">
            <v>880</v>
          </cell>
          <cell r="B202">
            <v>2164</v>
          </cell>
          <cell r="C202" t="str">
            <v>Arthur Dye Primary School</v>
          </cell>
          <cell r="F202">
            <v>0</v>
          </cell>
          <cell r="G202">
            <v>345</v>
          </cell>
          <cell r="H202">
            <v>345</v>
          </cell>
          <cell r="I202">
            <v>8</v>
          </cell>
          <cell r="J202">
            <v>11300</v>
          </cell>
          <cell r="K202">
            <v>14288.8</v>
          </cell>
          <cell r="L202">
            <v>1017.6</v>
          </cell>
          <cell r="M202">
            <v>26606</v>
          </cell>
        </row>
        <row r="203">
          <cell r="A203">
            <v>881</v>
          </cell>
          <cell r="B203">
            <v>2165</v>
          </cell>
          <cell r="C203" t="str">
            <v>Benhall Infant School</v>
          </cell>
          <cell r="F203">
            <v>0</v>
          </cell>
          <cell r="G203">
            <v>178</v>
          </cell>
          <cell r="H203">
            <v>178</v>
          </cell>
          <cell r="I203">
            <v>1</v>
          </cell>
          <cell r="J203">
            <v>11300</v>
          </cell>
          <cell r="K203">
            <v>7504.8</v>
          </cell>
          <cell r="L203">
            <v>127.2</v>
          </cell>
          <cell r="M203">
            <v>18932</v>
          </cell>
        </row>
        <row r="204">
          <cell r="A204">
            <v>882</v>
          </cell>
          <cell r="B204">
            <v>5215</v>
          </cell>
          <cell r="C204" t="str">
            <v>Christ Church Church of England Primary School (Cheltenham)</v>
          </cell>
          <cell r="D204">
            <v>1</v>
          </cell>
          <cell r="E204">
            <v>1</v>
          </cell>
          <cell r="F204">
            <v>0</v>
          </cell>
          <cell r="G204">
            <v>218</v>
          </cell>
          <cell r="H204">
            <v>218</v>
          </cell>
          <cell r="I204">
            <v>9</v>
          </cell>
          <cell r="J204">
            <v>11300</v>
          </cell>
          <cell r="K204">
            <v>8861.6</v>
          </cell>
          <cell r="L204">
            <v>1144.8</v>
          </cell>
          <cell r="M204">
            <v>0</v>
          </cell>
        </row>
        <row r="205">
          <cell r="A205">
            <v>884</v>
          </cell>
          <cell r="B205">
            <v>2147</v>
          </cell>
          <cell r="C205" t="str">
            <v>Dunalley Primary School</v>
          </cell>
          <cell r="E205">
            <v>1</v>
          </cell>
          <cell r="F205">
            <v>0</v>
          </cell>
          <cell r="G205">
            <v>242</v>
          </cell>
          <cell r="H205">
            <v>242</v>
          </cell>
          <cell r="I205">
            <v>5</v>
          </cell>
          <cell r="J205">
            <v>11300</v>
          </cell>
          <cell r="K205">
            <v>10048.799999999999</v>
          </cell>
          <cell r="L205">
            <v>636</v>
          </cell>
          <cell r="M205">
            <v>21985</v>
          </cell>
        </row>
        <row r="206">
          <cell r="A206">
            <v>886</v>
          </cell>
          <cell r="B206">
            <v>2177</v>
          </cell>
          <cell r="C206" t="str">
            <v>Gardners Lane Primary School</v>
          </cell>
          <cell r="F206">
            <v>0</v>
          </cell>
          <cell r="G206">
            <v>234</v>
          </cell>
          <cell r="H206">
            <v>234</v>
          </cell>
          <cell r="I206">
            <v>3</v>
          </cell>
          <cell r="J206">
            <v>11300</v>
          </cell>
          <cell r="K206">
            <v>9794.4</v>
          </cell>
          <cell r="L206">
            <v>381.6</v>
          </cell>
          <cell r="M206">
            <v>21476</v>
          </cell>
        </row>
        <row r="207">
          <cell r="A207">
            <v>887</v>
          </cell>
          <cell r="B207">
            <v>2150</v>
          </cell>
          <cell r="C207" t="str">
            <v>Gloucester Road Primary School</v>
          </cell>
          <cell r="F207">
            <v>0</v>
          </cell>
          <cell r="G207">
            <v>147</v>
          </cell>
          <cell r="H207">
            <v>147</v>
          </cell>
          <cell r="I207">
            <v>1</v>
          </cell>
          <cell r="J207">
            <v>11300</v>
          </cell>
          <cell r="K207">
            <v>6190.4</v>
          </cell>
          <cell r="L207">
            <v>127.2</v>
          </cell>
          <cell r="M207">
            <v>17618</v>
          </cell>
        </row>
        <row r="208">
          <cell r="A208">
            <v>888</v>
          </cell>
          <cell r="B208">
            <v>2178</v>
          </cell>
          <cell r="C208" t="str">
            <v>Hesters Way Primary School and Family Centre</v>
          </cell>
          <cell r="F208">
            <v>0</v>
          </cell>
          <cell r="G208">
            <v>259</v>
          </cell>
          <cell r="H208">
            <v>259</v>
          </cell>
          <cell r="I208">
            <v>0</v>
          </cell>
          <cell r="J208">
            <v>11300</v>
          </cell>
          <cell r="K208">
            <v>10981.6</v>
          </cell>
          <cell r="L208">
            <v>0</v>
          </cell>
          <cell r="M208">
            <v>22282</v>
          </cell>
        </row>
        <row r="209">
          <cell r="A209">
            <v>890</v>
          </cell>
          <cell r="B209">
            <v>3093</v>
          </cell>
          <cell r="C209" t="str">
            <v>Holy Trinity Church of England Primary School</v>
          </cell>
          <cell r="F209">
            <v>0</v>
          </cell>
          <cell r="G209">
            <v>176</v>
          </cell>
          <cell r="H209">
            <v>176</v>
          </cell>
          <cell r="I209">
            <v>3</v>
          </cell>
          <cell r="J209">
            <v>11300</v>
          </cell>
          <cell r="K209">
            <v>7335.2</v>
          </cell>
          <cell r="L209">
            <v>381.6</v>
          </cell>
          <cell r="M209">
            <v>19017</v>
          </cell>
        </row>
        <row r="210">
          <cell r="A210">
            <v>891</v>
          </cell>
          <cell r="B210">
            <v>2151</v>
          </cell>
          <cell r="C210" t="str">
            <v>Greatfield Park Primary School</v>
          </cell>
          <cell r="F210">
            <v>0</v>
          </cell>
          <cell r="G210">
            <v>191</v>
          </cell>
          <cell r="H210">
            <v>191</v>
          </cell>
          <cell r="I210">
            <v>6</v>
          </cell>
          <cell r="J210">
            <v>11300</v>
          </cell>
          <cell r="K210">
            <v>7844</v>
          </cell>
          <cell r="L210">
            <v>763.2</v>
          </cell>
          <cell r="M210">
            <v>19907</v>
          </cell>
        </row>
        <row r="211">
          <cell r="A211">
            <v>892</v>
          </cell>
          <cell r="B211">
            <v>2160</v>
          </cell>
          <cell r="C211" t="str">
            <v>Lakeside Primary School</v>
          </cell>
          <cell r="F211">
            <v>1</v>
          </cell>
          <cell r="G211">
            <v>380</v>
          </cell>
          <cell r="H211">
            <v>380.5</v>
          </cell>
          <cell r="I211">
            <v>6</v>
          </cell>
          <cell r="J211">
            <v>11300</v>
          </cell>
          <cell r="K211">
            <v>15878.8</v>
          </cell>
          <cell r="L211">
            <v>763.2</v>
          </cell>
          <cell r="M211">
            <v>27942</v>
          </cell>
        </row>
        <row r="212">
          <cell r="A212">
            <v>893</v>
          </cell>
          <cell r="B212">
            <v>3094</v>
          </cell>
          <cell r="C212" t="str">
            <v>Leckhampton Church of England Primary School</v>
          </cell>
          <cell r="E212">
            <v>1</v>
          </cell>
          <cell r="F212">
            <v>0</v>
          </cell>
          <cell r="G212">
            <v>422</v>
          </cell>
          <cell r="H212">
            <v>422</v>
          </cell>
          <cell r="I212">
            <v>6</v>
          </cell>
          <cell r="J212">
            <v>11300</v>
          </cell>
          <cell r="K212">
            <v>17638.399999999998</v>
          </cell>
          <cell r="L212">
            <v>763.2</v>
          </cell>
          <cell r="M212">
            <v>29702</v>
          </cell>
        </row>
        <row r="213">
          <cell r="A213">
            <v>894</v>
          </cell>
          <cell r="B213">
            <v>2152</v>
          </cell>
          <cell r="C213" t="str">
            <v>Lynworth Primary School</v>
          </cell>
          <cell r="F213">
            <v>0</v>
          </cell>
          <cell r="G213">
            <v>182</v>
          </cell>
          <cell r="H213">
            <v>182</v>
          </cell>
          <cell r="I213">
            <v>5</v>
          </cell>
          <cell r="J213">
            <v>11300</v>
          </cell>
          <cell r="K213">
            <v>7504.8</v>
          </cell>
          <cell r="L213">
            <v>636</v>
          </cell>
          <cell r="M213">
            <v>19441</v>
          </cell>
        </row>
        <row r="214">
          <cell r="A214">
            <v>897</v>
          </cell>
          <cell r="B214">
            <v>2182</v>
          </cell>
          <cell r="C214" t="str">
            <v>Monkscroft Community Primary School</v>
          </cell>
          <cell r="F214">
            <v>0</v>
          </cell>
          <cell r="G214">
            <v>141</v>
          </cell>
          <cell r="H214">
            <v>141</v>
          </cell>
          <cell r="I214">
            <v>6</v>
          </cell>
          <cell r="J214">
            <v>11300</v>
          </cell>
          <cell r="K214">
            <v>5724</v>
          </cell>
          <cell r="L214">
            <v>763.2</v>
          </cell>
          <cell r="M214">
            <v>17787</v>
          </cell>
        </row>
        <row r="215">
          <cell r="A215">
            <v>898</v>
          </cell>
          <cell r="B215">
            <v>2155</v>
          </cell>
          <cell r="C215" t="str">
            <v>Naunton Park Primary School</v>
          </cell>
          <cell r="F215">
            <v>0</v>
          </cell>
          <cell r="G215">
            <v>361</v>
          </cell>
          <cell r="H215">
            <v>361</v>
          </cell>
          <cell r="I215">
            <v>10</v>
          </cell>
          <cell r="J215">
            <v>11300</v>
          </cell>
          <cell r="K215">
            <v>14882.4</v>
          </cell>
          <cell r="L215">
            <v>1272</v>
          </cell>
          <cell r="M215">
            <v>27454</v>
          </cell>
        </row>
        <row r="216">
          <cell r="A216">
            <v>902</v>
          </cell>
          <cell r="B216">
            <v>2158</v>
          </cell>
          <cell r="C216" t="str">
            <v>Rowanfield Infant School</v>
          </cell>
          <cell r="F216">
            <v>0</v>
          </cell>
          <cell r="G216">
            <v>200</v>
          </cell>
          <cell r="H216">
            <v>200</v>
          </cell>
          <cell r="I216">
            <v>0</v>
          </cell>
          <cell r="J216">
            <v>11300</v>
          </cell>
          <cell r="K216">
            <v>8480</v>
          </cell>
          <cell r="L216">
            <v>0</v>
          </cell>
          <cell r="M216">
            <v>19780</v>
          </cell>
        </row>
        <row r="217">
          <cell r="A217">
            <v>903</v>
          </cell>
          <cell r="B217">
            <v>2157</v>
          </cell>
          <cell r="C217" t="str">
            <v>Rowanfield Junior School</v>
          </cell>
          <cell r="F217">
            <v>0</v>
          </cell>
          <cell r="G217">
            <v>309</v>
          </cell>
          <cell r="H217">
            <v>309</v>
          </cell>
          <cell r="I217">
            <v>8</v>
          </cell>
          <cell r="J217">
            <v>11300</v>
          </cell>
          <cell r="K217">
            <v>12762.4</v>
          </cell>
          <cell r="L217">
            <v>1017.6</v>
          </cell>
          <cell r="M217">
            <v>25080</v>
          </cell>
        </row>
        <row r="218">
          <cell r="A218">
            <v>904</v>
          </cell>
          <cell r="B218">
            <v>5201</v>
          </cell>
          <cell r="C218" t="str">
            <v>The Catholic School of Saint Gregory the Great</v>
          </cell>
          <cell r="D218">
            <v>1</v>
          </cell>
          <cell r="E218">
            <v>1</v>
          </cell>
          <cell r="F218">
            <v>0</v>
          </cell>
          <cell r="G218">
            <v>363</v>
          </cell>
          <cell r="H218">
            <v>363</v>
          </cell>
          <cell r="I218">
            <v>5</v>
          </cell>
          <cell r="J218">
            <v>11300</v>
          </cell>
          <cell r="K218">
            <v>15179.199999999999</v>
          </cell>
          <cell r="L218">
            <v>636</v>
          </cell>
          <cell r="M218">
            <v>0</v>
          </cell>
        </row>
        <row r="219">
          <cell r="A219">
            <v>905</v>
          </cell>
          <cell r="B219">
            <v>3096</v>
          </cell>
          <cell r="C219" t="str">
            <v>St. James' Church of England Primary School (Cheltenham)</v>
          </cell>
          <cell r="E219">
            <v>1</v>
          </cell>
          <cell r="F219">
            <v>0</v>
          </cell>
          <cell r="G219">
            <v>296</v>
          </cell>
          <cell r="H219">
            <v>296</v>
          </cell>
          <cell r="I219">
            <v>2</v>
          </cell>
          <cell r="J219">
            <v>11300</v>
          </cell>
          <cell r="K219">
            <v>12465.6</v>
          </cell>
          <cell r="L219">
            <v>254.4</v>
          </cell>
          <cell r="M219">
            <v>24020</v>
          </cell>
        </row>
        <row r="220">
          <cell r="A220">
            <v>906</v>
          </cell>
          <cell r="B220">
            <v>3097</v>
          </cell>
          <cell r="C220" t="str">
            <v>St. John's Church of England Primary School (Cheltenham)</v>
          </cell>
          <cell r="F220">
            <v>0</v>
          </cell>
          <cell r="G220">
            <v>169</v>
          </cell>
          <cell r="H220">
            <v>169</v>
          </cell>
          <cell r="I220">
            <v>3</v>
          </cell>
          <cell r="J220">
            <v>11300</v>
          </cell>
          <cell r="K220">
            <v>7038.4</v>
          </cell>
          <cell r="L220">
            <v>381.6</v>
          </cell>
          <cell r="M220">
            <v>18720</v>
          </cell>
        </row>
        <row r="221">
          <cell r="A221">
            <v>907</v>
          </cell>
          <cell r="B221">
            <v>3363</v>
          </cell>
          <cell r="C221" t="str">
            <v>St. Mark's Church of England Junior School</v>
          </cell>
          <cell r="D221">
            <v>1</v>
          </cell>
          <cell r="E221">
            <v>1</v>
          </cell>
          <cell r="F221">
            <v>0</v>
          </cell>
          <cell r="G221">
            <v>238</v>
          </cell>
          <cell r="H221">
            <v>238</v>
          </cell>
          <cell r="I221">
            <v>5</v>
          </cell>
          <cell r="J221">
            <v>11300</v>
          </cell>
          <cell r="K221">
            <v>9879.1999999999989</v>
          </cell>
          <cell r="L221">
            <v>636</v>
          </cell>
          <cell r="M221">
            <v>0</v>
          </cell>
        </row>
        <row r="222">
          <cell r="A222">
            <v>909</v>
          </cell>
          <cell r="B222">
            <v>2159</v>
          </cell>
          <cell r="C222" t="str">
            <v>Whaddon Primary School</v>
          </cell>
          <cell r="F222">
            <v>0</v>
          </cell>
          <cell r="G222">
            <v>214</v>
          </cell>
          <cell r="H222">
            <v>214</v>
          </cell>
          <cell r="I222">
            <v>3</v>
          </cell>
          <cell r="J222">
            <v>11300</v>
          </cell>
          <cell r="K222">
            <v>8946.4</v>
          </cell>
          <cell r="L222">
            <v>381.6</v>
          </cell>
          <cell r="M222">
            <v>20628</v>
          </cell>
        </row>
        <row r="223">
          <cell r="A223">
            <v>912</v>
          </cell>
          <cell r="B223">
            <v>3359</v>
          </cell>
          <cell r="C223" t="str">
            <v>St. Thomas More Catholic Primary School</v>
          </cell>
          <cell r="D223">
            <v>1</v>
          </cell>
          <cell r="F223">
            <v>0</v>
          </cell>
          <cell r="G223">
            <v>169</v>
          </cell>
          <cell r="H223">
            <v>169</v>
          </cell>
          <cell r="I223">
            <v>2</v>
          </cell>
          <cell r="J223">
            <v>11300</v>
          </cell>
          <cell r="K223">
            <v>7080.8</v>
          </cell>
          <cell r="L223">
            <v>254.4</v>
          </cell>
          <cell r="M223">
            <v>0</v>
          </cell>
        </row>
        <row r="224">
          <cell r="A224">
            <v>920</v>
          </cell>
          <cell r="B224">
            <v>3365</v>
          </cell>
          <cell r="C224" t="str">
            <v>Barnwood Church of England Primary School</v>
          </cell>
          <cell r="D224">
            <v>1</v>
          </cell>
          <cell r="E224">
            <v>1</v>
          </cell>
          <cell r="F224">
            <v>0</v>
          </cell>
          <cell r="G224">
            <v>227</v>
          </cell>
          <cell r="H224">
            <v>227</v>
          </cell>
          <cell r="I224">
            <v>5</v>
          </cell>
          <cell r="J224">
            <v>11300</v>
          </cell>
          <cell r="K224">
            <v>9412.7999999999993</v>
          </cell>
          <cell r="L224">
            <v>636</v>
          </cell>
          <cell r="M224">
            <v>0</v>
          </cell>
        </row>
        <row r="225">
          <cell r="A225">
            <v>921</v>
          </cell>
          <cell r="B225">
            <v>2008</v>
          </cell>
          <cell r="C225" t="str">
            <v>Calton Infant School</v>
          </cell>
          <cell r="F225">
            <v>0</v>
          </cell>
          <cell r="G225">
            <v>169</v>
          </cell>
          <cell r="H225">
            <v>169</v>
          </cell>
          <cell r="I225">
            <v>2</v>
          </cell>
          <cell r="J225">
            <v>11300</v>
          </cell>
          <cell r="K225">
            <v>7080.8</v>
          </cell>
          <cell r="L225">
            <v>254.4</v>
          </cell>
          <cell r="M225">
            <v>18635</v>
          </cell>
        </row>
        <row r="226">
          <cell r="A226">
            <v>922</v>
          </cell>
          <cell r="B226">
            <v>2007</v>
          </cell>
          <cell r="C226" t="str">
            <v>Calton Junior School</v>
          </cell>
          <cell r="F226">
            <v>0</v>
          </cell>
          <cell r="G226">
            <v>262</v>
          </cell>
          <cell r="H226">
            <v>262</v>
          </cell>
          <cell r="I226">
            <v>4</v>
          </cell>
          <cell r="J226">
            <v>11300</v>
          </cell>
          <cell r="K226">
            <v>10939.199999999999</v>
          </cell>
          <cell r="L226">
            <v>508.8</v>
          </cell>
          <cell r="M226">
            <v>22748</v>
          </cell>
        </row>
        <row r="227">
          <cell r="A227">
            <v>924</v>
          </cell>
          <cell r="B227">
            <v>2175</v>
          </cell>
          <cell r="C227" t="str">
            <v>Coney Hill Community Primary School</v>
          </cell>
          <cell r="F227">
            <v>0</v>
          </cell>
          <cell r="G227">
            <v>264</v>
          </cell>
          <cell r="H227">
            <v>264</v>
          </cell>
          <cell r="I227">
            <v>0</v>
          </cell>
          <cell r="J227">
            <v>11300</v>
          </cell>
          <cell r="K227">
            <v>11193.6</v>
          </cell>
          <cell r="L227">
            <v>0</v>
          </cell>
          <cell r="M227">
            <v>22494</v>
          </cell>
        </row>
        <row r="228">
          <cell r="A228">
            <v>925</v>
          </cell>
          <cell r="B228">
            <v>2034</v>
          </cell>
          <cell r="C228" t="str">
            <v>Dinglewell Infant School</v>
          </cell>
          <cell r="F228">
            <v>0</v>
          </cell>
          <cell r="G228">
            <v>264</v>
          </cell>
          <cell r="H228">
            <v>264</v>
          </cell>
          <cell r="I228">
            <v>0</v>
          </cell>
          <cell r="J228">
            <v>11300</v>
          </cell>
          <cell r="K228">
            <v>11193.6</v>
          </cell>
          <cell r="L228">
            <v>0</v>
          </cell>
          <cell r="M228">
            <v>22494</v>
          </cell>
        </row>
        <row r="229">
          <cell r="A229">
            <v>926</v>
          </cell>
          <cell r="B229">
            <v>2030</v>
          </cell>
          <cell r="C229" t="str">
            <v>Dinglewell Junior School</v>
          </cell>
          <cell r="F229">
            <v>0</v>
          </cell>
          <cell r="G229">
            <v>359</v>
          </cell>
          <cell r="H229">
            <v>359</v>
          </cell>
          <cell r="I229">
            <v>5</v>
          </cell>
          <cell r="J229">
            <v>11300</v>
          </cell>
          <cell r="K229">
            <v>15009.6</v>
          </cell>
          <cell r="L229">
            <v>636</v>
          </cell>
          <cell r="M229">
            <v>26946</v>
          </cell>
        </row>
        <row r="230">
          <cell r="A230">
            <v>927</v>
          </cell>
          <cell r="B230">
            <v>2014</v>
          </cell>
          <cell r="C230" t="str">
            <v>Elmbridge Infant School</v>
          </cell>
          <cell r="F230">
            <v>0</v>
          </cell>
          <cell r="G230">
            <v>240</v>
          </cell>
          <cell r="H230">
            <v>240</v>
          </cell>
          <cell r="I230">
            <v>0</v>
          </cell>
          <cell r="J230">
            <v>11300</v>
          </cell>
          <cell r="K230">
            <v>10176</v>
          </cell>
          <cell r="L230">
            <v>0</v>
          </cell>
          <cell r="M230">
            <v>21476</v>
          </cell>
        </row>
        <row r="231">
          <cell r="A231">
            <v>928</v>
          </cell>
          <cell r="B231">
            <v>2013</v>
          </cell>
          <cell r="C231" t="str">
            <v>Elmbridge Junior School</v>
          </cell>
          <cell r="F231">
            <v>0</v>
          </cell>
          <cell r="G231">
            <v>362</v>
          </cell>
          <cell r="H231">
            <v>362</v>
          </cell>
          <cell r="I231">
            <v>5</v>
          </cell>
          <cell r="J231">
            <v>11300</v>
          </cell>
          <cell r="K231">
            <v>15136.8</v>
          </cell>
          <cell r="L231">
            <v>636</v>
          </cell>
          <cell r="M231">
            <v>27073</v>
          </cell>
        </row>
        <row r="232">
          <cell r="A232">
            <v>930</v>
          </cell>
          <cell r="B232">
            <v>2176</v>
          </cell>
          <cell r="C232" t="str">
            <v>Finlay Community School</v>
          </cell>
          <cell r="F232">
            <v>0</v>
          </cell>
          <cell r="G232">
            <v>191</v>
          </cell>
          <cell r="H232">
            <v>191</v>
          </cell>
          <cell r="I232">
            <v>12</v>
          </cell>
          <cell r="J232">
            <v>11300</v>
          </cell>
          <cell r="K232">
            <v>7589.5999999999995</v>
          </cell>
          <cell r="L232">
            <v>1526.4</v>
          </cell>
          <cell r="M232">
            <v>20416</v>
          </cell>
        </row>
        <row r="233">
          <cell r="A233">
            <v>931</v>
          </cell>
          <cell r="B233">
            <v>2018</v>
          </cell>
          <cell r="C233" t="str">
            <v>Grange Infant School</v>
          </cell>
          <cell r="F233">
            <v>0</v>
          </cell>
          <cell r="G233">
            <v>152</v>
          </cell>
          <cell r="H233">
            <v>152</v>
          </cell>
          <cell r="I233">
            <v>2</v>
          </cell>
          <cell r="J233">
            <v>11300</v>
          </cell>
          <cell r="K233">
            <v>6360</v>
          </cell>
          <cell r="L233">
            <v>254.4</v>
          </cell>
          <cell r="M233">
            <v>17914</v>
          </cell>
        </row>
        <row r="234">
          <cell r="A234">
            <v>932</v>
          </cell>
          <cell r="B234">
            <v>2027</v>
          </cell>
          <cell r="C234" t="str">
            <v>Grange Junior School</v>
          </cell>
          <cell r="F234">
            <v>0</v>
          </cell>
          <cell r="G234">
            <v>201</v>
          </cell>
          <cell r="H234">
            <v>201</v>
          </cell>
          <cell r="I234">
            <v>7</v>
          </cell>
          <cell r="J234">
            <v>11300</v>
          </cell>
          <cell r="K234">
            <v>8225.6</v>
          </cell>
          <cell r="L234">
            <v>890.4</v>
          </cell>
          <cell r="M234">
            <v>20416</v>
          </cell>
        </row>
        <row r="235">
          <cell r="A235">
            <v>933</v>
          </cell>
          <cell r="B235">
            <v>2025</v>
          </cell>
          <cell r="C235" t="str">
            <v>Harewood Infant School</v>
          </cell>
          <cell r="F235">
            <v>0</v>
          </cell>
          <cell r="G235">
            <v>212</v>
          </cell>
          <cell r="H235">
            <v>212</v>
          </cell>
          <cell r="I235">
            <v>3</v>
          </cell>
          <cell r="J235">
            <v>11300</v>
          </cell>
          <cell r="K235">
            <v>8861.6</v>
          </cell>
          <cell r="L235">
            <v>381.6</v>
          </cell>
          <cell r="M235">
            <v>20543</v>
          </cell>
        </row>
        <row r="236">
          <cell r="A236">
            <v>934</v>
          </cell>
          <cell r="B236">
            <v>2026</v>
          </cell>
          <cell r="C236" t="str">
            <v>Harewood Junior School</v>
          </cell>
          <cell r="E236">
            <v>1</v>
          </cell>
          <cell r="F236">
            <v>0</v>
          </cell>
          <cell r="G236">
            <v>319</v>
          </cell>
          <cell r="H236">
            <v>319</v>
          </cell>
          <cell r="I236">
            <v>11</v>
          </cell>
          <cell r="J236">
            <v>11300</v>
          </cell>
          <cell r="K236">
            <v>13059.199999999999</v>
          </cell>
          <cell r="L236">
            <v>1399.2</v>
          </cell>
          <cell r="M236">
            <v>25758</v>
          </cell>
        </row>
        <row r="237">
          <cell r="A237">
            <v>935</v>
          </cell>
          <cell r="B237">
            <v>2005</v>
          </cell>
          <cell r="C237" t="str">
            <v>Hatherley Infant School</v>
          </cell>
          <cell r="F237">
            <v>0</v>
          </cell>
          <cell r="G237">
            <v>177</v>
          </cell>
          <cell r="H237">
            <v>177</v>
          </cell>
          <cell r="I237">
            <v>1</v>
          </cell>
          <cell r="J237">
            <v>11300</v>
          </cell>
          <cell r="K237">
            <v>7462.4</v>
          </cell>
          <cell r="L237">
            <v>127.2</v>
          </cell>
          <cell r="M237">
            <v>18890</v>
          </cell>
        </row>
        <row r="238">
          <cell r="A238">
            <v>936</v>
          </cell>
          <cell r="B238">
            <v>3011</v>
          </cell>
          <cell r="C238" t="str">
            <v>Hempsted Church of England Primary School</v>
          </cell>
          <cell r="F238">
            <v>0</v>
          </cell>
          <cell r="G238">
            <v>200</v>
          </cell>
          <cell r="H238">
            <v>200</v>
          </cell>
          <cell r="I238">
            <v>3</v>
          </cell>
          <cell r="J238">
            <v>11300</v>
          </cell>
          <cell r="K238">
            <v>8352.7999999999993</v>
          </cell>
          <cell r="L238">
            <v>381.6</v>
          </cell>
          <cell r="M238">
            <v>20034</v>
          </cell>
        </row>
        <row r="239">
          <cell r="A239">
            <v>937</v>
          </cell>
          <cell r="B239">
            <v>2028</v>
          </cell>
          <cell r="C239" t="str">
            <v>Hillview Primary School</v>
          </cell>
          <cell r="F239">
            <v>0</v>
          </cell>
          <cell r="G239">
            <v>192</v>
          </cell>
          <cell r="H239">
            <v>192</v>
          </cell>
          <cell r="I239">
            <v>7</v>
          </cell>
          <cell r="J239">
            <v>11300</v>
          </cell>
          <cell r="K239">
            <v>7844</v>
          </cell>
          <cell r="L239">
            <v>890.4</v>
          </cell>
          <cell r="M239">
            <v>20034</v>
          </cell>
        </row>
        <row r="240">
          <cell r="A240">
            <v>938</v>
          </cell>
          <cell r="B240">
            <v>3010</v>
          </cell>
          <cell r="C240" t="str">
            <v>Kingsholm Church of England Primary School</v>
          </cell>
          <cell r="E240">
            <v>1</v>
          </cell>
          <cell r="F240">
            <v>0</v>
          </cell>
          <cell r="G240">
            <v>347</v>
          </cell>
          <cell r="H240">
            <v>347</v>
          </cell>
          <cell r="I240">
            <v>8</v>
          </cell>
          <cell r="J240">
            <v>11300</v>
          </cell>
          <cell r="K240">
            <v>14373.6</v>
          </cell>
          <cell r="L240">
            <v>1017.6</v>
          </cell>
          <cell r="M240">
            <v>26691</v>
          </cell>
        </row>
        <row r="241">
          <cell r="A241">
            <v>940</v>
          </cell>
          <cell r="B241">
            <v>2004</v>
          </cell>
          <cell r="C241" t="str">
            <v>Linden Primary School</v>
          </cell>
          <cell r="F241">
            <v>0</v>
          </cell>
          <cell r="G241">
            <v>401</v>
          </cell>
          <cell r="H241">
            <v>401</v>
          </cell>
          <cell r="I241">
            <v>5</v>
          </cell>
          <cell r="J241">
            <v>11300</v>
          </cell>
          <cell r="K241">
            <v>16790.399999999998</v>
          </cell>
          <cell r="L241">
            <v>636</v>
          </cell>
          <cell r="M241">
            <v>28726</v>
          </cell>
        </row>
        <row r="242">
          <cell r="A242">
            <v>941</v>
          </cell>
          <cell r="B242">
            <v>2033</v>
          </cell>
          <cell r="C242" t="str">
            <v>Longlevens Infant School</v>
          </cell>
          <cell r="F242">
            <v>0</v>
          </cell>
          <cell r="G242">
            <v>306</v>
          </cell>
          <cell r="H242">
            <v>306</v>
          </cell>
          <cell r="I242">
            <v>3</v>
          </cell>
          <cell r="J242">
            <v>11300</v>
          </cell>
          <cell r="K242">
            <v>12847.199999999999</v>
          </cell>
          <cell r="L242">
            <v>381.6</v>
          </cell>
          <cell r="M242">
            <v>24529</v>
          </cell>
        </row>
        <row r="243">
          <cell r="A243">
            <v>942</v>
          </cell>
          <cell r="B243">
            <v>2031</v>
          </cell>
          <cell r="C243" t="str">
            <v>Longlevens Junior School</v>
          </cell>
          <cell r="E243">
            <v>1</v>
          </cell>
          <cell r="F243">
            <v>0</v>
          </cell>
          <cell r="G243">
            <v>473</v>
          </cell>
          <cell r="H243">
            <v>473</v>
          </cell>
          <cell r="I243">
            <v>14</v>
          </cell>
          <cell r="J243">
            <v>11300</v>
          </cell>
          <cell r="K243">
            <v>19461.599999999999</v>
          </cell>
          <cell r="L243">
            <v>1780.8</v>
          </cell>
          <cell r="M243">
            <v>32542</v>
          </cell>
        </row>
        <row r="244">
          <cell r="A244">
            <v>945</v>
          </cell>
          <cell r="B244">
            <v>2183</v>
          </cell>
          <cell r="C244" t="str">
            <v>The Moat Primary School</v>
          </cell>
          <cell r="F244">
            <v>0</v>
          </cell>
          <cell r="G244">
            <v>249</v>
          </cell>
          <cell r="H244">
            <v>249</v>
          </cell>
          <cell r="I244">
            <v>6</v>
          </cell>
          <cell r="J244">
            <v>11300</v>
          </cell>
          <cell r="K244">
            <v>10303.199999999999</v>
          </cell>
          <cell r="L244">
            <v>763.2</v>
          </cell>
          <cell r="M244">
            <v>22366</v>
          </cell>
        </row>
        <row r="245">
          <cell r="A245">
            <v>946</v>
          </cell>
          <cell r="B245">
            <v>5200</v>
          </cell>
          <cell r="C245" t="str">
            <v>Robinswood Primary School</v>
          </cell>
          <cell r="E245">
            <v>1</v>
          </cell>
          <cell r="F245">
            <v>0</v>
          </cell>
          <cell r="G245">
            <v>412</v>
          </cell>
          <cell r="H245">
            <v>412</v>
          </cell>
          <cell r="I245">
            <v>12</v>
          </cell>
          <cell r="J245">
            <v>11300</v>
          </cell>
          <cell r="K245">
            <v>16960</v>
          </cell>
          <cell r="L245">
            <v>1526.4</v>
          </cell>
          <cell r="M245">
            <v>29786</v>
          </cell>
        </row>
        <row r="246">
          <cell r="A246">
            <v>947</v>
          </cell>
          <cell r="B246">
            <v>3006</v>
          </cell>
          <cell r="C246" t="str">
            <v>St. James' Church of England Junior School (Gloucester)</v>
          </cell>
          <cell r="F246">
            <v>0</v>
          </cell>
          <cell r="G246">
            <v>152</v>
          </cell>
          <cell r="H246">
            <v>152</v>
          </cell>
          <cell r="I246">
            <v>10</v>
          </cell>
          <cell r="J246">
            <v>11300</v>
          </cell>
          <cell r="K246">
            <v>6020.8</v>
          </cell>
          <cell r="L246">
            <v>1272</v>
          </cell>
          <cell r="M246">
            <v>18593</v>
          </cell>
        </row>
        <row r="247">
          <cell r="A247">
            <v>948</v>
          </cell>
          <cell r="B247">
            <v>3004</v>
          </cell>
          <cell r="C247" t="str">
            <v>St. Paul's Church of England Primary School</v>
          </cell>
          <cell r="F247">
            <v>0</v>
          </cell>
          <cell r="G247">
            <v>212</v>
          </cell>
          <cell r="H247">
            <v>212</v>
          </cell>
          <cell r="I247">
            <v>7</v>
          </cell>
          <cell r="J247">
            <v>11300</v>
          </cell>
          <cell r="K247">
            <v>8692</v>
          </cell>
          <cell r="L247">
            <v>890.4</v>
          </cell>
          <cell r="M247">
            <v>20882</v>
          </cell>
        </row>
        <row r="248">
          <cell r="A248">
            <v>949</v>
          </cell>
          <cell r="B248">
            <v>3302</v>
          </cell>
          <cell r="C248" t="str">
            <v>St. Peter's Catholic Infant School</v>
          </cell>
          <cell r="D248">
            <v>1</v>
          </cell>
          <cell r="F248">
            <v>0</v>
          </cell>
          <cell r="G248">
            <v>247</v>
          </cell>
          <cell r="H248">
            <v>247</v>
          </cell>
          <cell r="I248">
            <v>1</v>
          </cell>
          <cell r="J248">
            <v>11300</v>
          </cell>
          <cell r="K248">
            <v>10430.4</v>
          </cell>
          <cell r="L248">
            <v>127.2</v>
          </cell>
          <cell r="M248">
            <v>0</v>
          </cell>
        </row>
        <row r="249">
          <cell r="A249">
            <v>950</v>
          </cell>
          <cell r="B249">
            <v>3303</v>
          </cell>
          <cell r="C249" t="str">
            <v>St. Peter's Catholic Junior School</v>
          </cell>
          <cell r="D249">
            <v>1</v>
          </cell>
          <cell r="E249">
            <v>1</v>
          </cell>
          <cell r="F249">
            <v>0</v>
          </cell>
          <cell r="G249">
            <v>332</v>
          </cell>
          <cell r="H249">
            <v>332</v>
          </cell>
          <cell r="I249">
            <v>2</v>
          </cell>
          <cell r="J249">
            <v>11300</v>
          </cell>
          <cell r="K249">
            <v>13992</v>
          </cell>
          <cell r="L249">
            <v>254.4</v>
          </cell>
          <cell r="M249">
            <v>0</v>
          </cell>
        </row>
        <row r="250">
          <cell r="A250">
            <v>951</v>
          </cell>
          <cell r="B250">
            <v>2032</v>
          </cell>
          <cell r="C250" t="str">
            <v>Tredworth Infant School</v>
          </cell>
          <cell r="F250">
            <v>0</v>
          </cell>
          <cell r="G250">
            <v>192</v>
          </cell>
          <cell r="H250">
            <v>192</v>
          </cell>
          <cell r="I250">
            <v>7</v>
          </cell>
          <cell r="J250">
            <v>11300</v>
          </cell>
          <cell r="K250">
            <v>7844</v>
          </cell>
          <cell r="L250">
            <v>890.4</v>
          </cell>
          <cell r="M250">
            <v>20034</v>
          </cell>
        </row>
        <row r="251">
          <cell r="A251">
            <v>952</v>
          </cell>
          <cell r="B251">
            <v>2002</v>
          </cell>
          <cell r="C251" t="str">
            <v>Tredworth Junior School</v>
          </cell>
          <cell r="F251">
            <v>0</v>
          </cell>
          <cell r="G251">
            <v>295</v>
          </cell>
          <cell r="H251">
            <v>295</v>
          </cell>
          <cell r="I251">
            <v>11</v>
          </cell>
          <cell r="J251">
            <v>11300</v>
          </cell>
          <cell r="K251">
            <v>12041.6</v>
          </cell>
          <cell r="L251">
            <v>1399.2</v>
          </cell>
          <cell r="M251">
            <v>24741</v>
          </cell>
        </row>
        <row r="252">
          <cell r="A252">
            <v>954</v>
          </cell>
          <cell r="B252">
            <v>2173</v>
          </cell>
          <cell r="C252" t="str">
            <v>Tuffley Primary School</v>
          </cell>
          <cell r="F252">
            <v>0</v>
          </cell>
          <cell r="G252">
            <v>120</v>
          </cell>
          <cell r="H252">
            <v>120</v>
          </cell>
          <cell r="I252">
            <v>18</v>
          </cell>
          <cell r="J252">
            <v>11300</v>
          </cell>
          <cell r="K252">
            <v>4324.8</v>
          </cell>
          <cell r="L252">
            <v>2289.6</v>
          </cell>
          <cell r="M252">
            <v>17914</v>
          </cell>
        </row>
        <row r="253">
          <cell r="A253">
            <v>956</v>
          </cell>
          <cell r="B253">
            <v>2000</v>
          </cell>
          <cell r="C253" t="str">
            <v>Widden Primary School and Family Centre</v>
          </cell>
          <cell r="F253">
            <v>0</v>
          </cell>
          <cell r="G253">
            <v>370</v>
          </cell>
          <cell r="H253">
            <v>370</v>
          </cell>
          <cell r="I253">
            <v>8</v>
          </cell>
          <cell r="J253">
            <v>11300</v>
          </cell>
          <cell r="K253">
            <v>15348.8</v>
          </cell>
          <cell r="L253">
            <v>1017.6</v>
          </cell>
          <cell r="M253">
            <v>27666</v>
          </cell>
        </row>
        <row r="254">
          <cell r="A254">
            <v>957</v>
          </cell>
          <cell r="B254">
            <v>5219</v>
          </cell>
          <cell r="C254" t="str">
            <v>Heron Primary School</v>
          </cell>
          <cell r="E254">
            <v>1</v>
          </cell>
          <cell r="F254">
            <v>0</v>
          </cell>
          <cell r="G254">
            <v>433</v>
          </cell>
          <cell r="H254">
            <v>433</v>
          </cell>
          <cell r="I254">
            <v>5</v>
          </cell>
          <cell r="J254">
            <v>11300</v>
          </cell>
          <cell r="K254">
            <v>18147.2</v>
          </cell>
          <cell r="L254">
            <v>636</v>
          </cell>
          <cell r="M254">
            <v>30083</v>
          </cell>
        </row>
      </sheetData>
      <sheetData sheetId="12" refreshError="1">
        <row r="3">
          <cell r="B3">
            <v>526</v>
          </cell>
          <cell r="C3">
            <v>3099</v>
          </cell>
          <cell r="D3">
            <v>106</v>
          </cell>
          <cell r="E3">
            <v>6.2853000000000003</v>
          </cell>
          <cell r="F3">
            <v>5.2853000000000003</v>
          </cell>
          <cell r="G3">
            <v>171377</v>
          </cell>
          <cell r="H3">
            <v>35478</v>
          </cell>
          <cell r="I3">
            <v>1</v>
          </cell>
          <cell r="J3">
            <v>32079</v>
          </cell>
          <cell r="K3">
            <v>1752</v>
          </cell>
          <cell r="L3">
            <v>127781</v>
          </cell>
          <cell r="M3">
            <v>24176.68</v>
          </cell>
          <cell r="N3">
            <v>5094.03</v>
          </cell>
          <cell r="O3">
            <v>759</v>
          </cell>
          <cell r="P3">
            <v>30029.71</v>
          </cell>
          <cell r="Q3">
            <v>1051.04</v>
          </cell>
          <cell r="R3">
            <v>31080.75</v>
          </cell>
          <cell r="S3">
            <v>-30842</v>
          </cell>
          <cell r="T3">
            <v>238.75</v>
          </cell>
          <cell r="U3">
            <v>1261.8699999999999</v>
          </cell>
          <cell r="V3">
            <v>0.5</v>
          </cell>
          <cell r="W3">
            <v>1</v>
          </cell>
          <cell r="X3">
            <v>1</v>
          </cell>
          <cell r="Y3">
            <v>1262</v>
          </cell>
        </row>
        <row r="4">
          <cell r="B4">
            <v>529</v>
          </cell>
          <cell r="C4">
            <v>2172</v>
          </cell>
          <cell r="D4">
            <v>408</v>
          </cell>
          <cell r="E4">
            <v>16.517800000000001</v>
          </cell>
          <cell r="F4">
            <v>15.517800000000001</v>
          </cell>
          <cell r="G4">
            <v>450511</v>
          </cell>
          <cell r="H4">
            <v>43116</v>
          </cell>
          <cell r="I4">
            <v>3</v>
          </cell>
          <cell r="J4">
            <v>96354</v>
          </cell>
          <cell r="K4">
            <v>5268</v>
          </cell>
          <cell r="L4">
            <v>382912</v>
          </cell>
          <cell r="M4">
            <v>24675.66</v>
          </cell>
          <cell r="N4">
            <v>5199.16</v>
          </cell>
          <cell r="O4">
            <v>759</v>
          </cell>
          <cell r="P4">
            <v>30633.82</v>
          </cell>
          <cell r="Q4">
            <v>1072.18</v>
          </cell>
          <cell r="R4">
            <v>31706</v>
          </cell>
          <cell r="S4">
            <v>-30842</v>
          </cell>
          <cell r="T4">
            <v>864</v>
          </cell>
          <cell r="U4">
            <v>13407.38</v>
          </cell>
          <cell r="V4">
            <v>0</v>
          </cell>
          <cell r="W4">
            <v>0.5</v>
          </cell>
          <cell r="X4">
            <v>0.5</v>
          </cell>
          <cell r="Y4">
            <v>6704</v>
          </cell>
        </row>
        <row r="5">
          <cell r="B5">
            <v>530</v>
          </cell>
          <cell r="C5">
            <v>3334</v>
          </cell>
          <cell r="D5">
            <v>113</v>
          </cell>
          <cell r="E5">
            <v>4.9000000000000004</v>
          </cell>
          <cell r="F5">
            <v>3.9000000000000004</v>
          </cell>
          <cell r="G5">
            <v>147149</v>
          </cell>
          <cell r="H5">
            <v>36291</v>
          </cell>
          <cell r="I5">
            <v>1</v>
          </cell>
          <cell r="J5">
            <v>36291</v>
          </cell>
          <cell r="K5">
            <v>0</v>
          </cell>
          <cell r="L5">
            <v>100280</v>
          </cell>
          <cell r="M5">
            <v>25712.82</v>
          </cell>
          <cell r="N5">
            <v>5417.69</v>
          </cell>
          <cell r="O5">
            <v>759</v>
          </cell>
          <cell r="P5">
            <v>31889.51</v>
          </cell>
          <cell r="Q5">
            <v>1116.1300000000001</v>
          </cell>
          <cell r="R5">
            <v>33005.64</v>
          </cell>
          <cell r="S5">
            <v>-30842</v>
          </cell>
          <cell r="T5">
            <v>2163.6399999999994</v>
          </cell>
          <cell r="U5">
            <v>8438.2000000000007</v>
          </cell>
          <cell r="V5">
            <v>0.5</v>
          </cell>
          <cell r="W5">
            <v>1</v>
          </cell>
          <cell r="X5">
            <v>1</v>
          </cell>
          <cell r="Y5">
            <v>8438</v>
          </cell>
        </row>
        <row r="6">
          <cell r="B6">
            <v>531</v>
          </cell>
          <cell r="C6">
            <v>3308</v>
          </cell>
          <cell r="D6">
            <v>72</v>
          </cell>
          <cell r="E6">
            <v>4.0999999999999996</v>
          </cell>
          <cell r="F6">
            <v>3.3</v>
          </cell>
          <cell r="G6">
            <v>111282</v>
          </cell>
          <cell r="H6">
            <v>29032</v>
          </cell>
          <cell r="I6">
            <v>0</v>
          </cell>
          <cell r="J6">
            <v>0</v>
          </cell>
          <cell r="K6">
            <v>0</v>
          </cell>
          <cell r="L6">
            <v>82250</v>
          </cell>
          <cell r="M6">
            <v>24924.240000000002</v>
          </cell>
          <cell r="N6">
            <v>5251.54</v>
          </cell>
          <cell r="O6">
            <v>759</v>
          </cell>
          <cell r="P6">
            <v>30934.780000000002</v>
          </cell>
          <cell r="Q6">
            <v>1082.72</v>
          </cell>
          <cell r="R6">
            <v>32017.500000000004</v>
          </cell>
          <cell r="S6">
            <v>-30842</v>
          </cell>
          <cell r="T6">
            <v>1175.5000000000036</v>
          </cell>
          <cell r="U6">
            <v>3879.15</v>
          </cell>
          <cell r="V6">
            <v>0.5</v>
          </cell>
          <cell r="W6">
            <v>1</v>
          </cell>
          <cell r="X6">
            <v>1</v>
          </cell>
          <cell r="Y6">
            <v>3879</v>
          </cell>
        </row>
        <row r="7">
          <cell r="B7">
            <v>532</v>
          </cell>
          <cell r="C7">
            <v>5205</v>
          </cell>
          <cell r="D7">
            <v>97</v>
          </cell>
          <cell r="E7">
            <v>4.7858999999999998</v>
          </cell>
          <cell r="F7">
            <v>3.7858999999999998</v>
          </cell>
          <cell r="G7">
            <v>126889</v>
          </cell>
          <cell r="H7">
            <v>36291</v>
          </cell>
          <cell r="L7">
            <v>90598</v>
          </cell>
          <cell r="M7">
            <v>23930.37</v>
          </cell>
          <cell r="N7">
            <v>5042.13</v>
          </cell>
          <cell r="O7">
            <v>759</v>
          </cell>
          <cell r="P7">
            <v>29731.5</v>
          </cell>
          <cell r="Q7">
            <v>1040.5999999999999</v>
          </cell>
          <cell r="R7">
            <v>30772.1</v>
          </cell>
          <cell r="S7">
            <v>-30842</v>
          </cell>
          <cell r="T7">
            <v>-69.900000000001455</v>
          </cell>
          <cell r="U7">
            <v>-264.63</v>
          </cell>
          <cell r="V7">
            <v>0.5</v>
          </cell>
          <cell r="W7">
            <v>1</v>
          </cell>
          <cell r="X7">
            <v>0.5</v>
          </cell>
          <cell r="Y7">
            <v>-132</v>
          </cell>
        </row>
        <row r="8">
          <cell r="B8">
            <v>534</v>
          </cell>
          <cell r="C8">
            <v>2040</v>
          </cell>
          <cell r="D8">
            <v>124</v>
          </cell>
          <cell r="E8">
            <v>6</v>
          </cell>
          <cell r="F8">
            <v>5</v>
          </cell>
          <cell r="G8">
            <v>156497</v>
          </cell>
          <cell r="H8">
            <v>37197</v>
          </cell>
          <cell r="I8">
            <v>1</v>
          </cell>
          <cell r="J8">
            <v>31296</v>
          </cell>
          <cell r="K8">
            <v>0</v>
          </cell>
          <cell r="L8">
            <v>113717</v>
          </cell>
          <cell r="M8">
            <v>22743.4</v>
          </cell>
          <cell r="N8">
            <v>4792.03</v>
          </cell>
          <cell r="O8">
            <v>759</v>
          </cell>
          <cell r="P8">
            <v>28294.43</v>
          </cell>
          <cell r="Q8">
            <v>990.31</v>
          </cell>
          <cell r="R8">
            <v>29284.74</v>
          </cell>
          <cell r="S8">
            <v>-30842</v>
          </cell>
          <cell r="T8">
            <v>-1557.2599999999984</v>
          </cell>
          <cell r="U8">
            <v>-7786.3</v>
          </cell>
          <cell r="V8">
            <v>0.5</v>
          </cell>
          <cell r="W8">
            <v>1</v>
          </cell>
          <cell r="X8">
            <v>0.5</v>
          </cell>
          <cell r="Y8">
            <v>-3893</v>
          </cell>
        </row>
        <row r="9">
          <cell r="B9">
            <v>535</v>
          </cell>
          <cell r="C9">
            <v>3086</v>
          </cell>
          <cell r="D9">
            <v>53</v>
          </cell>
          <cell r="E9">
            <v>3.8</v>
          </cell>
          <cell r="F9">
            <v>2.8</v>
          </cell>
          <cell r="G9">
            <v>102274</v>
          </cell>
          <cell r="H9">
            <v>35478</v>
          </cell>
          <cell r="I9">
            <v>0</v>
          </cell>
          <cell r="J9">
            <v>0</v>
          </cell>
          <cell r="K9">
            <v>0</v>
          </cell>
          <cell r="L9">
            <v>66796</v>
          </cell>
          <cell r="M9">
            <v>23855.71</v>
          </cell>
          <cell r="N9">
            <v>5026.3999999999996</v>
          </cell>
          <cell r="O9">
            <v>759</v>
          </cell>
          <cell r="P9">
            <v>29641.11</v>
          </cell>
          <cell r="Q9">
            <v>1037.44</v>
          </cell>
          <cell r="R9">
            <v>30678.55</v>
          </cell>
          <cell r="S9">
            <v>-30842</v>
          </cell>
          <cell r="T9">
            <v>-163.45000000000073</v>
          </cell>
          <cell r="U9">
            <v>-457.66</v>
          </cell>
          <cell r="V9">
            <v>0.5</v>
          </cell>
          <cell r="W9">
            <v>1</v>
          </cell>
          <cell r="X9">
            <v>0.5</v>
          </cell>
          <cell r="Y9">
            <v>-229</v>
          </cell>
        </row>
        <row r="10">
          <cell r="B10">
            <v>536</v>
          </cell>
          <cell r="C10">
            <v>3017</v>
          </cell>
          <cell r="D10">
            <v>71</v>
          </cell>
          <cell r="E10">
            <v>3.7</v>
          </cell>
          <cell r="F10">
            <v>2.7</v>
          </cell>
          <cell r="G10">
            <v>105210</v>
          </cell>
          <cell r="H10">
            <v>35478</v>
          </cell>
          <cell r="I10">
            <v>0</v>
          </cell>
          <cell r="J10">
            <v>0</v>
          </cell>
          <cell r="K10">
            <v>1032</v>
          </cell>
          <cell r="L10">
            <v>68700</v>
          </cell>
          <cell r="M10">
            <v>25444.44</v>
          </cell>
          <cell r="N10">
            <v>5361.14</v>
          </cell>
          <cell r="O10">
            <v>759</v>
          </cell>
          <cell r="P10">
            <v>31564.579999999998</v>
          </cell>
          <cell r="Q10">
            <v>1104.76</v>
          </cell>
          <cell r="R10">
            <v>32669.339999999997</v>
          </cell>
          <cell r="S10">
            <v>-30842</v>
          </cell>
          <cell r="T10">
            <v>1827.3399999999965</v>
          </cell>
          <cell r="U10">
            <v>4933.82</v>
          </cell>
          <cell r="V10">
            <v>0.5</v>
          </cell>
          <cell r="W10">
            <v>1</v>
          </cell>
          <cell r="X10">
            <v>1</v>
          </cell>
          <cell r="Y10">
            <v>4934</v>
          </cell>
        </row>
        <row r="11">
          <cell r="B11">
            <v>538</v>
          </cell>
          <cell r="C11">
            <v>2041</v>
          </cell>
          <cell r="D11">
            <v>105</v>
          </cell>
          <cell r="E11">
            <v>4.8</v>
          </cell>
          <cell r="F11">
            <v>3.8</v>
          </cell>
          <cell r="G11">
            <v>113330</v>
          </cell>
          <cell r="H11">
            <v>37197</v>
          </cell>
          <cell r="I11">
            <v>0</v>
          </cell>
          <cell r="J11">
            <v>0</v>
          </cell>
          <cell r="K11">
            <v>0</v>
          </cell>
          <cell r="L11">
            <v>76133</v>
          </cell>
          <cell r="M11">
            <v>20035</v>
          </cell>
          <cell r="N11">
            <v>4221.37</v>
          </cell>
          <cell r="O11">
            <v>759</v>
          </cell>
          <cell r="P11">
            <v>25015.37</v>
          </cell>
          <cell r="Q11">
            <v>875.54</v>
          </cell>
          <cell r="R11">
            <v>25890.91</v>
          </cell>
          <cell r="S11">
            <v>-30842</v>
          </cell>
          <cell r="T11">
            <v>-4951.09</v>
          </cell>
          <cell r="U11">
            <v>-18814.14</v>
          </cell>
          <cell r="V11">
            <v>0.5</v>
          </cell>
          <cell r="W11">
            <v>1</v>
          </cell>
          <cell r="X11">
            <v>0.5</v>
          </cell>
          <cell r="Y11">
            <v>-9407</v>
          </cell>
        </row>
        <row r="12">
          <cell r="B12">
            <v>539</v>
          </cell>
          <cell r="C12">
            <v>3018</v>
          </cell>
          <cell r="D12">
            <v>67</v>
          </cell>
          <cell r="E12">
            <v>3.6</v>
          </cell>
          <cell r="F12">
            <v>2.6</v>
          </cell>
          <cell r="G12">
            <v>95602</v>
          </cell>
          <cell r="H12">
            <v>35478</v>
          </cell>
          <cell r="I12">
            <v>0</v>
          </cell>
          <cell r="J12">
            <v>0</v>
          </cell>
          <cell r="K12">
            <v>0</v>
          </cell>
          <cell r="L12">
            <v>60124</v>
          </cell>
          <cell r="M12">
            <v>23124.62</v>
          </cell>
          <cell r="N12">
            <v>4872.3599999999997</v>
          </cell>
          <cell r="O12">
            <v>759</v>
          </cell>
          <cell r="P12">
            <v>28755.98</v>
          </cell>
          <cell r="Q12">
            <v>1006.46</v>
          </cell>
          <cell r="R12">
            <v>29762.44</v>
          </cell>
          <cell r="S12">
            <v>-30842</v>
          </cell>
          <cell r="T12">
            <v>-1079.5600000000013</v>
          </cell>
          <cell r="U12">
            <v>-2806.86</v>
          </cell>
          <cell r="V12">
            <v>0.5</v>
          </cell>
          <cell r="W12">
            <v>1</v>
          </cell>
          <cell r="X12">
            <v>0.5</v>
          </cell>
          <cell r="Y12">
            <v>-1403</v>
          </cell>
        </row>
        <row r="13">
          <cell r="B13">
            <v>543</v>
          </cell>
          <cell r="C13">
            <v>2126</v>
          </cell>
          <cell r="D13">
            <v>240</v>
          </cell>
          <cell r="E13">
            <v>10.8184</v>
          </cell>
          <cell r="F13">
            <v>9.8184000000000005</v>
          </cell>
          <cell r="G13">
            <v>294636</v>
          </cell>
          <cell r="H13">
            <v>39144</v>
          </cell>
          <cell r="I13">
            <v>1</v>
          </cell>
          <cell r="J13">
            <v>32880</v>
          </cell>
          <cell r="K13">
            <v>0</v>
          </cell>
          <cell r="L13">
            <v>248325</v>
          </cell>
          <cell r="M13">
            <v>25291.8</v>
          </cell>
          <cell r="N13">
            <v>5328.98</v>
          </cell>
          <cell r="O13">
            <v>759</v>
          </cell>
          <cell r="P13">
            <v>31379.78</v>
          </cell>
          <cell r="Q13">
            <v>1098.29</v>
          </cell>
          <cell r="R13">
            <v>32478.07</v>
          </cell>
          <cell r="S13">
            <v>-30842</v>
          </cell>
          <cell r="T13">
            <v>1636.0699999999997</v>
          </cell>
          <cell r="U13">
            <v>16063.59</v>
          </cell>
          <cell r="V13">
            <v>0.33329999999999999</v>
          </cell>
          <cell r="W13">
            <v>0.75</v>
          </cell>
          <cell r="X13">
            <v>0.75</v>
          </cell>
          <cell r="Y13">
            <v>12048</v>
          </cell>
        </row>
        <row r="14">
          <cell r="B14">
            <v>544</v>
          </cell>
          <cell r="C14">
            <v>3357</v>
          </cell>
          <cell r="D14">
            <v>194</v>
          </cell>
          <cell r="E14">
            <v>8.2948000000000004</v>
          </cell>
          <cell r="F14">
            <v>7.2948000000000004</v>
          </cell>
          <cell r="G14">
            <v>225376</v>
          </cell>
          <cell r="H14">
            <v>37197</v>
          </cell>
          <cell r="I14">
            <v>1</v>
          </cell>
          <cell r="J14">
            <v>33699</v>
          </cell>
          <cell r="K14">
            <v>0</v>
          </cell>
          <cell r="L14">
            <v>180193</v>
          </cell>
          <cell r="M14">
            <v>24701.57</v>
          </cell>
          <cell r="N14">
            <v>5204.62</v>
          </cell>
          <cell r="O14">
            <v>759</v>
          </cell>
          <cell r="P14">
            <v>30665.19</v>
          </cell>
          <cell r="Q14">
            <v>1073.28</v>
          </cell>
          <cell r="R14">
            <v>31738.469999999998</v>
          </cell>
          <cell r="S14">
            <v>-30842</v>
          </cell>
          <cell r="T14">
            <v>896.46999999999753</v>
          </cell>
          <cell r="U14">
            <v>6539.57</v>
          </cell>
          <cell r="V14">
            <v>0.33329999999999999</v>
          </cell>
          <cell r="W14">
            <v>0.75</v>
          </cell>
          <cell r="X14">
            <v>0.75</v>
          </cell>
          <cell r="Y14">
            <v>4905</v>
          </cell>
        </row>
        <row r="15">
          <cell r="B15">
            <v>545</v>
          </cell>
          <cell r="C15">
            <v>2043</v>
          </cell>
          <cell r="D15">
            <v>191</v>
          </cell>
          <cell r="E15">
            <v>8.3152000000000008</v>
          </cell>
          <cell r="F15">
            <v>7.3152000000000008</v>
          </cell>
          <cell r="G15">
            <v>227755</v>
          </cell>
          <cell r="H15">
            <v>38154</v>
          </cell>
          <cell r="I15">
            <v>1</v>
          </cell>
          <cell r="J15">
            <v>31296</v>
          </cell>
          <cell r="K15">
            <v>7851</v>
          </cell>
          <cell r="L15">
            <v>176167</v>
          </cell>
          <cell r="M15">
            <v>24082.32</v>
          </cell>
          <cell r="N15">
            <v>5074.1400000000003</v>
          </cell>
          <cell r="O15">
            <v>759</v>
          </cell>
          <cell r="P15">
            <v>29915.46</v>
          </cell>
          <cell r="Q15">
            <v>1047.04</v>
          </cell>
          <cell r="R15">
            <v>30962.5</v>
          </cell>
          <cell r="S15">
            <v>-30842</v>
          </cell>
          <cell r="T15">
            <v>120.5</v>
          </cell>
          <cell r="U15">
            <v>881.48</v>
          </cell>
          <cell r="V15">
            <v>0.33329999999999999</v>
          </cell>
          <cell r="W15">
            <v>0.75</v>
          </cell>
          <cell r="X15">
            <v>0.75</v>
          </cell>
          <cell r="Y15">
            <v>661</v>
          </cell>
        </row>
        <row r="16">
          <cell r="B16">
            <v>546</v>
          </cell>
          <cell r="C16">
            <v>2103</v>
          </cell>
          <cell r="D16">
            <v>199</v>
          </cell>
          <cell r="E16">
            <v>10.138500000000001</v>
          </cell>
          <cell r="F16">
            <v>9.1385000000000005</v>
          </cell>
          <cell r="G16">
            <v>262854</v>
          </cell>
          <cell r="H16">
            <v>39144</v>
          </cell>
          <cell r="I16">
            <v>1</v>
          </cell>
          <cell r="J16">
            <v>31296</v>
          </cell>
          <cell r="K16">
            <v>5847.6</v>
          </cell>
          <cell r="L16">
            <v>212279.4</v>
          </cell>
          <cell r="M16">
            <v>23229.13</v>
          </cell>
          <cell r="N16">
            <v>4894.38</v>
          </cell>
          <cell r="O16">
            <v>759</v>
          </cell>
          <cell r="P16">
            <v>28882.510000000002</v>
          </cell>
          <cell r="Q16">
            <v>1010.89</v>
          </cell>
          <cell r="R16">
            <v>29893.4</v>
          </cell>
          <cell r="S16">
            <v>-30842</v>
          </cell>
          <cell r="T16">
            <v>-948.59999999999854</v>
          </cell>
          <cell r="U16">
            <v>-8668.7800000000007</v>
          </cell>
          <cell r="V16">
            <v>0.33329999999999999</v>
          </cell>
          <cell r="W16">
            <v>0.75</v>
          </cell>
          <cell r="X16">
            <v>0.33329999999999999</v>
          </cell>
          <cell r="Y16">
            <v>-2889</v>
          </cell>
        </row>
        <row r="17">
          <cell r="B17">
            <v>547</v>
          </cell>
          <cell r="C17">
            <v>2141</v>
          </cell>
          <cell r="D17">
            <v>317</v>
          </cell>
          <cell r="E17">
            <v>14.909000000000001</v>
          </cell>
          <cell r="F17">
            <v>13.909000000000001</v>
          </cell>
          <cell r="G17">
            <v>373662</v>
          </cell>
          <cell r="H17">
            <v>43116</v>
          </cell>
          <cell r="I17">
            <v>0</v>
          </cell>
          <cell r="J17">
            <v>0</v>
          </cell>
          <cell r="K17">
            <v>2064</v>
          </cell>
          <cell r="L17">
            <v>328482</v>
          </cell>
          <cell r="M17">
            <v>23616.51</v>
          </cell>
          <cell r="N17">
            <v>4976</v>
          </cell>
          <cell r="O17">
            <v>759</v>
          </cell>
          <cell r="P17">
            <v>29351.51</v>
          </cell>
          <cell r="Q17">
            <v>1027.3</v>
          </cell>
          <cell r="R17">
            <v>30378.809999999998</v>
          </cell>
          <cell r="S17">
            <v>-30842</v>
          </cell>
          <cell r="T17">
            <v>-463.19000000000233</v>
          </cell>
          <cell r="U17">
            <v>-6442.51</v>
          </cell>
          <cell r="V17">
            <v>0.33329999999999999</v>
          </cell>
          <cell r="W17">
            <v>0.75</v>
          </cell>
          <cell r="X17">
            <v>0.33329999999999999</v>
          </cell>
          <cell r="Y17">
            <v>-2147</v>
          </cell>
        </row>
        <row r="18">
          <cell r="B18">
            <v>548</v>
          </cell>
          <cell r="C18">
            <v>3019</v>
          </cell>
          <cell r="D18">
            <v>50</v>
          </cell>
          <cell r="E18">
            <v>2.2000000000000002</v>
          </cell>
          <cell r="F18">
            <v>1.2000000000000002</v>
          </cell>
          <cell r="G18">
            <v>69009</v>
          </cell>
          <cell r="H18">
            <v>38154</v>
          </cell>
          <cell r="I18">
            <v>0</v>
          </cell>
          <cell r="J18">
            <v>0</v>
          </cell>
          <cell r="K18">
            <v>0</v>
          </cell>
          <cell r="L18">
            <v>30855</v>
          </cell>
          <cell r="M18">
            <v>25712.5</v>
          </cell>
          <cell r="N18">
            <v>5417.62</v>
          </cell>
          <cell r="O18">
            <v>759</v>
          </cell>
          <cell r="P18">
            <v>31889.119999999999</v>
          </cell>
          <cell r="Q18">
            <v>1116.1199999999999</v>
          </cell>
          <cell r="R18">
            <v>33005.24</v>
          </cell>
          <cell r="S18">
            <v>-30842</v>
          </cell>
          <cell r="T18">
            <v>2163.239999999998</v>
          </cell>
          <cell r="U18">
            <v>2595.89</v>
          </cell>
          <cell r="V18">
            <v>0.5</v>
          </cell>
          <cell r="W18">
            <v>1</v>
          </cell>
          <cell r="X18">
            <v>1</v>
          </cell>
          <cell r="Y18">
            <v>2596</v>
          </cell>
        </row>
        <row r="19">
          <cell r="B19">
            <v>551</v>
          </cell>
          <cell r="C19">
            <v>2056</v>
          </cell>
          <cell r="D19">
            <v>87</v>
          </cell>
          <cell r="E19">
            <v>4.0999999999999996</v>
          </cell>
          <cell r="F19">
            <v>3.0999999999999996</v>
          </cell>
          <cell r="G19">
            <v>119074</v>
          </cell>
          <cell r="H19">
            <v>37197</v>
          </cell>
          <cell r="I19">
            <v>0</v>
          </cell>
          <cell r="J19">
            <v>0</v>
          </cell>
          <cell r="K19">
            <v>2167.1999999999998</v>
          </cell>
          <cell r="L19">
            <v>79709.8</v>
          </cell>
          <cell r="M19">
            <v>25712.84</v>
          </cell>
          <cell r="N19">
            <v>5417.7</v>
          </cell>
          <cell r="O19">
            <v>759</v>
          </cell>
          <cell r="P19">
            <v>31889.54</v>
          </cell>
          <cell r="Q19">
            <v>1116.1300000000001</v>
          </cell>
          <cell r="R19">
            <v>33005.67</v>
          </cell>
          <cell r="S19">
            <v>-30842</v>
          </cell>
          <cell r="T19">
            <v>2163.6699999999983</v>
          </cell>
          <cell r="U19">
            <v>6707.38</v>
          </cell>
          <cell r="V19">
            <v>0.5</v>
          </cell>
          <cell r="W19">
            <v>1</v>
          </cell>
          <cell r="X19">
            <v>1</v>
          </cell>
          <cell r="Y19">
            <v>6707</v>
          </cell>
        </row>
        <row r="20">
          <cell r="B20">
            <v>552</v>
          </cell>
          <cell r="C20">
            <v>2135</v>
          </cell>
          <cell r="D20">
            <v>447</v>
          </cell>
          <cell r="E20">
            <v>17</v>
          </cell>
          <cell r="F20">
            <v>16</v>
          </cell>
          <cell r="G20">
            <v>463765</v>
          </cell>
          <cell r="H20">
            <v>43116</v>
          </cell>
          <cell r="I20">
            <v>2</v>
          </cell>
          <cell r="J20">
            <v>69276</v>
          </cell>
          <cell r="K20">
            <v>0</v>
          </cell>
          <cell r="L20">
            <v>402799</v>
          </cell>
          <cell r="M20">
            <v>25174.94</v>
          </cell>
          <cell r="N20">
            <v>5304.36</v>
          </cell>
          <cell r="O20">
            <v>759</v>
          </cell>
          <cell r="P20">
            <v>31238.3</v>
          </cell>
          <cell r="Q20">
            <v>1093.3399999999999</v>
          </cell>
          <cell r="R20">
            <v>32331.64</v>
          </cell>
          <cell r="S20">
            <v>-30842</v>
          </cell>
          <cell r="T20">
            <v>1489.6399999999994</v>
          </cell>
          <cell r="U20">
            <v>23834.240000000002</v>
          </cell>
          <cell r="V20">
            <v>0</v>
          </cell>
          <cell r="W20">
            <v>0.5</v>
          </cell>
          <cell r="X20">
            <v>0.5</v>
          </cell>
          <cell r="Y20">
            <v>11917</v>
          </cell>
        </row>
        <row r="21">
          <cell r="B21">
            <v>553</v>
          </cell>
          <cell r="C21">
            <v>3020</v>
          </cell>
          <cell r="D21">
            <v>75</v>
          </cell>
          <cell r="E21">
            <v>3.7980999999999998</v>
          </cell>
          <cell r="F21">
            <v>2.7980999999999998</v>
          </cell>
          <cell r="G21">
            <v>108767</v>
          </cell>
          <cell r="H21">
            <v>38154</v>
          </cell>
          <cell r="I21">
            <v>0</v>
          </cell>
          <cell r="J21">
            <v>0</v>
          </cell>
          <cell r="K21">
            <v>0</v>
          </cell>
          <cell r="L21">
            <v>70613</v>
          </cell>
          <cell r="M21">
            <v>25236.05</v>
          </cell>
          <cell r="N21">
            <v>5317.24</v>
          </cell>
          <cell r="O21">
            <v>759</v>
          </cell>
          <cell r="P21">
            <v>31312.29</v>
          </cell>
          <cell r="Q21">
            <v>1095.93</v>
          </cell>
          <cell r="R21">
            <v>32408.22</v>
          </cell>
          <cell r="S21">
            <v>-30842</v>
          </cell>
          <cell r="T21">
            <v>1566.2200000000012</v>
          </cell>
          <cell r="U21">
            <v>4382.4399999999996</v>
          </cell>
          <cell r="V21">
            <v>0.5</v>
          </cell>
          <cell r="W21">
            <v>1</v>
          </cell>
          <cell r="X21">
            <v>1</v>
          </cell>
          <cell r="Y21">
            <v>4382</v>
          </cell>
        </row>
        <row r="22">
          <cell r="B22">
            <v>554</v>
          </cell>
          <cell r="C22">
            <v>2171</v>
          </cell>
          <cell r="D22">
            <v>482</v>
          </cell>
          <cell r="E22">
            <v>19.100000000000001</v>
          </cell>
          <cell r="F22">
            <v>18.100000000000001</v>
          </cell>
          <cell r="G22">
            <v>478238</v>
          </cell>
          <cell r="H22">
            <v>45285</v>
          </cell>
          <cell r="I22">
            <v>1</v>
          </cell>
          <cell r="J22">
            <v>36291</v>
          </cell>
          <cell r="K22">
            <v>2270.4</v>
          </cell>
          <cell r="L22">
            <v>420104.6</v>
          </cell>
          <cell r="M22">
            <v>23210.2</v>
          </cell>
          <cell r="N22">
            <v>4890.3900000000003</v>
          </cell>
          <cell r="O22">
            <v>759</v>
          </cell>
          <cell r="P22">
            <v>28859.59</v>
          </cell>
          <cell r="Q22">
            <v>1010.09</v>
          </cell>
          <cell r="R22">
            <v>29869.68</v>
          </cell>
          <cell r="S22">
            <v>-30842</v>
          </cell>
          <cell r="T22">
            <v>-972.31999999999971</v>
          </cell>
          <cell r="U22">
            <v>-17598.990000000002</v>
          </cell>
          <cell r="V22">
            <v>0</v>
          </cell>
          <cell r="W22">
            <v>0.5</v>
          </cell>
          <cell r="X22">
            <v>0</v>
          </cell>
          <cell r="Y22">
            <v>0</v>
          </cell>
        </row>
        <row r="23">
          <cell r="B23">
            <v>555</v>
          </cell>
          <cell r="C23">
            <v>2061</v>
          </cell>
          <cell r="D23">
            <v>391</v>
          </cell>
          <cell r="E23">
            <v>20</v>
          </cell>
          <cell r="F23">
            <v>19</v>
          </cell>
          <cell r="G23">
            <v>501492</v>
          </cell>
          <cell r="H23">
            <v>43116</v>
          </cell>
          <cell r="I23">
            <v>1</v>
          </cell>
          <cell r="J23">
            <v>36291</v>
          </cell>
          <cell r="K23">
            <v>0</v>
          </cell>
          <cell r="L23">
            <v>447798</v>
          </cell>
          <cell r="M23">
            <v>23568.32</v>
          </cell>
          <cell r="N23">
            <v>4965.8500000000004</v>
          </cell>
          <cell r="O23">
            <v>759</v>
          </cell>
          <cell r="P23">
            <v>29293.17</v>
          </cell>
          <cell r="Q23">
            <v>1025.26</v>
          </cell>
          <cell r="R23">
            <v>30318.429999999997</v>
          </cell>
          <cell r="S23">
            <v>-30842</v>
          </cell>
          <cell r="T23">
            <v>-523.57000000000335</v>
          </cell>
          <cell r="U23">
            <v>-9947.83</v>
          </cell>
          <cell r="V23">
            <v>0</v>
          </cell>
          <cell r="W23">
            <v>0.5</v>
          </cell>
          <cell r="X23">
            <v>0</v>
          </cell>
          <cell r="Y23">
            <v>0</v>
          </cell>
        </row>
        <row r="24">
          <cell r="B24">
            <v>558</v>
          </cell>
          <cell r="C24">
            <v>2042</v>
          </cell>
          <cell r="D24">
            <v>89</v>
          </cell>
          <cell r="E24">
            <v>4.5</v>
          </cell>
          <cell r="F24">
            <v>3.5</v>
          </cell>
          <cell r="G24">
            <v>117172</v>
          </cell>
          <cell r="H24">
            <v>35478</v>
          </cell>
          <cell r="I24">
            <v>0</v>
          </cell>
          <cell r="J24">
            <v>0</v>
          </cell>
          <cell r="K24">
            <v>0</v>
          </cell>
          <cell r="L24">
            <v>81694</v>
          </cell>
          <cell r="M24">
            <v>23341.14</v>
          </cell>
          <cell r="N24">
            <v>4917.9799999999996</v>
          </cell>
          <cell r="O24">
            <v>759</v>
          </cell>
          <cell r="P24">
            <v>29018.12</v>
          </cell>
          <cell r="Q24">
            <v>1015.63</v>
          </cell>
          <cell r="R24">
            <v>30033.75</v>
          </cell>
          <cell r="S24">
            <v>-30842</v>
          </cell>
          <cell r="T24">
            <v>-808.25</v>
          </cell>
          <cell r="U24">
            <v>-2828.88</v>
          </cell>
          <cell r="V24">
            <v>0.5</v>
          </cell>
          <cell r="W24">
            <v>1</v>
          </cell>
          <cell r="X24">
            <v>0.5</v>
          </cell>
          <cell r="Y24">
            <v>-1414</v>
          </cell>
        </row>
        <row r="25">
          <cell r="B25">
            <v>559</v>
          </cell>
          <cell r="C25">
            <v>2045</v>
          </cell>
          <cell r="D25">
            <v>76</v>
          </cell>
          <cell r="E25">
            <v>4.0500999999999996</v>
          </cell>
          <cell r="F25">
            <v>3.0500999999999996</v>
          </cell>
          <cell r="G25">
            <v>104115</v>
          </cell>
          <cell r="H25">
            <v>34542</v>
          </cell>
          <cell r="I25">
            <v>0</v>
          </cell>
          <cell r="J25">
            <v>0</v>
          </cell>
          <cell r="K25">
            <v>0</v>
          </cell>
          <cell r="L25">
            <v>69573</v>
          </cell>
          <cell r="M25">
            <v>22810.07</v>
          </cell>
          <cell r="N25">
            <v>4806.08</v>
          </cell>
          <cell r="O25">
            <v>759</v>
          </cell>
          <cell r="P25">
            <v>28375.15</v>
          </cell>
          <cell r="Q25">
            <v>993.13</v>
          </cell>
          <cell r="R25">
            <v>29368.280000000002</v>
          </cell>
          <cell r="S25">
            <v>-30842</v>
          </cell>
          <cell r="T25">
            <v>-1473.7199999999975</v>
          </cell>
          <cell r="U25">
            <v>-4494.99</v>
          </cell>
          <cell r="V25">
            <v>0.5</v>
          </cell>
          <cell r="W25">
            <v>1</v>
          </cell>
          <cell r="X25">
            <v>0.5</v>
          </cell>
          <cell r="Y25">
            <v>-2247</v>
          </cell>
        </row>
        <row r="26">
          <cell r="B26">
            <v>560</v>
          </cell>
          <cell r="C26">
            <v>3021</v>
          </cell>
          <cell r="D26">
            <v>136</v>
          </cell>
          <cell r="E26">
            <v>7.3</v>
          </cell>
          <cell r="F26">
            <v>6.3</v>
          </cell>
          <cell r="G26">
            <v>185226</v>
          </cell>
          <cell r="H26">
            <v>39144</v>
          </cell>
          <cell r="I26">
            <v>1</v>
          </cell>
          <cell r="J26">
            <v>31296</v>
          </cell>
          <cell r="K26">
            <v>722.4</v>
          </cell>
          <cell r="L26">
            <v>139776.6</v>
          </cell>
          <cell r="M26">
            <v>22186.76</v>
          </cell>
          <cell r="N26">
            <v>4674.75</v>
          </cell>
          <cell r="O26">
            <v>759</v>
          </cell>
          <cell r="P26">
            <v>27620.51</v>
          </cell>
          <cell r="Q26">
            <v>966.72</v>
          </cell>
          <cell r="R26">
            <v>28587.23</v>
          </cell>
          <cell r="S26">
            <v>-30842</v>
          </cell>
          <cell r="T26">
            <v>-2254.7700000000004</v>
          </cell>
          <cell r="U26">
            <v>-14205.05</v>
          </cell>
          <cell r="V26">
            <v>0.5</v>
          </cell>
          <cell r="W26">
            <v>1</v>
          </cell>
          <cell r="X26">
            <v>0.5</v>
          </cell>
          <cell r="Y26">
            <v>-7103</v>
          </cell>
        </row>
        <row r="27">
          <cell r="B27">
            <v>563</v>
          </cell>
          <cell r="C27">
            <v>2046</v>
          </cell>
          <cell r="D27">
            <v>273</v>
          </cell>
          <cell r="E27">
            <v>10.3</v>
          </cell>
          <cell r="F27">
            <v>9.3000000000000007</v>
          </cell>
          <cell r="G27">
            <v>277027</v>
          </cell>
          <cell r="H27">
            <v>45285</v>
          </cell>
          <cell r="I27">
            <v>1</v>
          </cell>
          <cell r="J27">
            <v>37197</v>
          </cell>
          <cell r="K27">
            <v>3405.6</v>
          </cell>
          <cell r="L27">
            <v>216852.4</v>
          </cell>
          <cell r="M27">
            <v>23317.46</v>
          </cell>
          <cell r="N27">
            <v>4912.99</v>
          </cell>
          <cell r="O27">
            <v>759</v>
          </cell>
          <cell r="P27">
            <v>28989.449999999997</v>
          </cell>
          <cell r="Q27">
            <v>1014.63</v>
          </cell>
          <cell r="R27">
            <v>30004.079999999998</v>
          </cell>
          <cell r="S27">
            <v>-30842</v>
          </cell>
          <cell r="T27">
            <v>-837.92000000000189</v>
          </cell>
          <cell r="U27">
            <v>-7792.66</v>
          </cell>
          <cell r="V27">
            <v>0.33329999999999999</v>
          </cell>
          <cell r="W27">
            <v>0.75</v>
          </cell>
          <cell r="X27">
            <v>0.33329999999999999</v>
          </cell>
          <cell r="Y27">
            <v>-2597</v>
          </cell>
        </row>
        <row r="28">
          <cell r="B28">
            <v>564</v>
          </cell>
          <cell r="C28">
            <v>2047</v>
          </cell>
          <cell r="D28">
            <v>128</v>
          </cell>
          <cell r="E28">
            <v>6</v>
          </cell>
          <cell r="F28">
            <v>5</v>
          </cell>
          <cell r="G28">
            <v>155364</v>
          </cell>
          <cell r="H28">
            <v>37197</v>
          </cell>
          <cell r="I28">
            <v>0</v>
          </cell>
          <cell r="J28">
            <v>0</v>
          </cell>
          <cell r="K28">
            <v>0</v>
          </cell>
          <cell r="L28">
            <v>118167</v>
          </cell>
          <cell r="M28">
            <v>23633.4</v>
          </cell>
          <cell r="N28">
            <v>4979.5600000000004</v>
          </cell>
          <cell r="O28">
            <v>759</v>
          </cell>
          <cell r="P28">
            <v>29371.960000000003</v>
          </cell>
          <cell r="Q28">
            <v>1028.02</v>
          </cell>
          <cell r="R28">
            <v>30399.980000000003</v>
          </cell>
          <cell r="S28">
            <v>-30842</v>
          </cell>
          <cell r="T28">
            <v>-442.0199999999968</v>
          </cell>
          <cell r="U28">
            <v>-2210.1</v>
          </cell>
          <cell r="V28">
            <v>0.5</v>
          </cell>
          <cell r="W28">
            <v>1</v>
          </cell>
          <cell r="X28">
            <v>0.5</v>
          </cell>
          <cell r="Y28">
            <v>-1105</v>
          </cell>
        </row>
        <row r="29">
          <cell r="B29">
            <v>565</v>
          </cell>
          <cell r="C29">
            <v>3078</v>
          </cell>
          <cell r="D29">
            <v>213</v>
          </cell>
          <cell r="E29">
            <v>9.5658999999999992</v>
          </cell>
          <cell r="F29">
            <v>8.5658999999999992</v>
          </cell>
          <cell r="G29">
            <v>259554</v>
          </cell>
          <cell r="H29">
            <v>37197</v>
          </cell>
          <cell r="I29">
            <v>0</v>
          </cell>
          <cell r="J29">
            <v>0</v>
          </cell>
          <cell r="K29">
            <v>5727.4</v>
          </cell>
          <cell r="L29">
            <v>216629.6</v>
          </cell>
          <cell r="M29">
            <v>25289.77</v>
          </cell>
          <cell r="N29">
            <v>5328.55</v>
          </cell>
          <cell r="O29">
            <v>759</v>
          </cell>
          <cell r="P29">
            <v>31377.32</v>
          </cell>
          <cell r="Q29">
            <v>1098.21</v>
          </cell>
          <cell r="R29">
            <v>32475.53</v>
          </cell>
          <cell r="S29">
            <v>-30842</v>
          </cell>
          <cell r="T29">
            <v>1633.5299999999988</v>
          </cell>
          <cell r="U29">
            <v>13992.65</v>
          </cell>
          <cell r="V29">
            <v>0.33329999999999999</v>
          </cell>
          <cell r="W29">
            <v>0.75</v>
          </cell>
          <cell r="X29">
            <v>0.75</v>
          </cell>
          <cell r="Y29">
            <v>10494</v>
          </cell>
        </row>
        <row r="30">
          <cell r="B30">
            <v>567</v>
          </cell>
          <cell r="C30">
            <v>3335</v>
          </cell>
          <cell r="D30">
            <v>89</v>
          </cell>
          <cell r="E30">
            <v>4.0999999999999996</v>
          </cell>
          <cell r="F30">
            <v>3.0999999999999996</v>
          </cell>
          <cell r="G30">
            <v>112716</v>
          </cell>
          <cell r="H30">
            <v>36291</v>
          </cell>
          <cell r="I30">
            <v>0</v>
          </cell>
          <cell r="J30">
            <v>0</v>
          </cell>
          <cell r="K30">
            <v>0</v>
          </cell>
          <cell r="L30">
            <v>76425</v>
          </cell>
          <cell r="M30">
            <v>24653.23</v>
          </cell>
          <cell r="N30">
            <v>5194.4399999999996</v>
          </cell>
          <cell r="O30">
            <v>759</v>
          </cell>
          <cell r="P30">
            <v>30606.67</v>
          </cell>
          <cell r="Q30">
            <v>1071.23</v>
          </cell>
          <cell r="R30">
            <v>31677.899999999998</v>
          </cell>
          <cell r="S30">
            <v>-30842</v>
          </cell>
          <cell r="T30">
            <v>835.89999999999782</v>
          </cell>
          <cell r="U30">
            <v>2591.29</v>
          </cell>
          <cell r="V30">
            <v>0.5</v>
          </cell>
          <cell r="W30">
            <v>1</v>
          </cell>
          <cell r="X30">
            <v>1</v>
          </cell>
          <cell r="Y30">
            <v>2591</v>
          </cell>
        </row>
        <row r="31">
          <cell r="B31">
            <v>569</v>
          </cell>
          <cell r="C31">
            <v>2105</v>
          </cell>
          <cell r="D31">
            <v>239</v>
          </cell>
          <cell r="E31">
            <v>11.139900000000001</v>
          </cell>
          <cell r="F31">
            <v>10.139900000000001</v>
          </cell>
          <cell r="G31">
            <v>296551</v>
          </cell>
          <cell r="H31">
            <v>39144</v>
          </cell>
          <cell r="I31">
            <v>1</v>
          </cell>
          <cell r="J31">
            <v>33699</v>
          </cell>
          <cell r="K31">
            <v>0</v>
          </cell>
          <cell r="L31">
            <v>249421</v>
          </cell>
          <cell r="M31">
            <v>24597.97</v>
          </cell>
          <cell r="N31">
            <v>5182.79</v>
          </cell>
          <cell r="O31">
            <v>759</v>
          </cell>
          <cell r="P31">
            <v>30539.760000000002</v>
          </cell>
          <cell r="Q31">
            <v>1068.8900000000001</v>
          </cell>
          <cell r="R31">
            <v>31608.65</v>
          </cell>
          <cell r="S31">
            <v>-30842</v>
          </cell>
          <cell r="T31">
            <v>766.65000000000146</v>
          </cell>
          <cell r="U31">
            <v>7773.75</v>
          </cell>
          <cell r="V31">
            <v>0.33329999999999999</v>
          </cell>
          <cell r="W31">
            <v>0.75</v>
          </cell>
          <cell r="X31">
            <v>0.75</v>
          </cell>
          <cell r="Y31">
            <v>5830</v>
          </cell>
        </row>
        <row r="32">
          <cell r="B32">
            <v>572</v>
          </cell>
          <cell r="C32">
            <v>2048</v>
          </cell>
          <cell r="D32">
            <v>260</v>
          </cell>
          <cell r="E32">
            <v>11.3</v>
          </cell>
          <cell r="F32">
            <v>10.3</v>
          </cell>
          <cell r="G32">
            <v>291843</v>
          </cell>
          <cell r="H32">
            <v>44265</v>
          </cell>
          <cell r="I32">
            <v>1</v>
          </cell>
          <cell r="J32">
            <v>33699</v>
          </cell>
          <cell r="K32">
            <v>0</v>
          </cell>
          <cell r="L32">
            <v>239592</v>
          </cell>
          <cell r="M32">
            <v>23261.360000000001</v>
          </cell>
          <cell r="N32">
            <v>4901.17</v>
          </cell>
          <cell r="O32">
            <v>759</v>
          </cell>
          <cell r="P32">
            <v>28921.53</v>
          </cell>
          <cell r="Q32">
            <v>1012.25</v>
          </cell>
          <cell r="R32">
            <v>29933.78</v>
          </cell>
          <cell r="S32">
            <v>-30842</v>
          </cell>
          <cell r="T32">
            <v>-908.22000000000116</v>
          </cell>
          <cell r="U32">
            <v>-9354.67</v>
          </cell>
          <cell r="V32">
            <v>0.33329999999999999</v>
          </cell>
          <cell r="W32">
            <v>0.75</v>
          </cell>
          <cell r="X32">
            <v>0.33329999999999999</v>
          </cell>
          <cell r="Y32">
            <v>-3118</v>
          </cell>
        </row>
        <row r="33">
          <cell r="B33">
            <v>574</v>
          </cell>
          <cell r="C33">
            <v>3311</v>
          </cell>
          <cell r="D33">
            <v>46</v>
          </cell>
          <cell r="E33">
            <v>3</v>
          </cell>
          <cell r="F33">
            <v>2</v>
          </cell>
          <cell r="G33">
            <v>85968</v>
          </cell>
          <cell r="H33">
            <v>34542</v>
          </cell>
          <cell r="I33">
            <v>0</v>
          </cell>
          <cell r="J33">
            <v>0</v>
          </cell>
          <cell r="K33">
            <v>0</v>
          </cell>
          <cell r="L33">
            <v>51426</v>
          </cell>
          <cell r="M33">
            <v>25713</v>
          </cell>
          <cell r="N33">
            <v>5417.73</v>
          </cell>
          <cell r="O33">
            <v>759</v>
          </cell>
          <cell r="P33">
            <v>31889.73</v>
          </cell>
          <cell r="Q33">
            <v>1116.1400000000001</v>
          </cell>
          <cell r="R33">
            <v>33005.870000000003</v>
          </cell>
          <cell r="S33">
            <v>-30842</v>
          </cell>
          <cell r="T33">
            <v>2163.8700000000026</v>
          </cell>
          <cell r="U33">
            <v>4327.74</v>
          </cell>
          <cell r="V33">
            <v>0.5</v>
          </cell>
          <cell r="W33">
            <v>1</v>
          </cell>
          <cell r="X33">
            <v>1</v>
          </cell>
          <cell r="Y33">
            <v>4328</v>
          </cell>
        </row>
        <row r="34">
          <cell r="B34">
            <v>578</v>
          </cell>
          <cell r="C34">
            <v>3315</v>
          </cell>
          <cell r="D34">
            <v>231</v>
          </cell>
          <cell r="E34">
            <v>9.4</v>
          </cell>
          <cell r="F34">
            <v>8.4</v>
          </cell>
          <cell r="G34">
            <v>240669</v>
          </cell>
          <cell r="H34">
            <v>41049</v>
          </cell>
          <cell r="I34">
            <v>1</v>
          </cell>
          <cell r="J34">
            <v>32079</v>
          </cell>
          <cell r="K34">
            <v>2476.8000000000002</v>
          </cell>
          <cell r="L34">
            <v>190777.2</v>
          </cell>
          <cell r="M34">
            <v>22711.57</v>
          </cell>
          <cell r="N34">
            <v>4785.33</v>
          </cell>
          <cell r="O34">
            <v>759</v>
          </cell>
          <cell r="P34">
            <v>28255.9</v>
          </cell>
          <cell r="Q34">
            <v>988.96</v>
          </cell>
          <cell r="R34">
            <v>29244.86</v>
          </cell>
          <cell r="S34">
            <v>-30842</v>
          </cell>
          <cell r="T34">
            <v>-1597.1399999999994</v>
          </cell>
          <cell r="U34">
            <v>-13415.98</v>
          </cell>
          <cell r="V34">
            <v>0.33329999999999999</v>
          </cell>
          <cell r="W34">
            <v>0.75</v>
          </cell>
          <cell r="X34">
            <v>0.33329999999999999</v>
          </cell>
          <cell r="Y34">
            <v>-4472</v>
          </cell>
        </row>
        <row r="35">
          <cell r="B35">
            <v>579</v>
          </cell>
          <cell r="C35">
            <v>2132</v>
          </cell>
          <cell r="D35">
            <v>208</v>
          </cell>
          <cell r="E35">
            <v>8.6</v>
          </cell>
          <cell r="F35">
            <v>7.6</v>
          </cell>
          <cell r="G35">
            <v>229154</v>
          </cell>
          <cell r="H35">
            <v>39144</v>
          </cell>
          <cell r="I35">
            <v>0</v>
          </cell>
          <cell r="J35">
            <v>0</v>
          </cell>
          <cell r="K35">
            <v>3096</v>
          </cell>
          <cell r="L35">
            <v>186914</v>
          </cell>
          <cell r="M35">
            <v>24593.95</v>
          </cell>
          <cell r="N35">
            <v>5181.95</v>
          </cell>
          <cell r="O35">
            <v>759</v>
          </cell>
          <cell r="P35">
            <v>30534.9</v>
          </cell>
          <cell r="Q35">
            <v>1068.72</v>
          </cell>
          <cell r="R35">
            <v>31603.620000000003</v>
          </cell>
          <cell r="S35">
            <v>-30842</v>
          </cell>
          <cell r="T35">
            <v>761.62000000000262</v>
          </cell>
          <cell r="U35">
            <v>5788.31</v>
          </cell>
          <cell r="V35">
            <v>0.33329999999999999</v>
          </cell>
          <cell r="W35">
            <v>0.75</v>
          </cell>
          <cell r="X35">
            <v>0.75</v>
          </cell>
          <cell r="Y35">
            <v>4341</v>
          </cell>
        </row>
        <row r="36">
          <cell r="B36">
            <v>580</v>
          </cell>
          <cell r="C36">
            <v>2143</v>
          </cell>
          <cell r="D36">
            <v>212</v>
          </cell>
          <cell r="E36">
            <v>8.8126999999999995</v>
          </cell>
          <cell r="F36">
            <v>7.8126999999999995</v>
          </cell>
          <cell r="G36">
            <v>247263</v>
          </cell>
          <cell r="H36">
            <v>39144</v>
          </cell>
          <cell r="I36">
            <v>2</v>
          </cell>
          <cell r="J36">
            <v>64158</v>
          </cell>
          <cell r="K36">
            <v>0</v>
          </cell>
          <cell r="L36">
            <v>195387</v>
          </cell>
          <cell r="M36">
            <v>25008.9</v>
          </cell>
          <cell r="N36">
            <v>5269.38</v>
          </cell>
          <cell r="O36">
            <v>759</v>
          </cell>
          <cell r="P36">
            <v>31037.280000000002</v>
          </cell>
          <cell r="Q36">
            <v>1086.3</v>
          </cell>
          <cell r="R36">
            <v>32123.58</v>
          </cell>
          <cell r="S36">
            <v>-30842</v>
          </cell>
          <cell r="T36">
            <v>1281.5800000000017</v>
          </cell>
          <cell r="U36">
            <v>10012.6</v>
          </cell>
          <cell r="V36">
            <v>0.33329999999999999</v>
          </cell>
          <cell r="W36">
            <v>0.75</v>
          </cell>
          <cell r="X36">
            <v>0.75</v>
          </cell>
          <cell r="Y36">
            <v>7509</v>
          </cell>
        </row>
        <row r="37">
          <cell r="B37">
            <v>581</v>
          </cell>
          <cell r="C37">
            <v>3346</v>
          </cell>
          <cell r="D37">
            <v>258</v>
          </cell>
          <cell r="E37">
            <v>11.2538</v>
          </cell>
          <cell r="F37">
            <v>10.2538</v>
          </cell>
          <cell r="G37">
            <v>303686</v>
          </cell>
          <cell r="H37">
            <v>39144</v>
          </cell>
          <cell r="I37">
            <v>1</v>
          </cell>
          <cell r="J37">
            <v>34542</v>
          </cell>
          <cell r="K37">
            <v>4334.3999999999996</v>
          </cell>
          <cell r="L37">
            <v>251378.6</v>
          </cell>
          <cell r="M37">
            <v>24515.65</v>
          </cell>
          <cell r="N37">
            <v>5165.45</v>
          </cell>
          <cell r="O37">
            <v>759</v>
          </cell>
          <cell r="P37">
            <v>30440.100000000002</v>
          </cell>
          <cell r="Q37">
            <v>1065.4000000000001</v>
          </cell>
          <cell r="R37">
            <v>31505.500000000004</v>
          </cell>
          <cell r="S37">
            <v>-30842</v>
          </cell>
          <cell r="T37">
            <v>663.50000000000364</v>
          </cell>
          <cell r="U37">
            <v>6803.4</v>
          </cell>
          <cell r="V37">
            <v>0.33329999999999999</v>
          </cell>
          <cell r="W37">
            <v>0.75</v>
          </cell>
          <cell r="X37">
            <v>0.75</v>
          </cell>
          <cell r="Y37">
            <v>5103</v>
          </cell>
        </row>
        <row r="38">
          <cell r="B38">
            <v>582</v>
          </cell>
          <cell r="C38">
            <v>3313</v>
          </cell>
          <cell r="D38">
            <v>206</v>
          </cell>
          <cell r="E38">
            <v>8.4</v>
          </cell>
          <cell r="F38">
            <v>7.4</v>
          </cell>
          <cell r="G38">
            <v>232866</v>
          </cell>
          <cell r="H38">
            <v>38154</v>
          </cell>
          <cell r="I38">
            <v>2</v>
          </cell>
          <cell r="J38">
            <v>62592</v>
          </cell>
          <cell r="K38">
            <v>0</v>
          </cell>
          <cell r="L38">
            <v>183546</v>
          </cell>
          <cell r="M38">
            <v>24803.51</v>
          </cell>
          <cell r="N38">
            <v>5226.1000000000004</v>
          </cell>
          <cell r="O38">
            <v>759</v>
          </cell>
          <cell r="P38">
            <v>30788.61</v>
          </cell>
          <cell r="Q38">
            <v>1077.5999999999999</v>
          </cell>
          <cell r="R38">
            <v>31866.21</v>
          </cell>
          <cell r="S38">
            <v>-30842</v>
          </cell>
          <cell r="T38">
            <v>1024.2099999999991</v>
          </cell>
          <cell r="U38">
            <v>7579.15</v>
          </cell>
          <cell r="V38">
            <v>0.33329999999999999</v>
          </cell>
          <cell r="W38">
            <v>0.75</v>
          </cell>
          <cell r="X38">
            <v>0.75</v>
          </cell>
          <cell r="Y38">
            <v>5684</v>
          </cell>
        </row>
        <row r="39">
          <cell r="B39">
            <v>583</v>
          </cell>
          <cell r="C39">
            <v>2138</v>
          </cell>
          <cell r="D39">
            <v>133</v>
          </cell>
          <cell r="E39">
            <v>7.4</v>
          </cell>
          <cell r="F39">
            <v>6.4</v>
          </cell>
          <cell r="G39">
            <v>203026</v>
          </cell>
          <cell r="H39">
            <v>39144</v>
          </cell>
          <cell r="I39">
            <v>1</v>
          </cell>
          <cell r="J39">
            <v>30531</v>
          </cell>
          <cell r="K39">
            <v>0</v>
          </cell>
          <cell r="L39">
            <v>159064</v>
          </cell>
          <cell r="M39">
            <v>24853.75</v>
          </cell>
          <cell r="N39">
            <v>5236.6899999999996</v>
          </cell>
          <cell r="O39">
            <v>759</v>
          </cell>
          <cell r="P39">
            <v>30849.439999999999</v>
          </cell>
          <cell r="Q39">
            <v>1079.73</v>
          </cell>
          <cell r="R39">
            <v>31929.17</v>
          </cell>
          <cell r="S39">
            <v>-30842</v>
          </cell>
          <cell r="T39">
            <v>1087.1699999999983</v>
          </cell>
          <cell r="U39">
            <v>6957.89</v>
          </cell>
          <cell r="V39">
            <v>0.5</v>
          </cell>
          <cell r="W39">
            <v>1</v>
          </cell>
          <cell r="X39">
            <v>1</v>
          </cell>
          <cell r="Y39">
            <v>6958</v>
          </cell>
        </row>
        <row r="40">
          <cell r="B40">
            <v>584</v>
          </cell>
          <cell r="C40">
            <v>5212</v>
          </cell>
          <cell r="D40">
            <v>244</v>
          </cell>
          <cell r="E40">
            <v>10.7</v>
          </cell>
          <cell r="F40">
            <v>9.6999999999999993</v>
          </cell>
          <cell r="G40">
            <v>281676</v>
          </cell>
          <cell r="H40">
            <v>40047</v>
          </cell>
          <cell r="I40">
            <v>1</v>
          </cell>
          <cell r="J40">
            <v>32079</v>
          </cell>
          <cell r="K40">
            <v>0</v>
          </cell>
          <cell r="L40">
            <v>235263</v>
          </cell>
          <cell r="M40">
            <v>24253.919999999998</v>
          </cell>
          <cell r="N40">
            <v>5110.3</v>
          </cell>
          <cell r="O40">
            <v>759</v>
          </cell>
          <cell r="P40">
            <v>30123.219999999998</v>
          </cell>
          <cell r="Q40">
            <v>1054.31</v>
          </cell>
          <cell r="R40">
            <v>31177.53</v>
          </cell>
          <cell r="S40">
            <v>-30842</v>
          </cell>
          <cell r="T40">
            <v>335.52999999999884</v>
          </cell>
          <cell r="U40">
            <v>3254.64</v>
          </cell>
          <cell r="V40">
            <v>0.33329999999999999</v>
          </cell>
          <cell r="W40">
            <v>0.75</v>
          </cell>
          <cell r="X40">
            <v>0.75</v>
          </cell>
          <cell r="Y40">
            <v>2441</v>
          </cell>
        </row>
        <row r="41">
          <cell r="B41">
            <v>585</v>
          </cell>
          <cell r="C41">
            <v>2117</v>
          </cell>
          <cell r="D41">
            <v>168</v>
          </cell>
          <cell r="E41">
            <v>8.8000000000000007</v>
          </cell>
          <cell r="F41">
            <v>7.8000000000000007</v>
          </cell>
          <cell r="G41">
            <v>241456</v>
          </cell>
          <cell r="H41">
            <v>41049</v>
          </cell>
          <cell r="I41">
            <v>1</v>
          </cell>
          <cell r="J41">
            <v>33699</v>
          </cell>
          <cell r="K41">
            <v>3096</v>
          </cell>
          <cell r="L41">
            <v>189325</v>
          </cell>
          <cell r="M41">
            <v>24272.44</v>
          </cell>
          <cell r="N41">
            <v>5114.2</v>
          </cell>
          <cell r="O41">
            <v>759</v>
          </cell>
          <cell r="P41">
            <v>30145.64</v>
          </cell>
          <cell r="Q41">
            <v>1055.0999999999999</v>
          </cell>
          <cell r="R41">
            <v>31200.739999999998</v>
          </cell>
          <cell r="S41">
            <v>-30842</v>
          </cell>
          <cell r="T41">
            <v>358.73999999999796</v>
          </cell>
          <cell r="U41">
            <v>2798.17</v>
          </cell>
          <cell r="V41">
            <v>0.33329999999999999</v>
          </cell>
          <cell r="W41">
            <v>0.75</v>
          </cell>
          <cell r="X41">
            <v>0.75</v>
          </cell>
          <cell r="Y41">
            <v>2099</v>
          </cell>
        </row>
        <row r="42">
          <cell r="B42">
            <v>586</v>
          </cell>
          <cell r="C42">
            <v>2050</v>
          </cell>
          <cell r="D42">
            <v>207</v>
          </cell>
          <cell r="E42">
            <v>9.3000000000000007</v>
          </cell>
          <cell r="F42">
            <v>8.3000000000000007</v>
          </cell>
          <cell r="G42">
            <v>255956</v>
          </cell>
          <cell r="H42">
            <v>38154</v>
          </cell>
          <cell r="I42">
            <v>1</v>
          </cell>
          <cell r="J42">
            <v>32079</v>
          </cell>
          <cell r="K42">
            <v>0</v>
          </cell>
          <cell r="L42">
            <v>211436</v>
          </cell>
          <cell r="M42">
            <v>25474.22</v>
          </cell>
          <cell r="N42">
            <v>5367.42</v>
          </cell>
          <cell r="O42">
            <v>759</v>
          </cell>
          <cell r="P42">
            <v>31600.639999999999</v>
          </cell>
          <cell r="Q42">
            <v>1106.02</v>
          </cell>
          <cell r="R42">
            <v>32706.66</v>
          </cell>
          <cell r="S42">
            <v>-30842</v>
          </cell>
          <cell r="T42">
            <v>1864.6599999999999</v>
          </cell>
          <cell r="U42">
            <v>15476.68</v>
          </cell>
          <cell r="V42">
            <v>0.33329999999999999</v>
          </cell>
          <cell r="W42">
            <v>0.75</v>
          </cell>
          <cell r="X42">
            <v>0.75</v>
          </cell>
          <cell r="Y42">
            <v>11608</v>
          </cell>
        </row>
        <row r="43">
          <cell r="B43">
            <v>587</v>
          </cell>
          <cell r="C43">
            <v>3314</v>
          </cell>
          <cell r="D43">
            <v>46</v>
          </cell>
          <cell r="E43">
            <v>3.3</v>
          </cell>
          <cell r="F43">
            <v>2.2999999999999998</v>
          </cell>
          <cell r="G43">
            <v>95429</v>
          </cell>
          <cell r="H43">
            <v>36291</v>
          </cell>
          <cell r="I43">
            <v>0</v>
          </cell>
          <cell r="J43">
            <v>0</v>
          </cell>
          <cell r="K43">
            <v>0</v>
          </cell>
          <cell r="L43">
            <v>59138</v>
          </cell>
          <cell r="M43">
            <v>25712.17</v>
          </cell>
          <cell r="N43">
            <v>5417.55</v>
          </cell>
          <cell r="O43">
            <v>759</v>
          </cell>
          <cell r="P43">
            <v>31888.719999999998</v>
          </cell>
          <cell r="Q43">
            <v>1116.1099999999999</v>
          </cell>
          <cell r="R43">
            <v>33004.829999999994</v>
          </cell>
          <cell r="S43">
            <v>-30842</v>
          </cell>
          <cell r="T43">
            <v>2162.8299999999945</v>
          </cell>
          <cell r="U43">
            <v>4974.51</v>
          </cell>
          <cell r="V43">
            <v>0.5</v>
          </cell>
          <cell r="W43">
            <v>1</v>
          </cell>
          <cell r="X43">
            <v>1</v>
          </cell>
          <cell r="Y43">
            <v>4975</v>
          </cell>
        </row>
        <row r="44">
          <cell r="B44">
            <v>589</v>
          </cell>
          <cell r="C44">
            <v>5206</v>
          </cell>
          <cell r="D44">
            <v>367</v>
          </cell>
          <cell r="E44">
            <v>13.9558</v>
          </cell>
          <cell r="F44">
            <v>12.9558</v>
          </cell>
          <cell r="G44">
            <v>372011</v>
          </cell>
          <cell r="H44">
            <v>42069</v>
          </cell>
          <cell r="I44">
            <v>1</v>
          </cell>
          <cell r="J44">
            <v>38154</v>
          </cell>
          <cell r="K44">
            <v>0</v>
          </cell>
          <cell r="L44">
            <v>317501</v>
          </cell>
          <cell r="M44">
            <v>24506.48</v>
          </cell>
          <cell r="N44">
            <v>5163.5200000000004</v>
          </cell>
          <cell r="O44">
            <v>759</v>
          </cell>
          <cell r="P44">
            <v>30429</v>
          </cell>
          <cell r="Q44">
            <v>1065.02</v>
          </cell>
          <cell r="R44">
            <v>31494.02</v>
          </cell>
          <cell r="S44">
            <v>-30842</v>
          </cell>
          <cell r="T44">
            <v>652.02000000000044</v>
          </cell>
          <cell r="U44">
            <v>8447.44</v>
          </cell>
          <cell r="V44">
            <v>0</v>
          </cell>
          <cell r="W44">
            <v>0.5</v>
          </cell>
          <cell r="X44">
            <v>0</v>
          </cell>
          <cell r="Y44">
            <v>4224</v>
          </cell>
        </row>
        <row r="45">
          <cell r="B45">
            <v>590</v>
          </cell>
          <cell r="C45">
            <v>5207</v>
          </cell>
          <cell r="D45">
            <v>203</v>
          </cell>
          <cell r="E45">
            <v>10.35</v>
          </cell>
          <cell r="F45">
            <v>9.35</v>
          </cell>
          <cell r="G45">
            <v>285392</v>
          </cell>
          <cell r="H45">
            <v>44265</v>
          </cell>
          <cell r="I45">
            <v>1</v>
          </cell>
          <cell r="J45">
            <v>34542</v>
          </cell>
          <cell r="L45">
            <v>232298</v>
          </cell>
          <cell r="M45">
            <v>24844.71</v>
          </cell>
          <cell r="N45">
            <v>5234.78</v>
          </cell>
          <cell r="O45">
            <v>759</v>
          </cell>
          <cell r="P45">
            <v>30838.489999999998</v>
          </cell>
          <cell r="Q45">
            <v>1079.3499999999999</v>
          </cell>
          <cell r="R45">
            <v>31917.839999999997</v>
          </cell>
          <cell r="S45">
            <v>-30842</v>
          </cell>
          <cell r="T45">
            <v>1075.8399999999965</v>
          </cell>
          <cell r="U45">
            <v>10059.1</v>
          </cell>
          <cell r="V45">
            <v>0.33329999999999999</v>
          </cell>
          <cell r="W45">
            <v>0.75</v>
          </cell>
          <cell r="X45">
            <v>1</v>
          </cell>
          <cell r="Y45">
            <v>7544</v>
          </cell>
        </row>
        <row r="46">
          <cell r="B46">
            <v>591</v>
          </cell>
          <cell r="C46">
            <v>3316</v>
          </cell>
          <cell r="D46">
            <v>177</v>
          </cell>
          <cell r="E46">
            <v>8.3000000000000007</v>
          </cell>
          <cell r="F46">
            <v>7.3000000000000007</v>
          </cell>
          <cell r="G46">
            <v>218847</v>
          </cell>
          <cell r="H46">
            <v>34542</v>
          </cell>
          <cell r="I46">
            <v>1</v>
          </cell>
          <cell r="J46">
            <v>34542</v>
          </cell>
          <cell r="K46">
            <v>0</v>
          </cell>
          <cell r="L46">
            <v>175476</v>
          </cell>
          <cell r="M46">
            <v>24037.81</v>
          </cell>
          <cell r="N46">
            <v>5064.7700000000004</v>
          </cell>
          <cell r="O46">
            <v>759</v>
          </cell>
          <cell r="P46">
            <v>29861.58</v>
          </cell>
          <cell r="Q46">
            <v>1045.1600000000001</v>
          </cell>
          <cell r="R46">
            <v>30906.74</v>
          </cell>
          <cell r="S46">
            <v>-30842</v>
          </cell>
          <cell r="T46">
            <v>64.740000000001601</v>
          </cell>
          <cell r="U46">
            <v>472.6</v>
          </cell>
          <cell r="V46">
            <v>0.33329999999999999</v>
          </cell>
          <cell r="W46">
            <v>0.75</v>
          </cell>
          <cell r="X46">
            <v>0.75</v>
          </cell>
          <cell r="Y46">
            <v>354</v>
          </cell>
        </row>
        <row r="47">
          <cell r="B47">
            <v>592</v>
          </cell>
          <cell r="C47">
            <v>3317</v>
          </cell>
          <cell r="D47">
            <v>75</v>
          </cell>
          <cell r="E47">
            <v>3.6141000000000001</v>
          </cell>
          <cell r="F47">
            <v>2.6141000000000001</v>
          </cell>
          <cell r="G47">
            <v>95964</v>
          </cell>
          <cell r="H47">
            <v>35478</v>
          </cell>
          <cell r="I47">
            <v>0</v>
          </cell>
          <cell r="J47">
            <v>0</v>
          </cell>
          <cell r="K47">
            <v>0</v>
          </cell>
          <cell r="L47">
            <v>60486</v>
          </cell>
          <cell r="M47">
            <v>23138.37</v>
          </cell>
          <cell r="N47">
            <v>4875.25</v>
          </cell>
          <cell r="O47">
            <v>759</v>
          </cell>
          <cell r="P47">
            <v>28772.62</v>
          </cell>
          <cell r="Q47">
            <v>1007.04</v>
          </cell>
          <cell r="R47">
            <v>29779.66</v>
          </cell>
          <cell r="S47">
            <v>-30842</v>
          </cell>
          <cell r="T47">
            <v>-1062.3400000000001</v>
          </cell>
          <cell r="U47">
            <v>-2777.06</v>
          </cell>
          <cell r="V47">
            <v>0.5</v>
          </cell>
          <cell r="W47">
            <v>1</v>
          </cell>
          <cell r="X47">
            <v>0.5</v>
          </cell>
          <cell r="Y47">
            <v>-1389</v>
          </cell>
        </row>
        <row r="48">
          <cell r="B48">
            <v>593</v>
          </cell>
          <cell r="C48">
            <v>2142</v>
          </cell>
          <cell r="D48">
            <v>188</v>
          </cell>
          <cell r="E48">
            <v>8.1843000000000004</v>
          </cell>
          <cell r="F48">
            <v>7.1843000000000004</v>
          </cell>
          <cell r="G48">
            <v>234288</v>
          </cell>
          <cell r="H48">
            <v>38154</v>
          </cell>
          <cell r="I48">
            <v>1</v>
          </cell>
          <cell r="J48">
            <v>32880</v>
          </cell>
          <cell r="K48">
            <v>4239</v>
          </cell>
          <cell r="L48">
            <v>184728</v>
          </cell>
          <cell r="M48">
            <v>25712.73</v>
          </cell>
          <cell r="N48">
            <v>5417.67</v>
          </cell>
          <cell r="O48">
            <v>759</v>
          </cell>
          <cell r="P48">
            <v>31889.4</v>
          </cell>
          <cell r="Q48">
            <v>1116.1300000000001</v>
          </cell>
          <cell r="R48">
            <v>33005.53</v>
          </cell>
          <cell r="S48">
            <v>-30842</v>
          </cell>
          <cell r="T48">
            <v>2163.5299999999988</v>
          </cell>
          <cell r="U48">
            <v>15543.45</v>
          </cell>
          <cell r="V48">
            <v>0.33329999999999999</v>
          </cell>
          <cell r="W48">
            <v>0.75</v>
          </cell>
          <cell r="X48">
            <v>0.75</v>
          </cell>
          <cell r="Y48">
            <v>11658</v>
          </cell>
        </row>
        <row r="49">
          <cell r="B49">
            <v>594</v>
          </cell>
          <cell r="C49">
            <v>3364</v>
          </cell>
          <cell r="D49">
            <v>176</v>
          </cell>
          <cell r="E49">
            <v>9</v>
          </cell>
          <cell r="F49">
            <v>8</v>
          </cell>
          <cell r="G49">
            <v>243853</v>
          </cell>
          <cell r="H49">
            <v>40047</v>
          </cell>
          <cell r="I49">
            <v>1</v>
          </cell>
          <cell r="J49">
            <v>33699</v>
          </cell>
          <cell r="K49">
            <v>2064</v>
          </cell>
          <cell r="L49">
            <v>193756</v>
          </cell>
          <cell r="M49">
            <v>24219.5</v>
          </cell>
          <cell r="N49">
            <v>5103.05</v>
          </cell>
          <cell r="O49">
            <v>759</v>
          </cell>
          <cell r="P49">
            <v>30081.55</v>
          </cell>
          <cell r="Q49">
            <v>1052.8499999999999</v>
          </cell>
          <cell r="R49">
            <v>31134.399999999998</v>
          </cell>
          <cell r="S49">
            <v>-30842</v>
          </cell>
          <cell r="T49">
            <v>292.39999999999782</v>
          </cell>
          <cell r="U49">
            <v>2339.1999999999998</v>
          </cell>
          <cell r="V49">
            <v>0.33329999999999999</v>
          </cell>
          <cell r="W49">
            <v>0.75</v>
          </cell>
          <cell r="X49">
            <v>0.75</v>
          </cell>
          <cell r="Y49">
            <v>1754</v>
          </cell>
        </row>
        <row r="50">
          <cell r="B50">
            <v>596</v>
          </cell>
          <cell r="C50">
            <v>3354</v>
          </cell>
          <cell r="D50">
            <v>159</v>
          </cell>
          <cell r="E50">
            <v>7.1959999999999997</v>
          </cell>
          <cell r="F50">
            <v>6.1959999999999997</v>
          </cell>
          <cell r="G50">
            <v>201527</v>
          </cell>
          <cell r="H50">
            <v>38154</v>
          </cell>
          <cell r="I50">
            <v>1</v>
          </cell>
          <cell r="J50">
            <v>32079</v>
          </cell>
          <cell r="K50">
            <v>2889.6</v>
          </cell>
          <cell r="L50">
            <v>154117.4</v>
          </cell>
          <cell r="M50">
            <v>24873.69</v>
          </cell>
          <cell r="N50">
            <v>5240.8900000000003</v>
          </cell>
          <cell r="O50">
            <v>759</v>
          </cell>
          <cell r="P50">
            <v>30873.579999999998</v>
          </cell>
          <cell r="Q50">
            <v>1080.58</v>
          </cell>
          <cell r="R50">
            <v>31954.159999999996</v>
          </cell>
          <cell r="S50">
            <v>-30842</v>
          </cell>
          <cell r="T50">
            <v>1112.1599999999962</v>
          </cell>
          <cell r="U50">
            <v>6890.94</v>
          </cell>
          <cell r="V50">
            <v>0.33329999999999999</v>
          </cell>
          <cell r="W50">
            <v>0.75</v>
          </cell>
          <cell r="X50">
            <v>0.75</v>
          </cell>
          <cell r="Y50">
            <v>5168</v>
          </cell>
        </row>
        <row r="51">
          <cell r="B51">
            <v>598</v>
          </cell>
          <cell r="C51">
            <v>2051</v>
          </cell>
          <cell r="D51">
            <v>58</v>
          </cell>
          <cell r="E51">
            <v>3.84</v>
          </cell>
          <cell r="F51">
            <v>2.84</v>
          </cell>
          <cell r="G51">
            <v>108670</v>
          </cell>
          <cell r="H51">
            <v>37197</v>
          </cell>
          <cell r="I51">
            <v>0</v>
          </cell>
          <cell r="J51">
            <v>0</v>
          </cell>
          <cell r="K51">
            <v>1795.68</v>
          </cell>
          <cell r="L51">
            <v>69677.320000000007</v>
          </cell>
          <cell r="M51">
            <v>24534.27</v>
          </cell>
          <cell r="N51">
            <v>5169.37</v>
          </cell>
          <cell r="O51">
            <v>759</v>
          </cell>
          <cell r="P51">
            <v>30462.639999999999</v>
          </cell>
          <cell r="Q51">
            <v>1066.19</v>
          </cell>
          <cell r="R51">
            <v>31528.829999999998</v>
          </cell>
          <cell r="S51">
            <v>-30842</v>
          </cell>
          <cell r="T51">
            <v>686.82999999999811</v>
          </cell>
          <cell r="U51">
            <v>1950.6</v>
          </cell>
          <cell r="V51">
            <v>0.5</v>
          </cell>
          <cell r="W51">
            <v>1</v>
          </cell>
          <cell r="X51">
            <v>1</v>
          </cell>
          <cell r="Y51">
            <v>1951</v>
          </cell>
        </row>
        <row r="52">
          <cell r="B52">
            <v>599</v>
          </cell>
          <cell r="C52">
            <v>2052</v>
          </cell>
          <cell r="D52">
            <v>157</v>
          </cell>
          <cell r="E52">
            <v>10.0649</v>
          </cell>
          <cell r="F52">
            <v>9.0648999999999997</v>
          </cell>
          <cell r="G52">
            <v>273417</v>
          </cell>
          <cell r="H52">
            <v>38154</v>
          </cell>
          <cell r="I52">
            <v>1</v>
          </cell>
          <cell r="J52">
            <v>32079</v>
          </cell>
          <cell r="K52">
            <v>2889.6</v>
          </cell>
          <cell r="L52">
            <v>226007.4</v>
          </cell>
          <cell r="M52">
            <v>24932.14</v>
          </cell>
          <cell r="N52">
            <v>5253.2</v>
          </cell>
          <cell r="O52">
            <v>759</v>
          </cell>
          <cell r="P52">
            <v>30944.34</v>
          </cell>
          <cell r="Q52">
            <v>1083.05</v>
          </cell>
          <cell r="R52">
            <v>32027.39</v>
          </cell>
          <cell r="S52">
            <v>-30842</v>
          </cell>
          <cell r="T52">
            <v>1185.3899999999994</v>
          </cell>
          <cell r="U52">
            <v>10745.44</v>
          </cell>
          <cell r="V52">
            <v>0.33329999999999999</v>
          </cell>
          <cell r="W52">
            <v>0.75</v>
          </cell>
          <cell r="X52">
            <v>0.75</v>
          </cell>
          <cell r="Y52">
            <v>8059</v>
          </cell>
        </row>
        <row r="53">
          <cell r="B53">
            <v>600</v>
          </cell>
          <cell r="C53">
            <v>2144</v>
          </cell>
          <cell r="D53">
            <v>191</v>
          </cell>
          <cell r="E53">
            <v>8.6999999999999993</v>
          </cell>
          <cell r="F53">
            <v>7.6999999999999993</v>
          </cell>
          <cell r="G53">
            <v>226275</v>
          </cell>
          <cell r="H53">
            <v>41049</v>
          </cell>
          <cell r="I53">
            <v>1</v>
          </cell>
          <cell r="J53">
            <v>33699</v>
          </cell>
          <cell r="K53">
            <v>0</v>
          </cell>
          <cell r="L53">
            <v>177240</v>
          </cell>
          <cell r="M53">
            <v>23018.18</v>
          </cell>
          <cell r="N53">
            <v>4849.93</v>
          </cell>
          <cell r="O53">
            <v>759</v>
          </cell>
          <cell r="P53">
            <v>28627.11</v>
          </cell>
          <cell r="Q53">
            <v>1001.95</v>
          </cell>
          <cell r="R53">
            <v>29629.06</v>
          </cell>
          <cell r="S53">
            <v>-30842</v>
          </cell>
          <cell r="T53">
            <v>-1212.9399999999987</v>
          </cell>
          <cell r="U53">
            <v>-9339.64</v>
          </cell>
          <cell r="V53">
            <v>0.33329999999999999</v>
          </cell>
          <cell r="W53">
            <v>0.75</v>
          </cell>
          <cell r="X53">
            <v>0.33329999999999999</v>
          </cell>
          <cell r="Y53">
            <v>-3113</v>
          </cell>
        </row>
        <row r="54">
          <cell r="B54">
            <v>601</v>
          </cell>
          <cell r="C54">
            <v>2054</v>
          </cell>
          <cell r="D54">
            <v>305</v>
          </cell>
          <cell r="E54">
            <v>14.1</v>
          </cell>
          <cell r="F54">
            <v>13.1</v>
          </cell>
          <cell r="G54">
            <v>342693</v>
          </cell>
          <cell r="H54">
            <v>39144</v>
          </cell>
          <cell r="I54">
            <v>1</v>
          </cell>
          <cell r="J54">
            <v>31296</v>
          </cell>
          <cell r="K54">
            <v>3096</v>
          </cell>
          <cell r="L54">
            <v>294870</v>
          </cell>
          <cell r="M54">
            <v>22509.16</v>
          </cell>
          <cell r="N54">
            <v>4742.68</v>
          </cell>
          <cell r="O54">
            <v>759</v>
          </cell>
          <cell r="P54">
            <v>28010.84</v>
          </cell>
          <cell r="Q54">
            <v>980.38</v>
          </cell>
          <cell r="R54">
            <v>28991.22</v>
          </cell>
          <cell r="S54">
            <v>-30842</v>
          </cell>
          <cell r="T54">
            <v>-1850.7799999999988</v>
          </cell>
          <cell r="U54">
            <v>-24245.22</v>
          </cell>
          <cell r="V54">
            <v>0.33329999999999999</v>
          </cell>
          <cell r="W54">
            <v>0.75</v>
          </cell>
          <cell r="X54">
            <v>0.33329999999999999</v>
          </cell>
          <cell r="Y54">
            <v>-8081</v>
          </cell>
        </row>
        <row r="55">
          <cell r="B55">
            <v>602</v>
          </cell>
          <cell r="C55">
            <v>2055</v>
          </cell>
          <cell r="D55">
            <v>221</v>
          </cell>
          <cell r="E55">
            <v>9.5</v>
          </cell>
          <cell r="F55">
            <v>8.5</v>
          </cell>
          <cell r="G55">
            <v>246732</v>
          </cell>
          <cell r="H55">
            <v>39144</v>
          </cell>
          <cell r="I55">
            <v>1</v>
          </cell>
          <cell r="J55">
            <v>33699</v>
          </cell>
          <cell r="K55">
            <v>0</v>
          </cell>
          <cell r="L55">
            <v>199602</v>
          </cell>
          <cell r="M55">
            <v>23482.59</v>
          </cell>
          <cell r="N55">
            <v>4947.78</v>
          </cell>
          <cell r="O55">
            <v>759</v>
          </cell>
          <cell r="P55">
            <v>29189.37</v>
          </cell>
          <cell r="Q55">
            <v>1021.63</v>
          </cell>
          <cell r="R55">
            <v>30211</v>
          </cell>
          <cell r="S55">
            <v>-30842</v>
          </cell>
          <cell r="T55">
            <v>-631</v>
          </cell>
          <cell r="U55">
            <v>-5363.5</v>
          </cell>
          <cell r="V55">
            <v>0.33329999999999999</v>
          </cell>
          <cell r="W55">
            <v>0.75</v>
          </cell>
          <cell r="X55">
            <v>0.33329999999999999</v>
          </cell>
          <cell r="Y55">
            <v>-1788</v>
          </cell>
        </row>
        <row r="56">
          <cell r="B56">
            <v>604</v>
          </cell>
          <cell r="C56">
            <v>3319</v>
          </cell>
          <cell r="D56">
            <v>421</v>
          </cell>
          <cell r="E56">
            <v>17.7</v>
          </cell>
          <cell r="F56">
            <v>16.7</v>
          </cell>
          <cell r="G56">
            <v>436709</v>
          </cell>
          <cell r="H56">
            <v>43116</v>
          </cell>
          <cell r="I56">
            <v>1</v>
          </cell>
          <cell r="J56">
            <v>22092</v>
          </cell>
          <cell r="K56">
            <v>0</v>
          </cell>
          <cell r="L56">
            <v>397214</v>
          </cell>
          <cell r="M56">
            <v>23785.27</v>
          </cell>
          <cell r="N56">
            <v>5011.5600000000004</v>
          </cell>
          <cell r="O56">
            <v>759</v>
          </cell>
          <cell r="P56">
            <v>29555.83</v>
          </cell>
          <cell r="Q56">
            <v>1034.45</v>
          </cell>
          <cell r="R56">
            <v>30590.280000000002</v>
          </cell>
          <cell r="S56">
            <v>-30842</v>
          </cell>
          <cell r="T56">
            <v>-251.71999999999753</v>
          </cell>
          <cell r="U56">
            <v>-4203.72</v>
          </cell>
          <cell r="V56">
            <v>0</v>
          </cell>
          <cell r="W56">
            <v>0.5</v>
          </cell>
          <cell r="X56">
            <v>0</v>
          </cell>
          <cell r="Y56">
            <v>0</v>
          </cell>
        </row>
        <row r="57">
          <cell r="B57">
            <v>605</v>
          </cell>
          <cell r="C57">
            <v>3053</v>
          </cell>
          <cell r="D57">
            <v>54</v>
          </cell>
          <cell r="E57">
            <v>3.5</v>
          </cell>
          <cell r="F57">
            <v>2.5</v>
          </cell>
          <cell r="G57">
            <v>101604</v>
          </cell>
          <cell r="H57">
            <v>36291</v>
          </cell>
          <cell r="I57">
            <v>1</v>
          </cell>
          <cell r="J57">
            <v>0</v>
          </cell>
          <cell r="K57">
            <v>1032</v>
          </cell>
          <cell r="L57">
            <v>64281</v>
          </cell>
          <cell r="M57">
            <v>25712.400000000001</v>
          </cell>
          <cell r="N57">
            <v>5417.6</v>
          </cell>
          <cell r="O57">
            <v>759</v>
          </cell>
          <cell r="P57">
            <v>31889</v>
          </cell>
          <cell r="Q57">
            <v>1116.1199999999999</v>
          </cell>
          <cell r="R57">
            <v>33005.120000000003</v>
          </cell>
          <cell r="S57">
            <v>-30842</v>
          </cell>
          <cell r="T57">
            <v>2163.1200000000026</v>
          </cell>
          <cell r="U57">
            <v>5407.8</v>
          </cell>
          <cell r="V57">
            <v>0.5</v>
          </cell>
          <cell r="W57">
            <v>1</v>
          </cell>
          <cell r="X57">
            <v>1</v>
          </cell>
          <cell r="Y57">
            <v>5408</v>
          </cell>
        </row>
        <row r="58">
          <cell r="B58">
            <v>606</v>
          </cell>
          <cell r="C58">
            <v>3026</v>
          </cell>
          <cell r="D58">
            <v>48</v>
          </cell>
          <cell r="E58">
            <v>2.8</v>
          </cell>
          <cell r="F58">
            <v>1.7999999999999998</v>
          </cell>
          <cell r="G58">
            <v>84436</v>
          </cell>
          <cell r="H58">
            <v>38154</v>
          </cell>
          <cell r="I58">
            <v>0</v>
          </cell>
          <cell r="J58">
            <v>0</v>
          </cell>
          <cell r="K58">
            <v>0</v>
          </cell>
          <cell r="L58">
            <v>46282</v>
          </cell>
          <cell r="M58">
            <v>25712.22</v>
          </cell>
          <cell r="N58">
            <v>5417.56</v>
          </cell>
          <cell r="O58">
            <v>759</v>
          </cell>
          <cell r="P58">
            <v>31888.780000000002</v>
          </cell>
          <cell r="Q58">
            <v>1116.1099999999999</v>
          </cell>
          <cell r="R58">
            <v>33004.89</v>
          </cell>
          <cell r="S58">
            <v>-30842</v>
          </cell>
          <cell r="T58">
            <v>2162.8899999999994</v>
          </cell>
          <cell r="U58">
            <v>3893.2</v>
          </cell>
          <cell r="V58">
            <v>0.5</v>
          </cell>
          <cell r="W58">
            <v>1</v>
          </cell>
          <cell r="X58">
            <v>1</v>
          </cell>
          <cell r="Y58">
            <v>3893</v>
          </cell>
        </row>
        <row r="59">
          <cell r="B59">
            <v>609</v>
          </cell>
          <cell r="C59">
            <v>3027</v>
          </cell>
          <cell r="D59">
            <v>65</v>
          </cell>
          <cell r="E59">
            <v>3.6</v>
          </cell>
          <cell r="F59">
            <v>2.6</v>
          </cell>
          <cell r="G59">
            <v>104079</v>
          </cell>
          <cell r="H59">
            <v>34542</v>
          </cell>
          <cell r="I59">
            <v>0</v>
          </cell>
          <cell r="J59">
            <v>0</v>
          </cell>
          <cell r="K59">
            <v>2683.2</v>
          </cell>
          <cell r="L59">
            <v>66853.8</v>
          </cell>
          <cell r="M59">
            <v>25713</v>
          </cell>
          <cell r="N59">
            <v>5417.73</v>
          </cell>
          <cell r="O59">
            <v>759</v>
          </cell>
          <cell r="P59">
            <v>31889.73</v>
          </cell>
          <cell r="Q59">
            <v>1116.1400000000001</v>
          </cell>
          <cell r="R59">
            <v>33005.870000000003</v>
          </cell>
          <cell r="S59">
            <v>-30842</v>
          </cell>
          <cell r="T59">
            <v>2163.8700000000026</v>
          </cell>
          <cell r="U59">
            <v>5626.06</v>
          </cell>
          <cell r="V59">
            <v>0.5</v>
          </cell>
          <cell r="W59">
            <v>1</v>
          </cell>
          <cell r="X59">
            <v>1</v>
          </cell>
          <cell r="Y59">
            <v>5626</v>
          </cell>
        </row>
        <row r="60">
          <cell r="B60">
            <v>610</v>
          </cell>
          <cell r="C60">
            <v>2122</v>
          </cell>
          <cell r="D60">
            <v>220</v>
          </cell>
          <cell r="E60">
            <v>10.199999999999999</v>
          </cell>
          <cell r="F60">
            <v>9.1999999999999993</v>
          </cell>
          <cell r="G60">
            <v>264993</v>
          </cell>
          <cell r="H60">
            <v>44265</v>
          </cell>
          <cell r="I60">
            <v>1</v>
          </cell>
          <cell r="J60">
            <v>36291</v>
          </cell>
          <cell r="K60">
            <v>0</v>
          </cell>
          <cell r="L60">
            <v>210150</v>
          </cell>
          <cell r="M60">
            <v>22842.39</v>
          </cell>
          <cell r="N60">
            <v>4812.8900000000003</v>
          </cell>
          <cell r="O60">
            <v>759</v>
          </cell>
          <cell r="P60">
            <v>28414.28</v>
          </cell>
          <cell r="Q60">
            <v>994.5</v>
          </cell>
          <cell r="R60">
            <v>29408.78</v>
          </cell>
          <cell r="S60">
            <v>-30842</v>
          </cell>
          <cell r="T60">
            <v>-1433.2200000000012</v>
          </cell>
          <cell r="U60">
            <v>-13185.62</v>
          </cell>
          <cell r="V60">
            <v>0.33329999999999999</v>
          </cell>
          <cell r="W60">
            <v>0.75</v>
          </cell>
          <cell r="X60">
            <v>0.33329999999999999</v>
          </cell>
          <cell r="Y60">
            <v>-4395</v>
          </cell>
        </row>
        <row r="61">
          <cell r="B61">
            <v>611</v>
          </cell>
          <cell r="C61">
            <v>3028</v>
          </cell>
          <cell r="D61">
            <v>204</v>
          </cell>
          <cell r="E61">
            <v>8.4</v>
          </cell>
          <cell r="F61">
            <v>7.4</v>
          </cell>
          <cell r="G61">
            <v>226429</v>
          </cell>
          <cell r="H61">
            <v>41049</v>
          </cell>
          <cell r="I61">
            <v>1</v>
          </cell>
          <cell r="J61">
            <v>35478</v>
          </cell>
          <cell r="K61">
            <v>2064</v>
          </cell>
          <cell r="L61">
            <v>173551</v>
          </cell>
          <cell r="M61">
            <v>23452.84</v>
          </cell>
          <cell r="N61">
            <v>4941.51</v>
          </cell>
          <cell r="O61">
            <v>759</v>
          </cell>
          <cell r="P61">
            <v>29153.35</v>
          </cell>
          <cell r="Q61">
            <v>1020.37</v>
          </cell>
          <cell r="R61">
            <v>30173.719999999998</v>
          </cell>
          <cell r="S61">
            <v>-30842</v>
          </cell>
          <cell r="T61">
            <v>-668.28000000000247</v>
          </cell>
          <cell r="U61">
            <v>-4945.2700000000004</v>
          </cell>
          <cell r="V61">
            <v>0.33329999999999999</v>
          </cell>
          <cell r="W61">
            <v>0.75</v>
          </cell>
          <cell r="X61">
            <v>0.33329999999999999</v>
          </cell>
          <cell r="Y61">
            <v>-1648</v>
          </cell>
        </row>
        <row r="62">
          <cell r="B62">
            <v>612</v>
          </cell>
          <cell r="C62">
            <v>2053</v>
          </cell>
          <cell r="D62">
            <v>295</v>
          </cell>
          <cell r="E62">
            <v>12.600199999999999</v>
          </cell>
          <cell r="F62">
            <v>11.600199999999999</v>
          </cell>
          <cell r="G62">
            <v>338371</v>
          </cell>
          <cell r="H62">
            <v>43116</v>
          </cell>
          <cell r="I62">
            <v>1</v>
          </cell>
          <cell r="J62">
            <v>34542</v>
          </cell>
          <cell r="K62">
            <v>0</v>
          </cell>
          <cell r="L62">
            <v>286426</v>
          </cell>
          <cell r="M62">
            <v>24691.47</v>
          </cell>
          <cell r="N62">
            <v>5202.49</v>
          </cell>
          <cell r="O62">
            <v>759</v>
          </cell>
          <cell r="P62">
            <v>30652.959999999999</v>
          </cell>
          <cell r="Q62">
            <v>1072.8499999999999</v>
          </cell>
          <cell r="R62">
            <v>31725.809999999998</v>
          </cell>
          <cell r="S62">
            <v>-30842</v>
          </cell>
          <cell r="T62">
            <v>883.80999999999767</v>
          </cell>
          <cell r="U62">
            <v>10252.370000000001</v>
          </cell>
          <cell r="V62">
            <v>0.33329999999999999</v>
          </cell>
          <cell r="W62">
            <v>0.75</v>
          </cell>
          <cell r="X62">
            <v>0.75</v>
          </cell>
          <cell r="Y62">
            <v>7689</v>
          </cell>
        </row>
        <row r="63">
          <cell r="B63">
            <v>613</v>
          </cell>
          <cell r="C63">
            <v>3358</v>
          </cell>
          <cell r="D63">
            <v>214</v>
          </cell>
          <cell r="E63">
            <v>8.4</v>
          </cell>
          <cell r="F63">
            <v>7.4</v>
          </cell>
          <cell r="G63">
            <v>217680</v>
          </cell>
          <cell r="H63">
            <v>39144</v>
          </cell>
          <cell r="I63">
            <v>0</v>
          </cell>
          <cell r="J63">
            <v>0</v>
          </cell>
          <cell r="K63">
            <v>0</v>
          </cell>
          <cell r="L63">
            <v>178536</v>
          </cell>
          <cell r="M63">
            <v>24126.49</v>
          </cell>
          <cell r="N63">
            <v>5083.45</v>
          </cell>
          <cell r="O63">
            <v>759</v>
          </cell>
          <cell r="P63">
            <v>29968.940000000002</v>
          </cell>
          <cell r="Q63">
            <v>1048.9100000000001</v>
          </cell>
          <cell r="R63">
            <v>31017.850000000002</v>
          </cell>
          <cell r="S63">
            <v>-30842</v>
          </cell>
          <cell r="T63">
            <v>175.85000000000218</v>
          </cell>
          <cell r="U63">
            <v>1301.29</v>
          </cell>
          <cell r="V63">
            <v>0.33329999999999999</v>
          </cell>
          <cell r="W63">
            <v>0.75</v>
          </cell>
          <cell r="X63">
            <v>0.75</v>
          </cell>
          <cell r="Y63">
            <v>976</v>
          </cell>
        </row>
        <row r="64">
          <cell r="B64">
            <v>614</v>
          </cell>
          <cell r="C64">
            <v>2139</v>
          </cell>
          <cell r="D64">
            <v>298</v>
          </cell>
          <cell r="E64">
            <v>14.2</v>
          </cell>
          <cell r="F64">
            <v>13.2</v>
          </cell>
          <cell r="G64">
            <v>357526</v>
          </cell>
          <cell r="H64">
            <v>41049</v>
          </cell>
          <cell r="I64">
            <v>1</v>
          </cell>
          <cell r="J64">
            <v>34542</v>
          </cell>
          <cell r="K64">
            <v>0</v>
          </cell>
          <cell r="L64">
            <v>307648</v>
          </cell>
          <cell r="M64">
            <v>23306.67</v>
          </cell>
          <cell r="N64">
            <v>4910.72</v>
          </cell>
          <cell r="O64">
            <v>759</v>
          </cell>
          <cell r="P64">
            <v>28976.39</v>
          </cell>
          <cell r="Q64">
            <v>1014.17</v>
          </cell>
          <cell r="R64">
            <v>29990.559999999998</v>
          </cell>
          <cell r="S64">
            <v>-30842</v>
          </cell>
          <cell r="T64">
            <v>-851.44000000000233</v>
          </cell>
          <cell r="U64">
            <v>-11239.01</v>
          </cell>
          <cell r="V64">
            <v>0.33329999999999999</v>
          </cell>
          <cell r="W64">
            <v>0.75</v>
          </cell>
          <cell r="X64">
            <v>0.33329999999999999</v>
          </cell>
          <cell r="Y64">
            <v>-3746</v>
          </cell>
        </row>
        <row r="65">
          <cell r="B65">
            <v>615</v>
          </cell>
          <cell r="C65">
            <v>3366</v>
          </cell>
          <cell r="D65">
            <v>118</v>
          </cell>
          <cell r="E65">
            <v>5</v>
          </cell>
          <cell r="F65">
            <v>4</v>
          </cell>
          <cell r="G65">
            <v>137528</v>
          </cell>
          <cell r="H65">
            <v>39144</v>
          </cell>
          <cell r="I65">
            <v>0</v>
          </cell>
          <cell r="J65">
            <v>0</v>
          </cell>
          <cell r="K65">
            <v>1032</v>
          </cell>
          <cell r="L65">
            <v>97352</v>
          </cell>
          <cell r="M65">
            <v>24338</v>
          </cell>
          <cell r="N65">
            <v>5128.0200000000004</v>
          </cell>
          <cell r="O65">
            <v>759</v>
          </cell>
          <cell r="P65">
            <v>30225.02</v>
          </cell>
          <cell r="Q65">
            <v>1057.8800000000001</v>
          </cell>
          <cell r="R65">
            <v>31282.9</v>
          </cell>
          <cell r="S65">
            <v>-30842</v>
          </cell>
          <cell r="T65">
            <v>440.90000000000146</v>
          </cell>
          <cell r="U65">
            <v>1763.6</v>
          </cell>
          <cell r="V65">
            <v>0.5</v>
          </cell>
          <cell r="W65">
            <v>1</v>
          </cell>
          <cell r="X65">
            <v>1</v>
          </cell>
          <cell r="Y65">
            <v>1764</v>
          </cell>
        </row>
        <row r="66">
          <cell r="B66">
            <v>616</v>
          </cell>
          <cell r="C66">
            <v>3322</v>
          </cell>
          <cell r="D66">
            <v>43</v>
          </cell>
          <cell r="E66">
            <v>2.7141000000000002</v>
          </cell>
          <cell r="F66">
            <v>1.7141000000000002</v>
          </cell>
          <cell r="G66">
            <v>74352</v>
          </cell>
          <cell r="H66">
            <v>35478</v>
          </cell>
          <cell r="I66">
            <v>0</v>
          </cell>
          <cell r="J66">
            <v>0</v>
          </cell>
          <cell r="K66">
            <v>0</v>
          </cell>
          <cell r="L66">
            <v>38874</v>
          </cell>
          <cell r="M66">
            <v>22678.959999999999</v>
          </cell>
          <cell r="N66">
            <v>4778.46</v>
          </cell>
          <cell r="O66">
            <v>759</v>
          </cell>
          <cell r="P66">
            <v>28216.42</v>
          </cell>
          <cell r="Q66">
            <v>987.57</v>
          </cell>
          <cell r="R66">
            <v>29203.989999999998</v>
          </cell>
          <cell r="S66">
            <v>-30842</v>
          </cell>
          <cell r="T66">
            <v>-1638.010000000002</v>
          </cell>
          <cell r="U66">
            <v>-2807.71</v>
          </cell>
          <cell r="V66">
            <v>0.5</v>
          </cell>
          <cell r="W66">
            <v>1</v>
          </cell>
          <cell r="X66">
            <v>0.5</v>
          </cell>
          <cell r="Y66">
            <v>-1404</v>
          </cell>
        </row>
        <row r="67">
          <cell r="B67">
            <v>619</v>
          </cell>
          <cell r="C67">
            <v>3030</v>
          </cell>
          <cell r="D67">
            <v>61</v>
          </cell>
          <cell r="E67">
            <v>3.6</v>
          </cell>
          <cell r="F67">
            <v>2.6</v>
          </cell>
          <cell r="G67">
            <v>108394</v>
          </cell>
          <cell r="H67">
            <v>35478</v>
          </cell>
          <cell r="I67">
            <v>0.6</v>
          </cell>
          <cell r="J67">
            <v>21287</v>
          </cell>
          <cell r="K67">
            <v>1651.2</v>
          </cell>
          <cell r="L67">
            <v>65405.600000000006</v>
          </cell>
          <cell r="M67">
            <v>25156</v>
          </cell>
          <cell r="N67">
            <v>5300.37</v>
          </cell>
          <cell r="O67">
            <v>759</v>
          </cell>
          <cell r="P67">
            <v>31215.37</v>
          </cell>
          <cell r="Q67">
            <v>1092.54</v>
          </cell>
          <cell r="R67">
            <v>32307.91</v>
          </cell>
          <cell r="S67">
            <v>-30842</v>
          </cell>
          <cell r="T67">
            <v>1465.9099999999999</v>
          </cell>
          <cell r="U67">
            <v>3811.37</v>
          </cell>
          <cell r="V67">
            <v>0.5</v>
          </cell>
          <cell r="W67">
            <v>1</v>
          </cell>
          <cell r="X67">
            <v>1</v>
          </cell>
          <cell r="Y67">
            <v>3811</v>
          </cell>
        </row>
        <row r="68">
          <cell r="B68">
            <v>620</v>
          </cell>
          <cell r="C68">
            <v>2106</v>
          </cell>
          <cell r="D68">
            <v>181</v>
          </cell>
          <cell r="E68">
            <v>8</v>
          </cell>
          <cell r="F68">
            <v>7</v>
          </cell>
          <cell r="G68">
            <v>220889</v>
          </cell>
          <cell r="H68">
            <v>38154</v>
          </cell>
          <cell r="I68">
            <v>1</v>
          </cell>
          <cell r="J68">
            <v>32079</v>
          </cell>
          <cell r="K68">
            <v>0</v>
          </cell>
          <cell r="L68">
            <v>176369</v>
          </cell>
          <cell r="M68">
            <v>25195.57</v>
          </cell>
          <cell r="N68">
            <v>5308.71</v>
          </cell>
          <cell r="O68">
            <v>759</v>
          </cell>
          <cell r="P68">
            <v>31263.279999999999</v>
          </cell>
          <cell r="Q68">
            <v>1094.21</v>
          </cell>
          <cell r="R68">
            <v>32357.489999999998</v>
          </cell>
          <cell r="S68">
            <v>-30842</v>
          </cell>
          <cell r="T68">
            <v>1515.489999999998</v>
          </cell>
          <cell r="U68">
            <v>10608.43</v>
          </cell>
          <cell r="V68">
            <v>0.33329999999999999</v>
          </cell>
          <cell r="W68">
            <v>0.75</v>
          </cell>
          <cell r="X68">
            <v>0.75</v>
          </cell>
          <cell r="Y68">
            <v>7956</v>
          </cell>
        </row>
        <row r="69">
          <cell r="B69">
            <v>622</v>
          </cell>
          <cell r="C69">
            <v>3087</v>
          </cell>
          <cell r="D69">
            <v>38</v>
          </cell>
          <cell r="E69">
            <v>2.8311999999999999</v>
          </cell>
          <cell r="F69">
            <v>1.8311999999999999</v>
          </cell>
          <cell r="G69">
            <v>80642</v>
          </cell>
          <cell r="H69">
            <v>37197</v>
          </cell>
          <cell r="I69">
            <v>0</v>
          </cell>
          <cell r="J69">
            <v>0</v>
          </cell>
          <cell r="K69">
            <v>0</v>
          </cell>
          <cell r="L69">
            <v>43445</v>
          </cell>
          <cell r="M69">
            <v>23724.880000000001</v>
          </cell>
          <cell r="N69">
            <v>4998.83</v>
          </cell>
          <cell r="O69">
            <v>759</v>
          </cell>
          <cell r="P69">
            <v>29482.71</v>
          </cell>
          <cell r="Q69">
            <v>1031.8900000000001</v>
          </cell>
          <cell r="R69">
            <v>30514.6</v>
          </cell>
          <cell r="S69">
            <v>-30842</v>
          </cell>
          <cell r="T69">
            <v>-327.40000000000146</v>
          </cell>
          <cell r="U69">
            <v>-599.53</v>
          </cell>
          <cell r="V69">
            <v>0.5</v>
          </cell>
          <cell r="W69">
            <v>1</v>
          </cell>
          <cell r="X69">
            <v>0.5</v>
          </cell>
          <cell r="Y69">
            <v>-300</v>
          </cell>
        </row>
        <row r="70">
          <cell r="B70">
            <v>628</v>
          </cell>
          <cell r="C70">
            <v>2062</v>
          </cell>
          <cell r="D70">
            <v>166</v>
          </cell>
          <cell r="E70">
            <v>8.8000000000000007</v>
          </cell>
          <cell r="F70">
            <v>7.8000000000000007</v>
          </cell>
          <cell r="G70">
            <v>235880</v>
          </cell>
          <cell r="H70">
            <v>37197</v>
          </cell>
          <cell r="I70">
            <v>0</v>
          </cell>
          <cell r="J70">
            <v>0</v>
          </cell>
          <cell r="K70">
            <v>0</v>
          </cell>
          <cell r="L70">
            <v>198683</v>
          </cell>
          <cell r="M70">
            <v>25472.18</v>
          </cell>
          <cell r="N70">
            <v>5366.99</v>
          </cell>
          <cell r="O70">
            <v>759</v>
          </cell>
          <cell r="P70">
            <v>31598.17</v>
          </cell>
          <cell r="Q70">
            <v>1105.94</v>
          </cell>
          <cell r="R70">
            <v>32704.109999999997</v>
          </cell>
          <cell r="S70">
            <v>-30842</v>
          </cell>
          <cell r="T70">
            <v>1862.1099999999969</v>
          </cell>
          <cell r="U70">
            <v>14524.46</v>
          </cell>
          <cell r="V70">
            <v>0.33329999999999999</v>
          </cell>
          <cell r="W70">
            <v>0.75</v>
          </cell>
          <cell r="X70">
            <v>0.75</v>
          </cell>
          <cell r="Y70">
            <v>10893</v>
          </cell>
        </row>
        <row r="71">
          <cell r="B71">
            <v>630</v>
          </cell>
          <cell r="C71">
            <v>3032</v>
          </cell>
          <cell r="D71">
            <v>248</v>
          </cell>
          <cell r="E71">
            <v>16</v>
          </cell>
          <cell r="F71">
            <v>15</v>
          </cell>
          <cell r="G71">
            <v>413088</v>
          </cell>
          <cell r="H71">
            <v>40047</v>
          </cell>
          <cell r="I71">
            <v>1</v>
          </cell>
          <cell r="J71">
            <v>34542</v>
          </cell>
          <cell r="K71">
            <v>10304.56</v>
          </cell>
          <cell r="L71">
            <v>353907.44</v>
          </cell>
          <cell r="M71">
            <v>23593.83</v>
          </cell>
          <cell r="N71">
            <v>4971.22</v>
          </cell>
          <cell r="O71">
            <v>759</v>
          </cell>
          <cell r="P71">
            <v>29324.050000000003</v>
          </cell>
          <cell r="Q71">
            <v>1026.3399999999999</v>
          </cell>
          <cell r="R71">
            <v>30350.390000000003</v>
          </cell>
          <cell r="S71">
            <v>-30842</v>
          </cell>
          <cell r="T71">
            <v>-491.60999999999694</v>
          </cell>
          <cell r="U71">
            <v>-7374.15</v>
          </cell>
          <cell r="V71">
            <v>0.33329999999999999</v>
          </cell>
          <cell r="W71">
            <v>0.75</v>
          </cell>
          <cell r="X71">
            <v>0.33329999999999999</v>
          </cell>
          <cell r="Y71">
            <v>-2458</v>
          </cell>
        </row>
        <row r="72">
          <cell r="B72">
            <v>632</v>
          </cell>
          <cell r="C72">
            <v>3323</v>
          </cell>
          <cell r="D72">
            <v>131</v>
          </cell>
          <cell r="E72">
            <v>6.5</v>
          </cell>
          <cell r="F72">
            <v>5.5</v>
          </cell>
          <cell r="G72">
            <v>170706</v>
          </cell>
          <cell r="H72">
            <v>37197</v>
          </cell>
          <cell r="I72">
            <v>1</v>
          </cell>
          <cell r="J72">
            <v>30531</v>
          </cell>
          <cell r="K72">
            <v>0</v>
          </cell>
          <cell r="L72">
            <v>128691</v>
          </cell>
          <cell r="M72">
            <v>23398.36</v>
          </cell>
          <cell r="N72">
            <v>4930.03</v>
          </cell>
          <cell r="O72">
            <v>759</v>
          </cell>
          <cell r="P72">
            <v>29087.39</v>
          </cell>
          <cell r="Q72">
            <v>1018.06</v>
          </cell>
          <cell r="R72">
            <v>30105.45</v>
          </cell>
          <cell r="S72">
            <v>-30842</v>
          </cell>
          <cell r="T72">
            <v>-736.54999999999927</v>
          </cell>
          <cell r="U72">
            <v>-4051.03</v>
          </cell>
          <cell r="V72">
            <v>0.5</v>
          </cell>
          <cell r="W72">
            <v>1</v>
          </cell>
          <cell r="X72">
            <v>0.5</v>
          </cell>
          <cell r="Y72">
            <v>-2026</v>
          </cell>
        </row>
        <row r="73">
          <cell r="B73">
            <v>633</v>
          </cell>
          <cell r="C73">
            <v>2044</v>
          </cell>
          <cell r="D73">
            <v>77</v>
          </cell>
          <cell r="E73">
            <v>4.3712</v>
          </cell>
          <cell r="F73">
            <v>3.3712</v>
          </cell>
          <cell r="G73">
            <v>115056</v>
          </cell>
          <cell r="H73">
            <v>35478</v>
          </cell>
          <cell r="I73">
            <v>0</v>
          </cell>
          <cell r="J73">
            <v>0</v>
          </cell>
          <cell r="K73">
            <v>0</v>
          </cell>
          <cell r="L73">
            <v>79578</v>
          </cell>
          <cell r="M73">
            <v>23605.24</v>
          </cell>
          <cell r="N73">
            <v>4973.62</v>
          </cell>
          <cell r="O73">
            <v>759</v>
          </cell>
          <cell r="P73">
            <v>29337.86</v>
          </cell>
          <cell r="Q73">
            <v>1026.83</v>
          </cell>
          <cell r="R73">
            <v>30364.690000000002</v>
          </cell>
          <cell r="S73">
            <v>-30842</v>
          </cell>
          <cell r="T73">
            <v>-477.30999999999767</v>
          </cell>
          <cell r="U73">
            <v>-1609.11</v>
          </cell>
          <cell r="V73">
            <v>0.5</v>
          </cell>
          <cell r="W73">
            <v>1</v>
          </cell>
          <cell r="X73">
            <v>0.5</v>
          </cell>
          <cell r="Y73">
            <v>-805</v>
          </cell>
        </row>
        <row r="74">
          <cell r="B74">
            <v>635</v>
          </cell>
          <cell r="C74">
            <v>2068</v>
          </cell>
          <cell r="D74">
            <v>142</v>
          </cell>
          <cell r="E74">
            <v>6.1</v>
          </cell>
          <cell r="F74">
            <v>5.0999999999999996</v>
          </cell>
          <cell r="G74">
            <v>178349</v>
          </cell>
          <cell r="H74">
            <v>40047</v>
          </cell>
          <cell r="I74">
            <v>1</v>
          </cell>
          <cell r="J74">
            <v>32880</v>
          </cell>
          <cell r="K74">
            <v>0</v>
          </cell>
          <cell r="L74">
            <v>131135</v>
          </cell>
          <cell r="M74">
            <v>25712.75</v>
          </cell>
          <cell r="N74">
            <v>5417.68</v>
          </cell>
          <cell r="O74">
            <v>759</v>
          </cell>
          <cell r="P74">
            <v>31889.43</v>
          </cell>
          <cell r="Q74">
            <v>1116.1300000000001</v>
          </cell>
          <cell r="R74">
            <v>33005.56</v>
          </cell>
          <cell r="S74">
            <v>-30842</v>
          </cell>
          <cell r="T74">
            <v>2163.5599999999977</v>
          </cell>
          <cell r="U74">
            <v>11034.16</v>
          </cell>
          <cell r="V74">
            <v>0.5</v>
          </cell>
          <cell r="W74">
            <v>1</v>
          </cell>
          <cell r="X74">
            <v>1</v>
          </cell>
          <cell r="Y74">
            <v>11034</v>
          </cell>
        </row>
        <row r="75">
          <cell r="B75">
            <v>640</v>
          </cell>
          <cell r="C75">
            <v>2107</v>
          </cell>
          <cell r="D75">
            <v>131</v>
          </cell>
          <cell r="E75">
            <v>6.4</v>
          </cell>
          <cell r="F75">
            <v>5.4</v>
          </cell>
          <cell r="G75">
            <v>168412</v>
          </cell>
          <cell r="H75">
            <v>36291</v>
          </cell>
          <cell r="I75">
            <v>0</v>
          </cell>
          <cell r="J75">
            <v>0</v>
          </cell>
          <cell r="K75">
            <v>0</v>
          </cell>
          <cell r="L75">
            <v>132121</v>
          </cell>
          <cell r="M75">
            <v>24466.85</v>
          </cell>
          <cell r="N75">
            <v>5155.17</v>
          </cell>
          <cell r="O75">
            <v>759</v>
          </cell>
          <cell r="P75">
            <v>30381.019999999997</v>
          </cell>
          <cell r="Q75">
            <v>1063.3399999999999</v>
          </cell>
          <cell r="R75">
            <v>31444.359999999997</v>
          </cell>
          <cell r="S75">
            <v>-30842</v>
          </cell>
          <cell r="T75">
            <v>602.35999999999694</v>
          </cell>
          <cell r="U75">
            <v>3252.74</v>
          </cell>
          <cell r="V75">
            <v>0.5</v>
          </cell>
          <cell r="W75">
            <v>1</v>
          </cell>
          <cell r="X75">
            <v>1</v>
          </cell>
          <cell r="Y75">
            <v>3253</v>
          </cell>
        </row>
        <row r="76">
          <cell r="B76">
            <v>643</v>
          </cell>
          <cell r="C76">
            <v>3034</v>
          </cell>
          <cell r="D76">
            <v>74</v>
          </cell>
          <cell r="E76">
            <v>3.8748999999999998</v>
          </cell>
          <cell r="F76">
            <v>2.8748999999999998</v>
          </cell>
          <cell r="G76">
            <v>105013</v>
          </cell>
          <cell r="H76">
            <v>36291</v>
          </cell>
          <cell r="I76">
            <v>0</v>
          </cell>
          <cell r="J76">
            <v>0</v>
          </cell>
          <cell r="K76">
            <v>0</v>
          </cell>
          <cell r="L76">
            <v>68722</v>
          </cell>
          <cell r="M76">
            <v>23904.14</v>
          </cell>
          <cell r="N76">
            <v>5036.6000000000004</v>
          </cell>
          <cell r="O76">
            <v>759</v>
          </cell>
          <cell r="P76">
            <v>29699.739999999998</v>
          </cell>
          <cell r="Q76">
            <v>1039.49</v>
          </cell>
          <cell r="R76">
            <v>30739.23</v>
          </cell>
          <cell r="S76">
            <v>-30842</v>
          </cell>
          <cell r="T76">
            <v>-102.77000000000044</v>
          </cell>
          <cell r="U76">
            <v>-295.45</v>
          </cell>
          <cell r="V76">
            <v>0.5</v>
          </cell>
          <cell r="W76">
            <v>1</v>
          </cell>
          <cell r="X76">
            <v>0.5</v>
          </cell>
          <cell r="Y76">
            <v>-148</v>
          </cell>
        </row>
        <row r="77">
          <cell r="B77">
            <v>645</v>
          </cell>
          <cell r="C77">
            <v>3035</v>
          </cell>
          <cell r="D77">
            <v>248</v>
          </cell>
          <cell r="E77">
            <v>10.4</v>
          </cell>
          <cell r="F77">
            <v>9.4</v>
          </cell>
          <cell r="G77">
            <v>274650</v>
          </cell>
          <cell r="H77">
            <v>42069</v>
          </cell>
          <cell r="I77">
            <v>0</v>
          </cell>
          <cell r="J77">
            <v>0</v>
          </cell>
          <cell r="K77">
            <v>0</v>
          </cell>
          <cell r="L77">
            <v>232581</v>
          </cell>
          <cell r="M77">
            <v>24742.66</v>
          </cell>
          <cell r="N77">
            <v>5213.28</v>
          </cell>
          <cell r="O77">
            <v>759</v>
          </cell>
          <cell r="P77">
            <v>30714.94</v>
          </cell>
          <cell r="Q77">
            <v>1075.02</v>
          </cell>
          <cell r="R77">
            <v>31789.96</v>
          </cell>
          <cell r="S77">
            <v>-30842</v>
          </cell>
          <cell r="T77">
            <v>947.95999999999913</v>
          </cell>
          <cell r="U77">
            <v>8910.82</v>
          </cell>
          <cell r="V77">
            <v>0.33329999999999999</v>
          </cell>
          <cell r="W77">
            <v>0.75</v>
          </cell>
          <cell r="X77">
            <v>0.75</v>
          </cell>
          <cell r="Y77">
            <v>6683</v>
          </cell>
        </row>
        <row r="78">
          <cell r="B78">
            <v>655</v>
          </cell>
          <cell r="C78">
            <v>2069</v>
          </cell>
          <cell r="D78">
            <v>211</v>
          </cell>
          <cell r="E78">
            <v>10.1858</v>
          </cell>
          <cell r="F78">
            <v>9.1858000000000004</v>
          </cell>
          <cell r="G78">
            <v>272407</v>
          </cell>
          <cell r="H78">
            <v>42069</v>
          </cell>
          <cell r="I78">
            <v>1</v>
          </cell>
          <cell r="J78">
            <v>33699</v>
          </cell>
          <cell r="K78">
            <v>3096</v>
          </cell>
          <cell r="L78">
            <v>219256</v>
          </cell>
          <cell r="M78">
            <v>23869.02</v>
          </cell>
          <cell r="N78">
            <v>5029.2</v>
          </cell>
          <cell r="O78">
            <v>759</v>
          </cell>
          <cell r="P78">
            <v>29657.22</v>
          </cell>
          <cell r="Q78">
            <v>1038</v>
          </cell>
          <cell r="R78">
            <v>30695.22</v>
          </cell>
          <cell r="S78">
            <v>-30842</v>
          </cell>
          <cell r="T78">
            <v>-146.77999999999884</v>
          </cell>
          <cell r="U78">
            <v>-1348.29</v>
          </cell>
          <cell r="V78">
            <v>0.33329999999999999</v>
          </cell>
          <cell r="W78">
            <v>0.75</v>
          </cell>
          <cell r="X78">
            <v>0.33329999999999999</v>
          </cell>
          <cell r="Y78">
            <v>-449</v>
          </cell>
        </row>
        <row r="79">
          <cell r="B79">
            <v>656</v>
          </cell>
          <cell r="C79">
            <v>2181</v>
          </cell>
          <cell r="D79">
            <v>125</v>
          </cell>
          <cell r="E79">
            <v>7</v>
          </cell>
          <cell r="F79">
            <v>6</v>
          </cell>
          <cell r="G79">
            <v>183039</v>
          </cell>
          <cell r="H79">
            <v>37197</v>
          </cell>
          <cell r="I79">
            <v>1</v>
          </cell>
          <cell r="J79">
            <v>31296</v>
          </cell>
          <cell r="K79">
            <v>0</v>
          </cell>
          <cell r="L79">
            <v>140259</v>
          </cell>
          <cell r="M79">
            <v>23376.5</v>
          </cell>
          <cell r="N79">
            <v>4925.43</v>
          </cell>
          <cell r="O79">
            <v>759</v>
          </cell>
          <cell r="P79">
            <v>29060.93</v>
          </cell>
          <cell r="Q79">
            <v>1017.13</v>
          </cell>
          <cell r="R79">
            <v>30078.06</v>
          </cell>
          <cell r="S79">
            <v>-30842</v>
          </cell>
          <cell r="T79">
            <v>-763.93999999999869</v>
          </cell>
          <cell r="U79">
            <v>-4583.6400000000003</v>
          </cell>
          <cell r="V79">
            <v>0.5</v>
          </cell>
          <cell r="W79">
            <v>1</v>
          </cell>
          <cell r="X79">
            <v>0.5</v>
          </cell>
          <cell r="Y79">
            <v>-2292</v>
          </cell>
        </row>
        <row r="80">
          <cell r="B80">
            <v>657</v>
          </cell>
          <cell r="C80">
            <v>2070</v>
          </cell>
          <cell r="D80">
            <v>84</v>
          </cell>
          <cell r="E80">
            <v>4.5999999999999996</v>
          </cell>
          <cell r="F80">
            <v>3.5999999999999996</v>
          </cell>
          <cell r="G80">
            <v>128416</v>
          </cell>
          <cell r="H80">
            <v>41049</v>
          </cell>
          <cell r="I80">
            <v>0</v>
          </cell>
          <cell r="J80">
            <v>0</v>
          </cell>
          <cell r="K80">
            <v>0</v>
          </cell>
          <cell r="L80">
            <v>87367</v>
          </cell>
          <cell r="M80">
            <v>24268.61</v>
          </cell>
          <cell r="N80">
            <v>5113.3999999999996</v>
          </cell>
          <cell r="O80">
            <v>759</v>
          </cell>
          <cell r="P80">
            <v>30141.010000000002</v>
          </cell>
          <cell r="Q80">
            <v>1054.94</v>
          </cell>
          <cell r="R80">
            <v>31195.95</v>
          </cell>
          <cell r="S80">
            <v>-30842</v>
          </cell>
          <cell r="T80">
            <v>353.95000000000073</v>
          </cell>
          <cell r="U80">
            <v>1274.22</v>
          </cell>
          <cell r="V80">
            <v>0.5</v>
          </cell>
          <cell r="W80">
            <v>1</v>
          </cell>
          <cell r="X80">
            <v>1</v>
          </cell>
          <cell r="Y80">
            <v>1274</v>
          </cell>
        </row>
        <row r="81">
          <cell r="B81">
            <v>658</v>
          </cell>
          <cell r="C81">
            <v>2113</v>
          </cell>
          <cell r="D81">
            <v>98</v>
          </cell>
          <cell r="E81">
            <v>4.8140999999999998</v>
          </cell>
          <cell r="F81">
            <v>3.8140999999999998</v>
          </cell>
          <cell r="G81">
            <v>130829</v>
          </cell>
          <cell r="H81">
            <v>38154</v>
          </cell>
          <cell r="I81">
            <v>0</v>
          </cell>
          <cell r="J81">
            <v>0</v>
          </cell>
          <cell r="K81">
            <v>1252.95</v>
          </cell>
          <cell r="L81">
            <v>91422.05</v>
          </cell>
          <cell r="M81">
            <v>23969.49</v>
          </cell>
          <cell r="N81">
            <v>5050.37</v>
          </cell>
          <cell r="O81">
            <v>759</v>
          </cell>
          <cell r="P81">
            <v>29778.86</v>
          </cell>
          <cell r="Q81">
            <v>1042.26</v>
          </cell>
          <cell r="R81">
            <v>30821.119999999999</v>
          </cell>
          <cell r="S81">
            <v>-30842</v>
          </cell>
          <cell r="T81">
            <v>-20.880000000001019</v>
          </cell>
          <cell r="U81">
            <v>-79.64</v>
          </cell>
          <cell r="V81">
            <v>0.5</v>
          </cell>
          <cell r="W81">
            <v>1</v>
          </cell>
          <cell r="X81">
            <v>0.5</v>
          </cell>
          <cell r="Y81">
            <v>-40</v>
          </cell>
        </row>
        <row r="82">
          <cell r="B82">
            <v>660</v>
          </cell>
          <cell r="C82">
            <v>3038</v>
          </cell>
          <cell r="D82">
            <v>92</v>
          </cell>
          <cell r="E82">
            <v>4.4000000000000004</v>
          </cell>
          <cell r="F82">
            <v>3.4000000000000004</v>
          </cell>
          <cell r="G82">
            <v>126811</v>
          </cell>
          <cell r="H82">
            <v>36291</v>
          </cell>
          <cell r="I82">
            <v>0</v>
          </cell>
          <cell r="J82">
            <v>0</v>
          </cell>
          <cell r="K82">
            <v>3096</v>
          </cell>
          <cell r="L82">
            <v>87424</v>
          </cell>
          <cell r="M82">
            <v>25712.94</v>
          </cell>
          <cell r="N82">
            <v>5417.72</v>
          </cell>
          <cell r="O82">
            <v>759</v>
          </cell>
          <cell r="P82">
            <v>31889.66</v>
          </cell>
          <cell r="Q82">
            <v>1116.1400000000001</v>
          </cell>
          <cell r="R82">
            <v>33005.800000000003</v>
          </cell>
          <cell r="S82">
            <v>-30842</v>
          </cell>
          <cell r="T82">
            <v>2163.8000000000029</v>
          </cell>
          <cell r="U82">
            <v>7356.92</v>
          </cell>
          <cell r="V82">
            <v>0.5</v>
          </cell>
          <cell r="W82">
            <v>1</v>
          </cell>
          <cell r="X82">
            <v>1</v>
          </cell>
          <cell r="Y82">
            <v>7357</v>
          </cell>
        </row>
        <row r="83">
          <cell r="B83">
            <v>664</v>
          </cell>
          <cell r="C83">
            <v>3326</v>
          </cell>
          <cell r="D83">
            <v>406</v>
          </cell>
          <cell r="E83">
            <v>16.3</v>
          </cell>
          <cell r="F83">
            <v>15.3</v>
          </cell>
          <cell r="G83">
            <v>420159</v>
          </cell>
          <cell r="H83">
            <v>49959</v>
          </cell>
          <cell r="I83">
            <v>1</v>
          </cell>
          <cell r="J83">
            <v>37197</v>
          </cell>
          <cell r="K83">
            <v>3405.6</v>
          </cell>
          <cell r="L83">
            <v>355310.4</v>
          </cell>
          <cell r="M83">
            <v>23222.9</v>
          </cell>
          <cell r="N83">
            <v>4893.07</v>
          </cell>
          <cell r="O83">
            <v>759</v>
          </cell>
          <cell r="P83">
            <v>28874.97</v>
          </cell>
          <cell r="Q83">
            <v>1010.62</v>
          </cell>
          <cell r="R83">
            <v>29885.59</v>
          </cell>
          <cell r="S83">
            <v>-30842</v>
          </cell>
          <cell r="T83">
            <v>-956.40999999999985</v>
          </cell>
          <cell r="U83">
            <v>-14633.07</v>
          </cell>
          <cell r="V83">
            <v>0</v>
          </cell>
          <cell r="W83">
            <v>0.5</v>
          </cell>
          <cell r="X83">
            <v>0</v>
          </cell>
          <cell r="Y83">
            <v>0</v>
          </cell>
        </row>
        <row r="84">
          <cell r="B84">
            <v>665</v>
          </cell>
          <cell r="C84">
            <v>3039</v>
          </cell>
          <cell r="D84">
            <v>102</v>
          </cell>
          <cell r="E84">
            <v>5</v>
          </cell>
          <cell r="F84">
            <v>4</v>
          </cell>
          <cell r="G84">
            <v>122547</v>
          </cell>
          <cell r="H84">
            <v>34542</v>
          </cell>
          <cell r="I84">
            <v>0</v>
          </cell>
          <cell r="J84">
            <v>0</v>
          </cell>
          <cell r="K84">
            <v>0</v>
          </cell>
          <cell r="L84">
            <v>88005</v>
          </cell>
          <cell r="M84">
            <v>22001.25</v>
          </cell>
          <cell r="N84">
            <v>4635.66</v>
          </cell>
          <cell r="O84">
            <v>759</v>
          </cell>
          <cell r="P84">
            <v>27395.91</v>
          </cell>
          <cell r="Q84">
            <v>958.86</v>
          </cell>
          <cell r="R84">
            <v>28354.77</v>
          </cell>
          <cell r="S84">
            <v>-30842</v>
          </cell>
          <cell r="T84">
            <v>-2487.2299999999996</v>
          </cell>
          <cell r="U84">
            <v>-9948.92</v>
          </cell>
          <cell r="V84">
            <v>0.5</v>
          </cell>
          <cell r="W84">
            <v>1</v>
          </cell>
          <cell r="X84">
            <v>0.5</v>
          </cell>
          <cell r="Y84">
            <v>-4974</v>
          </cell>
        </row>
        <row r="85">
          <cell r="B85">
            <v>666</v>
          </cell>
          <cell r="C85">
            <v>3040</v>
          </cell>
          <cell r="D85">
            <v>109</v>
          </cell>
          <cell r="E85">
            <v>5.7424999999999997</v>
          </cell>
          <cell r="F85">
            <v>4.7424999999999997</v>
          </cell>
          <cell r="G85">
            <v>154727</v>
          </cell>
          <cell r="H85">
            <v>35478</v>
          </cell>
          <cell r="I85">
            <v>0</v>
          </cell>
          <cell r="J85">
            <v>0</v>
          </cell>
          <cell r="K85">
            <v>0</v>
          </cell>
          <cell r="L85">
            <v>119249</v>
          </cell>
          <cell r="M85">
            <v>25144.75</v>
          </cell>
          <cell r="N85">
            <v>5298</v>
          </cell>
          <cell r="O85">
            <v>759</v>
          </cell>
          <cell r="P85">
            <v>31201.75</v>
          </cell>
          <cell r="Q85">
            <v>1092.06</v>
          </cell>
          <cell r="R85">
            <v>32293.81</v>
          </cell>
          <cell r="S85">
            <v>-30842</v>
          </cell>
          <cell r="T85">
            <v>1451.8100000000013</v>
          </cell>
          <cell r="U85">
            <v>6885.21</v>
          </cell>
          <cell r="V85">
            <v>0.5</v>
          </cell>
          <cell r="W85">
            <v>1</v>
          </cell>
          <cell r="X85">
            <v>1</v>
          </cell>
          <cell r="Y85">
            <v>6885</v>
          </cell>
        </row>
        <row r="86">
          <cell r="B86">
            <v>667</v>
          </cell>
          <cell r="C86">
            <v>3041</v>
          </cell>
          <cell r="D86">
            <v>68</v>
          </cell>
          <cell r="E86">
            <v>3.9</v>
          </cell>
          <cell r="F86">
            <v>2.9</v>
          </cell>
          <cell r="G86">
            <v>105034</v>
          </cell>
          <cell r="H86">
            <v>37197</v>
          </cell>
          <cell r="I86">
            <v>0</v>
          </cell>
          <cell r="J86">
            <v>0</v>
          </cell>
          <cell r="K86">
            <v>0</v>
          </cell>
          <cell r="L86">
            <v>67837</v>
          </cell>
          <cell r="M86">
            <v>23392.07</v>
          </cell>
          <cell r="N86">
            <v>4928.71</v>
          </cell>
          <cell r="O86">
            <v>759</v>
          </cell>
          <cell r="P86">
            <v>29079.78</v>
          </cell>
          <cell r="Q86">
            <v>1017.79</v>
          </cell>
          <cell r="R86">
            <v>30097.57</v>
          </cell>
          <cell r="S86">
            <v>-30842</v>
          </cell>
          <cell r="T86">
            <v>-744.43000000000029</v>
          </cell>
          <cell r="U86">
            <v>-2158.85</v>
          </cell>
          <cell r="V86">
            <v>0.5</v>
          </cell>
          <cell r="W86">
            <v>1</v>
          </cell>
          <cell r="X86">
            <v>0.5</v>
          </cell>
          <cell r="Y86">
            <v>-1079</v>
          </cell>
        </row>
        <row r="87">
          <cell r="B87">
            <v>670</v>
          </cell>
          <cell r="C87">
            <v>3084</v>
          </cell>
          <cell r="D87">
            <v>191</v>
          </cell>
          <cell r="E87">
            <v>8.4029000000000007</v>
          </cell>
          <cell r="F87">
            <v>7.4029000000000007</v>
          </cell>
          <cell r="G87">
            <v>232767</v>
          </cell>
          <cell r="H87">
            <v>38154</v>
          </cell>
          <cell r="I87">
            <v>1</v>
          </cell>
          <cell r="J87">
            <v>32079</v>
          </cell>
          <cell r="K87">
            <v>3096</v>
          </cell>
          <cell r="L87">
            <v>185151</v>
          </cell>
          <cell r="M87">
            <v>25010.6</v>
          </cell>
          <cell r="N87">
            <v>5269.73</v>
          </cell>
          <cell r="O87">
            <v>759</v>
          </cell>
          <cell r="P87">
            <v>31039.329999999998</v>
          </cell>
          <cell r="Q87">
            <v>1086.3800000000001</v>
          </cell>
          <cell r="R87">
            <v>32125.71</v>
          </cell>
          <cell r="S87">
            <v>-30842</v>
          </cell>
          <cell r="T87">
            <v>1283.7099999999991</v>
          </cell>
          <cell r="U87">
            <v>9503.18</v>
          </cell>
          <cell r="V87">
            <v>0.33329999999999999</v>
          </cell>
          <cell r="W87">
            <v>0.75</v>
          </cell>
          <cell r="X87">
            <v>0.75</v>
          </cell>
          <cell r="Y87">
            <v>7127</v>
          </cell>
        </row>
        <row r="88">
          <cell r="B88">
            <v>671</v>
          </cell>
          <cell r="C88">
            <v>3367</v>
          </cell>
          <cell r="D88">
            <v>50</v>
          </cell>
          <cell r="E88">
            <v>2.9845999999999999</v>
          </cell>
          <cell r="F88">
            <v>1.9845999999999999</v>
          </cell>
          <cell r="G88">
            <v>88352</v>
          </cell>
          <cell r="H88">
            <v>36291</v>
          </cell>
          <cell r="I88">
            <v>0</v>
          </cell>
          <cell r="J88">
            <v>0</v>
          </cell>
          <cell r="K88">
            <v>1032</v>
          </cell>
          <cell r="L88">
            <v>51029</v>
          </cell>
          <cell r="M88">
            <v>25712.49</v>
          </cell>
          <cell r="N88">
            <v>5417.62</v>
          </cell>
          <cell r="O88">
            <v>759</v>
          </cell>
          <cell r="P88">
            <v>31889.11</v>
          </cell>
          <cell r="Q88">
            <v>1116.1199999999999</v>
          </cell>
          <cell r="R88">
            <v>33005.230000000003</v>
          </cell>
          <cell r="S88">
            <v>-30842</v>
          </cell>
          <cell r="T88">
            <v>2163.2300000000032</v>
          </cell>
          <cell r="U88">
            <v>4293.1499999999996</v>
          </cell>
          <cell r="V88">
            <v>0.5</v>
          </cell>
          <cell r="W88">
            <v>1</v>
          </cell>
          <cell r="X88">
            <v>1</v>
          </cell>
          <cell r="Y88">
            <v>4293</v>
          </cell>
        </row>
        <row r="89">
          <cell r="B89">
            <v>672</v>
          </cell>
          <cell r="C89">
            <v>3327</v>
          </cell>
          <cell r="D89">
            <v>98</v>
          </cell>
          <cell r="E89">
            <v>5.0999999999999996</v>
          </cell>
          <cell r="F89">
            <v>4.0999999999999996</v>
          </cell>
          <cell r="G89">
            <v>138864</v>
          </cell>
          <cell r="H89">
            <v>37197</v>
          </cell>
          <cell r="I89">
            <v>0</v>
          </cell>
          <cell r="J89">
            <v>0</v>
          </cell>
          <cell r="K89">
            <v>0</v>
          </cell>
          <cell r="L89">
            <v>101667</v>
          </cell>
          <cell r="M89">
            <v>24796.83</v>
          </cell>
          <cell r="N89">
            <v>5224.6899999999996</v>
          </cell>
          <cell r="O89">
            <v>759</v>
          </cell>
          <cell r="P89">
            <v>30780.52</v>
          </cell>
          <cell r="Q89">
            <v>1077.32</v>
          </cell>
          <cell r="R89">
            <v>31857.84</v>
          </cell>
          <cell r="S89">
            <v>-30842</v>
          </cell>
          <cell r="T89">
            <v>1015.8400000000001</v>
          </cell>
          <cell r="U89">
            <v>4164.9399999999996</v>
          </cell>
          <cell r="V89">
            <v>0.5</v>
          </cell>
          <cell r="W89">
            <v>1</v>
          </cell>
          <cell r="X89">
            <v>1</v>
          </cell>
          <cell r="Y89">
            <v>4165</v>
          </cell>
        </row>
        <row r="90">
          <cell r="B90">
            <v>677</v>
          </cell>
          <cell r="C90">
            <v>3328</v>
          </cell>
          <cell r="D90">
            <v>87</v>
          </cell>
          <cell r="E90">
            <v>4.4000000000000004</v>
          </cell>
          <cell r="F90">
            <v>3.4000000000000004</v>
          </cell>
          <cell r="G90">
            <v>107353</v>
          </cell>
          <cell r="H90">
            <v>34542</v>
          </cell>
          <cell r="I90">
            <v>0</v>
          </cell>
          <cell r="J90">
            <v>0</v>
          </cell>
          <cell r="K90">
            <v>0</v>
          </cell>
          <cell r="L90">
            <v>72811</v>
          </cell>
          <cell r="M90">
            <v>21415</v>
          </cell>
          <cell r="N90">
            <v>4512.1400000000003</v>
          </cell>
          <cell r="O90">
            <v>759</v>
          </cell>
          <cell r="P90">
            <v>26686.14</v>
          </cell>
          <cell r="Q90">
            <v>934.01</v>
          </cell>
          <cell r="R90">
            <v>27620.149999999998</v>
          </cell>
          <cell r="S90">
            <v>-30842</v>
          </cell>
          <cell r="T90">
            <v>-3221.8500000000022</v>
          </cell>
          <cell r="U90">
            <v>-10954.29</v>
          </cell>
          <cell r="V90">
            <v>0.5</v>
          </cell>
          <cell r="W90">
            <v>1</v>
          </cell>
          <cell r="X90">
            <v>0.5</v>
          </cell>
          <cell r="Y90">
            <v>-5477</v>
          </cell>
        </row>
        <row r="91">
          <cell r="B91">
            <v>678</v>
          </cell>
          <cell r="C91">
            <v>2118</v>
          </cell>
          <cell r="D91">
            <v>233</v>
          </cell>
          <cell r="E91">
            <v>9.9789999999999992</v>
          </cell>
          <cell r="F91">
            <v>8.9789999999999992</v>
          </cell>
          <cell r="G91">
            <v>260561</v>
          </cell>
          <cell r="H91">
            <v>40047</v>
          </cell>
          <cell r="I91">
            <v>1</v>
          </cell>
          <cell r="J91">
            <v>32079</v>
          </cell>
          <cell r="K91">
            <v>0</v>
          </cell>
          <cell r="L91">
            <v>214148</v>
          </cell>
          <cell r="M91">
            <v>23849.87</v>
          </cell>
          <cell r="N91">
            <v>5025.17</v>
          </cell>
          <cell r="O91">
            <v>759</v>
          </cell>
          <cell r="P91">
            <v>29634.04</v>
          </cell>
          <cell r="Q91">
            <v>1037.19</v>
          </cell>
          <cell r="R91">
            <v>30671.23</v>
          </cell>
          <cell r="S91">
            <v>-30842</v>
          </cell>
          <cell r="T91">
            <v>-170.77000000000044</v>
          </cell>
          <cell r="U91">
            <v>-1533.34</v>
          </cell>
          <cell r="V91">
            <v>0.33329999999999999</v>
          </cell>
          <cell r="W91">
            <v>0.75</v>
          </cell>
          <cell r="X91">
            <v>0.33329999999999999</v>
          </cell>
          <cell r="Y91">
            <v>-511</v>
          </cell>
        </row>
        <row r="92">
          <cell r="B92">
            <v>680</v>
          </cell>
          <cell r="C92">
            <v>2078</v>
          </cell>
          <cell r="D92">
            <v>25</v>
          </cell>
          <cell r="E92">
            <v>2.4</v>
          </cell>
          <cell r="F92">
            <v>1.4</v>
          </cell>
          <cell r="G92">
            <v>71476</v>
          </cell>
          <cell r="H92">
            <v>35478</v>
          </cell>
          <cell r="I92">
            <v>0</v>
          </cell>
          <cell r="J92">
            <v>0</v>
          </cell>
          <cell r="K92">
            <v>0</v>
          </cell>
          <cell r="L92">
            <v>35998</v>
          </cell>
          <cell r="M92">
            <v>25712.86</v>
          </cell>
          <cell r="N92">
            <v>5417.7</v>
          </cell>
          <cell r="O92">
            <v>759</v>
          </cell>
          <cell r="P92">
            <v>31889.56</v>
          </cell>
          <cell r="Q92">
            <v>1116.1300000000001</v>
          </cell>
          <cell r="R92">
            <v>33005.69</v>
          </cell>
          <cell r="S92">
            <v>-30842</v>
          </cell>
          <cell r="T92">
            <v>2163.6900000000023</v>
          </cell>
          <cell r="U92">
            <v>3029.17</v>
          </cell>
          <cell r="V92">
            <v>0.5</v>
          </cell>
          <cell r="W92">
            <v>1</v>
          </cell>
          <cell r="X92">
            <v>1</v>
          </cell>
          <cell r="Y92">
            <v>3029</v>
          </cell>
        </row>
        <row r="93">
          <cell r="B93">
            <v>681</v>
          </cell>
          <cell r="C93">
            <v>2073</v>
          </cell>
          <cell r="D93">
            <v>101</v>
          </cell>
          <cell r="E93">
            <v>4.5999999999999996</v>
          </cell>
          <cell r="F93">
            <v>3.5999999999999996</v>
          </cell>
          <cell r="G93">
            <v>128205</v>
          </cell>
          <cell r="H93">
            <v>38154</v>
          </cell>
          <cell r="I93">
            <v>0</v>
          </cell>
          <cell r="J93">
            <v>0</v>
          </cell>
          <cell r="K93">
            <v>2683.2</v>
          </cell>
          <cell r="L93">
            <v>87367.8</v>
          </cell>
          <cell r="M93">
            <v>24268.83</v>
          </cell>
          <cell r="N93">
            <v>5113.4399999999996</v>
          </cell>
          <cell r="O93">
            <v>759</v>
          </cell>
          <cell r="P93">
            <v>30141.27</v>
          </cell>
          <cell r="Q93">
            <v>1054.94</v>
          </cell>
          <cell r="R93">
            <v>31196.21</v>
          </cell>
          <cell r="S93">
            <v>-30842</v>
          </cell>
          <cell r="T93">
            <v>354.20999999999913</v>
          </cell>
          <cell r="U93">
            <v>1275.1600000000001</v>
          </cell>
          <cell r="V93">
            <v>0.5</v>
          </cell>
          <cell r="W93">
            <v>1</v>
          </cell>
          <cell r="X93">
            <v>1</v>
          </cell>
          <cell r="Y93">
            <v>1275</v>
          </cell>
        </row>
        <row r="94">
          <cell r="B94">
            <v>682</v>
          </cell>
          <cell r="C94">
            <v>3042</v>
          </cell>
          <cell r="D94">
            <v>134</v>
          </cell>
          <cell r="E94">
            <v>6</v>
          </cell>
          <cell r="F94">
            <v>5</v>
          </cell>
          <cell r="G94">
            <v>151188</v>
          </cell>
          <cell r="H94">
            <v>36291</v>
          </cell>
          <cell r="I94">
            <v>0</v>
          </cell>
          <cell r="J94">
            <v>0</v>
          </cell>
          <cell r="K94">
            <v>1651.2</v>
          </cell>
          <cell r="L94">
            <v>113245.8</v>
          </cell>
          <cell r="M94">
            <v>22649.16</v>
          </cell>
          <cell r="N94">
            <v>4772.18</v>
          </cell>
          <cell r="O94">
            <v>759</v>
          </cell>
          <cell r="P94">
            <v>28180.34</v>
          </cell>
          <cell r="Q94">
            <v>986.31</v>
          </cell>
          <cell r="R94">
            <v>29166.65</v>
          </cell>
          <cell r="S94">
            <v>-30842</v>
          </cell>
          <cell r="T94">
            <v>-1675.3499999999985</v>
          </cell>
          <cell r="U94">
            <v>-8376.75</v>
          </cell>
          <cell r="V94">
            <v>0.5</v>
          </cell>
          <cell r="W94">
            <v>1</v>
          </cell>
          <cell r="X94">
            <v>0.5</v>
          </cell>
          <cell r="Y94">
            <v>-4188</v>
          </cell>
        </row>
        <row r="95">
          <cell r="B95">
            <v>683</v>
          </cell>
          <cell r="C95">
            <v>2145</v>
          </cell>
          <cell r="D95">
            <v>182</v>
          </cell>
          <cell r="E95">
            <v>10.5</v>
          </cell>
          <cell r="F95">
            <v>9.5</v>
          </cell>
          <cell r="G95">
            <v>270649</v>
          </cell>
          <cell r="H95">
            <v>46422</v>
          </cell>
          <cell r="I95">
            <v>0</v>
          </cell>
          <cell r="J95">
            <v>0</v>
          </cell>
          <cell r="K95">
            <v>0</v>
          </cell>
          <cell r="L95">
            <v>224227</v>
          </cell>
          <cell r="M95">
            <v>23602.84</v>
          </cell>
          <cell r="N95">
            <v>4973.12</v>
          </cell>
          <cell r="O95">
            <v>759</v>
          </cell>
          <cell r="P95">
            <v>29334.959999999999</v>
          </cell>
          <cell r="Q95">
            <v>1026.72</v>
          </cell>
          <cell r="R95">
            <v>30361.68</v>
          </cell>
          <cell r="S95">
            <v>-30842</v>
          </cell>
          <cell r="T95">
            <v>-480.31999999999971</v>
          </cell>
          <cell r="U95">
            <v>-4563.04</v>
          </cell>
          <cell r="V95">
            <v>0.33329999999999999</v>
          </cell>
          <cell r="W95">
            <v>0.75</v>
          </cell>
          <cell r="X95">
            <v>0.33329999999999999</v>
          </cell>
          <cell r="Y95">
            <v>-1521</v>
          </cell>
        </row>
        <row r="96">
          <cell r="B96">
            <v>684</v>
          </cell>
          <cell r="C96">
            <v>2074</v>
          </cell>
          <cell r="D96">
            <v>87</v>
          </cell>
          <cell r="E96">
            <v>4</v>
          </cell>
          <cell r="F96">
            <v>3</v>
          </cell>
          <cell r="G96">
            <v>118293</v>
          </cell>
          <cell r="H96">
            <v>38154</v>
          </cell>
          <cell r="I96">
            <v>1</v>
          </cell>
          <cell r="J96">
            <v>32880</v>
          </cell>
          <cell r="K96">
            <v>1032</v>
          </cell>
          <cell r="L96">
            <v>71940</v>
          </cell>
          <cell r="M96">
            <v>23980</v>
          </cell>
          <cell r="N96">
            <v>5052.59</v>
          </cell>
          <cell r="O96">
            <v>759</v>
          </cell>
          <cell r="P96">
            <v>29791.59</v>
          </cell>
          <cell r="Q96">
            <v>1042.71</v>
          </cell>
          <cell r="R96">
            <v>30834.3</v>
          </cell>
          <cell r="S96">
            <v>-30842</v>
          </cell>
          <cell r="T96">
            <v>-7.7000000000007276</v>
          </cell>
          <cell r="U96">
            <v>-23.1</v>
          </cell>
          <cell r="V96">
            <v>0.5</v>
          </cell>
          <cell r="W96">
            <v>1</v>
          </cell>
          <cell r="X96">
            <v>0.5</v>
          </cell>
          <cell r="Y96">
            <v>-12</v>
          </cell>
        </row>
        <row r="97">
          <cell r="B97">
            <v>685</v>
          </cell>
          <cell r="C97">
            <v>3043</v>
          </cell>
          <cell r="D97">
            <v>115</v>
          </cell>
          <cell r="E97">
            <v>5.2766999999999999</v>
          </cell>
          <cell r="F97">
            <v>4.2766999999999999</v>
          </cell>
          <cell r="G97">
            <v>159604</v>
          </cell>
          <cell r="H97">
            <v>38154</v>
          </cell>
          <cell r="I97">
            <v>1</v>
          </cell>
          <cell r="J97">
            <v>37197</v>
          </cell>
          <cell r="K97">
            <v>0</v>
          </cell>
          <cell r="L97">
            <v>109966</v>
          </cell>
          <cell r="M97">
            <v>25712.82</v>
          </cell>
          <cell r="N97">
            <v>5417.69</v>
          </cell>
          <cell r="O97">
            <v>759</v>
          </cell>
          <cell r="P97">
            <v>31889.51</v>
          </cell>
          <cell r="Q97">
            <v>1116.1300000000001</v>
          </cell>
          <cell r="R97">
            <v>33005.64</v>
          </cell>
          <cell r="S97">
            <v>-30842</v>
          </cell>
          <cell r="T97">
            <v>2163.6399999999994</v>
          </cell>
          <cell r="U97">
            <v>9253.24</v>
          </cell>
          <cell r="V97">
            <v>0.5</v>
          </cell>
          <cell r="W97">
            <v>1</v>
          </cell>
          <cell r="X97">
            <v>1</v>
          </cell>
          <cell r="Y97">
            <v>9253</v>
          </cell>
        </row>
        <row r="98">
          <cell r="B98">
            <v>691</v>
          </cell>
          <cell r="C98">
            <v>2075</v>
          </cell>
          <cell r="D98">
            <v>106</v>
          </cell>
          <cell r="E98">
            <v>5</v>
          </cell>
          <cell r="F98">
            <v>4</v>
          </cell>
          <cell r="G98">
            <v>137459</v>
          </cell>
          <cell r="H98">
            <v>37197</v>
          </cell>
          <cell r="I98">
            <v>0</v>
          </cell>
          <cell r="J98">
            <v>0</v>
          </cell>
          <cell r="K98">
            <v>1032</v>
          </cell>
          <cell r="L98">
            <v>99230</v>
          </cell>
          <cell r="M98">
            <v>24807.5</v>
          </cell>
          <cell r="N98">
            <v>5226.9399999999996</v>
          </cell>
          <cell r="O98">
            <v>759</v>
          </cell>
          <cell r="P98">
            <v>30793.439999999999</v>
          </cell>
          <cell r="Q98">
            <v>1077.77</v>
          </cell>
          <cell r="R98">
            <v>31871.21</v>
          </cell>
          <cell r="S98">
            <v>-30842</v>
          </cell>
          <cell r="T98">
            <v>1029.2099999999991</v>
          </cell>
          <cell r="U98">
            <v>4116.84</v>
          </cell>
          <cell r="V98">
            <v>0.5</v>
          </cell>
          <cell r="W98">
            <v>1</v>
          </cell>
          <cell r="X98">
            <v>1</v>
          </cell>
          <cell r="Y98">
            <v>4117</v>
          </cell>
        </row>
        <row r="99">
          <cell r="B99">
            <v>692</v>
          </cell>
          <cell r="C99">
            <v>3330</v>
          </cell>
          <cell r="D99">
            <v>219</v>
          </cell>
          <cell r="E99">
            <v>11.1</v>
          </cell>
          <cell r="F99">
            <v>10.1</v>
          </cell>
          <cell r="G99">
            <v>297908</v>
          </cell>
          <cell r="H99">
            <v>40047</v>
          </cell>
          <cell r="I99">
            <v>1</v>
          </cell>
          <cell r="J99">
            <v>33699</v>
          </cell>
          <cell r="K99">
            <v>2889.6</v>
          </cell>
          <cell r="L99">
            <v>246985.4</v>
          </cell>
          <cell r="M99">
            <v>24454</v>
          </cell>
          <cell r="N99">
            <v>5152.46</v>
          </cell>
          <cell r="O99">
            <v>759</v>
          </cell>
          <cell r="P99">
            <v>30365.46</v>
          </cell>
          <cell r="Q99">
            <v>1062.79</v>
          </cell>
          <cell r="R99">
            <v>31428.25</v>
          </cell>
          <cell r="S99">
            <v>-30842</v>
          </cell>
          <cell r="T99">
            <v>586.25</v>
          </cell>
          <cell r="U99">
            <v>5921.13</v>
          </cell>
          <cell r="V99">
            <v>0.33329999999999999</v>
          </cell>
          <cell r="W99">
            <v>0.75</v>
          </cell>
          <cell r="X99">
            <v>0.75</v>
          </cell>
          <cell r="Y99">
            <v>4441</v>
          </cell>
        </row>
        <row r="100">
          <cell r="B100">
            <v>693</v>
          </cell>
          <cell r="C100">
            <v>5210</v>
          </cell>
          <cell r="D100">
            <v>414</v>
          </cell>
          <cell r="E100">
            <v>16</v>
          </cell>
          <cell r="F100">
            <v>15</v>
          </cell>
          <cell r="G100">
            <v>429630</v>
          </cell>
          <cell r="H100">
            <v>48786</v>
          </cell>
          <cell r="I100">
            <v>1</v>
          </cell>
          <cell r="J100">
            <v>40080</v>
          </cell>
          <cell r="K100">
            <v>0</v>
          </cell>
          <cell r="L100">
            <v>366477</v>
          </cell>
          <cell r="M100">
            <v>24431.8</v>
          </cell>
          <cell r="N100">
            <v>5147.78</v>
          </cell>
          <cell r="O100">
            <v>759</v>
          </cell>
          <cell r="P100">
            <v>30338.579999999998</v>
          </cell>
          <cell r="Q100">
            <v>1061.8499999999999</v>
          </cell>
          <cell r="R100">
            <v>31400.429999999997</v>
          </cell>
          <cell r="S100">
            <v>-30842</v>
          </cell>
          <cell r="T100">
            <v>558.42999999999665</v>
          </cell>
          <cell r="U100">
            <v>8376.4500000000007</v>
          </cell>
          <cell r="V100">
            <v>0</v>
          </cell>
          <cell r="W100">
            <v>0.5</v>
          </cell>
          <cell r="X100">
            <v>0.5</v>
          </cell>
          <cell r="Y100">
            <v>4188</v>
          </cell>
        </row>
        <row r="101">
          <cell r="B101">
            <v>694</v>
          </cell>
          <cell r="C101">
            <v>3331</v>
          </cell>
          <cell r="D101">
            <v>190</v>
          </cell>
          <cell r="E101">
            <v>8</v>
          </cell>
          <cell r="F101">
            <v>7</v>
          </cell>
          <cell r="G101">
            <v>219087</v>
          </cell>
          <cell r="H101">
            <v>40047</v>
          </cell>
          <cell r="I101">
            <v>1</v>
          </cell>
          <cell r="J101">
            <v>32880</v>
          </cell>
          <cell r="K101">
            <v>0</v>
          </cell>
          <cell r="L101">
            <v>171873</v>
          </cell>
          <cell r="M101">
            <v>24553.29</v>
          </cell>
          <cell r="N101">
            <v>5173.38</v>
          </cell>
          <cell r="O101">
            <v>759</v>
          </cell>
          <cell r="P101">
            <v>30485.670000000002</v>
          </cell>
          <cell r="Q101">
            <v>1067</v>
          </cell>
          <cell r="R101">
            <v>31552.670000000002</v>
          </cell>
          <cell r="S101">
            <v>-30842</v>
          </cell>
          <cell r="T101">
            <v>710.67000000000189</v>
          </cell>
          <cell r="U101">
            <v>4974.6899999999996</v>
          </cell>
          <cell r="V101">
            <v>0.33329999999999999</v>
          </cell>
          <cell r="W101">
            <v>0.75</v>
          </cell>
          <cell r="X101">
            <v>0.75</v>
          </cell>
          <cell r="Y101">
            <v>3731</v>
          </cell>
        </row>
        <row r="102">
          <cell r="B102">
            <v>695</v>
          </cell>
          <cell r="C102">
            <v>3044</v>
          </cell>
          <cell r="D102">
            <v>75</v>
          </cell>
          <cell r="E102">
            <v>5</v>
          </cell>
          <cell r="F102">
            <v>4</v>
          </cell>
          <cell r="G102">
            <v>127980</v>
          </cell>
          <cell r="H102">
            <v>35478</v>
          </cell>
          <cell r="I102">
            <v>0</v>
          </cell>
          <cell r="J102">
            <v>0</v>
          </cell>
          <cell r="K102">
            <v>0</v>
          </cell>
          <cell r="L102">
            <v>92502</v>
          </cell>
          <cell r="M102">
            <v>23125.5</v>
          </cell>
          <cell r="N102">
            <v>4872.54</v>
          </cell>
          <cell r="O102">
            <v>759</v>
          </cell>
          <cell r="P102">
            <v>28757.040000000001</v>
          </cell>
          <cell r="Q102">
            <v>1006.5</v>
          </cell>
          <cell r="R102">
            <v>29763.54</v>
          </cell>
          <cell r="S102">
            <v>-30842</v>
          </cell>
          <cell r="T102">
            <v>-1078.4599999999991</v>
          </cell>
          <cell r="U102">
            <v>-4313.84</v>
          </cell>
          <cell r="V102">
            <v>0.5</v>
          </cell>
          <cell r="W102">
            <v>1</v>
          </cell>
          <cell r="X102">
            <v>0.5</v>
          </cell>
          <cell r="Y102">
            <v>-2157</v>
          </cell>
        </row>
        <row r="103">
          <cell r="B103">
            <v>696</v>
          </cell>
          <cell r="C103">
            <v>3101</v>
          </cell>
          <cell r="D103">
            <v>189</v>
          </cell>
          <cell r="E103">
            <v>8.5460999999999991</v>
          </cell>
          <cell r="F103">
            <v>7.5460999999999991</v>
          </cell>
          <cell r="G103">
            <v>221365</v>
          </cell>
          <cell r="H103">
            <v>38154</v>
          </cell>
          <cell r="I103">
            <v>1</v>
          </cell>
          <cell r="J103">
            <v>31296</v>
          </cell>
          <cell r="K103">
            <v>2064</v>
          </cell>
          <cell r="L103">
            <v>175564</v>
          </cell>
          <cell r="M103">
            <v>23265.53</v>
          </cell>
          <cell r="N103">
            <v>4902.05</v>
          </cell>
          <cell r="O103">
            <v>759</v>
          </cell>
          <cell r="P103">
            <v>28926.579999999998</v>
          </cell>
          <cell r="Q103">
            <v>1012.43</v>
          </cell>
          <cell r="R103">
            <v>29939.01</v>
          </cell>
          <cell r="S103">
            <v>-30842</v>
          </cell>
          <cell r="T103">
            <v>-902.9900000000016</v>
          </cell>
          <cell r="U103">
            <v>-6814.05</v>
          </cell>
          <cell r="V103">
            <v>0.33329999999999999</v>
          </cell>
          <cell r="W103">
            <v>0.75</v>
          </cell>
          <cell r="X103">
            <v>0.33329999999999999</v>
          </cell>
          <cell r="Y103">
            <v>-2271</v>
          </cell>
        </row>
        <row r="104">
          <cell r="B104">
            <v>699</v>
          </cell>
          <cell r="C104">
            <v>3045</v>
          </cell>
          <cell r="D104">
            <v>45</v>
          </cell>
          <cell r="E104">
            <v>3.6149</v>
          </cell>
          <cell r="F104">
            <v>2.6149</v>
          </cell>
          <cell r="G104">
            <v>103758</v>
          </cell>
          <cell r="H104">
            <v>37197</v>
          </cell>
          <cell r="I104">
            <v>0</v>
          </cell>
          <cell r="J104">
            <v>0</v>
          </cell>
          <cell r="K104">
            <v>0</v>
          </cell>
          <cell r="L104">
            <v>66561</v>
          </cell>
          <cell r="M104">
            <v>25454.51</v>
          </cell>
          <cell r="N104">
            <v>5363.27</v>
          </cell>
          <cell r="O104">
            <v>759</v>
          </cell>
          <cell r="P104">
            <v>31576.78</v>
          </cell>
          <cell r="Q104">
            <v>1105.19</v>
          </cell>
          <cell r="R104">
            <v>32681.969999999998</v>
          </cell>
          <cell r="S104">
            <v>-30842</v>
          </cell>
          <cell r="T104">
            <v>1839.9699999999975</v>
          </cell>
          <cell r="U104">
            <v>4811.34</v>
          </cell>
          <cell r="V104">
            <v>0.5</v>
          </cell>
          <cell r="W104">
            <v>1</v>
          </cell>
          <cell r="X104">
            <v>1</v>
          </cell>
          <cell r="Y104">
            <v>4811</v>
          </cell>
        </row>
        <row r="105">
          <cell r="B105">
            <v>702</v>
          </cell>
          <cell r="C105">
            <v>2184</v>
          </cell>
          <cell r="D105">
            <v>109</v>
          </cell>
          <cell r="E105">
            <v>6.3</v>
          </cell>
          <cell r="F105">
            <v>5.3</v>
          </cell>
          <cell r="G105">
            <v>171051</v>
          </cell>
          <cell r="H105">
            <v>37197</v>
          </cell>
          <cell r="I105">
            <v>1</v>
          </cell>
          <cell r="J105">
            <v>30531</v>
          </cell>
          <cell r="K105">
            <v>0</v>
          </cell>
          <cell r="L105">
            <v>129036</v>
          </cell>
          <cell r="M105">
            <v>24346.42</v>
          </cell>
          <cell r="N105">
            <v>5129.79</v>
          </cell>
          <cell r="O105">
            <v>759</v>
          </cell>
          <cell r="P105">
            <v>30235.21</v>
          </cell>
          <cell r="Q105">
            <v>1058.23</v>
          </cell>
          <cell r="R105">
            <v>31293.439999999999</v>
          </cell>
          <cell r="S105">
            <v>-30842</v>
          </cell>
          <cell r="T105">
            <v>451.43999999999869</v>
          </cell>
          <cell r="U105">
            <v>2392.63</v>
          </cell>
          <cell r="V105">
            <v>0.5</v>
          </cell>
          <cell r="W105">
            <v>1</v>
          </cell>
          <cell r="X105">
            <v>1</v>
          </cell>
          <cell r="Y105">
            <v>2393</v>
          </cell>
        </row>
        <row r="106">
          <cell r="B106">
            <v>705</v>
          </cell>
          <cell r="C106">
            <v>3047</v>
          </cell>
          <cell r="D106">
            <v>122</v>
          </cell>
          <cell r="E106">
            <v>6.4</v>
          </cell>
          <cell r="F106">
            <v>5.4</v>
          </cell>
          <cell r="G106">
            <v>170703</v>
          </cell>
          <cell r="H106">
            <v>40047</v>
          </cell>
          <cell r="I106">
            <v>1</v>
          </cell>
          <cell r="J106">
            <v>32880</v>
          </cell>
          <cell r="K106">
            <v>0</v>
          </cell>
          <cell r="L106">
            <v>123489</v>
          </cell>
          <cell r="M106">
            <v>22868.33</v>
          </cell>
          <cell r="N106">
            <v>4818.3599999999997</v>
          </cell>
          <cell r="O106">
            <v>759</v>
          </cell>
          <cell r="P106">
            <v>28445.690000000002</v>
          </cell>
          <cell r="Q106">
            <v>995.6</v>
          </cell>
          <cell r="R106">
            <v>29441.29</v>
          </cell>
          <cell r="S106">
            <v>-30842</v>
          </cell>
          <cell r="T106">
            <v>-1400.7099999999991</v>
          </cell>
          <cell r="U106">
            <v>-7563.83</v>
          </cell>
          <cell r="V106">
            <v>0.5</v>
          </cell>
          <cell r="W106">
            <v>1</v>
          </cell>
          <cell r="X106">
            <v>0.5</v>
          </cell>
          <cell r="Y106">
            <v>-3782</v>
          </cell>
        </row>
        <row r="107">
          <cell r="B107">
            <v>708</v>
          </cell>
          <cell r="C107">
            <v>3064</v>
          </cell>
          <cell r="D107">
            <v>79</v>
          </cell>
          <cell r="E107">
            <v>4.0545</v>
          </cell>
          <cell r="F107">
            <v>3.0545</v>
          </cell>
          <cell r="G107">
            <v>115735</v>
          </cell>
          <cell r="H107">
            <v>37197</v>
          </cell>
          <cell r="I107">
            <v>0</v>
          </cell>
          <cell r="J107">
            <v>0</v>
          </cell>
          <cell r="K107">
            <v>0</v>
          </cell>
          <cell r="L107">
            <v>78538</v>
          </cell>
          <cell r="M107">
            <v>25712.23</v>
          </cell>
          <cell r="N107">
            <v>5417.57</v>
          </cell>
          <cell r="O107">
            <v>759</v>
          </cell>
          <cell r="P107">
            <v>31888.799999999999</v>
          </cell>
          <cell r="Q107">
            <v>1116.1099999999999</v>
          </cell>
          <cell r="R107">
            <v>33004.909999999996</v>
          </cell>
          <cell r="S107">
            <v>-30842</v>
          </cell>
          <cell r="T107">
            <v>2162.9099999999962</v>
          </cell>
          <cell r="U107">
            <v>6606.61</v>
          </cell>
          <cell r="V107">
            <v>0.5</v>
          </cell>
          <cell r="W107">
            <v>1</v>
          </cell>
          <cell r="X107">
            <v>1</v>
          </cell>
          <cell r="Y107">
            <v>6607</v>
          </cell>
        </row>
        <row r="108">
          <cell r="B108">
            <v>709</v>
          </cell>
          <cell r="C108">
            <v>2077</v>
          </cell>
          <cell r="D108">
            <v>142</v>
          </cell>
          <cell r="E108">
            <v>6.4151999999999996</v>
          </cell>
          <cell r="F108">
            <v>5.4151999999999996</v>
          </cell>
          <cell r="G108">
            <v>182996</v>
          </cell>
          <cell r="H108">
            <v>38154</v>
          </cell>
          <cell r="I108">
            <v>1</v>
          </cell>
          <cell r="J108">
            <v>32880</v>
          </cell>
          <cell r="K108">
            <v>1820.4</v>
          </cell>
          <cell r="L108">
            <v>135854.6</v>
          </cell>
          <cell r="M108">
            <v>25087.64</v>
          </cell>
          <cell r="N108">
            <v>5285.97</v>
          </cell>
          <cell r="O108">
            <v>759</v>
          </cell>
          <cell r="P108">
            <v>31132.61</v>
          </cell>
          <cell r="Q108">
            <v>1089.6400000000001</v>
          </cell>
          <cell r="R108">
            <v>32222.25</v>
          </cell>
          <cell r="S108">
            <v>-30842</v>
          </cell>
          <cell r="T108">
            <v>1380.25</v>
          </cell>
          <cell r="U108">
            <v>7474.33</v>
          </cell>
          <cell r="V108">
            <v>0.5</v>
          </cell>
          <cell r="W108">
            <v>1</v>
          </cell>
          <cell r="X108">
            <v>1</v>
          </cell>
          <cell r="Y108">
            <v>7474</v>
          </cell>
        </row>
        <row r="109">
          <cell r="B109">
            <v>710</v>
          </cell>
          <cell r="C109">
            <v>3048</v>
          </cell>
          <cell r="D109">
            <v>229</v>
          </cell>
          <cell r="E109">
            <v>11.8</v>
          </cell>
          <cell r="F109">
            <v>10.8</v>
          </cell>
          <cell r="G109">
            <v>305862</v>
          </cell>
          <cell r="H109">
            <v>39144</v>
          </cell>
          <cell r="I109">
            <v>1</v>
          </cell>
          <cell r="J109">
            <v>32079</v>
          </cell>
          <cell r="K109">
            <v>0</v>
          </cell>
          <cell r="L109">
            <v>260352</v>
          </cell>
          <cell r="M109">
            <v>24106.67</v>
          </cell>
          <cell r="N109">
            <v>5079.28</v>
          </cell>
          <cell r="O109">
            <v>759</v>
          </cell>
          <cell r="P109">
            <v>29944.949999999997</v>
          </cell>
          <cell r="Q109">
            <v>1048.07</v>
          </cell>
          <cell r="R109">
            <v>30993.019999999997</v>
          </cell>
          <cell r="S109">
            <v>-30842</v>
          </cell>
          <cell r="T109">
            <v>151.0199999999968</v>
          </cell>
          <cell r="U109">
            <v>1631.02</v>
          </cell>
          <cell r="V109">
            <v>0.33329999999999999</v>
          </cell>
          <cell r="W109">
            <v>0.75</v>
          </cell>
          <cell r="X109">
            <v>0.75</v>
          </cell>
          <cell r="Y109">
            <v>1223</v>
          </cell>
        </row>
        <row r="110">
          <cell r="B110">
            <v>711</v>
          </cell>
          <cell r="C110">
            <v>5216</v>
          </cell>
          <cell r="D110">
            <v>250</v>
          </cell>
          <cell r="E110">
            <v>12.814</v>
          </cell>
          <cell r="F110">
            <v>11.814</v>
          </cell>
          <cell r="G110">
            <v>357914</v>
          </cell>
          <cell r="H110">
            <v>40047</v>
          </cell>
          <cell r="I110">
            <v>2</v>
          </cell>
          <cell r="J110">
            <v>67398</v>
          </cell>
          <cell r="L110">
            <v>301895</v>
          </cell>
          <cell r="M110">
            <v>25554</v>
          </cell>
          <cell r="N110">
            <v>5384.23</v>
          </cell>
          <cell r="O110">
            <v>759</v>
          </cell>
          <cell r="P110">
            <v>31697.23</v>
          </cell>
          <cell r="Q110">
            <v>1109.4000000000001</v>
          </cell>
          <cell r="R110">
            <v>32806.629999999997</v>
          </cell>
          <cell r="S110">
            <v>-30842</v>
          </cell>
          <cell r="T110">
            <v>1964.6299999999974</v>
          </cell>
          <cell r="U110">
            <v>23210.14</v>
          </cell>
          <cell r="V110">
            <v>0.33329999999999999</v>
          </cell>
          <cell r="W110">
            <v>0.75</v>
          </cell>
          <cell r="X110">
            <v>0.75</v>
          </cell>
          <cell r="Y110">
            <v>17408</v>
          </cell>
        </row>
        <row r="111">
          <cell r="B111">
            <v>714</v>
          </cell>
          <cell r="C111">
            <v>3050</v>
          </cell>
          <cell r="D111">
            <v>103</v>
          </cell>
          <cell r="E111">
            <v>5.4</v>
          </cell>
          <cell r="F111">
            <v>4.4000000000000004</v>
          </cell>
          <cell r="G111">
            <v>149427</v>
          </cell>
          <cell r="H111">
            <v>36291</v>
          </cell>
          <cell r="I111">
            <v>0</v>
          </cell>
          <cell r="J111">
            <v>0</v>
          </cell>
          <cell r="K111">
            <v>0</v>
          </cell>
          <cell r="L111">
            <v>113136</v>
          </cell>
          <cell r="M111">
            <v>25712.73</v>
          </cell>
          <cell r="N111">
            <v>5417.67</v>
          </cell>
          <cell r="O111">
            <v>759</v>
          </cell>
          <cell r="P111">
            <v>31889.4</v>
          </cell>
          <cell r="Q111">
            <v>1116.1300000000001</v>
          </cell>
          <cell r="R111">
            <v>33005.53</v>
          </cell>
          <cell r="S111">
            <v>-30842</v>
          </cell>
          <cell r="T111">
            <v>2163.5299999999988</v>
          </cell>
          <cell r="U111">
            <v>9519.5300000000007</v>
          </cell>
          <cell r="V111">
            <v>0.5</v>
          </cell>
          <cell r="W111">
            <v>1</v>
          </cell>
          <cell r="X111">
            <v>1</v>
          </cell>
          <cell r="Y111">
            <v>9520</v>
          </cell>
        </row>
        <row r="112">
          <cell r="B112">
            <v>717</v>
          </cell>
          <cell r="C112">
            <v>2081</v>
          </cell>
          <cell r="D112">
            <v>107</v>
          </cell>
          <cell r="E112">
            <v>5</v>
          </cell>
          <cell r="F112">
            <v>4</v>
          </cell>
          <cell r="G112">
            <v>134849</v>
          </cell>
          <cell r="H112">
            <v>37197</v>
          </cell>
          <cell r="I112">
            <v>0</v>
          </cell>
          <cell r="J112">
            <v>0</v>
          </cell>
          <cell r="K112">
            <v>0</v>
          </cell>
          <cell r="L112">
            <v>97652</v>
          </cell>
          <cell r="M112">
            <v>24413</v>
          </cell>
          <cell r="N112">
            <v>5143.82</v>
          </cell>
          <cell r="O112">
            <v>759</v>
          </cell>
          <cell r="P112">
            <v>30315.82</v>
          </cell>
          <cell r="Q112">
            <v>1061.05</v>
          </cell>
          <cell r="R112">
            <v>31376.87</v>
          </cell>
          <cell r="S112">
            <v>-30842</v>
          </cell>
          <cell r="T112">
            <v>534.86999999999898</v>
          </cell>
          <cell r="U112">
            <v>2139.48</v>
          </cell>
          <cell r="V112">
            <v>0.5</v>
          </cell>
          <cell r="W112">
            <v>1</v>
          </cell>
          <cell r="X112">
            <v>1</v>
          </cell>
          <cell r="Y112">
            <v>2139</v>
          </cell>
        </row>
        <row r="113">
          <cell r="B113">
            <v>718</v>
          </cell>
          <cell r="C113">
            <v>5217</v>
          </cell>
          <cell r="D113">
            <v>299</v>
          </cell>
          <cell r="E113">
            <v>11.1</v>
          </cell>
          <cell r="F113">
            <v>10.1</v>
          </cell>
          <cell r="G113">
            <v>309824</v>
          </cell>
          <cell r="H113">
            <v>43116</v>
          </cell>
          <cell r="I113">
            <v>1</v>
          </cell>
          <cell r="J113">
            <v>37197</v>
          </cell>
          <cell r="L113">
            <v>255224</v>
          </cell>
          <cell r="M113">
            <v>25269.7</v>
          </cell>
          <cell r="N113">
            <v>5324.33</v>
          </cell>
          <cell r="O113">
            <v>759</v>
          </cell>
          <cell r="P113">
            <v>31353.03</v>
          </cell>
          <cell r="Q113">
            <v>1097.3599999999999</v>
          </cell>
          <cell r="R113">
            <v>32450.39</v>
          </cell>
          <cell r="S113">
            <v>-30842</v>
          </cell>
          <cell r="T113">
            <v>1608.3899999999994</v>
          </cell>
          <cell r="U113">
            <v>16244.74</v>
          </cell>
          <cell r="V113">
            <v>0.33329999999999999</v>
          </cell>
          <cell r="W113">
            <v>0.75</v>
          </cell>
          <cell r="X113">
            <v>0.75</v>
          </cell>
          <cell r="Y113">
            <v>12184</v>
          </cell>
        </row>
        <row r="114">
          <cell r="B114">
            <v>719</v>
          </cell>
          <cell r="C114">
            <v>3336</v>
          </cell>
          <cell r="D114">
            <v>52</v>
          </cell>
          <cell r="E114">
            <v>3.2286999999999999</v>
          </cell>
          <cell r="F114">
            <v>2.2286999999999999</v>
          </cell>
          <cell r="G114">
            <v>83983</v>
          </cell>
          <cell r="H114">
            <v>36291</v>
          </cell>
          <cell r="I114">
            <v>0</v>
          </cell>
          <cell r="J114">
            <v>0</v>
          </cell>
          <cell r="K114">
            <v>0</v>
          </cell>
          <cell r="L114">
            <v>47692</v>
          </cell>
          <cell r="M114">
            <v>21399.02</v>
          </cell>
          <cell r="N114">
            <v>4508.7700000000004</v>
          </cell>
          <cell r="O114">
            <v>759</v>
          </cell>
          <cell r="P114">
            <v>26666.79</v>
          </cell>
          <cell r="Q114">
            <v>933.34</v>
          </cell>
          <cell r="R114">
            <v>27600.13</v>
          </cell>
          <cell r="S114">
            <v>-30842</v>
          </cell>
          <cell r="T114">
            <v>-3241.869999999999</v>
          </cell>
          <cell r="U114">
            <v>-7225.16</v>
          </cell>
          <cell r="V114">
            <v>0.5</v>
          </cell>
          <cell r="W114">
            <v>1</v>
          </cell>
          <cell r="X114">
            <v>0.5</v>
          </cell>
          <cell r="Y114">
            <v>-3613</v>
          </cell>
        </row>
        <row r="115">
          <cell r="B115">
            <v>720</v>
          </cell>
          <cell r="C115">
            <v>3337</v>
          </cell>
          <cell r="D115">
            <v>70</v>
          </cell>
          <cell r="E115">
            <v>3.7847</v>
          </cell>
          <cell r="F115">
            <v>2.7847</v>
          </cell>
          <cell r="G115">
            <v>102106</v>
          </cell>
          <cell r="H115">
            <v>34542</v>
          </cell>
          <cell r="I115">
            <v>0</v>
          </cell>
          <cell r="J115">
            <v>0</v>
          </cell>
          <cell r="K115">
            <v>0</v>
          </cell>
          <cell r="L115">
            <v>67564</v>
          </cell>
          <cell r="M115">
            <v>24262.58</v>
          </cell>
          <cell r="N115">
            <v>5112.13</v>
          </cell>
          <cell r="O115">
            <v>759</v>
          </cell>
          <cell r="P115">
            <v>30133.710000000003</v>
          </cell>
          <cell r="Q115">
            <v>1054.68</v>
          </cell>
          <cell r="R115">
            <v>31188.390000000003</v>
          </cell>
          <cell r="S115">
            <v>-30842</v>
          </cell>
          <cell r="T115">
            <v>346.39000000000306</v>
          </cell>
          <cell r="U115">
            <v>964.59</v>
          </cell>
          <cell r="V115">
            <v>0.5</v>
          </cell>
          <cell r="W115">
            <v>1</v>
          </cell>
          <cell r="X115">
            <v>1</v>
          </cell>
          <cell r="Y115">
            <v>965</v>
          </cell>
        </row>
        <row r="116">
          <cell r="B116">
            <v>721</v>
          </cell>
          <cell r="C116">
            <v>3338</v>
          </cell>
          <cell r="D116">
            <v>235</v>
          </cell>
          <cell r="E116">
            <v>10.4541</v>
          </cell>
          <cell r="F116">
            <v>9.4541000000000004</v>
          </cell>
          <cell r="G116">
            <v>274455</v>
          </cell>
          <cell r="H116">
            <v>41049</v>
          </cell>
          <cell r="I116">
            <v>1</v>
          </cell>
          <cell r="J116">
            <v>34542</v>
          </cell>
          <cell r="K116">
            <v>0</v>
          </cell>
          <cell r="L116">
            <v>224577</v>
          </cell>
          <cell r="M116">
            <v>23754.46</v>
          </cell>
          <cell r="N116">
            <v>5005.0600000000004</v>
          </cell>
          <cell r="O116">
            <v>759</v>
          </cell>
          <cell r="P116">
            <v>29518.52</v>
          </cell>
          <cell r="Q116">
            <v>1033.1500000000001</v>
          </cell>
          <cell r="R116">
            <v>30551.670000000002</v>
          </cell>
          <cell r="S116">
            <v>-30842</v>
          </cell>
          <cell r="T116">
            <v>-290.32999999999811</v>
          </cell>
          <cell r="U116">
            <v>-2744.81</v>
          </cell>
          <cell r="V116">
            <v>0.33329999999999999</v>
          </cell>
          <cell r="W116">
            <v>0.75</v>
          </cell>
          <cell r="X116">
            <v>0.33329999999999999</v>
          </cell>
          <cell r="Y116">
            <v>-915</v>
          </cell>
        </row>
        <row r="117">
          <cell r="B117">
            <v>722</v>
          </cell>
          <cell r="C117">
            <v>5213</v>
          </cell>
          <cell r="D117">
            <v>307</v>
          </cell>
          <cell r="E117">
            <v>12</v>
          </cell>
          <cell r="F117">
            <v>11</v>
          </cell>
          <cell r="G117">
            <v>311637</v>
          </cell>
          <cell r="H117">
            <v>41049</v>
          </cell>
          <cell r="I117">
            <v>1</v>
          </cell>
          <cell r="J117">
            <v>34542</v>
          </cell>
          <cell r="L117">
            <v>261759</v>
          </cell>
          <cell r="M117">
            <v>23796.27</v>
          </cell>
          <cell r="N117">
            <v>5013.87</v>
          </cell>
          <cell r="O117">
            <v>759</v>
          </cell>
          <cell r="P117">
            <v>29569.14</v>
          </cell>
          <cell r="Q117">
            <v>1034.92</v>
          </cell>
          <cell r="R117">
            <v>30604.059999999998</v>
          </cell>
          <cell r="S117">
            <v>-30842</v>
          </cell>
          <cell r="T117">
            <v>-237.94000000000233</v>
          </cell>
          <cell r="U117">
            <v>-2617.34</v>
          </cell>
          <cell r="V117">
            <v>0.33329999999999999</v>
          </cell>
          <cell r="W117">
            <v>0.75</v>
          </cell>
          <cell r="X117">
            <v>0.33329999999999999</v>
          </cell>
          <cell r="Y117">
            <v>-872</v>
          </cell>
        </row>
        <row r="118">
          <cell r="B118">
            <v>724</v>
          </cell>
          <cell r="C118">
            <v>3052</v>
          </cell>
          <cell r="D118">
            <v>189</v>
          </cell>
          <cell r="E118">
            <v>8.6999999999999993</v>
          </cell>
          <cell r="F118">
            <v>7.6999999999999993</v>
          </cell>
          <cell r="G118">
            <v>235192</v>
          </cell>
          <cell r="H118">
            <v>39144</v>
          </cell>
          <cell r="I118">
            <v>1</v>
          </cell>
          <cell r="J118">
            <v>33699</v>
          </cell>
          <cell r="K118">
            <v>3542.4</v>
          </cell>
          <cell r="L118">
            <v>184519.6</v>
          </cell>
          <cell r="M118">
            <v>23963.58</v>
          </cell>
          <cell r="N118">
            <v>5049.13</v>
          </cell>
          <cell r="O118">
            <v>759</v>
          </cell>
          <cell r="P118">
            <v>29771.710000000003</v>
          </cell>
          <cell r="Q118">
            <v>1042.01</v>
          </cell>
          <cell r="R118">
            <v>30813.72</v>
          </cell>
          <cell r="S118">
            <v>-30842</v>
          </cell>
          <cell r="T118">
            <v>-28.279999999998836</v>
          </cell>
          <cell r="U118">
            <v>-217.76</v>
          </cell>
          <cell r="V118">
            <v>0.33329999999999999</v>
          </cell>
          <cell r="W118">
            <v>0.75</v>
          </cell>
          <cell r="X118">
            <v>0.33329999999999999</v>
          </cell>
          <cell r="Y118">
            <v>-73</v>
          </cell>
        </row>
        <row r="119">
          <cell r="B119">
            <v>726</v>
          </cell>
          <cell r="C119">
            <v>5203</v>
          </cell>
          <cell r="D119">
            <v>229</v>
          </cell>
          <cell r="E119">
            <v>9</v>
          </cell>
          <cell r="F119">
            <v>8</v>
          </cell>
          <cell r="G119">
            <v>242259</v>
          </cell>
          <cell r="H119">
            <v>42069</v>
          </cell>
          <cell r="I119">
            <v>1</v>
          </cell>
          <cell r="J119">
            <v>37137</v>
          </cell>
          <cell r="L119">
            <v>188766</v>
          </cell>
          <cell r="M119">
            <v>23595.75</v>
          </cell>
          <cell r="N119">
            <v>4971.62</v>
          </cell>
          <cell r="O119">
            <v>759</v>
          </cell>
          <cell r="P119">
            <v>29326.37</v>
          </cell>
          <cell r="Q119">
            <v>1026.42</v>
          </cell>
          <cell r="R119">
            <v>30352.79</v>
          </cell>
          <cell r="S119">
            <v>-30842</v>
          </cell>
          <cell r="T119">
            <v>-489.20999999999913</v>
          </cell>
          <cell r="U119">
            <v>-3913.68</v>
          </cell>
          <cell r="V119">
            <v>0.33329999999999999</v>
          </cell>
          <cell r="W119">
            <v>0.75</v>
          </cell>
          <cell r="X119">
            <v>0.33329999999999999</v>
          </cell>
          <cell r="Y119">
            <v>-1304</v>
          </cell>
        </row>
        <row r="120">
          <cell r="B120">
            <v>727</v>
          </cell>
          <cell r="C120">
            <v>5211</v>
          </cell>
          <cell r="D120">
            <v>197</v>
          </cell>
          <cell r="E120">
            <v>9.4192</v>
          </cell>
          <cell r="F120">
            <v>8.4192</v>
          </cell>
          <cell r="G120">
            <v>233734</v>
          </cell>
          <cell r="H120">
            <v>39177</v>
          </cell>
          <cell r="L120">
            <v>194557</v>
          </cell>
          <cell r="M120">
            <v>23108.73</v>
          </cell>
          <cell r="N120">
            <v>4869.01</v>
          </cell>
          <cell r="O120">
            <v>759</v>
          </cell>
          <cell r="P120">
            <v>28736.739999999998</v>
          </cell>
          <cell r="Q120">
            <v>1005.79</v>
          </cell>
          <cell r="R120">
            <v>29742.53</v>
          </cell>
          <cell r="S120">
            <v>-30842</v>
          </cell>
          <cell r="T120">
            <v>-1099.4700000000012</v>
          </cell>
          <cell r="U120">
            <v>-9256.66</v>
          </cell>
          <cell r="V120">
            <v>0.33329999999999999</v>
          </cell>
          <cell r="W120">
            <v>0.75</v>
          </cell>
          <cell r="X120">
            <v>0.33329999999999999</v>
          </cell>
          <cell r="Y120">
            <v>-3085</v>
          </cell>
        </row>
        <row r="121">
          <cell r="B121">
            <v>728</v>
          </cell>
          <cell r="C121">
            <v>3340</v>
          </cell>
          <cell r="D121">
            <v>143</v>
          </cell>
          <cell r="E121">
            <v>6.5</v>
          </cell>
          <cell r="F121">
            <v>5.5</v>
          </cell>
          <cell r="G121">
            <v>175543</v>
          </cell>
          <cell r="H121">
            <v>38154</v>
          </cell>
          <cell r="I121">
            <v>1</v>
          </cell>
          <cell r="J121">
            <v>32079</v>
          </cell>
          <cell r="K121">
            <v>0</v>
          </cell>
          <cell r="L121">
            <v>131023</v>
          </cell>
          <cell r="M121">
            <v>23822.36</v>
          </cell>
          <cell r="N121">
            <v>5019.37</v>
          </cell>
          <cell r="O121">
            <v>759</v>
          </cell>
          <cell r="P121">
            <v>29600.73</v>
          </cell>
          <cell r="Q121">
            <v>1036.03</v>
          </cell>
          <cell r="R121">
            <v>30636.76</v>
          </cell>
          <cell r="S121">
            <v>-30842</v>
          </cell>
          <cell r="T121">
            <v>-205.2400000000016</v>
          </cell>
          <cell r="U121">
            <v>-1128.82</v>
          </cell>
          <cell r="V121">
            <v>0.5</v>
          </cell>
          <cell r="W121">
            <v>1</v>
          </cell>
          <cell r="X121">
            <v>0.5</v>
          </cell>
          <cell r="Y121">
            <v>-564</v>
          </cell>
        </row>
        <row r="122">
          <cell r="B122">
            <v>729</v>
          </cell>
          <cell r="C122">
            <v>3055</v>
          </cell>
          <cell r="D122">
            <v>31</v>
          </cell>
          <cell r="E122">
            <v>3</v>
          </cell>
          <cell r="F122">
            <v>2</v>
          </cell>
          <cell r="G122">
            <v>80271</v>
          </cell>
          <cell r="H122">
            <v>34542</v>
          </cell>
          <cell r="I122">
            <v>0</v>
          </cell>
          <cell r="J122">
            <v>0</v>
          </cell>
          <cell r="K122">
            <v>1032</v>
          </cell>
          <cell r="L122">
            <v>44697</v>
          </cell>
          <cell r="M122">
            <v>22348.5</v>
          </cell>
          <cell r="N122">
            <v>4708.83</v>
          </cell>
          <cell r="O122">
            <v>759</v>
          </cell>
          <cell r="P122">
            <v>27816.33</v>
          </cell>
          <cell r="Q122">
            <v>973.57</v>
          </cell>
          <cell r="R122">
            <v>28789.9</v>
          </cell>
          <cell r="S122">
            <v>-30842</v>
          </cell>
          <cell r="T122">
            <v>-2052.0999999999985</v>
          </cell>
          <cell r="U122">
            <v>-4104.2</v>
          </cell>
          <cell r="V122">
            <v>0.5</v>
          </cell>
          <cell r="W122">
            <v>1</v>
          </cell>
          <cell r="X122">
            <v>0.5</v>
          </cell>
          <cell r="Y122">
            <v>-2052</v>
          </cell>
        </row>
        <row r="123">
          <cell r="B123">
            <v>730</v>
          </cell>
          <cell r="C123">
            <v>3056</v>
          </cell>
          <cell r="D123">
            <v>142</v>
          </cell>
          <cell r="E123">
            <v>7</v>
          </cell>
          <cell r="F123">
            <v>6</v>
          </cell>
          <cell r="G123">
            <v>178640</v>
          </cell>
          <cell r="H123">
            <v>36291</v>
          </cell>
          <cell r="I123">
            <v>0</v>
          </cell>
          <cell r="J123">
            <v>0</v>
          </cell>
          <cell r="K123">
            <v>0</v>
          </cell>
          <cell r="L123">
            <v>142349</v>
          </cell>
          <cell r="M123">
            <v>23724.83</v>
          </cell>
          <cell r="N123">
            <v>4998.82</v>
          </cell>
          <cell r="O123">
            <v>759</v>
          </cell>
          <cell r="P123">
            <v>29482.65</v>
          </cell>
          <cell r="Q123">
            <v>1031.8900000000001</v>
          </cell>
          <cell r="R123">
            <v>30514.54</v>
          </cell>
          <cell r="S123">
            <v>-30842</v>
          </cell>
          <cell r="T123">
            <v>-327.45999999999913</v>
          </cell>
          <cell r="U123">
            <v>-1964.76</v>
          </cell>
          <cell r="V123">
            <v>0.5</v>
          </cell>
          <cell r="W123">
            <v>1</v>
          </cell>
          <cell r="X123">
            <v>0.5</v>
          </cell>
          <cell r="Y123">
            <v>-982</v>
          </cell>
        </row>
        <row r="124">
          <cell r="B124">
            <v>731</v>
          </cell>
          <cell r="C124">
            <v>3341</v>
          </cell>
          <cell r="D124">
            <v>118</v>
          </cell>
          <cell r="E124">
            <v>5</v>
          </cell>
          <cell r="F124">
            <v>4</v>
          </cell>
          <cell r="G124">
            <v>140394</v>
          </cell>
          <cell r="H124">
            <v>35478</v>
          </cell>
          <cell r="I124">
            <v>0</v>
          </cell>
          <cell r="J124">
            <v>0</v>
          </cell>
          <cell r="K124">
            <v>2064</v>
          </cell>
          <cell r="L124">
            <v>102852</v>
          </cell>
          <cell r="M124">
            <v>25713</v>
          </cell>
          <cell r="N124">
            <v>5417.73</v>
          </cell>
          <cell r="O124">
            <v>759</v>
          </cell>
          <cell r="P124">
            <v>31889.73</v>
          </cell>
          <cell r="Q124">
            <v>1116.1400000000001</v>
          </cell>
          <cell r="R124">
            <v>33005.870000000003</v>
          </cell>
          <cell r="S124">
            <v>-30842</v>
          </cell>
          <cell r="T124">
            <v>2163.8700000000026</v>
          </cell>
          <cell r="U124">
            <v>8655.48</v>
          </cell>
          <cell r="V124">
            <v>0.5</v>
          </cell>
          <cell r="W124">
            <v>1</v>
          </cell>
          <cell r="X124">
            <v>1</v>
          </cell>
          <cell r="Y124">
            <v>8655</v>
          </cell>
        </row>
        <row r="125">
          <cell r="B125">
            <v>732</v>
          </cell>
          <cell r="C125">
            <v>2119</v>
          </cell>
          <cell r="D125">
            <v>145</v>
          </cell>
          <cell r="E125">
            <v>7</v>
          </cell>
          <cell r="F125">
            <v>6</v>
          </cell>
          <cell r="G125">
            <v>187809</v>
          </cell>
          <cell r="H125">
            <v>39144</v>
          </cell>
          <cell r="I125">
            <v>1</v>
          </cell>
          <cell r="J125">
            <v>31296</v>
          </cell>
          <cell r="K125">
            <v>0</v>
          </cell>
          <cell r="L125">
            <v>143082</v>
          </cell>
          <cell r="M125">
            <v>23847</v>
          </cell>
          <cell r="N125">
            <v>5024.5600000000004</v>
          </cell>
          <cell r="O125">
            <v>759</v>
          </cell>
          <cell r="P125">
            <v>29630.560000000001</v>
          </cell>
          <cell r="Q125">
            <v>1037.07</v>
          </cell>
          <cell r="R125">
            <v>30667.63</v>
          </cell>
          <cell r="S125">
            <v>-30842</v>
          </cell>
          <cell r="T125">
            <v>-174.36999999999898</v>
          </cell>
          <cell r="U125">
            <v>-1046.22</v>
          </cell>
          <cell r="V125">
            <v>0.5</v>
          </cell>
          <cell r="W125">
            <v>1</v>
          </cell>
          <cell r="X125">
            <v>0.5</v>
          </cell>
          <cell r="Y125">
            <v>-523</v>
          </cell>
        </row>
        <row r="126">
          <cell r="B126">
            <v>733</v>
          </cell>
          <cell r="C126">
            <v>3057</v>
          </cell>
          <cell r="D126">
            <v>111</v>
          </cell>
          <cell r="E126">
            <v>6.2</v>
          </cell>
          <cell r="F126">
            <v>5.2</v>
          </cell>
          <cell r="G126">
            <v>163139</v>
          </cell>
          <cell r="H126">
            <v>35478</v>
          </cell>
          <cell r="I126">
            <v>0</v>
          </cell>
          <cell r="J126">
            <v>0</v>
          </cell>
          <cell r="K126">
            <v>1032</v>
          </cell>
          <cell r="L126">
            <v>126629</v>
          </cell>
          <cell r="M126">
            <v>24351.73</v>
          </cell>
          <cell r="N126">
            <v>5130.91</v>
          </cell>
          <cell r="O126">
            <v>759</v>
          </cell>
          <cell r="P126">
            <v>30241.64</v>
          </cell>
          <cell r="Q126">
            <v>1058.46</v>
          </cell>
          <cell r="R126">
            <v>31300.1</v>
          </cell>
          <cell r="S126">
            <v>-30842</v>
          </cell>
          <cell r="T126">
            <v>458.09999999999854</v>
          </cell>
          <cell r="U126">
            <v>2382.12</v>
          </cell>
          <cell r="V126">
            <v>0.5</v>
          </cell>
          <cell r="W126">
            <v>1</v>
          </cell>
          <cell r="X126">
            <v>1</v>
          </cell>
          <cell r="Y126">
            <v>2382</v>
          </cell>
        </row>
        <row r="127">
          <cell r="B127">
            <v>734</v>
          </cell>
          <cell r="C127">
            <v>3356</v>
          </cell>
          <cell r="D127">
            <v>165</v>
          </cell>
          <cell r="E127">
            <v>8</v>
          </cell>
          <cell r="F127">
            <v>7</v>
          </cell>
          <cell r="G127">
            <v>198599</v>
          </cell>
          <cell r="H127">
            <v>39144</v>
          </cell>
          <cell r="I127">
            <v>0</v>
          </cell>
          <cell r="J127">
            <v>0</v>
          </cell>
          <cell r="K127">
            <v>0</v>
          </cell>
          <cell r="L127">
            <v>159455</v>
          </cell>
          <cell r="M127">
            <v>22779.29</v>
          </cell>
          <cell r="N127">
            <v>4799.6000000000004</v>
          </cell>
          <cell r="O127">
            <v>759</v>
          </cell>
          <cell r="P127">
            <v>28337.89</v>
          </cell>
          <cell r="Q127">
            <v>991.83</v>
          </cell>
          <cell r="R127">
            <v>29329.72</v>
          </cell>
          <cell r="S127">
            <v>-30842</v>
          </cell>
          <cell r="T127">
            <v>-1512.2799999999988</v>
          </cell>
          <cell r="U127">
            <v>-10585.96</v>
          </cell>
          <cell r="V127">
            <v>0.33329999999999999</v>
          </cell>
          <cell r="W127">
            <v>0.75</v>
          </cell>
          <cell r="X127">
            <v>0.33329999999999999</v>
          </cell>
          <cell r="Y127">
            <v>-3528</v>
          </cell>
        </row>
        <row r="128">
          <cell r="B128">
            <v>735</v>
          </cell>
          <cell r="C128">
            <v>3310</v>
          </cell>
          <cell r="D128">
            <v>46</v>
          </cell>
          <cell r="E128">
            <v>3.3814000000000002</v>
          </cell>
          <cell r="F128">
            <v>2.3814000000000002</v>
          </cell>
          <cell r="G128">
            <v>93156</v>
          </cell>
          <cell r="H128">
            <v>37197</v>
          </cell>
          <cell r="I128">
            <v>0</v>
          </cell>
          <cell r="J128">
            <v>0</v>
          </cell>
          <cell r="K128">
            <v>0</v>
          </cell>
          <cell r="L128">
            <v>55959</v>
          </cell>
          <cell r="M128">
            <v>23498.36</v>
          </cell>
          <cell r="N128">
            <v>4951.1000000000004</v>
          </cell>
          <cell r="O128">
            <v>759</v>
          </cell>
          <cell r="P128">
            <v>29208.46</v>
          </cell>
          <cell r="Q128">
            <v>1022.3</v>
          </cell>
          <cell r="R128">
            <v>30230.76</v>
          </cell>
          <cell r="S128">
            <v>-30842</v>
          </cell>
          <cell r="T128">
            <v>-611.2400000000016</v>
          </cell>
          <cell r="U128">
            <v>-1455.61</v>
          </cell>
          <cell r="V128">
            <v>0.5</v>
          </cell>
          <cell r="W128">
            <v>1</v>
          </cell>
          <cell r="X128">
            <v>0.5</v>
          </cell>
          <cell r="Y128">
            <v>-728</v>
          </cell>
        </row>
        <row r="129">
          <cell r="B129">
            <v>736</v>
          </cell>
          <cell r="C129">
            <v>5220</v>
          </cell>
          <cell r="D129">
            <v>191</v>
          </cell>
          <cell r="E129">
            <v>8.4</v>
          </cell>
          <cell r="F129">
            <v>7.4</v>
          </cell>
          <cell r="G129">
            <v>231685</v>
          </cell>
          <cell r="H129">
            <v>42069</v>
          </cell>
          <cell r="I129">
            <v>1</v>
          </cell>
          <cell r="J129">
            <v>36291</v>
          </cell>
          <cell r="L129">
            <v>179038</v>
          </cell>
          <cell r="M129">
            <v>24194.32</v>
          </cell>
          <cell r="N129">
            <v>5097.74</v>
          </cell>
          <cell r="O129">
            <v>759</v>
          </cell>
          <cell r="P129">
            <v>30051.059999999998</v>
          </cell>
          <cell r="Q129">
            <v>1051.79</v>
          </cell>
          <cell r="R129">
            <v>31102.85</v>
          </cell>
          <cell r="S129">
            <v>-30842</v>
          </cell>
          <cell r="T129">
            <v>260.84999999999854</v>
          </cell>
          <cell r="U129">
            <v>1930.29</v>
          </cell>
          <cell r="V129">
            <v>0.33329999999999999</v>
          </cell>
          <cell r="W129">
            <v>0.75</v>
          </cell>
          <cell r="X129">
            <v>0.75</v>
          </cell>
          <cell r="Y129">
            <v>1448</v>
          </cell>
        </row>
        <row r="130">
          <cell r="B130">
            <v>742</v>
          </cell>
          <cell r="C130">
            <v>2130</v>
          </cell>
          <cell r="D130">
            <v>146</v>
          </cell>
          <cell r="E130">
            <v>6.6</v>
          </cell>
          <cell r="F130">
            <v>5.6</v>
          </cell>
          <cell r="G130">
            <v>181232</v>
          </cell>
          <cell r="H130">
            <v>39144</v>
          </cell>
          <cell r="I130">
            <v>1</v>
          </cell>
          <cell r="J130">
            <v>32880</v>
          </cell>
          <cell r="K130">
            <v>0</v>
          </cell>
          <cell r="L130">
            <v>134921</v>
          </cell>
          <cell r="M130">
            <v>24093.040000000001</v>
          </cell>
          <cell r="N130">
            <v>5076.3999999999996</v>
          </cell>
          <cell r="O130">
            <v>759</v>
          </cell>
          <cell r="P130">
            <v>29928.440000000002</v>
          </cell>
          <cell r="Q130">
            <v>1047.5</v>
          </cell>
          <cell r="R130">
            <v>30975.940000000002</v>
          </cell>
          <cell r="S130">
            <v>-30842</v>
          </cell>
          <cell r="T130">
            <v>133.94000000000233</v>
          </cell>
          <cell r="U130">
            <v>750.06</v>
          </cell>
          <cell r="V130">
            <v>0.5</v>
          </cell>
          <cell r="W130">
            <v>1</v>
          </cell>
          <cell r="X130">
            <v>1</v>
          </cell>
          <cell r="Y130">
            <v>750</v>
          </cell>
        </row>
        <row r="131">
          <cell r="B131">
            <v>743</v>
          </cell>
          <cell r="C131">
            <v>2108</v>
          </cell>
          <cell r="D131">
            <v>70</v>
          </cell>
          <cell r="E131">
            <v>3.6</v>
          </cell>
          <cell r="F131">
            <v>2.6</v>
          </cell>
          <cell r="G131">
            <v>99517</v>
          </cell>
          <cell r="H131">
            <v>34542</v>
          </cell>
          <cell r="I131">
            <v>0</v>
          </cell>
          <cell r="J131">
            <v>0</v>
          </cell>
          <cell r="K131">
            <v>0</v>
          </cell>
          <cell r="L131">
            <v>64975</v>
          </cell>
          <cell r="M131">
            <v>24990.38</v>
          </cell>
          <cell r="N131">
            <v>5265.47</v>
          </cell>
          <cell r="O131">
            <v>759</v>
          </cell>
          <cell r="P131">
            <v>31014.850000000002</v>
          </cell>
          <cell r="Q131">
            <v>1085.52</v>
          </cell>
          <cell r="R131">
            <v>32100.370000000003</v>
          </cell>
          <cell r="S131">
            <v>-30842</v>
          </cell>
          <cell r="T131">
            <v>1258.3700000000026</v>
          </cell>
          <cell r="U131">
            <v>3271.76</v>
          </cell>
          <cell r="V131">
            <v>0.5</v>
          </cell>
          <cell r="W131">
            <v>1</v>
          </cell>
          <cell r="X131">
            <v>1</v>
          </cell>
          <cell r="Y131">
            <v>3272</v>
          </cell>
        </row>
        <row r="132">
          <cell r="B132">
            <v>749</v>
          </cell>
          <cell r="C132">
            <v>3060</v>
          </cell>
          <cell r="D132">
            <v>55</v>
          </cell>
          <cell r="E132">
            <v>2.8</v>
          </cell>
          <cell r="F132">
            <v>1.7999999999999998</v>
          </cell>
          <cell r="G132">
            <v>88940</v>
          </cell>
          <cell r="H132">
            <v>36291</v>
          </cell>
          <cell r="I132">
            <v>1</v>
          </cell>
          <cell r="J132">
            <v>32079</v>
          </cell>
          <cell r="K132">
            <v>0</v>
          </cell>
          <cell r="L132">
            <v>46283</v>
          </cell>
          <cell r="M132">
            <v>25712.78</v>
          </cell>
          <cell r="N132">
            <v>5417.68</v>
          </cell>
          <cell r="O132">
            <v>759</v>
          </cell>
          <cell r="P132">
            <v>31889.46</v>
          </cell>
          <cell r="Q132">
            <v>1116.1300000000001</v>
          </cell>
          <cell r="R132">
            <v>33005.589999999997</v>
          </cell>
          <cell r="S132">
            <v>-30842</v>
          </cell>
          <cell r="T132">
            <v>2163.5899999999965</v>
          </cell>
          <cell r="U132">
            <v>3894.46</v>
          </cell>
          <cell r="V132">
            <v>0.5</v>
          </cell>
          <cell r="W132">
            <v>1</v>
          </cell>
          <cell r="X132">
            <v>1</v>
          </cell>
          <cell r="Y132">
            <v>3894</v>
          </cell>
        </row>
        <row r="133">
          <cell r="B133">
            <v>750</v>
          </cell>
          <cell r="C133">
            <v>2109</v>
          </cell>
          <cell r="D133">
            <v>69</v>
          </cell>
          <cell r="E133">
            <v>3.3999000000000001</v>
          </cell>
          <cell r="F133">
            <v>2.3999000000000001</v>
          </cell>
          <cell r="G133">
            <v>97999</v>
          </cell>
          <cell r="H133">
            <v>36291</v>
          </cell>
          <cell r="I133">
            <v>0</v>
          </cell>
          <cell r="J133">
            <v>0</v>
          </cell>
          <cell r="K133">
            <v>0</v>
          </cell>
          <cell r="L133">
            <v>61708</v>
          </cell>
          <cell r="M133">
            <v>25712.74</v>
          </cell>
          <cell r="N133">
            <v>5417.67</v>
          </cell>
          <cell r="O133">
            <v>759</v>
          </cell>
          <cell r="P133">
            <v>31889.410000000003</v>
          </cell>
          <cell r="Q133">
            <v>1116.1300000000001</v>
          </cell>
          <cell r="R133">
            <v>33005.54</v>
          </cell>
          <cell r="S133">
            <v>-30842</v>
          </cell>
          <cell r="T133">
            <v>2163.5400000000009</v>
          </cell>
          <cell r="U133">
            <v>5192.28</v>
          </cell>
          <cell r="V133">
            <v>0.5</v>
          </cell>
          <cell r="W133">
            <v>1</v>
          </cell>
          <cell r="X133">
            <v>1</v>
          </cell>
          <cell r="Y133">
            <v>5192</v>
          </cell>
        </row>
        <row r="134">
          <cell r="B134">
            <v>754</v>
          </cell>
          <cell r="C134">
            <v>3343</v>
          </cell>
          <cell r="D134">
            <v>231</v>
          </cell>
          <cell r="E134">
            <v>10.238099999999999</v>
          </cell>
          <cell r="F134">
            <v>9.2380999999999993</v>
          </cell>
          <cell r="G134">
            <v>251536</v>
          </cell>
          <cell r="H134">
            <v>38154</v>
          </cell>
          <cell r="I134">
            <v>1</v>
          </cell>
          <cell r="J134">
            <v>33699</v>
          </cell>
          <cell r="K134">
            <v>0</v>
          </cell>
          <cell r="L134">
            <v>205396</v>
          </cell>
          <cell r="M134">
            <v>22233.58</v>
          </cell>
          <cell r="N134">
            <v>4684.62</v>
          </cell>
          <cell r="O134">
            <v>759</v>
          </cell>
          <cell r="P134">
            <v>27677.200000000001</v>
          </cell>
          <cell r="Q134">
            <v>968.7</v>
          </cell>
          <cell r="R134">
            <v>28645.9</v>
          </cell>
          <cell r="S134">
            <v>-30842</v>
          </cell>
          <cell r="T134">
            <v>-2196.0999999999985</v>
          </cell>
          <cell r="U134">
            <v>-20287.79</v>
          </cell>
          <cell r="V134">
            <v>0.33329999999999999</v>
          </cell>
          <cell r="W134">
            <v>0.75</v>
          </cell>
          <cell r="X134">
            <v>0.33329999999999999</v>
          </cell>
          <cell r="Y134">
            <v>-6762</v>
          </cell>
        </row>
        <row r="135">
          <cell r="B135">
            <v>755</v>
          </cell>
          <cell r="C135">
            <v>5202</v>
          </cell>
          <cell r="D135">
            <v>316</v>
          </cell>
          <cell r="E135">
            <v>12.2</v>
          </cell>
          <cell r="F135">
            <v>11.2</v>
          </cell>
          <cell r="G135">
            <v>311918</v>
          </cell>
          <cell r="H135">
            <v>47571</v>
          </cell>
          <cell r="I135">
            <v>1</v>
          </cell>
          <cell r="J135">
            <v>35478</v>
          </cell>
          <cell r="L135">
            <v>254582</v>
          </cell>
          <cell r="M135">
            <v>22730.54</v>
          </cell>
          <cell r="N135">
            <v>4789.32</v>
          </cell>
          <cell r="O135">
            <v>759</v>
          </cell>
          <cell r="P135">
            <v>28278.86</v>
          </cell>
          <cell r="Q135">
            <v>989.76</v>
          </cell>
          <cell r="R135">
            <v>29268.62</v>
          </cell>
          <cell r="S135">
            <v>-30842</v>
          </cell>
          <cell r="T135">
            <v>-1573.380000000001</v>
          </cell>
          <cell r="U135">
            <v>-17621.86</v>
          </cell>
          <cell r="V135">
            <v>0.33329999999999999</v>
          </cell>
          <cell r="W135">
            <v>0.75</v>
          </cell>
          <cell r="X135">
            <v>0.33329999999999999</v>
          </cell>
          <cell r="Y135">
            <v>-5873</v>
          </cell>
        </row>
        <row r="136">
          <cell r="B136">
            <v>756</v>
          </cell>
          <cell r="C136">
            <v>3061</v>
          </cell>
          <cell r="D136">
            <v>252</v>
          </cell>
          <cell r="E136">
            <v>10</v>
          </cell>
          <cell r="F136">
            <v>9</v>
          </cell>
          <cell r="G136">
            <v>257934</v>
          </cell>
          <cell r="H136">
            <v>42069</v>
          </cell>
          <cell r="I136">
            <v>1</v>
          </cell>
          <cell r="J136">
            <v>33699</v>
          </cell>
          <cell r="K136">
            <v>3096</v>
          </cell>
          <cell r="L136">
            <v>204783</v>
          </cell>
          <cell r="M136">
            <v>22753.67</v>
          </cell>
          <cell r="N136">
            <v>4794.2</v>
          </cell>
          <cell r="O136">
            <v>759</v>
          </cell>
          <cell r="P136">
            <v>28306.87</v>
          </cell>
          <cell r="Q136">
            <v>990.74</v>
          </cell>
          <cell r="R136">
            <v>29297.61</v>
          </cell>
          <cell r="S136">
            <v>-30842</v>
          </cell>
          <cell r="T136">
            <v>-1544.3899999999994</v>
          </cell>
          <cell r="U136">
            <v>-13899.51</v>
          </cell>
          <cell r="V136">
            <v>0.33329999999999999</v>
          </cell>
          <cell r="W136">
            <v>0.75</v>
          </cell>
          <cell r="X136">
            <v>0.33329999999999999</v>
          </cell>
          <cell r="Y136">
            <v>-4633</v>
          </cell>
        </row>
        <row r="137">
          <cell r="B137">
            <v>757</v>
          </cell>
          <cell r="C137">
            <v>2168</v>
          </cell>
          <cell r="D137">
            <v>356</v>
          </cell>
          <cell r="E137">
            <v>14.4</v>
          </cell>
          <cell r="F137">
            <v>13.4</v>
          </cell>
          <cell r="G137">
            <v>374453</v>
          </cell>
          <cell r="H137">
            <v>43116</v>
          </cell>
          <cell r="I137">
            <v>1</v>
          </cell>
          <cell r="J137">
            <v>33699</v>
          </cell>
          <cell r="K137">
            <v>3302.4</v>
          </cell>
          <cell r="L137">
            <v>320048.59999999998</v>
          </cell>
          <cell r="M137">
            <v>23884.22</v>
          </cell>
          <cell r="N137">
            <v>5032.41</v>
          </cell>
          <cell r="O137">
            <v>759</v>
          </cell>
          <cell r="P137">
            <v>29675.63</v>
          </cell>
          <cell r="Q137">
            <v>1038.6500000000001</v>
          </cell>
          <cell r="R137">
            <v>30714.280000000002</v>
          </cell>
          <cell r="S137">
            <v>-30842</v>
          </cell>
          <cell r="T137">
            <v>-127.71999999999753</v>
          </cell>
          <cell r="U137">
            <v>-1711.45</v>
          </cell>
          <cell r="V137">
            <v>0</v>
          </cell>
          <cell r="W137">
            <v>0.5</v>
          </cell>
          <cell r="X137">
            <v>0</v>
          </cell>
          <cell r="Y137">
            <v>0</v>
          </cell>
        </row>
        <row r="138">
          <cell r="B138">
            <v>759</v>
          </cell>
          <cell r="C138">
            <v>3063</v>
          </cell>
          <cell r="D138">
            <v>78</v>
          </cell>
          <cell r="E138">
            <v>4.8</v>
          </cell>
          <cell r="F138">
            <v>3.8</v>
          </cell>
          <cell r="G138">
            <v>130123</v>
          </cell>
          <cell r="H138">
            <v>39144</v>
          </cell>
          <cell r="I138">
            <v>0</v>
          </cell>
          <cell r="J138">
            <v>0</v>
          </cell>
          <cell r="K138">
            <v>0</v>
          </cell>
          <cell r="L138">
            <v>90979</v>
          </cell>
          <cell r="M138">
            <v>23941.84</v>
          </cell>
          <cell r="N138">
            <v>5044.55</v>
          </cell>
          <cell r="O138">
            <v>759</v>
          </cell>
          <cell r="P138">
            <v>29745.39</v>
          </cell>
          <cell r="Q138">
            <v>1041.0899999999999</v>
          </cell>
          <cell r="R138">
            <v>30786.48</v>
          </cell>
          <cell r="S138">
            <v>-30842</v>
          </cell>
          <cell r="T138">
            <v>-55.520000000000437</v>
          </cell>
          <cell r="U138">
            <v>-210.98</v>
          </cell>
          <cell r="V138">
            <v>0.5</v>
          </cell>
          <cell r="W138">
            <v>1</v>
          </cell>
          <cell r="X138">
            <v>0.5</v>
          </cell>
          <cell r="Y138">
            <v>-105</v>
          </cell>
        </row>
        <row r="139">
          <cell r="B139">
            <v>761</v>
          </cell>
          <cell r="C139">
            <v>3054</v>
          </cell>
          <cell r="D139">
            <v>49</v>
          </cell>
          <cell r="E139">
            <v>2.2000000000000002</v>
          </cell>
          <cell r="F139">
            <v>1.2000000000000002</v>
          </cell>
          <cell r="G139">
            <v>65397</v>
          </cell>
          <cell r="H139">
            <v>34542</v>
          </cell>
          <cell r="I139">
            <v>0</v>
          </cell>
          <cell r="J139">
            <v>0</v>
          </cell>
          <cell r="K139">
            <v>0</v>
          </cell>
          <cell r="L139">
            <v>30855</v>
          </cell>
          <cell r="M139">
            <v>25712.5</v>
          </cell>
          <cell r="N139">
            <v>5417.62</v>
          </cell>
          <cell r="O139">
            <v>759</v>
          </cell>
          <cell r="P139">
            <v>31889.119999999999</v>
          </cell>
          <cell r="Q139">
            <v>1116.1199999999999</v>
          </cell>
          <cell r="R139">
            <v>33005.24</v>
          </cell>
          <cell r="S139">
            <v>-30842</v>
          </cell>
          <cell r="T139">
            <v>2163.239999999998</v>
          </cell>
          <cell r="U139">
            <v>2595.89</v>
          </cell>
          <cell r="V139">
            <v>0.5</v>
          </cell>
          <cell r="W139">
            <v>1</v>
          </cell>
          <cell r="X139">
            <v>1</v>
          </cell>
          <cell r="Y139">
            <v>2596</v>
          </cell>
        </row>
        <row r="140">
          <cell r="B140">
            <v>763</v>
          </cell>
          <cell r="C140">
            <v>2123</v>
          </cell>
          <cell r="D140">
            <v>206</v>
          </cell>
          <cell r="E140">
            <v>8.1122999999999994</v>
          </cell>
          <cell r="F140">
            <v>7.1122999999999994</v>
          </cell>
          <cell r="G140">
            <v>214719</v>
          </cell>
          <cell r="H140">
            <v>38154</v>
          </cell>
          <cell r="I140">
            <v>1</v>
          </cell>
          <cell r="J140">
            <v>33699</v>
          </cell>
          <cell r="K140">
            <v>1032</v>
          </cell>
          <cell r="L140">
            <v>167547</v>
          </cell>
          <cell r="M140">
            <v>23557.360000000001</v>
          </cell>
          <cell r="N140">
            <v>4963.54</v>
          </cell>
          <cell r="O140">
            <v>759</v>
          </cell>
          <cell r="P140">
            <v>29279.9</v>
          </cell>
          <cell r="Q140">
            <v>1024.8</v>
          </cell>
          <cell r="R140">
            <v>30304.7</v>
          </cell>
          <cell r="S140">
            <v>-30842</v>
          </cell>
          <cell r="T140">
            <v>-537.29999999999927</v>
          </cell>
          <cell r="U140">
            <v>-3821.44</v>
          </cell>
          <cell r="V140">
            <v>0.33329999999999999</v>
          </cell>
          <cell r="W140">
            <v>0.75</v>
          </cell>
          <cell r="X140">
            <v>0.33329999999999999</v>
          </cell>
          <cell r="Y140">
            <v>-1274</v>
          </cell>
        </row>
        <row r="141">
          <cell r="B141">
            <v>764</v>
          </cell>
          <cell r="C141">
            <v>2085</v>
          </cell>
          <cell r="D141">
            <v>77</v>
          </cell>
          <cell r="E141">
            <v>4.4767000000000001</v>
          </cell>
          <cell r="F141">
            <v>3.4767000000000001</v>
          </cell>
          <cell r="G141">
            <v>127429</v>
          </cell>
          <cell r="H141">
            <v>35478</v>
          </cell>
          <cell r="I141">
            <v>0</v>
          </cell>
          <cell r="J141">
            <v>0</v>
          </cell>
          <cell r="K141">
            <v>2556</v>
          </cell>
          <cell r="L141">
            <v>89395</v>
          </cell>
          <cell r="M141">
            <v>25712.6</v>
          </cell>
          <cell r="N141">
            <v>5417.64</v>
          </cell>
          <cell r="O141">
            <v>759</v>
          </cell>
          <cell r="P141">
            <v>31889.239999999998</v>
          </cell>
          <cell r="Q141">
            <v>1116.1199999999999</v>
          </cell>
          <cell r="R141">
            <v>33005.360000000001</v>
          </cell>
          <cell r="S141">
            <v>-30842</v>
          </cell>
          <cell r="T141">
            <v>2163.3600000000006</v>
          </cell>
          <cell r="U141">
            <v>7521.35</v>
          </cell>
          <cell r="V141">
            <v>0.5</v>
          </cell>
          <cell r="W141">
            <v>1</v>
          </cell>
          <cell r="X141">
            <v>1</v>
          </cell>
          <cell r="Y141">
            <v>7521</v>
          </cell>
        </row>
        <row r="142">
          <cell r="B142">
            <v>765</v>
          </cell>
          <cell r="C142">
            <v>3065</v>
          </cell>
          <cell r="D142">
            <v>99</v>
          </cell>
          <cell r="E142">
            <v>5.6948999999999996</v>
          </cell>
          <cell r="F142">
            <v>4.6948999999999996</v>
          </cell>
          <cell r="G142">
            <v>150755</v>
          </cell>
          <cell r="H142">
            <v>38154</v>
          </cell>
          <cell r="I142">
            <v>0</v>
          </cell>
          <cell r="J142">
            <v>0</v>
          </cell>
          <cell r="K142">
            <v>0</v>
          </cell>
          <cell r="L142">
            <v>112601</v>
          </cell>
          <cell r="M142">
            <v>23983.68</v>
          </cell>
          <cell r="N142">
            <v>5053.3599999999997</v>
          </cell>
          <cell r="O142">
            <v>759</v>
          </cell>
          <cell r="P142">
            <v>29796.04</v>
          </cell>
          <cell r="Q142">
            <v>1042.8599999999999</v>
          </cell>
          <cell r="R142">
            <v>30838.9</v>
          </cell>
          <cell r="S142">
            <v>-30842</v>
          </cell>
          <cell r="T142">
            <v>-3.0999999999985448</v>
          </cell>
          <cell r="U142">
            <v>-14.55</v>
          </cell>
          <cell r="V142">
            <v>0.5</v>
          </cell>
          <cell r="W142">
            <v>1</v>
          </cell>
          <cell r="X142">
            <v>0.5</v>
          </cell>
          <cell r="Y142">
            <v>-7</v>
          </cell>
        </row>
        <row r="143">
          <cell r="B143">
            <v>766</v>
          </cell>
          <cell r="C143">
            <v>2064</v>
          </cell>
          <cell r="D143">
            <v>104</v>
          </cell>
          <cell r="E143">
            <v>5</v>
          </cell>
          <cell r="F143">
            <v>4</v>
          </cell>
          <cell r="G143">
            <v>130185</v>
          </cell>
          <cell r="H143">
            <v>37197</v>
          </cell>
          <cell r="I143">
            <v>0</v>
          </cell>
          <cell r="J143">
            <v>0</v>
          </cell>
          <cell r="K143">
            <v>2064</v>
          </cell>
          <cell r="L143">
            <v>90924</v>
          </cell>
          <cell r="M143">
            <v>22731</v>
          </cell>
          <cell r="N143">
            <v>4789.42</v>
          </cell>
          <cell r="O143">
            <v>759</v>
          </cell>
          <cell r="P143">
            <v>28279.42</v>
          </cell>
          <cell r="Q143">
            <v>989.78</v>
          </cell>
          <cell r="R143">
            <v>29269.199999999997</v>
          </cell>
          <cell r="S143">
            <v>-30842</v>
          </cell>
          <cell r="T143">
            <v>-1572.8000000000029</v>
          </cell>
          <cell r="U143">
            <v>-6291.2</v>
          </cell>
          <cell r="V143">
            <v>0.5</v>
          </cell>
          <cell r="W143">
            <v>1</v>
          </cell>
          <cell r="X143">
            <v>0.5</v>
          </cell>
          <cell r="Y143">
            <v>-3146</v>
          </cell>
        </row>
        <row r="144">
          <cell r="B144">
            <v>767</v>
          </cell>
          <cell r="C144">
            <v>2065</v>
          </cell>
          <cell r="D144">
            <v>294</v>
          </cell>
          <cell r="E144">
            <v>12.2</v>
          </cell>
          <cell r="F144">
            <v>11.2</v>
          </cell>
          <cell r="G144">
            <v>327389</v>
          </cell>
          <cell r="H144">
            <v>40047</v>
          </cell>
          <cell r="I144">
            <v>1</v>
          </cell>
          <cell r="J144">
            <v>34542</v>
          </cell>
          <cell r="K144">
            <v>5160</v>
          </cell>
          <cell r="L144">
            <v>273353</v>
          </cell>
          <cell r="M144">
            <v>24406.52</v>
          </cell>
          <cell r="N144">
            <v>5142.45</v>
          </cell>
          <cell r="O144">
            <v>759</v>
          </cell>
          <cell r="P144">
            <v>30307.97</v>
          </cell>
          <cell r="Q144">
            <v>1060.78</v>
          </cell>
          <cell r="R144">
            <v>31368.75</v>
          </cell>
          <cell r="S144">
            <v>-30842</v>
          </cell>
          <cell r="T144">
            <v>526.75</v>
          </cell>
          <cell r="U144">
            <v>5899.6</v>
          </cell>
          <cell r="V144">
            <v>0.33329999999999999</v>
          </cell>
          <cell r="W144">
            <v>0.75</v>
          </cell>
          <cell r="X144">
            <v>0.75</v>
          </cell>
          <cell r="Y144">
            <v>4425</v>
          </cell>
        </row>
        <row r="145">
          <cell r="B145">
            <v>768</v>
          </cell>
          <cell r="C145">
            <v>3360</v>
          </cell>
          <cell r="D145">
            <v>177</v>
          </cell>
          <cell r="E145">
            <v>7.6</v>
          </cell>
          <cell r="F145">
            <v>6.6</v>
          </cell>
          <cell r="G145">
            <v>213539</v>
          </cell>
          <cell r="H145">
            <v>41049</v>
          </cell>
          <cell r="I145">
            <v>1</v>
          </cell>
          <cell r="J145">
            <v>33699</v>
          </cell>
          <cell r="K145">
            <v>0</v>
          </cell>
          <cell r="L145">
            <v>164504</v>
          </cell>
          <cell r="M145">
            <v>24924.85</v>
          </cell>
          <cell r="N145">
            <v>5251.67</v>
          </cell>
          <cell r="O145">
            <v>759</v>
          </cell>
          <cell r="P145">
            <v>30935.519999999997</v>
          </cell>
          <cell r="Q145">
            <v>1082.74</v>
          </cell>
          <cell r="R145">
            <v>32018.26</v>
          </cell>
          <cell r="S145">
            <v>-30842</v>
          </cell>
          <cell r="T145">
            <v>1176.2599999999984</v>
          </cell>
          <cell r="U145">
            <v>7763.32</v>
          </cell>
          <cell r="V145">
            <v>0.33329999999999999</v>
          </cell>
          <cell r="W145">
            <v>0.75</v>
          </cell>
          <cell r="X145">
            <v>0.75</v>
          </cell>
          <cell r="Y145">
            <v>5822</v>
          </cell>
        </row>
        <row r="146">
          <cell r="B146">
            <v>769</v>
          </cell>
          <cell r="C146">
            <v>3344</v>
          </cell>
          <cell r="D146">
            <v>95</v>
          </cell>
          <cell r="E146">
            <v>5.0999999999999996</v>
          </cell>
          <cell r="F146">
            <v>4.0999999999999996</v>
          </cell>
          <cell r="G146">
            <v>130530</v>
          </cell>
          <cell r="H146">
            <v>35478</v>
          </cell>
          <cell r="I146">
            <v>0</v>
          </cell>
          <cell r="J146">
            <v>0</v>
          </cell>
          <cell r="K146">
            <v>1032</v>
          </cell>
          <cell r="L146">
            <v>94020</v>
          </cell>
          <cell r="M146">
            <v>22931.71</v>
          </cell>
          <cell r="N146">
            <v>4831.71</v>
          </cell>
          <cell r="O146">
            <v>759</v>
          </cell>
          <cell r="P146">
            <v>28522.42</v>
          </cell>
          <cell r="Q146">
            <v>998.28</v>
          </cell>
          <cell r="R146">
            <v>29520.699999999997</v>
          </cell>
          <cell r="S146">
            <v>-30842</v>
          </cell>
          <cell r="T146">
            <v>-1321.3000000000029</v>
          </cell>
          <cell r="U146">
            <v>-5417.33</v>
          </cell>
          <cell r="V146">
            <v>0.5</v>
          </cell>
          <cell r="W146">
            <v>1</v>
          </cell>
          <cell r="X146">
            <v>0.5</v>
          </cell>
          <cell r="Y146">
            <v>-2709</v>
          </cell>
        </row>
        <row r="147">
          <cell r="B147">
            <v>771</v>
          </cell>
          <cell r="C147">
            <v>3345</v>
          </cell>
          <cell r="D147">
            <v>49</v>
          </cell>
          <cell r="E147">
            <v>3.5135000000000001</v>
          </cell>
          <cell r="F147">
            <v>2.5135000000000001</v>
          </cell>
          <cell r="G147">
            <v>95884</v>
          </cell>
          <cell r="H147">
            <v>36291</v>
          </cell>
          <cell r="I147">
            <v>0</v>
          </cell>
          <cell r="J147">
            <v>0</v>
          </cell>
          <cell r="K147">
            <v>0</v>
          </cell>
          <cell r="L147">
            <v>59593</v>
          </cell>
          <cell r="M147">
            <v>23709.17</v>
          </cell>
          <cell r="N147">
            <v>4995.5200000000004</v>
          </cell>
          <cell r="O147">
            <v>759</v>
          </cell>
          <cell r="P147">
            <v>29463.69</v>
          </cell>
          <cell r="Q147">
            <v>1031.23</v>
          </cell>
          <cell r="R147">
            <v>30494.92</v>
          </cell>
          <cell r="S147">
            <v>-30842</v>
          </cell>
          <cell r="T147">
            <v>-347.08000000000175</v>
          </cell>
          <cell r="U147">
            <v>-872.39</v>
          </cell>
          <cell r="V147">
            <v>0.5</v>
          </cell>
          <cell r="W147">
            <v>1</v>
          </cell>
          <cell r="X147">
            <v>0.5</v>
          </cell>
          <cell r="Y147">
            <v>-436</v>
          </cell>
        </row>
        <row r="148">
          <cell r="B148">
            <v>775</v>
          </cell>
          <cell r="C148">
            <v>2072</v>
          </cell>
          <cell r="D148">
            <v>108</v>
          </cell>
          <cell r="E148">
            <v>6</v>
          </cell>
          <cell r="F148">
            <v>5</v>
          </cell>
          <cell r="G148">
            <v>161410</v>
          </cell>
          <cell r="H148">
            <v>37197</v>
          </cell>
          <cell r="I148">
            <v>1</v>
          </cell>
          <cell r="J148">
            <v>32079</v>
          </cell>
          <cell r="K148">
            <v>0</v>
          </cell>
          <cell r="L148">
            <v>117847</v>
          </cell>
          <cell r="M148">
            <v>23569.4</v>
          </cell>
          <cell r="N148">
            <v>4966.07</v>
          </cell>
          <cell r="O148">
            <v>759</v>
          </cell>
          <cell r="P148">
            <v>29294.47</v>
          </cell>
          <cell r="Q148">
            <v>1025.31</v>
          </cell>
          <cell r="R148">
            <v>30319.780000000002</v>
          </cell>
          <cell r="S148">
            <v>-30842</v>
          </cell>
          <cell r="T148">
            <v>-522.21999999999753</v>
          </cell>
          <cell r="U148">
            <v>-2611.1</v>
          </cell>
          <cell r="V148">
            <v>0.5</v>
          </cell>
          <cell r="W148">
            <v>1</v>
          </cell>
          <cell r="X148">
            <v>0.5</v>
          </cell>
          <cell r="Y148">
            <v>-1306</v>
          </cell>
        </row>
        <row r="149">
          <cell r="B149">
            <v>776</v>
          </cell>
          <cell r="C149">
            <v>2084</v>
          </cell>
          <cell r="D149">
            <v>54</v>
          </cell>
          <cell r="E149">
            <v>2.5569999999999999</v>
          </cell>
          <cell r="F149">
            <v>1.5569999999999999</v>
          </cell>
          <cell r="G149">
            <v>76453</v>
          </cell>
          <cell r="H149">
            <v>37197</v>
          </cell>
          <cell r="I149">
            <v>0</v>
          </cell>
          <cell r="J149">
            <v>0</v>
          </cell>
          <cell r="K149">
            <v>1032</v>
          </cell>
          <cell r="L149">
            <v>38224</v>
          </cell>
          <cell r="M149">
            <v>24549.78</v>
          </cell>
          <cell r="N149">
            <v>5172.6400000000003</v>
          </cell>
          <cell r="O149">
            <v>759</v>
          </cell>
          <cell r="P149">
            <v>30481.42</v>
          </cell>
          <cell r="Q149">
            <v>1066.8499999999999</v>
          </cell>
          <cell r="R149">
            <v>31548.269999999997</v>
          </cell>
          <cell r="S149">
            <v>-30842</v>
          </cell>
          <cell r="T149">
            <v>706.2699999999968</v>
          </cell>
          <cell r="U149">
            <v>1099.6600000000001</v>
          </cell>
          <cell r="V149">
            <v>0.5</v>
          </cell>
          <cell r="W149">
            <v>1</v>
          </cell>
          <cell r="X149">
            <v>1</v>
          </cell>
          <cell r="Y149">
            <v>1100</v>
          </cell>
        </row>
        <row r="150">
          <cell r="B150">
            <v>777</v>
          </cell>
          <cell r="C150">
            <v>3067</v>
          </cell>
          <cell r="D150">
            <v>47</v>
          </cell>
          <cell r="E150">
            <v>2.7</v>
          </cell>
          <cell r="F150">
            <v>1.7000000000000002</v>
          </cell>
          <cell r="G150">
            <v>74632</v>
          </cell>
          <cell r="H150">
            <v>34542</v>
          </cell>
          <cell r="I150">
            <v>0</v>
          </cell>
          <cell r="J150">
            <v>0</v>
          </cell>
          <cell r="K150">
            <v>0</v>
          </cell>
          <cell r="L150">
            <v>40090</v>
          </cell>
          <cell r="M150">
            <v>23582.35</v>
          </cell>
          <cell r="N150">
            <v>4968.8</v>
          </cell>
          <cell r="O150">
            <v>759</v>
          </cell>
          <cell r="P150">
            <v>29310.149999999998</v>
          </cell>
          <cell r="Q150">
            <v>1025.8599999999999</v>
          </cell>
          <cell r="R150">
            <v>30336.01</v>
          </cell>
          <cell r="S150">
            <v>-30842</v>
          </cell>
          <cell r="T150">
            <v>-505.9900000000016</v>
          </cell>
          <cell r="U150">
            <v>-860.18</v>
          </cell>
          <cell r="V150">
            <v>0.5</v>
          </cell>
          <cell r="W150">
            <v>1</v>
          </cell>
          <cell r="X150">
            <v>0.5</v>
          </cell>
          <cell r="Y150">
            <v>-430</v>
          </cell>
        </row>
        <row r="151">
          <cell r="B151">
            <v>779</v>
          </cell>
          <cell r="C151">
            <v>3068</v>
          </cell>
          <cell r="D151">
            <v>72</v>
          </cell>
          <cell r="E151">
            <v>4.7705000000000002</v>
          </cell>
          <cell r="F151">
            <v>3.7705000000000002</v>
          </cell>
          <cell r="G151">
            <v>121851</v>
          </cell>
          <cell r="H151">
            <v>34542</v>
          </cell>
          <cell r="I151">
            <v>0</v>
          </cell>
          <cell r="J151">
            <v>0</v>
          </cell>
          <cell r="K151">
            <v>0</v>
          </cell>
          <cell r="L151">
            <v>87309</v>
          </cell>
          <cell r="M151">
            <v>23155.81</v>
          </cell>
          <cell r="N151">
            <v>4878.93</v>
          </cell>
          <cell r="O151">
            <v>759</v>
          </cell>
          <cell r="P151">
            <v>28793.74</v>
          </cell>
          <cell r="Q151">
            <v>1007.78</v>
          </cell>
          <cell r="R151">
            <v>29801.52</v>
          </cell>
          <cell r="S151">
            <v>-30842</v>
          </cell>
          <cell r="T151">
            <v>-1040.4799999999996</v>
          </cell>
          <cell r="U151">
            <v>-3923.13</v>
          </cell>
          <cell r="V151">
            <v>0.5</v>
          </cell>
          <cell r="W151">
            <v>1</v>
          </cell>
          <cell r="X151">
            <v>0.5</v>
          </cell>
          <cell r="Y151">
            <v>-1962</v>
          </cell>
        </row>
        <row r="152">
          <cell r="B152">
            <v>780</v>
          </cell>
          <cell r="C152">
            <v>3089</v>
          </cell>
          <cell r="D152">
            <v>67</v>
          </cell>
          <cell r="E152">
            <v>3.8</v>
          </cell>
          <cell r="F152">
            <v>2.8</v>
          </cell>
          <cell r="G152">
            <v>108711</v>
          </cell>
          <cell r="H152">
            <v>35478</v>
          </cell>
          <cell r="I152">
            <v>0</v>
          </cell>
          <cell r="J152">
            <v>0</v>
          </cell>
          <cell r="K152">
            <v>1238.4000000000001</v>
          </cell>
          <cell r="L152">
            <v>71994.600000000006</v>
          </cell>
          <cell r="M152">
            <v>25712.36</v>
          </cell>
          <cell r="N152">
            <v>5417.59</v>
          </cell>
          <cell r="O152">
            <v>759</v>
          </cell>
          <cell r="P152">
            <v>31888.95</v>
          </cell>
          <cell r="Q152">
            <v>1116.1099999999999</v>
          </cell>
          <cell r="R152">
            <v>33005.06</v>
          </cell>
          <cell r="S152">
            <v>-30842</v>
          </cell>
          <cell r="T152">
            <v>2163.0599999999977</v>
          </cell>
          <cell r="U152">
            <v>6056.57</v>
          </cell>
          <cell r="V152">
            <v>0.5</v>
          </cell>
          <cell r="W152">
            <v>1</v>
          </cell>
          <cell r="X152">
            <v>1</v>
          </cell>
          <cell r="Y152">
            <v>6057</v>
          </cell>
        </row>
        <row r="153">
          <cell r="B153">
            <v>781</v>
          </cell>
          <cell r="C153">
            <v>2137</v>
          </cell>
          <cell r="D153">
            <v>175</v>
          </cell>
          <cell r="E153">
            <v>8.1999999999999993</v>
          </cell>
          <cell r="F153">
            <v>7.1999999999999993</v>
          </cell>
          <cell r="G153">
            <v>225291</v>
          </cell>
          <cell r="H153">
            <v>40047</v>
          </cell>
          <cell r="I153">
            <v>1</v>
          </cell>
          <cell r="J153">
            <v>32880</v>
          </cell>
          <cell r="K153">
            <v>2064</v>
          </cell>
          <cell r="L153">
            <v>176013</v>
          </cell>
          <cell r="M153">
            <v>24446.25</v>
          </cell>
          <cell r="N153">
            <v>5150.82</v>
          </cell>
          <cell r="O153">
            <v>759</v>
          </cell>
          <cell r="P153">
            <v>30356.07</v>
          </cell>
          <cell r="Q153">
            <v>1062.46</v>
          </cell>
          <cell r="R153">
            <v>31418.53</v>
          </cell>
          <cell r="S153">
            <v>-30842</v>
          </cell>
          <cell r="T153">
            <v>576.52999999999884</v>
          </cell>
          <cell r="U153">
            <v>4151.0200000000004</v>
          </cell>
          <cell r="V153">
            <v>0.33329999999999999</v>
          </cell>
          <cell r="W153">
            <v>0.75</v>
          </cell>
          <cell r="X153">
            <v>0.75</v>
          </cell>
          <cell r="Y153">
            <v>3113</v>
          </cell>
        </row>
        <row r="154">
          <cell r="B154">
            <v>782</v>
          </cell>
          <cell r="C154">
            <v>2086</v>
          </cell>
          <cell r="D154">
            <v>106</v>
          </cell>
          <cell r="E154">
            <v>7</v>
          </cell>
          <cell r="F154">
            <v>6</v>
          </cell>
          <cell r="G154">
            <v>186965</v>
          </cell>
          <cell r="H154">
            <v>39144</v>
          </cell>
          <cell r="I154">
            <v>1</v>
          </cell>
          <cell r="J154">
            <v>32079</v>
          </cell>
          <cell r="K154">
            <v>0</v>
          </cell>
          <cell r="L154">
            <v>141455</v>
          </cell>
          <cell r="M154">
            <v>23575.83</v>
          </cell>
          <cell r="N154">
            <v>4967.43</v>
          </cell>
          <cell r="O154">
            <v>759</v>
          </cell>
          <cell r="P154">
            <v>29302.260000000002</v>
          </cell>
          <cell r="Q154">
            <v>1025.58</v>
          </cell>
          <cell r="R154">
            <v>30327.840000000004</v>
          </cell>
          <cell r="S154">
            <v>-30842</v>
          </cell>
          <cell r="T154">
            <v>-514.15999999999622</v>
          </cell>
          <cell r="U154">
            <v>-3084.96</v>
          </cell>
          <cell r="V154">
            <v>0.5</v>
          </cell>
          <cell r="W154">
            <v>1</v>
          </cell>
          <cell r="X154">
            <v>0.5</v>
          </cell>
          <cell r="Y154">
            <v>-1542</v>
          </cell>
        </row>
        <row r="155">
          <cell r="B155">
            <v>784</v>
          </cell>
          <cell r="C155">
            <v>2066</v>
          </cell>
          <cell r="D155">
            <v>82</v>
          </cell>
          <cell r="E155">
            <v>4.5999999999999996</v>
          </cell>
          <cell r="F155">
            <v>3.5999999999999996</v>
          </cell>
          <cell r="G155">
            <v>121313</v>
          </cell>
          <cell r="H155">
            <v>35478</v>
          </cell>
          <cell r="I155">
            <v>0</v>
          </cell>
          <cell r="J155">
            <v>0</v>
          </cell>
          <cell r="K155">
            <v>0</v>
          </cell>
          <cell r="L155">
            <v>85835</v>
          </cell>
          <cell r="M155">
            <v>23843.06</v>
          </cell>
          <cell r="N155">
            <v>5023.7299999999996</v>
          </cell>
          <cell r="O155">
            <v>759</v>
          </cell>
          <cell r="P155">
            <v>29625.79</v>
          </cell>
          <cell r="Q155">
            <v>1036.9000000000001</v>
          </cell>
          <cell r="R155">
            <v>30662.690000000002</v>
          </cell>
          <cell r="S155">
            <v>-30842</v>
          </cell>
          <cell r="T155">
            <v>-179.30999999999767</v>
          </cell>
          <cell r="U155">
            <v>-645.52</v>
          </cell>
          <cell r="V155">
            <v>0.5</v>
          </cell>
          <cell r="W155">
            <v>1</v>
          </cell>
          <cell r="X155">
            <v>0.5</v>
          </cell>
          <cell r="Y155">
            <v>-323</v>
          </cell>
        </row>
        <row r="156">
          <cell r="B156">
            <v>786</v>
          </cell>
          <cell r="C156">
            <v>3069</v>
          </cell>
          <cell r="D156">
            <v>261</v>
          </cell>
          <cell r="E156">
            <v>11.5</v>
          </cell>
          <cell r="F156">
            <v>10.5</v>
          </cell>
          <cell r="G156">
            <v>305506</v>
          </cell>
          <cell r="H156">
            <v>41049</v>
          </cell>
          <cell r="I156">
            <v>1</v>
          </cell>
          <cell r="J156">
            <v>34542</v>
          </cell>
          <cell r="K156">
            <v>2580</v>
          </cell>
          <cell r="L156">
            <v>253048</v>
          </cell>
          <cell r="M156">
            <v>24099.81</v>
          </cell>
          <cell r="N156">
            <v>5077.83</v>
          </cell>
          <cell r="O156">
            <v>759</v>
          </cell>
          <cell r="P156">
            <v>29936.639999999999</v>
          </cell>
          <cell r="Q156">
            <v>1047.78</v>
          </cell>
          <cell r="R156">
            <v>30984.42</v>
          </cell>
          <cell r="S156">
            <v>-30842</v>
          </cell>
          <cell r="T156">
            <v>142.41999999999825</v>
          </cell>
          <cell r="U156">
            <v>1495.41</v>
          </cell>
          <cell r="V156">
            <v>0.33329999999999999</v>
          </cell>
          <cell r="W156">
            <v>0.75</v>
          </cell>
          <cell r="X156">
            <v>0.75</v>
          </cell>
          <cell r="Y156">
            <v>1122</v>
          </cell>
        </row>
        <row r="157">
          <cell r="B157">
            <v>787</v>
          </cell>
          <cell r="C157">
            <v>3070</v>
          </cell>
          <cell r="D157">
            <v>54</v>
          </cell>
          <cell r="E157">
            <v>2.8</v>
          </cell>
          <cell r="F157">
            <v>1.7999999999999998</v>
          </cell>
          <cell r="G157">
            <v>85468</v>
          </cell>
          <cell r="H157">
            <v>38154</v>
          </cell>
          <cell r="I157">
            <v>0</v>
          </cell>
          <cell r="J157">
            <v>0</v>
          </cell>
          <cell r="K157">
            <v>1032</v>
          </cell>
          <cell r="L157">
            <v>46282</v>
          </cell>
          <cell r="M157">
            <v>25712.22</v>
          </cell>
          <cell r="N157">
            <v>5417.56</v>
          </cell>
          <cell r="O157">
            <v>759</v>
          </cell>
          <cell r="P157">
            <v>31888.780000000002</v>
          </cell>
          <cell r="Q157">
            <v>1116.1099999999999</v>
          </cell>
          <cell r="R157">
            <v>33004.89</v>
          </cell>
          <cell r="S157">
            <v>-30842</v>
          </cell>
          <cell r="T157">
            <v>2162.8899999999994</v>
          </cell>
          <cell r="U157">
            <v>3893.2</v>
          </cell>
          <cell r="V157">
            <v>0.5</v>
          </cell>
          <cell r="W157">
            <v>1</v>
          </cell>
          <cell r="X157">
            <v>1</v>
          </cell>
          <cell r="Y157">
            <v>3893</v>
          </cell>
        </row>
        <row r="158">
          <cell r="B158">
            <v>788</v>
          </cell>
          <cell r="C158">
            <v>2087</v>
          </cell>
          <cell r="D158">
            <v>49</v>
          </cell>
          <cell r="E158">
            <v>2.7</v>
          </cell>
          <cell r="F158">
            <v>1.7000000000000002</v>
          </cell>
          <cell r="G158">
            <v>76772</v>
          </cell>
          <cell r="H158">
            <v>36291</v>
          </cell>
          <cell r="I158">
            <v>0</v>
          </cell>
          <cell r="J158">
            <v>0</v>
          </cell>
          <cell r="K158">
            <v>928.8</v>
          </cell>
          <cell r="L158">
            <v>39552.199999999997</v>
          </cell>
          <cell r="M158">
            <v>23266</v>
          </cell>
          <cell r="N158">
            <v>4902.1499999999996</v>
          </cell>
          <cell r="O158">
            <v>759</v>
          </cell>
          <cell r="P158">
            <v>28927.15</v>
          </cell>
          <cell r="Q158">
            <v>1012.45</v>
          </cell>
          <cell r="R158">
            <v>29939.600000000002</v>
          </cell>
          <cell r="S158">
            <v>-30842</v>
          </cell>
          <cell r="T158">
            <v>-902.39999999999782</v>
          </cell>
          <cell r="U158">
            <v>-1534.08</v>
          </cell>
          <cell r="V158">
            <v>0.5</v>
          </cell>
          <cell r="W158">
            <v>1</v>
          </cell>
          <cell r="X158">
            <v>0.5</v>
          </cell>
          <cell r="Y158">
            <v>-767</v>
          </cell>
        </row>
        <row r="159">
          <cell r="B159">
            <v>791</v>
          </cell>
          <cell r="C159">
            <v>2146</v>
          </cell>
          <cell r="D159">
            <v>182</v>
          </cell>
          <cell r="E159">
            <v>13</v>
          </cell>
          <cell r="F159">
            <v>12</v>
          </cell>
          <cell r="G159">
            <v>334755</v>
          </cell>
          <cell r="H159">
            <v>41049</v>
          </cell>
          <cell r="I159">
            <v>1</v>
          </cell>
          <cell r="J159">
            <v>33699</v>
          </cell>
          <cell r="K159">
            <v>0</v>
          </cell>
          <cell r="L159">
            <v>285720</v>
          </cell>
          <cell r="M159">
            <v>23810</v>
          </cell>
          <cell r="N159">
            <v>5016.7700000000004</v>
          </cell>
          <cell r="O159">
            <v>759</v>
          </cell>
          <cell r="P159">
            <v>29585.77</v>
          </cell>
          <cell r="Q159">
            <v>1035.5</v>
          </cell>
          <cell r="R159">
            <v>30621.27</v>
          </cell>
          <cell r="S159">
            <v>-30842</v>
          </cell>
          <cell r="T159">
            <v>-220.72999999999956</v>
          </cell>
          <cell r="U159">
            <v>-2648.76</v>
          </cell>
          <cell r="V159">
            <v>0.33329999999999999</v>
          </cell>
          <cell r="W159">
            <v>0.75</v>
          </cell>
          <cell r="X159">
            <v>0.33329999999999999</v>
          </cell>
          <cell r="Y159">
            <v>-883</v>
          </cell>
        </row>
        <row r="160">
          <cell r="B160">
            <v>793</v>
          </cell>
          <cell r="C160">
            <v>2067</v>
          </cell>
          <cell r="D160">
            <v>112</v>
          </cell>
          <cell r="E160">
            <v>5</v>
          </cell>
          <cell r="F160">
            <v>4</v>
          </cell>
          <cell r="G160">
            <v>134849</v>
          </cell>
          <cell r="H160">
            <v>37197</v>
          </cell>
          <cell r="I160">
            <v>0</v>
          </cell>
          <cell r="J160">
            <v>0</v>
          </cell>
          <cell r="K160">
            <v>0</v>
          </cell>
          <cell r="L160">
            <v>97652</v>
          </cell>
          <cell r="M160">
            <v>24413</v>
          </cell>
          <cell r="N160">
            <v>5143.82</v>
          </cell>
          <cell r="O160">
            <v>759</v>
          </cell>
          <cell r="P160">
            <v>30315.82</v>
          </cell>
          <cell r="Q160">
            <v>1061.05</v>
          </cell>
          <cell r="R160">
            <v>31376.87</v>
          </cell>
          <cell r="S160">
            <v>-30842</v>
          </cell>
          <cell r="T160">
            <v>534.86999999999898</v>
          </cell>
          <cell r="U160">
            <v>2139.48</v>
          </cell>
          <cell r="V160">
            <v>0.5</v>
          </cell>
          <cell r="W160">
            <v>1</v>
          </cell>
          <cell r="X160">
            <v>1</v>
          </cell>
          <cell r="Y160">
            <v>2139</v>
          </cell>
        </row>
        <row r="161">
          <cell r="B161">
            <v>795</v>
          </cell>
          <cell r="C161">
            <v>2089</v>
          </cell>
          <cell r="D161">
            <v>56</v>
          </cell>
          <cell r="E161">
            <v>4</v>
          </cell>
          <cell r="F161">
            <v>3</v>
          </cell>
          <cell r="G161">
            <v>102060</v>
          </cell>
          <cell r="H161">
            <v>37197</v>
          </cell>
          <cell r="I161">
            <v>0</v>
          </cell>
          <cell r="J161">
            <v>0</v>
          </cell>
          <cell r="K161">
            <v>0</v>
          </cell>
          <cell r="L161">
            <v>64863</v>
          </cell>
          <cell r="M161">
            <v>21621</v>
          </cell>
          <cell r="N161">
            <v>4555.54</v>
          </cell>
          <cell r="O161">
            <v>759</v>
          </cell>
          <cell r="P161">
            <v>26935.54</v>
          </cell>
          <cell r="Q161">
            <v>942.74</v>
          </cell>
          <cell r="R161">
            <v>27878.280000000002</v>
          </cell>
          <cell r="S161">
            <v>-30842</v>
          </cell>
          <cell r="T161">
            <v>-2963.7199999999975</v>
          </cell>
          <cell r="U161">
            <v>-8891.16</v>
          </cell>
          <cell r="V161">
            <v>0.5</v>
          </cell>
          <cell r="W161">
            <v>1</v>
          </cell>
          <cell r="X161">
            <v>0.5</v>
          </cell>
          <cell r="Y161">
            <v>-4446</v>
          </cell>
        </row>
        <row r="162">
          <cell r="B162">
            <v>797</v>
          </cell>
          <cell r="C162">
            <v>2090</v>
          </cell>
          <cell r="D162">
            <v>294</v>
          </cell>
          <cell r="E162">
            <v>13.0227</v>
          </cell>
          <cell r="F162">
            <v>12.0227</v>
          </cell>
          <cell r="G162">
            <v>352150</v>
          </cell>
          <cell r="H162">
            <v>42069</v>
          </cell>
          <cell r="I162">
            <v>1</v>
          </cell>
          <cell r="J162">
            <v>35478</v>
          </cell>
          <cell r="K162">
            <v>0</v>
          </cell>
          <cell r="L162">
            <v>300316</v>
          </cell>
          <cell r="M162">
            <v>24979.08</v>
          </cell>
          <cell r="N162">
            <v>5263.09</v>
          </cell>
          <cell r="O162">
            <v>759</v>
          </cell>
          <cell r="P162">
            <v>31001.170000000002</v>
          </cell>
          <cell r="Q162">
            <v>1085.04</v>
          </cell>
          <cell r="R162">
            <v>32086.210000000003</v>
          </cell>
          <cell r="S162">
            <v>-30842</v>
          </cell>
          <cell r="T162">
            <v>1244.2100000000028</v>
          </cell>
          <cell r="U162">
            <v>14958.76</v>
          </cell>
          <cell r="V162">
            <v>0.33329999999999999</v>
          </cell>
          <cell r="W162">
            <v>0.75</v>
          </cell>
          <cell r="X162">
            <v>0.75</v>
          </cell>
          <cell r="Y162">
            <v>11219</v>
          </cell>
        </row>
        <row r="163">
          <cell r="B163">
            <v>798</v>
          </cell>
          <cell r="C163">
            <v>2091</v>
          </cell>
          <cell r="D163">
            <v>116</v>
          </cell>
          <cell r="E163">
            <v>6</v>
          </cell>
          <cell r="F163">
            <v>5</v>
          </cell>
          <cell r="G163">
            <v>161594</v>
          </cell>
          <cell r="H163">
            <v>37197</v>
          </cell>
          <cell r="I163">
            <v>0</v>
          </cell>
          <cell r="J163">
            <v>0</v>
          </cell>
          <cell r="K163">
            <v>1032</v>
          </cell>
          <cell r="L163">
            <v>123365</v>
          </cell>
          <cell r="M163">
            <v>24673</v>
          </cell>
          <cell r="N163">
            <v>5198.6000000000004</v>
          </cell>
          <cell r="O163">
            <v>759</v>
          </cell>
          <cell r="P163">
            <v>30630.6</v>
          </cell>
          <cell r="Q163">
            <v>1072.07</v>
          </cell>
          <cell r="R163">
            <v>31702.67</v>
          </cell>
          <cell r="S163">
            <v>-30842</v>
          </cell>
          <cell r="T163">
            <v>860.66999999999825</v>
          </cell>
          <cell r="U163">
            <v>4303.3500000000004</v>
          </cell>
          <cell r="V163">
            <v>0.5</v>
          </cell>
          <cell r="W163">
            <v>1</v>
          </cell>
          <cell r="X163">
            <v>1</v>
          </cell>
          <cell r="Y163">
            <v>4303</v>
          </cell>
        </row>
        <row r="164">
          <cell r="B164">
            <v>800</v>
          </cell>
          <cell r="C164">
            <v>3025</v>
          </cell>
          <cell r="D164">
            <v>193</v>
          </cell>
          <cell r="E164">
            <v>8.4</v>
          </cell>
          <cell r="F164">
            <v>7.4</v>
          </cell>
          <cell r="G164">
            <v>217287</v>
          </cell>
          <cell r="H164">
            <v>38154</v>
          </cell>
          <cell r="I164">
            <v>1</v>
          </cell>
          <cell r="J164">
            <v>31296</v>
          </cell>
          <cell r="K164">
            <v>0</v>
          </cell>
          <cell r="L164">
            <v>173550</v>
          </cell>
          <cell r="M164">
            <v>23452.7</v>
          </cell>
          <cell r="N164">
            <v>4941.4799999999996</v>
          </cell>
          <cell r="O164">
            <v>759</v>
          </cell>
          <cell r="P164">
            <v>29153.18</v>
          </cell>
          <cell r="Q164">
            <v>1020.36</v>
          </cell>
          <cell r="R164">
            <v>30173.54</v>
          </cell>
          <cell r="S164">
            <v>-30842</v>
          </cell>
          <cell r="T164">
            <v>-668.45999999999913</v>
          </cell>
          <cell r="U164">
            <v>-4946.6000000000004</v>
          </cell>
          <cell r="V164">
            <v>0.33329999999999999</v>
          </cell>
          <cell r="W164">
            <v>0.75</v>
          </cell>
          <cell r="X164">
            <v>0.33329999999999999</v>
          </cell>
          <cell r="Y164">
            <v>-1649</v>
          </cell>
        </row>
        <row r="165">
          <cell r="B165">
            <v>801</v>
          </cell>
          <cell r="C165">
            <v>2134</v>
          </cell>
          <cell r="D165">
            <v>185</v>
          </cell>
          <cell r="E165">
            <v>10.282500000000001</v>
          </cell>
          <cell r="F165">
            <v>9.2825000000000006</v>
          </cell>
          <cell r="G165">
            <v>260082</v>
          </cell>
          <cell r="H165">
            <v>40047</v>
          </cell>
          <cell r="I165">
            <v>1</v>
          </cell>
          <cell r="J165">
            <v>33699</v>
          </cell>
          <cell r="K165">
            <v>0</v>
          </cell>
          <cell r="L165">
            <v>212049</v>
          </cell>
          <cell r="M165">
            <v>22843.95</v>
          </cell>
          <cell r="N165">
            <v>4813.22</v>
          </cell>
          <cell r="O165">
            <v>759</v>
          </cell>
          <cell r="P165">
            <v>28416.170000000002</v>
          </cell>
          <cell r="Q165">
            <v>994.57</v>
          </cell>
          <cell r="R165">
            <v>29410.74</v>
          </cell>
          <cell r="S165">
            <v>-30842</v>
          </cell>
          <cell r="T165">
            <v>-1431.2599999999984</v>
          </cell>
          <cell r="U165">
            <v>-13285.67</v>
          </cell>
          <cell r="V165">
            <v>0.33329999999999999</v>
          </cell>
          <cell r="W165">
            <v>0.75</v>
          </cell>
          <cell r="X165">
            <v>0.33329999999999999</v>
          </cell>
          <cell r="Y165">
            <v>-4428</v>
          </cell>
        </row>
        <row r="166">
          <cell r="B166">
            <v>803</v>
          </cell>
          <cell r="C166">
            <v>2094</v>
          </cell>
          <cell r="D166">
            <v>279</v>
          </cell>
          <cell r="E166">
            <v>11.9</v>
          </cell>
          <cell r="F166">
            <v>10.9</v>
          </cell>
          <cell r="G166">
            <v>327105</v>
          </cell>
          <cell r="H166">
            <v>40047</v>
          </cell>
          <cell r="I166">
            <v>2</v>
          </cell>
          <cell r="J166">
            <v>65778</v>
          </cell>
          <cell r="K166">
            <v>3096</v>
          </cell>
          <cell r="L166">
            <v>269610</v>
          </cell>
          <cell r="M166">
            <v>24734.86</v>
          </cell>
          <cell r="N166">
            <v>5211.6400000000003</v>
          </cell>
          <cell r="O166">
            <v>759</v>
          </cell>
          <cell r="P166">
            <v>30705.5</v>
          </cell>
          <cell r="Q166">
            <v>1074.69</v>
          </cell>
          <cell r="R166">
            <v>31780.19</v>
          </cell>
          <cell r="S166">
            <v>-30842</v>
          </cell>
          <cell r="T166">
            <v>938.18999999999869</v>
          </cell>
          <cell r="U166">
            <v>10226.27</v>
          </cell>
          <cell r="V166">
            <v>0.33329999999999999</v>
          </cell>
          <cell r="W166">
            <v>0.75</v>
          </cell>
          <cell r="X166">
            <v>0.75</v>
          </cell>
          <cell r="Y166">
            <v>7670</v>
          </cell>
        </row>
        <row r="167">
          <cell r="B167">
            <v>804</v>
          </cell>
          <cell r="C167">
            <v>2096</v>
          </cell>
          <cell r="D167">
            <v>156</v>
          </cell>
          <cell r="E167">
            <v>10.014099999999999</v>
          </cell>
          <cell r="F167">
            <v>9.0140999999999991</v>
          </cell>
          <cell r="G167">
            <v>256841</v>
          </cell>
          <cell r="H167">
            <v>39144</v>
          </cell>
          <cell r="I167">
            <v>1</v>
          </cell>
          <cell r="J167">
            <v>32079</v>
          </cell>
          <cell r="K167">
            <v>0</v>
          </cell>
          <cell r="L167">
            <v>211331</v>
          </cell>
          <cell r="M167">
            <v>23444.49</v>
          </cell>
          <cell r="N167">
            <v>4939.75</v>
          </cell>
          <cell r="O167">
            <v>759</v>
          </cell>
          <cell r="P167">
            <v>29143.24</v>
          </cell>
          <cell r="Q167">
            <v>1020.01</v>
          </cell>
          <cell r="R167">
            <v>30163.25</v>
          </cell>
          <cell r="S167">
            <v>-30842</v>
          </cell>
          <cell r="T167">
            <v>-678.75</v>
          </cell>
          <cell r="U167">
            <v>-6118.32</v>
          </cell>
          <cell r="V167">
            <v>0.33329999999999999</v>
          </cell>
          <cell r="W167">
            <v>0.75</v>
          </cell>
          <cell r="X167">
            <v>0.33329999999999999</v>
          </cell>
          <cell r="Y167">
            <v>-2039</v>
          </cell>
        </row>
        <row r="168">
          <cell r="B168">
            <v>805</v>
          </cell>
          <cell r="C168">
            <v>2097</v>
          </cell>
          <cell r="D168">
            <v>106</v>
          </cell>
          <cell r="E168">
            <v>6.3680000000000003</v>
          </cell>
          <cell r="F168">
            <v>5.3680000000000003</v>
          </cell>
          <cell r="G168">
            <v>162242</v>
          </cell>
          <cell r="H168">
            <v>35478</v>
          </cell>
          <cell r="I168">
            <v>1</v>
          </cell>
          <cell r="J168">
            <v>11516</v>
          </cell>
          <cell r="K168">
            <v>0</v>
          </cell>
          <cell r="L168">
            <v>140961</v>
          </cell>
          <cell r="M168">
            <v>26259.5</v>
          </cell>
          <cell r="N168">
            <v>5532.88</v>
          </cell>
          <cell r="O168">
            <v>759</v>
          </cell>
          <cell r="P168">
            <v>32551.38</v>
          </cell>
          <cell r="Q168">
            <v>1139.3</v>
          </cell>
          <cell r="R168">
            <v>33690.68</v>
          </cell>
          <cell r="S168">
            <v>-30842</v>
          </cell>
          <cell r="T168">
            <v>2848.6800000000003</v>
          </cell>
          <cell r="U168">
            <v>15291.71</v>
          </cell>
          <cell r="V168">
            <v>0.5</v>
          </cell>
          <cell r="W168">
            <v>1</v>
          </cell>
          <cell r="X168">
            <v>1</v>
          </cell>
          <cell r="Y168">
            <v>15292</v>
          </cell>
        </row>
        <row r="169">
          <cell r="B169">
            <v>806</v>
          </cell>
          <cell r="C169">
            <v>3071</v>
          </cell>
          <cell r="D169">
            <v>46</v>
          </cell>
          <cell r="E169">
            <v>2.8</v>
          </cell>
          <cell r="F169">
            <v>1.7999999999999998</v>
          </cell>
          <cell r="G169">
            <v>77860</v>
          </cell>
          <cell r="H169">
            <v>37197</v>
          </cell>
          <cell r="I169">
            <v>0</v>
          </cell>
          <cell r="J169">
            <v>0</v>
          </cell>
          <cell r="K169">
            <v>619.20000000000005</v>
          </cell>
          <cell r="L169">
            <v>40043.800000000003</v>
          </cell>
          <cell r="M169">
            <v>22246.560000000001</v>
          </cell>
          <cell r="N169">
            <v>4687.3500000000004</v>
          </cell>
          <cell r="O169">
            <v>759</v>
          </cell>
          <cell r="P169">
            <v>27692.910000000003</v>
          </cell>
          <cell r="Q169">
            <v>969.25</v>
          </cell>
          <cell r="R169">
            <v>28662.160000000003</v>
          </cell>
          <cell r="S169">
            <v>-30842</v>
          </cell>
          <cell r="T169">
            <v>-2179.8399999999965</v>
          </cell>
          <cell r="U169">
            <v>-3923.71</v>
          </cell>
          <cell r="V169">
            <v>0.5</v>
          </cell>
          <cell r="W169">
            <v>1</v>
          </cell>
          <cell r="X169">
            <v>0.5</v>
          </cell>
          <cell r="Y169">
            <v>-1962</v>
          </cell>
        </row>
        <row r="170">
          <cell r="B170">
            <v>807</v>
          </cell>
          <cell r="C170">
            <v>5214</v>
          </cell>
          <cell r="D170">
            <v>392</v>
          </cell>
          <cell r="E170">
            <v>15.9</v>
          </cell>
          <cell r="F170">
            <v>14.9</v>
          </cell>
          <cell r="G170">
            <v>409812</v>
          </cell>
          <cell r="H170">
            <v>45285</v>
          </cell>
          <cell r="I170">
            <v>0.6</v>
          </cell>
          <cell r="J170">
            <v>21287</v>
          </cell>
          <cell r="L170">
            <v>358667.8</v>
          </cell>
          <cell r="M170">
            <v>24071.66</v>
          </cell>
          <cell r="N170">
            <v>5071.8999999999996</v>
          </cell>
          <cell r="O170">
            <v>759</v>
          </cell>
          <cell r="P170">
            <v>29902.559999999998</v>
          </cell>
          <cell r="Q170">
            <v>1046.5899999999999</v>
          </cell>
          <cell r="R170">
            <v>30949.149999999998</v>
          </cell>
          <cell r="S170">
            <v>-30842</v>
          </cell>
          <cell r="T170">
            <v>107.14999999999782</v>
          </cell>
          <cell r="U170">
            <v>1596.53</v>
          </cell>
          <cell r="V170">
            <v>0</v>
          </cell>
          <cell r="W170">
            <v>0.5</v>
          </cell>
          <cell r="X170">
            <v>0</v>
          </cell>
          <cell r="Y170">
            <v>798</v>
          </cell>
        </row>
        <row r="171">
          <cell r="B171">
            <v>808</v>
          </cell>
          <cell r="C171">
            <v>3072</v>
          </cell>
          <cell r="D171">
            <v>93</v>
          </cell>
          <cell r="E171">
            <v>5.0999999999999996</v>
          </cell>
          <cell r="F171">
            <v>4.0999999999999996</v>
          </cell>
          <cell r="G171">
            <v>140625</v>
          </cell>
          <cell r="H171">
            <v>38154</v>
          </cell>
          <cell r="I171">
            <v>1</v>
          </cell>
          <cell r="J171">
            <v>32079</v>
          </cell>
          <cell r="K171">
            <v>1032</v>
          </cell>
          <cell r="L171">
            <v>95073</v>
          </cell>
          <cell r="M171">
            <v>23188.54</v>
          </cell>
          <cell r="N171">
            <v>4885.83</v>
          </cell>
          <cell r="O171">
            <v>759</v>
          </cell>
          <cell r="P171">
            <v>28833.370000000003</v>
          </cell>
          <cell r="Q171">
            <v>1009.17</v>
          </cell>
          <cell r="R171">
            <v>29842.54</v>
          </cell>
          <cell r="S171">
            <v>-30842</v>
          </cell>
          <cell r="T171">
            <v>-999.45999999999913</v>
          </cell>
          <cell r="U171">
            <v>-4097.79</v>
          </cell>
          <cell r="V171">
            <v>0.5</v>
          </cell>
          <cell r="W171">
            <v>1</v>
          </cell>
          <cell r="X171">
            <v>0.5</v>
          </cell>
          <cell r="Y171">
            <v>-2049</v>
          </cell>
        </row>
        <row r="172">
          <cell r="B172">
            <v>810</v>
          </cell>
          <cell r="C172">
            <v>3348</v>
          </cell>
          <cell r="D172">
            <v>351</v>
          </cell>
          <cell r="E172">
            <v>16.899999999999999</v>
          </cell>
          <cell r="F172">
            <v>15.899999999999999</v>
          </cell>
          <cell r="G172">
            <v>411350</v>
          </cell>
          <cell r="H172">
            <v>42069</v>
          </cell>
          <cell r="I172">
            <v>1</v>
          </cell>
          <cell r="J172">
            <v>32079</v>
          </cell>
          <cell r="K172">
            <v>0</v>
          </cell>
          <cell r="L172">
            <v>362915</v>
          </cell>
          <cell r="M172">
            <v>22824.84</v>
          </cell>
          <cell r="N172">
            <v>4809.1899999999996</v>
          </cell>
          <cell r="O172">
            <v>759</v>
          </cell>
          <cell r="P172">
            <v>28393.03</v>
          </cell>
          <cell r="Q172">
            <v>993.76</v>
          </cell>
          <cell r="R172">
            <v>29386.789999999997</v>
          </cell>
          <cell r="S172">
            <v>-30842</v>
          </cell>
          <cell r="T172">
            <v>-1455.2100000000028</v>
          </cell>
          <cell r="U172">
            <v>-23137.84</v>
          </cell>
          <cell r="V172">
            <v>0</v>
          </cell>
          <cell r="W172">
            <v>0.5</v>
          </cell>
          <cell r="X172">
            <v>0</v>
          </cell>
          <cell r="Y172">
            <v>0</v>
          </cell>
        </row>
        <row r="173">
          <cell r="B173">
            <v>811</v>
          </cell>
          <cell r="C173">
            <v>3073</v>
          </cell>
          <cell r="D173">
            <v>361</v>
          </cell>
          <cell r="E173">
            <v>18.230899999999998</v>
          </cell>
          <cell r="F173">
            <v>17.230899999999998</v>
          </cell>
          <cell r="G173">
            <v>468250</v>
          </cell>
          <cell r="H173">
            <v>42069</v>
          </cell>
          <cell r="I173">
            <v>0</v>
          </cell>
          <cell r="J173">
            <v>0</v>
          </cell>
          <cell r="K173">
            <v>8370</v>
          </cell>
          <cell r="L173">
            <v>417811</v>
          </cell>
          <cell r="M173">
            <v>24247.78</v>
          </cell>
          <cell r="N173">
            <v>5109.01</v>
          </cell>
          <cell r="O173">
            <v>759</v>
          </cell>
          <cell r="P173">
            <v>30115.79</v>
          </cell>
          <cell r="Q173">
            <v>1054.05</v>
          </cell>
          <cell r="R173">
            <v>31169.84</v>
          </cell>
          <cell r="S173">
            <v>-30842</v>
          </cell>
          <cell r="T173">
            <v>327.84000000000015</v>
          </cell>
          <cell r="U173">
            <v>5648.98</v>
          </cell>
          <cell r="V173">
            <v>0</v>
          </cell>
          <cell r="W173">
            <v>0.5</v>
          </cell>
          <cell r="X173">
            <v>0.5</v>
          </cell>
          <cell r="Y173">
            <v>2824</v>
          </cell>
        </row>
        <row r="174">
          <cell r="B174">
            <v>812</v>
          </cell>
          <cell r="C174">
            <v>2180</v>
          </cell>
          <cell r="D174">
            <v>153</v>
          </cell>
          <cell r="E174">
            <v>7.4545000000000003</v>
          </cell>
          <cell r="F174">
            <v>6.4545000000000003</v>
          </cell>
          <cell r="G174">
            <v>188713</v>
          </cell>
          <cell r="H174">
            <v>39144</v>
          </cell>
          <cell r="I174">
            <v>0</v>
          </cell>
          <cell r="J174">
            <v>0</v>
          </cell>
          <cell r="K174">
            <v>1032</v>
          </cell>
          <cell r="L174">
            <v>148537</v>
          </cell>
          <cell r="M174">
            <v>23012.94</v>
          </cell>
          <cell r="N174">
            <v>4848.83</v>
          </cell>
          <cell r="O174">
            <v>759</v>
          </cell>
          <cell r="P174">
            <v>28620.769999999997</v>
          </cell>
          <cell r="Q174">
            <v>1001.73</v>
          </cell>
          <cell r="R174">
            <v>29622.499999999996</v>
          </cell>
          <cell r="S174">
            <v>-30842</v>
          </cell>
          <cell r="T174">
            <v>-1219.5000000000036</v>
          </cell>
          <cell r="U174">
            <v>-7871.26</v>
          </cell>
          <cell r="V174">
            <v>0.33329999999999999</v>
          </cell>
          <cell r="W174">
            <v>0.75</v>
          </cell>
          <cell r="X174">
            <v>0.33329999999999999</v>
          </cell>
          <cell r="Y174">
            <v>-2623</v>
          </cell>
        </row>
        <row r="175">
          <cell r="B175">
            <v>814</v>
          </cell>
          <cell r="C175">
            <v>2125</v>
          </cell>
          <cell r="D175">
            <v>203</v>
          </cell>
          <cell r="E175">
            <v>8.7249999999999996</v>
          </cell>
          <cell r="F175">
            <v>7.7249999999999996</v>
          </cell>
          <cell r="G175">
            <v>230753</v>
          </cell>
          <cell r="H175">
            <v>41049</v>
          </cell>
          <cell r="I175">
            <v>1</v>
          </cell>
          <cell r="J175">
            <v>32880</v>
          </cell>
          <cell r="K175">
            <v>1032</v>
          </cell>
          <cell r="L175">
            <v>181505</v>
          </cell>
          <cell r="M175">
            <v>23495.79</v>
          </cell>
          <cell r="N175">
            <v>4950.5600000000004</v>
          </cell>
          <cell r="O175">
            <v>759</v>
          </cell>
          <cell r="P175">
            <v>29205.350000000002</v>
          </cell>
          <cell r="Q175">
            <v>1022.19</v>
          </cell>
          <cell r="R175">
            <v>30227.54</v>
          </cell>
          <cell r="S175">
            <v>-30842</v>
          </cell>
          <cell r="T175">
            <v>-614.45999999999913</v>
          </cell>
          <cell r="U175">
            <v>-4746.7</v>
          </cell>
          <cell r="V175">
            <v>0.33329999999999999</v>
          </cell>
          <cell r="W175">
            <v>0.75</v>
          </cell>
          <cell r="X175">
            <v>0.33329999999999999</v>
          </cell>
          <cell r="Y175">
            <v>-1582</v>
          </cell>
        </row>
        <row r="176">
          <cell r="B176">
            <v>815</v>
          </cell>
          <cell r="C176">
            <v>2116</v>
          </cell>
          <cell r="D176">
            <v>155</v>
          </cell>
          <cell r="E176">
            <v>11</v>
          </cell>
          <cell r="F176">
            <v>10</v>
          </cell>
          <cell r="G176">
            <v>282303</v>
          </cell>
          <cell r="H176">
            <v>39144</v>
          </cell>
          <cell r="I176">
            <v>0</v>
          </cell>
          <cell r="J176">
            <v>0</v>
          </cell>
          <cell r="K176">
            <v>0</v>
          </cell>
          <cell r="L176">
            <v>243159</v>
          </cell>
          <cell r="M176">
            <v>24315.9</v>
          </cell>
          <cell r="N176">
            <v>5123.3599999999997</v>
          </cell>
          <cell r="O176">
            <v>759</v>
          </cell>
          <cell r="P176">
            <v>30198.260000000002</v>
          </cell>
          <cell r="Q176">
            <v>1056.94</v>
          </cell>
          <cell r="R176">
            <v>31255.200000000001</v>
          </cell>
          <cell r="S176">
            <v>-30842</v>
          </cell>
          <cell r="T176">
            <v>413.20000000000073</v>
          </cell>
          <cell r="U176">
            <v>4132</v>
          </cell>
          <cell r="V176">
            <v>0.33329999999999999</v>
          </cell>
          <cell r="W176">
            <v>0.75</v>
          </cell>
          <cell r="X176">
            <v>0.75</v>
          </cell>
          <cell r="Y176">
            <v>3099</v>
          </cell>
        </row>
        <row r="177">
          <cell r="B177">
            <v>816</v>
          </cell>
          <cell r="C177">
            <v>2179</v>
          </cell>
          <cell r="D177">
            <v>147</v>
          </cell>
          <cell r="E177">
            <v>7.4</v>
          </cell>
          <cell r="F177">
            <v>6.4</v>
          </cell>
          <cell r="G177">
            <v>196348</v>
          </cell>
          <cell r="H177">
            <v>41049</v>
          </cell>
          <cell r="I177">
            <v>1</v>
          </cell>
          <cell r="J177">
            <v>31296</v>
          </cell>
          <cell r="K177">
            <v>0</v>
          </cell>
          <cell r="L177">
            <v>149716</v>
          </cell>
          <cell r="M177">
            <v>23393.13</v>
          </cell>
          <cell r="N177">
            <v>4928.93</v>
          </cell>
          <cell r="O177">
            <v>759</v>
          </cell>
          <cell r="P177">
            <v>29081.06</v>
          </cell>
          <cell r="Q177">
            <v>1017.84</v>
          </cell>
          <cell r="R177">
            <v>30098.9</v>
          </cell>
          <cell r="S177">
            <v>-30842</v>
          </cell>
          <cell r="T177">
            <v>-743.09999999999854</v>
          </cell>
          <cell r="U177">
            <v>-4755.84</v>
          </cell>
          <cell r="V177">
            <v>0.5</v>
          </cell>
          <cell r="W177">
            <v>1</v>
          </cell>
          <cell r="X177">
            <v>0.5</v>
          </cell>
          <cell r="Y177">
            <v>-2378</v>
          </cell>
        </row>
        <row r="178">
          <cell r="B178">
            <v>818</v>
          </cell>
          <cell r="C178">
            <v>2098</v>
          </cell>
          <cell r="D178">
            <v>118</v>
          </cell>
          <cell r="E178">
            <v>6</v>
          </cell>
          <cell r="F178">
            <v>5</v>
          </cell>
          <cell r="G178">
            <v>154519</v>
          </cell>
          <cell r="H178">
            <v>38154</v>
          </cell>
          <cell r="I178">
            <v>1</v>
          </cell>
          <cell r="J178">
            <v>31296</v>
          </cell>
          <cell r="K178">
            <v>0</v>
          </cell>
          <cell r="L178">
            <v>110782</v>
          </cell>
          <cell r="M178">
            <v>22156.400000000001</v>
          </cell>
          <cell r="N178">
            <v>4668.3500000000004</v>
          </cell>
          <cell r="O178">
            <v>759</v>
          </cell>
          <cell r="P178">
            <v>27583.75</v>
          </cell>
          <cell r="Q178">
            <v>965.43</v>
          </cell>
          <cell r="R178">
            <v>28549.18</v>
          </cell>
          <cell r="S178">
            <v>-30842</v>
          </cell>
          <cell r="T178">
            <v>-2292.8199999999997</v>
          </cell>
          <cell r="U178">
            <v>-11464.1</v>
          </cell>
          <cell r="V178">
            <v>0.5</v>
          </cell>
          <cell r="W178">
            <v>1</v>
          </cell>
          <cell r="X178">
            <v>0.5</v>
          </cell>
          <cell r="Y178">
            <v>-5732</v>
          </cell>
        </row>
        <row r="179">
          <cell r="B179">
            <v>819</v>
          </cell>
          <cell r="C179">
            <v>2099</v>
          </cell>
          <cell r="D179">
            <v>101</v>
          </cell>
          <cell r="E179">
            <v>4.5</v>
          </cell>
          <cell r="F179">
            <v>3.5</v>
          </cell>
          <cell r="G179">
            <v>120319</v>
          </cell>
          <cell r="H179">
            <v>39144</v>
          </cell>
          <cell r="I179">
            <v>0</v>
          </cell>
          <cell r="J179">
            <v>0</v>
          </cell>
          <cell r="K179">
            <v>0</v>
          </cell>
          <cell r="L179">
            <v>81175</v>
          </cell>
          <cell r="M179">
            <v>23192.86</v>
          </cell>
          <cell r="N179">
            <v>4886.74</v>
          </cell>
          <cell r="O179">
            <v>759</v>
          </cell>
          <cell r="P179">
            <v>28838.6</v>
          </cell>
          <cell r="Q179">
            <v>1009.35</v>
          </cell>
          <cell r="R179">
            <v>29847.949999999997</v>
          </cell>
          <cell r="S179">
            <v>-30842</v>
          </cell>
          <cell r="T179">
            <v>-994.05000000000291</v>
          </cell>
          <cell r="U179">
            <v>-3479.18</v>
          </cell>
          <cell r="V179">
            <v>0.5</v>
          </cell>
          <cell r="W179">
            <v>1</v>
          </cell>
          <cell r="X179">
            <v>0.5</v>
          </cell>
          <cell r="Y179">
            <v>-1740</v>
          </cell>
        </row>
        <row r="180">
          <cell r="B180">
            <v>821</v>
          </cell>
          <cell r="C180">
            <v>2100</v>
          </cell>
          <cell r="D180">
            <v>39</v>
          </cell>
          <cell r="E180">
            <v>2.6</v>
          </cell>
          <cell r="F180">
            <v>1.6</v>
          </cell>
          <cell r="G180">
            <v>75682</v>
          </cell>
          <cell r="H180">
            <v>34542</v>
          </cell>
          <cell r="I180">
            <v>0</v>
          </cell>
          <cell r="J180">
            <v>0</v>
          </cell>
          <cell r="K180">
            <v>0</v>
          </cell>
          <cell r="L180">
            <v>41140</v>
          </cell>
          <cell r="M180">
            <v>25712.5</v>
          </cell>
          <cell r="N180">
            <v>5417.62</v>
          </cell>
          <cell r="O180">
            <v>759</v>
          </cell>
          <cell r="P180">
            <v>31889.119999999999</v>
          </cell>
          <cell r="Q180">
            <v>1116.1199999999999</v>
          </cell>
          <cell r="R180">
            <v>33005.24</v>
          </cell>
          <cell r="S180">
            <v>-30842</v>
          </cell>
          <cell r="T180">
            <v>2163.239999999998</v>
          </cell>
          <cell r="U180">
            <v>3461.18</v>
          </cell>
          <cell r="V180">
            <v>0.5</v>
          </cell>
          <cell r="W180">
            <v>1</v>
          </cell>
          <cell r="X180">
            <v>1</v>
          </cell>
          <cell r="Y180">
            <v>3461</v>
          </cell>
        </row>
        <row r="181">
          <cell r="B181">
            <v>825</v>
          </cell>
          <cell r="C181">
            <v>3074</v>
          </cell>
          <cell r="D181">
            <v>210</v>
          </cell>
          <cell r="E181">
            <v>8.3300999999999998</v>
          </cell>
          <cell r="F181">
            <v>7.3300999999999998</v>
          </cell>
          <cell r="G181">
            <v>217991</v>
          </cell>
          <cell r="H181">
            <v>39144</v>
          </cell>
          <cell r="I181">
            <v>1</v>
          </cell>
          <cell r="J181">
            <v>31296</v>
          </cell>
          <cell r="K181">
            <v>0</v>
          </cell>
          <cell r="L181">
            <v>173264</v>
          </cell>
          <cell r="M181">
            <v>23637.33</v>
          </cell>
          <cell r="N181">
            <v>4980.3900000000003</v>
          </cell>
          <cell r="O181">
            <v>759</v>
          </cell>
          <cell r="P181">
            <v>29376.720000000001</v>
          </cell>
          <cell r="Q181">
            <v>1028.19</v>
          </cell>
          <cell r="R181">
            <v>30404.91</v>
          </cell>
          <cell r="S181">
            <v>-30842</v>
          </cell>
          <cell r="T181">
            <v>-437.09000000000015</v>
          </cell>
          <cell r="U181">
            <v>-3203.91</v>
          </cell>
          <cell r="V181">
            <v>0.33329999999999999</v>
          </cell>
          <cell r="W181">
            <v>0.75</v>
          </cell>
          <cell r="X181">
            <v>0.33329999999999999</v>
          </cell>
          <cell r="Y181">
            <v>-1068</v>
          </cell>
        </row>
        <row r="182">
          <cell r="B182">
            <v>826</v>
          </cell>
          <cell r="C182">
            <v>3075</v>
          </cell>
          <cell r="D182">
            <v>76</v>
          </cell>
          <cell r="E182">
            <v>4.1843000000000004</v>
          </cell>
          <cell r="F182">
            <v>3.1843000000000004</v>
          </cell>
          <cell r="G182">
            <v>114409</v>
          </cell>
          <cell r="H182">
            <v>37197</v>
          </cell>
          <cell r="I182">
            <v>0</v>
          </cell>
          <cell r="J182">
            <v>0</v>
          </cell>
          <cell r="K182">
            <v>2064</v>
          </cell>
          <cell r="L182">
            <v>75148</v>
          </cell>
          <cell r="M182">
            <v>23599.54</v>
          </cell>
          <cell r="N182">
            <v>4972.42</v>
          </cell>
          <cell r="O182">
            <v>759</v>
          </cell>
          <cell r="P182">
            <v>29330.959999999999</v>
          </cell>
          <cell r="Q182">
            <v>1026.58</v>
          </cell>
          <cell r="R182">
            <v>30357.54</v>
          </cell>
          <cell r="S182">
            <v>-30842</v>
          </cell>
          <cell r="T182">
            <v>-484.45999999999913</v>
          </cell>
          <cell r="U182">
            <v>-1542.67</v>
          </cell>
          <cell r="V182">
            <v>0.5</v>
          </cell>
          <cell r="W182">
            <v>1</v>
          </cell>
          <cell r="X182">
            <v>0.5</v>
          </cell>
          <cell r="Y182">
            <v>-771</v>
          </cell>
        </row>
        <row r="183">
          <cell r="B183">
            <v>827</v>
          </cell>
          <cell r="C183">
            <v>2101</v>
          </cell>
          <cell r="D183">
            <v>107</v>
          </cell>
          <cell r="E183">
            <v>4.7999000000000001</v>
          </cell>
          <cell r="F183">
            <v>3.7999000000000001</v>
          </cell>
          <cell r="G183">
            <v>138712</v>
          </cell>
          <cell r="H183">
            <v>38154</v>
          </cell>
          <cell r="I183">
            <v>1</v>
          </cell>
          <cell r="J183">
            <v>31296</v>
          </cell>
          <cell r="K183">
            <v>0</v>
          </cell>
          <cell r="L183">
            <v>94975</v>
          </cell>
          <cell r="M183">
            <v>24994.080000000002</v>
          </cell>
          <cell r="N183">
            <v>5266.25</v>
          </cell>
          <cell r="O183">
            <v>759</v>
          </cell>
          <cell r="P183">
            <v>31019.33</v>
          </cell>
          <cell r="Q183">
            <v>1085.68</v>
          </cell>
          <cell r="R183">
            <v>32105.010000000002</v>
          </cell>
          <cell r="S183">
            <v>-30842</v>
          </cell>
          <cell r="T183">
            <v>1263.010000000002</v>
          </cell>
          <cell r="U183">
            <v>4799.3100000000004</v>
          </cell>
          <cell r="V183">
            <v>0.5</v>
          </cell>
          <cell r="W183">
            <v>1</v>
          </cell>
          <cell r="X183">
            <v>1</v>
          </cell>
          <cell r="Y183">
            <v>4799</v>
          </cell>
        </row>
        <row r="184">
          <cell r="B184">
            <v>829</v>
          </cell>
          <cell r="C184">
            <v>3076</v>
          </cell>
          <cell r="D184">
            <v>97</v>
          </cell>
          <cell r="E184">
            <v>4.4286000000000003</v>
          </cell>
          <cell r="F184">
            <v>3.4286000000000003</v>
          </cell>
          <cell r="G184">
            <v>123785</v>
          </cell>
          <cell r="H184">
            <v>38154</v>
          </cell>
          <cell r="I184">
            <v>0</v>
          </cell>
          <cell r="J184">
            <v>0</v>
          </cell>
          <cell r="K184">
            <v>0</v>
          </cell>
          <cell r="L184">
            <v>85631</v>
          </cell>
          <cell r="M184">
            <v>24975.5</v>
          </cell>
          <cell r="N184">
            <v>5262.34</v>
          </cell>
          <cell r="O184">
            <v>759</v>
          </cell>
          <cell r="P184">
            <v>30996.84</v>
          </cell>
          <cell r="Q184">
            <v>1084.8900000000001</v>
          </cell>
          <cell r="R184">
            <v>32081.73</v>
          </cell>
          <cell r="S184">
            <v>-30842</v>
          </cell>
          <cell r="T184">
            <v>1239.7299999999996</v>
          </cell>
          <cell r="U184">
            <v>4250.54</v>
          </cell>
          <cell r="V184">
            <v>0.5</v>
          </cell>
          <cell r="W184">
            <v>1</v>
          </cell>
          <cell r="X184">
            <v>1</v>
          </cell>
          <cell r="Y184">
            <v>4251</v>
          </cell>
        </row>
        <row r="185">
          <cell r="B185">
            <v>830</v>
          </cell>
          <cell r="C185">
            <v>5208</v>
          </cell>
          <cell r="D185">
            <v>181</v>
          </cell>
          <cell r="E185">
            <v>8.3000000000000007</v>
          </cell>
          <cell r="F185">
            <v>7.3000000000000007</v>
          </cell>
          <cell r="G185">
            <v>234139</v>
          </cell>
          <cell r="H185">
            <v>42069</v>
          </cell>
          <cell r="I185">
            <v>1</v>
          </cell>
          <cell r="J185">
            <v>33699</v>
          </cell>
          <cell r="L185">
            <v>184084</v>
          </cell>
          <cell r="M185">
            <v>25216.99</v>
          </cell>
          <cell r="N185">
            <v>5313.22</v>
          </cell>
          <cell r="O185">
            <v>759</v>
          </cell>
          <cell r="P185">
            <v>31289.210000000003</v>
          </cell>
          <cell r="Q185">
            <v>1095.1199999999999</v>
          </cell>
          <cell r="R185">
            <v>32384.33</v>
          </cell>
          <cell r="S185">
            <v>-30842</v>
          </cell>
          <cell r="T185">
            <v>1542.3300000000017</v>
          </cell>
          <cell r="U185">
            <v>11259.01</v>
          </cell>
          <cell r="V185">
            <v>0.33329999999999999</v>
          </cell>
          <cell r="W185">
            <v>0.75</v>
          </cell>
          <cell r="X185">
            <v>0.75</v>
          </cell>
          <cell r="Y185">
            <v>8444</v>
          </cell>
        </row>
        <row r="186">
          <cell r="B186">
            <v>833</v>
          </cell>
          <cell r="C186">
            <v>3077</v>
          </cell>
          <cell r="D186">
            <v>431</v>
          </cell>
          <cell r="E186">
            <v>18.066099999999999</v>
          </cell>
          <cell r="F186">
            <v>17.066099999999999</v>
          </cell>
          <cell r="G186">
            <v>455309</v>
          </cell>
          <cell r="H186">
            <v>42069</v>
          </cell>
          <cell r="I186">
            <v>2</v>
          </cell>
          <cell r="J186">
            <v>65760</v>
          </cell>
          <cell r="K186">
            <v>0</v>
          </cell>
          <cell r="L186">
            <v>398906</v>
          </cell>
          <cell r="M186">
            <v>23374.17</v>
          </cell>
          <cell r="N186">
            <v>4924.9399999999996</v>
          </cell>
          <cell r="O186">
            <v>759</v>
          </cell>
          <cell r="P186">
            <v>29058.109999999997</v>
          </cell>
          <cell r="Q186">
            <v>1017.03</v>
          </cell>
          <cell r="R186">
            <v>30075.139999999996</v>
          </cell>
          <cell r="S186">
            <v>-30842</v>
          </cell>
          <cell r="T186">
            <v>-766.86000000000422</v>
          </cell>
          <cell r="U186">
            <v>-13087.31</v>
          </cell>
          <cell r="V186">
            <v>0</v>
          </cell>
          <cell r="W186">
            <v>0.5</v>
          </cell>
          <cell r="X186">
            <v>0</v>
          </cell>
          <cell r="Y186">
            <v>0</v>
          </cell>
        </row>
        <row r="187">
          <cell r="B187">
            <v>835</v>
          </cell>
          <cell r="C187">
            <v>3024</v>
          </cell>
          <cell r="D187">
            <v>179</v>
          </cell>
          <cell r="E187">
            <v>10.9625</v>
          </cell>
          <cell r="F187">
            <v>9.9625000000000004</v>
          </cell>
          <cell r="G187">
            <v>278136</v>
          </cell>
          <cell r="H187">
            <v>38154</v>
          </cell>
          <cell r="I187">
            <v>1</v>
          </cell>
          <cell r="J187">
            <v>32880</v>
          </cell>
          <cell r="K187">
            <v>2476.8000000000002</v>
          </cell>
          <cell r="L187">
            <v>230338.2</v>
          </cell>
          <cell r="M187">
            <v>23120.52</v>
          </cell>
          <cell r="N187">
            <v>4871.49</v>
          </cell>
          <cell r="O187">
            <v>759</v>
          </cell>
          <cell r="P187">
            <v>28751.010000000002</v>
          </cell>
          <cell r="Q187">
            <v>1006.29</v>
          </cell>
          <cell r="R187">
            <v>29757.300000000003</v>
          </cell>
          <cell r="S187">
            <v>-30842</v>
          </cell>
          <cell r="T187">
            <v>-1084.6999999999971</v>
          </cell>
          <cell r="U187">
            <v>-10806.32</v>
          </cell>
          <cell r="V187">
            <v>0.33329999999999999</v>
          </cell>
          <cell r="W187">
            <v>0.75</v>
          </cell>
          <cell r="X187">
            <v>0.33329999999999999</v>
          </cell>
          <cell r="Y187">
            <v>-3602</v>
          </cell>
        </row>
        <row r="188">
          <cell r="B188">
            <v>837</v>
          </cell>
          <cell r="C188">
            <v>2102</v>
          </cell>
          <cell r="D188">
            <v>69</v>
          </cell>
          <cell r="E188">
            <v>3.8</v>
          </cell>
          <cell r="F188">
            <v>2.8</v>
          </cell>
          <cell r="G188">
            <v>104249</v>
          </cell>
          <cell r="H188">
            <v>36291</v>
          </cell>
          <cell r="I188">
            <v>0</v>
          </cell>
          <cell r="J188">
            <v>0</v>
          </cell>
          <cell r="K188">
            <v>0</v>
          </cell>
          <cell r="L188">
            <v>67958</v>
          </cell>
          <cell r="M188">
            <v>24270.71</v>
          </cell>
          <cell r="N188">
            <v>5113.84</v>
          </cell>
          <cell r="O188">
            <v>759</v>
          </cell>
          <cell r="P188">
            <v>30143.55</v>
          </cell>
          <cell r="Q188">
            <v>1055.02</v>
          </cell>
          <cell r="R188">
            <v>31198.57</v>
          </cell>
          <cell r="S188">
            <v>-30842</v>
          </cell>
          <cell r="T188">
            <v>356.56999999999971</v>
          </cell>
          <cell r="U188">
            <v>998.4</v>
          </cell>
          <cell r="V188">
            <v>0.5</v>
          </cell>
          <cell r="W188">
            <v>1</v>
          </cell>
          <cell r="X188">
            <v>1</v>
          </cell>
          <cell r="Y188">
            <v>998</v>
          </cell>
        </row>
        <row r="189">
          <cell r="B189">
            <v>838</v>
          </cell>
          <cell r="C189">
            <v>3350</v>
          </cell>
          <cell r="D189">
            <v>75</v>
          </cell>
          <cell r="E189">
            <v>4</v>
          </cell>
          <cell r="F189">
            <v>3</v>
          </cell>
          <cell r="G189">
            <v>108996</v>
          </cell>
          <cell r="H189">
            <v>35478</v>
          </cell>
          <cell r="I189">
            <v>0</v>
          </cell>
          <cell r="J189">
            <v>0</v>
          </cell>
          <cell r="K189">
            <v>0</v>
          </cell>
          <cell r="L189">
            <v>73518</v>
          </cell>
          <cell r="M189">
            <v>24506</v>
          </cell>
          <cell r="N189">
            <v>5163.41</v>
          </cell>
          <cell r="O189">
            <v>759</v>
          </cell>
          <cell r="P189">
            <v>30428.41</v>
          </cell>
          <cell r="Q189">
            <v>1064.99</v>
          </cell>
          <cell r="R189">
            <v>31493.4</v>
          </cell>
          <cell r="S189">
            <v>-30842</v>
          </cell>
          <cell r="T189">
            <v>651.40000000000146</v>
          </cell>
          <cell r="U189">
            <v>1954.2</v>
          </cell>
          <cell r="V189">
            <v>0.5</v>
          </cell>
          <cell r="W189">
            <v>1</v>
          </cell>
          <cell r="X189">
            <v>1</v>
          </cell>
          <cell r="Y189">
            <v>1954</v>
          </cell>
        </row>
        <row r="190">
          <cell r="B190">
            <v>841</v>
          </cell>
          <cell r="C190">
            <v>2111</v>
          </cell>
          <cell r="D190">
            <v>109</v>
          </cell>
          <cell r="E190">
            <v>5.0999999999999996</v>
          </cell>
          <cell r="F190">
            <v>4.0999999999999996</v>
          </cell>
          <cell r="G190">
            <v>135890</v>
          </cell>
          <cell r="H190">
            <v>37197</v>
          </cell>
          <cell r="I190">
            <v>0</v>
          </cell>
          <cell r="J190">
            <v>0</v>
          </cell>
          <cell r="K190">
            <v>0</v>
          </cell>
          <cell r="L190">
            <v>98693</v>
          </cell>
          <cell r="M190">
            <v>24071.46</v>
          </cell>
          <cell r="N190">
            <v>5071.8599999999997</v>
          </cell>
          <cell r="O190">
            <v>759</v>
          </cell>
          <cell r="P190">
            <v>29902.32</v>
          </cell>
          <cell r="Q190">
            <v>1046.58</v>
          </cell>
          <cell r="R190">
            <v>30948.9</v>
          </cell>
          <cell r="S190">
            <v>-30842</v>
          </cell>
          <cell r="T190">
            <v>106.90000000000146</v>
          </cell>
          <cell r="U190">
            <v>438.29</v>
          </cell>
          <cell r="V190">
            <v>0.5</v>
          </cell>
          <cell r="W190">
            <v>1</v>
          </cell>
          <cell r="X190">
            <v>1</v>
          </cell>
          <cell r="Y190">
            <v>438</v>
          </cell>
        </row>
        <row r="191">
          <cell r="B191">
            <v>842</v>
          </cell>
          <cell r="C191">
            <v>3080</v>
          </cell>
          <cell r="D191">
            <v>102</v>
          </cell>
          <cell r="E191">
            <v>4.9000000000000004</v>
          </cell>
          <cell r="F191">
            <v>3.9000000000000004</v>
          </cell>
          <cell r="G191">
            <v>131371</v>
          </cell>
          <cell r="H191">
            <v>36291</v>
          </cell>
          <cell r="I191">
            <v>0</v>
          </cell>
          <cell r="J191">
            <v>0</v>
          </cell>
          <cell r="K191">
            <v>0</v>
          </cell>
          <cell r="L191">
            <v>95080</v>
          </cell>
          <cell r="M191">
            <v>24379.49</v>
          </cell>
          <cell r="N191">
            <v>5136.76</v>
          </cell>
          <cell r="O191">
            <v>759</v>
          </cell>
          <cell r="P191">
            <v>30275.25</v>
          </cell>
          <cell r="Q191">
            <v>1059.6300000000001</v>
          </cell>
          <cell r="R191">
            <v>31334.880000000001</v>
          </cell>
          <cell r="S191">
            <v>-30842</v>
          </cell>
          <cell r="T191">
            <v>492.88000000000102</v>
          </cell>
          <cell r="U191">
            <v>1922.23</v>
          </cell>
          <cell r="V191">
            <v>0.5</v>
          </cell>
          <cell r="W191">
            <v>1</v>
          </cell>
          <cell r="X191">
            <v>1</v>
          </cell>
          <cell r="Y191">
            <v>1922</v>
          </cell>
        </row>
        <row r="192">
          <cell r="B192">
            <v>845</v>
          </cell>
          <cell r="C192">
            <v>3081</v>
          </cell>
          <cell r="D192">
            <v>49</v>
          </cell>
          <cell r="E192">
            <v>2.8</v>
          </cell>
          <cell r="F192">
            <v>1.7999999999999998</v>
          </cell>
          <cell r="G192">
            <v>85426</v>
          </cell>
          <cell r="H192">
            <v>39144</v>
          </cell>
          <cell r="I192">
            <v>0</v>
          </cell>
          <cell r="J192">
            <v>0</v>
          </cell>
          <cell r="K192">
            <v>0</v>
          </cell>
          <cell r="L192">
            <v>46282</v>
          </cell>
          <cell r="M192">
            <v>25712.22</v>
          </cell>
          <cell r="N192">
            <v>5417.56</v>
          </cell>
          <cell r="O192">
            <v>759</v>
          </cell>
          <cell r="P192">
            <v>31888.780000000002</v>
          </cell>
          <cell r="Q192">
            <v>1116.1099999999999</v>
          </cell>
          <cell r="R192">
            <v>33004.89</v>
          </cell>
          <cell r="S192">
            <v>-30842</v>
          </cell>
          <cell r="T192">
            <v>2162.8899999999994</v>
          </cell>
          <cell r="U192">
            <v>3893.2</v>
          </cell>
          <cell r="V192">
            <v>0.5</v>
          </cell>
          <cell r="W192">
            <v>1</v>
          </cell>
          <cell r="X192">
            <v>1</v>
          </cell>
          <cell r="Y192">
            <v>3893</v>
          </cell>
        </row>
        <row r="193">
          <cell r="B193">
            <v>848</v>
          </cell>
          <cell r="C193">
            <v>3368</v>
          </cell>
          <cell r="D193">
            <v>199</v>
          </cell>
          <cell r="E193">
            <v>9.3490000000000002</v>
          </cell>
          <cell r="F193">
            <v>8.3490000000000002</v>
          </cell>
          <cell r="G193">
            <v>245945</v>
          </cell>
          <cell r="H193">
            <v>38154</v>
          </cell>
          <cell r="I193">
            <v>1</v>
          </cell>
          <cell r="J193">
            <v>32079</v>
          </cell>
          <cell r="K193">
            <v>2345</v>
          </cell>
          <cell r="L193">
            <v>199080</v>
          </cell>
          <cell r="M193">
            <v>23844.77</v>
          </cell>
          <cell r="N193">
            <v>5024.09</v>
          </cell>
          <cell r="O193">
            <v>759</v>
          </cell>
          <cell r="P193">
            <v>29627.86</v>
          </cell>
          <cell r="Q193">
            <v>1036.98</v>
          </cell>
          <cell r="R193">
            <v>30664.84</v>
          </cell>
          <cell r="S193">
            <v>-30842</v>
          </cell>
          <cell r="T193">
            <v>-177.15999999999985</v>
          </cell>
          <cell r="U193">
            <v>-1479.11</v>
          </cell>
          <cell r="V193">
            <v>0.33329999999999999</v>
          </cell>
          <cell r="W193">
            <v>0.75</v>
          </cell>
          <cell r="X193">
            <v>0.33329999999999999</v>
          </cell>
          <cell r="Y193">
            <v>-493</v>
          </cell>
        </row>
        <row r="194">
          <cell r="B194">
            <v>851</v>
          </cell>
          <cell r="C194">
            <v>3352</v>
          </cell>
          <cell r="D194">
            <v>25</v>
          </cell>
          <cell r="E194">
            <v>2.5</v>
          </cell>
          <cell r="F194">
            <v>1.5</v>
          </cell>
          <cell r="G194">
            <v>69660</v>
          </cell>
          <cell r="H194">
            <v>36291</v>
          </cell>
          <cell r="I194">
            <v>0</v>
          </cell>
          <cell r="J194">
            <v>0</v>
          </cell>
          <cell r="K194">
            <v>0</v>
          </cell>
          <cell r="L194">
            <v>33369</v>
          </cell>
          <cell r="M194">
            <v>22246</v>
          </cell>
          <cell r="N194">
            <v>4687.2299999999996</v>
          </cell>
          <cell r="O194">
            <v>759</v>
          </cell>
          <cell r="P194">
            <v>27692.23</v>
          </cell>
          <cell r="Q194">
            <v>969.23</v>
          </cell>
          <cell r="R194">
            <v>28661.46</v>
          </cell>
          <cell r="S194">
            <v>-30842</v>
          </cell>
          <cell r="T194">
            <v>-2180.5400000000009</v>
          </cell>
          <cell r="U194">
            <v>-3270.81</v>
          </cell>
          <cell r="V194">
            <v>0.5</v>
          </cell>
          <cell r="W194">
            <v>1</v>
          </cell>
          <cell r="X194">
            <v>0.5</v>
          </cell>
          <cell r="Y194">
            <v>-1635</v>
          </cell>
        </row>
        <row r="195">
          <cell r="B195">
            <v>852</v>
          </cell>
          <cell r="C195">
            <v>2114</v>
          </cell>
          <cell r="D195">
            <v>200</v>
          </cell>
          <cell r="E195">
            <v>8.4</v>
          </cell>
          <cell r="F195">
            <v>7.4</v>
          </cell>
          <cell r="G195">
            <v>220030</v>
          </cell>
          <cell r="H195">
            <v>38154</v>
          </cell>
          <cell r="I195">
            <v>1</v>
          </cell>
          <cell r="J195">
            <v>32079</v>
          </cell>
          <cell r="K195">
            <v>0</v>
          </cell>
          <cell r="L195">
            <v>175510</v>
          </cell>
          <cell r="M195">
            <v>23717.57</v>
          </cell>
          <cell r="N195">
            <v>4997.29</v>
          </cell>
          <cell r="O195">
            <v>759</v>
          </cell>
          <cell r="P195">
            <v>29473.86</v>
          </cell>
          <cell r="Q195">
            <v>1031.5899999999999</v>
          </cell>
          <cell r="R195">
            <v>30505.45</v>
          </cell>
          <cell r="S195">
            <v>-30842</v>
          </cell>
          <cell r="T195">
            <v>-336.54999999999927</v>
          </cell>
          <cell r="U195">
            <v>-2490.4699999999998</v>
          </cell>
          <cell r="V195">
            <v>0.33329999999999999</v>
          </cell>
          <cell r="W195">
            <v>0.75</v>
          </cell>
          <cell r="X195">
            <v>0.33329999999999999</v>
          </cell>
          <cell r="Y195">
            <v>-830</v>
          </cell>
        </row>
        <row r="196">
          <cell r="B196">
            <v>853</v>
          </cell>
          <cell r="C196">
            <v>3353</v>
          </cell>
          <cell r="D196">
            <v>167</v>
          </cell>
          <cell r="E196">
            <v>7.5465999999999998</v>
          </cell>
          <cell r="F196">
            <v>6.5465999999999998</v>
          </cell>
          <cell r="G196">
            <v>212533</v>
          </cell>
          <cell r="H196">
            <v>39144</v>
          </cell>
          <cell r="I196">
            <v>1</v>
          </cell>
          <cell r="J196">
            <v>33699</v>
          </cell>
          <cell r="K196">
            <v>2270.4</v>
          </cell>
          <cell r="L196">
            <v>163132.6</v>
          </cell>
          <cell r="M196">
            <v>24918.68</v>
          </cell>
          <cell r="N196">
            <v>5250.37</v>
          </cell>
          <cell r="O196">
            <v>759</v>
          </cell>
          <cell r="P196">
            <v>30928.05</v>
          </cell>
          <cell r="Q196">
            <v>1082.48</v>
          </cell>
          <cell r="R196">
            <v>32010.53</v>
          </cell>
          <cell r="S196">
            <v>-30842</v>
          </cell>
          <cell r="T196">
            <v>1168.5299999999988</v>
          </cell>
          <cell r="U196">
            <v>7649.9</v>
          </cell>
          <cell r="V196">
            <v>0.33329999999999999</v>
          </cell>
          <cell r="W196">
            <v>0.75</v>
          </cell>
          <cell r="X196">
            <v>0.75</v>
          </cell>
          <cell r="Y196">
            <v>5737</v>
          </cell>
        </row>
        <row r="197">
          <cell r="B197">
            <v>854</v>
          </cell>
          <cell r="C197">
            <v>3355</v>
          </cell>
          <cell r="D197">
            <v>81</v>
          </cell>
          <cell r="E197">
            <v>4.5133999999999999</v>
          </cell>
          <cell r="F197">
            <v>3.5133999999999999</v>
          </cell>
          <cell r="G197">
            <v>124936</v>
          </cell>
          <cell r="H197">
            <v>37197</v>
          </cell>
          <cell r="I197">
            <v>0</v>
          </cell>
          <cell r="J197">
            <v>0</v>
          </cell>
          <cell r="K197">
            <v>0</v>
          </cell>
          <cell r="L197">
            <v>87739</v>
          </cell>
          <cell r="M197">
            <v>24972.68</v>
          </cell>
          <cell r="N197">
            <v>5261.74</v>
          </cell>
          <cell r="O197">
            <v>759</v>
          </cell>
          <cell r="P197">
            <v>30993.42</v>
          </cell>
          <cell r="Q197">
            <v>1084.77</v>
          </cell>
          <cell r="R197">
            <v>32078.19</v>
          </cell>
          <cell r="S197">
            <v>-30842</v>
          </cell>
          <cell r="T197">
            <v>1236.1899999999987</v>
          </cell>
          <cell r="U197">
            <v>4343.2299999999996</v>
          </cell>
          <cell r="V197">
            <v>0.5</v>
          </cell>
          <cell r="W197">
            <v>1</v>
          </cell>
          <cell r="X197">
            <v>1</v>
          </cell>
          <cell r="Y197">
            <v>4343</v>
          </cell>
        </row>
        <row r="198">
          <cell r="B198">
            <v>855</v>
          </cell>
          <cell r="C198">
            <v>5204</v>
          </cell>
          <cell r="D198">
            <v>324</v>
          </cell>
          <cell r="E198">
            <v>13.6</v>
          </cell>
          <cell r="F198">
            <v>12.6</v>
          </cell>
          <cell r="G198">
            <v>354096</v>
          </cell>
          <cell r="H198">
            <v>41049</v>
          </cell>
          <cell r="I198">
            <v>1</v>
          </cell>
          <cell r="J198">
            <v>32880</v>
          </cell>
          <cell r="L198">
            <v>305880</v>
          </cell>
          <cell r="M198">
            <v>24276.19</v>
          </cell>
          <cell r="N198">
            <v>5114.99</v>
          </cell>
          <cell r="O198">
            <v>759</v>
          </cell>
          <cell r="P198">
            <v>30150.18</v>
          </cell>
          <cell r="Q198">
            <v>1055.26</v>
          </cell>
          <cell r="R198">
            <v>31205.439999999999</v>
          </cell>
          <cell r="S198">
            <v>-30842</v>
          </cell>
          <cell r="T198">
            <v>363.43999999999869</v>
          </cell>
          <cell r="U198">
            <v>4579.34</v>
          </cell>
          <cell r="V198">
            <v>0.33329999999999999</v>
          </cell>
          <cell r="W198">
            <v>0.75</v>
          </cell>
          <cell r="X198">
            <v>0.75</v>
          </cell>
          <cell r="Y198">
            <v>3435</v>
          </cell>
        </row>
        <row r="199">
          <cell r="B199">
            <v>856</v>
          </cell>
          <cell r="C199">
            <v>5209</v>
          </cell>
          <cell r="D199">
            <v>188</v>
          </cell>
          <cell r="E199">
            <v>9.1199999999999992</v>
          </cell>
          <cell r="F199">
            <v>8.1199999999999992</v>
          </cell>
          <cell r="G199">
            <v>246070</v>
          </cell>
          <cell r="H199">
            <v>37197</v>
          </cell>
          <cell r="I199">
            <v>1</v>
          </cell>
          <cell r="J199">
            <v>33699</v>
          </cell>
          <cell r="L199">
            <v>200887</v>
          </cell>
          <cell r="M199">
            <v>24739.78</v>
          </cell>
          <cell r="N199">
            <v>5212.67</v>
          </cell>
          <cell r="O199">
            <v>759</v>
          </cell>
          <cell r="P199">
            <v>30711.449999999997</v>
          </cell>
          <cell r="Q199">
            <v>1074.9000000000001</v>
          </cell>
          <cell r="R199">
            <v>31786.35</v>
          </cell>
          <cell r="S199">
            <v>-30842</v>
          </cell>
          <cell r="T199">
            <v>944.34999999999854</v>
          </cell>
          <cell r="U199">
            <v>7668.12</v>
          </cell>
          <cell r="V199">
            <v>0.33329999999999999</v>
          </cell>
          <cell r="W199">
            <v>0.75</v>
          </cell>
          <cell r="X199">
            <v>0.75</v>
          </cell>
          <cell r="Y199">
            <v>5751</v>
          </cell>
        </row>
        <row r="200">
          <cell r="B200">
            <v>857</v>
          </cell>
          <cell r="C200">
            <v>2136</v>
          </cell>
          <cell r="D200">
            <v>291</v>
          </cell>
          <cell r="E200">
            <v>10.8087</v>
          </cell>
          <cell r="F200">
            <v>9.8087</v>
          </cell>
          <cell r="G200">
            <v>287019</v>
          </cell>
          <cell r="H200">
            <v>47571</v>
          </cell>
          <cell r="I200">
            <v>1</v>
          </cell>
          <cell r="J200">
            <v>33699</v>
          </cell>
          <cell r="K200">
            <v>0</v>
          </cell>
          <cell r="L200">
            <v>231462</v>
          </cell>
          <cell r="M200">
            <v>23597.62</v>
          </cell>
          <cell r="N200">
            <v>4972.0200000000004</v>
          </cell>
          <cell r="O200">
            <v>759</v>
          </cell>
          <cell r="P200">
            <v>29328.639999999999</v>
          </cell>
          <cell r="Q200">
            <v>1026.5</v>
          </cell>
          <cell r="R200">
            <v>30355.14</v>
          </cell>
          <cell r="S200">
            <v>-30842</v>
          </cell>
          <cell r="T200">
            <v>-486.86000000000058</v>
          </cell>
          <cell r="U200">
            <v>-4775.46</v>
          </cell>
          <cell r="V200">
            <v>0.33329999999999999</v>
          </cell>
          <cell r="W200">
            <v>0.75</v>
          </cell>
          <cell r="X200">
            <v>0.33329999999999999</v>
          </cell>
          <cell r="Y200">
            <v>-1592</v>
          </cell>
        </row>
        <row r="201">
          <cell r="B201">
            <v>862</v>
          </cell>
          <cell r="C201">
            <v>2110</v>
          </cell>
          <cell r="D201">
            <v>174</v>
          </cell>
          <cell r="E201">
            <v>7</v>
          </cell>
          <cell r="F201">
            <v>6</v>
          </cell>
          <cell r="G201">
            <v>191859</v>
          </cell>
          <cell r="H201">
            <v>37197</v>
          </cell>
          <cell r="I201">
            <v>1</v>
          </cell>
          <cell r="J201">
            <v>31296</v>
          </cell>
          <cell r="K201">
            <v>0</v>
          </cell>
          <cell r="L201">
            <v>149079</v>
          </cell>
          <cell r="M201">
            <v>24846.5</v>
          </cell>
          <cell r="N201">
            <v>5235.16</v>
          </cell>
          <cell r="O201">
            <v>759</v>
          </cell>
          <cell r="P201">
            <v>30840.66</v>
          </cell>
          <cell r="Q201">
            <v>1079.42</v>
          </cell>
          <cell r="R201">
            <v>31920.080000000002</v>
          </cell>
          <cell r="S201">
            <v>-30842</v>
          </cell>
          <cell r="T201">
            <v>1078.0800000000017</v>
          </cell>
          <cell r="U201">
            <v>6468.48</v>
          </cell>
          <cell r="V201">
            <v>0.33329999999999999</v>
          </cell>
          <cell r="W201">
            <v>0.75</v>
          </cell>
          <cell r="X201">
            <v>0.75</v>
          </cell>
          <cell r="Y201">
            <v>4851</v>
          </cell>
        </row>
        <row r="202">
          <cell r="B202">
            <v>880</v>
          </cell>
          <cell r="C202">
            <v>2164</v>
          </cell>
          <cell r="D202">
            <v>332</v>
          </cell>
          <cell r="E202">
            <v>16</v>
          </cell>
          <cell r="F202">
            <v>15</v>
          </cell>
          <cell r="G202">
            <v>413105</v>
          </cell>
          <cell r="H202">
            <v>45285</v>
          </cell>
          <cell r="I202">
            <v>0</v>
          </cell>
          <cell r="J202">
            <v>0</v>
          </cell>
          <cell r="K202">
            <v>0</v>
          </cell>
          <cell r="L202">
            <v>367820</v>
          </cell>
          <cell r="M202">
            <v>24521.33</v>
          </cell>
          <cell r="N202">
            <v>5166.6400000000003</v>
          </cell>
          <cell r="O202">
            <v>759</v>
          </cell>
          <cell r="P202">
            <v>30446.97</v>
          </cell>
          <cell r="Q202">
            <v>1065.6400000000001</v>
          </cell>
          <cell r="R202">
            <v>31512.61</v>
          </cell>
          <cell r="S202">
            <v>-30842</v>
          </cell>
          <cell r="T202">
            <v>670.61000000000058</v>
          </cell>
          <cell r="U202">
            <v>10059.15</v>
          </cell>
          <cell r="V202">
            <v>0</v>
          </cell>
          <cell r="W202">
            <v>0.5</v>
          </cell>
          <cell r="X202">
            <v>0.5</v>
          </cell>
          <cell r="Y202">
            <v>5030</v>
          </cell>
        </row>
        <row r="203">
          <cell r="B203">
            <v>881</v>
          </cell>
          <cell r="C203">
            <v>2165</v>
          </cell>
          <cell r="D203">
            <v>180</v>
          </cell>
          <cell r="E203">
            <v>7.2</v>
          </cell>
          <cell r="F203">
            <v>6.2</v>
          </cell>
          <cell r="G203">
            <v>184256</v>
          </cell>
          <cell r="H203">
            <v>38154</v>
          </cell>
          <cell r="I203">
            <v>0</v>
          </cell>
          <cell r="J203">
            <v>0</v>
          </cell>
          <cell r="K203">
            <v>0</v>
          </cell>
          <cell r="L203">
            <v>146102</v>
          </cell>
          <cell r="M203">
            <v>23564.84</v>
          </cell>
          <cell r="N203">
            <v>4965.1099999999997</v>
          </cell>
          <cell r="O203">
            <v>759</v>
          </cell>
          <cell r="P203">
            <v>29288.95</v>
          </cell>
          <cell r="Q203">
            <v>1025.1099999999999</v>
          </cell>
          <cell r="R203">
            <v>30314.06</v>
          </cell>
          <cell r="S203">
            <v>-30842</v>
          </cell>
          <cell r="T203">
            <v>-527.93999999999869</v>
          </cell>
          <cell r="U203">
            <v>-3273.23</v>
          </cell>
          <cell r="V203">
            <v>0.33329999999999999</v>
          </cell>
          <cell r="W203">
            <v>0.75</v>
          </cell>
          <cell r="X203">
            <v>0.33329999999999999</v>
          </cell>
          <cell r="Y203">
            <v>-1091</v>
          </cell>
        </row>
        <row r="204">
          <cell r="B204">
            <v>882</v>
          </cell>
          <cell r="C204">
            <v>5215</v>
          </cell>
          <cell r="D204">
            <v>215</v>
          </cell>
          <cell r="E204">
            <v>10.199999999999999</v>
          </cell>
          <cell r="F204">
            <v>9.1999999999999993</v>
          </cell>
          <cell r="G204">
            <v>271115</v>
          </cell>
          <cell r="H204">
            <v>40047</v>
          </cell>
          <cell r="I204">
            <v>1</v>
          </cell>
          <cell r="J204">
            <v>34542</v>
          </cell>
          <cell r="L204">
            <v>222239</v>
          </cell>
          <cell r="M204">
            <v>24156.41</v>
          </cell>
          <cell r="N204">
            <v>5089.76</v>
          </cell>
          <cell r="O204">
            <v>759</v>
          </cell>
          <cell r="P204">
            <v>30005.17</v>
          </cell>
          <cell r="Q204">
            <v>1050.18</v>
          </cell>
          <cell r="R204">
            <v>31055.35</v>
          </cell>
          <cell r="S204">
            <v>-30842</v>
          </cell>
          <cell r="T204">
            <v>213.34999999999854</v>
          </cell>
          <cell r="U204">
            <v>1962.82</v>
          </cell>
          <cell r="V204">
            <v>0.33329999999999999</v>
          </cell>
          <cell r="W204">
            <v>0.75</v>
          </cell>
          <cell r="X204">
            <v>0.75</v>
          </cell>
          <cell r="Y204">
            <v>1472</v>
          </cell>
        </row>
        <row r="205">
          <cell r="B205">
            <v>884</v>
          </cell>
          <cell r="C205">
            <v>2147</v>
          </cell>
          <cell r="D205">
            <v>214</v>
          </cell>
          <cell r="E205">
            <v>11.4</v>
          </cell>
          <cell r="F205">
            <v>10.4</v>
          </cell>
          <cell r="G205">
            <v>297003</v>
          </cell>
          <cell r="H205">
            <v>41049</v>
          </cell>
          <cell r="I205">
            <v>1</v>
          </cell>
          <cell r="J205">
            <v>33699</v>
          </cell>
          <cell r="K205">
            <v>2476.8000000000002</v>
          </cell>
          <cell r="L205">
            <v>245491.20000000001</v>
          </cell>
          <cell r="M205">
            <v>23604.92</v>
          </cell>
          <cell r="N205">
            <v>4973.5600000000004</v>
          </cell>
          <cell r="O205">
            <v>759</v>
          </cell>
          <cell r="P205">
            <v>29337.48</v>
          </cell>
          <cell r="Q205">
            <v>1026.81</v>
          </cell>
          <cell r="R205">
            <v>30364.29</v>
          </cell>
          <cell r="S205">
            <v>-30842</v>
          </cell>
          <cell r="T205">
            <v>-477.70999999999913</v>
          </cell>
          <cell r="U205">
            <v>-4968.18</v>
          </cell>
          <cell r="V205">
            <v>0.33329999999999999</v>
          </cell>
          <cell r="W205">
            <v>0.75</v>
          </cell>
          <cell r="X205">
            <v>0.33329999999999999</v>
          </cell>
          <cell r="Y205">
            <v>-1656</v>
          </cell>
        </row>
        <row r="206">
          <cell r="B206">
            <v>886</v>
          </cell>
          <cell r="C206">
            <v>2177</v>
          </cell>
          <cell r="D206">
            <v>234</v>
          </cell>
          <cell r="E206">
            <v>12.1</v>
          </cell>
          <cell r="F206">
            <v>11.1</v>
          </cell>
          <cell r="G206">
            <v>322613</v>
          </cell>
          <cell r="H206">
            <v>43116</v>
          </cell>
          <cell r="I206">
            <v>1</v>
          </cell>
          <cell r="J206">
            <v>34542</v>
          </cell>
          <cell r="K206">
            <v>0</v>
          </cell>
          <cell r="L206">
            <v>270668</v>
          </cell>
          <cell r="M206">
            <v>24384.5</v>
          </cell>
          <cell r="N206">
            <v>5137.8100000000004</v>
          </cell>
          <cell r="O206">
            <v>759</v>
          </cell>
          <cell r="P206">
            <v>30281.31</v>
          </cell>
          <cell r="Q206">
            <v>1059.8499999999999</v>
          </cell>
          <cell r="R206">
            <v>31341.16</v>
          </cell>
          <cell r="S206">
            <v>-30842</v>
          </cell>
          <cell r="T206">
            <v>499.15999999999985</v>
          </cell>
          <cell r="U206">
            <v>5540.68</v>
          </cell>
          <cell r="V206">
            <v>0.33329999999999999</v>
          </cell>
          <cell r="W206">
            <v>0.75</v>
          </cell>
          <cell r="X206">
            <v>0.75</v>
          </cell>
          <cell r="Y206">
            <v>4156</v>
          </cell>
        </row>
        <row r="207">
          <cell r="B207">
            <v>887</v>
          </cell>
          <cell r="C207">
            <v>2150</v>
          </cell>
          <cell r="D207">
            <v>145</v>
          </cell>
          <cell r="E207">
            <v>7.5</v>
          </cell>
          <cell r="F207">
            <v>6.5</v>
          </cell>
          <cell r="G207">
            <v>189804</v>
          </cell>
          <cell r="H207">
            <v>37197</v>
          </cell>
          <cell r="I207">
            <v>0</v>
          </cell>
          <cell r="J207">
            <v>0</v>
          </cell>
          <cell r="K207">
            <v>0</v>
          </cell>
          <cell r="L207">
            <v>152607</v>
          </cell>
          <cell r="M207">
            <v>23478</v>
          </cell>
          <cell r="N207">
            <v>4946.8100000000004</v>
          </cell>
          <cell r="O207">
            <v>759</v>
          </cell>
          <cell r="P207">
            <v>29183.81</v>
          </cell>
          <cell r="Q207">
            <v>1021.43</v>
          </cell>
          <cell r="R207">
            <v>30205.24</v>
          </cell>
          <cell r="S207">
            <v>-30842</v>
          </cell>
          <cell r="T207">
            <v>-636.7599999999984</v>
          </cell>
          <cell r="U207">
            <v>-4138.9399999999996</v>
          </cell>
          <cell r="V207">
            <v>0.5</v>
          </cell>
          <cell r="W207">
            <v>1</v>
          </cell>
          <cell r="X207">
            <v>0.5</v>
          </cell>
          <cell r="Y207">
            <v>-2069</v>
          </cell>
        </row>
        <row r="208">
          <cell r="B208">
            <v>888</v>
          </cell>
          <cell r="C208">
            <v>2178</v>
          </cell>
          <cell r="D208">
            <v>230</v>
          </cell>
          <cell r="E208">
            <v>14.7</v>
          </cell>
          <cell r="F208">
            <v>13.7</v>
          </cell>
          <cell r="G208">
            <v>373509</v>
          </cell>
          <cell r="H208">
            <v>43116</v>
          </cell>
          <cell r="I208">
            <v>0</v>
          </cell>
          <cell r="J208">
            <v>0</v>
          </cell>
          <cell r="K208">
            <v>7848</v>
          </cell>
          <cell r="L208">
            <v>322545</v>
          </cell>
          <cell r="M208">
            <v>23543.43</v>
          </cell>
          <cell r="N208">
            <v>4960.6000000000004</v>
          </cell>
          <cell r="O208">
            <v>759</v>
          </cell>
          <cell r="P208">
            <v>29263.03</v>
          </cell>
          <cell r="Q208">
            <v>1024.21</v>
          </cell>
          <cell r="R208">
            <v>30287.239999999998</v>
          </cell>
          <cell r="S208">
            <v>-30842</v>
          </cell>
          <cell r="T208">
            <v>-554.76000000000204</v>
          </cell>
          <cell r="U208">
            <v>-7600.21</v>
          </cell>
          <cell r="V208">
            <v>0.33329999999999999</v>
          </cell>
          <cell r="W208">
            <v>0.75</v>
          </cell>
          <cell r="X208">
            <v>0.33329999999999999</v>
          </cell>
          <cell r="Y208">
            <v>-2533</v>
          </cell>
        </row>
        <row r="209">
          <cell r="B209">
            <v>890</v>
          </cell>
          <cell r="C209">
            <v>3093</v>
          </cell>
          <cell r="D209">
            <v>183</v>
          </cell>
          <cell r="E209">
            <v>9.4374000000000002</v>
          </cell>
          <cell r="F209">
            <v>8.4374000000000002</v>
          </cell>
          <cell r="G209">
            <v>239046</v>
          </cell>
          <cell r="H209">
            <v>39144</v>
          </cell>
          <cell r="I209">
            <v>1</v>
          </cell>
          <cell r="J209">
            <v>31296</v>
          </cell>
          <cell r="K209">
            <v>0</v>
          </cell>
          <cell r="L209">
            <v>194319</v>
          </cell>
          <cell r="M209">
            <v>23030.67</v>
          </cell>
          <cell r="N209">
            <v>4852.5600000000004</v>
          </cell>
          <cell r="O209">
            <v>759</v>
          </cell>
          <cell r="P209">
            <v>28642.23</v>
          </cell>
          <cell r="Q209">
            <v>1002.48</v>
          </cell>
          <cell r="R209">
            <v>29644.71</v>
          </cell>
          <cell r="S209">
            <v>-30842</v>
          </cell>
          <cell r="T209">
            <v>-1197.2900000000009</v>
          </cell>
          <cell r="U209">
            <v>-10102.01</v>
          </cell>
          <cell r="V209">
            <v>0.33329999999999999</v>
          </cell>
          <cell r="W209">
            <v>0.75</v>
          </cell>
          <cell r="X209">
            <v>0.33329999999999999</v>
          </cell>
          <cell r="Y209">
            <v>-3367</v>
          </cell>
        </row>
        <row r="210">
          <cell r="B210">
            <v>891</v>
          </cell>
          <cell r="C210">
            <v>2151</v>
          </cell>
          <cell r="D210">
            <v>200</v>
          </cell>
          <cell r="E210">
            <v>8.3744999999999994</v>
          </cell>
          <cell r="F210">
            <v>7.3744999999999994</v>
          </cell>
          <cell r="G210">
            <v>215372</v>
          </cell>
          <cell r="H210">
            <v>38154</v>
          </cell>
          <cell r="I210">
            <v>1</v>
          </cell>
          <cell r="J210">
            <v>32079</v>
          </cell>
          <cell r="K210">
            <v>1418.5</v>
          </cell>
          <cell r="L210">
            <v>169433.5</v>
          </cell>
          <cell r="M210">
            <v>22975.59</v>
          </cell>
          <cell r="N210">
            <v>4840.96</v>
          </cell>
          <cell r="O210">
            <v>759</v>
          </cell>
          <cell r="P210">
            <v>28575.55</v>
          </cell>
          <cell r="Q210">
            <v>1000.14</v>
          </cell>
          <cell r="R210">
            <v>29575.69</v>
          </cell>
          <cell r="S210">
            <v>-30842</v>
          </cell>
          <cell r="T210">
            <v>-1266.3100000000013</v>
          </cell>
          <cell r="U210">
            <v>-9338.4</v>
          </cell>
          <cell r="V210">
            <v>0.33329999999999999</v>
          </cell>
          <cell r="W210">
            <v>0.75</v>
          </cell>
          <cell r="X210">
            <v>0.33329999999999999</v>
          </cell>
          <cell r="Y210">
            <v>-3112</v>
          </cell>
        </row>
        <row r="211">
          <cell r="B211">
            <v>892</v>
          </cell>
          <cell r="C211">
            <v>2160</v>
          </cell>
          <cell r="D211">
            <v>387</v>
          </cell>
          <cell r="E211">
            <v>15.5002</v>
          </cell>
          <cell r="F211">
            <v>14.5002</v>
          </cell>
          <cell r="G211">
            <v>418937</v>
          </cell>
          <cell r="H211">
            <v>45285</v>
          </cell>
          <cell r="I211">
            <v>1</v>
          </cell>
          <cell r="J211">
            <v>35478</v>
          </cell>
          <cell r="K211">
            <v>0</v>
          </cell>
          <cell r="L211">
            <v>363887</v>
          </cell>
          <cell r="M211">
            <v>25095.31</v>
          </cell>
          <cell r="N211">
            <v>5287.58</v>
          </cell>
          <cell r="O211">
            <v>759</v>
          </cell>
          <cell r="P211">
            <v>31141.89</v>
          </cell>
          <cell r="Q211">
            <v>1089.97</v>
          </cell>
          <cell r="R211">
            <v>32231.86</v>
          </cell>
          <cell r="S211">
            <v>-30842</v>
          </cell>
          <cell r="T211">
            <v>1389.8600000000006</v>
          </cell>
          <cell r="U211">
            <v>20153.25</v>
          </cell>
          <cell r="V211">
            <v>0</v>
          </cell>
          <cell r="W211">
            <v>0.5</v>
          </cell>
          <cell r="X211">
            <v>0.5</v>
          </cell>
          <cell r="Y211">
            <v>10077</v>
          </cell>
        </row>
        <row r="212">
          <cell r="B212">
            <v>893</v>
          </cell>
          <cell r="C212">
            <v>3094</v>
          </cell>
          <cell r="D212">
            <v>422</v>
          </cell>
          <cell r="E212">
            <v>16.100000000000001</v>
          </cell>
          <cell r="F212">
            <v>15.100000000000001</v>
          </cell>
          <cell r="G212">
            <v>408907</v>
          </cell>
          <cell r="H212">
            <v>44265</v>
          </cell>
          <cell r="I212">
            <v>1</v>
          </cell>
          <cell r="J212">
            <v>36291</v>
          </cell>
          <cell r="K212">
            <v>0</v>
          </cell>
          <cell r="L212">
            <v>354064</v>
          </cell>
          <cell r="M212">
            <v>23447.95</v>
          </cell>
          <cell r="N212">
            <v>4940.4799999999996</v>
          </cell>
          <cell r="O212">
            <v>759</v>
          </cell>
          <cell r="P212">
            <v>29147.43</v>
          </cell>
          <cell r="Q212">
            <v>1020.16</v>
          </cell>
          <cell r="R212">
            <v>30167.59</v>
          </cell>
          <cell r="S212">
            <v>-30842</v>
          </cell>
          <cell r="T212">
            <v>-674.40999999999985</v>
          </cell>
          <cell r="U212">
            <v>-10183.59</v>
          </cell>
          <cell r="V212">
            <v>0</v>
          </cell>
          <cell r="W212">
            <v>0.5</v>
          </cell>
          <cell r="X212">
            <v>0</v>
          </cell>
          <cell r="Y212">
            <v>0</v>
          </cell>
        </row>
        <row r="213">
          <cell r="B213">
            <v>894</v>
          </cell>
          <cell r="C213">
            <v>2152</v>
          </cell>
          <cell r="D213">
            <v>169</v>
          </cell>
          <cell r="E213">
            <v>8</v>
          </cell>
          <cell r="F213">
            <v>7</v>
          </cell>
          <cell r="G213">
            <v>222156</v>
          </cell>
          <cell r="H213">
            <v>43116</v>
          </cell>
          <cell r="I213">
            <v>1</v>
          </cell>
          <cell r="J213">
            <v>32880</v>
          </cell>
          <cell r="K213">
            <v>0</v>
          </cell>
          <cell r="L213">
            <v>171873</v>
          </cell>
          <cell r="M213">
            <v>24553.29</v>
          </cell>
          <cell r="N213">
            <v>5173.38</v>
          </cell>
          <cell r="O213">
            <v>759</v>
          </cell>
          <cell r="P213">
            <v>30485.670000000002</v>
          </cell>
          <cell r="Q213">
            <v>1067</v>
          </cell>
          <cell r="R213">
            <v>31552.670000000002</v>
          </cell>
          <cell r="S213">
            <v>-30842</v>
          </cell>
          <cell r="T213">
            <v>710.67000000000189</v>
          </cell>
          <cell r="U213">
            <v>4974.6899999999996</v>
          </cell>
          <cell r="V213">
            <v>0.33329999999999999</v>
          </cell>
          <cell r="W213">
            <v>0.75</v>
          </cell>
          <cell r="X213">
            <v>0.75</v>
          </cell>
          <cell r="Y213">
            <v>3731</v>
          </cell>
        </row>
        <row r="214">
          <cell r="B214">
            <v>897</v>
          </cell>
          <cell r="C214">
            <v>2182</v>
          </cell>
          <cell r="D214">
            <v>127</v>
          </cell>
          <cell r="E214">
            <v>8.5723000000000003</v>
          </cell>
          <cell r="F214">
            <v>7.5723000000000003</v>
          </cell>
          <cell r="G214">
            <v>232193</v>
          </cell>
          <cell r="H214">
            <v>36291</v>
          </cell>
          <cell r="I214">
            <v>1</v>
          </cell>
          <cell r="J214">
            <v>30531</v>
          </cell>
          <cell r="K214">
            <v>0</v>
          </cell>
          <cell r="L214">
            <v>191084</v>
          </cell>
          <cell r="M214">
            <v>25234.61</v>
          </cell>
          <cell r="N214">
            <v>5316.93</v>
          </cell>
          <cell r="O214">
            <v>759</v>
          </cell>
          <cell r="P214">
            <v>31310.54</v>
          </cell>
          <cell r="Q214">
            <v>1095.8699999999999</v>
          </cell>
          <cell r="R214">
            <v>32406.41</v>
          </cell>
          <cell r="S214">
            <v>-30842</v>
          </cell>
          <cell r="T214">
            <v>1564.4099999999999</v>
          </cell>
          <cell r="U214">
            <v>11846.18</v>
          </cell>
          <cell r="V214">
            <v>0.5</v>
          </cell>
          <cell r="W214">
            <v>1</v>
          </cell>
          <cell r="X214">
            <v>1</v>
          </cell>
          <cell r="Y214">
            <v>11846</v>
          </cell>
        </row>
        <row r="215">
          <cell r="B215">
            <v>898</v>
          </cell>
          <cell r="C215">
            <v>2155</v>
          </cell>
          <cell r="D215">
            <v>361</v>
          </cell>
          <cell r="E215">
            <v>16.151499999999999</v>
          </cell>
          <cell r="F215">
            <v>15.151499999999999</v>
          </cell>
          <cell r="G215">
            <v>426418</v>
          </cell>
          <cell r="H215">
            <v>43116</v>
          </cell>
          <cell r="I215">
            <v>1</v>
          </cell>
          <cell r="J215">
            <v>35478</v>
          </cell>
          <cell r="K215">
            <v>6386</v>
          </cell>
          <cell r="L215">
            <v>367151</v>
          </cell>
          <cell r="M215">
            <v>24231.99</v>
          </cell>
          <cell r="N215">
            <v>5105.68</v>
          </cell>
          <cell r="O215">
            <v>759</v>
          </cell>
          <cell r="P215">
            <v>30096.670000000002</v>
          </cell>
          <cell r="Q215">
            <v>1053.3800000000001</v>
          </cell>
          <cell r="R215">
            <v>31150.050000000003</v>
          </cell>
          <cell r="S215">
            <v>-30842</v>
          </cell>
          <cell r="T215">
            <v>308.05000000000291</v>
          </cell>
          <cell r="U215">
            <v>4667.42</v>
          </cell>
          <cell r="V215">
            <v>0</v>
          </cell>
          <cell r="W215">
            <v>0.5</v>
          </cell>
          <cell r="X215">
            <v>0.5</v>
          </cell>
          <cell r="Y215">
            <v>2334</v>
          </cell>
        </row>
        <row r="216">
          <cell r="B216">
            <v>902</v>
          </cell>
          <cell r="C216">
            <v>2158</v>
          </cell>
          <cell r="D216">
            <v>197</v>
          </cell>
          <cell r="E216">
            <v>9</v>
          </cell>
          <cell r="F216">
            <v>8</v>
          </cell>
          <cell r="G216">
            <v>228880</v>
          </cell>
          <cell r="H216">
            <v>37197</v>
          </cell>
          <cell r="I216">
            <v>0</v>
          </cell>
          <cell r="J216">
            <v>0</v>
          </cell>
          <cell r="K216">
            <v>0</v>
          </cell>
          <cell r="L216">
            <v>191683</v>
          </cell>
          <cell r="M216">
            <v>23960.38</v>
          </cell>
          <cell r="N216">
            <v>5048.45</v>
          </cell>
          <cell r="O216">
            <v>759</v>
          </cell>
          <cell r="P216">
            <v>29767.83</v>
          </cell>
          <cell r="Q216">
            <v>1041.8699999999999</v>
          </cell>
          <cell r="R216">
            <v>30809.7</v>
          </cell>
          <cell r="S216">
            <v>-30842</v>
          </cell>
          <cell r="T216">
            <v>-32.299999999999272</v>
          </cell>
          <cell r="U216">
            <v>-258.39999999999998</v>
          </cell>
          <cell r="V216">
            <v>0.33329999999999999</v>
          </cell>
          <cell r="W216">
            <v>0.75</v>
          </cell>
          <cell r="X216">
            <v>0.33329999999999999</v>
          </cell>
          <cell r="Y216">
            <v>-86</v>
          </cell>
        </row>
        <row r="217">
          <cell r="B217">
            <v>903</v>
          </cell>
          <cell r="C217">
            <v>2157</v>
          </cell>
          <cell r="D217">
            <v>303</v>
          </cell>
          <cell r="E217">
            <v>14.390499999999999</v>
          </cell>
          <cell r="F217">
            <v>13.390499999999999</v>
          </cell>
          <cell r="G217">
            <v>377744</v>
          </cell>
          <cell r="H217">
            <v>46422</v>
          </cell>
          <cell r="I217">
            <v>1</v>
          </cell>
          <cell r="J217">
            <v>39144</v>
          </cell>
          <cell r="K217">
            <v>3096</v>
          </cell>
          <cell r="L217">
            <v>314795</v>
          </cell>
          <cell r="M217">
            <v>23508.83</v>
          </cell>
          <cell r="N217">
            <v>4953.3100000000004</v>
          </cell>
          <cell r="O217">
            <v>759</v>
          </cell>
          <cell r="P217">
            <v>29221.140000000003</v>
          </cell>
          <cell r="Q217">
            <v>1022.74</v>
          </cell>
          <cell r="R217">
            <v>30243.880000000005</v>
          </cell>
          <cell r="S217">
            <v>-30842</v>
          </cell>
          <cell r="T217">
            <v>-598.11999999999534</v>
          </cell>
          <cell r="U217">
            <v>-8009.13</v>
          </cell>
          <cell r="V217">
            <v>0.33329999999999999</v>
          </cell>
          <cell r="W217">
            <v>0.75</v>
          </cell>
          <cell r="X217">
            <v>0.33329999999999999</v>
          </cell>
          <cell r="Y217">
            <v>-2669</v>
          </cell>
        </row>
        <row r="218">
          <cell r="B218">
            <v>904</v>
          </cell>
          <cell r="C218">
            <v>5201</v>
          </cell>
          <cell r="D218">
            <v>364</v>
          </cell>
          <cell r="E218">
            <v>14.482200000000001</v>
          </cell>
          <cell r="F218">
            <v>13.482200000000001</v>
          </cell>
          <cell r="G218">
            <v>371915</v>
          </cell>
          <cell r="H218">
            <v>45285</v>
          </cell>
          <cell r="I218">
            <v>1</v>
          </cell>
          <cell r="J218">
            <v>34542</v>
          </cell>
          <cell r="L218">
            <v>317801</v>
          </cell>
          <cell r="M218">
            <v>23571.89</v>
          </cell>
          <cell r="N218">
            <v>4966.6000000000004</v>
          </cell>
          <cell r="O218">
            <v>759</v>
          </cell>
          <cell r="P218">
            <v>29297.489999999998</v>
          </cell>
          <cell r="Q218">
            <v>1025.4100000000001</v>
          </cell>
          <cell r="R218">
            <v>30322.899999999998</v>
          </cell>
          <cell r="S218">
            <v>-30842</v>
          </cell>
          <cell r="T218">
            <v>-519.10000000000218</v>
          </cell>
          <cell r="U218">
            <v>-6998.61</v>
          </cell>
          <cell r="V218">
            <v>0</v>
          </cell>
          <cell r="W218">
            <v>0.5</v>
          </cell>
          <cell r="X218">
            <v>0</v>
          </cell>
          <cell r="Y218">
            <v>0</v>
          </cell>
        </row>
        <row r="219">
          <cell r="B219">
            <v>905</v>
          </cell>
          <cell r="C219">
            <v>3096</v>
          </cell>
          <cell r="D219">
            <v>288</v>
          </cell>
          <cell r="E219">
            <v>12.832000000000001</v>
          </cell>
          <cell r="F219">
            <v>11.832000000000001</v>
          </cell>
          <cell r="G219">
            <v>335953</v>
          </cell>
          <cell r="H219">
            <v>39144</v>
          </cell>
          <cell r="I219">
            <v>0</v>
          </cell>
          <cell r="J219">
            <v>0</v>
          </cell>
          <cell r="K219">
            <v>6192</v>
          </cell>
          <cell r="L219">
            <v>290617</v>
          </cell>
          <cell r="M219">
            <v>24561.95</v>
          </cell>
          <cell r="N219">
            <v>5175.2</v>
          </cell>
          <cell r="O219">
            <v>759</v>
          </cell>
          <cell r="P219">
            <v>30496.15</v>
          </cell>
          <cell r="Q219">
            <v>1067.3699999999999</v>
          </cell>
          <cell r="R219">
            <v>31563.52</v>
          </cell>
          <cell r="S219">
            <v>-30842</v>
          </cell>
          <cell r="T219">
            <v>721.52000000000044</v>
          </cell>
          <cell r="U219">
            <v>8537.02</v>
          </cell>
          <cell r="V219">
            <v>0.33329999999999999</v>
          </cell>
          <cell r="W219">
            <v>0.75</v>
          </cell>
          <cell r="X219">
            <v>0.75</v>
          </cell>
          <cell r="Y219">
            <v>6403</v>
          </cell>
        </row>
        <row r="220">
          <cell r="B220">
            <v>906</v>
          </cell>
          <cell r="C220">
            <v>3097</v>
          </cell>
          <cell r="D220">
            <v>160</v>
          </cell>
          <cell r="E220">
            <v>6.6</v>
          </cell>
          <cell r="F220">
            <v>5.6</v>
          </cell>
          <cell r="G220">
            <v>182386</v>
          </cell>
          <cell r="H220">
            <v>37197</v>
          </cell>
          <cell r="I220">
            <v>1</v>
          </cell>
          <cell r="J220">
            <v>30531</v>
          </cell>
          <cell r="K220">
            <v>0</v>
          </cell>
          <cell r="L220">
            <v>140371</v>
          </cell>
          <cell r="M220">
            <v>25066.25</v>
          </cell>
          <cell r="N220">
            <v>5281.46</v>
          </cell>
          <cell r="O220">
            <v>759</v>
          </cell>
          <cell r="P220">
            <v>31106.71</v>
          </cell>
          <cell r="Q220">
            <v>1088.73</v>
          </cell>
          <cell r="R220">
            <v>32195.439999999999</v>
          </cell>
          <cell r="S220">
            <v>-30842</v>
          </cell>
          <cell r="T220">
            <v>1353.4399999999987</v>
          </cell>
          <cell r="U220">
            <v>7579.26</v>
          </cell>
          <cell r="V220">
            <v>0.33329999999999999</v>
          </cell>
          <cell r="W220">
            <v>0.75</v>
          </cell>
          <cell r="X220">
            <v>0.75</v>
          </cell>
          <cell r="Y220">
            <v>5684</v>
          </cell>
        </row>
        <row r="221">
          <cell r="B221">
            <v>907</v>
          </cell>
          <cell r="C221">
            <v>3363</v>
          </cell>
          <cell r="D221">
            <v>228</v>
          </cell>
          <cell r="E221">
            <v>9.9071999999999996</v>
          </cell>
          <cell r="F221">
            <v>8.9071999999999996</v>
          </cell>
          <cell r="G221">
            <v>245767</v>
          </cell>
          <cell r="H221">
            <v>39144</v>
          </cell>
          <cell r="I221">
            <v>1</v>
          </cell>
          <cell r="J221">
            <v>31296</v>
          </cell>
          <cell r="K221">
            <v>0</v>
          </cell>
          <cell r="L221">
            <v>201040</v>
          </cell>
          <cell r="M221">
            <v>22570.5</v>
          </cell>
          <cell r="N221">
            <v>4755.6000000000004</v>
          </cell>
          <cell r="O221">
            <v>759</v>
          </cell>
          <cell r="P221">
            <v>28085.1</v>
          </cell>
          <cell r="Q221">
            <v>982.98</v>
          </cell>
          <cell r="R221">
            <v>29068.079999999998</v>
          </cell>
          <cell r="S221">
            <v>-30842</v>
          </cell>
          <cell r="T221">
            <v>-1773.9200000000019</v>
          </cell>
          <cell r="U221">
            <v>-15800.66</v>
          </cell>
          <cell r="V221">
            <v>0.33329999999999999</v>
          </cell>
          <cell r="W221">
            <v>0.75</v>
          </cell>
          <cell r="X221">
            <v>0.33329999999999999</v>
          </cell>
          <cell r="Y221">
            <v>-5266</v>
          </cell>
        </row>
        <row r="222">
          <cell r="B222">
            <v>909</v>
          </cell>
          <cell r="C222">
            <v>2159</v>
          </cell>
          <cell r="D222">
            <v>189</v>
          </cell>
          <cell r="E222">
            <v>11.92</v>
          </cell>
          <cell r="F222">
            <v>10.92</v>
          </cell>
          <cell r="G222">
            <v>312650</v>
          </cell>
          <cell r="H222">
            <v>41049</v>
          </cell>
          <cell r="I222">
            <v>1</v>
          </cell>
          <cell r="J222">
            <v>32079</v>
          </cell>
          <cell r="K222">
            <v>0</v>
          </cell>
          <cell r="L222">
            <v>265235</v>
          </cell>
          <cell r="M222">
            <v>24288.92</v>
          </cell>
          <cell r="N222">
            <v>5117.68</v>
          </cell>
          <cell r="O222">
            <v>759</v>
          </cell>
          <cell r="P222">
            <v>30165.599999999999</v>
          </cell>
          <cell r="Q222">
            <v>1055.8</v>
          </cell>
          <cell r="R222">
            <v>31221.399999999998</v>
          </cell>
          <cell r="S222">
            <v>-30842</v>
          </cell>
          <cell r="T222">
            <v>379.39999999999782</v>
          </cell>
          <cell r="U222">
            <v>4143.05</v>
          </cell>
          <cell r="V222">
            <v>0.33329999999999999</v>
          </cell>
          <cell r="W222">
            <v>0.75</v>
          </cell>
          <cell r="X222">
            <v>0.75</v>
          </cell>
          <cell r="Y222">
            <v>3107</v>
          </cell>
        </row>
        <row r="223">
          <cell r="B223">
            <v>912</v>
          </cell>
          <cell r="C223">
            <v>3359</v>
          </cell>
          <cell r="D223">
            <v>162</v>
          </cell>
          <cell r="E223">
            <v>7.8</v>
          </cell>
          <cell r="F223">
            <v>6.8</v>
          </cell>
          <cell r="G223">
            <v>208423</v>
          </cell>
          <cell r="H223">
            <v>37197</v>
          </cell>
          <cell r="I223">
            <v>0</v>
          </cell>
          <cell r="J223">
            <v>0</v>
          </cell>
          <cell r="K223">
            <v>0</v>
          </cell>
          <cell r="L223">
            <v>171226</v>
          </cell>
          <cell r="M223">
            <v>25180.29</v>
          </cell>
          <cell r="N223">
            <v>5305.49</v>
          </cell>
          <cell r="O223">
            <v>759</v>
          </cell>
          <cell r="P223">
            <v>31244.78</v>
          </cell>
          <cell r="Q223">
            <v>1093.57</v>
          </cell>
          <cell r="R223">
            <v>32338.35</v>
          </cell>
          <cell r="S223">
            <v>-30842</v>
          </cell>
          <cell r="T223">
            <v>1496.3499999999985</v>
          </cell>
          <cell r="U223">
            <v>10175.18</v>
          </cell>
          <cell r="V223">
            <v>0.33329999999999999</v>
          </cell>
          <cell r="W223">
            <v>0.75</v>
          </cell>
          <cell r="X223">
            <v>0.75</v>
          </cell>
          <cell r="Y223">
            <v>7631</v>
          </cell>
        </row>
        <row r="224">
          <cell r="B224">
            <v>920</v>
          </cell>
          <cell r="C224">
            <v>3365</v>
          </cell>
          <cell r="D224">
            <v>225</v>
          </cell>
          <cell r="E224">
            <v>9.5</v>
          </cell>
          <cell r="F224">
            <v>8.5</v>
          </cell>
          <cell r="G224">
            <v>239454</v>
          </cell>
          <cell r="H224">
            <v>38154</v>
          </cell>
          <cell r="I224">
            <v>1</v>
          </cell>
          <cell r="J224">
            <v>33699</v>
          </cell>
          <cell r="K224">
            <v>0</v>
          </cell>
          <cell r="L224">
            <v>193314</v>
          </cell>
          <cell r="M224">
            <v>22742.82</v>
          </cell>
          <cell r="N224">
            <v>4791.91</v>
          </cell>
          <cell r="O224">
            <v>759</v>
          </cell>
          <cell r="P224">
            <v>28293.73</v>
          </cell>
          <cell r="Q224">
            <v>990.28</v>
          </cell>
          <cell r="R224">
            <v>29284.01</v>
          </cell>
          <cell r="S224">
            <v>-30842</v>
          </cell>
          <cell r="T224">
            <v>-1557.9900000000016</v>
          </cell>
          <cell r="U224">
            <v>-13242.92</v>
          </cell>
          <cell r="V224">
            <v>0.33329999999999999</v>
          </cell>
          <cell r="W224">
            <v>0.75</v>
          </cell>
          <cell r="X224">
            <v>0.33329999999999999</v>
          </cell>
          <cell r="Y224">
            <v>-4414</v>
          </cell>
        </row>
        <row r="225">
          <cell r="B225">
            <v>921</v>
          </cell>
          <cell r="C225">
            <v>2008</v>
          </cell>
          <cell r="D225">
            <v>175</v>
          </cell>
          <cell r="E225">
            <v>8.1</v>
          </cell>
          <cell r="F225">
            <v>7.1</v>
          </cell>
          <cell r="G225">
            <v>206267</v>
          </cell>
          <cell r="H225">
            <v>40047</v>
          </cell>
          <cell r="I225">
            <v>1</v>
          </cell>
          <cell r="J225">
            <v>31296</v>
          </cell>
          <cell r="K225">
            <v>0</v>
          </cell>
          <cell r="L225">
            <v>160637</v>
          </cell>
          <cell r="M225">
            <v>22624.93</v>
          </cell>
          <cell r="N225">
            <v>4767.07</v>
          </cell>
          <cell r="O225">
            <v>759</v>
          </cell>
          <cell r="P225">
            <v>28151</v>
          </cell>
          <cell r="Q225">
            <v>985.29</v>
          </cell>
          <cell r="R225">
            <v>29136.29</v>
          </cell>
          <cell r="S225">
            <v>-30842</v>
          </cell>
          <cell r="T225">
            <v>-1705.7099999999991</v>
          </cell>
          <cell r="U225">
            <v>-12110.54</v>
          </cell>
          <cell r="V225">
            <v>0.33329999999999999</v>
          </cell>
          <cell r="W225">
            <v>0.75</v>
          </cell>
          <cell r="X225">
            <v>0.33329999999999999</v>
          </cell>
          <cell r="Y225">
            <v>-4036</v>
          </cell>
        </row>
        <row r="226">
          <cell r="B226">
            <v>922</v>
          </cell>
          <cell r="C226">
            <v>2007</v>
          </cell>
          <cell r="D226">
            <v>259</v>
          </cell>
          <cell r="E226">
            <v>10.8</v>
          </cell>
          <cell r="F226">
            <v>9.8000000000000007</v>
          </cell>
          <cell r="G226">
            <v>285863</v>
          </cell>
          <cell r="H226">
            <v>44265</v>
          </cell>
          <cell r="I226">
            <v>1</v>
          </cell>
          <cell r="J226">
            <v>34542</v>
          </cell>
          <cell r="K226">
            <v>0</v>
          </cell>
          <cell r="L226">
            <v>232769</v>
          </cell>
          <cell r="M226">
            <v>23751.94</v>
          </cell>
          <cell r="N226">
            <v>5004.53</v>
          </cell>
          <cell r="O226">
            <v>759</v>
          </cell>
          <cell r="P226">
            <v>29515.469999999998</v>
          </cell>
          <cell r="Q226">
            <v>1033.04</v>
          </cell>
          <cell r="R226">
            <v>30548.51</v>
          </cell>
          <cell r="S226">
            <v>-30842</v>
          </cell>
          <cell r="T226">
            <v>-293.4900000000016</v>
          </cell>
          <cell r="U226">
            <v>-2876.2</v>
          </cell>
          <cell r="V226">
            <v>0.33329999999999999</v>
          </cell>
          <cell r="W226">
            <v>0.75</v>
          </cell>
          <cell r="X226">
            <v>0.33329999999999999</v>
          </cell>
          <cell r="Y226">
            <v>-959</v>
          </cell>
        </row>
        <row r="227">
          <cell r="B227">
            <v>924</v>
          </cell>
          <cell r="C227">
            <v>2175</v>
          </cell>
          <cell r="D227">
            <v>244</v>
          </cell>
          <cell r="E227">
            <v>12.8</v>
          </cell>
          <cell r="F227">
            <v>11.8</v>
          </cell>
          <cell r="G227">
            <v>306728</v>
          </cell>
          <cell r="H227">
            <v>45285</v>
          </cell>
          <cell r="I227">
            <v>0</v>
          </cell>
          <cell r="J227">
            <v>0</v>
          </cell>
          <cell r="K227">
            <v>0</v>
          </cell>
          <cell r="L227">
            <v>261443</v>
          </cell>
          <cell r="M227">
            <v>22156.19</v>
          </cell>
          <cell r="N227">
            <v>4668.3100000000004</v>
          </cell>
          <cell r="O227">
            <v>759</v>
          </cell>
          <cell r="P227">
            <v>27583.5</v>
          </cell>
          <cell r="Q227">
            <v>965.42</v>
          </cell>
          <cell r="R227">
            <v>28548.92</v>
          </cell>
          <cell r="S227">
            <v>-30842</v>
          </cell>
          <cell r="T227">
            <v>-2293.0800000000017</v>
          </cell>
          <cell r="U227">
            <v>-27058.34</v>
          </cell>
          <cell r="V227">
            <v>0.33329999999999999</v>
          </cell>
          <cell r="W227">
            <v>0.75</v>
          </cell>
          <cell r="X227">
            <v>0.33329999999999999</v>
          </cell>
          <cell r="Y227">
            <v>-9019</v>
          </cell>
        </row>
        <row r="228">
          <cell r="B228">
            <v>925</v>
          </cell>
          <cell r="C228">
            <v>2034</v>
          </cell>
          <cell r="D228">
            <v>268</v>
          </cell>
          <cell r="E228">
            <v>11.2</v>
          </cell>
          <cell r="F228">
            <v>10.199999999999999</v>
          </cell>
          <cell r="G228">
            <v>282236</v>
          </cell>
          <cell r="H228">
            <v>39144</v>
          </cell>
          <cell r="I228">
            <v>1</v>
          </cell>
          <cell r="J228">
            <v>32079</v>
          </cell>
          <cell r="K228">
            <v>0</v>
          </cell>
          <cell r="L228">
            <v>236726</v>
          </cell>
          <cell r="M228">
            <v>23208.43</v>
          </cell>
          <cell r="N228">
            <v>4890.0200000000004</v>
          </cell>
          <cell r="O228">
            <v>759</v>
          </cell>
          <cell r="P228">
            <v>28857.45</v>
          </cell>
          <cell r="Q228">
            <v>1010.01</v>
          </cell>
          <cell r="R228">
            <v>29867.46</v>
          </cell>
          <cell r="S228">
            <v>-30842</v>
          </cell>
          <cell r="T228">
            <v>-974.54000000000087</v>
          </cell>
          <cell r="U228">
            <v>-9940.31</v>
          </cell>
          <cell r="V228">
            <v>0.33329999999999999</v>
          </cell>
          <cell r="W228">
            <v>0.75</v>
          </cell>
          <cell r="X228">
            <v>0.33329999999999999</v>
          </cell>
          <cell r="Y228">
            <v>-3313</v>
          </cell>
        </row>
        <row r="229">
          <cell r="B229">
            <v>926</v>
          </cell>
          <cell r="C229">
            <v>2030</v>
          </cell>
          <cell r="D229">
            <v>356</v>
          </cell>
          <cell r="E229">
            <v>13.3</v>
          </cell>
          <cell r="F229">
            <v>12.3</v>
          </cell>
          <cell r="G229">
            <v>358854</v>
          </cell>
          <cell r="H229">
            <v>46422</v>
          </cell>
          <cell r="I229">
            <v>1</v>
          </cell>
          <cell r="J229">
            <v>27633</v>
          </cell>
          <cell r="K229">
            <v>10536</v>
          </cell>
          <cell r="L229">
            <v>299976</v>
          </cell>
          <cell r="M229">
            <v>24388.29</v>
          </cell>
          <cell r="N229">
            <v>5138.6099999999997</v>
          </cell>
          <cell r="O229">
            <v>759</v>
          </cell>
          <cell r="P229">
            <v>30285.9</v>
          </cell>
          <cell r="Q229">
            <v>1060.01</v>
          </cell>
          <cell r="R229">
            <v>31345.91</v>
          </cell>
          <cell r="S229">
            <v>-30842</v>
          </cell>
          <cell r="T229">
            <v>503.90999999999985</v>
          </cell>
          <cell r="U229">
            <v>6198.09</v>
          </cell>
          <cell r="V229">
            <v>0</v>
          </cell>
          <cell r="W229">
            <v>0.5</v>
          </cell>
          <cell r="X229">
            <v>0.5</v>
          </cell>
          <cell r="Y229">
            <v>3099</v>
          </cell>
        </row>
        <row r="230">
          <cell r="B230">
            <v>927</v>
          </cell>
          <cell r="C230">
            <v>2014</v>
          </cell>
          <cell r="D230">
            <v>268</v>
          </cell>
          <cell r="E230">
            <v>10.4</v>
          </cell>
          <cell r="F230">
            <v>9.4</v>
          </cell>
          <cell r="G230">
            <v>278119</v>
          </cell>
          <cell r="H230">
            <v>41049</v>
          </cell>
          <cell r="I230">
            <v>1</v>
          </cell>
          <cell r="J230">
            <v>35478</v>
          </cell>
          <cell r="K230">
            <v>0</v>
          </cell>
          <cell r="L230">
            <v>227305</v>
          </cell>
          <cell r="M230">
            <v>24181.38</v>
          </cell>
          <cell r="N230">
            <v>5095.0200000000004</v>
          </cell>
          <cell r="O230">
            <v>759</v>
          </cell>
          <cell r="P230">
            <v>30035.4</v>
          </cell>
          <cell r="Q230">
            <v>1051.24</v>
          </cell>
          <cell r="R230">
            <v>31086.640000000003</v>
          </cell>
          <cell r="S230">
            <v>-30842</v>
          </cell>
          <cell r="T230">
            <v>244.64000000000306</v>
          </cell>
          <cell r="U230">
            <v>2299.62</v>
          </cell>
          <cell r="V230">
            <v>0.33329999999999999</v>
          </cell>
          <cell r="W230">
            <v>0.75</v>
          </cell>
          <cell r="X230">
            <v>0.75</v>
          </cell>
          <cell r="Y230">
            <v>1725</v>
          </cell>
        </row>
        <row r="231">
          <cell r="B231">
            <v>928</v>
          </cell>
          <cell r="C231">
            <v>2013</v>
          </cell>
          <cell r="D231">
            <v>340</v>
          </cell>
          <cell r="E231">
            <v>13.6</v>
          </cell>
          <cell r="F231">
            <v>12.6</v>
          </cell>
          <cell r="G231">
            <v>355074</v>
          </cell>
          <cell r="H231">
            <v>40047</v>
          </cell>
          <cell r="I231">
            <v>0</v>
          </cell>
          <cell r="J231">
            <v>0</v>
          </cell>
          <cell r="K231">
            <v>0</v>
          </cell>
          <cell r="L231">
            <v>315027</v>
          </cell>
          <cell r="M231">
            <v>25002.14</v>
          </cell>
          <cell r="N231">
            <v>5267.95</v>
          </cell>
          <cell r="O231">
            <v>759</v>
          </cell>
          <cell r="P231">
            <v>31029.09</v>
          </cell>
          <cell r="Q231">
            <v>1086.02</v>
          </cell>
          <cell r="R231">
            <v>32115.11</v>
          </cell>
          <cell r="S231">
            <v>-30842</v>
          </cell>
          <cell r="T231">
            <v>1273.1100000000006</v>
          </cell>
          <cell r="U231">
            <v>16041.19</v>
          </cell>
          <cell r="V231">
            <v>0</v>
          </cell>
          <cell r="W231">
            <v>0.5</v>
          </cell>
          <cell r="X231">
            <v>0.5</v>
          </cell>
          <cell r="Y231">
            <v>8021</v>
          </cell>
        </row>
        <row r="232">
          <cell r="B232">
            <v>930</v>
          </cell>
          <cell r="C232">
            <v>2176</v>
          </cell>
          <cell r="D232">
            <v>197</v>
          </cell>
          <cell r="E232">
            <v>11.8</v>
          </cell>
          <cell r="F232">
            <v>10.8</v>
          </cell>
          <cell r="G232">
            <v>311384</v>
          </cell>
          <cell r="H232">
            <v>41049</v>
          </cell>
          <cell r="I232">
            <v>1</v>
          </cell>
          <cell r="J232">
            <v>33699</v>
          </cell>
          <cell r="K232">
            <v>8883</v>
          </cell>
          <cell r="L232">
            <v>253466</v>
          </cell>
          <cell r="M232">
            <v>23469.07</v>
          </cell>
          <cell r="N232">
            <v>4944.93</v>
          </cell>
          <cell r="O232">
            <v>759</v>
          </cell>
          <cell r="P232">
            <v>29173</v>
          </cell>
          <cell r="Q232">
            <v>1021.06</v>
          </cell>
          <cell r="R232">
            <v>30194.06</v>
          </cell>
          <cell r="S232">
            <v>-30842</v>
          </cell>
          <cell r="T232">
            <v>-647.93999999999869</v>
          </cell>
          <cell r="U232">
            <v>-6997.75</v>
          </cell>
          <cell r="V232">
            <v>0.33329999999999999</v>
          </cell>
          <cell r="W232">
            <v>0.75</v>
          </cell>
          <cell r="X232">
            <v>0.33329999999999999</v>
          </cell>
          <cell r="Y232">
            <v>-2332</v>
          </cell>
        </row>
        <row r="233">
          <cell r="B233">
            <v>931</v>
          </cell>
          <cell r="C233">
            <v>2018</v>
          </cell>
          <cell r="D233">
            <v>133</v>
          </cell>
          <cell r="E233">
            <v>6</v>
          </cell>
          <cell r="F233">
            <v>5</v>
          </cell>
          <cell r="G233">
            <v>157644</v>
          </cell>
          <cell r="H233">
            <v>37197</v>
          </cell>
          <cell r="I233">
            <v>0</v>
          </cell>
          <cell r="J233">
            <v>0</v>
          </cell>
          <cell r="K233">
            <v>0</v>
          </cell>
          <cell r="L233">
            <v>120447</v>
          </cell>
          <cell r="M233">
            <v>24089.4</v>
          </cell>
          <cell r="N233">
            <v>5075.6400000000003</v>
          </cell>
          <cell r="O233">
            <v>759</v>
          </cell>
          <cell r="P233">
            <v>29924.04</v>
          </cell>
          <cell r="Q233">
            <v>1047.3399999999999</v>
          </cell>
          <cell r="R233">
            <v>30971.38</v>
          </cell>
          <cell r="S233">
            <v>-30842</v>
          </cell>
          <cell r="T233">
            <v>129.38000000000102</v>
          </cell>
          <cell r="U233">
            <v>646.9</v>
          </cell>
          <cell r="V233">
            <v>0.5</v>
          </cell>
          <cell r="W233">
            <v>1</v>
          </cell>
          <cell r="X233">
            <v>1</v>
          </cell>
          <cell r="Y233">
            <v>647</v>
          </cell>
        </row>
        <row r="234">
          <cell r="B234">
            <v>932</v>
          </cell>
          <cell r="C234">
            <v>2027</v>
          </cell>
          <cell r="D234">
            <v>205</v>
          </cell>
          <cell r="E234">
            <v>8.4556000000000004</v>
          </cell>
          <cell r="F234">
            <v>7.4556000000000004</v>
          </cell>
          <cell r="G234">
            <v>221666</v>
          </cell>
          <cell r="H234">
            <v>39144</v>
          </cell>
          <cell r="I234">
            <v>1</v>
          </cell>
          <cell r="J234">
            <v>32079</v>
          </cell>
          <cell r="K234">
            <v>0</v>
          </cell>
          <cell r="L234">
            <v>176156</v>
          </cell>
          <cell r="M234">
            <v>23627.34</v>
          </cell>
          <cell r="N234">
            <v>4978.28</v>
          </cell>
          <cell r="O234">
            <v>759</v>
          </cell>
          <cell r="P234">
            <v>29364.62</v>
          </cell>
          <cell r="Q234">
            <v>1027.76</v>
          </cell>
          <cell r="R234">
            <v>30392.379999999997</v>
          </cell>
          <cell r="S234">
            <v>-30842</v>
          </cell>
          <cell r="T234">
            <v>-449.62000000000262</v>
          </cell>
          <cell r="U234">
            <v>-3352.19</v>
          </cell>
          <cell r="V234">
            <v>0.33329999999999999</v>
          </cell>
          <cell r="W234">
            <v>0.75</v>
          </cell>
          <cell r="X234">
            <v>0.33329999999999999</v>
          </cell>
          <cell r="Y234">
            <v>-1117</v>
          </cell>
        </row>
        <row r="235">
          <cell r="B235">
            <v>933</v>
          </cell>
          <cell r="C235">
            <v>2025</v>
          </cell>
          <cell r="D235">
            <v>207</v>
          </cell>
          <cell r="E235">
            <v>10.5</v>
          </cell>
          <cell r="F235">
            <v>9.5</v>
          </cell>
          <cell r="G235">
            <v>266685</v>
          </cell>
          <cell r="H235">
            <v>40047</v>
          </cell>
          <cell r="I235">
            <v>1</v>
          </cell>
          <cell r="J235">
            <v>35478</v>
          </cell>
          <cell r="K235">
            <v>0</v>
          </cell>
          <cell r="L235">
            <v>216873</v>
          </cell>
          <cell r="M235">
            <v>22828.74</v>
          </cell>
          <cell r="N235">
            <v>4810.0200000000004</v>
          </cell>
          <cell r="O235">
            <v>759</v>
          </cell>
          <cell r="P235">
            <v>28397.760000000002</v>
          </cell>
          <cell r="Q235">
            <v>993.92</v>
          </cell>
          <cell r="R235">
            <v>29391.68</v>
          </cell>
          <cell r="S235">
            <v>-30842</v>
          </cell>
          <cell r="T235">
            <v>-1450.3199999999997</v>
          </cell>
          <cell r="U235">
            <v>-13778.04</v>
          </cell>
          <cell r="V235">
            <v>0.33329999999999999</v>
          </cell>
          <cell r="W235">
            <v>0.75</v>
          </cell>
          <cell r="X235">
            <v>0.33329999999999999</v>
          </cell>
          <cell r="Y235">
            <v>-4592</v>
          </cell>
        </row>
        <row r="236">
          <cell r="B236">
            <v>934</v>
          </cell>
          <cell r="C236">
            <v>2026</v>
          </cell>
          <cell r="D236">
            <v>326</v>
          </cell>
          <cell r="E236">
            <v>14.6</v>
          </cell>
          <cell r="F236">
            <v>13.6</v>
          </cell>
          <cell r="G236">
            <v>369580</v>
          </cell>
          <cell r="H236">
            <v>43116</v>
          </cell>
          <cell r="I236">
            <v>2</v>
          </cell>
          <cell r="J236">
            <v>68493</v>
          </cell>
          <cell r="K236">
            <v>0</v>
          </cell>
          <cell r="L236">
            <v>309397</v>
          </cell>
          <cell r="M236">
            <v>22749.78</v>
          </cell>
          <cell r="N236">
            <v>4793.38</v>
          </cell>
          <cell r="O236">
            <v>759</v>
          </cell>
          <cell r="P236">
            <v>28302.16</v>
          </cell>
          <cell r="Q236">
            <v>990.58</v>
          </cell>
          <cell r="R236">
            <v>29292.74</v>
          </cell>
          <cell r="S236">
            <v>-30842</v>
          </cell>
          <cell r="T236">
            <v>-1549.2599999999984</v>
          </cell>
          <cell r="U236">
            <v>-21069.94</v>
          </cell>
          <cell r="V236">
            <v>0.33329999999999999</v>
          </cell>
          <cell r="W236">
            <v>0.75</v>
          </cell>
          <cell r="X236">
            <v>0.33329999999999999</v>
          </cell>
          <cell r="Y236">
            <v>-7023</v>
          </cell>
        </row>
        <row r="237">
          <cell r="B237">
            <v>935</v>
          </cell>
          <cell r="C237">
            <v>2005</v>
          </cell>
          <cell r="D237">
            <v>172</v>
          </cell>
          <cell r="E237">
            <v>10.8</v>
          </cell>
          <cell r="F237">
            <v>9.8000000000000007</v>
          </cell>
          <cell r="G237">
            <v>299550</v>
          </cell>
          <cell r="H237">
            <v>38154</v>
          </cell>
          <cell r="I237">
            <v>1</v>
          </cell>
          <cell r="J237">
            <v>35478</v>
          </cell>
          <cell r="K237">
            <v>7017.6</v>
          </cell>
          <cell r="L237">
            <v>244613.4</v>
          </cell>
          <cell r="M237">
            <v>24960.55</v>
          </cell>
          <cell r="N237">
            <v>5259.19</v>
          </cell>
          <cell r="O237">
            <v>759</v>
          </cell>
          <cell r="P237">
            <v>30978.739999999998</v>
          </cell>
          <cell r="Q237">
            <v>1084.26</v>
          </cell>
          <cell r="R237">
            <v>32062.999999999996</v>
          </cell>
          <cell r="S237">
            <v>-30842</v>
          </cell>
          <cell r="T237">
            <v>1220.9999999999964</v>
          </cell>
          <cell r="U237">
            <v>11965.8</v>
          </cell>
          <cell r="V237">
            <v>0.33329999999999999</v>
          </cell>
          <cell r="W237">
            <v>0.75</v>
          </cell>
          <cell r="X237">
            <v>0.75</v>
          </cell>
          <cell r="Y237">
            <v>8974</v>
          </cell>
        </row>
        <row r="238">
          <cell r="B238">
            <v>936</v>
          </cell>
          <cell r="C238">
            <v>3011</v>
          </cell>
          <cell r="D238">
            <v>223</v>
          </cell>
          <cell r="E238">
            <v>9.6</v>
          </cell>
          <cell r="F238">
            <v>8.6</v>
          </cell>
          <cell r="G238">
            <v>262910</v>
          </cell>
          <cell r="H238">
            <v>42069</v>
          </cell>
          <cell r="I238">
            <v>2</v>
          </cell>
          <cell r="J238">
            <v>52298</v>
          </cell>
          <cell r="K238">
            <v>0</v>
          </cell>
          <cell r="L238">
            <v>219969</v>
          </cell>
          <cell r="M238">
            <v>25577.79</v>
          </cell>
          <cell r="N238">
            <v>5389.24</v>
          </cell>
          <cell r="O238">
            <v>759</v>
          </cell>
          <cell r="P238">
            <v>31726.03</v>
          </cell>
          <cell r="Q238">
            <v>1110.4100000000001</v>
          </cell>
          <cell r="R238">
            <v>32836.44</v>
          </cell>
          <cell r="S238">
            <v>-30842</v>
          </cell>
          <cell r="T238">
            <v>1994.4400000000023</v>
          </cell>
          <cell r="U238">
            <v>17152.18</v>
          </cell>
          <cell r="V238">
            <v>0.33329999999999999</v>
          </cell>
          <cell r="W238">
            <v>0.75</v>
          </cell>
          <cell r="X238">
            <v>0.75</v>
          </cell>
          <cell r="Y238">
            <v>12864</v>
          </cell>
        </row>
        <row r="239">
          <cell r="B239">
            <v>937</v>
          </cell>
          <cell r="C239">
            <v>2028</v>
          </cell>
          <cell r="D239">
            <v>198</v>
          </cell>
          <cell r="E239">
            <v>8</v>
          </cell>
          <cell r="F239">
            <v>7</v>
          </cell>
          <cell r="G239">
            <v>215223</v>
          </cell>
          <cell r="H239">
            <v>40047</v>
          </cell>
          <cell r="I239">
            <v>1</v>
          </cell>
          <cell r="J239">
            <v>31296</v>
          </cell>
          <cell r="K239">
            <v>0</v>
          </cell>
          <cell r="L239">
            <v>169593</v>
          </cell>
          <cell r="M239">
            <v>24227.57</v>
          </cell>
          <cell r="N239">
            <v>5104.75</v>
          </cell>
          <cell r="O239">
            <v>759</v>
          </cell>
          <cell r="P239">
            <v>30091.32</v>
          </cell>
          <cell r="Q239">
            <v>1053.2</v>
          </cell>
          <cell r="R239">
            <v>31144.52</v>
          </cell>
          <cell r="S239">
            <v>-30842</v>
          </cell>
          <cell r="T239">
            <v>302.52000000000044</v>
          </cell>
          <cell r="U239">
            <v>2117.64</v>
          </cell>
          <cell r="V239">
            <v>0.33329999999999999</v>
          </cell>
          <cell r="W239">
            <v>0.75</v>
          </cell>
          <cell r="X239">
            <v>0.75</v>
          </cell>
          <cell r="Y239">
            <v>1588</v>
          </cell>
        </row>
        <row r="240">
          <cell r="B240">
            <v>938</v>
          </cell>
          <cell r="C240">
            <v>3010</v>
          </cell>
          <cell r="D240">
            <v>336</v>
          </cell>
          <cell r="E240">
            <v>19.7</v>
          </cell>
          <cell r="F240">
            <v>18.7</v>
          </cell>
          <cell r="G240">
            <v>499835</v>
          </cell>
          <cell r="H240">
            <v>45285</v>
          </cell>
          <cell r="I240">
            <v>1</v>
          </cell>
          <cell r="J240">
            <v>34542</v>
          </cell>
          <cell r="K240">
            <v>1032</v>
          </cell>
          <cell r="L240">
            <v>444689</v>
          </cell>
          <cell r="M240">
            <v>23780.16</v>
          </cell>
          <cell r="N240">
            <v>5010.4799999999996</v>
          </cell>
          <cell r="O240">
            <v>759</v>
          </cell>
          <cell r="P240">
            <v>29549.64</v>
          </cell>
          <cell r="Q240">
            <v>1034.24</v>
          </cell>
          <cell r="R240">
            <v>30583.88</v>
          </cell>
          <cell r="S240">
            <v>-30842</v>
          </cell>
          <cell r="T240">
            <v>-258.11999999999898</v>
          </cell>
          <cell r="U240">
            <v>-4826.84</v>
          </cell>
          <cell r="V240">
            <v>0</v>
          </cell>
          <cell r="W240">
            <v>0.5</v>
          </cell>
          <cell r="X240">
            <v>0</v>
          </cell>
          <cell r="Y240">
            <v>0</v>
          </cell>
        </row>
        <row r="241">
          <cell r="B241">
            <v>940</v>
          </cell>
          <cell r="C241">
            <v>2004</v>
          </cell>
          <cell r="D241">
            <v>373</v>
          </cell>
          <cell r="E241">
            <v>17</v>
          </cell>
          <cell r="F241">
            <v>16</v>
          </cell>
          <cell r="G241">
            <v>447832</v>
          </cell>
          <cell r="H241">
            <v>46422</v>
          </cell>
          <cell r="I241">
            <v>1</v>
          </cell>
          <cell r="J241">
            <v>33699</v>
          </cell>
          <cell r="K241">
            <v>2064</v>
          </cell>
          <cell r="L241">
            <v>391360</v>
          </cell>
          <cell r="M241">
            <v>24460</v>
          </cell>
          <cell r="N241">
            <v>5153.72</v>
          </cell>
          <cell r="O241">
            <v>759</v>
          </cell>
          <cell r="P241">
            <v>30372.720000000001</v>
          </cell>
          <cell r="Q241">
            <v>1063.05</v>
          </cell>
          <cell r="R241">
            <v>31435.77</v>
          </cell>
          <cell r="S241">
            <v>-30842</v>
          </cell>
          <cell r="T241">
            <v>593.77000000000044</v>
          </cell>
          <cell r="U241">
            <v>9500.32</v>
          </cell>
          <cell r="V241">
            <v>0</v>
          </cell>
          <cell r="W241">
            <v>0.5</v>
          </cell>
          <cell r="X241">
            <v>0.5</v>
          </cell>
          <cell r="Y241">
            <v>4750</v>
          </cell>
        </row>
        <row r="242">
          <cell r="B242">
            <v>941</v>
          </cell>
          <cell r="C242">
            <v>2033</v>
          </cell>
          <cell r="D242">
            <v>324</v>
          </cell>
          <cell r="E242">
            <v>15.7</v>
          </cell>
          <cell r="F242">
            <v>14.7</v>
          </cell>
          <cell r="G242">
            <v>411367</v>
          </cell>
          <cell r="H242">
            <v>41049</v>
          </cell>
          <cell r="I242">
            <v>1</v>
          </cell>
          <cell r="J242">
            <v>35478</v>
          </cell>
          <cell r="K242">
            <v>0</v>
          </cell>
          <cell r="L242">
            <v>360553</v>
          </cell>
          <cell r="M242">
            <v>24527.41</v>
          </cell>
          <cell r="N242">
            <v>5167.93</v>
          </cell>
          <cell r="O242">
            <v>759</v>
          </cell>
          <cell r="P242">
            <v>30454.34</v>
          </cell>
          <cell r="Q242">
            <v>1065.9000000000001</v>
          </cell>
          <cell r="R242">
            <v>31520.240000000002</v>
          </cell>
          <cell r="S242">
            <v>-30842</v>
          </cell>
          <cell r="T242">
            <v>678.2400000000016</v>
          </cell>
          <cell r="U242">
            <v>9970.1299999999992</v>
          </cell>
          <cell r="V242">
            <v>0.33329999999999999</v>
          </cell>
          <cell r="W242">
            <v>0.75</v>
          </cell>
          <cell r="X242">
            <v>0.75</v>
          </cell>
          <cell r="Y242">
            <v>7478</v>
          </cell>
        </row>
        <row r="243">
          <cell r="B243">
            <v>942</v>
          </cell>
          <cell r="C243">
            <v>2031</v>
          </cell>
          <cell r="D243">
            <v>448</v>
          </cell>
          <cell r="E243">
            <v>19.8</v>
          </cell>
          <cell r="F243">
            <v>18.8</v>
          </cell>
          <cell r="G243">
            <v>488190</v>
          </cell>
          <cell r="H243">
            <v>44265</v>
          </cell>
          <cell r="I243">
            <v>1</v>
          </cell>
          <cell r="J243">
            <v>36291</v>
          </cell>
          <cell r="K243">
            <v>0</v>
          </cell>
          <cell r="L243">
            <v>433347</v>
          </cell>
          <cell r="M243">
            <v>23050.37</v>
          </cell>
          <cell r="N243">
            <v>4856.71</v>
          </cell>
          <cell r="O243">
            <v>759</v>
          </cell>
          <cell r="P243">
            <v>28666.079999999998</v>
          </cell>
          <cell r="Q243">
            <v>1003.31</v>
          </cell>
          <cell r="R243">
            <v>29669.39</v>
          </cell>
          <cell r="S243">
            <v>-30842</v>
          </cell>
          <cell r="T243">
            <v>-1172.6100000000006</v>
          </cell>
          <cell r="U243">
            <v>-22045.07</v>
          </cell>
          <cell r="V243">
            <v>0</v>
          </cell>
          <cell r="W243">
            <v>0.5</v>
          </cell>
          <cell r="X243">
            <v>0</v>
          </cell>
          <cell r="Y243">
            <v>0</v>
          </cell>
        </row>
        <row r="244">
          <cell r="B244">
            <v>945</v>
          </cell>
          <cell r="C244">
            <v>2183</v>
          </cell>
          <cell r="D244">
            <v>222</v>
          </cell>
          <cell r="E244">
            <v>13.2</v>
          </cell>
          <cell r="F244">
            <v>12.2</v>
          </cell>
          <cell r="G244">
            <v>340844</v>
          </cell>
          <cell r="H244">
            <v>41049</v>
          </cell>
          <cell r="I244">
            <v>1</v>
          </cell>
          <cell r="J244">
            <v>35478</v>
          </cell>
          <cell r="K244">
            <v>0</v>
          </cell>
          <cell r="L244">
            <v>290030</v>
          </cell>
          <cell r="M244">
            <v>23772.95</v>
          </cell>
          <cell r="N244">
            <v>5008.96</v>
          </cell>
          <cell r="O244">
            <v>759</v>
          </cell>
          <cell r="P244">
            <v>29540.91</v>
          </cell>
          <cell r="Q244">
            <v>1033.93</v>
          </cell>
          <cell r="R244">
            <v>30574.84</v>
          </cell>
          <cell r="S244">
            <v>-30842</v>
          </cell>
          <cell r="T244">
            <v>-267.15999999999985</v>
          </cell>
          <cell r="U244">
            <v>-3259.35</v>
          </cell>
          <cell r="V244">
            <v>0.33329999999999999</v>
          </cell>
          <cell r="W244">
            <v>0.75</v>
          </cell>
          <cell r="X244">
            <v>0.33329999999999999</v>
          </cell>
          <cell r="Y244">
            <v>-1086</v>
          </cell>
        </row>
        <row r="245">
          <cell r="B245">
            <v>946</v>
          </cell>
          <cell r="C245">
            <v>5200</v>
          </cell>
          <cell r="D245">
            <v>398</v>
          </cell>
          <cell r="E245">
            <v>17.5</v>
          </cell>
          <cell r="F245">
            <v>16.5</v>
          </cell>
          <cell r="G245">
            <v>457162</v>
          </cell>
          <cell r="H245">
            <v>46422</v>
          </cell>
          <cell r="I245">
            <v>1</v>
          </cell>
          <cell r="J245">
            <v>36291</v>
          </cell>
          <cell r="L245">
            <v>400162</v>
          </cell>
          <cell r="M245">
            <v>24252.240000000002</v>
          </cell>
          <cell r="N245">
            <v>5109.95</v>
          </cell>
          <cell r="O245">
            <v>759</v>
          </cell>
          <cell r="P245">
            <v>30121.190000000002</v>
          </cell>
          <cell r="Q245">
            <v>1054.24</v>
          </cell>
          <cell r="R245">
            <v>31175.430000000004</v>
          </cell>
          <cell r="S245">
            <v>-30842</v>
          </cell>
          <cell r="T245">
            <v>333.43000000000393</v>
          </cell>
          <cell r="U245">
            <v>5501.6</v>
          </cell>
          <cell r="V245">
            <v>0</v>
          </cell>
          <cell r="W245">
            <v>0.5</v>
          </cell>
          <cell r="X245">
            <v>0.5</v>
          </cell>
          <cell r="Y245">
            <v>2751</v>
          </cell>
        </row>
        <row r="246">
          <cell r="B246">
            <v>947</v>
          </cell>
          <cell r="C246">
            <v>3006</v>
          </cell>
          <cell r="D246">
            <v>136</v>
          </cell>
          <cell r="E246">
            <v>7.9737999999999998</v>
          </cell>
          <cell r="F246">
            <v>6.9737999999999998</v>
          </cell>
          <cell r="G246">
            <v>196145</v>
          </cell>
          <cell r="H246">
            <v>41049</v>
          </cell>
          <cell r="I246">
            <v>1</v>
          </cell>
          <cell r="J246">
            <v>32079</v>
          </cell>
          <cell r="K246">
            <v>0</v>
          </cell>
          <cell r="L246">
            <v>148730</v>
          </cell>
          <cell r="M246">
            <v>21326.97</v>
          </cell>
          <cell r="N246">
            <v>4493.59</v>
          </cell>
          <cell r="O246">
            <v>759</v>
          </cell>
          <cell r="P246">
            <v>26579.56</v>
          </cell>
          <cell r="Q246">
            <v>930.28</v>
          </cell>
          <cell r="R246">
            <v>27509.84</v>
          </cell>
          <cell r="S246">
            <v>-30842</v>
          </cell>
          <cell r="T246">
            <v>-3332.16</v>
          </cell>
          <cell r="U246">
            <v>-23237.82</v>
          </cell>
          <cell r="V246">
            <v>0.5</v>
          </cell>
          <cell r="W246">
            <v>1</v>
          </cell>
          <cell r="X246">
            <v>0.5</v>
          </cell>
          <cell r="Y246">
            <v>-11619</v>
          </cell>
        </row>
        <row r="247">
          <cell r="B247">
            <v>948</v>
          </cell>
          <cell r="C247">
            <v>3004</v>
          </cell>
          <cell r="D247">
            <v>191</v>
          </cell>
          <cell r="E247">
            <v>9.1</v>
          </cell>
          <cell r="F247">
            <v>8.1</v>
          </cell>
          <cell r="G247">
            <v>258411</v>
          </cell>
          <cell r="H247">
            <v>37197</v>
          </cell>
          <cell r="I247">
            <v>1</v>
          </cell>
          <cell r="J247">
            <v>33699</v>
          </cell>
          <cell r="K247">
            <v>4953.6000000000004</v>
          </cell>
          <cell r="L247">
            <v>208274.4</v>
          </cell>
          <cell r="M247">
            <v>25712.89</v>
          </cell>
          <cell r="N247">
            <v>5417.71</v>
          </cell>
          <cell r="O247">
            <v>759</v>
          </cell>
          <cell r="P247">
            <v>31889.599999999999</v>
          </cell>
          <cell r="Q247">
            <v>1116.1400000000001</v>
          </cell>
          <cell r="R247">
            <v>33005.74</v>
          </cell>
          <cell r="S247">
            <v>-30842</v>
          </cell>
          <cell r="T247">
            <v>2163.739999999998</v>
          </cell>
          <cell r="U247">
            <v>17526.29</v>
          </cell>
          <cell r="V247">
            <v>0.33329999999999999</v>
          </cell>
          <cell r="W247">
            <v>0.75</v>
          </cell>
          <cell r="X247">
            <v>0.75</v>
          </cell>
          <cell r="Y247">
            <v>13145</v>
          </cell>
        </row>
        <row r="248">
          <cell r="B248">
            <v>949</v>
          </cell>
          <cell r="C248">
            <v>3302</v>
          </cell>
          <cell r="D248">
            <v>243</v>
          </cell>
          <cell r="E248">
            <v>10.555199999999999</v>
          </cell>
          <cell r="F248">
            <v>9.5551999999999992</v>
          </cell>
          <cell r="G248">
            <v>273916</v>
          </cell>
          <cell r="H248">
            <v>41049</v>
          </cell>
          <cell r="I248">
            <v>1</v>
          </cell>
          <cell r="J248">
            <v>32880</v>
          </cell>
          <cell r="K248">
            <v>0</v>
          </cell>
          <cell r="L248">
            <v>225700</v>
          </cell>
          <cell r="M248">
            <v>23620.65</v>
          </cell>
          <cell r="N248">
            <v>4976.87</v>
          </cell>
          <cell r="O248">
            <v>759</v>
          </cell>
          <cell r="P248">
            <v>29356.52</v>
          </cell>
          <cell r="Q248">
            <v>1027.48</v>
          </cell>
          <cell r="R248">
            <v>30384</v>
          </cell>
          <cell r="S248">
            <v>-30842</v>
          </cell>
          <cell r="T248">
            <v>-458</v>
          </cell>
          <cell r="U248">
            <v>-4376.28</v>
          </cell>
          <cell r="V248">
            <v>0.33329999999999999</v>
          </cell>
          <cell r="W248">
            <v>0.75</v>
          </cell>
          <cell r="X248">
            <v>0.33329999999999999</v>
          </cell>
          <cell r="Y248">
            <v>-1459</v>
          </cell>
        </row>
        <row r="249">
          <cell r="B249">
            <v>950</v>
          </cell>
          <cell r="C249">
            <v>3303</v>
          </cell>
          <cell r="D249">
            <v>348</v>
          </cell>
          <cell r="E249">
            <v>13.8</v>
          </cell>
          <cell r="F249">
            <v>12.8</v>
          </cell>
          <cell r="G249">
            <v>333038</v>
          </cell>
          <cell r="H249">
            <v>43116</v>
          </cell>
          <cell r="I249">
            <v>1</v>
          </cell>
          <cell r="J249">
            <v>34542</v>
          </cell>
          <cell r="K249">
            <v>825.6</v>
          </cell>
          <cell r="L249">
            <v>280267.40000000002</v>
          </cell>
          <cell r="M249">
            <v>21895.89</v>
          </cell>
          <cell r="N249">
            <v>4613.46</v>
          </cell>
          <cell r="O249">
            <v>759</v>
          </cell>
          <cell r="P249">
            <v>27268.35</v>
          </cell>
          <cell r="Q249">
            <v>954.39</v>
          </cell>
          <cell r="R249">
            <v>28222.739999999998</v>
          </cell>
          <cell r="S249">
            <v>-30842</v>
          </cell>
          <cell r="T249">
            <v>-2619.260000000002</v>
          </cell>
          <cell r="U249">
            <v>-33526.53</v>
          </cell>
          <cell r="V249">
            <v>0</v>
          </cell>
          <cell r="W249">
            <v>0.5</v>
          </cell>
          <cell r="X249">
            <v>0</v>
          </cell>
          <cell r="Y249">
            <v>0</v>
          </cell>
        </row>
        <row r="250">
          <cell r="B250">
            <v>951</v>
          </cell>
          <cell r="C250">
            <v>2032</v>
          </cell>
          <cell r="D250">
            <v>191</v>
          </cell>
          <cell r="E250">
            <v>11.8</v>
          </cell>
          <cell r="F250">
            <v>10.8</v>
          </cell>
          <cell r="G250">
            <v>301162</v>
          </cell>
          <cell r="H250">
            <v>39144</v>
          </cell>
          <cell r="I250">
            <v>1</v>
          </cell>
          <cell r="J250">
            <v>33699</v>
          </cell>
          <cell r="K250">
            <v>0</v>
          </cell>
          <cell r="L250">
            <v>254032</v>
          </cell>
          <cell r="M250">
            <v>23521.48</v>
          </cell>
          <cell r="N250">
            <v>4955.9799999999996</v>
          </cell>
          <cell r="O250">
            <v>759</v>
          </cell>
          <cell r="P250">
            <v>29236.46</v>
          </cell>
          <cell r="Q250">
            <v>1023.28</v>
          </cell>
          <cell r="R250">
            <v>30259.739999999998</v>
          </cell>
          <cell r="S250">
            <v>-30842</v>
          </cell>
          <cell r="T250">
            <v>-582.26000000000204</v>
          </cell>
          <cell r="U250">
            <v>-6288.41</v>
          </cell>
          <cell r="V250">
            <v>0.33329999999999999</v>
          </cell>
          <cell r="W250">
            <v>0.75</v>
          </cell>
          <cell r="X250">
            <v>0.33329999999999999</v>
          </cell>
          <cell r="Y250">
            <v>-2096</v>
          </cell>
        </row>
        <row r="251">
          <cell r="B251">
            <v>952</v>
          </cell>
          <cell r="C251">
            <v>2002</v>
          </cell>
          <cell r="D251">
            <v>288</v>
          </cell>
          <cell r="E251">
            <v>13.8</v>
          </cell>
          <cell r="F251">
            <v>12.8</v>
          </cell>
          <cell r="G251">
            <v>342104</v>
          </cell>
          <cell r="H251">
            <v>38154</v>
          </cell>
          <cell r="I251">
            <v>0</v>
          </cell>
          <cell r="J251">
            <v>0</v>
          </cell>
          <cell r="K251">
            <v>5268</v>
          </cell>
          <cell r="L251">
            <v>298682</v>
          </cell>
          <cell r="M251">
            <v>23334.53</v>
          </cell>
          <cell r="N251">
            <v>4916.59</v>
          </cell>
          <cell r="O251">
            <v>759</v>
          </cell>
          <cell r="P251">
            <v>29010.12</v>
          </cell>
          <cell r="Q251">
            <v>1015.35</v>
          </cell>
          <cell r="R251">
            <v>30025.469999999998</v>
          </cell>
          <cell r="S251">
            <v>-30842</v>
          </cell>
          <cell r="T251">
            <v>-816.53000000000247</v>
          </cell>
          <cell r="U251">
            <v>-10451.58</v>
          </cell>
          <cell r="V251">
            <v>0.33329999999999999</v>
          </cell>
          <cell r="W251">
            <v>0.75</v>
          </cell>
          <cell r="X251">
            <v>0.33329999999999999</v>
          </cell>
          <cell r="Y251">
            <v>-3484</v>
          </cell>
        </row>
        <row r="252">
          <cell r="B252">
            <v>954</v>
          </cell>
          <cell r="C252">
            <v>2173</v>
          </cell>
          <cell r="D252">
            <v>142</v>
          </cell>
          <cell r="E252">
            <v>8.1</v>
          </cell>
          <cell r="F252">
            <v>7.1</v>
          </cell>
          <cell r="G252">
            <v>211884</v>
          </cell>
          <cell r="H252">
            <v>37197</v>
          </cell>
          <cell r="I252">
            <v>1</v>
          </cell>
          <cell r="J252">
            <v>31296</v>
          </cell>
          <cell r="K252">
            <v>0</v>
          </cell>
          <cell r="L252">
            <v>169104</v>
          </cell>
          <cell r="M252">
            <v>23817.46</v>
          </cell>
          <cell r="N252">
            <v>5018.34</v>
          </cell>
          <cell r="O252">
            <v>759</v>
          </cell>
          <cell r="P252">
            <v>29594.799999999999</v>
          </cell>
          <cell r="Q252">
            <v>1035.82</v>
          </cell>
          <cell r="R252">
            <v>30630.62</v>
          </cell>
          <cell r="S252">
            <v>-30842</v>
          </cell>
          <cell r="T252">
            <v>-211.38000000000102</v>
          </cell>
          <cell r="U252">
            <v>-1500.8</v>
          </cell>
          <cell r="V252">
            <v>0.5</v>
          </cell>
          <cell r="W252">
            <v>1</v>
          </cell>
          <cell r="X252">
            <v>0.5</v>
          </cell>
          <cell r="Y252">
            <v>-750</v>
          </cell>
        </row>
        <row r="253">
          <cell r="B253">
            <v>956</v>
          </cell>
          <cell r="C253">
            <v>2000</v>
          </cell>
          <cell r="D253">
            <v>378</v>
          </cell>
          <cell r="E253">
            <v>19</v>
          </cell>
          <cell r="F253">
            <v>18</v>
          </cell>
          <cell r="G253">
            <v>482490</v>
          </cell>
          <cell r="H253">
            <v>45285</v>
          </cell>
          <cell r="I253">
            <v>1</v>
          </cell>
          <cell r="J253">
            <v>32880</v>
          </cell>
          <cell r="K253">
            <v>3925.5</v>
          </cell>
          <cell r="L253">
            <v>426112.5</v>
          </cell>
          <cell r="M253">
            <v>23672.92</v>
          </cell>
          <cell r="N253">
            <v>4987.88</v>
          </cell>
          <cell r="O253">
            <v>759</v>
          </cell>
          <cell r="P253">
            <v>29419.8</v>
          </cell>
          <cell r="Q253">
            <v>1029.69</v>
          </cell>
          <cell r="R253">
            <v>30449.489999999998</v>
          </cell>
          <cell r="S253">
            <v>-30842</v>
          </cell>
          <cell r="T253">
            <v>-392.51000000000204</v>
          </cell>
          <cell r="U253">
            <v>-7065.18</v>
          </cell>
          <cell r="V253">
            <v>0</v>
          </cell>
          <cell r="W253">
            <v>0.5</v>
          </cell>
          <cell r="X253">
            <v>0</v>
          </cell>
          <cell r="Y253">
            <v>0</v>
          </cell>
        </row>
        <row r="254">
          <cell r="B254">
            <v>957</v>
          </cell>
          <cell r="C254">
            <v>5219</v>
          </cell>
          <cell r="D254">
            <v>430</v>
          </cell>
          <cell r="E254">
            <v>16.485600000000002</v>
          </cell>
          <cell r="F254">
            <v>15.485600000000002</v>
          </cell>
          <cell r="G254">
            <v>453746</v>
          </cell>
          <cell r="H254">
            <v>46455</v>
          </cell>
          <cell r="I254">
            <v>3</v>
          </cell>
          <cell r="J254">
            <v>103725</v>
          </cell>
          <cell r="L254">
            <v>380705</v>
          </cell>
          <cell r="M254">
            <v>24584.45</v>
          </cell>
          <cell r="N254">
            <v>5179.9399999999996</v>
          </cell>
          <cell r="O254">
            <v>759</v>
          </cell>
          <cell r="P254">
            <v>30523.39</v>
          </cell>
          <cell r="Q254">
            <v>1068.32</v>
          </cell>
          <cell r="R254">
            <v>31591.71</v>
          </cell>
          <cell r="S254">
            <v>-30842</v>
          </cell>
          <cell r="T254">
            <v>749.70999999999913</v>
          </cell>
          <cell r="U254">
            <v>11609.71</v>
          </cell>
          <cell r="V254">
            <v>0</v>
          </cell>
          <cell r="W254">
            <v>0.5</v>
          </cell>
          <cell r="X254">
            <v>0.5</v>
          </cell>
          <cell r="Y254">
            <v>5805</v>
          </cell>
        </row>
      </sheetData>
      <sheetData sheetId="13" refreshError="1"/>
      <sheetData sheetId="14" refreshError="1">
        <row r="5">
          <cell r="A5">
            <v>526</v>
          </cell>
          <cell r="B5">
            <v>3099</v>
          </cell>
          <cell r="C5" t="str">
            <v>Oak Hill Church of England Primary School</v>
          </cell>
          <cell r="D5">
            <v>1670</v>
          </cell>
          <cell r="E5">
            <v>1697</v>
          </cell>
        </row>
        <row r="6">
          <cell r="A6">
            <v>529</v>
          </cell>
          <cell r="B6">
            <v>2172</v>
          </cell>
          <cell r="C6" t="str">
            <v>Abbeymead Primary School</v>
          </cell>
          <cell r="D6">
            <v>23598</v>
          </cell>
          <cell r="E6">
            <v>23976</v>
          </cell>
        </row>
        <row r="7">
          <cell r="A7">
            <v>530</v>
          </cell>
          <cell r="B7">
            <v>3334</v>
          </cell>
          <cell r="C7" t="str">
            <v>Amberley Parochial School</v>
          </cell>
          <cell r="D7">
            <v>293</v>
          </cell>
          <cell r="E7">
            <v>298</v>
          </cell>
        </row>
        <row r="8">
          <cell r="A8">
            <v>531</v>
          </cell>
          <cell r="B8">
            <v>3308</v>
          </cell>
          <cell r="C8" t="str">
            <v>Ampney Crucis Church of England Primary School</v>
          </cell>
          <cell r="D8">
            <v>161</v>
          </cell>
          <cell r="E8">
            <v>164</v>
          </cell>
        </row>
        <row r="9">
          <cell r="A9">
            <v>532</v>
          </cell>
          <cell r="B9">
            <v>5205</v>
          </cell>
          <cell r="C9" t="str">
            <v>Andoversford Primary School</v>
          </cell>
          <cell r="D9">
            <v>472</v>
          </cell>
          <cell r="E9">
            <v>480</v>
          </cell>
        </row>
        <row r="10">
          <cell r="A10">
            <v>534</v>
          </cell>
          <cell r="B10">
            <v>2040</v>
          </cell>
          <cell r="C10" t="str">
            <v>Ashchurch Primary School</v>
          </cell>
          <cell r="D10">
            <v>3409</v>
          </cell>
          <cell r="E10">
            <v>3464</v>
          </cell>
        </row>
        <row r="11">
          <cell r="A11">
            <v>535</v>
          </cell>
          <cell r="B11">
            <v>3086</v>
          </cell>
          <cell r="C11" t="str">
            <v>Ashleworth Church of England Primary School</v>
          </cell>
          <cell r="D11">
            <v>662</v>
          </cell>
          <cell r="E11">
            <v>673</v>
          </cell>
        </row>
        <row r="12">
          <cell r="A12">
            <v>536</v>
          </cell>
          <cell r="B12">
            <v>3017</v>
          </cell>
          <cell r="C12" t="str">
            <v>Cold Aston Church of England Primary School</v>
          </cell>
          <cell r="D12">
            <v>1226</v>
          </cell>
          <cell r="E12">
            <v>1246</v>
          </cell>
        </row>
        <row r="13">
          <cell r="A13">
            <v>538</v>
          </cell>
          <cell r="B13">
            <v>2041</v>
          </cell>
          <cell r="C13" t="str">
            <v>Avening Primary School</v>
          </cell>
          <cell r="D13">
            <v>1060</v>
          </cell>
          <cell r="E13">
            <v>1077</v>
          </cell>
        </row>
        <row r="14">
          <cell r="A14">
            <v>539</v>
          </cell>
          <cell r="B14">
            <v>3018</v>
          </cell>
          <cell r="C14" t="str">
            <v>Aylburton Church of England Primary School</v>
          </cell>
          <cell r="D14">
            <v>1300</v>
          </cell>
          <cell r="E14">
            <v>1321</v>
          </cell>
        </row>
        <row r="15">
          <cell r="A15">
            <v>543</v>
          </cell>
          <cell r="B15">
            <v>2126</v>
          </cell>
          <cell r="C15" t="str">
            <v>Offa's Mead Primary School</v>
          </cell>
          <cell r="D15">
            <v>7328</v>
          </cell>
          <cell r="E15">
            <v>7445</v>
          </cell>
        </row>
        <row r="16">
          <cell r="A16">
            <v>544</v>
          </cell>
          <cell r="B16">
            <v>3357</v>
          </cell>
          <cell r="C16" t="str">
            <v>The Rosary Catholic Primary School</v>
          </cell>
          <cell r="D16">
            <v>1346</v>
          </cell>
          <cell r="E16">
            <v>1368</v>
          </cell>
        </row>
        <row r="17">
          <cell r="A17">
            <v>545</v>
          </cell>
          <cell r="B17">
            <v>2043</v>
          </cell>
          <cell r="C17" t="str">
            <v>Berkeley Primary School</v>
          </cell>
          <cell r="D17">
            <v>8347</v>
          </cell>
          <cell r="E17">
            <v>8481</v>
          </cell>
        </row>
        <row r="18">
          <cell r="A18">
            <v>546</v>
          </cell>
          <cell r="B18">
            <v>2103</v>
          </cell>
          <cell r="C18" t="str">
            <v>Berry Hill Primary School</v>
          </cell>
          <cell r="D18">
            <v>6555</v>
          </cell>
          <cell r="E18">
            <v>6660</v>
          </cell>
        </row>
        <row r="19">
          <cell r="A19">
            <v>547</v>
          </cell>
          <cell r="B19">
            <v>2141</v>
          </cell>
          <cell r="C19" t="str">
            <v>Woodmancote School</v>
          </cell>
          <cell r="D19">
            <v>7888</v>
          </cell>
          <cell r="E19">
            <v>8014</v>
          </cell>
        </row>
        <row r="20">
          <cell r="A20">
            <v>548</v>
          </cell>
          <cell r="B20">
            <v>3019</v>
          </cell>
          <cell r="C20" t="str">
            <v>Bibury Church of England Primary School</v>
          </cell>
          <cell r="D20">
            <v>1018</v>
          </cell>
          <cell r="E20">
            <v>1034</v>
          </cell>
        </row>
        <row r="21">
          <cell r="A21">
            <v>551</v>
          </cell>
          <cell r="B21">
            <v>2056</v>
          </cell>
          <cell r="C21" t="str">
            <v>Birdlip Primary School</v>
          </cell>
          <cell r="D21">
            <v>1659</v>
          </cell>
          <cell r="E21">
            <v>1686</v>
          </cell>
        </row>
        <row r="22">
          <cell r="A22">
            <v>552</v>
          </cell>
          <cell r="B22">
            <v>2135</v>
          </cell>
          <cell r="C22" t="str">
            <v>Bishops Cleeve Primary School</v>
          </cell>
          <cell r="D22">
            <v>9155</v>
          </cell>
          <cell r="E22">
            <v>9302</v>
          </cell>
        </row>
        <row r="23">
          <cell r="A23">
            <v>553</v>
          </cell>
          <cell r="B23">
            <v>3020</v>
          </cell>
          <cell r="C23" t="str">
            <v>Bisley Blue Coat Church of England Primary School</v>
          </cell>
          <cell r="D23">
            <v>1714</v>
          </cell>
          <cell r="E23">
            <v>1741</v>
          </cell>
        </row>
        <row r="24">
          <cell r="A24">
            <v>554</v>
          </cell>
          <cell r="B24">
            <v>2171</v>
          </cell>
          <cell r="C24" t="str">
            <v>Beech Green Primary School</v>
          </cell>
          <cell r="D24">
            <v>14203</v>
          </cell>
          <cell r="E24">
            <v>14431</v>
          </cell>
        </row>
        <row r="25">
          <cell r="A25">
            <v>555</v>
          </cell>
          <cell r="B25">
            <v>2061</v>
          </cell>
          <cell r="C25" t="str">
            <v>Forest View Primary School</v>
          </cell>
          <cell r="D25">
            <v>18726</v>
          </cell>
          <cell r="E25">
            <v>19026</v>
          </cell>
        </row>
        <row r="26">
          <cell r="A26">
            <v>558</v>
          </cell>
          <cell r="B26">
            <v>2042</v>
          </cell>
          <cell r="C26" t="str">
            <v>Blakeney Primary School</v>
          </cell>
          <cell r="D26">
            <v>2185</v>
          </cell>
          <cell r="E26">
            <v>2220</v>
          </cell>
        </row>
        <row r="27">
          <cell r="A27">
            <v>559</v>
          </cell>
          <cell r="B27">
            <v>2045</v>
          </cell>
          <cell r="C27" t="str">
            <v>Bledington School</v>
          </cell>
          <cell r="D27">
            <v>1748</v>
          </cell>
          <cell r="E27">
            <v>1776</v>
          </cell>
        </row>
        <row r="28">
          <cell r="A28">
            <v>560</v>
          </cell>
          <cell r="B28">
            <v>3021</v>
          </cell>
          <cell r="C28" t="str">
            <v>Blockley Church of England Primary School</v>
          </cell>
          <cell r="D28">
            <v>2753</v>
          </cell>
          <cell r="E28">
            <v>2797</v>
          </cell>
        </row>
        <row r="29">
          <cell r="A29">
            <v>563</v>
          </cell>
          <cell r="B29">
            <v>2046</v>
          </cell>
          <cell r="C29" t="str">
            <v>Bourton-on-the-Water Primary School</v>
          </cell>
          <cell r="D29">
            <v>4873</v>
          </cell>
          <cell r="E29">
            <v>4951</v>
          </cell>
        </row>
        <row r="30">
          <cell r="A30">
            <v>564</v>
          </cell>
          <cell r="B30">
            <v>2047</v>
          </cell>
          <cell r="C30" t="str">
            <v>Leighterton Primary School</v>
          </cell>
          <cell r="D30">
            <v>3556</v>
          </cell>
          <cell r="E30">
            <v>3613</v>
          </cell>
        </row>
        <row r="31">
          <cell r="A31">
            <v>565</v>
          </cell>
          <cell r="B31">
            <v>3078</v>
          </cell>
          <cell r="C31" t="str">
            <v>Bream Church of England Primary School</v>
          </cell>
          <cell r="D31">
            <v>5659</v>
          </cell>
          <cell r="E31">
            <v>5750</v>
          </cell>
        </row>
        <row r="32">
          <cell r="A32">
            <v>567</v>
          </cell>
          <cell r="B32">
            <v>3335</v>
          </cell>
          <cell r="C32" t="str">
            <v>Brimscombe Church of England Primary School</v>
          </cell>
          <cell r="D32">
            <v>905</v>
          </cell>
          <cell r="E32">
            <v>919</v>
          </cell>
        </row>
        <row r="33">
          <cell r="A33">
            <v>569</v>
          </cell>
          <cell r="B33">
            <v>2105</v>
          </cell>
          <cell r="C33" t="str">
            <v>Coalway Junior School</v>
          </cell>
          <cell r="D33">
            <v>0</v>
          </cell>
          <cell r="E33">
            <v>0</v>
          </cell>
        </row>
        <row r="34">
          <cell r="A34">
            <v>572</v>
          </cell>
          <cell r="B34">
            <v>2048</v>
          </cell>
          <cell r="C34" t="str">
            <v>Brockworth Primary School</v>
          </cell>
          <cell r="D34">
            <v>11417</v>
          </cell>
          <cell r="E34">
            <v>11600</v>
          </cell>
        </row>
        <row r="35">
          <cell r="A35">
            <v>574</v>
          </cell>
          <cell r="B35">
            <v>3311</v>
          </cell>
          <cell r="C35" t="str">
            <v>Bromesberrow St. Mary's Church of England Primary School</v>
          </cell>
          <cell r="D35">
            <v>284</v>
          </cell>
          <cell r="E35">
            <v>289</v>
          </cell>
        </row>
        <row r="36">
          <cell r="A36">
            <v>578</v>
          </cell>
          <cell r="B36">
            <v>3315</v>
          </cell>
          <cell r="C36" t="str">
            <v>Bussage Church of England Primary School</v>
          </cell>
          <cell r="D36">
            <v>1652</v>
          </cell>
          <cell r="E36">
            <v>1678</v>
          </cell>
        </row>
        <row r="37">
          <cell r="A37">
            <v>579</v>
          </cell>
          <cell r="B37">
            <v>2132</v>
          </cell>
          <cell r="C37" t="str">
            <v>Castle Hill Primary School</v>
          </cell>
          <cell r="D37">
            <v>6905</v>
          </cell>
          <cell r="E37">
            <v>7016</v>
          </cell>
        </row>
        <row r="38">
          <cell r="A38">
            <v>580</v>
          </cell>
          <cell r="B38">
            <v>2143</v>
          </cell>
          <cell r="C38" t="str">
            <v>Cam Everlands Primary School</v>
          </cell>
          <cell r="D38">
            <v>6817</v>
          </cell>
          <cell r="E38">
            <v>6926</v>
          </cell>
        </row>
        <row r="39">
          <cell r="A39">
            <v>581</v>
          </cell>
          <cell r="B39">
            <v>3346</v>
          </cell>
          <cell r="C39" t="str">
            <v>St. Matthew's Church of England Primary School</v>
          </cell>
          <cell r="D39">
            <v>1556</v>
          </cell>
          <cell r="E39">
            <v>1581</v>
          </cell>
        </row>
        <row r="40">
          <cell r="A40">
            <v>582</v>
          </cell>
          <cell r="B40">
            <v>3313</v>
          </cell>
          <cell r="C40" t="str">
            <v>Cam Hopton Church of England Primary School</v>
          </cell>
          <cell r="D40">
            <v>830</v>
          </cell>
          <cell r="E40">
            <v>843</v>
          </cell>
        </row>
        <row r="41">
          <cell r="A41">
            <v>583</v>
          </cell>
          <cell r="B41">
            <v>2138</v>
          </cell>
          <cell r="C41" t="str">
            <v>Cam Woodfield Infant School</v>
          </cell>
          <cell r="D41">
            <v>5211</v>
          </cell>
          <cell r="E41">
            <v>5294</v>
          </cell>
        </row>
        <row r="42">
          <cell r="A42">
            <v>584</v>
          </cell>
          <cell r="B42">
            <v>5212</v>
          </cell>
          <cell r="C42" t="str">
            <v>Cam Woodfield Junior School</v>
          </cell>
          <cell r="D42">
            <v>1421</v>
          </cell>
          <cell r="E42">
            <v>1444</v>
          </cell>
        </row>
        <row r="43">
          <cell r="A43">
            <v>585</v>
          </cell>
          <cell r="B43">
            <v>2117</v>
          </cell>
          <cell r="C43" t="str">
            <v>Cashes Green Primary School</v>
          </cell>
          <cell r="D43">
            <v>6184</v>
          </cell>
          <cell r="E43">
            <v>6283</v>
          </cell>
        </row>
        <row r="44">
          <cell r="A44">
            <v>586</v>
          </cell>
          <cell r="B44">
            <v>2050</v>
          </cell>
          <cell r="C44" t="str">
            <v>Chalford Hill Primary School</v>
          </cell>
          <cell r="D44">
            <v>3625</v>
          </cell>
          <cell r="E44">
            <v>3683</v>
          </cell>
        </row>
        <row r="45">
          <cell r="A45">
            <v>587</v>
          </cell>
          <cell r="B45">
            <v>3314</v>
          </cell>
          <cell r="C45" t="str">
            <v>Christ Church Church of England Primary School (Stroud)</v>
          </cell>
          <cell r="D45">
            <v>258</v>
          </cell>
          <cell r="E45">
            <v>262</v>
          </cell>
        </row>
        <row r="46">
          <cell r="A46">
            <v>589</v>
          </cell>
          <cell r="B46">
            <v>5206</v>
          </cell>
          <cell r="C46" t="str">
            <v>Charlton Kings Junior School</v>
          </cell>
          <cell r="D46">
            <v>3183</v>
          </cell>
          <cell r="E46">
            <v>3234</v>
          </cell>
        </row>
        <row r="47">
          <cell r="A47">
            <v>590</v>
          </cell>
          <cell r="B47">
            <v>5207</v>
          </cell>
          <cell r="C47" t="str">
            <v>Charlton Kings Infant School</v>
          </cell>
          <cell r="D47">
            <v>2399</v>
          </cell>
          <cell r="E47">
            <v>2437</v>
          </cell>
        </row>
        <row r="48">
          <cell r="A48">
            <v>591</v>
          </cell>
          <cell r="B48">
            <v>3316</v>
          </cell>
          <cell r="C48" t="str">
            <v>Holy Apostles' Church of England Primary School</v>
          </cell>
          <cell r="D48">
            <v>1337</v>
          </cell>
          <cell r="E48">
            <v>1358</v>
          </cell>
        </row>
        <row r="49">
          <cell r="A49">
            <v>592</v>
          </cell>
          <cell r="B49">
            <v>3317</v>
          </cell>
          <cell r="C49" t="str">
            <v>St. Andrew's Church of England Primary School</v>
          </cell>
          <cell r="D49">
            <v>352</v>
          </cell>
          <cell r="E49">
            <v>358</v>
          </cell>
        </row>
        <row r="50">
          <cell r="A50">
            <v>593</v>
          </cell>
          <cell r="B50">
            <v>2142</v>
          </cell>
          <cell r="C50" t="str">
            <v>Glenfall Community Primary School</v>
          </cell>
          <cell r="D50">
            <v>5535</v>
          </cell>
          <cell r="E50">
            <v>5624</v>
          </cell>
        </row>
        <row r="51">
          <cell r="A51">
            <v>594</v>
          </cell>
          <cell r="B51">
            <v>3364</v>
          </cell>
          <cell r="C51" t="str">
            <v>St. James' and Ebrington Church of England Primary Schools</v>
          </cell>
          <cell r="D51">
            <v>1340</v>
          </cell>
          <cell r="E51">
            <v>1361</v>
          </cell>
        </row>
        <row r="52">
          <cell r="A52">
            <v>596</v>
          </cell>
          <cell r="B52">
            <v>3354</v>
          </cell>
          <cell r="C52" t="str">
            <v>St. Catharine's Catholic Primary School</v>
          </cell>
          <cell r="D52">
            <v>642</v>
          </cell>
          <cell r="E52">
            <v>652</v>
          </cell>
        </row>
        <row r="53">
          <cell r="A53">
            <v>598</v>
          </cell>
          <cell r="B53">
            <v>2051</v>
          </cell>
          <cell r="C53" t="str">
            <v>Churcham Primary School</v>
          </cell>
          <cell r="D53">
            <v>1169</v>
          </cell>
          <cell r="E53">
            <v>1188</v>
          </cell>
        </row>
        <row r="54">
          <cell r="A54">
            <v>599</v>
          </cell>
          <cell r="B54">
            <v>2052</v>
          </cell>
          <cell r="C54" t="str">
            <v>Parton Manor Infant School</v>
          </cell>
          <cell r="D54">
            <v>7877</v>
          </cell>
          <cell r="E54">
            <v>8003</v>
          </cell>
        </row>
        <row r="55">
          <cell r="A55">
            <v>600</v>
          </cell>
          <cell r="B55">
            <v>2144</v>
          </cell>
          <cell r="C55" t="str">
            <v>Churchdown Village Infant School</v>
          </cell>
          <cell r="D55">
            <v>11167</v>
          </cell>
          <cell r="E55">
            <v>11346</v>
          </cell>
        </row>
        <row r="56">
          <cell r="A56">
            <v>601</v>
          </cell>
          <cell r="B56">
            <v>2054</v>
          </cell>
          <cell r="C56" t="str">
            <v>Cirencester Junior School</v>
          </cell>
          <cell r="D56">
            <v>13684</v>
          </cell>
          <cell r="E56">
            <v>13903</v>
          </cell>
        </row>
        <row r="57">
          <cell r="A57">
            <v>602</v>
          </cell>
          <cell r="B57">
            <v>2055</v>
          </cell>
          <cell r="C57" t="str">
            <v>Cirencester Infant School</v>
          </cell>
          <cell r="D57">
            <v>0</v>
          </cell>
          <cell r="E57">
            <v>0</v>
          </cell>
        </row>
        <row r="58">
          <cell r="A58">
            <v>604</v>
          </cell>
          <cell r="B58">
            <v>3319</v>
          </cell>
          <cell r="C58" t="str">
            <v>Powell's Church of England Primary School</v>
          </cell>
          <cell r="D58">
            <v>1628</v>
          </cell>
          <cell r="E58">
            <v>1654</v>
          </cell>
        </row>
        <row r="59">
          <cell r="A59">
            <v>605</v>
          </cell>
          <cell r="B59">
            <v>3053</v>
          </cell>
          <cell r="C59" t="str">
            <v>Clearwell Church of England Primary School</v>
          </cell>
          <cell r="D59">
            <v>1136</v>
          </cell>
          <cell r="E59">
            <v>1154</v>
          </cell>
        </row>
        <row r="60">
          <cell r="A60">
            <v>606</v>
          </cell>
          <cell r="B60">
            <v>3026</v>
          </cell>
          <cell r="C60" t="str">
            <v>Coaley Church of England Primary School</v>
          </cell>
          <cell r="D60">
            <v>1300</v>
          </cell>
          <cell r="E60">
            <v>1321</v>
          </cell>
        </row>
        <row r="61">
          <cell r="A61">
            <v>609</v>
          </cell>
          <cell r="B61">
            <v>3027</v>
          </cell>
          <cell r="C61" t="str">
            <v>Coberley Church of England Primary School</v>
          </cell>
          <cell r="D61">
            <v>874</v>
          </cell>
          <cell r="E61">
            <v>888</v>
          </cell>
        </row>
        <row r="62">
          <cell r="A62">
            <v>610</v>
          </cell>
          <cell r="B62">
            <v>2122</v>
          </cell>
          <cell r="C62" t="str">
            <v>Parton Manor Junior School</v>
          </cell>
          <cell r="D62">
            <v>6371</v>
          </cell>
          <cell r="E62">
            <v>6473</v>
          </cell>
        </row>
        <row r="63">
          <cell r="A63">
            <v>611</v>
          </cell>
          <cell r="B63">
            <v>3028</v>
          </cell>
          <cell r="C63" t="str">
            <v>St. John's Church of England Primary School (Coleford)</v>
          </cell>
          <cell r="D63">
            <v>6118</v>
          </cell>
          <cell r="E63">
            <v>6216</v>
          </cell>
        </row>
        <row r="64">
          <cell r="A64">
            <v>612</v>
          </cell>
          <cell r="B64">
            <v>2053</v>
          </cell>
          <cell r="C64" t="str">
            <v>Churchdown Village Junior School</v>
          </cell>
          <cell r="D64">
            <v>0</v>
          </cell>
          <cell r="E64">
            <v>0</v>
          </cell>
        </row>
        <row r="65">
          <cell r="A65">
            <v>613</v>
          </cell>
          <cell r="B65">
            <v>3358</v>
          </cell>
          <cell r="C65" t="str">
            <v>St. Mary's Catholic Primary School</v>
          </cell>
          <cell r="D65">
            <v>813</v>
          </cell>
          <cell r="E65">
            <v>826</v>
          </cell>
        </row>
        <row r="66">
          <cell r="A66">
            <v>614</v>
          </cell>
          <cell r="B66">
            <v>2139</v>
          </cell>
          <cell r="C66" t="str">
            <v>Chesterton Primary School</v>
          </cell>
          <cell r="D66">
            <v>8150</v>
          </cell>
          <cell r="E66">
            <v>8281</v>
          </cell>
        </row>
        <row r="67">
          <cell r="A67">
            <v>615</v>
          </cell>
          <cell r="B67">
            <v>3366</v>
          </cell>
          <cell r="C67" t="str">
            <v>Staunton and Corse Church of England Primary School</v>
          </cell>
          <cell r="D67">
            <v>1228</v>
          </cell>
          <cell r="E67">
            <v>1248</v>
          </cell>
        </row>
        <row r="68">
          <cell r="A68">
            <v>616</v>
          </cell>
          <cell r="B68">
            <v>3322</v>
          </cell>
          <cell r="C68" t="str">
            <v>Cranham Church of England Primary School</v>
          </cell>
          <cell r="D68">
            <v>232</v>
          </cell>
          <cell r="E68">
            <v>236</v>
          </cell>
        </row>
        <row r="69">
          <cell r="A69">
            <v>619</v>
          </cell>
          <cell r="B69">
            <v>3030</v>
          </cell>
          <cell r="C69" t="str">
            <v>Deerhurst and Apperley Church of England Primary School</v>
          </cell>
          <cell r="D69">
            <v>2294</v>
          </cell>
          <cell r="E69">
            <v>2331</v>
          </cell>
        </row>
        <row r="70">
          <cell r="A70">
            <v>620</v>
          </cell>
          <cell r="B70">
            <v>2106</v>
          </cell>
          <cell r="C70" t="str">
            <v>Coalway Community Infant School</v>
          </cell>
          <cell r="D70">
            <v>9396</v>
          </cell>
          <cell r="E70">
            <v>9547</v>
          </cell>
        </row>
        <row r="71">
          <cell r="A71">
            <v>622</v>
          </cell>
          <cell r="B71">
            <v>3087</v>
          </cell>
          <cell r="C71" t="str">
            <v>Down Ampney Church of England Primary School</v>
          </cell>
          <cell r="D71">
            <v>732</v>
          </cell>
          <cell r="E71">
            <v>744</v>
          </cell>
        </row>
        <row r="72">
          <cell r="A72">
            <v>628</v>
          </cell>
          <cell r="B72">
            <v>2062</v>
          </cell>
          <cell r="C72" t="str">
            <v>Drybrook School</v>
          </cell>
          <cell r="D72">
            <v>3430</v>
          </cell>
          <cell r="E72">
            <v>3485</v>
          </cell>
        </row>
        <row r="73">
          <cell r="A73">
            <v>630</v>
          </cell>
          <cell r="B73">
            <v>3032</v>
          </cell>
          <cell r="C73" t="str">
            <v>Dursley Church of England Primary School</v>
          </cell>
          <cell r="D73">
            <v>9144</v>
          </cell>
          <cell r="E73">
            <v>9290</v>
          </cell>
        </row>
        <row r="74">
          <cell r="A74">
            <v>632</v>
          </cell>
          <cell r="B74">
            <v>3323</v>
          </cell>
          <cell r="C74" t="str">
            <v>Ann Cam Church of England Primary School</v>
          </cell>
          <cell r="D74">
            <v>1486</v>
          </cell>
          <cell r="E74">
            <v>1510</v>
          </cell>
        </row>
        <row r="75">
          <cell r="A75">
            <v>633</v>
          </cell>
          <cell r="B75">
            <v>2044</v>
          </cell>
          <cell r="C75" t="str">
            <v>Eastcombe Primary School</v>
          </cell>
          <cell r="D75">
            <v>1366</v>
          </cell>
          <cell r="E75">
            <v>1388</v>
          </cell>
        </row>
        <row r="76">
          <cell r="A76">
            <v>635</v>
          </cell>
          <cell r="B76">
            <v>2068</v>
          </cell>
          <cell r="C76" t="str">
            <v>Eastington Primary School</v>
          </cell>
          <cell r="D76">
            <v>2491</v>
          </cell>
          <cell r="E76">
            <v>2531</v>
          </cell>
        </row>
        <row r="77">
          <cell r="A77">
            <v>640</v>
          </cell>
          <cell r="B77">
            <v>2107</v>
          </cell>
          <cell r="C77" t="str">
            <v>Ellwood Primary School</v>
          </cell>
          <cell r="D77">
            <v>4768</v>
          </cell>
          <cell r="E77">
            <v>4844</v>
          </cell>
        </row>
        <row r="78">
          <cell r="A78">
            <v>643</v>
          </cell>
          <cell r="B78">
            <v>3034</v>
          </cell>
          <cell r="C78" t="str">
            <v>English Bicknor Church of England Primary School</v>
          </cell>
          <cell r="D78">
            <v>1245</v>
          </cell>
          <cell r="E78">
            <v>1265</v>
          </cell>
        </row>
        <row r="79">
          <cell r="A79">
            <v>645</v>
          </cell>
          <cell r="B79">
            <v>3035</v>
          </cell>
          <cell r="C79" t="str">
            <v>Fairford Church of England Primary School</v>
          </cell>
          <cell r="D79">
            <v>9352</v>
          </cell>
          <cell r="E79">
            <v>9502</v>
          </cell>
        </row>
        <row r="80">
          <cell r="A80">
            <v>655</v>
          </cell>
          <cell r="B80">
            <v>2069</v>
          </cell>
          <cell r="C80" t="str">
            <v>Gotherington Primary School</v>
          </cell>
          <cell r="D80">
            <v>3693</v>
          </cell>
          <cell r="E80">
            <v>3752</v>
          </cell>
        </row>
        <row r="81">
          <cell r="A81">
            <v>656</v>
          </cell>
          <cell r="B81">
            <v>2181</v>
          </cell>
          <cell r="C81" t="str">
            <v>Grangefield School</v>
          </cell>
          <cell r="D81">
            <v>3452</v>
          </cell>
          <cell r="E81">
            <v>3507</v>
          </cell>
        </row>
        <row r="82">
          <cell r="A82">
            <v>657</v>
          </cell>
          <cell r="B82">
            <v>2070</v>
          </cell>
          <cell r="C82" t="str">
            <v>Great Rissington Primary School</v>
          </cell>
          <cell r="D82">
            <v>912</v>
          </cell>
          <cell r="E82">
            <v>927</v>
          </cell>
        </row>
        <row r="83">
          <cell r="A83">
            <v>658</v>
          </cell>
          <cell r="B83">
            <v>2113</v>
          </cell>
          <cell r="C83" t="str">
            <v>Gretton Primary School</v>
          </cell>
          <cell r="D83">
            <v>1147</v>
          </cell>
          <cell r="E83">
            <v>1165</v>
          </cell>
        </row>
        <row r="84">
          <cell r="A84">
            <v>660</v>
          </cell>
          <cell r="B84">
            <v>3038</v>
          </cell>
          <cell r="C84" t="str">
            <v>Stone with Woodford Church of England Primary School</v>
          </cell>
          <cell r="D84">
            <v>1557</v>
          </cell>
          <cell r="E84">
            <v>1582</v>
          </cell>
        </row>
        <row r="85">
          <cell r="A85">
            <v>664</v>
          </cell>
          <cell r="B85">
            <v>3326</v>
          </cell>
          <cell r="C85" t="str">
            <v>Hardwicke Parochial Primary School</v>
          </cell>
          <cell r="D85">
            <v>2775</v>
          </cell>
          <cell r="E85">
            <v>2819</v>
          </cell>
        </row>
        <row r="86">
          <cell r="A86">
            <v>665</v>
          </cell>
          <cell r="B86">
            <v>3039</v>
          </cell>
          <cell r="C86" t="str">
            <v>Haresfield Church of England Primary School</v>
          </cell>
          <cell r="D86">
            <v>1798</v>
          </cell>
          <cell r="E86">
            <v>1827</v>
          </cell>
        </row>
        <row r="87">
          <cell r="A87">
            <v>666</v>
          </cell>
          <cell r="B87">
            <v>3040</v>
          </cell>
          <cell r="C87" t="str">
            <v>Hartpury Church of England Primary School</v>
          </cell>
          <cell r="D87">
            <v>6118</v>
          </cell>
          <cell r="E87">
            <v>6216</v>
          </cell>
        </row>
        <row r="88">
          <cell r="A88">
            <v>667</v>
          </cell>
          <cell r="B88">
            <v>3041</v>
          </cell>
          <cell r="C88" t="str">
            <v>Hatherop Church of England Primary School</v>
          </cell>
          <cell r="D88">
            <v>2259</v>
          </cell>
          <cell r="E88">
            <v>2295</v>
          </cell>
        </row>
        <row r="89">
          <cell r="A89">
            <v>670</v>
          </cell>
          <cell r="B89">
            <v>3084</v>
          </cell>
          <cell r="C89" t="str">
            <v>Highnam Church of England Primary School</v>
          </cell>
          <cell r="D89">
            <v>7254</v>
          </cell>
          <cell r="E89">
            <v>7370</v>
          </cell>
        </row>
        <row r="90">
          <cell r="A90">
            <v>671</v>
          </cell>
          <cell r="B90">
            <v>3367</v>
          </cell>
          <cell r="C90" t="str">
            <v>Hillesley Church of England Primary School</v>
          </cell>
          <cell r="D90">
            <v>164</v>
          </cell>
          <cell r="E90">
            <v>167</v>
          </cell>
        </row>
        <row r="91">
          <cell r="A91">
            <v>672</v>
          </cell>
          <cell r="B91">
            <v>3327</v>
          </cell>
          <cell r="C91" t="str">
            <v>Horsley Church of England Primary School</v>
          </cell>
          <cell r="D91">
            <v>293</v>
          </cell>
          <cell r="E91">
            <v>298</v>
          </cell>
        </row>
        <row r="92">
          <cell r="A92">
            <v>677</v>
          </cell>
          <cell r="B92">
            <v>3328</v>
          </cell>
          <cell r="C92" t="str">
            <v>Huntley Church of England Primary School</v>
          </cell>
          <cell r="D92">
            <v>398</v>
          </cell>
          <cell r="E92">
            <v>404</v>
          </cell>
        </row>
        <row r="93">
          <cell r="A93">
            <v>678</v>
          </cell>
          <cell r="B93">
            <v>2118</v>
          </cell>
          <cell r="C93" t="str">
            <v>Innsworth Junior School</v>
          </cell>
          <cell r="D93">
            <v>5900</v>
          </cell>
          <cell r="E93">
            <v>5995</v>
          </cell>
        </row>
        <row r="94">
          <cell r="A94">
            <v>680</v>
          </cell>
          <cell r="B94">
            <v>2078</v>
          </cell>
          <cell r="C94" t="str">
            <v>Joys Green Primary School</v>
          </cell>
          <cell r="D94">
            <v>940</v>
          </cell>
          <cell r="E94">
            <v>955</v>
          </cell>
        </row>
        <row r="95">
          <cell r="A95">
            <v>681</v>
          </cell>
          <cell r="B95">
            <v>2073</v>
          </cell>
          <cell r="C95" t="str">
            <v>Kemble Primary School</v>
          </cell>
          <cell r="D95">
            <v>1726</v>
          </cell>
          <cell r="E95">
            <v>1754</v>
          </cell>
        </row>
        <row r="96">
          <cell r="A96">
            <v>682</v>
          </cell>
          <cell r="B96">
            <v>3042</v>
          </cell>
          <cell r="C96" t="str">
            <v>Kempsford Church of England Primary School</v>
          </cell>
          <cell r="D96">
            <v>2797</v>
          </cell>
          <cell r="E96">
            <v>2842</v>
          </cell>
        </row>
        <row r="97">
          <cell r="A97">
            <v>683</v>
          </cell>
          <cell r="B97">
            <v>2145</v>
          </cell>
          <cell r="C97" t="str">
            <v>Larkfield Infant School</v>
          </cell>
          <cell r="D97">
            <v>5637</v>
          </cell>
          <cell r="E97">
            <v>5727</v>
          </cell>
        </row>
        <row r="98">
          <cell r="A98">
            <v>684</v>
          </cell>
          <cell r="B98">
            <v>2074</v>
          </cell>
          <cell r="C98" t="str">
            <v>King's Stanley Infant School</v>
          </cell>
          <cell r="D98">
            <v>2491</v>
          </cell>
          <cell r="E98">
            <v>2531</v>
          </cell>
        </row>
        <row r="99">
          <cell r="A99">
            <v>685</v>
          </cell>
          <cell r="B99">
            <v>3043</v>
          </cell>
          <cell r="C99" t="str">
            <v>King's Stanley Church of England Junior School</v>
          </cell>
          <cell r="D99">
            <v>1442</v>
          </cell>
          <cell r="E99">
            <v>1465</v>
          </cell>
        </row>
        <row r="100">
          <cell r="A100">
            <v>691</v>
          </cell>
          <cell r="B100">
            <v>2075</v>
          </cell>
          <cell r="C100" t="str">
            <v>Kingswood Primary School</v>
          </cell>
          <cell r="D100">
            <v>3715</v>
          </cell>
          <cell r="E100">
            <v>3775</v>
          </cell>
        </row>
        <row r="101">
          <cell r="A101">
            <v>692</v>
          </cell>
          <cell r="B101">
            <v>3330</v>
          </cell>
          <cell r="C101" t="str">
            <v>St. Lawrence Church of England Primary School</v>
          </cell>
          <cell r="D101">
            <v>524</v>
          </cell>
          <cell r="E101">
            <v>532</v>
          </cell>
        </row>
        <row r="102">
          <cell r="A102">
            <v>693</v>
          </cell>
          <cell r="B102">
            <v>5210</v>
          </cell>
          <cell r="C102" t="str">
            <v>Warden Hill Primary School</v>
          </cell>
          <cell r="D102">
            <v>2622</v>
          </cell>
          <cell r="E102">
            <v>2664</v>
          </cell>
        </row>
        <row r="103">
          <cell r="A103">
            <v>694</v>
          </cell>
          <cell r="B103">
            <v>3331</v>
          </cell>
          <cell r="C103" t="str">
            <v>Leonard Stanley Church of England Primary School</v>
          </cell>
          <cell r="D103">
            <v>1333</v>
          </cell>
          <cell r="E103">
            <v>1354</v>
          </cell>
        </row>
        <row r="104">
          <cell r="A104">
            <v>695</v>
          </cell>
          <cell r="B104">
            <v>3044</v>
          </cell>
          <cell r="C104" t="str">
            <v>Littledean Church of England Primary School</v>
          </cell>
          <cell r="D104">
            <v>2993</v>
          </cell>
          <cell r="E104">
            <v>3041</v>
          </cell>
        </row>
        <row r="105">
          <cell r="A105">
            <v>696</v>
          </cell>
          <cell r="B105">
            <v>3101</v>
          </cell>
          <cell r="C105" t="str">
            <v>The Lake Field Church of England Primary School</v>
          </cell>
          <cell r="D105">
            <v>18747</v>
          </cell>
          <cell r="E105">
            <v>19047</v>
          </cell>
        </row>
        <row r="106">
          <cell r="A106">
            <v>699</v>
          </cell>
          <cell r="B106">
            <v>3045</v>
          </cell>
          <cell r="C106" t="str">
            <v>Longborough Church of England Primary School</v>
          </cell>
          <cell r="D106">
            <v>796</v>
          </cell>
          <cell r="E106">
            <v>809</v>
          </cell>
        </row>
        <row r="107">
          <cell r="A107">
            <v>702</v>
          </cell>
          <cell r="B107">
            <v>2184</v>
          </cell>
          <cell r="C107" t="str">
            <v>Hope Brook Church of England Primary School</v>
          </cell>
          <cell r="D107">
            <v>2185</v>
          </cell>
          <cell r="E107">
            <v>2220</v>
          </cell>
        </row>
        <row r="108">
          <cell r="A108">
            <v>705</v>
          </cell>
          <cell r="B108">
            <v>3047</v>
          </cell>
          <cell r="C108" t="str">
            <v>Longney Church of England Primary School</v>
          </cell>
          <cell r="D108">
            <v>1749</v>
          </cell>
          <cell r="E108">
            <v>1777</v>
          </cell>
        </row>
        <row r="109">
          <cell r="A109">
            <v>708</v>
          </cell>
          <cell r="B109">
            <v>3064</v>
          </cell>
          <cell r="C109" t="str">
            <v>Redmarley Church of England Primary School</v>
          </cell>
          <cell r="D109">
            <v>1923</v>
          </cell>
          <cell r="E109">
            <v>1954</v>
          </cell>
        </row>
        <row r="110">
          <cell r="A110">
            <v>709</v>
          </cell>
          <cell r="B110">
            <v>2077</v>
          </cell>
          <cell r="C110" t="str">
            <v>Lydbrook Primary School</v>
          </cell>
          <cell r="D110">
            <v>3758</v>
          </cell>
          <cell r="E110">
            <v>3818</v>
          </cell>
        </row>
        <row r="111">
          <cell r="A111">
            <v>710</v>
          </cell>
          <cell r="B111">
            <v>3048</v>
          </cell>
          <cell r="C111" t="str">
            <v>Lydney Church of England Community School</v>
          </cell>
          <cell r="D111">
            <v>6446</v>
          </cell>
          <cell r="E111">
            <v>6549</v>
          </cell>
        </row>
        <row r="112">
          <cell r="A112">
            <v>711</v>
          </cell>
          <cell r="B112">
            <v>5216</v>
          </cell>
          <cell r="C112" t="str">
            <v>Severnbanks Primary School</v>
          </cell>
          <cell r="D112">
            <v>838</v>
          </cell>
          <cell r="E112">
            <v>851</v>
          </cell>
        </row>
        <row r="113">
          <cell r="A113">
            <v>714</v>
          </cell>
          <cell r="B113">
            <v>3050</v>
          </cell>
          <cell r="C113" t="str">
            <v>Meysey Hampton Church of England Primary School</v>
          </cell>
          <cell r="D113">
            <v>874</v>
          </cell>
          <cell r="E113">
            <v>888</v>
          </cell>
        </row>
        <row r="114">
          <cell r="A114">
            <v>717</v>
          </cell>
          <cell r="B114">
            <v>2081</v>
          </cell>
          <cell r="C114" t="str">
            <v>Mickleton Primary School</v>
          </cell>
          <cell r="D114">
            <v>2294</v>
          </cell>
          <cell r="E114">
            <v>2331</v>
          </cell>
        </row>
        <row r="115">
          <cell r="A115">
            <v>718</v>
          </cell>
          <cell r="B115">
            <v>5217</v>
          </cell>
          <cell r="C115" t="str">
            <v>Minchinhampton School</v>
          </cell>
          <cell r="D115">
            <v>3214</v>
          </cell>
          <cell r="E115">
            <v>3265</v>
          </cell>
        </row>
        <row r="116">
          <cell r="A116">
            <v>719</v>
          </cell>
          <cell r="B116">
            <v>3336</v>
          </cell>
          <cell r="C116" t="str">
            <v>Minsterworth Church of England Primary School</v>
          </cell>
          <cell r="D116">
            <v>178</v>
          </cell>
          <cell r="E116">
            <v>181</v>
          </cell>
        </row>
        <row r="117">
          <cell r="A117">
            <v>720</v>
          </cell>
          <cell r="B117">
            <v>3337</v>
          </cell>
          <cell r="C117" t="str">
            <v>Miserden Church of England Primary School</v>
          </cell>
          <cell r="D117">
            <v>234</v>
          </cell>
          <cell r="E117">
            <v>238</v>
          </cell>
        </row>
        <row r="118">
          <cell r="A118">
            <v>721</v>
          </cell>
          <cell r="B118">
            <v>3338</v>
          </cell>
          <cell r="C118" t="str">
            <v>Mitcheldean Endowed Primary School</v>
          </cell>
          <cell r="D118">
            <v>1984</v>
          </cell>
          <cell r="E118">
            <v>2016</v>
          </cell>
        </row>
        <row r="119">
          <cell r="A119">
            <v>722</v>
          </cell>
          <cell r="B119">
            <v>5213</v>
          </cell>
          <cell r="C119" t="str">
            <v>St. David's Primary School</v>
          </cell>
          <cell r="D119">
            <v>1459</v>
          </cell>
          <cell r="E119">
            <v>1482</v>
          </cell>
        </row>
        <row r="120">
          <cell r="A120">
            <v>724</v>
          </cell>
          <cell r="B120">
            <v>3052</v>
          </cell>
          <cell r="C120" t="str">
            <v>Nailsworth Church of England Primary School</v>
          </cell>
          <cell r="D120">
            <v>8980</v>
          </cell>
          <cell r="E120">
            <v>9124</v>
          </cell>
        </row>
        <row r="121">
          <cell r="A121">
            <v>726</v>
          </cell>
          <cell r="B121">
            <v>5203</v>
          </cell>
          <cell r="C121" t="str">
            <v>Picklenash Junior School</v>
          </cell>
          <cell r="D121">
            <v>2404</v>
          </cell>
          <cell r="E121">
            <v>2443</v>
          </cell>
        </row>
        <row r="122">
          <cell r="A122">
            <v>727</v>
          </cell>
          <cell r="B122">
            <v>5211</v>
          </cell>
          <cell r="C122" t="str">
            <v>Glebe Infant School</v>
          </cell>
          <cell r="D122">
            <v>867</v>
          </cell>
          <cell r="E122">
            <v>881</v>
          </cell>
        </row>
        <row r="123">
          <cell r="A123">
            <v>728</v>
          </cell>
          <cell r="B123">
            <v>3340</v>
          </cell>
          <cell r="C123" t="str">
            <v>Newnham St. Peter's Church of England Primary School</v>
          </cell>
          <cell r="D123">
            <v>1016</v>
          </cell>
          <cell r="E123">
            <v>1032</v>
          </cell>
        </row>
        <row r="124">
          <cell r="A124">
            <v>729</v>
          </cell>
          <cell r="B124">
            <v>3055</v>
          </cell>
          <cell r="C124" t="str">
            <v>North Cerney Church of England Primary School</v>
          </cell>
          <cell r="D124">
            <v>1173</v>
          </cell>
          <cell r="E124">
            <v>1192</v>
          </cell>
        </row>
        <row r="125">
          <cell r="A125">
            <v>730</v>
          </cell>
          <cell r="B125">
            <v>3056</v>
          </cell>
          <cell r="C125" t="str">
            <v>Northleach Church of England Primary School</v>
          </cell>
          <cell r="D125">
            <v>3319</v>
          </cell>
          <cell r="E125">
            <v>3372</v>
          </cell>
        </row>
        <row r="126">
          <cell r="A126">
            <v>731</v>
          </cell>
          <cell r="B126">
            <v>3341</v>
          </cell>
          <cell r="C126" t="str">
            <v>North Nibley Church of England Primary School</v>
          </cell>
          <cell r="D126">
            <v>714</v>
          </cell>
          <cell r="E126">
            <v>725</v>
          </cell>
        </row>
        <row r="127">
          <cell r="A127">
            <v>732</v>
          </cell>
          <cell r="B127">
            <v>2119</v>
          </cell>
          <cell r="C127" t="str">
            <v>Northway Infant School</v>
          </cell>
          <cell r="D127">
            <v>4971</v>
          </cell>
          <cell r="E127">
            <v>5051</v>
          </cell>
        </row>
        <row r="128">
          <cell r="A128">
            <v>733</v>
          </cell>
          <cell r="B128">
            <v>3057</v>
          </cell>
          <cell r="C128" t="str">
            <v>Norton Church of England Primary School</v>
          </cell>
          <cell r="D128">
            <v>1466</v>
          </cell>
          <cell r="E128">
            <v>1489</v>
          </cell>
        </row>
        <row r="129">
          <cell r="A129">
            <v>734</v>
          </cell>
          <cell r="B129">
            <v>3356</v>
          </cell>
          <cell r="C129" t="str">
            <v>St. Joseph's Catholic Primary School</v>
          </cell>
          <cell r="D129">
            <v>931</v>
          </cell>
          <cell r="E129">
            <v>946</v>
          </cell>
        </row>
        <row r="130">
          <cell r="A130">
            <v>735</v>
          </cell>
          <cell r="B130">
            <v>3310</v>
          </cell>
          <cell r="C130" t="str">
            <v>Oakridge Parochial School</v>
          </cell>
          <cell r="D130">
            <v>205</v>
          </cell>
          <cell r="E130">
            <v>208</v>
          </cell>
        </row>
        <row r="131">
          <cell r="A131">
            <v>736</v>
          </cell>
          <cell r="B131">
            <v>5220</v>
          </cell>
          <cell r="C131" t="str">
            <v>Carrant Brook Junior School</v>
          </cell>
          <cell r="D131">
            <v>1569</v>
          </cell>
          <cell r="E131">
            <v>1594</v>
          </cell>
        </row>
        <row r="132">
          <cell r="A132">
            <v>742</v>
          </cell>
          <cell r="B132">
            <v>2130</v>
          </cell>
          <cell r="C132" t="str">
            <v>The Croft School</v>
          </cell>
          <cell r="D132">
            <v>6926</v>
          </cell>
          <cell r="E132">
            <v>7037</v>
          </cell>
        </row>
        <row r="133">
          <cell r="A133">
            <v>743</v>
          </cell>
          <cell r="B133">
            <v>2108</v>
          </cell>
          <cell r="C133" t="str">
            <v>Parkend Primary School</v>
          </cell>
          <cell r="D133">
            <v>1169</v>
          </cell>
          <cell r="E133">
            <v>1188</v>
          </cell>
        </row>
        <row r="134">
          <cell r="A134">
            <v>749</v>
          </cell>
          <cell r="B134">
            <v>3060</v>
          </cell>
          <cell r="C134" t="str">
            <v>Pauntley Church of England Primary School</v>
          </cell>
          <cell r="D134">
            <v>406</v>
          </cell>
          <cell r="E134">
            <v>413</v>
          </cell>
        </row>
        <row r="135">
          <cell r="A135">
            <v>750</v>
          </cell>
          <cell r="B135">
            <v>2109</v>
          </cell>
          <cell r="C135" t="str">
            <v>Pillowell Community Primary School</v>
          </cell>
          <cell r="D135">
            <v>1595</v>
          </cell>
          <cell r="E135">
            <v>1621</v>
          </cell>
        </row>
        <row r="136">
          <cell r="A136">
            <v>754</v>
          </cell>
          <cell r="B136">
            <v>3343</v>
          </cell>
          <cell r="C136" t="str">
            <v>Prestbury St. Mary's Church of England Junior School</v>
          </cell>
          <cell r="D136">
            <v>757</v>
          </cell>
          <cell r="E136">
            <v>769</v>
          </cell>
        </row>
        <row r="137">
          <cell r="A137">
            <v>755</v>
          </cell>
          <cell r="B137">
            <v>5202</v>
          </cell>
          <cell r="C137" t="str">
            <v>Primrose Hill Church of England Primary School</v>
          </cell>
          <cell r="D137">
            <v>2471</v>
          </cell>
          <cell r="E137">
            <v>2511</v>
          </cell>
        </row>
        <row r="138">
          <cell r="A138">
            <v>756</v>
          </cell>
          <cell r="B138">
            <v>3061</v>
          </cell>
          <cell r="C138" t="str">
            <v>Field Court Church of England Infant School</v>
          </cell>
          <cell r="D138">
            <v>17136</v>
          </cell>
          <cell r="E138">
            <v>17410</v>
          </cell>
        </row>
        <row r="139">
          <cell r="A139">
            <v>757</v>
          </cell>
          <cell r="B139">
            <v>2168</v>
          </cell>
          <cell r="C139" t="str">
            <v>Field Court Junior School</v>
          </cell>
          <cell r="D139">
            <v>17961</v>
          </cell>
          <cell r="E139">
            <v>18249</v>
          </cell>
        </row>
        <row r="140">
          <cell r="A140">
            <v>759</v>
          </cell>
          <cell r="B140">
            <v>3063</v>
          </cell>
          <cell r="C140" t="str">
            <v>Randwick Church of England Primary School</v>
          </cell>
          <cell r="D140">
            <v>1165</v>
          </cell>
          <cell r="E140">
            <v>1184</v>
          </cell>
        </row>
        <row r="141">
          <cell r="A141">
            <v>761</v>
          </cell>
          <cell r="B141">
            <v>3054</v>
          </cell>
          <cell r="C141" t="str">
            <v>Redbrook Church of England Primary School</v>
          </cell>
          <cell r="D141">
            <v>319</v>
          </cell>
          <cell r="E141">
            <v>324</v>
          </cell>
        </row>
        <row r="142">
          <cell r="A142">
            <v>763</v>
          </cell>
          <cell r="B142">
            <v>2123</v>
          </cell>
          <cell r="C142" t="str">
            <v>Rodborough Community Primary School</v>
          </cell>
          <cell r="D142">
            <v>5288</v>
          </cell>
          <cell r="E142">
            <v>5373</v>
          </cell>
        </row>
        <row r="143">
          <cell r="A143">
            <v>764</v>
          </cell>
          <cell r="B143">
            <v>2085</v>
          </cell>
          <cell r="C143" t="str">
            <v>Rodmarton School</v>
          </cell>
          <cell r="D143">
            <v>463</v>
          </cell>
          <cell r="E143">
            <v>470</v>
          </cell>
        </row>
        <row r="144">
          <cell r="A144">
            <v>765</v>
          </cell>
          <cell r="B144">
            <v>3065</v>
          </cell>
          <cell r="C144" t="str">
            <v>Ruardean Church of England Primary School</v>
          </cell>
          <cell r="D144">
            <v>1772</v>
          </cell>
          <cell r="E144">
            <v>1800</v>
          </cell>
        </row>
        <row r="145">
          <cell r="A145">
            <v>766</v>
          </cell>
          <cell r="B145">
            <v>2064</v>
          </cell>
          <cell r="C145" t="str">
            <v>Woodside Primary School</v>
          </cell>
          <cell r="D145">
            <v>4741</v>
          </cell>
          <cell r="E145">
            <v>4817</v>
          </cell>
        </row>
        <row r="146">
          <cell r="A146">
            <v>767</v>
          </cell>
          <cell r="B146">
            <v>2065</v>
          </cell>
          <cell r="C146" t="str">
            <v>St. White's School</v>
          </cell>
          <cell r="D146">
            <v>6162</v>
          </cell>
          <cell r="E146">
            <v>6261</v>
          </cell>
        </row>
        <row r="147">
          <cell r="A147">
            <v>768</v>
          </cell>
          <cell r="B147">
            <v>3360</v>
          </cell>
          <cell r="C147" t="str">
            <v>St. Mary's Church of England Infant School (Prestbury)</v>
          </cell>
          <cell r="D147">
            <v>1094</v>
          </cell>
          <cell r="E147">
            <v>1112</v>
          </cell>
        </row>
        <row r="148">
          <cell r="A148">
            <v>769</v>
          </cell>
          <cell r="B148">
            <v>3344</v>
          </cell>
          <cell r="C148" t="str">
            <v>St. Briavels Parochial Church of England Primary School</v>
          </cell>
          <cell r="D148">
            <v>673</v>
          </cell>
          <cell r="E148">
            <v>684</v>
          </cell>
        </row>
        <row r="149">
          <cell r="A149">
            <v>771</v>
          </cell>
          <cell r="B149">
            <v>3345</v>
          </cell>
          <cell r="C149" t="str">
            <v>Sapperton Church of England Primary School</v>
          </cell>
          <cell r="D149">
            <v>108</v>
          </cell>
          <cell r="E149">
            <v>110</v>
          </cell>
        </row>
        <row r="150">
          <cell r="A150">
            <v>775</v>
          </cell>
          <cell r="B150">
            <v>2072</v>
          </cell>
          <cell r="C150" t="str">
            <v>Sharpness Primary School</v>
          </cell>
          <cell r="D150">
            <v>5331</v>
          </cell>
          <cell r="E150">
            <v>5416</v>
          </cell>
        </row>
        <row r="151">
          <cell r="A151">
            <v>776</v>
          </cell>
          <cell r="B151">
            <v>2084</v>
          </cell>
          <cell r="C151" t="str">
            <v>Sheepscombe School</v>
          </cell>
          <cell r="D151">
            <v>781</v>
          </cell>
          <cell r="E151">
            <v>794</v>
          </cell>
        </row>
        <row r="152">
          <cell r="A152">
            <v>777</v>
          </cell>
          <cell r="B152">
            <v>3067</v>
          </cell>
          <cell r="C152" t="str">
            <v>Sherborne Church of England Primary School</v>
          </cell>
          <cell r="D152">
            <v>965</v>
          </cell>
          <cell r="E152">
            <v>980</v>
          </cell>
        </row>
        <row r="153">
          <cell r="A153">
            <v>779</v>
          </cell>
          <cell r="B153">
            <v>3068</v>
          </cell>
          <cell r="C153" t="str">
            <v>Shurdington Church of England Primary School</v>
          </cell>
          <cell r="D153">
            <v>2098</v>
          </cell>
          <cell r="E153">
            <v>2132</v>
          </cell>
        </row>
        <row r="154">
          <cell r="A154">
            <v>780</v>
          </cell>
          <cell r="B154">
            <v>3089</v>
          </cell>
          <cell r="C154" t="str">
            <v>Siddington Church of England School</v>
          </cell>
          <cell r="D154">
            <v>1726</v>
          </cell>
          <cell r="E154">
            <v>1754</v>
          </cell>
        </row>
        <row r="155">
          <cell r="A155">
            <v>781</v>
          </cell>
          <cell r="B155">
            <v>2137</v>
          </cell>
          <cell r="C155" t="str">
            <v>Gastrells Community Primary School</v>
          </cell>
          <cell r="D155">
            <v>11340</v>
          </cell>
          <cell r="E155">
            <v>11522</v>
          </cell>
        </row>
        <row r="156">
          <cell r="A156">
            <v>782</v>
          </cell>
          <cell r="B156">
            <v>2086</v>
          </cell>
          <cell r="C156" t="str">
            <v>Slimbridge Primary School</v>
          </cell>
          <cell r="D156">
            <v>1945</v>
          </cell>
          <cell r="E156">
            <v>1976</v>
          </cell>
        </row>
        <row r="157">
          <cell r="A157">
            <v>784</v>
          </cell>
          <cell r="B157">
            <v>2066</v>
          </cell>
          <cell r="C157" t="str">
            <v>Soudley School</v>
          </cell>
          <cell r="D157">
            <v>1530</v>
          </cell>
          <cell r="E157">
            <v>1555</v>
          </cell>
        </row>
        <row r="158">
          <cell r="A158">
            <v>786</v>
          </cell>
          <cell r="B158">
            <v>3069</v>
          </cell>
          <cell r="C158" t="str">
            <v>Ann Edwards Church of England Primary School</v>
          </cell>
          <cell r="D158">
            <v>11559</v>
          </cell>
          <cell r="E158">
            <v>11744</v>
          </cell>
        </row>
        <row r="159">
          <cell r="A159">
            <v>787</v>
          </cell>
          <cell r="B159">
            <v>3070</v>
          </cell>
          <cell r="C159" t="str">
            <v>Southrop Church of England Primary School</v>
          </cell>
          <cell r="D159">
            <v>1093</v>
          </cell>
          <cell r="E159">
            <v>1111</v>
          </cell>
        </row>
        <row r="160">
          <cell r="A160">
            <v>788</v>
          </cell>
          <cell r="B160">
            <v>2087</v>
          </cell>
          <cell r="C160" t="str">
            <v>Didbrook Primary School</v>
          </cell>
          <cell r="D160">
            <v>2107</v>
          </cell>
          <cell r="E160">
            <v>2141</v>
          </cell>
        </row>
        <row r="161">
          <cell r="A161">
            <v>791</v>
          </cell>
          <cell r="B161">
            <v>2146</v>
          </cell>
          <cell r="C161" t="str">
            <v>The Park Infant School</v>
          </cell>
          <cell r="D161">
            <v>8216</v>
          </cell>
          <cell r="E161">
            <v>8348</v>
          </cell>
        </row>
        <row r="162">
          <cell r="A162">
            <v>793</v>
          </cell>
          <cell r="B162">
            <v>2067</v>
          </cell>
          <cell r="C162" t="str">
            <v>Steam Mills Primary School</v>
          </cell>
          <cell r="D162">
            <v>1211</v>
          </cell>
          <cell r="E162">
            <v>1230</v>
          </cell>
        </row>
        <row r="163">
          <cell r="A163">
            <v>795</v>
          </cell>
          <cell r="B163">
            <v>2089</v>
          </cell>
          <cell r="C163" t="str">
            <v>Tredington Primary School</v>
          </cell>
          <cell r="D163">
            <v>1547</v>
          </cell>
          <cell r="E163">
            <v>1572</v>
          </cell>
        </row>
        <row r="164">
          <cell r="A164">
            <v>797</v>
          </cell>
          <cell r="B164">
            <v>2090</v>
          </cell>
          <cell r="C164" t="str">
            <v>Park Junior School</v>
          </cell>
          <cell r="D164">
            <v>11646</v>
          </cell>
          <cell r="E164">
            <v>11833</v>
          </cell>
        </row>
        <row r="165">
          <cell r="A165">
            <v>798</v>
          </cell>
          <cell r="B165">
            <v>2091</v>
          </cell>
          <cell r="C165" t="str">
            <v>Stow-on-the-Wold Primary School</v>
          </cell>
          <cell r="D165">
            <v>8478</v>
          </cell>
          <cell r="E165">
            <v>8614</v>
          </cell>
        </row>
        <row r="166">
          <cell r="A166">
            <v>800</v>
          </cell>
          <cell r="B166">
            <v>3025</v>
          </cell>
          <cell r="C166" t="str">
            <v>Stratton Church of England Primary School</v>
          </cell>
          <cell r="D166">
            <v>3780</v>
          </cell>
          <cell r="E166">
            <v>3841</v>
          </cell>
        </row>
        <row r="167">
          <cell r="A167">
            <v>801</v>
          </cell>
          <cell r="B167">
            <v>2134</v>
          </cell>
          <cell r="C167" t="str">
            <v>Callowell Primary School</v>
          </cell>
          <cell r="D167">
            <v>6839</v>
          </cell>
          <cell r="E167">
            <v>6949</v>
          </cell>
        </row>
        <row r="168">
          <cell r="A168">
            <v>803</v>
          </cell>
          <cell r="B168">
            <v>2094</v>
          </cell>
          <cell r="C168" t="str">
            <v>Stroud Valley Community Primary School</v>
          </cell>
          <cell r="D168">
            <v>5565</v>
          </cell>
          <cell r="E168">
            <v>5654</v>
          </cell>
        </row>
        <row r="169">
          <cell r="A169">
            <v>804</v>
          </cell>
          <cell r="B169">
            <v>2096</v>
          </cell>
          <cell r="C169" t="str">
            <v>Parliament Primary School</v>
          </cell>
          <cell r="D169">
            <v>13656</v>
          </cell>
          <cell r="E169">
            <v>13875</v>
          </cell>
        </row>
        <row r="170">
          <cell r="A170">
            <v>805</v>
          </cell>
          <cell r="B170">
            <v>2097</v>
          </cell>
          <cell r="C170" t="str">
            <v>Uplands Community Primary School</v>
          </cell>
          <cell r="D170">
            <v>2644</v>
          </cell>
          <cell r="E170">
            <v>2686</v>
          </cell>
        </row>
        <row r="171">
          <cell r="A171">
            <v>806</v>
          </cell>
          <cell r="B171">
            <v>3071</v>
          </cell>
          <cell r="C171" t="str">
            <v>Swell Church of England Primary School</v>
          </cell>
          <cell r="D171">
            <v>559</v>
          </cell>
          <cell r="E171">
            <v>568</v>
          </cell>
        </row>
        <row r="172">
          <cell r="A172">
            <v>807</v>
          </cell>
          <cell r="B172">
            <v>5214</v>
          </cell>
          <cell r="C172" t="str">
            <v>Swindon Village Primary School</v>
          </cell>
          <cell r="D172">
            <v>1914</v>
          </cell>
          <cell r="E172">
            <v>1945</v>
          </cell>
        </row>
        <row r="173">
          <cell r="A173">
            <v>808</v>
          </cell>
          <cell r="B173">
            <v>3072</v>
          </cell>
          <cell r="C173" t="str">
            <v>Temple Guiting Church of England School</v>
          </cell>
          <cell r="D173">
            <v>1369</v>
          </cell>
          <cell r="E173">
            <v>1391</v>
          </cell>
        </row>
        <row r="174">
          <cell r="A174">
            <v>810</v>
          </cell>
          <cell r="B174">
            <v>3348</v>
          </cell>
          <cell r="C174" t="str">
            <v>St. Mary's Church of England Primary School (Tetbury)</v>
          </cell>
          <cell r="D174">
            <v>3105</v>
          </cell>
          <cell r="E174">
            <v>3155</v>
          </cell>
        </row>
        <row r="175">
          <cell r="A175">
            <v>811</v>
          </cell>
          <cell r="B175">
            <v>3073</v>
          </cell>
          <cell r="C175" t="str">
            <v>Tewkesbury Church of England Primary School</v>
          </cell>
          <cell r="D175">
            <v>20102</v>
          </cell>
          <cell r="E175">
            <v>20424</v>
          </cell>
        </row>
        <row r="176">
          <cell r="A176">
            <v>812</v>
          </cell>
          <cell r="B176">
            <v>2180</v>
          </cell>
          <cell r="C176" t="str">
            <v>The John Moore Primary School</v>
          </cell>
          <cell r="D176">
            <v>4108</v>
          </cell>
          <cell r="E176">
            <v>4174</v>
          </cell>
        </row>
        <row r="177">
          <cell r="A177">
            <v>814</v>
          </cell>
          <cell r="B177">
            <v>2125</v>
          </cell>
          <cell r="C177" t="str">
            <v>Mitton Manor Primary School</v>
          </cell>
          <cell r="D177">
            <v>6686</v>
          </cell>
          <cell r="E177">
            <v>6793</v>
          </cell>
        </row>
        <row r="178">
          <cell r="A178">
            <v>815</v>
          </cell>
          <cell r="B178">
            <v>2116</v>
          </cell>
          <cell r="C178" t="str">
            <v>Queen Margaret Primary School and Opportunity Centre</v>
          </cell>
          <cell r="D178">
            <v>6402</v>
          </cell>
          <cell r="E178">
            <v>6505</v>
          </cell>
        </row>
        <row r="179">
          <cell r="A179">
            <v>816</v>
          </cell>
          <cell r="B179">
            <v>2179</v>
          </cell>
          <cell r="C179" t="str">
            <v>Meadowside Primary School</v>
          </cell>
          <cell r="D179">
            <v>4698</v>
          </cell>
          <cell r="E179">
            <v>4773</v>
          </cell>
        </row>
        <row r="180">
          <cell r="A180">
            <v>818</v>
          </cell>
          <cell r="B180">
            <v>2098</v>
          </cell>
          <cell r="C180" t="str">
            <v>Thrupp School</v>
          </cell>
          <cell r="D180">
            <v>2227</v>
          </cell>
          <cell r="E180">
            <v>2263</v>
          </cell>
        </row>
        <row r="181">
          <cell r="A181">
            <v>819</v>
          </cell>
          <cell r="B181">
            <v>2099</v>
          </cell>
          <cell r="C181" t="str">
            <v>Tibberton Community Primary School</v>
          </cell>
          <cell r="D181">
            <v>3103</v>
          </cell>
          <cell r="E181">
            <v>3153</v>
          </cell>
        </row>
        <row r="182">
          <cell r="A182">
            <v>821</v>
          </cell>
          <cell r="B182">
            <v>2100</v>
          </cell>
          <cell r="C182" t="str">
            <v>Toddington Primary School</v>
          </cell>
          <cell r="D182">
            <v>904</v>
          </cell>
          <cell r="E182">
            <v>918</v>
          </cell>
        </row>
        <row r="183">
          <cell r="A183">
            <v>825</v>
          </cell>
          <cell r="B183">
            <v>3074</v>
          </cell>
          <cell r="C183" t="str">
            <v>Tutshill Church of England Primary School</v>
          </cell>
          <cell r="D183">
            <v>4228</v>
          </cell>
          <cell r="E183">
            <v>4296</v>
          </cell>
        </row>
        <row r="184">
          <cell r="A184">
            <v>826</v>
          </cell>
          <cell r="B184">
            <v>3075</v>
          </cell>
          <cell r="C184" t="str">
            <v>Twigworth Church of England Primary School</v>
          </cell>
          <cell r="D184">
            <v>3081</v>
          </cell>
          <cell r="E184">
            <v>3130</v>
          </cell>
        </row>
        <row r="185">
          <cell r="A185">
            <v>827</v>
          </cell>
          <cell r="B185">
            <v>2101</v>
          </cell>
          <cell r="C185" t="str">
            <v>Twyning School</v>
          </cell>
          <cell r="D185">
            <v>2185</v>
          </cell>
          <cell r="E185">
            <v>2220</v>
          </cell>
        </row>
        <row r="186">
          <cell r="A186">
            <v>829</v>
          </cell>
          <cell r="B186">
            <v>3076</v>
          </cell>
          <cell r="C186" t="str">
            <v>Uley Church of England Primary School</v>
          </cell>
          <cell r="D186">
            <v>2397</v>
          </cell>
          <cell r="E186">
            <v>2435</v>
          </cell>
        </row>
        <row r="187">
          <cell r="A187">
            <v>830</v>
          </cell>
          <cell r="B187">
            <v>5208</v>
          </cell>
          <cell r="C187" t="str">
            <v>Tirlebrook Primary School</v>
          </cell>
          <cell r="D187">
            <v>828</v>
          </cell>
          <cell r="E187">
            <v>841</v>
          </cell>
        </row>
        <row r="188">
          <cell r="A188">
            <v>833</v>
          </cell>
          <cell r="B188">
            <v>3077</v>
          </cell>
          <cell r="C188" t="str">
            <v>Upton St. Leonards Church of England Primary School</v>
          </cell>
          <cell r="D188">
            <v>18966</v>
          </cell>
          <cell r="E188">
            <v>19270</v>
          </cell>
        </row>
        <row r="189">
          <cell r="A189">
            <v>835</v>
          </cell>
          <cell r="B189">
            <v>3024</v>
          </cell>
          <cell r="C189" t="str">
            <v>Watermoor Church of England Primary School</v>
          </cell>
          <cell r="D189">
            <v>7385</v>
          </cell>
          <cell r="E189">
            <v>7503</v>
          </cell>
        </row>
        <row r="190">
          <cell r="A190">
            <v>837</v>
          </cell>
          <cell r="B190">
            <v>2102</v>
          </cell>
          <cell r="C190" t="str">
            <v>Walmore Hill Primary School</v>
          </cell>
          <cell r="D190">
            <v>1144</v>
          </cell>
          <cell r="E190">
            <v>1162</v>
          </cell>
        </row>
        <row r="191">
          <cell r="A191">
            <v>838</v>
          </cell>
          <cell r="B191">
            <v>3350</v>
          </cell>
          <cell r="C191" t="str">
            <v>Westbury-on-Severn Church of England Primary School</v>
          </cell>
          <cell r="D191">
            <v>414</v>
          </cell>
          <cell r="E191">
            <v>421</v>
          </cell>
        </row>
        <row r="192">
          <cell r="A192">
            <v>841</v>
          </cell>
          <cell r="B192">
            <v>2111</v>
          </cell>
          <cell r="C192" t="str">
            <v>Whiteshill Primary School</v>
          </cell>
          <cell r="D192">
            <v>1639</v>
          </cell>
          <cell r="E192">
            <v>1665</v>
          </cell>
        </row>
        <row r="193">
          <cell r="A193">
            <v>842</v>
          </cell>
          <cell r="B193">
            <v>3080</v>
          </cell>
          <cell r="C193" t="str">
            <v>Whitminster Endowed Church of England Primary School</v>
          </cell>
          <cell r="D193">
            <v>1486</v>
          </cell>
          <cell r="E193">
            <v>1510</v>
          </cell>
        </row>
        <row r="194">
          <cell r="A194">
            <v>845</v>
          </cell>
          <cell r="B194">
            <v>3081</v>
          </cell>
          <cell r="C194" t="str">
            <v>Willersey Church of England Primary School</v>
          </cell>
          <cell r="D194">
            <v>1682</v>
          </cell>
          <cell r="E194">
            <v>1709</v>
          </cell>
        </row>
        <row r="195">
          <cell r="A195">
            <v>848</v>
          </cell>
          <cell r="B195">
            <v>3368</v>
          </cell>
          <cell r="C195" t="str">
            <v>Winchcombe Abbey Church of England Primary School</v>
          </cell>
          <cell r="D195">
            <v>2504</v>
          </cell>
          <cell r="E195">
            <v>2544</v>
          </cell>
        </row>
        <row r="196">
          <cell r="A196">
            <v>851</v>
          </cell>
          <cell r="B196">
            <v>3352</v>
          </cell>
          <cell r="C196" t="str">
            <v>Withington Church of England Primary School</v>
          </cell>
          <cell r="D196">
            <v>44</v>
          </cell>
          <cell r="E196">
            <v>45</v>
          </cell>
        </row>
        <row r="197">
          <cell r="A197">
            <v>852</v>
          </cell>
          <cell r="B197">
            <v>2114</v>
          </cell>
          <cell r="C197" t="str">
            <v>Woolaston Primary School</v>
          </cell>
          <cell r="D197">
            <v>2589</v>
          </cell>
          <cell r="E197">
            <v>2630</v>
          </cell>
        </row>
        <row r="198">
          <cell r="A198">
            <v>853</v>
          </cell>
          <cell r="B198">
            <v>3353</v>
          </cell>
          <cell r="C198" t="str">
            <v>Woodchester Endowed Church of England Primary School</v>
          </cell>
          <cell r="D198">
            <v>244</v>
          </cell>
          <cell r="E198">
            <v>248</v>
          </cell>
        </row>
        <row r="199">
          <cell r="A199">
            <v>854</v>
          </cell>
          <cell r="B199">
            <v>3355</v>
          </cell>
          <cell r="C199" t="str">
            <v>St. Dominic's Catholic Primary School</v>
          </cell>
          <cell r="D199">
            <v>367</v>
          </cell>
          <cell r="E199">
            <v>373</v>
          </cell>
        </row>
        <row r="200">
          <cell r="A200">
            <v>855</v>
          </cell>
          <cell r="B200">
            <v>5204</v>
          </cell>
          <cell r="C200" t="str">
            <v>Blue Coat Church of England Primary School</v>
          </cell>
          <cell r="D200">
            <v>6703</v>
          </cell>
          <cell r="E200">
            <v>6810</v>
          </cell>
        </row>
        <row r="201">
          <cell r="A201">
            <v>856</v>
          </cell>
          <cell r="B201">
            <v>5209</v>
          </cell>
          <cell r="C201" t="str">
            <v>The British School</v>
          </cell>
          <cell r="D201">
            <v>3042</v>
          </cell>
          <cell r="E201">
            <v>3091</v>
          </cell>
        </row>
        <row r="202">
          <cell r="A202">
            <v>857</v>
          </cell>
          <cell r="B202">
            <v>2136</v>
          </cell>
          <cell r="C202" t="str">
            <v>Foxmoor Primary School</v>
          </cell>
          <cell r="D202">
            <v>6723</v>
          </cell>
          <cell r="E202">
            <v>6831</v>
          </cell>
        </row>
        <row r="203">
          <cell r="A203">
            <v>862</v>
          </cell>
          <cell r="B203">
            <v>2110</v>
          </cell>
          <cell r="C203" t="str">
            <v>Yorkley Primary School</v>
          </cell>
          <cell r="D203">
            <v>4173</v>
          </cell>
          <cell r="E203">
            <v>4240</v>
          </cell>
        </row>
        <row r="204">
          <cell r="A204">
            <v>880</v>
          </cell>
          <cell r="B204">
            <v>2164</v>
          </cell>
          <cell r="C204" t="str">
            <v>Arthur Dye Primary School</v>
          </cell>
          <cell r="D204">
            <v>9046</v>
          </cell>
          <cell r="E204">
            <v>9191</v>
          </cell>
        </row>
        <row r="205">
          <cell r="A205">
            <v>881</v>
          </cell>
          <cell r="B205">
            <v>2165</v>
          </cell>
          <cell r="C205" t="str">
            <v>Benhall Infant School</v>
          </cell>
          <cell r="D205">
            <v>5310</v>
          </cell>
          <cell r="E205">
            <v>5395</v>
          </cell>
        </row>
        <row r="206">
          <cell r="A206">
            <v>882</v>
          </cell>
          <cell r="B206">
            <v>5215</v>
          </cell>
          <cell r="C206" t="str">
            <v>Christ Church Church of England Primary School (Cheltenham)</v>
          </cell>
          <cell r="D206">
            <v>1451</v>
          </cell>
          <cell r="E206">
            <v>1474</v>
          </cell>
        </row>
        <row r="207">
          <cell r="A207">
            <v>884</v>
          </cell>
          <cell r="B207">
            <v>2147</v>
          </cell>
          <cell r="C207" t="str">
            <v>Dunalley Primary School</v>
          </cell>
          <cell r="D207">
            <v>18267</v>
          </cell>
          <cell r="E207">
            <v>18560</v>
          </cell>
        </row>
        <row r="208">
          <cell r="A208">
            <v>886</v>
          </cell>
          <cell r="B208">
            <v>2177</v>
          </cell>
          <cell r="C208" t="str">
            <v>Gardners Lane Primary School</v>
          </cell>
          <cell r="D208">
            <v>19709</v>
          </cell>
          <cell r="E208">
            <v>20025</v>
          </cell>
        </row>
        <row r="209">
          <cell r="A209">
            <v>887</v>
          </cell>
          <cell r="B209">
            <v>2150</v>
          </cell>
          <cell r="C209" t="str">
            <v>Gloucester Road Primary School</v>
          </cell>
          <cell r="D209">
            <v>3343</v>
          </cell>
          <cell r="E209">
            <v>3397</v>
          </cell>
        </row>
        <row r="210">
          <cell r="A210">
            <v>888</v>
          </cell>
          <cell r="B210">
            <v>2178</v>
          </cell>
          <cell r="C210" t="str">
            <v>Hesters Way Primary School and Family Centre</v>
          </cell>
          <cell r="D210">
            <v>9064</v>
          </cell>
          <cell r="E210">
            <v>9209</v>
          </cell>
        </row>
        <row r="211">
          <cell r="A211">
            <v>890</v>
          </cell>
          <cell r="B211">
            <v>3093</v>
          </cell>
          <cell r="C211" t="str">
            <v>Holy Trinity Church of England Primary School</v>
          </cell>
          <cell r="D211">
            <v>5091</v>
          </cell>
          <cell r="E211">
            <v>5173</v>
          </cell>
        </row>
        <row r="212">
          <cell r="A212">
            <v>891</v>
          </cell>
          <cell r="B212">
            <v>2151</v>
          </cell>
          <cell r="C212" t="str">
            <v>Greatfield Park Primary School</v>
          </cell>
          <cell r="D212">
            <v>12629</v>
          </cell>
          <cell r="E212">
            <v>12831</v>
          </cell>
        </row>
        <row r="213">
          <cell r="A213">
            <v>892</v>
          </cell>
          <cell r="B213">
            <v>2160</v>
          </cell>
          <cell r="C213" t="str">
            <v>Lakeside Primary School</v>
          </cell>
          <cell r="D213">
            <v>8085</v>
          </cell>
          <cell r="E213">
            <v>8215</v>
          </cell>
        </row>
        <row r="214">
          <cell r="A214">
            <v>893</v>
          </cell>
          <cell r="B214">
            <v>3094</v>
          </cell>
          <cell r="C214" t="str">
            <v>Leckhampton Church of England Primary School</v>
          </cell>
          <cell r="D214">
            <v>8172</v>
          </cell>
          <cell r="E214">
            <v>8303</v>
          </cell>
        </row>
        <row r="215">
          <cell r="A215">
            <v>894</v>
          </cell>
          <cell r="B215">
            <v>2152</v>
          </cell>
          <cell r="C215" t="str">
            <v>Lynworth Primary School</v>
          </cell>
          <cell r="D215">
            <v>6918</v>
          </cell>
          <cell r="E215">
            <v>7029</v>
          </cell>
        </row>
        <row r="216">
          <cell r="A216">
            <v>897</v>
          </cell>
          <cell r="B216">
            <v>2182</v>
          </cell>
          <cell r="C216" t="str">
            <v>Monkscroft Community Primary School</v>
          </cell>
          <cell r="D216">
            <v>6883</v>
          </cell>
          <cell r="E216">
            <v>6993</v>
          </cell>
        </row>
        <row r="217">
          <cell r="A217">
            <v>898</v>
          </cell>
          <cell r="B217">
            <v>2155</v>
          </cell>
          <cell r="C217" t="str">
            <v>Naunton Park Primary School</v>
          </cell>
          <cell r="D217">
            <v>10051</v>
          </cell>
          <cell r="E217">
            <v>10212</v>
          </cell>
        </row>
        <row r="218">
          <cell r="A218">
            <v>902</v>
          </cell>
          <cell r="B218">
            <v>2158</v>
          </cell>
          <cell r="C218" t="str">
            <v>Rowanfield Infant School</v>
          </cell>
          <cell r="D218">
            <v>0</v>
          </cell>
          <cell r="E218">
            <v>0</v>
          </cell>
        </row>
        <row r="219">
          <cell r="A219">
            <v>903</v>
          </cell>
          <cell r="B219">
            <v>2157</v>
          </cell>
          <cell r="C219" t="str">
            <v>Rowanfield Junior School</v>
          </cell>
          <cell r="D219">
            <v>21894</v>
          </cell>
          <cell r="E219">
            <v>22245</v>
          </cell>
        </row>
        <row r="220">
          <cell r="A220">
            <v>904</v>
          </cell>
          <cell r="B220">
            <v>5201</v>
          </cell>
          <cell r="C220" t="str">
            <v>The Catholic School of Saint Gregory the Great</v>
          </cell>
          <cell r="D220">
            <v>1569</v>
          </cell>
          <cell r="E220">
            <v>1594</v>
          </cell>
        </row>
        <row r="221">
          <cell r="A221">
            <v>905</v>
          </cell>
          <cell r="B221">
            <v>3096</v>
          </cell>
          <cell r="C221" t="str">
            <v>St. James' Church of England Primary School (Cheltenham)</v>
          </cell>
          <cell r="D221">
            <v>11362</v>
          </cell>
          <cell r="E221">
            <v>11544</v>
          </cell>
        </row>
        <row r="222">
          <cell r="A222">
            <v>906</v>
          </cell>
          <cell r="B222">
            <v>3097</v>
          </cell>
          <cell r="C222" t="str">
            <v>St. John's Church of England Primary School (Cheltenham)</v>
          </cell>
          <cell r="D222">
            <v>4982</v>
          </cell>
          <cell r="E222">
            <v>5062</v>
          </cell>
        </row>
        <row r="223">
          <cell r="A223">
            <v>907</v>
          </cell>
          <cell r="B223">
            <v>3363</v>
          </cell>
          <cell r="C223" t="str">
            <v>St. Mark's Church of England Junior School</v>
          </cell>
          <cell r="D223">
            <v>1573</v>
          </cell>
          <cell r="E223">
            <v>1598</v>
          </cell>
        </row>
        <row r="224">
          <cell r="A224">
            <v>909</v>
          </cell>
          <cell r="B224">
            <v>2159</v>
          </cell>
          <cell r="C224" t="str">
            <v>Whaddon Primary School</v>
          </cell>
          <cell r="D224">
            <v>7058</v>
          </cell>
          <cell r="E224">
            <v>7171</v>
          </cell>
        </row>
        <row r="225">
          <cell r="A225">
            <v>912</v>
          </cell>
          <cell r="B225">
            <v>3359</v>
          </cell>
          <cell r="C225" t="str">
            <v>St. Thomas More Catholic Primary School</v>
          </cell>
          <cell r="D225">
            <v>972</v>
          </cell>
          <cell r="E225">
            <v>988</v>
          </cell>
        </row>
        <row r="226">
          <cell r="A226">
            <v>920</v>
          </cell>
          <cell r="B226">
            <v>3365</v>
          </cell>
          <cell r="C226" t="str">
            <v>Barnwood Church of England Primary School</v>
          </cell>
          <cell r="D226">
            <v>2902</v>
          </cell>
          <cell r="E226">
            <v>2948</v>
          </cell>
        </row>
        <row r="227">
          <cell r="A227">
            <v>921</v>
          </cell>
          <cell r="B227">
            <v>2008</v>
          </cell>
          <cell r="C227" t="str">
            <v>Calton Infant School</v>
          </cell>
          <cell r="D227">
            <v>0</v>
          </cell>
          <cell r="E227">
            <v>0</v>
          </cell>
        </row>
        <row r="228">
          <cell r="A228">
            <v>922</v>
          </cell>
          <cell r="B228">
            <v>2007</v>
          </cell>
          <cell r="C228" t="str">
            <v>Calton Junior School</v>
          </cell>
          <cell r="D228">
            <v>13023</v>
          </cell>
          <cell r="E228">
            <v>13232</v>
          </cell>
        </row>
        <row r="229">
          <cell r="A229">
            <v>924</v>
          </cell>
          <cell r="B229">
            <v>2175</v>
          </cell>
          <cell r="C229" t="str">
            <v>Coney Hill Community Primary School</v>
          </cell>
          <cell r="D229">
            <v>9264</v>
          </cell>
          <cell r="E229">
            <v>9412</v>
          </cell>
        </row>
        <row r="230">
          <cell r="A230">
            <v>925</v>
          </cell>
          <cell r="B230">
            <v>2034</v>
          </cell>
          <cell r="C230" t="str">
            <v>Dinglewell Infant School</v>
          </cell>
          <cell r="D230">
            <v>0</v>
          </cell>
          <cell r="E230">
            <v>0</v>
          </cell>
        </row>
        <row r="231">
          <cell r="A231">
            <v>926</v>
          </cell>
          <cell r="B231">
            <v>2030</v>
          </cell>
          <cell r="C231" t="str">
            <v>Dinglewell Junior School</v>
          </cell>
          <cell r="D231">
            <v>12935</v>
          </cell>
          <cell r="E231">
            <v>13142</v>
          </cell>
        </row>
        <row r="232">
          <cell r="A232">
            <v>927</v>
          </cell>
          <cell r="B232">
            <v>2014</v>
          </cell>
          <cell r="C232" t="str">
            <v>Elmbridge Infant School</v>
          </cell>
          <cell r="D232">
            <v>15666</v>
          </cell>
          <cell r="E232">
            <v>15917</v>
          </cell>
        </row>
        <row r="233">
          <cell r="A233">
            <v>928</v>
          </cell>
          <cell r="B233">
            <v>2013</v>
          </cell>
          <cell r="C233" t="str">
            <v>Elmbridge Junior School</v>
          </cell>
          <cell r="D233">
            <v>10532</v>
          </cell>
          <cell r="E233">
            <v>10701</v>
          </cell>
        </row>
        <row r="234">
          <cell r="A234">
            <v>930</v>
          </cell>
          <cell r="B234">
            <v>2176</v>
          </cell>
          <cell r="C234" t="str">
            <v>Finlay Community School</v>
          </cell>
          <cell r="D234">
            <v>9461</v>
          </cell>
          <cell r="E234">
            <v>9613</v>
          </cell>
        </row>
        <row r="235">
          <cell r="A235">
            <v>931</v>
          </cell>
          <cell r="B235">
            <v>2018</v>
          </cell>
          <cell r="C235" t="str">
            <v>Grange Infant School</v>
          </cell>
          <cell r="D235">
            <v>6020</v>
          </cell>
          <cell r="E235">
            <v>6116</v>
          </cell>
        </row>
        <row r="236">
          <cell r="A236">
            <v>932</v>
          </cell>
          <cell r="B236">
            <v>2027</v>
          </cell>
          <cell r="C236" t="str">
            <v>Grange Junior School</v>
          </cell>
          <cell r="D236">
            <v>8893</v>
          </cell>
          <cell r="E236">
            <v>9035</v>
          </cell>
        </row>
        <row r="237">
          <cell r="A237">
            <v>933</v>
          </cell>
          <cell r="B237">
            <v>2025</v>
          </cell>
          <cell r="C237" t="str">
            <v>Harewood Infant School</v>
          </cell>
          <cell r="D237">
            <v>0</v>
          </cell>
          <cell r="E237">
            <v>0</v>
          </cell>
        </row>
        <row r="238">
          <cell r="A238">
            <v>934</v>
          </cell>
          <cell r="B238">
            <v>2026</v>
          </cell>
          <cell r="C238" t="str">
            <v>Harewood Junior School</v>
          </cell>
          <cell r="D238">
            <v>11079</v>
          </cell>
          <cell r="E238">
            <v>11256</v>
          </cell>
        </row>
        <row r="239">
          <cell r="A239">
            <v>935</v>
          </cell>
          <cell r="B239">
            <v>2005</v>
          </cell>
          <cell r="C239" t="str">
            <v>Hatherley Infant School</v>
          </cell>
          <cell r="D239">
            <v>4763</v>
          </cell>
          <cell r="E239">
            <v>4839</v>
          </cell>
        </row>
        <row r="240">
          <cell r="A240">
            <v>936</v>
          </cell>
          <cell r="B240">
            <v>3011</v>
          </cell>
          <cell r="C240" t="str">
            <v>Hempsted Church of England Primary School</v>
          </cell>
          <cell r="D240">
            <v>5394</v>
          </cell>
          <cell r="E240">
            <v>5480</v>
          </cell>
        </row>
        <row r="241">
          <cell r="A241">
            <v>937</v>
          </cell>
          <cell r="B241">
            <v>2028</v>
          </cell>
          <cell r="C241" t="str">
            <v>Hillview Primary School</v>
          </cell>
          <cell r="D241">
            <v>6817</v>
          </cell>
          <cell r="E241">
            <v>6926</v>
          </cell>
        </row>
        <row r="242">
          <cell r="A242">
            <v>938</v>
          </cell>
          <cell r="B242">
            <v>3010</v>
          </cell>
          <cell r="C242" t="str">
            <v>Kingsholm Church of England Primary School</v>
          </cell>
          <cell r="D242">
            <v>11450</v>
          </cell>
          <cell r="E242">
            <v>11633</v>
          </cell>
        </row>
        <row r="243">
          <cell r="A243">
            <v>940</v>
          </cell>
          <cell r="B243">
            <v>2004</v>
          </cell>
          <cell r="C243" t="str">
            <v>Linden Primary School</v>
          </cell>
          <cell r="D243">
            <v>16781</v>
          </cell>
          <cell r="E243">
            <v>17050</v>
          </cell>
        </row>
        <row r="244">
          <cell r="A244">
            <v>941</v>
          </cell>
          <cell r="B244">
            <v>2033</v>
          </cell>
          <cell r="C244" t="str">
            <v>Longlevens Infant School</v>
          </cell>
          <cell r="D244">
            <v>9745</v>
          </cell>
          <cell r="E244">
            <v>9901</v>
          </cell>
        </row>
        <row r="245">
          <cell r="A245">
            <v>942</v>
          </cell>
          <cell r="B245">
            <v>2031</v>
          </cell>
          <cell r="C245" t="str">
            <v>Longlevens Junior School</v>
          </cell>
          <cell r="D245">
            <v>13066</v>
          </cell>
          <cell r="E245">
            <v>13275</v>
          </cell>
        </row>
        <row r="246">
          <cell r="A246">
            <v>945</v>
          </cell>
          <cell r="B246">
            <v>2183</v>
          </cell>
          <cell r="C246" t="str">
            <v>The Moat Primary School</v>
          </cell>
          <cell r="D246">
            <v>6760</v>
          </cell>
          <cell r="E246">
            <v>6868</v>
          </cell>
        </row>
        <row r="247">
          <cell r="A247">
            <v>946</v>
          </cell>
          <cell r="B247">
            <v>5200</v>
          </cell>
          <cell r="C247" t="str">
            <v>Robinswood Primary School</v>
          </cell>
          <cell r="D247">
            <v>2893</v>
          </cell>
          <cell r="E247">
            <v>2939</v>
          </cell>
        </row>
        <row r="248">
          <cell r="A248">
            <v>947</v>
          </cell>
          <cell r="B248">
            <v>3006</v>
          </cell>
          <cell r="C248" t="str">
            <v>St. James' Church of England Junior School (Gloucester)</v>
          </cell>
          <cell r="D248">
            <v>5681</v>
          </cell>
          <cell r="E248">
            <v>5772</v>
          </cell>
        </row>
        <row r="249">
          <cell r="A249">
            <v>948</v>
          </cell>
          <cell r="B249">
            <v>3004</v>
          </cell>
          <cell r="C249" t="str">
            <v>St. Paul's Church of England Primary School</v>
          </cell>
          <cell r="D249">
            <v>5211</v>
          </cell>
          <cell r="E249">
            <v>5294</v>
          </cell>
        </row>
        <row r="250">
          <cell r="A250">
            <v>949</v>
          </cell>
          <cell r="B250">
            <v>3302</v>
          </cell>
          <cell r="C250" t="str">
            <v>St. Peter's Catholic Infant School</v>
          </cell>
          <cell r="D250">
            <v>1433</v>
          </cell>
          <cell r="E250">
            <v>1456</v>
          </cell>
        </row>
        <row r="251">
          <cell r="A251">
            <v>950</v>
          </cell>
          <cell r="B251">
            <v>3303</v>
          </cell>
          <cell r="C251" t="str">
            <v>St. Peter's Catholic Junior School</v>
          </cell>
          <cell r="D251">
            <v>35</v>
          </cell>
          <cell r="E251">
            <v>36</v>
          </cell>
        </row>
        <row r="252">
          <cell r="A252">
            <v>951</v>
          </cell>
          <cell r="B252">
            <v>2032</v>
          </cell>
          <cell r="C252" t="str">
            <v>Tredworth Infant School</v>
          </cell>
          <cell r="D252">
            <v>7110</v>
          </cell>
          <cell r="E252">
            <v>7224</v>
          </cell>
        </row>
        <row r="253">
          <cell r="A253">
            <v>952</v>
          </cell>
          <cell r="B253">
            <v>2002</v>
          </cell>
          <cell r="C253" t="str">
            <v>Tredworth Junior School</v>
          </cell>
          <cell r="D253">
            <v>10182</v>
          </cell>
          <cell r="E253">
            <v>10345</v>
          </cell>
        </row>
        <row r="254">
          <cell r="A254">
            <v>954</v>
          </cell>
          <cell r="B254">
            <v>2173</v>
          </cell>
          <cell r="C254" t="str">
            <v>Tuffley Primary School</v>
          </cell>
          <cell r="D254">
            <v>7735</v>
          </cell>
          <cell r="E254">
            <v>7859</v>
          </cell>
        </row>
        <row r="255">
          <cell r="A255">
            <v>956</v>
          </cell>
          <cell r="B255">
            <v>2000</v>
          </cell>
          <cell r="C255" t="str">
            <v>Widden Primary School and Family Centre</v>
          </cell>
          <cell r="D255">
            <v>18294</v>
          </cell>
          <cell r="E255">
            <v>18587</v>
          </cell>
        </row>
        <row r="256">
          <cell r="A256">
            <v>957</v>
          </cell>
          <cell r="B256">
            <v>5219</v>
          </cell>
          <cell r="C256" t="str">
            <v>Heron Primary School</v>
          </cell>
          <cell r="D256">
            <v>3393</v>
          </cell>
          <cell r="E256">
            <v>3447</v>
          </cell>
        </row>
      </sheetData>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turn Date &amp; Analysis"/>
      <sheetName val="1112 GBP Data Input"/>
      <sheetName val="CFR Budget Plan"/>
      <sheetName val="Revenue Balances"/>
      <sheetName val="Historic Trends"/>
      <sheetName val="Central Actuals 1011"/>
      <sheetName val="Chq Bk Actuals 1011"/>
      <sheetName val="Summary for Neil"/>
      <sheetName val="Balances 08-11"/>
      <sheetName val="1112 Bud Coding ISB &amp; Limits"/>
      <sheetName val="GBP 08-09"/>
      <sheetName val="08-09 Actuals"/>
      <sheetName val="GBP 09-10"/>
      <sheetName val="0910 Actuals"/>
      <sheetName val="1011 GBP Data"/>
      <sheetName val="1011 Stds Fund Mast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4">
          <cell r="A4">
            <v>125</v>
          </cell>
          <cell r="B4" t="str">
            <v>Alderman Knight</v>
          </cell>
          <cell r="D4">
            <v>111428</v>
          </cell>
          <cell r="E4">
            <v>0</v>
          </cell>
          <cell r="F4">
            <v>15102</v>
          </cell>
          <cell r="G4">
            <v>1125</v>
          </cell>
          <cell r="H4">
            <v>0</v>
          </cell>
          <cell r="I4">
            <v>0</v>
          </cell>
          <cell r="J4">
            <v>1011162</v>
          </cell>
          <cell r="K4">
            <v>0</v>
          </cell>
          <cell r="L4">
            <v>0</v>
          </cell>
          <cell r="M4">
            <v>0</v>
          </cell>
          <cell r="N4">
            <v>41239</v>
          </cell>
          <cell r="O4">
            <v>16000</v>
          </cell>
          <cell r="P4">
            <v>0</v>
          </cell>
          <cell r="Q4">
            <v>0</v>
          </cell>
          <cell r="R4">
            <v>0</v>
          </cell>
          <cell r="S4">
            <v>0</v>
          </cell>
          <cell r="T4">
            <v>0</v>
          </cell>
          <cell r="U4">
            <v>0</v>
          </cell>
          <cell r="V4">
            <v>0</v>
          </cell>
          <cell r="W4">
            <v>50401</v>
          </cell>
          <cell r="X4">
            <v>0</v>
          </cell>
          <cell r="Y4">
            <v>0</v>
          </cell>
          <cell r="Z4">
            <v>0</v>
          </cell>
          <cell r="AA4">
            <v>558735</v>
          </cell>
          <cell r="AB4">
            <v>20116</v>
          </cell>
          <cell r="AC4">
            <v>291945</v>
          </cell>
          <cell r="AD4">
            <v>22735</v>
          </cell>
          <cell r="AE4">
            <v>46476</v>
          </cell>
          <cell r="AF4">
            <v>1098</v>
          </cell>
          <cell r="AG4">
            <v>18674</v>
          </cell>
          <cell r="AH4">
            <v>5000</v>
          </cell>
          <cell r="AI4">
            <v>12500</v>
          </cell>
          <cell r="AJ4">
            <v>31183</v>
          </cell>
          <cell r="AK4">
            <v>7796</v>
          </cell>
          <cell r="AL4">
            <v>17000</v>
          </cell>
          <cell r="AM4">
            <v>900</v>
          </cell>
          <cell r="AN4">
            <v>1500</v>
          </cell>
          <cell r="AO4">
            <v>4600</v>
          </cell>
          <cell r="AP4">
            <v>20000</v>
          </cell>
          <cell r="AQ4">
            <v>0</v>
          </cell>
          <cell r="AR4">
            <v>0</v>
          </cell>
          <cell r="AS4">
            <v>42012</v>
          </cell>
          <cell r="AT4">
            <v>13971</v>
          </cell>
          <cell r="AU4">
            <v>2500</v>
          </cell>
          <cell r="AV4">
            <v>6450</v>
          </cell>
          <cell r="AW4">
            <v>0</v>
          </cell>
          <cell r="AX4">
            <v>0</v>
          </cell>
          <cell r="AY4">
            <v>6090</v>
          </cell>
          <cell r="AZ4">
            <v>0</v>
          </cell>
          <cell r="BA4">
            <v>0</v>
          </cell>
          <cell r="BB4">
            <v>16638</v>
          </cell>
          <cell r="BC4">
            <v>0</v>
          </cell>
          <cell r="BD4">
            <v>0</v>
          </cell>
          <cell r="BE4">
            <v>0</v>
          </cell>
          <cell r="BF4">
            <v>0</v>
          </cell>
          <cell r="BG4">
            <v>29084</v>
          </cell>
          <cell r="BH4">
            <v>0</v>
          </cell>
          <cell r="BI4">
            <v>0</v>
          </cell>
          <cell r="BJ4">
            <v>0</v>
          </cell>
          <cell r="BK4">
            <v>44186</v>
          </cell>
          <cell r="BL4">
            <v>0</v>
          </cell>
          <cell r="BM4">
            <v>1125</v>
          </cell>
          <cell r="BN4">
            <v>82311</v>
          </cell>
          <cell r="BO4">
            <v>0</v>
          </cell>
          <cell r="BP4">
            <v>0</v>
          </cell>
          <cell r="BQ4">
            <v>0</v>
          </cell>
          <cell r="BR4">
            <v>0</v>
          </cell>
          <cell r="BS4">
            <v>0</v>
          </cell>
          <cell r="BT4">
            <v>82311</v>
          </cell>
        </row>
        <row r="5">
          <cell r="A5">
            <v>126</v>
          </cell>
          <cell r="B5" t="str">
            <v>Amberley  Ridge</v>
          </cell>
          <cell r="D5">
            <v>848</v>
          </cell>
          <cell r="E5">
            <v>0</v>
          </cell>
          <cell r="F5">
            <v>4515</v>
          </cell>
          <cell r="G5">
            <v>0</v>
          </cell>
          <cell r="H5">
            <v>0</v>
          </cell>
          <cell r="I5">
            <v>0</v>
          </cell>
          <cell r="J5">
            <v>1082955</v>
          </cell>
          <cell r="K5">
            <v>0</v>
          </cell>
          <cell r="L5">
            <v>0</v>
          </cell>
          <cell r="M5">
            <v>0</v>
          </cell>
          <cell r="N5">
            <v>37740</v>
          </cell>
          <cell r="O5">
            <v>0</v>
          </cell>
          <cell r="P5">
            <v>0</v>
          </cell>
          <cell r="Q5">
            <v>0</v>
          </cell>
          <cell r="R5">
            <v>1000</v>
          </cell>
          <cell r="S5">
            <v>8000</v>
          </cell>
          <cell r="T5">
            <v>2000</v>
          </cell>
          <cell r="U5">
            <v>0</v>
          </cell>
          <cell r="V5">
            <v>5500</v>
          </cell>
          <cell r="W5">
            <v>47105</v>
          </cell>
          <cell r="X5">
            <v>0</v>
          </cell>
          <cell r="Y5">
            <v>0</v>
          </cell>
          <cell r="Z5">
            <v>0</v>
          </cell>
          <cell r="AA5">
            <v>402002</v>
          </cell>
          <cell r="AB5">
            <v>3526</v>
          </cell>
          <cell r="AC5">
            <v>478789</v>
          </cell>
          <cell r="AD5">
            <v>84872</v>
          </cell>
          <cell r="AE5">
            <v>46356</v>
          </cell>
          <cell r="AF5">
            <v>0</v>
          </cell>
          <cell r="AG5">
            <v>16014</v>
          </cell>
          <cell r="AH5">
            <v>5000</v>
          </cell>
          <cell r="AI5">
            <v>7587</v>
          </cell>
          <cell r="AJ5">
            <v>11280</v>
          </cell>
          <cell r="AK5">
            <v>7571</v>
          </cell>
          <cell r="AL5">
            <v>13500</v>
          </cell>
          <cell r="AM5">
            <v>2265</v>
          </cell>
          <cell r="AN5">
            <v>3000</v>
          </cell>
          <cell r="AO5">
            <v>2830</v>
          </cell>
          <cell r="AP5">
            <v>21500</v>
          </cell>
          <cell r="AQ5">
            <v>0</v>
          </cell>
          <cell r="AR5">
            <v>3060</v>
          </cell>
          <cell r="AS5">
            <v>34484</v>
          </cell>
          <cell r="AT5">
            <v>5323</v>
          </cell>
          <cell r="AU5">
            <v>0</v>
          </cell>
          <cell r="AV5">
            <v>17310</v>
          </cell>
          <cell r="AW5">
            <v>5279</v>
          </cell>
          <cell r="AX5">
            <v>0</v>
          </cell>
          <cell r="AY5">
            <v>25584</v>
          </cell>
          <cell r="AZ5">
            <v>7000</v>
          </cell>
          <cell r="BA5">
            <v>0</v>
          </cell>
          <cell r="BB5">
            <v>16016</v>
          </cell>
          <cell r="BC5">
            <v>0</v>
          </cell>
          <cell r="BD5">
            <v>0</v>
          </cell>
          <cell r="BE5">
            <v>0</v>
          </cell>
          <cell r="BF5">
            <v>0</v>
          </cell>
          <cell r="BG5">
            <v>25493</v>
          </cell>
          <cell r="BH5">
            <v>0</v>
          </cell>
          <cell r="BI5">
            <v>0</v>
          </cell>
          <cell r="BJ5">
            <v>0</v>
          </cell>
          <cell r="BK5">
            <v>30008</v>
          </cell>
          <cell r="BL5">
            <v>0</v>
          </cell>
          <cell r="BM5">
            <v>0</v>
          </cell>
          <cell r="BN5">
            <v>-35000</v>
          </cell>
          <cell r="BO5">
            <v>0</v>
          </cell>
          <cell r="BP5">
            <v>0</v>
          </cell>
          <cell r="BQ5">
            <v>0</v>
          </cell>
          <cell r="BR5">
            <v>0</v>
          </cell>
          <cell r="BS5">
            <v>0</v>
          </cell>
          <cell r="BT5">
            <v>-35000</v>
          </cell>
        </row>
        <row r="6">
          <cell r="A6">
            <v>127</v>
          </cell>
          <cell r="B6" t="str">
            <v>Bettridge</v>
          </cell>
          <cell r="D6">
            <v>130807</v>
          </cell>
          <cell r="E6">
            <v>0</v>
          </cell>
          <cell r="F6">
            <v>36644</v>
          </cell>
          <cell r="G6">
            <v>0</v>
          </cell>
          <cell r="H6">
            <v>0</v>
          </cell>
          <cell r="I6">
            <v>0</v>
          </cell>
          <cell r="J6">
            <v>1718457</v>
          </cell>
          <cell r="K6">
            <v>0</v>
          </cell>
          <cell r="L6">
            <v>0</v>
          </cell>
          <cell r="M6">
            <v>0</v>
          </cell>
          <cell r="N6">
            <v>123652</v>
          </cell>
          <cell r="O6">
            <v>0</v>
          </cell>
          <cell r="P6">
            <v>0</v>
          </cell>
          <cell r="Q6">
            <v>15000</v>
          </cell>
          <cell r="R6">
            <v>0</v>
          </cell>
          <cell r="S6">
            <v>0</v>
          </cell>
          <cell r="T6">
            <v>0</v>
          </cell>
          <cell r="U6">
            <v>0</v>
          </cell>
          <cell r="V6">
            <v>0</v>
          </cell>
          <cell r="W6">
            <v>40368</v>
          </cell>
          <cell r="X6">
            <v>0</v>
          </cell>
          <cell r="Y6">
            <v>0</v>
          </cell>
          <cell r="Z6">
            <v>0</v>
          </cell>
          <cell r="AA6">
            <v>832444</v>
          </cell>
          <cell r="AB6">
            <v>30597</v>
          </cell>
          <cell r="AC6">
            <v>702573</v>
          </cell>
          <cell r="AD6">
            <v>41027</v>
          </cell>
          <cell r="AE6">
            <v>49858</v>
          </cell>
          <cell r="AF6">
            <v>0</v>
          </cell>
          <cell r="AG6">
            <v>70366</v>
          </cell>
          <cell r="AH6">
            <v>6000</v>
          </cell>
          <cell r="AI6">
            <v>16725</v>
          </cell>
          <cell r="AJ6">
            <v>38400</v>
          </cell>
          <cell r="AK6">
            <v>9600</v>
          </cell>
          <cell r="AL6">
            <v>8300</v>
          </cell>
          <cell r="AM6">
            <v>2700</v>
          </cell>
          <cell r="AN6">
            <v>6000</v>
          </cell>
          <cell r="AO6">
            <v>2000</v>
          </cell>
          <cell r="AP6">
            <v>35000</v>
          </cell>
          <cell r="AQ6">
            <v>0</v>
          </cell>
          <cell r="AR6">
            <v>0</v>
          </cell>
          <cell r="AS6">
            <v>84074</v>
          </cell>
          <cell r="AT6">
            <v>1000</v>
          </cell>
          <cell r="AU6">
            <v>0</v>
          </cell>
          <cell r="AV6">
            <v>8760</v>
          </cell>
          <cell r="AW6">
            <v>11193</v>
          </cell>
          <cell r="AX6">
            <v>0</v>
          </cell>
          <cell r="AY6">
            <v>7830</v>
          </cell>
          <cell r="AZ6">
            <v>0</v>
          </cell>
          <cell r="BA6">
            <v>0</v>
          </cell>
          <cell r="BB6">
            <v>9402</v>
          </cell>
          <cell r="BC6">
            <v>0</v>
          </cell>
          <cell r="BD6">
            <v>0</v>
          </cell>
          <cell r="BE6">
            <v>0</v>
          </cell>
          <cell r="BF6">
            <v>0</v>
          </cell>
          <cell r="BG6">
            <v>18511</v>
          </cell>
          <cell r="BH6">
            <v>0</v>
          </cell>
          <cell r="BI6">
            <v>0</v>
          </cell>
          <cell r="BJ6">
            <v>0</v>
          </cell>
          <cell r="BK6">
            <v>55155</v>
          </cell>
          <cell r="BL6">
            <v>0</v>
          </cell>
          <cell r="BM6">
            <v>0</v>
          </cell>
          <cell r="BN6">
            <v>54435</v>
          </cell>
          <cell r="BO6">
            <v>0</v>
          </cell>
          <cell r="BP6">
            <v>0</v>
          </cell>
          <cell r="BQ6">
            <v>0</v>
          </cell>
          <cell r="BR6">
            <v>0</v>
          </cell>
          <cell r="BS6">
            <v>0</v>
          </cell>
          <cell r="BT6">
            <v>54435</v>
          </cell>
        </row>
        <row r="7">
          <cell r="A7">
            <v>130</v>
          </cell>
          <cell r="B7" t="str">
            <v>Cam House</v>
          </cell>
        </row>
        <row r="8">
          <cell r="A8">
            <v>132</v>
          </cell>
          <cell r="B8" t="str">
            <v>Coln House</v>
          </cell>
          <cell r="C8">
            <v>1</v>
          </cell>
          <cell r="D8">
            <v>73577</v>
          </cell>
          <cell r="E8">
            <v>0</v>
          </cell>
          <cell r="F8">
            <v>5033</v>
          </cell>
          <cell r="G8">
            <v>132</v>
          </cell>
          <cell r="H8">
            <v>0</v>
          </cell>
          <cell r="I8">
            <v>0</v>
          </cell>
          <cell r="J8">
            <v>1560320</v>
          </cell>
          <cell r="K8">
            <v>0</v>
          </cell>
          <cell r="L8">
            <v>14755</v>
          </cell>
          <cell r="M8">
            <v>0</v>
          </cell>
          <cell r="N8">
            <v>37753</v>
          </cell>
          <cell r="O8">
            <v>78397</v>
          </cell>
          <cell r="P8">
            <v>17828</v>
          </cell>
          <cell r="Q8">
            <v>23250</v>
          </cell>
          <cell r="R8">
            <v>0</v>
          </cell>
          <cell r="S8">
            <v>15000</v>
          </cell>
          <cell r="T8">
            <v>12000</v>
          </cell>
          <cell r="U8">
            <v>0</v>
          </cell>
          <cell r="V8">
            <v>27410</v>
          </cell>
          <cell r="W8">
            <v>47105</v>
          </cell>
          <cell r="X8">
            <v>0</v>
          </cell>
          <cell r="Y8">
            <v>0</v>
          </cell>
          <cell r="Z8">
            <v>0</v>
          </cell>
          <cell r="AA8">
            <v>646677</v>
          </cell>
          <cell r="AB8">
            <v>7000</v>
          </cell>
          <cell r="AC8">
            <v>739095</v>
          </cell>
          <cell r="AD8">
            <v>88176</v>
          </cell>
          <cell r="AE8">
            <v>51283</v>
          </cell>
          <cell r="AF8">
            <v>62981</v>
          </cell>
          <cell r="AG8">
            <v>0</v>
          </cell>
          <cell r="AH8">
            <v>5650</v>
          </cell>
          <cell r="AI8">
            <v>8300</v>
          </cell>
          <cell r="AJ8">
            <v>23200</v>
          </cell>
          <cell r="AK8">
            <v>5800</v>
          </cell>
          <cell r="AL8">
            <v>32300</v>
          </cell>
          <cell r="AM8">
            <v>500</v>
          </cell>
          <cell r="AN8">
            <v>3250</v>
          </cell>
          <cell r="AO8">
            <v>4000</v>
          </cell>
          <cell r="AP8">
            <v>38000</v>
          </cell>
          <cell r="AQ8">
            <v>0</v>
          </cell>
          <cell r="AR8">
            <v>6550</v>
          </cell>
          <cell r="AS8">
            <v>82583</v>
          </cell>
          <cell r="AT8">
            <v>10227</v>
          </cell>
          <cell r="AU8">
            <v>2000</v>
          </cell>
          <cell r="AV8">
            <v>28940</v>
          </cell>
          <cell r="AW8">
            <v>6858</v>
          </cell>
          <cell r="AX8">
            <v>0</v>
          </cell>
          <cell r="AY8">
            <v>28100</v>
          </cell>
          <cell r="AZ8">
            <v>0</v>
          </cell>
          <cell r="BA8">
            <v>1048</v>
          </cell>
          <cell r="BB8">
            <v>10138</v>
          </cell>
          <cell r="BC8">
            <v>0</v>
          </cell>
          <cell r="BD8">
            <v>0</v>
          </cell>
          <cell r="BE8">
            <v>0</v>
          </cell>
          <cell r="BF8">
            <v>0</v>
          </cell>
          <cell r="BG8">
            <v>27383</v>
          </cell>
          <cell r="BH8">
            <v>0</v>
          </cell>
          <cell r="BI8">
            <v>0</v>
          </cell>
          <cell r="BJ8">
            <v>0</v>
          </cell>
          <cell r="BK8">
            <v>32416</v>
          </cell>
          <cell r="BL8">
            <v>0</v>
          </cell>
          <cell r="BM8">
            <v>132</v>
          </cell>
          <cell r="BN8">
            <v>14739</v>
          </cell>
          <cell r="BO8">
            <v>0</v>
          </cell>
          <cell r="BP8">
            <v>0</v>
          </cell>
          <cell r="BQ8">
            <v>0</v>
          </cell>
          <cell r="BR8">
            <v>0</v>
          </cell>
          <cell r="BS8">
            <v>0</v>
          </cell>
          <cell r="BT8">
            <v>14739</v>
          </cell>
        </row>
        <row r="9">
          <cell r="A9">
            <v>137</v>
          </cell>
          <cell r="B9" t="str">
            <v>Paternoster</v>
          </cell>
          <cell r="D9">
            <v>30124</v>
          </cell>
          <cell r="E9">
            <v>0</v>
          </cell>
          <cell r="F9">
            <v>93072</v>
          </cell>
          <cell r="G9">
            <v>701</v>
          </cell>
          <cell r="H9">
            <v>0</v>
          </cell>
          <cell r="I9">
            <v>0</v>
          </cell>
          <cell r="J9">
            <v>828301</v>
          </cell>
          <cell r="K9">
            <v>0</v>
          </cell>
          <cell r="L9">
            <v>0</v>
          </cell>
          <cell r="M9">
            <v>0</v>
          </cell>
          <cell r="N9">
            <v>45330</v>
          </cell>
          <cell r="O9">
            <v>0</v>
          </cell>
          <cell r="P9">
            <v>0</v>
          </cell>
          <cell r="Q9">
            <v>11000</v>
          </cell>
          <cell r="R9">
            <v>8000</v>
          </cell>
          <cell r="S9">
            <v>0</v>
          </cell>
          <cell r="T9">
            <v>0</v>
          </cell>
          <cell r="U9">
            <v>0</v>
          </cell>
          <cell r="V9">
            <v>1961</v>
          </cell>
          <cell r="W9">
            <v>47105</v>
          </cell>
          <cell r="X9">
            <v>0</v>
          </cell>
          <cell r="Y9">
            <v>0</v>
          </cell>
          <cell r="Z9">
            <v>0</v>
          </cell>
          <cell r="AA9">
            <v>383283</v>
          </cell>
          <cell r="AB9">
            <v>37529</v>
          </cell>
          <cell r="AC9">
            <v>333990</v>
          </cell>
          <cell r="AD9">
            <v>35194</v>
          </cell>
          <cell r="AE9">
            <v>22250</v>
          </cell>
          <cell r="AF9">
            <v>8920</v>
          </cell>
          <cell r="AG9">
            <v>11942</v>
          </cell>
          <cell r="AH9">
            <v>2400</v>
          </cell>
          <cell r="AI9">
            <v>4200</v>
          </cell>
          <cell r="AJ9">
            <v>26500</v>
          </cell>
          <cell r="AK9">
            <v>6500</v>
          </cell>
          <cell r="AL9">
            <v>12850</v>
          </cell>
          <cell r="AM9">
            <v>5000</v>
          </cell>
          <cell r="AN9">
            <v>3000</v>
          </cell>
          <cell r="AO9">
            <v>1800</v>
          </cell>
          <cell r="AP9">
            <v>24000</v>
          </cell>
          <cell r="AQ9">
            <v>0</v>
          </cell>
          <cell r="AR9">
            <v>4100</v>
          </cell>
          <cell r="AS9">
            <v>22461</v>
          </cell>
          <cell r="AT9">
            <v>0</v>
          </cell>
          <cell r="AU9">
            <v>0</v>
          </cell>
          <cell r="AV9">
            <v>3800</v>
          </cell>
          <cell r="AW9">
            <v>5473</v>
          </cell>
          <cell r="AX9">
            <v>0</v>
          </cell>
          <cell r="AY9">
            <v>4680</v>
          </cell>
          <cell r="AZ9">
            <v>0</v>
          </cell>
          <cell r="BA9">
            <v>0</v>
          </cell>
          <cell r="BB9">
            <v>9986</v>
          </cell>
          <cell r="BC9">
            <v>0</v>
          </cell>
          <cell r="BD9">
            <v>0</v>
          </cell>
          <cell r="BE9">
            <v>0</v>
          </cell>
          <cell r="BF9">
            <v>0</v>
          </cell>
          <cell r="BG9">
            <v>25588</v>
          </cell>
          <cell r="BH9">
            <v>0</v>
          </cell>
          <cell r="BI9">
            <v>0</v>
          </cell>
          <cell r="BJ9">
            <v>0</v>
          </cell>
          <cell r="BK9">
            <v>53698</v>
          </cell>
          <cell r="BL9">
            <v>0</v>
          </cell>
          <cell r="BM9">
            <v>701</v>
          </cell>
          <cell r="BN9">
            <v>1963</v>
          </cell>
          <cell r="BO9">
            <v>0</v>
          </cell>
          <cell r="BP9">
            <v>64962</v>
          </cell>
          <cell r="BQ9">
            <v>0</v>
          </cell>
          <cell r="BR9">
            <v>0</v>
          </cell>
          <cell r="BS9">
            <v>0</v>
          </cell>
          <cell r="BT9">
            <v>66925</v>
          </cell>
        </row>
        <row r="10">
          <cell r="A10">
            <v>138</v>
          </cell>
          <cell r="B10" t="str">
            <v>Sandford</v>
          </cell>
          <cell r="D10">
            <v>6173</v>
          </cell>
          <cell r="E10">
            <v>0</v>
          </cell>
          <cell r="F10">
            <v>27992</v>
          </cell>
          <cell r="G10">
            <v>454</v>
          </cell>
          <cell r="H10">
            <v>0</v>
          </cell>
          <cell r="I10">
            <v>0</v>
          </cell>
          <cell r="J10">
            <v>1008665</v>
          </cell>
          <cell r="K10">
            <v>0</v>
          </cell>
          <cell r="L10">
            <v>0</v>
          </cell>
          <cell r="M10">
            <v>0</v>
          </cell>
          <cell r="N10">
            <v>37441</v>
          </cell>
          <cell r="O10">
            <v>0</v>
          </cell>
          <cell r="P10">
            <v>15878</v>
          </cell>
          <cell r="Q10">
            <v>0</v>
          </cell>
          <cell r="R10">
            <v>0</v>
          </cell>
          <cell r="S10">
            <v>0</v>
          </cell>
          <cell r="T10">
            <v>0</v>
          </cell>
          <cell r="U10">
            <v>0</v>
          </cell>
          <cell r="V10">
            <v>17854</v>
          </cell>
          <cell r="W10">
            <v>34220</v>
          </cell>
          <cell r="X10">
            <v>0</v>
          </cell>
          <cell r="Y10">
            <v>0</v>
          </cell>
          <cell r="Z10">
            <v>0</v>
          </cell>
          <cell r="AA10">
            <v>687890</v>
          </cell>
          <cell r="AB10">
            <v>15000</v>
          </cell>
          <cell r="AC10">
            <v>180048</v>
          </cell>
          <cell r="AD10">
            <v>27636</v>
          </cell>
          <cell r="AE10">
            <v>50625</v>
          </cell>
          <cell r="AF10">
            <v>0</v>
          </cell>
          <cell r="AG10">
            <v>7896</v>
          </cell>
          <cell r="AH10">
            <v>16200</v>
          </cell>
          <cell r="AI10">
            <v>7195</v>
          </cell>
          <cell r="AJ10">
            <v>0</v>
          </cell>
          <cell r="AK10">
            <v>0</v>
          </cell>
          <cell r="AL10">
            <v>28500</v>
          </cell>
          <cell r="AM10">
            <v>3000</v>
          </cell>
          <cell r="AN10">
            <v>22500</v>
          </cell>
          <cell r="AO10">
            <v>2089</v>
          </cell>
          <cell r="AP10">
            <v>23000</v>
          </cell>
          <cell r="AQ10">
            <v>0</v>
          </cell>
          <cell r="AR10">
            <v>1415</v>
          </cell>
          <cell r="AS10">
            <v>74363</v>
          </cell>
          <cell r="AT10">
            <v>4329</v>
          </cell>
          <cell r="AU10">
            <v>1500</v>
          </cell>
          <cell r="AV10">
            <v>25983</v>
          </cell>
          <cell r="AW10">
            <v>9144</v>
          </cell>
          <cell r="AX10">
            <v>0</v>
          </cell>
          <cell r="AY10">
            <v>4350</v>
          </cell>
          <cell r="AZ10">
            <v>0</v>
          </cell>
          <cell r="BA10">
            <v>0</v>
          </cell>
          <cell r="BB10">
            <v>8568</v>
          </cell>
          <cell r="BC10">
            <v>0</v>
          </cell>
          <cell r="BD10">
            <v>0</v>
          </cell>
          <cell r="BE10">
            <v>0</v>
          </cell>
          <cell r="BF10">
            <v>0</v>
          </cell>
          <cell r="BG10">
            <v>28706</v>
          </cell>
          <cell r="BH10">
            <v>0</v>
          </cell>
          <cell r="BI10">
            <v>0</v>
          </cell>
          <cell r="BJ10">
            <v>0</v>
          </cell>
          <cell r="BK10">
            <v>56698</v>
          </cell>
          <cell r="BL10">
            <v>0</v>
          </cell>
          <cell r="BM10">
            <v>454</v>
          </cell>
          <cell r="BN10">
            <v>-81000</v>
          </cell>
          <cell r="BO10">
            <v>0</v>
          </cell>
          <cell r="BP10">
            <v>0</v>
          </cell>
          <cell r="BQ10">
            <v>0</v>
          </cell>
          <cell r="BR10">
            <v>0</v>
          </cell>
          <cell r="BS10">
            <v>0</v>
          </cell>
          <cell r="BT10">
            <v>-81000</v>
          </cell>
        </row>
        <row r="11">
          <cell r="A11">
            <v>139</v>
          </cell>
          <cell r="B11" t="str">
            <v>The Shrubberies</v>
          </cell>
          <cell r="D11">
            <v>56259</v>
          </cell>
          <cell r="E11">
            <v>0</v>
          </cell>
          <cell r="F11">
            <v>0</v>
          </cell>
          <cell r="G11">
            <v>3179</v>
          </cell>
          <cell r="H11">
            <v>0</v>
          </cell>
          <cell r="I11">
            <v>0</v>
          </cell>
          <cell r="J11">
            <v>1444552</v>
          </cell>
          <cell r="K11">
            <v>0</v>
          </cell>
          <cell r="L11">
            <v>0</v>
          </cell>
          <cell r="M11">
            <v>0</v>
          </cell>
          <cell r="N11">
            <v>38204</v>
          </cell>
          <cell r="O11">
            <v>0</v>
          </cell>
          <cell r="P11">
            <v>0</v>
          </cell>
          <cell r="Q11">
            <v>4000</v>
          </cell>
          <cell r="R11">
            <v>0</v>
          </cell>
          <cell r="S11">
            <v>0</v>
          </cell>
          <cell r="T11">
            <v>0</v>
          </cell>
          <cell r="U11">
            <v>0</v>
          </cell>
          <cell r="V11">
            <v>0</v>
          </cell>
          <cell r="W11">
            <v>44197</v>
          </cell>
          <cell r="X11">
            <v>0</v>
          </cell>
          <cell r="Y11">
            <v>0</v>
          </cell>
          <cell r="Z11">
            <v>0</v>
          </cell>
          <cell r="AA11">
            <v>683137</v>
          </cell>
          <cell r="AB11">
            <v>3000</v>
          </cell>
          <cell r="AC11">
            <v>542933</v>
          </cell>
          <cell r="AD11">
            <v>12780</v>
          </cell>
          <cell r="AE11">
            <v>44246</v>
          </cell>
          <cell r="AF11">
            <v>0</v>
          </cell>
          <cell r="AG11">
            <v>34481</v>
          </cell>
          <cell r="AH11">
            <v>4000</v>
          </cell>
          <cell r="AI11">
            <v>13800</v>
          </cell>
          <cell r="AJ11">
            <v>43000</v>
          </cell>
          <cell r="AK11">
            <v>15000</v>
          </cell>
          <cell r="AL11">
            <v>42743</v>
          </cell>
          <cell r="AM11">
            <v>2500</v>
          </cell>
          <cell r="AN11">
            <v>20700</v>
          </cell>
          <cell r="AO11">
            <v>3600</v>
          </cell>
          <cell r="AP11">
            <v>24500</v>
          </cell>
          <cell r="AQ11">
            <v>0</v>
          </cell>
          <cell r="AR11">
            <v>4140</v>
          </cell>
          <cell r="AS11">
            <v>21596</v>
          </cell>
          <cell r="AT11">
            <v>13666</v>
          </cell>
          <cell r="AU11">
            <v>0</v>
          </cell>
          <cell r="AV11">
            <v>7450</v>
          </cell>
          <cell r="AW11">
            <v>240</v>
          </cell>
          <cell r="AX11">
            <v>0</v>
          </cell>
          <cell r="AY11">
            <v>6000</v>
          </cell>
          <cell r="AZ11">
            <v>0</v>
          </cell>
          <cell r="BA11">
            <v>33700</v>
          </cell>
          <cell r="BB11">
            <v>0</v>
          </cell>
          <cell r="BC11">
            <v>0</v>
          </cell>
          <cell r="BD11">
            <v>0</v>
          </cell>
          <cell r="BE11">
            <v>0</v>
          </cell>
          <cell r="BF11">
            <v>0</v>
          </cell>
          <cell r="BG11">
            <v>35321</v>
          </cell>
          <cell r="BH11">
            <v>0</v>
          </cell>
          <cell r="BI11">
            <v>0</v>
          </cell>
          <cell r="BJ11">
            <v>0</v>
          </cell>
          <cell r="BK11">
            <v>38293</v>
          </cell>
          <cell r="BL11">
            <v>0</v>
          </cell>
          <cell r="BM11">
            <v>207</v>
          </cell>
          <cell r="BN11">
            <v>10000</v>
          </cell>
          <cell r="BO11">
            <v>0</v>
          </cell>
          <cell r="BP11">
            <v>0</v>
          </cell>
          <cell r="BQ11">
            <v>0</v>
          </cell>
          <cell r="BR11">
            <v>0</v>
          </cell>
          <cell r="BS11">
            <v>0</v>
          </cell>
          <cell r="BT11">
            <v>10000</v>
          </cell>
        </row>
        <row r="12">
          <cell r="A12">
            <v>141</v>
          </cell>
          <cell r="B12" t="str">
            <v>Battledown</v>
          </cell>
          <cell r="D12">
            <v>166266</v>
          </cell>
          <cell r="E12">
            <v>0</v>
          </cell>
          <cell r="F12">
            <v>48406</v>
          </cell>
          <cell r="G12">
            <v>1096</v>
          </cell>
          <cell r="H12">
            <v>0</v>
          </cell>
          <cell r="I12">
            <v>0</v>
          </cell>
          <cell r="J12">
            <v>581642</v>
          </cell>
          <cell r="K12">
            <v>0</v>
          </cell>
          <cell r="L12">
            <v>0</v>
          </cell>
          <cell r="M12">
            <v>0</v>
          </cell>
          <cell r="N12">
            <v>28851</v>
          </cell>
          <cell r="O12">
            <v>30000</v>
          </cell>
          <cell r="P12">
            <v>0</v>
          </cell>
          <cell r="Q12">
            <v>0</v>
          </cell>
          <cell r="R12">
            <v>0</v>
          </cell>
          <cell r="S12">
            <v>0</v>
          </cell>
          <cell r="T12">
            <v>0</v>
          </cell>
          <cell r="U12">
            <v>0</v>
          </cell>
          <cell r="V12">
            <v>0</v>
          </cell>
          <cell r="W12">
            <v>47105</v>
          </cell>
          <cell r="X12">
            <v>0</v>
          </cell>
          <cell r="Y12">
            <v>0</v>
          </cell>
          <cell r="Z12">
            <v>0</v>
          </cell>
          <cell r="AA12">
            <v>273193</v>
          </cell>
          <cell r="AB12">
            <v>3000</v>
          </cell>
          <cell r="AC12">
            <v>290617</v>
          </cell>
          <cell r="AD12">
            <v>24283</v>
          </cell>
          <cell r="AE12">
            <v>66063</v>
          </cell>
          <cell r="AF12">
            <v>0</v>
          </cell>
          <cell r="AG12">
            <v>2596</v>
          </cell>
          <cell r="AH12">
            <v>5505</v>
          </cell>
          <cell r="AI12">
            <v>33242</v>
          </cell>
          <cell r="AJ12">
            <v>0</v>
          </cell>
          <cell r="AK12">
            <v>0</v>
          </cell>
          <cell r="AL12">
            <v>12135</v>
          </cell>
          <cell r="AM12">
            <v>11500</v>
          </cell>
          <cell r="AN12">
            <v>1400</v>
          </cell>
          <cell r="AO12">
            <v>1500</v>
          </cell>
          <cell r="AP12">
            <v>6000</v>
          </cell>
          <cell r="AQ12">
            <v>0</v>
          </cell>
          <cell r="AR12">
            <v>1450</v>
          </cell>
          <cell r="AS12">
            <v>43035</v>
          </cell>
          <cell r="AT12">
            <v>1191</v>
          </cell>
          <cell r="AU12">
            <v>0</v>
          </cell>
          <cell r="AV12">
            <v>45326</v>
          </cell>
          <cell r="AW12">
            <v>3837</v>
          </cell>
          <cell r="AX12">
            <v>0</v>
          </cell>
          <cell r="AY12">
            <v>2065</v>
          </cell>
          <cell r="AZ12">
            <v>0</v>
          </cell>
          <cell r="BA12">
            <v>0</v>
          </cell>
          <cell r="BB12">
            <v>14561</v>
          </cell>
          <cell r="BC12">
            <v>0</v>
          </cell>
          <cell r="BD12">
            <v>0</v>
          </cell>
          <cell r="BE12">
            <v>0</v>
          </cell>
          <cell r="BF12">
            <v>0</v>
          </cell>
          <cell r="BG12">
            <v>23036</v>
          </cell>
          <cell r="BH12">
            <v>0</v>
          </cell>
          <cell r="BI12">
            <v>0</v>
          </cell>
          <cell r="BJ12">
            <v>0</v>
          </cell>
          <cell r="BK12">
            <v>71442</v>
          </cell>
          <cell r="BL12">
            <v>0</v>
          </cell>
          <cell r="BM12">
            <v>1096</v>
          </cell>
          <cell r="BN12">
            <v>11365</v>
          </cell>
          <cell r="BO12">
            <v>0</v>
          </cell>
          <cell r="BP12">
            <v>0</v>
          </cell>
          <cell r="BQ12">
            <v>0</v>
          </cell>
          <cell r="BR12">
            <v>0</v>
          </cell>
          <cell r="BS12">
            <v>0</v>
          </cell>
          <cell r="BT12">
            <v>11365</v>
          </cell>
        </row>
        <row r="13">
          <cell r="A13">
            <v>143</v>
          </cell>
          <cell r="B13" t="str">
            <v>Belmont</v>
          </cell>
          <cell r="C13">
            <v>1</v>
          </cell>
          <cell r="D13">
            <v>61953</v>
          </cell>
          <cell r="E13">
            <v>0</v>
          </cell>
          <cell r="F13">
            <v>18858</v>
          </cell>
          <cell r="G13">
            <v>968</v>
          </cell>
          <cell r="H13">
            <v>35</v>
          </cell>
          <cell r="I13">
            <v>0</v>
          </cell>
          <cell r="J13">
            <v>982771.39134709933</v>
          </cell>
          <cell r="K13">
            <v>0</v>
          </cell>
          <cell r="L13">
            <v>0</v>
          </cell>
          <cell r="M13">
            <v>0</v>
          </cell>
          <cell r="N13">
            <v>104061</v>
          </cell>
          <cell r="O13">
            <v>0</v>
          </cell>
          <cell r="P13">
            <v>0</v>
          </cell>
          <cell r="Q13">
            <v>0</v>
          </cell>
          <cell r="R13">
            <v>0</v>
          </cell>
          <cell r="S13">
            <v>0</v>
          </cell>
          <cell r="T13">
            <v>0</v>
          </cell>
          <cell r="U13">
            <v>0</v>
          </cell>
          <cell r="V13">
            <v>0</v>
          </cell>
          <cell r="W13">
            <v>47105</v>
          </cell>
          <cell r="X13">
            <v>0</v>
          </cell>
          <cell r="Y13">
            <v>0</v>
          </cell>
          <cell r="Z13">
            <v>0</v>
          </cell>
          <cell r="AA13">
            <v>620923</v>
          </cell>
          <cell r="AB13">
            <v>8897</v>
          </cell>
          <cell r="AC13">
            <v>177939</v>
          </cell>
          <cell r="AD13">
            <v>21047</v>
          </cell>
          <cell r="AE13">
            <v>76556</v>
          </cell>
          <cell r="AF13">
            <v>0</v>
          </cell>
          <cell r="AG13">
            <v>1836</v>
          </cell>
          <cell r="AH13">
            <v>6950</v>
          </cell>
          <cell r="AI13">
            <v>5000</v>
          </cell>
          <cell r="AJ13">
            <v>43450</v>
          </cell>
          <cell r="AK13">
            <v>0</v>
          </cell>
          <cell r="AL13">
            <v>53834</v>
          </cell>
          <cell r="AM13">
            <v>4842</v>
          </cell>
          <cell r="AN13">
            <v>17340</v>
          </cell>
          <cell r="AO13">
            <v>2800</v>
          </cell>
          <cell r="AP13">
            <v>18500</v>
          </cell>
          <cell r="AQ13">
            <v>0</v>
          </cell>
          <cell r="AR13">
            <v>5750</v>
          </cell>
          <cell r="AS13">
            <v>62021</v>
          </cell>
          <cell r="AT13">
            <v>12642</v>
          </cell>
          <cell r="AU13">
            <v>3750</v>
          </cell>
          <cell r="AV13">
            <v>14400</v>
          </cell>
          <cell r="AW13">
            <v>300</v>
          </cell>
          <cell r="AX13">
            <v>0</v>
          </cell>
          <cell r="AY13">
            <v>0</v>
          </cell>
          <cell r="AZ13">
            <v>0</v>
          </cell>
          <cell r="BA13">
            <v>12500</v>
          </cell>
          <cell r="BB13">
            <v>20072</v>
          </cell>
          <cell r="BC13">
            <v>0</v>
          </cell>
          <cell r="BD13">
            <v>3000</v>
          </cell>
          <cell r="BE13">
            <v>0</v>
          </cell>
          <cell r="BF13">
            <v>0</v>
          </cell>
          <cell r="BG13">
            <v>27194</v>
          </cell>
          <cell r="BH13">
            <v>0</v>
          </cell>
          <cell r="BI13">
            <v>3000</v>
          </cell>
          <cell r="BJ13">
            <v>0</v>
          </cell>
          <cell r="BK13">
            <v>46087</v>
          </cell>
          <cell r="BL13">
            <v>0</v>
          </cell>
          <cell r="BM13">
            <v>968</v>
          </cell>
          <cell r="BN13">
            <v>1541.3913470993284</v>
          </cell>
          <cell r="BO13">
            <v>0</v>
          </cell>
          <cell r="BP13">
            <v>3000</v>
          </cell>
          <cell r="BQ13">
            <v>0</v>
          </cell>
          <cell r="BR13">
            <v>0</v>
          </cell>
          <cell r="BS13">
            <v>0</v>
          </cell>
          <cell r="BT13">
            <v>4541.3913470993284</v>
          </cell>
        </row>
        <row r="14">
          <cell r="A14">
            <v>144</v>
          </cell>
          <cell r="B14" t="str">
            <v>The Milestone</v>
          </cell>
          <cell r="D14">
            <v>22425</v>
          </cell>
          <cell r="E14">
            <v>0</v>
          </cell>
          <cell r="F14">
            <v>50932</v>
          </cell>
          <cell r="G14">
            <v>1006</v>
          </cell>
          <cell r="H14">
            <v>0</v>
          </cell>
          <cell r="I14">
            <v>0</v>
          </cell>
          <cell r="J14">
            <v>4076433</v>
          </cell>
          <cell r="K14">
            <v>0</v>
          </cell>
          <cell r="L14">
            <v>0</v>
          </cell>
          <cell r="M14">
            <v>0</v>
          </cell>
          <cell r="N14">
            <v>144531</v>
          </cell>
          <cell r="O14">
            <v>0</v>
          </cell>
          <cell r="P14">
            <v>26627</v>
          </cell>
          <cell r="Q14">
            <v>14000</v>
          </cell>
          <cell r="R14">
            <v>47000</v>
          </cell>
          <cell r="S14">
            <v>0</v>
          </cell>
          <cell r="T14">
            <v>0</v>
          </cell>
          <cell r="U14">
            <v>2000</v>
          </cell>
          <cell r="V14">
            <v>7000</v>
          </cell>
          <cell r="W14">
            <v>73436</v>
          </cell>
          <cell r="X14">
            <v>0</v>
          </cell>
          <cell r="Y14">
            <v>0</v>
          </cell>
          <cell r="Z14">
            <v>0</v>
          </cell>
          <cell r="AA14">
            <v>1811076</v>
          </cell>
          <cell r="AB14">
            <v>58350</v>
          </cell>
          <cell r="AC14">
            <v>1777940</v>
          </cell>
          <cell r="AD14">
            <v>117645</v>
          </cell>
          <cell r="AE14">
            <v>174697</v>
          </cell>
          <cell r="AF14">
            <v>0</v>
          </cell>
          <cell r="AG14">
            <v>97708</v>
          </cell>
          <cell r="AH14">
            <v>7050</v>
          </cell>
          <cell r="AI14">
            <v>10000</v>
          </cell>
          <cell r="AJ14">
            <v>0</v>
          </cell>
          <cell r="AK14">
            <v>0</v>
          </cell>
          <cell r="AL14">
            <v>35000</v>
          </cell>
          <cell r="AM14">
            <v>2000</v>
          </cell>
          <cell r="AN14">
            <v>4500</v>
          </cell>
          <cell r="AO14">
            <v>10500</v>
          </cell>
          <cell r="AP14">
            <v>65000</v>
          </cell>
          <cell r="AQ14">
            <v>0</v>
          </cell>
          <cell r="AR14">
            <v>31500</v>
          </cell>
          <cell r="AS14">
            <v>147455</v>
          </cell>
          <cell r="AT14">
            <v>5500</v>
          </cell>
          <cell r="AU14">
            <v>0</v>
          </cell>
          <cell r="AV14">
            <v>23900</v>
          </cell>
          <cell r="AW14">
            <v>32004</v>
          </cell>
          <cell r="AX14">
            <v>0</v>
          </cell>
          <cell r="AY14">
            <v>67400</v>
          </cell>
          <cell r="AZ14">
            <v>0</v>
          </cell>
          <cell r="BA14">
            <v>1000</v>
          </cell>
          <cell r="BB14">
            <v>19635</v>
          </cell>
          <cell r="BC14">
            <v>0</v>
          </cell>
          <cell r="BD14">
            <v>0</v>
          </cell>
          <cell r="BE14">
            <v>0</v>
          </cell>
          <cell r="BF14">
            <v>0</v>
          </cell>
          <cell r="BG14">
            <v>70003</v>
          </cell>
          <cell r="BH14">
            <v>0</v>
          </cell>
          <cell r="BI14">
            <v>0</v>
          </cell>
          <cell r="BJ14">
            <v>0</v>
          </cell>
          <cell r="BK14">
            <v>120935</v>
          </cell>
          <cell r="BL14">
            <v>0</v>
          </cell>
          <cell r="BM14">
            <v>1006</v>
          </cell>
          <cell r="BN14">
            <v>-86408</v>
          </cell>
          <cell r="BO14">
            <v>0</v>
          </cell>
          <cell r="BP14">
            <v>0</v>
          </cell>
          <cell r="BQ14">
            <v>0</v>
          </cell>
          <cell r="BR14">
            <v>0</v>
          </cell>
          <cell r="BS14">
            <v>0</v>
          </cell>
          <cell r="BT14">
            <v>-86408</v>
          </cell>
        </row>
        <row r="15">
          <cell r="A15">
            <v>145</v>
          </cell>
          <cell r="B15" t="str">
            <v xml:space="preserve">Heart of the Forest </v>
          </cell>
          <cell r="D15">
            <v>112098</v>
          </cell>
          <cell r="E15">
            <v>0</v>
          </cell>
          <cell r="F15">
            <v>51545</v>
          </cell>
          <cell r="G15">
            <v>0</v>
          </cell>
          <cell r="H15">
            <v>0</v>
          </cell>
          <cell r="I15">
            <v>0</v>
          </cell>
          <cell r="J15">
            <v>1334311</v>
          </cell>
          <cell r="K15">
            <v>0</v>
          </cell>
          <cell r="L15">
            <v>0</v>
          </cell>
          <cell r="M15">
            <v>0</v>
          </cell>
          <cell r="N15">
            <v>54449</v>
          </cell>
          <cell r="O15">
            <v>0</v>
          </cell>
          <cell r="P15">
            <v>0</v>
          </cell>
          <cell r="Q15">
            <v>8000</v>
          </cell>
          <cell r="R15">
            <v>0</v>
          </cell>
          <cell r="S15">
            <v>14953</v>
          </cell>
          <cell r="T15">
            <v>0</v>
          </cell>
          <cell r="U15">
            <v>0</v>
          </cell>
          <cell r="V15">
            <v>4000</v>
          </cell>
          <cell r="W15">
            <v>47105</v>
          </cell>
          <cell r="X15">
            <v>0</v>
          </cell>
          <cell r="Y15">
            <v>0</v>
          </cell>
          <cell r="Z15">
            <v>0</v>
          </cell>
          <cell r="AA15">
            <v>630012</v>
          </cell>
          <cell r="AB15">
            <v>22463</v>
          </cell>
          <cell r="AC15">
            <v>571556</v>
          </cell>
          <cell r="AD15">
            <v>41056</v>
          </cell>
          <cell r="AE15">
            <v>36618</v>
          </cell>
          <cell r="AF15">
            <v>0</v>
          </cell>
          <cell r="AG15">
            <v>26310</v>
          </cell>
          <cell r="AH15">
            <v>5600</v>
          </cell>
          <cell r="AI15">
            <v>1840</v>
          </cell>
          <cell r="AJ15">
            <v>28500</v>
          </cell>
          <cell r="AK15">
            <v>9500</v>
          </cell>
          <cell r="AL15">
            <v>8000</v>
          </cell>
          <cell r="AM15">
            <v>2500</v>
          </cell>
          <cell r="AN15">
            <v>9000</v>
          </cell>
          <cell r="AO15">
            <v>6000</v>
          </cell>
          <cell r="AP15">
            <v>20000</v>
          </cell>
          <cell r="AQ15">
            <v>544</v>
          </cell>
          <cell r="AR15">
            <v>4450</v>
          </cell>
          <cell r="AS15">
            <v>60286</v>
          </cell>
          <cell r="AT15">
            <v>8928</v>
          </cell>
          <cell r="AU15">
            <v>1000</v>
          </cell>
          <cell r="AV15">
            <v>12550</v>
          </cell>
          <cell r="AW15">
            <v>150</v>
          </cell>
          <cell r="AX15">
            <v>0</v>
          </cell>
          <cell r="AY15">
            <v>7830</v>
          </cell>
          <cell r="AZ15">
            <v>0</v>
          </cell>
          <cell r="BA15">
            <v>9600</v>
          </cell>
          <cell r="BB15">
            <v>37111</v>
          </cell>
          <cell r="BC15">
            <v>0</v>
          </cell>
          <cell r="BD15">
            <v>0</v>
          </cell>
          <cell r="BE15">
            <v>0</v>
          </cell>
          <cell r="BF15">
            <v>0</v>
          </cell>
          <cell r="BG15">
            <v>15676</v>
          </cell>
          <cell r="BH15">
            <v>0</v>
          </cell>
          <cell r="BI15">
            <v>0</v>
          </cell>
          <cell r="BJ15">
            <v>0</v>
          </cell>
          <cell r="BK15">
            <v>67221</v>
          </cell>
          <cell r="BL15">
            <v>0</v>
          </cell>
          <cell r="BM15">
            <v>0</v>
          </cell>
          <cell r="BN15">
            <v>13512</v>
          </cell>
          <cell r="BO15">
            <v>0</v>
          </cell>
          <cell r="BP15">
            <v>0</v>
          </cell>
          <cell r="BQ15">
            <v>0</v>
          </cell>
          <cell r="BR15">
            <v>0</v>
          </cell>
          <cell r="BS15">
            <v>0</v>
          </cell>
          <cell r="BT15">
            <v>13512</v>
          </cell>
        </row>
        <row r="16">
          <cell r="A16">
            <v>325</v>
          </cell>
          <cell r="B16" t="str">
            <v>Dene Magna Community School</v>
          </cell>
          <cell r="C16">
            <v>1</v>
          </cell>
          <cell r="D16">
            <v>156676</v>
          </cell>
          <cell r="E16">
            <v>0</v>
          </cell>
          <cell r="F16">
            <v>0</v>
          </cell>
          <cell r="G16">
            <v>0</v>
          </cell>
          <cell r="H16">
            <v>0</v>
          </cell>
          <cell r="I16">
            <v>0</v>
          </cell>
          <cell r="J16">
            <v>2573765</v>
          </cell>
          <cell r="K16">
            <v>0</v>
          </cell>
          <cell r="L16">
            <v>274682</v>
          </cell>
          <cell r="M16">
            <v>0</v>
          </cell>
          <cell r="N16">
            <v>273130</v>
          </cell>
          <cell r="O16">
            <v>0</v>
          </cell>
          <cell r="P16">
            <v>0</v>
          </cell>
          <cell r="Q16">
            <v>18000</v>
          </cell>
          <cell r="R16">
            <v>69000</v>
          </cell>
          <cell r="S16">
            <v>0</v>
          </cell>
          <cell r="T16">
            <v>0</v>
          </cell>
          <cell r="U16">
            <v>42000</v>
          </cell>
          <cell r="V16">
            <v>32560</v>
          </cell>
          <cell r="W16">
            <v>151149</v>
          </cell>
          <cell r="X16">
            <v>0</v>
          </cell>
          <cell r="Y16">
            <v>0</v>
          </cell>
          <cell r="Z16">
            <v>34000</v>
          </cell>
          <cell r="AA16">
            <v>1974115.75</v>
          </cell>
          <cell r="AB16">
            <v>16000</v>
          </cell>
          <cell r="AC16">
            <v>527385.04</v>
          </cell>
          <cell r="AD16">
            <v>94626.21</v>
          </cell>
          <cell r="AE16">
            <v>145927.03</v>
          </cell>
          <cell r="AF16">
            <v>55627.55</v>
          </cell>
          <cell r="AG16">
            <v>36186.36</v>
          </cell>
          <cell r="AH16">
            <v>6631</v>
          </cell>
          <cell r="AI16">
            <v>23054</v>
          </cell>
          <cell r="AJ16">
            <v>0</v>
          </cell>
          <cell r="AK16">
            <v>0</v>
          </cell>
          <cell r="AL16">
            <v>36972</v>
          </cell>
          <cell r="AM16">
            <v>12690</v>
          </cell>
          <cell r="AN16">
            <v>3235</v>
          </cell>
          <cell r="AO16">
            <v>7140</v>
          </cell>
          <cell r="AP16">
            <v>59750</v>
          </cell>
          <cell r="AQ16">
            <v>10636</v>
          </cell>
          <cell r="AR16">
            <v>10200</v>
          </cell>
          <cell r="AS16">
            <v>197082</v>
          </cell>
          <cell r="AT16">
            <v>91460</v>
          </cell>
          <cell r="AU16">
            <v>66000</v>
          </cell>
          <cell r="AV16">
            <v>32654</v>
          </cell>
          <cell r="AW16">
            <v>18327</v>
          </cell>
          <cell r="AX16">
            <v>0</v>
          </cell>
          <cell r="AY16">
            <v>51600</v>
          </cell>
          <cell r="AZ16">
            <v>9595</v>
          </cell>
          <cell r="BA16">
            <v>31600</v>
          </cell>
          <cell r="BB16">
            <v>15387</v>
          </cell>
          <cell r="BC16">
            <v>0</v>
          </cell>
          <cell r="BD16">
            <v>0</v>
          </cell>
          <cell r="BE16">
            <v>29082.89</v>
          </cell>
          <cell r="BF16">
            <v>6390</v>
          </cell>
          <cell r="BG16">
            <v>103433</v>
          </cell>
          <cell r="BH16">
            <v>0</v>
          </cell>
          <cell r="BI16">
            <v>0</v>
          </cell>
          <cell r="BJ16">
            <v>0</v>
          </cell>
          <cell r="BK16">
            <v>87674</v>
          </cell>
          <cell r="BL16">
            <v>0</v>
          </cell>
          <cell r="BM16">
            <v>15759</v>
          </cell>
          <cell r="BN16">
            <v>57081.060000000391</v>
          </cell>
          <cell r="BO16">
            <v>0</v>
          </cell>
          <cell r="BP16">
            <v>0</v>
          </cell>
          <cell r="BQ16">
            <v>0</v>
          </cell>
          <cell r="BR16">
            <v>0</v>
          </cell>
          <cell r="BS16">
            <v>-1472.89</v>
          </cell>
          <cell r="BT16">
            <v>55608.170000000391</v>
          </cell>
        </row>
        <row r="17">
          <cell r="A17">
            <v>326</v>
          </cell>
          <cell r="B17" t="str">
            <v>Vale of Berkeley College</v>
          </cell>
          <cell r="C17">
            <v>1</v>
          </cell>
          <cell r="D17">
            <v>143162</v>
          </cell>
          <cell r="E17">
            <v>21339</v>
          </cell>
          <cell r="F17">
            <v>64254</v>
          </cell>
          <cell r="G17">
            <v>2211</v>
          </cell>
          <cell r="H17">
            <v>0</v>
          </cell>
          <cell r="I17">
            <v>0</v>
          </cell>
          <cell r="J17">
            <v>1309146</v>
          </cell>
          <cell r="K17">
            <v>0</v>
          </cell>
          <cell r="L17">
            <v>253809</v>
          </cell>
          <cell r="M17">
            <v>0</v>
          </cell>
          <cell r="N17">
            <v>161085</v>
          </cell>
          <cell r="O17">
            <v>0</v>
          </cell>
          <cell r="P17">
            <v>0</v>
          </cell>
          <cell r="Q17">
            <v>0</v>
          </cell>
          <cell r="R17">
            <v>0</v>
          </cell>
          <cell r="S17">
            <v>0</v>
          </cell>
          <cell r="T17">
            <v>0</v>
          </cell>
          <cell r="U17">
            <v>0</v>
          </cell>
          <cell r="V17">
            <v>26594</v>
          </cell>
          <cell r="W17">
            <v>107925</v>
          </cell>
          <cell r="X17">
            <v>0</v>
          </cell>
          <cell r="Y17">
            <v>0</v>
          </cell>
          <cell r="Z17">
            <v>0</v>
          </cell>
          <cell r="AA17">
            <v>970551</v>
          </cell>
          <cell r="AB17">
            <v>35228</v>
          </cell>
          <cell r="AC17">
            <v>296284</v>
          </cell>
          <cell r="AD17">
            <v>23617</v>
          </cell>
          <cell r="AE17">
            <v>92456</v>
          </cell>
          <cell r="AF17">
            <v>0</v>
          </cell>
          <cell r="AG17">
            <v>15549</v>
          </cell>
          <cell r="AH17">
            <v>6432</v>
          </cell>
          <cell r="AI17">
            <v>7000</v>
          </cell>
          <cell r="AJ17">
            <v>0</v>
          </cell>
          <cell r="AK17">
            <v>0</v>
          </cell>
          <cell r="AL17">
            <v>134100</v>
          </cell>
          <cell r="AM17">
            <v>10000</v>
          </cell>
          <cell r="AN17">
            <v>32358</v>
          </cell>
          <cell r="AO17">
            <v>3500</v>
          </cell>
          <cell r="AP17">
            <v>28800</v>
          </cell>
          <cell r="AQ17">
            <v>33818</v>
          </cell>
          <cell r="AR17">
            <v>7200</v>
          </cell>
          <cell r="AS17">
            <v>107005</v>
          </cell>
          <cell r="AT17">
            <v>9339</v>
          </cell>
          <cell r="AU17">
            <v>14500</v>
          </cell>
          <cell r="AV17">
            <v>74735</v>
          </cell>
          <cell r="AW17">
            <v>6891</v>
          </cell>
          <cell r="AX17">
            <v>0</v>
          </cell>
          <cell r="AY17">
            <v>9800</v>
          </cell>
          <cell r="AZ17">
            <v>0</v>
          </cell>
          <cell r="BA17">
            <v>3800</v>
          </cell>
          <cell r="BB17">
            <v>45609</v>
          </cell>
          <cell r="BC17">
            <v>0</v>
          </cell>
          <cell r="BD17">
            <v>0</v>
          </cell>
          <cell r="BE17">
            <v>0</v>
          </cell>
          <cell r="BF17">
            <v>0</v>
          </cell>
          <cell r="BG17">
            <v>43826</v>
          </cell>
          <cell r="BH17">
            <v>0</v>
          </cell>
          <cell r="BI17">
            <v>0</v>
          </cell>
          <cell r="BJ17">
            <v>0</v>
          </cell>
          <cell r="BK17">
            <v>108080</v>
          </cell>
          <cell r="BL17">
            <v>0</v>
          </cell>
          <cell r="BM17">
            <v>2211</v>
          </cell>
          <cell r="BN17">
            <v>54488</v>
          </cell>
          <cell r="BO17">
            <v>0</v>
          </cell>
          <cell r="BP17">
            <v>0</v>
          </cell>
          <cell r="BQ17">
            <v>0</v>
          </cell>
          <cell r="BR17">
            <v>0</v>
          </cell>
          <cell r="BS17">
            <v>0</v>
          </cell>
          <cell r="BT17">
            <v>54488</v>
          </cell>
        </row>
        <row r="18">
          <cell r="A18">
            <v>327</v>
          </cell>
          <cell r="B18" t="str">
            <v>Lakers School</v>
          </cell>
          <cell r="C18">
            <v>1</v>
          </cell>
          <cell r="D18">
            <v>241949</v>
          </cell>
          <cell r="E18">
            <v>0</v>
          </cell>
          <cell r="F18">
            <v>-1104</v>
          </cell>
          <cell r="G18">
            <v>0</v>
          </cell>
          <cell r="H18">
            <v>0</v>
          </cell>
          <cell r="I18">
            <v>-2564.13</v>
          </cell>
          <cell r="J18">
            <v>2663658</v>
          </cell>
          <cell r="K18">
            <v>0</v>
          </cell>
          <cell r="L18">
            <v>384284</v>
          </cell>
          <cell r="M18">
            <v>0</v>
          </cell>
          <cell r="N18">
            <v>333091</v>
          </cell>
          <cell r="O18">
            <v>58000</v>
          </cell>
          <cell r="P18">
            <v>0</v>
          </cell>
          <cell r="Q18">
            <v>41000</v>
          </cell>
          <cell r="R18">
            <v>125000</v>
          </cell>
          <cell r="S18">
            <v>0</v>
          </cell>
          <cell r="T18">
            <v>0</v>
          </cell>
          <cell r="U18">
            <v>0</v>
          </cell>
          <cell r="V18">
            <v>62000</v>
          </cell>
          <cell r="W18">
            <v>165415</v>
          </cell>
          <cell r="X18">
            <v>0</v>
          </cell>
          <cell r="Y18">
            <v>0</v>
          </cell>
          <cell r="Z18">
            <v>0</v>
          </cell>
          <cell r="AA18">
            <v>2082344</v>
          </cell>
          <cell r="AB18">
            <v>33500</v>
          </cell>
          <cell r="AC18">
            <v>447495</v>
          </cell>
          <cell r="AD18">
            <v>99349</v>
          </cell>
          <cell r="AE18">
            <v>232211</v>
          </cell>
          <cell r="AF18">
            <v>82365</v>
          </cell>
          <cell r="AG18">
            <v>36962</v>
          </cell>
          <cell r="AH18">
            <v>15100</v>
          </cell>
          <cell r="AI18">
            <v>15000</v>
          </cell>
          <cell r="AJ18">
            <v>0</v>
          </cell>
          <cell r="AK18">
            <v>350</v>
          </cell>
          <cell r="AL18">
            <v>24350</v>
          </cell>
          <cell r="AM18">
            <v>1700</v>
          </cell>
          <cell r="AN18">
            <v>56500</v>
          </cell>
          <cell r="AO18">
            <v>5000</v>
          </cell>
          <cell r="AP18">
            <v>48000</v>
          </cell>
          <cell r="AQ18">
            <v>11908</v>
          </cell>
          <cell r="AR18">
            <v>23800</v>
          </cell>
          <cell r="AS18">
            <v>356301</v>
          </cell>
          <cell r="AT18">
            <v>22032</v>
          </cell>
          <cell r="AU18">
            <v>50000</v>
          </cell>
          <cell r="AV18">
            <v>34500</v>
          </cell>
          <cell r="AW18">
            <v>18327</v>
          </cell>
          <cell r="AX18">
            <v>0</v>
          </cell>
          <cell r="AY18">
            <v>81000</v>
          </cell>
          <cell r="AZ18">
            <v>23500</v>
          </cell>
          <cell r="BA18">
            <v>12000</v>
          </cell>
          <cell r="BB18">
            <v>16848</v>
          </cell>
          <cell r="BC18">
            <v>0</v>
          </cell>
          <cell r="BD18">
            <v>0</v>
          </cell>
          <cell r="BE18">
            <v>0</v>
          </cell>
          <cell r="BF18">
            <v>0</v>
          </cell>
          <cell r="BG18">
            <v>90793</v>
          </cell>
          <cell r="BH18">
            <v>0</v>
          </cell>
          <cell r="BI18">
            <v>0</v>
          </cell>
          <cell r="BJ18">
            <v>0</v>
          </cell>
          <cell r="BK18">
            <v>89689</v>
          </cell>
          <cell r="BL18">
            <v>0</v>
          </cell>
          <cell r="BM18">
            <v>0</v>
          </cell>
          <cell r="BN18">
            <v>243955</v>
          </cell>
          <cell r="BO18">
            <v>0</v>
          </cell>
          <cell r="BP18">
            <v>0</v>
          </cell>
          <cell r="BQ18">
            <v>0</v>
          </cell>
          <cell r="BR18">
            <v>0</v>
          </cell>
          <cell r="BS18">
            <v>-2564.13</v>
          </cell>
          <cell r="BT18">
            <v>241390.87</v>
          </cell>
        </row>
        <row r="19">
          <cell r="A19">
            <v>328</v>
          </cell>
          <cell r="B19" t="str">
            <v>Cleeve School</v>
          </cell>
          <cell r="C19">
            <v>1</v>
          </cell>
          <cell r="D19">
            <v>156745</v>
          </cell>
          <cell r="E19">
            <v>0</v>
          </cell>
          <cell r="F19">
            <v>115162</v>
          </cell>
          <cell r="G19">
            <v>0</v>
          </cell>
          <cell r="H19">
            <v>0</v>
          </cell>
          <cell r="I19">
            <v>0</v>
          </cell>
          <cell r="J19">
            <v>4033229</v>
          </cell>
          <cell r="K19">
            <v>1530128</v>
          </cell>
          <cell r="L19">
            <v>296492</v>
          </cell>
          <cell r="M19">
            <v>0</v>
          </cell>
          <cell r="N19">
            <v>533770</v>
          </cell>
          <cell r="O19">
            <v>0</v>
          </cell>
          <cell r="P19">
            <v>18200</v>
          </cell>
          <cell r="Q19">
            <v>94400</v>
          </cell>
          <cell r="R19">
            <v>0</v>
          </cell>
          <cell r="S19">
            <v>4700</v>
          </cell>
          <cell r="T19">
            <v>0</v>
          </cell>
          <cell r="U19">
            <v>0</v>
          </cell>
          <cell r="V19">
            <v>185981</v>
          </cell>
          <cell r="W19">
            <v>258867</v>
          </cell>
          <cell r="X19">
            <v>0</v>
          </cell>
          <cell r="Y19">
            <v>0</v>
          </cell>
          <cell r="Z19">
            <v>0</v>
          </cell>
          <cell r="AA19">
            <v>4617448</v>
          </cell>
          <cell r="AB19">
            <v>15000</v>
          </cell>
          <cell r="AC19">
            <v>342480</v>
          </cell>
          <cell r="AD19">
            <v>300951</v>
          </cell>
          <cell r="AE19">
            <v>693860</v>
          </cell>
          <cell r="AF19">
            <v>0</v>
          </cell>
          <cell r="AG19">
            <v>0</v>
          </cell>
          <cell r="AH19">
            <v>33786</v>
          </cell>
          <cell r="AI19">
            <v>42000</v>
          </cell>
          <cell r="AJ19">
            <v>0</v>
          </cell>
          <cell r="AK19">
            <v>0</v>
          </cell>
          <cell r="AL19">
            <v>45000</v>
          </cell>
          <cell r="AM19">
            <v>44645</v>
          </cell>
          <cell r="AN19">
            <v>7800</v>
          </cell>
          <cell r="AO19">
            <v>12751</v>
          </cell>
          <cell r="AP19">
            <v>125850</v>
          </cell>
          <cell r="AQ19">
            <v>17221</v>
          </cell>
          <cell r="AR19">
            <v>9500</v>
          </cell>
          <cell r="AS19">
            <v>291675</v>
          </cell>
          <cell r="AT19">
            <v>139734</v>
          </cell>
          <cell r="AU19">
            <v>117000</v>
          </cell>
          <cell r="AV19">
            <v>108643</v>
          </cell>
          <cell r="AW19">
            <v>41381</v>
          </cell>
          <cell r="AX19">
            <v>0</v>
          </cell>
          <cell r="AY19">
            <v>25759</v>
          </cell>
          <cell r="AZ19">
            <v>0</v>
          </cell>
          <cell r="BA19">
            <v>75828</v>
          </cell>
          <cell r="BB19">
            <v>4200</v>
          </cell>
          <cell r="BC19">
            <v>0</v>
          </cell>
          <cell r="BD19">
            <v>0</v>
          </cell>
          <cell r="BE19">
            <v>0</v>
          </cell>
          <cell r="BF19">
            <v>0</v>
          </cell>
          <cell r="BG19">
            <v>162518</v>
          </cell>
          <cell r="BH19">
            <v>0</v>
          </cell>
          <cell r="BI19">
            <v>0</v>
          </cell>
          <cell r="BJ19">
            <v>0</v>
          </cell>
          <cell r="BK19">
            <v>277680</v>
          </cell>
          <cell r="BL19">
            <v>0</v>
          </cell>
          <cell r="BM19">
            <v>0</v>
          </cell>
          <cell r="BN19">
            <v>0</v>
          </cell>
          <cell r="BO19">
            <v>0</v>
          </cell>
          <cell r="BP19">
            <v>0</v>
          </cell>
          <cell r="BQ19">
            <v>0</v>
          </cell>
          <cell r="BR19">
            <v>0</v>
          </cell>
          <cell r="BS19">
            <v>0</v>
          </cell>
          <cell r="BT19">
            <v>0</v>
          </cell>
        </row>
        <row r="20">
          <cell r="A20">
            <v>330</v>
          </cell>
          <cell r="B20" t="str">
            <v>Beaufort Community School</v>
          </cell>
          <cell r="C20">
            <v>1</v>
          </cell>
          <cell r="D20">
            <v>100970</v>
          </cell>
          <cell r="E20">
            <v>0</v>
          </cell>
          <cell r="F20">
            <v>197467</v>
          </cell>
          <cell r="G20">
            <v>0</v>
          </cell>
          <cell r="H20">
            <v>0</v>
          </cell>
          <cell r="I20">
            <v>0</v>
          </cell>
          <cell r="J20">
            <v>3477453</v>
          </cell>
          <cell r="K20">
            <v>837084</v>
          </cell>
          <cell r="L20">
            <v>602454</v>
          </cell>
          <cell r="M20">
            <v>7788</v>
          </cell>
          <cell r="N20">
            <v>516788</v>
          </cell>
          <cell r="O20">
            <v>0</v>
          </cell>
          <cell r="P20">
            <v>259961</v>
          </cell>
          <cell r="Q20">
            <v>124000</v>
          </cell>
          <cell r="R20">
            <v>0</v>
          </cell>
          <cell r="S20">
            <v>0</v>
          </cell>
          <cell r="T20">
            <v>0</v>
          </cell>
          <cell r="U20">
            <v>0</v>
          </cell>
          <cell r="V20">
            <v>28782</v>
          </cell>
          <cell r="W20">
            <v>258527</v>
          </cell>
          <cell r="X20">
            <v>0</v>
          </cell>
          <cell r="Y20">
            <v>0</v>
          </cell>
          <cell r="Z20">
            <v>0</v>
          </cell>
          <cell r="AA20">
            <v>3631710</v>
          </cell>
          <cell r="AB20">
            <v>64566</v>
          </cell>
          <cell r="AC20">
            <v>795946</v>
          </cell>
          <cell r="AD20">
            <v>182770</v>
          </cell>
          <cell r="AE20">
            <v>294750</v>
          </cell>
          <cell r="AF20">
            <v>0</v>
          </cell>
          <cell r="AG20">
            <v>103000</v>
          </cell>
          <cell r="AH20">
            <v>27800</v>
          </cell>
          <cell r="AI20">
            <v>24827</v>
          </cell>
          <cell r="AJ20">
            <v>0</v>
          </cell>
          <cell r="AK20">
            <v>0</v>
          </cell>
          <cell r="AL20">
            <v>94000</v>
          </cell>
          <cell r="AM20">
            <v>12500</v>
          </cell>
          <cell r="AN20">
            <v>8500</v>
          </cell>
          <cell r="AO20">
            <v>30000</v>
          </cell>
          <cell r="AP20">
            <v>118000</v>
          </cell>
          <cell r="AQ20">
            <v>16110</v>
          </cell>
          <cell r="AR20">
            <v>21400</v>
          </cell>
          <cell r="AS20">
            <v>174251</v>
          </cell>
          <cell r="AT20">
            <v>124085</v>
          </cell>
          <cell r="AU20">
            <v>90000</v>
          </cell>
          <cell r="AV20">
            <v>98550</v>
          </cell>
          <cell r="AW20">
            <v>29813</v>
          </cell>
          <cell r="AX20">
            <v>0</v>
          </cell>
          <cell r="AY20">
            <v>50000</v>
          </cell>
          <cell r="AZ20">
            <v>35000</v>
          </cell>
          <cell r="BA20">
            <v>52100</v>
          </cell>
          <cell r="BB20">
            <v>56015</v>
          </cell>
          <cell r="BC20">
            <v>0</v>
          </cell>
          <cell r="BD20">
            <v>0</v>
          </cell>
          <cell r="BE20">
            <v>0</v>
          </cell>
          <cell r="BF20">
            <v>0</v>
          </cell>
          <cell r="BG20">
            <v>131711</v>
          </cell>
          <cell r="BH20">
            <v>0</v>
          </cell>
          <cell r="BI20">
            <v>0</v>
          </cell>
          <cell r="BJ20">
            <v>0</v>
          </cell>
          <cell r="BK20">
            <v>329178</v>
          </cell>
          <cell r="BL20">
            <v>0</v>
          </cell>
          <cell r="BM20">
            <v>0</v>
          </cell>
          <cell r="BN20">
            <v>78114</v>
          </cell>
          <cell r="BO20">
            <v>0</v>
          </cell>
          <cell r="BP20">
            <v>0</v>
          </cell>
          <cell r="BQ20">
            <v>0</v>
          </cell>
          <cell r="BR20">
            <v>0</v>
          </cell>
          <cell r="BS20">
            <v>0</v>
          </cell>
          <cell r="BT20">
            <v>78114</v>
          </cell>
        </row>
        <row r="21">
          <cell r="A21">
            <v>331</v>
          </cell>
          <cell r="B21" t="str">
            <v>Balcarras School</v>
          </cell>
          <cell r="C21">
            <v>1</v>
          </cell>
          <cell r="D21">
            <v>18999</v>
          </cell>
          <cell r="E21">
            <v>0</v>
          </cell>
          <cell r="F21">
            <v>0</v>
          </cell>
          <cell r="G21">
            <v>0</v>
          </cell>
          <cell r="H21">
            <v>0</v>
          </cell>
          <cell r="I21">
            <v>0</v>
          </cell>
          <cell r="J21">
            <v>3343429</v>
          </cell>
          <cell r="K21">
            <v>1460543</v>
          </cell>
          <cell r="L21">
            <v>192227</v>
          </cell>
          <cell r="M21">
            <v>0</v>
          </cell>
          <cell r="N21">
            <v>316385</v>
          </cell>
          <cell r="O21">
            <v>0</v>
          </cell>
          <cell r="P21">
            <v>56557</v>
          </cell>
          <cell r="Q21">
            <v>90344.305500000002</v>
          </cell>
          <cell r="R21">
            <v>0</v>
          </cell>
          <cell r="S21">
            <v>0</v>
          </cell>
          <cell r="T21">
            <v>0</v>
          </cell>
          <cell r="U21">
            <v>0</v>
          </cell>
          <cell r="V21">
            <v>0</v>
          </cell>
          <cell r="W21">
            <v>209580</v>
          </cell>
          <cell r="X21">
            <v>0</v>
          </cell>
          <cell r="Y21">
            <v>0</v>
          </cell>
          <cell r="Z21">
            <v>0</v>
          </cell>
          <cell r="AA21">
            <v>3587208</v>
          </cell>
          <cell r="AB21">
            <v>43300</v>
          </cell>
          <cell r="AC21">
            <v>413644</v>
          </cell>
          <cell r="AD21">
            <v>170581</v>
          </cell>
          <cell r="AE21">
            <v>272804</v>
          </cell>
          <cell r="AF21">
            <v>0</v>
          </cell>
          <cell r="AG21">
            <v>76679</v>
          </cell>
          <cell r="AH21">
            <v>17513</v>
          </cell>
          <cell r="AI21">
            <v>21255</v>
          </cell>
          <cell r="AJ21">
            <v>0</v>
          </cell>
          <cell r="AK21">
            <v>0</v>
          </cell>
          <cell r="AL21">
            <v>38063</v>
          </cell>
          <cell r="AM21">
            <v>11840</v>
          </cell>
          <cell r="AN21">
            <v>13610</v>
          </cell>
          <cell r="AO21">
            <v>12312.23</v>
          </cell>
          <cell r="AP21">
            <v>65827.67</v>
          </cell>
          <cell r="AQ21">
            <v>18535</v>
          </cell>
          <cell r="AR21">
            <v>9783</v>
          </cell>
          <cell r="AS21">
            <v>288098</v>
          </cell>
          <cell r="AT21">
            <v>102667</v>
          </cell>
          <cell r="AU21">
            <v>120950</v>
          </cell>
          <cell r="AV21">
            <v>58506</v>
          </cell>
          <cell r="AW21">
            <v>33300</v>
          </cell>
          <cell r="AX21">
            <v>20000</v>
          </cell>
          <cell r="AY21">
            <v>11781</v>
          </cell>
          <cell r="AZ21">
            <v>0</v>
          </cell>
          <cell r="BA21">
            <v>46196.644500000002</v>
          </cell>
          <cell r="BB21">
            <v>16064</v>
          </cell>
          <cell r="BC21">
            <v>0</v>
          </cell>
          <cell r="BD21">
            <v>127000</v>
          </cell>
          <cell r="BE21">
            <v>0</v>
          </cell>
          <cell r="BF21">
            <v>0</v>
          </cell>
          <cell r="BG21">
            <v>142012</v>
          </cell>
          <cell r="BH21">
            <v>0</v>
          </cell>
          <cell r="BI21">
            <v>127000</v>
          </cell>
          <cell r="BJ21">
            <v>0</v>
          </cell>
          <cell r="BK21">
            <v>269012</v>
          </cell>
          <cell r="BL21">
            <v>0</v>
          </cell>
          <cell r="BM21">
            <v>0</v>
          </cell>
          <cell r="BN21">
            <v>90546.760999999009</v>
          </cell>
          <cell r="BO21">
            <v>0</v>
          </cell>
          <cell r="BP21">
            <v>0</v>
          </cell>
          <cell r="BQ21">
            <v>0</v>
          </cell>
          <cell r="BR21">
            <v>0</v>
          </cell>
          <cell r="BS21">
            <v>0</v>
          </cell>
          <cell r="BT21">
            <v>90546.760999999009</v>
          </cell>
        </row>
        <row r="22">
          <cell r="A22">
            <v>332</v>
          </cell>
          <cell r="B22" t="str">
            <v>Chipping Campden School</v>
          </cell>
          <cell r="C22">
            <v>1</v>
          </cell>
          <cell r="D22">
            <v>296043</v>
          </cell>
          <cell r="E22">
            <v>0</v>
          </cell>
          <cell r="F22">
            <v>0</v>
          </cell>
          <cell r="G22">
            <v>0</v>
          </cell>
          <cell r="H22">
            <v>0</v>
          </cell>
          <cell r="I22">
            <v>0</v>
          </cell>
          <cell r="J22">
            <v>3190091</v>
          </cell>
          <cell r="K22">
            <v>1056812</v>
          </cell>
          <cell r="L22">
            <v>188155</v>
          </cell>
          <cell r="M22">
            <v>0</v>
          </cell>
          <cell r="N22">
            <v>316837</v>
          </cell>
          <cell r="O22">
            <v>24000</v>
          </cell>
          <cell r="P22">
            <v>75500</v>
          </cell>
          <cell r="Q22">
            <v>146809</v>
          </cell>
          <cell r="R22">
            <v>0</v>
          </cell>
          <cell r="S22">
            <v>0</v>
          </cell>
          <cell r="T22">
            <v>0</v>
          </cell>
          <cell r="U22">
            <v>80000</v>
          </cell>
          <cell r="V22">
            <v>3500</v>
          </cell>
          <cell r="W22">
            <v>204051</v>
          </cell>
          <cell r="X22">
            <v>0</v>
          </cell>
          <cell r="Y22">
            <v>0</v>
          </cell>
          <cell r="Z22">
            <v>0</v>
          </cell>
          <cell r="AA22">
            <v>3249766</v>
          </cell>
          <cell r="AB22">
            <v>32000</v>
          </cell>
          <cell r="AC22">
            <v>526936</v>
          </cell>
          <cell r="AD22">
            <v>150011</v>
          </cell>
          <cell r="AE22">
            <v>245439</v>
          </cell>
          <cell r="AF22">
            <v>0</v>
          </cell>
          <cell r="AG22">
            <v>15873</v>
          </cell>
          <cell r="AH22">
            <v>13400</v>
          </cell>
          <cell r="AI22">
            <v>18000</v>
          </cell>
          <cell r="AJ22">
            <v>0</v>
          </cell>
          <cell r="AK22">
            <v>0</v>
          </cell>
          <cell r="AL22">
            <v>63150</v>
          </cell>
          <cell r="AM22">
            <v>8450</v>
          </cell>
          <cell r="AN22">
            <v>15275</v>
          </cell>
          <cell r="AO22">
            <v>14760</v>
          </cell>
          <cell r="AP22">
            <v>86320</v>
          </cell>
          <cell r="AQ22">
            <v>10452</v>
          </cell>
          <cell r="AR22">
            <v>22121</v>
          </cell>
          <cell r="AS22">
            <v>538965</v>
          </cell>
          <cell r="AT22">
            <v>99941</v>
          </cell>
          <cell r="AU22">
            <v>98000</v>
          </cell>
          <cell r="AV22">
            <v>70950</v>
          </cell>
          <cell r="AW22">
            <v>29245</v>
          </cell>
          <cell r="AX22">
            <v>0</v>
          </cell>
          <cell r="AY22">
            <v>10000</v>
          </cell>
          <cell r="AZ22">
            <v>8000</v>
          </cell>
          <cell r="BA22">
            <v>69900</v>
          </cell>
          <cell r="BB22">
            <v>35875</v>
          </cell>
          <cell r="BC22">
            <v>0</v>
          </cell>
          <cell r="BD22">
            <v>50000</v>
          </cell>
          <cell r="BE22">
            <v>0</v>
          </cell>
          <cell r="BF22">
            <v>0</v>
          </cell>
          <cell r="BG22">
            <v>131428</v>
          </cell>
          <cell r="BH22">
            <v>0</v>
          </cell>
          <cell r="BI22">
            <v>50000</v>
          </cell>
          <cell r="BJ22">
            <v>0</v>
          </cell>
          <cell r="BK22">
            <v>181428</v>
          </cell>
          <cell r="BL22">
            <v>0</v>
          </cell>
          <cell r="BM22">
            <v>0</v>
          </cell>
          <cell r="BN22">
            <v>98969</v>
          </cell>
          <cell r="BO22">
            <v>0</v>
          </cell>
          <cell r="BP22">
            <v>0</v>
          </cell>
          <cell r="BQ22">
            <v>0</v>
          </cell>
          <cell r="BR22">
            <v>0</v>
          </cell>
          <cell r="BS22">
            <v>0</v>
          </cell>
          <cell r="BT22">
            <v>98969</v>
          </cell>
        </row>
        <row r="23">
          <cell r="A23">
            <v>334</v>
          </cell>
          <cell r="B23" t="str">
            <v>Cirencester Kingshill School</v>
          </cell>
          <cell r="C23">
            <v>1</v>
          </cell>
          <cell r="D23">
            <v>188703</v>
          </cell>
          <cell r="E23">
            <v>0</v>
          </cell>
          <cell r="F23">
            <v>74935</v>
          </cell>
          <cell r="G23">
            <v>0</v>
          </cell>
          <cell r="H23">
            <v>199053</v>
          </cell>
          <cell r="I23">
            <v>0</v>
          </cell>
          <cell r="J23">
            <v>2785837</v>
          </cell>
          <cell r="K23">
            <v>0</v>
          </cell>
          <cell r="L23">
            <v>300574</v>
          </cell>
          <cell r="M23">
            <v>0</v>
          </cell>
          <cell r="N23">
            <v>288510</v>
          </cell>
          <cell r="O23">
            <v>0</v>
          </cell>
          <cell r="P23">
            <v>68608</v>
          </cell>
          <cell r="Q23">
            <v>50000</v>
          </cell>
          <cell r="R23">
            <v>0</v>
          </cell>
          <cell r="S23">
            <v>0</v>
          </cell>
          <cell r="T23">
            <v>0</v>
          </cell>
          <cell r="U23">
            <v>20000</v>
          </cell>
          <cell r="V23">
            <v>0</v>
          </cell>
          <cell r="W23">
            <v>158319</v>
          </cell>
          <cell r="X23">
            <v>0</v>
          </cell>
          <cell r="Y23">
            <v>0</v>
          </cell>
          <cell r="Z23">
            <v>0</v>
          </cell>
          <cell r="AA23">
            <v>2306081</v>
          </cell>
          <cell r="AB23">
            <v>50000</v>
          </cell>
          <cell r="AC23">
            <v>465391</v>
          </cell>
          <cell r="AD23">
            <v>53146</v>
          </cell>
          <cell r="AE23">
            <v>158543</v>
          </cell>
          <cell r="AF23">
            <v>0</v>
          </cell>
          <cell r="AG23">
            <v>32000</v>
          </cell>
          <cell r="AH23">
            <v>19500</v>
          </cell>
          <cell r="AI23">
            <v>16946</v>
          </cell>
          <cell r="AJ23">
            <v>0</v>
          </cell>
          <cell r="AK23">
            <v>1500</v>
          </cell>
          <cell r="AL23">
            <v>60000</v>
          </cell>
          <cell r="AM23">
            <v>20000</v>
          </cell>
          <cell r="AN23">
            <v>85000</v>
          </cell>
          <cell r="AO23">
            <v>12000</v>
          </cell>
          <cell r="AP23">
            <v>73000</v>
          </cell>
          <cell r="AQ23">
            <v>13176</v>
          </cell>
          <cell r="AR23">
            <v>7000</v>
          </cell>
          <cell r="AS23">
            <v>192625</v>
          </cell>
          <cell r="AT23">
            <v>34563</v>
          </cell>
          <cell r="AU23">
            <v>44655</v>
          </cell>
          <cell r="AV23">
            <v>25000</v>
          </cell>
          <cell r="AW23">
            <v>20032</v>
          </cell>
          <cell r="AX23">
            <v>0</v>
          </cell>
          <cell r="AY23">
            <v>8700</v>
          </cell>
          <cell r="AZ23">
            <v>0</v>
          </cell>
          <cell r="BA23">
            <v>52142</v>
          </cell>
          <cell r="BB23">
            <v>15080</v>
          </cell>
          <cell r="BC23">
            <v>0</v>
          </cell>
          <cell r="BD23">
            <v>0</v>
          </cell>
          <cell r="BE23">
            <v>0</v>
          </cell>
          <cell r="BF23">
            <v>0</v>
          </cell>
          <cell r="BG23">
            <v>96179</v>
          </cell>
          <cell r="BH23">
            <v>0</v>
          </cell>
          <cell r="BI23">
            <v>0</v>
          </cell>
          <cell r="BJ23">
            <v>0</v>
          </cell>
          <cell r="BK23">
            <v>353051</v>
          </cell>
          <cell r="BL23">
            <v>0</v>
          </cell>
          <cell r="BM23">
            <v>17116</v>
          </cell>
          <cell r="BN23">
            <v>74471</v>
          </cell>
          <cell r="BO23">
            <v>0</v>
          </cell>
          <cell r="BP23">
            <v>0</v>
          </cell>
          <cell r="BQ23">
            <v>0</v>
          </cell>
          <cell r="BR23">
            <v>20000</v>
          </cell>
          <cell r="BS23">
            <v>0</v>
          </cell>
          <cell r="BT23">
            <v>94471</v>
          </cell>
        </row>
        <row r="24">
          <cell r="A24">
            <v>335</v>
          </cell>
          <cell r="B24" t="str">
            <v>Chosen Hill School</v>
          </cell>
          <cell r="C24">
            <v>1</v>
          </cell>
          <cell r="D24">
            <v>568199</v>
          </cell>
          <cell r="E24">
            <v>0</v>
          </cell>
          <cell r="F24">
            <v>288821</v>
          </cell>
          <cell r="G24">
            <v>0</v>
          </cell>
          <cell r="H24">
            <v>-268106</v>
          </cell>
          <cell r="I24">
            <v>28524</v>
          </cell>
          <cell r="J24">
            <v>3831292</v>
          </cell>
          <cell r="K24">
            <v>1082275</v>
          </cell>
          <cell r="L24">
            <v>508584</v>
          </cell>
          <cell r="M24">
            <v>0</v>
          </cell>
          <cell r="N24">
            <v>402091</v>
          </cell>
          <cell r="O24">
            <v>0</v>
          </cell>
          <cell r="P24">
            <v>19000</v>
          </cell>
          <cell r="Q24">
            <v>69600</v>
          </cell>
          <cell r="R24">
            <v>0</v>
          </cell>
          <cell r="S24">
            <v>0</v>
          </cell>
          <cell r="T24">
            <v>0</v>
          </cell>
          <cell r="U24">
            <v>33000</v>
          </cell>
          <cell r="V24">
            <v>0</v>
          </cell>
          <cell r="W24">
            <v>239687</v>
          </cell>
          <cell r="X24">
            <v>0</v>
          </cell>
          <cell r="Y24">
            <v>0</v>
          </cell>
          <cell r="Z24">
            <v>0</v>
          </cell>
          <cell r="AA24">
            <v>3810766</v>
          </cell>
          <cell r="AB24">
            <v>70000</v>
          </cell>
          <cell r="AC24">
            <v>783026</v>
          </cell>
          <cell r="AD24">
            <v>133252</v>
          </cell>
          <cell r="AE24">
            <v>436226</v>
          </cell>
          <cell r="AF24">
            <v>0</v>
          </cell>
          <cell r="AG24">
            <v>33264</v>
          </cell>
          <cell r="AH24">
            <v>29700</v>
          </cell>
          <cell r="AI24">
            <v>24000</v>
          </cell>
          <cell r="AJ24">
            <v>0</v>
          </cell>
          <cell r="AK24">
            <v>0</v>
          </cell>
          <cell r="AL24">
            <v>77000</v>
          </cell>
          <cell r="AM24">
            <v>14750</v>
          </cell>
          <cell r="AN24">
            <v>91000</v>
          </cell>
          <cell r="AO24">
            <v>18900</v>
          </cell>
          <cell r="AP24">
            <v>71500</v>
          </cell>
          <cell r="AQ24">
            <v>12825</v>
          </cell>
          <cell r="AR24">
            <v>22000</v>
          </cell>
          <cell r="AS24">
            <v>234500</v>
          </cell>
          <cell r="AT24">
            <v>135000</v>
          </cell>
          <cell r="AU24">
            <v>120000</v>
          </cell>
          <cell r="AV24">
            <v>115760</v>
          </cell>
          <cell r="AW24">
            <v>4200</v>
          </cell>
          <cell r="AX24">
            <v>0</v>
          </cell>
          <cell r="AY24">
            <v>15700</v>
          </cell>
          <cell r="AZ24">
            <v>5500</v>
          </cell>
          <cell r="BA24">
            <v>540</v>
          </cell>
          <cell r="BB24">
            <v>122481</v>
          </cell>
          <cell r="BC24">
            <v>0</v>
          </cell>
          <cell r="BD24">
            <v>0</v>
          </cell>
          <cell r="BE24">
            <v>0</v>
          </cell>
          <cell r="BF24">
            <v>0</v>
          </cell>
          <cell r="BG24">
            <v>146453</v>
          </cell>
          <cell r="BH24">
            <v>0</v>
          </cell>
          <cell r="BI24">
            <v>0</v>
          </cell>
          <cell r="BJ24">
            <v>0</v>
          </cell>
          <cell r="BK24">
            <v>261000</v>
          </cell>
          <cell r="BL24">
            <v>0</v>
          </cell>
          <cell r="BM24">
            <v>0</v>
          </cell>
          <cell r="BN24">
            <v>371838</v>
          </cell>
          <cell r="BO24">
            <v>0</v>
          </cell>
          <cell r="BP24">
            <v>-93832</v>
          </cell>
          <cell r="BQ24">
            <v>0</v>
          </cell>
          <cell r="BR24">
            <v>0</v>
          </cell>
          <cell r="BS24">
            <v>28524</v>
          </cell>
          <cell r="BT24">
            <v>306530</v>
          </cell>
        </row>
        <row r="25">
          <cell r="A25">
            <v>336</v>
          </cell>
          <cell r="B25" t="str">
            <v>Churchdown School</v>
          </cell>
          <cell r="C25">
            <v>1</v>
          </cell>
          <cell r="D25">
            <v>68416</v>
          </cell>
          <cell r="E25">
            <v>0</v>
          </cell>
          <cell r="F25">
            <v>73000</v>
          </cell>
          <cell r="G25">
            <v>0</v>
          </cell>
          <cell r="H25">
            <v>4850</v>
          </cell>
          <cell r="I25">
            <v>0</v>
          </cell>
          <cell r="J25">
            <v>3874046</v>
          </cell>
          <cell r="K25">
            <v>883465</v>
          </cell>
          <cell r="L25">
            <v>389986</v>
          </cell>
          <cell r="M25">
            <v>0</v>
          </cell>
          <cell r="N25">
            <v>281337</v>
          </cell>
          <cell r="O25">
            <v>0</v>
          </cell>
          <cell r="P25">
            <v>18200</v>
          </cell>
          <cell r="Q25">
            <v>97570</v>
          </cell>
          <cell r="R25">
            <v>139000</v>
          </cell>
          <cell r="S25">
            <v>0</v>
          </cell>
          <cell r="T25">
            <v>0</v>
          </cell>
          <cell r="U25">
            <v>0</v>
          </cell>
          <cell r="V25">
            <v>94300</v>
          </cell>
          <cell r="W25">
            <v>236045</v>
          </cell>
          <cell r="X25">
            <v>0</v>
          </cell>
          <cell r="Y25">
            <v>0</v>
          </cell>
          <cell r="Z25">
            <v>0</v>
          </cell>
          <cell r="AA25">
            <v>3747768</v>
          </cell>
          <cell r="AB25">
            <v>17000</v>
          </cell>
          <cell r="AC25">
            <v>725109</v>
          </cell>
          <cell r="AD25">
            <v>160332</v>
          </cell>
          <cell r="AE25">
            <v>396402</v>
          </cell>
          <cell r="AF25">
            <v>86118</v>
          </cell>
          <cell r="AG25">
            <v>15947</v>
          </cell>
          <cell r="AH25">
            <v>15200</v>
          </cell>
          <cell r="AI25">
            <v>20000</v>
          </cell>
          <cell r="AJ25">
            <v>0</v>
          </cell>
          <cell r="AK25">
            <v>0</v>
          </cell>
          <cell r="AL25">
            <v>42312</v>
          </cell>
          <cell r="AM25">
            <v>9000</v>
          </cell>
          <cell r="AN25">
            <v>8200</v>
          </cell>
          <cell r="AO25">
            <v>21500</v>
          </cell>
          <cell r="AP25">
            <v>79800</v>
          </cell>
          <cell r="AQ25">
            <v>13084</v>
          </cell>
          <cell r="AR25">
            <v>20000</v>
          </cell>
          <cell r="AS25">
            <v>230500</v>
          </cell>
          <cell r="AT25">
            <v>26100</v>
          </cell>
          <cell r="AU25">
            <v>90000</v>
          </cell>
          <cell r="AV25">
            <v>102000</v>
          </cell>
          <cell r="AW25">
            <v>33500</v>
          </cell>
          <cell r="AX25">
            <v>0</v>
          </cell>
          <cell r="AY25">
            <v>84100</v>
          </cell>
          <cell r="AZ25">
            <v>18000</v>
          </cell>
          <cell r="BA25">
            <v>66441</v>
          </cell>
          <cell r="BB25">
            <v>27000</v>
          </cell>
          <cell r="BC25">
            <v>0</v>
          </cell>
          <cell r="BD25">
            <v>0</v>
          </cell>
          <cell r="BE25">
            <v>0</v>
          </cell>
          <cell r="BF25">
            <v>0</v>
          </cell>
          <cell r="BG25">
            <v>143524</v>
          </cell>
          <cell r="BH25">
            <v>0</v>
          </cell>
          <cell r="BI25">
            <v>0</v>
          </cell>
          <cell r="BJ25">
            <v>0</v>
          </cell>
          <cell r="BK25">
            <v>221374</v>
          </cell>
          <cell r="BL25">
            <v>0</v>
          </cell>
          <cell r="BM25">
            <v>0</v>
          </cell>
          <cell r="BN25">
            <v>26952</v>
          </cell>
          <cell r="BO25">
            <v>0</v>
          </cell>
          <cell r="BP25">
            <v>0</v>
          </cell>
          <cell r="BQ25">
            <v>0</v>
          </cell>
          <cell r="BR25">
            <v>0</v>
          </cell>
          <cell r="BS25">
            <v>0</v>
          </cell>
          <cell r="BT25">
            <v>26952</v>
          </cell>
        </row>
        <row r="26">
          <cell r="A26">
            <v>337</v>
          </cell>
          <cell r="B26" t="str">
            <v>Heywood Community School</v>
          </cell>
          <cell r="C26">
            <v>1</v>
          </cell>
          <cell r="D26">
            <v>81394</v>
          </cell>
          <cell r="E26">
            <v>0</v>
          </cell>
          <cell r="F26">
            <v>0</v>
          </cell>
          <cell r="G26">
            <v>0</v>
          </cell>
          <cell r="H26">
            <v>0</v>
          </cell>
          <cell r="I26">
            <v>0</v>
          </cell>
          <cell r="J26">
            <v>1628806</v>
          </cell>
          <cell r="K26">
            <v>0</v>
          </cell>
          <cell r="L26">
            <v>206721</v>
          </cell>
          <cell r="M26">
            <v>0</v>
          </cell>
          <cell r="N26">
            <v>147025</v>
          </cell>
          <cell r="O26">
            <v>34052</v>
          </cell>
          <cell r="P26">
            <v>289387</v>
          </cell>
          <cell r="Q26">
            <v>10050</v>
          </cell>
          <cell r="R26">
            <v>0</v>
          </cell>
          <cell r="S26">
            <v>0</v>
          </cell>
          <cell r="T26">
            <v>0</v>
          </cell>
          <cell r="U26">
            <v>0</v>
          </cell>
          <cell r="V26">
            <v>0</v>
          </cell>
          <cell r="W26">
            <v>123443</v>
          </cell>
          <cell r="X26">
            <v>0</v>
          </cell>
          <cell r="Y26">
            <v>0</v>
          </cell>
          <cell r="Z26">
            <v>0</v>
          </cell>
          <cell r="AA26">
            <v>1170433</v>
          </cell>
          <cell r="AB26">
            <v>11586</v>
          </cell>
          <cell r="AC26">
            <v>287486</v>
          </cell>
          <cell r="AD26">
            <v>73972</v>
          </cell>
          <cell r="AE26">
            <v>192233</v>
          </cell>
          <cell r="AF26">
            <v>0</v>
          </cell>
          <cell r="AG26">
            <v>312509</v>
          </cell>
          <cell r="AH26">
            <v>8283</v>
          </cell>
          <cell r="AI26">
            <v>11245</v>
          </cell>
          <cell r="AJ26">
            <v>0</v>
          </cell>
          <cell r="AK26">
            <v>0</v>
          </cell>
          <cell r="AL26">
            <v>22225</v>
          </cell>
          <cell r="AM26">
            <v>7138</v>
          </cell>
          <cell r="AN26">
            <v>4920</v>
          </cell>
          <cell r="AO26">
            <v>1873</v>
          </cell>
          <cell r="AP26">
            <v>53000</v>
          </cell>
          <cell r="AQ26">
            <v>7004</v>
          </cell>
          <cell r="AR26">
            <v>15803</v>
          </cell>
          <cell r="AS26">
            <v>132238</v>
          </cell>
          <cell r="AT26">
            <v>20226</v>
          </cell>
          <cell r="AU26">
            <v>32560</v>
          </cell>
          <cell r="AV26">
            <v>46056</v>
          </cell>
          <cell r="AW26">
            <v>11790</v>
          </cell>
          <cell r="AX26">
            <v>24885</v>
          </cell>
          <cell r="AY26">
            <v>22855</v>
          </cell>
          <cell r="AZ26">
            <v>21580</v>
          </cell>
          <cell r="BA26">
            <v>16475</v>
          </cell>
          <cell r="BB26">
            <v>9616</v>
          </cell>
          <cell r="BC26">
            <v>0</v>
          </cell>
          <cell r="BD26">
            <v>0</v>
          </cell>
          <cell r="BE26">
            <v>0</v>
          </cell>
          <cell r="BF26">
            <v>0</v>
          </cell>
          <cell r="BG26">
            <v>61876</v>
          </cell>
          <cell r="BH26">
            <v>0</v>
          </cell>
          <cell r="BI26">
            <v>0</v>
          </cell>
          <cell r="BJ26">
            <v>0</v>
          </cell>
          <cell r="BK26">
            <v>61876</v>
          </cell>
          <cell r="BL26">
            <v>0</v>
          </cell>
          <cell r="BM26">
            <v>0</v>
          </cell>
          <cell r="BN26">
            <v>2887</v>
          </cell>
          <cell r="BO26">
            <v>0</v>
          </cell>
          <cell r="BP26">
            <v>0</v>
          </cell>
          <cell r="BQ26">
            <v>0</v>
          </cell>
          <cell r="BR26">
            <v>0</v>
          </cell>
          <cell r="BS26">
            <v>0</v>
          </cell>
          <cell r="BT26">
            <v>2887</v>
          </cell>
        </row>
        <row r="27">
          <cell r="A27">
            <v>339</v>
          </cell>
          <cell r="B27" t="str">
            <v>Cirencester Deer Park School</v>
          </cell>
          <cell r="C27">
            <v>1</v>
          </cell>
          <cell r="D27">
            <v>267170.91999999806</v>
          </cell>
          <cell r="E27">
            <v>0</v>
          </cell>
          <cell r="F27">
            <v>124576</v>
          </cell>
          <cell r="G27">
            <v>0</v>
          </cell>
          <cell r="H27">
            <v>34814.720000000001</v>
          </cell>
          <cell r="I27">
            <v>5686</v>
          </cell>
          <cell r="J27">
            <v>3811568</v>
          </cell>
          <cell r="K27">
            <v>0</v>
          </cell>
          <cell r="L27">
            <v>112070</v>
          </cell>
          <cell r="M27">
            <v>0</v>
          </cell>
          <cell r="N27">
            <v>572492</v>
          </cell>
          <cell r="O27">
            <v>0</v>
          </cell>
          <cell r="P27">
            <v>111837</v>
          </cell>
          <cell r="Q27">
            <v>209228</v>
          </cell>
          <cell r="R27">
            <v>174555</v>
          </cell>
          <cell r="S27">
            <v>0</v>
          </cell>
          <cell r="T27">
            <v>0</v>
          </cell>
          <cell r="U27">
            <v>0</v>
          </cell>
          <cell r="V27">
            <v>0</v>
          </cell>
          <cell r="W27">
            <v>202965</v>
          </cell>
          <cell r="X27">
            <v>0</v>
          </cell>
          <cell r="Y27">
            <v>0</v>
          </cell>
          <cell r="Z27">
            <v>0</v>
          </cell>
          <cell r="AA27">
            <v>3287740</v>
          </cell>
          <cell r="AB27">
            <v>98576</v>
          </cell>
          <cell r="AC27">
            <v>338609</v>
          </cell>
          <cell r="AD27">
            <v>182467</v>
          </cell>
          <cell r="AE27">
            <v>385143</v>
          </cell>
          <cell r="AF27">
            <v>72999</v>
          </cell>
          <cell r="AG27">
            <v>0</v>
          </cell>
          <cell r="AH27">
            <v>23059</v>
          </cell>
          <cell r="AI27">
            <v>44524</v>
          </cell>
          <cell r="AJ27">
            <v>0</v>
          </cell>
          <cell r="AK27">
            <v>0</v>
          </cell>
          <cell r="AL27">
            <v>37551</v>
          </cell>
          <cell r="AM27">
            <v>5336</v>
          </cell>
          <cell r="AN27">
            <v>7500</v>
          </cell>
          <cell r="AO27">
            <v>5447</v>
          </cell>
          <cell r="AP27">
            <v>78738</v>
          </cell>
          <cell r="AQ27">
            <v>12444</v>
          </cell>
          <cell r="AR27">
            <v>18069</v>
          </cell>
          <cell r="AS27">
            <v>243061</v>
          </cell>
          <cell r="AT27">
            <v>52955</v>
          </cell>
          <cell r="AU27">
            <v>65000</v>
          </cell>
          <cell r="AV27">
            <v>24789</v>
          </cell>
          <cell r="AW27">
            <v>29568</v>
          </cell>
          <cell r="AX27">
            <v>0</v>
          </cell>
          <cell r="AY27">
            <v>98113</v>
          </cell>
          <cell r="AZ27">
            <v>0</v>
          </cell>
          <cell r="BA27">
            <v>58027</v>
          </cell>
          <cell r="BB27">
            <v>33960</v>
          </cell>
          <cell r="BC27">
            <v>0</v>
          </cell>
          <cell r="BD27">
            <v>0</v>
          </cell>
          <cell r="BE27">
            <v>0</v>
          </cell>
          <cell r="BF27">
            <v>0</v>
          </cell>
          <cell r="BG27">
            <v>145703</v>
          </cell>
          <cell r="BH27">
            <v>0</v>
          </cell>
          <cell r="BI27">
            <v>0</v>
          </cell>
          <cell r="BJ27">
            <v>0</v>
          </cell>
          <cell r="BK27">
            <v>120000</v>
          </cell>
          <cell r="BL27">
            <v>6000</v>
          </cell>
          <cell r="BM27">
            <v>110000</v>
          </cell>
          <cell r="BN27">
            <v>258210.91999999806</v>
          </cell>
          <cell r="BO27">
            <v>0</v>
          </cell>
          <cell r="BP27">
            <v>69093.72</v>
          </cell>
          <cell r="BQ27">
            <v>0</v>
          </cell>
          <cell r="BR27">
            <v>0</v>
          </cell>
          <cell r="BS27">
            <v>5686</v>
          </cell>
          <cell r="BT27">
            <v>332990.63999999803</v>
          </cell>
        </row>
        <row r="28">
          <cell r="A28">
            <v>340</v>
          </cell>
          <cell r="B28" t="str">
            <v>Ribston Hall High School</v>
          </cell>
          <cell r="C28">
            <v>1</v>
          </cell>
          <cell r="D28">
            <v>39817</v>
          </cell>
          <cell r="E28">
            <v>0</v>
          </cell>
          <cell r="F28">
            <v>91547</v>
          </cell>
          <cell r="G28">
            <v>0</v>
          </cell>
          <cell r="H28">
            <v>541977</v>
          </cell>
          <cell r="I28">
            <v>17949</v>
          </cell>
          <cell r="J28">
            <v>2016718</v>
          </cell>
          <cell r="K28">
            <v>1058520</v>
          </cell>
          <cell r="L28">
            <v>3863</v>
          </cell>
          <cell r="M28">
            <v>0</v>
          </cell>
          <cell r="N28">
            <v>187832</v>
          </cell>
          <cell r="O28">
            <v>0</v>
          </cell>
          <cell r="P28">
            <v>2500</v>
          </cell>
          <cell r="Q28">
            <v>47500</v>
          </cell>
          <cell r="R28">
            <v>0</v>
          </cell>
          <cell r="S28">
            <v>0</v>
          </cell>
          <cell r="T28">
            <v>0</v>
          </cell>
          <cell r="U28">
            <v>10000</v>
          </cell>
          <cell r="V28">
            <v>117500</v>
          </cell>
          <cell r="W28">
            <v>131432</v>
          </cell>
          <cell r="X28">
            <v>0</v>
          </cell>
          <cell r="Y28">
            <v>0</v>
          </cell>
          <cell r="Z28">
            <v>0</v>
          </cell>
          <cell r="AA28">
            <v>2487500</v>
          </cell>
          <cell r="AB28">
            <v>22000</v>
          </cell>
          <cell r="AC28">
            <v>167063</v>
          </cell>
          <cell r="AD28">
            <v>106578</v>
          </cell>
          <cell r="AE28">
            <v>217133</v>
          </cell>
          <cell r="AF28">
            <v>0</v>
          </cell>
          <cell r="AG28">
            <v>20745</v>
          </cell>
          <cell r="AH28">
            <v>16550</v>
          </cell>
          <cell r="AI28">
            <v>16000</v>
          </cell>
          <cell r="AJ28">
            <v>0</v>
          </cell>
          <cell r="AK28">
            <v>0</v>
          </cell>
          <cell r="AL28">
            <v>44500</v>
          </cell>
          <cell r="AM28">
            <v>7500</v>
          </cell>
          <cell r="AN28">
            <v>6000</v>
          </cell>
          <cell r="AO28">
            <v>18000</v>
          </cell>
          <cell r="AP28">
            <v>62500</v>
          </cell>
          <cell r="AQ28">
            <v>12000</v>
          </cell>
          <cell r="AR28">
            <v>12500</v>
          </cell>
          <cell r="AS28">
            <v>107950</v>
          </cell>
          <cell r="AT28">
            <v>56000</v>
          </cell>
          <cell r="AU28">
            <v>77500</v>
          </cell>
          <cell r="AV28">
            <v>82550</v>
          </cell>
          <cell r="AW28">
            <v>30500</v>
          </cell>
          <cell r="AX28">
            <v>0</v>
          </cell>
          <cell r="AY28">
            <v>1000</v>
          </cell>
          <cell r="AZ28">
            <v>0</v>
          </cell>
          <cell r="BA28">
            <v>35000</v>
          </cell>
          <cell r="BB28">
            <v>7259</v>
          </cell>
          <cell r="BC28">
            <v>0</v>
          </cell>
          <cell r="BD28">
            <v>0</v>
          </cell>
          <cell r="BE28">
            <v>0</v>
          </cell>
          <cell r="BF28">
            <v>17949</v>
          </cell>
          <cell r="BG28">
            <v>499210</v>
          </cell>
          <cell r="BH28">
            <v>0</v>
          </cell>
          <cell r="BI28">
            <v>0</v>
          </cell>
          <cell r="BJ28">
            <v>0</v>
          </cell>
          <cell r="BK28">
            <v>1132734</v>
          </cell>
          <cell r="BL28">
            <v>0</v>
          </cell>
          <cell r="BM28">
            <v>4000</v>
          </cell>
          <cell r="BN28">
            <v>1354</v>
          </cell>
          <cell r="BO28">
            <v>0</v>
          </cell>
          <cell r="BP28">
            <v>-4000</v>
          </cell>
          <cell r="BQ28">
            <v>0</v>
          </cell>
          <cell r="BR28">
            <v>0</v>
          </cell>
          <cell r="BS28">
            <v>0</v>
          </cell>
          <cell r="BT28">
            <v>-2646</v>
          </cell>
        </row>
        <row r="29">
          <cell r="A29">
            <v>341</v>
          </cell>
          <cell r="B29" t="str">
            <v>Central Technology College</v>
          </cell>
          <cell r="C29">
            <v>1</v>
          </cell>
          <cell r="D29">
            <v>-516932</v>
          </cell>
          <cell r="E29">
            <v>0</v>
          </cell>
          <cell r="F29">
            <v>-28981</v>
          </cell>
          <cell r="G29">
            <v>0</v>
          </cell>
          <cell r="H29">
            <v>0</v>
          </cell>
          <cell r="I29">
            <v>0</v>
          </cell>
          <cell r="J29">
            <v>1540623</v>
          </cell>
          <cell r="K29">
            <v>334829</v>
          </cell>
          <cell r="L29">
            <v>217889</v>
          </cell>
          <cell r="M29">
            <v>18496</v>
          </cell>
          <cell r="N29">
            <v>349690</v>
          </cell>
          <cell r="O29">
            <v>0</v>
          </cell>
          <cell r="P29">
            <v>57570</v>
          </cell>
          <cell r="Q29">
            <v>32500</v>
          </cell>
          <cell r="R29">
            <v>70000</v>
          </cell>
          <cell r="S29">
            <v>0</v>
          </cell>
          <cell r="T29">
            <v>0</v>
          </cell>
          <cell r="U29">
            <v>0</v>
          </cell>
          <cell r="V29">
            <v>12000</v>
          </cell>
          <cell r="W29">
            <v>120991</v>
          </cell>
          <cell r="X29">
            <v>0</v>
          </cell>
          <cell r="Y29">
            <v>0</v>
          </cell>
          <cell r="Z29">
            <v>0</v>
          </cell>
          <cell r="AA29">
            <v>1485069</v>
          </cell>
          <cell r="AB29">
            <v>45000</v>
          </cell>
          <cell r="AC29">
            <v>365833</v>
          </cell>
          <cell r="AD29">
            <v>117483</v>
          </cell>
          <cell r="AE29">
            <v>184536</v>
          </cell>
          <cell r="AF29">
            <v>52416</v>
          </cell>
          <cell r="AG29">
            <v>41283</v>
          </cell>
          <cell r="AH29">
            <v>16485</v>
          </cell>
          <cell r="AI29">
            <v>6000</v>
          </cell>
          <cell r="AJ29">
            <v>0</v>
          </cell>
          <cell r="AK29">
            <v>0</v>
          </cell>
          <cell r="AL29">
            <v>30000</v>
          </cell>
          <cell r="AM29">
            <v>7350</v>
          </cell>
          <cell r="AN29">
            <v>1750</v>
          </cell>
          <cell r="AO29">
            <v>15000</v>
          </cell>
          <cell r="AP29">
            <v>50000</v>
          </cell>
          <cell r="AQ29">
            <v>7036</v>
          </cell>
          <cell r="AR29">
            <v>9750</v>
          </cell>
          <cell r="AS29">
            <v>63428</v>
          </cell>
          <cell r="AT29">
            <v>40000</v>
          </cell>
          <cell r="AU29">
            <v>25000</v>
          </cell>
          <cell r="AV29">
            <v>53725</v>
          </cell>
          <cell r="AW29">
            <v>13639</v>
          </cell>
          <cell r="AX29">
            <v>0</v>
          </cell>
          <cell r="AY29">
            <v>50000</v>
          </cell>
          <cell r="AZ29">
            <v>0</v>
          </cell>
          <cell r="BA29">
            <v>22496</v>
          </cell>
          <cell r="BB29">
            <v>24695</v>
          </cell>
          <cell r="BC29">
            <v>0</v>
          </cell>
          <cell r="BD29">
            <v>0</v>
          </cell>
          <cell r="BE29">
            <v>0</v>
          </cell>
          <cell r="BF29">
            <v>0</v>
          </cell>
          <cell r="BG29">
            <v>21060</v>
          </cell>
          <cell r="BH29">
            <v>0</v>
          </cell>
          <cell r="BI29">
            <v>0</v>
          </cell>
          <cell r="BJ29">
            <v>0</v>
          </cell>
          <cell r="BK29">
            <v>10000</v>
          </cell>
          <cell r="BL29">
            <v>7750</v>
          </cell>
          <cell r="BM29">
            <v>0</v>
          </cell>
          <cell r="BN29">
            <v>-490318</v>
          </cell>
          <cell r="BO29">
            <v>0</v>
          </cell>
          <cell r="BP29">
            <v>-25671</v>
          </cell>
          <cell r="BQ29">
            <v>0</v>
          </cell>
          <cell r="BR29">
            <v>0</v>
          </cell>
          <cell r="BS29">
            <v>0</v>
          </cell>
          <cell r="BT29">
            <v>-515989</v>
          </cell>
        </row>
        <row r="30">
          <cell r="A30">
            <v>342</v>
          </cell>
          <cell r="B30" t="str">
            <v>The Crypt School</v>
          </cell>
          <cell r="C30">
            <v>1</v>
          </cell>
          <cell r="D30">
            <v>24530</v>
          </cell>
          <cell r="E30">
            <v>0</v>
          </cell>
          <cell r="F30">
            <v>146441</v>
          </cell>
          <cell r="G30">
            <v>0</v>
          </cell>
          <cell r="H30">
            <v>172995</v>
          </cell>
          <cell r="I30">
            <v>0</v>
          </cell>
          <cell r="J30">
            <v>1985238</v>
          </cell>
          <cell r="K30">
            <v>873526</v>
          </cell>
          <cell r="L30">
            <v>20756</v>
          </cell>
          <cell r="M30">
            <v>0</v>
          </cell>
          <cell r="N30">
            <v>170146</v>
          </cell>
          <cell r="O30">
            <v>0</v>
          </cell>
          <cell r="P30">
            <v>49590</v>
          </cell>
          <cell r="Q30">
            <v>39553</v>
          </cell>
          <cell r="R30">
            <v>0</v>
          </cell>
          <cell r="S30">
            <v>0</v>
          </cell>
          <cell r="T30">
            <v>0</v>
          </cell>
          <cell r="U30">
            <v>0</v>
          </cell>
          <cell r="V30">
            <v>0</v>
          </cell>
          <cell r="W30">
            <v>125324</v>
          </cell>
          <cell r="X30">
            <v>0</v>
          </cell>
          <cell r="Y30">
            <v>0</v>
          </cell>
          <cell r="Z30">
            <v>0</v>
          </cell>
          <cell r="AA30">
            <v>2088555</v>
          </cell>
          <cell r="AB30">
            <v>50000</v>
          </cell>
          <cell r="AC30">
            <v>137295</v>
          </cell>
          <cell r="AD30">
            <v>106390</v>
          </cell>
          <cell r="AE30">
            <v>189050</v>
          </cell>
          <cell r="AF30">
            <v>0</v>
          </cell>
          <cell r="AG30">
            <v>11335</v>
          </cell>
          <cell r="AH30">
            <v>22000</v>
          </cell>
          <cell r="AI30">
            <v>27000</v>
          </cell>
          <cell r="AJ30">
            <v>0</v>
          </cell>
          <cell r="AK30">
            <v>0</v>
          </cell>
          <cell r="AL30">
            <v>119136</v>
          </cell>
          <cell r="AM30">
            <v>11500</v>
          </cell>
          <cell r="AN30">
            <v>5280</v>
          </cell>
          <cell r="AO30">
            <v>7800</v>
          </cell>
          <cell r="AP30">
            <v>42099</v>
          </cell>
          <cell r="AQ30">
            <v>10931</v>
          </cell>
          <cell r="AR30">
            <v>3000</v>
          </cell>
          <cell r="AS30">
            <v>231108</v>
          </cell>
          <cell r="AT30">
            <v>57000</v>
          </cell>
          <cell r="AU30">
            <v>68000</v>
          </cell>
          <cell r="AV30">
            <v>39000</v>
          </cell>
          <cell r="AW30">
            <v>19402</v>
          </cell>
          <cell r="AX30">
            <v>0</v>
          </cell>
          <cell r="AY30">
            <v>11821</v>
          </cell>
          <cell r="AZ30">
            <v>0</v>
          </cell>
          <cell r="BA30">
            <v>18000</v>
          </cell>
          <cell r="BB30">
            <v>12180</v>
          </cell>
          <cell r="BC30">
            <v>0</v>
          </cell>
          <cell r="BD30">
            <v>0</v>
          </cell>
          <cell r="BE30">
            <v>0</v>
          </cell>
          <cell r="BF30">
            <v>0</v>
          </cell>
          <cell r="BG30">
            <v>87485</v>
          </cell>
          <cell r="BH30">
            <v>0</v>
          </cell>
          <cell r="BI30">
            <v>0</v>
          </cell>
          <cell r="BJ30">
            <v>0</v>
          </cell>
          <cell r="BK30">
            <v>406921</v>
          </cell>
          <cell r="BL30">
            <v>0</v>
          </cell>
          <cell r="BM30">
            <v>0</v>
          </cell>
          <cell r="BN30">
            <v>781</v>
          </cell>
          <cell r="BO30">
            <v>0</v>
          </cell>
          <cell r="BP30">
            <v>0</v>
          </cell>
          <cell r="BQ30">
            <v>0</v>
          </cell>
          <cell r="BR30">
            <v>0</v>
          </cell>
          <cell r="BS30">
            <v>0</v>
          </cell>
          <cell r="BT30">
            <v>781</v>
          </cell>
        </row>
        <row r="31">
          <cell r="A31">
            <v>343</v>
          </cell>
          <cell r="B31" t="str">
            <v>Brockworth Enterprise School</v>
          </cell>
          <cell r="C31">
            <v>1</v>
          </cell>
          <cell r="D31">
            <v>-101978</v>
          </cell>
          <cell r="E31">
            <v>0</v>
          </cell>
          <cell r="F31">
            <v>0</v>
          </cell>
          <cell r="G31">
            <v>0</v>
          </cell>
          <cell r="H31">
            <v>0</v>
          </cell>
          <cell r="I31">
            <v>0</v>
          </cell>
          <cell r="J31">
            <v>2534702</v>
          </cell>
          <cell r="K31">
            <v>395356</v>
          </cell>
          <cell r="L31">
            <v>357924</v>
          </cell>
          <cell r="M31">
            <v>0</v>
          </cell>
          <cell r="N31">
            <v>225113</v>
          </cell>
          <cell r="O31">
            <v>0</v>
          </cell>
          <cell r="P31">
            <v>0</v>
          </cell>
          <cell r="Q31">
            <v>51213</v>
          </cell>
          <cell r="R31">
            <v>0</v>
          </cell>
          <cell r="S31">
            <v>0</v>
          </cell>
          <cell r="T31">
            <v>0</v>
          </cell>
          <cell r="U31">
            <v>5000</v>
          </cell>
          <cell r="V31">
            <v>68326</v>
          </cell>
          <cell r="W31">
            <v>177122</v>
          </cell>
          <cell r="X31">
            <v>0</v>
          </cell>
          <cell r="Y31">
            <v>0</v>
          </cell>
          <cell r="Z31">
            <v>0</v>
          </cell>
          <cell r="AA31">
            <v>2261365</v>
          </cell>
          <cell r="AB31">
            <v>0</v>
          </cell>
          <cell r="AC31">
            <v>465296</v>
          </cell>
          <cell r="AD31">
            <v>130284</v>
          </cell>
          <cell r="AE31">
            <v>326929</v>
          </cell>
          <cell r="AF31">
            <v>0</v>
          </cell>
          <cell r="AG31">
            <v>17646</v>
          </cell>
          <cell r="AH31">
            <v>22000</v>
          </cell>
          <cell r="AI31">
            <v>3900</v>
          </cell>
          <cell r="AJ31">
            <v>0</v>
          </cell>
          <cell r="AK31">
            <v>0</v>
          </cell>
          <cell r="AL31">
            <v>30130</v>
          </cell>
          <cell r="AM31">
            <v>17500</v>
          </cell>
          <cell r="AN31">
            <v>22296</v>
          </cell>
          <cell r="AO31">
            <v>15400</v>
          </cell>
          <cell r="AP31">
            <v>125800</v>
          </cell>
          <cell r="AQ31">
            <v>47500</v>
          </cell>
          <cell r="AR31">
            <v>11700</v>
          </cell>
          <cell r="AS31">
            <v>64033</v>
          </cell>
          <cell r="AT31">
            <v>38929</v>
          </cell>
          <cell r="AU31">
            <v>69700</v>
          </cell>
          <cell r="AV31">
            <v>63348</v>
          </cell>
          <cell r="AW31">
            <v>25400</v>
          </cell>
          <cell r="AX31">
            <v>0</v>
          </cell>
          <cell r="AY31">
            <v>24000</v>
          </cell>
          <cell r="AZ31">
            <v>0</v>
          </cell>
          <cell r="BA31">
            <v>15500</v>
          </cell>
          <cell r="BB31">
            <v>16100</v>
          </cell>
          <cell r="BC31">
            <v>0</v>
          </cell>
          <cell r="BD31">
            <v>0</v>
          </cell>
          <cell r="BE31">
            <v>0</v>
          </cell>
          <cell r="BF31">
            <v>0</v>
          </cell>
          <cell r="BG31">
            <v>101188</v>
          </cell>
          <cell r="BH31">
            <v>0</v>
          </cell>
          <cell r="BI31">
            <v>0</v>
          </cell>
          <cell r="BJ31">
            <v>0</v>
          </cell>
          <cell r="BK31">
            <v>101188</v>
          </cell>
          <cell r="BL31">
            <v>0</v>
          </cell>
          <cell r="BM31">
            <v>0</v>
          </cell>
          <cell r="BN31">
            <v>-101978</v>
          </cell>
          <cell r="BO31">
            <v>0</v>
          </cell>
          <cell r="BP31">
            <v>0</v>
          </cell>
          <cell r="BQ31">
            <v>0</v>
          </cell>
          <cell r="BR31">
            <v>0</v>
          </cell>
          <cell r="BS31">
            <v>0</v>
          </cell>
          <cell r="BT31">
            <v>-101978</v>
          </cell>
        </row>
        <row r="32">
          <cell r="A32">
            <v>344</v>
          </cell>
          <cell r="B32" t="str">
            <v>High School for Girls</v>
          </cell>
          <cell r="C32">
            <v>1</v>
          </cell>
          <cell r="D32">
            <v>-62814</v>
          </cell>
          <cell r="E32">
            <v>0</v>
          </cell>
          <cell r="F32">
            <v>12729</v>
          </cell>
          <cell r="G32">
            <v>1197</v>
          </cell>
          <cell r="H32">
            <v>0</v>
          </cell>
          <cell r="I32">
            <v>0</v>
          </cell>
          <cell r="J32">
            <v>2086706</v>
          </cell>
          <cell r="K32">
            <v>1075071</v>
          </cell>
          <cell r="L32">
            <v>22908</v>
          </cell>
          <cell r="M32">
            <v>0</v>
          </cell>
          <cell r="N32">
            <v>214303</v>
          </cell>
          <cell r="O32">
            <v>0</v>
          </cell>
          <cell r="P32">
            <v>1640</v>
          </cell>
          <cell r="Q32">
            <v>78900</v>
          </cell>
          <cell r="R32">
            <v>80580</v>
          </cell>
          <cell r="S32">
            <v>0</v>
          </cell>
          <cell r="T32">
            <v>0</v>
          </cell>
          <cell r="U32">
            <v>0</v>
          </cell>
          <cell r="V32">
            <v>0</v>
          </cell>
          <cell r="W32">
            <v>123341</v>
          </cell>
          <cell r="X32">
            <v>0</v>
          </cell>
          <cell r="Y32">
            <v>0</v>
          </cell>
          <cell r="Z32">
            <v>0</v>
          </cell>
          <cell r="AA32">
            <v>2510636</v>
          </cell>
          <cell r="AB32">
            <v>17150</v>
          </cell>
          <cell r="AC32">
            <v>220870</v>
          </cell>
          <cell r="AD32">
            <v>132059</v>
          </cell>
          <cell r="AE32">
            <v>224601</v>
          </cell>
          <cell r="AF32">
            <v>63690</v>
          </cell>
          <cell r="AG32">
            <v>4362</v>
          </cell>
          <cell r="AH32">
            <v>19806</v>
          </cell>
          <cell r="AI32">
            <v>7687</v>
          </cell>
          <cell r="AJ32">
            <v>37555</v>
          </cell>
          <cell r="AK32">
            <v>0</v>
          </cell>
          <cell r="AL32">
            <v>52390</v>
          </cell>
          <cell r="AM32">
            <v>11481</v>
          </cell>
          <cell r="AN32">
            <v>4500</v>
          </cell>
          <cell r="AO32">
            <v>9798</v>
          </cell>
          <cell r="AP32">
            <v>47217</v>
          </cell>
          <cell r="AQ32">
            <v>53868</v>
          </cell>
          <cell r="AR32">
            <v>15339</v>
          </cell>
          <cell r="AS32">
            <v>148582</v>
          </cell>
          <cell r="AT32">
            <v>17486</v>
          </cell>
          <cell r="AU32">
            <v>85800</v>
          </cell>
          <cell r="AV32">
            <v>30986</v>
          </cell>
          <cell r="AW32">
            <v>21878</v>
          </cell>
          <cell r="AX32">
            <v>0</v>
          </cell>
          <cell r="AY32">
            <v>43000</v>
          </cell>
          <cell r="AZ32">
            <v>37150</v>
          </cell>
          <cell r="BA32">
            <v>71620</v>
          </cell>
          <cell r="BB32">
            <v>23634</v>
          </cell>
          <cell r="BC32">
            <v>1000</v>
          </cell>
          <cell r="BD32">
            <v>0</v>
          </cell>
          <cell r="BE32">
            <v>0</v>
          </cell>
          <cell r="BF32">
            <v>0</v>
          </cell>
          <cell r="BG32">
            <v>57124</v>
          </cell>
          <cell r="BH32">
            <v>0</v>
          </cell>
          <cell r="BI32">
            <v>0</v>
          </cell>
          <cell r="BJ32">
            <v>0</v>
          </cell>
          <cell r="BK32">
            <v>70007</v>
          </cell>
          <cell r="BL32">
            <v>0</v>
          </cell>
          <cell r="BM32">
            <v>1197</v>
          </cell>
          <cell r="BN32">
            <v>-293510</v>
          </cell>
          <cell r="BO32">
            <v>0</v>
          </cell>
          <cell r="BP32">
            <v>-154</v>
          </cell>
          <cell r="BQ32">
            <v>0</v>
          </cell>
          <cell r="BR32">
            <v>0</v>
          </cell>
          <cell r="BS32">
            <v>0</v>
          </cell>
          <cell r="BT32">
            <v>-293664</v>
          </cell>
        </row>
        <row r="33">
          <cell r="A33">
            <v>346</v>
          </cell>
          <cell r="B33" t="str">
            <v>Rednock School</v>
          </cell>
          <cell r="C33">
            <v>1</v>
          </cell>
          <cell r="D33">
            <v>372013</v>
          </cell>
          <cell r="E33">
            <v>0</v>
          </cell>
          <cell r="F33">
            <v>411111</v>
          </cell>
          <cell r="G33">
            <v>0</v>
          </cell>
          <cell r="H33">
            <v>0</v>
          </cell>
          <cell r="I33">
            <v>0</v>
          </cell>
          <cell r="J33">
            <v>4185241</v>
          </cell>
          <cell r="K33">
            <v>1156788</v>
          </cell>
          <cell r="L33">
            <v>152144</v>
          </cell>
          <cell r="M33">
            <v>0</v>
          </cell>
          <cell r="N33">
            <v>257672</v>
          </cell>
          <cell r="O33">
            <v>0</v>
          </cell>
          <cell r="P33">
            <v>0</v>
          </cell>
          <cell r="Q33">
            <v>109100</v>
          </cell>
          <cell r="R33">
            <v>0</v>
          </cell>
          <cell r="S33">
            <v>0</v>
          </cell>
          <cell r="T33">
            <v>0</v>
          </cell>
          <cell r="U33">
            <v>0</v>
          </cell>
          <cell r="V33">
            <v>38000</v>
          </cell>
          <cell r="W33">
            <v>0</v>
          </cell>
          <cell r="X33">
            <v>0</v>
          </cell>
          <cell r="Y33">
            <v>0</v>
          </cell>
          <cell r="Z33">
            <v>0</v>
          </cell>
          <cell r="AA33">
            <v>3895291</v>
          </cell>
          <cell r="AB33">
            <v>22500</v>
          </cell>
          <cell r="AC33">
            <v>540444</v>
          </cell>
          <cell r="AD33">
            <v>175878</v>
          </cell>
          <cell r="AE33">
            <v>358555</v>
          </cell>
          <cell r="AF33">
            <v>0</v>
          </cell>
          <cell r="AG33">
            <v>61813</v>
          </cell>
          <cell r="AH33">
            <v>16200</v>
          </cell>
          <cell r="AI33">
            <v>77593</v>
          </cell>
          <cell r="AJ33">
            <v>0</v>
          </cell>
          <cell r="AK33">
            <v>0</v>
          </cell>
          <cell r="AL33">
            <v>20000</v>
          </cell>
          <cell r="AM33">
            <v>16000</v>
          </cell>
          <cell r="AN33">
            <v>20000</v>
          </cell>
          <cell r="AO33">
            <v>21000</v>
          </cell>
          <cell r="AP33">
            <v>87000</v>
          </cell>
          <cell r="AQ33">
            <v>13364</v>
          </cell>
          <cell r="AR33">
            <v>16000</v>
          </cell>
          <cell r="AS33">
            <v>300471</v>
          </cell>
          <cell r="AT33">
            <v>141846</v>
          </cell>
          <cell r="AU33">
            <v>120000</v>
          </cell>
          <cell r="AV33">
            <v>172665</v>
          </cell>
          <cell r="AW33">
            <v>33123</v>
          </cell>
          <cell r="AX33">
            <v>0</v>
          </cell>
          <cell r="AY33">
            <v>42000</v>
          </cell>
          <cell r="AZ33">
            <v>0</v>
          </cell>
          <cell r="BA33">
            <v>63079</v>
          </cell>
          <cell r="BB33">
            <v>33634</v>
          </cell>
          <cell r="BC33">
            <v>0</v>
          </cell>
          <cell r="BD33">
            <v>0</v>
          </cell>
          <cell r="BE33">
            <v>0</v>
          </cell>
          <cell r="BF33">
            <v>0</v>
          </cell>
          <cell r="BG33">
            <v>151462</v>
          </cell>
          <cell r="BH33">
            <v>0</v>
          </cell>
          <cell r="BI33">
            <v>0</v>
          </cell>
          <cell r="BJ33">
            <v>0</v>
          </cell>
          <cell r="BK33">
            <v>562573</v>
          </cell>
          <cell r="BL33">
            <v>0</v>
          </cell>
          <cell r="BM33">
            <v>0</v>
          </cell>
          <cell r="BN33">
            <v>22502</v>
          </cell>
          <cell r="BO33">
            <v>0</v>
          </cell>
          <cell r="BP33">
            <v>0</v>
          </cell>
          <cell r="BQ33">
            <v>0</v>
          </cell>
          <cell r="BR33">
            <v>0</v>
          </cell>
          <cell r="BS33">
            <v>0</v>
          </cell>
          <cell r="BT33">
            <v>22502</v>
          </cell>
        </row>
        <row r="34">
          <cell r="A34">
            <v>348</v>
          </cell>
          <cell r="B34" t="str">
            <v>Thomas Keble School</v>
          </cell>
          <cell r="C34">
            <v>1</v>
          </cell>
          <cell r="D34">
            <v>536802</v>
          </cell>
          <cell r="E34">
            <v>0</v>
          </cell>
          <cell r="F34">
            <v>4582</v>
          </cell>
          <cell r="G34">
            <v>671</v>
          </cell>
          <cell r="H34">
            <v>0</v>
          </cell>
          <cell r="I34">
            <v>0</v>
          </cell>
          <cell r="J34">
            <v>2366921</v>
          </cell>
          <cell r="K34">
            <v>0</v>
          </cell>
          <cell r="L34">
            <v>287193</v>
          </cell>
          <cell r="M34">
            <v>0</v>
          </cell>
          <cell r="N34">
            <v>243796</v>
          </cell>
          <cell r="O34">
            <v>0</v>
          </cell>
          <cell r="P34">
            <v>0</v>
          </cell>
          <cell r="Q34">
            <v>0</v>
          </cell>
          <cell r="R34">
            <v>0</v>
          </cell>
          <cell r="S34">
            <v>0</v>
          </cell>
          <cell r="T34">
            <v>0</v>
          </cell>
          <cell r="U34">
            <v>0</v>
          </cell>
          <cell r="V34">
            <v>0</v>
          </cell>
          <cell r="W34">
            <v>159457</v>
          </cell>
          <cell r="X34">
            <v>0</v>
          </cell>
          <cell r="Y34">
            <v>0</v>
          </cell>
          <cell r="Z34">
            <v>0</v>
          </cell>
          <cell r="AA34">
            <v>2138644</v>
          </cell>
          <cell r="AB34">
            <v>25163</v>
          </cell>
          <cell r="AC34">
            <v>355590</v>
          </cell>
          <cell r="AD34">
            <v>49917</v>
          </cell>
          <cell r="AE34">
            <v>235711</v>
          </cell>
          <cell r="AF34">
            <v>0</v>
          </cell>
          <cell r="AG34">
            <v>0</v>
          </cell>
          <cell r="AH34">
            <v>21766</v>
          </cell>
          <cell r="AI34">
            <v>46030</v>
          </cell>
          <cell r="AJ34">
            <v>13921</v>
          </cell>
          <cell r="AK34">
            <v>0</v>
          </cell>
          <cell r="AL34">
            <v>38286</v>
          </cell>
          <cell r="AM34">
            <v>6500</v>
          </cell>
          <cell r="AN34">
            <v>69828</v>
          </cell>
          <cell r="AO34">
            <v>4000</v>
          </cell>
          <cell r="AP34">
            <v>32000</v>
          </cell>
          <cell r="AQ34">
            <v>9605</v>
          </cell>
          <cell r="AR34">
            <v>13600</v>
          </cell>
          <cell r="AS34">
            <v>238937</v>
          </cell>
          <cell r="AT34">
            <v>76350</v>
          </cell>
          <cell r="AU34">
            <v>45000</v>
          </cell>
          <cell r="AV34">
            <v>91029</v>
          </cell>
          <cell r="AW34">
            <v>18730</v>
          </cell>
          <cell r="AX34">
            <v>0</v>
          </cell>
          <cell r="AY34">
            <v>22997</v>
          </cell>
          <cell r="AZ34">
            <v>0</v>
          </cell>
          <cell r="BA34">
            <v>25166</v>
          </cell>
          <cell r="BB34">
            <v>11110</v>
          </cell>
          <cell r="BC34">
            <v>0</v>
          </cell>
          <cell r="BD34">
            <v>0</v>
          </cell>
          <cell r="BE34">
            <v>0</v>
          </cell>
          <cell r="BF34">
            <v>0</v>
          </cell>
          <cell r="BG34">
            <v>83894</v>
          </cell>
          <cell r="BH34">
            <v>0</v>
          </cell>
          <cell r="BI34">
            <v>0</v>
          </cell>
          <cell r="BJ34">
            <v>0</v>
          </cell>
          <cell r="BK34">
            <v>88476</v>
          </cell>
          <cell r="BL34">
            <v>0</v>
          </cell>
          <cell r="BM34">
            <v>671</v>
          </cell>
          <cell r="BN34">
            <v>4289</v>
          </cell>
          <cell r="BO34">
            <v>0</v>
          </cell>
          <cell r="BP34">
            <v>0</v>
          </cell>
          <cell r="BQ34">
            <v>0</v>
          </cell>
          <cell r="BR34">
            <v>0</v>
          </cell>
          <cell r="BS34">
            <v>0</v>
          </cell>
          <cell r="BT34">
            <v>4289</v>
          </cell>
        </row>
        <row r="35">
          <cell r="A35">
            <v>349</v>
          </cell>
          <cell r="B35" t="str">
            <v>Farmor's School</v>
          </cell>
          <cell r="C35">
            <v>1</v>
          </cell>
          <cell r="D35">
            <v>-127204</v>
          </cell>
          <cell r="E35">
            <v>0</v>
          </cell>
          <cell r="F35">
            <v>35033</v>
          </cell>
          <cell r="G35">
            <v>0</v>
          </cell>
          <cell r="H35">
            <v>0</v>
          </cell>
          <cell r="I35">
            <v>0</v>
          </cell>
          <cell r="J35">
            <v>2925246</v>
          </cell>
          <cell r="K35">
            <v>1004020</v>
          </cell>
          <cell r="L35">
            <v>171352</v>
          </cell>
          <cell r="M35">
            <v>0</v>
          </cell>
          <cell r="N35">
            <v>266047</v>
          </cell>
          <cell r="O35">
            <v>0</v>
          </cell>
          <cell r="P35">
            <v>0</v>
          </cell>
          <cell r="Q35">
            <v>62200</v>
          </cell>
          <cell r="R35">
            <v>92000</v>
          </cell>
          <cell r="S35">
            <v>0</v>
          </cell>
          <cell r="T35">
            <v>0</v>
          </cell>
          <cell r="U35">
            <v>0</v>
          </cell>
          <cell r="V35">
            <v>41500</v>
          </cell>
          <cell r="W35">
            <v>183074</v>
          </cell>
          <cell r="X35">
            <v>0</v>
          </cell>
          <cell r="Y35">
            <v>0</v>
          </cell>
          <cell r="Z35">
            <v>0</v>
          </cell>
          <cell r="AA35">
            <v>3363465</v>
          </cell>
          <cell r="AB35">
            <v>39000</v>
          </cell>
          <cell r="AC35">
            <v>357356</v>
          </cell>
          <cell r="AD35">
            <v>141148</v>
          </cell>
          <cell r="AE35">
            <v>149053</v>
          </cell>
          <cell r="AF35">
            <v>40284</v>
          </cell>
          <cell r="AG35">
            <v>9886</v>
          </cell>
          <cell r="AH35">
            <v>21000</v>
          </cell>
          <cell r="AI35">
            <v>49194</v>
          </cell>
          <cell r="AJ35">
            <v>0</v>
          </cell>
          <cell r="AK35">
            <v>0</v>
          </cell>
          <cell r="AL35">
            <v>2500</v>
          </cell>
          <cell r="AM35">
            <v>0</v>
          </cell>
          <cell r="AN35">
            <v>6000</v>
          </cell>
          <cell r="AO35">
            <v>8000</v>
          </cell>
          <cell r="AP35">
            <v>76600</v>
          </cell>
          <cell r="AQ35">
            <v>52853</v>
          </cell>
          <cell r="AR35">
            <v>1888</v>
          </cell>
          <cell r="AS35">
            <v>117610</v>
          </cell>
          <cell r="AT35">
            <v>41482</v>
          </cell>
          <cell r="AU35">
            <v>89000</v>
          </cell>
          <cell r="AV35">
            <v>39378</v>
          </cell>
          <cell r="AW35">
            <v>0</v>
          </cell>
          <cell r="AX35">
            <v>0</v>
          </cell>
          <cell r="AY35">
            <v>51716</v>
          </cell>
          <cell r="AZ35">
            <v>0</v>
          </cell>
          <cell r="BA35">
            <v>65000</v>
          </cell>
          <cell r="BB35">
            <v>58233</v>
          </cell>
          <cell r="BC35">
            <v>0</v>
          </cell>
          <cell r="BD35">
            <v>0</v>
          </cell>
          <cell r="BE35">
            <v>0</v>
          </cell>
          <cell r="BF35">
            <v>0</v>
          </cell>
          <cell r="BG35">
            <v>122545</v>
          </cell>
          <cell r="BH35">
            <v>0</v>
          </cell>
          <cell r="BI35">
            <v>0</v>
          </cell>
          <cell r="BJ35">
            <v>0</v>
          </cell>
          <cell r="BK35">
            <v>157578</v>
          </cell>
          <cell r="BL35">
            <v>0</v>
          </cell>
          <cell r="BM35">
            <v>0</v>
          </cell>
          <cell r="BN35">
            <v>-162411</v>
          </cell>
          <cell r="BO35">
            <v>0</v>
          </cell>
          <cell r="BP35">
            <v>0</v>
          </cell>
          <cell r="BQ35">
            <v>0</v>
          </cell>
          <cell r="BR35">
            <v>0</v>
          </cell>
          <cell r="BS35">
            <v>0</v>
          </cell>
          <cell r="BT35">
            <v>-162411</v>
          </cell>
        </row>
        <row r="36">
          <cell r="A36">
            <v>352</v>
          </cell>
          <cell r="B36" t="str">
            <v>Bishops' College</v>
          </cell>
          <cell r="C36">
            <v>1</v>
          </cell>
          <cell r="D36">
            <v>68102</v>
          </cell>
          <cell r="E36">
            <v>0</v>
          </cell>
          <cell r="F36">
            <v>0</v>
          </cell>
          <cell r="G36">
            <v>0</v>
          </cell>
          <cell r="H36">
            <v>0</v>
          </cell>
          <cell r="I36">
            <v>0</v>
          </cell>
          <cell r="J36">
            <v>2304632</v>
          </cell>
          <cell r="K36">
            <v>0</v>
          </cell>
          <cell r="L36">
            <v>177151</v>
          </cell>
          <cell r="M36">
            <v>8879</v>
          </cell>
          <cell r="N36">
            <v>379270</v>
          </cell>
          <cell r="O36">
            <v>0</v>
          </cell>
          <cell r="P36">
            <v>106514</v>
          </cell>
          <cell r="Q36">
            <v>60550</v>
          </cell>
          <cell r="R36">
            <v>0</v>
          </cell>
          <cell r="S36">
            <v>0</v>
          </cell>
          <cell r="T36">
            <v>0</v>
          </cell>
          <cell r="U36">
            <v>0</v>
          </cell>
          <cell r="V36">
            <v>106966</v>
          </cell>
          <cell r="W36">
            <v>89984</v>
          </cell>
          <cell r="X36">
            <v>0</v>
          </cell>
          <cell r="Y36">
            <v>0</v>
          </cell>
          <cell r="Z36">
            <v>0</v>
          </cell>
          <cell r="AA36">
            <v>1586657</v>
          </cell>
          <cell r="AB36">
            <v>0</v>
          </cell>
          <cell r="AC36">
            <v>565175</v>
          </cell>
          <cell r="AD36">
            <v>57430</v>
          </cell>
          <cell r="AE36">
            <v>285061</v>
          </cell>
          <cell r="AF36">
            <v>8735</v>
          </cell>
          <cell r="AG36">
            <v>106542</v>
          </cell>
          <cell r="AH36">
            <v>23000</v>
          </cell>
          <cell r="AI36">
            <v>13300</v>
          </cell>
          <cell r="AJ36">
            <v>0</v>
          </cell>
          <cell r="AK36">
            <v>0</v>
          </cell>
          <cell r="AL36">
            <v>42276</v>
          </cell>
          <cell r="AM36">
            <v>18170</v>
          </cell>
          <cell r="AN36">
            <v>62836</v>
          </cell>
          <cell r="AO36">
            <v>5766</v>
          </cell>
          <cell r="AP36">
            <v>57956</v>
          </cell>
          <cell r="AQ36">
            <v>0</v>
          </cell>
          <cell r="AR36">
            <v>3370</v>
          </cell>
          <cell r="AS36">
            <v>149351</v>
          </cell>
          <cell r="AT36">
            <v>17000</v>
          </cell>
          <cell r="AU36">
            <v>34600</v>
          </cell>
          <cell r="AV36">
            <v>52184</v>
          </cell>
          <cell r="AW36">
            <v>6000</v>
          </cell>
          <cell r="AX36">
            <v>0</v>
          </cell>
          <cell r="AY36">
            <v>52500</v>
          </cell>
          <cell r="AZ36">
            <v>40000</v>
          </cell>
          <cell r="BA36">
            <v>300</v>
          </cell>
          <cell r="BB36">
            <v>101960</v>
          </cell>
          <cell r="BC36">
            <v>0</v>
          </cell>
          <cell r="BD36">
            <v>0</v>
          </cell>
          <cell r="BE36">
            <v>0</v>
          </cell>
          <cell r="BF36">
            <v>0</v>
          </cell>
          <cell r="BG36">
            <v>0</v>
          </cell>
          <cell r="BH36">
            <v>0</v>
          </cell>
          <cell r="BI36">
            <v>0</v>
          </cell>
          <cell r="BJ36">
            <v>0</v>
          </cell>
          <cell r="BK36">
            <v>0</v>
          </cell>
          <cell r="BL36">
            <v>0</v>
          </cell>
          <cell r="BM36">
            <v>3000</v>
          </cell>
          <cell r="BN36">
            <v>11879</v>
          </cell>
          <cell r="BO36">
            <v>0</v>
          </cell>
          <cell r="BP36">
            <v>-3000</v>
          </cell>
          <cell r="BQ36">
            <v>0</v>
          </cell>
          <cell r="BR36">
            <v>0</v>
          </cell>
          <cell r="BS36">
            <v>0</v>
          </cell>
          <cell r="BT36">
            <v>8879</v>
          </cell>
        </row>
        <row r="37">
          <cell r="A37">
            <v>355</v>
          </cell>
          <cell r="B37" t="str">
            <v>Pittville School</v>
          </cell>
          <cell r="C37">
            <v>1</v>
          </cell>
          <cell r="D37">
            <v>78283</v>
          </cell>
          <cell r="E37">
            <v>0</v>
          </cell>
          <cell r="F37">
            <v>0</v>
          </cell>
          <cell r="G37">
            <v>0</v>
          </cell>
          <cell r="H37">
            <v>44208</v>
          </cell>
          <cell r="I37">
            <v>1393</v>
          </cell>
          <cell r="J37">
            <v>2402226</v>
          </cell>
          <cell r="K37">
            <v>0</v>
          </cell>
          <cell r="L37">
            <v>270166</v>
          </cell>
          <cell r="M37">
            <v>0</v>
          </cell>
          <cell r="N37">
            <v>329139</v>
          </cell>
          <cell r="O37">
            <v>0</v>
          </cell>
          <cell r="P37">
            <v>8749</v>
          </cell>
          <cell r="Q37">
            <v>32780</v>
          </cell>
          <cell r="R37">
            <v>87372</v>
          </cell>
          <cell r="S37">
            <v>0</v>
          </cell>
          <cell r="T37">
            <v>0</v>
          </cell>
          <cell r="U37">
            <v>0</v>
          </cell>
          <cell r="V37">
            <v>0</v>
          </cell>
          <cell r="W37">
            <v>170186</v>
          </cell>
          <cell r="X37">
            <v>0</v>
          </cell>
          <cell r="Y37">
            <v>0</v>
          </cell>
          <cell r="Z37">
            <v>0</v>
          </cell>
          <cell r="AA37">
            <v>2033168</v>
          </cell>
          <cell r="AB37">
            <v>41259</v>
          </cell>
          <cell r="AC37">
            <v>346096</v>
          </cell>
          <cell r="AD37">
            <v>142040</v>
          </cell>
          <cell r="AE37">
            <v>208323</v>
          </cell>
          <cell r="AF37">
            <v>83487</v>
          </cell>
          <cell r="AG37">
            <v>45033</v>
          </cell>
          <cell r="AH37">
            <v>7900</v>
          </cell>
          <cell r="AI37">
            <v>15000</v>
          </cell>
          <cell r="AJ37">
            <v>0</v>
          </cell>
          <cell r="AK37">
            <v>0</v>
          </cell>
          <cell r="AL37">
            <v>25000</v>
          </cell>
          <cell r="AM37">
            <v>20000</v>
          </cell>
          <cell r="AN37">
            <v>6000</v>
          </cell>
          <cell r="AO37">
            <v>17850</v>
          </cell>
          <cell r="AP37">
            <v>68750</v>
          </cell>
          <cell r="AQ37">
            <v>12234</v>
          </cell>
          <cell r="AR37">
            <v>13000</v>
          </cell>
          <cell r="AS37">
            <v>111275</v>
          </cell>
          <cell r="AT37">
            <v>76000</v>
          </cell>
          <cell r="AU37">
            <v>46500</v>
          </cell>
          <cell r="AV37">
            <v>65500</v>
          </cell>
          <cell r="AW37">
            <v>15808</v>
          </cell>
          <cell r="AX37">
            <v>0</v>
          </cell>
          <cell r="AY37">
            <v>60000</v>
          </cell>
          <cell r="AZ37">
            <v>20000</v>
          </cell>
          <cell r="BA37">
            <v>20000</v>
          </cell>
          <cell r="BB37">
            <v>7462</v>
          </cell>
          <cell r="BC37">
            <v>0</v>
          </cell>
          <cell r="BD37">
            <v>0</v>
          </cell>
          <cell r="BE37">
            <v>0</v>
          </cell>
          <cell r="BF37">
            <v>0</v>
          </cell>
          <cell r="BG37">
            <v>81532</v>
          </cell>
          <cell r="BH37">
            <v>0</v>
          </cell>
          <cell r="BI37">
            <v>0</v>
          </cell>
          <cell r="BJ37">
            <v>0</v>
          </cell>
          <cell r="BK37">
            <v>193079</v>
          </cell>
          <cell r="BL37">
            <v>0</v>
          </cell>
          <cell r="BM37">
            <v>0</v>
          </cell>
          <cell r="BN37">
            <v>-128784</v>
          </cell>
          <cell r="BO37">
            <v>0</v>
          </cell>
          <cell r="BP37">
            <v>11383</v>
          </cell>
          <cell r="BQ37">
            <v>0</v>
          </cell>
          <cell r="BR37">
            <v>32825</v>
          </cell>
          <cell r="BS37">
            <v>1393</v>
          </cell>
          <cell r="BT37">
            <v>-83183</v>
          </cell>
        </row>
        <row r="38">
          <cell r="A38">
            <v>360</v>
          </cell>
          <cell r="B38" t="str">
            <v>Whitecross School</v>
          </cell>
          <cell r="C38">
            <v>1</v>
          </cell>
          <cell r="D38">
            <v>69550</v>
          </cell>
          <cell r="E38">
            <v>0</v>
          </cell>
          <cell r="F38">
            <v>0</v>
          </cell>
          <cell r="G38">
            <v>0</v>
          </cell>
          <cell r="H38">
            <v>0</v>
          </cell>
          <cell r="I38">
            <v>0</v>
          </cell>
          <cell r="J38">
            <v>3589484</v>
          </cell>
          <cell r="K38">
            <v>0</v>
          </cell>
          <cell r="L38">
            <v>437515</v>
          </cell>
          <cell r="M38">
            <v>0</v>
          </cell>
          <cell r="N38">
            <v>247764</v>
          </cell>
          <cell r="O38">
            <v>0</v>
          </cell>
          <cell r="P38">
            <v>0</v>
          </cell>
          <cell r="Q38">
            <v>58500</v>
          </cell>
          <cell r="R38">
            <v>130000</v>
          </cell>
          <cell r="S38">
            <v>0</v>
          </cell>
          <cell r="T38">
            <v>0</v>
          </cell>
          <cell r="U38">
            <v>15000</v>
          </cell>
          <cell r="V38">
            <v>51500</v>
          </cell>
          <cell r="W38">
            <v>216443</v>
          </cell>
          <cell r="X38">
            <v>0</v>
          </cell>
          <cell r="Y38">
            <v>0</v>
          </cell>
          <cell r="Z38">
            <v>0</v>
          </cell>
          <cell r="AA38">
            <v>2761438</v>
          </cell>
          <cell r="AB38">
            <v>103608</v>
          </cell>
          <cell r="AC38">
            <v>618831</v>
          </cell>
          <cell r="AD38">
            <v>226500</v>
          </cell>
          <cell r="AE38">
            <v>239000</v>
          </cell>
          <cell r="AF38">
            <v>85000</v>
          </cell>
          <cell r="AG38">
            <v>33892</v>
          </cell>
          <cell r="AH38">
            <v>14000</v>
          </cell>
          <cell r="AI38">
            <v>17500</v>
          </cell>
          <cell r="AJ38">
            <v>0</v>
          </cell>
          <cell r="AK38">
            <v>0</v>
          </cell>
          <cell r="AL38">
            <v>72000</v>
          </cell>
          <cell r="AM38">
            <v>5000</v>
          </cell>
          <cell r="AN38">
            <v>5500</v>
          </cell>
          <cell r="AO38">
            <v>21000</v>
          </cell>
          <cell r="AP38">
            <v>80310</v>
          </cell>
          <cell r="AQ38">
            <v>11190</v>
          </cell>
          <cell r="AR38">
            <v>17000</v>
          </cell>
          <cell r="AS38">
            <v>164231</v>
          </cell>
          <cell r="AT38">
            <v>19000</v>
          </cell>
          <cell r="AU38">
            <v>57000</v>
          </cell>
          <cell r="AV38">
            <v>39000</v>
          </cell>
          <cell r="AW38">
            <v>28500</v>
          </cell>
          <cell r="AX38">
            <v>0</v>
          </cell>
          <cell r="AY38">
            <v>87000</v>
          </cell>
          <cell r="AZ38">
            <v>0</v>
          </cell>
          <cell r="BA38">
            <v>20500</v>
          </cell>
          <cell r="BB38">
            <v>23000</v>
          </cell>
          <cell r="BC38">
            <v>0</v>
          </cell>
          <cell r="BD38">
            <v>0</v>
          </cell>
          <cell r="BE38">
            <v>0</v>
          </cell>
          <cell r="BF38">
            <v>0</v>
          </cell>
          <cell r="BG38">
            <v>114512</v>
          </cell>
          <cell r="BH38">
            <v>0</v>
          </cell>
          <cell r="BI38">
            <v>0</v>
          </cell>
          <cell r="BJ38">
            <v>0</v>
          </cell>
          <cell r="BK38">
            <v>114512</v>
          </cell>
          <cell r="BL38">
            <v>0</v>
          </cell>
          <cell r="BM38">
            <v>0</v>
          </cell>
          <cell r="BN38">
            <v>65756</v>
          </cell>
          <cell r="BO38">
            <v>0</v>
          </cell>
          <cell r="BP38">
            <v>0</v>
          </cell>
          <cell r="BQ38">
            <v>0</v>
          </cell>
          <cell r="BR38">
            <v>0</v>
          </cell>
          <cell r="BS38">
            <v>0</v>
          </cell>
          <cell r="BT38">
            <v>65756</v>
          </cell>
        </row>
        <row r="39">
          <cell r="A39">
            <v>363</v>
          </cell>
          <cell r="B39" t="str">
            <v>Newent Community School</v>
          </cell>
          <cell r="C39">
            <v>1</v>
          </cell>
          <cell r="D39">
            <v>54566</v>
          </cell>
          <cell r="E39">
            <v>0</v>
          </cell>
          <cell r="F39">
            <v>118207</v>
          </cell>
          <cell r="G39">
            <v>20807</v>
          </cell>
          <cell r="H39">
            <v>0</v>
          </cell>
          <cell r="I39">
            <v>0</v>
          </cell>
          <cell r="J39">
            <v>3585122</v>
          </cell>
          <cell r="K39">
            <v>1068921</v>
          </cell>
          <cell r="L39">
            <v>210958</v>
          </cell>
          <cell r="M39">
            <v>0</v>
          </cell>
          <cell r="N39">
            <v>339679</v>
          </cell>
          <cell r="O39">
            <v>0</v>
          </cell>
          <cell r="P39">
            <v>7000</v>
          </cell>
          <cell r="Q39">
            <v>182977</v>
          </cell>
          <cell r="R39">
            <v>205344</v>
          </cell>
          <cell r="S39">
            <v>0</v>
          </cell>
          <cell r="T39">
            <v>0</v>
          </cell>
          <cell r="U39">
            <v>0</v>
          </cell>
          <cell r="V39">
            <v>204000</v>
          </cell>
          <cell r="W39">
            <v>226315</v>
          </cell>
          <cell r="X39">
            <v>0</v>
          </cell>
          <cell r="Y39">
            <v>0</v>
          </cell>
          <cell r="Z39">
            <v>0</v>
          </cell>
          <cell r="AA39">
            <v>3523287</v>
          </cell>
          <cell r="AB39">
            <v>55000</v>
          </cell>
          <cell r="AC39">
            <v>389549</v>
          </cell>
          <cell r="AD39">
            <v>264617</v>
          </cell>
          <cell r="AE39">
            <v>315840</v>
          </cell>
          <cell r="AF39">
            <v>106765</v>
          </cell>
          <cell r="AG39">
            <v>89729</v>
          </cell>
          <cell r="AH39">
            <v>30622</v>
          </cell>
          <cell r="AI39">
            <v>28110</v>
          </cell>
          <cell r="AJ39">
            <v>0</v>
          </cell>
          <cell r="AK39">
            <v>0</v>
          </cell>
          <cell r="AL39">
            <v>123704</v>
          </cell>
          <cell r="AM39">
            <v>10000</v>
          </cell>
          <cell r="AN39">
            <v>5000</v>
          </cell>
          <cell r="AO39">
            <v>50000</v>
          </cell>
          <cell r="AP39">
            <v>150000</v>
          </cell>
          <cell r="AQ39">
            <v>17270</v>
          </cell>
          <cell r="AR39">
            <v>9000</v>
          </cell>
          <cell r="AS39">
            <v>577509</v>
          </cell>
          <cell r="AT39">
            <v>91605</v>
          </cell>
          <cell r="AU39">
            <v>89500</v>
          </cell>
          <cell r="AV39">
            <v>113304</v>
          </cell>
          <cell r="AW39">
            <v>31937</v>
          </cell>
          <cell r="AX39">
            <v>16828</v>
          </cell>
          <cell r="AY39">
            <v>112791</v>
          </cell>
          <cell r="AZ39">
            <v>0</v>
          </cell>
          <cell r="BA39">
            <v>18000</v>
          </cell>
          <cell r="BB39">
            <v>66109</v>
          </cell>
          <cell r="BC39">
            <v>0</v>
          </cell>
          <cell r="BD39">
            <v>0</v>
          </cell>
          <cell r="BE39">
            <v>0</v>
          </cell>
          <cell r="BF39">
            <v>0</v>
          </cell>
          <cell r="BG39">
            <v>144563</v>
          </cell>
          <cell r="BH39">
            <v>0</v>
          </cell>
          <cell r="BI39">
            <v>0</v>
          </cell>
          <cell r="BJ39">
            <v>0</v>
          </cell>
          <cell r="BK39">
            <v>274730</v>
          </cell>
          <cell r="BL39">
            <v>0</v>
          </cell>
          <cell r="BM39">
            <v>8847</v>
          </cell>
          <cell r="BN39">
            <v>-201194</v>
          </cell>
          <cell r="BO39">
            <v>0</v>
          </cell>
          <cell r="BP39">
            <v>0</v>
          </cell>
          <cell r="BQ39">
            <v>0</v>
          </cell>
          <cell r="BR39">
            <v>0</v>
          </cell>
          <cell r="BS39">
            <v>0</v>
          </cell>
          <cell r="BT39">
            <v>-201194</v>
          </cell>
        </row>
        <row r="40">
          <cell r="A40">
            <v>369</v>
          </cell>
          <cell r="B40" t="str">
            <v>Severn Vale School</v>
          </cell>
          <cell r="C40">
            <v>1</v>
          </cell>
          <cell r="D40">
            <v>549602</v>
          </cell>
          <cell r="E40">
            <v>0</v>
          </cell>
          <cell r="F40">
            <v>212828</v>
          </cell>
          <cell r="G40">
            <v>1284</v>
          </cell>
          <cell r="H40">
            <v>0</v>
          </cell>
          <cell r="I40">
            <v>0</v>
          </cell>
          <cell r="J40">
            <v>3946755</v>
          </cell>
          <cell r="K40">
            <v>0</v>
          </cell>
          <cell r="L40">
            <v>360390</v>
          </cell>
          <cell r="M40">
            <v>0</v>
          </cell>
          <cell r="N40">
            <v>233941</v>
          </cell>
          <cell r="O40">
            <v>0</v>
          </cell>
          <cell r="P40">
            <v>22350</v>
          </cell>
          <cell r="Q40">
            <v>58000</v>
          </cell>
          <cell r="R40">
            <v>0</v>
          </cell>
          <cell r="S40">
            <v>0</v>
          </cell>
          <cell r="T40">
            <v>0</v>
          </cell>
          <cell r="U40">
            <v>0</v>
          </cell>
          <cell r="V40">
            <v>0</v>
          </cell>
          <cell r="W40">
            <v>236064</v>
          </cell>
          <cell r="X40">
            <v>0</v>
          </cell>
          <cell r="Y40">
            <v>0</v>
          </cell>
          <cell r="Z40">
            <v>0</v>
          </cell>
          <cell r="AA40">
            <v>2856155</v>
          </cell>
          <cell r="AB40">
            <v>20000</v>
          </cell>
          <cell r="AC40">
            <v>471111</v>
          </cell>
          <cell r="AD40">
            <v>133380</v>
          </cell>
          <cell r="AE40">
            <v>305493</v>
          </cell>
          <cell r="AF40">
            <v>0</v>
          </cell>
          <cell r="AG40">
            <v>16997</v>
          </cell>
          <cell r="AH40">
            <v>38050</v>
          </cell>
          <cell r="AI40">
            <v>25000</v>
          </cell>
          <cell r="AJ40">
            <v>0</v>
          </cell>
          <cell r="AK40">
            <v>0</v>
          </cell>
          <cell r="AL40">
            <v>196192</v>
          </cell>
          <cell r="AM40">
            <v>15000</v>
          </cell>
          <cell r="AN40">
            <v>82950</v>
          </cell>
          <cell r="AO40">
            <v>10000</v>
          </cell>
          <cell r="AP40">
            <v>73000</v>
          </cell>
          <cell r="AQ40">
            <v>92400</v>
          </cell>
          <cell r="AR40">
            <v>13853</v>
          </cell>
          <cell r="AS40">
            <v>372560</v>
          </cell>
          <cell r="AT40">
            <v>216294</v>
          </cell>
          <cell r="AU40">
            <v>60000</v>
          </cell>
          <cell r="AV40">
            <v>83850</v>
          </cell>
          <cell r="AW40">
            <v>2550</v>
          </cell>
          <cell r="AX40">
            <v>0</v>
          </cell>
          <cell r="AY40">
            <v>23000</v>
          </cell>
          <cell r="AZ40">
            <v>93300</v>
          </cell>
          <cell r="BA40">
            <v>25500</v>
          </cell>
          <cell r="BB40">
            <v>55467</v>
          </cell>
          <cell r="BC40">
            <v>0</v>
          </cell>
          <cell r="BD40">
            <v>0</v>
          </cell>
          <cell r="BE40">
            <v>0</v>
          </cell>
          <cell r="BF40">
            <v>0</v>
          </cell>
          <cell r="BG40">
            <v>128120</v>
          </cell>
          <cell r="BH40">
            <v>0</v>
          </cell>
          <cell r="BI40">
            <v>0</v>
          </cell>
          <cell r="BJ40">
            <v>0</v>
          </cell>
          <cell r="BK40">
            <v>340948</v>
          </cell>
          <cell r="BL40">
            <v>0</v>
          </cell>
          <cell r="BM40">
            <v>1284</v>
          </cell>
          <cell r="BN40">
            <v>125000</v>
          </cell>
          <cell r="BO40">
            <v>0</v>
          </cell>
          <cell r="BP40">
            <v>0</v>
          </cell>
          <cell r="BQ40">
            <v>0</v>
          </cell>
          <cell r="BR40">
            <v>0</v>
          </cell>
          <cell r="BS40">
            <v>0</v>
          </cell>
          <cell r="BT40">
            <v>125000</v>
          </cell>
        </row>
        <row r="41">
          <cell r="A41">
            <v>372</v>
          </cell>
          <cell r="B41" t="str">
            <v>The Cotswold School</v>
          </cell>
          <cell r="C41">
            <v>1</v>
          </cell>
          <cell r="D41">
            <v>236455</v>
          </cell>
          <cell r="E41">
            <v>0</v>
          </cell>
          <cell r="F41">
            <v>155604</v>
          </cell>
          <cell r="G41">
            <v>0</v>
          </cell>
          <cell r="H41">
            <v>376501</v>
          </cell>
          <cell r="I41">
            <v>0</v>
          </cell>
          <cell r="J41">
            <v>2832790</v>
          </cell>
          <cell r="K41">
            <v>1021415</v>
          </cell>
          <cell r="L41">
            <v>198957</v>
          </cell>
          <cell r="M41">
            <v>0</v>
          </cell>
          <cell r="N41">
            <v>384873</v>
          </cell>
          <cell r="O41">
            <v>0</v>
          </cell>
          <cell r="P41">
            <v>0</v>
          </cell>
          <cell r="Q41">
            <v>95000</v>
          </cell>
          <cell r="R41">
            <v>100000</v>
          </cell>
          <cell r="S41">
            <v>0</v>
          </cell>
          <cell r="T41">
            <v>0</v>
          </cell>
          <cell r="U41">
            <v>0</v>
          </cell>
          <cell r="V41">
            <v>80000</v>
          </cell>
          <cell r="W41">
            <v>180988</v>
          </cell>
          <cell r="X41">
            <v>0</v>
          </cell>
          <cell r="Y41">
            <v>0</v>
          </cell>
          <cell r="Z41">
            <v>0</v>
          </cell>
          <cell r="AA41">
            <v>3055500</v>
          </cell>
          <cell r="AB41">
            <v>35000</v>
          </cell>
          <cell r="AC41">
            <v>365000</v>
          </cell>
          <cell r="AD41">
            <v>160000</v>
          </cell>
          <cell r="AE41">
            <v>190000</v>
          </cell>
          <cell r="AF41">
            <v>70000</v>
          </cell>
          <cell r="AG41">
            <v>11500</v>
          </cell>
          <cell r="AH41">
            <v>28000</v>
          </cell>
          <cell r="AI41">
            <v>35000</v>
          </cell>
          <cell r="AJ41">
            <v>11000</v>
          </cell>
          <cell r="AK41">
            <v>0</v>
          </cell>
          <cell r="AL41">
            <v>147500</v>
          </cell>
          <cell r="AM41">
            <v>35000</v>
          </cell>
          <cell r="AN41">
            <v>19000</v>
          </cell>
          <cell r="AO41">
            <v>8000</v>
          </cell>
          <cell r="AP41">
            <v>54000</v>
          </cell>
          <cell r="AQ41">
            <v>12000</v>
          </cell>
          <cell r="AR41">
            <v>18750</v>
          </cell>
          <cell r="AS41">
            <v>185000</v>
          </cell>
          <cell r="AT41">
            <v>66955</v>
          </cell>
          <cell r="AU41">
            <v>84000</v>
          </cell>
          <cell r="AV41">
            <v>116273</v>
          </cell>
          <cell r="AW41">
            <v>30000</v>
          </cell>
          <cell r="AX41">
            <v>10000</v>
          </cell>
          <cell r="AY41">
            <v>69000</v>
          </cell>
          <cell r="AZ41">
            <v>0</v>
          </cell>
          <cell r="BA41">
            <v>29000</v>
          </cell>
          <cell r="BB41">
            <v>20000</v>
          </cell>
          <cell r="BC41">
            <v>0</v>
          </cell>
          <cell r="BD41">
            <v>265000</v>
          </cell>
          <cell r="BE41">
            <v>0</v>
          </cell>
          <cell r="BF41">
            <v>0</v>
          </cell>
          <cell r="BG41">
            <v>597719</v>
          </cell>
          <cell r="BH41">
            <v>0</v>
          </cell>
          <cell r="BI41">
            <v>265000</v>
          </cell>
          <cell r="BJ41">
            <v>0</v>
          </cell>
          <cell r="BK41">
            <v>1394673</v>
          </cell>
          <cell r="BL41">
            <v>0</v>
          </cell>
          <cell r="BM41">
            <v>0</v>
          </cell>
          <cell r="BN41">
            <v>0</v>
          </cell>
          <cell r="BO41">
            <v>0</v>
          </cell>
          <cell r="BP41">
            <v>151</v>
          </cell>
          <cell r="BQ41">
            <v>0</v>
          </cell>
          <cell r="BR41">
            <v>0</v>
          </cell>
          <cell r="BS41">
            <v>0</v>
          </cell>
          <cell r="BT41">
            <v>151</v>
          </cell>
        </row>
        <row r="42">
          <cell r="A42">
            <v>373</v>
          </cell>
          <cell r="B42" t="str">
            <v>Maidenhill School</v>
          </cell>
          <cell r="C42">
            <v>1</v>
          </cell>
          <cell r="D42">
            <v>-146212.59</v>
          </cell>
          <cell r="E42">
            <v>0</v>
          </cell>
          <cell r="F42">
            <v>14065</v>
          </cell>
          <cell r="G42">
            <v>0</v>
          </cell>
          <cell r="H42">
            <v>0</v>
          </cell>
          <cell r="I42">
            <v>0</v>
          </cell>
          <cell r="J42">
            <v>2417483</v>
          </cell>
          <cell r="K42">
            <v>0</v>
          </cell>
          <cell r="L42">
            <v>209751</v>
          </cell>
          <cell r="M42">
            <v>0</v>
          </cell>
          <cell r="N42">
            <v>150105</v>
          </cell>
          <cell r="O42">
            <v>0</v>
          </cell>
          <cell r="P42">
            <v>4000</v>
          </cell>
          <cell r="Q42">
            <v>20000</v>
          </cell>
          <cell r="R42">
            <v>0</v>
          </cell>
          <cell r="S42">
            <v>0</v>
          </cell>
          <cell r="T42">
            <v>0</v>
          </cell>
          <cell r="U42">
            <v>0</v>
          </cell>
          <cell r="V42">
            <v>24010</v>
          </cell>
          <cell r="W42">
            <v>146213</v>
          </cell>
          <cell r="X42">
            <v>0</v>
          </cell>
          <cell r="Y42">
            <v>0</v>
          </cell>
          <cell r="Z42">
            <v>0</v>
          </cell>
          <cell r="AA42">
            <v>1855253</v>
          </cell>
          <cell r="AB42">
            <v>30000</v>
          </cell>
          <cell r="AC42">
            <v>509018</v>
          </cell>
          <cell r="AD42">
            <v>104495</v>
          </cell>
          <cell r="AE42">
            <v>162445</v>
          </cell>
          <cell r="AF42">
            <v>0</v>
          </cell>
          <cell r="AG42">
            <v>15000</v>
          </cell>
          <cell r="AH42">
            <v>12500</v>
          </cell>
          <cell r="AI42">
            <v>12000</v>
          </cell>
          <cell r="AJ42">
            <v>0</v>
          </cell>
          <cell r="AK42">
            <v>0</v>
          </cell>
          <cell r="AL42">
            <v>28000</v>
          </cell>
          <cell r="AM42">
            <v>10000</v>
          </cell>
          <cell r="AN42">
            <v>2750</v>
          </cell>
          <cell r="AO42">
            <v>6000</v>
          </cell>
          <cell r="AP42">
            <v>58000</v>
          </cell>
          <cell r="AQ42">
            <v>9404</v>
          </cell>
          <cell r="AR42">
            <v>7000</v>
          </cell>
          <cell r="AS42">
            <v>146954</v>
          </cell>
          <cell r="AT42">
            <v>35000</v>
          </cell>
          <cell r="AU42">
            <v>55000</v>
          </cell>
          <cell r="AV42">
            <v>35132</v>
          </cell>
          <cell r="AW42">
            <v>0</v>
          </cell>
          <cell r="AX42">
            <v>0</v>
          </cell>
          <cell r="AY42">
            <v>11000</v>
          </cell>
          <cell r="AZ42">
            <v>70000</v>
          </cell>
          <cell r="BA42">
            <v>58549</v>
          </cell>
          <cell r="BB42">
            <v>53121</v>
          </cell>
          <cell r="BC42">
            <v>0</v>
          </cell>
          <cell r="BD42">
            <v>14010</v>
          </cell>
          <cell r="BE42">
            <v>0</v>
          </cell>
          <cell r="BF42">
            <v>0</v>
          </cell>
          <cell r="BG42">
            <v>86446</v>
          </cell>
          <cell r="BH42">
            <v>0</v>
          </cell>
          <cell r="BI42">
            <v>0</v>
          </cell>
          <cell r="BJ42">
            <v>0</v>
          </cell>
          <cell r="BK42">
            <v>100511</v>
          </cell>
          <cell r="BL42">
            <v>0</v>
          </cell>
          <cell r="BM42">
            <v>0</v>
          </cell>
          <cell r="BN42">
            <v>-475281.59</v>
          </cell>
          <cell r="BO42">
            <v>0</v>
          </cell>
          <cell r="BP42">
            <v>0</v>
          </cell>
          <cell r="BQ42">
            <v>0</v>
          </cell>
          <cell r="BR42">
            <v>0</v>
          </cell>
          <cell r="BS42">
            <v>0</v>
          </cell>
          <cell r="BT42">
            <v>-475281.59</v>
          </cell>
        </row>
        <row r="43">
          <cell r="A43">
            <v>374</v>
          </cell>
          <cell r="B43" t="str">
            <v>Archway School</v>
          </cell>
          <cell r="C43">
            <v>1</v>
          </cell>
          <cell r="D43">
            <v>102576</v>
          </cell>
          <cell r="E43">
            <v>0</v>
          </cell>
          <cell r="F43">
            <v>20000</v>
          </cell>
          <cell r="G43">
            <v>7745</v>
          </cell>
          <cell r="H43">
            <v>0</v>
          </cell>
          <cell r="I43">
            <v>0</v>
          </cell>
          <cell r="J43">
            <v>3471852</v>
          </cell>
          <cell r="K43">
            <v>621006</v>
          </cell>
          <cell r="L43">
            <v>186820</v>
          </cell>
          <cell r="M43">
            <v>0</v>
          </cell>
          <cell r="N43">
            <v>370850</v>
          </cell>
          <cell r="O43">
            <v>0</v>
          </cell>
          <cell r="P43">
            <v>0</v>
          </cell>
          <cell r="Q43">
            <v>119500</v>
          </cell>
          <cell r="R43">
            <v>68000</v>
          </cell>
          <cell r="S43">
            <v>0</v>
          </cell>
          <cell r="T43">
            <v>0</v>
          </cell>
          <cell r="U43">
            <v>0</v>
          </cell>
          <cell r="V43">
            <v>16000</v>
          </cell>
          <cell r="W43">
            <v>215878</v>
          </cell>
          <cell r="X43">
            <v>0</v>
          </cell>
          <cell r="Y43">
            <v>0</v>
          </cell>
          <cell r="Z43">
            <v>0</v>
          </cell>
          <cell r="AA43">
            <v>3065214</v>
          </cell>
          <cell r="AB43">
            <v>62200</v>
          </cell>
          <cell r="AC43">
            <v>455109</v>
          </cell>
          <cell r="AD43">
            <v>139920</v>
          </cell>
          <cell r="AE43">
            <v>236069</v>
          </cell>
          <cell r="AF43">
            <v>59748</v>
          </cell>
          <cell r="AG43">
            <v>58423</v>
          </cell>
          <cell r="AH43">
            <v>12300</v>
          </cell>
          <cell r="AI43">
            <v>25985</v>
          </cell>
          <cell r="AJ43">
            <v>0</v>
          </cell>
          <cell r="AK43">
            <v>0</v>
          </cell>
          <cell r="AL43">
            <v>57950</v>
          </cell>
          <cell r="AM43">
            <v>15497</v>
          </cell>
          <cell r="AN43">
            <v>16380</v>
          </cell>
          <cell r="AO43">
            <v>14000</v>
          </cell>
          <cell r="AP43">
            <v>135000</v>
          </cell>
          <cell r="AQ43">
            <v>53546</v>
          </cell>
          <cell r="AR43">
            <v>13850</v>
          </cell>
          <cell r="AS43">
            <v>204035</v>
          </cell>
          <cell r="AT43">
            <v>105200</v>
          </cell>
          <cell r="AU43">
            <v>80500</v>
          </cell>
          <cell r="AV43">
            <v>87285</v>
          </cell>
          <cell r="AW43">
            <v>28923</v>
          </cell>
          <cell r="AX43">
            <v>0</v>
          </cell>
          <cell r="AY43">
            <v>72555</v>
          </cell>
          <cell r="AZ43">
            <v>27707</v>
          </cell>
          <cell r="BA43">
            <v>34800</v>
          </cell>
          <cell r="BB43">
            <v>58377</v>
          </cell>
          <cell r="BC43">
            <v>0</v>
          </cell>
          <cell r="BD43">
            <v>0</v>
          </cell>
          <cell r="BE43">
            <v>0</v>
          </cell>
          <cell r="BF43">
            <v>0</v>
          </cell>
          <cell r="BG43">
            <v>125569</v>
          </cell>
          <cell r="BH43">
            <v>0</v>
          </cell>
          <cell r="BI43">
            <v>0</v>
          </cell>
          <cell r="BJ43">
            <v>0</v>
          </cell>
          <cell r="BK43">
            <v>153314</v>
          </cell>
          <cell r="BL43">
            <v>0</v>
          </cell>
          <cell r="BM43">
            <v>0</v>
          </cell>
          <cell r="BN43">
            <v>51909</v>
          </cell>
          <cell r="BO43">
            <v>0</v>
          </cell>
          <cell r="BP43">
            <v>0</v>
          </cell>
          <cell r="BQ43">
            <v>0</v>
          </cell>
          <cell r="BR43">
            <v>0</v>
          </cell>
          <cell r="BS43">
            <v>0</v>
          </cell>
          <cell r="BT43">
            <v>51909</v>
          </cell>
        </row>
        <row r="44">
          <cell r="A44">
            <v>375</v>
          </cell>
          <cell r="B44" t="str">
            <v>Marling School</v>
          </cell>
          <cell r="C44">
            <v>1</v>
          </cell>
          <cell r="D44">
            <v>77758</v>
          </cell>
          <cell r="E44">
            <v>0</v>
          </cell>
          <cell r="F44">
            <v>119068</v>
          </cell>
          <cell r="G44">
            <v>0</v>
          </cell>
          <cell r="H44">
            <v>63623</v>
          </cell>
          <cell r="I44">
            <v>0</v>
          </cell>
          <cell r="J44">
            <v>2099212</v>
          </cell>
          <cell r="K44">
            <v>1183757</v>
          </cell>
          <cell r="L44">
            <v>0</v>
          </cell>
          <cell r="M44">
            <v>0</v>
          </cell>
          <cell r="N44">
            <v>194435</v>
          </cell>
          <cell r="O44">
            <v>0</v>
          </cell>
          <cell r="P44">
            <v>9000</v>
          </cell>
          <cell r="Q44">
            <v>52650</v>
          </cell>
          <cell r="R44">
            <v>0</v>
          </cell>
          <cell r="S44">
            <v>0</v>
          </cell>
          <cell r="T44">
            <v>0</v>
          </cell>
          <cell r="U44">
            <v>5000</v>
          </cell>
          <cell r="V44">
            <v>60500</v>
          </cell>
          <cell r="W44">
            <v>129900</v>
          </cell>
          <cell r="X44">
            <v>0</v>
          </cell>
          <cell r="Y44">
            <v>0</v>
          </cell>
          <cell r="Z44">
            <v>0</v>
          </cell>
          <cell r="AA44">
            <v>2534240</v>
          </cell>
          <cell r="AB44">
            <v>64500</v>
          </cell>
          <cell r="AC44">
            <v>155652</v>
          </cell>
          <cell r="AD44">
            <v>129240</v>
          </cell>
          <cell r="AE44">
            <v>204034</v>
          </cell>
          <cell r="AF44">
            <v>0</v>
          </cell>
          <cell r="AG44">
            <v>6500</v>
          </cell>
          <cell r="AH44">
            <v>11900</v>
          </cell>
          <cell r="AI44">
            <v>21000</v>
          </cell>
          <cell r="AJ44">
            <v>0</v>
          </cell>
          <cell r="AK44">
            <v>0</v>
          </cell>
          <cell r="AL44">
            <v>50000</v>
          </cell>
          <cell r="AM44">
            <v>22747</v>
          </cell>
          <cell r="AN44">
            <v>5500</v>
          </cell>
          <cell r="AO44">
            <v>9392</v>
          </cell>
          <cell r="AP44">
            <v>67000</v>
          </cell>
          <cell r="AQ44">
            <v>10053</v>
          </cell>
          <cell r="AR44">
            <v>19625</v>
          </cell>
          <cell r="AS44">
            <v>128640</v>
          </cell>
          <cell r="AT44">
            <v>68000</v>
          </cell>
          <cell r="AU44">
            <v>100000</v>
          </cell>
          <cell r="AV44">
            <v>58485</v>
          </cell>
          <cell r="AW44">
            <v>21687</v>
          </cell>
          <cell r="AX44">
            <v>0</v>
          </cell>
          <cell r="AY44">
            <v>20800</v>
          </cell>
          <cell r="AZ44">
            <v>0</v>
          </cell>
          <cell r="BA44">
            <v>57200</v>
          </cell>
          <cell r="BB44">
            <v>24500</v>
          </cell>
          <cell r="BC44">
            <v>0</v>
          </cell>
          <cell r="BD44">
            <v>0</v>
          </cell>
          <cell r="BE44">
            <v>0</v>
          </cell>
          <cell r="BF44">
            <v>0</v>
          </cell>
          <cell r="BG44">
            <v>100904</v>
          </cell>
          <cell r="BH44">
            <v>0</v>
          </cell>
          <cell r="BI44">
            <v>0</v>
          </cell>
          <cell r="BJ44">
            <v>0</v>
          </cell>
          <cell r="BK44">
            <v>283595</v>
          </cell>
          <cell r="BL44">
            <v>0</v>
          </cell>
          <cell r="BM44">
            <v>0</v>
          </cell>
          <cell r="BN44">
            <v>21517</v>
          </cell>
          <cell r="BO44">
            <v>0</v>
          </cell>
          <cell r="BP44">
            <v>0</v>
          </cell>
          <cell r="BQ44">
            <v>0</v>
          </cell>
          <cell r="BR44">
            <v>0</v>
          </cell>
          <cell r="BS44">
            <v>0</v>
          </cell>
          <cell r="BT44">
            <v>21517</v>
          </cell>
        </row>
        <row r="45">
          <cell r="A45">
            <v>377</v>
          </cell>
          <cell r="B45" t="str">
            <v>Stroud High School</v>
          </cell>
          <cell r="C45">
            <v>1</v>
          </cell>
          <cell r="D45">
            <v>410438</v>
          </cell>
          <cell r="E45">
            <v>0</v>
          </cell>
          <cell r="F45">
            <v>103078</v>
          </cell>
          <cell r="G45">
            <v>2250</v>
          </cell>
          <cell r="H45">
            <v>81214</v>
          </cell>
          <cell r="I45">
            <v>0</v>
          </cell>
          <cell r="J45">
            <v>2208003</v>
          </cell>
          <cell r="K45">
            <v>1223373</v>
          </cell>
          <cell r="L45">
            <v>2717</v>
          </cell>
          <cell r="M45">
            <v>0</v>
          </cell>
          <cell r="N45">
            <v>198711</v>
          </cell>
          <cell r="O45">
            <v>29390</v>
          </cell>
          <cell r="P45">
            <v>4000</v>
          </cell>
          <cell r="Q45">
            <v>97850</v>
          </cell>
          <cell r="R45">
            <v>0</v>
          </cell>
          <cell r="S45">
            <v>0</v>
          </cell>
          <cell r="T45">
            <v>1000</v>
          </cell>
          <cell r="U45">
            <v>197200</v>
          </cell>
          <cell r="V45">
            <v>28897</v>
          </cell>
          <cell r="W45">
            <v>134707</v>
          </cell>
          <cell r="X45">
            <v>0</v>
          </cell>
          <cell r="Y45">
            <v>0</v>
          </cell>
          <cell r="Z45">
            <v>0</v>
          </cell>
          <cell r="AA45">
            <v>2517902</v>
          </cell>
          <cell r="AB45">
            <v>11948</v>
          </cell>
          <cell r="AC45">
            <v>267062</v>
          </cell>
          <cell r="AD45">
            <v>127840</v>
          </cell>
          <cell r="AE45">
            <v>205509</v>
          </cell>
          <cell r="AF45">
            <v>0</v>
          </cell>
          <cell r="AG45">
            <v>6474</v>
          </cell>
          <cell r="AH45">
            <v>31165</v>
          </cell>
          <cell r="AI45">
            <v>28426</v>
          </cell>
          <cell r="AJ45">
            <v>0</v>
          </cell>
          <cell r="AK45">
            <v>0</v>
          </cell>
          <cell r="AL45">
            <v>49000</v>
          </cell>
          <cell r="AM45">
            <v>12195</v>
          </cell>
          <cell r="AN45">
            <v>10395</v>
          </cell>
          <cell r="AO45">
            <v>6000</v>
          </cell>
          <cell r="AP45">
            <v>58410</v>
          </cell>
          <cell r="AQ45">
            <v>9748</v>
          </cell>
          <cell r="AR45">
            <v>6950</v>
          </cell>
          <cell r="AS45">
            <v>465295</v>
          </cell>
          <cell r="AT45">
            <v>62758</v>
          </cell>
          <cell r="AU45">
            <v>95900</v>
          </cell>
          <cell r="AV45">
            <v>49816</v>
          </cell>
          <cell r="AW45">
            <v>22378</v>
          </cell>
          <cell r="AX45">
            <v>0</v>
          </cell>
          <cell r="AY45">
            <v>11444</v>
          </cell>
          <cell r="AZ45">
            <v>0</v>
          </cell>
          <cell r="BA45">
            <v>63630</v>
          </cell>
          <cell r="BB45">
            <v>40876</v>
          </cell>
          <cell r="BC45">
            <v>0</v>
          </cell>
          <cell r="BD45">
            <v>0</v>
          </cell>
          <cell r="BE45">
            <v>0</v>
          </cell>
          <cell r="BF45">
            <v>0</v>
          </cell>
          <cell r="BG45">
            <v>104684</v>
          </cell>
          <cell r="BH45">
            <v>0</v>
          </cell>
          <cell r="BI45">
            <v>0</v>
          </cell>
          <cell r="BJ45">
            <v>0</v>
          </cell>
          <cell r="BK45">
            <v>0</v>
          </cell>
          <cell r="BL45">
            <v>0</v>
          </cell>
          <cell r="BM45">
            <v>2250</v>
          </cell>
          <cell r="BN45">
            <v>375165</v>
          </cell>
          <cell r="BO45">
            <v>0</v>
          </cell>
          <cell r="BP45">
            <v>288976</v>
          </cell>
          <cell r="BQ45">
            <v>0</v>
          </cell>
          <cell r="BR45">
            <v>0</v>
          </cell>
          <cell r="BS45">
            <v>0</v>
          </cell>
          <cell r="BT45">
            <v>664141</v>
          </cell>
        </row>
        <row r="46">
          <cell r="A46">
            <v>379</v>
          </cell>
          <cell r="B46" t="str">
            <v>Sir William Romney's School</v>
          </cell>
          <cell r="C46">
            <v>1</v>
          </cell>
          <cell r="D46">
            <v>99061</v>
          </cell>
          <cell r="E46">
            <v>0</v>
          </cell>
          <cell r="F46">
            <v>10350</v>
          </cell>
          <cell r="G46">
            <v>0</v>
          </cell>
          <cell r="H46">
            <v>0</v>
          </cell>
          <cell r="I46">
            <v>3880</v>
          </cell>
          <cell r="J46">
            <v>2014237</v>
          </cell>
          <cell r="K46">
            <v>0</v>
          </cell>
          <cell r="L46">
            <v>166027</v>
          </cell>
          <cell r="M46">
            <v>0</v>
          </cell>
          <cell r="N46">
            <v>123234</v>
          </cell>
          <cell r="O46">
            <v>0</v>
          </cell>
          <cell r="P46">
            <v>35500</v>
          </cell>
          <cell r="Q46">
            <v>23800</v>
          </cell>
          <cell r="R46">
            <v>0</v>
          </cell>
          <cell r="S46">
            <v>0</v>
          </cell>
          <cell r="T46">
            <v>0</v>
          </cell>
          <cell r="U46">
            <v>0</v>
          </cell>
          <cell r="V46">
            <v>25000</v>
          </cell>
          <cell r="W46">
            <v>124558</v>
          </cell>
          <cell r="X46">
            <v>0</v>
          </cell>
          <cell r="Y46">
            <v>0</v>
          </cell>
          <cell r="Z46">
            <v>0</v>
          </cell>
          <cell r="AA46">
            <v>1454420</v>
          </cell>
          <cell r="AB46">
            <v>16000</v>
          </cell>
          <cell r="AC46">
            <v>338601</v>
          </cell>
          <cell r="AD46">
            <v>80052</v>
          </cell>
          <cell r="AE46">
            <v>173982</v>
          </cell>
          <cell r="AF46">
            <v>0</v>
          </cell>
          <cell r="AG46">
            <v>7470</v>
          </cell>
          <cell r="AH46">
            <v>20000</v>
          </cell>
          <cell r="AI46">
            <v>16000</v>
          </cell>
          <cell r="AJ46">
            <v>0</v>
          </cell>
          <cell r="AK46">
            <v>0</v>
          </cell>
          <cell r="AL46">
            <v>36000</v>
          </cell>
          <cell r="AM46">
            <v>18000</v>
          </cell>
          <cell r="AN46">
            <v>5000</v>
          </cell>
          <cell r="AO46">
            <v>9000</v>
          </cell>
          <cell r="AP46">
            <v>54000</v>
          </cell>
          <cell r="AQ46">
            <v>9799</v>
          </cell>
          <cell r="AR46">
            <v>14000</v>
          </cell>
          <cell r="AS46">
            <v>115479</v>
          </cell>
          <cell r="AT46">
            <v>26950</v>
          </cell>
          <cell r="AU46">
            <v>32000</v>
          </cell>
          <cell r="AV46">
            <v>34600</v>
          </cell>
          <cell r="AW46">
            <v>0</v>
          </cell>
          <cell r="AX46">
            <v>0</v>
          </cell>
          <cell r="AY46">
            <v>7000</v>
          </cell>
          <cell r="AZ46">
            <v>12000</v>
          </cell>
          <cell r="BA46">
            <v>39034</v>
          </cell>
          <cell r="BB46">
            <v>30579</v>
          </cell>
          <cell r="BC46">
            <v>0</v>
          </cell>
          <cell r="BD46">
            <v>0</v>
          </cell>
          <cell r="BE46">
            <v>0</v>
          </cell>
          <cell r="BF46">
            <v>3880</v>
          </cell>
          <cell r="BG46">
            <v>81811</v>
          </cell>
          <cell r="BH46">
            <v>4500</v>
          </cell>
          <cell r="BI46">
            <v>0</v>
          </cell>
          <cell r="BJ46">
            <v>9351</v>
          </cell>
          <cell r="BK46">
            <v>78773</v>
          </cell>
          <cell r="BL46">
            <v>4500</v>
          </cell>
          <cell r="BM46">
            <v>0</v>
          </cell>
          <cell r="BN46">
            <v>61451</v>
          </cell>
          <cell r="BO46">
            <v>0</v>
          </cell>
          <cell r="BP46">
            <v>4037</v>
          </cell>
          <cell r="BQ46">
            <v>0</v>
          </cell>
          <cell r="BR46">
            <v>0</v>
          </cell>
          <cell r="BS46">
            <v>0</v>
          </cell>
          <cell r="BT46">
            <v>65488</v>
          </cell>
        </row>
        <row r="47">
          <cell r="A47">
            <v>380</v>
          </cell>
          <cell r="B47" t="str">
            <v>Sir Thomas Rich's School</v>
          </cell>
          <cell r="C47">
            <v>1</v>
          </cell>
          <cell r="D47">
            <v>61276.29</v>
          </cell>
          <cell r="E47">
            <v>0</v>
          </cell>
          <cell r="F47">
            <v>0</v>
          </cell>
          <cell r="G47">
            <v>0</v>
          </cell>
          <cell r="H47">
            <v>0</v>
          </cell>
          <cell r="I47">
            <v>0</v>
          </cell>
          <cell r="J47">
            <v>2007793</v>
          </cell>
          <cell r="K47">
            <v>1236064</v>
          </cell>
          <cell r="L47">
            <v>1809</v>
          </cell>
          <cell r="M47">
            <v>0</v>
          </cell>
          <cell r="N47">
            <v>317242</v>
          </cell>
          <cell r="O47">
            <v>0</v>
          </cell>
          <cell r="P47">
            <v>0</v>
          </cell>
          <cell r="Q47">
            <v>110100</v>
          </cell>
          <cell r="R47">
            <v>0</v>
          </cell>
          <cell r="S47">
            <v>0</v>
          </cell>
          <cell r="T47">
            <v>0</v>
          </cell>
          <cell r="U47">
            <v>38000</v>
          </cell>
          <cell r="V47">
            <v>86000</v>
          </cell>
          <cell r="W47">
            <v>124466</v>
          </cell>
          <cell r="X47">
            <v>0</v>
          </cell>
          <cell r="Y47">
            <v>0</v>
          </cell>
          <cell r="Z47">
            <v>0</v>
          </cell>
          <cell r="AA47">
            <v>2512500</v>
          </cell>
          <cell r="AB47">
            <v>25000</v>
          </cell>
          <cell r="AC47">
            <v>159500</v>
          </cell>
          <cell r="AD47">
            <v>88500</v>
          </cell>
          <cell r="AE47">
            <v>208000</v>
          </cell>
          <cell r="AF47">
            <v>0</v>
          </cell>
          <cell r="AG47">
            <v>87000</v>
          </cell>
          <cell r="AH47">
            <v>20000</v>
          </cell>
          <cell r="AI47">
            <v>24000</v>
          </cell>
          <cell r="AJ47">
            <v>0</v>
          </cell>
          <cell r="AK47">
            <v>0</v>
          </cell>
          <cell r="AL47">
            <v>37000</v>
          </cell>
          <cell r="AM47">
            <v>10000</v>
          </cell>
          <cell r="AN47">
            <v>40500</v>
          </cell>
          <cell r="AO47">
            <v>12000</v>
          </cell>
          <cell r="AP47">
            <v>88500</v>
          </cell>
          <cell r="AQ47">
            <v>56572</v>
          </cell>
          <cell r="AR47">
            <v>35500</v>
          </cell>
          <cell r="AS47">
            <v>200669</v>
          </cell>
          <cell r="AT47">
            <v>50000</v>
          </cell>
          <cell r="AU47">
            <v>80000</v>
          </cell>
          <cell r="AV47">
            <v>73700</v>
          </cell>
          <cell r="AW47">
            <v>20500</v>
          </cell>
          <cell r="AX47">
            <v>2000</v>
          </cell>
          <cell r="AY47">
            <v>17610</v>
          </cell>
          <cell r="AZ47">
            <v>0</v>
          </cell>
          <cell r="BA47">
            <v>5000</v>
          </cell>
          <cell r="BB47">
            <v>10000</v>
          </cell>
          <cell r="BC47">
            <v>0</v>
          </cell>
          <cell r="BD47">
            <v>0</v>
          </cell>
          <cell r="BE47">
            <v>0</v>
          </cell>
          <cell r="BF47">
            <v>0</v>
          </cell>
          <cell r="BG47">
            <v>191601</v>
          </cell>
          <cell r="BH47">
            <v>0</v>
          </cell>
          <cell r="BI47">
            <v>0</v>
          </cell>
          <cell r="BJ47">
            <v>0</v>
          </cell>
          <cell r="BK47">
            <v>310300</v>
          </cell>
          <cell r="BL47">
            <v>0</v>
          </cell>
          <cell r="BM47">
            <v>0</v>
          </cell>
          <cell r="BN47">
            <v>118699.29</v>
          </cell>
          <cell r="BO47">
            <v>0</v>
          </cell>
          <cell r="BP47">
            <v>-118699</v>
          </cell>
          <cell r="BQ47">
            <v>0</v>
          </cell>
          <cell r="BR47">
            <v>0</v>
          </cell>
          <cell r="BS47">
            <v>0</v>
          </cell>
          <cell r="BT47">
            <v>0.2900000000372529</v>
          </cell>
        </row>
        <row r="48">
          <cell r="A48">
            <v>381</v>
          </cell>
          <cell r="B48" t="str">
            <v>St. Peter's Catholic High School and Sixth Form Centre</v>
          </cell>
          <cell r="C48">
            <v>1</v>
          </cell>
          <cell r="D48">
            <v>437400</v>
          </cell>
          <cell r="E48">
            <v>0</v>
          </cell>
          <cell r="F48">
            <v>0</v>
          </cell>
          <cell r="G48">
            <v>0</v>
          </cell>
          <cell r="H48">
            <v>0</v>
          </cell>
          <cell r="I48">
            <v>1693</v>
          </cell>
          <cell r="J48">
            <v>3918698</v>
          </cell>
          <cell r="K48">
            <v>1913995</v>
          </cell>
          <cell r="L48">
            <v>368087</v>
          </cell>
          <cell r="M48">
            <v>17613</v>
          </cell>
          <cell r="N48">
            <v>494415</v>
          </cell>
          <cell r="O48">
            <v>0</v>
          </cell>
          <cell r="P48">
            <v>362031</v>
          </cell>
          <cell r="Q48">
            <v>49000</v>
          </cell>
          <cell r="R48">
            <v>138000</v>
          </cell>
          <cell r="S48">
            <v>0</v>
          </cell>
          <cell r="T48">
            <v>0</v>
          </cell>
          <cell r="U48">
            <v>0</v>
          </cell>
          <cell r="V48">
            <v>0</v>
          </cell>
          <cell r="W48">
            <v>274638</v>
          </cell>
          <cell r="X48">
            <v>0</v>
          </cell>
          <cell r="Y48">
            <v>0</v>
          </cell>
          <cell r="Z48">
            <v>0</v>
          </cell>
          <cell r="AA48">
            <v>5102233</v>
          </cell>
          <cell r="AB48">
            <v>40000</v>
          </cell>
          <cell r="AC48">
            <v>654706</v>
          </cell>
          <cell r="AD48">
            <v>172896</v>
          </cell>
          <cell r="AE48">
            <v>588008</v>
          </cell>
          <cell r="AF48">
            <v>78500</v>
          </cell>
          <cell r="AG48">
            <v>23000</v>
          </cell>
          <cell r="AH48">
            <v>18500</v>
          </cell>
          <cell r="AI48">
            <v>21000</v>
          </cell>
          <cell r="AJ48">
            <v>0</v>
          </cell>
          <cell r="AK48">
            <v>0</v>
          </cell>
          <cell r="AL48">
            <v>66500</v>
          </cell>
          <cell r="AM48">
            <v>20000</v>
          </cell>
          <cell r="AN48">
            <v>10000</v>
          </cell>
          <cell r="AO48">
            <v>18500</v>
          </cell>
          <cell r="AP48">
            <v>95000</v>
          </cell>
          <cell r="AQ48">
            <v>14992</v>
          </cell>
          <cell r="AR48">
            <v>10000</v>
          </cell>
          <cell r="AS48">
            <v>190843</v>
          </cell>
          <cell r="AT48">
            <v>178000</v>
          </cell>
          <cell r="AU48">
            <v>129000</v>
          </cell>
          <cell r="AV48">
            <v>89125</v>
          </cell>
          <cell r="AW48">
            <v>39971</v>
          </cell>
          <cell r="AX48">
            <v>0</v>
          </cell>
          <cell r="AY48">
            <v>92000</v>
          </cell>
          <cell r="AZ48">
            <v>0</v>
          </cell>
          <cell r="BA48">
            <v>31061</v>
          </cell>
          <cell r="BB48">
            <v>32965</v>
          </cell>
          <cell r="BC48">
            <v>0</v>
          </cell>
          <cell r="BD48">
            <v>190000</v>
          </cell>
          <cell r="BE48">
            <v>0</v>
          </cell>
          <cell r="BF48">
            <v>1693</v>
          </cell>
          <cell r="BG48">
            <v>0</v>
          </cell>
          <cell r="BH48">
            <v>0</v>
          </cell>
          <cell r="BI48">
            <v>0</v>
          </cell>
          <cell r="BJ48">
            <v>0</v>
          </cell>
          <cell r="BK48">
            <v>0</v>
          </cell>
          <cell r="BL48">
            <v>0</v>
          </cell>
          <cell r="BM48">
            <v>0</v>
          </cell>
          <cell r="BN48">
            <v>67077</v>
          </cell>
          <cell r="BO48">
            <v>0</v>
          </cell>
          <cell r="BP48">
            <v>0</v>
          </cell>
          <cell r="BQ48">
            <v>0</v>
          </cell>
          <cell r="BR48">
            <v>0</v>
          </cell>
          <cell r="BS48">
            <v>0</v>
          </cell>
          <cell r="BT48">
            <v>67077</v>
          </cell>
        </row>
        <row r="49">
          <cell r="A49">
            <v>382</v>
          </cell>
          <cell r="B49" t="str">
            <v>Christ College, Catholic and Church of England Sports College</v>
          </cell>
          <cell r="C49">
            <v>1</v>
          </cell>
          <cell r="D49">
            <v>170335</v>
          </cell>
          <cell r="E49">
            <v>0</v>
          </cell>
          <cell r="F49">
            <v>0</v>
          </cell>
          <cell r="G49">
            <v>1488</v>
          </cell>
          <cell r="H49">
            <v>0</v>
          </cell>
          <cell r="I49">
            <v>0</v>
          </cell>
          <cell r="J49">
            <v>2415623</v>
          </cell>
          <cell r="K49">
            <v>0</v>
          </cell>
          <cell r="L49">
            <v>269591</v>
          </cell>
          <cell r="M49">
            <v>0</v>
          </cell>
          <cell r="N49">
            <v>339626</v>
          </cell>
          <cell r="O49">
            <v>0</v>
          </cell>
          <cell r="P49">
            <v>0</v>
          </cell>
          <cell r="Q49">
            <v>82600</v>
          </cell>
          <cell r="R49">
            <v>104000</v>
          </cell>
          <cell r="S49">
            <v>0</v>
          </cell>
          <cell r="T49">
            <v>0</v>
          </cell>
          <cell r="U49">
            <v>0</v>
          </cell>
          <cell r="V49">
            <v>61938</v>
          </cell>
          <cell r="W49">
            <v>198053</v>
          </cell>
          <cell r="X49">
            <v>0</v>
          </cell>
          <cell r="Y49">
            <v>0</v>
          </cell>
          <cell r="Z49">
            <v>0</v>
          </cell>
          <cell r="AA49">
            <v>1831235</v>
          </cell>
          <cell r="AB49">
            <v>2628</v>
          </cell>
          <cell r="AC49">
            <v>485746</v>
          </cell>
          <cell r="AD49">
            <v>109500</v>
          </cell>
          <cell r="AE49">
            <v>206608</v>
          </cell>
          <cell r="AF49">
            <v>53500</v>
          </cell>
          <cell r="AG49">
            <v>55000</v>
          </cell>
          <cell r="AH49">
            <v>14079</v>
          </cell>
          <cell r="AI49">
            <v>38880</v>
          </cell>
          <cell r="AJ49">
            <v>0</v>
          </cell>
          <cell r="AK49">
            <v>0</v>
          </cell>
          <cell r="AL49">
            <v>36510</v>
          </cell>
          <cell r="AM49">
            <v>13100</v>
          </cell>
          <cell r="AN49">
            <v>7126</v>
          </cell>
          <cell r="AO49">
            <v>12960</v>
          </cell>
          <cell r="AP49">
            <v>35320</v>
          </cell>
          <cell r="AQ49">
            <v>8974</v>
          </cell>
          <cell r="AR49">
            <v>7973</v>
          </cell>
          <cell r="AS49">
            <v>259518</v>
          </cell>
          <cell r="AT49">
            <v>0</v>
          </cell>
          <cell r="AU49">
            <v>40000</v>
          </cell>
          <cell r="AV49">
            <v>71504</v>
          </cell>
          <cell r="AW49">
            <v>15816</v>
          </cell>
          <cell r="AX49">
            <v>0</v>
          </cell>
          <cell r="AY49">
            <v>100770</v>
          </cell>
          <cell r="AZ49">
            <v>50000</v>
          </cell>
          <cell r="BA49">
            <v>112942</v>
          </cell>
          <cell r="BB49">
            <v>52100</v>
          </cell>
          <cell r="BC49">
            <v>0</v>
          </cell>
          <cell r="BD49">
            <v>0</v>
          </cell>
          <cell r="BE49">
            <v>0</v>
          </cell>
          <cell r="BF49">
            <v>0</v>
          </cell>
          <cell r="BG49">
            <v>0</v>
          </cell>
          <cell r="BH49">
            <v>15000</v>
          </cell>
          <cell r="BI49">
            <v>0</v>
          </cell>
          <cell r="BJ49">
            <v>0</v>
          </cell>
          <cell r="BK49">
            <v>15000</v>
          </cell>
          <cell r="BL49">
            <v>0</v>
          </cell>
          <cell r="BM49">
            <v>1488</v>
          </cell>
          <cell r="BN49">
            <v>19977</v>
          </cell>
          <cell r="BO49">
            <v>0</v>
          </cell>
          <cell r="BP49">
            <v>0</v>
          </cell>
          <cell r="BQ49">
            <v>0</v>
          </cell>
          <cell r="BR49">
            <v>0</v>
          </cell>
          <cell r="BS49">
            <v>0</v>
          </cell>
          <cell r="BT49">
            <v>19977</v>
          </cell>
        </row>
        <row r="50">
          <cell r="A50">
            <v>386</v>
          </cell>
          <cell r="B50" t="str">
            <v>Winchcombe School</v>
          </cell>
          <cell r="C50">
            <v>1</v>
          </cell>
          <cell r="D50">
            <v>39005</v>
          </cell>
          <cell r="E50">
            <v>0</v>
          </cell>
          <cell r="F50">
            <v>25000</v>
          </cell>
          <cell r="G50">
            <v>0</v>
          </cell>
          <cell r="H50">
            <v>12775</v>
          </cell>
          <cell r="I50">
            <v>0</v>
          </cell>
          <cell r="J50">
            <v>1777486</v>
          </cell>
          <cell r="K50">
            <v>0</v>
          </cell>
          <cell r="L50">
            <v>169745</v>
          </cell>
          <cell r="M50">
            <v>0</v>
          </cell>
          <cell r="N50">
            <v>217891</v>
          </cell>
          <cell r="O50">
            <v>0</v>
          </cell>
          <cell r="P50">
            <v>60200</v>
          </cell>
          <cell r="Q50">
            <v>44390</v>
          </cell>
          <cell r="R50">
            <v>51500</v>
          </cell>
          <cell r="S50">
            <v>0</v>
          </cell>
          <cell r="T50">
            <v>0</v>
          </cell>
          <cell r="U50">
            <v>4000</v>
          </cell>
          <cell r="V50">
            <v>5000</v>
          </cell>
          <cell r="W50">
            <v>129333</v>
          </cell>
          <cell r="X50">
            <v>0</v>
          </cell>
          <cell r="Y50">
            <v>0</v>
          </cell>
          <cell r="Z50">
            <v>0</v>
          </cell>
          <cell r="AA50">
            <v>1436000</v>
          </cell>
          <cell r="AB50">
            <v>51666</v>
          </cell>
          <cell r="AC50">
            <v>242500</v>
          </cell>
          <cell r="AD50">
            <v>72261</v>
          </cell>
          <cell r="AE50">
            <v>147623</v>
          </cell>
          <cell r="AF50">
            <v>28389</v>
          </cell>
          <cell r="AG50">
            <v>10289</v>
          </cell>
          <cell r="AH50">
            <v>13000</v>
          </cell>
          <cell r="AI50">
            <v>7200</v>
          </cell>
          <cell r="AJ50">
            <v>0</v>
          </cell>
          <cell r="AK50">
            <v>0</v>
          </cell>
          <cell r="AL50">
            <v>41500</v>
          </cell>
          <cell r="AM50">
            <v>15000</v>
          </cell>
          <cell r="AN50">
            <v>8500</v>
          </cell>
          <cell r="AO50">
            <v>2700</v>
          </cell>
          <cell r="AP50">
            <v>27750</v>
          </cell>
          <cell r="AQ50">
            <v>7586</v>
          </cell>
          <cell r="AR50">
            <v>14410</v>
          </cell>
          <cell r="AS50">
            <v>116846</v>
          </cell>
          <cell r="AT50">
            <v>32131</v>
          </cell>
          <cell r="AU50">
            <v>26000</v>
          </cell>
          <cell r="AV50">
            <v>35350</v>
          </cell>
          <cell r="AW50">
            <v>11955</v>
          </cell>
          <cell r="AX50">
            <v>0</v>
          </cell>
          <cell r="AY50">
            <v>45500</v>
          </cell>
          <cell r="AZ50">
            <v>5000</v>
          </cell>
          <cell r="BA50">
            <v>33500</v>
          </cell>
          <cell r="BB50">
            <v>12982</v>
          </cell>
          <cell r="BC50">
            <v>0</v>
          </cell>
          <cell r="BD50">
            <v>25000</v>
          </cell>
          <cell r="BE50">
            <v>0</v>
          </cell>
          <cell r="BF50">
            <v>0</v>
          </cell>
          <cell r="BG50">
            <v>86293</v>
          </cell>
          <cell r="BH50">
            <v>0</v>
          </cell>
          <cell r="BI50">
            <v>25000</v>
          </cell>
          <cell r="BJ50">
            <v>0</v>
          </cell>
          <cell r="BK50">
            <v>60775</v>
          </cell>
          <cell r="BL50">
            <v>0</v>
          </cell>
          <cell r="BM50">
            <v>0</v>
          </cell>
          <cell r="BN50">
            <v>27912</v>
          </cell>
          <cell r="BO50">
            <v>0</v>
          </cell>
          <cell r="BP50">
            <v>88293</v>
          </cell>
          <cell r="BQ50">
            <v>0</v>
          </cell>
          <cell r="BR50">
            <v>0</v>
          </cell>
          <cell r="BS50">
            <v>0</v>
          </cell>
          <cell r="BT50">
            <v>116205</v>
          </cell>
        </row>
        <row r="51">
          <cell r="A51">
            <v>388</v>
          </cell>
          <cell r="B51" t="str">
            <v>Katharine Lady Berkeley's School</v>
          </cell>
          <cell r="C51">
            <v>1</v>
          </cell>
          <cell r="D51">
            <v>79172</v>
          </cell>
          <cell r="E51">
            <v>0</v>
          </cell>
          <cell r="F51">
            <v>0</v>
          </cell>
          <cell r="G51">
            <v>0</v>
          </cell>
          <cell r="H51">
            <v>0</v>
          </cell>
          <cell r="I51">
            <v>0</v>
          </cell>
          <cell r="J51">
            <v>4089541</v>
          </cell>
          <cell r="K51">
            <v>1154752</v>
          </cell>
          <cell r="L51">
            <v>245511</v>
          </cell>
          <cell r="M51">
            <v>0</v>
          </cell>
          <cell r="N51">
            <v>379493</v>
          </cell>
          <cell r="O51">
            <v>0</v>
          </cell>
          <cell r="P51">
            <v>63000</v>
          </cell>
          <cell r="Q51">
            <v>52500</v>
          </cell>
          <cell r="R51">
            <v>140000</v>
          </cell>
          <cell r="S51">
            <v>0</v>
          </cell>
          <cell r="T51">
            <v>0</v>
          </cell>
          <cell r="U51">
            <v>0</v>
          </cell>
          <cell r="V51">
            <v>18000</v>
          </cell>
          <cell r="W51">
            <v>252292</v>
          </cell>
          <cell r="X51">
            <v>0</v>
          </cell>
          <cell r="Y51">
            <v>0</v>
          </cell>
          <cell r="Z51">
            <v>0</v>
          </cell>
          <cell r="AA51">
            <v>4100000</v>
          </cell>
          <cell r="AB51">
            <v>40000</v>
          </cell>
          <cell r="AC51">
            <v>431500</v>
          </cell>
          <cell r="AD51">
            <v>205000</v>
          </cell>
          <cell r="AE51">
            <v>350000</v>
          </cell>
          <cell r="AF51">
            <v>88000</v>
          </cell>
          <cell r="AG51">
            <v>60000</v>
          </cell>
          <cell r="AH51">
            <v>26600</v>
          </cell>
          <cell r="AI51">
            <v>30000</v>
          </cell>
          <cell r="AJ51">
            <v>0</v>
          </cell>
          <cell r="AK51">
            <v>0</v>
          </cell>
          <cell r="AL51">
            <v>53000</v>
          </cell>
          <cell r="AM51">
            <v>8500</v>
          </cell>
          <cell r="AN51">
            <v>15000</v>
          </cell>
          <cell r="AO51">
            <v>10000</v>
          </cell>
          <cell r="AP51">
            <v>90000</v>
          </cell>
          <cell r="AQ51">
            <v>18013</v>
          </cell>
          <cell r="AR51">
            <v>25000</v>
          </cell>
          <cell r="AS51">
            <v>223650</v>
          </cell>
          <cell r="AT51">
            <v>90000</v>
          </cell>
          <cell r="AU51">
            <v>140000</v>
          </cell>
          <cell r="AV51">
            <v>109500</v>
          </cell>
          <cell r="AW51">
            <v>37198</v>
          </cell>
          <cell r="AX51">
            <v>0</v>
          </cell>
          <cell r="AY51">
            <v>62005</v>
          </cell>
          <cell r="AZ51">
            <v>100000</v>
          </cell>
          <cell r="BA51">
            <v>59000</v>
          </cell>
          <cell r="BB51">
            <v>33575</v>
          </cell>
          <cell r="BC51">
            <v>0</v>
          </cell>
          <cell r="BD51">
            <v>0</v>
          </cell>
          <cell r="BE51">
            <v>0</v>
          </cell>
          <cell r="BF51">
            <v>0</v>
          </cell>
          <cell r="BG51">
            <v>490625</v>
          </cell>
          <cell r="BH51">
            <v>0</v>
          </cell>
          <cell r="BI51">
            <v>0</v>
          </cell>
          <cell r="BJ51">
            <v>0</v>
          </cell>
          <cell r="BK51">
            <v>490625</v>
          </cell>
          <cell r="BL51">
            <v>0</v>
          </cell>
          <cell r="BM51">
            <v>0</v>
          </cell>
          <cell r="BN51">
            <v>68720</v>
          </cell>
          <cell r="BO51">
            <v>0</v>
          </cell>
          <cell r="BP51">
            <v>0</v>
          </cell>
          <cell r="BQ51">
            <v>0</v>
          </cell>
          <cell r="BR51">
            <v>0</v>
          </cell>
          <cell r="BS51">
            <v>0</v>
          </cell>
          <cell r="BT51">
            <v>68720</v>
          </cell>
        </row>
        <row r="52">
          <cell r="A52">
            <v>389</v>
          </cell>
          <cell r="B52" t="str">
            <v>Barnwood Park High School for Girls</v>
          </cell>
          <cell r="C52">
            <v>1</v>
          </cell>
          <cell r="D52">
            <v>405147</v>
          </cell>
          <cell r="E52">
            <v>0</v>
          </cell>
          <cell r="F52">
            <v>0</v>
          </cell>
          <cell r="G52">
            <v>2835</v>
          </cell>
          <cell r="H52">
            <v>33724</v>
          </cell>
          <cell r="I52">
            <v>0</v>
          </cell>
          <cell r="J52">
            <v>2378316</v>
          </cell>
          <cell r="K52">
            <v>0</v>
          </cell>
          <cell r="L52">
            <v>404141</v>
          </cell>
          <cell r="M52">
            <v>8443</v>
          </cell>
          <cell r="N52">
            <v>203567</v>
          </cell>
          <cell r="O52">
            <v>6849</v>
          </cell>
          <cell r="P52">
            <v>0</v>
          </cell>
          <cell r="Q52">
            <v>0</v>
          </cell>
          <cell r="R52">
            <v>0</v>
          </cell>
          <cell r="S52">
            <v>0</v>
          </cell>
          <cell r="T52">
            <v>0</v>
          </cell>
          <cell r="U52">
            <v>0</v>
          </cell>
          <cell r="V52">
            <v>0</v>
          </cell>
          <cell r="W52">
            <v>183570</v>
          </cell>
          <cell r="X52">
            <v>0</v>
          </cell>
          <cell r="Y52">
            <v>0</v>
          </cell>
          <cell r="Z52">
            <v>0</v>
          </cell>
          <cell r="AA52">
            <v>2095051</v>
          </cell>
          <cell r="AB52">
            <v>1500</v>
          </cell>
          <cell r="AC52">
            <v>397486</v>
          </cell>
          <cell r="AD52">
            <v>53121</v>
          </cell>
          <cell r="AE52">
            <v>179538</v>
          </cell>
          <cell r="AF52">
            <v>0</v>
          </cell>
          <cell r="AG52">
            <v>16833</v>
          </cell>
          <cell r="AH52">
            <v>8345</v>
          </cell>
          <cell r="AI52">
            <v>14600</v>
          </cell>
          <cell r="AJ52">
            <v>0</v>
          </cell>
          <cell r="AK52">
            <v>0</v>
          </cell>
          <cell r="AL52">
            <v>51000</v>
          </cell>
          <cell r="AM52">
            <v>7287</v>
          </cell>
          <cell r="AN52">
            <v>48942</v>
          </cell>
          <cell r="AO52">
            <v>5450</v>
          </cell>
          <cell r="AP52">
            <v>50500</v>
          </cell>
          <cell r="AQ52">
            <v>15000</v>
          </cell>
          <cell r="AR52">
            <v>19973</v>
          </cell>
          <cell r="AS52">
            <v>138977</v>
          </cell>
          <cell r="AT52">
            <v>61180</v>
          </cell>
          <cell r="AU52">
            <v>42000</v>
          </cell>
          <cell r="AV52">
            <v>48900</v>
          </cell>
          <cell r="AW52">
            <v>20816</v>
          </cell>
          <cell r="AX52">
            <v>0</v>
          </cell>
          <cell r="AY52">
            <v>37000</v>
          </cell>
          <cell r="AZ52">
            <v>65400</v>
          </cell>
          <cell r="BA52">
            <v>25500</v>
          </cell>
          <cell r="BB52">
            <v>37954</v>
          </cell>
          <cell r="BC52">
            <v>0</v>
          </cell>
          <cell r="BD52">
            <v>106738</v>
          </cell>
          <cell r="BE52">
            <v>0</v>
          </cell>
          <cell r="BF52">
            <v>7656</v>
          </cell>
          <cell r="BG52">
            <v>86162</v>
          </cell>
          <cell r="BH52">
            <v>0</v>
          </cell>
          <cell r="BI52">
            <v>106738</v>
          </cell>
          <cell r="BJ52">
            <v>10000</v>
          </cell>
          <cell r="BK52">
            <v>180000</v>
          </cell>
          <cell r="BL52">
            <v>900</v>
          </cell>
          <cell r="BM52">
            <v>2000</v>
          </cell>
          <cell r="BN52">
            <v>40942</v>
          </cell>
          <cell r="BO52">
            <v>0</v>
          </cell>
          <cell r="BP52">
            <v>36559</v>
          </cell>
          <cell r="BQ52">
            <v>0</v>
          </cell>
          <cell r="BR52">
            <v>0</v>
          </cell>
          <cell r="BS52">
            <v>-7656</v>
          </cell>
          <cell r="BT52">
            <v>69845</v>
          </cell>
        </row>
        <row r="53">
          <cell r="A53">
            <v>391</v>
          </cell>
          <cell r="B53" t="str">
            <v>Tewkesbury School</v>
          </cell>
          <cell r="C53">
            <v>1</v>
          </cell>
          <cell r="D53">
            <v>303310</v>
          </cell>
          <cell r="E53">
            <v>0</v>
          </cell>
          <cell r="F53">
            <v>57717</v>
          </cell>
          <cell r="G53">
            <v>0</v>
          </cell>
          <cell r="H53">
            <v>0</v>
          </cell>
          <cell r="I53">
            <v>0</v>
          </cell>
          <cell r="J53">
            <v>4511149</v>
          </cell>
          <cell r="K53">
            <v>1665849</v>
          </cell>
          <cell r="L53">
            <v>320429</v>
          </cell>
          <cell r="M53">
            <v>0</v>
          </cell>
          <cell r="N53">
            <v>453836</v>
          </cell>
          <cell r="O53">
            <v>0</v>
          </cell>
          <cell r="P53">
            <v>54688</v>
          </cell>
          <cell r="Q53">
            <v>97702</v>
          </cell>
          <cell r="R53">
            <v>0</v>
          </cell>
          <cell r="S53">
            <v>0</v>
          </cell>
          <cell r="T53">
            <v>0</v>
          </cell>
          <cell r="U53">
            <v>0</v>
          </cell>
          <cell r="V53">
            <v>15500</v>
          </cell>
          <cell r="W53">
            <v>286966</v>
          </cell>
          <cell r="X53">
            <v>0</v>
          </cell>
          <cell r="Y53">
            <v>0</v>
          </cell>
          <cell r="Z53">
            <v>0</v>
          </cell>
          <cell r="AA53">
            <v>4684639</v>
          </cell>
          <cell r="AB53">
            <v>0</v>
          </cell>
          <cell r="AC53">
            <v>807143</v>
          </cell>
          <cell r="AD53">
            <v>287840</v>
          </cell>
          <cell r="AE53">
            <v>462720</v>
          </cell>
          <cell r="AF53">
            <v>0</v>
          </cell>
          <cell r="AG53">
            <v>123099</v>
          </cell>
          <cell r="AH53">
            <v>31160</v>
          </cell>
          <cell r="AI53">
            <v>45600</v>
          </cell>
          <cell r="AJ53">
            <v>0</v>
          </cell>
          <cell r="AK53">
            <v>0</v>
          </cell>
          <cell r="AL53">
            <v>145907</v>
          </cell>
          <cell r="AM53">
            <v>11345</v>
          </cell>
          <cell r="AN53">
            <v>17000</v>
          </cell>
          <cell r="AO53">
            <v>21630</v>
          </cell>
          <cell r="AP53">
            <v>90000</v>
          </cell>
          <cell r="AQ53">
            <v>22693</v>
          </cell>
          <cell r="AR53">
            <v>13300</v>
          </cell>
          <cell r="AS53">
            <v>427012</v>
          </cell>
          <cell r="AT53">
            <v>63033</v>
          </cell>
          <cell r="AU53">
            <v>140000</v>
          </cell>
          <cell r="AV53">
            <v>130704</v>
          </cell>
          <cell r="AW53">
            <v>43003</v>
          </cell>
          <cell r="AX53">
            <v>0</v>
          </cell>
          <cell r="AY53">
            <v>20000</v>
          </cell>
          <cell r="AZ53">
            <v>0</v>
          </cell>
          <cell r="BA53">
            <v>40199</v>
          </cell>
          <cell r="BB53">
            <v>60949</v>
          </cell>
          <cell r="BC53">
            <v>0</v>
          </cell>
          <cell r="BD53">
            <v>0</v>
          </cell>
          <cell r="BE53">
            <v>0</v>
          </cell>
          <cell r="BF53">
            <v>18451</v>
          </cell>
          <cell r="BG53">
            <v>215991</v>
          </cell>
          <cell r="BH53">
            <v>0</v>
          </cell>
          <cell r="BI53">
            <v>0</v>
          </cell>
          <cell r="BJ53">
            <v>0</v>
          </cell>
          <cell r="BK53">
            <v>238206</v>
          </cell>
          <cell r="BL53">
            <v>0</v>
          </cell>
          <cell r="BM53">
            <v>35502</v>
          </cell>
          <cell r="BN53">
            <v>20453</v>
          </cell>
          <cell r="BO53">
            <v>0</v>
          </cell>
          <cell r="BP53">
            <v>0</v>
          </cell>
          <cell r="BQ53">
            <v>0</v>
          </cell>
          <cell r="BR53">
            <v>0</v>
          </cell>
          <cell r="BS53">
            <v>-18451</v>
          </cell>
          <cell r="BT53">
            <v>2002</v>
          </cell>
        </row>
        <row r="54">
          <cell r="A54">
            <v>392</v>
          </cell>
          <cell r="B54" t="str">
            <v>Wyedean School</v>
          </cell>
          <cell r="C54">
            <v>1</v>
          </cell>
          <cell r="D54">
            <v>123520.78</v>
          </cell>
          <cell r="E54">
            <v>0</v>
          </cell>
          <cell r="F54">
            <v>0</v>
          </cell>
          <cell r="G54">
            <v>0</v>
          </cell>
          <cell r="H54">
            <v>2609</v>
          </cell>
          <cell r="I54">
            <v>0</v>
          </cell>
          <cell r="J54">
            <v>2870911</v>
          </cell>
          <cell r="K54">
            <v>1732984</v>
          </cell>
          <cell r="L54">
            <v>321430</v>
          </cell>
          <cell r="M54">
            <v>0</v>
          </cell>
          <cell r="N54">
            <v>232351</v>
          </cell>
          <cell r="O54">
            <v>0</v>
          </cell>
          <cell r="P54">
            <v>0</v>
          </cell>
          <cell r="Q54">
            <v>65320</v>
          </cell>
          <cell r="R54">
            <v>203830</v>
          </cell>
          <cell r="S54">
            <v>0</v>
          </cell>
          <cell r="T54">
            <v>0</v>
          </cell>
          <cell r="U54">
            <v>20000</v>
          </cell>
          <cell r="V54">
            <v>61047</v>
          </cell>
          <cell r="W54">
            <v>203539</v>
          </cell>
          <cell r="X54">
            <v>0</v>
          </cell>
          <cell r="Y54">
            <v>0</v>
          </cell>
          <cell r="Z54">
            <v>0</v>
          </cell>
          <cell r="AA54">
            <v>3474869</v>
          </cell>
          <cell r="AB54">
            <v>10000</v>
          </cell>
          <cell r="AC54">
            <v>377861</v>
          </cell>
          <cell r="AD54">
            <v>164382</v>
          </cell>
          <cell r="AE54">
            <v>477546</v>
          </cell>
          <cell r="AF54">
            <v>87605</v>
          </cell>
          <cell r="AG54">
            <v>24912</v>
          </cell>
          <cell r="AH54">
            <v>42000</v>
          </cell>
          <cell r="AI54">
            <v>21900</v>
          </cell>
          <cell r="AJ54">
            <v>0</v>
          </cell>
          <cell r="AK54">
            <v>25411</v>
          </cell>
          <cell r="AL54">
            <v>44745</v>
          </cell>
          <cell r="AM54">
            <v>18140</v>
          </cell>
          <cell r="AN54">
            <v>17000</v>
          </cell>
          <cell r="AO54">
            <v>10000</v>
          </cell>
          <cell r="AP54">
            <v>86270</v>
          </cell>
          <cell r="AQ54">
            <v>15995</v>
          </cell>
          <cell r="AR54">
            <v>19436</v>
          </cell>
          <cell r="AS54">
            <v>285926</v>
          </cell>
          <cell r="AT54">
            <v>127760</v>
          </cell>
          <cell r="AU54">
            <v>115000</v>
          </cell>
          <cell r="AV54">
            <v>87259</v>
          </cell>
          <cell r="AW54">
            <v>25290</v>
          </cell>
          <cell r="AX54">
            <v>4782</v>
          </cell>
          <cell r="AY54">
            <v>126225</v>
          </cell>
          <cell r="AZ54">
            <v>58000</v>
          </cell>
          <cell r="BA54">
            <v>47303</v>
          </cell>
          <cell r="BB54">
            <v>38180</v>
          </cell>
          <cell r="BC54">
            <v>0</v>
          </cell>
          <cell r="BD54">
            <v>0</v>
          </cell>
          <cell r="BE54">
            <v>0</v>
          </cell>
          <cell r="BF54">
            <v>0</v>
          </cell>
          <cell r="BG54">
            <v>130861</v>
          </cell>
          <cell r="BH54">
            <v>0</v>
          </cell>
          <cell r="BI54">
            <v>0</v>
          </cell>
          <cell r="BJ54">
            <v>0</v>
          </cell>
          <cell r="BK54">
            <v>96098</v>
          </cell>
          <cell r="BL54">
            <v>0</v>
          </cell>
          <cell r="BM54">
            <v>37372</v>
          </cell>
          <cell r="BN54">
            <v>1135.7800000002608</v>
          </cell>
          <cell r="BO54">
            <v>0</v>
          </cell>
          <cell r="BP54">
            <v>0</v>
          </cell>
          <cell r="BQ54">
            <v>0</v>
          </cell>
          <cell r="BR54">
            <v>0</v>
          </cell>
          <cell r="BS54">
            <v>0</v>
          </cell>
          <cell r="BT54">
            <v>1135.7800000002608</v>
          </cell>
        </row>
        <row r="55">
          <cell r="A55">
            <v>394</v>
          </cell>
          <cell r="B55" t="str">
            <v>Cheltenham Kingsmead School</v>
          </cell>
          <cell r="C55">
            <v>1</v>
          </cell>
          <cell r="D55">
            <v>166236</v>
          </cell>
          <cell r="E55">
            <v>0</v>
          </cell>
          <cell r="F55">
            <v>62980</v>
          </cell>
          <cell r="G55">
            <v>0</v>
          </cell>
          <cell r="H55">
            <v>1581</v>
          </cell>
          <cell r="I55">
            <v>0</v>
          </cell>
          <cell r="J55">
            <v>1132858</v>
          </cell>
          <cell r="K55">
            <v>0</v>
          </cell>
          <cell r="L55">
            <v>99145</v>
          </cell>
          <cell r="M55">
            <v>0</v>
          </cell>
          <cell r="N55">
            <v>194974</v>
          </cell>
          <cell r="O55">
            <v>0</v>
          </cell>
          <cell r="P55">
            <v>0</v>
          </cell>
          <cell r="Q55">
            <v>0</v>
          </cell>
          <cell r="R55">
            <v>0</v>
          </cell>
          <cell r="S55">
            <v>0</v>
          </cell>
          <cell r="T55">
            <v>0</v>
          </cell>
          <cell r="U55">
            <v>0</v>
          </cell>
          <cell r="V55">
            <v>0</v>
          </cell>
          <cell r="W55">
            <v>73741</v>
          </cell>
          <cell r="X55">
            <v>0</v>
          </cell>
          <cell r="Y55">
            <v>0</v>
          </cell>
          <cell r="Z55">
            <v>0</v>
          </cell>
          <cell r="AA55">
            <v>988360</v>
          </cell>
          <cell r="AB55">
            <v>6000</v>
          </cell>
          <cell r="AC55">
            <v>235869</v>
          </cell>
          <cell r="AD55">
            <v>86736</v>
          </cell>
          <cell r="AE55">
            <v>144572</v>
          </cell>
          <cell r="AF55">
            <v>0</v>
          </cell>
          <cell r="AG55">
            <v>8628</v>
          </cell>
          <cell r="AH55">
            <v>22390</v>
          </cell>
          <cell r="AI55">
            <v>12000</v>
          </cell>
          <cell r="AJ55">
            <v>0</v>
          </cell>
          <cell r="AK55">
            <v>0</v>
          </cell>
          <cell r="AL55">
            <v>30000</v>
          </cell>
          <cell r="AM55">
            <v>15700</v>
          </cell>
          <cell r="AN55">
            <v>5000</v>
          </cell>
          <cell r="AO55">
            <v>11000</v>
          </cell>
          <cell r="AP55">
            <v>80000</v>
          </cell>
          <cell r="AQ55">
            <v>9148</v>
          </cell>
          <cell r="AR55">
            <v>16200</v>
          </cell>
          <cell r="AS55">
            <v>57345</v>
          </cell>
          <cell r="AT55">
            <v>23000</v>
          </cell>
          <cell r="AU55">
            <v>24000</v>
          </cell>
          <cell r="AV55">
            <v>44245</v>
          </cell>
          <cell r="AW55">
            <v>8500</v>
          </cell>
          <cell r="AX55">
            <v>0</v>
          </cell>
          <cell r="AY55">
            <v>25000</v>
          </cell>
          <cell r="AZ55">
            <v>24000</v>
          </cell>
          <cell r="BA55">
            <v>54000</v>
          </cell>
          <cell r="BB55">
            <v>22000</v>
          </cell>
          <cell r="BC55">
            <v>0</v>
          </cell>
          <cell r="BD55">
            <v>0</v>
          </cell>
          <cell r="BE55">
            <v>0</v>
          </cell>
          <cell r="BF55">
            <v>0</v>
          </cell>
          <cell r="BG55">
            <v>53182</v>
          </cell>
          <cell r="BH55">
            <v>0</v>
          </cell>
          <cell r="BI55">
            <v>0</v>
          </cell>
          <cell r="BJ55">
            <v>0</v>
          </cell>
          <cell r="BK55">
            <v>57388</v>
          </cell>
          <cell r="BL55">
            <v>0</v>
          </cell>
          <cell r="BM55">
            <v>0</v>
          </cell>
          <cell r="BN55">
            <v>-286739</v>
          </cell>
          <cell r="BO55">
            <v>0</v>
          </cell>
          <cell r="BP55">
            <v>60355</v>
          </cell>
          <cell r="BQ55">
            <v>0</v>
          </cell>
          <cell r="BR55">
            <v>0</v>
          </cell>
          <cell r="BS55">
            <v>0</v>
          </cell>
          <cell r="BT55">
            <v>-226384</v>
          </cell>
        </row>
        <row r="56">
          <cell r="A56">
            <v>396</v>
          </cell>
          <cell r="B56" t="str">
            <v>Cheltenham Bournside School and Sixth Form Centre</v>
          </cell>
          <cell r="C56">
            <v>1</v>
          </cell>
          <cell r="D56">
            <v>200064</v>
          </cell>
          <cell r="E56">
            <v>0</v>
          </cell>
          <cell r="F56">
            <v>122096</v>
          </cell>
          <cell r="G56">
            <v>2986</v>
          </cell>
          <cell r="H56">
            <v>12050</v>
          </cell>
          <cell r="I56">
            <v>0</v>
          </cell>
          <cell r="J56">
            <v>4378611</v>
          </cell>
          <cell r="K56">
            <v>2261033</v>
          </cell>
          <cell r="L56">
            <v>334524</v>
          </cell>
          <cell r="M56">
            <v>0</v>
          </cell>
          <cell r="N56">
            <v>351234</v>
          </cell>
          <cell r="O56">
            <v>0</v>
          </cell>
          <cell r="P56">
            <v>10000</v>
          </cell>
          <cell r="Q56">
            <v>206000</v>
          </cell>
          <cell r="R56">
            <v>0</v>
          </cell>
          <cell r="S56">
            <v>0</v>
          </cell>
          <cell r="T56">
            <v>0</v>
          </cell>
          <cell r="U56">
            <v>0</v>
          </cell>
          <cell r="V56">
            <v>141500</v>
          </cell>
          <cell r="W56">
            <v>306898</v>
          </cell>
          <cell r="X56">
            <v>0</v>
          </cell>
          <cell r="Y56">
            <v>0</v>
          </cell>
          <cell r="Z56">
            <v>0</v>
          </cell>
          <cell r="AA56">
            <v>5034777</v>
          </cell>
          <cell r="AB56">
            <v>70000</v>
          </cell>
          <cell r="AC56">
            <v>728099</v>
          </cell>
          <cell r="AD56">
            <v>102088</v>
          </cell>
          <cell r="AE56">
            <v>430783</v>
          </cell>
          <cell r="AF56">
            <v>0</v>
          </cell>
          <cell r="AG56">
            <v>100074</v>
          </cell>
          <cell r="AH56">
            <v>34000</v>
          </cell>
          <cell r="AI56">
            <v>48000</v>
          </cell>
          <cell r="AJ56">
            <v>0</v>
          </cell>
          <cell r="AK56">
            <v>0</v>
          </cell>
          <cell r="AL56">
            <v>79800</v>
          </cell>
          <cell r="AM56">
            <v>11000</v>
          </cell>
          <cell r="AN56">
            <v>126000</v>
          </cell>
          <cell r="AO56">
            <v>30000</v>
          </cell>
          <cell r="AP56">
            <v>110000</v>
          </cell>
          <cell r="AQ56">
            <v>21871</v>
          </cell>
          <cell r="AR56">
            <v>7000</v>
          </cell>
          <cell r="AS56">
            <v>516367</v>
          </cell>
          <cell r="AT56">
            <v>10000</v>
          </cell>
          <cell r="AU56">
            <v>160000</v>
          </cell>
          <cell r="AV56">
            <v>129704</v>
          </cell>
          <cell r="AW56">
            <v>68000</v>
          </cell>
          <cell r="AX56">
            <v>0</v>
          </cell>
          <cell r="AY56">
            <v>23000</v>
          </cell>
          <cell r="AZ56">
            <v>30000</v>
          </cell>
          <cell r="BA56">
            <v>132884</v>
          </cell>
          <cell r="BB56">
            <v>18600</v>
          </cell>
          <cell r="BC56">
            <v>0</v>
          </cell>
          <cell r="BD56">
            <v>0</v>
          </cell>
          <cell r="BE56">
            <v>0</v>
          </cell>
          <cell r="BF56">
            <v>0</v>
          </cell>
          <cell r="BG56">
            <v>188884</v>
          </cell>
          <cell r="BH56">
            <v>0</v>
          </cell>
          <cell r="BI56">
            <v>0</v>
          </cell>
          <cell r="BJ56">
            <v>0</v>
          </cell>
          <cell r="BK56">
            <v>310980</v>
          </cell>
          <cell r="BL56">
            <v>0</v>
          </cell>
          <cell r="BM56">
            <v>2986</v>
          </cell>
          <cell r="BN56">
            <v>167817</v>
          </cell>
          <cell r="BO56">
            <v>0</v>
          </cell>
          <cell r="BP56">
            <v>12050</v>
          </cell>
          <cell r="BQ56">
            <v>0</v>
          </cell>
          <cell r="BR56">
            <v>0</v>
          </cell>
          <cell r="BS56">
            <v>0</v>
          </cell>
          <cell r="BT56">
            <v>179867</v>
          </cell>
        </row>
        <row r="57">
          <cell r="A57">
            <v>398</v>
          </cell>
          <cell r="B57" t="str">
            <v>Pate's Grammar School</v>
          </cell>
          <cell r="C57">
            <v>1</v>
          </cell>
          <cell r="D57">
            <v>137552</v>
          </cell>
          <cell r="E57">
            <v>0</v>
          </cell>
          <cell r="F57">
            <v>284417</v>
          </cell>
          <cell r="G57">
            <v>0</v>
          </cell>
          <cell r="H57">
            <v>0</v>
          </cell>
          <cell r="I57">
            <v>0</v>
          </cell>
          <cell r="J57">
            <v>2166260</v>
          </cell>
          <cell r="K57">
            <v>1744362</v>
          </cell>
          <cell r="L57">
            <v>6900</v>
          </cell>
          <cell r="M57">
            <v>0</v>
          </cell>
          <cell r="N57">
            <v>290000</v>
          </cell>
          <cell r="O57">
            <v>0</v>
          </cell>
          <cell r="P57">
            <v>0</v>
          </cell>
          <cell r="Q57">
            <v>42000</v>
          </cell>
          <cell r="R57">
            <v>102000</v>
          </cell>
          <cell r="S57">
            <v>0</v>
          </cell>
          <cell r="T57">
            <v>0</v>
          </cell>
          <cell r="U57">
            <v>0</v>
          </cell>
          <cell r="V57">
            <v>209000</v>
          </cell>
          <cell r="W57">
            <v>142017</v>
          </cell>
          <cell r="X57">
            <v>0</v>
          </cell>
          <cell r="Y57">
            <v>0</v>
          </cell>
          <cell r="Z57">
            <v>0</v>
          </cell>
          <cell r="AA57">
            <v>2967007</v>
          </cell>
          <cell r="AB57">
            <v>55000</v>
          </cell>
          <cell r="AC57">
            <v>182753</v>
          </cell>
          <cell r="AD57">
            <v>61191</v>
          </cell>
          <cell r="AE57">
            <v>371193</v>
          </cell>
          <cell r="AF57">
            <v>69336</v>
          </cell>
          <cell r="AG57">
            <v>6000</v>
          </cell>
          <cell r="AH57">
            <v>12000</v>
          </cell>
          <cell r="AI57">
            <v>23000</v>
          </cell>
          <cell r="AJ57">
            <v>0</v>
          </cell>
          <cell r="AK57">
            <v>0</v>
          </cell>
          <cell r="AL57">
            <v>77300</v>
          </cell>
          <cell r="AM57">
            <v>35000</v>
          </cell>
          <cell r="AN57">
            <v>98800</v>
          </cell>
          <cell r="AO57">
            <v>35000</v>
          </cell>
          <cell r="AP57">
            <v>85000</v>
          </cell>
          <cell r="AQ57">
            <v>23359</v>
          </cell>
          <cell r="AR57">
            <v>11900</v>
          </cell>
          <cell r="AS57">
            <v>156262</v>
          </cell>
          <cell r="AT57">
            <v>83500</v>
          </cell>
          <cell r="AU57">
            <v>120000</v>
          </cell>
          <cell r="AV57">
            <v>96750</v>
          </cell>
          <cell r="AW57">
            <v>29000</v>
          </cell>
          <cell r="AX57">
            <v>0</v>
          </cell>
          <cell r="AY57">
            <v>90000</v>
          </cell>
          <cell r="AZ57">
            <v>0</v>
          </cell>
          <cell r="BA57">
            <v>7000</v>
          </cell>
          <cell r="BB57">
            <v>27000</v>
          </cell>
          <cell r="BC57">
            <v>0</v>
          </cell>
          <cell r="BD57">
            <v>6000</v>
          </cell>
          <cell r="BE57">
            <v>0</v>
          </cell>
          <cell r="BF57">
            <v>0</v>
          </cell>
          <cell r="BG57">
            <v>0</v>
          </cell>
          <cell r="BH57">
            <v>0</v>
          </cell>
          <cell r="BI57">
            <v>0</v>
          </cell>
          <cell r="BJ57">
            <v>0</v>
          </cell>
          <cell r="BK57">
            <v>40000</v>
          </cell>
          <cell r="BL57">
            <v>0</v>
          </cell>
          <cell r="BM57">
            <v>0</v>
          </cell>
          <cell r="BN57">
            <v>110740</v>
          </cell>
          <cell r="BO57">
            <v>0</v>
          </cell>
          <cell r="BP57">
            <v>244417</v>
          </cell>
          <cell r="BQ57">
            <v>0</v>
          </cell>
          <cell r="BR57">
            <v>0</v>
          </cell>
          <cell r="BS57">
            <v>0</v>
          </cell>
          <cell r="BT57">
            <v>355157</v>
          </cell>
        </row>
        <row r="58">
          <cell r="A58">
            <v>526</v>
          </cell>
          <cell r="B58" t="str">
            <v>Oak Hill Church of England Primary School</v>
          </cell>
          <cell r="D58">
            <v>36802</v>
          </cell>
          <cell r="E58">
            <v>0</v>
          </cell>
          <cell r="F58">
            <v>14273</v>
          </cell>
          <cell r="G58">
            <v>659</v>
          </cell>
          <cell r="H58">
            <v>0</v>
          </cell>
          <cell r="I58">
            <v>0</v>
          </cell>
          <cell r="J58">
            <v>288523</v>
          </cell>
          <cell r="K58">
            <v>0</v>
          </cell>
          <cell r="L58">
            <v>6224</v>
          </cell>
          <cell r="M58">
            <v>0</v>
          </cell>
          <cell r="N58">
            <v>14646</v>
          </cell>
          <cell r="O58">
            <v>0</v>
          </cell>
          <cell r="P58">
            <v>0</v>
          </cell>
          <cell r="Q58">
            <v>3500</v>
          </cell>
          <cell r="R58">
            <v>0</v>
          </cell>
          <cell r="S58">
            <v>0</v>
          </cell>
          <cell r="T58">
            <v>0</v>
          </cell>
          <cell r="U58">
            <v>6742</v>
          </cell>
          <cell r="V58">
            <v>750</v>
          </cell>
          <cell r="W58">
            <v>22361</v>
          </cell>
          <cell r="X58">
            <v>0</v>
          </cell>
          <cell r="Y58">
            <v>0</v>
          </cell>
          <cell r="Z58">
            <v>0</v>
          </cell>
          <cell r="AA58">
            <v>226407</v>
          </cell>
          <cell r="AB58">
            <v>7175</v>
          </cell>
          <cell r="AC58">
            <v>47408</v>
          </cell>
          <cell r="AD58">
            <v>9341</v>
          </cell>
          <cell r="AE58">
            <v>16594</v>
          </cell>
          <cell r="AF58">
            <v>0</v>
          </cell>
          <cell r="AG58">
            <v>5452</v>
          </cell>
          <cell r="AH58">
            <v>1425</v>
          </cell>
          <cell r="AI58">
            <v>6050</v>
          </cell>
          <cell r="AJ58">
            <v>2274</v>
          </cell>
          <cell r="AK58">
            <v>569</v>
          </cell>
          <cell r="AL58">
            <v>7000</v>
          </cell>
          <cell r="AM58">
            <v>788</v>
          </cell>
          <cell r="AN58">
            <v>700</v>
          </cell>
          <cell r="AO58">
            <v>700</v>
          </cell>
          <cell r="AP58">
            <v>5800</v>
          </cell>
          <cell r="AQ58">
            <v>1652</v>
          </cell>
          <cell r="AR58">
            <v>850</v>
          </cell>
          <cell r="AS58">
            <v>15307</v>
          </cell>
          <cell r="AT58">
            <v>3425</v>
          </cell>
          <cell r="AU58">
            <v>0</v>
          </cell>
          <cell r="AV58">
            <v>3470</v>
          </cell>
          <cell r="AW58">
            <v>2149</v>
          </cell>
          <cell r="AX58">
            <v>0</v>
          </cell>
          <cell r="AY58">
            <v>0</v>
          </cell>
          <cell r="AZ58">
            <v>0</v>
          </cell>
          <cell r="BA58">
            <v>2500</v>
          </cell>
          <cell r="BB58">
            <v>7982</v>
          </cell>
          <cell r="BC58">
            <v>0</v>
          </cell>
          <cell r="BD58">
            <v>0</v>
          </cell>
          <cell r="BE58">
            <v>0</v>
          </cell>
          <cell r="BF58">
            <v>0</v>
          </cell>
          <cell r="BG58">
            <v>24422</v>
          </cell>
          <cell r="BH58">
            <v>0</v>
          </cell>
          <cell r="BI58">
            <v>0</v>
          </cell>
          <cell r="BJ58">
            <v>0</v>
          </cell>
          <cell r="BK58">
            <v>38695</v>
          </cell>
          <cell r="BL58">
            <v>0</v>
          </cell>
          <cell r="BM58">
            <v>659</v>
          </cell>
          <cell r="BN58">
            <v>4530</v>
          </cell>
          <cell r="BO58">
            <v>0</v>
          </cell>
          <cell r="BP58">
            <v>0</v>
          </cell>
          <cell r="BQ58">
            <v>0</v>
          </cell>
          <cell r="BR58">
            <v>0</v>
          </cell>
          <cell r="BS58">
            <v>0</v>
          </cell>
          <cell r="BT58">
            <v>4530</v>
          </cell>
        </row>
        <row r="59">
          <cell r="A59">
            <v>529</v>
          </cell>
          <cell r="B59" t="str">
            <v>Abbeymead Primary School</v>
          </cell>
          <cell r="D59">
            <v>75986</v>
          </cell>
          <cell r="E59">
            <v>0</v>
          </cell>
          <cell r="F59">
            <v>23366</v>
          </cell>
          <cell r="G59">
            <v>2149</v>
          </cell>
          <cell r="H59">
            <v>0</v>
          </cell>
          <cell r="I59">
            <v>0</v>
          </cell>
          <cell r="J59">
            <v>1059378</v>
          </cell>
          <cell r="K59">
            <v>0</v>
          </cell>
          <cell r="L59">
            <v>70888</v>
          </cell>
          <cell r="M59">
            <v>0</v>
          </cell>
          <cell r="N59">
            <v>39037</v>
          </cell>
          <cell r="O59">
            <v>0</v>
          </cell>
          <cell r="P59">
            <v>0</v>
          </cell>
          <cell r="Q59">
            <v>13000</v>
          </cell>
          <cell r="R59">
            <v>0</v>
          </cell>
          <cell r="S59">
            <v>0</v>
          </cell>
          <cell r="T59">
            <v>0</v>
          </cell>
          <cell r="U59">
            <v>0</v>
          </cell>
          <cell r="V59">
            <v>0</v>
          </cell>
          <cell r="W59">
            <v>65513</v>
          </cell>
          <cell r="X59">
            <v>0</v>
          </cell>
          <cell r="Y59">
            <v>0</v>
          </cell>
          <cell r="Z59">
            <v>0</v>
          </cell>
          <cell r="AA59">
            <v>688077</v>
          </cell>
          <cell r="AB59">
            <v>42283</v>
          </cell>
          <cell r="AC59">
            <v>201786</v>
          </cell>
          <cell r="AD59">
            <v>42000</v>
          </cell>
          <cell r="AE59">
            <v>47500</v>
          </cell>
          <cell r="AF59">
            <v>0</v>
          </cell>
          <cell r="AG59">
            <v>38500</v>
          </cell>
          <cell r="AH59">
            <v>3100</v>
          </cell>
          <cell r="AI59">
            <v>5000</v>
          </cell>
          <cell r="AJ59">
            <v>10000</v>
          </cell>
          <cell r="AK59">
            <v>0</v>
          </cell>
          <cell r="AL59">
            <v>43991</v>
          </cell>
          <cell r="AM59">
            <v>3380</v>
          </cell>
          <cell r="AN59">
            <v>4700</v>
          </cell>
          <cell r="AO59">
            <v>5875</v>
          </cell>
          <cell r="AP59">
            <v>16075</v>
          </cell>
          <cell r="AQ59">
            <v>25988</v>
          </cell>
          <cell r="AR59">
            <v>2400</v>
          </cell>
          <cell r="AS59">
            <v>61456</v>
          </cell>
          <cell r="AT59">
            <v>16315</v>
          </cell>
          <cell r="AU59">
            <v>0</v>
          </cell>
          <cell r="AV59">
            <v>7770</v>
          </cell>
          <cell r="AW59">
            <v>11171</v>
          </cell>
          <cell r="AX59">
            <v>0</v>
          </cell>
          <cell r="AY59">
            <v>3480</v>
          </cell>
          <cell r="AZ59">
            <v>0</v>
          </cell>
          <cell r="BA59">
            <v>2972</v>
          </cell>
          <cell r="BB59">
            <v>18249</v>
          </cell>
          <cell r="BC59">
            <v>0</v>
          </cell>
          <cell r="BD59">
            <v>0</v>
          </cell>
          <cell r="BE59">
            <v>0</v>
          </cell>
          <cell r="BF59">
            <v>0</v>
          </cell>
          <cell r="BG59">
            <v>44204</v>
          </cell>
          <cell r="BH59">
            <v>0</v>
          </cell>
          <cell r="BI59">
            <v>0</v>
          </cell>
          <cell r="BJ59">
            <v>0</v>
          </cell>
          <cell r="BK59">
            <v>67570</v>
          </cell>
          <cell r="BL59">
            <v>0</v>
          </cell>
          <cell r="BM59">
            <v>2149</v>
          </cell>
          <cell r="BN59">
            <v>21734</v>
          </cell>
          <cell r="BO59">
            <v>0</v>
          </cell>
          <cell r="BP59">
            <v>0</v>
          </cell>
          <cell r="BQ59">
            <v>0</v>
          </cell>
          <cell r="BR59">
            <v>0</v>
          </cell>
          <cell r="BS59">
            <v>0</v>
          </cell>
          <cell r="BT59">
            <v>21734</v>
          </cell>
        </row>
        <row r="60">
          <cell r="A60">
            <v>530</v>
          </cell>
          <cell r="B60" t="str">
            <v>Amberley Parochial School</v>
          </cell>
          <cell r="D60">
            <v>24981</v>
          </cell>
          <cell r="E60">
            <v>0</v>
          </cell>
          <cell r="F60">
            <v>0</v>
          </cell>
          <cell r="G60">
            <v>14</v>
          </cell>
          <cell r="H60">
            <v>0</v>
          </cell>
          <cell r="I60">
            <v>0</v>
          </cell>
          <cell r="J60">
            <v>295592</v>
          </cell>
          <cell r="K60">
            <v>0</v>
          </cell>
          <cell r="L60">
            <v>4855</v>
          </cell>
          <cell r="M60">
            <v>0</v>
          </cell>
          <cell r="N60">
            <v>16275</v>
          </cell>
          <cell r="O60">
            <v>0</v>
          </cell>
          <cell r="P60">
            <v>0</v>
          </cell>
          <cell r="Q60">
            <v>300</v>
          </cell>
          <cell r="R60">
            <v>0</v>
          </cell>
          <cell r="S60">
            <v>0</v>
          </cell>
          <cell r="T60">
            <v>0</v>
          </cell>
          <cell r="U60">
            <v>0</v>
          </cell>
          <cell r="V60">
            <v>4025</v>
          </cell>
          <cell r="W60">
            <v>24867</v>
          </cell>
          <cell r="X60">
            <v>0</v>
          </cell>
          <cell r="Y60">
            <v>0</v>
          </cell>
          <cell r="Z60">
            <v>0</v>
          </cell>
          <cell r="AA60">
            <v>233349</v>
          </cell>
          <cell r="AB60">
            <v>4000</v>
          </cell>
          <cell r="AC60">
            <v>39097</v>
          </cell>
          <cell r="AD60">
            <v>11387</v>
          </cell>
          <cell r="AE60">
            <v>23558</v>
          </cell>
          <cell r="AF60">
            <v>0</v>
          </cell>
          <cell r="AG60">
            <v>5950</v>
          </cell>
          <cell r="AH60">
            <v>618</v>
          </cell>
          <cell r="AI60">
            <v>3000</v>
          </cell>
          <cell r="AJ60">
            <v>0</v>
          </cell>
          <cell r="AK60">
            <v>3196</v>
          </cell>
          <cell r="AL60">
            <v>4000</v>
          </cell>
          <cell r="AM60">
            <v>1000</v>
          </cell>
          <cell r="AN60">
            <v>400</v>
          </cell>
          <cell r="AO60">
            <v>2150</v>
          </cell>
          <cell r="AP60">
            <v>5500</v>
          </cell>
          <cell r="AQ60">
            <v>349</v>
          </cell>
          <cell r="AR60">
            <v>750</v>
          </cell>
          <cell r="AS60">
            <v>10182</v>
          </cell>
          <cell r="AT60">
            <v>2924</v>
          </cell>
          <cell r="AU60">
            <v>0</v>
          </cell>
          <cell r="AV60">
            <v>3967</v>
          </cell>
          <cell r="AW60">
            <v>130</v>
          </cell>
          <cell r="AX60">
            <v>0</v>
          </cell>
          <cell r="AY60">
            <v>0</v>
          </cell>
          <cell r="AZ60">
            <v>0</v>
          </cell>
          <cell r="BA60">
            <v>300</v>
          </cell>
          <cell r="BB60">
            <v>9537</v>
          </cell>
          <cell r="BC60">
            <v>0</v>
          </cell>
          <cell r="BD60">
            <v>0</v>
          </cell>
          <cell r="BE60">
            <v>0</v>
          </cell>
          <cell r="BF60">
            <v>0</v>
          </cell>
          <cell r="BG60">
            <v>0</v>
          </cell>
          <cell r="BH60">
            <v>0</v>
          </cell>
          <cell r="BI60">
            <v>0</v>
          </cell>
          <cell r="BJ60">
            <v>0</v>
          </cell>
          <cell r="BK60">
            <v>0</v>
          </cell>
          <cell r="BL60">
            <v>0</v>
          </cell>
          <cell r="BM60">
            <v>14</v>
          </cell>
          <cell r="BN60">
            <v>5551</v>
          </cell>
          <cell r="BO60">
            <v>0</v>
          </cell>
          <cell r="BP60">
            <v>0</v>
          </cell>
          <cell r="BQ60">
            <v>0</v>
          </cell>
          <cell r="BR60">
            <v>0</v>
          </cell>
          <cell r="BS60">
            <v>0</v>
          </cell>
          <cell r="BT60">
            <v>5551</v>
          </cell>
        </row>
        <row r="61">
          <cell r="A61">
            <v>531</v>
          </cell>
          <cell r="B61" t="str">
            <v>Ampney Crucis Church of England Primary School</v>
          </cell>
          <cell r="D61">
            <v>29792.93</v>
          </cell>
          <cell r="E61">
            <v>0</v>
          </cell>
          <cell r="F61">
            <v>0</v>
          </cell>
          <cell r="G61">
            <v>217</v>
          </cell>
          <cell r="H61">
            <v>0</v>
          </cell>
          <cell r="I61">
            <v>0</v>
          </cell>
          <cell r="J61">
            <v>200285</v>
          </cell>
          <cell r="K61">
            <v>0</v>
          </cell>
          <cell r="L61">
            <v>12301</v>
          </cell>
          <cell r="M61">
            <v>0</v>
          </cell>
          <cell r="N61">
            <v>17115</v>
          </cell>
          <cell r="O61">
            <v>0</v>
          </cell>
          <cell r="P61">
            <v>0</v>
          </cell>
          <cell r="Q61">
            <v>1200</v>
          </cell>
          <cell r="R61">
            <v>0</v>
          </cell>
          <cell r="S61">
            <v>0</v>
          </cell>
          <cell r="T61">
            <v>0</v>
          </cell>
          <cell r="U61">
            <v>995</v>
          </cell>
          <cell r="V61">
            <v>7505</v>
          </cell>
          <cell r="W61">
            <v>19837</v>
          </cell>
          <cell r="X61">
            <v>0</v>
          </cell>
          <cell r="Y61">
            <v>0</v>
          </cell>
          <cell r="Z61">
            <v>0</v>
          </cell>
          <cell r="AA61">
            <v>157269</v>
          </cell>
          <cell r="AB61">
            <v>5100</v>
          </cell>
          <cell r="AC61">
            <v>23947</v>
          </cell>
          <cell r="AD61">
            <v>2300</v>
          </cell>
          <cell r="AE61">
            <v>12098</v>
          </cell>
          <cell r="AF61">
            <v>0</v>
          </cell>
          <cell r="AG61">
            <v>6371</v>
          </cell>
          <cell r="AH61">
            <v>1050</v>
          </cell>
          <cell r="AI61">
            <v>0</v>
          </cell>
          <cell r="AJ61">
            <v>4340</v>
          </cell>
          <cell r="AK61">
            <v>1085</v>
          </cell>
          <cell r="AL61">
            <v>2440</v>
          </cell>
          <cell r="AM61">
            <v>1560</v>
          </cell>
          <cell r="AN61">
            <v>7500</v>
          </cell>
          <cell r="AO61">
            <v>550</v>
          </cell>
          <cell r="AP61">
            <v>5100</v>
          </cell>
          <cell r="AQ61">
            <v>386</v>
          </cell>
          <cell r="AR61">
            <v>800</v>
          </cell>
          <cell r="AS61">
            <v>8251</v>
          </cell>
          <cell r="AT61">
            <v>9131</v>
          </cell>
          <cell r="AU61">
            <v>0</v>
          </cell>
          <cell r="AV61">
            <v>2650</v>
          </cell>
          <cell r="AW61">
            <v>1507</v>
          </cell>
          <cell r="AX61">
            <v>0</v>
          </cell>
          <cell r="AY61">
            <v>2881</v>
          </cell>
          <cell r="AZ61">
            <v>0</v>
          </cell>
          <cell r="BA61">
            <v>552</v>
          </cell>
          <cell r="BB61">
            <v>8096</v>
          </cell>
          <cell r="BC61">
            <v>0</v>
          </cell>
          <cell r="BD61">
            <v>0</v>
          </cell>
          <cell r="BE61">
            <v>0</v>
          </cell>
          <cell r="BF61">
            <v>0</v>
          </cell>
          <cell r="BG61">
            <v>0</v>
          </cell>
          <cell r="BH61">
            <v>0</v>
          </cell>
          <cell r="BI61">
            <v>0</v>
          </cell>
          <cell r="BJ61">
            <v>0</v>
          </cell>
          <cell r="BK61">
            <v>0</v>
          </cell>
          <cell r="BL61">
            <v>0</v>
          </cell>
          <cell r="BM61">
            <v>217</v>
          </cell>
          <cell r="BN61">
            <v>24066.93</v>
          </cell>
          <cell r="BO61">
            <v>0</v>
          </cell>
          <cell r="BP61">
            <v>0</v>
          </cell>
          <cell r="BQ61">
            <v>0</v>
          </cell>
          <cell r="BR61">
            <v>0</v>
          </cell>
          <cell r="BS61">
            <v>0</v>
          </cell>
          <cell r="BT61">
            <v>24066.93</v>
          </cell>
        </row>
        <row r="62">
          <cell r="A62">
            <v>532</v>
          </cell>
          <cell r="B62" t="str">
            <v>Andoversford Primary School</v>
          </cell>
          <cell r="C62">
            <v>1</v>
          </cell>
          <cell r="D62">
            <v>41502</v>
          </cell>
          <cell r="E62">
            <v>0</v>
          </cell>
          <cell r="F62">
            <v>69403</v>
          </cell>
          <cell r="G62">
            <v>111</v>
          </cell>
          <cell r="H62">
            <v>0</v>
          </cell>
          <cell r="I62">
            <v>0</v>
          </cell>
          <cell r="J62">
            <v>227474</v>
          </cell>
          <cell r="K62">
            <v>0</v>
          </cell>
          <cell r="L62">
            <v>71687</v>
          </cell>
          <cell r="M62">
            <v>0</v>
          </cell>
          <cell r="N62">
            <v>14151</v>
          </cell>
          <cell r="O62">
            <v>0</v>
          </cell>
          <cell r="P62">
            <v>0</v>
          </cell>
          <cell r="Q62">
            <v>6300</v>
          </cell>
          <cell r="R62">
            <v>0</v>
          </cell>
          <cell r="S62">
            <v>0</v>
          </cell>
          <cell r="T62">
            <v>0</v>
          </cell>
          <cell r="U62">
            <v>5120</v>
          </cell>
          <cell r="V62">
            <v>1500</v>
          </cell>
          <cell r="W62">
            <v>1740</v>
          </cell>
          <cell r="X62">
            <v>0</v>
          </cell>
          <cell r="Y62">
            <v>0</v>
          </cell>
          <cell r="Z62">
            <v>0</v>
          </cell>
          <cell r="AA62">
            <v>190612</v>
          </cell>
          <cell r="AB62">
            <v>9600</v>
          </cell>
          <cell r="AC62">
            <v>60720</v>
          </cell>
          <cell r="AD62">
            <v>0</v>
          </cell>
          <cell r="AE62">
            <v>11121</v>
          </cell>
          <cell r="AF62">
            <v>0</v>
          </cell>
          <cell r="AG62">
            <v>276</v>
          </cell>
          <cell r="AH62">
            <v>0</v>
          </cell>
          <cell r="AI62">
            <v>550</v>
          </cell>
          <cell r="AJ62">
            <v>2716</v>
          </cell>
          <cell r="AK62">
            <v>679</v>
          </cell>
          <cell r="AL62">
            <v>6800</v>
          </cell>
          <cell r="AM62">
            <v>870</v>
          </cell>
          <cell r="AN62">
            <v>6630</v>
          </cell>
          <cell r="AO62">
            <v>500</v>
          </cell>
          <cell r="AP62">
            <v>5150</v>
          </cell>
          <cell r="AQ62">
            <v>836</v>
          </cell>
          <cell r="AR62">
            <v>410</v>
          </cell>
          <cell r="AS62">
            <v>25165</v>
          </cell>
          <cell r="AT62">
            <v>1878</v>
          </cell>
          <cell r="AU62">
            <v>0</v>
          </cell>
          <cell r="AV62">
            <v>3902</v>
          </cell>
          <cell r="AW62">
            <v>1828</v>
          </cell>
          <cell r="AX62">
            <v>0</v>
          </cell>
          <cell r="AY62">
            <v>0</v>
          </cell>
          <cell r="AZ62">
            <v>0</v>
          </cell>
          <cell r="BA62">
            <v>3300</v>
          </cell>
          <cell r="BB62">
            <v>11060</v>
          </cell>
          <cell r="BC62">
            <v>0</v>
          </cell>
          <cell r="BD62">
            <v>0</v>
          </cell>
          <cell r="BE62">
            <v>0</v>
          </cell>
          <cell r="BF62">
            <v>0</v>
          </cell>
          <cell r="BG62">
            <v>23603</v>
          </cell>
          <cell r="BH62">
            <v>0</v>
          </cell>
          <cell r="BI62">
            <v>0</v>
          </cell>
          <cell r="BJ62">
            <v>0</v>
          </cell>
          <cell r="BK62">
            <v>93006</v>
          </cell>
          <cell r="BL62">
            <v>0</v>
          </cell>
          <cell r="BM62">
            <v>111</v>
          </cell>
          <cell r="BN62">
            <v>9954</v>
          </cell>
          <cell r="BO62">
            <v>0</v>
          </cell>
          <cell r="BP62">
            <v>0</v>
          </cell>
          <cell r="BQ62">
            <v>0</v>
          </cell>
          <cell r="BR62">
            <v>0</v>
          </cell>
          <cell r="BS62">
            <v>0</v>
          </cell>
          <cell r="BT62">
            <v>24871</v>
          </cell>
        </row>
        <row r="63">
          <cell r="A63">
            <v>534</v>
          </cell>
          <cell r="B63" t="str">
            <v>Ashchurch Primary School</v>
          </cell>
          <cell r="D63">
            <v>744.11</v>
          </cell>
          <cell r="E63">
            <v>0</v>
          </cell>
          <cell r="F63">
            <v>50.02</v>
          </cell>
          <cell r="G63">
            <v>131.82</v>
          </cell>
          <cell r="H63">
            <v>0</v>
          </cell>
          <cell r="I63">
            <v>0</v>
          </cell>
          <cell r="J63">
            <v>324902</v>
          </cell>
          <cell r="K63">
            <v>0</v>
          </cell>
          <cell r="L63">
            <v>33758</v>
          </cell>
          <cell r="M63">
            <v>0</v>
          </cell>
          <cell r="N63">
            <v>23288</v>
          </cell>
          <cell r="O63">
            <v>0</v>
          </cell>
          <cell r="P63">
            <v>0</v>
          </cell>
          <cell r="Q63">
            <v>0</v>
          </cell>
          <cell r="R63">
            <v>0</v>
          </cell>
          <cell r="S63">
            <v>0</v>
          </cell>
          <cell r="T63">
            <v>0</v>
          </cell>
          <cell r="U63">
            <v>0</v>
          </cell>
          <cell r="V63">
            <v>0</v>
          </cell>
          <cell r="W63">
            <v>28014</v>
          </cell>
          <cell r="X63">
            <v>0</v>
          </cell>
          <cell r="Y63">
            <v>0</v>
          </cell>
          <cell r="Z63">
            <v>0</v>
          </cell>
          <cell r="AA63">
            <v>233328</v>
          </cell>
          <cell r="AB63">
            <v>12373</v>
          </cell>
          <cell r="AC63">
            <v>71791</v>
          </cell>
          <cell r="AD63">
            <v>9792</v>
          </cell>
          <cell r="AE63">
            <v>27930</v>
          </cell>
          <cell r="AF63">
            <v>0</v>
          </cell>
          <cell r="AG63">
            <v>4830</v>
          </cell>
          <cell r="AH63">
            <v>0</v>
          </cell>
          <cell r="AI63">
            <v>0</v>
          </cell>
          <cell r="AJ63">
            <v>3620</v>
          </cell>
          <cell r="AK63">
            <v>0</v>
          </cell>
          <cell r="AL63">
            <v>8000</v>
          </cell>
          <cell r="AM63">
            <v>2127</v>
          </cell>
          <cell r="AN63">
            <v>1700</v>
          </cell>
          <cell r="AO63">
            <v>3228</v>
          </cell>
          <cell r="AP63">
            <v>7938</v>
          </cell>
          <cell r="AQ63">
            <v>4562</v>
          </cell>
          <cell r="AR63">
            <v>700</v>
          </cell>
          <cell r="AS63">
            <v>5940</v>
          </cell>
          <cell r="AT63">
            <v>2145</v>
          </cell>
          <cell r="AU63">
            <v>0</v>
          </cell>
          <cell r="AV63">
            <v>3400</v>
          </cell>
          <cell r="AW63">
            <v>2865</v>
          </cell>
          <cell r="AX63">
            <v>0</v>
          </cell>
          <cell r="AY63">
            <v>2610</v>
          </cell>
          <cell r="AZ63">
            <v>0</v>
          </cell>
          <cell r="BA63">
            <v>7325</v>
          </cell>
          <cell r="BB63">
            <v>0</v>
          </cell>
          <cell r="BC63">
            <v>0</v>
          </cell>
          <cell r="BD63">
            <v>0</v>
          </cell>
          <cell r="BE63">
            <v>0</v>
          </cell>
          <cell r="BF63">
            <v>0</v>
          </cell>
          <cell r="BG63">
            <v>25745</v>
          </cell>
          <cell r="BH63">
            <v>0</v>
          </cell>
          <cell r="BI63">
            <v>0</v>
          </cell>
          <cell r="BJ63">
            <v>0</v>
          </cell>
          <cell r="BK63">
            <v>25745</v>
          </cell>
          <cell r="BL63">
            <v>0</v>
          </cell>
          <cell r="BM63">
            <v>0</v>
          </cell>
          <cell r="BN63">
            <v>-5497.890000000014</v>
          </cell>
          <cell r="BO63">
            <v>0</v>
          </cell>
          <cell r="BP63">
            <v>181.84</v>
          </cell>
          <cell r="BQ63">
            <v>0</v>
          </cell>
          <cell r="BR63">
            <v>0</v>
          </cell>
          <cell r="BS63">
            <v>0</v>
          </cell>
          <cell r="BT63">
            <v>-5316.0500000000138</v>
          </cell>
        </row>
        <row r="64">
          <cell r="A64">
            <v>535</v>
          </cell>
          <cell r="B64" t="str">
            <v>Ashleworth Church of England Primary School</v>
          </cell>
          <cell r="D64">
            <v>13559</v>
          </cell>
          <cell r="E64">
            <v>0</v>
          </cell>
          <cell r="F64">
            <v>312</v>
          </cell>
          <cell r="G64">
            <v>0</v>
          </cell>
          <cell r="H64">
            <v>0</v>
          </cell>
          <cell r="I64">
            <v>0</v>
          </cell>
          <cell r="J64">
            <v>148503</v>
          </cell>
          <cell r="K64">
            <v>0</v>
          </cell>
          <cell r="L64">
            <v>16497</v>
          </cell>
          <cell r="M64">
            <v>0</v>
          </cell>
          <cell r="N64">
            <v>16345</v>
          </cell>
          <cell r="O64">
            <v>0</v>
          </cell>
          <cell r="P64">
            <v>0</v>
          </cell>
          <cell r="Q64">
            <v>200</v>
          </cell>
          <cell r="R64">
            <v>0</v>
          </cell>
          <cell r="S64">
            <v>0</v>
          </cell>
          <cell r="T64">
            <v>0</v>
          </cell>
          <cell r="U64">
            <v>0</v>
          </cell>
          <cell r="V64">
            <v>0</v>
          </cell>
          <cell r="W64">
            <v>18618</v>
          </cell>
          <cell r="X64">
            <v>0</v>
          </cell>
          <cell r="Y64">
            <v>0</v>
          </cell>
          <cell r="Z64">
            <v>0</v>
          </cell>
          <cell r="AA64">
            <v>116054</v>
          </cell>
          <cell r="AB64">
            <v>9962</v>
          </cell>
          <cell r="AC64">
            <v>21225</v>
          </cell>
          <cell r="AD64">
            <v>0</v>
          </cell>
          <cell r="AE64">
            <v>7235</v>
          </cell>
          <cell r="AF64">
            <v>0</v>
          </cell>
          <cell r="AG64">
            <v>3857</v>
          </cell>
          <cell r="AH64">
            <v>5500</v>
          </cell>
          <cell r="AI64">
            <v>1122</v>
          </cell>
          <cell r="AJ64">
            <v>3147</v>
          </cell>
          <cell r="AK64">
            <v>787</v>
          </cell>
          <cell r="AL64">
            <v>5901</v>
          </cell>
          <cell r="AM64">
            <v>675</v>
          </cell>
          <cell r="AN64">
            <v>5650</v>
          </cell>
          <cell r="AO64">
            <v>600</v>
          </cell>
          <cell r="AP64">
            <v>3399</v>
          </cell>
          <cell r="AQ64">
            <v>924</v>
          </cell>
          <cell r="AR64">
            <v>752</v>
          </cell>
          <cell r="AS64">
            <v>3200</v>
          </cell>
          <cell r="AT64">
            <v>4088</v>
          </cell>
          <cell r="AU64">
            <v>0</v>
          </cell>
          <cell r="AV64">
            <v>1862</v>
          </cell>
          <cell r="AW64">
            <v>920</v>
          </cell>
          <cell r="AX64">
            <v>0</v>
          </cell>
          <cell r="AY64">
            <v>0</v>
          </cell>
          <cell r="AZ64">
            <v>0</v>
          </cell>
          <cell r="BA64">
            <v>0</v>
          </cell>
          <cell r="BB64">
            <v>7654</v>
          </cell>
          <cell r="BC64">
            <v>0</v>
          </cell>
          <cell r="BD64">
            <v>0</v>
          </cell>
          <cell r="BE64">
            <v>0</v>
          </cell>
          <cell r="BF64">
            <v>0</v>
          </cell>
          <cell r="BG64">
            <v>0</v>
          </cell>
          <cell r="BH64">
            <v>0</v>
          </cell>
          <cell r="BI64">
            <v>0</v>
          </cell>
          <cell r="BJ64">
            <v>0</v>
          </cell>
          <cell r="BK64">
            <v>312</v>
          </cell>
          <cell r="BL64">
            <v>0</v>
          </cell>
          <cell r="BM64">
            <v>0</v>
          </cell>
          <cell r="BN64">
            <v>9208</v>
          </cell>
          <cell r="BO64">
            <v>0</v>
          </cell>
          <cell r="BP64">
            <v>0</v>
          </cell>
          <cell r="BQ64">
            <v>0</v>
          </cell>
          <cell r="BR64">
            <v>0</v>
          </cell>
          <cell r="BS64">
            <v>0</v>
          </cell>
          <cell r="BT64">
            <v>9208</v>
          </cell>
        </row>
        <row r="65">
          <cell r="A65">
            <v>536</v>
          </cell>
          <cell r="B65" t="str">
            <v>Cold Aston Church of England Primary School</v>
          </cell>
          <cell r="D65">
            <v>32399</v>
          </cell>
          <cell r="E65">
            <v>0</v>
          </cell>
          <cell r="F65">
            <v>2</v>
          </cell>
          <cell r="G65">
            <v>703</v>
          </cell>
          <cell r="H65">
            <v>0</v>
          </cell>
          <cell r="I65">
            <v>0</v>
          </cell>
          <cell r="J65">
            <v>219013</v>
          </cell>
          <cell r="K65">
            <v>0</v>
          </cell>
          <cell r="L65">
            <v>19669</v>
          </cell>
          <cell r="M65">
            <v>0</v>
          </cell>
          <cell r="N65">
            <v>17313</v>
          </cell>
          <cell r="O65">
            <v>0</v>
          </cell>
          <cell r="P65">
            <v>0</v>
          </cell>
          <cell r="Q65">
            <v>5000</v>
          </cell>
          <cell r="R65">
            <v>0</v>
          </cell>
          <cell r="S65">
            <v>0</v>
          </cell>
          <cell r="T65">
            <v>0</v>
          </cell>
          <cell r="U65">
            <v>5000</v>
          </cell>
          <cell r="V65">
            <v>0</v>
          </cell>
          <cell r="W65">
            <v>21570</v>
          </cell>
          <cell r="X65">
            <v>0</v>
          </cell>
          <cell r="Y65">
            <v>0</v>
          </cell>
          <cell r="Z65">
            <v>0</v>
          </cell>
          <cell r="AA65">
            <v>168812</v>
          </cell>
          <cell r="AB65">
            <v>7075</v>
          </cell>
          <cell r="AC65">
            <v>43176</v>
          </cell>
          <cell r="AD65">
            <v>0</v>
          </cell>
          <cell r="AE65">
            <v>16768</v>
          </cell>
          <cell r="AF65">
            <v>0</v>
          </cell>
          <cell r="AG65">
            <v>4779</v>
          </cell>
          <cell r="AH65">
            <v>250</v>
          </cell>
          <cell r="AI65">
            <v>2600</v>
          </cell>
          <cell r="AJ65">
            <v>2576</v>
          </cell>
          <cell r="AK65">
            <v>644</v>
          </cell>
          <cell r="AL65">
            <v>12686</v>
          </cell>
          <cell r="AM65">
            <v>2101</v>
          </cell>
          <cell r="AN65">
            <v>6640</v>
          </cell>
          <cell r="AO65">
            <v>850</v>
          </cell>
          <cell r="AP65">
            <v>4800</v>
          </cell>
          <cell r="AQ65">
            <v>1940</v>
          </cell>
          <cell r="AR65">
            <v>1245</v>
          </cell>
          <cell r="AS65">
            <v>14680</v>
          </cell>
          <cell r="AT65">
            <v>4833</v>
          </cell>
          <cell r="AU65">
            <v>0</v>
          </cell>
          <cell r="AV65">
            <v>1920</v>
          </cell>
          <cell r="AW65">
            <v>1775</v>
          </cell>
          <cell r="AX65">
            <v>0</v>
          </cell>
          <cell r="AY65">
            <v>0</v>
          </cell>
          <cell r="AZ65">
            <v>0</v>
          </cell>
          <cell r="BA65">
            <v>6495</v>
          </cell>
          <cell r="BB65">
            <v>7535</v>
          </cell>
          <cell r="BC65">
            <v>0</v>
          </cell>
          <cell r="BD65">
            <v>0</v>
          </cell>
          <cell r="BE65">
            <v>0</v>
          </cell>
          <cell r="BF65">
            <v>0</v>
          </cell>
          <cell r="BG65">
            <v>6406</v>
          </cell>
          <cell r="BH65">
            <v>0</v>
          </cell>
          <cell r="BI65">
            <v>0</v>
          </cell>
          <cell r="BJ65">
            <v>0</v>
          </cell>
          <cell r="BK65">
            <v>0</v>
          </cell>
          <cell r="BL65">
            <v>0</v>
          </cell>
          <cell r="BM65">
            <v>703</v>
          </cell>
          <cell r="BN65">
            <v>5784</v>
          </cell>
          <cell r="BO65">
            <v>0</v>
          </cell>
          <cell r="BP65">
            <v>6408</v>
          </cell>
          <cell r="BQ65">
            <v>0</v>
          </cell>
          <cell r="BR65">
            <v>0</v>
          </cell>
          <cell r="BS65">
            <v>0</v>
          </cell>
          <cell r="BT65">
            <v>12192</v>
          </cell>
        </row>
        <row r="66">
          <cell r="A66">
            <v>538</v>
          </cell>
          <cell r="B66" t="str">
            <v>Avening Primary School</v>
          </cell>
          <cell r="D66">
            <v>30319</v>
          </cell>
          <cell r="E66">
            <v>0</v>
          </cell>
          <cell r="F66">
            <v>14121</v>
          </cell>
          <cell r="G66">
            <v>8</v>
          </cell>
          <cell r="H66">
            <v>0</v>
          </cell>
          <cell r="I66">
            <v>0</v>
          </cell>
          <cell r="J66">
            <v>286501</v>
          </cell>
          <cell r="K66">
            <v>0</v>
          </cell>
          <cell r="L66">
            <v>15532</v>
          </cell>
          <cell r="M66">
            <v>0</v>
          </cell>
          <cell r="N66">
            <v>18456</v>
          </cell>
          <cell r="O66">
            <v>0</v>
          </cell>
          <cell r="P66">
            <v>0</v>
          </cell>
          <cell r="Q66">
            <v>0</v>
          </cell>
          <cell r="R66">
            <v>0</v>
          </cell>
          <cell r="S66">
            <v>0</v>
          </cell>
          <cell r="T66">
            <v>0</v>
          </cell>
          <cell r="U66">
            <v>0</v>
          </cell>
          <cell r="V66">
            <v>0</v>
          </cell>
          <cell r="W66">
            <v>26896</v>
          </cell>
          <cell r="X66">
            <v>0</v>
          </cell>
          <cell r="Y66">
            <v>0</v>
          </cell>
          <cell r="Z66">
            <v>0</v>
          </cell>
          <cell r="AA66">
            <v>219443</v>
          </cell>
          <cell r="AB66">
            <v>14052</v>
          </cell>
          <cell r="AC66">
            <v>47380</v>
          </cell>
          <cell r="AD66">
            <v>5759</v>
          </cell>
          <cell r="AE66">
            <v>20996</v>
          </cell>
          <cell r="AF66">
            <v>0</v>
          </cell>
          <cell r="AG66">
            <v>6847</v>
          </cell>
          <cell r="AH66">
            <v>0</v>
          </cell>
          <cell r="AI66">
            <v>6000</v>
          </cell>
          <cell r="AJ66">
            <v>3692</v>
          </cell>
          <cell r="AK66">
            <v>923</v>
          </cell>
          <cell r="AL66">
            <v>5000</v>
          </cell>
          <cell r="AM66">
            <v>400</v>
          </cell>
          <cell r="AN66">
            <v>1250</v>
          </cell>
          <cell r="AO66">
            <v>650</v>
          </cell>
          <cell r="AP66">
            <v>4700</v>
          </cell>
          <cell r="AQ66">
            <v>2680</v>
          </cell>
          <cell r="AR66">
            <v>1800</v>
          </cell>
          <cell r="AS66">
            <v>11442</v>
          </cell>
          <cell r="AT66">
            <v>1927</v>
          </cell>
          <cell r="AU66">
            <v>0</v>
          </cell>
          <cell r="AV66">
            <v>5000</v>
          </cell>
          <cell r="AW66">
            <v>3212</v>
          </cell>
          <cell r="AX66">
            <v>0</v>
          </cell>
          <cell r="AY66">
            <v>2175</v>
          </cell>
          <cell r="AZ66">
            <v>0</v>
          </cell>
          <cell r="BA66">
            <v>0</v>
          </cell>
          <cell r="BB66">
            <v>6902</v>
          </cell>
          <cell r="BC66">
            <v>0</v>
          </cell>
          <cell r="BD66">
            <v>0</v>
          </cell>
          <cell r="BE66">
            <v>0</v>
          </cell>
          <cell r="BF66">
            <v>0</v>
          </cell>
          <cell r="BG66">
            <v>25556</v>
          </cell>
          <cell r="BH66">
            <v>0</v>
          </cell>
          <cell r="BI66">
            <v>0</v>
          </cell>
          <cell r="BJ66">
            <v>0</v>
          </cell>
          <cell r="BK66">
            <v>39677</v>
          </cell>
          <cell r="BL66">
            <v>0</v>
          </cell>
          <cell r="BM66">
            <v>8</v>
          </cell>
          <cell r="BN66">
            <v>5474</v>
          </cell>
          <cell r="BO66">
            <v>0</v>
          </cell>
          <cell r="BP66">
            <v>0</v>
          </cell>
          <cell r="BQ66">
            <v>0</v>
          </cell>
          <cell r="BR66">
            <v>0</v>
          </cell>
          <cell r="BS66">
            <v>0</v>
          </cell>
          <cell r="BT66">
            <v>5474</v>
          </cell>
        </row>
        <row r="67">
          <cell r="A67">
            <v>539</v>
          </cell>
          <cell r="B67" t="str">
            <v>Aylburton Church of England Primary School</v>
          </cell>
          <cell r="D67">
            <v>9214</v>
          </cell>
          <cell r="E67">
            <v>0</v>
          </cell>
          <cell r="F67">
            <v>33319</v>
          </cell>
          <cell r="G67">
            <v>3473</v>
          </cell>
          <cell r="H67">
            <v>0</v>
          </cell>
          <cell r="I67">
            <v>0</v>
          </cell>
          <cell r="J67">
            <v>207852</v>
          </cell>
          <cell r="K67">
            <v>0</v>
          </cell>
          <cell r="L67">
            <v>32445</v>
          </cell>
          <cell r="M67">
            <v>0</v>
          </cell>
          <cell r="N67">
            <v>17243</v>
          </cell>
          <cell r="O67">
            <v>0</v>
          </cell>
          <cell r="P67">
            <v>0</v>
          </cell>
          <cell r="Q67">
            <v>1420</v>
          </cell>
          <cell r="R67">
            <v>0</v>
          </cell>
          <cell r="S67">
            <v>0</v>
          </cell>
          <cell r="T67">
            <v>0</v>
          </cell>
          <cell r="U67">
            <v>0</v>
          </cell>
          <cell r="V67">
            <v>960</v>
          </cell>
          <cell r="W67">
            <v>22303</v>
          </cell>
          <cell r="X67">
            <v>0</v>
          </cell>
          <cell r="Y67">
            <v>0</v>
          </cell>
          <cell r="Z67">
            <v>0</v>
          </cell>
          <cell r="AA67">
            <v>154640</v>
          </cell>
          <cell r="AB67">
            <v>5047</v>
          </cell>
          <cell r="AC67">
            <v>42244</v>
          </cell>
          <cell r="AD67">
            <v>7616</v>
          </cell>
          <cell r="AE67">
            <v>17146</v>
          </cell>
          <cell r="AF67">
            <v>0</v>
          </cell>
          <cell r="AG67">
            <v>5830</v>
          </cell>
          <cell r="AH67">
            <v>371</v>
          </cell>
          <cell r="AI67">
            <v>300</v>
          </cell>
          <cell r="AJ67">
            <v>4737</v>
          </cell>
          <cell r="AK67">
            <v>1184</v>
          </cell>
          <cell r="AL67">
            <v>4840</v>
          </cell>
          <cell r="AM67">
            <v>300</v>
          </cell>
          <cell r="AN67">
            <v>500</v>
          </cell>
          <cell r="AO67">
            <v>1000</v>
          </cell>
          <cell r="AP67">
            <v>6180</v>
          </cell>
          <cell r="AQ67">
            <v>1802</v>
          </cell>
          <cell r="AR67">
            <v>615</v>
          </cell>
          <cell r="AS67">
            <v>10936</v>
          </cell>
          <cell r="AT67">
            <v>4399</v>
          </cell>
          <cell r="AU67">
            <v>0</v>
          </cell>
          <cell r="AV67">
            <v>3100</v>
          </cell>
          <cell r="AW67">
            <v>1860</v>
          </cell>
          <cell r="AX67">
            <v>0</v>
          </cell>
          <cell r="AY67">
            <v>645</v>
          </cell>
          <cell r="AZ67">
            <v>0</v>
          </cell>
          <cell r="BA67">
            <v>330</v>
          </cell>
          <cell r="BB67">
            <v>7524</v>
          </cell>
          <cell r="BC67">
            <v>0</v>
          </cell>
          <cell r="BD67">
            <v>0</v>
          </cell>
          <cell r="BE67">
            <v>0</v>
          </cell>
          <cell r="BF67">
            <v>0</v>
          </cell>
          <cell r="BG67">
            <v>22784</v>
          </cell>
          <cell r="BH67">
            <v>0</v>
          </cell>
          <cell r="BI67">
            <v>0</v>
          </cell>
          <cell r="BJ67">
            <v>0</v>
          </cell>
          <cell r="BK67">
            <v>58613</v>
          </cell>
          <cell r="BL67">
            <v>0</v>
          </cell>
          <cell r="BM67">
            <v>963</v>
          </cell>
          <cell r="BN67">
            <v>8291</v>
          </cell>
          <cell r="BO67">
            <v>0</v>
          </cell>
          <cell r="BP67">
            <v>0</v>
          </cell>
          <cell r="BQ67">
            <v>0</v>
          </cell>
          <cell r="BR67">
            <v>0</v>
          </cell>
          <cell r="BS67">
            <v>0</v>
          </cell>
          <cell r="BT67">
            <v>8291</v>
          </cell>
        </row>
        <row r="68">
          <cell r="A68">
            <v>543</v>
          </cell>
          <cell r="B68" t="str">
            <v>Offa's Mead Primary School</v>
          </cell>
          <cell r="D68">
            <v>58841</v>
          </cell>
          <cell r="E68">
            <v>0</v>
          </cell>
          <cell r="F68">
            <v>352</v>
          </cell>
          <cell r="G68">
            <v>786</v>
          </cell>
          <cell r="H68">
            <v>0</v>
          </cell>
          <cell r="I68">
            <v>0</v>
          </cell>
          <cell r="J68">
            <v>457843</v>
          </cell>
          <cell r="K68">
            <v>0</v>
          </cell>
          <cell r="L68">
            <v>54649</v>
          </cell>
          <cell r="M68">
            <v>0</v>
          </cell>
          <cell r="N68">
            <v>31266</v>
          </cell>
          <cell r="O68">
            <v>0</v>
          </cell>
          <cell r="P68">
            <v>0</v>
          </cell>
          <cell r="Q68">
            <v>3000</v>
          </cell>
          <cell r="R68">
            <v>0</v>
          </cell>
          <cell r="S68">
            <v>0</v>
          </cell>
          <cell r="T68">
            <v>0</v>
          </cell>
          <cell r="U68">
            <v>0</v>
          </cell>
          <cell r="V68">
            <v>0</v>
          </cell>
          <cell r="W68">
            <v>36407</v>
          </cell>
          <cell r="X68">
            <v>0</v>
          </cell>
          <cell r="Y68">
            <v>0</v>
          </cell>
          <cell r="Z68">
            <v>0</v>
          </cell>
          <cell r="AA68">
            <v>377774</v>
          </cell>
          <cell r="AB68">
            <v>13780</v>
          </cell>
          <cell r="AC68">
            <v>86548</v>
          </cell>
          <cell r="AD68">
            <v>22853</v>
          </cell>
          <cell r="AE68">
            <v>50712</v>
          </cell>
          <cell r="AF68">
            <v>0</v>
          </cell>
          <cell r="AG68">
            <v>14026</v>
          </cell>
          <cell r="AH68">
            <v>1691</v>
          </cell>
          <cell r="AI68">
            <v>500</v>
          </cell>
          <cell r="AJ68">
            <v>3684</v>
          </cell>
          <cell r="AK68">
            <v>922</v>
          </cell>
          <cell r="AL68">
            <v>5950</v>
          </cell>
          <cell r="AM68">
            <v>4218</v>
          </cell>
          <cell r="AN68">
            <v>1550</v>
          </cell>
          <cell r="AO68">
            <v>2200</v>
          </cell>
          <cell r="AP68">
            <v>8515</v>
          </cell>
          <cell r="AQ68">
            <v>7392</v>
          </cell>
          <cell r="AR68">
            <v>1000</v>
          </cell>
          <cell r="AS68">
            <v>15785</v>
          </cell>
          <cell r="AT68">
            <v>4015</v>
          </cell>
          <cell r="AU68">
            <v>0</v>
          </cell>
          <cell r="AV68">
            <v>5520</v>
          </cell>
          <cell r="AW68">
            <v>3989</v>
          </cell>
          <cell r="AX68">
            <v>0</v>
          </cell>
          <cell r="AY68">
            <v>9359</v>
          </cell>
          <cell r="AZ68">
            <v>0</v>
          </cell>
          <cell r="BA68">
            <v>10146</v>
          </cell>
          <cell r="BB68">
            <v>10785</v>
          </cell>
          <cell r="BC68">
            <v>0</v>
          </cell>
          <cell r="BD68">
            <v>0</v>
          </cell>
          <cell r="BE68">
            <v>0</v>
          </cell>
          <cell r="BF68">
            <v>0</v>
          </cell>
          <cell r="BG68">
            <v>29777</v>
          </cell>
          <cell r="BH68">
            <v>0</v>
          </cell>
          <cell r="BI68">
            <v>0</v>
          </cell>
          <cell r="BJ68">
            <v>0</v>
          </cell>
          <cell r="BK68">
            <v>30129</v>
          </cell>
          <cell r="BL68">
            <v>0</v>
          </cell>
          <cell r="BM68">
            <v>786</v>
          </cell>
          <cell r="BN68">
            <v>-20908</v>
          </cell>
          <cell r="BO68">
            <v>0</v>
          </cell>
          <cell r="BP68">
            <v>0</v>
          </cell>
          <cell r="BQ68">
            <v>0</v>
          </cell>
          <cell r="BR68">
            <v>0</v>
          </cell>
          <cell r="BS68">
            <v>0</v>
          </cell>
          <cell r="BT68">
            <v>-20908</v>
          </cell>
        </row>
        <row r="69">
          <cell r="A69">
            <v>544</v>
          </cell>
          <cell r="B69" t="str">
            <v>The Rosary Catholic Primary School</v>
          </cell>
          <cell r="D69">
            <v>69155</v>
          </cell>
          <cell r="E69">
            <v>0</v>
          </cell>
          <cell r="F69">
            <v>0</v>
          </cell>
          <cell r="G69">
            <v>226</v>
          </cell>
          <cell r="H69">
            <v>0</v>
          </cell>
          <cell r="I69">
            <v>0</v>
          </cell>
          <cell r="J69">
            <v>468809</v>
          </cell>
          <cell r="K69">
            <v>0</v>
          </cell>
          <cell r="L69">
            <v>58194</v>
          </cell>
          <cell r="M69">
            <v>0</v>
          </cell>
          <cell r="N69">
            <v>20559</v>
          </cell>
          <cell r="O69">
            <v>0</v>
          </cell>
          <cell r="P69">
            <v>0</v>
          </cell>
          <cell r="Q69">
            <v>2963</v>
          </cell>
          <cell r="R69">
            <v>0</v>
          </cell>
          <cell r="S69">
            <v>0</v>
          </cell>
          <cell r="T69">
            <v>0</v>
          </cell>
          <cell r="U69">
            <v>0</v>
          </cell>
          <cell r="V69">
            <v>0</v>
          </cell>
          <cell r="W69">
            <v>35219</v>
          </cell>
          <cell r="X69">
            <v>0</v>
          </cell>
          <cell r="Y69">
            <v>0</v>
          </cell>
          <cell r="Z69">
            <v>0</v>
          </cell>
          <cell r="AA69">
            <v>323541</v>
          </cell>
          <cell r="AB69">
            <v>15123</v>
          </cell>
          <cell r="AC69">
            <v>95663</v>
          </cell>
          <cell r="AD69">
            <v>0</v>
          </cell>
          <cell r="AE69">
            <v>29037</v>
          </cell>
          <cell r="AF69">
            <v>0</v>
          </cell>
          <cell r="AG69">
            <v>20400</v>
          </cell>
          <cell r="AH69">
            <v>3100</v>
          </cell>
          <cell r="AI69">
            <v>5600</v>
          </cell>
          <cell r="AJ69">
            <v>12351</v>
          </cell>
          <cell r="AK69">
            <v>0</v>
          </cell>
          <cell r="AL69">
            <v>25300</v>
          </cell>
          <cell r="AM69">
            <v>4000</v>
          </cell>
          <cell r="AN69">
            <v>14830</v>
          </cell>
          <cell r="AO69">
            <v>4300</v>
          </cell>
          <cell r="AP69">
            <v>7300</v>
          </cell>
          <cell r="AQ69">
            <v>1312</v>
          </cell>
          <cell r="AR69">
            <v>800</v>
          </cell>
          <cell r="AS69">
            <v>19368</v>
          </cell>
          <cell r="AT69">
            <v>6000</v>
          </cell>
          <cell r="AU69">
            <v>0</v>
          </cell>
          <cell r="AV69">
            <v>7557</v>
          </cell>
          <cell r="AW69">
            <v>4400</v>
          </cell>
          <cell r="AX69">
            <v>0</v>
          </cell>
          <cell r="AY69">
            <v>7830</v>
          </cell>
          <cell r="AZ69">
            <v>0</v>
          </cell>
          <cell r="BA69">
            <v>0</v>
          </cell>
          <cell r="BB69">
            <v>11757</v>
          </cell>
          <cell r="BC69">
            <v>0</v>
          </cell>
          <cell r="BD69">
            <v>0</v>
          </cell>
          <cell r="BE69">
            <v>0</v>
          </cell>
          <cell r="BF69">
            <v>0</v>
          </cell>
          <cell r="BG69">
            <v>0</v>
          </cell>
          <cell r="BH69">
            <v>0</v>
          </cell>
          <cell r="BI69">
            <v>0</v>
          </cell>
          <cell r="BJ69">
            <v>0</v>
          </cell>
          <cell r="BK69">
            <v>0</v>
          </cell>
          <cell r="BL69">
            <v>0</v>
          </cell>
          <cell r="BM69">
            <v>226</v>
          </cell>
          <cell r="BN69">
            <v>35330</v>
          </cell>
          <cell r="BO69">
            <v>0</v>
          </cell>
          <cell r="BP69">
            <v>0</v>
          </cell>
          <cell r="BQ69">
            <v>0</v>
          </cell>
          <cell r="BR69">
            <v>0</v>
          </cell>
          <cell r="BS69">
            <v>0</v>
          </cell>
          <cell r="BT69">
            <v>35330</v>
          </cell>
        </row>
        <row r="70">
          <cell r="A70">
            <v>545</v>
          </cell>
          <cell r="B70" t="str">
            <v>Berkeley Primary School</v>
          </cell>
          <cell r="C70">
            <v>1</v>
          </cell>
          <cell r="D70">
            <v>51117</v>
          </cell>
          <cell r="E70">
            <v>0</v>
          </cell>
          <cell r="F70">
            <v>23374</v>
          </cell>
          <cell r="G70">
            <v>5291</v>
          </cell>
          <cell r="H70">
            <v>0</v>
          </cell>
          <cell r="I70">
            <v>0</v>
          </cell>
          <cell r="J70">
            <v>508650</v>
          </cell>
          <cell r="K70">
            <v>0</v>
          </cell>
          <cell r="L70">
            <v>27792</v>
          </cell>
          <cell r="M70">
            <v>0</v>
          </cell>
          <cell r="N70">
            <v>23633</v>
          </cell>
          <cell r="O70">
            <v>0</v>
          </cell>
          <cell r="P70">
            <v>650</v>
          </cell>
          <cell r="Q70">
            <v>6000</v>
          </cell>
          <cell r="R70">
            <v>0</v>
          </cell>
          <cell r="S70">
            <v>0</v>
          </cell>
          <cell r="T70">
            <v>0</v>
          </cell>
          <cell r="U70">
            <v>0</v>
          </cell>
          <cell r="V70">
            <v>6000</v>
          </cell>
          <cell r="W70">
            <v>38776</v>
          </cell>
          <cell r="X70">
            <v>0</v>
          </cell>
          <cell r="Y70">
            <v>0</v>
          </cell>
          <cell r="Z70">
            <v>0</v>
          </cell>
          <cell r="AA70">
            <v>351000</v>
          </cell>
          <cell r="AB70">
            <v>1100</v>
          </cell>
          <cell r="AC70">
            <v>101000</v>
          </cell>
          <cell r="AD70">
            <v>19500</v>
          </cell>
          <cell r="AE70">
            <v>28000</v>
          </cell>
          <cell r="AF70">
            <v>0</v>
          </cell>
          <cell r="AG70">
            <v>15000</v>
          </cell>
          <cell r="AH70">
            <v>7933</v>
          </cell>
          <cell r="AI70">
            <v>8575</v>
          </cell>
          <cell r="AJ70">
            <v>5650</v>
          </cell>
          <cell r="AK70">
            <v>0</v>
          </cell>
          <cell r="AL70">
            <v>8000</v>
          </cell>
          <cell r="AM70">
            <v>2500</v>
          </cell>
          <cell r="AN70">
            <v>2020</v>
          </cell>
          <cell r="AO70">
            <v>4500</v>
          </cell>
          <cell r="AP70">
            <v>8370</v>
          </cell>
          <cell r="AQ70">
            <v>8073</v>
          </cell>
          <cell r="AR70">
            <v>1600</v>
          </cell>
          <cell r="AS70">
            <v>29635</v>
          </cell>
          <cell r="AT70">
            <v>5015</v>
          </cell>
          <cell r="AU70">
            <v>0</v>
          </cell>
          <cell r="AV70">
            <v>12883</v>
          </cell>
          <cell r="AW70">
            <v>5365</v>
          </cell>
          <cell r="AX70">
            <v>0</v>
          </cell>
          <cell r="AY70">
            <v>3480</v>
          </cell>
          <cell r="AZ70">
            <v>0</v>
          </cell>
          <cell r="BA70">
            <v>3000</v>
          </cell>
          <cell r="BB70">
            <v>15568</v>
          </cell>
          <cell r="BC70">
            <v>0</v>
          </cell>
          <cell r="BD70">
            <v>0</v>
          </cell>
          <cell r="BE70">
            <v>0</v>
          </cell>
          <cell r="BF70">
            <v>0</v>
          </cell>
          <cell r="BG70">
            <v>30911</v>
          </cell>
          <cell r="BH70">
            <v>0</v>
          </cell>
          <cell r="BI70">
            <v>0</v>
          </cell>
          <cell r="BJ70">
            <v>0</v>
          </cell>
          <cell r="BK70">
            <v>59020</v>
          </cell>
          <cell r="BL70">
            <v>0</v>
          </cell>
          <cell r="BM70">
            <v>556</v>
          </cell>
          <cell r="BN70">
            <v>14851</v>
          </cell>
          <cell r="BO70">
            <v>0</v>
          </cell>
          <cell r="BP70">
            <v>0</v>
          </cell>
          <cell r="BQ70">
            <v>0</v>
          </cell>
          <cell r="BR70">
            <v>0</v>
          </cell>
          <cell r="BS70">
            <v>0</v>
          </cell>
          <cell r="BT70">
            <v>14851</v>
          </cell>
        </row>
        <row r="71">
          <cell r="A71">
            <v>546</v>
          </cell>
          <cell r="B71" t="str">
            <v>Berry Hill Primary School</v>
          </cell>
          <cell r="D71">
            <v>39236</v>
          </cell>
          <cell r="E71">
            <v>0</v>
          </cell>
          <cell r="F71">
            <v>4750</v>
          </cell>
          <cell r="G71">
            <v>769</v>
          </cell>
          <cell r="H71">
            <v>0</v>
          </cell>
          <cell r="I71">
            <v>0</v>
          </cell>
          <cell r="J71">
            <v>525314</v>
          </cell>
          <cell r="K71">
            <v>0</v>
          </cell>
          <cell r="L71">
            <v>42823</v>
          </cell>
          <cell r="M71">
            <v>0</v>
          </cell>
          <cell r="N71">
            <v>35657</v>
          </cell>
          <cell r="O71">
            <v>0</v>
          </cell>
          <cell r="P71">
            <v>0</v>
          </cell>
          <cell r="Q71">
            <v>750</v>
          </cell>
          <cell r="R71">
            <v>0</v>
          </cell>
          <cell r="S71">
            <v>0</v>
          </cell>
          <cell r="T71">
            <v>0</v>
          </cell>
          <cell r="U71">
            <v>0</v>
          </cell>
          <cell r="V71">
            <v>1000</v>
          </cell>
          <cell r="W71">
            <v>38965</v>
          </cell>
          <cell r="X71">
            <v>0</v>
          </cell>
          <cell r="Y71">
            <v>0</v>
          </cell>
          <cell r="Z71">
            <v>0</v>
          </cell>
          <cell r="AA71">
            <v>352238</v>
          </cell>
          <cell r="AB71">
            <v>5000</v>
          </cell>
          <cell r="AC71">
            <v>139659</v>
          </cell>
          <cell r="AD71">
            <v>3248</v>
          </cell>
          <cell r="AE71">
            <v>27114</v>
          </cell>
          <cell r="AF71">
            <v>0</v>
          </cell>
          <cell r="AG71">
            <v>17586</v>
          </cell>
          <cell r="AH71">
            <v>1200</v>
          </cell>
          <cell r="AI71">
            <v>5000</v>
          </cell>
          <cell r="AJ71">
            <v>6160</v>
          </cell>
          <cell r="AK71">
            <v>1840</v>
          </cell>
          <cell r="AL71">
            <v>15885</v>
          </cell>
          <cell r="AM71">
            <v>3000</v>
          </cell>
          <cell r="AN71">
            <v>14325</v>
          </cell>
          <cell r="AO71">
            <v>2800</v>
          </cell>
          <cell r="AP71">
            <v>11000</v>
          </cell>
          <cell r="AQ71">
            <v>7115</v>
          </cell>
          <cell r="AR71">
            <v>600</v>
          </cell>
          <cell r="AS71">
            <v>8532</v>
          </cell>
          <cell r="AT71">
            <v>13466</v>
          </cell>
          <cell r="AU71">
            <v>0</v>
          </cell>
          <cell r="AV71">
            <v>6070</v>
          </cell>
          <cell r="AW71">
            <v>4940</v>
          </cell>
          <cell r="AX71">
            <v>0</v>
          </cell>
          <cell r="AY71">
            <v>9570</v>
          </cell>
          <cell r="AZ71">
            <v>0</v>
          </cell>
          <cell r="BA71">
            <v>0</v>
          </cell>
          <cell r="BB71">
            <v>14176</v>
          </cell>
          <cell r="BC71">
            <v>0</v>
          </cell>
          <cell r="BD71">
            <v>0</v>
          </cell>
          <cell r="BE71">
            <v>0</v>
          </cell>
          <cell r="BF71">
            <v>0</v>
          </cell>
          <cell r="BG71">
            <v>31037</v>
          </cell>
          <cell r="BH71">
            <v>0</v>
          </cell>
          <cell r="BI71">
            <v>0</v>
          </cell>
          <cell r="BJ71">
            <v>0</v>
          </cell>
          <cell r="BK71">
            <v>35787</v>
          </cell>
          <cell r="BL71">
            <v>0</v>
          </cell>
          <cell r="BM71">
            <v>769</v>
          </cell>
          <cell r="BN71">
            <v>13221</v>
          </cell>
          <cell r="BO71">
            <v>0</v>
          </cell>
          <cell r="BP71">
            <v>0</v>
          </cell>
          <cell r="BQ71">
            <v>0</v>
          </cell>
          <cell r="BR71">
            <v>0</v>
          </cell>
          <cell r="BS71">
            <v>0</v>
          </cell>
          <cell r="BT71">
            <v>13221</v>
          </cell>
        </row>
        <row r="72">
          <cell r="A72">
            <v>547</v>
          </cell>
          <cell r="B72" t="str">
            <v>Woodmancote School</v>
          </cell>
          <cell r="D72">
            <v>106643</v>
          </cell>
          <cell r="E72">
            <v>4</v>
          </cell>
          <cell r="F72">
            <v>23480</v>
          </cell>
          <cell r="G72">
            <v>935</v>
          </cell>
          <cell r="H72">
            <v>0</v>
          </cell>
          <cell r="I72">
            <v>0</v>
          </cell>
          <cell r="J72">
            <v>780630</v>
          </cell>
          <cell r="K72">
            <v>0</v>
          </cell>
          <cell r="L72">
            <v>44217</v>
          </cell>
          <cell r="M72">
            <v>0</v>
          </cell>
          <cell r="N72">
            <v>24927</v>
          </cell>
          <cell r="O72">
            <v>0</v>
          </cell>
          <cell r="P72">
            <v>0</v>
          </cell>
          <cell r="Q72">
            <v>23875</v>
          </cell>
          <cell r="R72">
            <v>0</v>
          </cell>
          <cell r="S72">
            <v>0</v>
          </cell>
          <cell r="T72">
            <v>0</v>
          </cell>
          <cell r="U72">
            <v>10183</v>
          </cell>
          <cell r="V72">
            <v>0</v>
          </cell>
          <cell r="W72">
            <v>50579</v>
          </cell>
          <cell r="X72">
            <v>0</v>
          </cell>
          <cell r="Y72">
            <v>0</v>
          </cell>
          <cell r="Z72">
            <v>0</v>
          </cell>
          <cell r="AA72">
            <v>567445</v>
          </cell>
          <cell r="AB72">
            <v>22303</v>
          </cell>
          <cell r="AC72">
            <v>134240</v>
          </cell>
          <cell r="AD72">
            <v>21032</v>
          </cell>
          <cell r="AE72">
            <v>28323</v>
          </cell>
          <cell r="AF72">
            <v>0</v>
          </cell>
          <cell r="AG72">
            <v>16784</v>
          </cell>
          <cell r="AH72">
            <v>600</v>
          </cell>
          <cell r="AI72">
            <v>7500</v>
          </cell>
          <cell r="AJ72">
            <v>8082</v>
          </cell>
          <cell r="AK72">
            <v>0</v>
          </cell>
          <cell r="AL72">
            <v>75710</v>
          </cell>
          <cell r="AM72">
            <v>5171</v>
          </cell>
          <cell r="AN72">
            <v>1200</v>
          </cell>
          <cell r="AO72">
            <v>4932</v>
          </cell>
          <cell r="AP72">
            <v>8760</v>
          </cell>
          <cell r="AQ72">
            <v>15234</v>
          </cell>
          <cell r="AR72">
            <v>1000</v>
          </cell>
          <cell r="AS72">
            <v>54085</v>
          </cell>
          <cell r="AT72">
            <v>16296</v>
          </cell>
          <cell r="AU72">
            <v>0</v>
          </cell>
          <cell r="AV72">
            <v>9159</v>
          </cell>
          <cell r="AW72">
            <v>7287</v>
          </cell>
          <cell r="AX72">
            <v>0</v>
          </cell>
          <cell r="AY72">
            <v>6090</v>
          </cell>
          <cell r="AZ72">
            <v>0</v>
          </cell>
          <cell r="BA72">
            <v>14982</v>
          </cell>
          <cell r="BB72">
            <v>13010</v>
          </cell>
          <cell r="BC72">
            <v>0</v>
          </cell>
          <cell r="BD72">
            <v>0</v>
          </cell>
          <cell r="BE72">
            <v>0</v>
          </cell>
          <cell r="BF72">
            <v>0</v>
          </cell>
          <cell r="BG72">
            <v>37400</v>
          </cell>
          <cell r="BH72">
            <v>0</v>
          </cell>
          <cell r="BI72">
            <v>0</v>
          </cell>
          <cell r="BJ72">
            <v>0</v>
          </cell>
          <cell r="BK72">
            <v>42480</v>
          </cell>
          <cell r="BL72">
            <v>0</v>
          </cell>
          <cell r="BM72">
            <v>935</v>
          </cell>
          <cell r="BN72">
            <v>1833</v>
          </cell>
          <cell r="BO72">
            <v>0</v>
          </cell>
          <cell r="BP72">
            <v>18400</v>
          </cell>
          <cell r="BQ72">
            <v>0</v>
          </cell>
          <cell r="BR72">
            <v>0</v>
          </cell>
          <cell r="BS72">
            <v>0</v>
          </cell>
          <cell r="BT72">
            <v>20233</v>
          </cell>
        </row>
        <row r="73">
          <cell r="A73">
            <v>548</v>
          </cell>
          <cell r="B73" t="str">
            <v>Bibury Church of England Primary School</v>
          </cell>
          <cell r="D73">
            <v>12090</v>
          </cell>
          <cell r="E73">
            <v>0</v>
          </cell>
          <cell r="F73">
            <v>23093</v>
          </cell>
          <cell r="G73">
            <v>22</v>
          </cell>
          <cell r="H73">
            <v>0</v>
          </cell>
          <cell r="I73">
            <v>0</v>
          </cell>
          <cell r="J73">
            <v>143423</v>
          </cell>
          <cell r="K73">
            <v>0</v>
          </cell>
          <cell r="L73">
            <v>9511</v>
          </cell>
          <cell r="M73">
            <v>0</v>
          </cell>
          <cell r="N73">
            <v>16341</v>
          </cell>
          <cell r="O73">
            <v>0</v>
          </cell>
          <cell r="P73">
            <v>0</v>
          </cell>
          <cell r="Q73">
            <v>0</v>
          </cell>
          <cell r="R73">
            <v>0</v>
          </cell>
          <cell r="S73">
            <v>0</v>
          </cell>
          <cell r="T73">
            <v>0</v>
          </cell>
          <cell r="U73">
            <v>750</v>
          </cell>
          <cell r="V73">
            <v>14511</v>
          </cell>
          <cell r="W73">
            <v>17872</v>
          </cell>
          <cell r="X73">
            <v>0</v>
          </cell>
          <cell r="Y73">
            <v>0</v>
          </cell>
          <cell r="Z73">
            <v>0</v>
          </cell>
          <cell r="AA73">
            <v>125864</v>
          </cell>
          <cell r="AB73">
            <v>2000</v>
          </cell>
          <cell r="AC73">
            <v>23913</v>
          </cell>
          <cell r="AD73">
            <v>2300</v>
          </cell>
          <cell r="AE73">
            <v>10542</v>
          </cell>
          <cell r="AF73">
            <v>0</v>
          </cell>
          <cell r="AG73">
            <v>1852</v>
          </cell>
          <cell r="AH73">
            <v>300</v>
          </cell>
          <cell r="AI73">
            <v>1500</v>
          </cell>
          <cell r="AJ73">
            <v>2783</v>
          </cell>
          <cell r="AK73">
            <v>696</v>
          </cell>
          <cell r="AL73">
            <v>2500</v>
          </cell>
          <cell r="AM73">
            <v>275</v>
          </cell>
          <cell r="AN73">
            <v>7000</v>
          </cell>
          <cell r="AO73">
            <v>600</v>
          </cell>
          <cell r="AP73">
            <v>6000</v>
          </cell>
          <cell r="AQ73">
            <v>1386</v>
          </cell>
          <cell r="AR73">
            <v>400</v>
          </cell>
          <cell r="AS73">
            <v>8073</v>
          </cell>
          <cell r="AT73">
            <v>2099</v>
          </cell>
          <cell r="AU73">
            <v>0</v>
          </cell>
          <cell r="AV73">
            <v>3100</v>
          </cell>
          <cell r="AW73">
            <v>615</v>
          </cell>
          <cell r="AX73">
            <v>0</v>
          </cell>
          <cell r="AY73">
            <v>0</v>
          </cell>
          <cell r="AZ73">
            <v>0</v>
          </cell>
          <cell r="BA73">
            <v>0</v>
          </cell>
          <cell r="BB73">
            <v>7700</v>
          </cell>
          <cell r="BC73">
            <v>0</v>
          </cell>
          <cell r="BD73">
            <v>0</v>
          </cell>
          <cell r="BE73">
            <v>0</v>
          </cell>
          <cell r="BF73">
            <v>0</v>
          </cell>
          <cell r="BG73">
            <v>20264</v>
          </cell>
          <cell r="BH73">
            <v>0</v>
          </cell>
          <cell r="BI73">
            <v>0</v>
          </cell>
          <cell r="BJ73">
            <v>0</v>
          </cell>
          <cell r="BK73">
            <v>23093</v>
          </cell>
          <cell r="BL73">
            <v>0</v>
          </cell>
          <cell r="BM73">
            <v>22</v>
          </cell>
          <cell r="BN73">
            <v>3000</v>
          </cell>
          <cell r="BO73">
            <v>0</v>
          </cell>
          <cell r="BP73">
            <v>20264</v>
          </cell>
          <cell r="BQ73">
            <v>0</v>
          </cell>
          <cell r="BR73">
            <v>0</v>
          </cell>
          <cell r="BS73">
            <v>0</v>
          </cell>
          <cell r="BT73">
            <v>23264</v>
          </cell>
        </row>
        <row r="74">
          <cell r="A74">
            <v>551</v>
          </cell>
          <cell r="B74" t="str">
            <v>Birdlip Primary School</v>
          </cell>
          <cell r="D74">
            <v>44250</v>
          </cell>
          <cell r="E74">
            <v>0</v>
          </cell>
          <cell r="F74">
            <v>55185</v>
          </cell>
          <cell r="G74">
            <v>4673</v>
          </cell>
          <cell r="H74">
            <v>0</v>
          </cell>
          <cell r="I74">
            <v>0</v>
          </cell>
          <cell r="J74">
            <v>300795</v>
          </cell>
          <cell r="K74">
            <v>0</v>
          </cell>
          <cell r="L74">
            <v>7086</v>
          </cell>
          <cell r="M74">
            <v>0</v>
          </cell>
          <cell r="N74">
            <v>20132</v>
          </cell>
          <cell r="O74">
            <v>0</v>
          </cell>
          <cell r="P74">
            <v>0</v>
          </cell>
          <cell r="Q74">
            <v>893</v>
          </cell>
          <cell r="R74">
            <v>0</v>
          </cell>
          <cell r="S74">
            <v>0</v>
          </cell>
          <cell r="T74">
            <v>0</v>
          </cell>
          <cell r="U74">
            <v>0</v>
          </cell>
          <cell r="V74">
            <v>854</v>
          </cell>
          <cell r="W74">
            <v>26565</v>
          </cell>
          <cell r="X74">
            <v>0</v>
          </cell>
          <cell r="Y74">
            <v>0</v>
          </cell>
          <cell r="Z74">
            <v>0</v>
          </cell>
          <cell r="AA74">
            <v>263091</v>
          </cell>
          <cell r="AB74">
            <v>6300</v>
          </cell>
          <cell r="AC74">
            <v>35797</v>
          </cell>
          <cell r="AD74">
            <v>0</v>
          </cell>
          <cell r="AE74">
            <v>15100</v>
          </cell>
          <cell r="AF74">
            <v>0</v>
          </cell>
          <cell r="AG74">
            <v>3301</v>
          </cell>
          <cell r="AH74">
            <v>0</v>
          </cell>
          <cell r="AI74">
            <v>2500</v>
          </cell>
          <cell r="AJ74">
            <v>4212</v>
          </cell>
          <cell r="AK74">
            <v>0</v>
          </cell>
          <cell r="AL74">
            <v>12225</v>
          </cell>
          <cell r="AM74">
            <v>1800</v>
          </cell>
          <cell r="AN74">
            <v>5900</v>
          </cell>
          <cell r="AO74">
            <v>1300</v>
          </cell>
          <cell r="AP74">
            <v>7700</v>
          </cell>
          <cell r="AQ74">
            <v>1802</v>
          </cell>
          <cell r="AR74">
            <v>1100</v>
          </cell>
          <cell r="AS74">
            <v>10485</v>
          </cell>
          <cell r="AT74">
            <v>1400</v>
          </cell>
          <cell r="AU74">
            <v>0</v>
          </cell>
          <cell r="AV74">
            <v>4700</v>
          </cell>
          <cell r="AW74">
            <v>11091</v>
          </cell>
          <cell r="AX74">
            <v>0</v>
          </cell>
          <cell r="AY74">
            <v>771</v>
          </cell>
          <cell r="AZ74">
            <v>0</v>
          </cell>
          <cell r="BA74">
            <v>0</v>
          </cell>
          <cell r="BB74">
            <v>0</v>
          </cell>
          <cell r="BC74">
            <v>0</v>
          </cell>
          <cell r="BD74">
            <v>0</v>
          </cell>
          <cell r="BE74">
            <v>0</v>
          </cell>
          <cell r="BF74">
            <v>0</v>
          </cell>
          <cell r="BG74">
            <v>24359</v>
          </cell>
          <cell r="BH74">
            <v>0</v>
          </cell>
          <cell r="BI74">
            <v>0</v>
          </cell>
          <cell r="BJ74">
            <v>0</v>
          </cell>
          <cell r="BK74">
            <v>83759</v>
          </cell>
          <cell r="BL74">
            <v>0</v>
          </cell>
          <cell r="BM74">
            <v>458</v>
          </cell>
          <cell r="BN74">
            <v>10000</v>
          </cell>
          <cell r="BO74">
            <v>0</v>
          </cell>
          <cell r="BP74">
            <v>0</v>
          </cell>
          <cell r="BQ74">
            <v>0</v>
          </cell>
          <cell r="BR74">
            <v>0</v>
          </cell>
          <cell r="BS74">
            <v>0</v>
          </cell>
          <cell r="BT74">
            <v>10000</v>
          </cell>
        </row>
        <row r="75">
          <cell r="A75">
            <v>552</v>
          </cell>
          <cell r="B75" t="str">
            <v>Bishops Cleeve Primary School</v>
          </cell>
          <cell r="D75">
            <v>-62404</v>
          </cell>
          <cell r="E75">
            <v>0</v>
          </cell>
          <cell r="F75">
            <v>80162</v>
          </cell>
          <cell r="G75">
            <v>0</v>
          </cell>
          <cell r="H75">
            <v>0</v>
          </cell>
          <cell r="I75">
            <v>0</v>
          </cell>
          <cell r="J75">
            <v>1116757</v>
          </cell>
          <cell r="K75">
            <v>0</v>
          </cell>
          <cell r="L75">
            <v>97229</v>
          </cell>
          <cell r="M75">
            <v>0</v>
          </cell>
          <cell r="N75">
            <v>42441</v>
          </cell>
          <cell r="O75">
            <v>0</v>
          </cell>
          <cell r="P75">
            <v>0</v>
          </cell>
          <cell r="Q75">
            <v>0</v>
          </cell>
          <cell r="R75">
            <v>0</v>
          </cell>
          <cell r="S75">
            <v>0</v>
          </cell>
          <cell r="T75">
            <v>0</v>
          </cell>
          <cell r="U75">
            <v>0</v>
          </cell>
          <cell r="V75">
            <v>0</v>
          </cell>
          <cell r="W75">
            <v>73747</v>
          </cell>
          <cell r="X75">
            <v>0</v>
          </cell>
          <cell r="Y75">
            <v>0</v>
          </cell>
          <cell r="Z75">
            <v>0</v>
          </cell>
          <cell r="AA75">
            <v>742799</v>
          </cell>
          <cell r="AB75">
            <v>20240</v>
          </cell>
          <cell r="AC75">
            <v>204705</v>
          </cell>
          <cell r="AD75">
            <v>14962</v>
          </cell>
          <cell r="AE75">
            <v>73619</v>
          </cell>
          <cell r="AF75">
            <v>0</v>
          </cell>
          <cell r="AG75">
            <v>40639</v>
          </cell>
          <cell r="AH75">
            <v>2500</v>
          </cell>
          <cell r="AI75">
            <v>8000</v>
          </cell>
          <cell r="AJ75">
            <v>11665</v>
          </cell>
          <cell r="AK75">
            <v>0</v>
          </cell>
          <cell r="AL75">
            <v>15000</v>
          </cell>
          <cell r="AM75">
            <v>6409</v>
          </cell>
          <cell r="AN75">
            <v>22337</v>
          </cell>
          <cell r="AO75">
            <v>8000</v>
          </cell>
          <cell r="AP75">
            <v>21000</v>
          </cell>
          <cell r="AQ75">
            <v>9356</v>
          </cell>
          <cell r="AR75">
            <v>2500</v>
          </cell>
          <cell r="AS75">
            <v>62515</v>
          </cell>
          <cell r="AT75">
            <v>17000</v>
          </cell>
          <cell r="AU75">
            <v>0</v>
          </cell>
          <cell r="AV75">
            <v>18562</v>
          </cell>
          <cell r="AW75">
            <v>11697</v>
          </cell>
          <cell r="AX75">
            <v>0</v>
          </cell>
          <cell r="AY75">
            <v>11745</v>
          </cell>
          <cell r="AZ75">
            <v>22000</v>
          </cell>
          <cell r="BA75">
            <v>2561</v>
          </cell>
          <cell r="BB75">
            <v>18730</v>
          </cell>
          <cell r="BC75">
            <v>0</v>
          </cell>
          <cell r="BD75">
            <v>0</v>
          </cell>
          <cell r="BE75">
            <v>0</v>
          </cell>
          <cell r="BF75">
            <v>0</v>
          </cell>
          <cell r="BG75">
            <v>52165</v>
          </cell>
          <cell r="BH75">
            <v>0</v>
          </cell>
          <cell r="BI75">
            <v>0</v>
          </cell>
          <cell r="BJ75">
            <v>0</v>
          </cell>
          <cell r="BK75">
            <v>126382</v>
          </cell>
          <cell r="BL75">
            <v>0</v>
          </cell>
          <cell r="BM75">
            <v>0</v>
          </cell>
          <cell r="BN75">
            <v>-100771</v>
          </cell>
          <cell r="BO75">
            <v>0</v>
          </cell>
          <cell r="BP75">
            <v>5945</v>
          </cell>
          <cell r="BQ75">
            <v>0</v>
          </cell>
          <cell r="BR75">
            <v>0</v>
          </cell>
          <cell r="BS75">
            <v>0</v>
          </cell>
          <cell r="BT75">
            <v>-94826</v>
          </cell>
        </row>
        <row r="76">
          <cell r="A76">
            <v>553</v>
          </cell>
          <cell r="B76" t="str">
            <v>Bisley Blue Coat Church of England Primary School</v>
          </cell>
          <cell r="D76">
            <v>57350</v>
          </cell>
          <cell r="E76">
            <v>0</v>
          </cell>
          <cell r="F76">
            <v>35542</v>
          </cell>
          <cell r="G76">
            <v>1081</v>
          </cell>
          <cell r="H76">
            <v>0</v>
          </cell>
          <cell r="I76">
            <v>0</v>
          </cell>
          <cell r="J76">
            <v>237919</v>
          </cell>
          <cell r="K76">
            <v>0</v>
          </cell>
          <cell r="L76">
            <v>8523</v>
          </cell>
          <cell r="M76">
            <v>0</v>
          </cell>
          <cell r="N76">
            <v>20675</v>
          </cell>
          <cell r="O76">
            <v>0</v>
          </cell>
          <cell r="P76">
            <v>0</v>
          </cell>
          <cell r="Q76">
            <v>8700</v>
          </cell>
          <cell r="R76">
            <v>0</v>
          </cell>
          <cell r="S76">
            <v>0</v>
          </cell>
          <cell r="T76">
            <v>0</v>
          </cell>
          <cell r="U76">
            <v>0</v>
          </cell>
          <cell r="V76">
            <v>600</v>
          </cell>
          <cell r="W76">
            <v>23116</v>
          </cell>
          <cell r="X76">
            <v>0</v>
          </cell>
          <cell r="Y76">
            <v>0</v>
          </cell>
          <cell r="Z76">
            <v>0</v>
          </cell>
          <cell r="AA76">
            <v>173123</v>
          </cell>
          <cell r="AB76">
            <v>8175</v>
          </cell>
          <cell r="AC76">
            <v>33649</v>
          </cell>
          <cell r="AD76">
            <v>8014</v>
          </cell>
          <cell r="AE76">
            <v>17657</v>
          </cell>
          <cell r="AF76">
            <v>0</v>
          </cell>
          <cell r="AG76">
            <v>7767</v>
          </cell>
          <cell r="AH76">
            <v>250</v>
          </cell>
          <cell r="AI76">
            <v>2400</v>
          </cell>
          <cell r="AJ76">
            <v>5382</v>
          </cell>
          <cell r="AK76">
            <v>1346</v>
          </cell>
          <cell r="AL76">
            <v>4500</v>
          </cell>
          <cell r="AM76">
            <v>400</v>
          </cell>
          <cell r="AN76">
            <v>1000</v>
          </cell>
          <cell r="AO76">
            <v>800</v>
          </cell>
          <cell r="AP76">
            <v>4600</v>
          </cell>
          <cell r="AQ76">
            <v>1767</v>
          </cell>
          <cell r="AR76">
            <v>750</v>
          </cell>
          <cell r="AS76">
            <v>22708</v>
          </cell>
          <cell r="AT76">
            <v>4066</v>
          </cell>
          <cell r="AU76">
            <v>0</v>
          </cell>
          <cell r="AV76">
            <v>4050</v>
          </cell>
          <cell r="AW76">
            <v>2157</v>
          </cell>
          <cell r="AX76">
            <v>0</v>
          </cell>
          <cell r="AY76">
            <v>1300</v>
          </cell>
          <cell r="AZ76">
            <v>0</v>
          </cell>
          <cell r="BA76">
            <v>5793</v>
          </cell>
          <cell r="BB76">
            <v>6034</v>
          </cell>
          <cell r="BC76">
            <v>0</v>
          </cell>
          <cell r="BD76">
            <v>8520</v>
          </cell>
          <cell r="BE76">
            <v>0</v>
          </cell>
          <cell r="BF76">
            <v>0</v>
          </cell>
          <cell r="BG76">
            <v>23477</v>
          </cell>
          <cell r="BH76">
            <v>0</v>
          </cell>
          <cell r="BI76">
            <v>8520</v>
          </cell>
          <cell r="BJ76">
            <v>0</v>
          </cell>
          <cell r="BK76">
            <v>67539</v>
          </cell>
          <cell r="BL76">
            <v>0</v>
          </cell>
          <cell r="BM76">
            <v>1081</v>
          </cell>
          <cell r="BN76">
            <v>10000</v>
          </cell>
          <cell r="BO76">
            <v>0</v>
          </cell>
          <cell r="BP76">
            <v>0</v>
          </cell>
          <cell r="BQ76">
            <v>0</v>
          </cell>
          <cell r="BR76">
            <v>0</v>
          </cell>
          <cell r="BS76">
            <v>0</v>
          </cell>
          <cell r="BT76">
            <v>30675</v>
          </cell>
        </row>
        <row r="77">
          <cell r="A77">
            <v>554</v>
          </cell>
          <cell r="B77" t="str">
            <v>Beech Green Primary School</v>
          </cell>
          <cell r="C77">
            <v>1</v>
          </cell>
          <cell r="D77">
            <v>82669</v>
          </cell>
          <cell r="E77">
            <v>0</v>
          </cell>
          <cell r="F77">
            <v>89362</v>
          </cell>
          <cell r="G77">
            <v>2681</v>
          </cell>
          <cell r="H77">
            <v>0</v>
          </cell>
          <cell r="I77">
            <v>0</v>
          </cell>
          <cell r="J77">
            <v>1155117</v>
          </cell>
          <cell r="K77">
            <v>0</v>
          </cell>
          <cell r="L77">
            <v>84964</v>
          </cell>
          <cell r="M77">
            <v>0</v>
          </cell>
          <cell r="N77">
            <v>38120</v>
          </cell>
          <cell r="O77">
            <v>0</v>
          </cell>
          <cell r="P77">
            <v>0</v>
          </cell>
          <cell r="Q77">
            <v>10000</v>
          </cell>
          <cell r="R77">
            <v>0</v>
          </cell>
          <cell r="S77">
            <v>0</v>
          </cell>
          <cell r="T77">
            <v>0</v>
          </cell>
          <cell r="U77">
            <v>0</v>
          </cell>
          <cell r="V77">
            <v>3500</v>
          </cell>
          <cell r="W77">
            <v>69944</v>
          </cell>
          <cell r="X77">
            <v>0</v>
          </cell>
          <cell r="Y77">
            <v>0</v>
          </cell>
          <cell r="Z77">
            <v>0</v>
          </cell>
          <cell r="AA77">
            <v>762450</v>
          </cell>
          <cell r="AB77">
            <v>48797</v>
          </cell>
          <cell r="AC77">
            <v>213763</v>
          </cell>
          <cell r="AD77">
            <v>29859</v>
          </cell>
          <cell r="AE77">
            <v>62602</v>
          </cell>
          <cell r="AF77">
            <v>0</v>
          </cell>
          <cell r="AG77">
            <v>37973</v>
          </cell>
          <cell r="AH77">
            <v>2750</v>
          </cell>
          <cell r="AI77">
            <v>6563</v>
          </cell>
          <cell r="AJ77">
            <v>10023</v>
          </cell>
          <cell r="AK77">
            <v>2506</v>
          </cell>
          <cell r="AL77">
            <v>17500</v>
          </cell>
          <cell r="AM77">
            <v>28750</v>
          </cell>
          <cell r="AN77">
            <v>4750</v>
          </cell>
          <cell r="AO77">
            <v>4000</v>
          </cell>
          <cell r="AP77">
            <v>15400</v>
          </cell>
          <cell r="AQ77">
            <v>15338</v>
          </cell>
          <cell r="AR77">
            <v>9045</v>
          </cell>
          <cell r="AS77">
            <v>36707</v>
          </cell>
          <cell r="AT77">
            <v>10319</v>
          </cell>
          <cell r="AU77">
            <v>0</v>
          </cell>
          <cell r="AV77">
            <v>19960</v>
          </cell>
          <cell r="AW77">
            <v>12067</v>
          </cell>
          <cell r="AX77">
            <v>0</v>
          </cell>
          <cell r="AY77">
            <v>17400</v>
          </cell>
          <cell r="AZ77">
            <v>0</v>
          </cell>
          <cell r="BA77">
            <v>2042</v>
          </cell>
          <cell r="BB77">
            <v>14978</v>
          </cell>
          <cell r="BC77">
            <v>0</v>
          </cell>
          <cell r="BD77">
            <v>0</v>
          </cell>
          <cell r="BE77">
            <v>0</v>
          </cell>
          <cell r="BF77">
            <v>0</v>
          </cell>
          <cell r="BG77">
            <v>45149</v>
          </cell>
          <cell r="BH77">
            <v>0</v>
          </cell>
          <cell r="BI77">
            <v>0</v>
          </cell>
          <cell r="BJ77">
            <v>0</v>
          </cell>
          <cell r="BK77">
            <v>134906</v>
          </cell>
          <cell r="BL77">
            <v>0</v>
          </cell>
          <cell r="BM77">
            <v>2286</v>
          </cell>
          <cell r="BN77">
            <v>58772</v>
          </cell>
          <cell r="BO77">
            <v>0</v>
          </cell>
          <cell r="BP77">
            <v>0</v>
          </cell>
          <cell r="BQ77">
            <v>0</v>
          </cell>
          <cell r="BR77">
            <v>0</v>
          </cell>
          <cell r="BS77">
            <v>0</v>
          </cell>
          <cell r="BT77">
            <v>58772</v>
          </cell>
        </row>
        <row r="78">
          <cell r="A78">
            <v>555</v>
          </cell>
          <cell r="B78" t="str">
            <v>Forest View Primary School</v>
          </cell>
          <cell r="C78">
            <v>1</v>
          </cell>
          <cell r="D78">
            <v>81150</v>
          </cell>
          <cell r="E78">
            <v>0</v>
          </cell>
          <cell r="F78">
            <v>84015</v>
          </cell>
          <cell r="G78">
            <v>18</v>
          </cell>
          <cell r="H78">
            <v>0</v>
          </cell>
          <cell r="I78">
            <v>0</v>
          </cell>
          <cell r="J78">
            <v>902628</v>
          </cell>
          <cell r="K78">
            <v>0</v>
          </cell>
          <cell r="L78">
            <v>207527</v>
          </cell>
          <cell r="M78">
            <v>0</v>
          </cell>
          <cell r="N78">
            <v>41720</v>
          </cell>
          <cell r="O78">
            <v>0</v>
          </cell>
          <cell r="P78">
            <v>2000</v>
          </cell>
          <cell r="Q78">
            <v>19665</v>
          </cell>
          <cell r="R78">
            <v>0</v>
          </cell>
          <cell r="S78">
            <v>0</v>
          </cell>
          <cell r="T78">
            <v>0</v>
          </cell>
          <cell r="U78">
            <v>0</v>
          </cell>
          <cell r="V78">
            <v>0</v>
          </cell>
          <cell r="W78">
            <v>62002</v>
          </cell>
          <cell r="X78">
            <v>0</v>
          </cell>
          <cell r="Y78">
            <v>0</v>
          </cell>
          <cell r="Z78">
            <v>0</v>
          </cell>
          <cell r="AA78">
            <v>711453</v>
          </cell>
          <cell r="AB78">
            <v>34339</v>
          </cell>
          <cell r="AC78">
            <v>230186</v>
          </cell>
          <cell r="AD78">
            <v>32551</v>
          </cell>
          <cell r="AE78">
            <v>41267</v>
          </cell>
          <cell r="AF78">
            <v>0</v>
          </cell>
          <cell r="AG78">
            <v>28275</v>
          </cell>
          <cell r="AH78">
            <v>2000</v>
          </cell>
          <cell r="AI78">
            <v>9500</v>
          </cell>
          <cell r="AJ78">
            <v>9059</v>
          </cell>
          <cell r="AK78">
            <v>0</v>
          </cell>
          <cell r="AL78">
            <v>8000</v>
          </cell>
          <cell r="AM78">
            <v>3500</v>
          </cell>
          <cell r="AN78">
            <v>2500</v>
          </cell>
          <cell r="AO78">
            <v>4500</v>
          </cell>
          <cell r="AP78">
            <v>26150</v>
          </cell>
          <cell r="AQ78">
            <v>19727</v>
          </cell>
          <cell r="AR78">
            <v>1363</v>
          </cell>
          <cell r="AS78">
            <v>52953</v>
          </cell>
          <cell r="AT78">
            <v>11037</v>
          </cell>
          <cell r="AU78">
            <v>0</v>
          </cell>
          <cell r="AV78">
            <v>14014</v>
          </cell>
          <cell r="AW78">
            <v>10305</v>
          </cell>
          <cell r="AX78">
            <v>0</v>
          </cell>
          <cell r="AY78">
            <v>24795</v>
          </cell>
          <cell r="AZ78">
            <v>0</v>
          </cell>
          <cell r="BA78">
            <v>3000</v>
          </cell>
          <cell r="BB78">
            <v>13618</v>
          </cell>
          <cell r="BC78">
            <v>0</v>
          </cell>
          <cell r="BD78">
            <v>0</v>
          </cell>
          <cell r="BE78">
            <v>0</v>
          </cell>
          <cell r="BF78">
            <v>0</v>
          </cell>
          <cell r="BG78">
            <v>40235</v>
          </cell>
          <cell r="BH78">
            <v>0</v>
          </cell>
          <cell r="BI78">
            <v>0</v>
          </cell>
          <cell r="BJ78">
            <v>0</v>
          </cell>
          <cell r="BK78">
            <v>124250</v>
          </cell>
          <cell r="BL78">
            <v>0</v>
          </cell>
          <cell r="BM78">
            <v>18</v>
          </cell>
          <cell r="BN78">
            <v>22600</v>
          </cell>
          <cell r="BO78">
            <v>0</v>
          </cell>
          <cell r="BP78">
            <v>0</v>
          </cell>
          <cell r="BQ78">
            <v>0</v>
          </cell>
          <cell r="BR78">
            <v>0</v>
          </cell>
          <cell r="BS78">
            <v>0</v>
          </cell>
          <cell r="BT78">
            <v>22600</v>
          </cell>
        </row>
        <row r="79">
          <cell r="A79">
            <v>558</v>
          </cell>
          <cell r="B79" t="str">
            <v>Blakeney Primary School</v>
          </cell>
          <cell r="D79">
            <v>22000</v>
          </cell>
          <cell r="E79">
            <v>0</v>
          </cell>
          <cell r="F79">
            <v>0</v>
          </cell>
          <cell r="G79">
            <v>0</v>
          </cell>
          <cell r="H79">
            <v>0</v>
          </cell>
          <cell r="I79">
            <v>0</v>
          </cell>
          <cell r="J79">
            <v>248545</v>
          </cell>
          <cell r="K79">
            <v>0</v>
          </cell>
          <cell r="L79">
            <v>36849</v>
          </cell>
          <cell r="M79">
            <v>0</v>
          </cell>
          <cell r="N79">
            <v>19467</v>
          </cell>
          <cell r="O79">
            <v>0</v>
          </cell>
          <cell r="P79">
            <v>0</v>
          </cell>
          <cell r="Q79">
            <v>1493</v>
          </cell>
          <cell r="R79">
            <v>0</v>
          </cell>
          <cell r="S79">
            <v>0</v>
          </cell>
          <cell r="T79">
            <v>0</v>
          </cell>
          <cell r="U79">
            <v>0</v>
          </cell>
          <cell r="V79">
            <v>0</v>
          </cell>
          <cell r="W79">
            <v>23979</v>
          </cell>
          <cell r="X79">
            <v>0</v>
          </cell>
          <cell r="Y79">
            <v>0</v>
          </cell>
          <cell r="Z79">
            <v>0</v>
          </cell>
          <cell r="AA79">
            <v>194641</v>
          </cell>
          <cell r="AB79">
            <v>13700</v>
          </cell>
          <cell r="AC79">
            <v>55764</v>
          </cell>
          <cell r="AD79">
            <v>0</v>
          </cell>
          <cell r="AE79">
            <v>15752</v>
          </cell>
          <cell r="AF79">
            <v>0</v>
          </cell>
          <cell r="AG79">
            <v>5389</v>
          </cell>
          <cell r="AH79">
            <v>0</v>
          </cell>
          <cell r="AI79">
            <v>1110</v>
          </cell>
          <cell r="AJ79">
            <v>5054</v>
          </cell>
          <cell r="AK79">
            <v>1441</v>
          </cell>
          <cell r="AL79">
            <v>6000</v>
          </cell>
          <cell r="AM79">
            <v>1185</v>
          </cell>
          <cell r="AN79">
            <v>9158</v>
          </cell>
          <cell r="AO79">
            <v>2680</v>
          </cell>
          <cell r="AP79">
            <v>4939</v>
          </cell>
          <cell r="AQ79">
            <v>3373</v>
          </cell>
          <cell r="AR79">
            <v>1030</v>
          </cell>
          <cell r="AS79">
            <v>11152</v>
          </cell>
          <cell r="AT79">
            <v>1760</v>
          </cell>
          <cell r="AU79">
            <v>0</v>
          </cell>
          <cell r="AV79">
            <v>3724</v>
          </cell>
          <cell r="AW79">
            <v>2075</v>
          </cell>
          <cell r="AX79">
            <v>0</v>
          </cell>
          <cell r="AY79">
            <v>2610</v>
          </cell>
          <cell r="AZ79">
            <v>0</v>
          </cell>
          <cell r="BA79">
            <v>0</v>
          </cell>
          <cell r="BB79">
            <v>9050</v>
          </cell>
          <cell r="BC79">
            <v>0</v>
          </cell>
          <cell r="BD79">
            <v>0</v>
          </cell>
          <cell r="BE79">
            <v>0</v>
          </cell>
          <cell r="BF79">
            <v>0</v>
          </cell>
          <cell r="BG79">
            <v>11914</v>
          </cell>
          <cell r="BH79">
            <v>0</v>
          </cell>
          <cell r="BI79">
            <v>0</v>
          </cell>
          <cell r="BJ79">
            <v>0</v>
          </cell>
          <cell r="BK79">
            <v>11914</v>
          </cell>
          <cell r="BL79">
            <v>0</v>
          </cell>
          <cell r="BM79">
            <v>0</v>
          </cell>
          <cell r="BN79">
            <v>746</v>
          </cell>
          <cell r="BO79">
            <v>0</v>
          </cell>
          <cell r="BP79">
            <v>0</v>
          </cell>
          <cell r="BQ79">
            <v>0</v>
          </cell>
          <cell r="BR79">
            <v>0</v>
          </cell>
          <cell r="BS79">
            <v>0</v>
          </cell>
          <cell r="BT79">
            <v>746</v>
          </cell>
        </row>
        <row r="80">
          <cell r="A80">
            <v>559</v>
          </cell>
          <cell r="B80" t="str">
            <v>Bledington School</v>
          </cell>
          <cell r="D80">
            <v>31122</v>
          </cell>
          <cell r="E80">
            <v>0</v>
          </cell>
          <cell r="F80">
            <v>23535</v>
          </cell>
          <cell r="G80">
            <v>12</v>
          </cell>
          <cell r="H80">
            <v>0</v>
          </cell>
          <cell r="I80">
            <v>0</v>
          </cell>
          <cell r="J80">
            <v>224747</v>
          </cell>
          <cell r="K80">
            <v>0</v>
          </cell>
          <cell r="L80">
            <v>26145</v>
          </cell>
          <cell r="M80">
            <v>0</v>
          </cell>
          <cell r="N80">
            <v>19360</v>
          </cell>
          <cell r="O80">
            <v>0</v>
          </cell>
          <cell r="P80">
            <v>0</v>
          </cell>
          <cell r="Q80">
            <v>600</v>
          </cell>
          <cell r="R80">
            <v>0</v>
          </cell>
          <cell r="S80">
            <v>0</v>
          </cell>
          <cell r="T80">
            <v>0</v>
          </cell>
          <cell r="U80">
            <v>0</v>
          </cell>
          <cell r="V80">
            <v>0</v>
          </cell>
          <cell r="W80">
            <v>23907</v>
          </cell>
          <cell r="X80">
            <v>0</v>
          </cell>
          <cell r="Y80">
            <v>0</v>
          </cell>
          <cell r="Z80">
            <v>0</v>
          </cell>
          <cell r="AA80">
            <v>160000</v>
          </cell>
          <cell r="AB80">
            <v>6825</v>
          </cell>
          <cell r="AC80">
            <v>45274</v>
          </cell>
          <cell r="AD80">
            <v>7350</v>
          </cell>
          <cell r="AE80">
            <v>19000</v>
          </cell>
          <cell r="AF80">
            <v>0</v>
          </cell>
          <cell r="AG80">
            <v>4750</v>
          </cell>
          <cell r="AH80">
            <v>300</v>
          </cell>
          <cell r="AI80">
            <v>2000</v>
          </cell>
          <cell r="AJ80">
            <v>5085</v>
          </cell>
          <cell r="AK80">
            <v>1271</v>
          </cell>
          <cell r="AL80">
            <v>5000</v>
          </cell>
          <cell r="AM80">
            <v>2000</v>
          </cell>
          <cell r="AN80">
            <v>500</v>
          </cell>
          <cell r="AO80">
            <v>650</v>
          </cell>
          <cell r="AP80">
            <v>7000</v>
          </cell>
          <cell r="AQ80">
            <v>4400</v>
          </cell>
          <cell r="AR80">
            <v>2106</v>
          </cell>
          <cell r="AS80">
            <v>18020</v>
          </cell>
          <cell r="AT80">
            <v>4578</v>
          </cell>
          <cell r="AU80">
            <v>0</v>
          </cell>
          <cell r="AV80">
            <v>1150</v>
          </cell>
          <cell r="AW80">
            <v>1450</v>
          </cell>
          <cell r="AX80">
            <v>0</v>
          </cell>
          <cell r="AY80">
            <v>1250</v>
          </cell>
          <cell r="AZ80">
            <v>825</v>
          </cell>
          <cell r="BA80">
            <v>1500</v>
          </cell>
          <cell r="BB80">
            <v>7836</v>
          </cell>
          <cell r="BC80">
            <v>0</v>
          </cell>
          <cell r="BD80">
            <v>0</v>
          </cell>
          <cell r="BE80">
            <v>0</v>
          </cell>
          <cell r="BF80">
            <v>0</v>
          </cell>
          <cell r="BG80">
            <v>22973</v>
          </cell>
          <cell r="BH80">
            <v>0</v>
          </cell>
          <cell r="BI80">
            <v>0</v>
          </cell>
          <cell r="BJ80">
            <v>0</v>
          </cell>
          <cell r="BK80">
            <v>0</v>
          </cell>
          <cell r="BL80">
            <v>0</v>
          </cell>
          <cell r="BM80">
            <v>12</v>
          </cell>
          <cell r="BN80">
            <v>9761</v>
          </cell>
          <cell r="BO80">
            <v>0</v>
          </cell>
          <cell r="BP80">
            <v>46508</v>
          </cell>
          <cell r="BQ80">
            <v>0</v>
          </cell>
          <cell r="BR80">
            <v>0</v>
          </cell>
          <cell r="BS80">
            <v>0</v>
          </cell>
          <cell r="BT80">
            <v>62269</v>
          </cell>
        </row>
        <row r="81">
          <cell r="A81">
            <v>560</v>
          </cell>
          <cell r="B81" t="str">
            <v>Blockley Church of England Primary School</v>
          </cell>
          <cell r="D81">
            <v>26753</v>
          </cell>
          <cell r="E81">
            <v>0</v>
          </cell>
          <cell r="F81">
            <v>13728</v>
          </cell>
          <cell r="G81">
            <v>264</v>
          </cell>
          <cell r="H81">
            <v>0</v>
          </cell>
          <cell r="I81">
            <v>0</v>
          </cell>
          <cell r="J81">
            <v>371167</v>
          </cell>
          <cell r="K81">
            <v>0</v>
          </cell>
          <cell r="L81">
            <v>21307</v>
          </cell>
          <cell r="M81">
            <v>0</v>
          </cell>
          <cell r="N81">
            <v>23092</v>
          </cell>
          <cell r="O81">
            <v>0</v>
          </cell>
          <cell r="P81">
            <v>0</v>
          </cell>
          <cell r="Q81">
            <v>4500</v>
          </cell>
          <cell r="R81">
            <v>35200</v>
          </cell>
          <cell r="S81">
            <v>0</v>
          </cell>
          <cell r="T81">
            <v>0</v>
          </cell>
          <cell r="U81">
            <v>0</v>
          </cell>
          <cell r="V81">
            <v>0</v>
          </cell>
          <cell r="W81">
            <v>30712</v>
          </cell>
          <cell r="X81">
            <v>0</v>
          </cell>
          <cell r="Y81">
            <v>0</v>
          </cell>
          <cell r="Z81">
            <v>0</v>
          </cell>
          <cell r="AA81">
            <v>293943</v>
          </cell>
          <cell r="AB81">
            <v>5000</v>
          </cell>
          <cell r="AC81">
            <v>79883</v>
          </cell>
          <cell r="AD81">
            <v>7832</v>
          </cell>
          <cell r="AE81">
            <v>18556</v>
          </cell>
          <cell r="AF81">
            <v>19461</v>
          </cell>
          <cell r="AG81">
            <v>11631</v>
          </cell>
          <cell r="AH81">
            <v>1000</v>
          </cell>
          <cell r="AI81">
            <v>1000</v>
          </cell>
          <cell r="AJ81">
            <v>4751</v>
          </cell>
          <cell r="AK81">
            <v>1188</v>
          </cell>
          <cell r="AL81">
            <v>4000</v>
          </cell>
          <cell r="AM81">
            <v>2000</v>
          </cell>
          <cell r="AN81">
            <v>800</v>
          </cell>
          <cell r="AO81">
            <v>1000</v>
          </cell>
          <cell r="AP81">
            <v>7000</v>
          </cell>
          <cell r="AQ81">
            <v>3211</v>
          </cell>
          <cell r="AR81">
            <v>800</v>
          </cell>
          <cell r="AS81">
            <v>6146</v>
          </cell>
          <cell r="AT81">
            <v>2490</v>
          </cell>
          <cell r="AU81">
            <v>0</v>
          </cell>
          <cell r="AV81">
            <v>3500</v>
          </cell>
          <cell r="AW81">
            <v>3707</v>
          </cell>
          <cell r="AX81">
            <v>0</v>
          </cell>
          <cell r="AY81">
            <v>14139</v>
          </cell>
          <cell r="AZ81">
            <v>0</v>
          </cell>
          <cell r="BA81">
            <v>4081</v>
          </cell>
          <cell r="BB81">
            <v>9247</v>
          </cell>
          <cell r="BC81">
            <v>0</v>
          </cell>
          <cell r="BD81">
            <v>0</v>
          </cell>
          <cell r="BE81">
            <v>0</v>
          </cell>
          <cell r="BF81">
            <v>0</v>
          </cell>
          <cell r="BG81">
            <v>27635</v>
          </cell>
          <cell r="BH81">
            <v>0</v>
          </cell>
          <cell r="BI81">
            <v>0</v>
          </cell>
          <cell r="BJ81">
            <v>0</v>
          </cell>
          <cell r="BK81">
            <v>41363</v>
          </cell>
          <cell r="BL81">
            <v>0</v>
          </cell>
          <cell r="BM81">
            <v>264</v>
          </cell>
          <cell r="BN81">
            <v>6365</v>
          </cell>
          <cell r="BO81">
            <v>0</v>
          </cell>
          <cell r="BP81">
            <v>0</v>
          </cell>
          <cell r="BQ81">
            <v>0</v>
          </cell>
          <cell r="BR81">
            <v>0</v>
          </cell>
          <cell r="BS81">
            <v>0</v>
          </cell>
          <cell r="BT81">
            <v>6365</v>
          </cell>
        </row>
        <row r="82">
          <cell r="A82">
            <v>563</v>
          </cell>
          <cell r="B82" t="str">
            <v>Bourton-on-the-Water Primary School</v>
          </cell>
          <cell r="D82">
            <v>23628</v>
          </cell>
          <cell r="E82">
            <v>0</v>
          </cell>
          <cell r="F82">
            <v>9400</v>
          </cell>
          <cell r="G82">
            <v>1766</v>
          </cell>
          <cell r="H82">
            <v>0</v>
          </cell>
          <cell r="I82">
            <v>0</v>
          </cell>
          <cell r="J82">
            <v>659052</v>
          </cell>
          <cell r="K82">
            <v>0</v>
          </cell>
          <cell r="L82">
            <v>46647</v>
          </cell>
          <cell r="M82">
            <v>0</v>
          </cell>
          <cell r="N82">
            <v>23584</v>
          </cell>
          <cell r="O82">
            <v>0</v>
          </cell>
          <cell r="P82">
            <v>0</v>
          </cell>
          <cell r="Q82">
            <v>1000</v>
          </cell>
          <cell r="R82">
            <v>0</v>
          </cell>
          <cell r="S82">
            <v>0</v>
          </cell>
          <cell r="T82">
            <v>0</v>
          </cell>
          <cell r="U82">
            <v>0</v>
          </cell>
          <cell r="V82">
            <v>6400</v>
          </cell>
          <cell r="W82">
            <v>45021</v>
          </cell>
          <cell r="X82">
            <v>0</v>
          </cell>
          <cell r="Y82">
            <v>0</v>
          </cell>
          <cell r="Z82">
            <v>0</v>
          </cell>
          <cell r="AA82">
            <v>463496</v>
          </cell>
          <cell r="AB82">
            <v>17831</v>
          </cell>
          <cell r="AC82">
            <v>116446</v>
          </cell>
          <cell r="AD82">
            <v>12107</v>
          </cell>
          <cell r="AE82">
            <v>31732</v>
          </cell>
          <cell r="AF82">
            <v>0</v>
          </cell>
          <cell r="AG82">
            <v>23691</v>
          </cell>
          <cell r="AH82">
            <v>3163</v>
          </cell>
          <cell r="AI82">
            <v>3200</v>
          </cell>
          <cell r="AJ82">
            <v>13100</v>
          </cell>
          <cell r="AK82">
            <v>3274</v>
          </cell>
          <cell r="AL82">
            <v>8000</v>
          </cell>
          <cell r="AM82">
            <v>700</v>
          </cell>
          <cell r="AN82">
            <v>1495</v>
          </cell>
          <cell r="AO82">
            <v>1700</v>
          </cell>
          <cell r="AP82">
            <v>12600</v>
          </cell>
          <cell r="AQ82">
            <v>13444</v>
          </cell>
          <cell r="AR82">
            <v>2300</v>
          </cell>
          <cell r="AS82">
            <v>18535</v>
          </cell>
          <cell r="AT82">
            <v>1900</v>
          </cell>
          <cell r="AU82">
            <v>0</v>
          </cell>
          <cell r="AV82">
            <v>2550</v>
          </cell>
          <cell r="AW82">
            <v>6676</v>
          </cell>
          <cell r="AX82">
            <v>0</v>
          </cell>
          <cell r="AY82">
            <v>2610</v>
          </cell>
          <cell r="AZ82">
            <v>10500</v>
          </cell>
          <cell r="BA82">
            <v>593</v>
          </cell>
          <cell r="BB82">
            <v>14611</v>
          </cell>
          <cell r="BC82">
            <v>0</v>
          </cell>
          <cell r="BD82">
            <v>0</v>
          </cell>
          <cell r="BE82">
            <v>0</v>
          </cell>
          <cell r="BF82">
            <v>0</v>
          </cell>
          <cell r="BG82">
            <v>34061</v>
          </cell>
          <cell r="BH82">
            <v>0</v>
          </cell>
          <cell r="BI82">
            <v>0</v>
          </cell>
          <cell r="BJ82">
            <v>0</v>
          </cell>
          <cell r="BK82">
            <v>43461</v>
          </cell>
          <cell r="BL82">
            <v>0</v>
          </cell>
          <cell r="BM82">
            <v>1766</v>
          </cell>
          <cell r="BN82">
            <v>18078</v>
          </cell>
          <cell r="BO82">
            <v>0</v>
          </cell>
          <cell r="BP82">
            <v>0</v>
          </cell>
          <cell r="BQ82">
            <v>0</v>
          </cell>
          <cell r="BR82">
            <v>0</v>
          </cell>
          <cell r="BS82">
            <v>0</v>
          </cell>
          <cell r="BT82">
            <v>19078</v>
          </cell>
        </row>
        <row r="83">
          <cell r="A83">
            <v>564</v>
          </cell>
          <cell r="B83" t="str">
            <v>Leighterton Primary School</v>
          </cell>
          <cell r="D83">
            <v>17097</v>
          </cell>
          <cell r="E83">
            <v>0</v>
          </cell>
          <cell r="F83">
            <v>35129</v>
          </cell>
          <cell r="G83">
            <v>95</v>
          </cell>
          <cell r="H83">
            <v>0</v>
          </cell>
          <cell r="I83">
            <v>0</v>
          </cell>
          <cell r="J83">
            <v>277306</v>
          </cell>
          <cell r="K83">
            <v>0</v>
          </cell>
          <cell r="L83">
            <v>10239</v>
          </cell>
          <cell r="M83">
            <v>0</v>
          </cell>
          <cell r="N83">
            <v>16209</v>
          </cell>
          <cell r="O83">
            <v>0</v>
          </cell>
          <cell r="P83">
            <v>0</v>
          </cell>
          <cell r="Q83">
            <v>1212</v>
          </cell>
          <cell r="R83">
            <v>0</v>
          </cell>
          <cell r="S83">
            <v>0</v>
          </cell>
          <cell r="T83">
            <v>0</v>
          </cell>
          <cell r="U83">
            <v>0</v>
          </cell>
          <cell r="V83">
            <v>37711</v>
          </cell>
          <cell r="W83">
            <v>24454</v>
          </cell>
          <cell r="X83">
            <v>0</v>
          </cell>
          <cell r="Y83">
            <v>0</v>
          </cell>
          <cell r="Z83">
            <v>0</v>
          </cell>
          <cell r="AA83">
            <v>225548</v>
          </cell>
          <cell r="AB83">
            <v>7657</v>
          </cell>
          <cell r="AC83">
            <v>72671</v>
          </cell>
          <cell r="AD83">
            <v>10000</v>
          </cell>
          <cell r="AE83">
            <v>16586</v>
          </cell>
          <cell r="AF83">
            <v>0</v>
          </cell>
          <cell r="AG83">
            <v>7249</v>
          </cell>
          <cell r="AH83">
            <v>100</v>
          </cell>
          <cell r="AI83">
            <v>2180</v>
          </cell>
          <cell r="AJ83">
            <v>3193</v>
          </cell>
          <cell r="AK83">
            <v>0</v>
          </cell>
          <cell r="AL83">
            <v>1124</v>
          </cell>
          <cell r="AM83">
            <v>1000</v>
          </cell>
          <cell r="AN83">
            <v>1339</v>
          </cell>
          <cell r="AO83">
            <v>940</v>
          </cell>
          <cell r="AP83">
            <v>6650</v>
          </cell>
          <cell r="AQ83">
            <v>5313</v>
          </cell>
          <cell r="AR83">
            <v>584</v>
          </cell>
          <cell r="AS83">
            <v>5173</v>
          </cell>
          <cell r="AT83">
            <v>1836</v>
          </cell>
          <cell r="AU83">
            <v>0</v>
          </cell>
          <cell r="AV83">
            <v>3163</v>
          </cell>
          <cell r="AW83">
            <v>223</v>
          </cell>
          <cell r="AX83">
            <v>0</v>
          </cell>
          <cell r="AY83">
            <v>0</v>
          </cell>
          <cell r="AZ83">
            <v>0</v>
          </cell>
          <cell r="BA83">
            <v>1062</v>
          </cell>
          <cell r="BB83">
            <v>10637</v>
          </cell>
          <cell r="BC83">
            <v>0</v>
          </cell>
          <cell r="BD83">
            <v>0</v>
          </cell>
          <cell r="BE83">
            <v>0</v>
          </cell>
          <cell r="BF83">
            <v>0</v>
          </cell>
          <cell r="BG83">
            <v>24926</v>
          </cell>
          <cell r="BH83">
            <v>0</v>
          </cell>
          <cell r="BI83">
            <v>0</v>
          </cell>
          <cell r="BJ83">
            <v>0</v>
          </cell>
          <cell r="BK83">
            <v>60055</v>
          </cell>
          <cell r="BL83">
            <v>0</v>
          </cell>
          <cell r="BM83">
            <v>95</v>
          </cell>
          <cell r="BN83">
            <v>0</v>
          </cell>
          <cell r="BO83">
            <v>0</v>
          </cell>
          <cell r="BP83">
            <v>0</v>
          </cell>
          <cell r="BQ83">
            <v>0</v>
          </cell>
          <cell r="BR83">
            <v>0</v>
          </cell>
          <cell r="BS83">
            <v>0</v>
          </cell>
          <cell r="BT83">
            <v>0</v>
          </cell>
        </row>
        <row r="84">
          <cell r="A84">
            <v>565</v>
          </cell>
          <cell r="B84" t="str">
            <v>Bream Church of England Primary School</v>
          </cell>
          <cell r="D84">
            <v>28421</v>
          </cell>
          <cell r="E84">
            <v>0</v>
          </cell>
          <cell r="F84">
            <v>5428</v>
          </cell>
          <cell r="G84">
            <v>5555</v>
          </cell>
          <cell r="H84">
            <v>0</v>
          </cell>
          <cell r="I84">
            <v>0</v>
          </cell>
          <cell r="J84">
            <v>557652</v>
          </cell>
          <cell r="K84">
            <v>0</v>
          </cell>
          <cell r="L84">
            <v>72616</v>
          </cell>
          <cell r="M84">
            <v>0</v>
          </cell>
          <cell r="N84">
            <v>23537</v>
          </cell>
          <cell r="O84">
            <v>0</v>
          </cell>
          <cell r="P84">
            <v>0</v>
          </cell>
          <cell r="Q84">
            <v>1426</v>
          </cell>
          <cell r="R84">
            <v>0</v>
          </cell>
          <cell r="S84">
            <v>0</v>
          </cell>
          <cell r="T84">
            <v>0</v>
          </cell>
          <cell r="U84">
            <v>0</v>
          </cell>
          <cell r="V84">
            <v>0</v>
          </cell>
          <cell r="W84">
            <v>40898</v>
          </cell>
          <cell r="X84">
            <v>0</v>
          </cell>
          <cell r="Y84">
            <v>0</v>
          </cell>
          <cell r="Z84">
            <v>0</v>
          </cell>
          <cell r="AA84">
            <v>432038</v>
          </cell>
          <cell r="AB84">
            <v>13027</v>
          </cell>
          <cell r="AC84">
            <v>98158</v>
          </cell>
          <cell r="AD84">
            <v>21642</v>
          </cell>
          <cell r="AE84">
            <v>18882</v>
          </cell>
          <cell r="AF84">
            <v>0</v>
          </cell>
          <cell r="AG84">
            <v>15782</v>
          </cell>
          <cell r="AH84">
            <v>412</v>
          </cell>
          <cell r="AI84">
            <v>4412</v>
          </cell>
          <cell r="AJ84">
            <v>6452</v>
          </cell>
          <cell r="AK84">
            <v>1614</v>
          </cell>
          <cell r="AL84">
            <v>8200</v>
          </cell>
          <cell r="AM84">
            <v>630</v>
          </cell>
          <cell r="AN84">
            <v>1236</v>
          </cell>
          <cell r="AO84">
            <v>2210</v>
          </cell>
          <cell r="AP84">
            <v>9579</v>
          </cell>
          <cell r="AQ84">
            <v>6191</v>
          </cell>
          <cell r="AR84">
            <v>1061</v>
          </cell>
          <cell r="AS84">
            <v>25383</v>
          </cell>
          <cell r="AT84">
            <v>16091</v>
          </cell>
          <cell r="AU84">
            <v>0</v>
          </cell>
          <cell r="AV84">
            <v>8453</v>
          </cell>
          <cell r="AW84">
            <v>5535</v>
          </cell>
          <cell r="AX84">
            <v>0</v>
          </cell>
          <cell r="AY84">
            <v>6960</v>
          </cell>
          <cell r="AZ84">
            <v>0</v>
          </cell>
          <cell r="BA84">
            <v>0</v>
          </cell>
          <cell r="BB84">
            <v>11085</v>
          </cell>
          <cell r="BC84">
            <v>0</v>
          </cell>
          <cell r="BD84">
            <v>0</v>
          </cell>
          <cell r="BE84">
            <v>0</v>
          </cell>
          <cell r="BF84">
            <v>0</v>
          </cell>
          <cell r="BG84">
            <v>31919</v>
          </cell>
          <cell r="BH84">
            <v>0</v>
          </cell>
          <cell r="BI84">
            <v>0</v>
          </cell>
          <cell r="BJ84">
            <v>0</v>
          </cell>
          <cell r="BK84">
            <v>42162</v>
          </cell>
          <cell r="BL84">
            <v>0</v>
          </cell>
          <cell r="BM84">
            <v>740</v>
          </cell>
          <cell r="BN84">
            <v>9517</v>
          </cell>
          <cell r="BO84">
            <v>0</v>
          </cell>
          <cell r="BP84">
            <v>0</v>
          </cell>
          <cell r="BQ84">
            <v>0</v>
          </cell>
          <cell r="BR84">
            <v>0</v>
          </cell>
          <cell r="BS84">
            <v>0</v>
          </cell>
          <cell r="BT84">
            <v>9517</v>
          </cell>
        </row>
        <row r="85">
          <cell r="A85">
            <v>567</v>
          </cell>
          <cell r="B85" t="str">
            <v>Brimscombe Church of England Primary School</v>
          </cell>
          <cell r="D85">
            <v>11842</v>
          </cell>
          <cell r="E85">
            <v>0</v>
          </cell>
          <cell r="F85">
            <v>0</v>
          </cell>
          <cell r="G85">
            <v>0</v>
          </cell>
          <cell r="H85">
            <v>0</v>
          </cell>
          <cell r="I85">
            <v>0</v>
          </cell>
          <cell r="J85">
            <v>255712</v>
          </cell>
          <cell r="K85">
            <v>0</v>
          </cell>
          <cell r="L85">
            <v>41596</v>
          </cell>
          <cell r="M85">
            <v>0</v>
          </cell>
          <cell r="N85">
            <v>20078</v>
          </cell>
          <cell r="O85">
            <v>0</v>
          </cell>
          <cell r="P85">
            <v>0</v>
          </cell>
          <cell r="Q85">
            <v>32217</v>
          </cell>
          <cell r="R85">
            <v>0</v>
          </cell>
          <cell r="S85">
            <v>0</v>
          </cell>
          <cell r="T85">
            <v>0</v>
          </cell>
          <cell r="U85">
            <v>0</v>
          </cell>
          <cell r="V85">
            <v>0</v>
          </cell>
          <cell r="W85">
            <v>23157</v>
          </cell>
          <cell r="X85">
            <v>0</v>
          </cell>
          <cell r="Y85">
            <v>0</v>
          </cell>
          <cell r="Z85">
            <v>0</v>
          </cell>
          <cell r="AA85">
            <v>205917</v>
          </cell>
          <cell r="AB85">
            <v>16555</v>
          </cell>
          <cell r="AC85">
            <v>36309</v>
          </cell>
          <cell r="AD85">
            <v>0</v>
          </cell>
          <cell r="AE85">
            <v>17828</v>
          </cell>
          <cell r="AF85">
            <v>0</v>
          </cell>
          <cell r="AG85">
            <v>38608</v>
          </cell>
          <cell r="AH85">
            <v>200</v>
          </cell>
          <cell r="AI85">
            <v>2000</v>
          </cell>
          <cell r="AJ85">
            <v>2998</v>
          </cell>
          <cell r="AK85">
            <v>749</v>
          </cell>
          <cell r="AL85">
            <v>3808</v>
          </cell>
          <cell r="AM85">
            <v>2500</v>
          </cell>
          <cell r="AN85">
            <v>9500</v>
          </cell>
          <cell r="AO85">
            <v>1500</v>
          </cell>
          <cell r="AP85">
            <v>5200</v>
          </cell>
          <cell r="AQ85">
            <v>1178</v>
          </cell>
          <cell r="AR85">
            <v>0</v>
          </cell>
          <cell r="AS85">
            <v>6255</v>
          </cell>
          <cell r="AT85">
            <v>9737</v>
          </cell>
          <cell r="AU85">
            <v>0</v>
          </cell>
          <cell r="AV85">
            <v>5982</v>
          </cell>
          <cell r="AW85">
            <v>150</v>
          </cell>
          <cell r="AX85">
            <v>0</v>
          </cell>
          <cell r="AY85">
            <v>0</v>
          </cell>
          <cell r="AZ85">
            <v>0</v>
          </cell>
          <cell r="BA85">
            <v>279</v>
          </cell>
          <cell r="BB85">
            <v>14449</v>
          </cell>
          <cell r="BC85">
            <v>0</v>
          </cell>
          <cell r="BD85">
            <v>2900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row>
        <row r="86">
          <cell r="A86">
            <v>569</v>
          </cell>
          <cell r="B86" t="str">
            <v>Coalway Junior School</v>
          </cell>
          <cell r="D86">
            <v>5802</v>
          </cell>
          <cell r="E86">
            <v>0</v>
          </cell>
          <cell r="F86">
            <v>262</v>
          </cell>
          <cell r="G86">
            <v>0</v>
          </cell>
          <cell r="H86">
            <v>0</v>
          </cell>
          <cell r="I86">
            <v>0</v>
          </cell>
          <cell r="J86">
            <v>608420</v>
          </cell>
          <cell r="K86">
            <v>0</v>
          </cell>
          <cell r="L86">
            <v>54356</v>
          </cell>
          <cell r="M86">
            <v>0</v>
          </cell>
          <cell r="N86">
            <v>25491</v>
          </cell>
          <cell r="O86">
            <v>0</v>
          </cell>
          <cell r="P86">
            <v>0</v>
          </cell>
          <cell r="Q86">
            <v>2750</v>
          </cell>
          <cell r="R86">
            <v>0</v>
          </cell>
          <cell r="S86">
            <v>0</v>
          </cell>
          <cell r="T86">
            <v>0</v>
          </cell>
          <cell r="U86">
            <v>0</v>
          </cell>
          <cell r="V86">
            <v>0</v>
          </cell>
          <cell r="W86">
            <v>42274</v>
          </cell>
          <cell r="X86">
            <v>0</v>
          </cell>
          <cell r="Y86">
            <v>0</v>
          </cell>
          <cell r="Z86">
            <v>0</v>
          </cell>
          <cell r="AA86">
            <v>446339</v>
          </cell>
          <cell r="AB86">
            <v>11750</v>
          </cell>
          <cell r="AC86">
            <v>99465</v>
          </cell>
          <cell r="AD86">
            <v>0</v>
          </cell>
          <cell r="AE86">
            <v>30885</v>
          </cell>
          <cell r="AF86">
            <v>0</v>
          </cell>
          <cell r="AG86">
            <v>19605</v>
          </cell>
          <cell r="AH86">
            <v>1250</v>
          </cell>
          <cell r="AI86">
            <v>3000</v>
          </cell>
          <cell r="AJ86">
            <v>6000</v>
          </cell>
          <cell r="AK86">
            <v>0</v>
          </cell>
          <cell r="AL86">
            <v>6450</v>
          </cell>
          <cell r="AM86">
            <v>4100</v>
          </cell>
          <cell r="AN86">
            <v>14000</v>
          </cell>
          <cell r="AO86">
            <v>3500</v>
          </cell>
          <cell r="AP86">
            <v>10400</v>
          </cell>
          <cell r="AQ86">
            <v>0</v>
          </cell>
          <cell r="AR86">
            <v>1400</v>
          </cell>
          <cell r="AS86">
            <v>25121</v>
          </cell>
          <cell r="AT86">
            <v>3174</v>
          </cell>
          <cell r="AU86">
            <v>0</v>
          </cell>
          <cell r="AV86">
            <v>8360</v>
          </cell>
          <cell r="AW86">
            <v>5632</v>
          </cell>
          <cell r="AX86">
            <v>0</v>
          </cell>
          <cell r="AY86">
            <v>8265</v>
          </cell>
          <cell r="AZ86">
            <v>0</v>
          </cell>
          <cell r="BA86">
            <v>0</v>
          </cell>
          <cell r="BB86">
            <v>14054</v>
          </cell>
          <cell r="BC86">
            <v>0</v>
          </cell>
          <cell r="BD86">
            <v>0</v>
          </cell>
          <cell r="BE86">
            <v>0</v>
          </cell>
          <cell r="BF86">
            <v>0</v>
          </cell>
          <cell r="BG86">
            <v>20490</v>
          </cell>
          <cell r="BH86">
            <v>0</v>
          </cell>
          <cell r="BI86">
            <v>0</v>
          </cell>
          <cell r="BJ86">
            <v>0</v>
          </cell>
          <cell r="BK86">
            <v>20752</v>
          </cell>
          <cell r="BL86">
            <v>0</v>
          </cell>
          <cell r="BM86">
            <v>0</v>
          </cell>
          <cell r="BN86">
            <v>16343</v>
          </cell>
          <cell r="BO86">
            <v>0</v>
          </cell>
          <cell r="BP86">
            <v>0</v>
          </cell>
          <cell r="BQ86">
            <v>0</v>
          </cell>
          <cell r="BR86">
            <v>0</v>
          </cell>
          <cell r="BS86">
            <v>0</v>
          </cell>
          <cell r="BT86">
            <v>16343</v>
          </cell>
        </row>
        <row r="87">
          <cell r="A87">
            <v>572</v>
          </cell>
          <cell r="B87" t="str">
            <v>Brockworth Primary School</v>
          </cell>
          <cell r="D87">
            <v>58178</v>
          </cell>
          <cell r="E87">
            <v>0</v>
          </cell>
          <cell r="F87">
            <v>21420</v>
          </cell>
          <cell r="G87">
            <v>648</v>
          </cell>
          <cell r="H87">
            <v>0</v>
          </cell>
          <cell r="I87">
            <v>0</v>
          </cell>
          <cell r="J87">
            <v>568414</v>
          </cell>
          <cell r="K87">
            <v>0</v>
          </cell>
          <cell r="L87">
            <v>47940</v>
          </cell>
          <cell r="M87">
            <v>0</v>
          </cell>
          <cell r="N87">
            <v>25743</v>
          </cell>
          <cell r="O87">
            <v>0</v>
          </cell>
          <cell r="P87">
            <v>0</v>
          </cell>
          <cell r="Q87">
            <v>5600</v>
          </cell>
          <cell r="R87">
            <v>0</v>
          </cell>
          <cell r="S87">
            <v>0</v>
          </cell>
          <cell r="T87">
            <v>0</v>
          </cell>
          <cell r="U87">
            <v>700</v>
          </cell>
          <cell r="V87">
            <v>3600</v>
          </cell>
          <cell r="W87">
            <v>43109</v>
          </cell>
          <cell r="X87">
            <v>0</v>
          </cell>
          <cell r="Y87">
            <v>0</v>
          </cell>
          <cell r="Z87">
            <v>0</v>
          </cell>
          <cell r="AA87">
            <v>426560</v>
          </cell>
          <cell r="AB87">
            <v>4493</v>
          </cell>
          <cell r="AC87">
            <v>53060</v>
          </cell>
          <cell r="AD87">
            <v>0</v>
          </cell>
          <cell r="AE87">
            <v>48311</v>
          </cell>
          <cell r="AF87">
            <v>0</v>
          </cell>
          <cell r="AG87">
            <v>9324</v>
          </cell>
          <cell r="AH87">
            <v>1000</v>
          </cell>
          <cell r="AI87">
            <v>1400</v>
          </cell>
          <cell r="AJ87">
            <v>5878</v>
          </cell>
          <cell r="AK87">
            <v>0</v>
          </cell>
          <cell r="AL87">
            <v>7521</v>
          </cell>
          <cell r="AM87">
            <v>5000</v>
          </cell>
          <cell r="AN87">
            <v>28000</v>
          </cell>
          <cell r="AO87">
            <v>1000</v>
          </cell>
          <cell r="AP87">
            <v>13000</v>
          </cell>
          <cell r="AQ87">
            <v>9864</v>
          </cell>
          <cell r="AR87">
            <v>3000</v>
          </cell>
          <cell r="AS87">
            <v>55933</v>
          </cell>
          <cell r="AT87">
            <v>14358</v>
          </cell>
          <cell r="AU87">
            <v>0</v>
          </cell>
          <cell r="AV87">
            <v>5850</v>
          </cell>
          <cell r="AW87">
            <v>5596</v>
          </cell>
          <cell r="AX87">
            <v>0</v>
          </cell>
          <cell r="AY87">
            <v>23055</v>
          </cell>
          <cell r="AZ87">
            <v>4133</v>
          </cell>
          <cell r="BA87">
            <v>0</v>
          </cell>
          <cell r="BB87">
            <v>11946</v>
          </cell>
          <cell r="BC87">
            <v>0</v>
          </cell>
          <cell r="BD87">
            <v>0</v>
          </cell>
          <cell r="BE87">
            <v>0</v>
          </cell>
          <cell r="BF87">
            <v>0</v>
          </cell>
          <cell r="BG87">
            <v>15897</v>
          </cell>
          <cell r="BH87">
            <v>0</v>
          </cell>
          <cell r="BI87">
            <v>0</v>
          </cell>
          <cell r="BJ87">
            <v>0</v>
          </cell>
          <cell r="BK87">
            <v>37317</v>
          </cell>
          <cell r="BL87">
            <v>0</v>
          </cell>
          <cell r="BM87">
            <v>648</v>
          </cell>
          <cell r="BN87">
            <v>15002</v>
          </cell>
          <cell r="BO87">
            <v>0</v>
          </cell>
          <cell r="BP87">
            <v>0</v>
          </cell>
          <cell r="BQ87">
            <v>0</v>
          </cell>
          <cell r="BR87">
            <v>0</v>
          </cell>
          <cell r="BS87">
            <v>0</v>
          </cell>
          <cell r="BT87">
            <v>15002</v>
          </cell>
        </row>
        <row r="88">
          <cell r="A88">
            <v>574</v>
          </cell>
          <cell r="B88" t="str">
            <v>Bromesberrow St. Mary's Church of England Primary School</v>
          </cell>
          <cell r="D88">
            <v>55351</v>
          </cell>
          <cell r="E88">
            <v>0</v>
          </cell>
          <cell r="F88">
            <v>0</v>
          </cell>
          <cell r="G88">
            <v>1016</v>
          </cell>
          <cell r="H88">
            <v>1456</v>
          </cell>
          <cell r="I88">
            <v>840</v>
          </cell>
          <cell r="J88">
            <v>206319</v>
          </cell>
          <cell r="K88">
            <v>0</v>
          </cell>
          <cell r="L88">
            <v>8913</v>
          </cell>
          <cell r="M88">
            <v>0</v>
          </cell>
          <cell r="N88">
            <v>21132</v>
          </cell>
          <cell r="O88">
            <v>0</v>
          </cell>
          <cell r="P88">
            <v>0</v>
          </cell>
          <cell r="Q88">
            <v>5637</v>
          </cell>
          <cell r="R88">
            <v>17000</v>
          </cell>
          <cell r="S88">
            <v>0</v>
          </cell>
          <cell r="T88">
            <v>0</v>
          </cell>
          <cell r="U88">
            <v>2750</v>
          </cell>
          <cell r="V88">
            <v>5934</v>
          </cell>
          <cell r="W88">
            <v>23816</v>
          </cell>
          <cell r="X88">
            <v>0</v>
          </cell>
          <cell r="Y88">
            <v>16709</v>
          </cell>
          <cell r="Z88">
            <v>0</v>
          </cell>
          <cell r="AA88">
            <v>157902</v>
          </cell>
          <cell r="AB88">
            <v>3750</v>
          </cell>
          <cell r="AC88">
            <v>30621</v>
          </cell>
          <cell r="AD88">
            <v>4917</v>
          </cell>
          <cell r="AE88">
            <v>17324</v>
          </cell>
          <cell r="AF88">
            <v>5127</v>
          </cell>
          <cell r="AG88">
            <v>10839</v>
          </cell>
          <cell r="AH88">
            <v>1100</v>
          </cell>
          <cell r="AI88">
            <v>2540</v>
          </cell>
          <cell r="AJ88">
            <v>2334</v>
          </cell>
          <cell r="AK88">
            <v>583</v>
          </cell>
          <cell r="AL88">
            <v>28500</v>
          </cell>
          <cell r="AM88">
            <v>1500</v>
          </cell>
          <cell r="AN88">
            <v>850</v>
          </cell>
          <cell r="AO88">
            <v>600</v>
          </cell>
          <cell r="AP88">
            <v>11000</v>
          </cell>
          <cell r="AQ88">
            <v>393</v>
          </cell>
          <cell r="AR88">
            <v>1500</v>
          </cell>
          <cell r="AS88">
            <v>27667</v>
          </cell>
          <cell r="AT88">
            <v>2996</v>
          </cell>
          <cell r="AU88">
            <v>0</v>
          </cell>
          <cell r="AV88">
            <v>2000</v>
          </cell>
          <cell r="AW88">
            <v>1507</v>
          </cell>
          <cell r="AX88">
            <v>0</v>
          </cell>
          <cell r="AY88">
            <v>16094</v>
          </cell>
          <cell r="AZ88">
            <v>0</v>
          </cell>
          <cell r="BA88">
            <v>4904</v>
          </cell>
          <cell r="BB88">
            <v>5628</v>
          </cell>
          <cell r="BC88">
            <v>0</v>
          </cell>
          <cell r="BD88">
            <v>0</v>
          </cell>
          <cell r="BE88">
            <v>16209</v>
          </cell>
          <cell r="BF88">
            <v>0</v>
          </cell>
          <cell r="BG88">
            <v>0</v>
          </cell>
          <cell r="BH88">
            <v>0</v>
          </cell>
          <cell r="BI88">
            <v>0</v>
          </cell>
          <cell r="BJ88">
            <v>0</v>
          </cell>
          <cell r="BK88">
            <v>1456</v>
          </cell>
          <cell r="BL88">
            <v>0</v>
          </cell>
          <cell r="BM88">
            <v>1016</v>
          </cell>
          <cell r="BN88">
            <v>4676</v>
          </cell>
          <cell r="BO88">
            <v>0</v>
          </cell>
          <cell r="BP88">
            <v>0</v>
          </cell>
          <cell r="BQ88">
            <v>0</v>
          </cell>
          <cell r="BR88">
            <v>0</v>
          </cell>
          <cell r="BS88">
            <v>1340</v>
          </cell>
          <cell r="BT88">
            <v>6016</v>
          </cell>
        </row>
        <row r="89">
          <cell r="A89">
            <v>578</v>
          </cell>
          <cell r="B89" t="str">
            <v>Bussage Church of England Primary School</v>
          </cell>
          <cell r="D89">
            <v>51611</v>
          </cell>
          <cell r="E89">
            <v>0</v>
          </cell>
          <cell r="F89">
            <v>0</v>
          </cell>
          <cell r="G89">
            <v>355</v>
          </cell>
          <cell r="H89">
            <v>0</v>
          </cell>
          <cell r="I89">
            <v>0</v>
          </cell>
          <cell r="J89">
            <v>580693</v>
          </cell>
          <cell r="K89">
            <v>0</v>
          </cell>
          <cell r="L89">
            <v>36729</v>
          </cell>
          <cell r="M89">
            <v>0</v>
          </cell>
          <cell r="N89">
            <v>16630</v>
          </cell>
          <cell r="O89">
            <v>0</v>
          </cell>
          <cell r="P89">
            <v>0</v>
          </cell>
          <cell r="Q89">
            <v>0</v>
          </cell>
          <cell r="R89">
            <v>0</v>
          </cell>
          <cell r="S89">
            <v>0</v>
          </cell>
          <cell r="T89">
            <v>0</v>
          </cell>
          <cell r="U89">
            <v>0</v>
          </cell>
          <cell r="V89">
            <v>0</v>
          </cell>
          <cell r="W89">
            <v>39973</v>
          </cell>
          <cell r="X89">
            <v>0</v>
          </cell>
          <cell r="Y89">
            <v>0</v>
          </cell>
          <cell r="Z89">
            <v>0</v>
          </cell>
          <cell r="AA89">
            <v>447526</v>
          </cell>
          <cell r="AB89">
            <v>19536</v>
          </cell>
          <cell r="AC89">
            <v>98275</v>
          </cell>
          <cell r="AD89">
            <v>14424</v>
          </cell>
          <cell r="AE89">
            <v>20706</v>
          </cell>
          <cell r="AF89">
            <v>0</v>
          </cell>
          <cell r="AG89">
            <v>11607</v>
          </cell>
          <cell r="AH89">
            <v>150</v>
          </cell>
          <cell r="AI89">
            <v>761</v>
          </cell>
          <cell r="AJ89">
            <v>6251</v>
          </cell>
          <cell r="AK89">
            <v>0</v>
          </cell>
          <cell r="AL89">
            <v>25283</v>
          </cell>
          <cell r="AM89">
            <v>4500</v>
          </cell>
          <cell r="AN89">
            <v>1000</v>
          </cell>
          <cell r="AO89">
            <v>2000</v>
          </cell>
          <cell r="AP89">
            <v>9100</v>
          </cell>
          <cell r="AQ89">
            <v>1774</v>
          </cell>
          <cell r="AR89">
            <v>450</v>
          </cell>
          <cell r="AS89">
            <v>19854</v>
          </cell>
          <cell r="AT89">
            <v>9995</v>
          </cell>
          <cell r="AU89">
            <v>0</v>
          </cell>
          <cell r="AV89">
            <v>4194</v>
          </cell>
          <cell r="AW89">
            <v>267</v>
          </cell>
          <cell r="AX89">
            <v>0</v>
          </cell>
          <cell r="AY89">
            <v>0</v>
          </cell>
          <cell r="AZ89">
            <v>0</v>
          </cell>
          <cell r="BA89">
            <v>0</v>
          </cell>
          <cell r="BB89">
            <v>16639</v>
          </cell>
          <cell r="BC89">
            <v>0</v>
          </cell>
          <cell r="BD89">
            <v>0</v>
          </cell>
          <cell r="BE89">
            <v>0</v>
          </cell>
          <cell r="BF89">
            <v>0</v>
          </cell>
          <cell r="BG89">
            <v>0</v>
          </cell>
          <cell r="BH89">
            <v>0</v>
          </cell>
          <cell r="BI89">
            <v>0</v>
          </cell>
          <cell r="BJ89">
            <v>0</v>
          </cell>
          <cell r="BK89">
            <v>0</v>
          </cell>
          <cell r="BL89">
            <v>0</v>
          </cell>
          <cell r="BM89">
            <v>355</v>
          </cell>
          <cell r="BN89">
            <v>11344</v>
          </cell>
          <cell r="BO89">
            <v>0</v>
          </cell>
          <cell r="BP89">
            <v>0</v>
          </cell>
          <cell r="BQ89">
            <v>0</v>
          </cell>
          <cell r="BR89">
            <v>0</v>
          </cell>
          <cell r="BS89">
            <v>0</v>
          </cell>
          <cell r="BT89">
            <v>11344</v>
          </cell>
        </row>
        <row r="90">
          <cell r="A90">
            <v>579</v>
          </cell>
          <cell r="B90" t="str">
            <v>Castle Hill Primary School</v>
          </cell>
          <cell r="D90">
            <v>47734</v>
          </cell>
          <cell r="E90">
            <v>0</v>
          </cell>
          <cell r="F90">
            <v>1</v>
          </cell>
          <cell r="G90">
            <v>0</v>
          </cell>
          <cell r="H90">
            <v>0</v>
          </cell>
          <cell r="I90">
            <v>0</v>
          </cell>
          <cell r="J90">
            <v>570210</v>
          </cell>
          <cell r="K90">
            <v>0</v>
          </cell>
          <cell r="L90">
            <v>53985</v>
          </cell>
          <cell r="M90">
            <v>0</v>
          </cell>
          <cell r="N90">
            <v>27760</v>
          </cell>
          <cell r="O90">
            <v>0</v>
          </cell>
          <cell r="P90">
            <v>0</v>
          </cell>
          <cell r="Q90">
            <v>2000</v>
          </cell>
          <cell r="R90">
            <v>0</v>
          </cell>
          <cell r="S90">
            <v>0</v>
          </cell>
          <cell r="T90">
            <v>0</v>
          </cell>
          <cell r="U90">
            <v>0</v>
          </cell>
          <cell r="V90">
            <v>0</v>
          </cell>
          <cell r="W90">
            <v>42751</v>
          </cell>
          <cell r="X90">
            <v>0</v>
          </cell>
          <cell r="Y90">
            <v>0</v>
          </cell>
          <cell r="Z90">
            <v>0</v>
          </cell>
          <cell r="AA90">
            <v>386414</v>
          </cell>
          <cell r="AB90">
            <v>17591</v>
          </cell>
          <cell r="AC90">
            <v>101530</v>
          </cell>
          <cell r="AD90">
            <v>18342</v>
          </cell>
          <cell r="AE90">
            <v>53111</v>
          </cell>
          <cell r="AF90">
            <v>0</v>
          </cell>
          <cell r="AG90">
            <v>12346</v>
          </cell>
          <cell r="AH90">
            <v>2800</v>
          </cell>
          <cell r="AI90">
            <v>4150</v>
          </cell>
          <cell r="AJ90">
            <v>5729</v>
          </cell>
          <cell r="AK90">
            <v>0</v>
          </cell>
          <cell r="AL90">
            <v>30002</v>
          </cell>
          <cell r="AM90">
            <v>2963</v>
          </cell>
          <cell r="AN90">
            <v>1050</v>
          </cell>
          <cell r="AO90">
            <v>2300</v>
          </cell>
          <cell r="AP90">
            <v>8400</v>
          </cell>
          <cell r="AQ90">
            <v>7739</v>
          </cell>
          <cell r="AR90">
            <v>1200</v>
          </cell>
          <cell r="AS90">
            <v>35439</v>
          </cell>
          <cell r="AT90">
            <v>3379</v>
          </cell>
          <cell r="AU90">
            <v>0</v>
          </cell>
          <cell r="AV90">
            <v>12834</v>
          </cell>
          <cell r="AW90">
            <v>6178</v>
          </cell>
          <cell r="AX90">
            <v>0</v>
          </cell>
          <cell r="AY90">
            <v>12217</v>
          </cell>
          <cell r="AZ90">
            <v>0</v>
          </cell>
          <cell r="BA90">
            <v>0</v>
          </cell>
          <cell r="BB90">
            <v>10325</v>
          </cell>
          <cell r="BC90">
            <v>2724</v>
          </cell>
          <cell r="BD90">
            <v>0</v>
          </cell>
          <cell r="BE90">
            <v>0</v>
          </cell>
          <cell r="BF90">
            <v>0</v>
          </cell>
          <cell r="BG90">
            <v>5748</v>
          </cell>
          <cell r="BH90">
            <v>0</v>
          </cell>
          <cell r="BI90">
            <v>0</v>
          </cell>
          <cell r="BJ90">
            <v>0</v>
          </cell>
          <cell r="BK90">
            <v>5659</v>
          </cell>
          <cell r="BL90">
            <v>0</v>
          </cell>
          <cell r="BM90">
            <v>89</v>
          </cell>
          <cell r="BN90">
            <v>5677</v>
          </cell>
          <cell r="BO90">
            <v>0</v>
          </cell>
          <cell r="BP90">
            <v>1</v>
          </cell>
          <cell r="BQ90">
            <v>0</v>
          </cell>
          <cell r="BR90">
            <v>0</v>
          </cell>
          <cell r="BS90">
            <v>0</v>
          </cell>
          <cell r="BT90">
            <v>5678</v>
          </cell>
        </row>
        <row r="91">
          <cell r="A91">
            <v>580</v>
          </cell>
          <cell r="B91" t="str">
            <v>Cam Everlands Primary School</v>
          </cell>
          <cell r="D91">
            <v>30035</v>
          </cell>
          <cell r="E91">
            <v>0</v>
          </cell>
          <cell r="F91">
            <v>20953</v>
          </cell>
          <cell r="G91">
            <v>0</v>
          </cell>
          <cell r="H91">
            <v>0</v>
          </cell>
          <cell r="I91">
            <v>0</v>
          </cell>
          <cell r="J91">
            <v>534683</v>
          </cell>
          <cell r="K91">
            <v>0</v>
          </cell>
          <cell r="L91">
            <v>40847</v>
          </cell>
          <cell r="M91">
            <v>0</v>
          </cell>
          <cell r="N91">
            <v>30388</v>
          </cell>
          <cell r="O91">
            <v>0</v>
          </cell>
          <cell r="P91">
            <v>3000</v>
          </cell>
          <cell r="Q91">
            <v>15900</v>
          </cell>
          <cell r="R91">
            <v>0</v>
          </cell>
          <cell r="S91">
            <v>0</v>
          </cell>
          <cell r="T91">
            <v>0</v>
          </cell>
          <cell r="U91">
            <v>0</v>
          </cell>
          <cell r="V91">
            <v>3283</v>
          </cell>
          <cell r="W91">
            <v>40127</v>
          </cell>
          <cell r="X91">
            <v>0</v>
          </cell>
          <cell r="Y91">
            <v>0</v>
          </cell>
          <cell r="Z91">
            <v>0</v>
          </cell>
          <cell r="AA91">
            <v>388566</v>
          </cell>
          <cell r="AB91">
            <v>16650</v>
          </cell>
          <cell r="AC91">
            <v>101721</v>
          </cell>
          <cell r="AD91">
            <v>18747</v>
          </cell>
          <cell r="AE91">
            <v>35167</v>
          </cell>
          <cell r="AF91">
            <v>0</v>
          </cell>
          <cell r="AG91">
            <v>15045</v>
          </cell>
          <cell r="AH91">
            <v>1550</v>
          </cell>
          <cell r="AI91">
            <v>4328</v>
          </cell>
          <cell r="AJ91">
            <v>5633</v>
          </cell>
          <cell r="AK91">
            <v>1050</v>
          </cell>
          <cell r="AL91">
            <v>14550</v>
          </cell>
          <cell r="AM91">
            <v>4500</v>
          </cell>
          <cell r="AN91">
            <v>600</v>
          </cell>
          <cell r="AO91">
            <v>3200</v>
          </cell>
          <cell r="AP91">
            <v>7500</v>
          </cell>
          <cell r="AQ91">
            <v>7854</v>
          </cell>
          <cell r="AR91">
            <v>1900</v>
          </cell>
          <cell r="AS91">
            <v>12380</v>
          </cell>
          <cell r="AT91">
            <v>7299</v>
          </cell>
          <cell r="AU91">
            <v>0</v>
          </cell>
          <cell r="AV91">
            <v>4490</v>
          </cell>
          <cell r="AW91">
            <v>5716</v>
          </cell>
          <cell r="AX91">
            <v>0</v>
          </cell>
          <cell r="AY91">
            <v>2175</v>
          </cell>
          <cell r="AZ91">
            <v>7715</v>
          </cell>
          <cell r="BA91">
            <v>11385</v>
          </cell>
          <cell r="BB91">
            <v>11740</v>
          </cell>
          <cell r="BC91">
            <v>0</v>
          </cell>
          <cell r="BD91">
            <v>0</v>
          </cell>
          <cell r="BE91">
            <v>0</v>
          </cell>
          <cell r="BF91">
            <v>0</v>
          </cell>
          <cell r="BG91">
            <v>31730</v>
          </cell>
          <cell r="BH91">
            <v>0</v>
          </cell>
          <cell r="BI91">
            <v>0</v>
          </cell>
          <cell r="BJ91">
            <v>0</v>
          </cell>
          <cell r="BK91">
            <v>52683</v>
          </cell>
          <cell r="BL91">
            <v>0</v>
          </cell>
          <cell r="BM91">
            <v>0</v>
          </cell>
          <cell r="BN91">
            <v>6802</v>
          </cell>
          <cell r="BO91">
            <v>0</v>
          </cell>
          <cell r="BP91">
            <v>0</v>
          </cell>
          <cell r="BQ91">
            <v>0</v>
          </cell>
          <cell r="BR91">
            <v>0</v>
          </cell>
          <cell r="BS91">
            <v>0</v>
          </cell>
          <cell r="BT91">
            <v>6802</v>
          </cell>
        </row>
        <row r="92">
          <cell r="A92">
            <v>581</v>
          </cell>
          <cell r="B92" t="str">
            <v>St. Matthew's Church of England Primary School</v>
          </cell>
          <cell r="D92">
            <v>37969</v>
          </cell>
          <cell r="E92">
            <v>0</v>
          </cell>
          <cell r="F92">
            <v>0</v>
          </cell>
          <cell r="G92">
            <v>0</v>
          </cell>
          <cell r="H92">
            <v>0</v>
          </cell>
          <cell r="I92">
            <v>0</v>
          </cell>
          <cell r="J92">
            <v>535067</v>
          </cell>
          <cell r="K92">
            <v>0</v>
          </cell>
          <cell r="L92">
            <v>52044</v>
          </cell>
          <cell r="M92">
            <v>0</v>
          </cell>
          <cell r="N92">
            <v>18190</v>
          </cell>
          <cell r="O92">
            <v>0</v>
          </cell>
          <cell r="P92">
            <v>0</v>
          </cell>
          <cell r="Q92">
            <v>0</v>
          </cell>
          <cell r="R92">
            <v>0</v>
          </cell>
          <cell r="S92">
            <v>0</v>
          </cell>
          <cell r="T92">
            <v>0</v>
          </cell>
          <cell r="U92">
            <v>0</v>
          </cell>
          <cell r="V92">
            <v>0</v>
          </cell>
          <cell r="W92">
            <v>38277</v>
          </cell>
          <cell r="X92">
            <v>0</v>
          </cell>
          <cell r="Y92">
            <v>0</v>
          </cell>
          <cell r="Z92">
            <v>0</v>
          </cell>
          <cell r="AA92">
            <v>394500</v>
          </cell>
          <cell r="AB92">
            <v>21000</v>
          </cell>
          <cell r="AC92">
            <v>94970</v>
          </cell>
          <cell r="AD92">
            <v>18000</v>
          </cell>
          <cell r="AE92">
            <v>26000</v>
          </cell>
          <cell r="AF92">
            <v>0</v>
          </cell>
          <cell r="AG92">
            <v>17500</v>
          </cell>
          <cell r="AH92">
            <v>0</v>
          </cell>
          <cell r="AI92">
            <v>0</v>
          </cell>
          <cell r="AJ92">
            <v>0</v>
          </cell>
          <cell r="AK92">
            <v>6000</v>
          </cell>
          <cell r="AL92">
            <v>10789</v>
          </cell>
          <cell r="AM92">
            <v>3200</v>
          </cell>
          <cell r="AN92">
            <v>1500</v>
          </cell>
          <cell r="AO92">
            <v>5000</v>
          </cell>
          <cell r="AP92">
            <v>6500</v>
          </cell>
          <cell r="AQ92">
            <v>1550</v>
          </cell>
          <cell r="AR92">
            <v>0</v>
          </cell>
          <cell r="AS92">
            <v>33280</v>
          </cell>
          <cell r="AT92">
            <v>500</v>
          </cell>
          <cell r="AU92">
            <v>0</v>
          </cell>
          <cell r="AV92">
            <v>5250</v>
          </cell>
          <cell r="AW92">
            <v>5166</v>
          </cell>
          <cell r="AX92">
            <v>0</v>
          </cell>
          <cell r="AY92">
            <v>5220</v>
          </cell>
          <cell r="AZ92">
            <v>0</v>
          </cell>
          <cell r="BA92">
            <v>239</v>
          </cell>
          <cell r="BB92">
            <v>10383</v>
          </cell>
          <cell r="BC92">
            <v>0</v>
          </cell>
          <cell r="BD92">
            <v>0</v>
          </cell>
          <cell r="BE92">
            <v>0</v>
          </cell>
          <cell r="BF92">
            <v>0</v>
          </cell>
          <cell r="BG92">
            <v>0</v>
          </cell>
          <cell r="BH92">
            <v>0</v>
          </cell>
          <cell r="BI92">
            <v>0</v>
          </cell>
          <cell r="BJ92">
            <v>0</v>
          </cell>
          <cell r="BK92">
            <v>0</v>
          </cell>
          <cell r="BL92">
            <v>0</v>
          </cell>
          <cell r="BM92">
            <v>0</v>
          </cell>
          <cell r="BN92">
            <v>15000</v>
          </cell>
          <cell r="BO92">
            <v>0</v>
          </cell>
          <cell r="BP92">
            <v>0</v>
          </cell>
          <cell r="BQ92">
            <v>0</v>
          </cell>
          <cell r="BR92">
            <v>0</v>
          </cell>
          <cell r="BS92">
            <v>0</v>
          </cell>
          <cell r="BT92">
            <v>15000</v>
          </cell>
        </row>
        <row r="93">
          <cell r="A93">
            <v>582</v>
          </cell>
          <cell r="B93" t="str">
            <v>Cam Hopton Church of England Primary School</v>
          </cell>
          <cell r="D93">
            <v>69214</v>
          </cell>
          <cell r="E93">
            <v>0</v>
          </cell>
          <cell r="F93">
            <v>0</v>
          </cell>
          <cell r="G93">
            <v>15</v>
          </cell>
          <cell r="H93">
            <v>0</v>
          </cell>
          <cell r="I93">
            <v>0</v>
          </cell>
          <cell r="J93">
            <v>516891</v>
          </cell>
          <cell r="K93">
            <v>0</v>
          </cell>
          <cell r="L93">
            <v>15468</v>
          </cell>
          <cell r="M93">
            <v>0</v>
          </cell>
          <cell r="N93">
            <v>18769</v>
          </cell>
          <cell r="O93">
            <v>0</v>
          </cell>
          <cell r="P93">
            <v>1921</v>
          </cell>
          <cell r="Q93">
            <v>0</v>
          </cell>
          <cell r="R93">
            <v>0</v>
          </cell>
          <cell r="S93">
            <v>0</v>
          </cell>
          <cell r="T93">
            <v>0</v>
          </cell>
          <cell r="U93">
            <v>0</v>
          </cell>
          <cell r="V93">
            <v>2945</v>
          </cell>
          <cell r="W93">
            <v>37843</v>
          </cell>
          <cell r="X93">
            <v>0</v>
          </cell>
          <cell r="Y93">
            <v>0</v>
          </cell>
          <cell r="Z93">
            <v>0</v>
          </cell>
          <cell r="AA93">
            <v>349255</v>
          </cell>
          <cell r="AB93">
            <v>30770</v>
          </cell>
          <cell r="AC93">
            <v>77293</v>
          </cell>
          <cell r="AD93">
            <v>12679</v>
          </cell>
          <cell r="AE93">
            <v>25459</v>
          </cell>
          <cell r="AF93">
            <v>0</v>
          </cell>
          <cell r="AG93">
            <v>12160</v>
          </cell>
          <cell r="AH93">
            <v>500</v>
          </cell>
          <cell r="AI93">
            <v>1805</v>
          </cell>
          <cell r="AJ93">
            <v>5442</v>
          </cell>
          <cell r="AK93">
            <v>0</v>
          </cell>
          <cell r="AL93">
            <v>34500</v>
          </cell>
          <cell r="AM93">
            <v>2900</v>
          </cell>
          <cell r="AN93">
            <v>1000</v>
          </cell>
          <cell r="AO93">
            <v>1750</v>
          </cell>
          <cell r="AP93">
            <v>7250</v>
          </cell>
          <cell r="AQ93">
            <v>945</v>
          </cell>
          <cell r="AR93">
            <v>1050</v>
          </cell>
          <cell r="AS93">
            <v>23633</v>
          </cell>
          <cell r="AT93">
            <v>21686</v>
          </cell>
          <cell r="AU93">
            <v>0</v>
          </cell>
          <cell r="AV93">
            <v>6125</v>
          </cell>
          <cell r="AW93">
            <v>4150</v>
          </cell>
          <cell r="AX93">
            <v>0</v>
          </cell>
          <cell r="AY93">
            <v>1625</v>
          </cell>
          <cell r="AZ93">
            <v>9893</v>
          </cell>
          <cell r="BA93">
            <v>10218</v>
          </cell>
          <cell r="BB93">
            <v>12300</v>
          </cell>
          <cell r="BC93">
            <v>0</v>
          </cell>
          <cell r="BD93">
            <v>0</v>
          </cell>
          <cell r="BE93">
            <v>0</v>
          </cell>
          <cell r="BF93">
            <v>0</v>
          </cell>
          <cell r="BG93">
            <v>0</v>
          </cell>
          <cell r="BH93">
            <v>0</v>
          </cell>
          <cell r="BI93">
            <v>0</v>
          </cell>
          <cell r="BJ93">
            <v>0</v>
          </cell>
          <cell r="BK93">
            <v>0</v>
          </cell>
          <cell r="BL93">
            <v>0</v>
          </cell>
          <cell r="BM93">
            <v>15</v>
          </cell>
          <cell r="BN93">
            <v>8663</v>
          </cell>
          <cell r="BO93">
            <v>0</v>
          </cell>
          <cell r="BP93">
            <v>0</v>
          </cell>
          <cell r="BQ93">
            <v>0</v>
          </cell>
          <cell r="BR93">
            <v>0</v>
          </cell>
          <cell r="BS93">
            <v>0</v>
          </cell>
          <cell r="BT93">
            <v>8663</v>
          </cell>
        </row>
        <row r="94">
          <cell r="A94">
            <v>583</v>
          </cell>
          <cell r="B94" t="str">
            <v>Cam Woodfield Infant School</v>
          </cell>
          <cell r="D94">
            <v>15519</v>
          </cell>
          <cell r="E94">
            <v>0</v>
          </cell>
          <cell r="F94">
            <v>7209</v>
          </cell>
          <cell r="G94">
            <v>873</v>
          </cell>
          <cell r="H94">
            <v>0</v>
          </cell>
          <cell r="I94">
            <v>0</v>
          </cell>
          <cell r="J94">
            <v>371435</v>
          </cell>
          <cell r="K94">
            <v>0</v>
          </cell>
          <cell r="L94">
            <v>19900</v>
          </cell>
          <cell r="M94">
            <v>0</v>
          </cell>
          <cell r="N94">
            <v>19852</v>
          </cell>
          <cell r="O94">
            <v>0</v>
          </cell>
          <cell r="P94">
            <v>0</v>
          </cell>
          <cell r="Q94">
            <v>0</v>
          </cell>
          <cell r="R94">
            <v>0</v>
          </cell>
          <cell r="S94">
            <v>0</v>
          </cell>
          <cell r="T94">
            <v>0</v>
          </cell>
          <cell r="U94">
            <v>0</v>
          </cell>
          <cell r="V94">
            <v>0</v>
          </cell>
          <cell r="W94">
            <v>28956</v>
          </cell>
          <cell r="X94">
            <v>0</v>
          </cell>
          <cell r="Y94">
            <v>0</v>
          </cell>
          <cell r="Z94">
            <v>0</v>
          </cell>
          <cell r="AA94">
            <v>269454</v>
          </cell>
          <cell r="AB94">
            <v>9750</v>
          </cell>
          <cell r="AC94">
            <v>54975</v>
          </cell>
          <cell r="AD94">
            <v>11343</v>
          </cell>
          <cell r="AE94">
            <v>20027</v>
          </cell>
          <cell r="AF94">
            <v>0</v>
          </cell>
          <cell r="AG94">
            <v>11989</v>
          </cell>
          <cell r="AH94">
            <v>100</v>
          </cell>
          <cell r="AI94">
            <v>7500</v>
          </cell>
          <cell r="AJ94">
            <v>3674</v>
          </cell>
          <cell r="AK94">
            <v>0</v>
          </cell>
          <cell r="AL94">
            <v>6000</v>
          </cell>
          <cell r="AM94">
            <v>868</v>
          </cell>
          <cell r="AN94">
            <v>1500</v>
          </cell>
          <cell r="AO94">
            <v>1500</v>
          </cell>
          <cell r="AP94">
            <v>8400</v>
          </cell>
          <cell r="AQ94">
            <v>4828</v>
          </cell>
          <cell r="AR94">
            <v>1400</v>
          </cell>
          <cell r="AS94">
            <v>13763</v>
          </cell>
          <cell r="AT94">
            <v>1500</v>
          </cell>
          <cell r="AU94">
            <v>0</v>
          </cell>
          <cell r="AV94">
            <v>2250</v>
          </cell>
          <cell r="AW94">
            <v>3491</v>
          </cell>
          <cell r="AX94">
            <v>0</v>
          </cell>
          <cell r="AY94">
            <v>3480</v>
          </cell>
          <cell r="AZ94">
            <v>0</v>
          </cell>
          <cell r="BA94">
            <v>1300</v>
          </cell>
          <cell r="BB94">
            <v>9072</v>
          </cell>
          <cell r="BC94">
            <v>0</v>
          </cell>
          <cell r="BD94">
            <v>0</v>
          </cell>
          <cell r="BE94">
            <v>0</v>
          </cell>
          <cell r="BF94">
            <v>0</v>
          </cell>
          <cell r="BG94">
            <v>26627</v>
          </cell>
          <cell r="BH94">
            <v>0</v>
          </cell>
          <cell r="BI94">
            <v>0</v>
          </cell>
          <cell r="BJ94">
            <v>0</v>
          </cell>
          <cell r="BK94">
            <v>33836</v>
          </cell>
          <cell r="BL94">
            <v>0</v>
          </cell>
          <cell r="BM94">
            <v>873</v>
          </cell>
          <cell r="BN94">
            <v>7498</v>
          </cell>
          <cell r="BO94">
            <v>0</v>
          </cell>
          <cell r="BP94">
            <v>0</v>
          </cell>
          <cell r="BQ94">
            <v>0</v>
          </cell>
          <cell r="BR94">
            <v>0</v>
          </cell>
          <cell r="BS94">
            <v>0</v>
          </cell>
          <cell r="BT94">
            <v>7498</v>
          </cell>
        </row>
        <row r="95">
          <cell r="A95">
            <v>584</v>
          </cell>
          <cell r="B95" t="str">
            <v>Cam Woodfield Junior School</v>
          </cell>
          <cell r="C95">
            <v>1</v>
          </cell>
          <cell r="D95">
            <v>48470</v>
          </cell>
          <cell r="E95">
            <v>0</v>
          </cell>
          <cell r="F95">
            <v>36572</v>
          </cell>
          <cell r="G95">
            <v>0</v>
          </cell>
          <cell r="H95">
            <v>0</v>
          </cell>
          <cell r="I95">
            <v>0</v>
          </cell>
          <cell r="J95">
            <v>442490</v>
          </cell>
          <cell r="K95">
            <v>0</v>
          </cell>
          <cell r="L95">
            <v>59498</v>
          </cell>
          <cell r="M95">
            <v>0</v>
          </cell>
          <cell r="N95">
            <v>21107</v>
          </cell>
          <cell r="O95">
            <v>0</v>
          </cell>
          <cell r="P95">
            <v>0</v>
          </cell>
          <cell r="Q95">
            <v>6500</v>
          </cell>
          <cell r="R95">
            <v>0</v>
          </cell>
          <cell r="S95">
            <v>0</v>
          </cell>
          <cell r="T95">
            <v>0</v>
          </cell>
          <cell r="U95">
            <v>0</v>
          </cell>
          <cell r="V95">
            <v>200</v>
          </cell>
          <cell r="W95">
            <v>34233</v>
          </cell>
          <cell r="X95">
            <v>0</v>
          </cell>
          <cell r="Y95">
            <v>0</v>
          </cell>
          <cell r="Z95">
            <v>0</v>
          </cell>
          <cell r="AA95">
            <v>366203</v>
          </cell>
          <cell r="AB95">
            <v>7353</v>
          </cell>
          <cell r="AC95">
            <v>61181</v>
          </cell>
          <cell r="AD95">
            <v>17645</v>
          </cell>
          <cell r="AE95">
            <v>28308</v>
          </cell>
          <cell r="AF95">
            <v>0</v>
          </cell>
          <cell r="AG95">
            <v>12150</v>
          </cell>
          <cell r="AH95">
            <v>2550</v>
          </cell>
          <cell r="AI95">
            <v>2028</v>
          </cell>
          <cell r="AJ95">
            <v>3900</v>
          </cell>
          <cell r="AK95">
            <v>698</v>
          </cell>
          <cell r="AL95">
            <v>6930</v>
          </cell>
          <cell r="AM95">
            <v>5362</v>
          </cell>
          <cell r="AN95">
            <v>2600</v>
          </cell>
          <cell r="AO95">
            <v>2600</v>
          </cell>
          <cell r="AP95">
            <v>8000</v>
          </cell>
          <cell r="AQ95">
            <v>1710</v>
          </cell>
          <cell r="AR95">
            <v>1650</v>
          </cell>
          <cell r="AS95">
            <v>27102</v>
          </cell>
          <cell r="AT95">
            <v>3698</v>
          </cell>
          <cell r="AU95">
            <v>0</v>
          </cell>
          <cell r="AV95">
            <v>4300</v>
          </cell>
          <cell r="AW95">
            <v>4297</v>
          </cell>
          <cell r="AX95">
            <v>0</v>
          </cell>
          <cell r="AY95">
            <v>7050</v>
          </cell>
          <cell r="AZ95">
            <v>0</v>
          </cell>
          <cell r="BA95">
            <v>3000</v>
          </cell>
          <cell r="BB95">
            <v>9099</v>
          </cell>
          <cell r="BC95">
            <v>0</v>
          </cell>
          <cell r="BD95">
            <v>0</v>
          </cell>
          <cell r="BE95">
            <v>0</v>
          </cell>
          <cell r="BF95">
            <v>0</v>
          </cell>
          <cell r="BG95">
            <v>29651</v>
          </cell>
          <cell r="BH95">
            <v>0</v>
          </cell>
          <cell r="BI95">
            <v>0</v>
          </cell>
          <cell r="BJ95">
            <v>0</v>
          </cell>
          <cell r="BK95">
            <v>40000</v>
          </cell>
          <cell r="BL95">
            <v>0</v>
          </cell>
          <cell r="BM95">
            <v>0</v>
          </cell>
          <cell r="BN95">
            <v>23084</v>
          </cell>
          <cell r="BO95">
            <v>0</v>
          </cell>
          <cell r="BP95">
            <v>26223</v>
          </cell>
          <cell r="BQ95">
            <v>0</v>
          </cell>
          <cell r="BR95">
            <v>0</v>
          </cell>
          <cell r="BS95">
            <v>0</v>
          </cell>
          <cell r="BT95">
            <v>49307</v>
          </cell>
        </row>
        <row r="96">
          <cell r="A96">
            <v>585</v>
          </cell>
          <cell r="B96" t="str">
            <v>Cashes Green Primary School</v>
          </cell>
          <cell r="D96">
            <v>14744</v>
          </cell>
          <cell r="E96">
            <v>0</v>
          </cell>
          <cell r="F96">
            <v>-11709</v>
          </cell>
          <cell r="G96">
            <v>1085</v>
          </cell>
          <cell r="H96">
            <v>886</v>
          </cell>
          <cell r="I96">
            <v>0</v>
          </cell>
          <cell r="J96">
            <v>388579</v>
          </cell>
          <cell r="K96">
            <v>0</v>
          </cell>
          <cell r="L96">
            <v>52965</v>
          </cell>
          <cell r="M96">
            <v>0</v>
          </cell>
          <cell r="N96">
            <v>27287</v>
          </cell>
          <cell r="O96">
            <v>0</v>
          </cell>
          <cell r="P96">
            <v>-15341</v>
          </cell>
          <cell r="Q96">
            <v>6000</v>
          </cell>
          <cell r="R96">
            <v>0</v>
          </cell>
          <cell r="S96">
            <v>0</v>
          </cell>
          <cell r="T96">
            <v>0</v>
          </cell>
          <cell r="U96">
            <v>0</v>
          </cell>
          <cell r="V96">
            <v>0</v>
          </cell>
          <cell r="W96">
            <v>33976</v>
          </cell>
          <cell r="X96">
            <v>0</v>
          </cell>
          <cell r="Y96">
            <v>0</v>
          </cell>
          <cell r="Z96">
            <v>0</v>
          </cell>
          <cell r="AA96">
            <v>331830</v>
          </cell>
          <cell r="AB96">
            <v>0</v>
          </cell>
          <cell r="AC96">
            <v>54777</v>
          </cell>
          <cell r="AD96">
            <v>16613</v>
          </cell>
          <cell r="AE96">
            <v>25070</v>
          </cell>
          <cell r="AF96">
            <v>0</v>
          </cell>
          <cell r="AG96">
            <v>6642</v>
          </cell>
          <cell r="AH96">
            <v>0</v>
          </cell>
          <cell r="AI96">
            <v>1000</v>
          </cell>
          <cell r="AJ96">
            <v>4271</v>
          </cell>
          <cell r="AK96">
            <v>0</v>
          </cell>
          <cell r="AL96">
            <v>1000</v>
          </cell>
          <cell r="AM96">
            <v>4000</v>
          </cell>
          <cell r="AN96">
            <v>0</v>
          </cell>
          <cell r="AO96">
            <v>2000</v>
          </cell>
          <cell r="AP96">
            <v>7000</v>
          </cell>
          <cell r="AQ96">
            <v>6526</v>
          </cell>
          <cell r="AR96">
            <v>500</v>
          </cell>
          <cell r="AS96">
            <v>10500</v>
          </cell>
          <cell r="AT96">
            <v>6787</v>
          </cell>
          <cell r="AU96">
            <v>0</v>
          </cell>
          <cell r="AV96">
            <v>2949</v>
          </cell>
          <cell r="AW96">
            <v>4232</v>
          </cell>
          <cell r="AX96">
            <v>0</v>
          </cell>
          <cell r="AY96">
            <v>8700</v>
          </cell>
          <cell r="AZ96">
            <v>4500</v>
          </cell>
          <cell r="BA96">
            <v>0</v>
          </cell>
          <cell r="BB96">
            <v>9115</v>
          </cell>
          <cell r="BC96">
            <v>0</v>
          </cell>
          <cell r="BD96">
            <v>0</v>
          </cell>
          <cell r="BE96">
            <v>0</v>
          </cell>
          <cell r="BF96">
            <v>0</v>
          </cell>
          <cell r="BG96">
            <v>27194</v>
          </cell>
          <cell r="BH96">
            <v>15341</v>
          </cell>
          <cell r="BI96">
            <v>0</v>
          </cell>
          <cell r="BJ96">
            <v>0</v>
          </cell>
          <cell r="BK96">
            <v>31712</v>
          </cell>
          <cell r="BL96">
            <v>0</v>
          </cell>
          <cell r="BM96">
            <v>1085</v>
          </cell>
          <cell r="BN96">
            <v>198</v>
          </cell>
          <cell r="BO96">
            <v>0</v>
          </cell>
          <cell r="BP96">
            <v>0</v>
          </cell>
          <cell r="BQ96">
            <v>0</v>
          </cell>
          <cell r="BR96">
            <v>0</v>
          </cell>
          <cell r="BS96">
            <v>0</v>
          </cell>
          <cell r="BT96">
            <v>198</v>
          </cell>
        </row>
        <row r="97">
          <cell r="A97">
            <v>586</v>
          </cell>
          <cell r="B97" t="str">
            <v>Chalford Hill Primary School</v>
          </cell>
          <cell r="D97">
            <v>27017</v>
          </cell>
          <cell r="E97">
            <v>0</v>
          </cell>
          <cell r="F97">
            <v>63221</v>
          </cell>
          <cell r="G97">
            <v>2696</v>
          </cell>
          <cell r="H97">
            <v>0</v>
          </cell>
          <cell r="I97">
            <v>0</v>
          </cell>
          <cell r="J97">
            <v>550714</v>
          </cell>
          <cell r="K97">
            <v>0</v>
          </cell>
          <cell r="L97">
            <v>8553</v>
          </cell>
          <cell r="M97">
            <v>0</v>
          </cell>
          <cell r="N97">
            <v>14869</v>
          </cell>
          <cell r="O97">
            <v>0</v>
          </cell>
          <cell r="P97">
            <v>0</v>
          </cell>
          <cell r="Q97">
            <v>2330</v>
          </cell>
          <cell r="R97">
            <v>0</v>
          </cell>
          <cell r="S97">
            <v>0</v>
          </cell>
          <cell r="T97">
            <v>0</v>
          </cell>
          <cell r="U97">
            <v>0</v>
          </cell>
          <cell r="V97">
            <v>386</v>
          </cell>
          <cell r="W97">
            <v>38822</v>
          </cell>
          <cell r="X97">
            <v>0</v>
          </cell>
          <cell r="Y97">
            <v>0</v>
          </cell>
          <cell r="Z97">
            <v>0</v>
          </cell>
          <cell r="AA97">
            <v>406306</v>
          </cell>
          <cell r="AB97">
            <v>19853</v>
          </cell>
          <cell r="AC97">
            <v>71976</v>
          </cell>
          <cell r="AD97">
            <v>0</v>
          </cell>
          <cell r="AE97">
            <v>23910</v>
          </cell>
          <cell r="AF97">
            <v>0</v>
          </cell>
          <cell r="AG97">
            <v>9574</v>
          </cell>
          <cell r="AH97">
            <v>500</v>
          </cell>
          <cell r="AI97">
            <v>7312</v>
          </cell>
          <cell r="AJ97">
            <v>4741</v>
          </cell>
          <cell r="AK97">
            <v>1185</v>
          </cell>
          <cell r="AL97">
            <v>10195</v>
          </cell>
          <cell r="AM97">
            <v>4594</v>
          </cell>
          <cell r="AN97">
            <v>14500</v>
          </cell>
          <cell r="AO97">
            <v>1300</v>
          </cell>
          <cell r="AP97">
            <v>6000</v>
          </cell>
          <cell r="AQ97">
            <v>3176</v>
          </cell>
          <cell r="AR97">
            <v>1100</v>
          </cell>
          <cell r="AS97">
            <v>23151</v>
          </cell>
          <cell r="AT97">
            <v>1400</v>
          </cell>
          <cell r="AU97">
            <v>0</v>
          </cell>
          <cell r="AV97">
            <v>3836</v>
          </cell>
          <cell r="AW97">
            <v>5088</v>
          </cell>
          <cell r="AX97">
            <v>0</v>
          </cell>
          <cell r="AY97">
            <v>0</v>
          </cell>
          <cell r="AZ97">
            <v>0</v>
          </cell>
          <cell r="BA97">
            <v>830</v>
          </cell>
          <cell r="BB97">
            <v>10862</v>
          </cell>
          <cell r="BC97">
            <v>0</v>
          </cell>
          <cell r="BD97">
            <v>0</v>
          </cell>
          <cell r="BE97">
            <v>0</v>
          </cell>
          <cell r="BF97">
            <v>0</v>
          </cell>
          <cell r="BG97">
            <v>31667</v>
          </cell>
          <cell r="BH97">
            <v>0</v>
          </cell>
          <cell r="BI97">
            <v>0</v>
          </cell>
          <cell r="BJ97">
            <v>0</v>
          </cell>
          <cell r="BK97">
            <v>97308</v>
          </cell>
          <cell r="BL97">
            <v>0</v>
          </cell>
          <cell r="BM97">
            <v>276</v>
          </cell>
          <cell r="BN97">
            <v>11302</v>
          </cell>
          <cell r="BO97">
            <v>0</v>
          </cell>
          <cell r="BP97">
            <v>0</v>
          </cell>
          <cell r="BQ97">
            <v>0</v>
          </cell>
          <cell r="BR97">
            <v>0</v>
          </cell>
          <cell r="BS97">
            <v>0</v>
          </cell>
          <cell r="BT97">
            <v>11302</v>
          </cell>
        </row>
        <row r="98">
          <cell r="A98">
            <v>587</v>
          </cell>
          <cell r="B98" t="str">
            <v>Christ Church Church of England Primary School (Stroud)</v>
          </cell>
          <cell r="D98">
            <v>37005</v>
          </cell>
          <cell r="E98">
            <v>0</v>
          </cell>
          <cell r="F98">
            <v>0</v>
          </cell>
          <cell r="G98">
            <v>419</v>
          </cell>
          <cell r="H98">
            <v>0</v>
          </cell>
          <cell r="I98">
            <v>0</v>
          </cell>
          <cell r="J98">
            <v>179304</v>
          </cell>
          <cell r="K98">
            <v>0</v>
          </cell>
          <cell r="L98">
            <v>8638</v>
          </cell>
          <cell r="M98">
            <v>0</v>
          </cell>
          <cell r="N98">
            <v>19705</v>
          </cell>
          <cell r="O98">
            <v>0</v>
          </cell>
          <cell r="P98">
            <v>0</v>
          </cell>
          <cell r="Q98">
            <v>0</v>
          </cell>
          <cell r="R98">
            <v>0</v>
          </cell>
          <cell r="S98">
            <v>0</v>
          </cell>
          <cell r="T98">
            <v>0</v>
          </cell>
          <cell r="U98">
            <v>0</v>
          </cell>
          <cell r="V98">
            <v>0</v>
          </cell>
          <cell r="W98">
            <v>19975</v>
          </cell>
          <cell r="X98">
            <v>0</v>
          </cell>
          <cell r="Y98">
            <v>0</v>
          </cell>
          <cell r="Z98">
            <v>0</v>
          </cell>
          <cell r="AA98">
            <v>159613</v>
          </cell>
          <cell r="AB98">
            <v>12127</v>
          </cell>
          <cell r="AC98">
            <v>18218</v>
          </cell>
          <cell r="AD98">
            <v>5445</v>
          </cell>
          <cell r="AE98">
            <v>14365</v>
          </cell>
          <cell r="AF98">
            <v>0</v>
          </cell>
          <cell r="AG98">
            <v>3600</v>
          </cell>
          <cell r="AH98">
            <v>200</v>
          </cell>
          <cell r="AI98">
            <v>2100</v>
          </cell>
          <cell r="AJ98">
            <v>1938</v>
          </cell>
          <cell r="AK98">
            <v>646</v>
          </cell>
          <cell r="AL98">
            <v>8183</v>
          </cell>
          <cell r="AM98">
            <v>0</v>
          </cell>
          <cell r="AN98">
            <v>200</v>
          </cell>
          <cell r="AO98">
            <v>450</v>
          </cell>
          <cell r="AP98">
            <v>3500</v>
          </cell>
          <cell r="AQ98">
            <v>274</v>
          </cell>
          <cell r="AR98">
            <v>0</v>
          </cell>
          <cell r="AS98">
            <v>8428</v>
          </cell>
          <cell r="AT98">
            <v>2657</v>
          </cell>
          <cell r="AU98">
            <v>0</v>
          </cell>
          <cell r="AV98">
            <v>4642</v>
          </cell>
          <cell r="AW98">
            <v>1062</v>
          </cell>
          <cell r="AX98">
            <v>0</v>
          </cell>
          <cell r="AY98">
            <v>2610</v>
          </cell>
          <cell r="AZ98">
            <v>0</v>
          </cell>
          <cell r="BA98">
            <v>100</v>
          </cell>
          <cell r="BB98">
            <v>5996</v>
          </cell>
          <cell r="BC98">
            <v>0</v>
          </cell>
          <cell r="BD98">
            <v>0</v>
          </cell>
          <cell r="BE98">
            <v>0</v>
          </cell>
          <cell r="BF98">
            <v>0</v>
          </cell>
          <cell r="BG98">
            <v>0</v>
          </cell>
          <cell r="BH98">
            <v>0</v>
          </cell>
          <cell r="BI98">
            <v>0</v>
          </cell>
          <cell r="BJ98">
            <v>0</v>
          </cell>
          <cell r="BK98">
            <v>0</v>
          </cell>
          <cell r="BL98">
            <v>0</v>
          </cell>
          <cell r="BM98">
            <v>419</v>
          </cell>
          <cell r="BN98">
            <v>8273</v>
          </cell>
          <cell r="BO98">
            <v>0</v>
          </cell>
          <cell r="BP98">
            <v>0</v>
          </cell>
          <cell r="BQ98">
            <v>0</v>
          </cell>
          <cell r="BR98">
            <v>0</v>
          </cell>
          <cell r="BS98">
            <v>0</v>
          </cell>
          <cell r="BT98">
            <v>8273</v>
          </cell>
        </row>
        <row r="99">
          <cell r="A99">
            <v>589</v>
          </cell>
          <cell r="B99" t="str">
            <v>Charlton Kings Junior School</v>
          </cell>
          <cell r="C99">
            <v>1</v>
          </cell>
          <cell r="D99">
            <v>58690</v>
          </cell>
          <cell r="E99">
            <v>0</v>
          </cell>
          <cell r="F99">
            <v>0</v>
          </cell>
          <cell r="G99">
            <v>0</v>
          </cell>
          <cell r="H99">
            <v>6500</v>
          </cell>
          <cell r="I99">
            <v>0</v>
          </cell>
          <cell r="J99">
            <v>969261</v>
          </cell>
          <cell r="K99">
            <v>0</v>
          </cell>
          <cell r="L99">
            <v>34780</v>
          </cell>
          <cell r="M99">
            <v>0</v>
          </cell>
          <cell r="N99">
            <v>27849</v>
          </cell>
          <cell r="O99">
            <v>0</v>
          </cell>
          <cell r="P99">
            <v>0</v>
          </cell>
          <cell r="Q99">
            <v>0</v>
          </cell>
          <cell r="R99">
            <v>0</v>
          </cell>
          <cell r="S99">
            <v>0</v>
          </cell>
          <cell r="T99">
            <v>0</v>
          </cell>
          <cell r="U99">
            <v>0</v>
          </cell>
          <cell r="V99">
            <v>0</v>
          </cell>
          <cell r="W99">
            <v>58378</v>
          </cell>
          <cell r="X99">
            <v>0</v>
          </cell>
          <cell r="Y99">
            <v>0</v>
          </cell>
          <cell r="Z99">
            <v>0</v>
          </cell>
          <cell r="AA99">
            <v>697881</v>
          </cell>
          <cell r="AB99">
            <v>35106</v>
          </cell>
          <cell r="AC99">
            <v>131534</v>
          </cell>
          <cell r="AD99">
            <v>38882</v>
          </cell>
          <cell r="AE99">
            <v>52081</v>
          </cell>
          <cell r="AF99">
            <v>0</v>
          </cell>
          <cell r="AG99">
            <v>20362</v>
          </cell>
          <cell r="AH99">
            <v>100</v>
          </cell>
          <cell r="AI99">
            <v>500</v>
          </cell>
          <cell r="AJ99">
            <v>6000</v>
          </cell>
          <cell r="AK99">
            <v>1910</v>
          </cell>
          <cell r="AL99">
            <v>28879</v>
          </cell>
          <cell r="AM99">
            <v>15000</v>
          </cell>
          <cell r="AN99">
            <v>5200</v>
          </cell>
          <cell r="AO99">
            <v>4000</v>
          </cell>
          <cell r="AP99">
            <v>13000</v>
          </cell>
          <cell r="AQ99">
            <v>1663</v>
          </cell>
          <cell r="AR99">
            <v>4337</v>
          </cell>
          <cell r="AS99">
            <v>32652</v>
          </cell>
          <cell r="AT99">
            <v>4800</v>
          </cell>
          <cell r="AU99">
            <v>0</v>
          </cell>
          <cell r="AV99">
            <v>9935</v>
          </cell>
          <cell r="AW99">
            <v>8178</v>
          </cell>
          <cell r="AX99">
            <v>0</v>
          </cell>
          <cell r="AY99">
            <v>600</v>
          </cell>
          <cell r="AZ99">
            <v>0</v>
          </cell>
          <cell r="BA99">
            <v>3116</v>
          </cell>
          <cell r="BB99">
            <v>12227</v>
          </cell>
          <cell r="BC99">
            <v>0</v>
          </cell>
          <cell r="BD99">
            <v>0</v>
          </cell>
          <cell r="BE99">
            <v>0</v>
          </cell>
          <cell r="BF99">
            <v>0</v>
          </cell>
          <cell r="BG99">
            <v>41810</v>
          </cell>
          <cell r="BH99">
            <v>0</v>
          </cell>
          <cell r="BI99">
            <v>0</v>
          </cell>
          <cell r="BJ99">
            <v>0</v>
          </cell>
          <cell r="BK99">
            <v>48310</v>
          </cell>
          <cell r="BL99">
            <v>0</v>
          </cell>
          <cell r="BM99">
            <v>0</v>
          </cell>
          <cell r="BN99">
            <v>21015</v>
          </cell>
          <cell r="BO99">
            <v>0</v>
          </cell>
          <cell r="BP99">
            <v>0</v>
          </cell>
          <cell r="BQ99">
            <v>0</v>
          </cell>
          <cell r="BR99">
            <v>0</v>
          </cell>
          <cell r="BS99">
            <v>0</v>
          </cell>
          <cell r="BT99">
            <v>21015</v>
          </cell>
        </row>
        <row r="100">
          <cell r="A100">
            <v>590</v>
          </cell>
          <cell r="B100" t="str">
            <v>Charlton Kings Infant School</v>
          </cell>
          <cell r="C100">
            <v>1</v>
          </cell>
          <cell r="D100">
            <v>52918</v>
          </cell>
          <cell r="E100">
            <v>0</v>
          </cell>
          <cell r="F100">
            <v>32869</v>
          </cell>
          <cell r="G100">
            <v>555</v>
          </cell>
          <cell r="H100">
            <v>0</v>
          </cell>
          <cell r="I100">
            <v>0</v>
          </cell>
          <cell r="J100">
            <v>659576</v>
          </cell>
          <cell r="K100">
            <v>0</v>
          </cell>
          <cell r="L100">
            <v>23825</v>
          </cell>
          <cell r="M100">
            <v>0</v>
          </cell>
          <cell r="N100">
            <v>18613</v>
          </cell>
          <cell r="O100">
            <v>0</v>
          </cell>
          <cell r="P100">
            <v>0</v>
          </cell>
          <cell r="Q100">
            <v>86717</v>
          </cell>
          <cell r="R100">
            <v>0</v>
          </cell>
          <cell r="S100">
            <v>0</v>
          </cell>
          <cell r="T100">
            <v>0</v>
          </cell>
          <cell r="U100">
            <v>0</v>
          </cell>
          <cell r="V100">
            <v>6000</v>
          </cell>
          <cell r="W100">
            <v>43543</v>
          </cell>
          <cell r="X100">
            <v>0</v>
          </cell>
          <cell r="Y100">
            <v>0</v>
          </cell>
          <cell r="Z100">
            <v>0</v>
          </cell>
          <cell r="AA100">
            <v>504374</v>
          </cell>
          <cell r="AB100">
            <v>19636</v>
          </cell>
          <cell r="AC100">
            <v>140425</v>
          </cell>
          <cell r="AD100">
            <v>0</v>
          </cell>
          <cell r="AE100">
            <v>36100</v>
          </cell>
          <cell r="AF100">
            <v>0</v>
          </cell>
          <cell r="AG100">
            <v>22334</v>
          </cell>
          <cell r="AH100">
            <v>215</v>
          </cell>
          <cell r="AI100">
            <v>6646</v>
          </cell>
          <cell r="AJ100">
            <v>7004</v>
          </cell>
          <cell r="AK100">
            <v>1800</v>
          </cell>
          <cell r="AL100">
            <v>30250</v>
          </cell>
          <cell r="AM100">
            <v>2400</v>
          </cell>
          <cell r="AN100">
            <v>21700</v>
          </cell>
          <cell r="AO100">
            <v>3500</v>
          </cell>
          <cell r="AP100">
            <v>10200</v>
          </cell>
          <cell r="AQ100">
            <v>2472</v>
          </cell>
          <cell r="AR100">
            <v>1850</v>
          </cell>
          <cell r="AS100">
            <v>14470</v>
          </cell>
          <cell r="AT100">
            <v>10622</v>
          </cell>
          <cell r="AU100">
            <v>0</v>
          </cell>
          <cell r="AV100">
            <v>11050</v>
          </cell>
          <cell r="AW100">
            <v>6900</v>
          </cell>
          <cell r="AX100">
            <v>0</v>
          </cell>
          <cell r="AY100">
            <v>500</v>
          </cell>
          <cell r="AZ100">
            <v>0</v>
          </cell>
          <cell r="BA100">
            <v>750</v>
          </cell>
          <cell r="BB100">
            <v>12394</v>
          </cell>
          <cell r="BC100">
            <v>0</v>
          </cell>
          <cell r="BD100">
            <v>0</v>
          </cell>
          <cell r="BE100">
            <v>0</v>
          </cell>
          <cell r="BF100">
            <v>0</v>
          </cell>
          <cell r="BG100">
            <v>33872</v>
          </cell>
          <cell r="BH100">
            <v>0</v>
          </cell>
          <cell r="BI100">
            <v>0</v>
          </cell>
          <cell r="BJ100">
            <v>0</v>
          </cell>
          <cell r="BK100">
            <v>66741</v>
          </cell>
          <cell r="BL100">
            <v>0</v>
          </cell>
          <cell r="BM100">
            <v>555</v>
          </cell>
          <cell r="BN100">
            <v>23600</v>
          </cell>
          <cell r="BO100">
            <v>0</v>
          </cell>
          <cell r="BP100">
            <v>0</v>
          </cell>
          <cell r="BQ100">
            <v>0</v>
          </cell>
          <cell r="BR100">
            <v>0</v>
          </cell>
          <cell r="BS100">
            <v>0</v>
          </cell>
          <cell r="BT100">
            <v>23600</v>
          </cell>
        </row>
        <row r="101">
          <cell r="A101">
            <v>591</v>
          </cell>
          <cell r="B101" t="str">
            <v>Holy Apostles' Church of England Primary School</v>
          </cell>
          <cell r="C101">
            <v>1</v>
          </cell>
          <cell r="D101">
            <v>110079</v>
          </cell>
          <cell r="E101">
            <v>0</v>
          </cell>
          <cell r="F101">
            <v>0</v>
          </cell>
          <cell r="G101">
            <v>135</v>
          </cell>
          <cell r="H101">
            <v>13002</v>
          </cell>
          <cell r="I101">
            <v>0</v>
          </cell>
          <cell r="J101">
            <v>506605</v>
          </cell>
          <cell r="K101">
            <v>0</v>
          </cell>
          <cell r="L101">
            <v>18532</v>
          </cell>
          <cell r="M101">
            <v>0</v>
          </cell>
          <cell r="N101">
            <v>22708</v>
          </cell>
          <cell r="O101">
            <v>0</v>
          </cell>
          <cell r="P101">
            <v>0</v>
          </cell>
          <cell r="Q101">
            <v>19500</v>
          </cell>
          <cell r="R101">
            <v>0</v>
          </cell>
          <cell r="S101">
            <v>0</v>
          </cell>
          <cell r="T101">
            <v>0</v>
          </cell>
          <cell r="U101">
            <v>0</v>
          </cell>
          <cell r="V101">
            <v>3771</v>
          </cell>
          <cell r="W101">
            <v>36518</v>
          </cell>
          <cell r="X101">
            <v>0</v>
          </cell>
          <cell r="Y101">
            <v>0</v>
          </cell>
          <cell r="Z101">
            <v>0</v>
          </cell>
          <cell r="AA101">
            <v>365147</v>
          </cell>
          <cell r="AB101">
            <v>13680</v>
          </cell>
          <cell r="AC101">
            <v>71875</v>
          </cell>
          <cell r="AD101">
            <v>15218</v>
          </cell>
          <cell r="AE101">
            <v>25408</v>
          </cell>
          <cell r="AF101">
            <v>0</v>
          </cell>
          <cell r="AG101">
            <v>9158</v>
          </cell>
          <cell r="AH101">
            <v>300</v>
          </cell>
          <cell r="AI101">
            <v>1300</v>
          </cell>
          <cell r="AJ101">
            <v>4296</v>
          </cell>
          <cell r="AK101">
            <v>1074</v>
          </cell>
          <cell r="AL101">
            <v>106105</v>
          </cell>
          <cell r="AM101">
            <v>5620</v>
          </cell>
          <cell r="AN101">
            <v>1275</v>
          </cell>
          <cell r="AO101">
            <v>2192</v>
          </cell>
          <cell r="AP101">
            <v>8500</v>
          </cell>
          <cell r="AQ101">
            <v>1340</v>
          </cell>
          <cell r="AR101">
            <v>1625</v>
          </cell>
          <cell r="AS101">
            <v>38576</v>
          </cell>
          <cell r="AT101">
            <v>1400</v>
          </cell>
          <cell r="AU101">
            <v>0</v>
          </cell>
          <cell r="AV101">
            <v>6897</v>
          </cell>
          <cell r="AW101">
            <v>5067</v>
          </cell>
          <cell r="AX101">
            <v>0</v>
          </cell>
          <cell r="AY101">
            <v>0</v>
          </cell>
          <cell r="AZ101">
            <v>0</v>
          </cell>
          <cell r="BA101">
            <v>8000</v>
          </cell>
          <cell r="BB101">
            <v>9985</v>
          </cell>
          <cell r="BC101">
            <v>0</v>
          </cell>
          <cell r="BD101">
            <v>0</v>
          </cell>
          <cell r="BE101">
            <v>0</v>
          </cell>
          <cell r="BF101">
            <v>0</v>
          </cell>
          <cell r="BG101">
            <v>0</v>
          </cell>
          <cell r="BH101">
            <v>0</v>
          </cell>
          <cell r="BI101">
            <v>0</v>
          </cell>
          <cell r="BJ101">
            <v>0</v>
          </cell>
          <cell r="BK101">
            <v>13002</v>
          </cell>
          <cell r="BL101">
            <v>0</v>
          </cell>
          <cell r="BM101">
            <v>135</v>
          </cell>
          <cell r="BN101">
            <v>13675</v>
          </cell>
          <cell r="BO101">
            <v>0</v>
          </cell>
          <cell r="BP101">
            <v>0</v>
          </cell>
          <cell r="BQ101">
            <v>0</v>
          </cell>
          <cell r="BR101">
            <v>0</v>
          </cell>
          <cell r="BS101">
            <v>0</v>
          </cell>
          <cell r="BT101">
            <v>13675</v>
          </cell>
        </row>
        <row r="102">
          <cell r="A102">
            <v>592</v>
          </cell>
          <cell r="B102" t="str">
            <v>St. Andrew's Church of England Primary School</v>
          </cell>
          <cell r="D102">
            <v>77766</v>
          </cell>
          <cell r="E102">
            <v>0</v>
          </cell>
          <cell r="F102">
            <v>0</v>
          </cell>
          <cell r="G102">
            <v>483</v>
          </cell>
          <cell r="H102">
            <v>0</v>
          </cell>
          <cell r="I102">
            <v>0</v>
          </cell>
          <cell r="J102">
            <v>264050</v>
          </cell>
          <cell r="K102">
            <v>0</v>
          </cell>
          <cell r="L102">
            <v>24046</v>
          </cell>
          <cell r="M102">
            <v>0</v>
          </cell>
          <cell r="N102">
            <v>20467</v>
          </cell>
          <cell r="O102">
            <v>0</v>
          </cell>
          <cell r="P102">
            <v>0</v>
          </cell>
          <cell r="Q102">
            <v>7900</v>
          </cell>
          <cell r="R102">
            <v>0</v>
          </cell>
          <cell r="S102">
            <v>0</v>
          </cell>
          <cell r="T102">
            <v>0</v>
          </cell>
          <cell r="U102">
            <v>5000</v>
          </cell>
          <cell r="V102">
            <v>11000</v>
          </cell>
          <cell r="W102">
            <v>24003</v>
          </cell>
          <cell r="X102">
            <v>0</v>
          </cell>
          <cell r="Y102">
            <v>0</v>
          </cell>
          <cell r="Z102">
            <v>0</v>
          </cell>
          <cell r="AA102">
            <v>202034</v>
          </cell>
          <cell r="AB102">
            <v>8218</v>
          </cell>
          <cell r="AC102">
            <v>62855</v>
          </cell>
          <cell r="AD102">
            <v>3500</v>
          </cell>
          <cell r="AE102">
            <v>12829</v>
          </cell>
          <cell r="AF102">
            <v>0</v>
          </cell>
          <cell r="AG102">
            <v>11157</v>
          </cell>
          <cell r="AH102">
            <v>0</v>
          </cell>
          <cell r="AI102">
            <v>1400</v>
          </cell>
          <cell r="AJ102">
            <v>1883</v>
          </cell>
          <cell r="AK102">
            <v>471</v>
          </cell>
          <cell r="AL102">
            <v>30300</v>
          </cell>
          <cell r="AM102">
            <v>1320</v>
          </cell>
          <cell r="AN102">
            <v>7400</v>
          </cell>
          <cell r="AO102">
            <v>400</v>
          </cell>
          <cell r="AP102">
            <v>4200</v>
          </cell>
          <cell r="AQ102">
            <v>420</v>
          </cell>
          <cell r="AR102">
            <v>300</v>
          </cell>
          <cell r="AS102">
            <v>12422</v>
          </cell>
          <cell r="AT102">
            <v>5700</v>
          </cell>
          <cell r="AU102">
            <v>0</v>
          </cell>
          <cell r="AV102">
            <v>1200</v>
          </cell>
          <cell r="AW102">
            <v>2318</v>
          </cell>
          <cell r="AX102">
            <v>0</v>
          </cell>
          <cell r="AY102">
            <v>11900</v>
          </cell>
          <cell r="AZ102">
            <v>0</v>
          </cell>
          <cell r="BA102">
            <v>7000</v>
          </cell>
          <cell r="BB102">
            <v>7383</v>
          </cell>
          <cell r="BC102">
            <v>0</v>
          </cell>
          <cell r="BD102">
            <v>0</v>
          </cell>
          <cell r="BE102">
            <v>0</v>
          </cell>
          <cell r="BF102">
            <v>0</v>
          </cell>
          <cell r="BG102">
            <v>0</v>
          </cell>
          <cell r="BH102">
            <v>0</v>
          </cell>
          <cell r="BI102">
            <v>0</v>
          </cell>
          <cell r="BJ102">
            <v>0</v>
          </cell>
          <cell r="BK102">
            <v>0</v>
          </cell>
          <cell r="BL102">
            <v>0</v>
          </cell>
          <cell r="BM102">
            <v>483</v>
          </cell>
          <cell r="BN102">
            <v>15250</v>
          </cell>
          <cell r="BO102">
            <v>0</v>
          </cell>
          <cell r="BP102">
            <v>0</v>
          </cell>
          <cell r="BQ102">
            <v>0</v>
          </cell>
          <cell r="BR102">
            <v>0</v>
          </cell>
          <cell r="BS102">
            <v>0</v>
          </cell>
          <cell r="BT102">
            <v>37622</v>
          </cell>
        </row>
        <row r="103">
          <cell r="A103">
            <v>593</v>
          </cell>
          <cell r="B103" t="str">
            <v>Glenfall Community Primary School</v>
          </cell>
          <cell r="D103">
            <v>2394.85</v>
          </cell>
          <cell r="E103">
            <v>0</v>
          </cell>
          <cell r="F103">
            <v>5815</v>
          </cell>
          <cell r="G103">
            <v>609</v>
          </cell>
          <cell r="H103">
            <v>0</v>
          </cell>
          <cell r="I103">
            <v>0</v>
          </cell>
          <cell r="J103">
            <v>454498</v>
          </cell>
          <cell r="K103">
            <v>0</v>
          </cell>
          <cell r="L103">
            <v>28911</v>
          </cell>
          <cell r="M103">
            <v>0</v>
          </cell>
          <cell r="N103">
            <v>36851</v>
          </cell>
          <cell r="O103">
            <v>0</v>
          </cell>
          <cell r="P103">
            <v>0</v>
          </cell>
          <cell r="Q103">
            <v>5149</v>
          </cell>
          <cell r="R103">
            <v>0</v>
          </cell>
          <cell r="S103">
            <v>0</v>
          </cell>
          <cell r="T103">
            <v>0</v>
          </cell>
          <cell r="U103">
            <v>0</v>
          </cell>
          <cell r="V103">
            <v>0</v>
          </cell>
          <cell r="W103">
            <v>34092</v>
          </cell>
          <cell r="X103">
            <v>0</v>
          </cell>
          <cell r="Y103">
            <v>0</v>
          </cell>
          <cell r="Z103">
            <v>0</v>
          </cell>
          <cell r="AA103">
            <v>368041</v>
          </cell>
          <cell r="AB103">
            <v>7176</v>
          </cell>
          <cell r="AC103">
            <v>58191</v>
          </cell>
          <cell r="AD103">
            <v>0</v>
          </cell>
          <cell r="AE103">
            <v>26229</v>
          </cell>
          <cell r="AF103">
            <v>0</v>
          </cell>
          <cell r="AG103">
            <v>9672</v>
          </cell>
          <cell r="AH103">
            <v>0</v>
          </cell>
          <cell r="AI103">
            <v>6750</v>
          </cell>
          <cell r="AJ103">
            <v>4018</v>
          </cell>
          <cell r="AK103">
            <v>1005</v>
          </cell>
          <cell r="AL103">
            <v>4500</v>
          </cell>
          <cell r="AM103">
            <v>2500</v>
          </cell>
          <cell r="AN103">
            <v>16000</v>
          </cell>
          <cell r="AO103">
            <v>1500</v>
          </cell>
          <cell r="AP103">
            <v>7000</v>
          </cell>
          <cell r="AQ103">
            <v>6907</v>
          </cell>
          <cell r="AR103">
            <v>600</v>
          </cell>
          <cell r="AS103">
            <v>13669</v>
          </cell>
          <cell r="AT103">
            <v>1900</v>
          </cell>
          <cell r="AU103">
            <v>0</v>
          </cell>
          <cell r="AV103">
            <v>5157</v>
          </cell>
          <cell r="AW103">
            <v>4372</v>
          </cell>
          <cell r="AX103">
            <v>0</v>
          </cell>
          <cell r="AY103">
            <v>435</v>
          </cell>
          <cell r="AZ103">
            <v>0</v>
          </cell>
          <cell r="BA103">
            <v>2593</v>
          </cell>
          <cell r="BB103">
            <v>10658</v>
          </cell>
          <cell r="BC103">
            <v>0</v>
          </cell>
          <cell r="BD103">
            <v>0</v>
          </cell>
          <cell r="BE103">
            <v>0</v>
          </cell>
          <cell r="BF103">
            <v>0</v>
          </cell>
          <cell r="BG103">
            <v>29462</v>
          </cell>
          <cell r="BH103">
            <v>0</v>
          </cell>
          <cell r="BI103">
            <v>0</v>
          </cell>
          <cell r="BJ103">
            <v>0</v>
          </cell>
          <cell r="BK103">
            <v>35277</v>
          </cell>
          <cell r="BL103">
            <v>0</v>
          </cell>
          <cell r="BM103">
            <v>609</v>
          </cell>
          <cell r="BN103">
            <v>3022.8499999999767</v>
          </cell>
          <cell r="BO103">
            <v>0</v>
          </cell>
          <cell r="BP103">
            <v>0</v>
          </cell>
          <cell r="BQ103">
            <v>0</v>
          </cell>
          <cell r="BR103">
            <v>0</v>
          </cell>
          <cell r="BS103">
            <v>0</v>
          </cell>
          <cell r="BT103">
            <v>3022.8499999999767</v>
          </cell>
        </row>
        <row r="104">
          <cell r="A104">
            <v>594</v>
          </cell>
          <cell r="B104" t="str">
            <v>St. James' and Ebrington Church of England Primary Schools</v>
          </cell>
          <cell r="D104">
            <v>6034</v>
          </cell>
          <cell r="E104">
            <v>0</v>
          </cell>
          <cell r="F104">
            <v>0</v>
          </cell>
          <cell r="G104">
            <v>844</v>
          </cell>
          <cell r="H104">
            <v>0</v>
          </cell>
          <cell r="I104">
            <v>0</v>
          </cell>
          <cell r="J104">
            <v>514992</v>
          </cell>
          <cell r="K104">
            <v>0</v>
          </cell>
          <cell r="L104">
            <v>37618</v>
          </cell>
          <cell r="M104">
            <v>0</v>
          </cell>
          <cell r="N104">
            <v>27072</v>
          </cell>
          <cell r="O104">
            <v>0</v>
          </cell>
          <cell r="P104">
            <v>0</v>
          </cell>
          <cell r="Q104">
            <v>0</v>
          </cell>
          <cell r="R104">
            <v>0</v>
          </cell>
          <cell r="S104">
            <v>0</v>
          </cell>
          <cell r="T104">
            <v>0</v>
          </cell>
          <cell r="U104">
            <v>0</v>
          </cell>
          <cell r="V104">
            <v>3980</v>
          </cell>
          <cell r="W104">
            <v>36893</v>
          </cell>
          <cell r="X104">
            <v>0</v>
          </cell>
          <cell r="Y104">
            <v>0</v>
          </cell>
          <cell r="Z104">
            <v>0</v>
          </cell>
          <cell r="AA104">
            <v>419565</v>
          </cell>
          <cell r="AB104">
            <v>4000</v>
          </cell>
          <cell r="AC104">
            <v>68189</v>
          </cell>
          <cell r="AD104">
            <v>15500</v>
          </cell>
          <cell r="AE104">
            <v>27690</v>
          </cell>
          <cell r="AF104">
            <v>0</v>
          </cell>
          <cell r="AG104">
            <v>12771</v>
          </cell>
          <cell r="AH104">
            <v>600</v>
          </cell>
          <cell r="AI104">
            <v>2150</v>
          </cell>
          <cell r="AJ104">
            <v>4179</v>
          </cell>
          <cell r="AK104">
            <v>1045</v>
          </cell>
          <cell r="AL104">
            <v>3100</v>
          </cell>
          <cell r="AM104">
            <v>2500</v>
          </cell>
          <cell r="AN104">
            <v>1000</v>
          </cell>
          <cell r="AO104">
            <v>2240</v>
          </cell>
          <cell r="AP104">
            <v>10400</v>
          </cell>
          <cell r="AQ104">
            <v>1294</v>
          </cell>
          <cell r="AR104">
            <v>1475</v>
          </cell>
          <cell r="AS104">
            <v>15740</v>
          </cell>
          <cell r="AT104">
            <v>3641</v>
          </cell>
          <cell r="AU104">
            <v>0</v>
          </cell>
          <cell r="AV104">
            <v>6310</v>
          </cell>
          <cell r="AW104">
            <v>4347</v>
          </cell>
          <cell r="AX104">
            <v>0</v>
          </cell>
          <cell r="AY104">
            <v>5855</v>
          </cell>
          <cell r="AZ104">
            <v>0</v>
          </cell>
          <cell r="BA104">
            <v>0</v>
          </cell>
          <cell r="BB104">
            <v>10426</v>
          </cell>
          <cell r="BC104">
            <v>0</v>
          </cell>
          <cell r="BD104">
            <v>0</v>
          </cell>
          <cell r="BE104">
            <v>0</v>
          </cell>
          <cell r="BF104">
            <v>0</v>
          </cell>
          <cell r="BG104">
            <v>0</v>
          </cell>
          <cell r="BH104">
            <v>0</v>
          </cell>
          <cell r="BI104">
            <v>0</v>
          </cell>
          <cell r="BJ104">
            <v>0</v>
          </cell>
          <cell r="BK104">
            <v>0</v>
          </cell>
          <cell r="BL104">
            <v>0</v>
          </cell>
          <cell r="BM104">
            <v>844</v>
          </cell>
          <cell r="BN104">
            <v>2572</v>
          </cell>
          <cell r="BO104">
            <v>0</v>
          </cell>
          <cell r="BP104">
            <v>0</v>
          </cell>
          <cell r="BQ104">
            <v>0</v>
          </cell>
          <cell r="BR104">
            <v>0</v>
          </cell>
          <cell r="BS104">
            <v>0</v>
          </cell>
          <cell r="BT104">
            <v>2572</v>
          </cell>
        </row>
        <row r="105">
          <cell r="A105">
            <v>596</v>
          </cell>
          <cell r="B105" t="str">
            <v>St. Catharine's Catholic Primary School</v>
          </cell>
          <cell r="D105">
            <v>9922.1099999998696</v>
          </cell>
          <cell r="E105">
            <v>0</v>
          </cell>
          <cell r="F105">
            <v>0</v>
          </cell>
          <cell r="G105">
            <v>0</v>
          </cell>
          <cell r="H105">
            <v>0</v>
          </cell>
          <cell r="I105">
            <v>0</v>
          </cell>
          <cell r="J105">
            <v>409331</v>
          </cell>
          <cell r="K105">
            <v>0</v>
          </cell>
          <cell r="L105">
            <v>11192</v>
          </cell>
          <cell r="M105">
            <v>0</v>
          </cell>
          <cell r="N105">
            <v>18014</v>
          </cell>
          <cell r="O105">
            <v>0</v>
          </cell>
          <cell r="P105">
            <v>0</v>
          </cell>
          <cell r="Q105">
            <v>24026</v>
          </cell>
          <cell r="R105">
            <v>0</v>
          </cell>
          <cell r="S105">
            <v>0</v>
          </cell>
          <cell r="T105">
            <v>0</v>
          </cell>
          <cell r="U105">
            <v>0</v>
          </cell>
          <cell r="V105">
            <v>5500</v>
          </cell>
          <cell r="W105">
            <v>31893</v>
          </cell>
          <cell r="X105">
            <v>0</v>
          </cell>
          <cell r="Y105">
            <v>0</v>
          </cell>
          <cell r="Z105">
            <v>0</v>
          </cell>
          <cell r="AA105">
            <v>306931</v>
          </cell>
          <cell r="AB105">
            <v>6000</v>
          </cell>
          <cell r="AC105">
            <v>55723</v>
          </cell>
          <cell r="AD105">
            <v>11604</v>
          </cell>
          <cell r="AE105">
            <v>20877</v>
          </cell>
          <cell r="AF105">
            <v>0</v>
          </cell>
          <cell r="AG105">
            <v>27123</v>
          </cell>
          <cell r="AH105">
            <v>2000</v>
          </cell>
          <cell r="AI105">
            <v>1750</v>
          </cell>
          <cell r="AJ105">
            <v>3535</v>
          </cell>
          <cell r="AK105">
            <v>880</v>
          </cell>
          <cell r="AL105">
            <v>6144</v>
          </cell>
          <cell r="AM105">
            <v>1400</v>
          </cell>
          <cell r="AN105">
            <v>1000</v>
          </cell>
          <cell r="AO105">
            <v>1700</v>
          </cell>
          <cell r="AP105">
            <v>9000</v>
          </cell>
          <cell r="AQ105">
            <v>1275</v>
          </cell>
          <cell r="AR105">
            <v>1700</v>
          </cell>
          <cell r="AS105">
            <v>16241</v>
          </cell>
          <cell r="AT105">
            <v>7000</v>
          </cell>
          <cell r="AU105">
            <v>0</v>
          </cell>
          <cell r="AV105">
            <v>4180</v>
          </cell>
          <cell r="AW105">
            <v>3853</v>
          </cell>
          <cell r="AX105">
            <v>0</v>
          </cell>
          <cell r="AY105">
            <v>3480</v>
          </cell>
          <cell r="AZ105">
            <v>0</v>
          </cell>
          <cell r="BA105">
            <v>600</v>
          </cell>
          <cell r="BB105">
            <v>13451</v>
          </cell>
          <cell r="BC105">
            <v>0</v>
          </cell>
          <cell r="BD105">
            <v>0</v>
          </cell>
          <cell r="BE105">
            <v>0</v>
          </cell>
          <cell r="BF105">
            <v>0</v>
          </cell>
          <cell r="BG105">
            <v>0</v>
          </cell>
          <cell r="BH105">
            <v>0</v>
          </cell>
          <cell r="BI105">
            <v>0</v>
          </cell>
          <cell r="BJ105">
            <v>0</v>
          </cell>
          <cell r="BK105">
            <v>0</v>
          </cell>
          <cell r="BL105">
            <v>0</v>
          </cell>
          <cell r="BM105">
            <v>0</v>
          </cell>
          <cell r="BN105">
            <v>2431.1099999998696</v>
          </cell>
          <cell r="BO105">
            <v>0</v>
          </cell>
          <cell r="BP105">
            <v>0</v>
          </cell>
          <cell r="BQ105">
            <v>0</v>
          </cell>
          <cell r="BR105">
            <v>0</v>
          </cell>
          <cell r="BS105">
            <v>0</v>
          </cell>
          <cell r="BT105">
            <v>2431.1099999998696</v>
          </cell>
        </row>
        <row r="106">
          <cell r="A106">
            <v>598</v>
          </cell>
          <cell r="B106" t="str">
            <v>Churcham Primary School</v>
          </cell>
          <cell r="D106">
            <v>22038</v>
          </cell>
          <cell r="E106">
            <v>0</v>
          </cell>
          <cell r="F106">
            <v>48737</v>
          </cell>
          <cell r="G106">
            <v>4046</v>
          </cell>
          <cell r="H106">
            <v>0</v>
          </cell>
          <cell r="I106">
            <v>0</v>
          </cell>
          <cell r="J106">
            <v>196605</v>
          </cell>
          <cell r="K106">
            <v>0</v>
          </cell>
          <cell r="L106">
            <v>5728</v>
          </cell>
          <cell r="M106">
            <v>0</v>
          </cell>
          <cell r="N106">
            <v>19313</v>
          </cell>
          <cell r="O106">
            <v>0</v>
          </cell>
          <cell r="P106">
            <v>0</v>
          </cell>
          <cell r="Q106">
            <v>3086</v>
          </cell>
          <cell r="R106">
            <v>0</v>
          </cell>
          <cell r="S106">
            <v>0</v>
          </cell>
          <cell r="T106">
            <v>0</v>
          </cell>
          <cell r="U106">
            <v>1118</v>
          </cell>
          <cell r="V106">
            <v>1250</v>
          </cell>
          <cell r="W106">
            <v>21150</v>
          </cell>
          <cell r="X106">
            <v>0</v>
          </cell>
          <cell r="Y106">
            <v>0</v>
          </cell>
          <cell r="Z106">
            <v>0</v>
          </cell>
          <cell r="AA106">
            <v>157926</v>
          </cell>
          <cell r="AB106">
            <v>9141</v>
          </cell>
          <cell r="AC106">
            <v>28382</v>
          </cell>
          <cell r="AD106">
            <v>0</v>
          </cell>
          <cell r="AE106">
            <v>13703</v>
          </cell>
          <cell r="AF106">
            <v>0</v>
          </cell>
          <cell r="AG106">
            <v>7560</v>
          </cell>
          <cell r="AH106">
            <v>2752</v>
          </cell>
          <cell r="AI106">
            <v>600</v>
          </cell>
          <cell r="AJ106">
            <v>2026</v>
          </cell>
          <cell r="AK106">
            <v>0</v>
          </cell>
          <cell r="AL106">
            <v>1047</v>
          </cell>
          <cell r="AM106">
            <v>1648</v>
          </cell>
          <cell r="AN106">
            <v>7544</v>
          </cell>
          <cell r="AO106">
            <v>550</v>
          </cell>
          <cell r="AP106">
            <v>4000</v>
          </cell>
          <cell r="AQ106">
            <v>1513</v>
          </cell>
          <cell r="AR106">
            <v>700</v>
          </cell>
          <cell r="AS106">
            <v>7708</v>
          </cell>
          <cell r="AT106">
            <v>1865</v>
          </cell>
          <cell r="AU106">
            <v>0</v>
          </cell>
          <cell r="AV106">
            <v>1795</v>
          </cell>
          <cell r="AW106">
            <v>1457</v>
          </cell>
          <cell r="AX106">
            <v>0</v>
          </cell>
          <cell r="AY106">
            <v>6837</v>
          </cell>
          <cell r="AZ106">
            <v>0</v>
          </cell>
          <cell r="BA106">
            <v>4483</v>
          </cell>
          <cell r="BB106">
            <v>5654</v>
          </cell>
          <cell r="BC106">
            <v>0</v>
          </cell>
          <cell r="BD106">
            <v>0</v>
          </cell>
          <cell r="BE106">
            <v>0</v>
          </cell>
          <cell r="BF106">
            <v>0</v>
          </cell>
          <cell r="BG106">
            <v>21776</v>
          </cell>
          <cell r="BH106">
            <v>0</v>
          </cell>
          <cell r="BI106">
            <v>0</v>
          </cell>
          <cell r="BJ106">
            <v>0</v>
          </cell>
          <cell r="BK106">
            <v>74523</v>
          </cell>
          <cell r="BL106">
            <v>0</v>
          </cell>
          <cell r="BM106">
            <v>36</v>
          </cell>
          <cell r="BN106">
            <v>1397</v>
          </cell>
          <cell r="BO106">
            <v>0</v>
          </cell>
          <cell r="BP106">
            <v>0</v>
          </cell>
          <cell r="BQ106">
            <v>0</v>
          </cell>
          <cell r="BR106">
            <v>0</v>
          </cell>
          <cell r="BS106">
            <v>0</v>
          </cell>
          <cell r="BT106">
            <v>1397</v>
          </cell>
        </row>
        <row r="107">
          <cell r="A107">
            <v>599</v>
          </cell>
          <cell r="B107" t="str">
            <v>Churchdown Parton Manor Infant School</v>
          </cell>
          <cell r="D107">
            <v>23314</v>
          </cell>
          <cell r="E107">
            <v>0</v>
          </cell>
          <cell r="F107">
            <v>16311</v>
          </cell>
          <cell r="G107">
            <v>8376</v>
          </cell>
          <cell r="H107">
            <v>0</v>
          </cell>
          <cell r="I107">
            <v>0</v>
          </cell>
          <cell r="J107">
            <v>337728</v>
          </cell>
          <cell r="K107">
            <v>0</v>
          </cell>
          <cell r="L107">
            <v>47211</v>
          </cell>
          <cell r="M107">
            <v>0</v>
          </cell>
          <cell r="N107">
            <v>20612</v>
          </cell>
          <cell r="O107">
            <v>0</v>
          </cell>
          <cell r="P107">
            <v>0</v>
          </cell>
          <cell r="Q107">
            <v>3140</v>
          </cell>
          <cell r="R107">
            <v>0</v>
          </cell>
          <cell r="S107">
            <v>0</v>
          </cell>
          <cell r="T107">
            <v>0</v>
          </cell>
          <cell r="U107">
            <v>0</v>
          </cell>
          <cell r="V107">
            <v>0</v>
          </cell>
          <cell r="W107">
            <v>28785</v>
          </cell>
          <cell r="X107">
            <v>0</v>
          </cell>
          <cell r="Y107">
            <v>0</v>
          </cell>
          <cell r="Z107">
            <v>0</v>
          </cell>
          <cell r="AA107">
            <v>254019</v>
          </cell>
          <cell r="AB107">
            <v>11036</v>
          </cell>
          <cell r="AC107">
            <v>73733</v>
          </cell>
          <cell r="AD107">
            <v>23361</v>
          </cell>
          <cell r="AE107">
            <v>23386</v>
          </cell>
          <cell r="AF107">
            <v>0</v>
          </cell>
          <cell r="AG107">
            <v>11902</v>
          </cell>
          <cell r="AH107">
            <v>309</v>
          </cell>
          <cell r="AI107">
            <v>500</v>
          </cell>
          <cell r="AJ107">
            <v>3316</v>
          </cell>
          <cell r="AK107">
            <v>0</v>
          </cell>
          <cell r="AL107">
            <v>2642</v>
          </cell>
          <cell r="AM107">
            <v>1637</v>
          </cell>
          <cell r="AN107">
            <v>932</v>
          </cell>
          <cell r="AO107">
            <v>1345</v>
          </cell>
          <cell r="AP107">
            <v>7210</v>
          </cell>
          <cell r="AQ107">
            <v>0</v>
          </cell>
          <cell r="AR107">
            <v>1081</v>
          </cell>
          <cell r="AS107">
            <v>11018</v>
          </cell>
          <cell r="AT107">
            <v>2957</v>
          </cell>
          <cell r="AU107">
            <v>0</v>
          </cell>
          <cell r="AV107">
            <v>10796</v>
          </cell>
          <cell r="AW107">
            <v>2138</v>
          </cell>
          <cell r="AX107">
            <v>0</v>
          </cell>
          <cell r="AY107">
            <v>5955</v>
          </cell>
          <cell r="AZ107">
            <v>0</v>
          </cell>
          <cell r="BA107">
            <v>250</v>
          </cell>
          <cell r="BB107">
            <v>9566</v>
          </cell>
          <cell r="BC107">
            <v>0</v>
          </cell>
          <cell r="BD107">
            <v>0</v>
          </cell>
          <cell r="BE107">
            <v>0</v>
          </cell>
          <cell r="BF107">
            <v>0</v>
          </cell>
          <cell r="BG107">
            <v>25588</v>
          </cell>
          <cell r="BH107">
            <v>0</v>
          </cell>
          <cell r="BI107">
            <v>0</v>
          </cell>
          <cell r="BJ107">
            <v>0</v>
          </cell>
          <cell r="BK107">
            <v>46214</v>
          </cell>
          <cell r="BL107">
            <v>0</v>
          </cell>
          <cell r="BM107">
            <v>1496</v>
          </cell>
          <cell r="BN107">
            <v>1701</v>
          </cell>
          <cell r="BO107">
            <v>0</v>
          </cell>
          <cell r="BP107">
            <v>0</v>
          </cell>
          <cell r="BQ107">
            <v>2565</v>
          </cell>
          <cell r="BR107">
            <v>0</v>
          </cell>
          <cell r="BS107">
            <v>0</v>
          </cell>
          <cell r="BT107">
            <v>4266</v>
          </cell>
        </row>
        <row r="108">
          <cell r="A108">
            <v>600</v>
          </cell>
          <cell r="B108" t="str">
            <v>Churchdown Village Infant School</v>
          </cell>
          <cell r="D108">
            <v>11994</v>
          </cell>
          <cell r="E108">
            <v>0</v>
          </cell>
          <cell r="F108">
            <v>81832</v>
          </cell>
          <cell r="G108">
            <v>1590</v>
          </cell>
          <cell r="H108">
            <v>0</v>
          </cell>
          <cell r="I108">
            <v>0</v>
          </cell>
          <cell r="J108">
            <v>449333</v>
          </cell>
          <cell r="K108">
            <v>0</v>
          </cell>
          <cell r="L108">
            <v>4324</v>
          </cell>
          <cell r="M108">
            <v>0</v>
          </cell>
          <cell r="N108">
            <v>32215</v>
          </cell>
          <cell r="O108">
            <v>0</v>
          </cell>
          <cell r="P108">
            <v>0</v>
          </cell>
          <cell r="Q108">
            <v>51635</v>
          </cell>
          <cell r="R108">
            <v>0</v>
          </cell>
          <cell r="S108">
            <v>0</v>
          </cell>
          <cell r="T108">
            <v>0</v>
          </cell>
          <cell r="U108">
            <v>0</v>
          </cell>
          <cell r="V108">
            <v>0</v>
          </cell>
          <cell r="W108">
            <v>34231</v>
          </cell>
          <cell r="X108">
            <v>0</v>
          </cell>
          <cell r="Y108">
            <v>49459</v>
          </cell>
          <cell r="Z108">
            <v>0</v>
          </cell>
          <cell r="AA108">
            <v>323804</v>
          </cell>
          <cell r="AB108">
            <v>20222</v>
          </cell>
          <cell r="AC108">
            <v>72554</v>
          </cell>
          <cell r="AD108">
            <v>16155</v>
          </cell>
          <cell r="AE108">
            <v>24821</v>
          </cell>
          <cell r="AF108">
            <v>0</v>
          </cell>
          <cell r="AG108">
            <v>40112</v>
          </cell>
          <cell r="AH108">
            <v>0</v>
          </cell>
          <cell r="AI108">
            <v>9534</v>
          </cell>
          <cell r="AJ108">
            <v>0</v>
          </cell>
          <cell r="AK108">
            <v>0</v>
          </cell>
          <cell r="AL108">
            <v>750</v>
          </cell>
          <cell r="AM108">
            <v>0</v>
          </cell>
          <cell r="AN108">
            <v>75</v>
          </cell>
          <cell r="AO108">
            <v>1500</v>
          </cell>
          <cell r="AP108">
            <v>9000</v>
          </cell>
          <cell r="AQ108">
            <v>18670</v>
          </cell>
          <cell r="AR108">
            <v>2510</v>
          </cell>
          <cell r="AS108">
            <v>13260</v>
          </cell>
          <cell r="AT108">
            <v>6754</v>
          </cell>
          <cell r="AU108">
            <v>0</v>
          </cell>
          <cell r="AV108">
            <v>9736</v>
          </cell>
          <cell r="AW108">
            <v>4446</v>
          </cell>
          <cell r="AX108">
            <v>0</v>
          </cell>
          <cell r="AY108">
            <v>1305</v>
          </cell>
          <cell r="AZ108">
            <v>0</v>
          </cell>
          <cell r="BA108">
            <v>234</v>
          </cell>
          <cell r="BB108">
            <v>7915</v>
          </cell>
          <cell r="BC108">
            <v>0</v>
          </cell>
          <cell r="BD108">
            <v>0</v>
          </cell>
          <cell r="BE108">
            <v>49459</v>
          </cell>
          <cell r="BF108">
            <v>0</v>
          </cell>
          <cell r="BG108">
            <v>29777</v>
          </cell>
          <cell r="BH108">
            <v>0</v>
          </cell>
          <cell r="BI108">
            <v>0</v>
          </cell>
          <cell r="BJ108">
            <v>0</v>
          </cell>
          <cell r="BK108">
            <v>111609</v>
          </cell>
          <cell r="BL108">
            <v>0</v>
          </cell>
          <cell r="BM108">
            <v>1590</v>
          </cell>
          <cell r="BN108">
            <v>375</v>
          </cell>
          <cell r="BO108">
            <v>0</v>
          </cell>
          <cell r="BP108">
            <v>0</v>
          </cell>
          <cell r="BQ108">
            <v>0</v>
          </cell>
          <cell r="BR108">
            <v>0</v>
          </cell>
          <cell r="BS108">
            <v>0</v>
          </cell>
          <cell r="BT108">
            <v>375</v>
          </cell>
        </row>
        <row r="109">
          <cell r="A109">
            <v>601</v>
          </cell>
          <cell r="B109" t="str">
            <v>Cirencester Junior School</v>
          </cell>
          <cell r="D109">
            <v>71777</v>
          </cell>
          <cell r="E109">
            <v>0</v>
          </cell>
          <cell r="F109">
            <v>29470</v>
          </cell>
          <cell r="G109">
            <v>370</v>
          </cell>
          <cell r="H109">
            <v>0</v>
          </cell>
          <cell r="I109">
            <v>0</v>
          </cell>
          <cell r="J109">
            <v>743522</v>
          </cell>
          <cell r="K109">
            <v>0</v>
          </cell>
          <cell r="L109">
            <v>60521</v>
          </cell>
          <cell r="M109">
            <v>0</v>
          </cell>
          <cell r="N109">
            <v>27264</v>
          </cell>
          <cell r="O109">
            <v>0</v>
          </cell>
          <cell r="P109">
            <v>0</v>
          </cell>
          <cell r="Q109">
            <v>0</v>
          </cell>
          <cell r="R109">
            <v>0</v>
          </cell>
          <cell r="S109">
            <v>0</v>
          </cell>
          <cell r="T109">
            <v>0</v>
          </cell>
          <cell r="U109">
            <v>0</v>
          </cell>
          <cell r="V109">
            <v>0</v>
          </cell>
          <cell r="W109">
            <v>49509</v>
          </cell>
          <cell r="X109">
            <v>0</v>
          </cell>
          <cell r="Y109">
            <v>0</v>
          </cell>
          <cell r="Z109">
            <v>0</v>
          </cell>
          <cell r="AA109">
            <v>526754</v>
          </cell>
          <cell r="AB109">
            <v>4000</v>
          </cell>
          <cell r="AC109">
            <v>116605</v>
          </cell>
          <cell r="AD109">
            <v>25034</v>
          </cell>
          <cell r="AE109">
            <v>35052</v>
          </cell>
          <cell r="AF109">
            <v>0</v>
          </cell>
          <cell r="AG109">
            <v>3355</v>
          </cell>
          <cell r="AH109">
            <v>1300</v>
          </cell>
          <cell r="AI109">
            <v>7188</v>
          </cell>
          <cell r="AJ109">
            <v>6104</v>
          </cell>
          <cell r="AK109">
            <v>1527</v>
          </cell>
          <cell r="AL109">
            <v>16400</v>
          </cell>
          <cell r="AM109">
            <v>8511</v>
          </cell>
          <cell r="AN109">
            <v>8500</v>
          </cell>
          <cell r="AO109">
            <v>5300</v>
          </cell>
          <cell r="AP109">
            <v>13200</v>
          </cell>
          <cell r="AQ109">
            <v>19069</v>
          </cell>
          <cell r="AR109">
            <v>3400</v>
          </cell>
          <cell r="AS109">
            <v>24869</v>
          </cell>
          <cell r="AT109">
            <v>29051</v>
          </cell>
          <cell r="AU109">
            <v>0</v>
          </cell>
          <cell r="AV109">
            <v>15600</v>
          </cell>
          <cell r="AW109">
            <v>7398</v>
          </cell>
          <cell r="AX109">
            <v>0</v>
          </cell>
          <cell r="AY109">
            <v>2141</v>
          </cell>
          <cell r="AZ109">
            <v>15171</v>
          </cell>
          <cell r="BA109">
            <v>1036</v>
          </cell>
          <cell r="BB109">
            <v>20939</v>
          </cell>
          <cell r="BC109">
            <v>0</v>
          </cell>
          <cell r="BD109">
            <v>0</v>
          </cell>
          <cell r="BE109">
            <v>0</v>
          </cell>
          <cell r="BF109">
            <v>0</v>
          </cell>
          <cell r="BG109">
            <v>37211</v>
          </cell>
          <cell r="BH109">
            <v>0</v>
          </cell>
          <cell r="BI109">
            <v>0</v>
          </cell>
          <cell r="BJ109">
            <v>0</v>
          </cell>
          <cell r="BK109">
            <v>63544</v>
          </cell>
          <cell r="BL109">
            <v>0</v>
          </cell>
          <cell r="BM109">
            <v>370</v>
          </cell>
          <cell r="BN109">
            <v>35089</v>
          </cell>
          <cell r="BO109">
            <v>0</v>
          </cell>
          <cell r="BP109">
            <v>3137</v>
          </cell>
          <cell r="BQ109">
            <v>0</v>
          </cell>
          <cell r="BR109">
            <v>0</v>
          </cell>
          <cell r="BS109">
            <v>0</v>
          </cell>
          <cell r="BT109">
            <v>38226</v>
          </cell>
        </row>
        <row r="110">
          <cell r="A110">
            <v>602</v>
          </cell>
          <cell r="B110" t="str">
            <v>Cirencester Infant School</v>
          </cell>
          <cell r="D110">
            <v>52187</v>
          </cell>
          <cell r="E110">
            <v>0</v>
          </cell>
          <cell r="F110">
            <v>16384</v>
          </cell>
          <cell r="G110">
            <v>51</v>
          </cell>
          <cell r="H110">
            <v>0</v>
          </cell>
          <cell r="I110">
            <v>0</v>
          </cell>
          <cell r="J110">
            <v>437310</v>
          </cell>
          <cell r="K110">
            <v>0</v>
          </cell>
          <cell r="L110">
            <v>23840</v>
          </cell>
          <cell r="M110">
            <v>0</v>
          </cell>
          <cell r="N110">
            <v>14695</v>
          </cell>
          <cell r="O110">
            <v>0</v>
          </cell>
          <cell r="P110">
            <v>0</v>
          </cell>
          <cell r="Q110">
            <v>0</v>
          </cell>
          <cell r="R110">
            <v>0</v>
          </cell>
          <cell r="S110">
            <v>0</v>
          </cell>
          <cell r="T110">
            <v>0</v>
          </cell>
          <cell r="U110">
            <v>0</v>
          </cell>
          <cell r="V110">
            <v>0</v>
          </cell>
          <cell r="W110">
            <v>33693</v>
          </cell>
          <cell r="X110">
            <v>0</v>
          </cell>
          <cell r="Y110">
            <v>0</v>
          </cell>
          <cell r="Z110">
            <v>0</v>
          </cell>
          <cell r="AA110">
            <v>298430</v>
          </cell>
          <cell r="AB110">
            <v>2000</v>
          </cell>
          <cell r="AC110">
            <v>82711</v>
          </cell>
          <cell r="AD110">
            <v>9000</v>
          </cell>
          <cell r="AE110">
            <v>28948</v>
          </cell>
          <cell r="AF110">
            <v>0</v>
          </cell>
          <cell r="AG110">
            <v>13324</v>
          </cell>
          <cell r="AH110">
            <v>1000</v>
          </cell>
          <cell r="AI110">
            <v>5283</v>
          </cell>
          <cell r="AJ110">
            <v>9100</v>
          </cell>
          <cell r="AK110">
            <v>0</v>
          </cell>
          <cell r="AL110">
            <v>20250</v>
          </cell>
          <cell r="AM110">
            <v>316</v>
          </cell>
          <cell r="AN110">
            <v>14500</v>
          </cell>
          <cell r="AO110">
            <v>2500</v>
          </cell>
          <cell r="AP110">
            <v>8000</v>
          </cell>
          <cell r="AQ110">
            <v>0</v>
          </cell>
          <cell r="AR110">
            <v>1750</v>
          </cell>
          <cell r="AS110">
            <v>14504</v>
          </cell>
          <cell r="AT110">
            <v>3364</v>
          </cell>
          <cell r="AU110">
            <v>0</v>
          </cell>
          <cell r="AV110">
            <v>6295</v>
          </cell>
          <cell r="AW110">
            <v>4100</v>
          </cell>
          <cell r="AX110">
            <v>0</v>
          </cell>
          <cell r="AY110">
            <v>6525</v>
          </cell>
          <cell r="AZ110">
            <v>19270</v>
          </cell>
          <cell r="BA110">
            <v>0</v>
          </cell>
          <cell r="BB110">
            <v>10426</v>
          </cell>
          <cell r="BC110">
            <v>0</v>
          </cell>
          <cell r="BD110">
            <v>0</v>
          </cell>
          <cell r="BE110">
            <v>0</v>
          </cell>
          <cell r="BF110">
            <v>0</v>
          </cell>
          <cell r="BG110">
            <v>29651</v>
          </cell>
          <cell r="BH110">
            <v>0</v>
          </cell>
          <cell r="BI110">
            <v>0</v>
          </cell>
          <cell r="BJ110">
            <v>0</v>
          </cell>
          <cell r="BK110">
            <v>46035</v>
          </cell>
          <cell r="BL110">
            <v>0</v>
          </cell>
          <cell r="BM110">
            <v>51</v>
          </cell>
          <cell r="BN110">
            <v>129</v>
          </cell>
          <cell r="BO110">
            <v>0</v>
          </cell>
          <cell r="BP110">
            <v>0</v>
          </cell>
          <cell r="BQ110">
            <v>0</v>
          </cell>
          <cell r="BR110">
            <v>0</v>
          </cell>
          <cell r="BS110">
            <v>0</v>
          </cell>
          <cell r="BT110">
            <v>129</v>
          </cell>
        </row>
        <row r="111">
          <cell r="A111">
            <v>603</v>
          </cell>
          <cell r="B111" t="str">
            <v>Cirencester Primary</v>
          </cell>
          <cell r="D111">
            <v>123964</v>
          </cell>
          <cell r="E111">
            <v>0</v>
          </cell>
          <cell r="F111">
            <v>45854</v>
          </cell>
          <cell r="G111">
            <v>421</v>
          </cell>
          <cell r="H111">
            <v>0</v>
          </cell>
          <cell r="I111">
            <v>0</v>
          </cell>
          <cell r="J111">
            <v>1180832</v>
          </cell>
          <cell r="K111">
            <v>0</v>
          </cell>
          <cell r="L111">
            <v>84361</v>
          </cell>
          <cell r="M111">
            <v>0</v>
          </cell>
          <cell r="N111">
            <v>41959</v>
          </cell>
          <cell r="O111">
            <v>0</v>
          </cell>
          <cell r="P111">
            <v>0</v>
          </cell>
          <cell r="Q111">
            <v>0</v>
          </cell>
          <cell r="R111">
            <v>0</v>
          </cell>
          <cell r="S111">
            <v>0</v>
          </cell>
          <cell r="T111">
            <v>0</v>
          </cell>
          <cell r="U111">
            <v>0</v>
          </cell>
          <cell r="V111">
            <v>0</v>
          </cell>
          <cell r="W111">
            <v>83202</v>
          </cell>
          <cell r="X111">
            <v>0</v>
          </cell>
          <cell r="Y111">
            <v>0</v>
          </cell>
          <cell r="Z111">
            <v>0</v>
          </cell>
          <cell r="AA111">
            <v>825184</v>
          </cell>
          <cell r="AB111">
            <v>6000</v>
          </cell>
          <cell r="AC111">
            <v>199316</v>
          </cell>
          <cell r="AD111">
            <v>34034</v>
          </cell>
          <cell r="AE111">
            <v>64000</v>
          </cell>
          <cell r="AF111">
            <v>0</v>
          </cell>
          <cell r="AG111">
            <v>16679</v>
          </cell>
          <cell r="AH111">
            <v>2300</v>
          </cell>
          <cell r="AI111">
            <v>12471</v>
          </cell>
          <cell r="AJ111">
            <v>15204</v>
          </cell>
          <cell r="AK111">
            <v>1527</v>
          </cell>
          <cell r="AL111">
            <v>36650</v>
          </cell>
          <cell r="AM111">
            <v>8827</v>
          </cell>
          <cell r="AN111">
            <v>23000</v>
          </cell>
          <cell r="AO111">
            <v>7800</v>
          </cell>
          <cell r="AP111">
            <v>21200</v>
          </cell>
          <cell r="AQ111">
            <v>19069</v>
          </cell>
          <cell r="AR111">
            <v>5150</v>
          </cell>
          <cell r="AS111">
            <v>39373</v>
          </cell>
          <cell r="AT111">
            <v>32415</v>
          </cell>
          <cell r="AU111">
            <v>0</v>
          </cell>
          <cell r="AV111">
            <v>21895</v>
          </cell>
          <cell r="AW111">
            <v>11498</v>
          </cell>
          <cell r="AX111">
            <v>0</v>
          </cell>
          <cell r="AY111">
            <v>8666</v>
          </cell>
          <cell r="AZ111">
            <v>34441</v>
          </cell>
          <cell r="BA111">
            <v>1036</v>
          </cell>
          <cell r="BB111">
            <v>31365</v>
          </cell>
          <cell r="BC111">
            <v>0</v>
          </cell>
          <cell r="BD111">
            <v>0</v>
          </cell>
          <cell r="BE111">
            <v>0</v>
          </cell>
          <cell r="BF111">
            <v>0</v>
          </cell>
          <cell r="BG111">
            <v>66862</v>
          </cell>
          <cell r="BH111">
            <v>0</v>
          </cell>
          <cell r="BI111">
            <v>0</v>
          </cell>
          <cell r="BJ111">
            <v>0</v>
          </cell>
          <cell r="BK111">
            <v>109579</v>
          </cell>
          <cell r="BL111">
            <v>0</v>
          </cell>
          <cell r="BM111">
            <v>421</v>
          </cell>
          <cell r="BN111">
            <v>35218</v>
          </cell>
          <cell r="BO111">
            <v>0</v>
          </cell>
          <cell r="BP111">
            <v>3137</v>
          </cell>
          <cell r="BQ111">
            <v>0</v>
          </cell>
          <cell r="BR111">
            <v>0</v>
          </cell>
          <cell r="BS111">
            <v>0</v>
          </cell>
          <cell r="BT111">
            <v>38355</v>
          </cell>
        </row>
        <row r="112">
          <cell r="A112">
            <v>604</v>
          </cell>
          <cell r="B112" t="str">
            <v>Powell's Church of England Primary School</v>
          </cell>
          <cell r="C112">
            <v>1</v>
          </cell>
          <cell r="D112">
            <v>31875</v>
          </cell>
          <cell r="E112">
            <v>0</v>
          </cell>
          <cell r="F112">
            <v>0</v>
          </cell>
          <cell r="G112">
            <v>1713</v>
          </cell>
          <cell r="H112">
            <v>0</v>
          </cell>
          <cell r="I112">
            <v>0</v>
          </cell>
          <cell r="J112">
            <v>1091946</v>
          </cell>
          <cell r="K112">
            <v>0</v>
          </cell>
          <cell r="L112">
            <v>29480</v>
          </cell>
          <cell r="M112">
            <v>0</v>
          </cell>
          <cell r="N112">
            <v>20552</v>
          </cell>
          <cell r="O112">
            <v>0</v>
          </cell>
          <cell r="P112">
            <v>0</v>
          </cell>
          <cell r="Q112">
            <v>8000</v>
          </cell>
          <cell r="R112">
            <v>0</v>
          </cell>
          <cell r="S112">
            <v>0</v>
          </cell>
          <cell r="T112">
            <v>0</v>
          </cell>
          <cell r="U112">
            <v>6500</v>
          </cell>
          <cell r="V112">
            <v>22680</v>
          </cell>
          <cell r="W112">
            <v>65331</v>
          </cell>
          <cell r="X112">
            <v>0</v>
          </cell>
          <cell r="Y112">
            <v>0</v>
          </cell>
          <cell r="Z112">
            <v>0</v>
          </cell>
          <cell r="AA112">
            <v>699494</v>
          </cell>
          <cell r="AB112">
            <v>34911</v>
          </cell>
          <cell r="AC112">
            <v>206256</v>
          </cell>
          <cell r="AD112">
            <v>43620</v>
          </cell>
          <cell r="AE112">
            <v>46566</v>
          </cell>
          <cell r="AF112">
            <v>0</v>
          </cell>
          <cell r="AG112">
            <v>18897</v>
          </cell>
          <cell r="AH112">
            <v>2800</v>
          </cell>
          <cell r="AI112">
            <v>10847</v>
          </cell>
          <cell r="AJ112">
            <v>20335</v>
          </cell>
          <cell r="AK112">
            <v>0</v>
          </cell>
          <cell r="AL112">
            <v>21550</v>
          </cell>
          <cell r="AM112">
            <v>7078</v>
          </cell>
          <cell r="AN112">
            <v>3200</v>
          </cell>
          <cell r="AO112">
            <v>2300</v>
          </cell>
          <cell r="AP112">
            <v>20000</v>
          </cell>
          <cell r="AQ112">
            <v>3691</v>
          </cell>
          <cell r="AR112">
            <v>2300</v>
          </cell>
          <cell r="AS112">
            <v>54417</v>
          </cell>
          <cell r="AT112">
            <v>5580</v>
          </cell>
          <cell r="AU112">
            <v>0</v>
          </cell>
          <cell r="AV112">
            <v>21455</v>
          </cell>
          <cell r="AW112">
            <v>514</v>
          </cell>
          <cell r="AX112">
            <v>0</v>
          </cell>
          <cell r="AY112">
            <v>0</v>
          </cell>
          <cell r="AZ112">
            <v>3000</v>
          </cell>
          <cell r="BA112">
            <v>25951</v>
          </cell>
          <cell r="BB112">
            <v>0</v>
          </cell>
          <cell r="BC112">
            <v>0</v>
          </cell>
          <cell r="BD112">
            <v>0</v>
          </cell>
          <cell r="BE112">
            <v>0</v>
          </cell>
          <cell r="BF112">
            <v>0</v>
          </cell>
          <cell r="BG112">
            <v>5580</v>
          </cell>
          <cell r="BH112">
            <v>0</v>
          </cell>
          <cell r="BI112">
            <v>0</v>
          </cell>
          <cell r="BJ112">
            <v>0</v>
          </cell>
          <cell r="BK112">
            <v>5000</v>
          </cell>
          <cell r="BL112">
            <v>0</v>
          </cell>
          <cell r="BM112">
            <v>1713</v>
          </cell>
          <cell r="BN112">
            <v>21602</v>
          </cell>
          <cell r="BO112">
            <v>0</v>
          </cell>
          <cell r="BP112">
            <v>580</v>
          </cell>
          <cell r="BQ112">
            <v>0</v>
          </cell>
          <cell r="BR112">
            <v>0</v>
          </cell>
          <cell r="BS112">
            <v>0</v>
          </cell>
          <cell r="BT112">
            <v>22182</v>
          </cell>
        </row>
        <row r="113">
          <cell r="A113">
            <v>605</v>
          </cell>
          <cell r="B113" t="str">
            <v>Clearwell Church of England Primary School</v>
          </cell>
          <cell r="D113">
            <v>37944</v>
          </cell>
          <cell r="E113">
            <v>0</v>
          </cell>
          <cell r="F113">
            <v>13342</v>
          </cell>
          <cell r="G113">
            <v>0</v>
          </cell>
          <cell r="H113">
            <v>0</v>
          </cell>
          <cell r="I113">
            <v>0</v>
          </cell>
          <cell r="J113">
            <v>187452</v>
          </cell>
          <cell r="K113">
            <v>0</v>
          </cell>
          <cell r="L113">
            <v>12492</v>
          </cell>
          <cell r="M113">
            <v>0</v>
          </cell>
          <cell r="N113">
            <v>18164</v>
          </cell>
          <cell r="O113">
            <v>0</v>
          </cell>
          <cell r="P113">
            <v>0</v>
          </cell>
          <cell r="Q113">
            <v>860</v>
          </cell>
          <cell r="R113">
            <v>0</v>
          </cell>
          <cell r="S113">
            <v>0</v>
          </cell>
          <cell r="T113">
            <v>0</v>
          </cell>
          <cell r="U113">
            <v>0</v>
          </cell>
          <cell r="V113">
            <v>1000</v>
          </cell>
          <cell r="W113">
            <v>19125</v>
          </cell>
          <cell r="X113">
            <v>0</v>
          </cell>
          <cell r="Y113">
            <v>0</v>
          </cell>
          <cell r="Z113">
            <v>0</v>
          </cell>
          <cell r="AA113">
            <v>154634</v>
          </cell>
          <cell r="AB113">
            <v>6000</v>
          </cell>
          <cell r="AC113">
            <v>27261</v>
          </cell>
          <cell r="AD113">
            <v>2191</v>
          </cell>
          <cell r="AE113">
            <v>11082</v>
          </cell>
          <cell r="AF113">
            <v>0</v>
          </cell>
          <cell r="AG113">
            <v>2264</v>
          </cell>
          <cell r="AH113">
            <v>1166</v>
          </cell>
          <cell r="AI113">
            <v>2000</v>
          </cell>
          <cell r="AJ113">
            <v>1930</v>
          </cell>
          <cell r="AK113">
            <v>663</v>
          </cell>
          <cell r="AL113">
            <v>3296</v>
          </cell>
          <cell r="AM113">
            <v>288</v>
          </cell>
          <cell r="AN113">
            <v>7313</v>
          </cell>
          <cell r="AO113">
            <v>1339</v>
          </cell>
          <cell r="AP113">
            <v>9270</v>
          </cell>
          <cell r="AQ113">
            <v>2056</v>
          </cell>
          <cell r="AR113">
            <v>1839</v>
          </cell>
          <cell r="AS113">
            <v>14625</v>
          </cell>
          <cell r="AT113">
            <v>2102</v>
          </cell>
          <cell r="AU113">
            <v>0</v>
          </cell>
          <cell r="AV113">
            <v>2760</v>
          </cell>
          <cell r="AW113">
            <v>106</v>
          </cell>
          <cell r="AX113">
            <v>0</v>
          </cell>
          <cell r="AY113">
            <v>2175</v>
          </cell>
          <cell r="AZ113">
            <v>0</v>
          </cell>
          <cell r="BA113">
            <v>2111</v>
          </cell>
          <cell r="BB113">
            <v>8550</v>
          </cell>
          <cell r="BC113">
            <v>0</v>
          </cell>
          <cell r="BD113">
            <v>0</v>
          </cell>
          <cell r="BE113">
            <v>0</v>
          </cell>
          <cell r="BF113">
            <v>0</v>
          </cell>
          <cell r="BG113">
            <v>21776</v>
          </cell>
          <cell r="BH113">
            <v>0</v>
          </cell>
          <cell r="BI113">
            <v>0</v>
          </cell>
          <cell r="BJ113">
            <v>0</v>
          </cell>
          <cell r="BK113">
            <v>35118</v>
          </cell>
          <cell r="BL113">
            <v>0</v>
          </cell>
          <cell r="BM113">
            <v>0</v>
          </cell>
          <cell r="BN113">
            <v>10016</v>
          </cell>
          <cell r="BO113">
            <v>0</v>
          </cell>
          <cell r="BP113">
            <v>0</v>
          </cell>
          <cell r="BQ113">
            <v>0</v>
          </cell>
          <cell r="BR113">
            <v>0</v>
          </cell>
          <cell r="BS113">
            <v>0</v>
          </cell>
          <cell r="BT113">
            <v>10016</v>
          </cell>
        </row>
        <row r="114">
          <cell r="A114">
            <v>606</v>
          </cell>
          <cell r="B114" t="str">
            <v>Coaley Church of England Primary School</v>
          </cell>
          <cell r="D114">
            <v>43163</v>
          </cell>
          <cell r="E114">
            <v>0</v>
          </cell>
          <cell r="F114">
            <v>25645</v>
          </cell>
          <cell r="G114">
            <v>5181</v>
          </cell>
          <cell r="H114">
            <v>0</v>
          </cell>
          <cell r="I114">
            <v>0</v>
          </cell>
          <cell r="J114">
            <v>228723</v>
          </cell>
          <cell r="K114">
            <v>0</v>
          </cell>
          <cell r="L114">
            <v>9614</v>
          </cell>
          <cell r="M114">
            <v>0</v>
          </cell>
          <cell r="N114">
            <v>22776</v>
          </cell>
          <cell r="O114">
            <v>0</v>
          </cell>
          <cell r="P114">
            <v>0</v>
          </cell>
          <cell r="Q114">
            <v>3077</v>
          </cell>
          <cell r="R114">
            <v>0</v>
          </cell>
          <cell r="S114">
            <v>0</v>
          </cell>
          <cell r="T114">
            <v>0</v>
          </cell>
          <cell r="U114">
            <v>0</v>
          </cell>
          <cell r="V114">
            <v>0</v>
          </cell>
          <cell r="W114">
            <v>22130</v>
          </cell>
          <cell r="X114">
            <v>0</v>
          </cell>
          <cell r="Y114">
            <v>0</v>
          </cell>
          <cell r="Z114">
            <v>0</v>
          </cell>
          <cell r="AA114">
            <v>153262</v>
          </cell>
          <cell r="AB114">
            <v>10850</v>
          </cell>
          <cell r="AC114">
            <v>35508</v>
          </cell>
          <cell r="AD114">
            <v>0</v>
          </cell>
          <cell r="AE114">
            <v>16510</v>
          </cell>
          <cell r="AF114">
            <v>0</v>
          </cell>
          <cell r="AG114">
            <v>6873</v>
          </cell>
          <cell r="AH114">
            <v>750</v>
          </cell>
          <cell r="AI114">
            <v>1500</v>
          </cell>
          <cell r="AJ114">
            <v>5904</v>
          </cell>
          <cell r="AK114">
            <v>0</v>
          </cell>
          <cell r="AL114">
            <v>10000</v>
          </cell>
          <cell r="AM114">
            <v>1900</v>
          </cell>
          <cell r="AN114">
            <v>8850</v>
          </cell>
          <cell r="AO114">
            <v>1045</v>
          </cell>
          <cell r="AP114">
            <v>4180</v>
          </cell>
          <cell r="AQ114">
            <v>3869</v>
          </cell>
          <cell r="AR114">
            <v>300</v>
          </cell>
          <cell r="AS114">
            <v>30884</v>
          </cell>
          <cell r="AT114">
            <v>391</v>
          </cell>
          <cell r="AU114">
            <v>0</v>
          </cell>
          <cell r="AV114">
            <v>7614</v>
          </cell>
          <cell r="AW114">
            <v>161</v>
          </cell>
          <cell r="AX114">
            <v>0</v>
          </cell>
          <cell r="AY114">
            <v>0</v>
          </cell>
          <cell r="AZ114">
            <v>0</v>
          </cell>
          <cell r="BA114">
            <v>416</v>
          </cell>
          <cell r="BB114">
            <v>12835</v>
          </cell>
          <cell r="BC114">
            <v>0</v>
          </cell>
          <cell r="BD114">
            <v>0</v>
          </cell>
          <cell r="BE114">
            <v>0</v>
          </cell>
          <cell r="BF114">
            <v>0</v>
          </cell>
          <cell r="BG114">
            <v>22973</v>
          </cell>
          <cell r="BH114">
            <v>0</v>
          </cell>
          <cell r="BI114">
            <v>0</v>
          </cell>
          <cell r="BJ114">
            <v>0</v>
          </cell>
          <cell r="BK114">
            <v>52722</v>
          </cell>
          <cell r="BL114">
            <v>0</v>
          </cell>
          <cell r="BM114">
            <v>1077</v>
          </cell>
          <cell r="BN114">
            <v>15881</v>
          </cell>
          <cell r="BO114">
            <v>0</v>
          </cell>
          <cell r="BP114">
            <v>0</v>
          </cell>
          <cell r="BQ114">
            <v>0</v>
          </cell>
          <cell r="BR114">
            <v>0</v>
          </cell>
          <cell r="BS114">
            <v>0</v>
          </cell>
          <cell r="BT114">
            <v>15881</v>
          </cell>
        </row>
        <row r="115">
          <cell r="A115">
            <v>609</v>
          </cell>
          <cell r="B115" t="str">
            <v>Coberley Church of England Primary School</v>
          </cell>
          <cell r="D115">
            <v>-5177.8500000000004</v>
          </cell>
          <cell r="E115">
            <v>0</v>
          </cell>
          <cell r="F115">
            <v>4176</v>
          </cell>
          <cell r="G115">
            <v>2834</v>
          </cell>
          <cell r="H115">
            <v>0</v>
          </cell>
          <cell r="I115">
            <v>0</v>
          </cell>
          <cell r="J115">
            <v>222769</v>
          </cell>
          <cell r="K115">
            <v>0</v>
          </cell>
          <cell r="L115">
            <v>8663</v>
          </cell>
          <cell r="M115">
            <v>0</v>
          </cell>
          <cell r="N115">
            <v>17435</v>
          </cell>
          <cell r="O115">
            <v>0</v>
          </cell>
          <cell r="P115">
            <v>0</v>
          </cell>
          <cell r="Q115">
            <v>6498</v>
          </cell>
          <cell r="R115">
            <v>0</v>
          </cell>
          <cell r="S115">
            <v>0</v>
          </cell>
          <cell r="T115">
            <v>0</v>
          </cell>
          <cell r="U115">
            <v>0</v>
          </cell>
          <cell r="V115">
            <v>2878</v>
          </cell>
          <cell r="W115">
            <v>20807</v>
          </cell>
          <cell r="X115">
            <v>0</v>
          </cell>
          <cell r="Y115">
            <v>0</v>
          </cell>
          <cell r="Z115">
            <v>0</v>
          </cell>
          <cell r="AA115">
            <v>176805</v>
          </cell>
          <cell r="AB115">
            <v>3182</v>
          </cell>
          <cell r="AC115">
            <v>28275</v>
          </cell>
          <cell r="AD115">
            <v>0</v>
          </cell>
          <cell r="AE115">
            <v>21333</v>
          </cell>
          <cell r="AF115">
            <v>0</v>
          </cell>
          <cell r="AG115">
            <v>3011</v>
          </cell>
          <cell r="AH115">
            <v>350</v>
          </cell>
          <cell r="AI115">
            <v>1000</v>
          </cell>
          <cell r="AJ115">
            <v>1868</v>
          </cell>
          <cell r="AK115">
            <v>473</v>
          </cell>
          <cell r="AL115">
            <v>1600</v>
          </cell>
          <cell r="AM115">
            <v>1076</v>
          </cell>
          <cell r="AN115">
            <v>8622</v>
          </cell>
          <cell r="AO115">
            <v>900</v>
          </cell>
          <cell r="AP115">
            <v>4000</v>
          </cell>
          <cell r="AQ115">
            <v>2379</v>
          </cell>
          <cell r="AR115">
            <v>1040</v>
          </cell>
          <cell r="AS115">
            <v>3100</v>
          </cell>
          <cell r="AT115">
            <v>2680</v>
          </cell>
          <cell r="AU115">
            <v>0</v>
          </cell>
          <cell r="AV115">
            <v>2900</v>
          </cell>
          <cell r="AW115">
            <v>1780</v>
          </cell>
          <cell r="AX115">
            <v>0</v>
          </cell>
          <cell r="AY115">
            <v>0</v>
          </cell>
          <cell r="AZ115">
            <v>0</v>
          </cell>
          <cell r="BA115">
            <v>0</v>
          </cell>
          <cell r="BB115">
            <v>7338</v>
          </cell>
          <cell r="BC115">
            <v>0</v>
          </cell>
          <cell r="BD115">
            <v>0</v>
          </cell>
          <cell r="BE115">
            <v>0</v>
          </cell>
          <cell r="BF115">
            <v>0</v>
          </cell>
          <cell r="BG115">
            <v>22721</v>
          </cell>
          <cell r="BH115">
            <v>0</v>
          </cell>
          <cell r="BI115">
            <v>0</v>
          </cell>
          <cell r="BJ115">
            <v>0</v>
          </cell>
          <cell r="BK115">
            <v>29731</v>
          </cell>
          <cell r="BL115">
            <v>0</v>
          </cell>
          <cell r="BM115">
            <v>0</v>
          </cell>
          <cell r="BN115">
            <v>160.15000000002328</v>
          </cell>
          <cell r="BO115">
            <v>0</v>
          </cell>
          <cell r="BP115">
            <v>0</v>
          </cell>
          <cell r="BQ115">
            <v>0</v>
          </cell>
          <cell r="BR115">
            <v>0</v>
          </cell>
          <cell r="BS115">
            <v>0</v>
          </cell>
          <cell r="BT115">
            <v>160.15000000002328</v>
          </cell>
        </row>
        <row r="116">
          <cell r="A116">
            <v>610</v>
          </cell>
          <cell r="B116" t="str">
            <v>Churchdown Parton Manor Junior School</v>
          </cell>
          <cell r="D116">
            <v>53734</v>
          </cell>
          <cell r="E116">
            <v>0</v>
          </cell>
          <cell r="F116">
            <v>19984</v>
          </cell>
          <cell r="G116">
            <v>4828</v>
          </cell>
          <cell r="H116">
            <v>0</v>
          </cell>
          <cell r="I116">
            <v>0</v>
          </cell>
          <cell r="J116">
            <v>582972</v>
          </cell>
          <cell r="K116">
            <v>0</v>
          </cell>
          <cell r="L116">
            <v>57110</v>
          </cell>
          <cell r="M116">
            <v>0</v>
          </cell>
          <cell r="N116">
            <v>30881</v>
          </cell>
          <cell r="O116">
            <v>0</v>
          </cell>
          <cell r="P116">
            <v>0</v>
          </cell>
          <cell r="Q116">
            <v>10654</v>
          </cell>
          <cell r="R116">
            <v>0</v>
          </cell>
          <cell r="S116">
            <v>0</v>
          </cell>
          <cell r="T116">
            <v>0</v>
          </cell>
          <cell r="U116">
            <v>0</v>
          </cell>
          <cell r="V116">
            <v>0</v>
          </cell>
          <cell r="W116">
            <v>43952</v>
          </cell>
          <cell r="X116">
            <v>0</v>
          </cell>
          <cell r="Y116">
            <v>0</v>
          </cell>
          <cell r="Z116">
            <v>0</v>
          </cell>
          <cell r="AA116">
            <v>434831</v>
          </cell>
          <cell r="AB116">
            <v>12913</v>
          </cell>
          <cell r="AC116">
            <v>72697</v>
          </cell>
          <cell r="AD116">
            <v>7901</v>
          </cell>
          <cell r="AE116">
            <v>30867</v>
          </cell>
          <cell r="AF116">
            <v>0</v>
          </cell>
          <cell r="AG116">
            <v>15669</v>
          </cell>
          <cell r="AH116">
            <v>717</v>
          </cell>
          <cell r="AI116">
            <v>1863</v>
          </cell>
          <cell r="AJ116">
            <v>6004</v>
          </cell>
          <cell r="AK116">
            <v>0</v>
          </cell>
          <cell r="AL116">
            <v>25030</v>
          </cell>
          <cell r="AM116">
            <v>5562</v>
          </cell>
          <cell r="AN116">
            <v>13699</v>
          </cell>
          <cell r="AO116">
            <v>2575</v>
          </cell>
          <cell r="AP116">
            <v>17120</v>
          </cell>
          <cell r="AQ116">
            <v>12844</v>
          </cell>
          <cell r="AR116">
            <v>1854</v>
          </cell>
          <cell r="AS116">
            <v>22559</v>
          </cell>
          <cell r="AT116">
            <v>8226</v>
          </cell>
          <cell r="AU116">
            <v>0</v>
          </cell>
          <cell r="AV116">
            <v>14560</v>
          </cell>
          <cell r="AW116">
            <v>5461</v>
          </cell>
          <cell r="AX116">
            <v>0</v>
          </cell>
          <cell r="AY116">
            <v>13485</v>
          </cell>
          <cell r="AZ116">
            <v>0</v>
          </cell>
          <cell r="BA116">
            <v>629</v>
          </cell>
          <cell r="BB116">
            <v>12311</v>
          </cell>
          <cell r="BC116">
            <v>0</v>
          </cell>
          <cell r="BD116">
            <v>0</v>
          </cell>
          <cell r="BE116">
            <v>0</v>
          </cell>
          <cell r="BF116">
            <v>0</v>
          </cell>
          <cell r="BG116">
            <v>31919</v>
          </cell>
          <cell r="BH116">
            <v>0</v>
          </cell>
          <cell r="BI116">
            <v>0</v>
          </cell>
          <cell r="BJ116">
            <v>0</v>
          </cell>
          <cell r="BK116">
            <v>56718</v>
          </cell>
          <cell r="BL116">
            <v>0</v>
          </cell>
          <cell r="BM116">
            <v>13</v>
          </cell>
          <cell r="BN116">
            <v>39926</v>
          </cell>
          <cell r="BO116">
            <v>0</v>
          </cell>
          <cell r="BP116">
            <v>0</v>
          </cell>
          <cell r="BQ116">
            <v>0</v>
          </cell>
          <cell r="BR116">
            <v>0</v>
          </cell>
          <cell r="BS116">
            <v>0</v>
          </cell>
          <cell r="BT116">
            <v>39926</v>
          </cell>
        </row>
        <row r="117">
          <cell r="A117">
            <v>611</v>
          </cell>
          <cell r="B117" t="str">
            <v>St. John's Church of England Primary School (Coleford)</v>
          </cell>
          <cell r="D117">
            <v>32438</v>
          </cell>
          <cell r="E117">
            <v>0</v>
          </cell>
          <cell r="F117">
            <v>35144</v>
          </cell>
          <cell r="G117">
            <v>55</v>
          </cell>
          <cell r="H117">
            <v>0</v>
          </cell>
          <cell r="I117">
            <v>0</v>
          </cell>
          <cell r="J117">
            <v>482230</v>
          </cell>
          <cell r="K117">
            <v>0</v>
          </cell>
          <cell r="L117">
            <v>75086</v>
          </cell>
          <cell r="M117">
            <v>0</v>
          </cell>
          <cell r="N117">
            <v>34713</v>
          </cell>
          <cell r="O117">
            <v>0</v>
          </cell>
          <cell r="P117">
            <v>0</v>
          </cell>
          <cell r="Q117">
            <v>0</v>
          </cell>
          <cell r="R117">
            <v>0</v>
          </cell>
          <cell r="S117">
            <v>0</v>
          </cell>
          <cell r="T117">
            <v>0</v>
          </cell>
          <cell r="U117">
            <v>0</v>
          </cell>
          <cell r="V117">
            <v>0</v>
          </cell>
          <cell r="W117">
            <v>39992</v>
          </cell>
          <cell r="X117">
            <v>0</v>
          </cell>
          <cell r="Y117">
            <v>0</v>
          </cell>
          <cell r="Z117">
            <v>0</v>
          </cell>
          <cell r="AA117">
            <v>382899</v>
          </cell>
          <cell r="AB117">
            <v>14400</v>
          </cell>
          <cell r="AC117">
            <v>117900</v>
          </cell>
          <cell r="AD117">
            <v>5224</v>
          </cell>
          <cell r="AE117">
            <v>23390</v>
          </cell>
          <cell r="AF117">
            <v>0</v>
          </cell>
          <cell r="AG117">
            <v>12292</v>
          </cell>
          <cell r="AH117">
            <v>1000</v>
          </cell>
          <cell r="AI117">
            <v>1000</v>
          </cell>
          <cell r="AJ117">
            <v>0</v>
          </cell>
          <cell r="AK117">
            <v>0</v>
          </cell>
          <cell r="AL117">
            <v>4000</v>
          </cell>
          <cell r="AM117">
            <v>1900</v>
          </cell>
          <cell r="AN117">
            <v>15800</v>
          </cell>
          <cell r="AO117">
            <v>2500</v>
          </cell>
          <cell r="AP117">
            <v>6250</v>
          </cell>
          <cell r="AQ117">
            <v>6618</v>
          </cell>
          <cell r="AR117">
            <v>1000</v>
          </cell>
          <cell r="AS117">
            <v>17374</v>
          </cell>
          <cell r="AT117">
            <v>0</v>
          </cell>
          <cell r="AU117">
            <v>0</v>
          </cell>
          <cell r="AV117">
            <v>6450</v>
          </cell>
          <cell r="AW117">
            <v>4946</v>
          </cell>
          <cell r="AX117">
            <v>0</v>
          </cell>
          <cell r="AY117">
            <v>15660</v>
          </cell>
          <cell r="AZ117">
            <v>0</v>
          </cell>
          <cell r="BA117">
            <v>9682</v>
          </cell>
          <cell r="BB117">
            <v>0</v>
          </cell>
          <cell r="BC117">
            <v>0</v>
          </cell>
          <cell r="BD117">
            <v>0</v>
          </cell>
          <cell r="BE117">
            <v>0</v>
          </cell>
          <cell r="BF117">
            <v>0</v>
          </cell>
          <cell r="BG117">
            <v>30092</v>
          </cell>
          <cell r="BH117">
            <v>0</v>
          </cell>
          <cell r="BI117">
            <v>0</v>
          </cell>
          <cell r="BJ117">
            <v>0</v>
          </cell>
          <cell r="BK117">
            <v>65236</v>
          </cell>
          <cell r="BL117">
            <v>0</v>
          </cell>
          <cell r="BM117">
            <v>55</v>
          </cell>
          <cell r="BN117">
            <v>14174</v>
          </cell>
          <cell r="BO117">
            <v>0</v>
          </cell>
          <cell r="BP117">
            <v>0</v>
          </cell>
          <cell r="BQ117">
            <v>0</v>
          </cell>
          <cell r="BR117">
            <v>0</v>
          </cell>
          <cell r="BS117">
            <v>0</v>
          </cell>
          <cell r="BT117">
            <v>14174</v>
          </cell>
        </row>
        <row r="118">
          <cell r="A118">
            <v>612</v>
          </cell>
          <cell r="B118" t="str">
            <v>Churchdown Village Junior School</v>
          </cell>
          <cell r="C118">
            <v>1</v>
          </cell>
          <cell r="D118">
            <v>115414</v>
          </cell>
          <cell r="E118">
            <v>0</v>
          </cell>
          <cell r="F118">
            <v>54225</v>
          </cell>
          <cell r="G118">
            <v>14</v>
          </cell>
          <cell r="H118">
            <v>0</v>
          </cell>
          <cell r="I118">
            <v>0</v>
          </cell>
          <cell r="J118">
            <v>636102</v>
          </cell>
          <cell r="K118">
            <v>0</v>
          </cell>
          <cell r="L118">
            <v>48778</v>
          </cell>
          <cell r="M118">
            <v>0</v>
          </cell>
          <cell r="N118">
            <v>18569</v>
          </cell>
          <cell r="O118">
            <v>0</v>
          </cell>
          <cell r="P118">
            <v>0</v>
          </cell>
          <cell r="Q118">
            <v>13000</v>
          </cell>
          <cell r="R118">
            <v>0</v>
          </cell>
          <cell r="S118">
            <v>0</v>
          </cell>
          <cell r="T118">
            <v>0</v>
          </cell>
          <cell r="U118">
            <v>25000</v>
          </cell>
          <cell r="V118">
            <v>0</v>
          </cell>
          <cell r="W118">
            <v>41668</v>
          </cell>
          <cell r="X118">
            <v>0</v>
          </cell>
          <cell r="Y118">
            <v>0</v>
          </cell>
          <cell r="Z118">
            <v>0</v>
          </cell>
          <cell r="AA118">
            <v>420197</v>
          </cell>
          <cell r="AB118">
            <v>5000</v>
          </cell>
          <cell r="AC118">
            <v>103900</v>
          </cell>
          <cell r="AD118">
            <v>5908</v>
          </cell>
          <cell r="AE118">
            <v>34054</v>
          </cell>
          <cell r="AF118">
            <v>0</v>
          </cell>
          <cell r="AG118">
            <v>15084</v>
          </cell>
          <cell r="AH118">
            <v>4000</v>
          </cell>
          <cell r="AI118">
            <v>6488</v>
          </cell>
          <cell r="AJ118">
            <v>5282</v>
          </cell>
          <cell r="AK118">
            <v>1321</v>
          </cell>
          <cell r="AL118">
            <v>37939</v>
          </cell>
          <cell r="AM118">
            <v>10000</v>
          </cell>
          <cell r="AN118">
            <v>14910</v>
          </cell>
          <cell r="AO118">
            <v>3100</v>
          </cell>
          <cell r="AP118">
            <v>15000</v>
          </cell>
          <cell r="AQ118">
            <v>19427</v>
          </cell>
          <cell r="AR118">
            <v>1160</v>
          </cell>
          <cell r="AS118">
            <v>67102</v>
          </cell>
          <cell r="AT118">
            <v>5467</v>
          </cell>
          <cell r="AU118">
            <v>0</v>
          </cell>
          <cell r="AV118">
            <v>6000</v>
          </cell>
          <cell r="AW118">
            <v>6375</v>
          </cell>
          <cell r="AX118">
            <v>0</v>
          </cell>
          <cell r="AY118">
            <v>195</v>
          </cell>
          <cell r="AZ118">
            <v>0</v>
          </cell>
          <cell r="BA118">
            <v>7000</v>
          </cell>
          <cell r="BB118">
            <v>13853</v>
          </cell>
          <cell r="BC118">
            <v>0</v>
          </cell>
          <cell r="BD118">
            <v>62459</v>
          </cell>
          <cell r="BE118">
            <v>0</v>
          </cell>
          <cell r="BF118">
            <v>0</v>
          </cell>
          <cell r="BG118">
            <v>33431</v>
          </cell>
          <cell r="BH118">
            <v>0</v>
          </cell>
          <cell r="BI118">
            <v>62459</v>
          </cell>
          <cell r="BJ118">
            <v>0</v>
          </cell>
          <cell r="BK118">
            <v>115875</v>
          </cell>
          <cell r="BL118">
            <v>0</v>
          </cell>
          <cell r="BM118">
            <v>14</v>
          </cell>
          <cell r="BN118">
            <v>27310</v>
          </cell>
          <cell r="BO118">
            <v>0</v>
          </cell>
          <cell r="BP118">
            <v>34240</v>
          </cell>
          <cell r="BQ118">
            <v>0</v>
          </cell>
          <cell r="BR118">
            <v>0</v>
          </cell>
          <cell r="BS118">
            <v>0</v>
          </cell>
          <cell r="BT118">
            <v>61550</v>
          </cell>
        </row>
        <row r="119">
          <cell r="A119">
            <v>613</v>
          </cell>
          <cell r="B119" t="str">
            <v>St. Mary's Catholic Primary School</v>
          </cell>
          <cell r="D119">
            <v>28975</v>
          </cell>
          <cell r="E119">
            <v>0</v>
          </cell>
          <cell r="F119">
            <v>0</v>
          </cell>
          <cell r="G119">
            <v>0</v>
          </cell>
          <cell r="H119">
            <v>0</v>
          </cell>
          <cell r="I119">
            <v>0</v>
          </cell>
          <cell r="J119">
            <v>521508</v>
          </cell>
          <cell r="K119">
            <v>0</v>
          </cell>
          <cell r="L119">
            <v>36748</v>
          </cell>
          <cell r="M119">
            <v>0</v>
          </cell>
          <cell r="N119">
            <v>18950</v>
          </cell>
          <cell r="O119">
            <v>0</v>
          </cell>
          <cell r="P119">
            <v>0</v>
          </cell>
          <cell r="Q119">
            <v>0</v>
          </cell>
          <cell r="R119">
            <v>0</v>
          </cell>
          <cell r="S119">
            <v>0</v>
          </cell>
          <cell r="T119">
            <v>0</v>
          </cell>
          <cell r="U119">
            <v>0</v>
          </cell>
          <cell r="V119">
            <v>0</v>
          </cell>
          <cell r="W119">
            <v>37621</v>
          </cell>
          <cell r="X119">
            <v>0</v>
          </cell>
          <cell r="Y119">
            <v>0</v>
          </cell>
          <cell r="Z119">
            <v>0</v>
          </cell>
          <cell r="AA119">
            <v>386630</v>
          </cell>
          <cell r="AB119">
            <v>4000</v>
          </cell>
          <cell r="AC119">
            <v>83800</v>
          </cell>
          <cell r="AD119">
            <v>12000</v>
          </cell>
          <cell r="AE119">
            <v>43400</v>
          </cell>
          <cell r="AF119">
            <v>0</v>
          </cell>
          <cell r="AG119">
            <v>13350</v>
          </cell>
          <cell r="AH119">
            <v>5156</v>
          </cell>
          <cell r="AI119">
            <v>1500</v>
          </cell>
          <cell r="AJ119">
            <v>5406</v>
          </cell>
          <cell r="AK119">
            <v>0</v>
          </cell>
          <cell r="AL119">
            <v>9445</v>
          </cell>
          <cell r="AM119">
            <v>3500</v>
          </cell>
          <cell r="AN119">
            <v>1500</v>
          </cell>
          <cell r="AO119">
            <v>2500</v>
          </cell>
          <cell r="AP119">
            <v>8189</v>
          </cell>
          <cell r="AQ119">
            <v>1802</v>
          </cell>
          <cell r="AR119">
            <v>1650</v>
          </cell>
          <cell r="AS119">
            <v>21170</v>
          </cell>
          <cell r="AT119">
            <v>4452</v>
          </cell>
          <cell r="AU119">
            <v>0</v>
          </cell>
          <cell r="AV119">
            <v>2900</v>
          </cell>
          <cell r="AW119">
            <v>5131</v>
          </cell>
          <cell r="AX119">
            <v>0</v>
          </cell>
          <cell r="AY119">
            <v>1305</v>
          </cell>
          <cell r="AZ119">
            <v>7133</v>
          </cell>
          <cell r="BA119">
            <v>2454</v>
          </cell>
          <cell r="BB119">
            <v>10844</v>
          </cell>
          <cell r="BC119">
            <v>0</v>
          </cell>
          <cell r="BD119">
            <v>0</v>
          </cell>
          <cell r="BE119">
            <v>0</v>
          </cell>
          <cell r="BF119">
            <v>0</v>
          </cell>
          <cell r="BG119">
            <v>0</v>
          </cell>
          <cell r="BH119">
            <v>0</v>
          </cell>
          <cell r="BI119">
            <v>0</v>
          </cell>
          <cell r="BJ119">
            <v>0</v>
          </cell>
          <cell r="BK119">
            <v>0</v>
          </cell>
          <cell r="BL119">
            <v>0</v>
          </cell>
          <cell r="BM119">
            <v>0</v>
          </cell>
          <cell r="BN119">
            <v>4585</v>
          </cell>
          <cell r="BO119">
            <v>0</v>
          </cell>
          <cell r="BP119">
            <v>0</v>
          </cell>
          <cell r="BQ119">
            <v>0</v>
          </cell>
          <cell r="BR119">
            <v>0</v>
          </cell>
          <cell r="BS119">
            <v>0</v>
          </cell>
          <cell r="BT119">
            <v>4585</v>
          </cell>
        </row>
        <row r="120">
          <cell r="A120">
            <v>614</v>
          </cell>
          <cell r="B120" t="str">
            <v>Chesterton Primary School</v>
          </cell>
          <cell r="D120">
            <v>103044</v>
          </cell>
          <cell r="E120">
            <v>0</v>
          </cell>
          <cell r="F120">
            <v>59181</v>
          </cell>
          <cell r="G120">
            <v>566</v>
          </cell>
          <cell r="H120">
            <v>0</v>
          </cell>
          <cell r="I120">
            <v>0</v>
          </cell>
          <cell r="J120">
            <v>635797</v>
          </cell>
          <cell r="K120">
            <v>0</v>
          </cell>
          <cell r="L120">
            <v>38102</v>
          </cell>
          <cell r="M120">
            <v>0</v>
          </cell>
          <cell r="N120">
            <v>27290</v>
          </cell>
          <cell r="O120">
            <v>0</v>
          </cell>
          <cell r="P120">
            <v>0</v>
          </cell>
          <cell r="Q120">
            <v>9000</v>
          </cell>
          <cell r="R120">
            <v>0</v>
          </cell>
          <cell r="S120">
            <v>0</v>
          </cell>
          <cell r="T120">
            <v>0</v>
          </cell>
          <cell r="U120">
            <v>3600</v>
          </cell>
          <cell r="V120">
            <v>6993</v>
          </cell>
          <cell r="W120">
            <v>43255</v>
          </cell>
          <cell r="X120">
            <v>0</v>
          </cell>
          <cell r="Y120">
            <v>0</v>
          </cell>
          <cell r="Z120">
            <v>0</v>
          </cell>
          <cell r="AA120">
            <v>447386</v>
          </cell>
          <cell r="AB120">
            <v>29235</v>
          </cell>
          <cell r="AC120">
            <v>81273</v>
          </cell>
          <cell r="AD120">
            <v>8119</v>
          </cell>
          <cell r="AE120">
            <v>27540</v>
          </cell>
          <cell r="AF120">
            <v>0</v>
          </cell>
          <cell r="AG120">
            <v>20842</v>
          </cell>
          <cell r="AH120">
            <v>1180</v>
          </cell>
          <cell r="AI120">
            <v>3600</v>
          </cell>
          <cell r="AJ120">
            <v>16101</v>
          </cell>
          <cell r="AK120">
            <v>0</v>
          </cell>
          <cell r="AL120">
            <v>75750</v>
          </cell>
          <cell r="AM120">
            <v>5500</v>
          </cell>
          <cell r="AN120">
            <v>17032</v>
          </cell>
          <cell r="AO120">
            <v>3090</v>
          </cell>
          <cell r="AP120">
            <v>13968</v>
          </cell>
          <cell r="AQ120">
            <v>12243</v>
          </cell>
          <cell r="AR120">
            <v>2555</v>
          </cell>
          <cell r="AS120">
            <v>30734</v>
          </cell>
          <cell r="AT120">
            <v>7935</v>
          </cell>
          <cell r="AU120">
            <v>0</v>
          </cell>
          <cell r="AV120">
            <v>10120</v>
          </cell>
          <cell r="AW120">
            <v>6295</v>
          </cell>
          <cell r="AX120">
            <v>0</v>
          </cell>
          <cell r="AY120">
            <v>11310</v>
          </cell>
          <cell r="AZ120">
            <v>0</v>
          </cell>
          <cell r="BA120">
            <v>3250</v>
          </cell>
          <cell r="BB120">
            <v>14105</v>
          </cell>
          <cell r="BC120">
            <v>0</v>
          </cell>
          <cell r="BD120">
            <v>0</v>
          </cell>
          <cell r="BE120">
            <v>0</v>
          </cell>
          <cell r="BF120">
            <v>0</v>
          </cell>
          <cell r="BG120">
            <v>34754</v>
          </cell>
          <cell r="BH120">
            <v>0</v>
          </cell>
          <cell r="BI120">
            <v>0</v>
          </cell>
          <cell r="BJ120">
            <v>0</v>
          </cell>
          <cell r="BK120">
            <v>93935</v>
          </cell>
          <cell r="BL120">
            <v>0</v>
          </cell>
          <cell r="BM120">
            <v>566</v>
          </cell>
          <cell r="BN120">
            <v>17918</v>
          </cell>
          <cell r="BO120">
            <v>0</v>
          </cell>
          <cell r="BP120">
            <v>0</v>
          </cell>
          <cell r="BQ120">
            <v>0</v>
          </cell>
          <cell r="BR120">
            <v>0</v>
          </cell>
          <cell r="BS120">
            <v>0</v>
          </cell>
          <cell r="BT120">
            <v>17918</v>
          </cell>
        </row>
        <row r="121">
          <cell r="A121">
            <v>615</v>
          </cell>
          <cell r="B121" t="str">
            <v>Staunton and Corse Church of England Primary School</v>
          </cell>
          <cell r="D121">
            <v>33063</v>
          </cell>
          <cell r="E121">
            <v>0</v>
          </cell>
          <cell r="F121">
            <v>0</v>
          </cell>
          <cell r="G121">
            <v>104</v>
          </cell>
          <cell r="H121">
            <v>0</v>
          </cell>
          <cell r="I121">
            <v>0</v>
          </cell>
          <cell r="J121">
            <v>325831</v>
          </cell>
          <cell r="K121">
            <v>0</v>
          </cell>
          <cell r="L121">
            <v>11067</v>
          </cell>
          <cell r="M121">
            <v>0</v>
          </cell>
          <cell r="N121">
            <v>18784</v>
          </cell>
          <cell r="O121">
            <v>0</v>
          </cell>
          <cell r="P121">
            <v>0</v>
          </cell>
          <cell r="Q121">
            <v>0</v>
          </cell>
          <cell r="R121">
            <v>0</v>
          </cell>
          <cell r="S121">
            <v>0</v>
          </cell>
          <cell r="T121">
            <v>0</v>
          </cell>
          <cell r="U121">
            <v>4000</v>
          </cell>
          <cell r="V121">
            <v>3300</v>
          </cell>
          <cell r="W121">
            <v>27575</v>
          </cell>
          <cell r="X121">
            <v>0</v>
          </cell>
          <cell r="Y121">
            <v>0</v>
          </cell>
          <cell r="Z121">
            <v>0</v>
          </cell>
          <cell r="AA121">
            <v>244760</v>
          </cell>
          <cell r="AB121">
            <v>5800</v>
          </cell>
          <cell r="AC121">
            <v>46605</v>
          </cell>
          <cell r="AD121">
            <v>12419</v>
          </cell>
          <cell r="AE121">
            <v>22462</v>
          </cell>
          <cell r="AF121">
            <v>0</v>
          </cell>
          <cell r="AG121">
            <v>7684</v>
          </cell>
          <cell r="AH121">
            <v>1200</v>
          </cell>
          <cell r="AI121">
            <v>2000</v>
          </cell>
          <cell r="AJ121">
            <v>3901</v>
          </cell>
          <cell r="AK121">
            <v>975</v>
          </cell>
          <cell r="AL121">
            <v>6000</v>
          </cell>
          <cell r="AM121">
            <v>2200</v>
          </cell>
          <cell r="AN121">
            <v>700</v>
          </cell>
          <cell r="AO121">
            <v>800</v>
          </cell>
          <cell r="AP121">
            <v>7300</v>
          </cell>
          <cell r="AQ121">
            <v>1848</v>
          </cell>
          <cell r="AR121">
            <v>900</v>
          </cell>
          <cell r="AS121">
            <v>12808</v>
          </cell>
          <cell r="AT121">
            <v>11320</v>
          </cell>
          <cell r="AU121">
            <v>0</v>
          </cell>
          <cell r="AV121">
            <v>2250</v>
          </cell>
          <cell r="AW121">
            <v>3015</v>
          </cell>
          <cell r="AX121">
            <v>0</v>
          </cell>
          <cell r="AY121">
            <v>3045</v>
          </cell>
          <cell r="AZ121">
            <v>0</v>
          </cell>
          <cell r="BA121">
            <v>2314</v>
          </cell>
          <cell r="BB121">
            <v>11314</v>
          </cell>
          <cell r="BC121">
            <v>0</v>
          </cell>
          <cell r="BD121">
            <v>0</v>
          </cell>
          <cell r="BE121">
            <v>0</v>
          </cell>
          <cell r="BF121">
            <v>0</v>
          </cell>
          <cell r="BG121">
            <v>0</v>
          </cell>
          <cell r="BH121">
            <v>0</v>
          </cell>
          <cell r="BI121">
            <v>0</v>
          </cell>
          <cell r="BJ121">
            <v>0</v>
          </cell>
          <cell r="BK121">
            <v>0</v>
          </cell>
          <cell r="BL121">
            <v>0</v>
          </cell>
          <cell r="BM121">
            <v>104</v>
          </cell>
          <cell r="BN121">
            <v>10000</v>
          </cell>
          <cell r="BO121">
            <v>0</v>
          </cell>
          <cell r="BP121">
            <v>0</v>
          </cell>
          <cell r="BQ121">
            <v>0</v>
          </cell>
          <cell r="BR121">
            <v>0</v>
          </cell>
          <cell r="BS121">
            <v>0</v>
          </cell>
          <cell r="BT121">
            <v>10000</v>
          </cell>
        </row>
        <row r="122">
          <cell r="A122">
            <v>616</v>
          </cell>
          <cell r="B122" t="str">
            <v>Cranham Church of England Primary School</v>
          </cell>
          <cell r="D122">
            <v>10620</v>
          </cell>
          <cell r="E122">
            <v>0</v>
          </cell>
          <cell r="F122">
            <v>0</v>
          </cell>
          <cell r="G122">
            <v>655</v>
          </cell>
          <cell r="H122">
            <v>0</v>
          </cell>
          <cell r="I122">
            <v>0</v>
          </cell>
          <cell r="J122">
            <v>196779</v>
          </cell>
          <cell r="K122">
            <v>0</v>
          </cell>
          <cell r="L122">
            <v>24842</v>
          </cell>
          <cell r="M122">
            <v>0</v>
          </cell>
          <cell r="N122">
            <v>21107</v>
          </cell>
          <cell r="O122">
            <v>0</v>
          </cell>
          <cell r="P122">
            <v>0</v>
          </cell>
          <cell r="Q122">
            <v>0</v>
          </cell>
          <cell r="R122">
            <v>0</v>
          </cell>
          <cell r="S122">
            <v>0</v>
          </cell>
          <cell r="T122">
            <v>0</v>
          </cell>
          <cell r="U122">
            <v>0</v>
          </cell>
          <cell r="V122">
            <v>0</v>
          </cell>
          <cell r="W122">
            <v>21320</v>
          </cell>
          <cell r="X122">
            <v>0</v>
          </cell>
          <cell r="Y122">
            <v>0</v>
          </cell>
          <cell r="Z122">
            <v>0</v>
          </cell>
          <cell r="AA122">
            <v>150770</v>
          </cell>
          <cell r="AB122">
            <v>5292</v>
          </cell>
          <cell r="AC122">
            <v>47600</v>
          </cell>
          <cell r="AD122">
            <v>3700</v>
          </cell>
          <cell r="AE122">
            <v>18370</v>
          </cell>
          <cell r="AF122">
            <v>0</v>
          </cell>
          <cell r="AG122">
            <v>5272</v>
          </cell>
          <cell r="AH122">
            <v>0</v>
          </cell>
          <cell r="AI122">
            <v>500</v>
          </cell>
          <cell r="AJ122">
            <v>0</v>
          </cell>
          <cell r="AK122">
            <v>0</v>
          </cell>
          <cell r="AL122">
            <v>1000</v>
          </cell>
          <cell r="AM122">
            <v>0</v>
          </cell>
          <cell r="AN122">
            <v>4800</v>
          </cell>
          <cell r="AO122">
            <v>750</v>
          </cell>
          <cell r="AP122">
            <v>3000</v>
          </cell>
          <cell r="AQ122">
            <v>300</v>
          </cell>
          <cell r="AR122">
            <v>700</v>
          </cell>
          <cell r="AS122">
            <v>9035</v>
          </cell>
          <cell r="AT122">
            <v>1628</v>
          </cell>
          <cell r="AU122">
            <v>0</v>
          </cell>
          <cell r="AV122">
            <v>4700</v>
          </cell>
          <cell r="AW122">
            <v>1200</v>
          </cell>
          <cell r="AX122">
            <v>0</v>
          </cell>
          <cell r="AY122">
            <v>0</v>
          </cell>
          <cell r="AZ122">
            <v>0</v>
          </cell>
          <cell r="BA122">
            <v>9200</v>
          </cell>
          <cell r="BB122">
            <v>0</v>
          </cell>
          <cell r="BC122">
            <v>0</v>
          </cell>
          <cell r="BD122">
            <v>0</v>
          </cell>
          <cell r="BE122">
            <v>0</v>
          </cell>
          <cell r="BF122">
            <v>0</v>
          </cell>
          <cell r="BG122">
            <v>0</v>
          </cell>
          <cell r="BH122">
            <v>0</v>
          </cell>
          <cell r="BI122">
            <v>0</v>
          </cell>
          <cell r="BJ122">
            <v>0</v>
          </cell>
          <cell r="BK122">
            <v>0</v>
          </cell>
          <cell r="BL122">
            <v>0</v>
          </cell>
          <cell r="BM122">
            <v>655</v>
          </cell>
          <cell r="BN122">
            <v>6851</v>
          </cell>
          <cell r="BO122">
            <v>0</v>
          </cell>
          <cell r="BP122">
            <v>0</v>
          </cell>
          <cell r="BQ122">
            <v>0</v>
          </cell>
          <cell r="BR122">
            <v>0</v>
          </cell>
          <cell r="BS122">
            <v>0</v>
          </cell>
          <cell r="BT122">
            <v>6851</v>
          </cell>
        </row>
        <row r="123">
          <cell r="A123">
            <v>619</v>
          </cell>
          <cell r="B123" t="str">
            <v>Deerhurst and Apperley Church of England Primary School</v>
          </cell>
          <cell r="D123">
            <v>27578</v>
          </cell>
          <cell r="E123">
            <v>0</v>
          </cell>
          <cell r="F123">
            <v>28712</v>
          </cell>
          <cell r="G123">
            <v>127</v>
          </cell>
          <cell r="H123">
            <v>0</v>
          </cell>
          <cell r="I123">
            <v>0</v>
          </cell>
          <cell r="J123">
            <v>205044</v>
          </cell>
          <cell r="K123">
            <v>0</v>
          </cell>
          <cell r="L123">
            <v>25241</v>
          </cell>
          <cell r="M123">
            <v>0</v>
          </cell>
          <cell r="N123">
            <v>17379</v>
          </cell>
          <cell r="O123">
            <v>0</v>
          </cell>
          <cell r="P123">
            <v>0</v>
          </cell>
          <cell r="Q123">
            <v>5500</v>
          </cell>
          <cell r="R123">
            <v>0</v>
          </cell>
          <cell r="S123">
            <v>0</v>
          </cell>
          <cell r="T123">
            <v>0</v>
          </cell>
          <cell r="U123">
            <v>1000</v>
          </cell>
          <cell r="V123">
            <v>2500</v>
          </cell>
          <cell r="W123">
            <v>20851</v>
          </cell>
          <cell r="X123">
            <v>0</v>
          </cell>
          <cell r="Y123">
            <v>0</v>
          </cell>
          <cell r="Z123">
            <v>0</v>
          </cell>
          <cell r="AA123">
            <v>159961</v>
          </cell>
          <cell r="AB123">
            <v>6300</v>
          </cell>
          <cell r="AC123">
            <v>35502</v>
          </cell>
          <cell r="AD123">
            <v>7208</v>
          </cell>
          <cell r="AE123">
            <v>16184</v>
          </cell>
          <cell r="AF123">
            <v>0</v>
          </cell>
          <cell r="AG123">
            <v>5301</v>
          </cell>
          <cell r="AH123">
            <v>700</v>
          </cell>
          <cell r="AI123">
            <v>1100</v>
          </cell>
          <cell r="AJ123">
            <v>2216</v>
          </cell>
          <cell r="AK123">
            <v>0</v>
          </cell>
          <cell r="AL123">
            <v>2500</v>
          </cell>
          <cell r="AM123">
            <v>3000</v>
          </cell>
          <cell r="AN123">
            <v>0</v>
          </cell>
          <cell r="AO123">
            <v>900</v>
          </cell>
          <cell r="AP123">
            <v>3400</v>
          </cell>
          <cell r="AQ123">
            <v>1998</v>
          </cell>
          <cell r="AR123">
            <v>900</v>
          </cell>
          <cell r="AS123">
            <v>11438</v>
          </cell>
          <cell r="AT123">
            <v>2766</v>
          </cell>
          <cell r="AU123">
            <v>0</v>
          </cell>
          <cell r="AV123">
            <v>6450</v>
          </cell>
          <cell r="AW123">
            <v>0</v>
          </cell>
          <cell r="AX123">
            <v>0</v>
          </cell>
          <cell r="AY123">
            <v>0</v>
          </cell>
          <cell r="AZ123">
            <v>0</v>
          </cell>
          <cell r="BA123">
            <v>4000</v>
          </cell>
          <cell r="BB123">
            <v>8862</v>
          </cell>
          <cell r="BC123">
            <v>0</v>
          </cell>
          <cell r="BD123">
            <v>14407</v>
          </cell>
          <cell r="BE123">
            <v>0</v>
          </cell>
          <cell r="BF123">
            <v>0</v>
          </cell>
          <cell r="BG123">
            <v>22217</v>
          </cell>
          <cell r="BH123">
            <v>0</v>
          </cell>
          <cell r="BI123">
            <v>0</v>
          </cell>
          <cell r="BJ123">
            <v>0</v>
          </cell>
          <cell r="BK123">
            <v>50929</v>
          </cell>
          <cell r="BL123">
            <v>0</v>
          </cell>
          <cell r="BM123">
            <v>127</v>
          </cell>
          <cell r="BN123">
            <v>10000</v>
          </cell>
          <cell r="BO123">
            <v>0</v>
          </cell>
          <cell r="BP123">
            <v>0</v>
          </cell>
          <cell r="BQ123">
            <v>0</v>
          </cell>
          <cell r="BR123">
            <v>0</v>
          </cell>
          <cell r="BS123">
            <v>0</v>
          </cell>
          <cell r="BT123">
            <v>10000</v>
          </cell>
        </row>
        <row r="124">
          <cell r="A124">
            <v>620</v>
          </cell>
          <cell r="B124" t="str">
            <v>Coalway Community Infant School</v>
          </cell>
          <cell r="D124">
            <v>52230</v>
          </cell>
          <cell r="E124">
            <v>0</v>
          </cell>
          <cell r="F124">
            <v>51747</v>
          </cell>
          <cell r="G124">
            <v>1132</v>
          </cell>
          <cell r="H124">
            <v>0</v>
          </cell>
          <cell r="I124">
            <v>0</v>
          </cell>
          <cell r="J124">
            <v>449054</v>
          </cell>
          <cell r="K124">
            <v>0</v>
          </cell>
          <cell r="L124">
            <v>74845</v>
          </cell>
          <cell r="M124">
            <v>0</v>
          </cell>
          <cell r="N124">
            <v>22868</v>
          </cell>
          <cell r="O124">
            <v>0</v>
          </cell>
          <cell r="P124">
            <v>0</v>
          </cell>
          <cell r="Q124">
            <v>4300</v>
          </cell>
          <cell r="R124">
            <v>0</v>
          </cell>
          <cell r="S124">
            <v>0</v>
          </cell>
          <cell r="T124">
            <v>0</v>
          </cell>
          <cell r="U124">
            <v>0</v>
          </cell>
          <cell r="V124">
            <v>3500</v>
          </cell>
          <cell r="W124">
            <v>32219</v>
          </cell>
          <cell r="X124">
            <v>0</v>
          </cell>
          <cell r="Y124">
            <v>0</v>
          </cell>
          <cell r="Z124">
            <v>0</v>
          </cell>
          <cell r="AA124">
            <v>323031</v>
          </cell>
          <cell r="AB124">
            <v>8617</v>
          </cell>
          <cell r="AC124">
            <v>133084</v>
          </cell>
          <cell r="AD124">
            <v>0</v>
          </cell>
          <cell r="AE124">
            <v>31763</v>
          </cell>
          <cell r="AF124">
            <v>0</v>
          </cell>
          <cell r="AG124">
            <v>18941</v>
          </cell>
          <cell r="AH124">
            <v>130</v>
          </cell>
          <cell r="AI124">
            <v>2000</v>
          </cell>
          <cell r="AJ124">
            <v>8698</v>
          </cell>
          <cell r="AK124">
            <v>2175</v>
          </cell>
          <cell r="AL124">
            <v>8300</v>
          </cell>
          <cell r="AM124">
            <v>986</v>
          </cell>
          <cell r="AN124">
            <v>12606</v>
          </cell>
          <cell r="AO124">
            <v>5000</v>
          </cell>
          <cell r="AP124">
            <v>9085</v>
          </cell>
          <cell r="AQ124">
            <v>9379</v>
          </cell>
          <cell r="AR124">
            <v>895</v>
          </cell>
          <cell r="AS124">
            <v>15330</v>
          </cell>
          <cell r="AT124">
            <v>4378</v>
          </cell>
          <cell r="AU124">
            <v>0</v>
          </cell>
          <cell r="AV124">
            <v>10693</v>
          </cell>
          <cell r="AW124">
            <v>4392</v>
          </cell>
          <cell r="AX124">
            <v>0</v>
          </cell>
          <cell r="AY124">
            <v>6960</v>
          </cell>
          <cell r="AZ124">
            <v>0</v>
          </cell>
          <cell r="BA124">
            <v>0</v>
          </cell>
          <cell r="BB124">
            <v>11181</v>
          </cell>
          <cell r="BC124">
            <v>0</v>
          </cell>
          <cell r="BD124">
            <v>0</v>
          </cell>
          <cell r="BE124">
            <v>0</v>
          </cell>
          <cell r="BF124">
            <v>0</v>
          </cell>
          <cell r="BG124">
            <v>28265</v>
          </cell>
          <cell r="BH124">
            <v>0</v>
          </cell>
          <cell r="BI124">
            <v>0</v>
          </cell>
          <cell r="BJ124">
            <v>0</v>
          </cell>
          <cell r="BK124">
            <v>80012</v>
          </cell>
          <cell r="BL124">
            <v>0</v>
          </cell>
          <cell r="BM124">
            <v>1132</v>
          </cell>
          <cell r="BN124">
            <v>11392</v>
          </cell>
          <cell r="BO124">
            <v>0</v>
          </cell>
          <cell r="BP124">
            <v>0</v>
          </cell>
          <cell r="BQ124">
            <v>0</v>
          </cell>
          <cell r="BR124">
            <v>0</v>
          </cell>
          <cell r="BS124">
            <v>0</v>
          </cell>
          <cell r="BT124">
            <v>11392</v>
          </cell>
        </row>
        <row r="125">
          <cell r="A125">
            <v>622</v>
          </cell>
          <cell r="B125" t="str">
            <v>Down Ampney Church of England Primary School</v>
          </cell>
          <cell r="D125">
            <v>43759</v>
          </cell>
          <cell r="E125">
            <v>0</v>
          </cell>
          <cell r="F125">
            <v>21512</v>
          </cell>
          <cell r="G125">
            <v>73</v>
          </cell>
          <cell r="H125">
            <v>0</v>
          </cell>
          <cell r="I125">
            <v>0</v>
          </cell>
          <cell r="J125">
            <v>159354</v>
          </cell>
          <cell r="K125">
            <v>0</v>
          </cell>
          <cell r="L125">
            <v>5322</v>
          </cell>
          <cell r="M125">
            <v>0</v>
          </cell>
          <cell r="N125">
            <v>17735</v>
          </cell>
          <cell r="O125">
            <v>0</v>
          </cell>
          <cell r="P125">
            <v>0</v>
          </cell>
          <cell r="Q125">
            <v>0</v>
          </cell>
          <cell r="R125">
            <v>0</v>
          </cell>
          <cell r="S125">
            <v>0</v>
          </cell>
          <cell r="T125">
            <v>0</v>
          </cell>
          <cell r="U125">
            <v>0</v>
          </cell>
          <cell r="V125">
            <v>0</v>
          </cell>
          <cell r="W125">
            <v>18783</v>
          </cell>
          <cell r="X125">
            <v>0</v>
          </cell>
          <cell r="Y125">
            <v>0</v>
          </cell>
          <cell r="Z125">
            <v>0</v>
          </cell>
          <cell r="AA125">
            <v>138292</v>
          </cell>
          <cell r="AB125">
            <v>4150</v>
          </cell>
          <cell r="AC125">
            <v>17683</v>
          </cell>
          <cell r="AD125">
            <v>2500</v>
          </cell>
          <cell r="AE125">
            <v>11077</v>
          </cell>
          <cell r="AF125">
            <v>0</v>
          </cell>
          <cell r="AG125">
            <v>4009</v>
          </cell>
          <cell r="AH125">
            <v>900</v>
          </cell>
          <cell r="AI125">
            <v>0</v>
          </cell>
          <cell r="AJ125">
            <v>3247</v>
          </cell>
          <cell r="AK125">
            <v>812</v>
          </cell>
          <cell r="AL125">
            <v>2700</v>
          </cell>
          <cell r="AM125">
            <v>2000</v>
          </cell>
          <cell r="AN125">
            <v>6500</v>
          </cell>
          <cell r="AO125">
            <v>270</v>
          </cell>
          <cell r="AP125">
            <v>3500</v>
          </cell>
          <cell r="AQ125">
            <v>2333</v>
          </cell>
          <cell r="AR125">
            <v>540</v>
          </cell>
          <cell r="AS125">
            <v>11798</v>
          </cell>
          <cell r="AT125">
            <v>1300</v>
          </cell>
          <cell r="AU125">
            <v>0</v>
          </cell>
          <cell r="AV125">
            <v>2050</v>
          </cell>
          <cell r="AW125">
            <v>1063</v>
          </cell>
          <cell r="AX125">
            <v>0</v>
          </cell>
          <cell r="AY125">
            <v>421</v>
          </cell>
          <cell r="AZ125">
            <v>0</v>
          </cell>
          <cell r="BA125">
            <v>40</v>
          </cell>
          <cell r="BB125">
            <v>7234</v>
          </cell>
          <cell r="BC125">
            <v>0</v>
          </cell>
          <cell r="BD125">
            <v>0</v>
          </cell>
          <cell r="BE125">
            <v>0</v>
          </cell>
          <cell r="BF125">
            <v>0</v>
          </cell>
          <cell r="BG125">
            <v>20957</v>
          </cell>
          <cell r="BH125">
            <v>0</v>
          </cell>
          <cell r="BI125">
            <v>0</v>
          </cell>
          <cell r="BJ125">
            <v>0</v>
          </cell>
          <cell r="BK125">
            <v>42469</v>
          </cell>
          <cell r="BL125">
            <v>0</v>
          </cell>
          <cell r="BM125">
            <v>73</v>
          </cell>
          <cell r="BN125">
            <v>20534</v>
          </cell>
          <cell r="BO125">
            <v>0</v>
          </cell>
          <cell r="BP125">
            <v>0</v>
          </cell>
          <cell r="BQ125">
            <v>0</v>
          </cell>
          <cell r="BR125">
            <v>0</v>
          </cell>
          <cell r="BS125">
            <v>0</v>
          </cell>
          <cell r="BT125">
            <v>20534</v>
          </cell>
        </row>
        <row r="126">
          <cell r="A126">
            <v>628</v>
          </cell>
          <cell r="B126" t="str">
            <v>Drybrook School</v>
          </cell>
          <cell r="D126">
            <v>68753.600000000006</v>
          </cell>
          <cell r="E126">
            <v>0</v>
          </cell>
          <cell r="F126">
            <v>23785</v>
          </cell>
          <cell r="G126">
            <v>1533</v>
          </cell>
          <cell r="H126">
            <v>0</v>
          </cell>
          <cell r="I126">
            <v>0</v>
          </cell>
          <cell r="J126">
            <v>321485</v>
          </cell>
          <cell r="K126">
            <v>0</v>
          </cell>
          <cell r="L126">
            <v>36079</v>
          </cell>
          <cell r="M126">
            <v>0</v>
          </cell>
          <cell r="N126">
            <v>20475</v>
          </cell>
          <cell r="O126">
            <v>0</v>
          </cell>
          <cell r="P126">
            <v>0</v>
          </cell>
          <cell r="Q126">
            <v>2325</v>
          </cell>
          <cell r="R126">
            <v>0</v>
          </cell>
          <cell r="S126">
            <v>0</v>
          </cell>
          <cell r="T126">
            <v>0</v>
          </cell>
          <cell r="U126">
            <v>0</v>
          </cell>
          <cell r="V126">
            <v>0</v>
          </cell>
          <cell r="W126">
            <v>29208</v>
          </cell>
          <cell r="X126">
            <v>0</v>
          </cell>
          <cell r="Y126">
            <v>0</v>
          </cell>
          <cell r="Z126">
            <v>0</v>
          </cell>
          <cell r="AA126">
            <v>239095</v>
          </cell>
          <cell r="AB126">
            <v>24215</v>
          </cell>
          <cell r="AC126">
            <v>67736</v>
          </cell>
          <cell r="AD126">
            <v>250</v>
          </cell>
          <cell r="AE126">
            <v>32262</v>
          </cell>
          <cell r="AF126">
            <v>0</v>
          </cell>
          <cell r="AG126">
            <v>14037</v>
          </cell>
          <cell r="AH126">
            <v>1500</v>
          </cell>
          <cell r="AI126">
            <v>5000</v>
          </cell>
          <cell r="AJ126">
            <v>8000</v>
          </cell>
          <cell r="AK126">
            <v>1500</v>
          </cell>
          <cell r="AL126">
            <v>5000</v>
          </cell>
          <cell r="AM126">
            <v>2500</v>
          </cell>
          <cell r="AN126">
            <v>11536</v>
          </cell>
          <cell r="AO126">
            <v>0</v>
          </cell>
          <cell r="AP126">
            <v>4700</v>
          </cell>
          <cell r="AQ126">
            <v>3812</v>
          </cell>
          <cell r="AR126">
            <v>400</v>
          </cell>
          <cell r="AS126">
            <v>22210</v>
          </cell>
          <cell r="AT126">
            <v>1952</v>
          </cell>
          <cell r="AU126">
            <v>0</v>
          </cell>
          <cell r="AV126">
            <v>2650</v>
          </cell>
          <cell r="AW126">
            <v>2692</v>
          </cell>
          <cell r="AX126">
            <v>0</v>
          </cell>
          <cell r="AY126">
            <v>5839</v>
          </cell>
          <cell r="AZ126">
            <v>0</v>
          </cell>
          <cell r="BA126">
            <v>2000</v>
          </cell>
          <cell r="BB126">
            <v>9019</v>
          </cell>
          <cell r="BC126">
            <v>0</v>
          </cell>
          <cell r="BD126">
            <v>0</v>
          </cell>
          <cell r="BE126">
            <v>0</v>
          </cell>
          <cell r="BF126">
            <v>0</v>
          </cell>
          <cell r="BG126">
            <v>26249</v>
          </cell>
          <cell r="BH126">
            <v>0</v>
          </cell>
          <cell r="BI126">
            <v>0</v>
          </cell>
          <cell r="BJ126">
            <v>0</v>
          </cell>
          <cell r="BK126">
            <v>51382</v>
          </cell>
          <cell r="BL126">
            <v>0</v>
          </cell>
          <cell r="BM126">
            <v>185</v>
          </cell>
          <cell r="BN126">
            <v>10420.6</v>
          </cell>
          <cell r="BO126">
            <v>0</v>
          </cell>
          <cell r="BP126">
            <v>0</v>
          </cell>
          <cell r="BQ126">
            <v>0</v>
          </cell>
          <cell r="BR126">
            <v>0</v>
          </cell>
          <cell r="BS126">
            <v>0</v>
          </cell>
          <cell r="BT126">
            <v>10420.6</v>
          </cell>
        </row>
        <row r="127">
          <cell r="A127">
            <v>630</v>
          </cell>
          <cell r="B127" t="str">
            <v>Dursley Church of England Primary School</v>
          </cell>
          <cell r="D127">
            <v>33230.239999999998</v>
          </cell>
          <cell r="E127">
            <v>0</v>
          </cell>
          <cell r="F127">
            <v>58320</v>
          </cell>
          <cell r="G127">
            <v>91</v>
          </cell>
          <cell r="H127">
            <v>0</v>
          </cell>
          <cell r="I127">
            <v>0</v>
          </cell>
          <cell r="J127">
            <v>622911</v>
          </cell>
          <cell r="K127">
            <v>0</v>
          </cell>
          <cell r="L127">
            <v>73571</v>
          </cell>
          <cell r="M127">
            <v>0</v>
          </cell>
          <cell r="N127">
            <v>32121.759999999998</v>
          </cell>
          <cell r="O127">
            <v>0</v>
          </cell>
          <cell r="P127">
            <v>0</v>
          </cell>
          <cell r="Q127">
            <v>3800</v>
          </cell>
          <cell r="R127">
            <v>0</v>
          </cell>
          <cell r="S127">
            <v>0</v>
          </cell>
          <cell r="T127">
            <v>0</v>
          </cell>
          <cell r="U127">
            <v>0</v>
          </cell>
          <cell r="V127">
            <v>9100</v>
          </cell>
          <cell r="W127">
            <v>45066</v>
          </cell>
          <cell r="X127">
            <v>0</v>
          </cell>
          <cell r="Y127">
            <v>0</v>
          </cell>
          <cell r="Z127">
            <v>0</v>
          </cell>
          <cell r="AA127">
            <v>447865</v>
          </cell>
          <cell r="AB127">
            <v>1350</v>
          </cell>
          <cell r="AC127">
            <v>145066</v>
          </cell>
          <cell r="AD127">
            <v>32221</v>
          </cell>
          <cell r="AE127">
            <v>37949</v>
          </cell>
          <cell r="AF127">
            <v>0</v>
          </cell>
          <cell r="AG127">
            <v>11067</v>
          </cell>
          <cell r="AH127">
            <v>0</v>
          </cell>
          <cell r="AI127">
            <v>2000</v>
          </cell>
          <cell r="AJ127">
            <v>5242</v>
          </cell>
          <cell r="AK127">
            <v>1310</v>
          </cell>
          <cell r="AL127">
            <v>8866</v>
          </cell>
          <cell r="AM127">
            <v>5100</v>
          </cell>
          <cell r="AN127">
            <v>1200</v>
          </cell>
          <cell r="AO127">
            <v>4000</v>
          </cell>
          <cell r="AP127">
            <v>19500</v>
          </cell>
          <cell r="AQ127">
            <v>11134</v>
          </cell>
          <cell r="AR127">
            <v>950</v>
          </cell>
          <cell r="AS127">
            <v>34646</v>
          </cell>
          <cell r="AT127">
            <v>2550</v>
          </cell>
          <cell r="AU127">
            <v>0</v>
          </cell>
          <cell r="AV127">
            <v>10644</v>
          </cell>
          <cell r="AW127">
            <v>5829</v>
          </cell>
          <cell r="AX127">
            <v>0</v>
          </cell>
          <cell r="AY127">
            <v>5700</v>
          </cell>
          <cell r="AZ127">
            <v>2448</v>
          </cell>
          <cell r="BA127">
            <v>1250</v>
          </cell>
          <cell r="BB127">
            <v>15511</v>
          </cell>
          <cell r="BC127">
            <v>0</v>
          </cell>
          <cell r="BD127">
            <v>0</v>
          </cell>
          <cell r="BE127">
            <v>0</v>
          </cell>
          <cell r="BF127">
            <v>0</v>
          </cell>
          <cell r="BG127">
            <v>33935</v>
          </cell>
          <cell r="BH127">
            <v>0</v>
          </cell>
          <cell r="BI127">
            <v>0</v>
          </cell>
          <cell r="BJ127">
            <v>0</v>
          </cell>
          <cell r="BK127">
            <v>72255</v>
          </cell>
          <cell r="BL127">
            <v>0</v>
          </cell>
          <cell r="BM127">
            <v>91</v>
          </cell>
          <cell r="BN127">
            <v>6402</v>
          </cell>
          <cell r="BO127">
            <v>0</v>
          </cell>
          <cell r="BP127">
            <v>20000</v>
          </cell>
          <cell r="BQ127">
            <v>0</v>
          </cell>
          <cell r="BR127">
            <v>0</v>
          </cell>
          <cell r="BS127">
            <v>0</v>
          </cell>
          <cell r="BT127">
            <v>26402</v>
          </cell>
        </row>
        <row r="128">
          <cell r="A128">
            <v>632</v>
          </cell>
          <cell r="B128" t="str">
            <v>Ann Cam Church of England Primary School</v>
          </cell>
          <cell r="D128">
            <v>38818</v>
          </cell>
          <cell r="E128">
            <v>0</v>
          </cell>
          <cell r="F128">
            <v>0</v>
          </cell>
          <cell r="G128">
            <v>1008</v>
          </cell>
          <cell r="H128">
            <v>0</v>
          </cell>
          <cell r="I128">
            <v>0</v>
          </cell>
          <cell r="J128">
            <v>282574</v>
          </cell>
          <cell r="K128">
            <v>0</v>
          </cell>
          <cell r="L128">
            <v>22392</v>
          </cell>
          <cell r="M128">
            <v>0</v>
          </cell>
          <cell r="N128">
            <v>33005</v>
          </cell>
          <cell r="O128">
            <v>0</v>
          </cell>
          <cell r="P128">
            <v>0</v>
          </cell>
          <cell r="Q128">
            <v>800</v>
          </cell>
          <cell r="R128">
            <v>0</v>
          </cell>
          <cell r="S128">
            <v>0</v>
          </cell>
          <cell r="T128">
            <v>0</v>
          </cell>
          <cell r="U128">
            <v>4767</v>
          </cell>
          <cell r="V128">
            <v>12806</v>
          </cell>
          <cell r="W128">
            <v>24290</v>
          </cell>
          <cell r="X128">
            <v>0</v>
          </cell>
          <cell r="Y128">
            <v>0</v>
          </cell>
          <cell r="Z128">
            <v>0</v>
          </cell>
          <cell r="AA128">
            <v>229771</v>
          </cell>
          <cell r="AB128">
            <v>4150</v>
          </cell>
          <cell r="AC128">
            <v>43697</v>
          </cell>
          <cell r="AD128">
            <v>0</v>
          </cell>
          <cell r="AE128">
            <v>13666</v>
          </cell>
          <cell r="AF128">
            <v>0</v>
          </cell>
          <cell r="AG128">
            <v>4560</v>
          </cell>
          <cell r="AH128">
            <v>2500</v>
          </cell>
          <cell r="AI128">
            <v>6750</v>
          </cell>
          <cell r="AJ128">
            <v>7383</v>
          </cell>
          <cell r="AK128">
            <v>0</v>
          </cell>
          <cell r="AL128">
            <v>6500</v>
          </cell>
          <cell r="AM128">
            <v>3492</v>
          </cell>
          <cell r="AN128">
            <v>7500</v>
          </cell>
          <cell r="AO128">
            <v>3700</v>
          </cell>
          <cell r="AP128">
            <v>10000</v>
          </cell>
          <cell r="AQ128">
            <v>1571</v>
          </cell>
          <cell r="AR128">
            <v>1100</v>
          </cell>
          <cell r="AS128">
            <v>24100</v>
          </cell>
          <cell r="AT128">
            <v>7658</v>
          </cell>
          <cell r="AU128">
            <v>0</v>
          </cell>
          <cell r="AV128">
            <v>1900</v>
          </cell>
          <cell r="AW128">
            <v>2421</v>
          </cell>
          <cell r="AX128">
            <v>0</v>
          </cell>
          <cell r="AY128">
            <v>0</v>
          </cell>
          <cell r="AZ128">
            <v>10000</v>
          </cell>
          <cell r="BA128">
            <v>2371</v>
          </cell>
          <cell r="BB128">
            <v>8453</v>
          </cell>
          <cell r="BC128">
            <v>0</v>
          </cell>
          <cell r="BD128">
            <v>0</v>
          </cell>
          <cell r="BE128">
            <v>0</v>
          </cell>
          <cell r="BF128">
            <v>0</v>
          </cell>
          <cell r="BG128">
            <v>0</v>
          </cell>
          <cell r="BH128">
            <v>0</v>
          </cell>
          <cell r="BI128">
            <v>0</v>
          </cell>
          <cell r="BJ128">
            <v>0</v>
          </cell>
          <cell r="BK128">
            <v>0</v>
          </cell>
          <cell r="BL128">
            <v>0</v>
          </cell>
          <cell r="BM128">
            <v>1008</v>
          </cell>
          <cell r="BN128">
            <v>16209</v>
          </cell>
          <cell r="BO128">
            <v>0</v>
          </cell>
          <cell r="BP128">
            <v>0</v>
          </cell>
          <cell r="BQ128">
            <v>0</v>
          </cell>
          <cell r="BR128">
            <v>0</v>
          </cell>
          <cell r="BS128">
            <v>0</v>
          </cell>
          <cell r="BT128">
            <v>16209</v>
          </cell>
        </row>
        <row r="129">
          <cell r="A129">
            <v>633</v>
          </cell>
          <cell r="B129" t="str">
            <v>Eastcombe Primary School</v>
          </cell>
          <cell r="D129">
            <v>23377</v>
          </cell>
          <cell r="E129">
            <v>0</v>
          </cell>
          <cell r="F129">
            <v>20280</v>
          </cell>
          <cell r="G129">
            <v>4666</v>
          </cell>
          <cell r="H129">
            <v>0</v>
          </cell>
          <cell r="I129">
            <v>0</v>
          </cell>
          <cell r="J129">
            <v>209467</v>
          </cell>
          <cell r="K129">
            <v>0</v>
          </cell>
          <cell r="L129">
            <v>23064</v>
          </cell>
          <cell r="M129">
            <v>0</v>
          </cell>
          <cell r="N129">
            <v>15757</v>
          </cell>
          <cell r="O129">
            <v>0</v>
          </cell>
          <cell r="P129">
            <v>0</v>
          </cell>
          <cell r="Q129">
            <v>0</v>
          </cell>
          <cell r="R129">
            <v>0</v>
          </cell>
          <cell r="S129">
            <v>0</v>
          </cell>
          <cell r="T129">
            <v>0</v>
          </cell>
          <cell r="U129">
            <v>0</v>
          </cell>
          <cell r="V129">
            <v>0</v>
          </cell>
          <cell r="W129">
            <v>20695</v>
          </cell>
          <cell r="X129">
            <v>0</v>
          </cell>
          <cell r="Y129">
            <v>0</v>
          </cell>
          <cell r="Z129">
            <v>0</v>
          </cell>
          <cell r="AA129">
            <v>170258</v>
          </cell>
          <cell r="AB129">
            <v>6400</v>
          </cell>
          <cell r="AC129">
            <v>47527</v>
          </cell>
          <cell r="AD129">
            <v>0</v>
          </cell>
          <cell r="AE129">
            <v>19534</v>
          </cell>
          <cell r="AF129">
            <v>0</v>
          </cell>
          <cell r="AG129">
            <v>5100</v>
          </cell>
          <cell r="AH129">
            <v>170</v>
          </cell>
          <cell r="AI129">
            <v>1557</v>
          </cell>
          <cell r="AJ129">
            <v>3255</v>
          </cell>
          <cell r="AK129">
            <v>0</v>
          </cell>
          <cell r="AL129">
            <v>2528</v>
          </cell>
          <cell r="AM129">
            <v>0</v>
          </cell>
          <cell r="AN129">
            <v>6580</v>
          </cell>
          <cell r="AO129">
            <v>450</v>
          </cell>
          <cell r="AP129">
            <v>2200</v>
          </cell>
          <cell r="AQ129">
            <v>1640</v>
          </cell>
          <cell r="AR129">
            <v>325</v>
          </cell>
          <cell r="AS129">
            <v>11455</v>
          </cell>
          <cell r="AT129">
            <v>1711</v>
          </cell>
          <cell r="AU129">
            <v>0</v>
          </cell>
          <cell r="AV129">
            <v>2336</v>
          </cell>
          <cell r="AW129">
            <v>1827</v>
          </cell>
          <cell r="AX129">
            <v>0</v>
          </cell>
          <cell r="AY129">
            <v>0</v>
          </cell>
          <cell r="AZ129">
            <v>0</v>
          </cell>
          <cell r="BA129">
            <v>60</v>
          </cell>
          <cell r="BB129">
            <v>7426</v>
          </cell>
          <cell r="BC129">
            <v>0</v>
          </cell>
          <cell r="BD129">
            <v>0</v>
          </cell>
          <cell r="BE129">
            <v>0</v>
          </cell>
          <cell r="BF129">
            <v>0</v>
          </cell>
          <cell r="BG129">
            <v>23036</v>
          </cell>
          <cell r="BH129">
            <v>0</v>
          </cell>
          <cell r="BI129">
            <v>0</v>
          </cell>
          <cell r="BJ129">
            <v>0</v>
          </cell>
          <cell r="BK129">
            <v>47426</v>
          </cell>
          <cell r="BL129">
            <v>0</v>
          </cell>
          <cell r="BM129">
            <v>557</v>
          </cell>
          <cell r="BN129">
            <v>21</v>
          </cell>
          <cell r="BO129">
            <v>0</v>
          </cell>
          <cell r="BP129">
            <v>-1</v>
          </cell>
          <cell r="BQ129">
            <v>0</v>
          </cell>
          <cell r="BR129">
            <v>0</v>
          </cell>
          <cell r="BS129">
            <v>0</v>
          </cell>
          <cell r="BT129">
            <v>20</v>
          </cell>
        </row>
        <row r="130">
          <cell r="A130">
            <v>635</v>
          </cell>
          <cell r="B130" t="str">
            <v>Eastington Primary School</v>
          </cell>
          <cell r="D130">
            <v>53447</v>
          </cell>
          <cell r="E130">
            <v>0</v>
          </cell>
          <cell r="F130">
            <v>0</v>
          </cell>
          <cell r="G130">
            <v>5822</v>
          </cell>
          <cell r="H130">
            <v>0</v>
          </cell>
          <cell r="I130">
            <v>0</v>
          </cell>
          <cell r="J130">
            <v>379570</v>
          </cell>
          <cell r="K130">
            <v>0</v>
          </cell>
          <cell r="L130">
            <v>3480</v>
          </cell>
          <cell r="M130">
            <v>0</v>
          </cell>
          <cell r="N130">
            <v>17874</v>
          </cell>
          <cell r="O130">
            <v>0</v>
          </cell>
          <cell r="P130">
            <v>0</v>
          </cell>
          <cell r="Q130">
            <v>4500</v>
          </cell>
          <cell r="R130">
            <v>0</v>
          </cell>
          <cell r="S130">
            <v>0</v>
          </cell>
          <cell r="T130">
            <v>0</v>
          </cell>
          <cell r="U130">
            <v>6600</v>
          </cell>
          <cell r="V130">
            <v>0</v>
          </cell>
          <cell r="W130">
            <v>31302</v>
          </cell>
          <cell r="X130">
            <v>0</v>
          </cell>
          <cell r="Y130">
            <v>0</v>
          </cell>
          <cell r="Z130">
            <v>0</v>
          </cell>
          <cell r="AA130">
            <v>291317</v>
          </cell>
          <cell r="AB130">
            <v>6916</v>
          </cell>
          <cell r="AC130">
            <v>50783</v>
          </cell>
          <cell r="AD130">
            <v>9529</v>
          </cell>
          <cell r="AE130">
            <v>25319</v>
          </cell>
          <cell r="AF130">
            <v>0</v>
          </cell>
          <cell r="AG130">
            <v>6740</v>
          </cell>
          <cell r="AH130">
            <v>0</v>
          </cell>
          <cell r="AI130">
            <v>279</v>
          </cell>
          <cell r="AJ130">
            <v>7818</v>
          </cell>
          <cell r="AK130">
            <v>200</v>
          </cell>
          <cell r="AL130">
            <v>32060</v>
          </cell>
          <cell r="AM130">
            <v>1692</v>
          </cell>
          <cell r="AN130">
            <v>727</v>
          </cell>
          <cell r="AO130">
            <v>2000</v>
          </cell>
          <cell r="AP130">
            <v>6271</v>
          </cell>
          <cell r="AQ130">
            <v>2772</v>
          </cell>
          <cell r="AR130">
            <v>550</v>
          </cell>
          <cell r="AS130">
            <v>18913</v>
          </cell>
          <cell r="AT130">
            <v>5495</v>
          </cell>
          <cell r="AU130">
            <v>0</v>
          </cell>
          <cell r="AV130">
            <v>7409</v>
          </cell>
          <cell r="AW130">
            <v>0</v>
          </cell>
          <cell r="AX130">
            <v>0</v>
          </cell>
          <cell r="AY130">
            <v>0</v>
          </cell>
          <cell r="AZ130">
            <v>0</v>
          </cell>
          <cell r="BA130">
            <v>7000</v>
          </cell>
          <cell r="BB130">
            <v>12983</v>
          </cell>
          <cell r="BC130">
            <v>0</v>
          </cell>
          <cell r="BD130">
            <v>0</v>
          </cell>
          <cell r="BE130">
            <v>0</v>
          </cell>
          <cell r="BF130">
            <v>0</v>
          </cell>
          <cell r="BG130">
            <v>27509</v>
          </cell>
          <cell r="BH130">
            <v>0</v>
          </cell>
          <cell r="BI130">
            <v>0</v>
          </cell>
          <cell r="BJ130">
            <v>0</v>
          </cell>
          <cell r="BK130">
            <v>31984</v>
          </cell>
          <cell r="BL130">
            <v>0</v>
          </cell>
          <cell r="BM130">
            <v>1347</v>
          </cell>
          <cell r="BN130">
            <v>0</v>
          </cell>
          <cell r="BO130">
            <v>0</v>
          </cell>
          <cell r="BP130">
            <v>0</v>
          </cell>
          <cell r="BQ130">
            <v>0</v>
          </cell>
          <cell r="BR130">
            <v>0</v>
          </cell>
          <cell r="BS130">
            <v>0</v>
          </cell>
          <cell r="BT130">
            <v>0</v>
          </cell>
        </row>
        <row r="131">
          <cell r="A131">
            <v>640</v>
          </cell>
          <cell r="B131" t="str">
            <v>Ellwood Primary School</v>
          </cell>
          <cell r="D131">
            <v>30570</v>
          </cell>
          <cell r="E131">
            <v>0</v>
          </cell>
          <cell r="F131">
            <v>47311</v>
          </cell>
          <cell r="G131">
            <v>278</v>
          </cell>
          <cell r="H131">
            <v>0</v>
          </cell>
          <cell r="I131">
            <v>0</v>
          </cell>
          <cell r="J131">
            <v>353611</v>
          </cell>
          <cell r="K131">
            <v>0</v>
          </cell>
          <cell r="L131">
            <v>94844</v>
          </cell>
          <cell r="M131">
            <v>0</v>
          </cell>
          <cell r="N131">
            <v>20758</v>
          </cell>
          <cell r="O131">
            <v>0</v>
          </cell>
          <cell r="P131">
            <v>0</v>
          </cell>
          <cell r="Q131">
            <v>2300</v>
          </cell>
          <cell r="R131">
            <v>0</v>
          </cell>
          <cell r="S131">
            <v>0</v>
          </cell>
          <cell r="T131">
            <v>0</v>
          </cell>
          <cell r="U131">
            <v>0</v>
          </cell>
          <cell r="V131">
            <v>0</v>
          </cell>
          <cell r="W131">
            <v>31263</v>
          </cell>
          <cell r="X131">
            <v>0</v>
          </cell>
          <cell r="Y131">
            <v>0</v>
          </cell>
          <cell r="Z131">
            <v>0</v>
          </cell>
          <cell r="AA131">
            <v>287587</v>
          </cell>
          <cell r="AB131">
            <v>1250</v>
          </cell>
          <cell r="AC131">
            <v>108470</v>
          </cell>
          <cell r="AD131">
            <v>11478</v>
          </cell>
          <cell r="AE131">
            <v>23353</v>
          </cell>
          <cell r="AF131">
            <v>0</v>
          </cell>
          <cell r="AG131">
            <v>13521</v>
          </cell>
          <cell r="AH131">
            <v>300</v>
          </cell>
          <cell r="AI131">
            <v>1000</v>
          </cell>
          <cell r="AJ131">
            <v>7229</v>
          </cell>
          <cell r="AK131">
            <v>0</v>
          </cell>
          <cell r="AL131">
            <v>6800</v>
          </cell>
          <cell r="AM131">
            <v>1200</v>
          </cell>
          <cell r="AN131">
            <v>1500</v>
          </cell>
          <cell r="AO131">
            <v>1740</v>
          </cell>
          <cell r="AP131">
            <v>8500</v>
          </cell>
          <cell r="AQ131">
            <v>4043</v>
          </cell>
          <cell r="AR131">
            <v>1010</v>
          </cell>
          <cell r="AS131">
            <v>18017</v>
          </cell>
          <cell r="AT131">
            <v>0</v>
          </cell>
          <cell r="AU131">
            <v>0</v>
          </cell>
          <cell r="AV131">
            <v>3933</v>
          </cell>
          <cell r="AW131">
            <v>3387</v>
          </cell>
          <cell r="AX131">
            <v>0</v>
          </cell>
          <cell r="AY131">
            <v>8265</v>
          </cell>
          <cell r="AZ131">
            <v>4840</v>
          </cell>
          <cell r="BA131">
            <v>0</v>
          </cell>
          <cell r="BB131">
            <v>8651</v>
          </cell>
          <cell r="BC131">
            <v>0</v>
          </cell>
          <cell r="BD131">
            <v>0</v>
          </cell>
          <cell r="BE131">
            <v>0</v>
          </cell>
          <cell r="BF131">
            <v>0</v>
          </cell>
          <cell r="BG131">
            <v>26375</v>
          </cell>
          <cell r="BH131">
            <v>0</v>
          </cell>
          <cell r="BI131">
            <v>0</v>
          </cell>
          <cell r="BJ131">
            <v>0</v>
          </cell>
          <cell r="BK131">
            <v>73686</v>
          </cell>
          <cell r="BL131">
            <v>0</v>
          </cell>
          <cell r="BM131">
            <v>278</v>
          </cell>
          <cell r="BN131">
            <v>7272</v>
          </cell>
          <cell r="BO131">
            <v>0</v>
          </cell>
          <cell r="BP131">
            <v>0</v>
          </cell>
          <cell r="BQ131">
            <v>0</v>
          </cell>
          <cell r="BR131">
            <v>0</v>
          </cell>
          <cell r="BS131">
            <v>0</v>
          </cell>
          <cell r="BT131">
            <v>7272</v>
          </cell>
        </row>
        <row r="132">
          <cell r="A132">
            <v>643</v>
          </cell>
          <cell r="B132" t="str">
            <v>English Bicknor Church of England Primary School</v>
          </cell>
          <cell r="D132">
            <v>31801</v>
          </cell>
          <cell r="E132">
            <v>0</v>
          </cell>
          <cell r="F132">
            <v>17053</v>
          </cell>
          <cell r="G132">
            <v>0</v>
          </cell>
          <cell r="H132">
            <v>0</v>
          </cell>
          <cell r="I132">
            <v>0</v>
          </cell>
          <cell r="J132">
            <v>197999</v>
          </cell>
          <cell r="K132">
            <v>0</v>
          </cell>
          <cell r="L132">
            <v>24121</v>
          </cell>
          <cell r="M132">
            <v>0</v>
          </cell>
          <cell r="N132">
            <v>15913</v>
          </cell>
          <cell r="O132">
            <v>0</v>
          </cell>
          <cell r="P132">
            <v>0</v>
          </cell>
          <cell r="Q132">
            <v>0</v>
          </cell>
          <cell r="R132">
            <v>0</v>
          </cell>
          <cell r="S132">
            <v>0</v>
          </cell>
          <cell r="T132">
            <v>0</v>
          </cell>
          <cell r="U132">
            <v>0</v>
          </cell>
          <cell r="V132">
            <v>0</v>
          </cell>
          <cell r="W132">
            <v>19995</v>
          </cell>
          <cell r="X132">
            <v>0</v>
          </cell>
          <cell r="Y132">
            <v>0</v>
          </cell>
          <cell r="Z132">
            <v>0</v>
          </cell>
          <cell r="AA132">
            <v>171295</v>
          </cell>
          <cell r="AB132">
            <v>9892</v>
          </cell>
          <cell r="AC132">
            <v>24422</v>
          </cell>
          <cell r="AD132">
            <v>0</v>
          </cell>
          <cell r="AE132">
            <v>16692</v>
          </cell>
          <cell r="AF132">
            <v>0</v>
          </cell>
          <cell r="AG132">
            <v>1922</v>
          </cell>
          <cell r="AH132">
            <v>203</v>
          </cell>
          <cell r="AI132">
            <v>400</v>
          </cell>
          <cell r="AJ132">
            <v>3585</v>
          </cell>
          <cell r="AK132">
            <v>1195</v>
          </cell>
          <cell r="AL132">
            <v>3090</v>
          </cell>
          <cell r="AM132">
            <v>979</v>
          </cell>
          <cell r="AN132">
            <v>6180</v>
          </cell>
          <cell r="AO132">
            <v>518</v>
          </cell>
          <cell r="AP132">
            <v>4841</v>
          </cell>
          <cell r="AQ132">
            <v>2171</v>
          </cell>
          <cell r="AR132">
            <v>721</v>
          </cell>
          <cell r="AS132">
            <v>11207</v>
          </cell>
          <cell r="AT132">
            <v>1200</v>
          </cell>
          <cell r="AU132">
            <v>0</v>
          </cell>
          <cell r="AV132">
            <v>2274</v>
          </cell>
          <cell r="AW132">
            <v>1383</v>
          </cell>
          <cell r="AX132">
            <v>0</v>
          </cell>
          <cell r="AY132">
            <v>1702</v>
          </cell>
          <cell r="AZ132">
            <v>0</v>
          </cell>
          <cell r="BA132">
            <v>618</v>
          </cell>
          <cell r="BB132">
            <v>7642</v>
          </cell>
          <cell r="BC132">
            <v>0</v>
          </cell>
          <cell r="BD132">
            <v>0</v>
          </cell>
          <cell r="BE132">
            <v>0</v>
          </cell>
          <cell r="BF132">
            <v>0</v>
          </cell>
          <cell r="BG132">
            <v>22154</v>
          </cell>
          <cell r="BH132">
            <v>0</v>
          </cell>
          <cell r="BI132">
            <v>0</v>
          </cell>
          <cell r="BJ132">
            <v>0</v>
          </cell>
          <cell r="BK132">
            <v>39333</v>
          </cell>
          <cell r="BL132">
            <v>0</v>
          </cell>
          <cell r="BM132">
            <v>0</v>
          </cell>
          <cell r="BN132">
            <v>15697</v>
          </cell>
          <cell r="BO132">
            <v>0</v>
          </cell>
          <cell r="BP132">
            <v>-126</v>
          </cell>
          <cell r="BQ132">
            <v>0</v>
          </cell>
          <cell r="BR132">
            <v>0</v>
          </cell>
          <cell r="BS132">
            <v>0</v>
          </cell>
          <cell r="BT132">
            <v>15571</v>
          </cell>
        </row>
        <row r="133">
          <cell r="A133">
            <v>645</v>
          </cell>
          <cell r="B133" t="str">
            <v>Fairford Church of England Primary School</v>
          </cell>
          <cell r="C133">
            <v>1</v>
          </cell>
          <cell r="D133">
            <v>46500</v>
          </cell>
          <cell r="E133">
            <v>0</v>
          </cell>
          <cell r="F133">
            <v>30068</v>
          </cell>
          <cell r="G133">
            <v>0</v>
          </cell>
          <cell r="H133">
            <v>0</v>
          </cell>
          <cell r="I133">
            <v>0</v>
          </cell>
          <cell r="J133">
            <v>585343</v>
          </cell>
          <cell r="K133">
            <v>0</v>
          </cell>
          <cell r="L133">
            <v>36081</v>
          </cell>
          <cell r="M133">
            <v>0</v>
          </cell>
          <cell r="N133">
            <v>20295</v>
          </cell>
          <cell r="O133">
            <v>0</v>
          </cell>
          <cell r="P133">
            <v>0</v>
          </cell>
          <cell r="Q133">
            <v>4685</v>
          </cell>
          <cell r="R133">
            <v>21185</v>
          </cell>
          <cell r="S133">
            <v>0</v>
          </cell>
          <cell r="T133">
            <v>0</v>
          </cell>
          <cell r="U133">
            <v>521</v>
          </cell>
          <cell r="V133">
            <v>400</v>
          </cell>
          <cell r="W133">
            <v>43556</v>
          </cell>
          <cell r="X133">
            <v>0</v>
          </cell>
          <cell r="Y133">
            <v>0</v>
          </cell>
          <cell r="Z133">
            <v>0</v>
          </cell>
          <cell r="AA133">
            <v>389918</v>
          </cell>
          <cell r="AB133">
            <v>14226</v>
          </cell>
          <cell r="AC133">
            <v>113139</v>
          </cell>
          <cell r="AD133">
            <v>8419</v>
          </cell>
          <cell r="AE133">
            <v>46274</v>
          </cell>
          <cell r="AF133">
            <v>16000</v>
          </cell>
          <cell r="AG133">
            <v>12387</v>
          </cell>
          <cell r="AH133">
            <v>2750</v>
          </cell>
          <cell r="AI133">
            <v>4365</v>
          </cell>
          <cell r="AJ133">
            <v>5042</v>
          </cell>
          <cell r="AK133">
            <v>1260</v>
          </cell>
          <cell r="AL133">
            <v>4100</v>
          </cell>
          <cell r="AM133">
            <v>2484</v>
          </cell>
          <cell r="AN133">
            <v>15772</v>
          </cell>
          <cell r="AO133">
            <v>1500</v>
          </cell>
          <cell r="AP133">
            <v>8500</v>
          </cell>
          <cell r="AQ133">
            <v>12867</v>
          </cell>
          <cell r="AR133">
            <v>1350</v>
          </cell>
          <cell r="AS133">
            <v>23539</v>
          </cell>
          <cell r="AT133">
            <v>6001</v>
          </cell>
          <cell r="AU133">
            <v>0</v>
          </cell>
          <cell r="AV133">
            <v>9091</v>
          </cell>
          <cell r="AW133">
            <v>6156</v>
          </cell>
          <cell r="AX133">
            <v>0</v>
          </cell>
          <cell r="AY133">
            <v>10778</v>
          </cell>
          <cell r="AZ133">
            <v>13311</v>
          </cell>
          <cell r="BA133">
            <v>0</v>
          </cell>
          <cell r="BB133">
            <v>14900</v>
          </cell>
          <cell r="BC133">
            <v>0</v>
          </cell>
          <cell r="BD133">
            <v>0</v>
          </cell>
          <cell r="BE133">
            <v>0</v>
          </cell>
          <cell r="BF133">
            <v>0</v>
          </cell>
          <cell r="BG133">
            <v>33116</v>
          </cell>
          <cell r="BH133">
            <v>0</v>
          </cell>
          <cell r="BI133">
            <v>0</v>
          </cell>
          <cell r="BJ133">
            <v>0</v>
          </cell>
          <cell r="BK133">
            <v>45000</v>
          </cell>
          <cell r="BL133">
            <v>0</v>
          </cell>
          <cell r="BM133">
            <v>0</v>
          </cell>
          <cell r="BN133">
            <v>14437</v>
          </cell>
          <cell r="BO133">
            <v>0</v>
          </cell>
          <cell r="BP133">
            <v>18184</v>
          </cell>
          <cell r="BQ133">
            <v>0</v>
          </cell>
          <cell r="BR133">
            <v>0</v>
          </cell>
          <cell r="BS133">
            <v>0</v>
          </cell>
          <cell r="BT133">
            <v>32621</v>
          </cell>
        </row>
        <row r="134">
          <cell r="A134">
            <v>655</v>
          </cell>
          <cell r="B134" t="str">
            <v>Gotherington Primary School</v>
          </cell>
          <cell r="D134">
            <v>67233</v>
          </cell>
          <cell r="E134">
            <v>0</v>
          </cell>
          <cell r="F134">
            <v>81297</v>
          </cell>
          <cell r="G134">
            <v>0</v>
          </cell>
          <cell r="H134">
            <v>0</v>
          </cell>
          <cell r="I134">
            <v>0</v>
          </cell>
          <cell r="J134">
            <v>545446</v>
          </cell>
          <cell r="K134">
            <v>0</v>
          </cell>
          <cell r="L134">
            <v>16419</v>
          </cell>
          <cell r="M134">
            <v>0</v>
          </cell>
          <cell r="N134">
            <v>13551</v>
          </cell>
          <cell r="O134">
            <v>0</v>
          </cell>
          <cell r="P134">
            <v>5000</v>
          </cell>
          <cell r="Q134">
            <v>6000</v>
          </cell>
          <cell r="R134">
            <v>0</v>
          </cell>
          <cell r="S134">
            <v>0</v>
          </cell>
          <cell r="T134">
            <v>0</v>
          </cell>
          <cell r="U134">
            <v>0</v>
          </cell>
          <cell r="V134">
            <v>0</v>
          </cell>
          <cell r="W134">
            <v>37576</v>
          </cell>
          <cell r="X134">
            <v>0</v>
          </cell>
          <cell r="Y134">
            <v>0</v>
          </cell>
          <cell r="Z134">
            <v>0</v>
          </cell>
          <cell r="AA134">
            <v>389252</v>
          </cell>
          <cell r="AB134">
            <v>4000</v>
          </cell>
          <cell r="AC134">
            <v>97574</v>
          </cell>
          <cell r="AD134">
            <v>0</v>
          </cell>
          <cell r="AE134">
            <v>43431</v>
          </cell>
          <cell r="AF134">
            <v>0</v>
          </cell>
          <cell r="AG134">
            <v>10227</v>
          </cell>
          <cell r="AH134">
            <v>2500</v>
          </cell>
          <cell r="AI134">
            <v>4143</v>
          </cell>
          <cell r="AJ134">
            <v>4526</v>
          </cell>
          <cell r="AK134">
            <v>0</v>
          </cell>
          <cell r="AL134">
            <v>7800</v>
          </cell>
          <cell r="AM134">
            <v>1268</v>
          </cell>
          <cell r="AN134">
            <v>12444</v>
          </cell>
          <cell r="AO134">
            <v>1700</v>
          </cell>
          <cell r="AP134">
            <v>7000</v>
          </cell>
          <cell r="AQ134">
            <v>6560</v>
          </cell>
          <cell r="AR134">
            <v>365</v>
          </cell>
          <cell r="AS134">
            <v>28620</v>
          </cell>
          <cell r="AT134">
            <v>23632</v>
          </cell>
          <cell r="AU134">
            <v>0</v>
          </cell>
          <cell r="AV134">
            <v>8050</v>
          </cell>
          <cell r="AW134">
            <v>5624</v>
          </cell>
          <cell r="AX134">
            <v>0</v>
          </cell>
          <cell r="AY134">
            <v>0</v>
          </cell>
          <cell r="AZ134">
            <v>1000</v>
          </cell>
          <cell r="BA134">
            <v>4544</v>
          </cell>
          <cell r="BB134">
            <v>12389</v>
          </cell>
          <cell r="BC134">
            <v>0</v>
          </cell>
          <cell r="BD134">
            <v>0</v>
          </cell>
          <cell r="BE134">
            <v>0</v>
          </cell>
          <cell r="BF134">
            <v>0</v>
          </cell>
          <cell r="BG134">
            <v>32108</v>
          </cell>
          <cell r="BH134">
            <v>0</v>
          </cell>
          <cell r="BI134">
            <v>0</v>
          </cell>
          <cell r="BJ134">
            <v>0</v>
          </cell>
          <cell r="BK134">
            <v>113405</v>
          </cell>
          <cell r="BL134">
            <v>0</v>
          </cell>
          <cell r="BM134">
            <v>0</v>
          </cell>
          <cell r="BN134">
            <v>14576</v>
          </cell>
          <cell r="BO134">
            <v>0</v>
          </cell>
          <cell r="BP134">
            <v>0</v>
          </cell>
          <cell r="BQ134">
            <v>0</v>
          </cell>
          <cell r="BR134">
            <v>0</v>
          </cell>
          <cell r="BS134">
            <v>0</v>
          </cell>
          <cell r="BT134">
            <v>14576</v>
          </cell>
        </row>
        <row r="135">
          <cell r="A135">
            <v>656</v>
          </cell>
          <cell r="B135" t="str">
            <v>Grangefield School</v>
          </cell>
          <cell r="D135">
            <v>1775</v>
          </cell>
          <cell r="E135">
            <v>0</v>
          </cell>
          <cell r="F135">
            <v>44061</v>
          </cell>
          <cell r="G135">
            <v>1363</v>
          </cell>
          <cell r="H135">
            <v>0</v>
          </cell>
          <cell r="I135">
            <v>0</v>
          </cell>
          <cell r="J135">
            <v>532529</v>
          </cell>
          <cell r="K135">
            <v>0</v>
          </cell>
          <cell r="L135">
            <v>28968</v>
          </cell>
          <cell r="M135">
            <v>0</v>
          </cell>
          <cell r="N135">
            <v>24686</v>
          </cell>
          <cell r="O135">
            <v>0</v>
          </cell>
          <cell r="P135">
            <v>0</v>
          </cell>
          <cell r="Q135">
            <v>0</v>
          </cell>
          <cell r="R135">
            <v>0</v>
          </cell>
          <cell r="S135">
            <v>0</v>
          </cell>
          <cell r="T135">
            <v>0</v>
          </cell>
          <cell r="U135">
            <v>0</v>
          </cell>
          <cell r="V135">
            <v>0</v>
          </cell>
          <cell r="W135">
            <v>47991</v>
          </cell>
          <cell r="X135">
            <v>0</v>
          </cell>
          <cell r="Y135">
            <v>0</v>
          </cell>
          <cell r="Z135">
            <v>0</v>
          </cell>
          <cell r="AA135">
            <v>366548</v>
          </cell>
          <cell r="AB135">
            <v>15150</v>
          </cell>
          <cell r="AC135">
            <v>88135</v>
          </cell>
          <cell r="AD135">
            <v>0</v>
          </cell>
          <cell r="AE135">
            <v>14632</v>
          </cell>
          <cell r="AF135">
            <v>0</v>
          </cell>
          <cell r="AG135">
            <v>12341</v>
          </cell>
          <cell r="AH135">
            <v>1500</v>
          </cell>
          <cell r="AI135">
            <v>13806</v>
          </cell>
          <cell r="AJ135">
            <v>5000</v>
          </cell>
          <cell r="AK135">
            <v>0</v>
          </cell>
          <cell r="AL135">
            <v>4053</v>
          </cell>
          <cell r="AM135">
            <v>3000</v>
          </cell>
          <cell r="AN135">
            <v>13000</v>
          </cell>
          <cell r="AO135">
            <v>4000</v>
          </cell>
          <cell r="AP135">
            <v>10500</v>
          </cell>
          <cell r="AQ135">
            <v>23481</v>
          </cell>
          <cell r="AR135">
            <v>500</v>
          </cell>
          <cell r="AS135">
            <v>27094</v>
          </cell>
          <cell r="AT135">
            <v>4280</v>
          </cell>
          <cell r="AU135">
            <v>0</v>
          </cell>
          <cell r="AV135">
            <v>5048</v>
          </cell>
          <cell r="AW135">
            <v>4947</v>
          </cell>
          <cell r="AX135">
            <v>0</v>
          </cell>
          <cell r="AY135">
            <v>0</v>
          </cell>
          <cell r="AZ135">
            <v>0</v>
          </cell>
          <cell r="BA135">
            <v>0</v>
          </cell>
          <cell r="BB135">
            <v>14600</v>
          </cell>
          <cell r="BC135">
            <v>0</v>
          </cell>
          <cell r="BD135">
            <v>0</v>
          </cell>
          <cell r="BE135">
            <v>0</v>
          </cell>
          <cell r="BF135">
            <v>0</v>
          </cell>
          <cell r="BG135">
            <v>15519</v>
          </cell>
          <cell r="BH135">
            <v>0</v>
          </cell>
          <cell r="BI135">
            <v>0</v>
          </cell>
          <cell r="BJ135">
            <v>0</v>
          </cell>
          <cell r="BK135">
            <v>60335</v>
          </cell>
          <cell r="BL135">
            <v>0</v>
          </cell>
          <cell r="BM135">
            <v>608</v>
          </cell>
          <cell r="BN135">
            <v>4334</v>
          </cell>
          <cell r="BO135">
            <v>0</v>
          </cell>
          <cell r="BP135">
            <v>0</v>
          </cell>
          <cell r="BQ135">
            <v>0</v>
          </cell>
          <cell r="BR135">
            <v>0</v>
          </cell>
          <cell r="BS135">
            <v>0</v>
          </cell>
          <cell r="BT135">
            <v>4334</v>
          </cell>
        </row>
        <row r="136">
          <cell r="A136">
            <v>657</v>
          </cell>
          <cell r="B136" t="str">
            <v>Great Rissington Primary School</v>
          </cell>
          <cell r="D136">
            <v>8242</v>
          </cell>
          <cell r="E136">
            <v>0</v>
          </cell>
          <cell r="F136">
            <v>106</v>
          </cell>
          <cell r="G136">
            <v>221</v>
          </cell>
          <cell r="H136">
            <v>0</v>
          </cell>
          <cell r="I136">
            <v>0</v>
          </cell>
          <cell r="J136">
            <v>263712</v>
          </cell>
          <cell r="K136">
            <v>0</v>
          </cell>
          <cell r="L136">
            <v>1358</v>
          </cell>
          <cell r="M136">
            <v>0</v>
          </cell>
          <cell r="N136">
            <v>18315</v>
          </cell>
          <cell r="O136">
            <v>0</v>
          </cell>
          <cell r="P136">
            <v>0</v>
          </cell>
          <cell r="Q136">
            <v>4500</v>
          </cell>
          <cell r="R136">
            <v>0</v>
          </cell>
          <cell r="S136">
            <v>0</v>
          </cell>
          <cell r="T136">
            <v>0</v>
          </cell>
          <cell r="U136">
            <v>950</v>
          </cell>
          <cell r="V136">
            <v>0</v>
          </cell>
          <cell r="W136">
            <v>24196</v>
          </cell>
          <cell r="X136">
            <v>0</v>
          </cell>
          <cell r="Y136">
            <v>0</v>
          </cell>
          <cell r="Z136">
            <v>0</v>
          </cell>
          <cell r="AA136">
            <v>190020</v>
          </cell>
          <cell r="AB136">
            <v>7046</v>
          </cell>
          <cell r="AC136">
            <v>28661</v>
          </cell>
          <cell r="AD136">
            <v>5620</v>
          </cell>
          <cell r="AE136">
            <v>18133</v>
          </cell>
          <cell r="AF136">
            <v>0</v>
          </cell>
          <cell r="AG136">
            <v>5023</v>
          </cell>
          <cell r="AH136">
            <v>1358</v>
          </cell>
          <cell r="AI136">
            <v>2000</v>
          </cell>
          <cell r="AJ136">
            <v>5730</v>
          </cell>
          <cell r="AK136">
            <v>1432</v>
          </cell>
          <cell r="AL136">
            <v>4120</v>
          </cell>
          <cell r="AM136">
            <v>2060</v>
          </cell>
          <cell r="AN136">
            <v>515</v>
          </cell>
          <cell r="AO136">
            <v>464</v>
          </cell>
          <cell r="AP136">
            <v>3090</v>
          </cell>
          <cell r="AQ136">
            <v>4158</v>
          </cell>
          <cell r="AR136">
            <v>700</v>
          </cell>
          <cell r="AS136">
            <v>13748</v>
          </cell>
          <cell r="AT136">
            <v>1180</v>
          </cell>
          <cell r="AU136">
            <v>0</v>
          </cell>
          <cell r="AV136">
            <v>2274</v>
          </cell>
          <cell r="AW136">
            <v>2246</v>
          </cell>
          <cell r="AX136">
            <v>0</v>
          </cell>
          <cell r="AY136">
            <v>0</v>
          </cell>
          <cell r="AZ136">
            <v>0</v>
          </cell>
          <cell r="BA136">
            <v>6940</v>
          </cell>
          <cell r="BB136">
            <v>7771</v>
          </cell>
          <cell r="BC136">
            <v>0</v>
          </cell>
          <cell r="BD136">
            <v>0</v>
          </cell>
          <cell r="BE136">
            <v>0</v>
          </cell>
          <cell r="BF136">
            <v>0</v>
          </cell>
          <cell r="BG136">
            <v>8458</v>
          </cell>
          <cell r="BH136">
            <v>0</v>
          </cell>
          <cell r="BI136">
            <v>0</v>
          </cell>
          <cell r="BJ136">
            <v>0</v>
          </cell>
          <cell r="BK136">
            <v>8564</v>
          </cell>
          <cell r="BL136">
            <v>0</v>
          </cell>
          <cell r="BM136">
            <v>221</v>
          </cell>
          <cell r="BN136">
            <v>6984</v>
          </cell>
          <cell r="BO136">
            <v>0</v>
          </cell>
          <cell r="BP136">
            <v>0</v>
          </cell>
          <cell r="BQ136">
            <v>0</v>
          </cell>
          <cell r="BR136">
            <v>0</v>
          </cell>
          <cell r="BS136">
            <v>0</v>
          </cell>
          <cell r="BT136">
            <v>6984</v>
          </cell>
        </row>
        <row r="137">
          <cell r="A137">
            <v>658</v>
          </cell>
          <cell r="B137" t="str">
            <v>Gretton Primary School</v>
          </cell>
          <cell r="D137">
            <v>37905</v>
          </cell>
          <cell r="E137">
            <v>0</v>
          </cell>
          <cell r="F137">
            <v>28790</v>
          </cell>
          <cell r="G137">
            <v>134</v>
          </cell>
          <cell r="H137">
            <v>0</v>
          </cell>
          <cell r="I137">
            <v>0</v>
          </cell>
          <cell r="J137">
            <v>239246</v>
          </cell>
          <cell r="K137">
            <v>0</v>
          </cell>
          <cell r="L137">
            <v>4075</v>
          </cell>
          <cell r="M137">
            <v>0</v>
          </cell>
          <cell r="N137">
            <v>18067</v>
          </cell>
          <cell r="O137">
            <v>0</v>
          </cell>
          <cell r="P137">
            <v>0</v>
          </cell>
          <cell r="Q137">
            <v>5600</v>
          </cell>
          <cell r="R137">
            <v>0</v>
          </cell>
          <cell r="S137">
            <v>0</v>
          </cell>
          <cell r="T137">
            <v>0</v>
          </cell>
          <cell r="U137">
            <v>7500</v>
          </cell>
          <cell r="V137">
            <v>1900</v>
          </cell>
          <cell r="W137">
            <v>23653</v>
          </cell>
          <cell r="X137">
            <v>0</v>
          </cell>
          <cell r="Y137">
            <v>0</v>
          </cell>
          <cell r="Z137">
            <v>0</v>
          </cell>
          <cell r="AA137">
            <v>190067</v>
          </cell>
          <cell r="AB137">
            <v>5000</v>
          </cell>
          <cell r="AC137">
            <v>27816</v>
          </cell>
          <cell r="AD137">
            <v>7811</v>
          </cell>
          <cell r="AE137">
            <v>15168</v>
          </cell>
          <cell r="AF137">
            <v>0</v>
          </cell>
          <cell r="AG137">
            <v>5316</v>
          </cell>
          <cell r="AH137">
            <v>1150</v>
          </cell>
          <cell r="AI137">
            <v>800</v>
          </cell>
          <cell r="AJ137">
            <v>2214</v>
          </cell>
          <cell r="AK137">
            <v>553</v>
          </cell>
          <cell r="AL137">
            <v>3000</v>
          </cell>
          <cell r="AM137">
            <v>1811</v>
          </cell>
          <cell r="AN137">
            <v>450</v>
          </cell>
          <cell r="AO137">
            <v>900</v>
          </cell>
          <cell r="AP137">
            <v>4710</v>
          </cell>
          <cell r="AQ137">
            <v>4112</v>
          </cell>
          <cell r="AR137">
            <v>675</v>
          </cell>
          <cell r="AS137">
            <v>17536</v>
          </cell>
          <cell r="AT137">
            <v>1400</v>
          </cell>
          <cell r="AU137">
            <v>0</v>
          </cell>
          <cell r="AV137">
            <v>2370</v>
          </cell>
          <cell r="AW137">
            <v>2025</v>
          </cell>
          <cell r="AX137">
            <v>0</v>
          </cell>
          <cell r="AY137">
            <v>3205</v>
          </cell>
          <cell r="AZ137">
            <v>0</v>
          </cell>
          <cell r="BA137">
            <v>2587</v>
          </cell>
          <cell r="BB137">
            <v>8967</v>
          </cell>
          <cell r="BC137">
            <v>0</v>
          </cell>
          <cell r="BD137">
            <v>0</v>
          </cell>
          <cell r="BE137">
            <v>0</v>
          </cell>
          <cell r="BF137">
            <v>0</v>
          </cell>
          <cell r="BG137">
            <v>23666</v>
          </cell>
          <cell r="BH137">
            <v>0</v>
          </cell>
          <cell r="BI137">
            <v>0</v>
          </cell>
          <cell r="BJ137">
            <v>0</v>
          </cell>
          <cell r="BK137">
            <v>20000</v>
          </cell>
          <cell r="BL137">
            <v>0</v>
          </cell>
          <cell r="BM137">
            <v>134</v>
          </cell>
          <cell r="BN137">
            <v>9125</v>
          </cell>
          <cell r="BO137">
            <v>0</v>
          </cell>
          <cell r="BP137">
            <v>32456</v>
          </cell>
          <cell r="BQ137">
            <v>0</v>
          </cell>
          <cell r="BR137">
            <v>0</v>
          </cell>
          <cell r="BS137">
            <v>0</v>
          </cell>
          <cell r="BT137">
            <v>60759</v>
          </cell>
        </row>
        <row r="138">
          <cell r="A138">
            <v>660</v>
          </cell>
          <cell r="B138" t="str">
            <v>Stone with Woodford Church of England Primary School</v>
          </cell>
          <cell r="D138">
            <v>77859</v>
          </cell>
          <cell r="E138">
            <v>0</v>
          </cell>
          <cell r="F138">
            <v>56186</v>
          </cell>
          <cell r="G138">
            <v>0</v>
          </cell>
          <cell r="H138">
            <v>0</v>
          </cell>
          <cell r="I138">
            <v>0</v>
          </cell>
          <cell r="J138">
            <v>272699</v>
          </cell>
          <cell r="K138">
            <v>0</v>
          </cell>
          <cell r="L138">
            <v>34585</v>
          </cell>
          <cell r="M138">
            <v>0</v>
          </cell>
          <cell r="N138">
            <v>17811</v>
          </cell>
          <cell r="O138">
            <v>0</v>
          </cell>
          <cell r="P138">
            <v>0</v>
          </cell>
          <cell r="Q138">
            <v>5870</v>
          </cell>
          <cell r="R138">
            <v>0</v>
          </cell>
          <cell r="S138">
            <v>0</v>
          </cell>
          <cell r="T138">
            <v>0</v>
          </cell>
          <cell r="U138">
            <v>10000</v>
          </cell>
          <cell r="V138">
            <v>0</v>
          </cell>
          <cell r="W138">
            <v>24855</v>
          </cell>
          <cell r="X138">
            <v>0</v>
          </cell>
          <cell r="Y138">
            <v>0</v>
          </cell>
          <cell r="Z138">
            <v>0</v>
          </cell>
          <cell r="AA138">
            <v>193994</v>
          </cell>
          <cell r="AB138">
            <v>30045</v>
          </cell>
          <cell r="AC138">
            <v>52503</v>
          </cell>
          <cell r="AD138">
            <v>11579</v>
          </cell>
          <cell r="AE138">
            <v>17761</v>
          </cell>
          <cell r="AF138">
            <v>0</v>
          </cell>
          <cell r="AG138">
            <v>8182</v>
          </cell>
          <cell r="AH138">
            <v>400</v>
          </cell>
          <cell r="AI138">
            <v>2150</v>
          </cell>
          <cell r="AJ138">
            <v>5631</v>
          </cell>
          <cell r="AK138">
            <v>1408</v>
          </cell>
          <cell r="AL138">
            <v>5805</v>
          </cell>
          <cell r="AM138">
            <v>250</v>
          </cell>
          <cell r="AN138">
            <v>700</v>
          </cell>
          <cell r="AO138">
            <v>570</v>
          </cell>
          <cell r="AP138">
            <v>4000</v>
          </cell>
          <cell r="AQ138">
            <v>2042</v>
          </cell>
          <cell r="AR138">
            <v>780</v>
          </cell>
          <cell r="AS138">
            <v>25572</v>
          </cell>
          <cell r="AT138">
            <v>1400</v>
          </cell>
          <cell r="AU138">
            <v>0</v>
          </cell>
          <cell r="AV138">
            <v>3503</v>
          </cell>
          <cell r="AW138">
            <v>2149</v>
          </cell>
          <cell r="AX138">
            <v>0</v>
          </cell>
          <cell r="AY138">
            <v>3740</v>
          </cell>
          <cell r="AZ138">
            <v>0</v>
          </cell>
          <cell r="BA138">
            <v>6059</v>
          </cell>
          <cell r="BB138">
            <v>8343</v>
          </cell>
          <cell r="BC138">
            <v>0</v>
          </cell>
          <cell r="BD138">
            <v>43509</v>
          </cell>
          <cell r="BE138">
            <v>0</v>
          </cell>
          <cell r="BF138">
            <v>0</v>
          </cell>
          <cell r="BG138">
            <v>25657</v>
          </cell>
          <cell r="BH138">
            <v>0</v>
          </cell>
          <cell r="BI138">
            <v>43509</v>
          </cell>
          <cell r="BJ138">
            <v>0</v>
          </cell>
          <cell r="BK138">
            <v>124180</v>
          </cell>
          <cell r="BL138">
            <v>0</v>
          </cell>
          <cell r="BM138">
            <v>1172</v>
          </cell>
          <cell r="BN138">
            <v>275</v>
          </cell>
          <cell r="BO138">
            <v>0</v>
          </cell>
          <cell r="BP138">
            <v>0</v>
          </cell>
          <cell r="BQ138">
            <v>0</v>
          </cell>
          <cell r="BR138">
            <v>0</v>
          </cell>
          <cell r="BS138">
            <v>0</v>
          </cell>
          <cell r="BT138">
            <v>11604</v>
          </cell>
        </row>
        <row r="139">
          <cell r="A139">
            <v>664</v>
          </cell>
          <cell r="B139" t="str">
            <v>Hardwicke Parochial Primary School</v>
          </cell>
          <cell r="D139">
            <v>148906</v>
          </cell>
          <cell r="E139">
            <v>0</v>
          </cell>
          <cell r="F139">
            <v>0</v>
          </cell>
          <cell r="G139">
            <v>0</v>
          </cell>
          <cell r="H139">
            <v>0</v>
          </cell>
          <cell r="I139">
            <v>0</v>
          </cell>
          <cell r="J139">
            <v>1020982</v>
          </cell>
          <cell r="K139">
            <v>0</v>
          </cell>
          <cell r="L139">
            <v>42473</v>
          </cell>
          <cell r="M139">
            <v>0</v>
          </cell>
          <cell r="N139">
            <v>29099</v>
          </cell>
          <cell r="O139">
            <v>0</v>
          </cell>
          <cell r="P139">
            <v>0</v>
          </cell>
          <cell r="Q139">
            <v>0</v>
          </cell>
          <cell r="R139">
            <v>0</v>
          </cell>
          <cell r="S139">
            <v>0</v>
          </cell>
          <cell r="T139">
            <v>0</v>
          </cell>
          <cell r="U139">
            <v>0</v>
          </cell>
          <cell r="V139">
            <v>0</v>
          </cell>
          <cell r="W139">
            <v>62190</v>
          </cell>
          <cell r="X139">
            <v>0</v>
          </cell>
          <cell r="Y139">
            <v>0</v>
          </cell>
          <cell r="Z139">
            <v>0</v>
          </cell>
          <cell r="AA139">
            <v>714517</v>
          </cell>
          <cell r="AB139">
            <v>0</v>
          </cell>
          <cell r="AC139">
            <v>148355</v>
          </cell>
          <cell r="AD139">
            <v>19936</v>
          </cell>
          <cell r="AE139">
            <v>30278</v>
          </cell>
          <cell r="AF139">
            <v>0</v>
          </cell>
          <cell r="AG139">
            <v>30098</v>
          </cell>
          <cell r="AH139">
            <v>4100</v>
          </cell>
          <cell r="AI139">
            <v>0</v>
          </cell>
          <cell r="AJ139">
            <v>10739</v>
          </cell>
          <cell r="AK139">
            <v>0</v>
          </cell>
          <cell r="AL139">
            <v>101863</v>
          </cell>
          <cell r="AM139">
            <v>17000</v>
          </cell>
          <cell r="AN139">
            <v>1000</v>
          </cell>
          <cell r="AO139">
            <v>3500</v>
          </cell>
          <cell r="AP139">
            <v>18000</v>
          </cell>
          <cell r="AQ139">
            <v>2917</v>
          </cell>
          <cell r="AR139">
            <v>2500</v>
          </cell>
          <cell r="AS139">
            <v>56018</v>
          </cell>
          <cell r="AT139">
            <v>15000</v>
          </cell>
          <cell r="AU139">
            <v>0</v>
          </cell>
          <cell r="AV139">
            <v>13300</v>
          </cell>
          <cell r="AW139">
            <v>11929</v>
          </cell>
          <cell r="AX139">
            <v>0</v>
          </cell>
          <cell r="AY139">
            <v>0</v>
          </cell>
          <cell r="AZ139">
            <v>43821</v>
          </cell>
          <cell r="BA139">
            <v>14958</v>
          </cell>
          <cell r="BB139">
            <v>15465</v>
          </cell>
          <cell r="BC139">
            <v>0</v>
          </cell>
          <cell r="BD139">
            <v>0</v>
          </cell>
          <cell r="BE139">
            <v>0</v>
          </cell>
          <cell r="BF139">
            <v>0</v>
          </cell>
          <cell r="BG139">
            <v>0</v>
          </cell>
          <cell r="BH139">
            <v>0</v>
          </cell>
          <cell r="BI139">
            <v>0</v>
          </cell>
          <cell r="BJ139">
            <v>0</v>
          </cell>
          <cell r="BK139">
            <v>0</v>
          </cell>
          <cell r="BL139">
            <v>0</v>
          </cell>
          <cell r="BM139">
            <v>0</v>
          </cell>
          <cell r="BN139">
            <v>28356</v>
          </cell>
          <cell r="BO139">
            <v>0</v>
          </cell>
          <cell r="BP139">
            <v>0</v>
          </cell>
          <cell r="BQ139">
            <v>0</v>
          </cell>
          <cell r="BR139">
            <v>0</v>
          </cell>
          <cell r="BS139">
            <v>0</v>
          </cell>
          <cell r="BT139">
            <v>28356</v>
          </cell>
        </row>
        <row r="140">
          <cell r="A140">
            <v>665</v>
          </cell>
          <cell r="B140" t="str">
            <v>Haresfield Church of England Primary School</v>
          </cell>
          <cell r="D140">
            <v>40339.93</v>
          </cell>
          <cell r="E140">
            <v>0</v>
          </cell>
          <cell r="F140">
            <v>41700</v>
          </cell>
          <cell r="G140">
            <v>5105</v>
          </cell>
          <cell r="H140">
            <v>0</v>
          </cell>
          <cell r="I140">
            <v>0</v>
          </cell>
          <cell r="J140">
            <v>275811</v>
          </cell>
          <cell r="K140">
            <v>0</v>
          </cell>
          <cell r="L140">
            <v>5233</v>
          </cell>
          <cell r="M140">
            <v>0</v>
          </cell>
          <cell r="N140">
            <v>18378</v>
          </cell>
          <cell r="O140">
            <v>0</v>
          </cell>
          <cell r="P140">
            <v>0</v>
          </cell>
          <cell r="Q140">
            <v>4292</v>
          </cell>
          <cell r="R140">
            <v>0</v>
          </cell>
          <cell r="S140">
            <v>0</v>
          </cell>
          <cell r="T140">
            <v>0</v>
          </cell>
          <cell r="U140">
            <v>0</v>
          </cell>
          <cell r="V140">
            <v>1000</v>
          </cell>
          <cell r="W140">
            <v>23856</v>
          </cell>
          <cell r="X140">
            <v>0</v>
          </cell>
          <cell r="Y140">
            <v>0</v>
          </cell>
          <cell r="Z140">
            <v>0</v>
          </cell>
          <cell r="AA140">
            <v>207972</v>
          </cell>
          <cell r="AB140">
            <v>18231</v>
          </cell>
          <cell r="AC140">
            <v>30483</v>
          </cell>
          <cell r="AD140">
            <v>14424</v>
          </cell>
          <cell r="AE140">
            <v>17226</v>
          </cell>
          <cell r="AF140">
            <v>0</v>
          </cell>
          <cell r="AG140">
            <v>6222</v>
          </cell>
          <cell r="AH140">
            <v>1500</v>
          </cell>
          <cell r="AI140">
            <v>2100</v>
          </cell>
          <cell r="AJ140">
            <v>5940</v>
          </cell>
          <cell r="AK140">
            <v>0</v>
          </cell>
          <cell r="AL140">
            <v>3100</v>
          </cell>
          <cell r="AM140">
            <v>1350</v>
          </cell>
          <cell r="AN140">
            <v>500</v>
          </cell>
          <cell r="AO140">
            <v>2000</v>
          </cell>
          <cell r="AP140">
            <v>4750</v>
          </cell>
          <cell r="AQ140">
            <v>2044</v>
          </cell>
          <cell r="AR140">
            <v>900</v>
          </cell>
          <cell r="AS140">
            <v>13759</v>
          </cell>
          <cell r="AT140">
            <v>7100</v>
          </cell>
          <cell r="AU140">
            <v>0</v>
          </cell>
          <cell r="AV140">
            <v>4925</v>
          </cell>
          <cell r="AW140">
            <v>2500</v>
          </cell>
          <cell r="AX140">
            <v>0</v>
          </cell>
          <cell r="AY140">
            <v>0</v>
          </cell>
          <cell r="AZ140">
            <v>6500</v>
          </cell>
          <cell r="BA140">
            <v>1457</v>
          </cell>
          <cell r="BB140">
            <v>10448</v>
          </cell>
          <cell r="BC140">
            <v>0</v>
          </cell>
          <cell r="BD140">
            <v>0</v>
          </cell>
          <cell r="BE140">
            <v>0</v>
          </cell>
          <cell r="BF140">
            <v>0</v>
          </cell>
          <cell r="BG140">
            <v>24989</v>
          </cell>
          <cell r="BH140">
            <v>0</v>
          </cell>
          <cell r="BI140">
            <v>0</v>
          </cell>
          <cell r="BJ140">
            <v>0</v>
          </cell>
          <cell r="BK140">
            <v>70929</v>
          </cell>
          <cell r="BL140">
            <v>0</v>
          </cell>
          <cell r="BM140">
            <v>865</v>
          </cell>
          <cell r="BN140">
            <v>3478.929999999993</v>
          </cell>
          <cell r="BO140">
            <v>0</v>
          </cell>
          <cell r="BP140">
            <v>0</v>
          </cell>
          <cell r="BQ140">
            <v>0</v>
          </cell>
          <cell r="BR140">
            <v>0</v>
          </cell>
          <cell r="BS140">
            <v>0</v>
          </cell>
          <cell r="BT140">
            <v>3478.929999999993</v>
          </cell>
        </row>
        <row r="141">
          <cell r="A141">
            <v>666</v>
          </cell>
          <cell r="B141" t="str">
            <v>Hartpury Church of England Primary School</v>
          </cell>
          <cell r="C141">
            <v>1</v>
          </cell>
          <cell r="D141">
            <v>44748.69</v>
          </cell>
          <cell r="E141">
            <v>0</v>
          </cell>
          <cell r="F141">
            <v>38512</v>
          </cell>
          <cell r="G141">
            <v>915</v>
          </cell>
          <cell r="H141">
            <v>0</v>
          </cell>
          <cell r="I141">
            <v>0</v>
          </cell>
          <cell r="J141">
            <v>313458</v>
          </cell>
          <cell r="K141">
            <v>0</v>
          </cell>
          <cell r="L141">
            <v>31802</v>
          </cell>
          <cell r="M141">
            <v>0</v>
          </cell>
          <cell r="N141">
            <v>19182</v>
          </cell>
          <cell r="O141">
            <v>0</v>
          </cell>
          <cell r="P141">
            <v>0</v>
          </cell>
          <cell r="Q141">
            <v>0</v>
          </cell>
          <cell r="R141">
            <v>0</v>
          </cell>
          <cell r="S141">
            <v>0</v>
          </cell>
          <cell r="T141">
            <v>0</v>
          </cell>
          <cell r="U141">
            <v>0</v>
          </cell>
          <cell r="V141">
            <v>0</v>
          </cell>
          <cell r="W141">
            <v>26259</v>
          </cell>
          <cell r="X141">
            <v>0</v>
          </cell>
          <cell r="Y141">
            <v>0</v>
          </cell>
          <cell r="Z141">
            <v>0</v>
          </cell>
          <cell r="AA141">
            <v>249375</v>
          </cell>
          <cell r="AB141">
            <v>15158</v>
          </cell>
          <cell r="AC141">
            <v>57103</v>
          </cell>
          <cell r="AD141">
            <v>0</v>
          </cell>
          <cell r="AE141">
            <v>17960</v>
          </cell>
          <cell r="AF141">
            <v>0</v>
          </cell>
          <cell r="AG141">
            <v>6000</v>
          </cell>
          <cell r="AH141">
            <v>500</v>
          </cell>
          <cell r="AI141">
            <v>3100</v>
          </cell>
          <cell r="AJ141">
            <v>3690</v>
          </cell>
          <cell r="AK141">
            <v>923</v>
          </cell>
          <cell r="AL141">
            <v>10096</v>
          </cell>
          <cell r="AM141">
            <v>2350</v>
          </cell>
          <cell r="AN141">
            <v>10200</v>
          </cell>
          <cell r="AO141">
            <v>1500</v>
          </cell>
          <cell r="AP141">
            <v>5500</v>
          </cell>
          <cell r="AQ141">
            <v>9379</v>
          </cell>
          <cell r="AR141">
            <v>500</v>
          </cell>
          <cell r="AS141">
            <v>12006</v>
          </cell>
          <cell r="AT141">
            <v>0</v>
          </cell>
          <cell r="AU141">
            <v>0</v>
          </cell>
          <cell r="AV141">
            <v>3500</v>
          </cell>
          <cell r="AW141">
            <v>2868</v>
          </cell>
          <cell r="AX141">
            <v>0</v>
          </cell>
          <cell r="AY141">
            <v>3045</v>
          </cell>
          <cell r="AZ141">
            <v>0</v>
          </cell>
          <cell r="BA141">
            <v>3025</v>
          </cell>
          <cell r="BB141">
            <v>10172</v>
          </cell>
          <cell r="BC141">
            <v>0</v>
          </cell>
          <cell r="BD141">
            <v>0</v>
          </cell>
          <cell r="BE141">
            <v>0</v>
          </cell>
          <cell r="BF141">
            <v>0</v>
          </cell>
          <cell r="BG141">
            <v>12621</v>
          </cell>
          <cell r="BH141">
            <v>0</v>
          </cell>
          <cell r="BI141">
            <v>0</v>
          </cell>
          <cell r="BJ141">
            <v>0</v>
          </cell>
          <cell r="BK141">
            <v>0</v>
          </cell>
          <cell r="BL141">
            <v>0</v>
          </cell>
          <cell r="BM141">
            <v>915</v>
          </cell>
          <cell r="BN141">
            <v>7499.69</v>
          </cell>
          <cell r="BO141">
            <v>0</v>
          </cell>
          <cell r="BP141">
            <v>51133</v>
          </cell>
          <cell r="BQ141">
            <v>0</v>
          </cell>
          <cell r="BR141">
            <v>0</v>
          </cell>
          <cell r="BS141">
            <v>0</v>
          </cell>
          <cell r="BT141">
            <v>58632.69</v>
          </cell>
        </row>
        <row r="142">
          <cell r="A142">
            <v>667</v>
          </cell>
          <cell r="B142" t="str">
            <v>Hatherop Church of England Primary School</v>
          </cell>
          <cell r="D142">
            <v>16621</v>
          </cell>
          <cell r="E142">
            <v>0</v>
          </cell>
          <cell r="F142">
            <v>29874</v>
          </cell>
          <cell r="G142">
            <v>0</v>
          </cell>
          <cell r="H142">
            <v>0</v>
          </cell>
          <cell r="I142">
            <v>0</v>
          </cell>
          <cell r="J142">
            <v>224993</v>
          </cell>
          <cell r="K142">
            <v>0</v>
          </cell>
          <cell r="L142">
            <v>6540</v>
          </cell>
          <cell r="M142">
            <v>0</v>
          </cell>
          <cell r="N142">
            <v>16599</v>
          </cell>
          <cell r="O142">
            <v>0</v>
          </cell>
          <cell r="P142">
            <v>0</v>
          </cell>
          <cell r="Q142">
            <v>0</v>
          </cell>
          <cell r="R142">
            <v>0</v>
          </cell>
          <cell r="S142">
            <v>0</v>
          </cell>
          <cell r="T142">
            <v>0</v>
          </cell>
          <cell r="U142">
            <v>0</v>
          </cell>
          <cell r="V142">
            <v>16226</v>
          </cell>
          <cell r="W142">
            <v>22503</v>
          </cell>
          <cell r="X142">
            <v>0</v>
          </cell>
          <cell r="Y142">
            <v>0</v>
          </cell>
          <cell r="Z142">
            <v>0</v>
          </cell>
          <cell r="AA142">
            <v>184360</v>
          </cell>
          <cell r="AB142">
            <v>10341</v>
          </cell>
          <cell r="AC142">
            <v>27838</v>
          </cell>
          <cell r="AD142">
            <v>25026</v>
          </cell>
          <cell r="AE142">
            <v>15090</v>
          </cell>
          <cell r="AF142">
            <v>0</v>
          </cell>
          <cell r="AG142">
            <v>3245</v>
          </cell>
          <cell r="AH142">
            <v>500</v>
          </cell>
          <cell r="AI142">
            <v>2051</v>
          </cell>
          <cell r="AJ142">
            <v>2492</v>
          </cell>
          <cell r="AK142">
            <v>0</v>
          </cell>
          <cell r="AL142">
            <v>1200</v>
          </cell>
          <cell r="AM142">
            <v>2100</v>
          </cell>
          <cell r="AN142">
            <v>470</v>
          </cell>
          <cell r="AO142">
            <v>360</v>
          </cell>
          <cell r="AP142">
            <v>3700</v>
          </cell>
          <cell r="AQ142">
            <v>2310</v>
          </cell>
          <cell r="AR142">
            <v>555</v>
          </cell>
          <cell r="AS142">
            <v>4750</v>
          </cell>
          <cell r="AT142">
            <v>2548</v>
          </cell>
          <cell r="AU142">
            <v>0</v>
          </cell>
          <cell r="AV142">
            <v>2300</v>
          </cell>
          <cell r="AW142">
            <v>1933</v>
          </cell>
          <cell r="AX142">
            <v>0</v>
          </cell>
          <cell r="AY142">
            <v>115</v>
          </cell>
          <cell r="AZ142">
            <v>0</v>
          </cell>
          <cell r="BA142">
            <v>0</v>
          </cell>
          <cell r="BB142">
            <v>6960</v>
          </cell>
          <cell r="BC142">
            <v>0</v>
          </cell>
          <cell r="BD142">
            <v>0</v>
          </cell>
          <cell r="BE142">
            <v>0</v>
          </cell>
          <cell r="BF142">
            <v>0</v>
          </cell>
          <cell r="BG142">
            <v>22784</v>
          </cell>
          <cell r="BH142">
            <v>0</v>
          </cell>
          <cell r="BI142">
            <v>0</v>
          </cell>
          <cell r="BJ142">
            <v>0</v>
          </cell>
          <cell r="BK142">
            <v>16000</v>
          </cell>
          <cell r="BL142">
            <v>0</v>
          </cell>
          <cell r="BM142">
            <v>0</v>
          </cell>
          <cell r="BN142">
            <v>3238</v>
          </cell>
          <cell r="BO142">
            <v>0</v>
          </cell>
          <cell r="BP142">
            <v>36658</v>
          </cell>
          <cell r="BQ142">
            <v>0</v>
          </cell>
          <cell r="BR142">
            <v>0</v>
          </cell>
          <cell r="BS142">
            <v>0</v>
          </cell>
          <cell r="BT142">
            <v>39896</v>
          </cell>
        </row>
        <row r="143">
          <cell r="A143">
            <v>670</v>
          </cell>
          <cell r="B143" t="str">
            <v>Highnam Church of England Primary School</v>
          </cell>
          <cell r="D143">
            <v>98964</v>
          </cell>
          <cell r="E143">
            <v>0</v>
          </cell>
          <cell r="F143">
            <v>0</v>
          </cell>
          <cell r="G143">
            <v>1858</v>
          </cell>
          <cell r="H143">
            <v>0</v>
          </cell>
          <cell r="I143">
            <v>0</v>
          </cell>
          <cell r="J143">
            <v>489775</v>
          </cell>
          <cell r="K143">
            <v>0</v>
          </cell>
          <cell r="L143">
            <v>2591</v>
          </cell>
          <cell r="M143">
            <v>0</v>
          </cell>
          <cell r="N143">
            <v>20906</v>
          </cell>
          <cell r="O143">
            <v>0</v>
          </cell>
          <cell r="P143">
            <v>0</v>
          </cell>
          <cell r="Q143">
            <v>13000</v>
          </cell>
          <cell r="R143">
            <v>0</v>
          </cell>
          <cell r="S143">
            <v>0</v>
          </cell>
          <cell r="T143">
            <v>0</v>
          </cell>
          <cell r="U143">
            <v>0</v>
          </cell>
          <cell r="V143">
            <v>0</v>
          </cell>
          <cell r="W143">
            <v>34858</v>
          </cell>
          <cell r="X143">
            <v>0</v>
          </cell>
          <cell r="Y143">
            <v>0</v>
          </cell>
          <cell r="Z143">
            <v>0</v>
          </cell>
          <cell r="AA143">
            <v>399433</v>
          </cell>
          <cell r="AB143">
            <v>7780</v>
          </cell>
          <cell r="AC143">
            <v>51154</v>
          </cell>
          <cell r="AD143">
            <v>100</v>
          </cell>
          <cell r="AE143">
            <v>17273</v>
          </cell>
          <cell r="AF143">
            <v>0</v>
          </cell>
          <cell r="AG143">
            <v>11987</v>
          </cell>
          <cell r="AH143">
            <v>1000</v>
          </cell>
          <cell r="AI143">
            <v>0</v>
          </cell>
          <cell r="AJ143">
            <v>5324</v>
          </cell>
          <cell r="AK143">
            <v>0</v>
          </cell>
          <cell r="AL143">
            <v>19000</v>
          </cell>
          <cell r="AM143">
            <v>3250</v>
          </cell>
          <cell r="AN143">
            <v>15000</v>
          </cell>
          <cell r="AO143">
            <v>2250</v>
          </cell>
          <cell r="AP143">
            <v>12500</v>
          </cell>
          <cell r="AQ143">
            <v>8697</v>
          </cell>
          <cell r="AR143">
            <v>850</v>
          </cell>
          <cell r="AS143">
            <v>34479</v>
          </cell>
          <cell r="AT143">
            <v>29006</v>
          </cell>
          <cell r="AU143">
            <v>0</v>
          </cell>
          <cell r="AV143">
            <v>2400</v>
          </cell>
          <cell r="AW143">
            <v>4644</v>
          </cell>
          <cell r="AX143">
            <v>0</v>
          </cell>
          <cell r="AY143">
            <v>0</v>
          </cell>
          <cell r="AZ143">
            <v>0</v>
          </cell>
          <cell r="BA143">
            <v>5600</v>
          </cell>
          <cell r="BB143">
            <v>13611</v>
          </cell>
          <cell r="BC143">
            <v>0</v>
          </cell>
          <cell r="BD143">
            <v>0</v>
          </cell>
          <cell r="BE143">
            <v>0</v>
          </cell>
          <cell r="BF143">
            <v>0</v>
          </cell>
          <cell r="BG143">
            <v>19681</v>
          </cell>
          <cell r="BH143">
            <v>0</v>
          </cell>
          <cell r="BI143">
            <v>0</v>
          </cell>
          <cell r="BJ143">
            <v>0</v>
          </cell>
          <cell r="BK143">
            <v>19681</v>
          </cell>
          <cell r="BL143">
            <v>0</v>
          </cell>
          <cell r="BM143">
            <v>1858</v>
          </cell>
          <cell r="BN143">
            <v>14756</v>
          </cell>
          <cell r="BO143">
            <v>0</v>
          </cell>
          <cell r="BP143">
            <v>0</v>
          </cell>
          <cell r="BQ143">
            <v>0</v>
          </cell>
          <cell r="BR143">
            <v>0</v>
          </cell>
          <cell r="BS143">
            <v>0</v>
          </cell>
          <cell r="BT143">
            <v>14756</v>
          </cell>
        </row>
        <row r="144">
          <cell r="A144">
            <v>671</v>
          </cell>
          <cell r="B144" t="str">
            <v>Hillesley Church of England Primary School</v>
          </cell>
          <cell r="D144">
            <v>18622</v>
          </cell>
          <cell r="E144">
            <v>0</v>
          </cell>
          <cell r="F144">
            <v>0</v>
          </cell>
          <cell r="G144">
            <v>0</v>
          </cell>
          <cell r="H144">
            <v>0</v>
          </cell>
          <cell r="I144">
            <v>0</v>
          </cell>
          <cell r="J144">
            <v>175725</v>
          </cell>
          <cell r="K144">
            <v>0</v>
          </cell>
          <cell r="L144">
            <v>18784</v>
          </cell>
          <cell r="M144">
            <v>0</v>
          </cell>
          <cell r="N144">
            <v>27576</v>
          </cell>
          <cell r="O144">
            <v>0</v>
          </cell>
          <cell r="P144">
            <v>0</v>
          </cell>
          <cell r="Q144">
            <v>1000</v>
          </cell>
          <cell r="R144">
            <v>0</v>
          </cell>
          <cell r="S144">
            <v>0</v>
          </cell>
          <cell r="T144">
            <v>0</v>
          </cell>
          <cell r="U144">
            <v>0</v>
          </cell>
          <cell r="V144">
            <v>1362</v>
          </cell>
          <cell r="W144">
            <v>19756</v>
          </cell>
          <cell r="X144">
            <v>0</v>
          </cell>
          <cell r="Y144">
            <v>0</v>
          </cell>
          <cell r="Z144">
            <v>0</v>
          </cell>
          <cell r="AA144">
            <v>154317</v>
          </cell>
          <cell r="AB144">
            <v>4550</v>
          </cell>
          <cell r="AC144">
            <v>29738</v>
          </cell>
          <cell r="AD144">
            <v>6131</v>
          </cell>
          <cell r="AE144">
            <v>13312</v>
          </cell>
          <cell r="AF144">
            <v>0</v>
          </cell>
          <cell r="AG144">
            <v>5580</v>
          </cell>
          <cell r="AH144">
            <v>1200</v>
          </cell>
          <cell r="AI144">
            <v>3032</v>
          </cell>
          <cell r="AJ144">
            <v>3695</v>
          </cell>
          <cell r="AK144">
            <v>923</v>
          </cell>
          <cell r="AL144">
            <v>5000</v>
          </cell>
          <cell r="AM144">
            <v>630</v>
          </cell>
          <cell r="AN144">
            <v>350</v>
          </cell>
          <cell r="AO144">
            <v>900</v>
          </cell>
          <cell r="AP144">
            <v>5000</v>
          </cell>
          <cell r="AQ144">
            <v>238</v>
          </cell>
          <cell r="AR144">
            <v>550</v>
          </cell>
          <cell r="AS144">
            <v>4430</v>
          </cell>
          <cell r="AT144">
            <v>1954</v>
          </cell>
          <cell r="AU144">
            <v>0</v>
          </cell>
          <cell r="AV144">
            <v>4591</v>
          </cell>
          <cell r="AW144">
            <v>1238</v>
          </cell>
          <cell r="AX144">
            <v>0</v>
          </cell>
          <cell r="AY144">
            <v>280</v>
          </cell>
          <cell r="AZ144">
            <v>0</v>
          </cell>
          <cell r="BA144">
            <v>463</v>
          </cell>
          <cell r="BB144">
            <v>6717</v>
          </cell>
          <cell r="BC144">
            <v>0</v>
          </cell>
          <cell r="BD144">
            <v>0</v>
          </cell>
          <cell r="BE144">
            <v>0</v>
          </cell>
          <cell r="BF144">
            <v>0</v>
          </cell>
          <cell r="BG144">
            <v>0</v>
          </cell>
          <cell r="BH144">
            <v>0</v>
          </cell>
          <cell r="BI144">
            <v>0</v>
          </cell>
          <cell r="BJ144">
            <v>0</v>
          </cell>
          <cell r="BK144">
            <v>0</v>
          </cell>
          <cell r="BL144">
            <v>0</v>
          </cell>
          <cell r="BM144">
            <v>0</v>
          </cell>
          <cell r="BN144">
            <v>8006</v>
          </cell>
          <cell r="BO144">
            <v>0</v>
          </cell>
          <cell r="BP144">
            <v>0</v>
          </cell>
          <cell r="BQ144">
            <v>0</v>
          </cell>
          <cell r="BR144">
            <v>0</v>
          </cell>
          <cell r="BS144">
            <v>0</v>
          </cell>
          <cell r="BT144">
            <v>8006</v>
          </cell>
        </row>
        <row r="145">
          <cell r="A145">
            <v>672</v>
          </cell>
          <cell r="B145" t="str">
            <v>Horsley Church of England Primary School</v>
          </cell>
          <cell r="D145">
            <v>16397</v>
          </cell>
          <cell r="E145">
            <v>0</v>
          </cell>
          <cell r="F145">
            <v>0</v>
          </cell>
          <cell r="G145">
            <v>120</v>
          </cell>
          <cell r="H145">
            <v>0</v>
          </cell>
          <cell r="I145">
            <v>0</v>
          </cell>
          <cell r="J145">
            <v>292181</v>
          </cell>
          <cell r="K145">
            <v>0</v>
          </cell>
          <cell r="L145">
            <v>6697</v>
          </cell>
          <cell r="M145">
            <v>0</v>
          </cell>
          <cell r="N145">
            <v>17945</v>
          </cell>
          <cell r="O145">
            <v>0</v>
          </cell>
          <cell r="P145">
            <v>0</v>
          </cell>
          <cell r="Q145">
            <v>700</v>
          </cell>
          <cell r="R145">
            <v>0</v>
          </cell>
          <cell r="S145">
            <v>0</v>
          </cell>
          <cell r="T145">
            <v>0</v>
          </cell>
          <cell r="U145">
            <v>0</v>
          </cell>
          <cell r="V145">
            <v>0</v>
          </cell>
          <cell r="W145">
            <v>25237</v>
          </cell>
          <cell r="X145">
            <v>0</v>
          </cell>
          <cell r="Y145">
            <v>0</v>
          </cell>
          <cell r="Z145">
            <v>0</v>
          </cell>
          <cell r="AA145">
            <v>227322</v>
          </cell>
          <cell r="AB145">
            <v>6075</v>
          </cell>
          <cell r="AC145">
            <v>47738</v>
          </cell>
          <cell r="AD145">
            <v>6276</v>
          </cell>
          <cell r="AE145">
            <v>12360</v>
          </cell>
          <cell r="AF145">
            <v>0</v>
          </cell>
          <cell r="AG145">
            <v>4650</v>
          </cell>
          <cell r="AH145">
            <v>350</v>
          </cell>
          <cell r="AI145">
            <v>2000</v>
          </cell>
          <cell r="AJ145">
            <v>7970</v>
          </cell>
          <cell r="AK145">
            <v>0</v>
          </cell>
          <cell r="AL145">
            <v>1000</v>
          </cell>
          <cell r="AM145">
            <v>920</v>
          </cell>
          <cell r="AN145">
            <v>600</v>
          </cell>
          <cell r="AO145">
            <v>800</v>
          </cell>
          <cell r="AP145">
            <v>2450</v>
          </cell>
          <cell r="AQ145">
            <v>832</v>
          </cell>
          <cell r="AR145">
            <v>400</v>
          </cell>
          <cell r="AS145">
            <v>8585</v>
          </cell>
          <cell r="AT145">
            <v>4100</v>
          </cell>
          <cell r="AU145">
            <v>0</v>
          </cell>
          <cell r="AV145">
            <v>4957</v>
          </cell>
          <cell r="AW145">
            <v>3159</v>
          </cell>
          <cell r="AX145">
            <v>0</v>
          </cell>
          <cell r="AY145">
            <v>0</v>
          </cell>
          <cell r="AZ145">
            <v>0</v>
          </cell>
          <cell r="BA145">
            <v>0</v>
          </cell>
          <cell r="BB145">
            <v>7358</v>
          </cell>
          <cell r="BC145">
            <v>0</v>
          </cell>
          <cell r="BD145">
            <v>0</v>
          </cell>
          <cell r="BE145">
            <v>0</v>
          </cell>
          <cell r="BF145">
            <v>0</v>
          </cell>
          <cell r="BG145">
            <v>0</v>
          </cell>
          <cell r="BH145">
            <v>0</v>
          </cell>
          <cell r="BI145">
            <v>0</v>
          </cell>
          <cell r="BJ145">
            <v>0</v>
          </cell>
          <cell r="BK145">
            <v>0</v>
          </cell>
          <cell r="BL145">
            <v>0</v>
          </cell>
          <cell r="BM145">
            <v>120</v>
          </cell>
          <cell r="BN145">
            <v>9255</v>
          </cell>
          <cell r="BO145">
            <v>0</v>
          </cell>
          <cell r="BP145">
            <v>0</v>
          </cell>
          <cell r="BQ145">
            <v>0</v>
          </cell>
          <cell r="BR145">
            <v>0</v>
          </cell>
          <cell r="BS145">
            <v>0</v>
          </cell>
          <cell r="BT145">
            <v>9255</v>
          </cell>
        </row>
        <row r="146">
          <cell r="A146">
            <v>677</v>
          </cell>
          <cell r="B146" t="str">
            <v>Huntley Church of England Primary School</v>
          </cell>
          <cell r="D146">
            <v>57548</v>
          </cell>
          <cell r="E146">
            <v>0</v>
          </cell>
          <cell r="F146">
            <v>0</v>
          </cell>
          <cell r="G146">
            <v>50</v>
          </cell>
          <cell r="H146">
            <v>0</v>
          </cell>
          <cell r="I146">
            <v>0</v>
          </cell>
          <cell r="J146">
            <v>234803</v>
          </cell>
          <cell r="K146">
            <v>0</v>
          </cell>
          <cell r="L146">
            <v>6291</v>
          </cell>
          <cell r="M146">
            <v>0</v>
          </cell>
          <cell r="N146">
            <v>19833</v>
          </cell>
          <cell r="O146">
            <v>0</v>
          </cell>
          <cell r="P146">
            <v>0</v>
          </cell>
          <cell r="Q146">
            <v>2000</v>
          </cell>
          <cell r="R146">
            <v>8000</v>
          </cell>
          <cell r="S146">
            <v>0</v>
          </cell>
          <cell r="T146">
            <v>0</v>
          </cell>
          <cell r="U146">
            <v>0</v>
          </cell>
          <cell r="V146">
            <v>1500</v>
          </cell>
          <cell r="W146">
            <v>22771</v>
          </cell>
          <cell r="X146">
            <v>0</v>
          </cell>
          <cell r="Y146">
            <v>0</v>
          </cell>
          <cell r="Z146">
            <v>0</v>
          </cell>
          <cell r="AA146">
            <v>170344</v>
          </cell>
          <cell r="AB146">
            <v>3496</v>
          </cell>
          <cell r="AC146">
            <v>17695</v>
          </cell>
          <cell r="AD146">
            <v>0</v>
          </cell>
          <cell r="AE146">
            <v>18500</v>
          </cell>
          <cell r="AF146">
            <v>0</v>
          </cell>
          <cell r="AG146">
            <v>6154</v>
          </cell>
          <cell r="AH146">
            <v>600</v>
          </cell>
          <cell r="AI146">
            <v>300</v>
          </cell>
          <cell r="AJ146">
            <v>7710</v>
          </cell>
          <cell r="AK146">
            <v>0</v>
          </cell>
          <cell r="AL146">
            <v>45420</v>
          </cell>
          <cell r="AM146">
            <v>1030</v>
          </cell>
          <cell r="AN146">
            <v>8240</v>
          </cell>
          <cell r="AO146">
            <v>4000</v>
          </cell>
          <cell r="AP146">
            <v>6000</v>
          </cell>
          <cell r="AQ146">
            <v>580</v>
          </cell>
          <cell r="AR146">
            <v>1450</v>
          </cell>
          <cell r="AS146">
            <v>32941</v>
          </cell>
          <cell r="AT146">
            <v>6722</v>
          </cell>
          <cell r="AU146">
            <v>0</v>
          </cell>
          <cell r="AV146">
            <v>2650</v>
          </cell>
          <cell r="AW146">
            <v>96</v>
          </cell>
          <cell r="AX146">
            <v>0</v>
          </cell>
          <cell r="AY146">
            <v>8833</v>
          </cell>
          <cell r="AZ146">
            <v>0</v>
          </cell>
          <cell r="BA146">
            <v>0</v>
          </cell>
          <cell r="BB146">
            <v>8697</v>
          </cell>
          <cell r="BC146">
            <v>0</v>
          </cell>
          <cell r="BD146">
            <v>0</v>
          </cell>
          <cell r="BE146">
            <v>0</v>
          </cell>
          <cell r="BF146">
            <v>0</v>
          </cell>
          <cell r="BG146">
            <v>0</v>
          </cell>
          <cell r="BH146">
            <v>0</v>
          </cell>
          <cell r="BI146">
            <v>0</v>
          </cell>
          <cell r="BJ146">
            <v>0</v>
          </cell>
          <cell r="BK146">
            <v>0</v>
          </cell>
          <cell r="BL146">
            <v>0</v>
          </cell>
          <cell r="BM146">
            <v>50</v>
          </cell>
          <cell r="BN146">
            <v>1288</v>
          </cell>
          <cell r="BO146">
            <v>0</v>
          </cell>
          <cell r="BP146">
            <v>0</v>
          </cell>
          <cell r="BQ146">
            <v>0</v>
          </cell>
          <cell r="BR146">
            <v>0</v>
          </cell>
          <cell r="BS146">
            <v>0</v>
          </cell>
          <cell r="BT146">
            <v>1288</v>
          </cell>
        </row>
        <row r="147">
          <cell r="A147">
            <v>678</v>
          </cell>
          <cell r="B147" t="str">
            <v>Innsworth Junior School</v>
          </cell>
          <cell r="D147">
            <v>88446</v>
          </cell>
          <cell r="E147">
            <v>0</v>
          </cell>
          <cell r="F147">
            <v>16632</v>
          </cell>
          <cell r="G147">
            <v>116</v>
          </cell>
          <cell r="H147">
            <v>0</v>
          </cell>
          <cell r="I147">
            <v>0</v>
          </cell>
          <cell r="J147">
            <v>470055</v>
          </cell>
          <cell r="K147">
            <v>0</v>
          </cell>
          <cell r="L147">
            <v>45123</v>
          </cell>
          <cell r="M147">
            <v>0</v>
          </cell>
          <cell r="N147">
            <v>17076</v>
          </cell>
          <cell r="O147">
            <v>0</v>
          </cell>
          <cell r="P147">
            <v>0</v>
          </cell>
          <cell r="Q147">
            <v>7237</v>
          </cell>
          <cell r="R147">
            <v>0</v>
          </cell>
          <cell r="S147">
            <v>0</v>
          </cell>
          <cell r="T147">
            <v>0</v>
          </cell>
          <cell r="U147">
            <v>4000</v>
          </cell>
          <cell r="V147">
            <v>0</v>
          </cell>
          <cell r="W147">
            <v>32555</v>
          </cell>
          <cell r="X147">
            <v>0</v>
          </cell>
          <cell r="Y147">
            <v>0</v>
          </cell>
          <cell r="Z147">
            <v>0</v>
          </cell>
          <cell r="AA147">
            <v>324891</v>
          </cell>
          <cell r="AB147">
            <v>221</v>
          </cell>
          <cell r="AC147">
            <v>88834</v>
          </cell>
          <cell r="AD147">
            <v>25072</v>
          </cell>
          <cell r="AE147">
            <v>33619</v>
          </cell>
          <cell r="AF147">
            <v>0</v>
          </cell>
          <cell r="AG147">
            <v>8645</v>
          </cell>
          <cell r="AH147">
            <v>609</v>
          </cell>
          <cell r="AI147">
            <v>3258</v>
          </cell>
          <cell r="AJ147">
            <v>11287</v>
          </cell>
          <cell r="AK147">
            <v>0</v>
          </cell>
          <cell r="AL147">
            <v>5777</v>
          </cell>
          <cell r="AM147">
            <v>2100</v>
          </cell>
          <cell r="AN147">
            <v>2620</v>
          </cell>
          <cell r="AO147">
            <v>2402</v>
          </cell>
          <cell r="AP147">
            <v>11000</v>
          </cell>
          <cell r="AQ147">
            <v>6468</v>
          </cell>
          <cell r="AR147">
            <v>2180</v>
          </cell>
          <cell r="AS147">
            <v>27064</v>
          </cell>
          <cell r="AT147">
            <v>13319</v>
          </cell>
          <cell r="AU147">
            <v>0</v>
          </cell>
          <cell r="AV147">
            <v>8746</v>
          </cell>
          <cell r="AW147">
            <v>500</v>
          </cell>
          <cell r="AX147">
            <v>0</v>
          </cell>
          <cell r="AY147">
            <v>0</v>
          </cell>
          <cell r="AZ147">
            <v>12675</v>
          </cell>
          <cell r="BA147">
            <v>6056</v>
          </cell>
          <cell r="BB147">
            <v>18364</v>
          </cell>
          <cell r="BC147">
            <v>0</v>
          </cell>
          <cell r="BD147">
            <v>0</v>
          </cell>
          <cell r="BE147">
            <v>0</v>
          </cell>
          <cell r="BF147">
            <v>0</v>
          </cell>
          <cell r="BG147">
            <v>31541</v>
          </cell>
          <cell r="BH147">
            <v>0</v>
          </cell>
          <cell r="BI147">
            <v>0</v>
          </cell>
          <cell r="BJ147">
            <v>0</v>
          </cell>
          <cell r="BK147">
            <v>32632</v>
          </cell>
          <cell r="BL147">
            <v>0</v>
          </cell>
          <cell r="BM147">
            <v>116</v>
          </cell>
          <cell r="BN147">
            <v>48785</v>
          </cell>
          <cell r="BO147">
            <v>0</v>
          </cell>
          <cell r="BP147">
            <v>15541</v>
          </cell>
          <cell r="BQ147">
            <v>0</v>
          </cell>
          <cell r="BR147">
            <v>0</v>
          </cell>
          <cell r="BS147">
            <v>0</v>
          </cell>
          <cell r="BT147">
            <v>64326</v>
          </cell>
        </row>
        <row r="148">
          <cell r="A148">
            <v>680</v>
          </cell>
          <cell r="B148" t="str">
            <v>Joys Green Primary School</v>
          </cell>
          <cell r="D148">
            <v>13354</v>
          </cell>
          <cell r="E148">
            <v>0</v>
          </cell>
          <cell r="F148">
            <v>20499</v>
          </cell>
          <cell r="G148">
            <v>665</v>
          </cell>
          <cell r="H148">
            <v>0</v>
          </cell>
          <cell r="I148">
            <v>0</v>
          </cell>
          <cell r="J148">
            <v>44627</v>
          </cell>
          <cell r="K148">
            <v>0</v>
          </cell>
          <cell r="L148">
            <v>4995</v>
          </cell>
          <cell r="M148">
            <v>0</v>
          </cell>
          <cell r="N148">
            <v>5073</v>
          </cell>
          <cell r="O148">
            <v>0</v>
          </cell>
          <cell r="P148">
            <v>0</v>
          </cell>
          <cell r="Q148">
            <v>0</v>
          </cell>
          <cell r="R148">
            <v>0</v>
          </cell>
          <cell r="S148">
            <v>0</v>
          </cell>
          <cell r="T148">
            <v>0</v>
          </cell>
          <cell r="U148">
            <v>0</v>
          </cell>
          <cell r="V148">
            <v>0</v>
          </cell>
          <cell r="W148">
            <v>0</v>
          </cell>
          <cell r="X148">
            <v>0</v>
          </cell>
          <cell r="Y148">
            <v>0</v>
          </cell>
          <cell r="Z148">
            <v>0</v>
          </cell>
          <cell r="AA148">
            <v>48227</v>
          </cell>
          <cell r="AB148">
            <v>1875</v>
          </cell>
          <cell r="AC148">
            <v>4355</v>
          </cell>
          <cell r="AD148">
            <v>2058</v>
          </cell>
          <cell r="AE148">
            <v>2000</v>
          </cell>
          <cell r="AF148">
            <v>0</v>
          </cell>
          <cell r="AG148">
            <v>1465</v>
          </cell>
          <cell r="AH148">
            <v>0</v>
          </cell>
          <cell r="AI148">
            <v>200</v>
          </cell>
          <cell r="AJ148">
            <v>0</v>
          </cell>
          <cell r="AK148">
            <v>0</v>
          </cell>
          <cell r="AL148">
            <v>400</v>
          </cell>
          <cell r="AM148">
            <v>0</v>
          </cell>
          <cell r="AN148">
            <v>50</v>
          </cell>
          <cell r="AO148">
            <v>600</v>
          </cell>
          <cell r="AP148">
            <v>1875</v>
          </cell>
          <cell r="AQ148">
            <v>1109</v>
          </cell>
          <cell r="AR148">
            <v>0</v>
          </cell>
          <cell r="AS148">
            <v>945</v>
          </cell>
          <cell r="AT148">
            <v>1165</v>
          </cell>
          <cell r="AU148">
            <v>0</v>
          </cell>
          <cell r="AV148">
            <v>240</v>
          </cell>
          <cell r="AW148">
            <v>49</v>
          </cell>
          <cell r="AX148">
            <v>0</v>
          </cell>
          <cell r="AY148">
            <v>0</v>
          </cell>
          <cell r="AZ148">
            <v>0</v>
          </cell>
          <cell r="BA148">
            <v>100</v>
          </cell>
          <cell r="BB148">
            <v>2978</v>
          </cell>
          <cell r="BC148">
            <v>0</v>
          </cell>
          <cell r="BD148">
            <v>0</v>
          </cell>
          <cell r="BE148">
            <v>0</v>
          </cell>
          <cell r="BF148">
            <v>0</v>
          </cell>
          <cell r="BG148">
            <v>8233.3333333333339</v>
          </cell>
          <cell r="BH148">
            <v>0</v>
          </cell>
          <cell r="BI148">
            <v>0</v>
          </cell>
          <cell r="BJ148">
            <v>0</v>
          </cell>
          <cell r="BK148">
            <v>28732</v>
          </cell>
          <cell r="BL148">
            <v>0</v>
          </cell>
          <cell r="BM148">
            <v>665</v>
          </cell>
          <cell r="BN148">
            <v>-1642</v>
          </cell>
          <cell r="BO148">
            <v>0</v>
          </cell>
          <cell r="BP148">
            <v>0.33333333333575865</v>
          </cell>
          <cell r="BQ148">
            <v>0</v>
          </cell>
          <cell r="BR148">
            <v>0</v>
          </cell>
          <cell r="BS148">
            <v>0</v>
          </cell>
          <cell r="BT148">
            <v>-1641.6666666666642</v>
          </cell>
        </row>
        <row r="149">
          <cell r="A149">
            <v>681</v>
          </cell>
          <cell r="B149" t="str">
            <v>Kemble Primary School</v>
          </cell>
          <cell r="D149">
            <v>12315</v>
          </cell>
          <cell r="E149">
            <v>0</v>
          </cell>
          <cell r="F149">
            <v>870</v>
          </cell>
          <cell r="G149">
            <v>0</v>
          </cell>
          <cell r="H149">
            <v>0</v>
          </cell>
          <cell r="I149">
            <v>0</v>
          </cell>
          <cell r="J149">
            <v>287607</v>
          </cell>
          <cell r="K149">
            <v>0</v>
          </cell>
          <cell r="L149">
            <v>10222</v>
          </cell>
          <cell r="M149">
            <v>0</v>
          </cell>
          <cell r="N149">
            <v>16620</v>
          </cell>
          <cell r="O149">
            <v>0</v>
          </cell>
          <cell r="P149">
            <v>0</v>
          </cell>
          <cell r="Q149">
            <v>0</v>
          </cell>
          <cell r="R149">
            <v>0</v>
          </cell>
          <cell r="S149">
            <v>0</v>
          </cell>
          <cell r="T149">
            <v>0</v>
          </cell>
          <cell r="U149">
            <v>0</v>
          </cell>
          <cell r="V149">
            <v>0</v>
          </cell>
          <cell r="W149">
            <v>25352</v>
          </cell>
          <cell r="X149">
            <v>0</v>
          </cell>
          <cell r="Y149">
            <v>0</v>
          </cell>
          <cell r="Z149">
            <v>0</v>
          </cell>
          <cell r="AA149">
            <v>219229</v>
          </cell>
          <cell r="AB149">
            <v>5998</v>
          </cell>
          <cell r="AC149">
            <v>29440</v>
          </cell>
          <cell r="AD149">
            <v>11369</v>
          </cell>
          <cell r="AE149">
            <v>13635</v>
          </cell>
          <cell r="AF149">
            <v>0</v>
          </cell>
          <cell r="AG149">
            <v>7186</v>
          </cell>
          <cell r="AH149">
            <v>1432</v>
          </cell>
          <cell r="AI149">
            <v>947</v>
          </cell>
          <cell r="AJ149">
            <v>3317</v>
          </cell>
          <cell r="AK149">
            <v>829</v>
          </cell>
          <cell r="AL149">
            <v>3250</v>
          </cell>
          <cell r="AM149">
            <v>3600</v>
          </cell>
          <cell r="AN149">
            <v>600</v>
          </cell>
          <cell r="AO149">
            <v>700</v>
          </cell>
          <cell r="AP149">
            <v>5500</v>
          </cell>
          <cell r="AQ149">
            <v>7923</v>
          </cell>
          <cell r="AR149">
            <v>1030</v>
          </cell>
          <cell r="AS149">
            <v>9605</v>
          </cell>
          <cell r="AT149">
            <v>2200</v>
          </cell>
          <cell r="AU149">
            <v>0</v>
          </cell>
          <cell r="AV149">
            <v>2069</v>
          </cell>
          <cell r="AW149">
            <v>0</v>
          </cell>
          <cell r="AX149">
            <v>0</v>
          </cell>
          <cell r="AY149">
            <v>0</v>
          </cell>
          <cell r="AZ149">
            <v>0</v>
          </cell>
          <cell r="BA149">
            <v>1000</v>
          </cell>
          <cell r="BB149">
            <v>12367</v>
          </cell>
          <cell r="BC149">
            <v>0</v>
          </cell>
          <cell r="BD149">
            <v>0</v>
          </cell>
          <cell r="BE149">
            <v>0</v>
          </cell>
          <cell r="BF149">
            <v>0</v>
          </cell>
          <cell r="BG149">
            <v>24170</v>
          </cell>
          <cell r="BH149">
            <v>0</v>
          </cell>
          <cell r="BI149">
            <v>0</v>
          </cell>
          <cell r="BJ149">
            <v>0</v>
          </cell>
          <cell r="BK149">
            <v>20040</v>
          </cell>
          <cell r="BL149">
            <v>0</v>
          </cell>
          <cell r="BM149">
            <v>0</v>
          </cell>
          <cell r="BN149">
            <v>8890</v>
          </cell>
          <cell r="BO149">
            <v>0</v>
          </cell>
          <cell r="BP149">
            <v>5000</v>
          </cell>
          <cell r="BQ149">
            <v>0</v>
          </cell>
          <cell r="BR149">
            <v>0</v>
          </cell>
          <cell r="BS149">
            <v>0</v>
          </cell>
          <cell r="BT149">
            <v>13890</v>
          </cell>
        </row>
        <row r="150">
          <cell r="A150">
            <v>682</v>
          </cell>
          <cell r="B150" t="str">
            <v>Kempsford Church of England Primary School</v>
          </cell>
          <cell r="D150">
            <v>16007</v>
          </cell>
          <cell r="E150">
            <v>0</v>
          </cell>
          <cell r="F150">
            <v>616</v>
          </cell>
          <cell r="G150">
            <v>4707</v>
          </cell>
          <cell r="H150">
            <v>0</v>
          </cell>
          <cell r="I150">
            <v>0</v>
          </cell>
          <cell r="J150">
            <v>347359</v>
          </cell>
          <cell r="K150">
            <v>0</v>
          </cell>
          <cell r="L150">
            <v>31219</v>
          </cell>
          <cell r="M150">
            <v>0</v>
          </cell>
          <cell r="N150">
            <v>18394</v>
          </cell>
          <cell r="O150">
            <v>0</v>
          </cell>
          <cell r="P150">
            <v>0</v>
          </cell>
          <cell r="Q150">
            <v>0</v>
          </cell>
          <cell r="R150">
            <v>0</v>
          </cell>
          <cell r="S150">
            <v>0</v>
          </cell>
          <cell r="T150">
            <v>0</v>
          </cell>
          <cell r="U150">
            <v>2159</v>
          </cell>
          <cell r="V150">
            <v>0</v>
          </cell>
          <cell r="W150">
            <v>28767</v>
          </cell>
          <cell r="X150">
            <v>0</v>
          </cell>
          <cell r="Y150">
            <v>0</v>
          </cell>
          <cell r="Z150">
            <v>0</v>
          </cell>
          <cell r="AA150">
            <v>256107</v>
          </cell>
          <cell r="AB150">
            <v>7534</v>
          </cell>
          <cell r="AC150">
            <v>60576</v>
          </cell>
          <cell r="AD150">
            <v>12237</v>
          </cell>
          <cell r="AE150">
            <v>22669</v>
          </cell>
          <cell r="AF150">
            <v>0</v>
          </cell>
          <cell r="AG150">
            <v>8476</v>
          </cell>
          <cell r="AH150">
            <v>900</v>
          </cell>
          <cell r="AI150">
            <v>2096</v>
          </cell>
          <cell r="AJ150">
            <v>7372</v>
          </cell>
          <cell r="AK150">
            <v>1844</v>
          </cell>
          <cell r="AL150">
            <v>3500</v>
          </cell>
          <cell r="AM150">
            <v>1560</v>
          </cell>
          <cell r="AN150">
            <v>1400</v>
          </cell>
          <cell r="AO150">
            <v>730</v>
          </cell>
          <cell r="AP150">
            <v>8235</v>
          </cell>
          <cell r="AQ150">
            <v>8778</v>
          </cell>
          <cell r="AR150">
            <v>300</v>
          </cell>
          <cell r="AS150">
            <v>8441</v>
          </cell>
          <cell r="AT150">
            <v>7964</v>
          </cell>
          <cell r="AU150">
            <v>0</v>
          </cell>
          <cell r="AV150">
            <v>6851</v>
          </cell>
          <cell r="AW150">
            <v>3518</v>
          </cell>
          <cell r="AX150">
            <v>0</v>
          </cell>
          <cell r="AY150">
            <v>0</v>
          </cell>
          <cell r="AZ150">
            <v>0</v>
          </cell>
          <cell r="BA150">
            <v>1000</v>
          </cell>
          <cell r="BB150">
            <v>9462</v>
          </cell>
          <cell r="BC150">
            <v>0</v>
          </cell>
          <cell r="BD150">
            <v>0</v>
          </cell>
          <cell r="BE150">
            <v>0</v>
          </cell>
          <cell r="BF150">
            <v>0</v>
          </cell>
          <cell r="BG150">
            <v>2467</v>
          </cell>
          <cell r="BH150">
            <v>0</v>
          </cell>
          <cell r="BI150">
            <v>0</v>
          </cell>
          <cell r="BJ150">
            <v>0</v>
          </cell>
          <cell r="BK150">
            <v>7513</v>
          </cell>
          <cell r="BL150">
            <v>0</v>
          </cell>
          <cell r="BM150">
            <v>277</v>
          </cell>
          <cell r="BN150">
            <v>2355</v>
          </cell>
          <cell r="BO150">
            <v>0</v>
          </cell>
          <cell r="BP150">
            <v>0</v>
          </cell>
          <cell r="BQ150">
            <v>0</v>
          </cell>
          <cell r="BR150">
            <v>0</v>
          </cell>
          <cell r="BS150">
            <v>0</v>
          </cell>
          <cell r="BT150">
            <v>2355</v>
          </cell>
        </row>
        <row r="151">
          <cell r="A151">
            <v>683</v>
          </cell>
          <cell r="B151" t="str">
            <v>Larkfield Infant School</v>
          </cell>
          <cell r="D151">
            <v>25716</v>
          </cell>
          <cell r="E151">
            <v>0</v>
          </cell>
          <cell r="F151">
            <v>8233</v>
          </cell>
          <cell r="G151">
            <v>6511</v>
          </cell>
          <cell r="H151">
            <v>0</v>
          </cell>
          <cell r="I151">
            <v>0</v>
          </cell>
          <cell r="J151">
            <v>282088</v>
          </cell>
          <cell r="K151">
            <v>0</v>
          </cell>
          <cell r="L151">
            <v>10354</v>
          </cell>
          <cell r="M151">
            <v>0</v>
          </cell>
          <cell r="N151">
            <v>11374</v>
          </cell>
          <cell r="O151">
            <v>0</v>
          </cell>
          <cell r="P151">
            <v>0</v>
          </cell>
          <cell r="Q151">
            <v>4725</v>
          </cell>
          <cell r="R151">
            <v>0</v>
          </cell>
          <cell r="S151">
            <v>0</v>
          </cell>
          <cell r="T151">
            <v>0</v>
          </cell>
          <cell r="U151">
            <v>0</v>
          </cell>
          <cell r="V151">
            <v>750</v>
          </cell>
          <cell r="W151">
            <v>23175</v>
          </cell>
          <cell r="X151">
            <v>0</v>
          </cell>
          <cell r="Y151">
            <v>0</v>
          </cell>
          <cell r="Z151">
            <v>0</v>
          </cell>
          <cell r="AA151">
            <v>232863</v>
          </cell>
          <cell r="AB151">
            <v>2087</v>
          </cell>
          <cell r="AC151">
            <v>57260</v>
          </cell>
          <cell r="AD151">
            <v>12166</v>
          </cell>
          <cell r="AE151">
            <v>25232</v>
          </cell>
          <cell r="AF151">
            <v>0</v>
          </cell>
          <cell r="AG151">
            <v>10293</v>
          </cell>
          <cell r="AH151">
            <v>300</v>
          </cell>
          <cell r="AI151">
            <v>2250</v>
          </cell>
          <cell r="AJ151">
            <v>2943</v>
          </cell>
          <cell r="AK151">
            <v>700</v>
          </cell>
          <cell r="AL151">
            <v>3708</v>
          </cell>
          <cell r="AM151">
            <v>1850</v>
          </cell>
          <cell r="AN151">
            <v>265</v>
          </cell>
          <cell r="AO151">
            <v>1510</v>
          </cell>
          <cell r="AP151">
            <v>6489</v>
          </cell>
          <cell r="AQ151">
            <v>6329</v>
          </cell>
          <cell r="AR151">
            <v>1300</v>
          </cell>
          <cell r="AS151">
            <v>17781</v>
          </cell>
          <cell r="AT151">
            <v>1962</v>
          </cell>
          <cell r="AU151">
            <v>0</v>
          </cell>
          <cell r="AV151">
            <v>3783</v>
          </cell>
          <cell r="AW151">
            <v>2504</v>
          </cell>
          <cell r="AX151">
            <v>0</v>
          </cell>
          <cell r="AY151">
            <v>0</v>
          </cell>
          <cell r="AZ151">
            <v>0</v>
          </cell>
          <cell r="BA151">
            <v>0</v>
          </cell>
          <cell r="BB151">
            <v>13330</v>
          </cell>
          <cell r="BC151">
            <v>0</v>
          </cell>
          <cell r="BD151">
            <v>0</v>
          </cell>
          <cell r="BE151">
            <v>0</v>
          </cell>
          <cell r="BF151">
            <v>0</v>
          </cell>
          <cell r="BG151">
            <v>10619</v>
          </cell>
          <cell r="BH151">
            <v>0</v>
          </cell>
          <cell r="BI151">
            <v>0</v>
          </cell>
          <cell r="BJ151">
            <v>0</v>
          </cell>
          <cell r="BK151">
            <v>23232</v>
          </cell>
          <cell r="BL151">
            <v>0</v>
          </cell>
          <cell r="BM151">
            <v>2131</v>
          </cell>
          <cell r="BN151">
            <v>-48723</v>
          </cell>
          <cell r="BO151">
            <v>0</v>
          </cell>
          <cell r="BP151">
            <v>0</v>
          </cell>
          <cell r="BQ151">
            <v>0</v>
          </cell>
          <cell r="BR151">
            <v>0</v>
          </cell>
          <cell r="BS151">
            <v>0</v>
          </cell>
          <cell r="BT151">
            <v>-48723</v>
          </cell>
        </row>
        <row r="152">
          <cell r="A152">
            <v>684</v>
          </cell>
          <cell r="B152" t="str">
            <v>King's Stanley Infant School</v>
          </cell>
          <cell r="D152">
            <v>11781</v>
          </cell>
          <cell r="E152">
            <v>0</v>
          </cell>
          <cell r="F152">
            <v>-4665</v>
          </cell>
          <cell r="G152">
            <v>610</v>
          </cell>
          <cell r="H152">
            <v>0</v>
          </cell>
          <cell r="I152">
            <v>0</v>
          </cell>
          <cell r="J152">
            <v>81857</v>
          </cell>
          <cell r="K152">
            <v>0</v>
          </cell>
          <cell r="L152">
            <v>1593</v>
          </cell>
          <cell r="M152">
            <v>0</v>
          </cell>
          <cell r="N152">
            <v>5642</v>
          </cell>
          <cell r="O152">
            <v>0</v>
          </cell>
          <cell r="P152">
            <v>0</v>
          </cell>
          <cell r="Q152">
            <v>260</v>
          </cell>
          <cell r="R152">
            <v>0</v>
          </cell>
          <cell r="S152">
            <v>0</v>
          </cell>
          <cell r="T152">
            <v>0</v>
          </cell>
          <cell r="U152">
            <v>0</v>
          </cell>
          <cell r="V152">
            <v>125</v>
          </cell>
          <cell r="W152">
            <v>18960</v>
          </cell>
          <cell r="X152">
            <v>0</v>
          </cell>
          <cell r="Y152">
            <v>0</v>
          </cell>
          <cell r="Z152">
            <v>0</v>
          </cell>
          <cell r="AA152">
            <v>66709</v>
          </cell>
          <cell r="AB152">
            <v>2000</v>
          </cell>
          <cell r="AC152">
            <v>13766</v>
          </cell>
          <cell r="AD152">
            <v>2060</v>
          </cell>
          <cell r="AE152">
            <v>3763</v>
          </cell>
          <cell r="AF152">
            <v>0</v>
          </cell>
          <cell r="AG152">
            <v>2050</v>
          </cell>
          <cell r="AH152">
            <v>100</v>
          </cell>
          <cell r="AI152">
            <v>878</v>
          </cell>
          <cell r="AJ152">
            <v>941</v>
          </cell>
          <cell r="AK152">
            <v>314</v>
          </cell>
          <cell r="AL152">
            <v>4300</v>
          </cell>
          <cell r="AM152">
            <v>850</v>
          </cell>
          <cell r="AN152">
            <v>400</v>
          </cell>
          <cell r="AO152">
            <v>650</v>
          </cell>
          <cell r="AP152">
            <v>2700</v>
          </cell>
          <cell r="AQ152">
            <v>2864</v>
          </cell>
          <cell r="AR152">
            <v>500</v>
          </cell>
          <cell r="AS152">
            <v>6347</v>
          </cell>
          <cell r="AT152">
            <v>2556</v>
          </cell>
          <cell r="AU152">
            <v>0</v>
          </cell>
          <cell r="AV152">
            <v>2545</v>
          </cell>
          <cell r="AW152">
            <v>800</v>
          </cell>
          <cell r="AX152">
            <v>0</v>
          </cell>
          <cell r="AY152">
            <v>0</v>
          </cell>
          <cell r="AZ152">
            <v>0</v>
          </cell>
          <cell r="BA152">
            <v>450</v>
          </cell>
          <cell r="BB152">
            <v>2675</v>
          </cell>
          <cell r="BC152">
            <v>0</v>
          </cell>
          <cell r="BD152">
            <v>0</v>
          </cell>
          <cell r="BE152">
            <v>0</v>
          </cell>
          <cell r="BF152">
            <v>0</v>
          </cell>
          <cell r="BG152">
            <v>6890</v>
          </cell>
          <cell r="BH152">
            <v>3364</v>
          </cell>
          <cell r="BI152">
            <v>0</v>
          </cell>
          <cell r="BJ152">
            <v>0</v>
          </cell>
          <cell r="BK152">
            <v>2225</v>
          </cell>
          <cell r="BL152">
            <v>0</v>
          </cell>
          <cell r="BM152">
            <v>610</v>
          </cell>
          <cell r="BN152">
            <v>0</v>
          </cell>
          <cell r="BO152">
            <v>0</v>
          </cell>
          <cell r="BP152">
            <v>3364</v>
          </cell>
          <cell r="BQ152">
            <v>0</v>
          </cell>
          <cell r="BR152">
            <v>0</v>
          </cell>
          <cell r="BS152">
            <v>0</v>
          </cell>
          <cell r="BT152">
            <v>3364</v>
          </cell>
        </row>
        <row r="153">
          <cell r="A153">
            <v>685</v>
          </cell>
          <cell r="B153" t="str">
            <v>King's Stanley Church of England Junior School</v>
          </cell>
          <cell r="D153">
            <v>49797</v>
          </cell>
          <cell r="E153">
            <v>0</v>
          </cell>
          <cell r="F153">
            <v>19383</v>
          </cell>
          <cell r="G153">
            <v>428</v>
          </cell>
          <cell r="H153">
            <v>0</v>
          </cell>
          <cell r="I153">
            <v>0</v>
          </cell>
          <cell r="J153">
            <v>125810</v>
          </cell>
          <cell r="K153">
            <v>0</v>
          </cell>
          <cell r="L153">
            <v>3825</v>
          </cell>
          <cell r="M153">
            <v>0</v>
          </cell>
          <cell r="N153">
            <v>8043</v>
          </cell>
          <cell r="O153">
            <v>0</v>
          </cell>
          <cell r="P153">
            <v>0</v>
          </cell>
          <cell r="Q153">
            <v>0</v>
          </cell>
          <cell r="R153">
            <v>0</v>
          </cell>
          <cell r="S153">
            <v>0</v>
          </cell>
          <cell r="T153">
            <v>0</v>
          </cell>
          <cell r="U153">
            <v>0</v>
          </cell>
          <cell r="V153">
            <v>0</v>
          </cell>
          <cell r="W153">
            <v>24706</v>
          </cell>
          <cell r="X153">
            <v>0</v>
          </cell>
          <cell r="Y153">
            <v>0</v>
          </cell>
          <cell r="Z153">
            <v>0</v>
          </cell>
          <cell r="AA153">
            <v>108886</v>
          </cell>
          <cell r="AB153">
            <v>15834</v>
          </cell>
          <cell r="AC153">
            <v>14729</v>
          </cell>
          <cell r="AD153">
            <v>3543</v>
          </cell>
          <cell r="AE153">
            <v>6316</v>
          </cell>
          <cell r="AF153">
            <v>0</v>
          </cell>
          <cell r="AG153">
            <v>2665</v>
          </cell>
          <cell r="AH153">
            <v>906</v>
          </cell>
          <cell r="AI153">
            <v>300</v>
          </cell>
          <cell r="AJ153">
            <v>1382</v>
          </cell>
          <cell r="AK153">
            <v>0</v>
          </cell>
          <cell r="AL153">
            <v>5518</v>
          </cell>
          <cell r="AM153">
            <v>800</v>
          </cell>
          <cell r="AN153">
            <v>300</v>
          </cell>
          <cell r="AO153">
            <v>400</v>
          </cell>
          <cell r="AP153">
            <v>3000</v>
          </cell>
          <cell r="AQ153">
            <v>2645</v>
          </cell>
          <cell r="AR153">
            <v>600</v>
          </cell>
          <cell r="AS153">
            <v>6918</v>
          </cell>
          <cell r="AT153">
            <v>856</v>
          </cell>
          <cell r="AU153">
            <v>0</v>
          </cell>
          <cell r="AV153">
            <v>1810</v>
          </cell>
          <cell r="AW153">
            <v>1201</v>
          </cell>
          <cell r="AX153">
            <v>0</v>
          </cell>
          <cell r="AY153">
            <v>0</v>
          </cell>
          <cell r="AZ153">
            <v>0</v>
          </cell>
          <cell r="BA153">
            <v>0</v>
          </cell>
          <cell r="BB153">
            <v>3305</v>
          </cell>
          <cell r="BC153">
            <v>0</v>
          </cell>
          <cell r="BD153">
            <v>0</v>
          </cell>
          <cell r="BE153">
            <v>0</v>
          </cell>
          <cell r="BF153">
            <v>0</v>
          </cell>
          <cell r="BG153">
            <v>10465</v>
          </cell>
          <cell r="BH153">
            <v>0</v>
          </cell>
          <cell r="BI153">
            <v>0</v>
          </cell>
          <cell r="BJ153">
            <v>0</v>
          </cell>
          <cell r="BK153">
            <v>29896</v>
          </cell>
          <cell r="BL153">
            <v>0</v>
          </cell>
          <cell r="BM153">
            <v>380</v>
          </cell>
          <cell r="BN153">
            <v>30267</v>
          </cell>
          <cell r="BO153">
            <v>0</v>
          </cell>
          <cell r="BP153">
            <v>0</v>
          </cell>
          <cell r="BQ153">
            <v>0</v>
          </cell>
          <cell r="BR153">
            <v>0</v>
          </cell>
          <cell r="BS153">
            <v>0</v>
          </cell>
          <cell r="BT153">
            <v>30267</v>
          </cell>
        </row>
        <row r="154">
          <cell r="A154">
            <v>686</v>
          </cell>
          <cell r="B154" t="str">
            <v>King's Stanley Church of England Primary School</v>
          </cell>
        </row>
        <row r="155">
          <cell r="A155">
            <v>691</v>
          </cell>
          <cell r="B155" t="str">
            <v>Kingswood Primary School</v>
          </cell>
          <cell r="D155">
            <v>24236</v>
          </cell>
          <cell r="E155">
            <v>0</v>
          </cell>
          <cell r="F155">
            <v>35444</v>
          </cell>
          <cell r="G155">
            <v>576</v>
          </cell>
          <cell r="H155">
            <v>0</v>
          </cell>
          <cell r="I155">
            <v>0</v>
          </cell>
          <cell r="J155">
            <v>321760</v>
          </cell>
          <cell r="K155">
            <v>0</v>
          </cell>
          <cell r="L155">
            <v>15888</v>
          </cell>
          <cell r="M155">
            <v>0</v>
          </cell>
          <cell r="N155">
            <v>34711</v>
          </cell>
          <cell r="O155">
            <v>0</v>
          </cell>
          <cell r="P155">
            <v>0</v>
          </cell>
          <cell r="Q155">
            <v>3945</v>
          </cell>
          <cell r="R155">
            <v>0</v>
          </cell>
          <cell r="S155">
            <v>0</v>
          </cell>
          <cell r="T155">
            <v>0</v>
          </cell>
          <cell r="U155">
            <v>1129</v>
          </cell>
          <cell r="V155">
            <v>4000</v>
          </cell>
          <cell r="W155">
            <v>29120</v>
          </cell>
          <cell r="X155">
            <v>0</v>
          </cell>
          <cell r="Y155">
            <v>0</v>
          </cell>
          <cell r="Z155">
            <v>0</v>
          </cell>
          <cell r="AA155">
            <v>245398</v>
          </cell>
          <cell r="AB155">
            <v>9942</v>
          </cell>
          <cell r="AC155">
            <v>53606</v>
          </cell>
          <cell r="AD155">
            <v>3756</v>
          </cell>
          <cell r="AE155">
            <v>26379</v>
          </cell>
          <cell r="AF155">
            <v>0</v>
          </cell>
          <cell r="AG155">
            <v>8949</v>
          </cell>
          <cell r="AH155">
            <v>620</v>
          </cell>
          <cell r="AI155">
            <v>350</v>
          </cell>
          <cell r="AJ155">
            <v>6922</v>
          </cell>
          <cell r="AK155">
            <v>1730</v>
          </cell>
          <cell r="AL155">
            <v>6050</v>
          </cell>
          <cell r="AM155">
            <v>250</v>
          </cell>
          <cell r="AN155">
            <v>7139</v>
          </cell>
          <cell r="AO155">
            <v>950</v>
          </cell>
          <cell r="AP155">
            <v>3780</v>
          </cell>
          <cell r="AQ155">
            <v>4470</v>
          </cell>
          <cell r="AR155">
            <v>1500</v>
          </cell>
          <cell r="AS155">
            <v>23141</v>
          </cell>
          <cell r="AT155">
            <v>2981</v>
          </cell>
          <cell r="AU155">
            <v>0</v>
          </cell>
          <cell r="AV155">
            <v>3537</v>
          </cell>
          <cell r="AW155">
            <v>2992</v>
          </cell>
          <cell r="AX155">
            <v>0</v>
          </cell>
          <cell r="AY155">
            <v>1170</v>
          </cell>
          <cell r="AZ155">
            <v>0</v>
          </cell>
          <cell r="BA155">
            <v>3120</v>
          </cell>
          <cell r="BB155">
            <v>8529</v>
          </cell>
          <cell r="BC155">
            <v>0</v>
          </cell>
          <cell r="BD155">
            <v>0</v>
          </cell>
          <cell r="BE155">
            <v>0</v>
          </cell>
          <cell r="BF155">
            <v>0</v>
          </cell>
          <cell r="BG155">
            <v>25430</v>
          </cell>
          <cell r="BH155">
            <v>0</v>
          </cell>
          <cell r="BI155">
            <v>0</v>
          </cell>
          <cell r="BJ155">
            <v>0</v>
          </cell>
          <cell r="BK155">
            <v>60874</v>
          </cell>
          <cell r="BL155">
            <v>0</v>
          </cell>
          <cell r="BM155">
            <v>576</v>
          </cell>
          <cell r="BN155">
            <v>2528</v>
          </cell>
          <cell r="BO155">
            <v>0</v>
          </cell>
          <cell r="BP155">
            <v>0</v>
          </cell>
          <cell r="BQ155">
            <v>0</v>
          </cell>
          <cell r="BR155">
            <v>0</v>
          </cell>
          <cell r="BS155">
            <v>0</v>
          </cell>
          <cell r="BT155">
            <v>7528</v>
          </cell>
        </row>
        <row r="156">
          <cell r="A156">
            <v>692</v>
          </cell>
          <cell r="B156" t="str">
            <v>St. Lawrence Church of England Primary School</v>
          </cell>
          <cell r="D156">
            <v>50467</v>
          </cell>
          <cell r="E156">
            <v>0</v>
          </cell>
          <cell r="F156">
            <v>0</v>
          </cell>
          <cell r="G156">
            <v>72</v>
          </cell>
          <cell r="H156">
            <v>0</v>
          </cell>
          <cell r="I156">
            <v>0</v>
          </cell>
          <cell r="J156">
            <v>586981</v>
          </cell>
          <cell r="K156">
            <v>0</v>
          </cell>
          <cell r="L156">
            <v>58531</v>
          </cell>
          <cell r="M156">
            <v>0</v>
          </cell>
          <cell r="N156">
            <v>18352</v>
          </cell>
          <cell r="O156">
            <v>0</v>
          </cell>
          <cell r="P156">
            <v>0</v>
          </cell>
          <cell r="Q156">
            <v>3000</v>
          </cell>
          <cell r="R156">
            <v>0</v>
          </cell>
          <cell r="S156">
            <v>0</v>
          </cell>
          <cell r="T156">
            <v>0</v>
          </cell>
          <cell r="U156">
            <v>0</v>
          </cell>
          <cell r="V156">
            <v>0</v>
          </cell>
          <cell r="W156">
            <v>41325</v>
          </cell>
          <cell r="X156">
            <v>0</v>
          </cell>
          <cell r="Y156">
            <v>0</v>
          </cell>
          <cell r="Z156">
            <v>0</v>
          </cell>
          <cell r="AA156">
            <v>441000</v>
          </cell>
          <cell r="AB156">
            <v>18125</v>
          </cell>
          <cell r="AC156">
            <v>119460</v>
          </cell>
          <cell r="AD156">
            <v>13201</v>
          </cell>
          <cell r="AE156">
            <v>29541</v>
          </cell>
          <cell r="AF156">
            <v>0</v>
          </cell>
          <cell r="AG156">
            <v>8799</v>
          </cell>
          <cell r="AH156">
            <v>1300</v>
          </cell>
          <cell r="AI156">
            <v>11355</v>
          </cell>
          <cell r="AJ156">
            <v>4000</v>
          </cell>
          <cell r="AK156">
            <v>2000</v>
          </cell>
          <cell r="AL156">
            <v>19077</v>
          </cell>
          <cell r="AM156">
            <v>2000</v>
          </cell>
          <cell r="AN156">
            <v>1000</v>
          </cell>
          <cell r="AO156">
            <v>1400</v>
          </cell>
          <cell r="AP156">
            <v>9800</v>
          </cell>
          <cell r="AQ156">
            <v>1802</v>
          </cell>
          <cell r="AR156">
            <v>1400</v>
          </cell>
          <cell r="AS156">
            <v>23984</v>
          </cell>
          <cell r="AT156">
            <v>2050</v>
          </cell>
          <cell r="AU156">
            <v>0</v>
          </cell>
          <cell r="AV156">
            <v>6335</v>
          </cell>
          <cell r="AW156">
            <v>6000</v>
          </cell>
          <cell r="AX156">
            <v>0</v>
          </cell>
          <cell r="AY156">
            <v>1652</v>
          </cell>
          <cell r="AZ156">
            <v>0</v>
          </cell>
          <cell r="BA156">
            <v>0</v>
          </cell>
          <cell r="BB156">
            <v>16755</v>
          </cell>
          <cell r="BC156">
            <v>0</v>
          </cell>
          <cell r="BD156">
            <v>0</v>
          </cell>
          <cell r="BE156">
            <v>0</v>
          </cell>
          <cell r="BF156">
            <v>0</v>
          </cell>
          <cell r="BG156">
            <v>0</v>
          </cell>
          <cell r="BH156">
            <v>0</v>
          </cell>
          <cell r="BI156">
            <v>0</v>
          </cell>
          <cell r="BJ156">
            <v>0</v>
          </cell>
          <cell r="BK156">
            <v>0</v>
          </cell>
          <cell r="BL156">
            <v>0</v>
          </cell>
          <cell r="BM156">
            <v>72</v>
          </cell>
          <cell r="BN156">
            <v>16620</v>
          </cell>
          <cell r="BO156">
            <v>0</v>
          </cell>
          <cell r="BP156">
            <v>0</v>
          </cell>
          <cell r="BQ156">
            <v>0</v>
          </cell>
          <cell r="BR156">
            <v>0</v>
          </cell>
          <cell r="BS156">
            <v>0</v>
          </cell>
          <cell r="BT156">
            <v>16620</v>
          </cell>
        </row>
        <row r="157">
          <cell r="A157">
            <v>693</v>
          </cell>
          <cell r="B157" t="str">
            <v>Warden Hill Primary School</v>
          </cell>
          <cell r="D157">
            <v>15923</v>
          </cell>
          <cell r="E157">
            <v>0</v>
          </cell>
          <cell r="F157">
            <v>0</v>
          </cell>
          <cell r="G157">
            <v>1122</v>
          </cell>
          <cell r="H157">
            <v>0</v>
          </cell>
          <cell r="I157">
            <v>0</v>
          </cell>
          <cell r="J157">
            <v>996327</v>
          </cell>
          <cell r="K157">
            <v>0</v>
          </cell>
          <cell r="L157">
            <v>39666</v>
          </cell>
          <cell r="M157">
            <v>0</v>
          </cell>
          <cell r="N157">
            <v>27041</v>
          </cell>
          <cell r="O157">
            <v>0</v>
          </cell>
          <cell r="P157">
            <v>0</v>
          </cell>
          <cell r="Q157">
            <v>11500</v>
          </cell>
          <cell r="R157">
            <v>0</v>
          </cell>
          <cell r="S157">
            <v>0</v>
          </cell>
          <cell r="T157">
            <v>0</v>
          </cell>
          <cell r="U157">
            <v>17000</v>
          </cell>
          <cell r="V157">
            <v>3000</v>
          </cell>
          <cell r="W157">
            <v>59885</v>
          </cell>
          <cell r="X157">
            <v>0</v>
          </cell>
          <cell r="Y157">
            <v>0</v>
          </cell>
          <cell r="Z157">
            <v>0</v>
          </cell>
          <cell r="AA157">
            <v>704789</v>
          </cell>
          <cell r="AB157">
            <v>42065</v>
          </cell>
          <cell r="AC157">
            <v>154647</v>
          </cell>
          <cell r="AD157">
            <v>47242</v>
          </cell>
          <cell r="AE157">
            <v>33357</v>
          </cell>
          <cell r="AF157">
            <v>0</v>
          </cell>
          <cell r="AG157">
            <v>33048</v>
          </cell>
          <cell r="AH157">
            <v>1200</v>
          </cell>
          <cell r="AI157">
            <v>1500</v>
          </cell>
          <cell r="AJ157">
            <v>5600</v>
          </cell>
          <cell r="AK157">
            <v>1400</v>
          </cell>
          <cell r="AL157">
            <v>10000</v>
          </cell>
          <cell r="AM157">
            <v>5800</v>
          </cell>
          <cell r="AN157">
            <v>0</v>
          </cell>
          <cell r="AO157">
            <v>3600</v>
          </cell>
          <cell r="AP157">
            <v>10000</v>
          </cell>
          <cell r="AQ157">
            <v>2615</v>
          </cell>
          <cell r="AR157">
            <v>2200</v>
          </cell>
          <cell r="AS157">
            <v>46900</v>
          </cell>
          <cell r="AT157">
            <v>1976</v>
          </cell>
          <cell r="AU157">
            <v>0</v>
          </cell>
          <cell r="AV157">
            <v>11400</v>
          </cell>
          <cell r="AW157">
            <v>9337</v>
          </cell>
          <cell r="AX157">
            <v>0</v>
          </cell>
          <cell r="AY157">
            <v>0</v>
          </cell>
          <cell r="AZ157">
            <v>0</v>
          </cell>
          <cell r="BA157">
            <v>10000</v>
          </cell>
          <cell r="BB157">
            <v>15871</v>
          </cell>
          <cell r="BC157">
            <v>0</v>
          </cell>
          <cell r="BD157">
            <v>0</v>
          </cell>
          <cell r="BE157">
            <v>0</v>
          </cell>
          <cell r="BF157">
            <v>0</v>
          </cell>
          <cell r="BG157">
            <v>21522</v>
          </cell>
          <cell r="BH157">
            <v>0</v>
          </cell>
          <cell r="BI157">
            <v>0</v>
          </cell>
          <cell r="BJ157">
            <v>0</v>
          </cell>
          <cell r="BK157">
            <v>21522</v>
          </cell>
          <cell r="BL157">
            <v>0</v>
          </cell>
          <cell r="BM157">
            <v>1122</v>
          </cell>
          <cell r="BN157">
            <v>15795</v>
          </cell>
          <cell r="BO157">
            <v>0</v>
          </cell>
          <cell r="BP157">
            <v>0</v>
          </cell>
          <cell r="BQ157">
            <v>0</v>
          </cell>
          <cell r="BR157">
            <v>0</v>
          </cell>
          <cell r="BS157">
            <v>0</v>
          </cell>
          <cell r="BT157">
            <v>15795</v>
          </cell>
        </row>
        <row r="158">
          <cell r="A158">
            <v>694</v>
          </cell>
          <cell r="B158" t="str">
            <v>Leonard Stanley Church of England Primary School</v>
          </cell>
          <cell r="D158">
            <v>21979</v>
          </cell>
          <cell r="E158">
            <v>0</v>
          </cell>
          <cell r="F158">
            <v>0</v>
          </cell>
          <cell r="G158">
            <v>135</v>
          </cell>
          <cell r="H158">
            <v>0</v>
          </cell>
          <cell r="I158">
            <v>0</v>
          </cell>
          <cell r="J158">
            <v>487007</v>
          </cell>
          <cell r="K158">
            <v>0</v>
          </cell>
          <cell r="L158">
            <v>72848</v>
          </cell>
          <cell r="M158">
            <v>0</v>
          </cell>
          <cell r="N158">
            <v>25583</v>
          </cell>
          <cell r="O158">
            <v>0</v>
          </cell>
          <cell r="P158">
            <v>0</v>
          </cell>
          <cell r="Q158">
            <v>4523</v>
          </cell>
          <cell r="R158">
            <v>0</v>
          </cell>
          <cell r="S158">
            <v>0</v>
          </cell>
          <cell r="T158">
            <v>0</v>
          </cell>
          <cell r="U158">
            <v>0</v>
          </cell>
          <cell r="V158">
            <v>19022</v>
          </cell>
          <cell r="W158">
            <v>35632</v>
          </cell>
          <cell r="X158">
            <v>0</v>
          </cell>
          <cell r="Y158">
            <v>0</v>
          </cell>
          <cell r="Z158">
            <v>0</v>
          </cell>
          <cell r="AA158">
            <v>365519</v>
          </cell>
          <cell r="AB158">
            <v>4000</v>
          </cell>
          <cell r="AC158">
            <v>118226</v>
          </cell>
          <cell r="AD158">
            <v>13504</v>
          </cell>
          <cell r="AE158">
            <v>21971</v>
          </cell>
          <cell r="AF158">
            <v>19022</v>
          </cell>
          <cell r="AG158">
            <v>9830</v>
          </cell>
          <cell r="AH158">
            <v>0</v>
          </cell>
          <cell r="AI158">
            <v>1300</v>
          </cell>
          <cell r="AJ158">
            <v>11753</v>
          </cell>
          <cell r="AK158">
            <v>0</v>
          </cell>
          <cell r="AL158">
            <v>15500</v>
          </cell>
          <cell r="AM158">
            <v>2300</v>
          </cell>
          <cell r="AN158">
            <v>700</v>
          </cell>
          <cell r="AO158">
            <v>3800</v>
          </cell>
          <cell r="AP158">
            <v>10000</v>
          </cell>
          <cell r="AQ158">
            <v>1543</v>
          </cell>
          <cell r="AR158">
            <v>750</v>
          </cell>
          <cell r="AS158">
            <v>14550</v>
          </cell>
          <cell r="AT158">
            <v>8772</v>
          </cell>
          <cell r="AU158">
            <v>0</v>
          </cell>
          <cell r="AV158">
            <v>7400</v>
          </cell>
          <cell r="AW158">
            <v>4545</v>
          </cell>
          <cell r="AX158">
            <v>0</v>
          </cell>
          <cell r="AY158">
            <v>7847</v>
          </cell>
          <cell r="AZ158">
            <v>0</v>
          </cell>
          <cell r="BA158">
            <v>874</v>
          </cell>
          <cell r="BB158">
            <v>14366</v>
          </cell>
          <cell r="BC158">
            <v>0</v>
          </cell>
          <cell r="BD158">
            <v>0</v>
          </cell>
          <cell r="BE158">
            <v>0</v>
          </cell>
          <cell r="BF158">
            <v>0</v>
          </cell>
          <cell r="BG158">
            <v>0</v>
          </cell>
          <cell r="BH158">
            <v>0</v>
          </cell>
          <cell r="BI158">
            <v>0</v>
          </cell>
          <cell r="BJ158">
            <v>0</v>
          </cell>
          <cell r="BK158">
            <v>0</v>
          </cell>
          <cell r="BL158">
            <v>0</v>
          </cell>
          <cell r="BM158">
            <v>135</v>
          </cell>
          <cell r="BN158">
            <v>8522</v>
          </cell>
          <cell r="BO158">
            <v>0</v>
          </cell>
          <cell r="BP158">
            <v>0</v>
          </cell>
          <cell r="BQ158">
            <v>0</v>
          </cell>
          <cell r="BR158">
            <v>0</v>
          </cell>
          <cell r="BS158">
            <v>0</v>
          </cell>
          <cell r="BT158">
            <v>8522</v>
          </cell>
        </row>
        <row r="159">
          <cell r="A159">
            <v>695</v>
          </cell>
          <cell r="B159" t="str">
            <v>Littledean Church of England Primary School</v>
          </cell>
          <cell r="D159">
            <v>16141.53</v>
          </cell>
          <cell r="E159">
            <v>0</v>
          </cell>
          <cell r="F159">
            <v>19080</v>
          </cell>
          <cell r="G159">
            <v>503</v>
          </cell>
          <cell r="H159">
            <v>0</v>
          </cell>
          <cell r="I159">
            <v>0</v>
          </cell>
          <cell r="J159">
            <v>275115</v>
          </cell>
          <cell r="K159">
            <v>0</v>
          </cell>
          <cell r="L159">
            <v>49030</v>
          </cell>
          <cell r="M159">
            <v>0</v>
          </cell>
          <cell r="N159">
            <v>28155</v>
          </cell>
          <cell r="O159">
            <v>0</v>
          </cell>
          <cell r="P159">
            <v>0</v>
          </cell>
          <cell r="Q159">
            <v>990</v>
          </cell>
          <cell r="R159">
            <v>0</v>
          </cell>
          <cell r="S159">
            <v>0</v>
          </cell>
          <cell r="T159">
            <v>0</v>
          </cell>
          <cell r="U159">
            <v>0</v>
          </cell>
          <cell r="V159">
            <v>0</v>
          </cell>
          <cell r="W159">
            <v>31548</v>
          </cell>
          <cell r="X159">
            <v>0</v>
          </cell>
          <cell r="Y159">
            <v>0</v>
          </cell>
          <cell r="Z159">
            <v>0</v>
          </cell>
          <cell r="AA159">
            <v>204121</v>
          </cell>
          <cell r="AB159">
            <v>4608</v>
          </cell>
          <cell r="AC159">
            <v>79231</v>
          </cell>
          <cell r="AD159">
            <v>0</v>
          </cell>
          <cell r="AE159">
            <v>17476</v>
          </cell>
          <cell r="AF159">
            <v>0</v>
          </cell>
          <cell r="AG159">
            <v>8451</v>
          </cell>
          <cell r="AH159">
            <v>1100</v>
          </cell>
          <cell r="AI159">
            <v>2500</v>
          </cell>
          <cell r="AJ159">
            <v>3681</v>
          </cell>
          <cell r="AK159">
            <v>0</v>
          </cell>
          <cell r="AL159">
            <v>4250</v>
          </cell>
          <cell r="AM159">
            <v>825</v>
          </cell>
          <cell r="AN159">
            <v>12400</v>
          </cell>
          <cell r="AO159">
            <v>900</v>
          </cell>
          <cell r="AP159">
            <v>8600</v>
          </cell>
          <cell r="AQ159">
            <v>3072</v>
          </cell>
          <cell r="AR159">
            <v>600</v>
          </cell>
          <cell r="AS159">
            <v>9724</v>
          </cell>
          <cell r="AT159">
            <v>5036</v>
          </cell>
          <cell r="AU159">
            <v>0</v>
          </cell>
          <cell r="AV159">
            <v>3800</v>
          </cell>
          <cell r="AW159">
            <v>2324</v>
          </cell>
          <cell r="AX159">
            <v>0</v>
          </cell>
          <cell r="AY159">
            <v>8700</v>
          </cell>
          <cell r="AZ159">
            <v>0</v>
          </cell>
          <cell r="BA159">
            <v>0</v>
          </cell>
          <cell r="BB159">
            <v>10020</v>
          </cell>
          <cell r="BC159">
            <v>0</v>
          </cell>
          <cell r="BD159">
            <v>0</v>
          </cell>
          <cell r="BE159">
            <v>0</v>
          </cell>
          <cell r="BF159">
            <v>0</v>
          </cell>
          <cell r="BG159">
            <v>23036</v>
          </cell>
          <cell r="BH159">
            <v>0</v>
          </cell>
          <cell r="BI159">
            <v>0</v>
          </cell>
          <cell r="BJ159">
            <v>0</v>
          </cell>
          <cell r="BK159">
            <v>42116</v>
          </cell>
          <cell r="BL159">
            <v>0</v>
          </cell>
          <cell r="BM159">
            <v>503</v>
          </cell>
          <cell r="BN159">
            <v>9560.5300000000279</v>
          </cell>
          <cell r="BO159">
            <v>0</v>
          </cell>
          <cell r="BP159">
            <v>0</v>
          </cell>
          <cell r="BQ159">
            <v>0</v>
          </cell>
          <cell r="BR159">
            <v>0</v>
          </cell>
          <cell r="BS159">
            <v>0</v>
          </cell>
          <cell r="BT159">
            <v>9560.5300000000279</v>
          </cell>
        </row>
        <row r="160">
          <cell r="A160">
            <v>696</v>
          </cell>
          <cell r="B160" t="str">
            <v>The Lake Field Church of England Primary School</v>
          </cell>
          <cell r="D160">
            <v>99763</v>
          </cell>
          <cell r="E160">
            <v>0</v>
          </cell>
          <cell r="F160">
            <v>0</v>
          </cell>
          <cell r="G160">
            <v>4705</v>
          </cell>
          <cell r="H160">
            <v>0</v>
          </cell>
          <cell r="I160">
            <v>5772</v>
          </cell>
          <cell r="J160">
            <v>451376</v>
          </cell>
          <cell r="K160">
            <v>0</v>
          </cell>
          <cell r="L160">
            <v>14736</v>
          </cell>
          <cell r="M160">
            <v>0</v>
          </cell>
          <cell r="N160">
            <v>21917</v>
          </cell>
          <cell r="O160">
            <v>0</v>
          </cell>
          <cell r="P160">
            <v>0</v>
          </cell>
          <cell r="Q160">
            <v>37418</v>
          </cell>
          <cell r="R160">
            <v>0</v>
          </cell>
          <cell r="S160">
            <v>0</v>
          </cell>
          <cell r="T160">
            <v>0</v>
          </cell>
          <cell r="U160">
            <v>0</v>
          </cell>
          <cell r="V160">
            <v>7364</v>
          </cell>
          <cell r="W160">
            <v>32967</v>
          </cell>
          <cell r="X160">
            <v>0</v>
          </cell>
          <cell r="Y160">
            <v>35407</v>
          </cell>
          <cell r="Z160">
            <v>12042</v>
          </cell>
          <cell r="AA160">
            <v>358776</v>
          </cell>
          <cell r="AB160">
            <v>18372</v>
          </cell>
          <cell r="AC160">
            <v>66176</v>
          </cell>
          <cell r="AD160">
            <v>19645</v>
          </cell>
          <cell r="AE160">
            <v>35539</v>
          </cell>
          <cell r="AF160">
            <v>1305</v>
          </cell>
          <cell r="AG160">
            <v>17738</v>
          </cell>
          <cell r="AH160">
            <v>1000</v>
          </cell>
          <cell r="AI160">
            <v>5000</v>
          </cell>
          <cell r="AJ160">
            <v>4873</v>
          </cell>
          <cell r="AK160">
            <v>0</v>
          </cell>
          <cell r="AL160">
            <v>9900</v>
          </cell>
          <cell r="AM160">
            <v>2800</v>
          </cell>
          <cell r="AN160">
            <v>750</v>
          </cell>
          <cell r="AO160">
            <v>5000</v>
          </cell>
          <cell r="AP160">
            <v>18000</v>
          </cell>
          <cell r="AQ160">
            <v>12890</v>
          </cell>
          <cell r="AR160">
            <v>1854</v>
          </cell>
          <cell r="AS160">
            <v>12067</v>
          </cell>
          <cell r="AT160">
            <v>9105</v>
          </cell>
          <cell r="AU160">
            <v>0</v>
          </cell>
          <cell r="AV160">
            <v>7500</v>
          </cell>
          <cell r="AW160">
            <v>4323</v>
          </cell>
          <cell r="AX160">
            <v>0</v>
          </cell>
          <cell r="AY160">
            <v>3915</v>
          </cell>
          <cell r="AZ160">
            <v>14821</v>
          </cell>
          <cell r="BA160">
            <v>4280</v>
          </cell>
          <cell r="BB160">
            <v>9999</v>
          </cell>
          <cell r="BC160">
            <v>0</v>
          </cell>
          <cell r="BD160">
            <v>2000</v>
          </cell>
          <cell r="BE160">
            <v>47958</v>
          </cell>
          <cell r="BF160">
            <v>5037</v>
          </cell>
          <cell r="BG160">
            <v>15267</v>
          </cell>
          <cell r="BH160">
            <v>0</v>
          </cell>
          <cell r="BI160">
            <v>2000</v>
          </cell>
          <cell r="BJ160">
            <v>0</v>
          </cell>
          <cell r="BK160">
            <v>21972</v>
          </cell>
          <cell r="BL160">
            <v>0</v>
          </cell>
          <cell r="BM160">
            <v>0</v>
          </cell>
          <cell r="BN160">
            <v>17913</v>
          </cell>
          <cell r="BO160">
            <v>0</v>
          </cell>
          <cell r="BP160">
            <v>0</v>
          </cell>
          <cell r="BQ160">
            <v>0</v>
          </cell>
          <cell r="BR160">
            <v>0</v>
          </cell>
          <cell r="BS160">
            <v>226</v>
          </cell>
          <cell r="BT160">
            <v>18139</v>
          </cell>
        </row>
        <row r="161">
          <cell r="A161">
            <v>699</v>
          </cell>
          <cell r="B161" t="str">
            <v>Longborough Church of England Primary School</v>
          </cell>
          <cell r="D161">
            <v>13144</v>
          </cell>
          <cell r="E161">
            <v>0</v>
          </cell>
          <cell r="F161">
            <v>7080</v>
          </cell>
          <cell r="G161">
            <v>91</v>
          </cell>
          <cell r="H161">
            <v>0</v>
          </cell>
          <cell r="I161">
            <v>0</v>
          </cell>
          <cell r="J161">
            <v>165175</v>
          </cell>
          <cell r="K161">
            <v>0</v>
          </cell>
          <cell r="L161">
            <v>17241</v>
          </cell>
          <cell r="M161">
            <v>0</v>
          </cell>
          <cell r="N161">
            <v>34900</v>
          </cell>
          <cell r="O161">
            <v>0</v>
          </cell>
          <cell r="P161">
            <v>0</v>
          </cell>
          <cell r="Q161">
            <v>1450</v>
          </cell>
          <cell r="R161">
            <v>0</v>
          </cell>
          <cell r="S161">
            <v>0</v>
          </cell>
          <cell r="T161">
            <v>0</v>
          </cell>
          <cell r="U161">
            <v>3000</v>
          </cell>
          <cell r="V161">
            <v>3185</v>
          </cell>
          <cell r="W161">
            <v>22340</v>
          </cell>
          <cell r="X161">
            <v>0</v>
          </cell>
          <cell r="Y161">
            <v>0</v>
          </cell>
          <cell r="Z161">
            <v>0</v>
          </cell>
          <cell r="AA161">
            <v>125363</v>
          </cell>
          <cell r="AB161">
            <v>5526</v>
          </cell>
          <cell r="AC161">
            <v>47713</v>
          </cell>
          <cell r="AD161">
            <v>5327</v>
          </cell>
          <cell r="AE161">
            <v>13703</v>
          </cell>
          <cell r="AF161">
            <v>0</v>
          </cell>
          <cell r="AG161">
            <v>3853</v>
          </cell>
          <cell r="AH161">
            <v>1000</v>
          </cell>
          <cell r="AI161">
            <v>685</v>
          </cell>
          <cell r="AJ161">
            <v>3297</v>
          </cell>
          <cell r="AK161">
            <v>824</v>
          </cell>
          <cell r="AL161">
            <v>5000</v>
          </cell>
          <cell r="AM161">
            <v>3100</v>
          </cell>
          <cell r="AN161">
            <v>500</v>
          </cell>
          <cell r="AO161">
            <v>550</v>
          </cell>
          <cell r="AP161">
            <v>3300</v>
          </cell>
          <cell r="AQ161">
            <v>1536</v>
          </cell>
          <cell r="AR161">
            <v>100</v>
          </cell>
          <cell r="AS161">
            <v>18627</v>
          </cell>
          <cell r="AT161">
            <v>2035</v>
          </cell>
          <cell r="AU161">
            <v>0</v>
          </cell>
          <cell r="AV161">
            <v>2800</v>
          </cell>
          <cell r="AW161">
            <v>1101</v>
          </cell>
          <cell r="AX161">
            <v>0</v>
          </cell>
          <cell r="AY161">
            <v>0</v>
          </cell>
          <cell r="AZ161">
            <v>0</v>
          </cell>
          <cell r="BA161">
            <v>1000</v>
          </cell>
          <cell r="BB161">
            <v>6862</v>
          </cell>
          <cell r="BC161">
            <v>0</v>
          </cell>
          <cell r="BD161">
            <v>0</v>
          </cell>
          <cell r="BE161">
            <v>0</v>
          </cell>
          <cell r="BF161">
            <v>0</v>
          </cell>
          <cell r="BG161">
            <v>20611</v>
          </cell>
          <cell r="BH161">
            <v>0</v>
          </cell>
          <cell r="BI161">
            <v>0</v>
          </cell>
          <cell r="BJ161">
            <v>0</v>
          </cell>
          <cell r="BK161">
            <v>17691</v>
          </cell>
          <cell r="BL161">
            <v>0</v>
          </cell>
          <cell r="BM161">
            <v>91</v>
          </cell>
          <cell r="BN161">
            <v>6633</v>
          </cell>
          <cell r="BO161">
            <v>0</v>
          </cell>
          <cell r="BP161">
            <v>10000</v>
          </cell>
          <cell r="BQ161">
            <v>0</v>
          </cell>
          <cell r="BR161">
            <v>0</v>
          </cell>
          <cell r="BS161">
            <v>0</v>
          </cell>
          <cell r="BT161">
            <v>16633</v>
          </cell>
        </row>
        <row r="162">
          <cell r="A162">
            <v>702</v>
          </cell>
          <cell r="B162" t="str">
            <v>Hope Brook Church of England Primary School</v>
          </cell>
          <cell r="D162">
            <v>28410</v>
          </cell>
          <cell r="E162">
            <v>0</v>
          </cell>
          <cell r="F162">
            <v>79039</v>
          </cell>
          <cell r="G162">
            <v>893</v>
          </cell>
          <cell r="H162">
            <v>0</v>
          </cell>
          <cell r="I162">
            <v>0</v>
          </cell>
          <cell r="J162">
            <v>296473</v>
          </cell>
          <cell r="K162">
            <v>0</v>
          </cell>
          <cell r="L162">
            <v>32158</v>
          </cell>
          <cell r="M162">
            <v>0</v>
          </cell>
          <cell r="N162">
            <v>20047</v>
          </cell>
          <cell r="O162">
            <v>0</v>
          </cell>
          <cell r="P162">
            <v>0</v>
          </cell>
          <cell r="Q162">
            <v>440</v>
          </cell>
          <cell r="R162">
            <v>0</v>
          </cell>
          <cell r="S162">
            <v>0</v>
          </cell>
          <cell r="T162">
            <v>0</v>
          </cell>
          <cell r="U162">
            <v>0</v>
          </cell>
          <cell r="V162">
            <v>30</v>
          </cell>
          <cell r="W162">
            <v>27378</v>
          </cell>
          <cell r="X162">
            <v>0</v>
          </cell>
          <cell r="Y162">
            <v>0</v>
          </cell>
          <cell r="Z162">
            <v>0</v>
          </cell>
          <cell r="AA162">
            <v>230237</v>
          </cell>
          <cell r="AB162">
            <v>8919</v>
          </cell>
          <cell r="AC162">
            <v>53799</v>
          </cell>
          <cell r="AD162">
            <v>0</v>
          </cell>
          <cell r="AE162">
            <v>14413</v>
          </cell>
          <cell r="AF162">
            <v>0</v>
          </cell>
          <cell r="AG162">
            <v>10003</v>
          </cell>
          <cell r="AH162">
            <v>1200</v>
          </cell>
          <cell r="AI162">
            <v>1250</v>
          </cell>
          <cell r="AJ162">
            <v>2575</v>
          </cell>
          <cell r="AK162">
            <v>644</v>
          </cell>
          <cell r="AL162">
            <v>8500</v>
          </cell>
          <cell r="AM162">
            <v>1000</v>
          </cell>
          <cell r="AN162">
            <v>11200</v>
          </cell>
          <cell r="AO162">
            <v>750</v>
          </cell>
          <cell r="AP162">
            <v>6500</v>
          </cell>
          <cell r="AQ162">
            <v>9910</v>
          </cell>
          <cell r="AR162">
            <v>1200</v>
          </cell>
          <cell r="AS162">
            <v>13241</v>
          </cell>
          <cell r="AT162">
            <v>2636</v>
          </cell>
          <cell r="AU162">
            <v>0</v>
          </cell>
          <cell r="AV162">
            <v>4700</v>
          </cell>
          <cell r="AW162">
            <v>2470</v>
          </cell>
          <cell r="AX162">
            <v>0</v>
          </cell>
          <cell r="AY162">
            <v>3480</v>
          </cell>
          <cell r="AZ162">
            <v>0</v>
          </cell>
          <cell r="BA162">
            <v>3640</v>
          </cell>
          <cell r="BB162">
            <v>7299</v>
          </cell>
          <cell r="BC162">
            <v>0</v>
          </cell>
          <cell r="BD162">
            <v>0</v>
          </cell>
          <cell r="BE162">
            <v>0</v>
          </cell>
          <cell r="BF162">
            <v>0</v>
          </cell>
          <cell r="BG162">
            <v>12054</v>
          </cell>
          <cell r="BH162">
            <v>0</v>
          </cell>
          <cell r="BI162">
            <v>0</v>
          </cell>
          <cell r="BJ162">
            <v>0</v>
          </cell>
          <cell r="BK162">
            <v>91093</v>
          </cell>
          <cell r="BL162">
            <v>0</v>
          </cell>
          <cell r="BM162">
            <v>893</v>
          </cell>
          <cell r="BN162">
            <v>5370</v>
          </cell>
          <cell r="BO162">
            <v>0</v>
          </cell>
          <cell r="BP162">
            <v>0</v>
          </cell>
          <cell r="BQ162">
            <v>0</v>
          </cell>
          <cell r="BR162">
            <v>0</v>
          </cell>
          <cell r="BS162">
            <v>0</v>
          </cell>
          <cell r="BT162">
            <v>5370</v>
          </cell>
        </row>
        <row r="163">
          <cell r="A163">
            <v>705</v>
          </cell>
          <cell r="B163" t="str">
            <v>Longney Church of England Primary School</v>
          </cell>
          <cell r="D163">
            <v>15768</v>
          </cell>
          <cell r="E163">
            <v>0</v>
          </cell>
          <cell r="F163">
            <v>51280</v>
          </cell>
          <cell r="G163">
            <v>1094</v>
          </cell>
          <cell r="H163">
            <v>0</v>
          </cell>
          <cell r="I163">
            <v>0</v>
          </cell>
          <cell r="J163">
            <v>288451</v>
          </cell>
          <cell r="K163">
            <v>0</v>
          </cell>
          <cell r="L163">
            <v>5838</v>
          </cell>
          <cell r="M163">
            <v>0</v>
          </cell>
          <cell r="N163">
            <v>14858</v>
          </cell>
          <cell r="O163">
            <v>0</v>
          </cell>
          <cell r="P163">
            <v>0</v>
          </cell>
          <cell r="Q163">
            <v>6000</v>
          </cell>
          <cell r="R163">
            <v>0</v>
          </cell>
          <cell r="S163">
            <v>0</v>
          </cell>
          <cell r="T163">
            <v>0</v>
          </cell>
          <cell r="U163">
            <v>0</v>
          </cell>
          <cell r="V163">
            <v>8000</v>
          </cell>
          <cell r="W163">
            <v>25565</v>
          </cell>
          <cell r="X163">
            <v>0</v>
          </cell>
          <cell r="Y163">
            <v>0</v>
          </cell>
          <cell r="Z163">
            <v>0</v>
          </cell>
          <cell r="AA163">
            <v>217446</v>
          </cell>
          <cell r="AB163">
            <v>1660</v>
          </cell>
          <cell r="AC163">
            <v>60018</v>
          </cell>
          <cell r="AD163">
            <v>0</v>
          </cell>
          <cell r="AE163">
            <v>24063</v>
          </cell>
          <cell r="AF163">
            <v>0</v>
          </cell>
          <cell r="AG163">
            <v>4186</v>
          </cell>
          <cell r="AH163">
            <v>2000</v>
          </cell>
          <cell r="AI163">
            <v>0</v>
          </cell>
          <cell r="AJ163">
            <v>3444</v>
          </cell>
          <cell r="AK163">
            <v>0</v>
          </cell>
          <cell r="AL163">
            <v>3000</v>
          </cell>
          <cell r="AM163">
            <v>2100</v>
          </cell>
          <cell r="AN163">
            <v>8400</v>
          </cell>
          <cell r="AO163">
            <v>1100</v>
          </cell>
          <cell r="AP163">
            <v>4000</v>
          </cell>
          <cell r="AQ163">
            <v>2176</v>
          </cell>
          <cell r="AR163">
            <v>270</v>
          </cell>
          <cell r="AS163">
            <v>6689</v>
          </cell>
          <cell r="AT163">
            <v>0</v>
          </cell>
          <cell r="AU163">
            <v>0</v>
          </cell>
          <cell r="AV163">
            <v>5718</v>
          </cell>
          <cell r="AW163">
            <v>0</v>
          </cell>
          <cell r="AX163">
            <v>0</v>
          </cell>
          <cell r="AY163">
            <v>0</v>
          </cell>
          <cell r="AZ163">
            <v>0</v>
          </cell>
          <cell r="BA163">
            <v>0</v>
          </cell>
          <cell r="BB163">
            <v>14252</v>
          </cell>
          <cell r="BC163">
            <v>0</v>
          </cell>
          <cell r="BD163">
            <v>0</v>
          </cell>
          <cell r="BE163">
            <v>0</v>
          </cell>
          <cell r="BF163">
            <v>0</v>
          </cell>
          <cell r="BG163">
            <v>25871</v>
          </cell>
          <cell r="BH163">
            <v>0</v>
          </cell>
          <cell r="BI163">
            <v>0</v>
          </cell>
          <cell r="BJ163">
            <v>0</v>
          </cell>
          <cell r="BK163">
            <v>77151</v>
          </cell>
          <cell r="BL163">
            <v>0</v>
          </cell>
          <cell r="BM163">
            <v>1094</v>
          </cell>
          <cell r="BN163">
            <v>3958</v>
          </cell>
          <cell r="BO163">
            <v>0</v>
          </cell>
          <cell r="BP163">
            <v>0</v>
          </cell>
          <cell r="BQ163">
            <v>0</v>
          </cell>
          <cell r="BR163">
            <v>0</v>
          </cell>
          <cell r="BS163">
            <v>0</v>
          </cell>
          <cell r="BT163">
            <v>3958</v>
          </cell>
        </row>
        <row r="164">
          <cell r="A164">
            <v>708</v>
          </cell>
          <cell r="B164" t="str">
            <v>Redmarley Church of England Primary School</v>
          </cell>
          <cell r="D164">
            <v>24669</v>
          </cell>
          <cell r="E164">
            <v>0.47999999999956344</v>
          </cell>
          <cell r="F164">
            <v>8076</v>
          </cell>
          <cell r="G164">
            <v>199.38</v>
          </cell>
          <cell r="H164">
            <v>0</v>
          </cell>
          <cell r="I164">
            <v>0</v>
          </cell>
          <cell r="J164">
            <v>207546</v>
          </cell>
          <cell r="K164">
            <v>0</v>
          </cell>
          <cell r="L164">
            <v>8241</v>
          </cell>
          <cell r="M164">
            <v>0</v>
          </cell>
          <cell r="N164">
            <v>15053</v>
          </cell>
          <cell r="O164">
            <v>0</v>
          </cell>
          <cell r="P164">
            <v>0</v>
          </cell>
          <cell r="Q164">
            <v>3268</v>
          </cell>
          <cell r="R164">
            <v>0</v>
          </cell>
          <cell r="S164">
            <v>0</v>
          </cell>
          <cell r="T164">
            <v>0</v>
          </cell>
          <cell r="U164">
            <v>0</v>
          </cell>
          <cell r="V164">
            <v>7705</v>
          </cell>
          <cell r="W164">
            <v>20682</v>
          </cell>
          <cell r="X164">
            <v>1500</v>
          </cell>
          <cell r="Y164">
            <v>0</v>
          </cell>
          <cell r="Z164">
            <v>75</v>
          </cell>
          <cell r="AA164">
            <v>173411</v>
          </cell>
          <cell r="AB164">
            <v>14902</v>
          </cell>
          <cell r="AC164">
            <v>19979</v>
          </cell>
          <cell r="AD164">
            <v>0</v>
          </cell>
          <cell r="AE164">
            <v>12704</v>
          </cell>
          <cell r="AF164">
            <v>0</v>
          </cell>
          <cell r="AG164">
            <v>6832</v>
          </cell>
          <cell r="AH164">
            <v>100</v>
          </cell>
          <cell r="AI164">
            <v>500</v>
          </cell>
          <cell r="AJ164">
            <v>5076</v>
          </cell>
          <cell r="AK164">
            <v>0</v>
          </cell>
          <cell r="AL164">
            <v>3000</v>
          </cell>
          <cell r="AM164">
            <v>1800</v>
          </cell>
          <cell r="AN164">
            <v>9900</v>
          </cell>
          <cell r="AO164">
            <v>1000</v>
          </cell>
          <cell r="AP164">
            <v>5662</v>
          </cell>
          <cell r="AQ164">
            <v>2275</v>
          </cell>
          <cell r="AR164">
            <v>400</v>
          </cell>
          <cell r="AS164">
            <v>12230</v>
          </cell>
          <cell r="AT164">
            <v>1200</v>
          </cell>
          <cell r="AU164">
            <v>0</v>
          </cell>
          <cell r="AV164">
            <v>2315</v>
          </cell>
          <cell r="AW164">
            <v>1383</v>
          </cell>
          <cell r="AX164">
            <v>0</v>
          </cell>
          <cell r="AY164">
            <v>401</v>
          </cell>
          <cell r="AZ164">
            <v>0</v>
          </cell>
          <cell r="BA164">
            <v>10137</v>
          </cell>
          <cell r="BB164">
            <v>0</v>
          </cell>
          <cell r="BC164">
            <v>0</v>
          </cell>
          <cell r="BD164">
            <v>0</v>
          </cell>
          <cell r="BE164">
            <v>0</v>
          </cell>
          <cell r="BF164">
            <v>75</v>
          </cell>
          <cell r="BG164">
            <v>22469</v>
          </cell>
          <cell r="BH164">
            <v>0</v>
          </cell>
          <cell r="BI164">
            <v>0</v>
          </cell>
          <cell r="BJ164">
            <v>0</v>
          </cell>
          <cell r="BK164">
            <v>20000</v>
          </cell>
          <cell r="BL164">
            <v>0</v>
          </cell>
          <cell r="BM164">
            <v>199</v>
          </cell>
          <cell r="BN164">
            <v>3457.4799999999814</v>
          </cell>
          <cell r="BO164">
            <v>0</v>
          </cell>
          <cell r="BP164">
            <v>10545.38</v>
          </cell>
          <cell r="BQ164">
            <v>0</v>
          </cell>
          <cell r="BR164">
            <v>0</v>
          </cell>
          <cell r="BS164">
            <v>0</v>
          </cell>
          <cell r="BT164">
            <v>14002.86</v>
          </cell>
        </row>
        <row r="165">
          <cell r="A165">
            <v>709</v>
          </cell>
          <cell r="B165" t="str">
            <v>Lydbrook Primary School</v>
          </cell>
          <cell r="D165">
            <v>42183.24</v>
          </cell>
          <cell r="E165">
            <v>0.38999999999941792</v>
          </cell>
          <cell r="F165">
            <v>13770</v>
          </cell>
          <cell r="G165">
            <v>6</v>
          </cell>
          <cell r="H165">
            <v>0</v>
          </cell>
          <cell r="I165">
            <v>0</v>
          </cell>
          <cell r="J165">
            <v>364467</v>
          </cell>
          <cell r="K165">
            <v>0</v>
          </cell>
          <cell r="L165">
            <v>59100</v>
          </cell>
          <cell r="M165">
            <v>0</v>
          </cell>
          <cell r="N165">
            <v>19510</v>
          </cell>
          <cell r="O165">
            <v>0</v>
          </cell>
          <cell r="P165">
            <v>0</v>
          </cell>
          <cell r="Q165">
            <v>2000</v>
          </cell>
          <cell r="R165">
            <v>0</v>
          </cell>
          <cell r="S165">
            <v>0</v>
          </cell>
          <cell r="T165">
            <v>0</v>
          </cell>
          <cell r="U165">
            <v>0</v>
          </cell>
          <cell r="V165">
            <v>0</v>
          </cell>
          <cell r="W165">
            <v>29742</v>
          </cell>
          <cell r="X165">
            <v>0</v>
          </cell>
          <cell r="Y165">
            <v>0</v>
          </cell>
          <cell r="Z165">
            <v>0</v>
          </cell>
          <cell r="AA165">
            <v>272244</v>
          </cell>
          <cell r="AB165">
            <v>16473</v>
          </cell>
          <cell r="AC165">
            <v>75945</v>
          </cell>
          <cell r="AD165">
            <v>0</v>
          </cell>
          <cell r="AE165">
            <v>35935</v>
          </cell>
          <cell r="AF165">
            <v>0</v>
          </cell>
          <cell r="AG165">
            <v>7858</v>
          </cell>
          <cell r="AH165">
            <v>650</v>
          </cell>
          <cell r="AI165">
            <v>2620</v>
          </cell>
          <cell r="AJ165">
            <v>0</v>
          </cell>
          <cell r="AK165">
            <v>4512</v>
          </cell>
          <cell r="AL165">
            <v>5530</v>
          </cell>
          <cell r="AM165">
            <v>2060</v>
          </cell>
          <cell r="AN165">
            <v>10000</v>
          </cell>
          <cell r="AO165">
            <v>2472</v>
          </cell>
          <cell r="AP165">
            <v>7635</v>
          </cell>
          <cell r="AQ165">
            <v>4193</v>
          </cell>
          <cell r="AR165">
            <v>500</v>
          </cell>
          <cell r="AS165">
            <v>22708</v>
          </cell>
          <cell r="AT165">
            <v>2000</v>
          </cell>
          <cell r="AU165">
            <v>0</v>
          </cell>
          <cell r="AV165">
            <v>5376</v>
          </cell>
          <cell r="AW165">
            <v>3322</v>
          </cell>
          <cell r="AX165">
            <v>0</v>
          </cell>
          <cell r="AY165">
            <v>5220</v>
          </cell>
          <cell r="AZ165">
            <v>2000</v>
          </cell>
          <cell r="BA165">
            <v>1000</v>
          </cell>
          <cell r="BB165">
            <v>9447</v>
          </cell>
          <cell r="BC165">
            <v>0</v>
          </cell>
          <cell r="BD165">
            <v>0</v>
          </cell>
          <cell r="BE165">
            <v>0</v>
          </cell>
          <cell r="BF165">
            <v>0</v>
          </cell>
          <cell r="BG165">
            <v>26501</v>
          </cell>
          <cell r="BH165">
            <v>0</v>
          </cell>
          <cell r="BI165">
            <v>0</v>
          </cell>
          <cell r="BJ165">
            <v>0</v>
          </cell>
          <cell r="BK165">
            <v>40271</v>
          </cell>
          <cell r="BL165">
            <v>0</v>
          </cell>
          <cell r="BM165">
            <v>6</v>
          </cell>
          <cell r="BN165">
            <v>17302.63</v>
          </cell>
          <cell r="BO165">
            <v>0</v>
          </cell>
          <cell r="BP165">
            <v>0</v>
          </cell>
          <cell r="BQ165">
            <v>0</v>
          </cell>
          <cell r="BR165">
            <v>0</v>
          </cell>
          <cell r="BS165">
            <v>0</v>
          </cell>
          <cell r="BT165">
            <v>17302.63</v>
          </cell>
        </row>
        <row r="166">
          <cell r="A166">
            <v>710</v>
          </cell>
          <cell r="B166" t="str">
            <v>Lydney Church of England Community School</v>
          </cell>
          <cell r="D166">
            <v>60751.64</v>
          </cell>
          <cell r="E166">
            <v>0.36000000000058208</v>
          </cell>
          <cell r="F166">
            <v>11895</v>
          </cell>
          <cell r="G166">
            <v>0</v>
          </cell>
          <cell r="H166">
            <v>0</v>
          </cell>
          <cell r="I166">
            <v>0</v>
          </cell>
          <cell r="J166">
            <v>564100</v>
          </cell>
          <cell r="K166">
            <v>0</v>
          </cell>
          <cell r="L166">
            <v>75376</v>
          </cell>
          <cell r="M166">
            <v>0</v>
          </cell>
          <cell r="N166">
            <v>33623</v>
          </cell>
          <cell r="O166">
            <v>0</v>
          </cell>
          <cell r="P166">
            <v>0</v>
          </cell>
          <cell r="Q166">
            <v>12030</v>
          </cell>
          <cell r="R166">
            <v>0</v>
          </cell>
          <cell r="S166">
            <v>0</v>
          </cell>
          <cell r="T166">
            <v>0</v>
          </cell>
          <cell r="U166">
            <v>0</v>
          </cell>
          <cell r="V166">
            <v>0</v>
          </cell>
          <cell r="W166">
            <v>41316</v>
          </cell>
          <cell r="X166">
            <v>0</v>
          </cell>
          <cell r="Y166">
            <v>0</v>
          </cell>
          <cell r="Z166">
            <v>0</v>
          </cell>
          <cell r="AA166">
            <v>372917</v>
          </cell>
          <cell r="AB166">
            <v>8640</v>
          </cell>
          <cell r="AC166">
            <v>123000</v>
          </cell>
          <cell r="AD166">
            <v>22500</v>
          </cell>
          <cell r="AE166">
            <v>46500</v>
          </cell>
          <cell r="AF166">
            <v>0</v>
          </cell>
          <cell r="AG166">
            <v>18500</v>
          </cell>
          <cell r="AH166">
            <v>500</v>
          </cell>
          <cell r="AI166">
            <v>5500</v>
          </cell>
          <cell r="AJ166">
            <v>4290</v>
          </cell>
          <cell r="AK166">
            <v>1837</v>
          </cell>
          <cell r="AL166">
            <v>51632</v>
          </cell>
          <cell r="AM166">
            <v>7800</v>
          </cell>
          <cell r="AN166">
            <v>1900</v>
          </cell>
          <cell r="AO166">
            <v>1900</v>
          </cell>
          <cell r="AP166">
            <v>8500</v>
          </cell>
          <cell r="AQ166">
            <v>7115</v>
          </cell>
          <cell r="AR166">
            <v>1500</v>
          </cell>
          <cell r="AS166">
            <v>53930</v>
          </cell>
          <cell r="AT166">
            <v>3303</v>
          </cell>
          <cell r="AU166">
            <v>0</v>
          </cell>
          <cell r="AV166">
            <v>4500</v>
          </cell>
          <cell r="AW166">
            <v>0</v>
          </cell>
          <cell r="AX166">
            <v>0</v>
          </cell>
          <cell r="AY166">
            <v>2175</v>
          </cell>
          <cell r="AZ166">
            <v>0</v>
          </cell>
          <cell r="BA166">
            <v>1439</v>
          </cell>
          <cell r="BB166">
            <v>17847</v>
          </cell>
          <cell r="BC166">
            <v>0</v>
          </cell>
          <cell r="BD166">
            <v>0</v>
          </cell>
          <cell r="BE166">
            <v>0</v>
          </cell>
          <cell r="BF166">
            <v>0</v>
          </cell>
          <cell r="BG166">
            <v>31730</v>
          </cell>
          <cell r="BH166">
            <v>0</v>
          </cell>
          <cell r="BI166">
            <v>0</v>
          </cell>
          <cell r="BJ166">
            <v>0</v>
          </cell>
          <cell r="BK166">
            <v>43625</v>
          </cell>
          <cell r="BL166">
            <v>0</v>
          </cell>
          <cell r="BM166">
            <v>0</v>
          </cell>
          <cell r="BN166">
            <v>19472</v>
          </cell>
          <cell r="BO166">
            <v>0</v>
          </cell>
          <cell r="BP166">
            <v>0</v>
          </cell>
          <cell r="BQ166">
            <v>0</v>
          </cell>
          <cell r="BR166">
            <v>0</v>
          </cell>
          <cell r="BS166">
            <v>0</v>
          </cell>
          <cell r="BT166">
            <v>19472</v>
          </cell>
        </row>
        <row r="167">
          <cell r="A167">
            <v>711</v>
          </cell>
          <cell r="B167" t="str">
            <v>Severnbanks Primary School</v>
          </cell>
          <cell r="C167">
            <v>1</v>
          </cell>
          <cell r="D167">
            <v>105671</v>
          </cell>
          <cell r="E167">
            <v>0</v>
          </cell>
          <cell r="F167">
            <v>28535</v>
          </cell>
          <cell r="G167">
            <v>549</v>
          </cell>
          <cell r="H167">
            <v>0</v>
          </cell>
          <cell r="I167">
            <v>0</v>
          </cell>
          <cell r="J167">
            <v>642017</v>
          </cell>
          <cell r="K167">
            <v>0</v>
          </cell>
          <cell r="L167">
            <v>150638</v>
          </cell>
          <cell r="M167">
            <v>0</v>
          </cell>
          <cell r="N167">
            <v>46839</v>
          </cell>
          <cell r="O167">
            <v>0</v>
          </cell>
          <cell r="P167">
            <v>0</v>
          </cell>
          <cell r="Q167">
            <v>6000</v>
          </cell>
          <cell r="R167">
            <v>0</v>
          </cell>
          <cell r="S167">
            <v>0</v>
          </cell>
          <cell r="T167">
            <v>0</v>
          </cell>
          <cell r="U167">
            <v>6500</v>
          </cell>
          <cell r="V167">
            <v>0</v>
          </cell>
          <cell r="W167">
            <v>52128</v>
          </cell>
          <cell r="X167">
            <v>0</v>
          </cell>
          <cell r="Y167">
            <v>0</v>
          </cell>
          <cell r="Z167">
            <v>0</v>
          </cell>
          <cell r="AA167">
            <v>484526</v>
          </cell>
          <cell r="AB167">
            <v>12356</v>
          </cell>
          <cell r="AC167">
            <v>184404</v>
          </cell>
          <cell r="AD167">
            <v>35000</v>
          </cell>
          <cell r="AE167">
            <v>39000</v>
          </cell>
          <cell r="AF167">
            <v>0</v>
          </cell>
          <cell r="AG167">
            <v>33000</v>
          </cell>
          <cell r="AH167">
            <v>2510</v>
          </cell>
          <cell r="AI167">
            <v>1500</v>
          </cell>
          <cell r="AJ167">
            <v>6400</v>
          </cell>
          <cell r="AK167">
            <v>3500</v>
          </cell>
          <cell r="AL167">
            <v>5000</v>
          </cell>
          <cell r="AM167">
            <v>4500</v>
          </cell>
          <cell r="AN167">
            <v>3130</v>
          </cell>
          <cell r="AO167">
            <v>2500</v>
          </cell>
          <cell r="AP167">
            <v>18000</v>
          </cell>
          <cell r="AQ167">
            <v>1525</v>
          </cell>
          <cell r="AR167">
            <v>3700</v>
          </cell>
          <cell r="AS167">
            <v>55716</v>
          </cell>
          <cell r="AT167">
            <v>1500</v>
          </cell>
          <cell r="AU167">
            <v>0</v>
          </cell>
          <cell r="AV167">
            <v>13507</v>
          </cell>
          <cell r="AW167">
            <v>5660</v>
          </cell>
          <cell r="AX167">
            <v>0</v>
          </cell>
          <cell r="AY167">
            <v>21750</v>
          </cell>
          <cell r="AZ167">
            <v>45746</v>
          </cell>
          <cell r="BA167">
            <v>0</v>
          </cell>
          <cell r="BB167">
            <v>12080</v>
          </cell>
          <cell r="BC167">
            <v>0</v>
          </cell>
          <cell r="BD167">
            <v>0</v>
          </cell>
          <cell r="BE167">
            <v>0</v>
          </cell>
          <cell r="BF167">
            <v>0</v>
          </cell>
          <cell r="BG167">
            <v>33431</v>
          </cell>
          <cell r="BH167">
            <v>0</v>
          </cell>
          <cell r="BI167">
            <v>0</v>
          </cell>
          <cell r="BJ167">
            <v>0</v>
          </cell>
          <cell r="BK167">
            <v>62289</v>
          </cell>
          <cell r="BL167">
            <v>0</v>
          </cell>
          <cell r="BM167">
            <v>226</v>
          </cell>
          <cell r="BN167">
            <v>13283</v>
          </cell>
          <cell r="BO167">
            <v>0</v>
          </cell>
          <cell r="BP167">
            <v>0</v>
          </cell>
          <cell r="BQ167">
            <v>0</v>
          </cell>
          <cell r="BR167">
            <v>0</v>
          </cell>
          <cell r="BS167">
            <v>0</v>
          </cell>
          <cell r="BT167">
            <v>13283</v>
          </cell>
        </row>
        <row r="168">
          <cell r="A168">
            <v>714</v>
          </cell>
          <cell r="B168" t="str">
            <v>Meysey Hampton Church of England Primary School</v>
          </cell>
          <cell r="D168">
            <v>26779</v>
          </cell>
          <cell r="E168">
            <v>0</v>
          </cell>
          <cell r="F168">
            <v>46157</v>
          </cell>
          <cell r="G168">
            <v>532</v>
          </cell>
          <cell r="H168">
            <v>0</v>
          </cell>
          <cell r="I168">
            <v>0</v>
          </cell>
          <cell r="J168">
            <v>281862</v>
          </cell>
          <cell r="K168">
            <v>0</v>
          </cell>
          <cell r="L168">
            <v>8897</v>
          </cell>
          <cell r="M168">
            <v>0</v>
          </cell>
          <cell r="N168">
            <v>15649</v>
          </cell>
          <cell r="O168">
            <v>0</v>
          </cell>
          <cell r="P168">
            <v>0</v>
          </cell>
          <cell r="Q168">
            <v>0</v>
          </cell>
          <cell r="R168">
            <v>0</v>
          </cell>
          <cell r="S168">
            <v>0</v>
          </cell>
          <cell r="T168">
            <v>0</v>
          </cell>
          <cell r="U168">
            <v>0</v>
          </cell>
          <cell r="V168">
            <v>2100</v>
          </cell>
          <cell r="W168">
            <v>23526</v>
          </cell>
          <cell r="X168">
            <v>0</v>
          </cell>
          <cell r="Y168">
            <v>0</v>
          </cell>
          <cell r="Z168">
            <v>0</v>
          </cell>
          <cell r="AA168">
            <v>238091</v>
          </cell>
          <cell r="AB168">
            <v>2250</v>
          </cell>
          <cell r="AC168">
            <v>36370</v>
          </cell>
          <cell r="AD168">
            <v>0</v>
          </cell>
          <cell r="AE168">
            <v>13243</v>
          </cell>
          <cell r="AF168">
            <v>0</v>
          </cell>
          <cell r="AG168">
            <v>6140</v>
          </cell>
          <cell r="AH168">
            <v>0</v>
          </cell>
          <cell r="AI168">
            <v>2250</v>
          </cell>
          <cell r="AJ168">
            <v>5664</v>
          </cell>
          <cell r="AK168">
            <v>1600</v>
          </cell>
          <cell r="AL168">
            <v>2520</v>
          </cell>
          <cell r="AM168">
            <v>300</v>
          </cell>
          <cell r="AN168">
            <v>8376</v>
          </cell>
          <cell r="AO168">
            <v>700</v>
          </cell>
          <cell r="AP168">
            <v>5000</v>
          </cell>
          <cell r="AQ168">
            <v>989</v>
          </cell>
          <cell r="AR168">
            <v>3400</v>
          </cell>
          <cell r="AS168">
            <v>9632</v>
          </cell>
          <cell r="AT168">
            <v>1842</v>
          </cell>
          <cell r="AU168">
            <v>0</v>
          </cell>
          <cell r="AV168">
            <v>3430</v>
          </cell>
          <cell r="AW168">
            <v>2396</v>
          </cell>
          <cell r="AX168">
            <v>0</v>
          </cell>
          <cell r="AY168">
            <v>0</v>
          </cell>
          <cell r="AZ168">
            <v>0</v>
          </cell>
          <cell r="BA168">
            <v>300</v>
          </cell>
          <cell r="BB168">
            <v>7132</v>
          </cell>
          <cell r="BC168">
            <v>0</v>
          </cell>
          <cell r="BD168">
            <v>0</v>
          </cell>
          <cell r="BE168">
            <v>0</v>
          </cell>
          <cell r="BF168">
            <v>0</v>
          </cell>
          <cell r="BG168">
            <v>24737</v>
          </cell>
          <cell r="BH168">
            <v>0</v>
          </cell>
          <cell r="BI168">
            <v>0</v>
          </cell>
          <cell r="BJ168">
            <v>0</v>
          </cell>
          <cell r="BK168">
            <v>46157</v>
          </cell>
          <cell r="BL168">
            <v>0</v>
          </cell>
          <cell r="BM168">
            <v>532</v>
          </cell>
          <cell r="BN168">
            <v>7188</v>
          </cell>
          <cell r="BO168">
            <v>0</v>
          </cell>
          <cell r="BP168">
            <v>24737</v>
          </cell>
          <cell r="BQ168">
            <v>0</v>
          </cell>
          <cell r="BR168">
            <v>0</v>
          </cell>
          <cell r="BS168">
            <v>0</v>
          </cell>
          <cell r="BT168">
            <v>31925</v>
          </cell>
        </row>
        <row r="169">
          <cell r="A169">
            <v>717</v>
          </cell>
          <cell r="B169" t="str">
            <v>Mickleton Primary School</v>
          </cell>
          <cell r="D169">
            <v>26460</v>
          </cell>
          <cell r="E169">
            <v>0</v>
          </cell>
          <cell r="F169">
            <v>20676</v>
          </cell>
          <cell r="G169">
            <v>2221</v>
          </cell>
          <cell r="H169">
            <v>0</v>
          </cell>
          <cell r="I169">
            <v>7012</v>
          </cell>
          <cell r="J169">
            <v>262031</v>
          </cell>
          <cell r="K169">
            <v>0</v>
          </cell>
          <cell r="L169">
            <v>9834</v>
          </cell>
          <cell r="M169">
            <v>0</v>
          </cell>
          <cell r="N169">
            <v>15991</v>
          </cell>
          <cell r="O169">
            <v>0</v>
          </cell>
          <cell r="P169">
            <v>0</v>
          </cell>
          <cell r="Q169">
            <v>2000</v>
          </cell>
          <cell r="R169">
            <v>0</v>
          </cell>
          <cell r="S169">
            <v>0</v>
          </cell>
          <cell r="T169">
            <v>0</v>
          </cell>
          <cell r="U169">
            <v>2000</v>
          </cell>
          <cell r="V169">
            <v>0</v>
          </cell>
          <cell r="W169">
            <v>23510</v>
          </cell>
          <cell r="X169">
            <v>0</v>
          </cell>
          <cell r="Y169">
            <v>0</v>
          </cell>
          <cell r="Z169">
            <v>0</v>
          </cell>
          <cell r="AA169">
            <v>208512</v>
          </cell>
          <cell r="AB169">
            <v>3650</v>
          </cell>
          <cell r="AC169">
            <v>25858</v>
          </cell>
          <cell r="AD169">
            <v>12344</v>
          </cell>
          <cell r="AE169">
            <v>18891</v>
          </cell>
          <cell r="AF169">
            <v>0</v>
          </cell>
          <cell r="AG169">
            <v>7461</v>
          </cell>
          <cell r="AH169">
            <v>1450</v>
          </cell>
          <cell r="AI169">
            <v>0</v>
          </cell>
          <cell r="AJ169">
            <v>5681</v>
          </cell>
          <cell r="AK169">
            <v>1420</v>
          </cell>
          <cell r="AL169">
            <v>2500</v>
          </cell>
          <cell r="AM169">
            <v>1500</v>
          </cell>
          <cell r="AN169">
            <v>850</v>
          </cell>
          <cell r="AO169">
            <v>1800</v>
          </cell>
          <cell r="AP169">
            <v>5000</v>
          </cell>
          <cell r="AQ169">
            <v>12705</v>
          </cell>
          <cell r="AR169">
            <v>0</v>
          </cell>
          <cell r="AS169">
            <v>6381</v>
          </cell>
          <cell r="AT169">
            <v>1600</v>
          </cell>
          <cell r="AU169">
            <v>0</v>
          </cell>
          <cell r="AV169">
            <v>1978</v>
          </cell>
          <cell r="AW169">
            <v>2322</v>
          </cell>
          <cell r="AX169">
            <v>0</v>
          </cell>
          <cell r="AY169">
            <v>0</v>
          </cell>
          <cell r="AZ169">
            <v>0</v>
          </cell>
          <cell r="BA169">
            <v>2800</v>
          </cell>
          <cell r="BB169">
            <v>9156</v>
          </cell>
          <cell r="BC169">
            <v>0</v>
          </cell>
          <cell r="BD169">
            <v>0</v>
          </cell>
          <cell r="BE169">
            <v>7012</v>
          </cell>
          <cell r="BF169">
            <v>0</v>
          </cell>
          <cell r="BG169">
            <v>12243</v>
          </cell>
          <cell r="BH169">
            <v>0</v>
          </cell>
          <cell r="BI169">
            <v>0</v>
          </cell>
          <cell r="BJ169">
            <v>0</v>
          </cell>
          <cell r="BK169">
            <v>22771</v>
          </cell>
          <cell r="BL169">
            <v>0</v>
          </cell>
          <cell r="BM169">
            <v>126</v>
          </cell>
          <cell r="BN169">
            <v>7967</v>
          </cell>
          <cell r="BO169">
            <v>0</v>
          </cell>
          <cell r="BP169">
            <v>12243</v>
          </cell>
          <cell r="BQ169">
            <v>0</v>
          </cell>
          <cell r="BR169">
            <v>0</v>
          </cell>
          <cell r="BS169">
            <v>0</v>
          </cell>
          <cell r="BT169">
            <v>20210</v>
          </cell>
        </row>
        <row r="170">
          <cell r="A170">
            <v>718</v>
          </cell>
          <cell r="B170" t="str">
            <v>Minchinhampton School</v>
          </cell>
          <cell r="C170">
            <v>1</v>
          </cell>
          <cell r="D170">
            <v>42514</v>
          </cell>
          <cell r="E170">
            <v>0</v>
          </cell>
          <cell r="F170">
            <v>5887</v>
          </cell>
          <cell r="G170">
            <v>0</v>
          </cell>
          <cell r="H170">
            <v>0</v>
          </cell>
          <cell r="I170">
            <v>15034</v>
          </cell>
          <cell r="J170">
            <v>715042</v>
          </cell>
          <cell r="K170">
            <v>0</v>
          </cell>
          <cell r="L170">
            <v>25612</v>
          </cell>
          <cell r="M170">
            <v>0</v>
          </cell>
          <cell r="N170">
            <v>19896</v>
          </cell>
          <cell r="O170">
            <v>0</v>
          </cell>
          <cell r="P170">
            <v>0</v>
          </cell>
          <cell r="Q170">
            <v>15600</v>
          </cell>
          <cell r="R170">
            <v>0</v>
          </cell>
          <cell r="S170">
            <v>0</v>
          </cell>
          <cell r="T170">
            <v>0</v>
          </cell>
          <cell r="U170">
            <v>0</v>
          </cell>
          <cell r="V170">
            <v>10600</v>
          </cell>
          <cell r="W170">
            <v>47093</v>
          </cell>
          <cell r="X170">
            <v>0</v>
          </cell>
          <cell r="Y170">
            <v>35000</v>
          </cell>
          <cell r="Z170">
            <v>5000</v>
          </cell>
          <cell r="AA170">
            <v>502346</v>
          </cell>
          <cell r="AB170">
            <v>23326</v>
          </cell>
          <cell r="AC170">
            <v>124997</v>
          </cell>
          <cell r="AD170">
            <v>23369</v>
          </cell>
          <cell r="AE170">
            <v>35463</v>
          </cell>
          <cell r="AF170">
            <v>0</v>
          </cell>
          <cell r="AG170">
            <v>17858</v>
          </cell>
          <cell r="AH170">
            <v>1000</v>
          </cell>
          <cell r="AI170">
            <v>5177</v>
          </cell>
          <cell r="AJ170">
            <v>9811</v>
          </cell>
          <cell r="AK170">
            <v>0</v>
          </cell>
          <cell r="AL170">
            <v>9750</v>
          </cell>
          <cell r="AM170">
            <v>2000</v>
          </cell>
          <cell r="AN170">
            <v>2154</v>
          </cell>
          <cell r="AO170">
            <v>3100</v>
          </cell>
          <cell r="AP170">
            <v>15000</v>
          </cell>
          <cell r="AQ170">
            <v>4375</v>
          </cell>
          <cell r="AR170">
            <v>1900</v>
          </cell>
          <cell r="AS170">
            <v>28427</v>
          </cell>
          <cell r="AT170">
            <v>1500</v>
          </cell>
          <cell r="AU170">
            <v>0</v>
          </cell>
          <cell r="AV170">
            <v>19290</v>
          </cell>
          <cell r="AW170">
            <v>7297</v>
          </cell>
          <cell r="AX170">
            <v>0</v>
          </cell>
          <cell r="AY170">
            <v>7830</v>
          </cell>
          <cell r="AZ170">
            <v>0</v>
          </cell>
          <cell r="BA170">
            <v>10354</v>
          </cell>
          <cell r="BB170">
            <v>11786</v>
          </cell>
          <cell r="BC170">
            <v>0</v>
          </cell>
          <cell r="BD170">
            <v>0</v>
          </cell>
          <cell r="BE170">
            <v>37500</v>
          </cell>
          <cell r="BF170">
            <v>2500</v>
          </cell>
          <cell r="BG170">
            <v>36518</v>
          </cell>
          <cell r="BH170">
            <v>0</v>
          </cell>
          <cell r="BI170">
            <v>0</v>
          </cell>
          <cell r="BJ170">
            <v>0</v>
          </cell>
          <cell r="BK170">
            <v>42405</v>
          </cell>
          <cell r="BL170">
            <v>0</v>
          </cell>
          <cell r="BM170">
            <v>0</v>
          </cell>
          <cell r="BN170">
            <v>8247</v>
          </cell>
          <cell r="BO170">
            <v>0</v>
          </cell>
          <cell r="BP170">
            <v>0</v>
          </cell>
          <cell r="BQ170">
            <v>0</v>
          </cell>
          <cell r="BR170">
            <v>0</v>
          </cell>
          <cell r="BS170">
            <v>15034</v>
          </cell>
          <cell r="BT170">
            <v>23281</v>
          </cell>
        </row>
        <row r="171">
          <cell r="A171">
            <v>719</v>
          </cell>
          <cell r="B171" t="str">
            <v>Minsterworth Church of England Primary School</v>
          </cell>
          <cell r="D171">
            <v>21610</v>
          </cell>
          <cell r="E171">
            <v>0</v>
          </cell>
          <cell r="F171">
            <v>0</v>
          </cell>
          <cell r="G171">
            <v>820</v>
          </cell>
          <cell r="H171">
            <v>0</v>
          </cell>
          <cell r="I171">
            <v>9520</v>
          </cell>
          <cell r="J171">
            <v>187363</v>
          </cell>
          <cell r="K171">
            <v>0</v>
          </cell>
          <cell r="L171">
            <v>13025</v>
          </cell>
          <cell r="M171">
            <v>0</v>
          </cell>
          <cell r="N171">
            <v>29385</v>
          </cell>
          <cell r="O171">
            <v>0</v>
          </cell>
          <cell r="P171">
            <v>0</v>
          </cell>
          <cell r="Q171">
            <v>10176</v>
          </cell>
          <cell r="R171">
            <v>782</v>
          </cell>
          <cell r="S171">
            <v>0</v>
          </cell>
          <cell r="T171">
            <v>0</v>
          </cell>
          <cell r="U171">
            <v>2000</v>
          </cell>
          <cell r="V171">
            <v>0</v>
          </cell>
          <cell r="W171">
            <v>19663</v>
          </cell>
          <cell r="X171">
            <v>0</v>
          </cell>
          <cell r="Y171">
            <v>26971</v>
          </cell>
          <cell r="Z171">
            <v>0</v>
          </cell>
          <cell r="AA171">
            <v>166001</v>
          </cell>
          <cell r="AB171">
            <v>13257</v>
          </cell>
          <cell r="AC171">
            <v>31004</v>
          </cell>
          <cell r="AD171">
            <v>3987</v>
          </cell>
          <cell r="AE171">
            <v>15849</v>
          </cell>
          <cell r="AF171">
            <v>0</v>
          </cell>
          <cell r="AG171">
            <v>13859</v>
          </cell>
          <cell r="AH171">
            <v>0</v>
          </cell>
          <cell r="AI171">
            <v>0</v>
          </cell>
          <cell r="AJ171">
            <v>4340</v>
          </cell>
          <cell r="AK171">
            <v>1085</v>
          </cell>
          <cell r="AL171">
            <v>6000</v>
          </cell>
          <cell r="AM171">
            <v>2000</v>
          </cell>
          <cell r="AN171">
            <v>0</v>
          </cell>
          <cell r="AO171">
            <v>750</v>
          </cell>
          <cell r="AP171">
            <v>4550</v>
          </cell>
          <cell r="AQ171">
            <v>538</v>
          </cell>
          <cell r="AR171">
            <v>1000</v>
          </cell>
          <cell r="AS171">
            <v>6564</v>
          </cell>
          <cell r="AT171">
            <v>0</v>
          </cell>
          <cell r="AU171">
            <v>0</v>
          </cell>
          <cell r="AV171">
            <v>3500</v>
          </cell>
          <cell r="AW171">
            <v>1587</v>
          </cell>
          <cell r="AX171">
            <v>0</v>
          </cell>
          <cell r="AY171">
            <v>782</v>
          </cell>
          <cell r="AZ171">
            <v>0</v>
          </cell>
          <cell r="BA171">
            <v>0</v>
          </cell>
          <cell r="BB171">
            <v>6823</v>
          </cell>
          <cell r="BC171">
            <v>0</v>
          </cell>
          <cell r="BD171">
            <v>0</v>
          </cell>
          <cell r="BE171">
            <v>24836</v>
          </cell>
          <cell r="BF171">
            <v>2135</v>
          </cell>
          <cell r="BG171">
            <v>0</v>
          </cell>
          <cell r="BH171">
            <v>0</v>
          </cell>
          <cell r="BI171">
            <v>0</v>
          </cell>
          <cell r="BJ171">
            <v>0</v>
          </cell>
          <cell r="BK171">
            <v>0</v>
          </cell>
          <cell r="BL171">
            <v>0</v>
          </cell>
          <cell r="BM171">
            <v>820</v>
          </cell>
          <cell r="BN171">
            <v>528</v>
          </cell>
          <cell r="BO171">
            <v>0</v>
          </cell>
          <cell r="BP171">
            <v>0</v>
          </cell>
          <cell r="BQ171">
            <v>0</v>
          </cell>
          <cell r="BR171">
            <v>0</v>
          </cell>
          <cell r="BS171">
            <v>9520</v>
          </cell>
          <cell r="BT171">
            <v>10048</v>
          </cell>
        </row>
        <row r="172">
          <cell r="A172">
            <v>720</v>
          </cell>
          <cell r="B172" t="str">
            <v>Miserden Church of England Primary School</v>
          </cell>
          <cell r="D172">
            <v>24920</v>
          </cell>
          <cell r="E172">
            <v>0</v>
          </cell>
          <cell r="F172">
            <v>0</v>
          </cell>
          <cell r="G172">
            <v>610</v>
          </cell>
          <cell r="H172">
            <v>0</v>
          </cell>
          <cell r="I172">
            <v>0</v>
          </cell>
          <cell r="J172">
            <v>234472</v>
          </cell>
          <cell r="K172">
            <v>0</v>
          </cell>
          <cell r="L172">
            <v>2895</v>
          </cell>
          <cell r="M172">
            <v>0</v>
          </cell>
          <cell r="N172">
            <v>19190</v>
          </cell>
          <cell r="O172">
            <v>0</v>
          </cell>
          <cell r="P172">
            <v>0</v>
          </cell>
          <cell r="Q172">
            <v>0</v>
          </cell>
          <cell r="R172">
            <v>0</v>
          </cell>
          <cell r="S172">
            <v>0</v>
          </cell>
          <cell r="T172">
            <v>0</v>
          </cell>
          <cell r="U172">
            <v>0</v>
          </cell>
          <cell r="V172">
            <v>0</v>
          </cell>
          <cell r="W172">
            <v>21002</v>
          </cell>
          <cell r="X172">
            <v>0</v>
          </cell>
          <cell r="Y172">
            <v>0</v>
          </cell>
          <cell r="Z172">
            <v>0</v>
          </cell>
          <cell r="AA172">
            <v>190242</v>
          </cell>
          <cell r="AB172">
            <v>2025</v>
          </cell>
          <cell r="AC172">
            <v>40143</v>
          </cell>
          <cell r="AD172">
            <v>0</v>
          </cell>
          <cell r="AE172">
            <v>13000</v>
          </cell>
          <cell r="AF172">
            <v>0</v>
          </cell>
          <cell r="AG172">
            <v>3832</v>
          </cell>
          <cell r="AH172">
            <v>800</v>
          </cell>
          <cell r="AI172">
            <v>500</v>
          </cell>
          <cell r="AJ172">
            <v>4885</v>
          </cell>
          <cell r="AK172">
            <v>1221</v>
          </cell>
          <cell r="AL172">
            <v>6000</v>
          </cell>
          <cell r="AM172">
            <v>1782</v>
          </cell>
          <cell r="AN172">
            <v>7385</v>
          </cell>
          <cell r="AO172">
            <v>340</v>
          </cell>
          <cell r="AP172">
            <v>5460</v>
          </cell>
          <cell r="AQ172">
            <v>1289</v>
          </cell>
          <cell r="AR172">
            <v>340</v>
          </cell>
          <cell r="AS172">
            <v>5437</v>
          </cell>
          <cell r="AT172">
            <v>2748</v>
          </cell>
          <cell r="AU172">
            <v>0</v>
          </cell>
          <cell r="AV172">
            <v>1700</v>
          </cell>
          <cell r="AW172">
            <v>1803</v>
          </cell>
          <cell r="AX172">
            <v>0</v>
          </cell>
          <cell r="AY172">
            <v>2841</v>
          </cell>
          <cell r="AZ172">
            <v>0</v>
          </cell>
          <cell r="BA172">
            <v>0</v>
          </cell>
          <cell r="BB172">
            <v>7865</v>
          </cell>
          <cell r="BC172">
            <v>0</v>
          </cell>
          <cell r="BD172">
            <v>0</v>
          </cell>
          <cell r="BE172">
            <v>0</v>
          </cell>
          <cell r="BF172">
            <v>0</v>
          </cell>
          <cell r="BG172">
            <v>0</v>
          </cell>
          <cell r="BH172">
            <v>0</v>
          </cell>
          <cell r="BI172">
            <v>0</v>
          </cell>
          <cell r="BJ172">
            <v>0</v>
          </cell>
          <cell r="BK172">
            <v>0</v>
          </cell>
          <cell r="BL172">
            <v>0</v>
          </cell>
          <cell r="BM172">
            <v>610</v>
          </cell>
          <cell r="BN172">
            <v>841</v>
          </cell>
          <cell r="BO172">
            <v>0</v>
          </cell>
          <cell r="BP172">
            <v>0</v>
          </cell>
          <cell r="BQ172">
            <v>0</v>
          </cell>
          <cell r="BR172">
            <v>0</v>
          </cell>
          <cell r="BS172">
            <v>0</v>
          </cell>
          <cell r="BT172">
            <v>841</v>
          </cell>
        </row>
        <row r="173">
          <cell r="A173">
            <v>721</v>
          </cell>
          <cell r="B173" t="str">
            <v>Mitcheldean Endowed Primary School</v>
          </cell>
          <cell r="D173">
            <v>49007</v>
          </cell>
          <cell r="E173">
            <v>0</v>
          </cell>
          <cell r="F173">
            <v>0</v>
          </cell>
          <cell r="G173">
            <v>0</v>
          </cell>
          <cell r="H173">
            <v>0</v>
          </cell>
          <cell r="I173">
            <v>0</v>
          </cell>
          <cell r="J173">
            <v>520582</v>
          </cell>
          <cell r="K173">
            <v>0</v>
          </cell>
          <cell r="L173">
            <v>14704</v>
          </cell>
          <cell r="M173">
            <v>0</v>
          </cell>
          <cell r="N173">
            <v>17538</v>
          </cell>
          <cell r="O173">
            <v>0</v>
          </cell>
          <cell r="P173">
            <v>0</v>
          </cell>
          <cell r="Q173">
            <v>0</v>
          </cell>
          <cell r="R173">
            <v>0</v>
          </cell>
          <cell r="S173">
            <v>0</v>
          </cell>
          <cell r="T173">
            <v>0</v>
          </cell>
          <cell r="U173">
            <v>0</v>
          </cell>
          <cell r="V173">
            <v>0</v>
          </cell>
          <cell r="W173">
            <v>38987</v>
          </cell>
          <cell r="X173">
            <v>0</v>
          </cell>
          <cell r="Y173">
            <v>0</v>
          </cell>
          <cell r="Z173">
            <v>0</v>
          </cell>
          <cell r="AA173">
            <v>404432</v>
          </cell>
          <cell r="AB173">
            <v>5089</v>
          </cell>
          <cell r="AC173">
            <v>50459</v>
          </cell>
          <cell r="AD173">
            <v>17440</v>
          </cell>
          <cell r="AE173">
            <v>24045</v>
          </cell>
          <cell r="AF173">
            <v>0</v>
          </cell>
          <cell r="AG173">
            <v>12896</v>
          </cell>
          <cell r="AH173">
            <v>1700</v>
          </cell>
          <cell r="AI173">
            <v>3000</v>
          </cell>
          <cell r="AJ173">
            <v>5625</v>
          </cell>
          <cell r="AK173">
            <v>0</v>
          </cell>
          <cell r="AL173">
            <v>14186</v>
          </cell>
          <cell r="AM173">
            <v>2931</v>
          </cell>
          <cell r="AN173">
            <v>1000</v>
          </cell>
          <cell r="AO173">
            <v>2082</v>
          </cell>
          <cell r="AP173">
            <v>11145</v>
          </cell>
          <cell r="AQ173">
            <v>2190</v>
          </cell>
          <cell r="AR173">
            <v>450</v>
          </cell>
          <cell r="AS173">
            <v>17530</v>
          </cell>
          <cell r="AT173">
            <v>10050</v>
          </cell>
          <cell r="AU173">
            <v>0</v>
          </cell>
          <cell r="AV173">
            <v>5954</v>
          </cell>
          <cell r="AW173">
            <v>4817</v>
          </cell>
          <cell r="AX173">
            <v>0</v>
          </cell>
          <cell r="AY173">
            <v>1740</v>
          </cell>
          <cell r="AZ173">
            <v>0</v>
          </cell>
          <cell r="BA173">
            <v>0</v>
          </cell>
          <cell r="BB173">
            <v>10286</v>
          </cell>
          <cell r="BC173">
            <v>0</v>
          </cell>
          <cell r="BD173">
            <v>19000</v>
          </cell>
          <cell r="BE173">
            <v>0</v>
          </cell>
          <cell r="BF173">
            <v>0</v>
          </cell>
          <cell r="BG173">
            <v>0</v>
          </cell>
          <cell r="BH173">
            <v>0</v>
          </cell>
          <cell r="BI173">
            <v>0</v>
          </cell>
          <cell r="BJ173">
            <v>0</v>
          </cell>
          <cell r="BK173">
            <v>0</v>
          </cell>
          <cell r="BL173">
            <v>0</v>
          </cell>
          <cell r="BM173">
            <v>0</v>
          </cell>
          <cell r="BN173">
            <v>12771</v>
          </cell>
          <cell r="BO173">
            <v>0</v>
          </cell>
          <cell r="BP173">
            <v>0</v>
          </cell>
          <cell r="BQ173">
            <v>0</v>
          </cell>
          <cell r="BR173">
            <v>0</v>
          </cell>
          <cell r="BS173">
            <v>0</v>
          </cell>
          <cell r="BT173">
            <v>12771</v>
          </cell>
        </row>
        <row r="174">
          <cell r="A174">
            <v>722</v>
          </cell>
          <cell r="B174" t="str">
            <v>St. David's Primary School</v>
          </cell>
          <cell r="C174">
            <v>1</v>
          </cell>
          <cell r="D174">
            <v>62095</v>
          </cell>
          <cell r="E174">
            <v>0</v>
          </cell>
          <cell r="F174">
            <v>0</v>
          </cell>
          <cell r="G174">
            <v>402</v>
          </cell>
          <cell r="H174">
            <v>0</v>
          </cell>
          <cell r="I174">
            <v>0</v>
          </cell>
          <cell r="J174">
            <v>721680</v>
          </cell>
          <cell r="K174">
            <v>0</v>
          </cell>
          <cell r="L174">
            <v>41974</v>
          </cell>
          <cell r="M174">
            <v>0</v>
          </cell>
          <cell r="N174">
            <v>23513</v>
          </cell>
          <cell r="O174">
            <v>0</v>
          </cell>
          <cell r="P174">
            <v>0</v>
          </cell>
          <cell r="Q174">
            <v>30000</v>
          </cell>
          <cell r="R174">
            <v>0</v>
          </cell>
          <cell r="S174">
            <v>0</v>
          </cell>
          <cell r="T174">
            <v>0</v>
          </cell>
          <cell r="U174">
            <v>0</v>
          </cell>
          <cell r="V174">
            <v>10000</v>
          </cell>
          <cell r="W174">
            <v>48396</v>
          </cell>
          <cell r="X174">
            <v>0</v>
          </cell>
          <cell r="Y174">
            <v>0</v>
          </cell>
          <cell r="Z174">
            <v>0</v>
          </cell>
          <cell r="AA174">
            <v>523036</v>
          </cell>
          <cell r="AB174">
            <v>31253</v>
          </cell>
          <cell r="AC174">
            <v>143743</v>
          </cell>
          <cell r="AD174">
            <v>24890</v>
          </cell>
          <cell r="AE174">
            <v>34652</v>
          </cell>
          <cell r="AF174">
            <v>0</v>
          </cell>
          <cell r="AG174">
            <v>33377</v>
          </cell>
          <cell r="AH174">
            <v>1000</v>
          </cell>
          <cell r="AI174">
            <v>4000</v>
          </cell>
          <cell r="AJ174">
            <v>7281</v>
          </cell>
          <cell r="AK174">
            <v>0</v>
          </cell>
          <cell r="AL174">
            <v>22000</v>
          </cell>
          <cell r="AM174">
            <v>2950</v>
          </cell>
          <cell r="AN174">
            <v>2300</v>
          </cell>
          <cell r="AO174">
            <v>3400</v>
          </cell>
          <cell r="AP174">
            <v>11600</v>
          </cell>
          <cell r="AQ174">
            <v>1754</v>
          </cell>
          <cell r="AR174">
            <v>2100</v>
          </cell>
          <cell r="AS174">
            <v>31997</v>
          </cell>
          <cell r="AT174">
            <v>0</v>
          </cell>
          <cell r="AU174">
            <v>0</v>
          </cell>
          <cell r="AV174">
            <v>3300</v>
          </cell>
          <cell r="AW174">
            <v>7065</v>
          </cell>
          <cell r="AX174">
            <v>0</v>
          </cell>
          <cell r="AY174">
            <v>500</v>
          </cell>
          <cell r="AZ174">
            <v>0</v>
          </cell>
          <cell r="BA174">
            <v>7000</v>
          </cell>
          <cell r="BB174">
            <v>12894</v>
          </cell>
          <cell r="BC174">
            <v>0</v>
          </cell>
          <cell r="BD174">
            <v>0</v>
          </cell>
          <cell r="BE174">
            <v>0</v>
          </cell>
          <cell r="BF174">
            <v>0</v>
          </cell>
          <cell r="BG174">
            <v>0</v>
          </cell>
          <cell r="BH174">
            <v>0</v>
          </cell>
          <cell r="BI174">
            <v>0</v>
          </cell>
          <cell r="BJ174">
            <v>0</v>
          </cell>
          <cell r="BK174">
            <v>0</v>
          </cell>
          <cell r="BL174">
            <v>0</v>
          </cell>
          <cell r="BM174">
            <v>402</v>
          </cell>
          <cell r="BN174">
            <v>25566</v>
          </cell>
          <cell r="BO174">
            <v>0</v>
          </cell>
          <cell r="BP174">
            <v>0</v>
          </cell>
          <cell r="BQ174">
            <v>0</v>
          </cell>
          <cell r="BR174">
            <v>0</v>
          </cell>
          <cell r="BS174">
            <v>0</v>
          </cell>
          <cell r="BT174">
            <v>25566</v>
          </cell>
        </row>
        <row r="175">
          <cell r="A175">
            <v>724</v>
          </cell>
          <cell r="B175" t="str">
            <v>Nailsworth Church of England Primary School</v>
          </cell>
          <cell r="D175">
            <v>-1866</v>
          </cell>
          <cell r="E175">
            <v>0</v>
          </cell>
          <cell r="F175">
            <v>2581</v>
          </cell>
          <cell r="G175">
            <v>50</v>
          </cell>
          <cell r="H175">
            <v>0</v>
          </cell>
          <cell r="I175">
            <v>0</v>
          </cell>
          <cell r="J175">
            <v>482803</v>
          </cell>
          <cell r="K175">
            <v>0</v>
          </cell>
          <cell r="L175">
            <v>69583</v>
          </cell>
          <cell r="M175">
            <v>0</v>
          </cell>
          <cell r="N175">
            <v>29051</v>
          </cell>
          <cell r="O175">
            <v>0</v>
          </cell>
          <cell r="P175">
            <v>0</v>
          </cell>
          <cell r="Q175">
            <v>8000</v>
          </cell>
          <cell r="R175">
            <v>0</v>
          </cell>
          <cell r="S175">
            <v>0</v>
          </cell>
          <cell r="T175">
            <v>0</v>
          </cell>
          <cell r="U175">
            <v>0</v>
          </cell>
          <cell r="V175">
            <v>1992</v>
          </cell>
          <cell r="W175">
            <v>37755</v>
          </cell>
          <cell r="X175">
            <v>0</v>
          </cell>
          <cell r="Y175">
            <v>0</v>
          </cell>
          <cell r="Z175">
            <v>0</v>
          </cell>
          <cell r="AA175">
            <v>362547</v>
          </cell>
          <cell r="AB175">
            <v>9220</v>
          </cell>
          <cell r="AC175">
            <v>89126</v>
          </cell>
          <cell r="AD175">
            <v>29562</v>
          </cell>
          <cell r="AE175">
            <v>31411</v>
          </cell>
          <cell r="AF175">
            <v>0</v>
          </cell>
          <cell r="AG175">
            <v>10408</v>
          </cell>
          <cell r="AH175">
            <v>500</v>
          </cell>
          <cell r="AI175">
            <v>1600</v>
          </cell>
          <cell r="AJ175">
            <v>4159</v>
          </cell>
          <cell r="AK175">
            <v>1040</v>
          </cell>
          <cell r="AL175">
            <v>5000</v>
          </cell>
          <cell r="AM175">
            <v>3400</v>
          </cell>
          <cell r="AN175">
            <v>500</v>
          </cell>
          <cell r="AO175">
            <v>5000</v>
          </cell>
          <cell r="AP175">
            <v>14000</v>
          </cell>
          <cell r="AQ175">
            <v>7138</v>
          </cell>
          <cell r="AR175">
            <v>1000</v>
          </cell>
          <cell r="AS175">
            <v>9381</v>
          </cell>
          <cell r="AT175">
            <v>9500</v>
          </cell>
          <cell r="AU175">
            <v>0</v>
          </cell>
          <cell r="AV175">
            <v>9759</v>
          </cell>
          <cell r="AW175">
            <v>450</v>
          </cell>
          <cell r="AX175">
            <v>4342</v>
          </cell>
          <cell r="AY175">
            <v>3463</v>
          </cell>
          <cell r="AZ175">
            <v>0</v>
          </cell>
          <cell r="BA175">
            <v>1200</v>
          </cell>
          <cell r="BB175">
            <v>22087</v>
          </cell>
          <cell r="BC175">
            <v>0</v>
          </cell>
          <cell r="BD175">
            <v>0</v>
          </cell>
          <cell r="BE175">
            <v>0</v>
          </cell>
          <cell r="BF175">
            <v>0</v>
          </cell>
          <cell r="BG175">
            <v>7210</v>
          </cell>
          <cell r="BH175">
            <v>0</v>
          </cell>
          <cell r="BI175">
            <v>0</v>
          </cell>
          <cell r="BJ175">
            <v>0</v>
          </cell>
          <cell r="BK175">
            <v>9791</v>
          </cell>
          <cell r="BL175">
            <v>0</v>
          </cell>
          <cell r="BM175">
            <v>50</v>
          </cell>
          <cell r="BN175">
            <v>-8475</v>
          </cell>
          <cell r="BO175">
            <v>0</v>
          </cell>
          <cell r="BP175">
            <v>0</v>
          </cell>
          <cell r="BQ175">
            <v>0</v>
          </cell>
          <cell r="BR175">
            <v>0</v>
          </cell>
          <cell r="BS175">
            <v>0</v>
          </cell>
          <cell r="BT175">
            <v>-8475</v>
          </cell>
        </row>
        <row r="176">
          <cell r="A176">
            <v>726</v>
          </cell>
          <cell r="B176" t="str">
            <v>Picklenash Junior School</v>
          </cell>
          <cell r="C176">
            <v>1</v>
          </cell>
          <cell r="D176">
            <v>61037.760000000002</v>
          </cell>
          <cell r="E176">
            <v>0</v>
          </cell>
          <cell r="F176">
            <v>6116</v>
          </cell>
          <cell r="G176">
            <v>326</v>
          </cell>
          <cell r="H176">
            <v>0</v>
          </cell>
          <cell r="I176">
            <v>0</v>
          </cell>
          <cell r="J176">
            <v>617716</v>
          </cell>
          <cell r="K176">
            <v>0</v>
          </cell>
          <cell r="L176">
            <v>56785</v>
          </cell>
          <cell r="M176">
            <v>0</v>
          </cell>
          <cell r="N176">
            <v>26589</v>
          </cell>
          <cell r="O176">
            <v>0</v>
          </cell>
          <cell r="P176">
            <v>17500</v>
          </cell>
          <cell r="Q176">
            <v>4000</v>
          </cell>
          <cell r="R176">
            <v>30000</v>
          </cell>
          <cell r="S176">
            <v>0</v>
          </cell>
          <cell r="T176">
            <v>0</v>
          </cell>
          <cell r="U176">
            <v>12000</v>
          </cell>
          <cell r="V176">
            <v>7500</v>
          </cell>
          <cell r="W176">
            <v>44203</v>
          </cell>
          <cell r="X176">
            <v>0</v>
          </cell>
          <cell r="Y176">
            <v>0</v>
          </cell>
          <cell r="Z176">
            <v>0</v>
          </cell>
          <cell r="AA176">
            <v>445087</v>
          </cell>
          <cell r="AB176">
            <v>32480</v>
          </cell>
          <cell r="AC176">
            <v>77773</v>
          </cell>
          <cell r="AD176">
            <v>27089</v>
          </cell>
          <cell r="AE176">
            <v>51386</v>
          </cell>
          <cell r="AF176">
            <v>22936</v>
          </cell>
          <cell r="AG176">
            <v>10023</v>
          </cell>
          <cell r="AH176">
            <v>1600</v>
          </cell>
          <cell r="AI176">
            <v>2000</v>
          </cell>
          <cell r="AJ176">
            <v>12733</v>
          </cell>
          <cell r="AK176">
            <v>4483</v>
          </cell>
          <cell r="AL176">
            <v>7000</v>
          </cell>
          <cell r="AM176">
            <v>6000</v>
          </cell>
          <cell r="AN176">
            <v>1500</v>
          </cell>
          <cell r="AO176">
            <v>9500</v>
          </cell>
          <cell r="AP176">
            <v>12700</v>
          </cell>
          <cell r="AQ176">
            <v>3192</v>
          </cell>
          <cell r="AR176">
            <v>3175</v>
          </cell>
          <cell r="AS176">
            <v>39875</v>
          </cell>
          <cell r="AT176">
            <v>2800</v>
          </cell>
          <cell r="AU176">
            <v>0</v>
          </cell>
          <cell r="AV176">
            <v>9000</v>
          </cell>
          <cell r="AW176">
            <v>5829</v>
          </cell>
          <cell r="AX176">
            <v>0</v>
          </cell>
          <cell r="AY176">
            <v>26402</v>
          </cell>
          <cell r="AZ176">
            <v>0</v>
          </cell>
          <cell r="BA176">
            <v>10795</v>
          </cell>
          <cell r="BB176">
            <v>11500</v>
          </cell>
          <cell r="BC176">
            <v>0</v>
          </cell>
          <cell r="BD176">
            <v>0</v>
          </cell>
          <cell r="BE176">
            <v>0</v>
          </cell>
          <cell r="BF176">
            <v>0</v>
          </cell>
          <cell r="BG176">
            <v>33998</v>
          </cell>
          <cell r="BH176">
            <v>0</v>
          </cell>
          <cell r="BI176">
            <v>0</v>
          </cell>
          <cell r="BJ176">
            <v>0</v>
          </cell>
          <cell r="BK176">
            <v>40114</v>
          </cell>
          <cell r="BL176">
            <v>0</v>
          </cell>
          <cell r="BM176">
            <v>326</v>
          </cell>
          <cell r="BN176">
            <v>40472.76</v>
          </cell>
          <cell r="BO176">
            <v>0</v>
          </cell>
          <cell r="BP176">
            <v>0</v>
          </cell>
          <cell r="BQ176">
            <v>0</v>
          </cell>
          <cell r="BR176">
            <v>0</v>
          </cell>
          <cell r="BS176">
            <v>0</v>
          </cell>
          <cell r="BT176">
            <v>40472.76</v>
          </cell>
        </row>
        <row r="177">
          <cell r="A177">
            <v>727</v>
          </cell>
          <cell r="B177" t="str">
            <v>Glebe Infant School</v>
          </cell>
          <cell r="D177">
            <v>5367</v>
          </cell>
          <cell r="E177">
            <v>0</v>
          </cell>
          <cell r="F177">
            <v>0</v>
          </cell>
          <cell r="G177">
            <v>1172</v>
          </cell>
          <cell r="H177">
            <v>0</v>
          </cell>
          <cell r="I177">
            <v>0</v>
          </cell>
          <cell r="J177">
            <v>363846</v>
          </cell>
          <cell r="K177">
            <v>0</v>
          </cell>
          <cell r="L177">
            <v>24715</v>
          </cell>
          <cell r="M177">
            <v>0</v>
          </cell>
          <cell r="N177">
            <v>10734</v>
          </cell>
          <cell r="O177">
            <v>0</v>
          </cell>
          <cell r="P177">
            <v>0</v>
          </cell>
          <cell r="Q177">
            <v>0</v>
          </cell>
          <cell r="R177">
            <v>12000</v>
          </cell>
          <cell r="S177">
            <v>0</v>
          </cell>
          <cell r="T177">
            <v>0</v>
          </cell>
          <cell r="U177">
            <v>0</v>
          </cell>
          <cell r="V177">
            <v>6500</v>
          </cell>
          <cell r="W177">
            <v>29520</v>
          </cell>
          <cell r="X177">
            <v>0</v>
          </cell>
          <cell r="Y177">
            <v>0</v>
          </cell>
          <cell r="Z177">
            <v>0</v>
          </cell>
          <cell r="AA177">
            <v>265509</v>
          </cell>
          <cell r="AB177">
            <v>8000</v>
          </cell>
          <cell r="AC177">
            <v>45385</v>
          </cell>
          <cell r="AD177">
            <v>15207</v>
          </cell>
          <cell r="AE177">
            <v>20089</v>
          </cell>
          <cell r="AF177">
            <v>9838</v>
          </cell>
          <cell r="AG177">
            <v>11599</v>
          </cell>
          <cell r="AH177">
            <v>250</v>
          </cell>
          <cell r="AI177">
            <v>0</v>
          </cell>
          <cell r="AJ177">
            <v>3650</v>
          </cell>
          <cell r="AK177">
            <v>870</v>
          </cell>
          <cell r="AL177">
            <v>4800</v>
          </cell>
          <cell r="AM177">
            <v>700</v>
          </cell>
          <cell r="AN177">
            <v>1700</v>
          </cell>
          <cell r="AO177">
            <v>2630</v>
          </cell>
          <cell r="AP177">
            <v>13000</v>
          </cell>
          <cell r="AQ177">
            <v>1247</v>
          </cell>
          <cell r="AR177">
            <v>2970</v>
          </cell>
          <cell r="AS177">
            <v>10200</v>
          </cell>
          <cell r="AT177">
            <v>2117</v>
          </cell>
          <cell r="AU177">
            <v>0</v>
          </cell>
          <cell r="AV177">
            <v>3700</v>
          </cell>
          <cell r="AW177">
            <v>3186</v>
          </cell>
          <cell r="AX177">
            <v>0</v>
          </cell>
          <cell r="AY177">
            <v>9500</v>
          </cell>
          <cell r="AZ177">
            <v>0</v>
          </cell>
          <cell r="BA177">
            <v>0</v>
          </cell>
          <cell r="BB177">
            <v>10855</v>
          </cell>
          <cell r="BC177">
            <v>0</v>
          </cell>
          <cell r="BD177">
            <v>0</v>
          </cell>
          <cell r="BE177">
            <v>0</v>
          </cell>
          <cell r="BF177">
            <v>0</v>
          </cell>
          <cell r="BG177">
            <v>24359</v>
          </cell>
          <cell r="BH177">
            <v>0</v>
          </cell>
          <cell r="BI177">
            <v>0</v>
          </cell>
          <cell r="BJ177">
            <v>0</v>
          </cell>
          <cell r="BK177">
            <v>24359</v>
          </cell>
          <cell r="BL177">
            <v>0</v>
          </cell>
          <cell r="BM177">
            <v>1172</v>
          </cell>
          <cell r="BN177">
            <v>5680</v>
          </cell>
          <cell r="BO177">
            <v>0</v>
          </cell>
          <cell r="BP177">
            <v>0</v>
          </cell>
          <cell r="BQ177">
            <v>0</v>
          </cell>
          <cell r="BR177">
            <v>0</v>
          </cell>
          <cell r="BS177">
            <v>0</v>
          </cell>
          <cell r="BT177">
            <v>5680</v>
          </cell>
        </row>
        <row r="178">
          <cell r="A178">
            <v>728</v>
          </cell>
          <cell r="B178" t="str">
            <v>Newnham St. Peter's Church of England Primary School</v>
          </cell>
          <cell r="D178">
            <v>62563.8</v>
          </cell>
          <cell r="E178">
            <v>0</v>
          </cell>
          <cell r="F178">
            <v>0</v>
          </cell>
          <cell r="G178">
            <v>656</v>
          </cell>
          <cell r="H178">
            <v>0</v>
          </cell>
          <cell r="I178">
            <v>0</v>
          </cell>
          <cell r="J178">
            <v>292081</v>
          </cell>
          <cell r="K178">
            <v>0</v>
          </cell>
          <cell r="L178">
            <v>26709</v>
          </cell>
          <cell r="M178">
            <v>0</v>
          </cell>
          <cell r="N178">
            <v>13479</v>
          </cell>
          <cell r="O178">
            <v>0</v>
          </cell>
          <cell r="P178">
            <v>0</v>
          </cell>
          <cell r="Q178">
            <v>1500</v>
          </cell>
          <cell r="R178">
            <v>0</v>
          </cell>
          <cell r="S178">
            <v>0</v>
          </cell>
          <cell r="T178">
            <v>0</v>
          </cell>
          <cell r="U178">
            <v>0</v>
          </cell>
          <cell r="V178">
            <v>0</v>
          </cell>
          <cell r="W178">
            <v>25780</v>
          </cell>
          <cell r="X178">
            <v>0</v>
          </cell>
          <cell r="Y178">
            <v>0</v>
          </cell>
          <cell r="Z178">
            <v>0</v>
          </cell>
          <cell r="AA178">
            <v>199988</v>
          </cell>
          <cell r="AB178">
            <v>12475</v>
          </cell>
          <cell r="AC178">
            <v>61220</v>
          </cell>
          <cell r="AD178">
            <v>0</v>
          </cell>
          <cell r="AE178">
            <v>20726</v>
          </cell>
          <cell r="AF178">
            <v>0</v>
          </cell>
          <cell r="AG178">
            <v>11607</v>
          </cell>
          <cell r="AH178">
            <v>2000</v>
          </cell>
          <cell r="AI178">
            <v>4000</v>
          </cell>
          <cell r="AJ178">
            <v>3719</v>
          </cell>
          <cell r="AK178">
            <v>930</v>
          </cell>
          <cell r="AL178">
            <v>23490</v>
          </cell>
          <cell r="AM178">
            <v>1750</v>
          </cell>
          <cell r="AN178">
            <v>10100</v>
          </cell>
          <cell r="AO178">
            <v>3000</v>
          </cell>
          <cell r="AP178">
            <v>4500</v>
          </cell>
          <cell r="AQ178">
            <v>1217</v>
          </cell>
          <cell r="AR178">
            <v>1300</v>
          </cell>
          <cell r="AS178">
            <v>29257</v>
          </cell>
          <cell r="AT178">
            <v>9729</v>
          </cell>
          <cell r="AU178">
            <v>0</v>
          </cell>
          <cell r="AV178">
            <v>3100</v>
          </cell>
          <cell r="AW178">
            <v>2831</v>
          </cell>
          <cell r="AX178">
            <v>0</v>
          </cell>
          <cell r="AY178">
            <v>1305</v>
          </cell>
          <cell r="AZ178">
            <v>0</v>
          </cell>
          <cell r="BA178">
            <v>0</v>
          </cell>
          <cell r="BB178">
            <v>10596</v>
          </cell>
          <cell r="BC178">
            <v>0</v>
          </cell>
          <cell r="BD178">
            <v>0</v>
          </cell>
          <cell r="BE178">
            <v>0</v>
          </cell>
          <cell r="BF178">
            <v>0</v>
          </cell>
          <cell r="BG178">
            <v>0</v>
          </cell>
          <cell r="BH178">
            <v>0</v>
          </cell>
          <cell r="BI178">
            <v>0</v>
          </cell>
          <cell r="BJ178">
            <v>0</v>
          </cell>
          <cell r="BK178">
            <v>0</v>
          </cell>
          <cell r="BL178">
            <v>0</v>
          </cell>
          <cell r="BM178">
            <v>656</v>
          </cell>
          <cell r="BN178">
            <v>3272.7999999999884</v>
          </cell>
          <cell r="BO178">
            <v>0</v>
          </cell>
          <cell r="BP178">
            <v>0</v>
          </cell>
          <cell r="BQ178">
            <v>0</v>
          </cell>
          <cell r="BR178">
            <v>0</v>
          </cell>
          <cell r="BS178">
            <v>0</v>
          </cell>
          <cell r="BT178">
            <v>3272.7999999999884</v>
          </cell>
        </row>
        <row r="179">
          <cell r="A179">
            <v>729</v>
          </cell>
          <cell r="B179" t="str">
            <v>North Cerney Church of England Primary School</v>
          </cell>
          <cell r="D179">
            <v>31258</v>
          </cell>
          <cell r="E179">
            <v>0</v>
          </cell>
          <cell r="F179">
            <v>0</v>
          </cell>
          <cell r="G179">
            <v>748</v>
          </cell>
          <cell r="H179">
            <v>0</v>
          </cell>
          <cell r="I179">
            <v>0</v>
          </cell>
          <cell r="J179">
            <v>194985</v>
          </cell>
          <cell r="K179">
            <v>0</v>
          </cell>
          <cell r="L179">
            <v>10874</v>
          </cell>
          <cell r="M179">
            <v>0</v>
          </cell>
          <cell r="N179">
            <v>30360</v>
          </cell>
          <cell r="O179">
            <v>0</v>
          </cell>
          <cell r="P179">
            <v>1500</v>
          </cell>
          <cell r="Q179">
            <v>399</v>
          </cell>
          <cell r="R179">
            <v>6400</v>
          </cell>
          <cell r="S179">
            <v>0</v>
          </cell>
          <cell r="T179">
            <v>0</v>
          </cell>
          <cell r="U179">
            <v>0</v>
          </cell>
          <cell r="V179">
            <v>0</v>
          </cell>
          <cell r="W179">
            <v>22486</v>
          </cell>
          <cell r="X179">
            <v>0</v>
          </cell>
          <cell r="Y179">
            <v>0</v>
          </cell>
          <cell r="Z179">
            <v>0</v>
          </cell>
          <cell r="AA179">
            <v>145630</v>
          </cell>
          <cell r="AB179">
            <v>2726</v>
          </cell>
          <cell r="AC179">
            <v>37213</v>
          </cell>
          <cell r="AD179">
            <v>2500</v>
          </cell>
          <cell r="AE179">
            <v>17219</v>
          </cell>
          <cell r="AF179">
            <v>0</v>
          </cell>
          <cell r="AG179">
            <v>3414</v>
          </cell>
          <cell r="AH179">
            <v>700</v>
          </cell>
          <cell r="AI179">
            <v>1385</v>
          </cell>
          <cell r="AJ179">
            <v>3794</v>
          </cell>
          <cell r="AK179">
            <v>948</v>
          </cell>
          <cell r="AL179">
            <v>5005</v>
          </cell>
          <cell r="AM179">
            <v>0</v>
          </cell>
          <cell r="AN179">
            <v>8600</v>
          </cell>
          <cell r="AO179">
            <v>700</v>
          </cell>
          <cell r="AP179">
            <v>4800</v>
          </cell>
          <cell r="AQ179">
            <v>1167</v>
          </cell>
          <cell r="AR179">
            <v>1127</v>
          </cell>
          <cell r="AS179">
            <v>12087</v>
          </cell>
          <cell r="AT179">
            <v>3923</v>
          </cell>
          <cell r="AU179">
            <v>0</v>
          </cell>
          <cell r="AV179">
            <v>5076</v>
          </cell>
          <cell r="AW179">
            <v>1286</v>
          </cell>
          <cell r="AX179">
            <v>0</v>
          </cell>
          <cell r="AY179">
            <v>8598</v>
          </cell>
          <cell r="AZ179">
            <v>7066</v>
          </cell>
          <cell r="BA179">
            <v>0</v>
          </cell>
          <cell r="BB179">
            <v>7180</v>
          </cell>
          <cell r="BC179">
            <v>0</v>
          </cell>
          <cell r="BD179">
            <v>0</v>
          </cell>
          <cell r="BE179">
            <v>0</v>
          </cell>
          <cell r="BF179">
            <v>0</v>
          </cell>
          <cell r="BG179">
            <v>20957</v>
          </cell>
          <cell r="BH179">
            <v>0</v>
          </cell>
          <cell r="BI179">
            <v>0</v>
          </cell>
          <cell r="BJ179">
            <v>0</v>
          </cell>
          <cell r="BK179">
            <v>20957</v>
          </cell>
          <cell r="BL179">
            <v>0</v>
          </cell>
          <cell r="BM179">
            <v>748</v>
          </cell>
          <cell r="BN179">
            <v>16118</v>
          </cell>
          <cell r="BO179">
            <v>0</v>
          </cell>
          <cell r="BP179">
            <v>0</v>
          </cell>
          <cell r="BQ179">
            <v>0</v>
          </cell>
          <cell r="BR179">
            <v>0</v>
          </cell>
          <cell r="BS179">
            <v>0</v>
          </cell>
          <cell r="BT179">
            <v>16118</v>
          </cell>
        </row>
        <row r="180">
          <cell r="A180">
            <v>730</v>
          </cell>
          <cell r="B180" t="str">
            <v>Northleach Church of England Primary School</v>
          </cell>
          <cell r="D180">
            <v>30815</v>
          </cell>
          <cell r="E180">
            <v>0</v>
          </cell>
          <cell r="F180">
            <v>0</v>
          </cell>
          <cell r="G180">
            <v>2446</v>
          </cell>
          <cell r="H180">
            <v>0</v>
          </cell>
          <cell r="I180">
            <v>0</v>
          </cell>
          <cell r="J180">
            <v>406411</v>
          </cell>
          <cell r="K180">
            <v>0</v>
          </cell>
          <cell r="L180">
            <v>34610</v>
          </cell>
          <cell r="M180">
            <v>0</v>
          </cell>
          <cell r="N180">
            <v>23167</v>
          </cell>
          <cell r="O180">
            <v>0</v>
          </cell>
          <cell r="P180">
            <v>0</v>
          </cell>
          <cell r="Q180">
            <v>800</v>
          </cell>
          <cell r="R180">
            <v>0</v>
          </cell>
          <cell r="S180">
            <v>0</v>
          </cell>
          <cell r="T180">
            <v>0</v>
          </cell>
          <cell r="U180">
            <v>0</v>
          </cell>
          <cell r="V180">
            <v>0</v>
          </cell>
          <cell r="W180">
            <v>31781</v>
          </cell>
          <cell r="X180">
            <v>0</v>
          </cell>
          <cell r="Y180">
            <v>0</v>
          </cell>
          <cell r="Z180">
            <v>0</v>
          </cell>
          <cell r="AA180">
            <v>301654</v>
          </cell>
          <cell r="AB180">
            <v>17660</v>
          </cell>
          <cell r="AC180">
            <v>57584</v>
          </cell>
          <cell r="AD180">
            <v>11758</v>
          </cell>
          <cell r="AE180">
            <v>23165</v>
          </cell>
          <cell r="AF180">
            <v>0</v>
          </cell>
          <cell r="AG180">
            <v>10845</v>
          </cell>
          <cell r="AH180">
            <v>2000</v>
          </cell>
          <cell r="AI180">
            <v>2100</v>
          </cell>
          <cell r="AJ180">
            <v>3578</v>
          </cell>
          <cell r="AK180">
            <v>894</v>
          </cell>
          <cell r="AL180">
            <v>17000</v>
          </cell>
          <cell r="AM180">
            <v>1850</v>
          </cell>
          <cell r="AN180">
            <v>2000</v>
          </cell>
          <cell r="AO180">
            <v>2000</v>
          </cell>
          <cell r="AP180">
            <v>15500</v>
          </cell>
          <cell r="AQ180">
            <v>7450</v>
          </cell>
          <cell r="AR180">
            <v>1200</v>
          </cell>
          <cell r="AS180">
            <v>17178</v>
          </cell>
          <cell r="AT180">
            <v>5668</v>
          </cell>
          <cell r="AU180">
            <v>0</v>
          </cell>
          <cell r="AV180">
            <v>2600</v>
          </cell>
          <cell r="AW180">
            <v>340</v>
          </cell>
          <cell r="AX180">
            <v>0</v>
          </cell>
          <cell r="AY180">
            <v>1038</v>
          </cell>
          <cell r="AZ180">
            <v>0</v>
          </cell>
          <cell r="BA180">
            <v>2324</v>
          </cell>
          <cell r="BB180">
            <v>15412</v>
          </cell>
          <cell r="BC180">
            <v>0</v>
          </cell>
          <cell r="BD180">
            <v>0</v>
          </cell>
          <cell r="BE180">
            <v>0</v>
          </cell>
          <cell r="BF180">
            <v>0</v>
          </cell>
          <cell r="BG180">
            <v>27446</v>
          </cell>
          <cell r="BH180">
            <v>0</v>
          </cell>
          <cell r="BI180">
            <v>0</v>
          </cell>
          <cell r="BJ180">
            <v>0</v>
          </cell>
          <cell r="BK180">
            <v>29892</v>
          </cell>
          <cell r="BL180">
            <v>0</v>
          </cell>
          <cell r="BM180">
            <v>0</v>
          </cell>
          <cell r="BN180">
            <v>4786</v>
          </cell>
          <cell r="BO180">
            <v>0</v>
          </cell>
          <cell r="BP180">
            <v>0</v>
          </cell>
          <cell r="BQ180">
            <v>0</v>
          </cell>
          <cell r="BR180">
            <v>0</v>
          </cell>
          <cell r="BS180">
            <v>0</v>
          </cell>
          <cell r="BT180">
            <v>4786</v>
          </cell>
        </row>
        <row r="181">
          <cell r="A181">
            <v>731</v>
          </cell>
          <cell r="B181" t="str">
            <v>North Nibley Church of England Primary School</v>
          </cell>
          <cell r="D181">
            <v>29388</v>
          </cell>
          <cell r="E181">
            <v>0</v>
          </cell>
          <cell r="F181">
            <v>0</v>
          </cell>
          <cell r="G181">
            <v>0</v>
          </cell>
          <cell r="H181">
            <v>0</v>
          </cell>
          <cell r="I181">
            <v>0</v>
          </cell>
          <cell r="J181">
            <v>302995</v>
          </cell>
          <cell r="K181">
            <v>0</v>
          </cell>
          <cell r="L181">
            <v>20536</v>
          </cell>
          <cell r="M181">
            <v>0</v>
          </cell>
          <cell r="N181">
            <v>15673</v>
          </cell>
          <cell r="O181">
            <v>0</v>
          </cell>
          <cell r="P181">
            <v>0</v>
          </cell>
          <cell r="Q181">
            <v>0</v>
          </cell>
          <cell r="R181">
            <v>0</v>
          </cell>
          <cell r="S181">
            <v>0</v>
          </cell>
          <cell r="T181">
            <v>0</v>
          </cell>
          <cell r="U181">
            <v>0</v>
          </cell>
          <cell r="V181">
            <v>0</v>
          </cell>
          <cell r="W181">
            <v>25516</v>
          </cell>
          <cell r="X181">
            <v>0</v>
          </cell>
          <cell r="Y181">
            <v>0</v>
          </cell>
          <cell r="Z181">
            <v>0</v>
          </cell>
          <cell r="AA181">
            <v>221109</v>
          </cell>
          <cell r="AB181">
            <v>4000</v>
          </cell>
          <cell r="AC181">
            <v>54046</v>
          </cell>
          <cell r="AD181">
            <v>9089</v>
          </cell>
          <cell r="AE181">
            <v>13731</v>
          </cell>
          <cell r="AF181">
            <v>0</v>
          </cell>
          <cell r="AG181">
            <v>13025</v>
          </cell>
          <cell r="AH181">
            <v>1000</v>
          </cell>
          <cell r="AI181">
            <v>2500</v>
          </cell>
          <cell r="AJ181">
            <v>7738</v>
          </cell>
          <cell r="AK181">
            <v>0</v>
          </cell>
          <cell r="AL181">
            <v>4500</v>
          </cell>
          <cell r="AM181">
            <v>1000</v>
          </cell>
          <cell r="AN181">
            <v>500</v>
          </cell>
          <cell r="AO181">
            <v>1300</v>
          </cell>
          <cell r="AP181">
            <v>6000</v>
          </cell>
          <cell r="AQ181">
            <v>800</v>
          </cell>
          <cell r="AR181">
            <v>600</v>
          </cell>
          <cell r="AS181">
            <v>20570</v>
          </cell>
          <cell r="AT181">
            <v>2700</v>
          </cell>
          <cell r="AU181">
            <v>0</v>
          </cell>
          <cell r="AV181">
            <v>4100</v>
          </cell>
          <cell r="AW181">
            <v>2490</v>
          </cell>
          <cell r="AX181">
            <v>0</v>
          </cell>
          <cell r="AY181">
            <v>1000</v>
          </cell>
          <cell r="AZ181">
            <v>0</v>
          </cell>
          <cell r="BA181">
            <v>1000</v>
          </cell>
          <cell r="BB181">
            <v>10000</v>
          </cell>
          <cell r="BC181">
            <v>0</v>
          </cell>
          <cell r="BD181">
            <v>0</v>
          </cell>
          <cell r="BE181">
            <v>0</v>
          </cell>
          <cell r="BF181">
            <v>0</v>
          </cell>
          <cell r="BG181">
            <v>0</v>
          </cell>
          <cell r="BH181">
            <v>0</v>
          </cell>
          <cell r="BI181">
            <v>0</v>
          </cell>
          <cell r="BJ181">
            <v>0</v>
          </cell>
          <cell r="BK181">
            <v>0</v>
          </cell>
          <cell r="BL181">
            <v>0</v>
          </cell>
          <cell r="BM181">
            <v>0</v>
          </cell>
          <cell r="BN181">
            <v>11310</v>
          </cell>
          <cell r="BO181">
            <v>0</v>
          </cell>
          <cell r="BP181">
            <v>0</v>
          </cell>
          <cell r="BQ181">
            <v>0</v>
          </cell>
          <cell r="BR181">
            <v>0</v>
          </cell>
          <cell r="BS181">
            <v>0</v>
          </cell>
          <cell r="BT181">
            <v>11310</v>
          </cell>
        </row>
        <row r="182">
          <cell r="A182">
            <v>732</v>
          </cell>
          <cell r="B182" t="str">
            <v>Northway Infant School</v>
          </cell>
          <cell r="D182">
            <v>27278</v>
          </cell>
          <cell r="E182">
            <v>0</v>
          </cell>
          <cell r="F182">
            <v>7412</v>
          </cell>
          <cell r="G182">
            <v>9</v>
          </cell>
          <cell r="H182">
            <v>0</v>
          </cell>
          <cell r="I182">
            <v>0</v>
          </cell>
          <cell r="J182">
            <v>377736</v>
          </cell>
          <cell r="K182">
            <v>0</v>
          </cell>
          <cell r="L182">
            <v>26517</v>
          </cell>
          <cell r="M182">
            <v>0</v>
          </cell>
          <cell r="N182">
            <v>18935</v>
          </cell>
          <cell r="O182">
            <v>0</v>
          </cell>
          <cell r="P182">
            <v>0</v>
          </cell>
          <cell r="Q182">
            <v>0</v>
          </cell>
          <cell r="R182">
            <v>0</v>
          </cell>
          <cell r="S182">
            <v>0</v>
          </cell>
          <cell r="T182">
            <v>0</v>
          </cell>
          <cell r="U182">
            <v>0</v>
          </cell>
          <cell r="V182">
            <v>0</v>
          </cell>
          <cell r="W182">
            <v>30133</v>
          </cell>
          <cell r="X182">
            <v>0</v>
          </cell>
          <cell r="Y182">
            <v>0</v>
          </cell>
          <cell r="Z182">
            <v>0</v>
          </cell>
          <cell r="AA182">
            <v>285310</v>
          </cell>
          <cell r="AB182">
            <v>8984</v>
          </cell>
          <cell r="AC182">
            <v>47202</v>
          </cell>
          <cell r="AD182">
            <v>15959</v>
          </cell>
          <cell r="AE182">
            <v>27576</v>
          </cell>
          <cell r="AF182">
            <v>0</v>
          </cell>
          <cell r="AG182">
            <v>14106</v>
          </cell>
          <cell r="AH182">
            <v>218</v>
          </cell>
          <cell r="AI182">
            <v>3000</v>
          </cell>
          <cell r="AJ182">
            <v>8061</v>
          </cell>
          <cell r="AK182">
            <v>2019</v>
          </cell>
          <cell r="AL182">
            <v>4543</v>
          </cell>
          <cell r="AM182">
            <v>2060</v>
          </cell>
          <cell r="AN182">
            <v>1400</v>
          </cell>
          <cell r="AO182">
            <v>1751</v>
          </cell>
          <cell r="AP182">
            <v>7702</v>
          </cell>
          <cell r="AQ182">
            <v>5424</v>
          </cell>
          <cell r="AR182">
            <v>2656</v>
          </cell>
          <cell r="AS182">
            <v>8149</v>
          </cell>
          <cell r="AT182">
            <v>2198</v>
          </cell>
          <cell r="AU182">
            <v>0</v>
          </cell>
          <cell r="AV182">
            <v>5423</v>
          </cell>
          <cell r="AW182">
            <v>3634</v>
          </cell>
          <cell r="AX182">
            <v>0</v>
          </cell>
          <cell r="AY182">
            <v>7395</v>
          </cell>
          <cell r="AZ182">
            <v>0</v>
          </cell>
          <cell r="BA182">
            <v>5000</v>
          </cell>
          <cell r="BB182">
            <v>8202</v>
          </cell>
          <cell r="BC182">
            <v>0</v>
          </cell>
          <cell r="BD182">
            <v>0</v>
          </cell>
          <cell r="BE182">
            <v>0</v>
          </cell>
          <cell r="BF182">
            <v>0</v>
          </cell>
          <cell r="BG182">
            <v>27698</v>
          </cell>
          <cell r="BH182">
            <v>0</v>
          </cell>
          <cell r="BI182">
            <v>0</v>
          </cell>
          <cell r="BJ182">
            <v>0</v>
          </cell>
          <cell r="BK182">
            <v>35110</v>
          </cell>
          <cell r="BL182">
            <v>0</v>
          </cell>
          <cell r="BM182">
            <v>9</v>
          </cell>
          <cell r="BN182">
            <v>2627</v>
          </cell>
          <cell r="BO182">
            <v>0</v>
          </cell>
          <cell r="BP182">
            <v>0</v>
          </cell>
          <cell r="BQ182">
            <v>0</v>
          </cell>
          <cell r="BR182">
            <v>0</v>
          </cell>
          <cell r="BS182">
            <v>0</v>
          </cell>
          <cell r="BT182">
            <v>2627</v>
          </cell>
        </row>
        <row r="183">
          <cell r="A183">
            <v>733</v>
          </cell>
          <cell r="B183" t="str">
            <v>Norton Church of England Primary School</v>
          </cell>
          <cell r="D183">
            <v>27646</v>
          </cell>
          <cell r="E183">
            <v>0</v>
          </cell>
          <cell r="F183">
            <v>0</v>
          </cell>
          <cell r="G183">
            <v>0</v>
          </cell>
          <cell r="H183">
            <v>0</v>
          </cell>
          <cell r="I183">
            <v>5977</v>
          </cell>
          <cell r="J183">
            <v>271908</v>
          </cell>
          <cell r="K183">
            <v>0</v>
          </cell>
          <cell r="L183">
            <v>42444</v>
          </cell>
          <cell r="M183">
            <v>0</v>
          </cell>
          <cell r="N183">
            <v>17467</v>
          </cell>
          <cell r="O183">
            <v>0</v>
          </cell>
          <cell r="P183">
            <v>0</v>
          </cell>
          <cell r="Q183">
            <v>896</v>
          </cell>
          <cell r="R183">
            <v>0</v>
          </cell>
          <cell r="S183">
            <v>0</v>
          </cell>
          <cell r="T183">
            <v>0</v>
          </cell>
          <cell r="U183">
            <v>0</v>
          </cell>
          <cell r="V183">
            <v>0</v>
          </cell>
          <cell r="W183">
            <v>24559</v>
          </cell>
          <cell r="X183">
            <v>0</v>
          </cell>
          <cell r="Y183">
            <v>0</v>
          </cell>
          <cell r="Z183">
            <v>0</v>
          </cell>
          <cell r="AA183">
            <v>213620</v>
          </cell>
          <cell r="AB183">
            <v>6528</v>
          </cell>
          <cell r="AC183">
            <v>64481</v>
          </cell>
          <cell r="AD183">
            <v>0</v>
          </cell>
          <cell r="AE183">
            <v>18677</v>
          </cell>
          <cell r="AF183">
            <v>0</v>
          </cell>
          <cell r="AG183">
            <v>8016</v>
          </cell>
          <cell r="AH183">
            <v>1100</v>
          </cell>
          <cell r="AI183">
            <v>2000</v>
          </cell>
          <cell r="AJ183">
            <v>2958</v>
          </cell>
          <cell r="AK183">
            <v>0</v>
          </cell>
          <cell r="AL183">
            <v>6000</v>
          </cell>
          <cell r="AM183">
            <v>1500</v>
          </cell>
          <cell r="AN183">
            <v>9000</v>
          </cell>
          <cell r="AO183">
            <v>618</v>
          </cell>
          <cell r="AP183">
            <v>7000</v>
          </cell>
          <cell r="AQ183">
            <v>1825</v>
          </cell>
          <cell r="AR183">
            <v>550</v>
          </cell>
          <cell r="AS183">
            <v>13756</v>
          </cell>
          <cell r="AT183">
            <v>3959</v>
          </cell>
          <cell r="AU183">
            <v>0</v>
          </cell>
          <cell r="AV183">
            <v>4777</v>
          </cell>
          <cell r="AW183">
            <v>2318</v>
          </cell>
          <cell r="AX183">
            <v>0</v>
          </cell>
          <cell r="AY183">
            <v>1305</v>
          </cell>
          <cell r="AZ183">
            <v>0</v>
          </cell>
          <cell r="BA183">
            <v>1800</v>
          </cell>
          <cell r="BB183">
            <v>15258</v>
          </cell>
          <cell r="BC183">
            <v>0</v>
          </cell>
          <cell r="BD183">
            <v>0</v>
          </cell>
          <cell r="BE183">
            <v>0</v>
          </cell>
          <cell r="BF183">
            <v>5977</v>
          </cell>
          <cell r="BG183">
            <v>25115</v>
          </cell>
          <cell r="BH183">
            <v>0</v>
          </cell>
          <cell r="BI183">
            <v>0</v>
          </cell>
          <cell r="BJ183">
            <v>0</v>
          </cell>
          <cell r="BK183">
            <v>25115</v>
          </cell>
          <cell r="BL183">
            <v>0</v>
          </cell>
          <cell r="BM183">
            <v>0</v>
          </cell>
          <cell r="BN183">
            <v>-2126</v>
          </cell>
          <cell r="BO183">
            <v>0</v>
          </cell>
          <cell r="BP183">
            <v>0</v>
          </cell>
          <cell r="BQ183">
            <v>0</v>
          </cell>
          <cell r="BR183">
            <v>0</v>
          </cell>
          <cell r="BS183">
            <v>0</v>
          </cell>
          <cell r="BT183">
            <v>-2126</v>
          </cell>
        </row>
        <row r="184">
          <cell r="A184">
            <v>734</v>
          </cell>
          <cell r="B184" t="str">
            <v>St. Joseph's Catholic Primary School</v>
          </cell>
          <cell r="D184">
            <v>-24433.63</v>
          </cell>
          <cell r="E184">
            <v>0</v>
          </cell>
          <cell r="F184">
            <v>0</v>
          </cell>
          <cell r="G184">
            <v>165</v>
          </cell>
          <cell r="H184">
            <v>0</v>
          </cell>
          <cell r="I184">
            <v>0</v>
          </cell>
          <cell r="J184">
            <v>341163</v>
          </cell>
          <cell r="K184">
            <v>0</v>
          </cell>
          <cell r="L184">
            <v>33304</v>
          </cell>
          <cell r="M184">
            <v>0</v>
          </cell>
          <cell r="N184">
            <v>19190</v>
          </cell>
          <cell r="O184">
            <v>0</v>
          </cell>
          <cell r="P184">
            <v>0</v>
          </cell>
          <cell r="Q184">
            <v>4490</v>
          </cell>
          <cell r="R184">
            <v>0</v>
          </cell>
          <cell r="S184">
            <v>0</v>
          </cell>
          <cell r="T184">
            <v>0</v>
          </cell>
          <cell r="U184">
            <v>10300</v>
          </cell>
          <cell r="V184">
            <v>3350</v>
          </cell>
          <cell r="W184">
            <v>28897</v>
          </cell>
          <cell r="X184">
            <v>0</v>
          </cell>
          <cell r="Y184">
            <v>0</v>
          </cell>
          <cell r="Z184">
            <v>0</v>
          </cell>
          <cell r="AA184">
            <v>271402</v>
          </cell>
          <cell r="AB184">
            <v>4254</v>
          </cell>
          <cell r="AC184">
            <v>53094</v>
          </cell>
          <cell r="AD184">
            <v>100</v>
          </cell>
          <cell r="AE184">
            <v>32605</v>
          </cell>
          <cell r="AF184">
            <v>0</v>
          </cell>
          <cell r="AG184">
            <v>8727</v>
          </cell>
          <cell r="AH184">
            <v>650</v>
          </cell>
          <cell r="AI184">
            <v>1600</v>
          </cell>
          <cell r="AJ184">
            <v>2413</v>
          </cell>
          <cell r="AK184">
            <v>603</v>
          </cell>
          <cell r="AL184">
            <v>4000</v>
          </cell>
          <cell r="AM184">
            <v>3210</v>
          </cell>
          <cell r="AN184">
            <v>13700</v>
          </cell>
          <cell r="AO184">
            <v>2200</v>
          </cell>
          <cell r="AP184">
            <v>8000</v>
          </cell>
          <cell r="AQ184">
            <v>917</v>
          </cell>
          <cell r="AR184">
            <v>550</v>
          </cell>
          <cell r="AS184">
            <v>19042</v>
          </cell>
          <cell r="AT184">
            <v>5011</v>
          </cell>
          <cell r="AU184">
            <v>0</v>
          </cell>
          <cell r="AV184">
            <v>3457</v>
          </cell>
          <cell r="AW184">
            <v>3263</v>
          </cell>
          <cell r="AX184">
            <v>0</v>
          </cell>
          <cell r="AY184">
            <v>2700</v>
          </cell>
          <cell r="AZ184">
            <v>0</v>
          </cell>
          <cell r="BA184">
            <v>4000</v>
          </cell>
          <cell r="BB184">
            <v>10366</v>
          </cell>
          <cell r="BC184">
            <v>0</v>
          </cell>
          <cell r="BD184">
            <v>0</v>
          </cell>
          <cell r="BE184">
            <v>0</v>
          </cell>
          <cell r="BF184">
            <v>0</v>
          </cell>
          <cell r="BG184">
            <v>0</v>
          </cell>
          <cell r="BH184">
            <v>0</v>
          </cell>
          <cell r="BI184">
            <v>0</v>
          </cell>
          <cell r="BJ184">
            <v>0</v>
          </cell>
          <cell r="BK184">
            <v>0</v>
          </cell>
          <cell r="BL184">
            <v>0</v>
          </cell>
          <cell r="BM184">
            <v>165</v>
          </cell>
          <cell r="BN184">
            <v>-39603.629999999997</v>
          </cell>
          <cell r="BO184">
            <v>0</v>
          </cell>
          <cell r="BP184">
            <v>0</v>
          </cell>
          <cell r="BQ184">
            <v>0</v>
          </cell>
          <cell r="BR184">
            <v>0</v>
          </cell>
          <cell r="BS184">
            <v>0</v>
          </cell>
          <cell r="BT184">
            <v>-39603.629999999997</v>
          </cell>
        </row>
        <row r="185">
          <cell r="A185">
            <v>735</v>
          </cell>
          <cell r="B185" t="str">
            <v>Oakridge Parochial School</v>
          </cell>
          <cell r="D185">
            <v>9348</v>
          </cell>
          <cell r="E185">
            <v>0</v>
          </cell>
          <cell r="F185">
            <v>0</v>
          </cell>
          <cell r="G185">
            <v>560</v>
          </cell>
          <cell r="H185">
            <v>0</v>
          </cell>
          <cell r="I185">
            <v>0</v>
          </cell>
          <cell r="J185">
            <v>141824</v>
          </cell>
          <cell r="K185">
            <v>0</v>
          </cell>
          <cell r="L185">
            <v>3471</v>
          </cell>
          <cell r="M185">
            <v>0</v>
          </cell>
          <cell r="N185">
            <v>13875</v>
          </cell>
          <cell r="O185">
            <v>0</v>
          </cell>
          <cell r="P185">
            <v>0</v>
          </cell>
          <cell r="Q185">
            <v>0</v>
          </cell>
          <cell r="R185">
            <v>0</v>
          </cell>
          <cell r="S185">
            <v>0</v>
          </cell>
          <cell r="T185">
            <v>0</v>
          </cell>
          <cell r="U185">
            <v>0</v>
          </cell>
          <cell r="V185">
            <v>45848</v>
          </cell>
          <cell r="W185">
            <v>15862</v>
          </cell>
          <cell r="X185">
            <v>0</v>
          </cell>
          <cell r="Y185">
            <v>0</v>
          </cell>
          <cell r="Z185">
            <v>0</v>
          </cell>
          <cell r="AA185">
            <v>151738</v>
          </cell>
          <cell r="AB185">
            <v>2831</v>
          </cell>
          <cell r="AC185">
            <v>29096</v>
          </cell>
          <cell r="AD185">
            <v>4232</v>
          </cell>
          <cell r="AE185">
            <v>11348</v>
          </cell>
          <cell r="AF185">
            <v>0</v>
          </cell>
          <cell r="AG185">
            <v>3522</v>
          </cell>
          <cell r="AH185">
            <v>1100</v>
          </cell>
          <cell r="AI185">
            <v>1000</v>
          </cell>
          <cell r="AJ185">
            <v>2783</v>
          </cell>
          <cell r="AK185">
            <v>696</v>
          </cell>
          <cell r="AL185">
            <v>2000</v>
          </cell>
          <cell r="AM185">
            <v>0</v>
          </cell>
          <cell r="AN185">
            <v>400</v>
          </cell>
          <cell r="AO185">
            <v>200</v>
          </cell>
          <cell r="AP185">
            <v>2550</v>
          </cell>
          <cell r="AQ185">
            <v>263</v>
          </cell>
          <cell r="AR185">
            <v>350</v>
          </cell>
          <cell r="AS185">
            <v>7174</v>
          </cell>
          <cell r="AT185">
            <v>1002</v>
          </cell>
          <cell r="AU185">
            <v>0</v>
          </cell>
          <cell r="AV185">
            <v>1150</v>
          </cell>
          <cell r="AW185">
            <v>865</v>
          </cell>
          <cell r="AX185">
            <v>0</v>
          </cell>
          <cell r="AY185">
            <v>0</v>
          </cell>
          <cell r="AZ185">
            <v>0</v>
          </cell>
          <cell r="BA185">
            <v>0</v>
          </cell>
          <cell r="BB185">
            <v>5351</v>
          </cell>
          <cell r="BC185">
            <v>0</v>
          </cell>
          <cell r="BD185">
            <v>0</v>
          </cell>
          <cell r="BE185">
            <v>0</v>
          </cell>
          <cell r="BF185">
            <v>0</v>
          </cell>
          <cell r="BG185">
            <v>0</v>
          </cell>
          <cell r="BH185">
            <v>0</v>
          </cell>
          <cell r="BI185">
            <v>0</v>
          </cell>
          <cell r="BJ185">
            <v>0</v>
          </cell>
          <cell r="BK185">
            <v>0</v>
          </cell>
          <cell r="BL185">
            <v>0</v>
          </cell>
          <cell r="BM185">
            <v>561</v>
          </cell>
          <cell r="BN185">
            <v>577</v>
          </cell>
          <cell r="BO185">
            <v>0</v>
          </cell>
          <cell r="BP185">
            <v>0</v>
          </cell>
          <cell r="BQ185">
            <v>0</v>
          </cell>
          <cell r="BR185">
            <v>0</v>
          </cell>
          <cell r="BS185">
            <v>0</v>
          </cell>
          <cell r="BT185">
            <v>577</v>
          </cell>
        </row>
        <row r="186">
          <cell r="A186">
            <v>736</v>
          </cell>
          <cell r="B186" t="str">
            <v>Carrant Brook Junior School</v>
          </cell>
          <cell r="C186">
            <v>1</v>
          </cell>
          <cell r="D186">
            <v>22259</v>
          </cell>
          <cell r="E186">
            <v>0</v>
          </cell>
          <cell r="F186">
            <v>11255</v>
          </cell>
          <cell r="G186">
            <v>0</v>
          </cell>
          <cell r="H186">
            <v>0</v>
          </cell>
          <cell r="I186">
            <v>0</v>
          </cell>
          <cell r="J186">
            <v>520728</v>
          </cell>
          <cell r="K186">
            <v>0</v>
          </cell>
          <cell r="L186">
            <v>36913</v>
          </cell>
          <cell r="M186">
            <v>0</v>
          </cell>
          <cell r="N186">
            <v>24517</v>
          </cell>
          <cell r="O186">
            <v>0</v>
          </cell>
          <cell r="P186">
            <v>0</v>
          </cell>
          <cell r="Q186">
            <v>9740</v>
          </cell>
          <cell r="R186">
            <v>0</v>
          </cell>
          <cell r="S186">
            <v>0</v>
          </cell>
          <cell r="T186">
            <v>0</v>
          </cell>
          <cell r="U186">
            <v>9000</v>
          </cell>
          <cell r="V186">
            <v>1700</v>
          </cell>
          <cell r="W186">
            <v>39129</v>
          </cell>
          <cell r="X186">
            <v>0</v>
          </cell>
          <cell r="Y186">
            <v>0</v>
          </cell>
          <cell r="Z186">
            <v>0</v>
          </cell>
          <cell r="AA186">
            <v>406110</v>
          </cell>
          <cell r="AB186">
            <v>9475</v>
          </cell>
          <cell r="AC186">
            <v>59999</v>
          </cell>
          <cell r="AD186">
            <v>13414</v>
          </cell>
          <cell r="AE186">
            <v>29838</v>
          </cell>
          <cell r="AF186">
            <v>0</v>
          </cell>
          <cell r="AG186">
            <v>10298</v>
          </cell>
          <cell r="AH186">
            <v>450</v>
          </cell>
          <cell r="AI186">
            <v>1600</v>
          </cell>
          <cell r="AJ186">
            <v>5525</v>
          </cell>
          <cell r="AK186">
            <v>0</v>
          </cell>
          <cell r="AL186">
            <v>5000</v>
          </cell>
          <cell r="AM186">
            <v>3257</v>
          </cell>
          <cell r="AN186">
            <v>1000</v>
          </cell>
          <cell r="AO186">
            <v>2600</v>
          </cell>
          <cell r="AP186">
            <v>7300</v>
          </cell>
          <cell r="AQ186">
            <v>1783</v>
          </cell>
          <cell r="AR186">
            <v>843</v>
          </cell>
          <cell r="AS186">
            <v>31020</v>
          </cell>
          <cell r="AT186">
            <v>1400</v>
          </cell>
          <cell r="AU186">
            <v>0</v>
          </cell>
          <cell r="AV186">
            <v>5965</v>
          </cell>
          <cell r="AW186">
            <v>427</v>
          </cell>
          <cell r="AX186">
            <v>0</v>
          </cell>
          <cell r="AY186">
            <v>0</v>
          </cell>
          <cell r="AZ186">
            <v>0</v>
          </cell>
          <cell r="BA186">
            <v>6000</v>
          </cell>
          <cell r="BB186">
            <v>25043</v>
          </cell>
          <cell r="BC186">
            <v>0</v>
          </cell>
          <cell r="BD186">
            <v>0</v>
          </cell>
          <cell r="BE186">
            <v>0</v>
          </cell>
          <cell r="BF186">
            <v>0</v>
          </cell>
          <cell r="BG186">
            <v>30407</v>
          </cell>
          <cell r="BH186">
            <v>0</v>
          </cell>
          <cell r="BI186">
            <v>0</v>
          </cell>
          <cell r="BJ186">
            <v>0</v>
          </cell>
          <cell r="BK186">
            <v>41662</v>
          </cell>
          <cell r="BL186">
            <v>0</v>
          </cell>
          <cell r="BM186">
            <v>0</v>
          </cell>
          <cell r="BN186">
            <v>35639</v>
          </cell>
          <cell r="BO186">
            <v>0</v>
          </cell>
          <cell r="BP186">
            <v>0</v>
          </cell>
          <cell r="BQ186">
            <v>0</v>
          </cell>
          <cell r="BR186">
            <v>0</v>
          </cell>
          <cell r="BS186">
            <v>0</v>
          </cell>
          <cell r="BT186">
            <v>35639</v>
          </cell>
        </row>
        <row r="187">
          <cell r="A187">
            <v>742</v>
          </cell>
          <cell r="B187" t="str">
            <v>The Croft School</v>
          </cell>
          <cell r="D187">
            <v>30251</v>
          </cell>
          <cell r="E187">
            <v>0</v>
          </cell>
          <cell r="F187">
            <v>888</v>
          </cell>
          <cell r="G187">
            <v>905</v>
          </cell>
          <cell r="H187">
            <v>0</v>
          </cell>
          <cell r="I187">
            <v>0</v>
          </cell>
          <cell r="J187">
            <v>376884</v>
          </cell>
          <cell r="K187">
            <v>0</v>
          </cell>
          <cell r="L187">
            <v>27039</v>
          </cell>
          <cell r="M187">
            <v>0</v>
          </cell>
          <cell r="N187">
            <v>27972</v>
          </cell>
          <cell r="O187">
            <v>0</v>
          </cell>
          <cell r="P187">
            <v>0</v>
          </cell>
          <cell r="Q187">
            <v>5720</v>
          </cell>
          <cell r="R187">
            <v>0</v>
          </cell>
          <cell r="S187">
            <v>0</v>
          </cell>
          <cell r="T187">
            <v>0</v>
          </cell>
          <cell r="U187">
            <v>0</v>
          </cell>
          <cell r="V187">
            <v>3430</v>
          </cell>
          <cell r="W187">
            <v>29273</v>
          </cell>
          <cell r="X187">
            <v>0</v>
          </cell>
          <cell r="Y187">
            <v>0</v>
          </cell>
          <cell r="Z187">
            <v>0</v>
          </cell>
          <cell r="AA187">
            <v>267686</v>
          </cell>
          <cell r="AB187">
            <v>27369</v>
          </cell>
          <cell r="AC187">
            <v>63648</v>
          </cell>
          <cell r="AD187">
            <v>0</v>
          </cell>
          <cell r="AE187">
            <v>20831</v>
          </cell>
          <cell r="AF187">
            <v>0</v>
          </cell>
          <cell r="AG187">
            <v>8020</v>
          </cell>
          <cell r="AH187">
            <v>1500</v>
          </cell>
          <cell r="AI187">
            <v>4306</v>
          </cell>
          <cell r="AJ187">
            <v>6385</v>
          </cell>
          <cell r="AK187">
            <v>0</v>
          </cell>
          <cell r="AL187">
            <v>5635</v>
          </cell>
          <cell r="AM187">
            <v>4830</v>
          </cell>
          <cell r="AN187">
            <v>10490</v>
          </cell>
          <cell r="AO187">
            <v>1500</v>
          </cell>
          <cell r="AP187">
            <v>8400</v>
          </cell>
          <cell r="AQ187">
            <v>7935</v>
          </cell>
          <cell r="AR187">
            <v>1260</v>
          </cell>
          <cell r="AS187">
            <v>18575</v>
          </cell>
          <cell r="AT187">
            <v>8087</v>
          </cell>
          <cell r="AU187">
            <v>0</v>
          </cell>
          <cell r="AV187">
            <v>3916</v>
          </cell>
          <cell r="AW187">
            <v>3800</v>
          </cell>
          <cell r="AX187">
            <v>0</v>
          </cell>
          <cell r="AY187">
            <v>3915</v>
          </cell>
          <cell r="AZ187">
            <v>0</v>
          </cell>
          <cell r="BA187">
            <v>454</v>
          </cell>
          <cell r="BB187">
            <v>12027</v>
          </cell>
          <cell r="BC187">
            <v>0</v>
          </cell>
          <cell r="BD187">
            <v>0</v>
          </cell>
          <cell r="BE187">
            <v>0</v>
          </cell>
          <cell r="BF187">
            <v>0</v>
          </cell>
          <cell r="BG187">
            <v>13383</v>
          </cell>
          <cell r="BH187">
            <v>0</v>
          </cell>
          <cell r="BI187">
            <v>0</v>
          </cell>
          <cell r="BJ187">
            <v>0</v>
          </cell>
          <cell r="BK187">
            <v>15176</v>
          </cell>
          <cell r="BL187">
            <v>0</v>
          </cell>
          <cell r="BM187">
            <v>0</v>
          </cell>
          <cell r="BN187">
            <v>10000</v>
          </cell>
          <cell r="BO187">
            <v>0</v>
          </cell>
          <cell r="BP187">
            <v>0</v>
          </cell>
          <cell r="BQ187">
            <v>0</v>
          </cell>
          <cell r="BR187">
            <v>0</v>
          </cell>
          <cell r="BS187">
            <v>0</v>
          </cell>
          <cell r="BT187">
            <v>10000</v>
          </cell>
        </row>
        <row r="188">
          <cell r="A188">
            <v>743</v>
          </cell>
          <cell r="B188" t="str">
            <v>Parkend Primary School</v>
          </cell>
          <cell r="D188">
            <v>17641</v>
          </cell>
          <cell r="E188">
            <v>0</v>
          </cell>
          <cell r="F188">
            <v>23282</v>
          </cell>
          <cell r="G188">
            <v>217</v>
          </cell>
          <cell r="H188">
            <v>0</v>
          </cell>
          <cell r="I188">
            <v>0</v>
          </cell>
          <cell r="J188">
            <v>185963</v>
          </cell>
          <cell r="K188">
            <v>0</v>
          </cell>
          <cell r="L188">
            <v>7290</v>
          </cell>
          <cell r="M188">
            <v>0</v>
          </cell>
          <cell r="N188">
            <v>16449</v>
          </cell>
          <cell r="O188">
            <v>0</v>
          </cell>
          <cell r="P188">
            <v>0</v>
          </cell>
          <cell r="Q188">
            <v>1425</v>
          </cell>
          <cell r="R188">
            <v>0</v>
          </cell>
          <cell r="S188">
            <v>0</v>
          </cell>
          <cell r="T188">
            <v>0</v>
          </cell>
          <cell r="U188">
            <v>0</v>
          </cell>
          <cell r="V188">
            <v>1250</v>
          </cell>
          <cell r="W188">
            <v>18587</v>
          </cell>
          <cell r="X188">
            <v>0</v>
          </cell>
          <cell r="Y188">
            <v>0</v>
          </cell>
          <cell r="Z188">
            <v>0</v>
          </cell>
          <cell r="AA188">
            <v>134358</v>
          </cell>
          <cell r="AB188">
            <v>8890</v>
          </cell>
          <cell r="AC188">
            <v>23759</v>
          </cell>
          <cell r="AD188">
            <v>0</v>
          </cell>
          <cell r="AE188">
            <v>19592</v>
          </cell>
          <cell r="AF188">
            <v>0</v>
          </cell>
          <cell r="AG188">
            <v>4387</v>
          </cell>
          <cell r="AH188">
            <v>930</v>
          </cell>
          <cell r="AI188">
            <v>2345</v>
          </cell>
          <cell r="AJ188">
            <v>4000</v>
          </cell>
          <cell r="AK188">
            <v>1000</v>
          </cell>
          <cell r="AL188">
            <v>3250</v>
          </cell>
          <cell r="AM188">
            <v>2000</v>
          </cell>
          <cell r="AN188">
            <v>7000</v>
          </cell>
          <cell r="AO188">
            <v>550</v>
          </cell>
          <cell r="AP188">
            <v>4575</v>
          </cell>
          <cell r="AQ188">
            <v>2379</v>
          </cell>
          <cell r="AR188">
            <v>700</v>
          </cell>
          <cell r="AS188">
            <v>9673</v>
          </cell>
          <cell r="AT188">
            <v>0</v>
          </cell>
          <cell r="AU188">
            <v>0</v>
          </cell>
          <cell r="AV188">
            <v>2767</v>
          </cell>
          <cell r="AW188">
            <v>1309</v>
          </cell>
          <cell r="AX188">
            <v>0</v>
          </cell>
          <cell r="AY188">
            <v>2610</v>
          </cell>
          <cell r="AZ188">
            <v>0</v>
          </cell>
          <cell r="BA188">
            <v>0</v>
          </cell>
          <cell r="BB188">
            <v>8001</v>
          </cell>
          <cell r="BC188">
            <v>0</v>
          </cell>
          <cell r="BD188">
            <v>0</v>
          </cell>
          <cell r="BE188">
            <v>0</v>
          </cell>
          <cell r="BF188">
            <v>0</v>
          </cell>
          <cell r="BG188">
            <v>22028</v>
          </cell>
          <cell r="BH188">
            <v>0</v>
          </cell>
          <cell r="BI188">
            <v>0</v>
          </cell>
          <cell r="BJ188">
            <v>0</v>
          </cell>
          <cell r="BK188">
            <v>45310</v>
          </cell>
          <cell r="BL188">
            <v>0</v>
          </cell>
          <cell r="BM188">
            <v>217</v>
          </cell>
          <cell r="BN188">
            <v>4530</v>
          </cell>
          <cell r="BO188">
            <v>0</v>
          </cell>
          <cell r="BP188">
            <v>0</v>
          </cell>
          <cell r="BQ188">
            <v>0</v>
          </cell>
          <cell r="BR188">
            <v>0</v>
          </cell>
          <cell r="BS188">
            <v>0</v>
          </cell>
          <cell r="BT188">
            <v>4530</v>
          </cell>
        </row>
        <row r="189">
          <cell r="A189">
            <v>749</v>
          </cell>
          <cell r="B189" t="str">
            <v>Pauntley Church of England Primary School</v>
          </cell>
          <cell r="D189">
            <v>13215</v>
          </cell>
          <cell r="E189">
            <v>0</v>
          </cell>
          <cell r="F189">
            <v>36053</v>
          </cell>
          <cell r="G189">
            <v>0</v>
          </cell>
          <cell r="H189">
            <v>0</v>
          </cell>
          <cell r="I189">
            <v>0</v>
          </cell>
          <cell r="J189">
            <v>170916</v>
          </cell>
          <cell r="K189">
            <v>0</v>
          </cell>
          <cell r="L189">
            <v>5806</v>
          </cell>
          <cell r="M189">
            <v>0</v>
          </cell>
          <cell r="N189">
            <v>16027</v>
          </cell>
          <cell r="O189">
            <v>0</v>
          </cell>
          <cell r="P189">
            <v>0</v>
          </cell>
          <cell r="Q189">
            <v>0</v>
          </cell>
          <cell r="R189">
            <v>0</v>
          </cell>
          <cell r="S189">
            <v>0</v>
          </cell>
          <cell r="T189">
            <v>0</v>
          </cell>
          <cell r="U189">
            <v>0</v>
          </cell>
          <cell r="V189">
            <v>2000</v>
          </cell>
          <cell r="W189">
            <v>17619</v>
          </cell>
          <cell r="X189">
            <v>0</v>
          </cell>
          <cell r="Y189">
            <v>0</v>
          </cell>
          <cell r="Z189">
            <v>0</v>
          </cell>
          <cell r="AA189">
            <v>137695</v>
          </cell>
          <cell r="AB189">
            <v>4319</v>
          </cell>
          <cell r="AC189">
            <v>21474</v>
          </cell>
          <cell r="AD189">
            <v>4536</v>
          </cell>
          <cell r="AE189">
            <v>15536</v>
          </cell>
          <cell r="AF189">
            <v>0</v>
          </cell>
          <cell r="AG189">
            <v>9175</v>
          </cell>
          <cell r="AH189">
            <v>0</v>
          </cell>
          <cell r="AI189">
            <v>1699</v>
          </cell>
          <cell r="AJ189">
            <v>0</v>
          </cell>
          <cell r="AK189">
            <v>1728</v>
          </cell>
          <cell r="AL189">
            <v>500</v>
          </cell>
          <cell r="AM189">
            <v>789</v>
          </cell>
          <cell r="AN189">
            <v>200</v>
          </cell>
          <cell r="AO189">
            <v>200</v>
          </cell>
          <cell r="AP189">
            <v>2000</v>
          </cell>
          <cell r="AQ189">
            <v>1224</v>
          </cell>
          <cell r="AR189">
            <v>400</v>
          </cell>
          <cell r="AS189">
            <v>4331</v>
          </cell>
          <cell r="AT189">
            <v>1208</v>
          </cell>
          <cell r="AU189">
            <v>0</v>
          </cell>
          <cell r="AV189">
            <v>2775</v>
          </cell>
          <cell r="AW189">
            <v>1186</v>
          </cell>
          <cell r="AX189">
            <v>0</v>
          </cell>
          <cell r="AY189">
            <v>0</v>
          </cell>
          <cell r="AZ189">
            <v>0</v>
          </cell>
          <cell r="BA189">
            <v>5500</v>
          </cell>
          <cell r="BB189">
            <v>6923</v>
          </cell>
          <cell r="BC189">
            <v>0</v>
          </cell>
          <cell r="BD189">
            <v>0</v>
          </cell>
          <cell r="BE189">
            <v>0</v>
          </cell>
          <cell r="BF189">
            <v>0</v>
          </cell>
          <cell r="BG189">
            <v>21776</v>
          </cell>
          <cell r="BH189">
            <v>0</v>
          </cell>
          <cell r="BI189">
            <v>0</v>
          </cell>
          <cell r="BJ189">
            <v>0</v>
          </cell>
          <cell r="BK189">
            <v>57829</v>
          </cell>
          <cell r="BL189">
            <v>0</v>
          </cell>
          <cell r="BM189">
            <v>0</v>
          </cell>
          <cell r="BN189">
            <v>2185</v>
          </cell>
          <cell r="BO189">
            <v>0</v>
          </cell>
          <cell r="BP189">
            <v>0</v>
          </cell>
          <cell r="BQ189">
            <v>0</v>
          </cell>
          <cell r="BR189">
            <v>0</v>
          </cell>
          <cell r="BS189">
            <v>0</v>
          </cell>
          <cell r="BT189">
            <v>2185</v>
          </cell>
        </row>
        <row r="190">
          <cell r="A190">
            <v>750</v>
          </cell>
          <cell r="B190" t="str">
            <v>Pillowell Community Primary School</v>
          </cell>
          <cell r="D190">
            <v>52427</v>
          </cell>
          <cell r="E190">
            <v>-1988.34</v>
          </cell>
          <cell r="F190">
            <v>8247</v>
          </cell>
          <cell r="G190">
            <v>5264</v>
          </cell>
          <cell r="H190">
            <v>0</v>
          </cell>
          <cell r="I190">
            <v>0</v>
          </cell>
          <cell r="J190">
            <v>259159</v>
          </cell>
          <cell r="K190">
            <v>0</v>
          </cell>
          <cell r="L190">
            <v>7664</v>
          </cell>
          <cell r="M190">
            <v>0</v>
          </cell>
          <cell r="N190">
            <v>22536</v>
          </cell>
          <cell r="O190">
            <v>0</v>
          </cell>
          <cell r="P190">
            <v>0</v>
          </cell>
          <cell r="Q190">
            <v>1824</v>
          </cell>
          <cell r="R190">
            <v>0</v>
          </cell>
          <cell r="S190">
            <v>0</v>
          </cell>
          <cell r="T190">
            <v>0</v>
          </cell>
          <cell r="U190">
            <v>0</v>
          </cell>
          <cell r="V190">
            <v>0</v>
          </cell>
          <cell r="W190">
            <v>25249</v>
          </cell>
          <cell r="X190">
            <v>0</v>
          </cell>
          <cell r="Y190">
            <v>0</v>
          </cell>
          <cell r="Z190">
            <v>0</v>
          </cell>
          <cell r="AA190">
            <v>173038</v>
          </cell>
          <cell r="AB190">
            <v>5786</v>
          </cell>
          <cell r="AC190">
            <v>53932</v>
          </cell>
          <cell r="AD190">
            <v>10888</v>
          </cell>
          <cell r="AE190">
            <v>14771</v>
          </cell>
          <cell r="AF190">
            <v>0</v>
          </cell>
          <cell r="AG190">
            <v>4103</v>
          </cell>
          <cell r="AH190">
            <v>938</v>
          </cell>
          <cell r="AI190">
            <v>5362</v>
          </cell>
          <cell r="AJ190">
            <v>5283</v>
          </cell>
          <cell r="AK190">
            <v>1321</v>
          </cell>
          <cell r="AL190">
            <v>6100</v>
          </cell>
          <cell r="AM190">
            <v>1339</v>
          </cell>
          <cell r="AN190">
            <v>1288</v>
          </cell>
          <cell r="AO190">
            <v>1123</v>
          </cell>
          <cell r="AP190">
            <v>12000</v>
          </cell>
          <cell r="AQ190">
            <v>2044</v>
          </cell>
          <cell r="AR190">
            <v>515</v>
          </cell>
          <cell r="AS190">
            <v>11572</v>
          </cell>
          <cell r="AT190">
            <v>1778</v>
          </cell>
          <cell r="AU190">
            <v>0</v>
          </cell>
          <cell r="AV190">
            <v>5400</v>
          </cell>
          <cell r="AW190">
            <v>2234</v>
          </cell>
          <cell r="AX190">
            <v>0</v>
          </cell>
          <cell r="AY190">
            <v>1740</v>
          </cell>
          <cell r="AZ190">
            <v>0</v>
          </cell>
          <cell r="BA190">
            <v>1140</v>
          </cell>
          <cell r="BB190">
            <v>6069</v>
          </cell>
          <cell r="BC190">
            <v>0</v>
          </cell>
          <cell r="BD190">
            <v>0</v>
          </cell>
          <cell r="BE190">
            <v>0</v>
          </cell>
          <cell r="BF190">
            <v>0</v>
          </cell>
          <cell r="BG190">
            <v>23225</v>
          </cell>
          <cell r="BH190">
            <v>0</v>
          </cell>
          <cell r="BI190">
            <v>0</v>
          </cell>
          <cell r="BJ190">
            <v>0</v>
          </cell>
          <cell r="BK190">
            <v>35602</v>
          </cell>
          <cell r="BL190">
            <v>0</v>
          </cell>
          <cell r="BM190">
            <v>1134</v>
          </cell>
          <cell r="BN190">
            <v>37106.660000000003</v>
          </cell>
          <cell r="BO190">
            <v>0</v>
          </cell>
          <cell r="BP190">
            <v>0</v>
          </cell>
          <cell r="BQ190">
            <v>0</v>
          </cell>
          <cell r="BR190">
            <v>0</v>
          </cell>
          <cell r="BS190">
            <v>0</v>
          </cell>
          <cell r="BT190">
            <v>37106.660000000003</v>
          </cell>
        </row>
        <row r="191">
          <cell r="A191">
            <v>754</v>
          </cell>
          <cell r="B191" t="str">
            <v>Prestbury St. Mary's Church of England Junior School</v>
          </cell>
          <cell r="D191">
            <v>22174</v>
          </cell>
          <cell r="E191">
            <v>0</v>
          </cell>
          <cell r="F191">
            <v>0</v>
          </cell>
          <cell r="G191">
            <v>0</v>
          </cell>
          <cell r="H191">
            <v>0</v>
          </cell>
          <cell r="I191">
            <v>0</v>
          </cell>
          <cell r="J191">
            <v>595347</v>
          </cell>
          <cell r="K191">
            <v>0</v>
          </cell>
          <cell r="L191">
            <v>42407</v>
          </cell>
          <cell r="M191">
            <v>0</v>
          </cell>
          <cell r="N191">
            <v>22704</v>
          </cell>
          <cell r="O191">
            <v>0</v>
          </cell>
          <cell r="P191">
            <v>0</v>
          </cell>
          <cell r="Q191">
            <v>0</v>
          </cell>
          <cell r="R191">
            <v>0</v>
          </cell>
          <cell r="S191">
            <v>0</v>
          </cell>
          <cell r="T191">
            <v>0</v>
          </cell>
          <cell r="U191">
            <v>0</v>
          </cell>
          <cell r="V191">
            <v>0</v>
          </cell>
          <cell r="W191">
            <v>41911</v>
          </cell>
          <cell r="X191">
            <v>0</v>
          </cell>
          <cell r="Y191">
            <v>0</v>
          </cell>
          <cell r="Z191">
            <v>0</v>
          </cell>
          <cell r="AA191">
            <v>423562</v>
          </cell>
          <cell r="AB191">
            <v>20000</v>
          </cell>
          <cell r="AC191">
            <v>81284</v>
          </cell>
          <cell r="AD191">
            <v>25859</v>
          </cell>
          <cell r="AE191">
            <v>32246</v>
          </cell>
          <cell r="AF191">
            <v>0</v>
          </cell>
          <cell r="AG191">
            <v>14499</v>
          </cell>
          <cell r="AH191">
            <v>500</v>
          </cell>
          <cell r="AI191">
            <v>1000</v>
          </cell>
          <cell r="AJ191">
            <v>6063</v>
          </cell>
          <cell r="AK191">
            <v>0</v>
          </cell>
          <cell r="AL191">
            <v>8000</v>
          </cell>
          <cell r="AM191">
            <v>5000</v>
          </cell>
          <cell r="AN191">
            <v>1500</v>
          </cell>
          <cell r="AO191">
            <v>1500</v>
          </cell>
          <cell r="AP191">
            <v>12000</v>
          </cell>
          <cell r="AQ191">
            <v>1672</v>
          </cell>
          <cell r="AR191">
            <v>1000</v>
          </cell>
          <cell r="AS191">
            <v>30384</v>
          </cell>
          <cell r="AT191">
            <v>8000</v>
          </cell>
          <cell r="AU191">
            <v>0</v>
          </cell>
          <cell r="AV191">
            <v>14700</v>
          </cell>
          <cell r="AW191">
            <v>5807</v>
          </cell>
          <cell r="AX191">
            <v>0</v>
          </cell>
          <cell r="AY191">
            <v>0</v>
          </cell>
          <cell r="AZ191">
            <v>0</v>
          </cell>
          <cell r="BA191">
            <v>3000</v>
          </cell>
          <cell r="BB191">
            <v>17663</v>
          </cell>
          <cell r="BC191">
            <v>0</v>
          </cell>
          <cell r="BD191">
            <v>0</v>
          </cell>
          <cell r="BE191">
            <v>0</v>
          </cell>
          <cell r="BF191">
            <v>0</v>
          </cell>
          <cell r="BG191">
            <v>0</v>
          </cell>
          <cell r="BH191">
            <v>0</v>
          </cell>
          <cell r="BI191">
            <v>0</v>
          </cell>
          <cell r="BJ191">
            <v>0</v>
          </cell>
          <cell r="BK191">
            <v>0</v>
          </cell>
          <cell r="BL191">
            <v>0</v>
          </cell>
          <cell r="BM191">
            <v>0</v>
          </cell>
          <cell r="BN191">
            <v>9304</v>
          </cell>
          <cell r="BO191">
            <v>0</v>
          </cell>
          <cell r="BP191">
            <v>0</v>
          </cell>
          <cell r="BQ191">
            <v>0</v>
          </cell>
          <cell r="BR191">
            <v>0</v>
          </cell>
          <cell r="BS191">
            <v>0</v>
          </cell>
          <cell r="BT191">
            <v>9304</v>
          </cell>
        </row>
        <row r="192">
          <cell r="A192">
            <v>755</v>
          </cell>
          <cell r="B192" t="str">
            <v>Primrose Hill Church of England Primary School</v>
          </cell>
          <cell r="C192">
            <v>1</v>
          </cell>
          <cell r="D192">
            <v>68470</v>
          </cell>
          <cell r="E192">
            <v>0</v>
          </cell>
          <cell r="F192">
            <v>4050</v>
          </cell>
          <cell r="G192">
            <v>5690</v>
          </cell>
          <cell r="H192">
            <v>0</v>
          </cell>
          <cell r="I192">
            <v>0</v>
          </cell>
          <cell r="J192">
            <v>788494</v>
          </cell>
          <cell r="K192">
            <v>0</v>
          </cell>
          <cell r="L192">
            <v>37451</v>
          </cell>
          <cell r="M192">
            <v>0</v>
          </cell>
          <cell r="N192">
            <v>25290</v>
          </cell>
          <cell r="O192">
            <v>0</v>
          </cell>
          <cell r="P192">
            <v>0</v>
          </cell>
          <cell r="Q192">
            <v>4000</v>
          </cell>
          <cell r="R192">
            <v>0</v>
          </cell>
          <cell r="S192">
            <v>0</v>
          </cell>
          <cell r="T192">
            <v>0</v>
          </cell>
          <cell r="U192">
            <v>0</v>
          </cell>
          <cell r="V192">
            <v>6000</v>
          </cell>
          <cell r="W192">
            <v>51129</v>
          </cell>
          <cell r="X192">
            <v>0</v>
          </cell>
          <cell r="Y192">
            <v>0</v>
          </cell>
          <cell r="Z192">
            <v>0</v>
          </cell>
          <cell r="AA192">
            <v>554868</v>
          </cell>
          <cell r="AB192">
            <v>22900</v>
          </cell>
          <cell r="AC192">
            <v>131786</v>
          </cell>
          <cell r="AD192">
            <v>33853</v>
          </cell>
          <cell r="AE192">
            <v>58317</v>
          </cell>
          <cell r="AF192">
            <v>3509</v>
          </cell>
          <cell r="AG192">
            <v>22422</v>
          </cell>
          <cell r="AH192">
            <v>5200</v>
          </cell>
          <cell r="AI192">
            <v>2000</v>
          </cell>
          <cell r="AJ192">
            <v>0</v>
          </cell>
          <cell r="AK192">
            <v>0</v>
          </cell>
          <cell r="AL192">
            <v>10000</v>
          </cell>
          <cell r="AM192">
            <v>10150</v>
          </cell>
          <cell r="AN192">
            <v>5830</v>
          </cell>
          <cell r="AO192">
            <v>2423</v>
          </cell>
          <cell r="AP192">
            <v>15910</v>
          </cell>
          <cell r="AQ192">
            <v>2596</v>
          </cell>
          <cell r="AR192">
            <v>7003</v>
          </cell>
          <cell r="AS192">
            <v>48730</v>
          </cell>
          <cell r="AT192">
            <v>1542</v>
          </cell>
          <cell r="AU192">
            <v>0</v>
          </cell>
          <cell r="AV192">
            <v>12840</v>
          </cell>
          <cell r="AW192">
            <v>7410</v>
          </cell>
          <cell r="AX192">
            <v>0</v>
          </cell>
          <cell r="AY192">
            <v>700</v>
          </cell>
          <cell r="AZ192">
            <v>0</v>
          </cell>
          <cell r="BA192">
            <v>0</v>
          </cell>
          <cell r="BB192">
            <v>16486</v>
          </cell>
          <cell r="BC192">
            <v>0</v>
          </cell>
          <cell r="BD192">
            <v>0</v>
          </cell>
          <cell r="BE192">
            <v>0</v>
          </cell>
          <cell r="BF192">
            <v>0</v>
          </cell>
          <cell r="BG192">
            <v>38030</v>
          </cell>
          <cell r="BH192">
            <v>0</v>
          </cell>
          <cell r="BI192">
            <v>0</v>
          </cell>
          <cell r="BJ192">
            <v>0</v>
          </cell>
          <cell r="BK192">
            <v>47375</v>
          </cell>
          <cell r="BL192">
            <v>0</v>
          </cell>
          <cell r="BM192">
            <v>395</v>
          </cell>
          <cell r="BN192">
            <v>4359</v>
          </cell>
          <cell r="BO192">
            <v>0</v>
          </cell>
          <cell r="BP192">
            <v>0</v>
          </cell>
          <cell r="BQ192">
            <v>0</v>
          </cell>
          <cell r="BR192">
            <v>0</v>
          </cell>
          <cell r="BS192">
            <v>0</v>
          </cell>
          <cell r="BT192">
            <v>4359</v>
          </cell>
        </row>
        <row r="193">
          <cell r="A193">
            <v>756</v>
          </cell>
          <cell r="B193" t="str">
            <v>Field Court Church of England Infant School</v>
          </cell>
          <cell r="D193">
            <v>28560</v>
          </cell>
          <cell r="E193">
            <v>0</v>
          </cell>
          <cell r="F193">
            <v>73782</v>
          </cell>
          <cell r="G193">
            <v>595</v>
          </cell>
          <cell r="H193">
            <v>0</v>
          </cell>
          <cell r="I193">
            <v>0</v>
          </cell>
          <cell r="J193">
            <v>580744</v>
          </cell>
          <cell r="K193">
            <v>0</v>
          </cell>
          <cell r="L193">
            <v>44977</v>
          </cell>
          <cell r="M193">
            <v>0</v>
          </cell>
          <cell r="N193">
            <v>19131</v>
          </cell>
          <cell r="O193">
            <v>0</v>
          </cell>
          <cell r="P193">
            <v>0</v>
          </cell>
          <cell r="Q193">
            <v>10187</v>
          </cell>
          <cell r="R193">
            <v>0</v>
          </cell>
          <cell r="S193">
            <v>0</v>
          </cell>
          <cell r="T193">
            <v>0</v>
          </cell>
          <cell r="U193">
            <v>0</v>
          </cell>
          <cell r="V193">
            <v>0</v>
          </cell>
          <cell r="W193">
            <v>42495</v>
          </cell>
          <cell r="X193">
            <v>0</v>
          </cell>
          <cell r="Y193">
            <v>0</v>
          </cell>
          <cell r="Z193">
            <v>0</v>
          </cell>
          <cell r="AA193">
            <v>413692</v>
          </cell>
          <cell r="AB193">
            <v>25964</v>
          </cell>
          <cell r="AC193">
            <v>121386</v>
          </cell>
          <cell r="AD193">
            <v>14382</v>
          </cell>
          <cell r="AE193">
            <v>28397</v>
          </cell>
          <cell r="AF193">
            <v>0</v>
          </cell>
          <cell r="AG193">
            <v>25642</v>
          </cell>
          <cell r="AH193">
            <v>400</v>
          </cell>
          <cell r="AI193">
            <v>5000</v>
          </cell>
          <cell r="AJ193">
            <v>6206</v>
          </cell>
          <cell r="AK193">
            <v>0</v>
          </cell>
          <cell r="AL193">
            <v>3500</v>
          </cell>
          <cell r="AM193">
            <v>1500</v>
          </cell>
          <cell r="AN193">
            <v>2000</v>
          </cell>
          <cell r="AO193">
            <v>2700</v>
          </cell>
          <cell r="AP193">
            <v>6000</v>
          </cell>
          <cell r="AQ193">
            <v>0</v>
          </cell>
          <cell r="AR193">
            <v>1450</v>
          </cell>
          <cell r="AS193">
            <v>18717</v>
          </cell>
          <cell r="AT193">
            <v>5500</v>
          </cell>
          <cell r="AU193">
            <v>0</v>
          </cell>
          <cell r="AV193">
            <v>1950</v>
          </cell>
          <cell r="AW193">
            <v>5000</v>
          </cell>
          <cell r="AX193">
            <v>0</v>
          </cell>
          <cell r="AY193">
            <v>9570</v>
          </cell>
          <cell r="AZ193">
            <v>0</v>
          </cell>
          <cell r="BA193">
            <v>0</v>
          </cell>
          <cell r="BB193">
            <v>17902</v>
          </cell>
          <cell r="BC193">
            <v>0</v>
          </cell>
          <cell r="BD193">
            <v>0</v>
          </cell>
          <cell r="BE193">
            <v>0</v>
          </cell>
          <cell r="BF193">
            <v>0</v>
          </cell>
          <cell r="BG193">
            <v>32045</v>
          </cell>
          <cell r="BH193">
            <v>0</v>
          </cell>
          <cell r="BI193">
            <v>0</v>
          </cell>
          <cell r="BJ193">
            <v>0</v>
          </cell>
          <cell r="BK193">
            <v>105827</v>
          </cell>
          <cell r="BL193">
            <v>0</v>
          </cell>
          <cell r="BM193">
            <v>595</v>
          </cell>
          <cell r="BN193">
            <v>9236</v>
          </cell>
          <cell r="BO193">
            <v>0</v>
          </cell>
          <cell r="BP193">
            <v>0</v>
          </cell>
          <cell r="BQ193">
            <v>0</v>
          </cell>
          <cell r="BR193">
            <v>0</v>
          </cell>
          <cell r="BS193">
            <v>0</v>
          </cell>
          <cell r="BT193">
            <v>9236</v>
          </cell>
        </row>
        <row r="194">
          <cell r="A194">
            <v>757</v>
          </cell>
          <cell r="B194" t="str">
            <v>Field Court Junior School</v>
          </cell>
          <cell r="D194">
            <v>72767</v>
          </cell>
          <cell r="E194">
            <v>0</v>
          </cell>
          <cell r="F194">
            <v>52436</v>
          </cell>
          <cell r="G194">
            <v>288</v>
          </cell>
          <cell r="H194">
            <v>0</v>
          </cell>
          <cell r="I194">
            <v>0</v>
          </cell>
          <cell r="J194">
            <v>876992</v>
          </cell>
          <cell r="K194">
            <v>0</v>
          </cell>
          <cell r="L194">
            <v>57410</v>
          </cell>
          <cell r="M194">
            <v>0</v>
          </cell>
          <cell r="N194">
            <v>34174</v>
          </cell>
          <cell r="O194">
            <v>0</v>
          </cell>
          <cell r="P194">
            <v>0</v>
          </cell>
          <cell r="Q194">
            <v>0</v>
          </cell>
          <cell r="R194">
            <v>0</v>
          </cell>
          <cell r="S194">
            <v>0</v>
          </cell>
          <cell r="T194">
            <v>0</v>
          </cell>
          <cell r="U194">
            <v>0</v>
          </cell>
          <cell r="V194">
            <v>20000</v>
          </cell>
          <cell r="W194">
            <v>55897</v>
          </cell>
          <cell r="X194">
            <v>0</v>
          </cell>
          <cell r="Y194">
            <v>0</v>
          </cell>
          <cell r="Z194">
            <v>0</v>
          </cell>
          <cell r="AA194">
            <v>581429</v>
          </cell>
          <cell r="AB194">
            <v>17450</v>
          </cell>
          <cell r="AC194">
            <v>103898</v>
          </cell>
          <cell r="AD194">
            <v>13822</v>
          </cell>
          <cell r="AE194">
            <v>55889</v>
          </cell>
          <cell r="AF194">
            <v>0</v>
          </cell>
          <cell r="AG194">
            <v>16120</v>
          </cell>
          <cell r="AH194">
            <v>1400</v>
          </cell>
          <cell r="AI194">
            <v>0</v>
          </cell>
          <cell r="AJ194">
            <v>16480</v>
          </cell>
          <cell r="AK194">
            <v>0</v>
          </cell>
          <cell r="AL194">
            <v>27331</v>
          </cell>
          <cell r="AM194">
            <v>3750</v>
          </cell>
          <cell r="AN194">
            <v>19200</v>
          </cell>
          <cell r="AO194">
            <v>6180</v>
          </cell>
          <cell r="AP194">
            <v>17240</v>
          </cell>
          <cell r="AQ194">
            <v>30030</v>
          </cell>
          <cell r="AR194">
            <v>1545</v>
          </cell>
          <cell r="AS194">
            <v>94088</v>
          </cell>
          <cell r="AT194">
            <v>25000</v>
          </cell>
          <cell r="AU194">
            <v>0</v>
          </cell>
          <cell r="AV194">
            <v>8075</v>
          </cell>
          <cell r="AW194">
            <v>7983</v>
          </cell>
          <cell r="AX194">
            <v>0</v>
          </cell>
          <cell r="AY194">
            <v>10875</v>
          </cell>
          <cell r="AZ194">
            <v>23790</v>
          </cell>
          <cell r="BA194">
            <v>0</v>
          </cell>
          <cell r="BB194">
            <v>23768</v>
          </cell>
          <cell r="BC194">
            <v>0</v>
          </cell>
          <cell r="BD194">
            <v>0</v>
          </cell>
          <cell r="BE194">
            <v>0</v>
          </cell>
          <cell r="BF194">
            <v>0</v>
          </cell>
          <cell r="BG194">
            <v>39668</v>
          </cell>
          <cell r="BH194">
            <v>0</v>
          </cell>
          <cell r="BI194">
            <v>0</v>
          </cell>
          <cell r="BJ194">
            <v>0</v>
          </cell>
          <cell r="BK194">
            <v>92104</v>
          </cell>
          <cell r="BL194">
            <v>0</v>
          </cell>
          <cell r="BM194">
            <v>288</v>
          </cell>
          <cell r="BN194">
            <v>11897</v>
          </cell>
          <cell r="BO194">
            <v>0</v>
          </cell>
          <cell r="BP194">
            <v>0</v>
          </cell>
          <cell r="BQ194">
            <v>0</v>
          </cell>
          <cell r="BR194">
            <v>0</v>
          </cell>
          <cell r="BS194">
            <v>0</v>
          </cell>
          <cell r="BT194">
            <v>11897</v>
          </cell>
        </row>
        <row r="195">
          <cell r="A195">
            <v>759</v>
          </cell>
          <cell r="B195" t="str">
            <v>Randwick Church of England Primary School</v>
          </cell>
          <cell r="D195">
            <v>24445</v>
          </cell>
          <cell r="E195">
            <v>0</v>
          </cell>
          <cell r="F195">
            <v>5879</v>
          </cell>
          <cell r="G195">
            <v>785</v>
          </cell>
          <cell r="H195">
            <v>0</v>
          </cell>
          <cell r="I195">
            <v>0</v>
          </cell>
          <cell r="J195">
            <v>237586</v>
          </cell>
          <cell r="K195">
            <v>0</v>
          </cell>
          <cell r="L195">
            <v>8928</v>
          </cell>
          <cell r="M195">
            <v>0</v>
          </cell>
          <cell r="N195">
            <v>18701</v>
          </cell>
          <cell r="O195">
            <v>16000</v>
          </cell>
          <cell r="P195">
            <v>0</v>
          </cell>
          <cell r="Q195">
            <v>2400</v>
          </cell>
          <cell r="R195">
            <v>0</v>
          </cell>
          <cell r="S195">
            <v>0</v>
          </cell>
          <cell r="T195">
            <v>0</v>
          </cell>
          <cell r="U195">
            <v>2800</v>
          </cell>
          <cell r="V195">
            <v>0</v>
          </cell>
          <cell r="W195">
            <v>22156</v>
          </cell>
          <cell r="X195">
            <v>0</v>
          </cell>
          <cell r="Y195">
            <v>0</v>
          </cell>
          <cell r="Z195">
            <v>0</v>
          </cell>
          <cell r="AA195">
            <v>216647</v>
          </cell>
          <cell r="AB195">
            <v>3364</v>
          </cell>
          <cell r="AC195">
            <v>32578</v>
          </cell>
          <cell r="AD195">
            <v>807</v>
          </cell>
          <cell r="AE195">
            <v>21644</v>
          </cell>
          <cell r="AF195">
            <v>0</v>
          </cell>
          <cell r="AG195">
            <v>3106</v>
          </cell>
          <cell r="AH195">
            <v>415</v>
          </cell>
          <cell r="AI195">
            <v>1250</v>
          </cell>
          <cell r="AJ195">
            <v>2094</v>
          </cell>
          <cell r="AK195">
            <v>523</v>
          </cell>
          <cell r="AL195">
            <v>2340</v>
          </cell>
          <cell r="AM195">
            <v>1327</v>
          </cell>
          <cell r="AN195">
            <v>3650</v>
          </cell>
          <cell r="AO195">
            <v>500</v>
          </cell>
          <cell r="AP195">
            <v>2550</v>
          </cell>
          <cell r="AQ195">
            <v>2238</v>
          </cell>
          <cell r="AR195">
            <v>565</v>
          </cell>
          <cell r="AS195">
            <v>8438</v>
          </cell>
          <cell r="AT195">
            <v>3022</v>
          </cell>
          <cell r="AU195">
            <v>0</v>
          </cell>
          <cell r="AV195">
            <v>2242</v>
          </cell>
          <cell r="AW195">
            <v>1877</v>
          </cell>
          <cell r="AX195">
            <v>0</v>
          </cell>
          <cell r="AY195">
            <v>1305</v>
          </cell>
          <cell r="AZ195">
            <v>0</v>
          </cell>
          <cell r="BA195">
            <v>2625</v>
          </cell>
          <cell r="BB195">
            <v>7909</v>
          </cell>
          <cell r="BC195">
            <v>0</v>
          </cell>
          <cell r="BD195">
            <v>0</v>
          </cell>
          <cell r="BE195">
            <v>0</v>
          </cell>
          <cell r="BF195">
            <v>0</v>
          </cell>
          <cell r="BG195">
            <v>23540</v>
          </cell>
          <cell r="BH195">
            <v>0</v>
          </cell>
          <cell r="BI195">
            <v>0</v>
          </cell>
          <cell r="BJ195">
            <v>0</v>
          </cell>
          <cell r="BK195">
            <v>29419</v>
          </cell>
          <cell r="BL195">
            <v>0</v>
          </cell>
          <cell r="BM195">
            <v>785</v>
          </cell>
          <cell r="BN195">
            <v>10000</v>
          </cell>
          <cell r="BO195">
            <v>0</v>
          </cell>
          <cell r="BP195">
            <v>0</v>
          </cell>
          <cell r="BQ195">
            <v>0</v>
          </cell>
          <cell r="BR195">
            <v>0</v>
          </cell>
          <cell r="BS195">
            <v>0</v>
          </cell>
          <cell r="BT195">
            <v>10000</v>
          </cell>
        </row>
        <row r="196">
          <cell r="A196">
            <v>761</v>
          </cell>
          <cell r="B196" t="str">
            <v>Redbrook Church of England Primary School</v>
          </cell>
          <cell r="D196">
            <v>6702</v>
          </cell>
          <cell r="E196">
            <v>0</v>
          </cell>
          <cell r="F196">
            <v>12568</v>
          </cell>
          <cell r="G196">
            <v>0</v>
          </cell>
          <cell r="H196">
            <v>0</v>
          </cell>
          <cell r="I196">
            <v>0</v>
          </cell>
          <cell r="J196">
            <v>159135</v>
          </cell>
          <cell r="K196">
            <v>0</v>
          </cell>
          <cell r="L196">
            <v>7524</v>
          </cell>
          <cell r="M196">
            <v>0</v>
          </cell>
          <cell r="N196">
            <v>15782</v>
          </cell>
          <cell r="O196">
            <v>0</v>
          </cell>
          <cell r="P196">
            <v>0</v>
          </cell>
          <cell r="Q196">
            <v>2000</v>
          </cell>
          <cell r="R196">
            <v>0</v>
          </cell>
          <cell r="S196">
            <v>0</v>
          </cell>
          <cell r="T196">
            <v>0</v>
          </cell>
          <cell r="U196">
            <v>0</v>
          </cell>
          <cell r="V196">
            <v>1900</v>
          </cell>
          <cell r="W196">
            <v>17492</v>
          </cell>
          <cell r="X196">
            <v>0</v>
          </cell>
          <cell r="Y196">
            <v>0</v>
          </cell>
          <cell r="Z196">
            <v>0</v>
          </cell>
          <cell r="AA196">
            <v>135712</v>
          </cell>
          <cell r="AB196">
            <v>5000</v>
          </cell>
          <cell r="AC196">
            <v>29100</v>
          </cell>
          <cell r="AD196">
            <v>0</v>
          </cell>
          <cell r="AE196">
            <v>14341</v>
          </cell>
          <cell r="AF196">
            <v>0</v>
          </cell>
          <cell r="AG196">
            <v>3579</v>
          </cell>
          <cell r="AH196">
            <v>850</v>
          </cell>
          <cell r="AI196">
            <v>500</v>
          </cell>
          <cell r="AJ196">
            <v>4183</v>
          </cell>
          <cell r="AK196">
            <v>600</v>
          </cell>
          <cell r="AL196">
            <v>2500</v>
          </cell>
          <cell r="AM196">
            <v>0</v>
          </cell>
          <cell r="AN196">
            <v>4250</v>
          </cell>
          <cell r="AO196">
            <v>200</v>
          </cell>
          <cell r="AP196">
            <v>2500</v>
          </cell>
          <cell r="AQ196">
            <v>924</v>
          </cell>
          <cell r="AR196">
            <v>785</v>
          </cell>
          <cell r="AS196">
            <v>4250</v>
          </cell>
          <cell r="AT196">
            <v>1131</v>
          </cell>
          <cell r="AU196">
            <v>0</v>
          </cell>
          <cell r="AV196">
            <v>2900</v>
          </cell>
          <cell r="AW196">
            <v>998</v>
          </cell>
          <cell r="AX196">
            <v>0</v>
          </cell>
          <cell r="AY196">
            <v>0</v>
          </cell>
          <cell r="AZ196">
            <v>0</v>
          </cell>
          <cell r="BA196">
            <v>804</v>
          </cell>
          <cell r="BB196">
            <v>8387</v>
          </cell>
          <cell r="BC196">
            <v>0</v>
          </cell>
          <cell r="BD196">
            <v>0</v>
          </cell>
          <cell r="BE196">
            <v>0</v>
          </cell>
          <cell r="BF196">
            <v>0</v>
          </cell>
          <cell r="BG196">
            <v>21083</v>
          </cell>
          <cell r="BH196">
            <v>0</v>
          </cell>
          <cell r="BI196">
            <v>0</v>
          </cell>
          <cell r="BJ196">
            <v>0</v>
          </cell>
          <cell r="BK196">
            <v>33651</v>
          </cell>
          <cell r="BL196">
            <v>0</v>
          </cell>
          <cell r="BM196">
            <v>0</v>
          </cell>
          <cell r="BN196">
            <v>-12959</v>
          </cell>
          <cell r="BO196">
            <v>0</v>
          </cell>
          <cell r="BP196">
            <v>0</v>
          </cell>
          <cell r="BQ196">
            <v>0</v>
          </cell>
          <cell r="BR196">
            <v>0</v>
          </cell>
          <cell r="BS196">
            <v>0</v>
          </cell>
          <cell r="BT196">
            <v>-12959</v>
          </cell>
        </row>
        <row r="197">
          <cell r="A197">
            <v>763</v>
          </cell>
          <cell r="B197" t="str">
            <v>Rodborough Community Primary School</v>
          </cell>
          <cell r="D197">
            <v>55170</v>
          </cell>
          <cell r="E197">
            <v>0</v>
          </cell>
          <cell r="F197">
            <v>51035</v>
          </cell>
          <cell r="G197">
            <v>6370</v>
          </cell>
          <cell r="H197">
            <v>0</v>
          </cell>
          <cell r="I197">
            <v>0</v>
          </cell>
          <cell r="J197">
            <v>535390</v>
          </cell>
          <cell r="K197">
            <v>0</v>
          </cell>
          <cell r="L197">
            <v>57986</v>
          </cell>
          <cell r="M197">
            <v>0</v>
          </cell>
          <cell r="N197">
            <v>34637</v>
          </cell>
          <cell r="O197">
            <v>0</v>
          </cell>
          <cell r="P197">
            <v>0</v>
          </cell>
          <cell r="Q197">
            <v>3790</v>
          </cell>
          <cell r="R197">
            <v>0</v>
          </cell>
          <cell r="S197">
            <v>0</v>
          </cell>
          <cell r="T197">
            <v>0</v>
          </cell>
          <cell r="U197">
            <v>0</v>
          </cell>
          <cell r="V197">
            <v>2856</v>
          </cell>
          <cell r="W197">
            <v>38691</v>
          </cell>
          <cell r="X197">
            <v>0</v>
          </cell>
          <cell r="Y197">
            <v>0</v>
          </cell>
          <cell r="Z197">
            <v>0</v>
          </cell>
          <cell r="AA197">
            <v>382340</v>
          </cell>
          <cell r="AB197">
            <v>16895</v>
          </cell>
          <cell r="AC197">
            <v>78856</v>
          </cell>
          <cell r="AD197">
            <v>15400</v>
          </cell>
          <cell r="AE197">
            <v>47000</v>
          </cell>
          <cell r="AF197">
            <v>0</v>
          </cell>
          <cell r="AG197">
            <v>20000</v>
          </cell>
          <cell r="AH197">
            <v>3000</v>
          </cell>
          <cell r="AI197">
            <v>10384</v>
          </cell>
          <cell r="AJ197">
            <v>8066</v>
          </cell>
          <cell r="AK197">
            <v>0</v>
          </cell>
          <cell r="AL197">
            <v>32000</v>
          </cell>
          <cell r="AM197">
            <v>1050</v>
          </cell>
          <cell r="AN197">
            <v>6300</v>
          </cell>
          <cell r="AO197">
            <v>3500</v>
          </cell>
          <cell r="AP197">
            <v>8500</v>
          </cell>
          <cell r="AQ197">
            <v>5914</v>
          </cell>
          <cell r="AR197">
            <v>7700</v>
          </cell>
          <cell r="AS197">
            <v>46030</v>
          </cell>
          <cell r="AT197">
            <v>1500</v>
          </cell>
          <cell r="AU197">
            <v>0</v>
          </cell>
          <cell r="AV197">
            <v>3500</v>
          </cell>
          <cell r="AW197">
            <v>5064</v>
          </cell>
          <cell r="AX197">
            <v>0</v>
          </cell>
          <cell r="AY197">
            <v>3480</v>
          </cell>
          <cell r="AZ197">
            <v>2000</v>
          </cell>
          <cell r="BA197">
            <v>3246</v>
          </cell>
          <cell r="BB197">
            <v>10787</v>
          </cell>
          <cell r="BC197">
            <v>0</v>
          </cell>
          <cell r="BD197">
            <v>0</v>
          </cell>
          <cell r="BE197">
            <v>0</v>
          </cell>
          <cell r="BF197">
            <v>0</v>
          </cell>
          <cell r="BG197">
            <v>31352</v>
          </cell>
          <cell r="BH197">
            <v>0</v>
          </cell>
          <cell r="BI197">
            <v>0</v>
          </cell>
          <cell r="BJ197">
            <v>0</v>
          </cell>
          <cell r="BK197">
            <v>87157</v>
          </cell>
          <cell r="BL197">
            <v>0</v>
          </cell>
          <cell r="BM197">
            <v>1600</v>
          </cell>
          <cell r="BN197">
            <v>6008</v>
          </cell>
          <cell r="BO197">
            <v>0</v>
          </cell>
          <cell r="BP197">
            <v>0</v>
          </cell>
          <cell r="BQ197">
            <v>0</v>
          </cell>
          <cell r="BR197">
            <v>0</v>
          </cell>
          <cell r="BS197">
            <v>0</v>
          </cell>
          <cell r="BT197">
            <v>6008</v>
          </cell>
        </row>
        <row r="198">
          <cell r="A198">
            <v>764</v>
          </cell>
          <cell r="B198" t="str">
            <v>Rodmarton School</v>
          </cell>
          <cell r="D198">
            <v>62389</v>
          </cell>
          <cell r="E198">
            <v>0</v>
          </cell>
          <cell r="F198">
            <v>38088</v>
          </cell>
          <cell r="G198">
            <v>29</v>
          </cell>
          <cell r="H198">
            <v>0</v>
          </cell>
          <cell r="I198">
            <v>0</v>
          </cell>
          <cell r="J198">
            <v>194746</v>
          </cell>
          <cell r="K198">
            <v>0</v>
          </cell>
          <cell r="L198">
            <v>7090</v>
          </cell>
          <cell r="M198">
            <v>0</v>
          </cell>
          <cell r="N198">
            <v>15286</v>
          </cell>
          <cell r="O198">
            <v>0</v>
          </cell>
          <cell r="P198">
            <v>0</v>
          </cell>
          <cell r="Q198">
            <v>3000</v>
          </cell>
          <cell r="R198">
            <v>0</v>
          </cell>
          <cell r="S198">
            <v>0</v>
          </cell>
          <cell r="T198">
            <v>0</v>
          </cell>
          <cell r="U198">
            <v>0</v>
          </cell>
          <cell r="V198">
            <v>0</v>
          </cell>
          <cell r="W198">
            <v>19768</v>
          </cell>
          <cell r="X198">
            <v>0</v>
          </cell>
          <cell r="Y198">
            <v>0</v>
          </cell>
          <cell r="Z198">
            <v>0</v>
          </cell>
          <cell r="AA198">
            <v>170487</v>
          </cell>
          <cell r="AB198">
            <v>6750</v>
          </cell>
          <cell r="AC198">
            <v>36037</v>
          </cell>
          <cell r="AD198">
            <v>636</v>
          </cell>
          <cell r="AE198">
            <v>12451</v>
          </cell>
          <cell r="AF198">
            <v>0</v>
          </cell>
          <cell r="AG198">
            <v>3012</v>
          </cell>
          <cell r="AH198">
            <v>300</v>
          </cell>
          <cell r="AI198">
            <v>4500</v>
          </cell>
          <cell r="AJ198">
            <v>2214</v>
          </cell>
          <cell r="AK198">
            <v>553</v>
          </cell>
          <cell r="AL198">
            <v>1892</v>
          </cell>
          <cell r="AM198">
            <v>2086</v>
          </cell>
          <cell r="AN198">
            <v>4569</v>
          </cell>
          <cell r="AO198">
            <v>130</v>
          </cell>
          <cell r="AP198">
            <v>4120</v>
          </cell>
          <cell r="AQ198">
            <v>1870</v>
          </cell>
          <cell r="AR198">
            <v>1830</v>
          </cell>
          <cell r="AS198">
            <v>7086</v>
          </cell>
          <cell r="AT198">
            <v>11070</v>
          </cell>
          <cell r="AU198">
            <v>0</v>
          </cell>
          <cell r="AV198">
            <v>1750</v>
          </cell>
          <cell r="AW198">
            <v>1251</v>
          </cell>
          <cell r="AX198">
            <v>0</v>
          </cell>
          <cell r="AY198">
            <v>0</v>
          </cell>
          <cell r="AZ198">
            <v>0</v>
          </cell>
          <cell r="BA198">
            <v>0</v>
          </cell>
          <cell r="BB198">
            <v>9535</v>
          </cell>
          <cell r="BC198">
            <v>0</v>
          </cell>
          <cell r="BD198">
            <v>0</v>
          </cell>
          <cell r="BE198">
            <v>0</v>
          </cell>
          <cell r="BF198">
            <v>0</v>
          </cell>
          <cell r="BG198">
            <v>22280</v>
          </cell>
          <cell r="BH198">
            <v>0</v>
          </cell>
          <cell r="BI198">
            <v>0</v>
          </cell>
          <cell r="BJ198">
            <v>0</v>
          </cell>
          <cell r="BK198">
            <v>38088</v>
          </cell>
          <cell r="BL198">
            <v>0</v>
          </cell>
          <cell r="BM198">
            <v>29</v>
          </cell>
          <cell r="BN198">
            <v>3364</v>
          </cell>
          <cell r="BO198">
            <v>0</v>
          </cell>
          <cell r="BP198">
            <v>22280</v>
          </cell>
          <cell r="BQ198">
            <v>0</v>
          </cell>
          <cell r="BR198">
            <v>0</v>
          </cell>
          <cell r="BS198">
            <v>0</v>
          </cell>
          <cell r="BT198">
            <v>40430</v>
          </cell>
        </row>
        <row r="199">
          <cell r="A199">
            <v>765</v>
          </cell>
          <cell r="B199" t="str">
            <v>Ruardean Church of England Primary School</v>
          </cell>
          <cell r="D199">
            <v>46676</v>
          </cell>
          <cell r="E199">
            <v>0</v>
          </cell>
          <cell r="F199">
            <v>22850</v>
          </cell>
          <cell r="G199">
            <v>58</v>
          </cell>
          <cell r="H199">
            <v>3447</v>
          </cell>
          <cell r="I199">
            <v>0</v>
          </cell>
          <cell r="J199">
            <v>327184</v>
          </cell>
          <cell r="K199">
            <v>0</v>
          </cell>
          <cell r="L199">
            <v>153543</v>
          </cell>
          <cell r="M199">
            <v>0</v>
          </cell>
          <cell r="N199">
            <v>20452</v>
          </cell>
          <cell r="O199">
            <v>0</v>
          </cell>
          <cell r="P199">
            <v>0</v>
          </cell>
          <cell r="Q199">
            <v>376</v>
          </cell>
          <cell r="R199">
            <v>0</v>
          </cell>
          <cell r="S199">
            <v>0</v>
          </cell>
          <cell r="T199">
            <v>0</v>
          </cell>
          <cell r="U199">
            <v>2640</v>
          </cell>
          <cell r="V199">
            <v>3499</v>
          </cell>
          <cell r="W199">
            <v>24528</v>
          </cell>
          <cell r="X199">
            <v>0</v>
          </cell>
          <cell r="Y199">
            <v>0</v>
          </cell>
          <cell r="Z199">
            <v>0</v>
          </cell>
          <cell r="AA199">
            <v>277559</v>
          </cell>
          <cell r="AB199">
            <v>16219</v>
          </cell>
          <cell r="AC199">
            <v>129500</v>
          </cell>
          <cell r="AD199">
            <v>0</v>
          </cell>
          <cell r="AE199">
            <v>16000</v>
          </cell>
          <cell r="AF199">
            <v>0</v>
          </cell>
          <cell r="AG199">
            <v>10500</v>
          </cell>
          <cell r="AH199">
            <v>1300</v>
          </cell>
          <cell r="AI199">
            <v>10699</v>
          </cell>
          <cell r="AJ199">
            <v>3200</v>
          </cell>
          <cell r="AK199">
            <v>800</v>
          </cell>
          <cell r="AL199">
            <v>5000</v>
          </cell>
          <cell r="AM199">
            <v>850</v>
          </cell>
          <cell r="AN199">
            <v>7800</v>
          </cell>
          <cell r="AO199">
            <v>1500</v>
          </cell>
          <cell r="AP199">
            <v>12000</v>
          </cell>
          <cell r="AQ199">
            <v>3165</v>
          </cell>
          <cell r="AR199">
            <v>1100</v>
          </cell>
          <cell r="AS199">
            <v>22846</v>
          </cell>
          <cell r="AT199">
            <v>7073</v>
          </cell>
          <cell r="AU199">
            <v>0</v>
          </cell>
          <cell r="AV199">
            <v>9300</v>
          </cell>
          <cell r="AW199">
            <v>2849</v>
          </cell>
          <cell r="AX199">
            <v>0</v>
          </cell>
          <cell r="AY199">
            <v>0</v>
          </cell>
          <cell r="AZ199">
            <v>0</v>
          </cell>
          <cell r="BA199">
            <v>776</v>
          </cell>
          <cell r="BB199">
            <v>12419</v>
          </cell>
          <cell r="BC199">
            <v>0</v>
          </cell>
          <cell r="BD199">
            <v>22254</v>
          </cell>
          <cell r="BE199">
            <v>0</v>
          </cell>
          <cell r="BF199">
            <v>0</v>
          </cell>
          <cell r="BG199">
            <v>25493</v>
          </cell>
          <cell r="BH199">
            <v>0</v>
          </cell>
          <cell r="BI199">
            <v>0</v>
          </cell>
          <cell r="BJ199">
            <v>0</v>
          </cell>
          <cell r="BK199">
            <v>51790</v>
          </cell>
          <cell r="BL199">
            <v>0</v>
          </cell>
          <cell r="BM199">
            <v>58</v>
          </cell>
          <cell r="BN199">
            <v>4189</v>
          </cell>
          <cell r="BO199">
            <v>0</v>
          </cell>
          <cell r="BP199">
            <v>0</v>
          </cell>
          <cell r="BQ199">
            <v>0</v>
          </cell>
          <cell r="BR199">
            <v>0</v>
          </cell>
          <cell r="BS199">
            <v>0</v>
          </cell>
          <cell r="BT199">
            <v>4189</v>
          </cell>
        </row>
        <row r="200">
          <cell r="A200">
            <v>766</v>
          </cell>
          <cell r="B200" t="str">
            <v>Woodside Primary School</v>
          </cell>
          <cell r="D200">
            <v>12583</v>
          </cell>
          <cell r="E200">
            <v>0</v>
          </cell>
          <cell r="F200">
            <v>23506</v>
          </cell>
          <cell r="G200">
            <v>52</v>
          </cell>
          <cell r="H200">
            <v>0</v>
          </cell>
          <cell r="I200">
            <v>0</v>
          </cell>
          <cell r="J200">
            <v>297727</v>
          </cell>
          <cell r="K200">
            <v>0</v>
          </cell>
          <cell r="L200">
            <v>28073</v>
          </cell>
          <cell r="M200">
            <v>0</v>
          </cell>
          <cell r="N200">
            <v>21654</v>
          </cell>
          <cell r="O200">
            <v>0</v>
          </cell>
          <cell r="P200">
            <v>0</v>
          </cell>
          <cell r="Q200">
            <v>0</v>
          </cell>
          <cell r="R200">
            <v>0</v>
          </cell>
          <cell r="S200">
            <v>0</v>
          </cell>
          <cell r="T200">
            <v>0</v>
          </cell>
          <cell r="U200">
            <v>0</v>
          </cell>
          <cell r="V200">
            <v>2890</v>
          </cell>
          <cell r="W200">
            <v>26562</v>
          </cell>
          <cell r="X200">
            <v>0</v>
          </cell>
          <cell r="Y200">
            <v>0</v>
          </cell>
          <cell r="Z200">
            <v>0</v>
          </cell>
          <cell r="AA200">
            <v>206153</v>
          </cell>
          <cell r="AB200">
            <v>3137</v>
          </cell>
          <cell r="AC200">
            <v>54466</v>
          </cell>
          <cell r="AD200">
            <v>0</v>
          </cell>
          <cell r="AE200">
            <v>18117</v>
          </cell>
          <cell r="AF200">
            <v>0</v>
          </cell>
          <cell r="AG200">
            <v>5151</v>
          </cell>
          <cell r="AH200">
            <v>1000</v>
          </cell>
          <cell r="AI200">
            <v>1500</v>
          </cell>
          <cell r="AJ200">
            <v>8200</v>
          </cell>
          <cell r="AK200">
            <v>0</v>
          </cell>
          <cell r="AL200">
            <v>3000</v>
          </cell>
          <cell r="AM200">
            <v>1750</v>
          </cell>
          <cell r="AN200">
            <v>9500</v>
          </cell>
          <cell r="AO200">
            <v>1000</v>
          </cell>
          <cell r="AP200">
            <v>6000</v>
          </cell>
          <cell r="AQ200">
            <v>4620</v>
          </cell>
          <cell r="AR200">
            <v>1350</v>
          </cell>
          <cell r="AS200">
            <v>17270</v>
          </cell>
          <cell r="AT200">
            <v>15654</v>
          </cell>
          <cell r="AU200">
            <v>0</v>
          </cell>
          <cell r="AV200">
            <v>5500</v>
          </cell>
          <cell r="AW200">
            <v>2200</v>
          </cell>
          <cell r="AX200">
            <v>0</v>
          </cell>
          <cell r="AY200">
            <v>3327</v>
          </cell>
          <cell r="AZ200">
            <v>0</v>
          </cell>
          <cell r="BA200">
            <v>0</v>
          </cell>
          <cell r="BB200">
            <v>12032</v>
          </cell>
          <cell r="BC200">
            <v>0</v>
          </cell>
          <cell r="BD200">
            <v>0</v>
          </cell>
          <cell r="BE200">
            <v>0</v>
          </cell>
          <cell r="BF200">
            <v>0</v>
          </cell>
          <cell r="BG200">
            <v>24800</v>
          </cell>
          <cell r="BH200">
            <v>0</v>
          </cell>
          <cell r="BI200">
            <v>0</v>
          </cell>
          <cell r="BJ200">
            <v>0</v>
          </cell>
          <cell r="BK200">
            <v>48306</v>
          </cell>
          <cell r="BL200">
            <v>0</v>
          </cell>
          <cell r="BM200">
            <v>52</v>
          </cell>
          <cell r="BN200">
            <v>8562</v>
          </cell>
          <cell r="BO200">
            <v>0</v>
          </cell>
          <cell r="BP200">
            <v>0</v>
          </cell>
          <cell r="BQ200">
            <v>0</v>
          </cell>
          <cell r="BR200">
            <v>0</v>
          </cell>
          <cell r="BS200">
            <v>0</v>
          </cell>
          <cell r="BT200">
            <v>8562</v>
          </cell>
        </row>
        <row r="201">
          <cell r="A201">
            <v>767</v>
          </cell>
          <cell r="B201" t="str">
            <v>St. White's School</v>
          </cell>
          <cell r="D201">
            <v>100953</v>
          </cell>
          <cell r="E201">
            <v>1</v>
          </cell>
          <cell r="F201">
            <v>33609</v>
          </cell>
          <cell r="G201">
            <v>6194</v>
          </cell>
          <cell r="H201">
            <v>0</v>
          </cell>
          <cell r="I201">
            <v>0</v>
          </cell>
          <cell r="J201">
            <v>748246</v>
          </cell>
          <cell r="K201">
            <v>0</v>
          </cell>
          <cell r="L201">
            <v>65834</v>
          </cell>
          <cell r="M201">
            <v>0</v>
          </cell>
          <cell r="N201">
            <v>31521</v>
          </cell>
          <cell r="O201">
            <v>0</v>
          </cell>
          <cell r="P201">
            <v>0</v>
          </cell>
          <cell r="Q201">
            <v>4000</v>
          </cell>
          <cell r="R201">
            <v>0</v>
          </cell>
          <cell r="S201">
            <v>0</v>
          </cell>
          <cell r="T201">
            <v>0</v>
          </cell>
          <cell r="U201">
            <v>0</v>
          </cell>
          <cell r="V201">
            <v>0</v>
          </cell>
          <cell r="W201">
            <v>53519</v>
          </cell>
          <cell r="X201">
            <v>0</v>
          </cell>
          <cell r="Y201">
            <v>0</v>
          </cell>
          <cell r="Z201">
            <v>0</v>
          </cell>
          <cell r="AA201">
            <v>594144</v>
          </cell>
          <cell r="AB201">
            <v>20450</v>
          </cell>
          <cell r="AC201">
            <v>134384</v>
          </cell>
          <cell r="AD201">
            <v>21815</v>
          </cell>
          <cell r="AE201">
            <v>37599</v>
          </cell>
          <cell r="AF201">
            <v>0</v>
          </cell>
          <cell r="AG201">
            <v>17059</v>
          </cell>
          <cell r="AH201">
            <v>1650</v>
          </cell>
          <cell r="AI201">
            <v>6466</v>
          </cell>
          <cell r="AJ201">
            <v>9836</v>
          </cell>
          <cell r="AK201">
            <v>4215</v>
          </cell>
          <cell r="AL201">
            <v>20000</v>
          </cell>
          <cell r="AM201">
            <v>3580</v>
          </cell>
          <cell r="AN201">
            <v>1000</v>
          </cell>
          <cell r="AO201">
            <v>4500</v>
          </cell>
          <cell r="AP201">
            <v>10500</v>
          </cell>
          <cell r="AQ201">
            <v>6918</v>
          </cell>
          <cell r="AR201">
            <v>2600</v>
          </cell>
          <cell r="AS201">
            <v>22481</v>
          </cell>
          <cell r="AT201">
            <v>21252</v>
          </cell>
          <cell r="AU201">
            <v>0</v>
          </cell>
          <cell r="AV201">
            <v>7200</v>
          </cell>
          <cell r="AW201">
            <v>621</v>
          </cell>
          <cell r="AX201">
            <v>0</v>
          </cell>
          <cell r="AY201">
            <v>12615</v>
          </cell>
          <cell r="AZ201">
            <v>0</v>
          </cell>
          <cell r="BA201">
            <v>0</v>
          </cell>
          <cell r="BB201">
            <v>21110</v>
          </cell>
          <cell r="BC201">
            <v>0</v>
          </cell>
          <cell r="BD201">
            <v>0</v>
          </cell>
          <cell r="BE201">
            <v>0</v>
          </cell>
          <cell r="BF201">
            <v>0</v>
          </cell>
          <cell r="BG201">
            <v>37337</v>
          </cell>
          <cell r="BH201">
            <v>0</v>
          </cell>
          <cell r="BI201">
            <v>0</v>
          </cell>
          <cell r="BJ201">
            <v>0</v>
          </cell>
          <cell r="BK201">
            <v>76191</v>
          </cell>
          <cell r="BL201">
            <v>0</v>
          </cell>
          <cell r="BM201">
            <v>949</v>
          </cell>
          <cell r="BN201">
            <v>22079</v>
          </cell>
          <cell r="BO201">
            <v>0</v>
          </cell>
          <cell r="BP201">
            <v>0</v>
          </cell>
          <cell r="BQ201">
            <v>0</v>
          </cell>
          <cell r="BR201">
            <v>0</v>
          </cell>
          <cell r="BS201">
            <v>0</v>
          </cell>
          <cell r="BT201">
            <v>22079</v>
          </cell>
        </row>
        <row r="202">
          <cell r="A202">
            <v>768</v>
          </cell>
          <cell r="B202" t="str">
            <v>St. Mary's Church of England Infant School (Prestbury)</v>
          </cell>
          <cell r="D202">
            <v>124777</v>
          </cell>
          <cell r="E202">
            <v>0</v>
          </cell>
          <cell r="F202">
            <v>0</v>
          </cell>
          <cell r="G202">
            <v>538</v>
          </cell>
          <cell r="H202">
            <v>0</v>
          </cell>
          <cell r="I202">
            <v>0</v>
          </cell>
          <cell r="J202">
            <v>469576</v>
          </cell>
          <cell r="K202">
            <v>0</v>
          </cell>
          <cell r="L202">
            <v>17311</v>
          </cell>
          <cell r="M202">
            <v>0</v>
          </cell>
          <cell r="N202">
            <v>20736</v>
          </cell>
          <cell r="O202">
            <v>0</v>
          </cell>
          <cell r="P202">
            <v>0</v>
          </cell>
          <cell r="Q202">
            <v>0</v>
          </cell>
          <cell r="R202">
            <v>0</v>
          </cell>
          <cell r="S202">
            <v>0</v>
          </cell>
          <cell r="T202">
            <v>0</v>
          </cell>
          <cell r="U202">
            <v>0</v>
          </cell>
          <cell r="V202">
            <v>0</v>
          </cell>
          <cell r="W202">
            <v>35053</v>
          </cell>
          <cell r="X202">
            <v>0</v>
          </cell>
          <cell r="Y202">
            <v>0</v>
          </cell>
          <cell r="Z202">
            <v>0</v>
          </cell>
          <cell r="AA202">
            <v>339806</v>
          </cell>
          <cell r="AB202">
            <v>5000</v>
          </cell>
          <cell r="AC202">
            <v>86787</v>
          </cell>
          <cell r="AD202">
            <v>14163</v>
          </cell>
          <cell r="AE202">
            <v>18924</v>
          </cell>
          <cell r="AF202">
            <v>0</v>
          </cell>
          <cell r="AG202">
            <v>12479</v>
          </cell>
          <cell r="AH202">
            <v>350</v>
          </cell>
          <cell r="AI202">
            <v>1000</v>
          </cell>
          <cell r="AJ202">
            <v>3914</v>
          </cell>
          <cell r="AK202">
            <v>978</v>
          </cell>
          <cell r="AL202">
            <v>94283</v>
          </cell>
          <cell r="AM202">
            <v>2000</v>
          </cell>
          <cell r="AN202">
            <v>1000</v>
          </cell>
          <cell r="AO202">
            <v>1500</v>
          </cell>
          <cell r="AP202">
            <v>12000</v>
          </cell>
          <cell r="AQ202">
            <v>1594</v>
          </cell>
          <cell r="AR202">
            <v>0</v>
          </cell>
          <cell r="AS202">
            <v>10064</v>
          </cell>
          <cell r="AT202">
            <v>2697</v>
          </cell>
          <cell r="AU202">
            <v>0</v>
          </cell>
          <cell r="AV202">
            <v>4750</v>
          </cell>
          <cell r="AW202">
            <v>3800</v>
          </cell>
          <cell r="AX202">
            <v>0</v>
          </cell>
          <cell r="AY202">
            <v>826</v>
          </cell>
          <cell r="AZ202">
            <v>0</v>
          </cell>
          <cell r="BA202">
            <v>0</v>
          </cell>
          <cell r="BB202">
            <v>17480</v>
          </cell>
          <cell r="BC202">
            <v>0</v>
          </cell>
          <cell r="BD202">
            <v>0</v>
          </cell>
          <cell r="BE202">
            <v>0</v>
          </cell>
          <cell r="BF202">
            <v>0</v>
          </cell>
          <cell r="BG202">
            <v>0</v>
          </cell>
          <cell r="BH202">
            <v>0</v>
          </cell>
          <cell r="BI202">
            <v>0</v>
          </cell>
          <cell r="BJ202">
            <v>0</v>
          </cell>
          <cell r="BK202">
            <v>0</v>
          </cell>
          <cell r="BL202">
            <v>0</v>
          </cell>
          <cell r="BM202">
            <v>0</v>
          </cell>
          <cell r="BN202">
            <v>32058</v>
          </cell>
          <cell r="BO202">
            <v>0</v>
          </cell>
          <cell r="BP202">
            <v>538</v>
          </cell>
          <cell r="BQ202">
            <v>0</v>
          </cell>
          <cell r="BR202">
            <v>0</v>
          </cell>
          <cell r="BS202">
            <v>0</v>
          </cell>
          <cell r="BT202">
            <v>32596</v>
          </cell>
        </row>
        <row r="203">
          <cell r="A203">
            <v>769</v>
          </cell>
          <cell r="B203" t="str">
            <v>St. Briavels Parochial Church of England Primary School</v>
          </cell>
          <cell r="D203">
            <v>20950</v>
          </cell>
          <cell r="E203">
            <v>0</v>
          </cell>
          <cell r="F203">
            <v>0</v>
          </cell>
          <cell r="G203">
            <v>192</v>
          </cell>
          <cell r="H203">
            <v>1170</v>
          </cell>
          <cell r="I203">
            <v>0</v>
          </cell>
          <cell r="J203">
            <v>266467</v>
          </cell>
          <cell r="K203">
            <v>0</v>
          </cell>
          <cell r="L203">
            <v>47202</v>
          </cell>
          <cell r="M203">
            <v>0</v>
          </cell>
          <cell r="N203">
            <v>28821</v>
          </cell>
          <cell r="O203">
            <v>0</v>
          </cell>
          <cell r="P203">
            <v>0</v>
          </cell>
          <cell r="Q203">
            <v>0</v>
          </cell>
          <cell r="R203">
            <v>0</v>
          </cell>
          <cell r="S203">
            <v>0</v>
          </cell>
          <cell r="T203">
            <v>0</v>
          </cell>
          <cell r="U203">
            <v>0</v>
          </cell>
          <cell r="V203">
            <v>0</v>
          </cell>
          <cell r="W203">
            <v>25805</v>
          </cell>
          <cell r="X203">
            <v>0</v>
          </cell>
          <cell r="Y203">
            <v>0</v>
          </cell>
          <cell r="Z203">
            <v>0</v>
          </cell>
          <cell r="AA203">
            <v>214709</v>
          </cell>
          <cell r="AB203">
            <v>11849</v>
          </cell>
          <cell r="AC203">
            <v>47977</v>
          </cell>
          <cell r="AD203">
            <v>0</v>
          </cell>
          <cell r="AE203">
            <v>20022</v>
          </cell>
          <cell r="AF203">
            <v>0</v>
          </cell>
          <cell r="AG203">
            <v>8122</v>
          </cell>
          <cell r="AH203">
            <v>900</v>
          </cell>
          <cell r="AI203">
            <v>750</v>
          </cell>
          <cell r="AJ203">
            <v>2110</v>
          </cell>
          <cell r="AK203">
            <v>704</v>
          </cell>
          <cell r="AL203">
            <v>4000</v>
          </cell>
          <cell r="AM203">
            <v>2000</v>
          </cell>
          <cell r="AN203">
            <v>10070</v>
          </cell>
          <cell r="AO203">
            <v>2000</v>
          </cell>
          <cell r="AP203">
            <v>5000</v>
          </cell>
          <cell r="AQ203">
            <v>1326</v>
          </cell>
          <cell r="AR203">
            <v>1120</v>
          </cell>
          <cell r="AS203">
            <v>19000</v>
          </cell>
          <cell r="AT203">
            <v>2716</v>
          </cell>
          <cell r="AU203">
            <v>0</v>
          </cell>
          <cell r="AV203">
            <v>4460</v>
          </cell>
          <cell r="AW203">
            <v>0</v>
          </cell>
          <cell r="AX203">
            <v>0</v>
          </cell>
          <cell r="AY203">
            <v>870</v>
          </cell>
          <cell r="AZ203">
            <v>0</v>
          </cell>
          <cell r="BA203">
            <v>0</v>
          </cell>
          <cell r="BB203">
            <v>12471</v>
          </cell>
          <cell r="BC203">
            <v>0</v>
          </cell>
          <cell r="BD203">
            <v>0</v>
          </cell>
          <cell r="BE203">
            <v>0</v>
          </cell>
          <cell r="BF203">
            <v>0</v>
          </cell>
          <cell r="BG203">
            <v>0</v>
          </cell>
          <cell r="BH203">
            <v>0</v>
          </cell>
          <cell r="BI203">
            <v>0</v>
          </cell>
          <cell r="BJ203">
            <v>0</v>
          </cell>
          <cell r="BK203">
            <v>1170</v>
          </cell>
          <cell r="BL203">
            <v>0</v>
          </cell>
          <cell r="BM203">
            <v>192</v>
          </cell>
          <cell r="BN203">
            <v>17069</v>
          </cell>
          <cell r="BO203">
            <v>0</v>
          </cell>
          <cell r="BP203">
            <v>0</v>
          </cell>
          <cell r="BQ203">
            <v>0</v>
          </cell>
          <cell r="BR203">
            <v>0</v>
          </cell>
          <cell r="BS203">
            <v>0</v>
          </cell>
          <cell r="BT203">
            <v>17069</v>
          </cell>
        </row>
        <row r="204">
          <cell r="A204">
            <v>771</v>
          </cell>
          <cell r="B204" t="str">
            <v>Sapperton Church of England Primary School</v>
          </cell>
          <cell r="D204">
            <v>12648</v>
          </cell>
          <cell r="E204">
            <v>0</v>
          </cell>
          <cell r="F204">
            <v>0</v>
          </cell>
          <cell r="G204">
            <v>0</v>
          </cell>
          <cell r="H204">
            <v>0</v>
          </cell>
          <cell r="I204">
            <v>0</v>
          </cell>
          <cell r="J204">
            <v>217763</v>
          </cell>
          <cell r="K204">
            <v>0</v>
          </cell>
          <cell r="L204">
            <v>6555</v>
          </cell>
          <cell r="M204">
            <v>0</v>
          </cell>
          <cell r="N204">
            <v>24938</v>
          </cell>
          <cell r="O204">
            <v>0</v>
          </cell>
          <cell r="P204">
            <v>0</v>
          </cell>
          <cell r="Q204">
            <v>0</v>
          </cell>
          <cell r="R204">
            <v>0</v>
          </cell>
          <cell r="S204">
            <v>0</v>
          </cell>
          <cell r="T204">
            <v>0</v>
          </cell>
          <cell r="U204">
            <v>0</v>
          </cell>
          <cell r="V204">
            <v>0</v>
          </cell>
          <cell r="W204">
            <v>21195</v>
          </cell>
          <cell r="X204">
            <v>0</v>
          </cell>
          <cell r="Y204">
            <v>0</v>
          </cell>
          <cell r="Z204">
            <v>0</v>
          </cell>
          <cell r="AA204">
            <v>157987</v>
          </cell>
          <cell r="AB204">
            <v>15000</v>
          </cell>
          <cell r="AC204">
            <v>25620</v>
          </cell>
          <cell r="AD204">
            <v>6683</v>
          </cell>
          <cell r="AE204">
            <v>19283</v>
          </cell>
          <cell r="AF204">
            <v>0</v>
          </cell>
          <cell r="AG204">
            <v>4458</v>
          </cell>
          <cell r="AH204">
            <v>0</v>
          </cell>
          <cell r="AI204">
            <v>4525</v>
          </cell>
          <cell r="AJ204">
            <v>4986</v>
          </cell>
          <cell r="AK204">
            <v>1246</v>
          </cell>
          <cell r="AL204">
            <v>1500</v>
          </cell>
          <cell r="AM204">
            <v>1500</v>
          </cell>
          <cell r="AN204">
            <v>800</v>
          </cell>
          <cell r="AO204">
            <v>240</v>
          </cell>
          <cell r="AP204">
            <v>2400</v>
          </cell>
          <cell r="AQ204">
            <v>260</v>
          </cell>
          <cell r="AR204">
            <v>1300</v>
          </cell>
          <cell r="AS204">
            <v>12168</v>
          </cell>
          <cell r="AT204">
            <v>1915</v>
          </cell>
          <cell r="AU204">
            <v>0</v>
          </cell>
          <cell r="AV204">
            <v>6577</v>
          </cell>
          <cell r="AW204">
            <v>1267</v>
          </cell>
          <cell r="AX204">
            <v>0</v>
          </cell>
          <cell r="AY204">
            <v>0</v>
          </cell>
          <cell r="AZ204">
            <v>0</v>
          </cell>
          <cell r="BA204">
            <v>0</v>
          </cell>
          <cell r="BB204">
            <v>7384</v>
          </cell>
          <cell r="BC204">
            <v>0</v>
          </cell>
          <cell r="BD204">
            <v>0</v>
          </cell>
          <cell r="BE204">
            <v>0</v>
          </cell>
          <cell r="BF204">
            <v>0</v>
          </cell>
          <cell r="BG204">
            <v>0</v>
          </cell>
          <cell r="BH204">
            <v>0</v>
          </cell>
          <cell r="BI204">
            <v>0</v>
          </cell>
          <cell r="BJ204">
            <v>0</v>
          </cell>
          <cell r="BK204">
            <v>0</v>
          </cell>
          <cell r="BL204">
            <v>0</v>
          </cell>
          <cell r="BM204">
            <v>0</v>
          </cell>
          <cell r="BN204">
            <v>6000</v>
          </cell>
          <cell r="BO204">
            <v>0</v>
          </cell>
          <cell r="BP204">
            <v>0</v>
          </cell>
          <cell r="BQ204">
            <v>0</v>
          </cell>
          <cell r="BR204">
            <v>0</v>
          </cell>
          <cell r="BS204">
            <v>0</v>
          </cell>
          <cell r="BT204">
            <v>6000</v>
          </cell>
        </row>
        <row r="205">
          <cell r="A205">
            <v>775</v>
          </cell>
          <cell r="B205" t="str">
            <v>Sharpness Primary School</v>
          </cell>
          <cell r="D205">
            <v>22481</v>
          </cell>
          <cell r="E205">
            <v>0</v>
          </cell>
          <cell r="F205">
            <v>15301</v>
          </cell>
          <cell r="G205">
            <v>522</v>
          </cell>
          <cell r="H205">
            <v>0</v>
          </cell>
          <cell r="I205">
            <v>0</v>
          </cell>
          <cell r="J205">
            <v>302836</v>
          </cell>
          <cell r="K205">
            <v>0</v>
          </cell>
          <cell r="L205">
            <v>49915</v>
          </cell>
          <cell r="M205">
            <v>0</v>
          </cell>
          <cell r="N205">
            <v>21118</v>
          </cell>
          <cell r="O205">
            <v>0</v>
          </cell>
          <cell r="P205">
            <v>0</v>
          </cell>
          <cell r="Q205">
            <v>1500</v>
          </cell>
          <cell r="R205">
            <v>8000</v>
          </cell>
          <cell r="S205">
            <v>0</v>
          </cell>
          <cell r="T205">
            <v>0</v>
          </cell>
          <cell r="U205">
            <v>700</v>
          </cell>
          <cell r="V205">
            <v>4000</v>
          </cell>
          <cell r="W205">
            <v>27352</v>
          </cell>
          <cell r="X205">
            <v>0</v>
          </cell>
          <cell r="Y205">
            <v>0</v>
          </cell>
          <cell r="Z205">
            <v>0</v>
          </cell>
          <cell r="AA205">
            <v>246802</v>
          </cell>
          <cell r="AB205">
            <v>1218</v>
          </cell>
          <cell r="AC205">
            <v>74782</v>
          </cell>
          <cell r="AD205">
            <v>10767</v>
          </cell>
          <cell r="AE205">
            <v>25061</v>
          </cell>
          <cell r="AF205">
            <v>0</v>
          </cell>
          <cell r="AG205">
            <v>5080</v>
          </cell>
          <cell r="AH205">
            <v>1300</v>
          </cell>
          <cell r="AI205">
            <v>3707</v>
          </cell>
          <cell r="AJ205">
            <v>3369</v>
          </cell>
          <cell r="AK205">
            <v>0</v>
          </cell>
          <cell r="AL205">
            <v>6350</v>
          </cell>
          <cell r="AM205">
            <v>2420</v>
          </cell>
          <cell r="AN205">
            <v>1400</v>
          </cell>
          <cell r="AO205">
            <v>1800</v>
          </cell>
          <cell r="AP205">
            <v>4000</v>
          </cell>
          <cell r="AQ205">
            <v>4493</v>
          </cell>
          <cell r="AR205">
            <v>400</v>
          </cell>
          <cell r="AS205">
            <v>15350</v>
          </cell>
          <cell r="AT205">
            <v>2073</v>
          </cell>
          <cell r="AU205">
            <v>0</v>
          </cell>
          <cell r="AV205">
            <v>1170</v>
          </cell>
          <cell r="AW205">
            <v>2643</v>
          </cell>
          <cell r="AX205">
            <v>0</v>
          </cell>
          <cell r="AY205">
            <v>15395</v>
          </cell>
          <cell r="AZ205">
            <v>0</v>
          </cell>
          <cell r="BA205">
            <v>1790</v>
          </cell>
          <cell r="BB205">
            <v>6532</v>
          </cell>
          <cell r="BC205">
            <v>0</v>
          </cell>
          <cell r="BD205">
            <v>0</v>
          </cell>
          <cell r="BE205">
            <v>0</v>
          </cell>
          <cell r="BF205">
            <v>0</v>
          </cell>
          <cell r="BG205">
            <v>25115</v>
          </cell>
          <cell r="BH205">
            <v>0</v>
          </cell>
          <cell r="BI205">
            <v>0</v>
          </cell>
          <cell r="BJ205">
            <v>0</v>
          </cell>
          <cell r="BK205">
            <v>40416</v>
          </cell>
          <cell r="BL205">
            <v>0</v>
          </cell>
          <cell r="BM205">
            <v>522</v>
          </cell>
          <cell r="BN205">
            <v>0</v>
          </cell>
          <cell r="BO205">
            <v>0</v>
          </cell>
          <cell r="BP205">
            <v>0</v>
          </cell>
          <cell r="BQ205">
            <v>0</v>
          </cell>
          <cell r="BR205">
            <v>0</v>
          </cell>
          <cell r="BS205">
            <v>0</v>
          </cell>
          <cell r="BT205">
            <v>0</v>
          </cell>
        </row>
        <row r="206">
          <cell r="A206">
            <v>776</v>
          </cell>
          <cell r="B206" t="str">
            <v>Sheepscombe School</v>
          </cell>
          <cell r="D206">
            <v>6528</v>
          </cell>
          <cell r="E206">
            <v>0</v>
          </cell>
          <cell r="F206">
            <v>3191</v>
          </cell>
          <cell r="G206">
            <v>477</v>
          </cell>
          <cell r="H206">
            <v>0</v>
          </cell>
          <cell r="I206">
            <v>0</v>
          </cell>
          <cell r="J206">
            <v>209970</v>
          </cell>
          <cell r="K206">
            <v>0</v>
          </cell>
          <cell r="L206">
            <v>6150</v>
          </cell>
          <cell r="M206">
            <v>0</v>
          </cell>
          <cell r="N206">
            <v>20848</v>
          </cell>
          <cell r="O206">
            <v>0</v>
          </cell>
          <cell r="P206">
            <v>0</v>
          </cell>
          <cell r="Q206">
            <v>500</v>
          </cell>
          <cell r="R206">
            <v>0</v>
          </cell>
          <cell r="S206">
            <v>0</v>
          </cell>
          <cell r="T206">
            <v>0</v>
          </cell>
          <cell r="U206">
            <v>0</v>
          </cell>
          <cell r="V206">
            <v>1000</v>
          </cell>
          <cell r="W206">
            <v>21243</v>
          </cell>
          <cell r="X206">
            <v>0</v>
          </cell>
          <cell r="Y206">
            <v>0</v>
          </cell>
          <cell r="Z206">
            <v>0</v>
          </cell>
          <cell r="AA206">
            <v>162898</v>
          </cell>
          <cell r="AB206">
            <v>3300</v>
          </cell>
          <cell r="AC206">
            <v>35684</v>
          </cell>
          <cell r="AD206">
            <v>3559</v>
          </cell>
          <cell r="AE206">
            <v>11393</v>
          </cell>
          <cell r="AF206">
            <v>0</v>
          </cell>
          <cell r="AG206">
            <v>3425</v>
          </cell>
          <cell r="AH206">
            <v>500</v>
          </cell>
          <cell r="AI206">
            <v>2450</v>
          </cell>
          <cell r="AJ206">
            <v>4486</v>
          </cell>
          <cell r="AK206">
            <v>1122</v>
          </cell>
          <cell r="AL206">
            <v>2250</v>
          </cell>
          <cell r="AM206">
            <v>400</v>
          </cell>
          <cell r="AN206">
            <v>300</v>
          </cell>
          <cell r="AO206">
            <v>300</v>
          </cell>
          <cell r="AP206">
            <v>4000</v>
          </cell>
          <cell r="AQ206">
            <v>1432</v>
          </cell>
          <cell r="AR206">
            <v>1200</v>
          </cell>
          <cell r="AS206">
            <v>7150</v>
          </cell>
          <cell r="AT206">
            <v>1700</v>
          </cell>
          <cell r="AU206">
            <v>0</v>
          </cell>
          <cell r="AV206">
            <v>4950</v>
          </cell>
          <cell r="AW206">
            <v>1704</v>
          </cell>
          <cell r="AX206">
            <v>0</v>
          </cell>
          <cell r="AY206">
            <v>0</v>
          </cell>
          <cell r="AZ206">
            <v>0</v>
          </cell>
          <cell r="BA206">
            <v>838</v>
          </cell>
          <cell r="BB206">
            <v>8874</v>
          </cell>
          <cell r="BC206">
            <v>0</v>
          </cell>
          <cell r="BD206">
            <v>0</v>
          </cell>
          <cell r="BE206">
            <v>0</v>
          </cell>
          <cell r="BF206">
            <v>0</v>
          </cell>
          <cell r="BG206">
            <v>22532</v>
          </cell>
          <cell r="BH206">
            <v>0</v>
          </cell>
          <cell r="BI206">
            <v>0</v>
          </cell>
          <cell r="BJ206">
            <v>0</v>
          </cell>
          <cell r="BK206">
            <v>25723</v>
          </cell>
          <cell r="BL206">
            <v>0</v>
          </cell>
          <cell r="BM206">
            <v>477</v>
          </cell>
          <cell r="BN206">
            <v>2324</v>
          </cell>
          <cell r="BO206">
            <v>0</v>
          </cell>
          <cell r="BP206">
            <v>0</v>
          </cell>
          <cell r="BQ206">
            <v>0</v>
          </cell>
          <cell r="BR206">
            <v>0</v>
          </cell>
          <cell r="BS206">
            <v>0</v>
          </cell>
          <cell r="BT206">
            <v>2324</v>
          </cell>
        </row>
        <row r="207">
          <cell r="A207">
            <v>777</v>
          </cell>
          <cell r="B207" t="str">
            <v>Sherborne Church of England Primary School</v>
          </cell>
          <cell r="D207">
            <v>19578.78</v>
          </cell>
          <cell r="E207">
            <v>0</v>
          </cell>
          <cell r="F207">
            <v>23986</v>
          </cell>
          <cell r="G207">
            <v>479</v>
          </cell>
          <cell r="H207">
            <v>0</v>
          </cell>
          <cell r="I207">
            <v>0</v>
          </cell>
          <cell r="J207">
            <v>153750</v>
          </cell>
          <cell r="K207">
            <v>0</v>
          </cell>
          <cell r="L207">
            <v>18489</v>
          </cell>
          <cell r="M207">
            <v>0</v>
          </cell>
          <cell r="N207">
            <v>18868</v>
          </cell>
          <cell r="O207">
            <v>0</v>
          </cell>
          <cell r="P207">
            <v>2893</v>
          </cell>
          <cell r="Q207">
            <v>8389</v>
          </cell>
          <cell r="R207">
            <v>0</v>
          </cell>
          <cell r="S207">
            <v>500</v>
          </cell>
          <cell r="T207">
            <v>500</v>
          </cell>
          <cell r="U207">
            <v>1500</v>
          </cell>
          <cell r="V207">
            <v>3162</v>
          </cell>
          <cell r="W207">
            <v>17223</v>
          </cell>
          <cell r="X207">
            <v>0</v>
          </cell>
          <cell r="Y207">
            <v>0</v>
          </cell>
          <cell r="Z207">
            <v>0</v>
          </cell>
          <cell r="AA207">
            <v>120263</v>
          </cell>
          <cell r="AB207">
            <v>9518</v>
          </cell>
          <cell r="AC207">
            <v>23678</v>
          </cell>
          <cell r="AD207">
            <v>6159</v>
          </cell>
          <cell r="AE207">
            <v>17287</v>
          </cell>
          <cell r="AF207">
            <v>0</v>
          </cell>
          <cell r="AG207">
            <v>14336</v>
          </cell>
          <cell r="AH207">
            <v>900</v>
          </cell>
          <cell r="AI207">
            <v>3068</v>
          </cell>
          <cell r="AJ207">
            <v>3346</v>
          </cell>
          <cell r="AK207">
            <v>1800</v>
          </cell>
          <cell r="AL207">
            <v>3764</v>
          </cell>
          <cell r="AM207">
            <v>2781</v>
          </cell>
          <cell r="AN207">
            <v>670</v>
          </cell>
          <cell r="AO207">
            <v>266</v>
          </cell>
          <cell r="AP207">
            <v>2245</v>
          </cell>
          <cell r="AQ207">
            <v>1632</v>
          </cell>
          <cell r="AR207">
            <v>300</v>
          </cell>
          <cell r="AS207">
            <v>8497</v>
          </cell>
          <cell r="AT207">
            <v>1484</v>
          </cell>
          <cell r="AU207">
            <v>0</v>
          </cell>
          <cell r="AV207">
            <v>1243</v>
          </cell>
          <cell r="AW207">
            <v>0</v>
          </cell>
          <cell r="AX207">
            <v>0</v>
          </cell>
          <cell r="AY207">
            <v>382</v>
          </cell>
          <cell r="AZ207">
            <v>0</v>
          </cell>
          <cell r="BA207">
            <v>6956</v>
          </cell>
          <cell r="BB207">
            <v>6704</v>
          </cell>
          <cell r="BC207">
            <v>0</v>
          </cell>
          <cell r="BD207">
            <v>0</v>
          </cell>
          <cell r="BE207">
            <v>0</v>
          </cell>
          <cell r="BF207">
            <v>0</v>
          </cell>
          <cell r="BG207">
            <v>21146</v>
          </cell>
          <cell r="BH207">
            <v>0</v>
          </cell>
          <cell r="BI207">
            <v>0</v>
          </cell>
          <cell r="BJ207">
            <v>0</v>
          </cell>
          <cell r="BK207">
            <v>45132</v>
          </cell>
          <cell r="BL207">
            <v>0</v>
          </cell>
          <cell r="BM207">
            <v>479</v>
          </cell>
          <cell r="BN207">
            <v>7573.78</v>
          </cell>
          <cell r="BO207">
            <v>0</v>
          </cell>
          <cell r="BP207">
            <v>0</v>
          </cell>
          <cell r="BQ207">
            <v>0</v>
          </cell>
          <cell r="BR207">
            <v>0</v>
          </cell>
          <cell r="BS207">
            <v>0</v>
          </cell>
          <cell r="BT207">
            <v>7573.78</v>
          </cell>
        </row>
        <row r="208">
          <cell r="A208">
            <v>779</v>
          </cell>
          <cell r="B208" t="str">
            <v>Shurdington Church of England Primary School</v>
          </cell>
          <cell r="D208">
            <v>29953</v>
          </cell>
          <cell r="E208">
            <v>0</v>
          </cell>
          <cell r="F208">
            <v>11020</v>
          </cell>
          <cell r="G208">
            <v>0</v>
          </cell>
          <cell r="H208">
            <v>0</v>
          </cell>
          <cell r="I208">
            <v>0</v>
          </cell>
          <cell r="J208">
            <v>301233</v>
          </cell>
          <cell r="K208">
            <v>0</v>
          </cell>
          <cell r="L208">
            <v>26647</v>
          </cell>
          <cell r="M208">
            <v>0</v>
          </cell>
          <cell r="N208">
            <v>21967</v>
          </cell>
          <cell r="O208">
            <v>0</v>
          </cell>
          <cell r="P208">
            <v>0</v>
          </cell>
          <cell r="Q208">
            <v>0</v>
          </cell>
          <cell r="R208">
            <v>0</v>
          </cell>
          <cell r="S208">
            <v>0</v>
          </cell>
          <cell r="T208">
            <v>0</v>
          </cell>
          <cell r="U208">
            <v>0</v>
          </cell>
          <cell r="V208">
            <v>0</v>
          </cell>
          <cell r="W208">
            <v>25052</v>
          </cell>
          <cell r="X208">
            <v>0</v>
          </cell>
          <cell r="Y208">
            <v>0</v>
          </cell>
          <cell r="Z208">
            <v>0</v>
          </cell>
          <cell r="AA208">
            <v>226708</v>
          </cell>
          <cell r="AB208">
            <v>25270</v>
          </cell>
          <cell r="AC208">
            <v>45394</v>
          </cell>
          <cell r="AD208">
            <v>6179</v>
          </cell>
          <cell r="AE208">
            <v>16678</v>
          </cell>
          <cell r="AF208">
            <v>0</v>
          </cell>
          <cell r="AG208">
            <v>6558</v>
          </cell>
          <cell r="AH208">
            <v>301</v>
          </cell>
          <cell r="AI208">
            <v>0</v>
          </cell>
          <cell r="AJ208">
            <v>2719</v>
          </cell>
          <cell r="AK208">
            <v>1360</v>
          </cell>
          <cell r="AL208">
            <v>6780</v>
          </cell>
          <cell r="AM208">
            <v>3824</v>
          </cell>
          <cell r="AN208">
            <v>400</v>
          </cell>
          <cell r="AO208">
            <v>1093</v>
          </cell>
          <cell r="AP208">
            <v>5411</v>
          </cell>
          <cell r="AQ208">
            <v>2125</v>
          </cell>
          <cell r="AR208">
            <v>450</v>
          </cell>
          <cell r="AS208">
            <v>16945</v>
          </cell>
          <cell r="AT208">
            <v>10485</v>
          </cell>
          <cell r="AU208">
            <v>0</v>
          </cell>
          <cell r="AV208">
            <v>2250</v>
          </cell>
          <cell r="AW208">
            <v>2270</v>
          </cell>
          <cell r="AX208">
            <v>0</v>
          </cell>
          <cell r="AY208">
            <v>3829</v>
          </cell>
          <cell r="AZ208">
            <v>0</v>
          </cell>
          <cell r="BA208">
            <v>9473</v>
          </cell>
          <cell r="BB208">
            <v>0</v>
          </cell>
          <cell r="BC208">
            <v>0</v>
          </cell>
          <cell r="BD208">
            <v>0</v>
          </cell>
          <cell r="BE208">
            <v>0</v>
          </cell>
          <cell r="BF208">
            <v>0</v>
          </cell>
          <cell r="BG208">
            <v>24674</v>
          </cell>
          <cell r="BH208">
            <v>0</v>
          </cell>
          <cell r="BI208">
            <v>0</v>
          </cell>
          <cell r="BJ208">
            <v>0</v>
          </cell>
          <cell r="BK208">
            <v>35693</v>
          </cell>
          <cell r="BL208">
            <v>0</v>
          </cell>
          <cell r="BM208">
            <v>158</v>
          </cell>
          <cell r="BN208">
            <v>8350</v>
          </cell>
          <cell r="BO208">
            <v>0</v>
          </cell>
          <cell r="BP208">
            <v>-157</v>
          </cell>
          <cell r="BQ208">
            <v>0</v>
          </cell>
          <cell r="BR208">
            <v>0</v>
          </cell>
          <cell r="BS208">
            <v>0</v>
          </cell>
          <cell r="BT208">
            <v>8193</v>
          </cell>
        </row>
        <row r="209">
          <cell r="A209">
            <v>780</v>
          </cell>
          <cell r="B209" t="str">
            <v>Siddington Church of England School</v>
          </cell>
          <cell r="D209">
            <v>21997</v>
          </cell>
          <cell r="E209">
            <v>0</v>
          </cell>
          <cell r="F209">
            <v>0</v>
          </cell>
          <cell r="G209">
            <v>835</v>
          </cell>
          <cell r="H209">
            <v>0</v>
          </cell>
          <cell r="I209">
            <v>0</v>
          </cell>
          <cell r="J209">
            <v>170397</v>
          </cell>
          <cell r="K209">
            <v>0</v>
          </cell>
          <cell r="L209">
            <v>35969</v>
          </cell>
          <cell r="M209">
            <v>0</v>
          </cell>
          <cell r="N209">
            <v>15378</v>
          </cell>
          <cell r="O209">
            <v>0</v>
          </cell>
          <cell r="P209">
            <v>0</v>
          </cell>
          <cell r="Q209">
            <v>1190</v>
          </cell>
          <cell r="R209">
            <v>0</v>
          </cell>
          <cell r="S209">
            <v>0</v>
          </cell>
          <cell r="T209">
            <v>0</v>
          </cell>
          <cell r="U209">
            <v>0</v>
          </cell>
          <cell r="V209">
            <v>0</v>
          </cell>
          <cell r="W209">
            <v>19321</v>
          </cell>
          <cell r="X209">
            <v>0</v>
          </cell>
          <cell r="Y209">
            <v>0</v>
          </cell>
          <cell r="Z209">
            <v>0</v>
          </cell>
          <cell r="AA209">
            <v>146006</v>
          </cell>
          <cell r="AB209">
            <v>1800</v>
          </cell>
          <cell r="AC209">
            <v>34338</v>
          </cell>
          <cell r="AD209">
            <v>0</v>
          </cell>
          <cell r="AE209">
            <v>11786</v>
          </cell>
          <cell r="AF209">
            <v>0</v>
          </cell>
          <cell r="AG209">
            <v>6359</v>
          </cell>
          <cell r="AH209">
            <v>500</v>
          </cell>
          <cell r="AI209">
            <v>1500</v>
          </cell>
          <cell r="AJ209">
            <v>2500</v>
          </cell>
          <cell r="AK209">
            <v>0</v>
          </cell>
          <cell r="AL209">
            <v>4100</v>
          </cell>
          <cell r="AM209">
            <v>2000</v>
          </cell>
          <cell r="AN209">
            <v>6600</v>
          </cell>
          <cell r="AO209">
            <v>1500</v>
          </cell>
          <cell r="AP209">
            <v>3300</v>
          </cell>
          <cell r="AQ209">
            <v>1802</v>
          </cell>
          <cell r="AR209">
            <v>300</v>
          </cell>
          <cell r="AS209">
            <v>4971</v>
          </cell>
          <cell r="AT209">
            <v>2186</v>
          </cell>
          <cell r="AU209">
            <v>0</v>
          </cell>
          <cell r="AV209">
            <v>4680</v>
          </cell>
          <cell r="AW209">
            <v>1162</v>
          </cell>
          <cell r="AX209">
            <v>0</v>
          </cell>
          <cell r="AY209">
            <v>2175</v>
          </cell>
          <cell r="AZ209">
            <v>0</v>
          </cell>
          <cell r="BA209">
            <v>519</v>
          </cell>
          <cell r="BB209">
            <v>8620</v>
          </cell>
          <cell r="BC209">
            <v>0</v>
          </cell>
          <cell r="BD209">
            <v>0</v>
          </cell>
          <cell r="BE209">
            <v>0</v>
          </cell>
          <cell r="BF209">
            <v>0</v>
          </cell>
          <cell r="BG209">
            <v>210</v>
          </cell>
          <cell r="BH209">
            <v>0</v>
          </cell>
          <cell r="BI209">
            <v>0</v>
          </cell>
          <cell r="BJ209">
            <v>0</v>
          </cell>
          <cell r="BK209">
            <v>210</v>
          </cell>
          <cell r="BL209">
            <v>0</v>
          </cell>
          <cell r="BM209">
            <v>835</v>
          </cell>
          <cell r="BN209">
            <v>15548</v>
          </cell>
          <cell r="BO209">
            <v>0</v>
          </cell>
          <cell r="BP209">
            <v>0</v>
          </cell>
          <cell r="BQ209">
            <v>0</v>
          </cell>
          <cell r="BR209">
            <v>0</v>
          </cell>
          <cell r="BS209">
            <v>0</v>
          </cell>
          <cell r="BT209">
            <v>15548</v>
          </cell>
        </row>
        <row r="210">
          <cell r="A210">
            <v>781</v>
          </cell>
          <cell r="B210" t="str">
            <v>Gastrells Community Primary School</v>
          </cell>
          <cell r="D210">
            <v>23400</v>
          </cell>
          <cell r="E210">
            <v>0</v>
          </cell>
          <cell r="F210">
            <v>14675</v>
          </cell>
          <cell r="G210">
            <v>624</v>
          </cell>
          <cell r="H210">
            <v>0</v>
          </cell>
          <cell r="I210">
            <v>0</v>
          </cell>
          <cell r="J210">
            <v>397357</v>
          </cell>
          <cell r="K210">
            <v>0</v>
          </cell>
          <cell r="L210">
            <v>129581</v>
          </cell>
          <cell r="M210">
            <v>0</v>
          </cell>
          <cell r="N210">
            <v>19828</v>
          </cell>
          <cell r="O210">
            <v>0</v>
          </cell>
          <cell r="P210">
            <v>0</v>
          </cell>
          <cell r="Q210">
            <v>0</v>
          </cell>
          <cell r="R210">
            <v>0</v>
          </cell>
          <cell r="S210">
            <v>0</v>
          </cell>
          <cell r="T210">
            <v>0</v>
          </cell>
          <cell r="U210">
            <v>0</v>
          </cell>
          <cell r="V210">
            <v>0</v>
          </cell>
          <cell r="W210">
            <v>33897</v>
          </cell>
          <cell r="X210">
            <v>0</v>
          </cell>
          <cell r="Y210">
            <v>0</v>
          </cell>
          <cell r="Z210">
            <v>0</v>
          </cell>
          <cell r="AA210">
            <v>319140</v>
          </cell>
          <cell r="AB210">
            <v>4325</v>
          </cell>
          <cell r="AC210">
            <v>132423</v>
          </cell>
          <cell r="AD210">
            <v>18884</v>
          </cell>
          <cell r="AE210">
            <v>17481</v>
          </cell>
          <cell r="AF210">
            <v>0</v>
          </cell>
          <cell r="AG210">
            <v>13043</v>
          </cell>
          <cell r="AH210">
            <v>0</v>
          </cell>
          <cell r="AI210">
            <v>197</v>
          </cell>
          <cell r="AJ210">
            <v>10577</v>
          </cell>
          <cell r="AK210">
            <v>0</v>
          </cell>
          <cell r="AL210">
            <v>6000</v>
          </cell>
          <cell r="AM210">
            <v>2500</v>
          </cell>
          <cell r="AN210">
            <v>1000</v>
          </cell>
          <cell r="AO210">
            <v>3000</v>
          </cell>
          <cell r="AP210">
            <v>6900</v>
          </cell>
          <cell r="AQ210">
            <v>13398</v>
          </cell>
          <cell r="AR210">
            <v>500</v>
          </cell>
          <cell r="AS210">
            <v>12163</v>
          </cell>
          <cell r="AT210">
            <v>8327</v>
          </cell>
          <cell r="AU210">
            <v>0</v>
          </cell>
          <cell r="AV210">
            <v>5000</v>
          </cell>
          <cell r="AW210">
            <v>3800</v>
          </cell>
          <cell r="AX210">
            <v>0</v>
          </cell>
          <cell r="AY210">
            <v>3915</v>
          </cell>
          <cell r="AZ210">
            <v>0</v>
          </cell>
          <cell r="BA210">
            <v>0</v>
          </cell>
          <cell r="BB210">
            <v>8799</v>
          </cell>
          <cell r="BC210">
            <v>0</v>
          </cell>
          <cell r="BD210">
            <v>0</v>
          </cell>
          <cell r="BE210">
            <v>0</v>
          </cell>
          <cell r="BF210">
            <v>0</v>
          </cell>
          <cell r="BG210">
            <v>27131</v>
          </cell>
          <cell r="BH210">
            <v>0</v>
          </cell>
          <cell r="BI210">
            <v>0</v>
          </cell>
          <cell r="BJ210">
            <v>0</v>
          </cell>
          <cell r="BK210">
            <v>41806</v>
          </cell>
          <cell r="BL210">
            <v>0</v>
          </cell>
          <cell r="BM210">
            <v>624</v>
          </cell>
          <cell r="BN210">
            <v>12691</v>
          </cell>
          <cell r="BO210">
            <v>0</v>
          </cell>
          <cell r="BP210">
            <v>0</v>
          </cell>
          <cell r="BQ210">
            <v>0</v>
          </cell>
          <cell r="BR210">
            <v>0</v>
          </cell>
          <cell r="BS210">
            <v>0</v>
          </cell>
          <cell r="BT210">
            <v>12691</v>
          </cell>
        </row>
        <row r="211">
          <cell r="A211">
            <v>782</v>
          </cell>
          <cell r="B211" t="str">
            <v>Slimbridge Primary School</v>
          </cell>
          <cell r="D211">
            <v>2825</v>
          </cell>
          <cell r="E211">
            <v>0</v>
          </cell>
          <cell r="F211">
            <v>41146</v>
          </cell>
          <cell r="G211">
            <v>0</v>
          </cell>
          <cell r="H211">
            <v>0</v>
          </cell>
          <cell r="I211">
            <v>0</v>
          </cell>
          <cell r="J211">
            <v>275296</v>
          </cell>
          <cell r="K211">
            <v>0</v>
          </cell>
          <cell r="L211">
            <v>25514</v>
          </cell>
          <cell r="M211">
            <v>0</v>
          </cell>
          <cell r="N211">
            <v>19857</v>
          </cell>
          <cell r="O211">
            <v>0</v>
          </cell>
          <cell r="P211">
            <v>0</v>
          </cell>
          <cell r="Q211">
            <v>1669</v>
          </cell>
          <cell r="R211">
            <v>0</v>
          </cell>
          <cell r="S211">
            <v>0</v>
          </cell>
          <cell r="T211">
            <v>0</v>
          </cell>
          <cell r="U211">
            <v>0</v>
          </cell>
          <cell r="V211">
            <v>3500</v>
          </cell>
          <cell r="W211">
            <v>25459</v>
          </cell>
          <cell r="X211">
            <v>0</v>
          </cell>
          <cell r="Y211">
            <v>0</v>
          </cell>
          <cell r="Z211">
            <v>0</v>
          </cell>
          <cell r="AA211">
            <v>229309</v>
          </cell>
          <cell r="AB211">
            <v>1894</v>
          </cell>
          <cell r="AC211">
            <v>50529</v>
          </cell>
          <cell r="AD211">
            <v>2006</v>
          </cell>
          <cell r="AE211">
            <v>18157</v>
          </cell>
          <cell r="AF211">
            <v>0</v>
          </cell>
          <cell r="AG211">
            <v>9094</v>
          </cell>
          <cell r="AH211">
            <v>600</v>
          </cell>
          <cell r="AI211">
            <v>2415</v>
          </cell>
          <cell r="AJ211">
            <v>6177</v>
          </cell>
          <cell r="AK211">
            <v>1544</v>
          </cell>
          <cell r="AL211">
            <v>2000</v>
          </cell>
          <cell r="AM211">
            <v>2370</v>
          </cell>
          <cell r="AN211">
            <v>9498</v>
          </cell>
          <cell r="AO211">
            <v>400</v>
          </cell>
          <cell r="AP211">
            <v>3500</v>
          </cell>
          <cell r="AQ211">
            <v>3119</v>
          </cell>
          <cell r="AR211">
            <v>935</v>
          </cell>
          <cell r="AS211">
            <v>14029</v>
          </cell>
          <cell r="AT211">
            <v>1999</v>
          </cell>
          <cell r="AU211">
            <v>0</v>
          </cell>
          <cell r="AV211">
            <v>2911</v>
          </cell>
          <cell r="AW211">
            <v>2671</v>
          </cell>
          <cell r="AX211">
            <v>0</v>
          </cell>
          <cell r="AY211">
            <v>0</v>
          </cell>
          <cell r="AZ211">
            <v>0</v>
          </cell>
          <cell r="BA211">
            <v>541</v>
          </cell>
          <cell r="BB211">
            <v>9730</v>
          </cell>
          <cell r="BC211">
            <v>0</v>
          </cell>
          <cell r="BD211">
            <v>0</v>
          </cell>
          <cell r="BE211">
            <v>0</v>
          </cell>
          <cell r="BF211">
            <v>0</v>
          </cell>
          <cell r="BG211">
            <v>24485</v>
          </cell>
          <cell r="BH211">
            <v>0</v>
          </cell>
          <cell r="BI211">
            <v>0</v>
          </cell>
          <cell r="BJ211">
            <v>0</v>
          </cell>
          <cell r="BK211">
            <v>65631</v>
          </cell>
          <cell r="BL211">
            <v>0</v>
          </cell>
          <cell r="BM211">
            <v>0</v>
          </cell>
          <cell r="BN211">
            <v>-21308</v>
          </cell>
          <cell r="BO211">
            <v>0</v>
          </cell>
          <cell r="BP211">
            <v>0</v>
          </cell>
          <cell r="BQ211">
            <v>0</v>
          </cell>
          <cell r="BR211">
            <v>0</v>
          </cell>
          <cell r="BS211">
            <v>0</v>
          </cell>
          <cell r="BT211">
            <v>-21308</v>
          </cell>
        </row>
        <row r="212">
          <cell r="A212">
            <v>784</v>
          </cell>
          <cell r="B212" t="str">
            <v>Soudley School</v>
          </cell>
          <cell r="D212">
            <v>51182</v>
          </cell>
          <cell r="E212">
            <v>0</v>
          </cell>
          <cell r="F212">
            <v>0</v>
          </cell>
          <cell r="G212">
            <v>1251</v>
          </cell>
          <cell r="H212">
            <v>0</v>
          </cell>
          <cell r="I212">
            <v>0</v>
          </cell>
          <cell r="J212">
            <v>224058</v>
          </cell>
          <cell r="K212">
            <v>0</v>
          </cell>
          <cell r="L212">
            <v>14061</v>
          </cell>
          <cell r="M212">
            <v>0</v>
          </cell>
          <cell r="N212">
            <v>16429</v>
          </cell>
          <cell r="O212">
            <v>0</v>
          </cell>
          <cell r="P212">
            <v>500</v>
          </cell>
          <cell r="Q212">
            <v>4543</v>
          </cell>
          <cell r="R212">
            <v>0</v>
          </cell>
          <cell r="S212">
            <v>0</v>
          </cell>
          <cell r="T212">
            <v>0</v>
          </cell>
          <cell r="U212">
            <v>3500</v>
          </cell>
          <cell r="V212">
            <v>0</v>
          </cell>
          <cell r="W212">
            <v>21395</v>
          </cell>
          <cell r="X212">
            <v>0</v>
          </cell>
          <cell r="Y212">
            <v>0</v>
          </cell>
          <cell r="Z212">
            <v>0</v>
          </cell>
          <cell r="AA212">
            <v>172985</v>
          </cell>
          <cell r="AB212">
            <v>4000</v>
          </cell>
          <cell r="AC212">
            <v>49150</v>
          </cell>
          <cell r="AD212">
            <v>9750</v>
          </cell>
          <cell r="AE212">
            <v>19227</v>
          </cell>
          <cell r="AF212">
            <v>0</v>
          </cell>
          <cell r="AG212">
            <v>5459</v>
          </cell>
          <cell r="AH212">
            <v>1000</v>
          </cell>
          <cell r="AI212">
            <v>2000</v>
          </cell>
          <cell r="AJ212">
            <v>2679</v>
          </cell>
          <cell r="AK212">
            <v>670</v>
          </cell>
          <cell r="AL212">
            <v>10400</v>
          </cell>
          <cell r="AM212">
            <v>2000</v>
          </cell>
          <cell r="AN212">
            <v>500</v>
          </cell>
          <cell r="AO212">
            <v>700</v>
          </cell>
          <cell r="AP212">
            <v>5974</v>
          </cell>
          <cell r="AQ212">
            <v>1848</v>
          </cell>
          <cell r="AR212">
            <v>574</v>
          </cell>
          <cell r="AS212">
            <v>12354</v>
          </cell>
          <cell r="AT212">
            <v>1931</v>
          </cell>
          <cell r="AU212">
            <v>0</v>
          </cell>
          <cell r="AV212">
            <v>4375</v>
          </cell>
          <cell r="AW212">
            <v>1803</v>
          </cell>
          <cell r="AX212">
            <v>0</v>
          </cell>
          <cell r="AY212">
            <v>435</v>
          </cell>
          <cell r="AZ212">
            <v>0</v>
          </cell>
          <cell r="BA212">
            <v>2381</v>
          </cell>
          <cell r="BB212">
            <v>8696</v>
          </cell>
          <cell r="BC212">
            <v>0</v>
          </cell>
          <cell r="BD212">
            <v>0</v>
          </cell>
          <cell r="BE212">
            <v>0</v>
          </cell>
          <cell r="BF212">
            <v>0</v>
          </cell>
          <cell r="BG212">
            <v>23603</v>
          </cell>
          <cell r="BH212">
            <v>0</v>
          </cell>
          <cell r="BI212">
            <v>0</v>
          </cell>
          <cell r="BJ212">
            <v>0</v>
          </cell>
          <cell r="BK212">
            <v>23603</v>
          </cell>
          <cell r="BL212">
            <v>0</v>
          </cell>
          <cell r="BM212">
            <v>1251</v>
          </cell>
          <cell r="BN212">
            <v>14777</v>
          </cell>
          <cell r="BO212">
            <v>0</v>
          </cell>
          <cell r="BP212">
            <v>0</v>
          </cell>
          <cell r="BQ212">
            <v>0</v>
          </cell>
          <cell r="BR212">
            <v>0</v>
          </cell>
          <cell r="BS212">
            <v>0</v>
          </cell>
          <cell r="BT212">
            <v>14777</v>
          </cell>
        </row>
        <row r="213">
          <cell r="A213">
            <v>786</v>
          </cell>
          <cell r="B213" t="str">
            <v>Ann Edwards Church of England Primary School</v>
          </cell>
          <cell r="D213">
            <v>53106</v>
          </cell>
          <cell r="E213">
            <v>0</v>
          </cell>
          <cell r="F213">
            <v>5592</v>
          </cell>
          <cell r="G213">
            <v>5131</v>
          </cell>
          <cell r="H213">
            <v>0</v>
          </cell>
          <cell r="I213">
            <v>0</v>
          </cell>
          <cell r="J213">
            <v>777730</v>
          </cell>
          <cell r="K213">
            <v>0</v>
          </cell>
          <cell r="L213">
            <v>59864</v>
          </cell>
          <cell r="M213">
            <v>0</v>
          </cell>
          <cell r="N213">
            <v>27811</v>
          </cell>
          <cell r="O213">
            <v>0</v>
          </cell>
          <cell r="P213">
            <v>0</v>
          </cell>
          <cell r="Q213">
            <v>3000</v>
          </cell>
          <cell r="R213">
            <v>0</v>
          </cell>
          <cell r="S213">
            <v>0</v>
          </cell>
          <cell r="T213">
            <v>0</v>
          </cell>
          <cell r="U213">
            <v>0</v>
          </cell>
          <cell r="V213">
            <v>0</v>
          </cell>
          <cell r="W213">
            <v>54066</v>
          </cell>
          <cell r="X213">
            <v>0</v>
          </cell>
          <cell r="Y213">
            <v>0</v>
          </cell>
          <cell r="Z213">
            <v>0</v>
          </cell>
          <cell r="AA213">
            <v>496764</v>
          </cell>
          <cell r="AB213">
            <v>16800</v>
          </cell>
          <cell r="AC213">
            <v>192548</v>
          </cell>
          <cell r="AD213">
            <v>18887</v>
          </cell>
          <cell r="AE213">
            <v>38519</v>
          </cell>
          <cell r="AF213">
            <v>0</v>
          </cell>
          <cell r="AG213">
            <v>12074</v>
          </cell>
          <cell r="AH213">
            <v>1000</v>
          </cell>
          <cell r="AI213">
            <v>3090</v>
          </cell>
          <cell r="AJ213">
            <v>11168</v>
          </cell>
          <cell r="AK213">
            <v>0</v>
          </cell>
          <cell r="AL213">
            <v>8240</v>
          </cell>
          <cell r="AM213">
            <v>6500</v>
          </cell>
          <cell r="AN213">
            <v>2060</v>
          </cell>
          <cell r="AO213">
            <v>450</v>
          </cell>
          <cell r="AP213">
            <v>15000</v>
          </cell>
          <cell r="AQ213">
            <v>13340</v>
          </cell>
          <cell r="AR213">
            <v>2515</v>
          </cell>
          <cell r="AS213">
            <v>60212</v>
          </cell>
          <cell r="AT213">
            <v>6554</v>
          </cell>
          <cell r="AU213">
            <v>0</v>
          </cell>
          <cell r="AV213">
            <v>10815</v>
          </cell>
          <cell r="AW213">
            <v>6222</v>
          </cell>
          <cell r="AX213">
            <v>0</v>
          </cell>
          <cell r="AY213">
            <v>2978</v>
          </cell>
          <cell r="AZ213">
            <v>0</v>
          </cell>
          <cell r="BA213">
            <v>1508</v>
          </cell>
          <cell r="BB213">
            <v>15174</v>
          </cell>
          <cell r="BC213">
            <v>0</v>
          </cell>
          <cell r="BD213">
            <v>0</v>
          </cell>
          <cell r="BE213">
            <v>0</v>
          </cell>
          <cell r="BF213">
            <v>0</v>
          </cell>
          <cell r="BG213">
            <v>35762</v>
          </cell>
          <cell r="BH213">
            <v>0</v>
          </cell>
          <cell r="BI213">
            <v>0</v>
          </cell>
          <cell r="BJ213">
            <v>0</v>
          </cell>
          <cell r="BK213">
            <v>46459</v>
          </cell>
          <cell r="BL213">
            <v>0</v>
          </cell>
          <cell r="BM213">
            <v>26</v>
          </cell>
          <cell r="BN213">
            <v>33159</v>
          </cell>
          <cell r="BO213">
            <v>0</v>
          </cell>
          <cell r="BP213">
            <v>0</v>
          </cell>
          <cell r="BQ213">
            <v>0</v>
          </cell>
          <cell r="BR213">
            <v>0</v>
          </cell>
          <cell r="BS213">
            <v>0</v>
          </cell>
          <cell r="BT213">
            <v>33159</v>
          </cell>
        </row>
        <row r="214">
          <cell r="A214">
            <v>787</v>
          </cell>
          <cell r="B214" t="str">
            <v>Southrop Church of England Primary School</v>
          </cell>
          <cell r="D214">
            <v>16794</v>
          </cell>
          <cell r="E214">
            <v>0</v>
          </cell>
          <cell r="F214">
            <v>27440</v>
          </cell>
          <cell r="G214">
            <v>145</v>
          </cell>
          <cell r="H214">
            <v>0</v>
          </cell>
          <cell r="I214">
            <v>0</v>
          </cell>
          <cell r="J214">
            <v>174577</v>
          </cell>
          <cell r="K214">
            <v>0</v>
          </cell>
          <cell r="L214">
            <v>5260</v>
          </cell>
          <cell r="M214">
            <v>0</v>
          </cell>
          <cell r="N214">
            <v>17980</v>
          </cell>
          <cell r="O214">
            <v>0</v>
          </cell>
          <cell r="P214">
            <v>0</v>
          </cell>
          <cell r="Q214">
            <v>0</v>
          </cell>
          <cell r="R214">
            <v>0</v>
          </cell>
          <cell r="S214">
            <v>0</v>
          </cell>
          <cell r="T214">
            <v>0</v>
          </cell>
          <cell r="U214">
            <v>0</v>
          </cell>
          <cell r="V214">
            <v>0</v>
          </cell>
          <cell r="W214">
            <v>18150</v>
          </cell>
          <cell r="X214">
            <v>0</v>
          </cell>
          <cell r="Y214">
            <v>0</v>
          </cell>
          <cell r="Z214">
            <v>0</v>
          </cell>
          <cell r="AA214">
            <v>134207</v>
          </cell>
          <cell r="AB214">
            <v>9277</v>
          </cell>
          <cell r="AC214">
            <v>17312</v>
          </cell>
          <cell r="AD214">
            <v>2273</v>
          </cell>
          <cell r="AE214">
            <v>17924</v>
          </cell>
          <cell r="AF214">
            <v>0</v>
          </cell>
          <cell r="AG214">
            <v>4000</v>
          </cell>
          <cell r="AH214">
            <v>3600</v>
          </cell>
          <cell r="AI214">
            <v>1000</v>
          </cell>
          <cell r="AJ214">
            <v>1890</v>
          </cell>
          <cell r="AK214">
            <v>0</v>
          </cell>
          <cell r="AL214">
            <v>3500</v>
          </cell>
          <cell r="AM214">
            <v>245</v>
          </cell>
          <cell r="AN214">
            <v>3711</v>
          </cell>
          <cell r="AO214">
            <v>542</v>
          </cell>
          <cell r="AP214">
            <v>2500</v>
          </cell>
          <cell r="AQ214">
            <v>1351</v>
          </cell>
          <cell r="AR214">
            <v>870</v>
          </cell>
          <cell r="AS214">
            <v>12130</v>
          </cell>
          <cell r="AT214">
            <v>0</v>
          </cell>
          <cell r="AU214">
            <v>0</v>
          </cell>
          <cell r="AV214">
            <v>2120</v>
          </cell>
          <cell r="AW214">
            <v>1161</v>
          </cell>
          <cell r="AX214">
            <v>0</v>
          </cell>
          <cell r="AY214">
            <v>374</v>
          </cell>
          <cell r="AZ214">
            <v>0</v>
          </cell>
          <cell r="BA214">
            <v>500</v>
          </cell>
          <cell r="BB214">
            <v>7274</v>
          </cell>
          <cell r="BC214">
            <v>0</v>
          </cell>
          <cell r="BD214">
            <v>0</v>
          </cell>
          <cell r="BE214">
            <v>0</v>
          </cell>
          <cell r="BF214">
            <v>0</v>
          </cell>
          <cell r="BG214">
            <v>21587</v>
          </cell>
          <cell r="BH214">
            <v>0</v>
          </cell>
          <cell r="BI214">
            <v>0</v>
          </cell>
          <cell r="BJ214">
            <v>0</v>
          </cell>
          <cell r="BK214">
            <v>10000</v>
          </cell>
          <cell r="BL214">
            <v>0</v>
          </cell>
          <cell r="BM214">
            <v>145</v>
          </cell>
          <cell r="BN214">
            <v>5000</v>
          </cell>
          <cell r="BO214">
            <v>0</v>
          </cell>
          <cell r="BP214">
            <v>39027</v>
          </cell>
          <cell r="BQ214">
            <v>0</v>
          </cell>
          <cell r="BR214">
            <v>0</v>
          </cell>
          <cell r="BS214">
            <v>0</v>
          </cell>
          <cell r="BT214">
            <v>44027</v>
          </cell>
        </row>
        <row r="215">
          <cell r="A215">
            <v>788</v>
          </cell>
          <cell r="B215" t="str">
            <v>Didbrook Primary School</v>
          </cell>
          <cell r="D215">
            <v>17965</v>
          </cell>
          <cell r="E215">
            <v>0</v>
          </cell>
          <cell r="F215">
            <v>36309</v>
          </cell>
          <cell r="G215">
            <v>231</v>
          </cell>
          <cell r="H215">
            <v>0</v>
          </cell>
          <cell r="I215">
            <v>0</v>
          </cell>
          <cell r="J215">
            <v>58172</v>
          </cell>
          <cell r="K215">
            <v>0</v>
          </cell>
          <cell r="L215">
            <v>2842</v>
          </cell>
          <cell r="M215">
            <v>0</v>
          </cell>
          <cell r="N215">
            <v>8075</v>
          </cell>
          <cell r="O215">
            <v>0</v>
          </cell>
          <cell r="P215">
            <v>0</v>
          </cell>
          <cell r="Q215">
            <v>0</v>
          </cell>
          <cell r="R215">
            <v>0</v>
          </cell>
          <cell r="S215">
            <v>0</v>
          </cell>
          <cell r="T215">
            <v>0</v>
          </cell>
          <cell r="U215">
            <v>0</v>
          </cell>
          <cell r="V215">
            <v>0</v>
          </cell>
          <cell r="W215">
            <v>17395</v>
          </cell>
          <cell r="X215">
            <v>0</v>
          </cell>
          <cell r="Y215">
            <v>0</v>
          </cell>
          <cell r="Z215">
            <v>0</v>
          </cell>
          <cell r="AA215">
            <v>32540</v>
          </cell>
          <cell r="AB215">
            <v>1500</v>
          </cell>
          <cell r="AC215">
            <v>9318</v>
          </cell>
          <cell r="AD215">
            <v>1944</v>
          </cell>
          <cell r="AE215">
            <v>5341</v>
          </cell>
          <cell r="AF215">
            <v>0</v>
          </cell>
          <cell r="AG215">
            <v>2098</v>
          </cell>
          <cell r="AH215">
            <v>200</v>
          </cell>
          <cell r="AI215">
            <v>0</v>
          </cell>
          <cell r="AJ215">
            <v>1600</v>
          </cell>
          <cell r="AK215">
            <v>400</v>
          </cell>
          <cell r="AL215">
            <v>250</v>
          </cell>
          <cell r="AM215">
            <v>200</v>
          </cell>
          <cell r="AN215">
            <v>0</v>
          </cell>
          <cell r="AO215">
            <v>60</v>
          </cell>
          <cell r="AP215">
            <v>1300</v>
          </cell>
          <cell r="AQ215">
            <v>3350</v>
          </cell>
          <cell r="AR215">
            <v>140</v>
          </cell>
          <cell r="AS215">
            <v>11948</v>
          </cell>
          <cell r="AT215">
            <v>450</v>
          </cell>
          <cell r="AU215">
            <v>0</v>
          </cell>
          <cell r="AV215">
            <v>5300</v>
          </cell>
          <cell r="AW215">
            <v>360</v>
          </cell>
          <cell r="AX215">
            <v>0</v>
          </cell>
          <cell r="AY215">
            <v>0</v>
          </cell>
          <cell r="AZ215">
            <v>0</v>
          </cell>
          <cell r="BA215">
            <v>0</v>
          </cell>
          <cell r="BB215">
            <v>2312</v>
          </cell>
          <cell r="BC215">
            <v>0</v>
          </cell>
          <cell r="BD215">
            <v>0</v>
          </cell>
          <cell r="BE215">
            <v>0</v>
          </cell>
          <cell r="BF215">
            <v>0</v>
          </cell>
          <cell r="BG215">
            <v>8522</v>
          </cell>
          <cell r="BH215">
            <v>0</v>
          </cell>
          <cell r="BI215">
            <v>0</v>
          </cell>
          <cell r="BJ215">
            <v>0</v>
          </cell>
          <cell r="BK215">
            <v>0</v>
          </cell>
          <cell r="BL215">
            <v>0</v>
          </cell>
          <cell r="BM215">
            <v>231</v>
          </cell>
          <cell r="BN215">
            <v>15763</v>
          </cell>
          <cell r="BO215">
            <v>0</v>
          </cell>
          <cell r="BP215">
            <v>44831</v>
          </cell>
          <cell r="BQ215">
            <v>0</v>
          </cell>
          <cell r="BR215">
            <v>0</v>
          </cell>
          <cell r="BS215">
            <v>0</v>
          </cell>
          <cell r="BT215">
            <v>68669</v>
          </cell>
        </row>
        <row r="216">
          <cell r="A216">
            <v>789</v>
          </cell>
          <cell r="B216" t="str">
            <v>Isbourne Valley Primary</v>
          </cell>
        </row>
        <row r="217">
          <cell r="A217">
            <v>791</v>
          </cell>
          <cell r="B217" t="str">
            <v>The Park Infant School</v>
          </cell>
          <cell r="D217">
            <v>40648</v>
          </cell>
          <cell r="E217">
            <v>398</v>
          </cell>
          <cell r="F217">
            <v>-2755</v>
          </cell>
          <cell r="G217">
            <v>0</v>
          </cell>
          <cell r="H217">
            <v>0</v>
          </cell>
          <cell r="I217">
            <v>0</v>
          </cell>
          <cell r="J217">
            <v>444986</v>
          </cell>
          <cell r="K217">
            <v>0</v>
          </cell>
          <cell r="L217">
            <v>70079</v>
          </cell>
          <cell r="M217">
            <v>0</v>
          </cell>
          <cell r="N217">
            <v>22341</v>
          </cell>
          <cell r="O217">
            <v>0</v>
          </cell>
          <cell r="P217">
            <v>0</v>
          </cell>
          <cell r="Q217">
            <v>1526</v>
          </cell>
          <cell r="R217">
            <v>0</v>
          </cell>
          <cell r="S217">
            <v>0</v>
          </cell>
          <cell r="T217">
            <v>0</v>
          </cell>
          <cell r="U217">
            <v>0</v>
          </cell>
          <cell r="V217">
            <v>1080</v>
          </cell>
          <cell r="W217">
            <v>33202</v>
          </cell>
          <cell r="X217">
            <v>0</v>
          </cell>
          <cell r="Y217">
            <v>0</v>
          </cell>
          <cell r="Z217">
            <v>0</v>
          </cell>
          <cell r="AA217">
            <v>336080</v>
          </cell>
          <cell r="AB217">
            <v>25210</v>
          </cell>
          <cell r="AC217">
            <v>111348</v>
          </cell>
          <cell r="AD217">
            <v>22141</v>
          </cell>
          <cell r="AE217">
            <v>32158</v>
          </cell>
          <cell r="AF217">
            <v>0</v>
          </cell>
          <cell r="AG217">
            <v>14002</v>
          </cell>
          <cell r="AH217">
            <v>1000</v>
          </cell>
          <cell r="AI217">
            <v>600</v>
          </cell>
          <cell r="AJ217">
            <v>0</v>
          </cell>
          <cell r="AK217">
            <v>3930</v>
          </cell>
          <cell r="AL217">
            <v>4000</v>
          </cell>
          <cell r="AM217">
            <v>1000</v>
          </cell>
          <cell r="AN217">
            <v>2500</v>
          </cell>
          <cell r="AO217">
            <v>2465</v>
          </cell>
          <cell r="AP217">
            <v>12590</v>
          </cell>
          <cell r="AQ217">
            <v>7831</v>
          </cell>
          <cell r="AR217">
            <v>500</v>
          </cell>
          <cell r="AS217">
            <v>7985</v>
          </cell>
          <cell r="AT217">
            <v>0</v>
          </cell>
          <cell r="AU217">
            <v>0</v>
          </cell>
          <cell r="AV217">
            <v>4043</v>
          </cell>
          <cell r="AW217">
            <v>4352</v>
          </cell>
          <cell r="AX217">
            <v>0</v>
          </cell>
          <cell r="AY217">
            <v>9852</v>
          </cell>
          <cell r="AZ217">
            <v>0</v>
          </cell>
          <cell r="BA217">
            <v>0</v>
          </cell>
          <cell r="BB217">
            <v>10673</v>
          </cell>
          <cell r="BC217">
            <v>0</v>
          </cell>
          <cell r="BD217">
            <v>0</v>
          </cell>
          <cell r="BE217">
            <v>0</v>
          </cell>
          <cell r="BF217">
            <v>0</v>
          </cell>
          <cell r="BG217">
            <v>28769</v>
          </cell>
          <cell r="BH217">
            <v>0</v>
          </cell>
          <cell r="BI217">
            <v>0</v>
          </cell>
          <cell r="BJ217">
            <v>0</v>
          </cell>
          <cell r="BK217">
            <v>26014</v>
          </cell>
          <cell r="BL217">
            <v>0</v>
          </cell>
          <cell r="BM217">
            <v>0</v>
          </cell>
          <cell r="BN217">
            <v>0</v>
          </cell>
          <cell r="BO217">
            <v>0</v>
          </cell>
          <cell r="BP217">
            <v>0</v>
          </cell>
          <cell r="BQ217">
            <v>0</v>
          </cell>
          <cell r="BR217">
            <v>0</v>
          </cell>
          <cell r="BS217">
            <v>0</v>
          </cell>
          <cell r="BT217">
            <v>0</v>
          </cell>
        </row>
        <row r="218">
          <cell r="A218">
            <v>793</v>
          </cell>
          <cell r="B218" t="str">
            <v>Steam Mills Primary School</v>
          </cell>
          <cell r="D218">
            <v>20913</v>
          </cell>
          <cell r="E218">
            <v>0</v>
          </cell>
          <cell r="F218">
            <v>101476</v>
          </cell>
          <cell r="G218">
            <v>229</v>
          </cell>
          <cell r="H218">
            <v>0</v>
          </cell>
          <cell r="I218">
            <v>0</v>
          </cell>
          <cell r="J218">
            <v>316440</v>
          </cell>
          <cell r="K218">
            <v>0</v>
          </cell>
          <cell r="L218">
            <v>17269</v>
          </cell>
          <cell r="M218">
            <v>0</v>
          </cell>
          <cell r="N218">
            <v>20797</v>
          </cell>
          <cell r="O218">
            <v>0</v>
          </cell>
          <cell r="P218">
            <v>0</v>
          </cell>
          <cell r="Q218">
            <v>8000</v>
          </cell>
          <cell r="R218">
            <v>0</v>
          </cell>
          <cell r="S218">
            <v>0</v>
          </cell>
          <cell r="T218">
            <v>0</v>
          </cell>
          <cell r="U218">
            <v>0</v>
          </cell>
          <cell r="V218">
            <v>1000</v>
          </cell>
          <cell r="W218">
            <v>27768</v>
          </cell>
          <cell r="X218">
            <v>0</v>
          </cell>
          <cell r="Y218">
            <v>0</v>
          </cell>
          <cell r="Z218">
            <v>0</v>
          </cell>
          <cell r="AA218">
            <v>248053</v>
          </cell>
          <cell r="AB218">
            <v>7877</v>
          </cell>
          <cell r="AC218">
            <v>39788</v>
          </cell>
          <cell r="AD218">
            <v>12610</v>
          </cell>
          <cell r="AE218">
            <v>20999</v>
          </cell>
          <cell r="AF218">
            <v>0</v>
          </cell>
          <cell r="AG218">
            <v>6749</v>
          </cell>
          <cell r="AH218">
            <v>200</v>
          </cell>
          <cell r="AI218">
            <v>2500</v>
          </cell>
          <cell r="AJ218">
            <v>2710</v>
          </cell>
          <cell r="AK218">
            <v>678</v>
          </cell>
          <cell r="AL218">
            <v>6335</v>
          </cell>
          <cell r="AM218">
            <v>1097</v>
          </cell>
          <cell r="AN218">
            <v>2100</v>
          </cell>
          <cell r="AO218">
            <v>1000</v>
          </cell>
          <cell r="AP218">
            <v>8000</v>
          </cell>
          <cell r="AQ218">
            <v>1802</v>
          </cell>
          <cell r="AR218">
            <v>1100</v>
          </cell>
          <cell r="AS218">
            <v>15440</v>
          </cell>
          <cell r="AT218">
            <v>5290</v>
          </cell>
          <cell r="AU218">
            <v>0</v>
          </cell>
          <cell r="AV218">
            <v>6500</v>
          </cell>
          <cell r="AW218">
            <v>2841</v>
          </cell>
          <cell r="AX218">
            <v>0</v>
          </cell>
          <cell r="AY218">
            <v>1740</v>
          </cell>
          <cell r="AZ218">
            <v>1000</v>
          </cell>
          <cell r="BA218">
            <v>0</v>
          </cell>
          <cell r="BB218">
            <v>9782</v>
          </cell>
          <cell r="BC218">
            <v>0</v>
          </cell>
          <cell r="BD218">
            <v>0</v>
          </cell>
          <cell r="BE218">
            <v>0</v>
          </cell>
          <cell r="BF218">
            <v>0</v>
          </cell>
          <cell r="BG218">
            <v>25619</v>
          </cell>
          <cell r="BH218">
            <v>0</v>
          </cell>
          <cell r="BI218">
            <v>0</v>
          </cell>
          <cell r="BJ218">
            <v>0</v>
          </cell>
          <cell r="BK218">
            <v>127095</v>
          </cell>
          <cell r="BL218">
            <v>0</v>
          </cell>
          <cell r="BM218">
            <v>229</v>
          </cell>
          <cell r="BN218">
            <v>5996</v>
          </cell>
          <cell r="BO218">
            <v>0</v>
          </cell>
          <cell r="BP218">
            <v>0</v>
          </cell>
          <cell r="BQ218">
            <v>0</v>
          </cell>
          <cell r="BR218">
            <v>0</v>
          </cell>
          <cell r="BS218">
            <v>0</v>
          </cell>
          <cell r="BT218">
            <v>5996</v>
          </cell>
        </row>
        <row r="219">
          <cell r="A219">
            <v>795</v>
          </cell>
          <cell r="B219" t="str">
            <v>Tredington Primary School</v>
          </cell>
          <cell r="D219">
            <v>94</v>
          </cell>
          <cell r="E219">
            <v>0</v>
          </cell>
          <cell r="F219">
            <v>37218</v>
          </cell>
          <cell r="G219">
            <v>435</v>
          </cell>
          <cell r="H219">
            <v>0</v>
          </cell>
          <cell r="I219">
            <v>0</v>
          </cell>
          <cell r="J219">
            <v>200262</v>
          </cell>
          <cell r="K219">
            <v>0</v>
          </cell>
          <cell r="L219">
            <v>37312</v>
          </cell>
          <cell r="M219">
            <v>0</v>
          </cell>
          <cell r="N219">
            <v>21028</v>
          </cell>
          <cell r="O219">
            <v>0</v>
          </cell>
          <cell r="P219">
            <v>0</v>
          </cell>
          <cell r="Q219">
            <v>1150</v>
          </cell>
          <cell r="R219">
            <v>0</v>
          </cell>
          <cell r="S219">
            <v>0</v>
          </cell>
          <cell r="T219">
            <v>0</v>
          </cell>
          <cell r="U219">
            <v>3000</v>
          </cell>
          <cell r="V219">
            <v>2000</v>
          </cell>
          <cell r="W219">
            <v>26714</v>
          </cell>
          <cell r="X219">
            <v>0</v>
          </cell>
          <cell r="Y219">
            <v>0</v>
          </cell>
          <cell r="Z219">
            <v>0</v>
          </cell>
          <cell r="AA219">
            <v>161818</v>
          </cell>
          <cell r="AB219">
            <v>0</v>
          </cell>
          <cell r="AC219">
            <v>50270</v>
          </cell>
          <cell r="AD219">
            <v>7171</v>
          </cell>
          <cell r="AE219">
            <v>11823</v>
          </cell>
          <cell r="AF219">
            <v>0</v>
          </cell>
          <cell r="AG219">
            <v>5226</v>
          </cell>
          <cell r="AH219">
            <v>150</v>
          </cell>
          <cell r="AI219">
            <v>850</v>
          </cell>
          <cell r="AJ219">
            <v>1698</v>
          </cell>
          <cell r="AK219">
            <v>424</v>
          </cell>
          <cell r="AL219">
            <v>6556</v>
          </cell>
          <cell r="AM219">
            <v>2221</v>
          </cell>
          <cell r="AN219">
            <v>700</v>
          </cell>
          <cell r="AO219">
            <v>600</v>
          </cell>
          <cell r="AP219">
            <v>5000</v>
          </cell>
          <cell r="AQ219">
            <v>2171</v>
          </cell>
          <cell r="AR219">
            <v>1600</v>
          </cell>
          <cell r="AS219">
            <v>10060</v>
          </cell>
          <cell r="AT219">
            <v>2003</v>
          </cell>
          <cell r="AU219">
            <v>0</v>
          </cell>
          <cell r="AV219">
            <v>4450</v>
          </cell>
          <cell r="AW219">
            <v>1630</v>
          </cell>
          <cell r="AX219">
            <v>0</v>
          </cell>
          <cell r="AY219">
            <v>6470</v>
          </cell>
          <cell r="AZ219">
            <v>2000</v>
          </cell>
          <cell r="BA219">
            <v>244</v>
          </cell>
          <cell r="BB219">
            <v>5425</v>
          </cell>
          <cell r="BC219">
            <v>0</v>
          </cell>
          <cell r="BD219">
            <v>0</v>
          </cell>
          <cell r="BE219">
            <v>0</v>
          </cell>
          <cell r="BF219">
            <v>0</v>
          </cell>
          <cell r="BG219">
            <v>21587</v>
          </cell>
          <cell r="BH219">
            <v>0</v>
          </cell>
          <cell r="BI219">
            <v>0</v>
          </cell>
          <cell r="BJ219">
            <v>0</v>
          </cell>
          <cell r="BK219">
            <v>58805</v>
          </cell>
          <cell r="BL219">
            <v>0</v>
          </cell>
          <cell r="BM219">
            <v>435</v>
          </cell>
          <cell r="BN219">
            <v>1000</v>
          </cell>
          <cell r="BO219">
            <v>0</v>
          </cell>
          <cell r="BP219">
            <v>0</v>
          </cell>
          <cell r="BQ219">
            <v>0</v>
          </cell>
          <cell r="BR219">
            <v>0</v>
          </cell>
          <cell r="BS219">
            <v>0</v>
          </cell>
          <cell r="BT219">
            <v>1000</v>
          </cell>
        </row>
        <row r="220">
          <cell r="A220">
            <v>797</v>
          </cell>
          <cell r="B220" t="str">
            <v>Park Junior School</v>
          </cell>
          <cell r="D220">
            <v>73250</v>
          </cell>
          <cell r="E220">
            <v>0</v>
          </cell>
          <cell r="F220">
            <v>79939</v>
          </cell>
          <cell r="G220">
            <v>58</v>
          </cell>
          <cell r="H220">
            <v>0</v>
          </cell>
          <cell r="I220">
            <v>0</v>
          </cell>
          <cell r="J220">
            <v>580798</v>
          </cell>
          <cell r="K220">
            <v>0</v>
          </cell>
          <cell r="L220">
            <v>59528</v>
          </cell>
          <cell r="M220">
            <v>0</v>
          </cell>
          <cell r="N220">
            <v>29421</v>
          </cell>
          <cell r="O220">
            <v>0</v>
          </cell>
          <cell r="P220">
            <v>0</v>
          </cell>
          <cell r="Q220">
            <v>0</v>
          </cell>
          <cell r="R220">
            <v>0</v>
          </cell>
          <cell r="S220">
            <v>0</v>
          </cell>
          <cell r="T220">
            <v>0</v>
          </cell>
          <cell r="U220">
            <v>0</v>
          </cell>
          <cell r="V220">
            <v>0</v>
          </cell>
          <cell r="W220">
            <v>39575</v>
          </cell>
          <cell r="X220">
            <v>0</v>
          </cell>
          <cell r="Y220">
            <v>0</v>
          </cell>
          <cell r="Z220">
            <v>0</v>
          </cell>
          <cell r="AA220">
            <v>473914</v>
          </cell>
          <cell r="AB220">
            <v>300</v>
          </cell>
          <cell r="AC220">
            <v>100347</v>
          </cell>
          <cell r="AD220">
            <v>17800</v>
          </cell>
          <cell r="AE220">
            <v>34740</v>
          </cell>
          <cell r="AF220">
            <v>0</v>
          </cell>
          <cell r="AG220">
            <v>12986</v>
          </cell>
          <cell r="AH220">
            <v>1500</v>
          </cell>
          <cell r="AI220">
            <v>0</v>
          </cell>
          <cell r="AJ220">
            <v>6957</v>
          </cell>
          <cell r="AK220">
            <v>0</v>
          </cell>
          <cell r="AL220">
            <v>27000</v>
          </cell>
          <cell r="AM220">
            <v>3400</v>
          </cell>
          <cell r="AN220">
            <v>1600</v>
          </cell>
          <cell r="AO220">
            <v>3800</v>
          </cell>
          <cell r="AP220">
            <v>13500</v>
          </cell>
          <cell r="AQ220">
            <v>10707</v>
          </cell>
          <cell r="AR220">
            <v>1730</v>
          </cell>
          <cell r="AS220">
            <v>19813</v>
          </cell>
          <cell r="AT220">
            <v>7955</v>
          </cell>
          <cell r="AU220">
            <v>0</v>
          </cell>
          <cell r="AV220">
            <v>4785</v>
          </cell>
          <cell r="AW220">
            <v>5657</v>
          </cell>
          <cell r="AX220">
            <v>0</v>
          </cell>
          <cell r="AY220">
            <v>11745</v>
          </cell>
          <cell r="AZ220">
            <v>7818</v>
          </cell>
          <cell r="BA220">
            <v>0</v>
          </cell>
          <cell r="BB220">
            <v>14409</v>
          </cell>
          <cell r="BC220">
            <v>0</v>
          </cell>
          <cell r="BD220">
            <v>0</v>
          </cell>
          <cell r="BE220">
            <v>0</v>
          </cell>
          <cell r="BF220">
            <v>0</v>
          </cell>
          <cell r="BG220">
            <v>32423</v>
          </cell>
          <cell r="BH220">
            <v>0</v>
          </cell>
          <cell r="BI220">
            <v>0</v>
          </cell>
          <cell r="BJ220">
            <v>0</v>
          </cell>
          <cell r="BK220">
            <v>112362</v>
          </cell>
          <cell r="BL220">
            <v>0</v>
          </cell>
          <cell r="BM220">
            <v>58</v>
          </cell>
          <cell r="BN220">
            <v>109</v>
          </cell>
          <cell r="BO220">
            <v>0</v>
          </cell>
          <cell r="BP220">
            <v>0</v>
          </cell>
          <cell r="BQ220">
            <v>0</v>
          </cell>
          <cell r="BR220">
            <v>0</v>
          </cell>
          <cell r="BS220">
            <v>0</v>
          </cell>
          <cell r="BT220">
            <v>109</v>
          </cell>
        </row>
        <row r="221">
          <cell r="A221">
            <v>798</v>
          </cell>
          <cell r="B221" t="str">
            <v>Stow-on-the-Wold Primary School</v>
          </cell>
          <cell r="D221">
            <v>39722</v>
          </cell>
          <cell r="E221">
            <v>0</v>
          </cell>
          <cell r="F221">
            <v>5615</v>
          </cell>
          <cell r="G221">
            <v>210</v>
          </cell>
          <cell r="H221">
            <v>0</v>
          </cell>
          <cell r="I221">
            <v>25461</v>
          </cell>
          <cell r="J221">
            <v>358689</v>
          </cell>
          <cell r="K221">
            <v>0</v>
          </cell>
          <cell r="L221">
            <v>32648</v>
          </cell>
          <cell r="M221">
            <v>0</v>
          </cell>
          <cell r="N221">
            <v>19350</v>
          </cell>
          <cell r="O221">
            <v>0</v>
          </cell>
          <cell r="P221">
            <v>0</v>
          </cell>
          <cell r="Q221">
            <v>2000</v>
          </cell>
          <cell r="R221">
            <v>0</v>
          </cell>
          <cell r="S221">
            <v>0</v>
          </cell>
          <cell r="T221">
            <v>0</v>
          </cell>
          <cell r="U221">
            <v>3000</v>
          </cell>
          <cell r="V221">
            <v>0</v>
          </cell>
          <cell r="W221">
            <v>29496</v>
          </cell>
          <cell r="X221">
            <v>0</v>
          </cell>
          <cell r="Y221">
            <v>11510</v>
          </cell>
          <cell r="Z221">
            <v>0</v>
          </cell>
          <cell r="AA221">
            <v>269446</v>
          </cell>
          <cell r="AB221">
            <v>8000</v>
          </cell>
          <cell r="AC221">
            <v>70834</v>
          </cell>
          <cell r="AD221">
            <v>0</v>
          </cell>
          <cell r="AE221">
            <v>19618</v>
          </cell>
          <cell r="AF221">
            <v>0</v>
          </cell>
          <cell r="AG221">
            <v>10806</v>
          </cell>
          <cell r="AH221">
            <v>500</v>
          </cell>
          <cell r="AI221">
            <v>1000</v>
          </cell>
          <cell r="AJ221">
            <v>3408</v>
          </cell>
          <cell r="AK221">
            <v>852</v>
          </cell>
          <cell r="AL221">
            <v>5500</v>
          </cell>
          <cell r="AM221">
            <v>2492</v>
          </cell>
          <cell r="AN221">
            <v>15297</v>
          </cell>
          <cell r="AO221">
            <v>800</v>
          </cell>
          <cell r="AP221">
            <v>5500</v>
          </cell>
          <cell r="AQ221">
            <v>9324</v>
          </cell>
          <cell r="AR221">
            <v>1685</v>
          </cell>
          <cell r="AS221">
            <v>24197</v>
          </cell>
          <cell r="AT221">
            <v>1225</v>
          </cell>
          <cell r="AU221">
            <v>0</v>
          </cell>
          <cell r="AV221">
            <v>2625</v>
          </cell>
          <cell r="AW221">
            <v>3420</v>
          </cell>
          <cell r="AX221">
            <v>0</v>
          </cell>
          <cell r="AY221">
            <v>0</v>
          </cell>
          <cell r="AZ221">
            <v>0</v>
          </cell>
          <cell r="BA221">
            <v>2000</v>
          </cell>
          <cell r="BB221">
            <v>17095</v>
          </cell>
          <cell r="BC221">
            <v>0</v>
          </cell>
          <cell r="BD221">
            <v>0</v>
          </cell>
          <cell r="BE221">
            <v>36971</v>
          </cell>
          <cell r="BF221">
            <v>0</v>
          </cell>
          <cell r="BG221">
            <v>26627</v>
          </cell>
          <cell r="BH221">
            <v>0</v>
          </cell>
          <cell r="BI221">
            <v>0</v>
          </cell>
          <cell r="BJ221">
            <v>0</v>
          </cell>
          <cell r="BK221">
            <v>32242</v>
          </cell>
          <cell r="BL221">
            <v>0</v>
          </cell>
          <cell r="BM221">
            <v>210</v>
          </cell>
          <cell r="BN221">
            <v>9281</v>
          </cell>
          <cell r="BO221">
            <v>0</v>
          </cell>
          <cell r="BP221">
            <v>0</v>
          </cell>
          <cell r="BQ221">
            <v>0</v>
          </cell>
          <cell r="BR221">
            <v>0</v>
          </cell>
          <cell r="BS221">
            <v>0</v>
          </cell>
          <cell r="BT221">
            <v>9281</v>
          </cell>
        </row>
        <row r="222">
          <cell r="A222">
            <v>800</v>
          </cell>
          <cell r="B222" t="str">
            <v>Stratton Church of England Primary School</v>
          </cell>
          <cell r="D222">
            <v>73515</v>
          </cell>
          <cell r="E222">
            <v>0</v>
          </cell>
          <cell r="F222">
            <v>87057</v>
          </cell>
          <cell r="G222">
            <v>0</v>
          </cell>
          <cell r="H222">
            <v>0</v>
          </cell>
          <cell r="I222">
            <v>0</v>
          </cell>
          <cell r="J222">
            <v>543672</v>
          </cell>
          <cell r="K222">
            <v>0</v>
          </cell>
          <cell r="L222">
            <v>20152</v>
          </cell>
          <cell r="M222">
            <v>0</v>
          </cell>
          <cell r="N222">
            <v>23843</v>
          </cell>
          <cell r="O222">
            <v>0</v>
          </cell>
          <cell r="P222">
            <v>0</v>
          </cell>
          <cell r="Q222">
            <v>311</v>
          </cell>
          <cell r="R222">
            <v>0</v>
          </cell>
          <cell r="S222">
            <v>0</v>
          </cell>
          <cell r="T222">
            <v>0</v>
          </cell>
          <cell r="U222">
            <v>0</v>
          </cell>
          <cell r="V222">
            <v>2775</v>
          </cell>
          <cell r="W222">
            <v>39957</v>
          </cell>
          <cell r="X222">
            <v>0</v>
          </cell>
          <cell r="Y222">
            <v>0</v>
          </cell>
          <cell r="Z222">
            <v>0</v>
          </cell>
          <cell r="AA222">
            <v>400242</v>
          </cell>
          <cell r="AB222">
            <v>18426</v>
          </cell>
          <cell r="AC222">
            <v>85937</v>
          </cell>
          <cell r="AD222">
            <v>13059</v>
          </cell>
          <cell r="AE222">
            <v>29536</v>
          </cell>
          <cell r="AF222">
            <v>0</v>
          </cell>
          <cell r="AG222">
            <v>8811</v>
          </cell>
          <cell r="AH222">
            <v>100</v>
          </cell>
          <cell r="AI222">
            <v>0</v>
          </cell>
          <cell r="AJ222">
            <v>3604</v>
          </cell>
          <cell r="AK222">
            <v>902</v>
          </cell>
          <cell r="AL222">
            <v>5000</v>
          </cell>
          <cell r="AM222">
            <v>3000</v>
          </cell>
          <cell r="AN222">
            <v>250</v>
          </cell>
          <cell r="AO222">
            <v>1500</v>
          </cell>
          <cell r="AP222">
            <v>8500</v>
          </cell>
          <cell r="AQ222">
            <v>6364</v>
          </cell>
          <cell r="AR222">
            <v>1250</v>
          </cell>
          <cell r="AS222">
            <v>40096</v>
          </cell>
          <cell r="AT222">
            <v>10763</v>
          </cell>
          <cell r="AU222">
            <v>0</v>
          </cell>
          <cell r="AV222">
            <v>7381</v>
          </cell>
          <cell r="AW222">
            <v>3855</v>
          </cell>
          <cell r="AX222">
            <v>0</v>
          </cell>
          <cell r="AY222">
            <v>3940</v>
          </cell>
          <cell r="AZ222">
            <v>0</v>
          </cell>
          <cell r="BA222">
            <v>220</v>
          </cell>
          <cell r="BB222">
            <v>24469</v>
          </cell>
          <cell r="BC222">
            <v>0</v>
          </cell>
          <cell r="BD222">
            <v>0</v>
          </cell>
          <cell r="BE222">
            <v>0</v>
          </cell>
          <cell r="BF222">
            <v>0</v>
          </cell>
          <cell r="BG222">
            <v>32118</v>
          </cell>
          <cell r="BH222">
            <v>0</v>
          </cell>
          <cell r="BI222">
            <v>0</v>
          </cell>
          <cell r="BJ222">
            <v>0</v>
          </cell>
          <cell r="BK222">
            <v>118283</v>
          </cell>
          <cell r="BL222">
            <v>0</v>
          </cell>
          <cell r="BM222">
            <v>892</v>
          </cell>
          <cell r="BN222">
            <v>27020</v>
          </cell>
          <cell r="BO222">
            <v>0</v>
          </cell>
          <cell r="BP222">
            <v>0</v>
          </cell>
          <cell r="BQ222">
            <v>0</v>
          </cell>
          <cell r="BR222">
            <v>0</v>
          </cell>
          <cell r="BS222">
            <v>0</v>
          </cell>
          <cell r="BT222">
            <v>27020</v>
          </cell>
        </row>
        <row r="223">
          <cell r="A223">
            <v>801</v>
          </cell>
          <cell r="B223" t="str">
            <v>Callowell Primary School</v>
          </cell>
          <cell r="D223">
            <v>17726</v>
          </cell>
          <cell r="E223">
            <v>18881</v>
          </cell>
          <cell r="F223">
            <v>15963</v>
          </cell>
          <cell r="G223">
            <v>2551</v>
          </cell>
          <cell r="H223">
            <v>0</v>
          </cell>
          <cell r="I223">
            <v>0</v>
          </cell>
          <cell r="J223">
            <v>420138</v>
          </cell>
          <cell r="K223">
            <v>0</v>
          </cell>
          <cell r="L223">
            <v>26373</v>
          </cell>
          <cell r="M223">
            <v>0</v>
          </cell>
          <cell r="N223">
            <v>19557</v>
          </cell>
          <cell r="O223">
            <v>0</v>
          </cell>
          <cell r="P223">
            <v>0</v>
          </cell>
          <cell r="Q223">
            <v>0</v>
          </cell>
          <cell r="R223">
            <v>0</v>
          </cell>
          <cell r="S223">
            <v>0</v>
          </cell>
          <cell r="T223">
            <v>0</v>
          </cell>
          <cell r="U223">
            <v>0</v>
          </cell>
          <cell r="V223">
            <v>0</v>
          </cell>
          <cell r="W223">
            <v>34344</v>
          </cell>
          <cell r="X223">
            <v>0</v>
          </cell>
          <cell r="Y223">
            <v>0</v>
          </cell>
          <cell r="Z223">
            <v>0</v>
          </cell>
          <cell r="AA223">
            <v>323235</v>
          </cell>
          <cell r="AB223">
            <v>9251</v>
          </cell>
          <cell r="AC223">
            <v>39203</v>
          </cell>
          <cell r="AD223">
            <v>0</v>
          </cell>
          <cell r="AE223">
            <v>22856</v>
          </cell>
          <cell r="AF223">
            <v>0</v>
          </cell>
          <cell r="AG223">
            <v>14939</v>
          </cell>
          <cell r="AH223">
            <v>0</v>
          </cell>
          <cell r="AI223">
            <v>0</v>
          </cell>
          <cell r="AJ223">
            <v>0</v>
          </cell>
          <cell r="AK223">
            <v>4547</v>
          </cell>
          <cell r="AL223">
            <v>4500</v>
          </cell>
          <cell r="AM223">
            <v>4000</v>
          </cell>
          <cell r="AN223">
            <v>17500</v>
          </cell>
          <cell r="AO223">
            <v>2700</v>
          </cell>
          <cell r="AP223">
            <v>7800</v>
          </cell>
          <cell r="AQ223">
            <v>6780</v>
          </cell>
          <cell r="AR223">
            <v>600</v>
          </cell>
          <cell r="AS223">
            <v>26155</v>
          </cell>
          <cell r="AT223">
            <v>6500</v>
          </cell>
          <cell r="AU223">
            <v>0</v>
          </cell>
          <cell r="AV223">
            <v>11150</v>
          </cell>
          <cell r="AW223">
            <v>3500</v>
          </cell>
          <cell r="AX223">
            <v>0</v>
          </cell>
          <cell r="AY223">
            <v>3800</v>
          </cell>
          <cell r="AZ223">
            <v>0</v>
          </cell>
          <cell r="BA223">
            <v>0</v>
          </cell>
          <cell r="BB223">
            <v>19500</v>
          </cell>
          <cell r="BC223">
            <v>0</v>
          </cell>
          <cell r="BD223">
            <v>0</v>
          </cell>
          <cell r="BE223">
            <v>0</v>
          </cell>
          <cell r="BF223">
            <v>0</v>
          </cell>
          <cell r="BG223">
            <v>28706</v>
          </cell>
          <cell r="BH223">
            <v>0</v>
          </cell>
          <cell r="BI223">
            <v>0</v>
          </cell>
          <cell r="BJ223">
            <v>0</v>
          </cell>
          <cell r="BK223">
            <v>44669</v>
          </cell>
          <cell r="BL223">
            <v>0</v>
          </cell>
          <cell r="BM223">
            <v>2551</v>
          </cell>
          <cell r="BN223">
            <v>8503</v>
          </cell>
          <cell r="BO223">
            <v>0</v>
          </cell>
          <cell r="BP223">
            <v>0</v>
          </cell>
          <cell r="BQ223">
            <v>0</v>
          </cell>
          <cell r="BR223">
            <v>0</v>
          </cell>
          <cell r="BS223">
            <v>0</v>
          </cell>
          <cell r="BT223">
            <v>8503</v>
          </cell>
        </row>
        <row r="224">
          <cell r="A224">
            <v>803</v>
          </cell>
          <cell r="B224" t="str">
            <v>Stroud Valley Community Primary School</v>
          </cell>
          <cell r="D224">
            <v>22289</v>
          </cell>
          <cell r="E224">
            <v>0</v>
          </cell>
          <cell r="F224">
            <v>48991</v>
          </cell>
          <cell r="G224">
            <v>5270</v>
          </cell>
          <cell r="H224">
            <v>0</v>
          </cell>
          <cell r="I224">
            <v>0</v>
          </cell>
          <cell r="J224">
            <v>611578</v>
          </cell>
          <cell r="K224">
            <v>0</v>
          </cell>
          <cell r="L224">
            <v>79118</v>
          </cell>
          <cell r="M224">
            <v>0</v>
          </cell>
          <cell r="N224">
            <v>31590</v>
          </cell>
          <cell r="O224">
            <v>0</v>
          </cell>
          <cell r="P224">
            <v>0</v>
          </cell>
          <cell r="Q224">
            <v>4400</v>
          </cell>
          <cell r="R224">
            <v>0</v>
          </cell>
          <cell r="S224">
            <v>0</v>
          </cell>
          <cell r="T224">
            <v>0</v>
          </cell>
          <cell r="U224">
            <v>6000</v>
          </cell>
          <cell r="V224">
            <v>0</v>
          </cell>
          <cell r="W224">
            <v>44186</v>
          </cell>
          <cell r="X224">
            <v>0</v>
          </cell>
          <cell r="Y224">
            <v>0</v>
          </cell>
          <cell r="Z224">
            <v>0</v>
          </cell>
          <cell r="AA224">
            <v>444620</v>
          </cell>
          <cell r="AB224">
            <v>10800</v>
          </cell>
          <cell r="AC224">
            <v>143218</v>
          </cell>
          <cell r="AD224">
            <v>0</v>
          </cell>
          <cell r="AE224">
            <v>33015</v>
          </cell>
          <cell r="AF224">
            <v>0</v>
          </cell>
          <cell r="AG224">
            <v>15691</v>
          </cell>
          <cell r="AH224">
            <v>1200</v>
          </cell>
          <cell r="AI224">
            <v>800</v>
          </cell>
          <cell r="AJ224">
            <v>4960</v>
          </cell>
          <cell r="AK224">
            <v>1240</v>
          </cell>
          <cell r="AL224">
            <v>8000</v>
          </cell>
          <cell r="AM224">
            <v>6841</v>
          </cell>
          <cell r="AN224">
            <v>22000</v>
          </cell>
          <cell r="AO224">
            <v>2500</v>
          </cell>
          <cell r="AP224">
            <v>15500</v>
          </cell>
          <cell r="AQ224">
            <v>18272</v>
          </cell>
          <cell r="AR224">
            <v>1500</v>
          </cell>
          <cell r="AS224">
            <v>19502</v>
          </cell>
          <cell r="AT224">
            <v>3663</v>
          </cell>
          <cell r="AU224">
            <v>0</v>
          </cell>
          <cell r="AV224">
            <v>6310</v>
          </cell>
          <cell r="AW224">
            <v>5681</v>
          </cell>
          <cell r="AX224">
            <v>0</v>
          </cell>
          <cell r="AY224">
            <v>13050</v>
          </cell>
          <cell r="AZ224">
            <v>0</v>
          </cell>
          <cell r="BA224">
            <v>0</v>
          </cell>
          <cell r="BB224">
            <v>12895</v>
          </cell>
          <cell r="BC224">
            <v>0</v>
          </cell>
          <cell r="BD224">
            <v>0</v>
          </cell>
          <cell r="BE224">
            <v>0</v>
          </cell>
          <cell r="BF224">
            <v>0</v>
          </cell>
          <cell r="BG224">
            <v>33746</v>
          </cell>
          <cell r="BH224">
            <v>0</v>
          </cell>
          <cell r="BI224">
            <v>0</v>
          </cell>
          <cell r="BJ224">
            <v>0</v>
          </cell>
          <cell r="BK224">
            <v>87782</v>
          </cell>
          <cell r="BL224">
            <v>0</v>
          </cell>
          <cell r="BM224">
            <v>225</v>
          </cell>
          <cell r="BN224">
            <v>7903</v>
          </cell>
          <cell r="BO224">
            <v>0</v>
          </cell>
          <cell r="BP224">
            <v>0</v>
          </cell>
          <cell r="BQ224">
            <v>0</v>
          </cell>
          <cell r="BR224">
            <v>0</v>
          </cell>
          <cell r="BS224">
            <v>0</v>
          </cell>
          <cell r="BT224">
            <v>7903</v>
          </cell>
        </row>
        <row r="225">
          <cell r="A225">
            <v>804</v>
          </cell>
          <cell r="B225" t="str">
            <v>Parliament Primary School</v>
          </cell>
          <cell r="D225">
            <v>19033</v>
          </cell>
          <cell r="E225">
            <v>0</v>
          </cell>
          <cell r="F225">
            <v>32013</v>
          </cell>
          <cell r="G225">
            <v>1302</v>
          </cell>
          <cell r="H225">
            <v>0</v>
          </cell>
          <cell r="I225">
            <v>0</v>
          </cell>
          <cell r="J225">
            <v>323279</v>
          </cell>
          <cell r="K225">
            <v>0</v>
          </cell>
          <cell r="L225">
            <v>46776</v>
          </cell>
          <cell r="M225">
            <v>0</v>
          </cell>
          <cell r="N225">
            <v>25177</v>
          </cell>
          <cell r="O225">
            <v>0</v>
          </cell>
          <cell r="P225">
            <v>0</v>
          </cell>
          <cell r="Q225">
            <v>1750</v>
          </cell>
          <cell r="R225">
            <v>0</v>
          </cell>
          <cell r="S225">
            <v>0</v>
          </cell>
          <cell r="T225">
            <v>0</v>
          </cell>
          <cell r="U225">
            <v>0</v>
          </cell>
          <cell r="V225">
            <v>8655</v>
          </cell>
          <cell r="W225">
            <v>30543</v>
          </cell>
          <cell r="X225">
            <v>0</v>
          </cell>
          <cell r="Y225">
            <v>0</v>
          </cell>
          <cell r="Z225">
            <v>0</v>
          </cell>
          <cell r="AA225">
            <v>242076</v>
          </cell>
          <cell r="AB225">
            <v>8394</v>
          </cell>
          <cell r="AC225">
            <v>74462</v>
          </cell>
          <cell r="AD225">
            <v>15484</v>
          </cell>
          <cell r="AE225">
            <v>14198</v>
          </cell>
          <cell r="AF225">
            <v>0</v>
          </cell>
          <cell r="AG225">
            <v>12842</v>
          </cell>
          <cell r="AH225">
            <v>255</v>
          </cell>
          <cell r="AI225">
            <v>1500</v>
          </cell>
          <cell r="AJ225">
            <v>3045</v>
          </cell>
          <cell r="AK225">
            <v>0</v>
          </cell>
          <cell r="AL225">
            <v>7330</v>
          </cell>
          <cell r="AM225">
            <v>4950</v>
          </cell>
          <cell r="AN225">
            <v>820</v>
          </cell>
          <cell r="AO225">
            <v>1770</v>
          </cell>
          <cell r="AP225">
            <v>9525</v>
          </cell>
          <cell r="AQ225">
            <v>13306</v>
          </cell>
          <cell r="AR225">
            <v>1430</v>
          </cell>
          <cell r="AS225">
            <v>12825</v>
          </cell>
          <cell r="AT225">
            <v>1692</v>
          </cell>
          <cell r="AU225">
            <v>0</v>
          </cell>
          <cell r="AV225">
            <v>3625</v>
          </cell>
          <cell r="AW225">
            <v>2825</v>
          </cell>
          <cell r="AX225">
            <v>0</v>
          </cell>
          <cell r="AY225">
            <v>9135</v>
          </cell>
          <cell r="AZ225">
            <v>0</v>
          </cell>
          <cell r="BA225">
            <v>100</v>
          </cell>
          <cell r="BB225">
            <v>9121</v>
          </cell>
          <cell r="BC225">
            <v>0</v>
          </cell>
          <cell r="BD225">
            <v>0</v>
          </cell>
          <cell r="BE225">
            <v>0</v>
          </cell>
          <cell r="BF225">
            <v>0</v>
          </cell>
          <cell r="BG225">
            <v>26186</v>
          </cell>
          <cell r="BH225">
            <v>0</v>
          </cell>
          <cell r="BI225">
            <v>0</v>
          </cell>
          <cell r="BJ225">
            <v>0</v>
          </cell>
          <cell r="BK225">
            <v>58199</v>
          </cell>
          <cell r="BL225">
            <v>0</v>
          </cell>
          <cell r="BM225">
            <v>1302</v>
          </cell>
          <cell r="BN225">
            <v>4503</v>
          </cell>
          <cell r="BO225">
            <v>0</v>
          </cell>
          <cell r="BP225">
            <v>0</v>
          </cell>
          <cell r="BQ225">
            <v>0</v>
          </cell>
          <cell r="BR225">
            <v>0</v>
          </cell>
          <cell r="BS225">
            <v>0</v>
          </cell>
          <cell r="BT225">
            <v>4503</v>
          </cell>
        </row>
        <row r="226">
          <cell r="A226">
            <v>805</v>
          </cell>
          <cell r="B226" t="str">
            <v>Uplands Community Primary School</v>
          </cell>
          <cell r="D226">
            <v>21256</v>
          </cell>
          <cell r="E226">
            <v>0</v>
          </cell>
          <cell r="F226">
            <v>39359</v>
          </cell>
          <cell r="G226">
            <v>1310</v>
          </cell>
          <cell r="H226">
            <v>0</v>
          </cell>
          <cell r="I226">
            <v>0</v>
          </cell>
          <cell r="J226">
            <v>294311</v>
          </cell>
          <cell r="K226">
            <v>0</v>
          </cell>
          <cell r="L226">
            <v>18467</v>
          </cell>
          <cell r="M226">
            <v>0</v>
          </cell>
          <cell r="N226">
            <v>21688</v>
          </cell>
          <cell r="O226">
            <v>0</v>
          </cell>
          <cell r="P226">
            <v>0</v>
          </cell>
          <cell r="Q226">
            <v>0</v>
          </cell>
          <cell r="R226">
            <v>0</v>
          </cell>
          <cell r="S226">
            <v>0</v>
          </cell>
          <cell r="T226">
            <v>0</v>
          </cell>
          <cell r="U226">
            <v>0</v>
          </cell>
          <cell r="V226">
            <v>0</v>
          </cell>
          <cell r="W226">
            <v>26131</v>
          </cell>
          <cell r="X226">
            <v>0</v>
          </cell>
          <cell r="Y226">
            <v>0</v>
          </cell>
          <cell r="Z226">
            <v>0</v>
          </cell>
          <cell r="AA226">
            <v>210347</v>
          </cell>
          <cell r="AB226">
            <v>8980</v>
          </cell>
          <cell r="AC226">
            <v>40528</v>
          </cell>
          <cell r="AD226">
            <v>0</v>
          </cell>
          <cell r="AE226">
            <v>22292</v>
          </cell>
          <cell r="AF226">
            <v>0</v>
          </cell>
          <cell r="AG226">
            <v>6526</v>
          </cell>
          <cell r="AH226">
            <v>150</v>
          </cell>
          <cell r="AI226">
            <v>1000</v>
          </cell>
          <cell r="AJ226">
            <v>2555</v>
          </cell>
          <cell r="AK226">
            <v>639</v>
          </cell>
          <cell r="AL226">
            <v>8000</v>
          </cell>
          <cell r="AM226">
            <v>0</v>
          </cell>
          <cell r="AN226">
            <v>7580</v>
          </cell>
          <cell r="AO226">
            <v>1150</v>
          </cell>
          <cell r="AP226">
            <v>6500</v>
          </cell>
          <cell r="AQ226">
            <v>3403</v>
          </cell>
          <cell r="AR226">
            <v>710</v>
          </cell>
          <cell r="AS226">
            <v>10260</v>
          </cell>
          <cell r="AT226">
            <v>3190</v>
          </cell>
          <cell r="AU226">
            <v>0</v>
          </cell>
          <cell r="AV226">
            <v>5710</v>
          </cell>
          <cell r="AW226">
            <v>0</v>
          </cell>
          <cell r="AX226">
            <v>0</v>
          </cell>
          <cell r="AY226">
            <v>0</v>
          </cell>
          <cell r="AZ226">
            <v>0</v>
          </cell>
          <cell r="BA226">
            <v>20330</v>
          </cell>
          <cell r="BB226">
            <v>14672</v>
          </cell>
          <cell r="BC226">
            <v>0</v>
          </cell>
          <cell r="BD226">
            <v>0</v>
          </cell>
          <cell r="BE226">
            <v>0</v>
          </cell>
          <cell r="BF226">
            <v>0</v>
          </cell>
          <cell r="BG226">
            <v>24737</v>
          </cell>
          <cell r="BH226">
            <v>0</v>
          </cell>
          <cell r="BI226">
            <v>0</v>
          </cell>
          <cell r="BJ226">
            <v>0</v>
          </cell>
          <cell r="BK226">
            <v>64096</v>
          </cell>
          <cell r="BL226">
            <v>0</v>
          </cell>
          <cell r="BM226">
            <v>1310</v>
          </cell>
          <cell r="BN226">
            <v>7331</v>
          </cell>
          <cell r="BO226">
            <v>0</v>
          </cell>
          <cell r="BP226">
            <v>0</v>
          </cell>
          <cell r="BQ226">
            <v>0</v>
          </cell>
          <cell r="BR226">
            <v>0</v>
          </cell>
          <cell r="BS226">
            <v>0</v>
          </cell>
          <cell r="BT226">
            <v>7331</v>
          </cell>
        </row>
        <row r="227">
          <cell r="A227">
            <v>806</v>
          </cell>
          <cell r="B227" t="str">
            <v>Swell Church of England Primary School</v>
          </cell>
          <cell r="D227">
            <v>10819</v>
          </cell>
          <cell r="E227">
            <v>0</v>
          </cell>
          <cell r="F227">
            <v>42555</v>
          </cell>
          <cell r="G227">
            <v>789</v>
          </cell>
          <cell r="H227">
            <v>0</v>
          </cell>
          <cell r="I227">
            <v>0</v>
          </cell>
          <cell r="J227">
            <v>141365</v>
          </cell>
          <cell r="K227">
            <v>0</v>
          </cell>
          <cell r="L227">
            <v>3886</v>
          </cell>
          <cell r="M227">
            <v>0</v>
          </cell>
          <cell r="N227">
            <v>15325</v>
          </cell>
          <cell r="O227">
            <v>10000</v>
          </cell>
          <cell r="P227">
            <v>0</v>
          </cell>
          <cell r="Q227">
            <v>2067</v>
          </cell>
          <cell r="R227">
            <v>0</v>
          </cell>
          <cell r="S227">
            <v>0</v>
          </cell>
          <cell r="T227">
            <v>0</v>
          </cell>
          <cell r="U227">
            <v>0</v>
          </cell>
          <cell r="V227">
            <v>7331</v>
          </cell>
          <cell r="W227">
            <v>16341</v>
          </cell>
          <cell r="X227">
            <v>0</v>
          </cell>
          <cell r="Y227">
            <v>0</v>
          </cell>
          <cell r="Z227">
            <v>0</v>
          </cell>
          <cell r="AA227">
            <v>107050</v>
          </cell>
          <cell r="AB227">
            <v>14598</v>
          </cell>
          <cell r="AC227">
            <v>16785</v>
          </cell>
          <cell r="AD227">
            <v>0</v>
          </cell>
          <cell r="AE227">
            <v>14471</v>
          </cell>
          <cell r="AF227">
            <v>0</v>
          </cell>
          <cell r="AG227">
            <v>2650</v>
          </cell>
          <cell r="AH227">
            <v>200</v>
          </cell>
          <cell r="AI227">
            <v>2000</v>
          </cell>
          <cell r="AJ227">
            <v>3538</v>
          </cell>
          <cell r="AK227">
            <v>0</v>
          </cell>
          <cell r="AL227">
            <v>4000</v>
          </cell>
          <cell r="AM227">
            <v>950</v>
          </cell>
          <cell r="AN227">
            <v>5500</v>
          </cell>
          <cell r="AO227">
            <v>220</v>
          </cell>
          <cell r="AP227">
            <v>2000</v>
          </cell>
          <cell r="AQ227">
            <v>785</v>
          </cell>
          <cell r="AR227">
            <v>500</v>
          </cell>
          <cell r="AS227">
            <v>13033</v>
          </cell>
          <cell r="AT227">
            <v>1127</v>
          </cell>
          <cell r="AU227">
            <v>0</v>
          </cell>
          <cell r="AV227">
            <v>2100</v>
          </cell>
          <cell r="AW227">
            <v>0</v>
          </cell>
          <cell r="AX227">
            <v>0</v>
          </cell>
          <cell r="AY227">
            <v>0</v>
          </cell>
          <cell r="AZ227">
            <v>0</v>
          </cell>
          <cell r="BA227">
            <v>1500</v>
          </cell>
          <cell r="BB227">
            <v>8082</v>
          </cell>
          <cell r="BC227">
            <v>0</v>
          </cell>
          <cell r="BD227">
            <v>0</v>
          </cell>
          <cell r="BE227">
            <v>0</v>
          </cell>
          <cell r="BF227">
            <v>0</v>
          </cell>
          <cell r="BG227">
            <v>21335</v>
          </cell>
          <cell r="BH227">
            <v>0</v>
          </cell>
          <cell r="BI227">
            <v>0</v>
          </cell>
          <cell r="BJ227">
            <v>0</v>
          </cell>
          <cell r="BK227">
            <v>63890</v>
          </cell>
          <cell r="BL227">
            <v>0</v>
          </cell>
          <cell r="BM227">
            <v>789</v>
          </cell>
          <cell r="BN227">
            <v>6045</v>
          </cell>
          <cell r="BO227">
            <v>0</v>
          </cell>
          <cell r="BP227">
            <v>0</v>
          </cell>
          <cell r="BQ227">
            <v>0</v>
          </cell>
          <cell r="BR227">
            <v>0</v>
          </cell>
          <cell r="BS227">
            <v>0</v>
          </cell>
          <cell r="BT227">
            <v>6045</v>
          </cell>
        </row>
        <row r="228">
          <cell r="A228">
            <v>807</v>
          </cell>
          <cell r="B228" t="str">
            <v>Swindon Village Primary School</v>
          </cell>
          <cell r="C228">
            <v>1</v>
          </cell>
          <cell r="D228">
            <v>25728</v>
          </cell>
          <cell r="E228">
            <v>0</v>
          </cell>
          <cell r="F228">
            <v>25952</v>
          </cell>
          <cell r="G228">
            <v>0</v>
          </cell>
          <cell r="H228">
            <v>0</v>
          </cell>
          <cell r="I228">
            <v>0</v>
          </cell>
          <cell r="J228">
            <v>1071813</v>
          </cell>
          <cell r="K228">
            <v>0</v>
          </cell>
          <cell r="L228">
            <v>74790</v>
          </cell>
          <cell r="M228">
            <v>0</v>
          </cell>
          <cell r="N228">
            <v>30515</v>
          </cell>
          <cell r="O228">
            <v>0</v>
          </cell>
          <cell r="P228">
            <v>0</v>
          </cell>
          <cell r="Q228">
            <v>6000</v>
          </cell>
          <cell r="R228">
            <v>0</v>
          </cell>
          <cell r="S228">
            <v>0</v>
          </cell>
          <cell r="T228">
            <v>0</v>
          </cell>
          <cell r="U228">
            <v>0</v>
          </cell>
          <cell r="V228">
            <v>0</v>
          </cell>
          <cell r="W228">
            <v>67450</v>
          </cell>
          <cell r="X228">
            <v>0</v>
          </cell>
          <cell r="Y228">
            <v>0</v>
          </cell>
          <cell r="Z228">
            <v>0</v>
          </cell>
          <cell r="AA228">
            <v>689859</v>
          </cell>
          <cell r="AB228">
            <v>24600</v>
          </cell>
          <cell r="AC228">
            <v>193133</v>
          </cell>
          <cell r="AD228">
            <v>44264</v>
          </cell>
          <cell r="AE228">
            <v>65189</v>
          </cell>
          <cell r="AF228">
            <v>6629</v>
          </cell>
          <cell r="AG228">
            <v>36620</v>
          </cell>
          <cell r="AH228">
            <v>2375</v>
          </cell>
          <cell r="AI228">
            <v>8400</v>
          </cell>
          <cell r="AJ228">
            <v>10965</v>
          </cell>
          <cell r="AK228">
            <v>150</v>
          </cell>
          <cell r="AL228">
            <v>14500</v>
          </cell>
          <cell r="AM228">
            <v>3000</v>
          </cell>
          <cell r="AN228">
            <v>3000</v>
          </cell>
          <cell r="AO228">
            <v>6300</v>
          </cell>
          <cell r="AP228">
            <v>18900</v>
          </cell>
          <cell r="AQ228">
            <v>2114</v>
          </cell>
          <cell r="AR228">
            <v>3700</v>
          </cell>
          <cell r="AS228">
            <v>45340</v>
          </cell>
          <cell r="AT228">
            <v>20396</v>
          </cell>
          <cell r="AU228">
            <v>0</v>
          </cell>
          <cell r="AV228">
            <v>13300</v>
          </cell>
          <cell r="AW228">
            <v>10127</v>
          </cell>
          <cell r="AX228">
            <v>0</v>
          </cell>
          <cell r="AY228">
            <v>10440</v>
          </cell>
          <cell r="AZ228">
            <v>0</v>
          </cell>
          <cell r="BA228">
            <v>1300</v>
          </cell>
          <cell r="BB228">
            <v>13704</v>
          </cell>
          <cell r="BC228">
            <v>0</v>
          </cell>
          <cell r="BD228">
            <v>10000</v>
          </cell>
          <cell r="BE228">
            <v>0</v>
          </cell>
          <cell r="BF228">
            <v>0</v>
          </cell>
          <cell r="BG228">
            <v>43574</v>
          </cell>
          <cell r="BH228">
            <v>0</v>
          </cell>
          <cell r="BI228">
            <v>0</v>
          </cell>
          <cell r="BJ228">
            <v>0</v>
          </cell>
          <cell r="BK228">
            <v>69526</v>
          </cell>
          <cell r="BL228">
            <v>0</v>
          </cell>
          <cell r="BM228">
            <v>0</v>
          </cell>
          <cell r="BN228">
            <v>17991</v>
          </cell>
          <cell r="BO228">
            <v>0</v>
          </cell>
          <cell r="BP228">
            <v>0</v>
          </cell>
          <cell r="BQ228">
            <v>0</v>
          </cell>
          <cell r="BR228">
            <v>0</v>
          </cell>
          <cell r="BS228">
            <v>0</v>
          </cell>
          <cell r="BT228">
            <v>17991</v>
          </cell>
        </row>
        <row r="229">
          <cell r="A229">
            <v>808</v>
          </cell>
          <cell r="B229" t="str">
            <v>Temple Guiting Church of England School</v>
          </cell>
          <cell r="D229">
            <v>17135</v>
          </cell>
          <cell r="E229">
            <v>0</v>
          </cell>
          <cell r="F229">
            <v>23509</v>
          </cell>
          <cell r="G229">
            <v>1265</v>
          </cell>
          <cell r="H229">
            <v>0</v>
          </cell>
          <cell r="I229">
            <v>0</v>
          </cell>
          <cell r="J229">
            <v>221352</v>
          </cell>
          <cell r="K229">
            <v>0</v>
          </cell>
          <cell r="L229">
            <v>3544</v>
          </cell>
          <cell r="M229">
            <v>0</v>
          </cell>
          <cell r="N229">
            <v>12731</v>
          </cell>
          <cell r="O229">
            <v>0</v>
          </cell>
          <cell r="P229">
            <v>0</v>
          </cell>
          <cell r="Q229">
            <v>3100</v>
          </cell>
          <cell r="R229">
            <v>0</v>
          </cell>
          <cell r="S229">
            <v>0</v>
          </cell>
          <cell r="T229">
            <v>0</v>
          </cell>
          <cell r="U229">
            <v>8300</v>
          </cell>
          <cell r="V229">
            <v>7300</v>
          </cell>
          <cell r="W229">
            <v>21431</v>
          </cell>
          <cell r="X229">
            <v>0</v>
          </cell>
          <cell r="Y229">
            <v>0</v>
          </cell>
          <cell r="Z229">
            <v>0</v>
          </cell>
          <cell r="AA229">
            <v>172844</v>
          </cell>
          <cell r="AB229">
            <v>5000</v>
          </cell>
          <cell r="AC229">
            <v>34599</v>
          </cell>
          <cell r="AD229">
            <v>0</v>
          </cell>
          <cell r="AE229">
            <v>10786</v>
          </cell>
          <cell r="AF229">
            <v>0</v>
          </cell>
          <cell r="AG229">
            <v>2014</v>
          </cell>
          <cell r="AH229">
            <v>0</v>
          </cell>
          <cell r="AI229">
            <v>249</v>
          </cell>
          <cell r="AJ229">
            <v>2680</v>
          </cell>
          <cell r="AK229">
            <v>669</v>
          </cell>
          <cell r="AL229">
            <v>5828</v>
          </cell>
          <cell r="AM229">
            <v>1030</v>
          </cell>
          <cell r="AN229">
            <v>7690</v>
          </cell>
          <cell r="AO229">
            <v>720</v>
          </cell>
          <cell r="AP229">
            <v>4120</v>
          </cell>
          <cell r="AQ229">
            <v>2934</v>
          </cell>
          <cell r="AR229">
            <v>555</v>
          </cell>
          <cell r="AS229">
            <v>16807</v>
          </cell>
          <cell r="AT229">
            <v>1420</v>
          </cell>
          <cell r="AU229">
            <v>0</v>
          </cell>
          <cell r="AV229">
            <v>1640</v>
          </cell>
          <cell r="AW229">
            <v>1991</v>
          </cell>
          <cell r="AX229">
            <v>0</v>
          </cell>
          <cell r="AY229">
            <v>435</v>
          </cell>
          <cell r="AZ229">
            <v>0</v>
          </cell>
          <cell r="BA229">
            <v>4847</v>
          </cell>
          <cell r="BB229">
            <v>7790</v>
          </cell>
          <cell r="BC229">
            <v>0</v>
          </cell>
          <cell r="BD229">
            <v>0</v>
          </cell>
          <cell r="BE229">
            <v>0</v>
          </cell>
          <cell r="BF229">
            <v>0</v>
          </cell>
          <cell r="BG229">
            <v>23225</v>
          </cell>
          <cell r="BH229">
            <v>0</v>
          </cell>
          <cell r="BI229">
            <v>0</v>
          </cell>
          <cell r="BJ229">
            <v>0</v>
          </cell>
          <cell r="BK229">
            <v>46734</v>
          </cell>
          <cell r="BL229">
            <v>0</v>
          </cell>
          <cell r="BM229">
            <v>1265</v>
          </cell>
          <cell r="BN229">
            <v>8245</v>
          </cell>
          <cell r="BO229">
            <v>0</v>
          </cell>
          <cell r="BP229">
            <v>0</v>
          </cell>
          <cell r="BQ229">
            <v>0</v>
          </cell>
          <cell r="BR229">
            <v>0</v>
          </cell>
          <cell r="BS229">
            <v>0</v>
          </cell>
          <cell r="BT229">
            <v>8245</v>
          </cell>
        </row>
        <row r="230">
          <cell r="A230">
            <v>810</v>
          </cell>
          <cell r="B230" t="str">
            <v>St. Mary's Church of England Primary School (Tetbury)</v>
          </cell>
          <cell r="D230">
            <v>28157</v>
          </cell>
          <cell r="E230">
            <v>0</v>
          </cell>
          <cell r="F230">
            <v>0</v>
          </cell>
          <cell r="G230">
            <v>74</v>
          </cell>
          <cell r="H230">
            <v>0</v>
          </cell>
          <cell r="I230">
            <v>0</v>
          </cell>
          <cell r="J230">
            <v>745244</v>
          </cell>
          <cell r="K230">
            <v>0</v>
          </cell>
          <cell r="L230">
            <v>63268</v>
          </cell>
          <cell r="M230">
            <v>0</v>
          </cell>
          <cell r="N230">
            <v>21342</v>
          </cell>
          <cell r="O230">
            <v>0</v>
          </cell>
          <cell r="P230">
            <v>0</v>
          </cell>
          <cell r="Q230">
            <v>1701</v>
          </cell>
          <cell r="R230">
            <v>0</v>
          </cell>
          <cell r="S230">
            <v>0</v>
          </cell>
          <cell r="T230">
            <v>0</v>
          </cell>
          <cell r="U230">
            <v>0</v>
          </cell>
          <cell r="V230">
            <v>1300</v>
          </cell>
          <cell r="W230">
            <v>52159</v>
          </cell>
          <cell r="X230">
            <v>0</v>
          </cell>
          <cell r="Y230">
            <v>0</v>
          </cell>
          <cell r="Z230">
            <v>0</v>
          </cell>
          <cell r="AA230">
            <v>525729</v>
          </cell>
          <cell r="AB230">
            <v>42861</v>
          </cell>
          <cell r="AC230">
            <v>156188</v>
          </cell>
          <cell r="AD230">
            <v>28072</v>
          </cell>
          <cell r="AE230">
            <v>35057</v>
          </cell>
          <cell r="AF230">
            <v>0</v>
          </cell>
          <cell r="AG230">
            <v>15215</v>
          </cell>
          <cell r="AH230">
            <v>2000</v>
          </cell>
          <cell r="AI230">
            <v>3000</v>
          </cell>
          <cell r="AJ230">
            <v>19019</v>
          </cell>
          <cell r="AK230">
            <v>0</v>
          </cell>
          <cell r="AL230">
            <v>2000</v>
          </cell>
          <cell r="AM230">
            <v>1585</v>
          </cell>
          <cell r="AN230">
            <v>1500</v>
          </cell>
          <cell r="AO230">
            <v>2500</v>
          </cell>
          <cell r="AP230">
            <v>13500</v>
          </cell>
          <cell r="AQ230">
            <v>3368</v>
          </cell>
          <cell r="AR230">
            <v>1000</v>
          </cell>
          <cell r="AS230">
            <v>18260</v>
          </cell>
          <cell r="AT230">
            <v>2000</v>
          </cell>
          <cell r="AU230">
            <v>0</v>
          </cell>
          <cell r="AV230">
            <v>7714</v>
          </cell>
          <cell r="AW230">
            <v>7040</v>
          </cell>
          <cell r="AX230">
            <v>0</v>
          </cell>
          <cell r="AY230">
            <v>4350</v>
          </cell>
          <cell r="AZ230">
            <v>0</v>
          </cell>
          <cell r="BA230">
            <v>775</v>
          </cell>
          <cell r="BB230">
            <v>17099</v>
          </cell>
          <cell r="BC230">
            <v>0</v>
          </cell>
          <cell r="BD230">
            <v>0</v>
          </cell>
          <cell r="BE230">
            <v>0</v>
          </cell>
          <cell r="BF230">
            <v>0</v>
          </cell>
          <cell r="BG230">
            <v>0</v>
          </cell>
          <cell r="BH230">
            <v>0</v>
          </cell>
          <cell r="BI230">
            <v>0</v>
          </cell>
          <cell r="BJ230">
            <v>0</v>
          </cell>
          <cell r="BK230">
            <v>0</v>
          </cell>
          <cell r="BL230">
            <v>0</v>
          </cell>
          <cell r="BM230">
            <v>74</v>
          </cell>
          <cell r="BN230">
            <v>3339</v>
          </cell>
          <cell r="BO230">
            <v>0</v>
          </cell>
          <cell r="BP230">
            <v>0</v>
          </cell>
          <cell r="BQ230">
            <v>0</v>
          </cell>
          <cell r="BR230">
            <v>0</v>
          </cell>
          <cell r="BS230">
            <v>0</v>
          </cell>
          <cell r="BT230">
            <v>3339</v>
          </cell>
        </row>
        <row r="231">
          <cell r="A231">
            <v>811</v>
          </cell>
          <cell r="B231" t="str">
            <v>Tewkesbury Church of England Primary School</v>
          </cell>
          <cell r="D231">
            <v>60490</v>
          </cell>
          <cell r="E231">
            <v>0</v>
          </cell>
          <cell r="F231">
            <v>0</v>
          </cell>
          <cell r="G231">
            <v>1807</v>
          </cell>
          <cell r="H231">
            <v>0</v>
          </cell>
          <cell r="I231">
            <v>0</v>
          </cell>
          <cell r="J231">
            <v>1037164</v>
          </cell>
          <cell r="K231">
            <v>0</v>
          </cell>
          <cell r="L231">
            <v>106259</v>
          </cell>
          <cell r="M231">
            <v>0</v>
          </cell>
          <cell r="N231">
            <v>55540</v>
          </cell>
          <cell r="O231">
            <v>0</v>
          </cell>
          <cell r="P231">
            <v>0</v>
          </cell>
          <cell r="Q231">
            <v>7000</v>
          </cell>
          <cell r="R231">
            <v>46000</v>
          </cell>
          <cell r="S231">
            <v>0</v>
          </cell>
          <cell r="T231">
            <v>0</v>
          </cell>
          <cell r="U231">
            <v>3000</v>
          </cell>
          <cell r="V231">
            <v>11000</v>
          </cell>
          <cell r="W231">
            <v>66150</v>
          </cell>
          <cell r="X231">
            <v>0</v>
          </cell>
          <cell r="Y231">
            <v>0</v>
          </cell>
          <cell r="Z231">
            <v>0</v>
          </cell>
          <cell r="AA231">
            <v>805724</v>
          </cell>
          <cell r="AB231">
            <v>50167</v>
          </cell>
          <cell r="AC231">
            <v>146725</v>
          </cell>
          <cell r="AD231">
            <v>23899</v>
          </cell>
          <cell r="AE231">
            <v>35951</v>
          </cell>
          <cell r="AF231">
            <v>25748</v>
          </cell>
          <cell r="AG231">
            <v>19534</v>
          </cell>
          <cell r="AH231">
            <v>3000</v>
          </cell>
          <cell r="AI231">
            <v>3200</v>
          </cell>
          <cell r="AJ231">
            <v>8230</v>
          </cell>
          <cell r="AK231">
            <v>2058</v>
          </cell>
          <cell r="AL231">
            <v>35259</v>
          </cell>
          <cell r="AM231">
            <v>6000</v>
          </cell>
          <cell r="AN231">
            <v>1500</v>
          </cell>
          <cell r="AO231">
            <v>1600</v>
          </cell>
          <cell r="AP231">
            <v>11200</v>
          </cell>
          <cell r="AQ231">
            <v>27304</v>
          </cell>
          <cell r="AR231">
            <v>1400</v>
          </cell>
          <cell r="AS231">
            <v>35270</v>
          </cell>
          <cell r="AT231">
            <v>21977</v>
          </cell>
          <cell r="AU231">
            <v>0</v>
          </cell>
          <cell r="AV231">
            <v>10900</v>
          </cell>
          <cell r="AW231">
            <v>10385</v>
          </cell>
          <cell r="AX231">
            <v>0</v>
          </cell>
          <cell r="AY231">
            <v>34184</v>
          </cell>
          <cell r="AZ231">
            <v>10000</v>
          </cell>
          <cell r="BA231">
            <v>2800</v>
          </cell>
          <cell r="BB231">
            <v>16000</v>
          </cell>
          <cell r="BC231">
            <v>0</v>
          </cell>
          <cell r="BD231">
            <v>0</v>
          </cell>
          <cell r="BE231">
            <v>0</v>
          </cell>
          <cell r="BF231">
            <v>0</v>
          </cell>
          <cell r="BG231">
            <v>9138</v>
          </cell>
          <cell r="BH231">
            <v>0</v>
          </cell>
          <cell r="BI231">
            <v>0</v>
          </cell>
          <cell r="BJ231">
            <v>0</v>
          </cell>
          <cell r="BK231">
            <v>0</v>
          </cell>
          <cell r="BL231">
            <v>0</v>
          </cell>
          <cell r="BM231">
            <v>1807</v>
          </cell>
          <cell r="BN231">
            <v>42588</v>
          </cell>
          <cell r="BO231">
            <v>0</v>
          </cell>
          <cell r="BP231">
            <v>9138</v>
          </cell>
          <cell r="BQ231">
            <v>0</v>
          </cell>
          <cell r="BR231">
            <v>0</v>
          </cell>
          <cell r="BS231">
            <v>0</v>
          </cell>
          <cell r="BT231">
            <v>51726</v>
          </cell>
        </row>
        <row r="232">
          <cell r="A232">
            <v>812</v>
          </cell>
          <cell r="B232" t="str">
            <v>The John Moore Primary School</v>
          </cell>
          <cell r="D232">
            <v>26296.98</v>
          </cell>
          <cell r="E232">
            <v>0</v>
          </cell>
          <cell r="F232">
            <v>38670</v>
          </cell>
          <cell r="G232">
            <v>319</v>
          </cell>
          <cell r="H232">
            <v>0</v>
          </cell>
          <cell r="I232">
            <v>0</v>
          </cell>
          <cell r="J232">
            <v>520800</v>
          </cell>
          <cell r="K232">
            <v>0</v>
          </cell>
          <cell r="L232">
            <v>17873</v>
          </cell>
          <cell r="M232">
            <v>0</v>
          </cell>
          <cell r="N232">
            <v>32566</v>
          </cell>
          <cell r="O232">
            <v>0</v>
          </cell>
          <cell r="P232">
            <v>0</v>
          </cell>
          <cell r="Q232">
            <v>7400</v>
          </cell>
          <cell r="R232">
            <v>0</v>
          </cell>
          <cell r="S232">
            <v>0</v>
          </cell>
          <cell r="T232">
            <v>0</v>
          </cell>
          <cell r="U232">
            <v>5720</v>
          </cell>
          <cell r="V232">
            <v>3000</v>
          </cell>
          <cell r="W232">
            <v>39434</v>
          </cell>
          <cell r="X232">
            <v>0</v>
          </cell>
          <cell r="Y232">
            <v>0</v>
          </cell>
          <cell r="Z232">
            <v>0</v>
          </cell>
          <cell r="AA232">
            <v>369327</v>
          </cell>
          <cell r="AB232">
            <v>24518</v>
          </cell>
          <cell r="AC232">
            <v>83385</v>
          </cell>
          <cell r="AD232">
            <v>500</v>
          </cell>
          <cell r="AE232">
            <v>20320</v>
          </cell>
          <cell r="AF232">
            <v>0</v>
          </cell>
          <cell r="AG232">
            <v>13388</v>
          </cell>
          <cell r="AH232">
            <v>2500</v>
          </cell>
          <cell r="AI232">
            <v>2500</v>
          </cell>
          <cell r="AJ232">
            <v>6369</v>
          </cell>
          <cell r="AK232">
            <v>1592</v>
          </cell>
          <cell r="AL232">
            <v>3000</v>
          </cell>
          <cell r="AM232">
            <v>3500</v>
          </cell>
          <cell r="AN232">
            <v>20600</v>
          </cell>
          <cell r="AO232">
            <v>1500</v>
          </cell>
          <cell r="AP232">
            <v>7700</v>
          </cell>
          <cell r="AQ232">
            <v>11204</v>
          </cell>
          <cell r="AR232">
            <v>3575</v>
          </cell>
          <cell r="AS232">
            <v>18891</v>
          </cell>
          <cell r="AT232">
            <v>8053</v>
          </cell>
          <cell r="AU232">
            <v>0</v>
          </cell>
          <cell r="AV232">
            <v>5650</v>
          </cell>
          <cell r="AW232">
            <v>448</v>
          </cell>
          <cell r="AX232">
            <v>0</v>
          </cell>
          <cell r="AY232">
            <v>0</v>
          </cell>
          <cell r="AZ232">
            <v>0</v>
          </cell>
          <cell r="BA232">
            <v>3000</v>
          </cell>
          <cell r="BB232">
            <v>21796</v>
          </cell>
          <cell r="BC232">
            <v>0</v>
          </cell>
          <cell r="BD232">
            <v>0</v>
          </cell>
          <cell r="BE232">
            <v>0</v>
          </cell>
          <cell r="BF232">
            <v>0</v>
          </cell>
          <cell r="BG232">
            <v>15613</v>
          </cell>
          <cell r="BH232">
            <v>0</v>
          </cell>
          <cell r="BI232">
            <v>0</v>
          </cell>
          <cell r="BJ232">
            <v>0</v>
          </cell>
          <cell r="BK232">
            <v>30000</v>
          </cell>
          <cell r="BL232">
            <v>0</v>
          </cell>
          <cell r="BM232">
            <v>319</v>
          </cell>
          <cell r="BN232">
            <v>19773.98</v>
          </cell>
          <cell r="BO232">
            <v>0</v>
          </cell>
          <cell r="BP232">
            <v>24283</v>
          </cell>
          <cell r="BQ232">
            <v>0</v>
          </cell>
          <cell r="BR232">
            <v>0</v>
          </cell>
          <cell r="BS232">
            <v>0</v>
          </cell>
          <cell r="BT232">
            <v>44056.98</v>
          </cell>
        </row>
        <row r="233">
          <cell r="A233">
            <v>814</v>
          </cell>
          <cell r="B233" t="str">
            <v>Mitton Manor Primary School</v>
          </cell>
          <cell r="D233">
            <v>19492</v>
          </cell>
          <cell r="E233">
            <v>0</v>
          </cell>
          <cell r="F233">
            <v>9215</v>
          </cell>
          <cell r="G233">
            <v>0</v>
          </cell>
          <cell r="H233">
            <v>0</v>
          </cell>
          <cell r="I233">
            <v>0</v>
          </cell>
          <cell r="J233">
            <v>501437</v>
          </cell>
          <cell r="K233">
            <v>0</v>
          </cell>
          <cell r="L233">
            <v>28499</v>
          </cell>
          <cell r="M233">
            <v>0</v>
          </cell>
          <cell r="N233">
            <v>14528</v>
          </cell>
          <cell r="O233">
            <v>0</v>
          </cell>
          <cell r="P233">
            <v>6000</v>
          </cell>
          <cell r="Q233">
            <v>980</v>
          </cell>
          <cell r="R233">
            <v>0</v>
          </cell>
          <cell r="S233">
            <v>0</v>
          </cell>
          <cell r="T233">
            <v>0</v>
          </cell>
          <cell r="U233">
            <v>0</v>
          </cell>
          <cell r="V233">
            <v>159</v>
          </cell>
          <cell r="W233">
            <v>38005</v>
          </cell>
          <cell r="X233">
            <v>0</v>
          </cell>
          <cell r="Y233">
            <v>0</v>
          </cell>
          <cell r="Z233">
            <v>0</v>
          </cell>
          <cell r="AA233">
            <v>365418</v>
          </cell>
          <cell r="AB233">
            <v>22695</v>
          </cell>
          <cell r="AC233">
            <v>63179</v>
          </cell>
          <cell r="AD233">
            <v>7570</v>
          </cell>
          <cell r="AE233">
            <v>17940</v>
          </cell>
          <cell r="AF233">
            <v>0</v>
          </cell>
          <cell r="AG233">
            <v>14079</v>
          </cell>
          <cell r="AH233">
            <v>1000</v>
          </cell>
          <cell r="AI233">
            <v>0</v>
          </cell>
          <cell r="AJ233">
            <v>4279</v>
          </cell>
          <cell r="AK233">
            <v>0</v>
          </cell>
          <cell r="AL233">
            <v>4800</v>
          </cell>
          <cell r="AM233">
            <v>3100</v>
          </cell>
          <cell r="AN233">
            <v>11000</v>
          </cell>
          <cell r="AO233">
            <v>3000</v>
          </cell>
          <cell r="AP233">
            <v>9000</v>
          </cell>
          <cell r="AQ233">
            <v>7326</v>
          </cell>
          <cell r="AR233">
            <v>2175</v>
          </cell>
          <cell r="AS233">
            <v>22958</v>
          </cell>
          <cell r="AT233">
            <v>2933</v>
          </cell>
          <cell r="AU233">
            <v>0</v>
          </cell>
          <cell r="AV233">
            <v>7717</v>
          </cell>
          <cell r="AW233">
            <v>0</v>
          </cell>
          <cell r="AX233">
            <v>0</v>
          </cell>
          <cell r="AY233">
            <v>0</v>
          </cell>
          <cell r="AZ233">
            <v>0</v>
          </cell>
          <cell r="BA233">
            <v>380</v>
          </cell>
          <cell r="BB233">
            <v>17705</v>
          </cell>
          <cell r="BC233">
            <v>0</v>
          </cell>
          <cell r="BD233">
            <v>0</v>
          </cell>
          <cell r="BE233">
            <v>0</v>
          </cell>
          <cell r="BF233">
            <v>0</v>
          </cell>
          <cell r="BG233">
            <v>30848</v>
          </cell>
          <cell r="BH233">
            <v>0</v>
          </cell>
          <cell r="BI233">
            <v>0</v>
          </cell>
          <cell r="BJ233">
            <v>0</v>
          </cell>
          <cell r="BK233">
            <v>40063</v>
          </cell>
          <cell r="BL233">
            <v>0</v>
          </cell>
          <cell r="BM233">
            <v>0</v>
          </cell>
          <cell r="BN233">
            <v>20846</v>
          </cell>
          <cell r="BO233">
            <v>0</v>
          </cell>
          <cell r="BP233">
            <v>0</v>
          </cell>
          <cell r="BQ233">
            <v>0</v>
          </cell>
          <cell r="BR233">
            <v>0</v>
          </cell>
          <cell r="BS233">
            <v>0</v>
          </cell>
          <cell r="BT233">
            <v>20846</v>
          </cell>
        </row>
        <row r="234">
          <cell r="A234">
            <v>815</v>
          </cell>
          <cell r="B234" t="str">
            <v>Queen Margaret Primary School and Opportunity Centre</v>
          </cell>
          <cell r="D234">
            <v>-3654</v>
          </cell>
          <cell r="E234">
            <v>0</v>
          </cell>
          <cell r="F234">
            <v>39225</v>
          </cell>
          <cell r="G234">
            <v>0</v>
          </cell>
          <cell r="H234">
            <v>0</v>
          </cell>
          <cell r="I234">
            <v>0</v>
          </cell>
          <cell r="J234">
            <v>345231</v>
          </cell>
          <cell r="K234">
            <v>0</v>
          </cell>
          <cell r="L234">
            <v>55909</v>
          </cell>
          <cell r="M234">
            <v>0</v>
          </cell>
          <cell r="N234">
            <v>39691</v>
          </cell>
          <cell r="O234">
            <v>0</v>
          </cell>
          <cell r="P234">
            <v>0</v>
          </cell>
          <cell r="Q234">
            <v>0</v>
          </cell>
          <cell r="R234">
            <v>0</v>
          </cell>
          <cell r="S234">
            <v>0</v>
          </cell>
          <cell r="T234">
            <v>0</v>
          </cell>
          <cell r="U234">
            <v>0</v>
          </cell>
          <cell r="V234">
            <v>0</v>
          </cell>
          <cell r="W234">
            <v>29488</v>
          </cell>
          <cell r="X234">
            <v>0</v>
          </cell>
          <cell r="Y234">
            <v>0</v>
          </cell>
          <cell r="Z234">
            <v>0</v>
          </cell>
          <cell r="AA234">
            <v>256738</v>
          </cell>
          <cell r="AB234">
            <v>5200</v>
          </cell>
          <cell r="AC234">
            <v>91095</v>
          </cell>
          <cell r="AD234">
            <v>17341</v>
          </cell>
          <cell r="AE234">
            <v>28775</v>
          </cell>
          <cell r="AF234">
            <v>0</v>
          </cell>
          <cell r="AG234">
            <v>7948</v>
          </cell>
          <cell r="AH234">
            <v>0</v>
          </cell>
          <cell r="AI234">
            <v>5818</v>
          </cell>
          <cell r="AJ234">
            <v>6823</v>
          </cell>
          <cell r="AK234">
            <v>1705</v>
          </cell>
          <cell r="AL234">
            <v>10000</v>
          </cell>
          <cell r="AM234">
            <v>0</v>
          </cell>
          <cell r="AN234">
            <v>1000</v>
          </cell>
          <cell r="AO234">
            <v>0</v>
          </cell>
          <cell r="AP234">
            <v>5800</v>
          </cell>
          <cell r="AQ234">
            <v>6468</v>
          </cell>
          <cell r="AR234">
            <v>800</v>
          </cell>
          <cell r="AS234">
            <v>7050</v>
          </cell>
          <cell r="AT234">
            <v>2018</v>
          </cell>
          <cell r="AU234">
            <v>0</v>
          </cell>
          <cell r="AV234">
            <v>5742</v>
          </cell>
          <cell r="AW234">
            <v>2742</v>
          </cell>
          <cell r="AX234">
            <v>0</v>
          </cell>
          <cell r="AY234">
            <v>18270</v>
          </cell>
          <cell r="AZ234">
            <v>0</v>
          </cell>
          <cell r="BA234">
            <v>500</v>
          </cell>
          <cell r="BB234">
            <v>8958</v>
          </cell>
          <cell r="BC234">
            <v>0</v>
          </cell>
          <cell r="BD234">
            <v>0</v>
          </cell>
          <cell r="BE234">
            <v>0</v>
          </cell>
          <cell r="BF234">
            <v>0</v>
          </cell>
          <cell r="BG234">
            <v>26123</v>
          </cell>
          <cell r="BH234">
            <v>0</v>
          </cell>
          <cell r="BI234">
            <v>0</v>
          </cell>
          <cell r="BJ234">
            <v>0</v>
          </cell>
          <cell r="BK234">
            <v>11968</v>
          </cell>
          <cell r="BL234">
            <v>0</v>
          </cell>
          <cell r="BM234">
            <v>53380</v>
          </cell>
          <cell r="BN234">
            <v>-24126</v>
          </cell>
          <cell r="BO234">
            <v>0</v>
          </cell>
          <cell r="BP234">
            <v>0</v>
          </cell>
          <cell r="BQ234">
            <v>0</v>
          </cell>
          <cell r="BR234">
            <v>0</v>
          </cell>
          <cell r="BS234">
            <v>0</v>
          </cell>
          <cell r="BT234">
            <v>-24126</v>
          </cell>
        </row>
        <row r="235">
          <cell r="A235">
            <v>816</v>
          </cell>
          <cell r="B235" t="str">
            <v>Meadowside Primary School</v>
          </cell>
          <cell r="D235">
            <v>47768</v>
          </cell>
          <cell r="E235">
            <v>0</v>
          </cell>
          <cell r="F235">
            <v>0</v>
          </cell>
          <cell r="G235">
            <v>4572</v>
          </cell>
          <cell r="H235">
            <v>4041</v>
          </cell>
          <cell r="I235">
            <v>0</v>
          </cell>
          <cell r="J235">
            <v>542309</v>
          </cell>
          <cell r="K235">
            <v>0</v>
          </cell>
          <cell r="L235">
            <v>49069</v>
          </cell>
          <cell r="M235">
            <v>0</v>
          </cell>
          <cell r="N235">
            <v>22016</v>
          </cell>
          <cell r="O235">
            <v>0</v>
          </cell>
          <cell r="P235">
            <v>0</v>
          </cell>
          <cell r="Q235">
            <v>0</v>
          </cell>
          <cell r="R235">
            <v>0</v>
          </cell>
          <cell r="S235">
            <v>0</v>
          </cell>
          <cell r="T235">
            <v>0</v>
          </cell>
          <cell r="U235">
            <v>0</v>
          </cell>
          <cell r="V235">
            <v>0</v>
          </cell>
          <cell r="W235">
            <v>46915</v>
          </cell>
          <cell r="X235">
            <v>0</v>
          </cell>
          <cell r="Y235">
            <v>0</v>
          </cell>
          <cell r="Z235">
            <v>0</v>
          </cell>
          <cell r="AA235">
            <v>391465</v>
          </cell>
          <cell r="AB235">
            <v>10657</v>
          </cell>
          <cell r="AC235">
            <v>129157</v>
          </cell>
          <cell r="AD235">
            <v>0</v>
          </cell>
          <cell r="AE235">
            <v>25121</v>
          </cell>
          <cell r="AF235">
            <v>0</v>
          </cell>
          <cell r="AG235">
            <v>12652</v>
          </cell>
          <cell r="AH235">
            <v>0</v>
          </cell>
          <cell r="AI235">
            <v>3950</v>
          </cell>
          <cell r="AJ235">
            <v>0</v>
          </cell>
          <cell r="AK235">
            <v>0</v>
          </cell>
          <cell r="AL235">
            <v>5000</v>
          </cell>
          <cell r="AM235">
            <v>3000</v>
          </cell>
          <cell r="AN235">
            <v>23000</v>
          </cell>
          <cell r="AO235">
            <v>1200</v>
          </cell>
          <cell r="AP235">
            <v>9000</v>
          </cell>
          <cell r="AQ235">
            <v>13070</v>
          </cell>
          <cell r="AR235">
            <v>800</v>
          </cell>
          <cell r="AS235">
            <v>10250</v>
          </cell>
          <cell r="AT235">
            <v>24141</v>
          </cell>
          <cell r="AU235">
            <v>0</v>
          </cell>
          <cell r="AV235">
            <v>18814</v>
          </cell>
          <cell r="AW235">
            <v>500</v>
          </cell>
          <cell r="AX235">
            <v>0</v>
          </cell>
          <cell r="AY235">
            <v>0</v>
          </cell>
          <cell r="AZ235">
            <v>0</v>
          </cell>
          <cell r="BA235">
            <v>22678</v>
          </cell>
          <cell r="BB235">
            <v>1000</v>
          </cell>
          <cell r="BC235">
            <v>0</v>
          </cell>
          <cell r="BD235">
            <v>0</v>
          </cell>
          <cell r="BE235">
            <v>0</v>
          </cell>
          <cell r="BF235">
            <v>0</v>
          </cell>
          <cell r="BG235">
            <v>0</v>
          </cell>
          <cell r="BH235">
            <v>0</v>
          </cell>
          <cell r="BI235">
            <v>0</v>
          </cell>
          <cell r="BJ235">
            <v>0</v>
          </cell>
          <cell r="BK235">
            <v>8516</v>
          </cell>
          <cell r="BL235">
            <v>0</v>
          </cell>
          <cell r="BM235">
            <v>97</v>
          </cell>
          <cell r="BN235">
            <v>2622</v>
          </cell>
          <cell r="BO235">
            <v>0</v>
          </cell>
          <cell r="BP235">
            <v>0</v>
          </cell>
          <cell r="BQ235">
            <v>0</v>
          </cell>
          <cell r="BR235">
            <v>0</v>
          </cell>
          <cell r="BS235">
            <v>0</v>
          </cell>
          <cell r="BT235">
            <v>2622</v>
          </cell>
        </row>
        <row r="236">
          <cell r="A236">
            <v>817</v>
          </cell>
          <cell r="B236" t="str">
            <v>Kingsway Primary</v>
          </cell>
        </row>
        <row r="237">
          <cell r="A237">
            <v>818</v>
          </cell>
          <cell r="B237" t="str">
            <v>Thrupp School</v>
          </cell>
          <cell r="D237">
            <v>25894.959999999999</v>
          </cell>
          <cell r="E237">
            <v>0</v>
          </cell>
          <cell r="F237">
            <v>62735</v>
          </cell>
          <cell r="G237">
            <v>153</v>
          </cell>
          <cell r="H237">
            <v>0</v>
          </cell>
          <cell r="I237">
            <v>0</v>
          </cell>
          <cell r="J237">
            <v>328192</v>
          </cell>
          <cell r="K237">
            <v>0</v>
          </cell>
          <cell r="L237">
            <v>39363</v>
          </cell>
          <cell r="M237">
            <v>0</v>
          </cell>
          <cell r="N237">
            <v>21307</v>
          </cell>
          <cell r="O237">
            <v>0</v>
          </cell>
          <cell r="P237">
            <v>0</v>
          </cell>
          <cell r="Q237">
            <v>19000</v>
          </cell>
          <cell r="R237">
            <v>0</v>
          </cell>
          <cell r="S237">
            <v>0</v>
          </cell>
          <cell r="T237">
            <v>0</v>
          </cell>
          <cell r="U237">
            <v>0</v>
          </cell>
          <cell r="V237">
            <v>7000</v>
          </cell>
          <cell r="W237">
            <v>28081</v>
          </cell>
          <cell r="X237">
            <v>0</v>
          </cell>
          <cell r="Y237">
            <v>0</v>
          </cell>
          <cell r="Z237">
            <v>0</v>
          </cell>
          <cell r="AA237">
            <v>257285</v>
          </cell>
          <cell r="AB237">
            <v>16985</v>
          </cell>
          <cell r="AC237">
            <v>89537</v>
          </cell>
          <cell r="AD237">
            <v>0</v>
          </cell>
          <cell r="AE237">
            <v>16264</v>
          </cell>
          <cell r="AF237">
            <v>0</v>
          </cell>
          <cell r="AG237">
            <v>6767</v>
          </cell>
          <cell r="AH237">
            <v>1000</v>
          </cell>
          <cell r="AI237">
            <v>1500</v>
          </cell>
          <cell r="AJ237">
            <v>3056</v>
          </cell>
          <cell r="AK237">
            <v>764</v>
          </cell>
          <cell r="AL237">
            <v>4500</v>
          </cell>
          <cell r="AM237">
            <v>1700</v>
          </cell>
          <cell r="AN237">
            <v>9650</v>
          </cell>
          <cell r="AO237">
            <v>1000</v>
          </cell>
          <cell r="AP237">
            <v>4200</v>
          </cell>
          <cell r="AQ237">
            <v>2650</v>
          </cell>
          <cell r="AR237">
            <v>1000</v>
          </cell>
          <cell r="AS237">
            <v>23840</v>
          </cell>
          <cell r="AT237">
            <v>2437</v>
          </cell>
          <cell r="AU237">
            <v>0</v>
          </cell>
          <cell r="AV237">
            <v>6050</v>
          </cell>
          <cell r="AW237">
            <v>3186</v>
          </cell>
          <cell r="AX237">
            <v>0</v>
          </cell>
          <cell r="AY237">
            <v>435</v>
          </cell>
          <cell r="AZ237">
            <v>0</v>
          </cell>
          <cell r="BA237">
            <v>5500</v>
          </cell>
          <cell r="BB237">
            <v>8943</v>
          </cell>
          <cell r="BC237">
            <v>0</v>
          </cell>
          <cell r="BD237">
            <v>0</v>
          </cell>
          <cell r="BE237">
            <v>0</v>
          </cell>
          <cell r="BF237">
            <v>0</v>
          </cell>
          <cell r="BG237">
            <v>26186</v>
          </cell>
          <cell r="BH237">
            <v>0</v>
          </cell>
          <cell r="BI237">
            <v>0</v>
          </cell>
          <cell r="BJ237">
            <v>0</v>
          </cell>
          <cell r="BK237">
            <v>88921</v>
          </cell>
          <cell r="BL237">
            <v>0</v>
          </cell>
          <cell r="BM237">
            <v>153</v>
          </cell>
          <cell r="BN237">
            <v>588.96000000002095</v>
          </cell>
          <cell r="BO237">
            <v>0</v>
          </cell>
          <cell r="BP237">
            <v>0</v>
          </cell>
          <cell r="BQ237">
            <v>0</v>
          </cell>
          <cell r="BR237">
            <v>0</v>
          </cell>
          <cell r="BS237">
            <v>0</v>
          </cell>
          <cell r="BT237">
            <v>588.96000000002095</v>
          </cell>
        </row>
        <row r="238">
          <cell r="A238">
            <v>819</v>
          </cell>
          <cell r="B238" t="str">
            <v>Tibberton Community Primary School</v>
          </cell>
          <cell r="D238">
            <v>42158</v>
          </cell>
          <cell r="E238">
            <v>0</v>
          </cell>
          <cell r="F238">
            <v>25785</v>
          </cell>
          <cell r="G238">
            <v>461</v>
          </cell>
          <cell r="H238">
            <v>0</v>
          </cell>
          <cell r="I238">
            <v>0</v>
          </cell>
          <cell r="J238">
            <v>273071</v>
          </cell>
          <cell r="K238">
            <v>0</v>
          </cell>
          <cell r="L238">
            <v>25079</v>
          </cell>
          <cell r="M238">
            <v>0</v>
          </cell>
          <cell r="N238">
            <v>15550</v>
          </cell>
          <cell r="O238">
            <v>0</v>
          </cell>
          <cell r="P238">
            <v>0</v>
          </cell>
          <cell r="Q238">
            <v>3252</v>
          </cell>
          <cell r="R238">
            <v>14060</v>
          </cell>
          <cell r="S238">
            <v>0</v>
          </cell>
          <cell r="T238">
            <v>0</v>
          </cell>
          <cell r="U238">
            <v>5250</v>
          </cell>
          <cell r="V238">
            <v>2000</v>
          </cell>
          <cell r="W238">
            <v>25338</v>
          </cell>
          <cell r="X238">
            <v>0</v>
          </cell>
          <cell r="Y238">
            <v>0</v>
          </cell>
          <cell r="Z238">
            <v>0</v>
          </cell>
          <cell r="AA238">
            <v>199320</v>
          </cell>
          <cell r="AB238">
            <v>4876</v>
          </cell>
          <cell r="AC238">
            <v>43602</v>
          </cell>
          <cell r="AD238">
            <v>510</v>
          </cell>
          <cell r="AE238">
            <v>15213</v>
          </cell>
          <cell r="AF238">
            <v>0</v>
          </cell>
          <cell r="AG238">
            <v>15398</v>
          </cell>
          <cell r="AH238">
            <v>500</v>
          </cell>
          <cell r="AI238">
            <v>2361</v>
          </cell>
          <cell r="AJ238">
            <v>5659</v>
          </cell>
          <cell r="AK238">
            <v>2000</v>
          </cell>
          <cell r="AL238">
            <v>12745</v>
          </cell>
          <cell r="AM238">
            <v>1637</v>
          </cell>
          <cell r="AN238">
            <v>10394</v>
          </cell>
          <cell r="AO238">
            <v>920</v>
          </cell>
          <cell r="AP238">
            <v>3900</v>
          </cell>
          <cell r="AQ238">
            <v>3407</v>
          </cell>
          <cell r="AR238">
            <v>774</v>
          </cell>
          <cell r="AS238">
            <v>20911</v>
          </cell>
          <cell r="AT238">
            <v>9783</v>
          </cell>
          <cell r="AU238">
            <v>0</v>
          </cell>
          <cell r="AV238">
            <v>1650</v>
          </cell>
          <cell r="AW238">
            <v>2371</v>
          </cell>
          <cell r="AX238">
            <v>0</v>
          </cell>
          <cell r="AY238">
            <v>16521</v>
          </cell>
          <cell r="AZ238">
            <v>0</v>
          </cell>
          <cell r="BA238">
            <v>2411</v>
          </cell>
          <cell r="BB238">
            <v>7537</v>
          </cell>
          <cell r="BC238">
            <v>1300</v>
          </cell>
          <cell r="BD238">
            <v>0</v>
          </cell>
          <cell r="BE238">
            <v>0</v>
          </cell>
          <cell r="BF238">
            <v>0</v>
          </cell>
          <cell r="BG238">
            <v>24422</v>
          </cell>
          <cell r="BH238">
            <v>0</v>
          </cell>
          <cell r="BI238">
            <v>0</v>
          </cell>
          <cell r="BJ238">
            <v>0</v>
          </cell>
          <cell r="BK238">
            <v>43000</v>
          </cell>
          <cell r="BL238">
            <v>0</v>
          </cell>
          <cell r="BM238">
            <v>461</v>
          </cell>
          <cell r="BN238">
            <v>20058</v>
          </cell>
          <cell r="BO238">
            <v>0</v>
          </cell>
          <cell r="BP238">
            <v>7207</v>
          </cell>
          <cell r="BQ238">
            <v>0</v>
          </cell>
          <cell r="BR238">
            <v>0</v>
          </cell>
          <cell r="BS238">
            <v>0</v>
          </cell>
          <cell r="BT238">
            <v>27265</v>
          </cell>
        </row>
        <row r="239">
          <cell r="A239">
            <v>821</v>
          </cell>
          <cell r="B239" t="str">
            <v>Toddington Primary School</v>
          </cell>
          <cell r="D239">
            <v>31597</v>
          </cell>
          <cell r="E239">
            <v>0</v>
          </cell>
          <cell r="F239">
            <v>20754</v>
          </cell>
          <cell r="G239">
            <v>190</v>
          </cell>
          <cell r="H239">
            <v>0</v>
          </cell>
          <cell r="I239">
            <v>0</v>
          </cell>
          <cell r="J239">
            <v>65383</v>
          </cell>
          <cell r="K239">
            <v>0</v>
          </cell>
          <cell r="L239">
            <v>469</v>
          </cell>
          <cell r="M239">
            <v>0</v>
          </cell>
          <cell r="N239">
            <v>10761</v>
          </cell>
          <cell r="O239">
            <v>0</v>
          </cell>
          <cell r="P239">
            <v>0</v>
          </cell>
          <cell r="Q239">
            <v>0</v>
          </cell>
          <cell r="R239">
            <v>0</v>
          </cell>
          <cell r="S239">
            <v>0</v>
          </cell>
          <cell r="T239">
            <v>0</v>
          </cell>
          <cell r="U239">
            <v>1641</v>
          </cell>
          <cell r="V239">
            <v>280</v>
          </cell>
          <cell r="W239">
            <v>18064</v>
          </cell>
          <cell r="X239">
            <v>0</v>
          </cell>
          <cell r="Y239">
            <v>0</v>
          </cell>
          <cell r="Z239">
            <v>0</v>
          </cell>
          <cell r="AA239">
            <v>59400</v>
          </cell>
          <cell r="AB239">
            <v>17548</v>
          </cell>
          <cell r="AC239">
            <v>8800</v>
          </cell>
          <cell r="AD239">
            <v>1950</v>
          </cell>
          <cell r="AE239">
            <v>5400</v>
          </cell>
          <cell r="AF239">
            <v>0</v>
          </cell>
          <cell r="AG239">
            <v>2100</v>
          </cell>
          <cell r="AH239">
            <v>0</v>
          </cell>
          <cell r="AI239">
            <v>2500</v>
          </cell>
          <cell r="AJ239">
            <v>0</v>
          </cell>
          <cell r="AK239">
            <v>0</v>
          </cell>
          <cell r="AL239">
            <v>2350</v>
          </cell>
          <cell r="AM239">
            <v>1000</v>
          </cell>
          <cell r="AN239">
            <v>100</v>
          </cell>
          <cell r="AO239">
            <v>100</v>
          </cell>
          <cell r="AP239">
            <v>950</v>
          </cell>
          <cell r="AQ239">
            <v>1400</v>
          </cell>
          <cell r="AR239">
            <v>100</v>
          </cell>
          <cell r="AS239">
            <v>14064</v>
          </cell>
          <cell r="AT239">
            <v>0</v>
          </cell>
          <cell r="AU239">
            <v>0</v>
          </cell>
          <cell r="AV239">
            <v>3556</v>
          </cell>
          <cell r="AW239">
            <v>0</v>
          </cell>
          <cell r="AX239">
            <v>0</v>
          </cell>
          <cell r="AY239">
            <v>0</v>
          </cell>
          <cell r="AZ239">
            <v>0</v>
          </cell>
          <cell r="BA239">
            <v>0</v>
          </cell>
          <cell r="BB239">
            <v>3000</v>
          </cell>
          <cell r="BC239">
            <v>0</v>
          </cell>
          <cell r="BD239">
            <v>0</v>
          </cell>
          <cell r="BE239">
            <v>0</v>
          </cell>
          <cell r="BF239">
            <v>0</v>
          </cell>
          <cell r="BG239">
            <v>8680</v>
          </cell>
          <cell r="BH239">
            <v>0</v>
          </cell>
          <cell r="BI239">
            <v>0</v>
          </cell>
          <cell r="BJ239">
            <v>0</v>
          </cell>
          <cell r="BK239">
            <v>29434</v>
          </cell>
          <cell r="BL239">
            <v>0</v>
          </cell>
          <cell r="BM239">
            <v>190</v>
          </cell>
          <cell r="BN239">
            <v>3877</v>
          </cell>
          <cell r="BO239">
            <v>0</v>
          </cell>
          <cell r="BP239">
            <v>0</v>
          </cell>
          <cell r="BQ239">
            <v>0</v>
          </cell>
          <cell r="BR239">
            <v>0</v>
          </cell>
          <cell r="BS239">
            <v>0</v>
          </cell>
          <cell r="BT239">
            <v>3877</v>
          </cell>
        </row>
        <row r="240">
          <cell r="A240">
            <v>825</v>
          </cell>
          <cell r="B240" t="str">
            <v>Tutshill Church of England Primary School</v>
          </cell>
          <cell r="D240">
            <v>16044</v>
          </cell>
          <cell r="E240">
            <v>0</v>
          </cell>
          <cell r="F240">
            <v>0</v>
          </cell>
          <cell r="G240">
            <v>0</v>
          </cell>
          <cell r="H240">
            <v>0</v>
          </cell>
          <cell r="I240">
            <v>0</v>
          </cell>
          <cell r="J240">
            <v>554315</v>
          </cell>
          <cell r="K240">
            <v>0</v>
          </cell>
          <cell r="L240">
            <v>83337</v>
          </cell>
          <cell r="M240">
            <v>0</v>
          </cell>
          <cell r="N240">
            <v>18252</v>
          </cell>
          <cell r="O240">
            <v>0</v>
          </cell>
          <cell r="P240">
            <v>0</v>
          </cell>
          <cell r="Q240">
            <v>6000</v>
          </cell>
          <cell r="R240">
            <v>0</v>
          </cell>
          <cell r="S240">
            <v>0</v>
          </cell>
          <cell r="T240">
            <v>0</v>
          </cell>
          <cell r="U240">
            <v>0</v>
          </cell>
          <cell r="V240">
            <v>5035</v>
          </cell>
          <cell r="W240">
            <v>39394</v>
          </cell>
          <cell r="X240">
            <v>0</v>
          </cell>
          <cell r="Y240">
            <v>0</v>
          </cell>
          <cell r="Z240">
            <v>0</v>
          </cell>
          <cell r="AA240">
            <v>405439</v>
          </cell>
          <cell r="AB240">
            <v>12083</v>
          </cell>
          <cell r="AC240">
            <v>116295</v>
          </cell>
          <cell r="AD240">
            <v>20423</v>
          </cell>
          <cell r="AE240">
            <v>40795</v>
          </cell>
          <cell r="AF240">
            <v>0</v>
          </cell>
          <cell r="AG240">
            <v>11118</v>
          </cell>
          <cell r="AH240">
            <v>1514</v>
          </cell>
          <cell r="AI240">
            <v>2150</v>
          </cell>
          <cell r="AJ240">
            <v>10000</v>
          </cell>
          <cell r="AK240">
            <v>3830</v>
          </cell>
          <cell r="AL240">
            <v>5000</v>
          </cell>
          <cell r="AM240">
            <v>2780</v>
          </cell>
          <cell r="AN240">
            <v>1750</v>
          </cell>
          <cell r="AO240">
            <v>2800</v>
          </cell>
          <cell r="AP240">
            <v>10080</v>
          </cell>
          <cell r="AQ240">
            <v>13721</v>
          </cell>
          <cell r="AR240">
            <v>4782</v>
          </cell>
          <cell r="AS240">
            <v>19559</v>
          </cell>
          <cell r="AT240">
            <v>2436</v>
          </cell>
          <cell r="AU240">
            <v>0</v>
          </cell>
          <cell r="AV240">
            <v>3353</v>
          </cell>
          <cell r="AW240">
            <v>5138</v>
          </cell>
          <cell r="AX240">
            <v>0</v>
          </cell>
          <cell r="AY240">
            <v>0</v>
          </cell>
          <cell r="AZ240">
            <v>0</v>
          </cell>
          <cell r="BA240">
            <v>2277</v>
          </cell>
          <cell r="BB240">
            <v>14554</v>
          </cell>
          <cell r="BC240">
            <v>0</v>
          </cell>
          <cell r="BD240">
            <v>0</v>
          </cell>
          <cell r="BE240">
            <v>0</v>
          </cell>
          <cell r="BF240">
            <v>0</v>
          </cell>
          <cell r="BG240">
            <v>19272</v>
          </cell>
          <cell r="BH240">
            <v>0</v>
          </cell>
          <cell r="BI240">
            <v>0</v>
          </cell>
          <cell r="BJ240">
            <v>0</v>
          </cell>
          <cell r="BK240">
            <v>19272</v>
          </cell>
          <cell r="BL240">
            <v>0</v>
          </cell>
          <cell r="BM240">
            <v>0</v>
          </cell>
          <cell r="BN240">
            <v>10500</v>
          </cell>
          <cell r="BO240">
            <v>0</v>
          </cell>
          <cell r="BP240">
            <v>0</v>
          </cell>
          <cell r="BQ240">
            <v>0</v>
          </cell>
          <cell r="BR240">
            <v>0</v>
          </cell>
          <cell r="BS240">
            <v>0</v>
          </cell>
          <cell r="BT240">
            <v>10500</v>
          </cell>
        </row>
        <row r="241">
          <cell r="A241">
            <v>827</v>
          </cell>
          <cell r="B241" t="str">
            <v>Twyning School</v>
          </cell>
          <cell r="D241">
            <v>22729</v>
          </cell>
          <cell r="E241">
            <v>0</v>
          </cell>
          <cell r="F241">
            <v>22421</v>
          </cell>
          <cell r="G241">
            <v>437</v>
          </cell>
          <cell r="H241">
            <v>0</v>
          </cell>
          <cell r="I241">
            <v>0</v>
          </cell>
          <cell r="J241">
            <v>321966</v>
          </cell>
          <cell r="K241">
            <v>0</v>
          </cell>
          <cell r="L241">
            <v>32903</v>
          </cell>
          <cell r="M241">
            <v>0</v>
          </cell>
          <cell r="N241">
            <v>19573</v>
          </cell>
          <cell r="O241">
            <v>0</v>
          </cell>
          <cell r="P241">
            <v>0</v>
          </cell>
          <cell r="Q241">
            <v>23038</v>
          </cell>
          <cell r="R241">
            <v>0</v>
          </cell>
          <cell r="S241">
            <v>0</v>
          </cell>
          <cell r="T241">
            <v>0</v>
          </cell>
          <cell r="U241">
            <v>5000</v>
          </cell>
          <cell r="V241">
            <v>3500</v>
          </cell>
          <cell r="W241">
            <v>25854</v>
          </cell>
          <cell r="X241">
            <v>8253</v>
          </cell>
          <cell r="Y241">
            <v>0</v>
          </cell>
          <cell r="Z241">
            <v>0</v>
          </cell>
          <cell r="AA241">
            <v>244053</v>
          </cell>
          <cell r="AB241">
            <v>2000</v>
          </cell>
          <cell r="AC241">
            <v>79012</v>
          </cell>
          <cell r="AD241">
            <v>6686</v>
          </cell>
          <cell r="AE241">
            <v>31868</v>
          </cell>
          <cell r="AF241">
            <v>0</v>
          </cell>
          <cell r="AG241">
            <v>14224</v>
          </cell>
          <cell r="AH241">
            <v>100</v>
          </cell>
          <cell r="AI241">
            <v>2100</v>
          </cell>
          <cell r="AJ241">
            <v>8210</v>
          </cell>
          <cell r="AK241">
            <v>0</v>
          </cell>
          <cell r="AL241">
            <v>2250</v>
          </cell>
          <cell r="AM241">
            <v>1750</v>
          </cell>
          <cell r="AN241">
            <v>310</v>
          </cell>
          <cell r="AO241">
            <v>1100</v>
          </cell>
          <cell r="AP241">
            <v>8250</v>
          </cell>
          <cell r="AQ241">
            <v>5198</v>
          </cell>
          <cell r="AR241">
            <v>750</v>
          </cell>
          <cell r="AS241">
            <v>23012</v>
          </cell>
          <cell r="AT241">
            <v>1500</v>
          </cell>
          <cell r="AU241">
            <v>0</v>
          </cell>
          <cell r="AV241">
            <v>6894</v>
          </cell>
          <cell r="AW241">
            <v>400</v>
          </cell>
          <cell r="AX241">
            <v>0</v>
          </cell>
          <cell r="AY241">
            <v>4953</v>
          </cell>
          <cell r="AZ241">
            <v>0</v>
          </cell>
          <cell r="BA241">
            <v>1000</v>
          </cell>
          <cell r="BB241">
            <v>10760</v>
          </cell>
          <cell r="BC241">
            <v>0</v>
          </cell>
          <cell r="BD241">
            <v>0</v>
          </cell>
          <cell r="BE241">
            <v>0</v>
          </cell>
          <cell r="BF241">
            <v>0</v>
          </cell>
          <cell r="BG241">
            <v>25367</v>
          </cell>
          <cell r="BH241">
            <v>0</v>
          </cell>
          <cell r="BI241">
            <v>0</v>
          </cell>
          <cell r="BJ241">
            <v>0</v>
          </cell>
          <cell r="BK241">
            <v>47722</v>
          </cell>
          <cell r="BL241">
            <v>0</v>
          </cell>
          <cell r="BM241">
            <v>0</v>
          </cell>
          <cell r="BN241">
            <v>6436</v>
          </cell>
          <cell r="BO241">
            <v>0</v>
          </cell>
          <cell r="BP241">
            <v>503</v>
          </cell>
          <cell r="BQ241">
            <v>0</v>
          </cell>
          <cell r="BR241">
            <v>0</v>
          </cell>
          <cell r="BS241">
            <v>0</v>
          </cell>
          <cell r="BT241">
            <v>6939</v>
          </cell>
        </row>
        <row r="242">
          <cell r="A242">
            <v>829</v>
          </cell>
          <cell r="B242" t="str">
            <v>Uley Church of England Primary School</v>
          </cell>
          <cell r="D242">
            <v>50754</v>
          </cell>
          <cell r="E242">
            <v>0</v>
          </cell>
          <cell r="F242">
            <v>31475</v>
          </cell>
          <cell r="G242">
            <v>4255</v>
          </cell>
          <cell r="H242">
            <v>0</v>
          </cell>
          <cell r="I242">
            <v>0</v>
          </cell>
          <cell r="J242">
            <v>305742</v>
          </cell>
          <cell r="K242">
            <v>0</v>
          </cell>
          <cell r="L242">
            <v>21725</v>
          </cell>
          <cell r="M242">
            <v>0</v>
          </cell>
          <cell r="N242">
            <v>19296</v>
          </cell>
          <cell r="O242">
            <v>0</v>
          </cell>
          <cell r="P242">
            <v>0</v>
          </cell>
          <cell r="Q242">
            <v>13150</v>
          </cell>
          <cell r="R242">
            <v>0</v>
          </cell>
          <cell r="S242">
            <v>0</v>
          </cell>
          <cell r="T242">
            <v>0</v>
          </cell>
          <cell r="U242">
            <v>4000</v>
          </cell>
          <cell r="V242">
            <v>0</v>
          </cell>
          <cell r="W242">
            <v>25574</v>
          </cell>
          <cell r="X242">
            <v>0</v>
          </cell>
          <cell r="Y242">
            <v>0</v>
          </cell>
          <cell r="Z242">
            <v>0</v>
          </cell>
          <cell r="AA242">
            <v>236627</v>
          </cell>
          <cell r="AB242">
            <v>4256</v>
          </cell>
          <cell r="AC242">
            <v>59671</v>
          </cell>
          <cell r="AD242">
            <v>0</v>
          </cell>
          <cell r="AE242">
            <v>26808</v>
          </cell>
          <cell r="AF242">
            <v>0</v>
          </cell>
          <cell r="AG242">
            <v>5009</v>
          </cell>
          <cell r="AH242">
            <v>1000</v>
          </cell>
          <cell r="AI242">
            <v>2500</v>
          </cell>
          <cell r="AJ242">
            <v>2595</v>
          </cell>
          <cell r="AK242">
            <v>649</v>
          </cell>
          <cell r="AL242">
            <v>10000</v>
          </cell>
          <cell r="AM242">
            <v>2300</v>
          </cell>
          <cell r="AN242">
            <v>12300</v>
          </cell>
          <cell r="AO242">
            <v>2000</v>
          </cell>
          <cell r="AP242">
            <v>5500</v>
          </cell>
          <cell r="AQ242">
            <v>4066</v>
          </cell>
          <cell r="AR242">
            <v>1400</v>
          </cell>
          <cell r="AS242">
            <v>18436</v>
          </cell>
          <cell r="AT242">
            <v>900</v>
          </cell>
          <cell r="AU242">
            <v>0</v>
          </cell>
          <cell r="AV242">
            <v>2460</v>
          </cell>
          <cell r="AW242">
            <v>2470</v>
          </cell>
          <cell r="AX242">
            <v>0</v>
          </cell>
          <cell r="AY242">
            <v>2013</v>
          </cell>
          <cell r="AZ242">
            <v>0</v>
          </cell>
          <cell r="BA242">
            <v>5077</v>
          </cell>
          <cell r="BB242">
            <v>9697</v>
          </cell>
          <cell r="BC242">
            <v>0</v>
          </cell>
          <cell r="BD242">
            <v>0</v>
          </cell>
          <cell r="BE242">
            <v>0</v>
          </cell>
          <cell r="BF242">
            <v>0</v>
          </cell>
          <cell r="BG242">
            <v>24548</v>
          </cell>
          <cell r="BH242">
            <v>0</v>
          </cell>
          <cell r="BI242">
            <v>0</v>
          </cell>
          <cell r="BJ242">
            <v>0</v>
          </cell>
          <cell r="BK242">
            <v>10489</v>
          </cell>
          <cell r="BL242">
            <v>0</v>
          </cell>
          <cell r="BM242">
            <v>0</v>
          </cell>
          <cell r="BN242">
            <v>8507</v>
          </cell>
          <cell r="BO242">
            <v>0</v>
          </cell>
          <cell r="BP242">
            <v>49789</v>
          </cell>
          <cell r="BQ242">
            <v>0</v>
          </cell>
          <cell r="BR242">
            <v>0</v>
          </cell>
          <cell r="BS242">
            <v>0</v>
          </cell>
          <cell r="BT242">
            <v>72296</v>
          </cell>
        </row>
        <row r="243">
          <cell r="A243">
            <v>830</v>
          </cell>
          <cell r="B243" t="str">
            <v>Tirlebrook Primary School</v>
          </cell>
          <cell r="C243">
            <v>1</v>
          </cell>
          <cell r="D243">
            <v>16191.51</v>
          </cell>
          <cell r="E243">
            <v>0</v>
          </cell>
          <cell r="F243">
            <v>0</v>
          </cell>
          <cell r="G243">
            <v>515</v>
          </cell>
          <cell r="H243">
            <v>0</v>
          </cell>
          <cell r="I243">
            <v>0</v>
          </cell>
          <cell r="J243">
            <v>386942</v>
          </cell>
          <cell r="K243">
            <v>0</v>
          </cell>
          <cell r="L243">
            <v>44230</v>
          </cell>
          <cell r="M243">
            <v>0</v>
          </cell>
          <cell r="N243">
            <v>19856</v>
          </cell>
          <cell r="O243">
            <v>0</v>
          </cell>
          <cell r="P243">
            <v>0</v>
          </cell>
          <cell r="Q243">
            <v>15750</v>
          </cell>
          <cell r="R243">
            <v>25000</v>
          </cell>
          <cell r="S243">
            <v>0</v>
          </cell>
          <cell r="T243">
            <v>0</v>
          </cell>
          <cell r="U243">
            <v>0</v>
          </cell>
          <cell r="V243">
            <v>41985</v>
          </cell>
          <cell r="W243">
            <v>31316</v>
          </cell>
          <cell r="X243">
            <v>0</v>
          </cell>
          <cell r="Y243">
            <v>0</v>
          </cell>
          <cell r="Z243">
            <v>0</v>
          </cell>
          <cell r="AA243">
            <v>375816</v>
          </cell>
          <cell r="AB243">
            <v>5883</v>
          </cell>
          <cell r="AC243">
            <v>45529</v>
          </cell>
          <cell r="AD243">
            <v>7817</v>
          </cell>
          <cell r="AE243">
            <v>29379</v>
          </cell>
          <cell r="AF243">
            <v>18097</v>
          </cell>
          <cell r="AG243">
            <v>8671</v>
          </cell>
          <cell r="AH243">
            <v>650</v>
          </cell>
          <cell r="AI243">
            <v>1000</v>
          </cell>
          <cell r="AJ243">
            <v>4296</v>
          </cell>
          <cell r="AK243">
            <v>0</v>
          </cell>
          <cell r="AL243">
            <v>5000</v>
          </cell>
          <cell r="AM243">
            <v>1200</v>
          </cell>
          <cell r="AN243">
            <v>800</v>
          </cell>
          <cell r="AO243">
            <v>3200</v>
          </cell>
          <cell r="AP243">
            <v>5500</v>
          </cell>
          <cell r="AQ243">
            <v>1594</v>
          </cell>
          <cell r="AR243">
            <v>1000</v>
          </cell>
          <cell r="AS243">
            <v>29156</v>
          </cell>
          <cell r="AT243">
            <v>2700</v>
          </cell>
          <cell r="AU243">
            <v>0</v>
          </cell>
          <cell r="AV243">
            <v>2350</v>
          </cell>
          <cell r="AW243">
            <v>3705</v>
          </cell>
          <cell r="AX243">
            <v>0</v>
          </cell>
          <cell r="AY243">
            <v>10600</v>
          </cell>
          <cell r="AZ243">
            <v>0</v>
          </cell>
          <cell r="BA243">
            <v>0</v>
          </cell>
          <cell r="BB243">
            <v>7147</v>
          </cell>
          <cell r="BC243">
            <v>0</v>
          </cell>
          <cell r="BD243">
            <v>0</v>
          </cell>
          <cell r="BE243">
            <v>0</v>
          </cell>
          <cell r="BF243">
            <v>0</v>
          </cell>
          <cell r="BG243">
            <v>27950</v>
          </cell>
          <cell r="BH243">
            <v>0</v>
          </cell>
          <cell r="BI243">
            <v>0</v>
          </cell>
          <cell r="BJ243">
            <v>0</v>
          </cell>
          <cell r="BK243">
            <v>0</v>
          </cell>
          <cell r="BL243">
            <v>0</v>
          </cell>
          <cell r="BM243">
            <v>28465</v>
          </cell>
          <cell r="BN243">
            <v>10180.51</v>
          </cell>
          <cell r="BO243">
            <v>0</v>
          </cell>
          <cell r="BP243">
            <v>0</v>
          </cell>
          <cell r="BQ243">
            <v>0</v>
          </cell>
          <cell r="BR243">
            <v>0</v>
          </cell>
          <cell r="BS243">
            <v>0</v>
          </cell>
          <cell r="BT243">
            <v>10180.51</v>
          </cell>
        </row>
        <row r="244">
          <cell r="A244">
            <v>833</v>
          </cell>
          <cell r="B244" t="str">
            <v>Upton St. Leonards Church of England Primary School</v>
          </cell>
          <cell r="C244">
            <v>1</v>
          </cell>
          <cell r="D244">
            <v>59319</v>
          </cell>
          <cell r="E244">
            <v>0</v>
          </cell>
          <cell r="F244">
            <v>87699</v>
          </cell>
          <cell r="G244">
            <v>152</v>
          </cell>
          <cell r="H244">
            <v>0</v>
          </cell>
          <cell r="I244">
            <v>0</v>
          </cell>
          <cell r="J244">
            <v>1092637</v>
          </cell>
          <cell r="K244">
            <v>0</v>
          </cell>
          <cell r="L244">
            <v>98273</v>
          </cell>
          <cell r="M244">
            <v>0</v>
          </cell>
          <cell r="N244">
            <v>33118</v>
          </cell>
          <cell r="O244">
            <v>0</v>
          </cell>
          <cell r="P244">
            <v>0</v>
          </cell>
          <cell r="Q244">
            <v>20836</v>
          </cell>
          <cell r="R244">
            <v>48701</v>
          </cell>
          <cell r="S244">
            <v>0</v>
          </cell>
          <cell r="T244">
            <v>0</v>
          </cell>
          <cell r="U244">
            <v>17550</v>
          </cell>
          <cell r="V244">
            <v>9500</v>
          </cell>
          <cell r="W244">
            <v>64807</v>
          </cell>
          <cell r="X244">
            <v>0</v>
          </cell>
          <cell r="Y244">
            <v>0</v>
          </cell>
          <cell r="Z244">
            <v>0</v>
          </cell>
          <cell r="AA244">
            <v>799272</v>
          </cell>
          <cell r="AB244">
            <v>30082</v>
          </cell>
          <cell r="AC244">
            <v>197696</v>
          </cell>
          <cell r="AD244">
            <v>13389</v>
          </cell>
          <cell r="AE244">
            <v>45926</v>
          </cell>
          <cell r="AF244">
            <v>24256</v>
          </cell>
          <cell r="AG244">
            <v>27499</v>
          </cell>
          <cell r="AH244">
            <v>6600</v>
          </cell>
          <cell r="AI244">
            <v>3715</v>
          </cell>
          <cell r="AJ244">
            <v>8481</v>
          </cell>
          <cell r="AK244">
            <v>0</v>
          </cell>
          <cell r="AL244">
            <v>15000</v>
          </cell>
          <cell r="AM244">
            <v>3032</v>
          </cell>
          <cell r="AN244">
            <v>16540</v>
          </cell>
          <cell r="AO244">
            <v>6038</v>
          </cell>
          <cell r="AP244">
            <v>15986</v>
          </cell>
          <cell r="AQ244">
            <v>22499</v>
          </cell>
          <cell r="AR244">
            <v>11657</v>
          </cell>
          <cell r="AS244">
            <v>59358</v>
          </cell>
          <cell r="AT244">
            <v>20475</v>
          </cell>
          <cell r="AU244">
            <v>0</v>
          </cell>
          <cell r="AV244">
            <v>11578</v>
          </cell>
          <cell r="AW244">
            <v>11419</v>
          </cell>
          <cell r="AX244">
            <v>0</v>
          </cell>
          <cell r="AY244">
            <v>23821</v>
          </cell>
          <cell r="AZ244">
            <v>19500</v>
          </cell>
          <cell r="BA244">
            <v>15501</v>
          </cell>
          <cell r="BB244">
            <v>15421</v>
          </cell>
          <cell r="BC244">
            <v>0</v>
          </cell>
          <cell r="BD244">
            <v>0</v>
          </cell>
          <cell r="BE244">
            <v>0</v>
          </cell>
          <cell r="BF244">
            <v>0</v>
          </cell>
          <cell r="BG244">
            <v>45338</v>
          </cell>
          <cell r="BH244">
            <v>0</v>
          </cell>
          <cell r="BI244">
            <v>0</v>
          </cell>
          <cell r="BJ244">
            <v>0</v>
          </cell>
          <cell r="BK244">
            <v>133037</v>
          </cell>
          <cell r="BL244">
            <v>0</v>
          </cell>
          <cell r="BM244">
            <v>152</v>
          </cell>
          <cell r="BN244">
            <v>20000</v>
          </cell>
          <cell r="BO244">
            <v>0</v>
          </cell>
          <cell r="BP244">
            <v>0</v>
          </cell>
          <cell r="BQ244">
            <v>0</v>
          </cell>
          <cell r="BR244">
            <v>0</v>
          </cell>
          <cell r="BS244">
            <v>0</v>
          </cell>
          <cell r="BT244">
            <v>20000</v>
          </cell>
        </row>
        <row r="245">
          <cell r="A245">
            <v>835</v>
          </cell>
          <cell r="B245" t="str">
            <v>Watermoor Church of England Primary School</v>
          </cell>
          <cell r="D245">
            <v>27063.88</v>
          </cell>
          <cell r="E245">
            <v>0.11999999999898137</v>
          </cell>
          <cell r="F245">
            <v>29228</v>
          </cell>
          <cell r="G245">
            <v>134</v>
          </cell>
          <cell r="H245">
            <v>0</v>
          </cell>
          <cell r="I245">
            <v>0</v>
          </cell>
          <cell r="J245">
            <v>332209</v>
          </cell>
          <cell r="K245">
            <v>0</v>
          </cell>
          <cell r="L245">
            <v>35246</v>
          </cell>
          <cell r="M245">
            <v>0</v>
          </cell>
          <cell r="N245">
            <v>21453</v>
          </cell>
          <cell r="O245">
            <v>0</v>
          </cell>
          <cell r="P245">
            <v>0</v>
          </cell>
          <cell r="Q245">
            <v>1800</v>
          </cell>
          <cell r="R245">
            <v>0</v>
          </cell>
          <cell r="S245">
            <v>4283</v>
          </cell>
          <cell r="T245">
            <v>900</v>
          </cell>
          <cell r="U245">
            <v>0</v>
          </cell>
          <cell r="V245">
            <v>1000</v>
          </cell>
          <cell r="W245">
            <v>28715</v>
          </cell>
          <cell r="X245">
            <v>0</v>
          </cell>
          <cell r="Y245">
            <v>0</v>
          </cell>
          <cell r="Z245">
            <v>0</v>
          </cell>
          <cell r="AA245">
            <v>254909</v>
          </cell>
          <cell r="AB245">
            <v>3000</v>
          </cell>
          <cell r="AC245">
            <v>31850</v>
          </cell>
          <cell r="AD245">
            <v>9961</v>
          </cell>
          <cell r="AE245">
            <v>26872</v>
          </cell>
          <cell r="AF245">
            <v>0</v>
          </cell>
          <cell r="AG245">
            <v>9850</v>
          </cell>
          <cell r="AH245">
            <v>70</v>
          </cell>
          <cell r="AI245">
            <v>1000</v>
          </cell>
          <cell r="AJ245">
            <v>8388</v>
          </cell>
          <cell r="AK245">
            <v>2183</v>
          </cell>
          <cell r="AL245">
            <v>4990</v>
          </cell>
          <cell r="AM245">
            <v>1560</v>
          </cell>
          <cell r="AN245">
            <v>1250</v>
          </cell>
          <cell r="AO245">
            <v>1594</v>
          </cell>
          <cell r="AP245">
            <v>7950</v>
          </cell>
          <cell r="AQ245">
            <v>6676</v>
          </cell>
          <cell r="AR245">
            <v>2631</v>
          </cell>
          <cell r="AS245">
            <v>11793</v>
          </cell>
          <cell r="AT245">
            <v>3236</v>
          </cell>
          <cell r="AU245">
            <v>0</v>
          </cell>
          <cell r="AV245">
            <v>3281</v>
          </cell>
          <cell r="AW245">
            <v>3143</v>
          </cell>
          <cell r="AX245">
            <v>0</v>
          </cell>
          <cell r="AY245">
            <v>8700</v>
          </cell>
          <cell r="AZ245">
            <v>20873</v>
          </cell>
          <cell r="BA245">
            <v>0</v>
          </cell>
          <cell r="BB245">
            <v>9133</v>
          </cell>
          <cell r="BC245">
            <v>0</v>
          </cell>
          <cell r="BD245">
            <v>0</v>
          </cell>
          <cell r="BE245">
            <v>0</v>
          </cell>
          <cell r="BF245">
            <v>0</v>
          </cell>
          <cell r="BG245">
            <v>27572</v>
          </cell>
          <cell r="BH245">
            <v>0</v>
          </cell>
          <cell r="BI245">
            <v>0</v>
          </cell>
          <cell r="BJ245">
            <v>0</v>
          </cell>
          <cell r="BK245">
            <v>56800</v>
          </cell>
          <cell r="BL245">
            <v>0</v>
          </cell>
          <cell r="BM245">
            <v>134</v>
          </cell>
          <cell r="BN245">
            <v>17777</v>
          </cell>
          <cell r="BO245">
            <v>0</v>
          </cell>
          <cell r="BP245">
            <v>0</v>
          </cell>
          <cell r="BQ245">
            <v>0</v>
          </cell>
          <cell r="BR245">
            <v>0</v>
          </cell>
          <cell r="BS245">
            <v>0</v>
          </cell>
          <cell r="BT245">
            <v>17777</v>
          </cell>
        </row>
        <row r="246">
          <cell r="A246">
            <v>837</v>
          </cell>
          <cell r="B246" t="str">
            <v>Walmore Hill Primary School</v>
          </cell>
          <cell r="D246">
            <v>17328</v>
          </cell>
          <cell r="E246">
            <v>0</v>
          </cell>
          <cell r="F246">
            <v>19938</v>
          </cell>
          <cell r="G246">
            <v>0</v>
          </cell>
          <cell r="H246">
            <v>0</v>
          </cell>
          <cell r="I246">
            <v>0</v>
          </cell>
          <cell r="J246">
            <v>229630</v>
          </cell>
          <cell r="K246">
            <v>0</v>
          </cell>
          <cell r="L246">
            <v>25298</v>
          </cell>
          <cell r="M246">
            <v>0</v>
          </cell>
          <cell r="N246">
            <v>19877</v>
          </cell>
          <cell r="O246">
            <v>0</v>
          </cell>
          <cell r="P246">
            <v>0</v>
          </cell>
          <cell r="Q246">
            <v>400</v>
          </cell>
          <cell r="R246">
            <v>0</v>
          </cell>
          <cell r="S246">
            <v>0</v>
          </cell>
          <cell r="T246">
            <v>0</v>
          </cell>
          <cell r="U246">
            <v>0</v>
          </cell>
          <cell r="V246">
            <v>0</v>
          </cell>
          <cell r="W246">
            <v>22440</v>
          </cell>
          <cell r="X246">
            <v>0</v>
          </cell>
          <cell r="Y246">
            <v>0</v>
          </cell>
          <cell r="Z246">
            <v>0</v>
          </cell>
          <cell r="AA246">
            <v>171478</v>
          </cell>
          <cell r="AB246">
            <v>7174</v>
          </cell>
          <cell r="AC246">
            <v>46025</v>
          </cell>
          <cell r="AD246">
            <v>6001</v>
          </cell>
          <cell r="AE246">
            <v>16061</v>
          </cell>
          <cell r="AF246">
            <v>0</v>
          </cell>
          <cell r="AG246">
            <v>5341</v>
          </cell>
          <cell r="AH246">
            <v>1100</v>
          </cell>
          <cell r="AI246">
            <v>3083</v>
          </cell>
          <cell r="AJ246">
            <v>4984</v>
          </cell>
          <cell r="AK246">
            <v>1247</v>
          </cell>
          <cell r="AL246">
            <v>5000</v>
          </cell>
          <cell r="AM246">
            <v>618</v>
          </cell>
          <cell r="AN246">
            <v>567</v>
          </cell>
          <cell r="AO246">
            <v>2060</v>
          </cell>
          <cell r="AP246">
            <v>3863</v>
          </cell>
          <cell r="AQ246">
            <v>3835</v>
          </cell>
          <cell r="AR246">
            <v>928</v>
          </cell>
          <cell r="AS246">
            <v>14225</v>
          </cell>
          <cell r="AT246">
            <v>563</v>
          </cell>
          <cell r="AU246">
            <v>0</v>
          </cell>
          <cell r="AV246">
            <v>2582</v>
          </cell>
          <cell r="AW246">
            <v>180</v>
          </cell>
          <cell r="AX246">
            <v>0</v>
          </cell>
          <cell r="AY246">
            <v>0</v>
          </cell>
          <cell r="AZ246">
            <v>0</v>
          </cell>
          <cell r="BA246">
            <v>0</v>
          </cell>
          <cell r="BB246">
            <v>11227</v>
          </cell>
          <cell r="BC246">
            <v>0</v>
          </cell>
          <cell r="BD246">
            <v>0</v>
          </cell>
          <cell r="BE246">
            <v>0</v>
          </cell>
          <cell r="BF246">
            <v>0</v>
          </cell>
          <cell r="BG246">
            <v>22973</v>
          </cell>
          <cell r="BH246">
            <v>0</v>
          </cell>
          <cell r="BI246">
            <v>0</v>
          </cell>
          <cell r="BJ246">
            <v>0</v>
          </cell>
          <cell r="BK246">
            <v>42911</v>
          </cell>
          <cell r="BL246">
            <v>0</v>
          </cell>
          <cell r="BM246">
            <v>0</v>
          </cell>
          <cell r="BN246">
            <v>6831</v>
          </cell>
          <cell r="BO246">
            <v>0</v>
          </cell>
          <cell r="BP246">
            <v>0</v>
          </cell>
          <cell r="BQ246">
            <v>0</v>
          </cell>
          <cell r="BR246">
            <v>0</v>
          </cell>
          <cell r="BS246">
            <v>0</v>
          </cell>
          <cell r="BT246">
            <v>6831</v>
          </cell>
        </row>
        <row r="247">
          <cell r="A247">
            <v>838</v>
          </cell>
          <cell r="B247" t="str">
            <v>Westbury-on-Severn Church of England Primary School</v>
          </cell>
          <cell r="D247">
            <v>22567.66</v>
          </cell>
          <cell r="E247">
            <v>0</v>
          </cell>
          <cell r="F247">
            <v>0</v>
          </cell>
          <cell r="G247">
            <v>35</v>
          </cell>
          <cell r="H247">
            <v>0</v>
          </cell>
          <cell r="I247">
            <v>0</v>
          </cell>
          <cell r="J247">
            <v>211941</v>
          </cell>
          <cell r="K247">
            <v>0</v>
          </cell>
          <cell r="L247">
            <v>26981</v>
          </cell>
          <cell r="M247">
            <v>0</v>
          </cell>
          <cell r="N247">
            <v>17696</v>
          </cell>
          <cell r="O247">
            <v>0</v>
          </cell>
          <cell r="P247">
            <v>0</v>
          </cell>
          <cell r="Q247">
            <v>0</v>
          </cell>
          <cell r="R247">
            <v>0</v>
          </cell>
          <cell r="S247">
            <v>0</v>
          </cell>
          <cell r="T247">
            <v>0</v>
          </cell>
          <cell r="U247">
            <v>5600</v>
          </cell>
          <cell r="V247">
            <v>6528</v>
          </cell>
          <cell r="W247">
            <v>21535</v>
          </cell>
          <cell r="X247">
            <v>0</v>
          </cell>
          <cell r="Y247">
            <v>0</v>
          </cell>
          <cell r="Z247">
            <v>0</v>
          </cell>
          <cell r="AA247">
            <v>158825</v>
          </cell>
          <cell r="AB247">
            <v>5930</v>
          </cell>
          <cell r="AC247">
            <v>46826</v>
          </cell>
          <cell r="AD247">
            <v>7891</v>
          </cell>
          <cell r="AE247">
            <v>16218</v>
          </cell>
          <cell r="AF247">
            <v>0</v>
          </cell>
          <cell r="AG247">
            <v>15159</v>
          </cell>
          <cell r="AH247">
            <v>3500</v>
          </cell>
          <cell r="AI247">
            <v>0</v>
          </cell>
          <cell r="AJ247">
            <v>3372</v>
          </cell>
          <cell r="AK247">
            <v>844</v>
          </cell>
          <cell r="AL247">
            <v>14250</v>
          </cell>
          <cell r="AM247">
            <v>900</v>
          </cell>
          <cell r="AN247">
            <v>920</v>
          </cell>
          <cell r="AO247">
            <v>870</v>
          </cell>
          <cell r="AP247">
            <v>5000</v>
          </cell>
          <cell r="AQ247">
            <v>656</v>
          </cell>
          <cell r="AR247">
            <v>435</v>
          </cell>
          <cell r="AS247">
            <v>15921</v>
          </cell>
          <cell r="AT247">
            <v>0</v>
          </cell>
          <cell r="AU247">
            <v>0</v>
          </cell>
          <cell r="AV247">
            <v>3600</v>
          </cell>
          <cell r="AW247">
            <v>400</v>
          </cell>
          <cell r="AX247">
            <v>0</v>
          </cell>
          <cell r="AY247">
            <v>0</v>
          </cell>
          <cell r="AZ247">
            <v>0</v>
          </cell>
          <cell r="BA247">
            <v>0</v>
          </cell>
          <cell r="BB247">
            <v>10699</v>
          </cell>
          <cell r="BC247">
            <v>0</v>
          </cell>
          <cell r="BD247">
            <v>0</v>
          </cell>
          <cell r="BE247">
            <v>0</v>
          </cell>
          <cell r="BF247">
            <v>0</v>
          </cell>
          <cell r="BG247">
            <v>0</v>
          </cell>
          <cell r="BH247">
            <v>0</v>
          </cell>
          <cell r="BI247">
            <v>0</v>
          </cell>
          <cell r="BJ247">
            <v>0</v>
          </cell>
          <cell r="BK247">
            <v>0</v>
          </cell>
          <cell r="BL247">
            <v>0</v>
          </cell>
          <cell r="BM247">
            <v>35</v>
          </cell>
          <cell r="BN247">
            <v>632.65999999997439</v>
          </cell>
          <cell r="BO247">
            <v>0</v>
          </cell>
          <cell r="BP247">
            <v>0</v>
          </cell>
          <cell r="BQ247">
            <v>0</v>
          </cell>
          <cell r="BR247">
            <v>0</v>
          </cell>
          <cell r="BS247">
            <v>0</v>
          </cell>
          <cell r="BT247">
            <v>632.65999999997439</v>
          </cell>
        </row>
        <row r="248">
          <cell r="A248">
            <v>841</v>
          </cell>
          <cell r="B248" t="str">
            <v>Whiteshill Primary School</v>
          </cell>
          <cell r="D248">
            <v>11400</v>
          </cell>
          <cell r="E248">
            <v>3331</v>
          </cell>
          <cell r="F248">
            <v>-28424</v>
          </cell>
          <cell r="G248">
            <v>4265</v>
          </cell>
          <cell r="H248">
            <v>0</v>
          </cell>
          <cell r="I248">
            <v>0</v>
          </cell>
          <cell r="J248">
            <v>256823</v>
          </cell>
          <cell r="K248">
            <v>0</v>
          </cell>
          <cell r="L248">
            <v>42383</v>
          </cell>
          <cell r="M248">
            <v>0</v>
          </cell>
          <cell r="N248">
            <v>16083</v>
          </cell>
          <cell r="O248">
            <v>0</v>
          </cell>
          <cell r="P248">
            <v>0</v>
          </cell>
          <cell r="Q248">
            <v>0</v>
          </cell>
          <cell r="R248">
            <v>0</v>
          </cell>
          <cell r="S248">
            <v>0</v>
          </cell>
          <cell r="T248">
            <v>0</v>
          </cell>
          <cell r="U248">
            <v>0</v>
          </cell>
          <cell r="V248">
            <v>0</v>
          </cell>
          <cell r="W248">
            <v>22943</v>
          </cell>
          <cell r="X248">
            <v>0</v>
          </cell>
          <cell r="Y248">
            <v>0</v>
          </cell>
          <cell r="Z248">
            <v>0</v>
          </cell>
          <cell r="AA248">
            <v>240400</v>
          </cell>
          <cell r="AB248">
            <v>400</v>
          </cell>
          <cell r="AC248">
            <v>63656</v>
          </cell>
          <cell r="AD248">
            <v>0</v>
          </cell>
          <cell r="AE248">
            <v>20946</v>
          </cell>
          <cell r="AF248">
            <v>0</v>
          </cell>
          <cell r="AG248">
            <v>5324</v>
          </cell>
          <cell r="AH248">
            <v>0</v>
          </cell>
          <cell r="AI248">
            <v>1200</v>
          </cell>
          <cell r="AJ248">
            <v>2893</v>
          </cell>
          <cell r="AK248">
            <v>0</v>
          </cell>
          <cell r="AL248">
            <v>6054</v>
          </cell>
          <cell r="AM248">
            <v>721</v>
          </cell>
          <cell r="AN248">
            <v>7029</v>
          </cell>
          <cell r="AO248">
            <v>1000</v>
          </cell>
          <cell r="AP248">
            <v>6500</v>
          </cell>
          <cell r="AQ248">
            <v>2449</v>
          </cell>
          <cell r="AR248">
            <v>1110</v>
          </cell>
          <cell r="AS248">
            <v>8050</v>
          </cell>
          <cell r="AT248">
            <v>1708</v>
          </cell>
          <cell r="AU248">
            <v>0</v>
          </cell>
          <cell r="AV248">
            <v>5475</v>
          </cell>
          <cell r="AW248">
            <v>2398</v>
          </cell>
          <cell r="AX248">
            <v>0</v>
          </cell>
          <cell r="AY248">
            <v>435</v>
          </cell>
          <cell r="AZ248">
            <v>0</v>
          </cell>
          <cell r="BA248">
            <v>0</v>
          </cell>
          <cell r="BB248">
            <v>11433</v>
          </cell>
          <cell r="BC248">
            <v>0</v>
          </cell>
          <cell r="BD248">
            <v>0</v>
          </cell>
          <cell r="BE248">
            <v>0</v>
          </cell>
          <cell r="BF248">
            <v>0</v>
          </cell>
          <cell r="BG248">
            <v>24989</v>
          </cell>
          <cell r="BH248">
            <v>0</v>
          </cell>
          <cell r="BI248">
            <v>0</v>
          </cell>
          <cell r="BJ248">
            <v>0</v>
          </cell>
          <cell r="BK248">
            <v>4265</v>
          </cell>
          <cell r="BL248">
            <v>0</v>
          </cell>
          <cell r="BM248">
            <v>0</v>
          </cell>
          <cell r="BN248">
            <v>-36218</v>
          </cell>
          <cell r="BO248">
            <v>0</v>
          </cell>
          <cell r="BP248">
            <v>-3435</v>
          </cell>
          <cell r="BQ248">
            <v>0</v>
          </cell>
          <cell r="BR248">
            <v>0</v>
          </cell>
          <cell r="BS248">
            <v>0</v>
          </cell>
          <cell r="BT248">
            <v>-39653</v>
          </cell>
        </row>
        <row r="249">
          <cell r="A249">
            <v>842</v>
          </cell>
          <cell r="B249" t="str">
            <v>Whitminster Endowed Church of England Primary School</v>
          </cell>
          <cell r="D249">
            <v>41300</v>
          </cell>
          <cell r="E249">
            <v>0</v>
          </cell>
          <cell r="F249">
            <v>48526</v>
          </cell>
          <cell r="G249">
            <v>4905</v>
          </cell>
          <cell r="H249">
            <v>0</v>
          </cell>
          <cell r="I249">
            <v>0</v>
          </cell>
          <cell r="J249">
            <v>286976</v>
          </cell>
          <cell r="K249">
            <v>0</v>
          </cell>
          <cell r="L249">
            <v>16827</v>
          </cell>
          <cell r="M249">
            <v>0</v>
          </cell>
          <cell r="N249">
            <v>17597</v>
          </cell>
          <cell r="O249">
            <v>0</v>
          </cell>
          <cell r="P249">
            <v>0</v>
          </cell>
          <cell r="Q249">
            <v>0</v>
          </cell>
          <cell r="R249">
            <v>0</v>
          </cell>
          <cell r="S249">
            <v>0</v>
          </cell>
          <cell r="T249">
            <v>0</v>
          </cell>
          <cell r="U249">
            <v>0</v>
          </cell>
          <cell r="V249">
            <v>0</v>
          </cell>
          <cell r="W249">
            <v>25090</v>
          </cell>
          <cell r="X249">
            <v>0</v>
          </cell>
          <cell r="Y249">
            <v>0</v>
          </cell>
          <cell r="Z249">
            <v>0</v>
          </cell>
          <cell r="AA249">
            <v>223229</v>
          </cell>
          <cell r="AB249">
            <v>6522</v>
          </cell>
          <cell r="AC249">
            <v>49238</v>
          </cell>
          <cell r="AD249">
            <v>8121</v>
          </cell>
          <cell r="AE249">
            <v>19550</v>
          </cell>
          <cell r="AF249">
            <v>0</v>
          </cell>
          <cell r="AG249">
            <v>6514</v>
          </cell>
          <cell r="AH249">
            <v>150</v>
          </cell>
          <cell r="AI249">
            <v>1400</v>
          </cell>
          <cell r="AJ249">
            <v>4166</v>
          </cell>
          <cell r="AK249">
            <v>0</v>
          </cell>
          <cell r="AL249">
            <v>6980</v>
          </cell>
          <cell r="AM249">
            <v>800</v>
          </cell>
          <cell r="AN249">
            <v>0</v>
          </cell>
          <cell r="AO249">
            <v>600</v>
          </cell>
          <cell r="AP249">
            <v>4000</v>
          </cell>
          <cell r="AQ249">
            <v>2948</v>
          </cell>
          <cell r="AR249">
            <v>1500</v>
          </cell>
          <cell r="AS249">
            <v>9867</v>
          </cell>
          <cell r="AT249">
            <v>17297</v>
          </cell>
          <cell r="AU249">
            <v>0</v>
          </cell>
          <cell r="AV249">
            <v>4901</v>
          </cell>
          <cell r="AW249">
            <v>2695</v>
          </cell>
          <cell r="AX249">
            <v>0</v>
          </cell>
          <cell r="AY249">
            <v>1555</v>
          </cell>
          <cell r="AZ249">
            <v>0</v>
          </cell>
          <cell r="BA249">
            <v>600</v>
          </cell>
          <cell r="BB249">
            <v>10690</v>
          </cell>
          <cell r="BC249">
            <v>0</v>
          </cell>
          <cell r="BD249">
            <v>0</v>
          </cell>
          <cell r="BE249">
            <v>0</v>
          </cell>
          <cell r="BF249">
            <v>0</v>
          </cell>
          <cell r="BG249">
            <v>25115</v>
          </cell>
          <cell r="BH249">
            <v>0</v>
          </cell>
          <cell r="BI249">
            <v>0</v>
          </cell>
          <cell r="BJ249">
            <v>0</v>
          </cell>
          <cell r="BK249">
            <v>77916</v>
          </cell>
          <cell r="BL249">
            <v>0</v>
          </cell>
          <cell r="BM249">
            <v>630</v>
          </cell>
          <cell r="BN249">
            <v>4467</v>
          </cell>
          <cell r="BO249">
            <v>0</v>
          </cell>
          <cell r="BP249">
            <v>0</v>
          </cell>
          <cell r="BQ249">
            <v>0</v>
          </cell>
          <cell r="BR249">
            <v>0</v>
          </cell>
          <cell r="BS249">
            <v>0</v>
          </cell>
          <cell r="BT249">
            <v>4467</v>
          </cell>
        </row>
        <row r="250">
          <cell r="A250">
            <v>845</v>
          </cell>
          <cell r="B250" t="str">
            <v>Willersey Church of England Primary School</v>
          </cell>
          <cell r="D250">
            <v>20174</v>
          </cell>
          <cell r="E250">
            <v>0</v>
          </cell>
          <cell r="F250">
            <v>65288</v>
          </cell>
          <cell r="G250">
            <v>0</v>
          </cell>
          <cell r="H250">
            <v>0</v>
          </cell>
          <cell r="I250">
            <v>0</v>
          </cell>
          <cell r="J250">
            <v>190509</v>
          </cell>
          <cell r="K250">
            <v>0</v>
          </cell>
          <cell r="L250">
            <v>5260</v>
          </cell>
          <cell r="M250">
            <v>0</v>
          </cell>
          <cell r="N250">
            <v>18330</v>
          </cell>
          <cell r="O250">
            <v>0</v>
          </cell>
          <cell r="P250">
            <v>0</v>
          </cell>
          <cell r="Q250">
            <v>0</v>
          </cell>
          <cell r="R250">
            <v>0</v>
          </cell>
          <cell r="S250">
            <v>0</v>
          </cell>
          <cell r="T250">
            <v>0</v>
          </cell>
          <cell r="U250">
            <v>0</v>
          </cell>
          <cell r="V250">
            <v>0</v>
          </cell>
          <cell r="W250">
            <v>20296</v>
          </cell>
          <cell r="X250">
            <v>0</v>
          </cell>
          <cell r="Y250">
            <v>0</v>
          </cell>
          <cell r="Z250">
            <v>0</v>
          </cell>
          <cell r="AA250">
            <v>153520</v>
          </cell>
          <cell r="AB250">
            <v>4000</v>
          </cell>
          <cell r="AC250">
            <v>27522</v>
          </cell>
          <cell r="AD250">
            <v>6438</v>
          </cell>
          <cell r="AE250">
            <v>9842</v>
          </cell>
          <cell r="AF250">
            <v>0</v>
          </cell>
          <cell r="AG250">
            <v>3699</v>
          </cell>
          <cell r="AH250">
            <v>700</v>
          </cell>
          <cell r="AI250">
            <v>3000</v>
          </cell>
          <cell r="AJ250">
            <v>3843</v>
          </cell>
          <cell r="AK250">
            <v>961</v>
          </cell>
          <cell r="AL250">
            <v>3500</v>
          </cell>
          <cell r="AM250">
            <v>0</v>
          </cell>
          <cell r="AN250">
            <v>550</v>
          </cell>
          <cell r="AO250">
            <v>230</v>
          </cell>
          <cell r="AP250">
            <v>3500</v>
          </cell>
          <cell r="AQ250">
            <v>1848</v>
          </cell>
          <cell r="AR250">
            <v>600</v>
          </cell>
          <cell r="AS250">
            <v>8400</v>
          </cell>
          <cell r="AT250">
            <v>1100</v>
          </cell>
          <cell r="AU250">
            <v>0</v>
          </cell>
          <cell r="AV250">
            <v>3315</v>
          </cell>
          <cell r="AW250">
            <v>1396</v>
          </cell>
          <cell r="AX250">
            <v>0</v>
          </cell>
          <cell r="AY250">
            <v>0</v>
          </cell>
          <cell r="AZ250">
            <v>0</v>
          </cell>
          <cell r="BA250">
            <v>0</v>
          </cell>
          <cell r="BB250">
            <v>7367</v>
          </cell>
          <cell r="BC250">
            <v>0</v>
          </cell>
          <cell r="BD250">
            <v>0</v>
          </cell>
          <cell r="BE250">
            <v>0</v>
          </cell>
          <cell r="BF250">
            <v>0</v>
          </cell>
          <cell r="BG250">
            <v>21650</v>
          </cell>
          <cell r="BH250">
            <v>0</v>
          </cell>
          <cell r="BI250">
            <v>0</v>
          </cell>
          <cell r="BJ250">
            <v>0</v>
          </cell>
          <cell r="BK250">
            <v>86938</v>
          </cell>
          <cell r="BL250">
            <v>0</v>
          </cell>
          <cell r="BM250">
            <v>0</v>
          </cell>
          <cell r="BN250">
            <v>9238</v>
          </cell>
          <cell r="BO250">
            <v>0</v>
          </cell>
          <cell r="BP250">
            <v>0</v>
          </cell>
          <cell r="BQ250">
            <v>0</v>
          </cell>
          <cell r="BR250">
            <v>0</v>
          </cell>
          <cell r="BS250">
            <v>0</v>
          </cell>
          <cell r="BT250">
            <v>9238</v>
          </cell>
        </row>
        <row r="251">
          <cell r="A251">
            <v>848</v>
          </cell>
          <cell r="B251" t="str">
            <v>Winchcombe Abbey Church of England Primary School</v>
          </cell>
          <cell r="D251">
            <v>576</v>
          </cell>
          <cell r="E251">
            <v>0</v>
          </cell>
          <cell r="F251">
            <v>0</v>
          </cell>
          <cell r="G251">
            <v>720</v>
          </cell>
          <cell r="H251">
            <v>0</v>
          </cell>
          <cell r="I251">
            <v>0</v>
          </cell>
          <cell r="J251">
            <v>582307</v>
          </cell>
          <cell r="K251">
            <v>0</v>
          </cell>
          <cell r="L251">
            <v>54924</v>
          </cell>
          <cell r="M251">
            <v>0</v>
          </cell>
          <cell r="N251">
            <v>28882</v>
          </cell>
          <cell r="O251">
            <v>0</v>
          </cell>
          <cell r="P251">
            <v>5622</v>
          </cell>
          <cell r="Q251">
            <v>6800</v>
          </cell>
          <cell r="R251">
            <v>0</v>
          </cell>
          <cell r="S251">
            <v>8200</v>
          </cell>
          <cell r="T251">
            <v>0</v>
          </cell>
          <cell r="U251">
            <v>0</v>
          </cell>
          <cell r="V251">
            <v>13300</v>
          </cell>
          <cell r="W251">
            <v>44200</v>
          </cell>
          <cell r="X251">
            <v>0</v>
          </cell>
          <cell r="Y251">
            <v>0</v>
          </cell>
          <cell r="Z251">
            <v>0</v>
          </cell>
          <cell r="AA251">
            <v>434549</v>
          </cell>
          <cell r="AB251">
            <v>20000</v>
          </cell>
          <cell r="AC251">
            <v>107872</v>
          </cell>
          <cell r="AD251">
            <v>34280</v>
          </cell>
          <cell r="AE251">
            <v>26193</v>
          </cell>
          <cell r="AF251">
            <v>0</v>
          </cell>
          <cell r="AG251">
            <v>19844</v>
          </cell>
          <cell r="AH251">
            <v>600</v>
          </cell>
          <cell r="AI251">
            <v>3500</v>
          </cell>
          <cell r="AJ251">
            <v>4554</v>
          </cell>
          <cell r="AK251">
            <v>0</v>
          </cell>
          <cell r="AL251">
            <v>12500</v>
          </cell>
          <cell r="AM251">
            <v>4000</v>
          </cell>
          <cell r="AN251">
            <v>2000</v>
          </cell>
          <cell r="AO251">
            <v>1700</v>
          </cell>
          <cell r="AP251">
            <v>10000</v>
          </cell>
          <cell r="AQ251">
            <v>2631</v>
          </cell>
          <cell r="AR251">
            <v>400</v>
          </cell>
          <cell r="AS251">
            <v>25880</v>
          </cell>
          <cell r="AT251">
            <v>6500</v>
          </cell>
          <cell r="AU251">
            <v>0</v>
          </cell>
          <cell r="AV251">
            <v>6600</v>
          </cell>
          <cell r="AW251">
            <v>475</v>
          </cell>
          <cell r="AX251">
            <v>0</v>
          </cell>
          <cell r="AY251">
            <v>8265</v>
          </cell>
          <cell r="AZ251">
            <v>0</v>
          </cell>
          <cell r="BA251">
            <v>5000</v>
          </cell>
          <cell r="BB251">
            <v>17237</v>
          </cell>
          <cell r="BC251">
            <v>0</v>
          </cell>
          <cell r="BD251">
            <v>0</v>
          </cell>
          <cell r="BE251">
            <v>0</v>
          </cell>
          <cell r="BF251">
            <v>0</v>
          </cell>
          <cell r="BG251">
            <v>0</v>
          </cell>
          <cell r="BH251">
            <v>0</v>
          </cell>
          <cell r="BI251">
            <v>0</v>
          </cell>
          <cell r="BJ251">
            <v>0</v>
          </cell>
          <cell r="BK251">
            <v>0</v>
          </cell>
          <cell r="BL251">
            <v>0</v>
          </cell>
          <cell r="BM251">
            <v>720</v>
          </cell>
          <cell r="BN251">
            <v>-9769</v>
          </cell>
          <cell r="BO251">
            <v>0</v>
          </cell>
          <cell r="BP251">
            <v>0</v>
          </cell>
          <cell r="BQ251">
            <v>0</v>
          </cell>
          <cell r="BR251">
            <v>0</v>
          </cell>
          <cell r="BS251">
            <v>0</v>
          </cell>
          <cell r="BT251">
            <v>-9769</v>
          </cell>
        </row>
        <row r="252">
          <cell r="A252">
            <v>851</v>
          </cell>
          <cell r="B252" t="str">
            <v>Withington Church of England Primary School</v>
          </cell>
          <cell r="D252">
            <v>15111</v>
          </cell>
          <cell r="E252">
            <v>0</v>
          </cell>
          <cell r="F252">
            <v>0</v>
          </cell>
          <cell r="G252">
            <v>991</v>
          </cell>
          <cell r="H252">
            <v>0</v>
          </cell>
          <cell r="I252">
            <v>244</v>
          </cell>
          <cell r="J252">
            <v>106303</v>
          </cell>
          <cell r="K252">
            <v>0</v>
          </cell>
          <cell r="L252">
            <v>19299</v>
          </cell>
          <cell r="M252">
            <v>0</v>
          </cell>
          <cell r="N252">
            <v>10491</v>
          </cell>
          <cell r="O252">
            <v>0</v>
          </cell>
          <cell r="P252">
            <v>0</v>
          </cell>
          <cell r="Q252">
            <v>880</v>
          </cell>
          <cell r="R252">
            <v>0</v>
          </cell>
          <cell r="S252">
            <v>0</v>
          </cell>
          <cell r="T252">
            <v>0</v>
          </cell>
          <cell r="U252">
            <v>0</v>
          </cell>
          <cell r="V252">
            <v>2000</v>
          </cell>
          <cell r="W252">
            <v>14852</v>
          </cell>
          <cell r="X252">
            <v>0</v>
          </cell>
          <cell r="Y252">
            <v>1800</v>
          </cell>
          <cell r="Z252">
            <v>24708</v>
          </cell>
          <cell r="AA252">
            <v>108458</v>
          </cell>
          <cell r="AB252">
            <v>2500</v>
          </cell>
          <cell r="AC252">
            <v>19407</v>
          </cell>
          <cell r="AD252">
            <v>2799</v>
          </cell>
          <cell r="AE252">
            <v>11006</v>
          </cell>
          <cell r="AF252">
            <v>0</v>
          </cell>
          <cell r="AG252">
            <v>1971</v>
          </cell>
          <cell r="AH252">
            <v>0</v>
          </cell>
          <cell r="AI252">
            <v>1000</v>
          </cell>
          <cell r="AJ252">
            <v>810</v>
          </cell>
          <cell r="AK252">
            <v>202</v>
          </cell>
          <cell r="AL252">
            <v>800</v>
          </cell>
          <cell r="AM252">
            <v>350</v>
          </cell>
          <cell r="AN252">
            <v>400</v>
          </cell>
          <cell r="AO252">
            <v>290</v>
          </cell>
          <cell r="AP252">
            <v>2900</v>
          </cell>
          <cell r="AQ252">
            <v>136</v>
          </cell>
          <cell r="AR252">
            <v>300</v>
          </cell>
          <cell r="AS252">
            <v>3782</v>
          </cell>
          <cell r="AT252">
            <v>1054</v>
          </cell>
          <cell r="AU252">
            <v>0</v>
          </cell>
          <cell r="AV252">
            <v>2040</v>
          </cell>
          <cell r="AW252">
            <v>420</v>
          </cell>
          <cell r="AX252">
            <v>0</v>
          </cell>
          <cell r="AY252">
            <v>2175</v>
          </cell>
          <cell r="AZ252">
            <v>0</v>
          </cell>
          <cell r="BA252">
            <v>0</v>
          </cell>
          <cell r="BB252">
            <v>3105</v>
          </cell>
          <cell r="BC252">
            <v>0</v>
          </cell>
          <cell r="BD252">
            <v>0</v>
          </cell>
          <cell r="BE252">
            <v>26352</v>
          </cell>
          <cell r="BF252">
            <v>400</v>
          </cell>
          <cell r="BG252">
            <v>0</v>
          </cell>
          <cell r="BH252">
            <v>0</v>
          </cell>
          <cell r="BI252">
            <v>0</v>
          </cell>
          <cell r="BJ252">
            <v>0</v>
          </cell>
          <cell r="BK252">
            <v>0</v>
          </cell>
          <cell r="BL252">
            <v>0</v>
          </cell>
          <cell r="BM252">
            <v>991</v>
          </cell>
          <cell r="BN252">
            <v>3031</v>
          </cell>
          <cell r="BO252">
            <v>0</v>
          </cell>
          <cell r="BP252">
            <v>0</v>
          </cell>
          <cell r="BQ252">
            <v>0</v>
          </cell>
          <cell r="BR252">
            <v>0</v>
          </cell>
          <cell r="BS252">
            <v>0</v>
          </cell>
          <cell r="BT252">
            <v>3031</v>
          </cell>
        </row>
        <row r="253">
          <cell r="A253">
            <v>852</v>
          </cell>
          <cell r="B253" t="str">
            <v>Woolaston Primary School</v>
          </cell>
          <cell r="D253">
            <v>-6575</v>
          </cell>
          <cell r="E253">
            <v>0</v>
          </cell>
          <cell r="F253">
            <v>6034</v>
          </cell>
          <cell r="G253">
            <v>163</v>
          </cell>
          <cell r="H253">
            <v>0</v>
          </cell>
          <cell r="I253">
            <v>0</v>
          </cell>
          <cell r="J253">
            <v>523294</v>
          </cell>
          <cell r="K253">
            <v>0</v>
          </cell>
          <cell r="L253">
            <v>42221</v>
          </cell>
          <cell r="M253">
            <v>0</v>
          </cell>
          <cell r="N253">
            <v>26255</v>
          </cell>
          <cell r="O253">
            <v>0</v>
          </cell>
          <cell r="P253">
            <v>0</v>
          </cell>
          <cell r="Q253">
            <v>1000</v>
          </cell>
          <cell r="R253">
            <v>30000</v>
          </cell>
          <cell r="S253">
            <v>0</v>
          </cell>
          <cell r="T253">
            <v>0</v>
          </cell>
          <cell r="U253">
            <v>9000</v>
          </cell>
          <cell r="V253">
            <v>6000</v>
          </cell>
          <cell r="W253">
            <v>39304</v>
          </cell>
          <cell r="X253">
            <v>0</v>
          </cell>
          <cell r="Y253">
            <v>0</v>
          </cell>
          <cell r="Z253">
            <v>0</v>
          </cell>
          <cell r="AA253">
            <v>349941</v>
          </cell>
          <cell r="AB253">
            <v>6106</v>
          </cell>
          <cell r="AC253">
            <v>121050</v>
          </cell>
          <cell r="AD253">
            <v>3759</v>
          </cell>
          <cell r="AE253">
            <v>22014</v>
          </cell>
          <cell r="AF253">
            <v>25372</v>
          </cell>
          <cell r="AG253">
            <v>17110</v>
          </cell>
          <cell r="AH253">
            <v>250</v>
          </cell>
          <cell r="AI253">
            <v>2500</v>
          </cell>
          <cell r="AJ253">
            <v>11490</v>
          </cell>
          <cell r="AK253">
            <v>2873</v>
          </cell>
          <cell r="AL253">
            <v>3000</v>
          </cell>
          <cell r="AM253">
            <v>2500</v>
          </cell>
          <cell r="AN253">
            <v>12200</v>
          </cell>
          <cell r="AO253">
            <v>3000</v>
          </cell>
          <cell r="AP253">
            <v>7000</v>
          </cell>
          <cell r="AQ253">
            <v>9055</v>
          </cell>
          <cell r="AR253">
            <v>1000</v>
          </cell>
          <cell r="AS253">
            <v>25500</v>
          </cell>
          <cell r="AT253">
            <v>9000</v>
          </cell>
          <cell r="AU253">
            <v>0</v>
          </cell>
          <cell r="AV253">
            <v>6850</v>
          </cell>
          <cell r="AW253">
            <v>4965</v>
          </cell>
          <cell r="AX253">
            <v>0</v>
          </cell>
          <cell r="AY253">
            <v>13805</v>
          </cell>
          <cell r="AZ253">
            <v>0</v>
          </cell>
          <cell r="BA253">
            <v>0</v>
          </cell>
          <cell r="BB253">
            <v>7035</v>
          </cell>
          <cell r="BC253">
            <v>0</v>
          </cell>
          <cell r="BD253">
            <v>0</v>
          </cell>
          <cell r="BE253">
            <v>0</v>
          </cell>
          <cell r="BF253">
            <v>0</v>
          </cell>
          <cell r="BG253">
            <v>31037</v>
          </cell>
          <cell r="BH253">
            <v>0</v>
          </cell>
          <cell r="BI253">
            <v>0</v>
          </cell>
          <cell r="BJ253">
            <v>0</v>
          </cell>
          <cell r="BK253">
            <v>37071</v>
          </cell>
          <cell r="BL253">
            <v>0</v>
          </cell>
          <cell r="BM253">
            <v>163</v>
          </cell>
          <cell r="BN253">
            <v>3124</v>
          </cell>
          <cell r="BO253">
            <v>0</v>
          </cell>
          <cell r="BP253">
            <v>0</v>
          </cell>
          <cell r="BQ253">
            <v>0</v>
          </cell>
          <cell r="BR253">
            <v>0</v>
          </cell>
          <cell r="BS253">
            <v>0</v>
          </cell>
          <cell r="BT253">
            <v>3124</v>
          </cell>
        </row>
        <row r="254">
          <cell r="A254">
            <v>853</v>
          </cell>
          <cell r="B254" t="str">
            <v>Woodchester Endowed Church of England Primary School</v>
          </cell>
          <cell r="D254">
            <v>47183</v>
          </cell>
          <cell r="E254">
            <v>0</v>
          </cell>
          <cell r="F254">
            <v>0</v>
          </cell>
          <cell r="G254">
            <v>0</v>
          </cell>
          <cell r="H254">
            <v>0</v>
          </cell>
          <cell r="I254">
            <v>0</v>
          </cell>
          <cell r="J254">
            <v>323724</v>
          </cell>
          <cell r="K254">
            <v>0</v>
          </cell>
          <cell r="L254">
            <v>34232</v>
          </cell>
          <cell r="M254">
            <v>0</v>
          </cell>
          <cell r="N254">
            <v>15086</v>
          </cell>
          <cell r="O254">
            <v>0</v>
          </cell>
          <cell r="P254">
            <v>0</v>
          </cell>
          <cell r="Q254">
            <v>40</v>
          </cell>
          <cell r="R254">
            <v>0</v>
          </cell>
          <cell r="S254">
            <v>0</v>
          </cell>
          <cell r="T254">
            <v>0</v>
          </cell>
          <cell r="U254">
            <v>3881</v>
          </cell>
          <cell r="V254">
            <v>0</v>
          </cell>
          <cell r="W254">
            <v>28549</v>
          </cell>
          <cell r="X254">
            <v>0</v>
          </cell>
          <cell r="Y254">
            <v>0</v>
          </cell>
          <cell r="Z254">
            <v>0</v>
          </cell>
          <cell r="AA254">
            <v>250059</v>
          </cell>
          <cell r="AB254">
            <v>15757</v>
          </cell>
          <cell r="AC254">
            <v>34641</v>
          </cell>
          <cell r="AD254">
            <v>0</v>
          </cell>
          <cell r="AE254">
            <v>28087</v>
          </cell>
          <cell r="AF254">
            <v>0</v>
          </cell>
          <cell r="AG254">
            <v>9944</v>
          </cell>
          <cell r="AH254">
            <v>1775</v>
          </cell>
          <cell r="AI254">
            <v>5106</v>
          </cell>
          <cell r="AJ254">
            <v>2996</v>
          </cell>
          <cell r="AK254">
            <v>746</v>
          </cell>
          <cell r="AL254">
            <v>13808</v>
          </cell>
          <cell r="AM254">
            <v>6410</v>
          </cell>
          <cell r="AN254">
            <v>10500</v>
          </cell>
          <cell r="AO254">
            <v>900</v>
          </cell>
          <cell r="AP254">
            <v>4700</v>
          </cell>
          <cell r="AQ254">
            <v>1294</v>
          </cell>
          <cell r="AR254">
            <v>300</v>
          </cell>
          <cell r="AS254">
            <v>30106</v>
          </cell>
          <cell r="AT254">
            <v>1500</v>
          </cell>
          <cell r="AU254">
            <v>0</v>
          </cell>
          <cell r="AV254">
            <v>6700</v>
          </cell>
          <cell r="AW254">
            <v>2989</v>
          </cell>
          <cell r="AX254">
            <v>0</v>
          </cell>
          <cell r="AY254">
            <v>1575</v>
          </cell>
          <cell r="AZ254">
            <v>2509</v>
          </cell>
          <cell r="BA254">
            <v>1731</v>
          </cell>
          <cell r="BB254">
            <v>9345</v>
          </cell>
          <cell r="BC254">
            <v>0</v>
          </cell>
          <cell r="BD254">
            <v>0</v>
          </cell>
          <cell r="BE254">
            <v>0</v>
          </cell>
          <cell r="BF254">
            <v>0</v>
          </cell>
          <cell r="BG254">
            <v>0</v>
          </cell>
          <cell r="BH254">
            <v>0</v>
          </cell>
          <cell r="BI254">
            <v>0</v>
          </cell>
          <cell r="BJ254">
            <v>0</v>
          </cell>
          <cell r="BK254">
            <v>0</v>
          </cell>
          <cell r="BL254">
            <v>0</v>
          </cell>
          <cell r="BM254">
            <v>0</v>
          </cell>
          <cell r="BN254">
            <v>9217</v>
          </cell>
          <cell r="BO254">
            <v>0</v>
          </cell>
          <cell r="BP254">
            <v>0</v>
          </cell>
          <cell r="BQ254">
            <v>0</v>
          </cell>
          <cell r="BR254">
            <v>0</v>
          </cell>
          <cell r="BS254">
            <v>0</v>
          </cell>
          <cell r="BT254">
            <v>9217</v>
          </cell>
        </row>
        <row r="255">
          <cell r="A255">
            <v>854</v>
          </cell>
          <cell r="B255" t="str">
            <v>St. Dominic's Catholic Primary School</v>
          </cell>
          <cell r="D255">
            <v>64421</v>
          </cell>
          <cell r="E255">
            <v>0</v>
          </cell>
          <cell r="F255">
            <v>0</v>
          </cell>
          <cell r="G255">
            <v>0</v>
          </cell>
          <cell r="H255">
            <v>0</v>
          </cell>
          <cell r="I255">
            <v>0</v>
          </cell>
          <cell r="J255">
            <v>317928</v>
          </cell>
          <cell r="K255">
            <v>0</v>
          </cell>
          <cell r="L255">
            <v>19046</v>
          </cell>
          <cell r="M255">
            <v>0</v>
          </cell>
          <cell r="N255">
            <v>20995</v>
          </cell>
          <cell r="O255">
            <v>0</v>
          </cell>
          <cell r="P255">
            <v>0</v>
          </cell>
          <cell r="Q255">
            <v>0</v>
          </cell>
          <cell r="R255">
            <v>0</v>
          </cell>
          <cell r="S255">
            <v>0</v>
          </cell>
          <cell r="T255">
            <v>0</v>
          </cell>
          <cell r="U255">
            <v>0</v>
          </cell>
          <cell r="V255">
            <v>0</v>
          </cell>
          <cell r="W255">
            <v>26012</v>
          </cell>
          <cell r="X255">
            <v>0</v>
          </cell>
          <cell r="Y255">
            <v>0</v>
          </cell>
          <cell r="Z255">
            <v>0</v>
          </cell>
          <cell r="AA255">
            <v>226080</v>
          </cell>
          <cell r="AB255">
            <v>7342</v>
          </cell>
          <cell r="AC255">
            <v>65904</v>
          </cell>
          <cell r="AD255">
            <v>0</v>
          </cell>
          <cell r="AE255">
            <v>18000</v>
          </cell>
          <cell r="AF255">
            <v>0</v>
          </cell>
          <cell r="AG255">
            <v>4620</v>
          </cell>
          <cell r="AH255">
            <v>200</v>
          </cell>
          <cell r="AI255">
            <v>2000</v>
          </cell>
          <cell r="AJ255">
            <v>3556</v>
          </cell>
          <cell r="AK255">
            <v>889</v>
          </cell>
          <cell r="AL255">
            <v>1800</v>
          </cell>
          <cell r="AM255">
            <v>2500</v>
          </cell>
          <cell r="AN255">
            <v>8500</v>
          </cell>
          <cell r="AO255">
            <v>1500</v>
          </cell>
          <cell r="AP255">
            <v>4500</v>
          </cell>
          <cell r="AQ255">
            <v>446</v>
          </cell>
          <cell r="AR255">
            <v>300</v>
          </cell>
          <cell r="AS255">
            <v>35959</v>
          </cell>
          <cell r="AT255">
            <v>8381</v>
          </cell>
          <cell r="AU255">
            <v>0</v>
          </cell>
          <cell r="AV255">
            <v>6225</v>
          </cell>
          <cell r="AW255">
            <v>2918</v>
          </cell>
          <cell r="AX255">
            <v>0</v>
          </cell>
          <cell r="AY255">
            <v>2610</v>
          </cell>
          <cell r="AZ255">
            <v>0</v>
          </cell>
          <cell r="BA255">
            <v>392</v>
          </cell>
          <cell r="BB255">
            <v>10376</v>
          </cell>
          <cell r="BC255">
            <v>0</v>
          </cell>
          <cell r="BD255">
            <v>9667</v>
          </cell>
          <cell r="BE255">
            <v>0</v>
          </cell>
          <cell r="BF255">
            <v>0</v>
          </cell>
          <cell r="BG255">
            <v>0</v>
          </cell>
          <cell r="BH255">
            <v>0</v>
          </cell>
          <cell r="BI255">
            <v>9667</v>
          </cell>
          <cell r="BJ255">
            <v>0</v>
          </cell>
          <cell r="BK255">
            <v>9667</v>
          </cell>
          <cell r="BL255">
            <v>0</v>
          </cell>
          <cell r="BM255">
            <v>0</v>
          </cell>
          <cell r="BN255">
            <v>23737</v>
          </cell>
          <cell r="BO255">
            <v>0</v>
          </cell>
          <cell r="BP255">
            <v>0</v>
          </cell>
          <cell r="BQ255">
            <v>0</v>
          </cell>
          <cell r="BR255">
            <v>0</v>
          </cell>
          <cell r="BS255">
            <v>0</v>
          </cell>
          <cell r="BT255">
            <v>23737</v>
          </cell>
        </row>
        <row r="256">
          <cell r="A256">
            <v>855</v>
          </cell>
          <cell r="B256" t="str">
            <v>Blue Coat Church of England Primary School</v>
          </cell>
          <cell r="C256">
            <v>1</v>
          </cell>
          <cell r="D256">
            <v>19270</v>
          </cell>
          <cell r="E256">
            <v>0</v>
          </cell>
          <cell r="F256">
            <v>0</v>
          </cell>
          <cell r="G256">
            <v>1248</v>
          </cell>
          <cell r="H256">
            <v>0</v>
          </cell>
          <cell r="I256">
            <v>0</v>
          </cell>
          <cell r="J256">
            <v>840865</v>
          </cell>
          <cell r="K256">
            <v>0</v>
          </cell>
          <cell r="L256">
            <v>34705</v>
          </cell>
          <cell r="M256">
            <v>0</v>
          </cell>
          <cell r="N256">
            <v>22858</v>
          </cell>
          <cell r="O256">
            <v>0</v>
          </cell>
          <cell r="P256">
            <v>0</v>
          </cell>
          <cell r="Q256">
            <v>19110</v>
          </cell>
          <cell r="R256">
            <v>53811</v>
          </cell>
          <cell r="S256">
            <v>0</v>
          </cell>
          <cell r="T256">
            <v>0</v>
          </cell>
          <cell r="U256">
            <v>25528</v>
          </cell>
          <cell r="V256">
            <v>2025</v>
          </cell>
          <cell r="W256">
            <v>53185</v>
          </cell>
          <cell r="X256">
            <v>0</v>
          </cell>
          <cell r="Y256">
            <v>0</v>
          </cell>
          <cell r="Z256">
            <v>0</v>
          </cell>
          <cell r="AA256">
            <v>635217</v>
          </cell>
          <cell r="AB256">
            <v>27100</v>
          </cell>
          <cell r="AC256">
            <v>112234</v>
          </cell>
          <cell r="AD256">
            <v>37307</v>
          </cell>
          <cell r="AE256">
            <v>52638</v>
          </cell>
          <cell r="AF256">
            <v>31050</v>
          </cell>
          <cell r="AG256">
            <v>17550</v>
          </cell>
          <cell r="AH256">
            <v>1300</v>
          </cell>
          <cell r="AI256">
            <v>3700</v>
          </cell>
          <cell r="AJ256">
            <v>0</v>
          </cell>
          <cell r="AK256">
            <v>0</v>
          </cell>
          <cell r="AL256">
            <v>9600</v>
          </cell>
          <cell r="AM256">
            <v>3000</v>
          </cell>
          <cell r="AN256">
            <v>2000</v>
          </cell>
          <cell r="AO256">
            <v>0</v>
          </cell>
          <cell r="AP256">
            <v>9000</v>
          </cell>
          <cell r="AQ256">
            <v>4747</v>
          </cell>
          <cell r="AR256">
            <v>1550</v>
          </cell>
          <cell r="AS256">
            <v>36090</v>
          </cell>
          <cell r="AT256">
            <v>2200</v>
          </cell>
          <cell r="AU256">
            <v>0</v>
          </cell>
          <cell r="AV256">
            <v>5900</v>
          </cell>
          <cell r="AW256">
            <v>6805</v>
          </cell>
          <cell r="AX256">
            <v>0</v>
          </cell>
          <cell r="AY256">
            <v>24900</v>
          </cell>
          <cell r="AZ256">
            <v>7500</v>
          </cell>
          <cell r="BA256">
            <v>11038</v>
          </cell>
          <cell r="BB256">
            <v>6960</v>
          </cell>
          <cell r="BC256">
            <v>0</v>
          </cell>
          <cell r="BD256">
            <v>0</v>
          </cell>
          <cell r="BE256">
            <v>0</v>
          </cell>
          <cell r="BF256">
            <v>0</v>
          </cell>
          <cell r="BG256">
            <v>4497</v>
          </cell>
          <cell r="BH256">
            <v>0</v>
          </cell>
          <cell r="BI256">
            <v>0</v>
          </cell>
          <cell r="BJ256">
            <v>0</v>
          </cell>
          <cell r="BK256">
            <v>0</v>
          </cell>
          <cell r="BL256">
            <v>0</v>
          </cell>
          <cell r="BM256">
            <v>0</v>
          </cell>
          <cell r="BN256">
            <v>21971</v>
          </cell>
          <cell r="BO256">
            <v>0</v>
          </cell>
          <cell r="BP256">
            <v>0</v>
          </cell>
          <cell r="BQ256">
            <v>0</v>
          </cell>
          <cell r="BR256">
            <v>0</v>
          </cell>
          <cell r="BS256">
            <v>0</v>
          </cell>
          <cell r="BT256">
            <v>21971</v>
          </cell>
        </row>
        <row r="257">
          <cell r="A257">
            <v>856</v>
          </cell>
          <cell r="B257" t="str">
            <v>The British School</v>
          </cell>
          <cell r="C257">
            <v>1</v>
          </cell>
          <cell r="D257">
            <v>33416</v>
          </cell>
          <cell r="E257">
            <v>0</v>
          </cell>
          <cell r="F257">
            <v>20386</v>
          </cell>
          <cell r="G257">
            <v>1403</v>
          </cell>
          <cell r="H257">
            <v>0</v>
          </cell>
          <cell r="I257">
            <v>0</v>
          </cell>
          <cell r="J257">
            <v>407747</v>
          </cell>
          <cell r="K257">
            <v>0</v>
          </cell>
          <cell r="L257">
            <v>35450</v>
          </cell>
          <cell r="M257">
            <v>0</v>
          </cell>
          <cell r="N257">
            <v>25662</v>
          </cell>
          <cell r="O257">
            <v>0</v>
          </cell>
          <cell r="P257">
            <v>0</v>
          </cell>
          <cell r="Q257">
            <v>0</v>
          </cell>
          <cell r="R257">
            <v>0</v>
          </cell>
          <cell r="S257">
            <v>0</v>
          </cell>
          <cell r="T257">
            <v>0</v>
          </cell>
          <cell r="U257">
            <v>0</v>
          </cell>
          <cell r="V257">
            <v>11683</v>
          </cell>
          <cell r="W257">
            <v>31371</v>
          </cell>
          <cell r="X257">
            <v>0</v>
          </cell>
          <cell r="Y257">
            <v>0</v>
          </cell>
          <cell r="Z257">
            <v>0</v>
          </cell>
          <cell r="AA257">
            <v>296994</v>
          </cell>
          <cell r="AB257">
            <v>5000</v>
          </cell>
          <cell r="AC257">
            <v>97623</v>
          </cell>
          <cell r="AD257">
            <v>13382</v>
          </cell>
          <cell r="AE257">
            <v>24776</v>
          </cell>
          <cell r="AF257">
            <v>0</v>
          </cell>
          <cell r="AG257">
            <v>6978</v>
          </cell>
          <cell r="AH257">
            <v>0</v>
          </cell>
          <cell r="AI257">
            <v>1275</v>
          </cell>
          <cell r="AJ257">
            <v>909</v>
          </cell>
          <cell r="AK257">
            <v>3638</v>
          </cell>
          <cell r="AL257">
            <v>5325</v>
          </cell>
          <cell r="AM257">
            <v>5567</v>
          </cell>
          <cell r="AN257">
            <v>1500</v>
          </cell>
          <cell r="AO257">
            <v>3300</v>
          </cell>
          <cell r="AP257">
            <v>15225</v>
          </cell>
          <cell r="AQ257">
            <v>2816</v>
          </cell>
          <cell r="AR257">
            <v>1200</v>
          </cell>
          <cell r="AS257">
            <v>16891</v>
          </cell>
          <cell r="AT257">
            <v>0</v>
          </cell>
          <cell r="AU257">
            <v>0</v>
          </cell>
          <cell r="AV257">
            <v>4468</v>
          </cell>
          <cell r="AW257">
            <v>4318</v>
          </cell>
          <cell r="AX257">
            <v>0</v>
          </cell>
          <cell r="AY257">
            <v>2175</v>
          </cell>
          <cell r="AZ257">
            <v>0</v>
          </cell>
          <cell r="BA257">
            <v>5500</v>
          </cell>
          <cell r="BB257">
            <v>8929</v>
          </cell>
          <cell r="BC257">
            <v>0</v>
          </cell>
          <cell r="BD257">
            <v>0</v>
          </cell>
          <cell r="BE257">
            <v>0</v>
          </cell>
          <cell r="BF257">
            <v>0</v>
          </cell>
          <cell r="BG257">
            <v>28265</v>
          </cell>
          <cell r="BH257">
            <v>0</v>
          </cell>
          <cell r="BI257">
            <v>0</v>
          </cell>
          <cell r="BJ257">
            <v>0</v>
          </cell>
          <cell r="BK257">
            <v>48651</v>
          </cell>
          <cell r="BL257">
            <v>0</v>
          </cell>
          <cell r="BM257">
            <v>1403</v>
          </cell>
          <cell r="BN257">
            <v>10507</v>
          </cell>
          <cell r="BO257">
            <v>0</v>
          </cell>
          <cell r="BP257">
            <v>0</v>
          </cell>
          <cell r="BQ257">
            <v>0</v>
          </cell>
          <cell r="BR257">
            <v>0</v>
          </cell>
          <cell r="BS257">
            <v>0</v>
          </cell>
          <cell r="BT257">
            <v>17540</v>
          </cell>
        </row>
        <row r="258">
          <cell r="A258">
            <v>857</v>
          </cell>
          <cell r="B258" t="str">
            <v>Foxmoor Primary School</v>
          </cell>
          <cell r="C258">
            <v>1</v>
          </cell>
          <cell r="D258">
            <v>64199</v>
          </cell>
          <cell r="E258">
            <v>0</v>
          </cell>
          <cell r="F258">
            <v>69597</v>
          </cell>
          <cell r="G258">
            <v>1822</v>
          </cell>
          <cell r="H258">
            <v>0</v>
          </cell>
          <cell r="I258">
            <v>0</v>
          </cell>
          <cell r="J258">
            <v>678176</v>
          </cell>
          <cell r="K258">
            <v>0</v>
          </cell>
          <cell r="L258">
            <v>50358</v>
          </cell>
          <cell r="M258">
            <v>0</v>
          </cell>
          <cell r="N258">
            <v>26746</v>
          </cell>
          <cell r="O258">
            <v>0</v>
          </cell>
          <cell r="P258">
            <v>0</v>
          </cell>
          <cell r="Q258">
            <v>89631</v>
          </cell>
          <cell r="R258">
            <v>0</v>
          </cell>
          <cell r="S258">
            <v>0</v>
          </cell>
          <cell r="T258">
            <v>0</v>
          </cell>
          <cell r="U258">
            <v>0</v>
          </cell>
          <cell r="V258">
            <v>9000</v>
          </cell>
          <cell r="W258">
            <v>45568</v>
          </cell>
          <cell r="X258">
            <v>0</v>
          </cell>
          <cell r="Y258">
            <v>0</v>
          </cell>
          <cell r="Z258">
            <v>0</v>
          </cell>
          <cell r="AA258">
            <v>489786</v>
          </cell>
          <cell r="AB258">
            <v>8250</v>
          </cell>
          <cell r="AC258">
            <v>230315</v>
          </cell>
          <cell r="AD258">
            <v>18021</v>
          </cell>
          <cell r="AE258">
            <v>32616</v>
          </cell>
          <cell r="AF258">
            <v>0</v>
          </cell>
          <cell r="AG258">
            <v>20867</v>
          </cell>
          <cell r="AH258">
            <v>500</v>
          </cell>
          <cell r="AI258">
            <v>5144</v>
          </cell>
          <cell r="AJ258">
            <v>7204</v>
          </cell>
          <cell r="AK258">
            <v>0</v>
          </cell>
          <cell r="AL258">
            <v>12000</v>
          </cell>
          <cell r="AM258">
            <v>12600</v>
          </cell>
          <cell r="AN258">
            <v>2200</v>
          </cell>
          <cell r="AO258">
            <v>2100</v>
          </cell>
          <cell r="AP258">
            <v>10000</v>
          </cell>
          <cell r="AQ258">
            <v>7392</v>
          </cell>
          <cell r="AR258">
            <v>4900</v>
          </cell>
          <cell r="AS258">
            <v>23910</v>
          </cell>
          <cell r="AT258">
            <v>9486</v>
          </cell>
          <cell r="AU258">
            <v>0</v>
          </cell>
          <cell r="AV258">
            <v>18250</v>
          </cell>
          <cell r="AW258">
            <v>6397</v>
          </cell>
          <cell r="AX258">
            <v>0</v>
          </cell>
          <cell r="AY258">
            <v>4785</v>
          </cell>
          <cell r="AZ258">
            <v>0</v>
          </cell>
          <cell r="BA258">
            <v>13750</v>
          </cell>
          <cell r="BB258">
            <v>5250</v>
          </cell>
          <cell r="BC258">
            <v>0</v>
          </cell>
          <cell r="BD258">
            <v>0</v>
          </cell>
          <cell r="BE258">
            <v>0</v>
          </cell>
          <cell r="BF258">
            <v>0</v>
          </cell>
          <cell r="BG258">
            <v>35195</v>
          </cell>
          <cell r="BH258">
            <v>0</v>
          </cell>
          <cell r="BI258">
            <v>0</v>
          </cell>
          <cell r="BJ258">
            <v>0</v>
          </cell>
          <cell r="BK258">
            <v>104792</v>
          </cell>
          <cell r="BL258">
            <v>0</v>
          </cell>
          <cell r="BM258">
            <v>1822</v>
          </cell>
          <cell r="BN258">
            <v>17955</v>
          </cell>
          <cell r="BO258">
            <v>0</v>
          </cell>
          <cell r="BP258">
            <v>0</v>
          </cell>
          <cell r="BQ258">
            <v>0</v>
          </cell>
          <cell r="BR258">
            <v>0</v>
          </cell>
          <cell r="BS258">
            <v>0</v>
          </cell>
          <cell r="BT258">
            <v>17955</v>
          </cell>
        </row>
        <row r="259">
          <cell r="A259">
            <v>862</v>
          </cell>
          <cell r="B259" t="str">
            <v>Yorkley Primary School</v>
          </cell>
          <cell r="D259">
            <v>53017.56</v>
          </cell>
          <cell r="E259">
            <v>0.44000000000232831</v>
          </cell>
          <cell r="F259">
            <v>58804</v>
          </cell>
          <cell r="G259">
            <v>0</v>
          </cell>
          <cell r="H259">
            <v>0</v>
          </cell>
          <cell r="I259">
            <v>0</v>
          </cell>
          <cell r="J259">
            <v>407898</v>
          </cell>
          <cell r="K259">
            <v>0</v>
          </cell>
          <cell r="L259">
            <v>25076</v>
          </cell>
          <cell r="M259">
            <v>0</v>
          </cell>
          <cell r="N259">
            <v>21208</v>
          </cell>
          <cell r="O259">
            <v>0</v>
          </cell>
          <cell r="P259">
            <v>0</v>
          </cell>
          <cell r="Q259">
            <v>4000</v>
          </cell>
          <cell r="R259">
            <v>0</v>
          </cell>
          <cell r="S259">
            <v>0</v>
          </cell>
          <cell r="T259">
            <v>0</v>
          </cell>
          <cell r="U259">
            <v>0</v>
          </cell>
          <cell r="V259">
            <v>500</v>
          </cell>
          <cell r="W259">
            <v>32811</v>
          </cell>
          <cell r="X259">
            <v>0</v>
          </cell>
          <cell r="Y259">
            <v>0</v>
          </cell>
          <cell r="Z259">
            <v>0</v>
          </cell>
          <cell r="AA259">
            <v>311166</v>
          </cell>
          <cell r="AB259">
            <v>25421</v>
          </cell>
          <cell r="AC259">
            <v>60568</v>
          </cell>
          <cell r="AD259">
            <v>15231</v>
          </cell>
          <cell r="AE259">
            <v>24292</v>
          </cell>
          <cell r="AF259">
            <v>0</v>
          </cell>
          <cell r="AG259">
            <v>9835</v>
          </cell>
          <cell r="AH259">
            <v>1643</v>
          </cell>
          <cell r="AI259">
            <v>2450</v>
          </cell>
          <cell r="AJ259">
            <v>4397</v>
          </cell>
          <cell r="AK259">
            <v>0</v>
          </cell>
          <cell r="AL259">
            <v>5200</v>
          </cell>
          <cell r="AM259">
            <v>1200</v>
          </cell>
          <cell r="AN259">
            <v>1000</v>
          </cell>
          <cell r="AO259">
            <v>3500</v>
          </cell>
          <cell r="AP259">
            <v>12000</v>
          </cell>
          <cell r="AQ259">
            <v>4066</v>
          </cell>
          <cell r="AR259">
            <v>920</v>
          </cell>
          <cell r="AS259">
            <v>13517</v>
          </cell>
          <cell r="AT259">
            <v>2850</v>
          </cell>
          <cell r="AU259">
            <v>0</v>
          </cell>
          <cell r="AV259">
            <v>8855</v>
          </cell>
          <cell r="AW259">
            <v>3934</v>
          </cell>
          <cell r="AX259">
            <v>0</v>
          </cell>
          <cell r="AY259">
            <v>600</v>
          </cell>
          <cell r="AZ259">
            <v>0</v>
          </cell>
          <cell r="BA259">
            <v>11250</v>
          </cell>
          <cell r="BB259">
            <v>14919</v>
          </cell>
          <cell r="BC259">
            <v>0</v>
          </cell>
          <cell r="BD259">
            <v>0</v>
          </cell>
          <cell r="BE259">
            <v>0</v>
          </cell>
          <cell r="BF259">
            <v>0</v>
          </cell>
          <cell r="BG259">
            <v>29147</v>
          </cell>
          <cell r="BH259">
            <v>0</v>
          </cell>
          <cell r="BI259">
            <v>0</v>
          </cell>
          <cell r="BJ259">
            <v>0</v>
          </cell>
          <cell r="BK259">
            <v>87951</v>
          </cell>
          <cell r="BL259">
            <v>0</v>
          </cell>
          <cell r="BM259">
            <v>0</v>
          </cell>
          <cell r="BN259">
            <v>5697</v>
          </cell>
          <cell r="BO259">
            <v>0</v>
          </cell>
          <cell r="BP259">
            <v>0</v>
          </cell>
          <cell r="BQ259">
            <v>0</v>
          </cell>
          <cell r="BR259">
            <v>0</v>
          </cell>
          <cell r="BS259">
            <v>0</v>
          </cell>
          <cell r="BT259">
            <v>5697</v>
          </cell>
        </row>
        <row r="260">
          <cell r="A260">
            <v>880</v>
          </cell>
          <cell r="B260" t="str">
            <v>Arthur Dye Primary School</v>
          </cell>
          <cell r="D260">
            <v>4637</v>
          </cell>
          <cell r="E260">
            <v>0</v>
          </cell>
          <cell r="F260">
            <v>45105</v>
          </cell>
          <cell r="G260">
            <v>510</v>
          </cell>
          <cell r="H260">
            <v>0</v>
          </cell>
          <cell r="I260">
            <v>0</v>
          </cell>
          <cell r="J260">
            <v>885570</v>
          </cell>
          <cell r="K260">
            <v>0</v>
          </cell>
          <cell r="L260">
            <v>111078</v>
          </cell>
          <cell r="M260">
            <v>0</v>
          </cell>
          <cell r="N260">
            <v>47594</v>
          </cell>
          <cell r="O260">
            <v>0</v>
          </cell>
          <cell r="P260">
            <v>0</v>
          </cell>
          <cell r="Q260">
            <v>2953</v>
          </cell>
          <cell r="R260">
            <v>0</v>
          </cell>
          <cell r="S260">
            <v>16500</v>
          </cell>
          <cell r="T260">
            <v>0</v>
          </cell>
          <cell r="U260">
            <v>0</v>
          </cell>
          <cell r="V260">
            <v>20000</v>
          </cell>
          <cell r="W260">
            <v>61478</v>
          </cell>
          <cell r="X260">
            <v>0</v>
          </cell>
          <cell r="Y260">
            <v>0</v>
          </cell>
          <cell r="Z260">
            <v>0</v>
          </cell>
          <cell r="AA260">
            <v>616296</v>
          </cell>
          <cell r="AB260">
            <v>23503</v>
          </cell>
          <cell r="AC260">
            <v>181342</v>
          </cell>
          <cell r="AD260">
            <v>0</v>
          </cell>
          <cell r="AE260">
            <v>40272</v>
          </cell>
          <cell r="AF260">
            <v>0</v>
          </cell>
          <cell r="AG260">
            <v>27694</v>
          </cell>
          <cell r="AH260">
            <v>1000</v>
          </cell>
          <cell r="AI260">
            <v>6050</v>
          </cell>
          <cell r="AJ260">
            <v>17698</v>
          </cell>
          <cell r="AK260">
            <v>4424</v>
          </cell>
          <cell r="AL260">
            <v>12415</v>
          </cell>
          <cell r="AM260">
            <v>4227</v>
          </cell>
          <cell r="AN260">
            <v>24787</v>
          </cell>
          <cell r="AO260">
            <v>3700</v>
          </cell>
          <cell r="AP260">
            <v>14723</v>
          </cell>
          <cell r="AQ260">
            <v>8917</v>
          </cell>
          <cell r="AR260">
            <v>2270</v>
          </cell>
          <cell r="AS260">
            <v>53764</v>
          </cell>
          <cell r="AT260">
            <v>666</v>
          </cell>
          <cell r="AU260">
            <v>0</v>
          </cell>
          <cell r="AV260">
            <v>12518</v>
          </cell>
          <cell r="AW260">
            <v>8852</v>
          </cell>
          <cell r="AX260">
            <v>0</v>
          </cell>
          <cell r="AY260">
            <v>36975</v>
          </cell>
          <cell r="AZ260">
            <v>36645</v>
          </cell>
          <cell r="BA260">
            <v>7493</v>
          </cell>
          <cell r="BB260">
            <v>13881</v>
          </cell>
          <cell r="BC260">
            <v>0</v>
          </cell>
          <cell r="BD260">
            <v>0</v>
          </cell>
          <cell r="BE260">
            <v>0</v>
          </cell>
          <cell r="BF260">
            <v>0</v>
          </cell>
          <cell r="BG260">
            <v>37841</v>
          </cell>
          <cell r="BH260">
            <v>0</v>
          </cell>
          <cell r="BI260">
            <v>0</v>
          </cell>
          <cell r="BJ260">
            <v>0</v>
          </cell>
          <cell r="BK260">
            <v>82946</v>
          </cell>
          <cell r="BL260">
            <v>0</v>
          </cell>
          <cell r="BM260">
            <v>510</v>
          </cell>
          <cell r="BN260">
            <v>-10302</v>
          </cell>
          <cell r="BO260">
            <v>0</v>
          </cell>
          <cell r="BP260">
            <v>0</v>
          </cell>
          <cell r="BQ260">
            <v>0</v>
          </cell>
          <cell r="BR260">
            <v>0</v>
          </cell>
          <cell r="BS260">
            <v>0</v>
          </cell>
          <cell r="BT260">
            <v>-10302</v>
          </cell>
        </row>
        <row r="261">
          <cell r="A261">
            <v>881</v>
          </cell>
          <cell r="B261" t="str">
            <v>Benhall Infant School</v>
          </cell>
          <cell r="D261">
            <v>35807</v>
          </cell>
          <cell r="E261">
            <v>0</v>
          </cell>
          <cell r="F261">
            <v>20872</v>
          </cell>
          <cell r="G261">
            <v>0</v>
          </cell>
          <cell r="H261">
            <v>0</v>
          </cell>
          <cell r="I261">
            <v>0</v>
          </cell>
          <cell r="J261">
            <v>473576</v>
          </cell>
          <cell r="K261">
            <v>0</v>
          </cell>
          <cell r="L261">
            <v>8179</v>
          </cell>
          <cell r="M261">
            <v>0</v>
          </cell>
          <cell r="N261">
            <v>18099</v>
          </cell>
          <cell r="O261">
            <v>0</v>
          </cell>
          <cell r="P261">
            <v>0</v>
          </cell>
          <cell r="Q261">
            <v>8000</v>
          </cell>
          <cell r="R261">
            <v>0</v>
          </cell>
          <cell r="S261">
            <v>0</v>
          </cell>
          <cell r="T261">
            <v>0</v>
          </cell>
          <cell r="U261">
            <v>0</v>
          </cell>
          <cell r="V261">
            <v>0</v>
          </cell>
          <cell r="W261">
            <v>36485</v>
          </cell>
          <cell r="X261">
            <v>0</v>
          </cell>
          <cell r="Y261">
            <v>0</v>
          </cell>
          <cell r="Z261">
            <v>0</v>
          </cell>
          <cell r="AA261">
            <v>328507</v>
          </cell>
          <cell r="AB261">
            <v>9466</v>
          </cell>
          <cell r="AC261">
            <v>63000</v>
          </cell>
          <cell r="AD261">
            <v>13561</v>
          </cell>
          <cell r="AE261">
            <v>29582</v>
          </cell>
          <cell r="AF261">
            <v>0</v>
          </cell>
          <cell r="AG261">
            <v>12922</v>
          </cell>
          <cell r="AH261">
            <v>618</v>
          </cell>
          <cell r="AI261">
            <v>2400</v>
          </cell>
          <cell r="AJ261">
            <v>7551</v>
          </cell>
          <cell r="AK261">
            <v>0</v>
          </cell>
          <cell r="AL261">
            <v>30500</v>
          </cell>
          <cell r="AM261">
            <v>1096</v>
          </cell>
          <cell r="AN261">
            <v>2678</v>
          </cell>
          <cell r="AO261">
            <v>1924</v>
          </cell>
          <cell r="AP261">
            <v>7424</v>
          </cell>
          <cell r="AQ261">
            <v>6780</v>
          </cell>
          <cell r="AR261">
            <v>1569</v>
          </cell>
          <cell r="AS261">
            <v>13009</v>
          </cell>
          <cell r="AT261">
            <v>10512</v>
          </cell>
          <cell r="AU261">
            <v>500</v>
          </cell>
          <cell r="AV261">
            <v>6524</v>
          </cell>
          <cell r="AW261">
            <v>4737</v>
          </cell>
          <cell r="AX261">
            <v>0</v>
          </cell>
          <cell r="AY261">
            <v>435</v>
          </cell>
          <cell r="AZ261">
            <v>0</v>
          </cell>
          <cell r="BA261">
            <v>0</v>
          </cell>
          <cell r="BB261">
            <v>14193</v>
          </cell>
          <cell r="BC261">
            <v>0</v>
          </cell>
          <cell r="BD261">
            <v>0</v>
          </cell>
          <cell r="BE261">
            <v>0</v>
          </cell>
          <cell r="BF261">
            <v>0</v>
          </cell>
          <cell r="BG261">
            <v>14196</v>
          </cell>
          <cell r="BH261">
            <v>0</v>
          </cell>
          <cell r="BI261">
            <v>0</v>
          </cell>
          <cell r="BJ261">
            <v>0</v>
          </cell>
          <cell r="BK261">
            <v>35068</v>
          </cell>
          <cell r="BL261">
            <v>0</v>
          </cell>
          <cell r="BM261">
            <v>0</v>
          </cell>
          <cell r="BN261">
            <v>10658</v>
          </cell>
          <cell r="BO261">
            <v>0</v>
          </cell>
          <cell r="BP261">
            <v>0</v>
          </cell>
          <cell r="BQ261">
            <v>0</v>
          </cell>
          <cell r="BR261">
            <v>0</v>
          </cell>
          <cell r="BS261">
            <v>0</v>
          </cell>
          <cell r="BT261">
            <v>10658</v>
          </cell>
        </row>
        <row r="262">
          <cell r="A262">
            <v>882</v>
          </cell>
          <cell r="B262" t="str">
            <v>Christ Church Church of England Primary School (Cheltenham)</v>
          </cell>
          <cell r="C262">
            <v>1</v>
          </cell>
          <cell r="D262">
            <v>52009</v>
          </cell>
          <cell r="E262">
            <v>0</v>
          </cell>
          <cell r="F262">
            <v>0</v>
          </cell>
          <cell r="G262">
            <v>0</v>
          </cell>
          <cell r="H262">
            <v>0</v>
          </cell>
          <cell r="I262">
            <v>0</v>
          </cell>
          <cell r="J262">
            <v>558150</v>
          </cell>
          <cell r="K262">
            <v>0</v>
          </cell>
          <cell r="L262">
            <v>121507</v>
          </cell>
          <cell r="M262">
            <v>0</v>
          </cell>
          <cell r="N262">
            <v>20303</v>
          </cell>
          <cell r="O262">
            <v>0</v>
          </cell>
          <cell r="P262">
            <v>0</v>
          </cell>
          <cell r="Q262">
            <v>10380</v>
          </cell>
          <cell r="R262">
            <v>2730</v>
          </cell>
          <cell r="S262">
            <v>4824</v>
          </cell>
          <cell r="T262">
            <v>0</v>
          </cell>
          <cell r="U262">
            <v>15878</v>
          </cell>
          <cell r="V262">
            <v>3888</v>
          </cell>
          <cell r="W262">
            <v>40924</v>
          </cell>
          <cell r="X262">
            <v>0</v>
          </cell>
          <cell r="Y262">
            <v>0</v>
          </cell>
          <cell r="Z262">
            <v>0</v>
          </cell>
          <cell r="AA262">
            <v>446289</v>
          </cell>
          <cell r="AB262">
            <v>20320</v>
          </cell>
          <cell r="AC262">
            <v>122145</v>
          </cell>
          <cell r="AD262">
            <v>24338</v>
          </cell>
          <cell r="AE262">
            <v>46393</v>
          </cell>
          <cell r="AF262">
            <v>0</v>
          </cell>
          <cell r="AG262">
            <v>13266</v>
          </cell>
          <cell r="AH262">
            <v>450</v>
          </cell>
          <cell r="AI262">
            <v>2200</v>
          </cell>
          <cell r="AJ262">
            <v>6700</v>
          </cell>
          <cell r="AK262">
            <v>0</v>
          </cell>
          <cell r="AL262">
            <v>6989</v>
          </cell>
          <cell r="AM262">
            <v>800</v>
          </cell>
          <cell r="AN262">
            <v>1000</v>
          </cell>
          <cell r="AO262">
            <v>1000</v>
          </cell>
          <cell r="AP262">
            <v>11175</v>
          </cell>
          <cell r="AQ262">
            <v>1395</v>
          </cell>
          <cell r="AR262">
            <v>750</v>
          </cell>
          <cell r="AS262">
            <v>35181</v>
          </cell>
          <cell r="AT262">
            <v>12245</v>
          </cell>
          <cell r="AU262">
            <v>0</v>
          </cell>
          <cell r="AV262">
            <v>4554</v>
          </cell>
          <cell r="AW262">
            <v>5897</v>
          </cell>
          <cell r="AX262">
            <v>0</v>
          </cell>
          <cell r="AY262">
            <v>7395</v>
          </cell>
          <cell r="AZ262">
            <v>0</v>
          </cell>
          <cell r="BA262">
            <v>4930</v>
          </cell>
          <cell r="BB262">
            <v>7460</v>
          </cell>
          <cell r="BC262">
            <v>0</v>
          </cell>
          <cell r="BD262">
            <v>35000</v>
          </cell>
          <cell r="BE262">
            <v>0</v>
          </cell>
          <cell r="BF262">
            <v>0</v>
          </cell>
          <cell r="BG262">
            <v>3212</v>
          </cell>
          <cell r="BH262">
            <v>0</v>
          </cell>
          <cell r="BI262">
            <v>35000</v>
          </cell>
          <cell r="BJ262">
            <v>0</v>
          </cell>
          <cell r="BK262">
            <v>35000</v>
          </cell>
          <cell r="BL262">
            <v>0</v>
          </cell>
          <cell r="BM262">
            <v>3212</v>
          </cell>
          <cell r="BN262">
            <v>12721</v>
          </cell>
          <cell r="BO262">
            <v>0</v>
          </cell>
          <cell r="BP262">
            <v>0</v>
          </cell>
          <cell r="BQ262">
            <v>0</v>
          </cell>
          <cell r="BR262">
            <v>0</v>
          </cell>
          <cell r="BS262">
            <v>0</v>
          </cell>
          <cell r="BT262">
            <v>12721</v>
          </cell>
        </row>
        <row r="263">
          <cell r="A263">
            <v>884</v>
          </cell>
          <cell r="B263" t="str">
            <v>Dunalley Primary School</v>
          </cell>
          <cell r="C263">
            <v>1</v>
          </cell>
          <cell r="D263">
            <v>51907</v>
          </cell>
          <cell r="E263">
            <v>0</v>
          </cell>
          <cell r="F263">
            <v>3273</v>
          </cell>
          <cell r="G263">
            <v>235</v>
          </cell>
          <cell r="H263">
            <v>0</v>
          </cell>
          <cell r="I263">
            <v>0</v>
          </cell>
          <cell r="J263">
            <v>509842</v>
          </cell>
          <cell r="K263">
            <v>0</v>
          </cell>
          <cell r="L263">
            <v>82052</v>
          </cell>
          <cell r="M263">
            <v>0</v>
          </cell>
          <cell r="N263">
            <v>45065</v>
          </cell>
          <cell r="O263">
            <v>0</v>
          </cell>
          <cell r="P263">
            <v>0</v>
          </cell>
          <cell r="Q263">
            <v>34938</v>
          </cell>
          <cell r="R263">
            <v>0</v>
          </cell>
          <cell r="S263">
            <v>0</v>
          </cell>
          <cell r="T263">
            <v>0</v>
          </cell>
          <cell r="U263">
            <v>0</v>
          </cell>
          <cell r="V263">
            <v>13500</v>
          </cell>
          <cell r="W263">
            <v>38227</v>
          </cell>
          <cell r="X263">
            <v>0</v>
          </cell>
          <cell r="Y263">
            <v>0</v>
          </cell>
          <cell r="Z263">
            <v>0</v>
          </cell>
          <cell r="AA263">
            <v>399858</v>
          </cell>
          <cell r="AB263">
            <v>4815</v>
          </cell>
          <cell r="AC263">
            <v>149055</v>
          </cell>
          <cell r="AD263">
            <v>24629</v>
          </cell>
          <cell r="AE263">
            <v>37548</v>
          </cell>
          <cell r="AF263">
            <v>0</v>
          </cell>
          <cell r="AG263">
            <v>16975</v>
          </cell>
          <cell r="AH263">
            <v>1000</v>
          </cell>
          <cell r="AI263">
            <v>2000</v>
          </cell>
          <cell r="AJ263">
            <v>4500</v>
          </cell>
          <cell r="AK263">
            <v>649</v>
          </cell>
          <cell r="AL263">
            <v>6850</v>
          </cell>
          <cell r="AM263">
            <v>2400</v>
          </cell>
          <cell r="AN263">
            <v>2000</v>
          </cell>
          <cell r="AO263">
            <v>4600</v>
          </cell>
          <cell r="AP263">
            <v>10500</v>
          </cell>
          <cell r="AQ263">
            <v>22164</v>
          </cell>
          <cell r="AR263">
            <v>1250</v>
          </cell>
          <cell r="AS263">
            <v>17270</v>
          </cell>
          <cell r="AT263">
            <v>6105</v>
          </cell>
          <cell r="AU263">
            <v>0</v>
          </cell>
          <cell r="AV263">
            <v>10534</v>
          </cell>
          <cell r="AW263">
            <v>4830</v>
          </cell>
          <cell r="AX263">
            <v>0</v>
          </cell>
          <cell r="AY263">
            <v>16965</v>
          </cell>
          <cell r="AZ263">
            <v>17530</v>
          </cell>
          <cell r="BA263">
            <v>1520</v>
          </cell>
          <cell r="BB263">
            <v>8905</v>
          </cell>
          <cell r="BC263">
            <v>0</v>
          </cell>
          <cell r="BD263">
            <v>0</v>
          </cell>
          <cell r="BE263">
            <v>0</v>
          </cell>
          <cell r="BF263">
            <v>0</v>
          </cell>
          <cell r="BG263">
            <v>29840</v>
          </cell>
          <cell r="BH263">
            <v>0</v>
          </cell>
          <cell r="BI263">
            <v>0</v>
          </cell>
          <cell r="BJ263">
            <v>0</v>
          </cell>
          <cell r="BK263">
            <v>33113</v>
          </cell>
          <cell r="BL263">
            <v>0</v>
          </cell>
          <cell r="BM263">
            <v>235</v>
          </cell>
          <cell r="BN263">
            <v>1079</v>
          </cell>
          <cell r="BO263">
            <v>0</v>
          </cell>
          <cell r="BP263">
            <v>0</v>
          </cell>
          <cell r="BQ263">
            <v>0</v>
          </cell>
          <cell r="BR263">
            <v>0</v>
          </cell>
          <cell r="BS263">
            <v>0</v>
          </cell>
          <cell r="BT263">
            <v>1079</v>
          </cell>
        </row>
        <row r="264">
          <cell r="A264">
            <v>886</v>
          </cell>
          <cell r="B264" t="str">
            <v>Gardners Lane Primary School</v>
          </cell>
          <cell r="D264">
            <v>59820</v>
          </cell>
          <cell r="E264">
            <v>0</v>
          </cell>
          <cell r="F264">
            <v>4734</v>
          </cell>
          <cell r="G264">
            <v>0</v>
          </cell>
          <cell r="H264">
            <v>0</v>
          </cell>
          <cell r="I264">
            <v>0</v>
          </cell>
          <cell r="J264">
            <v>553451</v>
          </cell>
          <cell r="K264">
            <v>0</v>
          </cell>
          <cell r="L264">
            <v>94079</v>
          </cell>
          <cell r="M264">
            <v>0</v>
          </cell>
          <cell r="N264">
            <v>57446</v>
          </cell>
          <cell r="O264">
            <v>0</v>
          </cell>
          <cell r="P264">
            <v>0</v>
          </cell>
          <cell r="Q264">
            <v>0</v>
          </cell>
          <cell r="R264">
            <v>0</v>
          </cell>
          <cell r="S264">
            <v>0</v>
          </cell>
          <cell r="T264">
            <v>0</v>
          </cell>
          <cell r="U264">
            <v>0</v>
          </cell>
          <cell r="V264">
            <v>0</v>
          </cell>
          <cell r="W264">
            <v>41028</v>
          </cell>
          <cell r="X264">
            <v>0</v>
          </cell>
          <cell r="Y264">
            <v>0</v>
          </cell>
          <cell r="Z264">
            <v>0</v>
          </cell>
          <cell r="AA264">
            <v>395661</v>
          </cell>
          <cell r="AB264">
            <v>6200</v>
          </cell>
          <cell r="AC264">
            <v>173801</v>
          </cell>
          <cell r="AD264">
            <v>25176</v>
          </cell>
          <cell r="AE264">
            <v>24691</v>
          </cell>
          <cell r="AF264">
            <v>0</v>
          </cell>
          <cell r="AG264">
            <v>14199</v>
          </cell>
          <cell r="AH264">
            <v>1000</v>
          </cell>
          <cell r="AI264">
            <v>8380</v>
          </cell>
          <cell r="AJ264">
            <v>13298</v>
          </cell>
          <cell r="AK264">
            <v>0</v>
          </cell>
          <cell r="AL264">
            <v>12487</v>
          </cell>
          <cell r="AM264">
            <v>2370</v>
          </cell>
          <cell r="AN264">
            <v>1650</v>
          </cell>
          <cell r="AO264">
            <v>4000</v>
          </cell>
          <cell r="AP264">
            <v>10500</v>
          </cell>
          <cell r="AQ264">
            <v>9806</v>
          </cell>
          <cell r="AR264">
            <v>1500</v>
          </cell>
          <cell r="AS264">
            <v>30224</v>
          </cell>
          <cell r="AT264">
            <v>0</v>
          </cell>
          <cell r="AU264">
            <v>0</v>
          </cell>
          <cell r="AV264">
            <v>8600</v>
          </cell>
          <cell r="AW264">
            <v>423</v>
          </cell>
          <cell r="AX264">
            <v>0</v>
          </cell>
          <cell r="AY264">
            <v>25665</v>
          </cell>
          <cell r="AZ264">
            <v>7400</v>
          </cell>
          <cell r="BA264">
            <v>1100</v>
          </cell>
          <cell r="BB264">
            <v>16009</v>
          </cell>
          <cell r="BC264">
            <v>0</v>
          </cell>
          <cell r="BD264">
            <v>0</v>
          </cell>
          <cell r="BE264">
            <v>0</v>
          </cell>
          <cell r="BF264">
            <v>0</v>
          </cell>
          <cell r="BG264">
            <v>30596</v>
          </cell>
          <cell r="BH264">
            <v>0</v>
          </cell>
          <cell r="BI264">
            <v>0</v>
          </cell>
          <cell r="BJ264">
            <v>0</v>
          </cell>
          <cell r="BK264">
            <v>35330</v>
          </cell>
          <cell r="BL264">
            <v>0</v>
          </cell>
          <cell r="BM264">
            <v>0</v>
          </cell>
          <cell r="BN264">
            <v>11684</v>
          </cell>
          <cell r="BO264">
            <v>0</v>
          </cell>
          <cell r="BP264">
            <v>0</v>
          </cell>
          <cell r="BQ264">
            <v>0</v>
          </cell>
          <cell r="BR264">
            <v>0</v>
          </cell>
          <cell r="BS264">
            <v>0</v>
          </cell>
          <cell r="BT264">
            <v>11684</v>
          </cell>
        </row>
        <row r="265">
          <cell r="A265">
            <v>887</v>
          </cell>
          <cell r="B265" t="str">
            <v>Gloucester Road Primary School</v>
          </cell>
          <cell r="D265">
            <v>-6141</v>
          </cell>
          <cell r="E265">
            <v>0</v>
          </cell>
          <cell r="F265">
            <v>35017</v>
          </cell>
          <cell r="G265">
            <v>1131</v>
          </cell>
          <cell r="H265">
            <v>0</v>
          </cell>
          <cell r="I265">
            <v>0</v>
          </cell>
          <cell r="J265">
            <v>347749</v>
          </cell>
          <cell r="K265">
            <v>0</v>
          </cell>
          <cell r="L265">
            <v>42959</v>
          </cell>
          <cell r="M265">
            <v>0</v>
          </cell>
          <cell r="N265">
            <v>30755</v>
          </cell>
          <cell r="O265">
            <v>18000</v>
          </cell>
          <cell r="P265">
            <v>0</v>
          </cell>
          <cell r="Q265">
            <v>3500</v>
          </cell>
          <cell r="R265">
            <v>0</v>
          </cell>
          <cell r="S265">
            <v>0</v>
          </cell>
          <cell r="T265">
            <v>0</v>
          </cell>
          <cell r="U265">
            <v>2114</v>
          </cell>
          <cell r="V265">
            <v>4000</v>
          </cell>
          <cell r="W265">
            <v>31332</v>
          </cell>
          <cell r="X265">
            <v>0</v>
          </cell>
          <cell r="Y265">
            <v>0</v>
          </cell>
          <cell r="Z265">
            <v>0</v>
          </cell>
          <cell r="AA265">
            <v>280741</v>
          </cell>
          <cell r="AB265">
            <v>13970</v>
          </cell>
          <cell r="AC265">
            <v>52312</v>
          </cell>
          <cell r="AD265">
            <v>0</v>
          </cell>
          <cell r="AE265">
            <v>31378</v>
          </cell>
          <cell r="AF265">
            <v>0</v>
          </cell>
          <cell r="AG265">
            <v>7082</v>
          </cell>
          <cell r="AH265">
            <v>969</v>
          </cell>
          <cell r="AI265">
            <v>2033</v>
          </cell>
          <cell r="AJ265">
            <v>2876</v>
          </cell>
          <cell r="AK265">
            <v>719</v>
          </cell>
          <cell r="AL265">
            <v>7656</v>
          </cell>
          <cell r="AM265">
            <v>1343</v>
          </cell>
          <cell r="AN265">
            <v>12179</v>
          </cell>
          <cell r="AO265">
            <v>1000</v>
          </cell>
          <cell r="AP265">
            <v>3935</v>
          </cell>
          <cell r="AQ265">
            <v>6168</v>
          </cell>
          <cell r="AR265">
            <v>1086</v>
          </cell>
          <cell r="AS265">
            <v>18577</v>
          </cell>
          <cell r="AT265">
            <v>4444</v>
          </cell>
          <cell r="AU265">
            <v>0</v>
          </cell>
          <cell r="AV265">
            <v>5317</v>
          </cell>
          <cell r="AW265">
            <v>3021</v>
          </cell>
          <cell r="AX265">
            <v>0</v>
          </cell>
          <cell r="AY265">
            <v>15225</v>
          </cell>
          <cell r="AZ265">
            <v>0</v>
          </cell>
          <cell r="BA265">
            <v>0</v>
          </cell>
          <cell r="BB265">
            <v>11906</v>
          </cell>
          <cell r="BC265">
            <v>0</v>
          </cell>
          <cell r="BD265">
            <v>0</v>
          </cell>
          <cell r="BE265">
            <v>0</v>
          </cell>
          <cell r="BF265">
            <v>0</v>
          </cell>
          <cell r="BG265">
            <v>25430</v>
          </cell>
          <cell r="BH265">
            <v>0</v>
          </cell>
          <cell r="BI265">
            <v>0</v>
          </cell>
          <cell r="BJ265">
            <v>0</v>
          </cell>
          <cell r="BK265">
            <v>60447</v>
          </cell>
          <cell r="BL265">
            <v>0</v>
          </cell>
          <cell r="BM265">
            <v>1131</v>
          </cell>
          <cell r="BN265">
            <v>-9669</v>
          </cell>
          <cell r="BO265">
            <v>0</v>
          </cell>
          <cell r="BP265">
            <v>0</v>
          </cell>
          <cell r="BQ265">
            <v>0</v>
          </cell>
          <cell r="BR265">
            <v>0</v>
          </cell>
          <cell r="BS265">
            <v>0</v>
          </cell>
          <cell r="BT265">
            <v>-9669</v>
          </cell>
        </row>
        <row r="266">
          <cell r="A266">
            <v>888</v>
          </cell>
          <cell r="B266" t="str">
            <v>Hesters Way Primary School and Family Centre</v>
          </cell>
          <cell r="D266">
            <v>63919</v>
          </cell>
          <cell r="E266">
            <v>0</v>
          </cell>
          <cell r="F266">
            <v>51500</v>
          </cell>
          <cell r="G266">
            <v>0</v>
          </cell>
          <cell r="H266">
            <v>0</v>
          </cell>
          <cell r="I266">
            <v>0</v>
          </cell>
          <cell r="J266">
            <v>527785</v>
          </cell>
          <cell r="K266">
            <v>0</v>
          </cell>
          <cell r="L266">
            <v>123585</v>
          </cell>
          <cell r="M266">
            <v>0</v>
          </cell>
          <cell r="N266">
            <v>58022</v>
          </cell>
          <cell r="O266">
            <v>0</v>
          </cell>
          <cell r="P266">
            <v>0</v>
          </cell>
          <cell r="Q266">
            <v>2500</v>
          </cell>
          <cell r="R266">
            <v>0</v>
          </cell>
          <cell r="S266">
            <v>0</v>
          </cell>
          <cell r="T266">
            <v>0</v>
          </cell>
          <cell r="U266">
            <v>1000</v>
          </cell>
          <cell r="V266">
            <v>1000</v>
          </cell>
          <cell r="W266">
            <v>41812</v>
          </cell>
          <cell r="X266">
            <v>0</v>
          </cell>
          <cell r="Y266">
            <v>0</v>
          </cell>
          <cell r="Z266">
            <v>0</v>
          </cell>
          <cell r="AA266">
            <v>382077</v>
          </cell>
          <cell r="AB266">
            <v>7500</v>
          </cell>
          <cell r="AC266">
            <v>182456</v>
          </cell>
          <cell r="AD266">
            <v>24491</v>
          </cell>
          <cell r="AE266">
            <v>16306</v>
          </cell>
          <cell r="AF266">
            <v>8295</v>
          </cell>
          <cell r="AG266">
            <v>25822</v>
          </cell>
          <cell r="AH266">
            <v>0</v>
          </cell>
          <cell r="AI266">
            <v>0</v>
          </cell>
          <cell r="AJ266">
            <v>4179</v>
          </cell>
          <cell r="AK266">
            <v>1045</v>
          </cell>
          <cell r="AL266">
            <v>11500</v>
          </cell>
          <cell r="AM266">
            <v>3000</v>
          </cell>
          <cell r="AN266">
            <v>1700</v>
          </cell>
          <cell r="AO266">
            <v>3200</v>
          </cell>
          <cell r="AP266">
            <v>13500</v>
          </cell>
          <cell r="AQ266">
            <v>8824</v>
          </cell>
          <cell r="AR266">
            <v>2650</v>
          </cell>
          <cell r="AS266">
            <v>60382</v>
          </cell>
          <cell r="AT266">
            <v>2500</v>
          </cell>
          <cell r="AU266">
            <v>0</v>
          </cell>
          <cell r="AV266">
            <v>6916</v>
          </cell>
          <cell r="AW266">
            <v>4950</v>
          </cell>
          <cell r="AX266">
            <v>0</v>
          </cell>
          <cell r="AY266">
            <v>25665</v>
          </cell>
          <cell r="AZ266">
            <v>0</v>
          </cell>
          <cell r="BA266">
            <v>1500</v>
          </cell>
          <cell r="BB266">
            <v>11452</v>
          </cell>
          <cell r="BC266">
            <v>0</v>
          </cell>
          <cell r="BD266">
            <v>0</v>
          </cell>
          <cell r="BE266">
            <v>0</v>
          </cell>
          <cell r="BF266">
            <v>0</v>
          </cell>
          <cell r="BG266">
            <v>30218</v>
          </cell>
          <cell r="BH266">
            <v>0</v>
          </cell>
          <cell r="BI266">
            <v>0</v>
          </cell>
          <cell r="BJ266">
            <v>0</v>
          </cell>
          <cell r="BK266">
            <v>81718</v>
          </cell>
          <cell r="BL266">
            <v>0</v>
          </cell>
          <cell r="BM266">
            <v>0</v>
          </cell>
          <cell r="BN266">
            <v>9713</v>
          </cell>
          <cell r="BO266">
            <v>0</v>
          </cell>
          <cell r="BP266">
            <v>0</v>
          </cell>
          <cell r="BQ266">
            <v>0</v>
          </cell>
          <cell r="BR266">
            <v>0</v>
          </cell>
          <cell r="BS266">
            <v>0</v>
          </cell>
          <cell r="BT266">
            <v>9713</v>
          </cell>
        </row>
        <row r="267">
          <cell r="A267">
            <v>890</v>
          </cell>
          <cell r="B267" t="str">
            <v>Holy Trinity Church of England Primary School</v>
          </cell>
          <cell r="D267">
            <v>51594</v>
          </cell>
          <cell r="E267">
            <v>0</v>
          </cell>
          <cell r="F267">
            <v>15619</v>
          </cell>
          <cell r="G267">
            <v>1299</v>
          </cell>
          <cell r="H267">
            <v>0</v>
          </cell>
          <cell r="I267">
            <v>0</v>
          </cell>
          <cell r="J267">
            <v>477087</v>
          </cell>
          <cell r="K267">
            <v>0</v>
          </cell>
          <cell r="L267">
            <v>46063</v>
          </cell>
          <cell r="M267">
            <v>0</v>
          </cell>
          <cell r="N267">
            <v>25177</v>
          </cell>
          <cell r="O267">
            <v>0</v>
          </cell>
          <cell r="P267">
            <v>0</v>
          </cell>
          <cell r="Q267">
            <v>13000</v>
          </cell>
          <cell r="R267">
            <v>0</v>
          </cell>
          <cell r="S267">
            <v>2000</v>
          </cell>
          <cell r="T267">
            <v>1000</v>
          </cell>
          <cell r="U267">
            <v>0</v>
          </cell>
          <cell r="V267">
            <v>0</v>
          </cell>
          <cell r="W267">
            <v>38830</v>
          </cell>
          <cell r="X267">
            <v>0</v>
          </cell>
          <cell r="Y267">
            <v>0</v>
          </cell>
          <cell r="Z267">
            <v>0</v>
          </cell>
          <cell r="AA267">
            <v>385019</v>
          </cell>
          <cell r="AB267">
            <v>13450</v>
          </cell>
          <cell r="AC267">
            <v>73730</v>
          </cell>
          <cell r="AD267">
            <v>22022</v>
          </cell>
          <cell r="AE267">
            <v>25472</v>
          </cell>
          <cell r="AF267">
            <v>0</v>
          </cell>
          <cell r="AG267">
            <v>8184</v>
          </cell>
          <cell r="AH267">
            <v>2100</v>
          </cell>
          <cell r="AI267">
            <v>1250</v>
          </cell>
          <cell r="AJ267">
            <v>10250</v>
          </cell>
          <cell r="AK267">
            <v>2562</v>
          </cell>
          <cell r="AL267">
            <v>2500</v>
          </cell>
          <cell r="AM267">
            <v>900</v>
          </cell>
          <cell r="AN267">
            <v>900</v>
          </cell>
          <cell r="AO267">
            <v>1500</v>
          </cell>
          <cell r="AP267">
            <v>6750</v>
          </cell>
          <cell r="AQ267">
            <v>7623</v>
          </cell>
          <cell r="AR267">
            <v>900</v>
          </cell>
          <cell r="AS267">
            <v>20211</v>
          </cell>
          <cell r="AT267">
            <v>4409</v>
          </cell>
          <cell r="AU267">
            <v>0</v>
          </cell>
          <cell r="AV267">
            <v>3350</v>
          </cell>
          <cell r="AW267">
            <v>4867</v>
          </cell>
          <cell r="AX267">
            <v>0</v>
          </cell>
          <cell r="AY267">
            <v>6525</v>
          </cell>
          <cell r="AZ267">
            <v>0</v>
          </cell>
          <cell r="BA267">
            <v>8400</v>
          </cell>
          <cell r="BB267">
            <v>8973</v>
          </cell>
          <cell r="BC267">
            <v>0</v>
          </cell>
          <cell r="BD267">
            <v>0</v>
          </cell>
          <cell r="BE267">
            <v>0</v>
          </cell>
          <cell r="BF267">
            <v>0</v>
          </cell>
          <cell r="BG267">
            <v>30281</v>
          </cell>
          <cell r="BH267">
            <v>0</v>
          </cell>
          <cell r="BI267">
            <v>0</v>
          </cell>
          <cell r="BJ267">
            <v>0</v>
          </cell>
          <cell r="BK267">
            <v>45900</v>
          </cell>
          <cell r="BL267">
            <v>0</v>
          </cell>
          <cell r="BM267">
            <v>1299</v>
          </cell>
          <cell r="BN267">
            <v>32904</v>
          </cell>
          <cell r="BO267">
            <v>0</v>
          </cell>
          <cell r="BP267">
            <v>0</v>
          </cell>
          <cell r="BQ267">
            <v>0</v>
          </cell>
          <cell r="BR267">
            <v>0</v>
          </cell>
          <cell r="BS267">
            <v>0</v>
          </cell>
          <cell r="BT267">
            <v>32904</v>
          </cell>
        </row>
        <row r="268">
          <cell r="A268">
            <v>891</v>
          </cell>
          <cell r="B268" t="str">
            <v>Greatfield Park Primary School</v>
          </cell>
          <cell r="D268">
            <v>54965</v>
          </cell>
          <cell r="E268">
            <v>0</v>
          </cell>
          <cell r="F268">
            <v>45760</v>
          </cell>
          <cell r="G268">
            <v>831</v>
          </cell>
          <cell r="H268">
            <v>0</v>
          </cell>
          <cell r="I268">
            <v>0</v>
          </cell>
          <cell r="J268">
            <v>543017</v>
          </cell>
          <cell r="K268">
            <v>0</v>
          </cell>
          <cell r="L268">
            <v>16908</v>
          </cell>
          <cell r="M268">
            <v>0</v>
          </cell>
          <cell r="N268">
            <v>21794</v>
          </cell>
          <cell r="O268">
            <v>0</v>
          </cell>
          <cell r="P268">
            <v>0</v>
          </cell>
          <cell r="Q268">
            <v>2236</v>
          </cell>
          <cell r="R268">
            <v>0</v>
          </cell>
          <cell r="S268">
            <v>0</v>
          </cell>
          <cell r="T268">
            <v>0</v>
          </cell>
          <cell r="U268">
            <v>0</v>
          </cell>
          <cell r="V268">
            <v>4490</v>
          </cell>
          <cell r="W268">
            <v>38714</v>
          </cell>
          <cell r="X268">
            <v>0</v>
          </cell>
          <cell r="Y268">
            <v>0</v>
          </cell>
          <cell r="Z268">
            <v>0</v>
          </cell>
          <cell r="AA268">
            <v>372452</v>
          </cell>
          <cell r="AB268">
            <v>16575</v>
          </cell>
          <cell r="AC268">
            <v>79342</v>
          </cell>
          <cell r="AD268">
            <v>12505</v>
          </cell>
          <cell r="AE268">
            <v>38287</v>
          </cell>
          <cell r="AF268">
            <v>0</v>
          </cell>
          <cell r="AG268">
            <v>14684</v>
          </cell>
          <cell r="AH268">
            <v>500</v>
          </cell>
          <cell r="AI268">
            <v>5258</v>
          </cell>
          <cell r="AJ268">
            <v>5585</v>
          </cell>
          <cell r="AK268">
            <v>0</v>
          </cell>
          <cell r="AL268">
            <v>16925</v>
          </cell>
          <cell r="AM268">
            <v>6234</v>
          </cell>
          <cell r="AN268">
            <v>1650</v>
          </cell>
          <cell r="AO268">
            <v>2850</v>
          </cell>
          <cell r="AP268">
            <v>9155</v>
          </cell>
          <cell r="AQ268">
            <v>14830</v>
          </cell>
          <cell r="AR268">
            <v>2403</v>
          </cell>
          <cell r="AS268">
            <v>23146</v>
          </cell>
          <cell r="AT268">
            <v>3136</v>
          </cell>
          <cell r="AU268">
            <v>0</v>
          </cell>
          <cell r="AV268">
            <v>7610</v>
          </cell>
          <cell r="AW268">
            <v>5678</v>
          </cell>
          <cell r="AX268">
            <v>0</v>
          </cell>
          <cell r="AY268">
            <v>413</v>
          </cell>
          <cell r="AZ268">
            <v>17871</v>
          </cell>
          <cell r="BA268">
            <v>1306</v>
          </cell>
          <cell r="BB268">
            <v>13232</v>
          </cell>
          <cell r="BC268">
            <v>0</v>
          </cell>
          <cell r="BD268">
            <v>0</v>
          </cell>
          <cell r="BE268">
            <v>0</v>
          </cell>
          <cell r="BF268">
            <v>0</v>
          </cell>
          <cell r="BG268">
            <v>31604</v>
          </cell>
          <cell r="BH268">
            <v>0</v>
          </cell>
          <cell r="BI268">
            <v>0</v>
          </cell>
          <cell r="BJ268">
            <v>0</v>
          </cell>
          <cell r="BK268">
            <v>77364</v>
          </cell>
          <cell r="BL268">
            <v>0</v>
          </cell>
          <cell r="BM268">
            <v>831</v>
          </cell>
          <cell r="BN268">
            <v>10497</v>
          </cell>
          <cell r="BO268">
            <v>0</v>
          </cell>
          <cell r="BP268">
            <v>0</v>
          </cell>
          <cell r="BQ268">
            <v>0</v>
          </cell>
          <cell r="BR268">
            <v>0</v>
          </cell>
          <cell r="BS268">
            <v>0</v>
          </cell>
          <cell r="BT268">
            <v>10497</v>
          </cell>
        </row>
        <row r="269">
          <cell r="A269">
            <v>892</v>
          </cell>
          <cell r="B269" t="str">
            <v>Lakeside Primary School</v>
          </cell>
          <cell r="D269">
            <v>48055</v>
          </cell>
          <cell r="E269">
            <v>0</v>
          </cell>
          <cell r="F269">
            <v>0</v>
          </cell>
          <cell r="G269">
            <v>401</v>
          </cell>
          <cell r="H269">
            <v>0</v>
          </cell>
          <cell r="I269">
            <v>0</v>
          </cell>
          <cell r="J269">
            <v>1048201</v>
          </cell>
          <cell r="K269">
            <v>0</v>
          </cell>
          <cell r="L269">
            <v>72447</v>
          </cell>
          <cell r="M269">
            <v>0</v>
          </cell>
          <cell r="N269">
            <v>35225</v>
          </cell>
          <cell r="O269">
            <v>0</v>
          </cell>
          <cell r="P269">
            <v>0</v>
          </cell>
          <cell r="Q269">
            <v>21391</v>
          </cell>
          <cell r="R269">
            <v>0</v>
          </cell>
          <cell r="S269">
            <v>0</v>
          </cell>
          <cell r="T269">
            <v>0</v>
          </cell>
          <cell r="U269">
            <v>32500</v>
          </cell>
          <cell r="V269">
            <v>20551</v>
          </cell>
          <cell r="W269">
            <v>63069</v>
          </cell>
          <cell r="X269">
            <v>0</v>
          </cell>
          <cell r="Y269">
            <v>0</v>
          </cell>
          <cell r="Z269">
            <v>0</v>
          </cell>
          <cell r="AA269">
            <v>742914</v>
          </cell>
          <cell r="AB269">
            <v>17600</v>
          </cell>
          <cell r="AC269">
            <v>174536</v>
          </cell>
          <cell r="AD269">
            <v>40184</v>
          </cell>
          <cell r="AE269">
            <v>36909</v>
          </cell>
          <cell r="AF269">
            <v>0</v>
          </cell>
          <cell r="AG269">
            <v>22643</v>
          </cell>
          <cell r="AH269">
            <v>6050</v>
          </cell>
          <cell r="AI269">
            <v>6000</v>
          </cell>
          <cell r="AJ269">
            <v>8431</v>
          </cell>
          <cell r="AK269">
            <v>2108</v>
          </cell>
          <cell r="AL269">
            <v>24595</v>
          </cell>
          <cell r="AM269">
            <v>4635</v>
          </cell>
          <cell r="AN269">
            <v>2237</v>
          </cell>
          <cell r="AO269">
            <v>4000</v>
          </cell>
          <cell r="AP269">
            <v>12072</v>
          </cell>
          <cell r="AQ269">
            <v>11781</v>
          </cell>
          <cell r="AR269">
            <v>2784</v>
          </cell>
          <cell r="AS269">
            <v>70197</v>
          </cell>
          <cell r="AT269">
            <v>31673</v>
          </cell>
          <cell r="AU269">
            <v>0</v>
          </cell>
          <cell r="AV269">
            <v>11249</v>
          </cell>
          <cell r="AW269">
            <v>10609</v>
          </cell>
          <cell r="AX269">
            <v>0</v>
          </cell>
          <cell r="AY269">
            <v>3915</v>
          </cell>
          <cell r="AZ269">
            <v>11363</v>
          </cell>
          <cell r="BA269">
            <v>13573</v>
          </cell>
          <cell r="BB269">
            <v>17717</v>
          </cell>
          <cell r="BC269">
            <v>0</v>
          </cell>
          <cell r="BD269">
            <v>11500</v>
          </cell>
          <cell r="BE269">
            <v>0</v>
          </cell>
          <cell r="BF269">
            <v>0</v>
          </cell>
          <cell r="BG269">
            <v>42818</v>
          </cell>
          <cell r="BH269">
            <v>0</v>
          </cell>
          <cell r="BI269">
            <v>11500</v>
          </cell>
          <cell r="BJ269">
            <v>0</v>
          </cell>
          <cell r="BK269">
            <v>54318</v>
          </cell>
          <cell r="BL269">
            <v>0</v>
          </cell>
          <cell r="BM269">
            <v>401</v>
          </cell>
          <cell r="BN269">
            <v>40164</v>
          </cell>
          <cell r="BO269">
            <v>0</v>
          </cell>
          <cell r="BP269">
            <v>0</v>
          </cell>
          <cell r="BQ269">
            <v>0</v>
          </cell>
          <cell r="BR269">
            <v>0</v>
          </cell>
          <cell r="BS269">
            <v>0</v>
          </cell>
          <cell r="BT269">
            <v>40164</v>
          </cell>
        </row>
        <row r="270">
          <cell r="A270">
            <v>893</v>
          </cell>
          <cell r="B270" t="str">
            <v>Leckhampton Church of England Primary School</v>
          </cell>
          <cell r="C270">
            <v>1</v>
          </cell>
          <cell r="D270">
            <v>48139</v>
          </cell>
          <cell r="E270">
            <v>0</v>
          </cell>
          <cell r="F270">
            <v>0</v>
          </cell>
          <cell r="G270">
            <v>600</v>
          </cell>
          <cell r="H270">
            <v>2745</v>
          </cell>
          <cell r="I270">
            <v>0</v>
          </cell>
          <cell r="J270">
            <v>1076120</v>
          </cell>
          <cell r="K270">
            <v>0</v>
          </cell>
          <cell r="L270">
            <v>76574</v>
          </cell>
          <cell r="M270">
            <v>0</v>
          </cell>
          <cell r="N270">
            <v>26703</v>
          </cell>
          <cell r="O270">
            <v>0</v>
          </cell>
          <cell r="P270">
            <v>0</v>
          </cell>
          <cell r="Q270">
            <v>16000</v>
          </cell>
          <cell r="R270">
            <v>0</v>
          </cell>
          <cell r="S270">
            <v>0</v>
          </cell>
          <cell r="T270">
            <v>0</v>
          </cell>
          <cell r="U270">
            <v>19118</v>
          </cell>
          <cell r="V270">
            <v>1817</v>
          </cell>
          <cell r="W270">
            <v>67128</v>
          </cell>
          <cell r="X270">
            <v>0</v>
          </cell>
          <cell r="Y270">
            <v>0</v>
          </cell>
          <cell r="Z270">
            <v>0</v>
          </cell>
          <cell r="AA270">
            <v>728718</v>
          </cell>
          <cell r="AB270">
            <v>22630</v>
          </cell>
          <cell r="AC270">
            <v>175259</v>
          </cell>
          <cell r="AD270">
            <v>28754</v>
          </cell>
          <cell r="AE270">
            <v>48696</v>
          </cell>
          <cell r="AF270">
            <v>0</v>
          </cell>
          <cell r="AG270">
            <v>15912</v>
          </cell>
          <cell r="AH270">
            <v>5676</v>
          </cell>
          <cell r="AI270">
            <v>2665</v>
          </cell>
          <cell r="AJ270">
            <v>9094</v>
          </cell>
          <cell r="AK270">
            <v>1996</v>
          </cell>
          <cell r="AL270">
            <v>68614</v>
          </cell>
          <cell r="AM270">
            <v>5200</v>
          </cell>
          <cell r="AN270">
            <v>2092</v>
          </cell>
          <cell r="AO270">
            <v>3000</v>
          </cell>
          <cell r="AP270">
            <v>17000</v>
          </cell>
          <cell r="AQ270">
            <v>18388</v>
          </cell>
          <cell r="AR270">
            <v>1350</v>
          </cell>
          <cell r="AS270">
            <v>61699</v>
          </cell>
          <cell r="AT270">
            <v>17242</v>
          </cell>
          <cell r="AU270">
            <v>0</v>
          </cell>
          <cell r="AV270">
            <v>12700</v>
          </cell>
          <cell r="AW270">
            <v>10275</v>
          </cell>
          <cell r="AX270">
            <v>0</v>
          </cell>
          <cell r="AY270">
            <v>6525</v>
          </cell>
          <cell r="AZ270">
            <v>0</v>
          </cell>
          <cell r="BA270">
            <v>22772</v>
          </cell>
          <cell r="BB270">
            <v>16568</v>
          </cell>
          <cell r="BC270">
            <v>0</v>
          </cell>
          <cell r="BD270">
            <v>0</v>
          </cell>
          <cell r="BE270">
            <v>0</v>
          </cell>
          <cell r="BF270">
            <v>0</v>
          </cell>
          <cell r="BG270">
            <v>44582</v>
          </cell>
          <cell r="BH270">
            <v>0</v>
          </cell>
          <cell r="BI270">
            <v>0</v>
          </cell>
          <cell r="BJ270">
            <v>0</v>
          </cell>
          <cell r="BK270">
            <v>47327</v>
          </cell>
          <cell r="BL270">
            <v>0</v>
          </cell>
          <cell r="BM270">
            <v>600</v>
          </cell>
          <cell r="BN270">
            <v>28774</v>
          </cell>
          <cell r="BO270">
            <v>0</v>
          </cell>
          <cell r="BP270">
            <v>0</v>
          </cell>
          <cell r="BQ270">
            <v>0</v>
          </cell>
          <cell r="BR270">
            <v>0</v>
          </cell>
          <cell r="BS270">
            <v>0</v>
          </cell>
          <cell r="BT270">
            <v>28774</v>
          </cell>
        </row>
        <row r="271">
          <cell r="A271">
            <v>894</v>
          </cell>
          <cell r="B271" t="str">
            <v>Lynworth Primary School</v>
          </cell>
          <cell r="D271">
            <v>73928</v>
          </cell>
          <cell r="E271">
            <v>0</v>
          </cell>
          <cell r="F271">
            <v>31128</v>
          </cell>
          <cell r="G271">
            <v>2140</v>
          </cell>
          <cell r="H271">
            <v>0</v>
          </cell>
          <cell r="I271">
            <v>-7694</v>
          </cell>
          <cell r="J271">
            <v>342636</v>
          </cell>
          <cell r="K271">
            <v>0</v>
          </cell>
          <cell r="L271">
            <v>54798</v>
          </cell>
          <cell r="M271">
            <v>0</v>
          </cell>
          <cell r="N271">
            <v>29003</v>
          </cell>
          <cell r="O271">
            <v>0</v>
          </cell>
          <cell r="P271">
            <v>3786</v>
          </cell>
          <cell r="Q271">
            <v>5350</v>
          </cell>
          <cell r="R271">
            <v>0</v>
          </cell>
          <cell r="S271">
            <v>0</v>
          </cell>
          <cell r="T271">
            <v>0</v>
          </cell>
          <cell r="U271">
            <v>0</v>
          </cell>
          <cell r="V271">
            <v>1500</v>
          </cell>
          <cell r="W271">
            <v>29388</v>
          </cell>
          <cell r="X271">
            <v>2924</v>
          </cell>
          <cell r="Y271">
            <v>21420</v>
          </cell>
          <cell r="Z271">
            <v>0</v>
          </cell>
          <cell r="AA271">
            <v>265638</v>
          </cell>
          <cell r="AB271">
            <v>45819</v>
          </cell>
          <cell r="AC271">
            <v>85005</v>
          </cell>
          <cell r="AD271">
            <v>18311</v>
          </cell>
          <cell r="AE271">
            <v>21168</v>
          </cell>
          <cell r="AF271">
            <v>0</v>
          </cell>
          <cell r="AG271">
            <v>6823</v>
          </cell>
          <cell r="AH271">
            <v>11555</v>
          </cell>
          <cell r="AI271">
            <v>3000</v>
          </cell>
          <cell r="AJ271">
            <v>3483</v>
          </cell>
          <cell r="AK271">
            <v>0</v>
          </cell>
          <cell r="AL271">
            <v>12154</v>
          </cell>
          <cell r="AM271">
            <v>6781</v>
          </cell>
          <cell r="AN271">
            <v>1545</v>
          </cell>
          <cell r="AO271">
            <v>3750</v>
          </cell>
          <cell r="AP271">
            <v>10601</v>
          </cell>
          <cell r="AQ271">
            <v>6514</v>
          </cell>
          <cell r="AR271">
            <v>1566</v>
          </cell>
          <cell r="AS271">
            <v>23815</v>
          </cell>
          <cell r="AT271">
            <v>0</v>
          </cell>
          <cell r="AU271">
            <v>0</v>
          </cell>
          <cell r="AV271">
            <v>2325</v>
          </cell>
          <cell r="AW271">
            <v>3366</v>
          </cell>
          <cell r="AX271">
            <v>0</v>
          </cell>
          <cell r="AY271">
            <v>0</v>
          </cell>
          <cell r="AZ271">
            <v>0</v>
          </cell>
          <cell r="BA271">
            <v>0</v>
          </cell>
          <cell r="BB271">
            <v>10670</v>
          </cell>
          <cell r="BC271">
            <v>0</v>
          </cell>
          <cell r="BD271">
            <v>0</v>
          </cell>
          <cell r="BE271">
            <v>0</v>
          </cell>
          <cell r="BF271">
            <v>0</v>
          </cell>
          <cell r="BG271">
            <v>27037</v>
          </cell>
          <cell r="BH271">
            <v>0</v>
          </cell>
          <cell r="BI271">
            <v>0</v>
          </cell>
          <cell r="BJ271">
            <v>0</v>
          </cell>
          <cell r="BK271">
            <v>57014</v>
          </cell>
          <cell r="BL271">
            <v>0</v>
          </cell>
          <cell r="BM271">
            <v>2140</v>
          </cell>
          <cell r="BN271">
            <v>-576</v>
          </cell>
          <cell r="BO271">
            <v>0</v>
          </cell>
          <cell r="BP271">
            <v>1151</v>
          </cell>
          <cell r="BQ271">
            <v>0</v>
          </cell>
          <cell r="BR271">
            <v>0</v>
          </cell>
          <cell r="BS271">
            <v>13726</v>
          </cell>
          <cell r="BT271">
            <v>14301</v>
          </cell>
        </row>
        <row r="272">
          <cell r="A272">
            <v>897</v>
          </cell>
          <cell r="B272" t="str">
            <v>Monkscroft Community Primary School</v>
          </cell>
          <cell r="D272">
            <v>52603</v>
          </cell>
          <cell r="E272">
            <v>20427</v>
          </cell>
          <cell r="F272">
            <v>82517</v>
          </cell>
          <cell r="G272">
            <v>881</v>
          </cell>
          <cell r="H272">
            <v>0</v>
          </cell>
          <cell r="I272">
            <v>0</v>
          </cell>
          <cell r="J272">
            <v>51874</v>
          </cell>
          <cell r="K272">
            <v>0</v>
          </cell>
          <cell r="L272">
            <v>6257</v>
          </cell>
          <cell r="M272">
            <v>0</v>
          </cell>
          <cell r="N272">
            <v>1917</v>
          </cell>
          <cell r="O272">
            <v>0</v>
          </cell>
          <cell r="P272">
            <v>0</v>
          </cell>
          <cell r="Q272">
            <v>4500</v>
          </cell>
          <cell r="R272">
            <v>0</v>
          </cell>
          <cell r="S272">
            <v>0</v>
          </cell>
          <cell r="T272">
            <v>0</v>
          </cell>
          <cell r="U272">
            <v>0</v>
          </cell>
          <cell r="V272">
            <v>0</v>
          </cell>
          <cell r="W272">
            <v>0</v>
          </cell>
          <cell r="X272">
            <v>0</v>
          </cell>
          <cell r="Y272">
            <v>0</v>
          </cell>
          <cell r="Z272">
            <v>0</v>
          </cell>
          <cell r="AA272">
            <v>54924</v>
          </cell>
          <cell r="AB272">
            <v>1000</v>
          </cell>
          <cell r="AC272">
            <v>5574</v>
          </cell>
          <cell r="AD272">
            <v>0</v>
          </cell>
          <cell r="AE272">
            <v>7226</v>
          </cell>
          <cell r="AF272">
            <v>0</v>
          </cell>
          <cell r="AG272">
            <v>2122</v>
          </cell>
          <cell r="AH272">
            <v>0</v>
          </cell>
          <cell r="AI272">
            <v>0</v>
          </cell>
          <cell r="AJ272">
            <v>1100</v>
          </cell>
          <cell r="AK272">
            <v>1750</v>
          </cell>
          <cell r="AL272">
            <v>1000</v>
          </cell>
          <cell r="AM272">
            <v>1500</v>
          </cell>
          <cell r="AN272">
            <v>5100</v>
          </cell>
          <cell r="AO272">
            <v>1000</v>
          </cell>
          <cell r="AP272">
            <v>3000</v>
          </cell>
          <cell r="AQ272">
            <v>7057</v>
          </cell>
          <cell r="AR272">
            <v>500</v>
          </cell>
          <cell r="AS272">
            <v>14291</v>
          </cell>
          <cell r="AT272">
            <v>229</v>
          </cell>
          <cell r="AU272">
            <v>0</v>
          </cell>
          <cell r="AV272">
            <v>2610</v>
          </cell>
          <cell r="AW272">
            <v>100</v>
          </cell>
          <cell r="AX272">
            <v>0</v>
          </cell>
          <cell r="AY272">
            <v>0</v>
          </cell>
          <cell r="AZ272">
            <v>0</v>
          </cell>
          <cell r="BA272">
            <v>0</v>
          </cell>
          <cell r="BB272">
            <v>4200</v>
          </cell>
          <cell r="BC272">
            <v>0</v>
          </cell>
          <cell r="BD272">
            <v>0</v>
          </cell>
          <cell r="BE272">
            <v>0</v>
          </cell>
          <cell r="BF272">
            <v>0</v>
          </cell>
          <cell r="BG272">
            <v>11329</v>
          </cell>
          <cell r="BH272">
            <v>0</v>
          </cell>
          <cell r="BI272">
            <v>0</v>
          </cell>
          <cell r="BJ272">
            <v>0</v>
          </cell>
          <cell r="BK272">
            <v>0</v>
          </cell>
          <cell r="BL272">
            <v>0</v>
          </cell>
          <cell r="BM272">
            <v>881</v>
          </cell>
          <cell r="BN272">
            <v>2868</v>
          </cell>
          <cell r="BO272">
            <v>20427</v>
          </cell>
          <cell r="BP272">
            <v>93846</v>
          </cell>
          <cell r="BQ272">
            <v>0</v>
          </cell>
          <cell r="BR272">
            <v>0</v>
          </cell>
          <cell r="BS272">
            <v>0</v>
          </cell>
          <cell r="BT272">
            <v>117141</v>
          </cell>
        </row>
        <row r="273">
          <cell r="A273">
            <v>898</v>
          </cell>
          <cell r="B273" t="str">
            <v>Naunton Park Primary School</v>
          </cell>
          <cell r="D273">
            <v>60311</v>
          </cell>
          <cell r="E273">
            <v>0</v>
          </cell>
          <cell r="F273">
            <v>63851</v>
          </cell>
          <cell r="G273">
            <v>171</v>
          </cell>
          <cell r="H273">
            <v>0</v>
          </cell>
          <cell r="I273">
            <v>0</v>
          </cell>
          <cell r="J273">
            <v>1001476</v>
          </cell>
          <cell r="K273">
            <v>0</v>
          </cell>
          <cell r="L273">
            <v>128677</v>
          </cell>
          <cell r="M273">
            <v>0</v>
          </cell>
          <cell r="N273">
            <v>36327</v>
          </cell>
          <cell r="O273">
            <v>0</v>
          </cell>
          <cell r="P273">
            <v>0</v>
          </cell>
          <cell r="Q273">
            <v>16000</v>
          </cell>
          <cell r="R273">
            <v>0</v>
          </cell>
          <cell r="S273">
            <v>0</v>
          </cell>
          <cell r="T273">
            <v>0</v>
          </cell>
          <cell r="U273">
            <v>0</v>
          </cell>
          <cell r="V273">
            <v>3500</v>
          </cell>
          <cell r="W273">
            <v>63055</v>
          </cell>
          <cell r="X273">
            <v>0</v>
          </cell>
          <cell r="Y273">
            <v>0</v>
          </cell>
          <cell r="Z273">
            <v>0</v>
          </cell>
          <cell r="AA273">
            <v>788903</v>
          </cell>
          <cell r="AB273">
            <v>17118</v>
          </cell>
          <cell r="AC273">
            <v>188136</v>
          </cell>
          <cell r="AD273">
            <v>23250</v>
          </cell>
          <cell r="AE273">
            <v>32852</v>
          </cell>
          <cell r="AF273">
            <v>0</v>
          </cell>
          <cell r="AG273">
            <v>41944</v>
          </cell>
          <cell r="AH273">
            <v>3500</v>
          </cell>
          <cell r="AI273">
            <v>16170</v>
          </cell>
          <cell r="AJ273">
            <v>8110</v>
          </cell>
          <cell r="AK273">
            <v>2028</v>
          </cell>
          <cell r="AL273">
            <v>5000</v>
          </cell>
          <cell r="AM273">
            <v>900</v>
          </cell>
          <cell r="AN273">
            <v>31595</v>
          </cell>
          <cell r="AO273">
            <v>3225</v>
          </cell>
          <cell r="AP273">
            <v>15125</v>
          </cell>
          <cell r="AQ273">
            <v>11897</v>
          </cell>
          <cell r="AR273">
            <v>2135</v>
          </cell>
          <cell r="AS273">
            <v>46393</v>
          </cell>
          <cell r="AT273">
            <v>13960</v>
          </cell>
          <cell r="AU273">
            <v>0</v>
          </cell>
          <cell r="AV273">
            <v>16410</v>
          </cell>
          <cell r="AW273">
            <v>9287</v>
          </cell>
          <cell r="AX273">
            <v>0</v>
          </cell>
          <cell r="AY273">
            <v>8700</v>
          </cell>
          <cell r="AZ273">
            <v>0</v>
          </cell>
          <cell r="BA273">
            <v>2155</v>
          </cell>
          <cell r="BB273">
            <v>14158</v>
          </cell>
          <cell r="BC273">
            <v>0</v>
          </cell>
          <cell r="BD273">
            <v>0</v>
          </cell>
          <cell r="BE273">
            <v>0</v>
          </cell>
          <cell r="BF273">
            <v>0</v>
          </cell>
          <cell r="BG273">
            <v>20842</v>
          </cell>
          <cell r="BH273">
            <v>0</v>
          </cell>
          <cell r="BI273">
            <v>0</v>
          </cell>
          <cell r="BJ273">
            <v>0</v>
          </cell>
          <cell r="BK273">
            <v>84693</v>
          </cell>
          <cell r="BL273">
            <v>0</v>
          </cell>
          <cell r="BM273">
            <v>171</v>
          </cell>
          <cell r="BN273">
            <v>6395</v>
          </cell>
          <cell r="BO273">
            <v>0</v>
          </cell>
          <cell r="BP273">
            <v>0</v>
          </cell>
          <cell r="BQ273">
            <v>0</v>
          </cell>
          <cell r="BR273">
            <v>0</v>
          </cell>
          <cell r="BS273">
            <v>0</v>
          </cell>
          <cell r="BT273">
            <v>6395</v>
          </cell>
        </row>
        <row r="274">
          <cell r="A274">
            <v>900</v>
          </cell>
          <cell r="B274" t="str">
            <v>Oakwood Primary</v>
          </cell>
          <cell r="D274">
            <v>172455</v>
          </cell>
          <cell r="E274">
            <v>0</v>
          </cell>
          <cell r="F274">
            <v>50540</v>
          </cell>
          <cell r="G274">
            <v>2845</v>
          </cell>
          <cell r="H274">
            <v>0</v>
          </cell>
          <cell r="I274">
            <v>-7694</v>
          </cell>
          <cell r="J274">
            <v>748690</v>
          </cell>
          <cell r="K274">
            <v>0</v>
          </cell>
          <cell r="L274">
            <v>131952</v>
          </cell>
          <cell r="M274">
            <v>0</v>
          </cell>
          <cell r="N274">
            <v>67121</v>
          </cell>
          <cell r="O274">
            <v>1012</v>
          </cell>
          <cell r="P274">
            <v>3786</v>
          </cell>
          <cell r="Q274">
            <v>10526</v>
          </cell>
          <cell r="R274">
            <v>0</v>
          </cell>
          <cell r="S274">
            <v>0</v>
          </cell>
          <cell r="T274">
            <v>0</v>
          </cell>
          <cell r="U274">
            <v>1000</v>
          </cell>
          <cell r="V274">
            <v>8681</v>
          </cell>
          <cell r="W274">
            <v>64074</v>
          </cell>
          <cell r="X274">
            <v>2924</v>
          </cell>
          <cell r="Y274">
            <v>21420</v>
          </cell>
          <cell r="Z274">
            <v>0</v>
          </cell>
          <cell r="AA274">
            <v>579572</v>
          </cell>
          <cell r="AB274">
            <v>50695</v>
          </cell>
          <cell r="AC274">
            <v>196318</v>
          </cell>
          <cell r="AD274">
            <v>18950</v>
          </cell>
          <cell r="AE274">
            <v>44450</v>
          </cell>
          <cell r="AF274">
            <v>0</v>
          </cell>
          <cell r="AG274">
            <v>20666</v>
          </cell>
          <cell r="AH274">
            <v>13713</v>
          </cell>
          <cell r="AI274">
            <v>4000</v>
          </cell>
          <cell r="AJ274">
            <v>6024</v>
          </cell>
          <cell r="AK274">
            <v>635</v>
          </cell>
          <cell r="AL274">
            <v>19982</v>
          </cell>
          <cell r="AM274">
            <v>8429</v>
          </cell>
          <cell r="AN274">
            <v>24545</v>
          </cell>
          <cell r="AO274">
            <v>5913</v>
          </cell>
          <cell r="AP274">
            <v>22027</v>
          </cell>
          <cell r="AQ274">
            <v>16158</v>
          </cell>
          <cell r="AR274">
            <v>2366</v>
          </cell>
          <cell r="AS274">
            <v>51741</v>
          </cell>
          <cell r="AT274">
            <v>3841</v>
          </cell>
          <cell r="AU274">
            <v>0</v>
          </cell>
          <cell r="AV274">
            <v>8558</v>
          </cell>
          <cell r="AW274">
            <v>7077</v>
          </cell>
          <cell r="AX274">
            <v>0</v>
          </cell>
          <cell r="AY274">
            <v>27235</v>
          </cell>
          <cell r="AZ274">
            <v>7525</v>
          </cell>
          <cell r="BA274">
            <v>2700</v>
          </cell>
          <cell r="BB274">
            <v>23642</v>
          </cell>
          <cell r="BC274">
            <v>0</v>
          </cell>
          <cell r="BD274">
            <v>0</v>
          </cell>
          <cell r="BE274">
            <v>0</v>
          </cell>
          <cell r="BF274">
            <v>0</v>
          </cell>
          <cell r="BG274">
            <v>54546</v>
          </cell>
          <cell r="BH274">
            <v>0</v>
          </cell>
          <cell r="BI274">
            <v>0</v>
          </cell>
          <cell r="BJ274">
            <v>0</v>
          </cell>
          <cell r="BK274">
            <v>83935</v>
          </cell>
          <cell r="BL274">
            <v>0</v>
          </cell>
          <cell r="BM274">
            <v>2845</v>
          </cell>
          <cell r="BN274">
            <v>45459</v>
          </cell>
          <cell r="BO274">
            <v>0</v>
          </cell>
          <cell r="BP274">
            <v>21151</v>
          </cell>
          <cell r="BQ274">
            <v>0</v>
          </cell>
          <cell r="BR274">
            <v>0</v>
          </cell>
          <cell r="BS274">
            <v>13726</v>
          </cell>
          <cell r="BT274">
            <v>80336</v>
          </cell>
        </row>
        <row r="275">
          <cell r="A275">
            <v>902</v>
          </cell>
          <cell r="B275" t="str">
            <v>Rowanfield Infant School</v>
          </cell>
          <cell r="D275">
            <v>53850</v>
          </cell>
          <cell r="E275">
            <v>0</v>
          </cell>
          <cell r="F275">
            <v>37405</v>
          </cell>
          <cell r="G275">
            <v>4900</v>
          </cell>
          <cell r="H275">
            <v>0</v>
          </cell>
          <cell r="I275">
            <v>0</v>
          </cell>
          <cell r="J275">
            <v>598743</v>
          </cell>
          <cell r="K275">
            <v>0</v>
          </cell>
          <cell r="L275">
            <v>94060</v>
          </cell>
          <cell r="M275">
            <v>0</v>
          </cell>
          <cell r="N275">
            <v>43850</v>
          </cell>
          <cell r="O275">
            <v>0</v>
          </cell>
          <cell r="P275">
            <v>0</v>
          </cell>
          <cell r="Q275">
            <v>0</v>
          </cell>
          <cell r="R275">
            <v>0</v>
          </cell>
          <cell r="S275">
            <v>0</v>
          </cell>
          <cell r="T275">
            <v>0</v>
          </cell>
          <cell r="U275">
            <v>0</v>
          </cell>
          <cell r="V275">
            <v>0</v>
          </cell>
          <cell r="W275">
            <v>46673</v>
          </cell>
          <cell r="X275">
            <v>0</v>
          </cell>
          <cell r="Y275">
            <v>0</v>
          </cell>
          <cell r="Z275">
            <v>0</v>
          </cell>
          <cell r="AA275">
            <v>405287</v>
          </cell>
          <cell r="AB275">
            <v>12698</v>
          </cell>
          <cell r="AC275">
            <v>189790</v>
          </cell>
          <cell r="AD275">
            <v>0</v>
          </cell>
          <cell r="AE275">
            <v>34370</v>
          </cell>
          <cell r="AF275">
            <v>0</v>
          </cell>
          <cell r="AG275">
            <v>12692</v>
          </cell>
          <cell r="AH275">
            <v>600</v>
          </cell>
          <cell r="AI275">
            <v>2000</v>
          </cell>
          <cell r="AJ275">
            <v>5402</v>
          </cell>
          <cell r="AK275">
            <v>1000</v>
          </cell>
          <cell r="AL275">
            <v>13500</v>
          </cell>
          <cell r="AM275">
            <v>1850</v>
          </cell>
          <cell r="AN275">
            <v>19500</v>
          </cell>
          <cell r="AO275">
            <v>2550</v>
          </cell>
          <cell r="AP275">
            <v>13400</v>
          </cell>
          <cell r="AQ275">
            <v>0</v>
          </cell>
          <cell r="AR275">
            <v>700</v>
          </cell>
          <cell r="AS275">
            <v>21077</v>
          </cell>
          <cell r="AT275">
            <v>4969</v>
          </cell>
          <cell r="AU275">
            <v>0</v>
          </cell>
          <cell r="AV275">
            <v>6170</v>
          </cell>
          <cell r="AW275">
            <v>6206</v>
          </cell>
          <cell r="AX275">
            <v>0</v>
          </cell>
          <cell r="AY275">
            <v>22187</v>
          </cell>
          <cell r="AZ275">
            <v>1000</v>
          </cell>
          <cell r="BA275">
            <v>0</v>
          </cell>
          <cell r="BB275">
            <v>13195</v>
          </cell>
          <cell r="BC275">
            <v>0</v>
          </cell>
          <cell r="BD275">
            <v>0</v>
          </cell>
          <cell r="BE275">
            <v>0</v>
          </cell>
          <cell r="BF275">
            <v>0</v>
          </cell>
          <cell r="BG275">
            <v>31982</v>
          </cell>
          <cell r="BH275">
            <v>0</v>
          </cell>
          <cell r="BI275">
            <v>0</v>
          </cell>
          <cell r="BJ275">
            <v>0</v>
          </cell>
          <cell r="BK275">
            <v>74207</v>
          </cell>
          <cell r="BL275">
            <v>0</v>
          </cell>
          <cell r="BM275">
            <v>80</v>
          </cell>
          <cell r="BN275">
            <v>47033</v>
          </cell>
          <cell r="BO275">
            <v>0</v>
          </cell>
          <cell r="BP275">
            <v>0</v>
          </cell>
          <cell r="BQ275">
            <v>0</v>
          </cell>
          <cell r="BR275">
            <v>0</v>
          </cell>
          <cell r="BS275">
            <v>0</v>
          </cell>
          <cell r="BT275">
            <v>47033</v>
          </cell>
        </row>
        <row r="276">
          <cell r="A276">
            <v>903</v>
          </cell>
          <cell r="B276" t="str">
            <v>Rowanfield Junior School</v>
          </cell>
          <cell r="D276">
            <v>74908</v>
          </cell>
          <cell r="E276">
            <v>0</v>
          </cell>
          <cell r="F276">
            <v>19967</v>
          </cell>
          <cell r="G276">
            <v>9</v>
          </cell>
          <cell r="H276">
            <v>0</v>
          </cell>
          <cell r="I276">
            <v>0</v>
          </cell>
          <cell r="J276">
            <v>744952</v>
          </cell>
          <cell r="K276">
            <v>0</v>
          </cell>
          <cell r="L276">
            <v>114917</v>
          </cell>
          <cell r="M276">
            <v>0</v>
          </cell>
          <cell r="N276">
            <v>50062</v>
          </cell>
          <cell r="O276">
            <v>0</v>
          </cell>
          <cell r="P276">
            <v>0</v>
          </cell>
          <cell r="Q276">
            <v>11879</v>
          </cell>
          <cell r="R276">
            <v>0</v>
          </cell>
          <cell r="S276">
            <v>0</v>
          </cell>
          <cell r="T276">
            <v>0</v>
          </cell>
          <cell r="U276">
            <v>0</v>
          </cell>
          <cell r="V276">
            <v>3945</v>
          </cell>
          <cell r="W276">
            <v>57394</v>
          </cell>
          <cell r="X276">
            <v>0</v>
          </cell>
          <cell r="Y276">
            <v>0</v>
          </cell>
          <cell r="Z276">
            <v>0</v>
          </cell>
          <cell r="AA276">
            <v>541257</v>
          </cell>
          <cell r="AB276">
            <v>26937</v>
          </cell>
          <cell r="AC276">
            <v>150374</v>
          </cell>
          <cell r="AD276">
            <v>27110</v>
          </cell>
          <cell r="AE276">
            <v>28724</v>
          </cell>
          <cell r="AF276">
            <v>0</v>
          </cell>
          <cell r="AG276">
            <v>17746</v>
          </cell>
          <cell r="AH276">
            <v>3000</v>
          </cell>
          <cell r="AI276">
            <v>2750</v>
          </cell>
          <cell r="AJ276">
            <v>4819</v>
          </cell>
          <cell r="AK276">
            <v>1205</v>
          </cell>
          <cell r="AL276">
            <v>16000</v>
          </cell>
          <cell r="AM276">
            <v>8000</v>
          </cell>
          <cell r="AN276">
            <v>1600</v>
          </cell>
          <cell r="AO276">
            <v>1800</v>
          </cell>
          <cell r="AP276">
            <v>19500</v>
          </cell>
          <cell r="AQ276">
            <v>19808</v>
          </cell>
          <cell r="AR276">
            <v>4609</v>
          </cell>
          <cell r="AS276">
            <v>29728</v>
          </cell>
          <cell r="AT276">
            <v>31119</v>
          </cell>
          <cell r="AU276">
            <v>0</v>
          </cell>
          <cell r="AV276">
            <v>11625</v>
          </cell>
          <cell r="AW276">
            <v>7303</v>
          </cell>
          <cell r="AX276">
            <v>0</v>
          </cell>
          <cell r="AY276">
            <v>24795</v>
          </cell>
          <cell r="AZ276">
            <v>0</v>
          </cell>
          <cell r="BA276">
            <v>1512</v>
          </cell>
          <cell r="BB276">
            <v>17466</v>
          </cell>
          <cell r="BC276">
            <v>0</v>
          </cell>
          <cell r="BD276">
            <v>0</v>
          </cell>
          <cell r="BE276">
            <v>0</v>
          </cell>
          <cell r="BF276">
            <v>0</v>
          </cell>
          <cell r="BG276">
            <v>33809</v>
          </cell>
          <cell r="BH276">
            <v>0</v>
          </cell>
          <cell r="BI276">
            <v>0</v>
          </cell>
          <cell r="BJ276">
            <v>0</v>
          </cell>
          <cell r="BK276">
            <v>53776</v>
          </cell>
          <cell r="BL276">
            <v>0</v>
          </cell>
          <cell r="BM276">
            <v>9</v>
          </cell>
          <cell r="BN276">
            <v>59270</v>
          </cell>
          <cell r="BO276">
            <v>0</v>
          </cell>
          <cell r="BP276">
            <v>0</v>
          </cell>
          <cell r="BQ276">
            <v>0</v>
          </cell>
          <cell r="BR276">
            <v>0</v>
          </cell>
          <cell r="BS276">
            <v>0</v>
          </cell>
          <cell r="BT276">
            <v>59270</v>
          </cell>
        </row>
        <row r="277">
          <cell r="A277">
            <v>904</v>
          </cell>
          <cell r="B277" t="str">
            <v>The Catholic School of Saint Gregory the Great</v>
          </cell>
          <cell r="C277">
            <v>1</v>
          </cell>
          <cell r="D277">
            <v>36266</v>
          </cell>
          <cell r="E277">
            <v>0</v>
          </cell>
          <cell r="F277">
            <v>0</v>
          </cell>
          <cell r="G277">
            <v>0</v>
          </cell>
          <cell r="H277">
            <v>0</v>
          </cell>
          <cell r="I277">
            <v>0</v>
          </cell>
          <cell r="J277">
            <v>1048281</v>
          </cell>
          <cell r="K277">
            <v>0</v>
          </cell>
          <cell r="L277">
            <v>56775</v>
          </cell>
          <cell r="M277">
            <v>0</v>
          </cell>
          <cell r="N277">
            <v>40268</v>
          </cell>
          <cell r="O277">
            <v>0</v>
          </cell>
          <cell r="P277">
            <v>0</v>
          </cell>
          <cell r="Q277">
            <v>2500</v>
          </cell>
          <cell r="R277">
            <v>0</v>
          </cell>
          <cell r="S277">
            <v>15000</v>
          </cell>
          <cell r="T277">
            <v>0</v>
          </cell>
          <cell r="U277">
            <v>6445</v>
          </cell>
          <cell r="V277">
            <v>5792</v>
          </cell>
          <cell r="W277">
            <v>67285</v>
          </cell>
          <cell r="X277">
            <v>0</v>
          </cell>
          <cell r="Y277">
            <v>0</v>
          </cell>
          <cell r="Z277">
            <v>0</v>
          </cell>
          <cell r="AA277">
            <v>660786</v>
          </cell>
          <cell r="AB277">
            <v>49730</v>
          </cell>
          <cell r="AC277">
            <v>166486</v>
          </cell>
          <cell r="AD277">
            <v>26565</v>
          </cell>
          <cell r="AE277">
            <v>60904</v>
          </cell>
          <cell r="AF277">
            <v>0</v>
          </cell>
          <cell r="AG277">
            <v>20564</v>
          </cell>
          <cell r="AH277">
            <v>3000</v>
          </cell>
          <cell r="AI277">
            <v>10911</v>
          </cell>
          <cell r="AJ277">
            <v>21472</v>
          </cell>
          <cell r="AK277">
            <v>5368</v>
          </cell>
          <cell r="AL277">
            <v>15938</v>
          </cell>
          <cell r="AM277">
            <v>5000</v>
          </cell>
          <cell r="AN277">
            <v>28345</v>
          </cell>
          <cell r="AO277">
            <v>4478</v>
          </cell>
          <cell r="AP277">
            <v>20068</v>
          </cell>
          <cell r="AQ277">
            <v>1737</v>
          </cell>
          <cell r="AR277">
            <v>5986</v>
          </cell>
          <cell r="AS277">
            <v>61094</v>
          </cell>
          <cell r="AT277">
            <v>7026</v>
          </cell>
          <cell r="AU277">
            <v>0</v>
          </cell>
          <cell r="AV277">
            <v>20625</v>
          </cell>
          <cell r="AW277">
            <v>10954</v>
          </cell>
          <cell r="AX277">
            <v>0</v>
          </cell>
          <cell r="AY277">
            <v>12615</v>
          </cell>
          <cell r="AZ277">
            <v>7413</v>
          </cell>
          <cell r="BA277">
            <v>13792</v>
          </cell>
          <cell r="BB277">
            <v>17755</v>
          </cell>
          <cell r="BC277">
            <v>0</v>
          </cell>
          <cell r="BD277">
            <v>5000</v>
          </cell>
          <cell r="BE277">
            <v>0</v>
          </cell>
          <cell r="BF277">
            <v>0</v>
          </cell>
          <cell r="BG277">
            <v>0</v>
          </cell>
          <cell r="BH277">
            <v>0</v>
          </cell>
          <cell r="BI277">
            <v>5000</v>
          </cell>
          <cell r="BJ277">
            <v>0</v>
          </cell>
          <cell r="BK277">
            <v>5000</v>
          </cell>
          <cell r="BL277">
            <v>0</v>
          </cell>
          <cell r="BM277">
            <v>0</v>
          </cell>
          <cell r="BN277">
            <v>15000</v>
          </cell>
          <cell r="BO277">
            <v>0</v>
          </cell>
          <cell r="BP277">
            <v>0</v>
          </cell>
          <cell r="BQ277">
            <v>0</v>
          </cell>
          <cell r="BR277">
            <v>0</v>
          </cell>
          <cell r="BS277">
            <v>0</v>
          </cell>
          <cell r="BT277">
            <v>15000</v>
          </cell>
        </row>
        <row r="278">
          <cell r="A278">
            <v>905</v>
          </cell>
          <cell r="B278" t="str">
            <v>St. James' Church of England Primary School (Cheltenham)</v>
          </cell>
          <cell r="C278">
            <v>1</v>
          </cell>
          <cell r="D278">
            <v>27681</v>
          </cell>
          <cell r="E278">
            <v>0</v>
          </cell>
          <cell r="F278">
            <v>383</v>
          </cell>
          <cell r="G278">
            <v>5642</v>
          </cell>
          <cell r="H278">
            <v>0</v>
          </cell>
          <cell r="I278">
            <v>0</v>
          </cell>
          <cell r="J278">
            <v>795808</v>
          </cell>
          <cell r="K278">
            <v>0</v>
          </cell>
          <cell r="L278">
            <v>32333</v>
          </cell>
          <cell r="M278">
            <v>0</v>
          </cell>
          <cell r="N278">
            <v>19291</v>
          </cell>
          <cell r="O278">
            <v>0</v>
          </cell>
          <cell r="P278">
            <v>0</v>
          </cell>
          <cell r="Q278">
            <v>11500</v>
          </cell>
          <cell r="R278">
            <v>0</v>
          </cell>
          <cell r="S278">
            <v>0</v>
          </cell>
          <cell r="T278">
            <v>0</v>
          </cell>
          <cell r="U278">
            <v>0</v>
          </cell>
          <cell r="V278">
            <v>17000</v>
          </cell>
          <cell r="W278">
            <v>51196</v>
          </cell>
          <cell r="X278">
            <v>0</v>
          </cell>
          <cell r="Y278">
            <v>0</v>
          </cell>
          <cell r="Z278">
            <v>0</v>
          </cell>
          <cell r="AA278">
            <v>579919</v>
          </cell>
          <cell r="AB278">
            <v>11543</v>
          </cell>
          <cell r="AC278">
            <v>118647</v>
          </cell>
          <cell r="AD278">
            <v>0</v>
          </cell>
          <cell r="AE278">
            <v>37500</v>
          </cell>
          <cell r="AF278">
            <v>0</v>
          </cell>
          <cell r="AG278">
            <v>17251</v>
          </cell>
          <cell r="AH278">
            <v>1000</v>
          </cell>
          <cell r="AI278">
            <v>1000</v>
          </cell>
          <cell r="AJ278">
            <v>8207</v>
          </cell>
          <cell r="AK278">
            <v>1641</v>
          </cell>
          <cell r="AL278">
            <v>8000</v>
          </cell>
          <cell r="AM278">
            <v>5000</v>
          </cell>
          <cell r="AN278">
            <v>19000</v>
          </cell>
          <cell r="AO278">
            <v>3000</v>
          </cell>
          <cell r="AP278">
            <v>9000</v>
          </cell>
          <cell r="AQ278">
            <v>15038</v>
          </cell>
          <cell r="AR278">
            <v>800</v>
          </cell>
          <cell r="AS278">
            <v>39701</v>
          </cell>
          <cell r="AT278">
            <v>6334</v>
          </cell>
          <cell r="AU278">
            <v>0</v>
          </cell>
          <cell r="AV278">
            <v>12750</v>
          </cell>
          <cell r="AW278">
            <v>8185</v>
          </cell>
          <cell r="AX278">
            <v>0</v>
          </cell>
          <cell r="AY278">
            <v>4785</v>
          </cell>
          <cell r="AZ278">
            <v>13433</v>
          </cell>
          <cell r="BA278">
            <v>8000</v>
          </cell>
          <cell r="BB278">
            <v>11924</v>
          </cell>
          <cell r="BC278">
            <v>0</v>
          </cell>
          <cell r="BD278">
            <v>0</v>
          </cell>
          <cell r="BE278">
            <v>0</v>
          </cell>
          <cell r="BF278">
            <v>0</v>
          </cell>
          <cell r="BG278">
            <v>24833</v>
          </cell>
          <cell r="BH278">
            <v>0</v>
          </cell>
          <cell r="BI278">
            <v>0</v>
          </cell>
          <cell r="BJ278">
            <v>0</v>
          </cell>
          <cell r="BK278">
            <v>30466</v>
          </cell>
          <cell r="BL278">
            <v>0</v>
          </cell>
          <cell r="BM278">
            <v>392</v>
          </cell>
          <cell r="BN278">
            <v>13151</v>
          </cell>
          <cell r="BO278">
            <v>0</v>
          </cell>
          <cell r="BP278">
            <v>0</v>
          </cell>
          <cell r="BQ278">
            <v>0</v>
          </cell>
          <cell r="BR278">
            <v>0</v>
          </cell>
          <cell r="BS278">
            <v>0</v>
          </cell>
          <cell r="BT278">
            <v>13151</v>
          </cell>
        </row>
        <row r="279">
          <cell r="A279">
            <v>906</v>
          </cell>
          <cell r="B279" t="str">
            <v>St. John's Church of England Primary School (Cheltenham)</v>
          </cell>
          <cell r="D279">
            <v>44598</v>
          </cell>
          <cell r="E279">
            <v>0</v>
          </cell>
          <cell r="F279">
            <v>4033</v>
          </cell>
          <cell r="G279">
            <v>0</v>
          </cell>
          <cell r="H279">
            <v>0</v>
          </cell>
          <cell r="I279">
            <v>0</v>
          </cell>
          <cell r="J279">
            <v>435780</v>
          </cell>
          <cell r="K279">
            <v>0</v>
          </cell>
          <cell r="L279">
            <v>14267</v>
          </cell>
          <cell r="M279">
            <v>0</v>
          </cell>
          <cell r="N279">
            <v>22690</v>
          </cell>
          <cell r="O279">
            <v>0</v>
          </cell>
          <cell r="P279">
            <v>0</v>
          </cell>
          <cell r="Q279">
            <v>0</v>
          </cell>
          <cell r="R279">
            <v>0</v>
          </cell>
          <cell r="S279">
            <v>0</v>
          </cell>
          <cell r="T279">
            <v>0</v>
          </cell>
          <cell r="U279">
            <v>0</v>
          </cell>
          <cell r="V279">
            <v>0</v>
          </cell>
          <cell r="W279">
            <v>33204</v>
          </cell>
          <cell r="X279">
            <v>0</v>
          </cell>
          <cell r="Y279">
            <v>0</v>
          </cell>
          <cell r="Z279">
            <v>0</v>
          </cell>
          <cell r="AA279">
            <v>360544</v>
          </cell>
          <cell r="AB279">
            <v>5094</v>
          </cell>
          <cell r="AC279">
            <v>61235</v>
          </cell>
          <cell r="AD279">
            <v>15830</v>
          </cell>
          <cell r="AE279">
            <v>20005</v>
          </cell>
          <cell r="AF279">
            <v>0</v>
          </cell>
          <cell r="AG279">
            <v>2921</v>
          </cell>
          <cell r="AH279">
            <v>800</v>
          </cell>
          <cell r="AI279">
            <v>1000</v>
          </cell>
          <cell r="AJ279">
            <v>5192</v>
          </cell>
          <cell r="AK279">
            <v>0</v>
          </cell>
          <cell r="AL279">
            <v>4500</v>
          </cell>
          <cell r="AM279">
            <v>0</v>
          </cell>
          <cell r="AN279">
            <v>1000</v>
          </cell>
          <cell r="AO279">
            <v>1100</v>
          </cell>
          <cell r="AP279">
            <v>8000</v>
          </cell>
          <cell r="AQ279">
            <v>5452</v>
          </cell>
          <cell r="AR279">
            <v>0</v>
          </cell>
          <cell r="AS279">
            <v>24850</v>
          </cell>
          <cell r="AT279">
            <v>7000</v>
          </cell>
          <cell r="AU279">
            <v>0</v>
          </cell>
          <cell r="AV279">
            <v>4550</v>
          </cell>
          <cell r="AW279">
            <v>3822</v>
          </cell>
          <cell r="AX279">
            <v>0</v>
          </cell>
          <cell r="AY279">
            <v>3370</v>
          </cell>
          <cell r="AZ279">
            <v>0</v>
          </cell>
          <cell r="BA279">
            <v>0</v>
          </cell>
          <cell r="BB279">
            <v>15344</v>
          </cell>
          <cell r="BC279">
            <v>0</v>
          </cell>
          <cell r="BD279">
            <v>0</v>
          </cell>
          <cell r="BE279">
            <v>0</v>
          </cell>
          <cell r="BF279">
            <v>0</v>
          </cell>
          <cell r="BG279">
            <v>29084</v>
          </cell>
          <cell r="BH279">
            <v>0</v>
          </cell>
          <cell r="BI279">
            <v>0</v>
          </cell>
          <cell r="BJ279">
            <v>0</v>
          </cell>
          <cell r="BK279">
            <v>0</v>
          </cell>
          <cell r="BL279">
            <v>0</v>
          </cell>
          <cell r="BM279">
            <v>0</v>
          </cell>
          <cell r="BN279">
            <v>-1070</v>
          </cell>
          <cell r="BO279">
            <v>0</v>
          </cell>
          <cell r="BP279">
            <v>33117</v>
          </cell>
          <cell r="BQ279">
            <v>0</v>
          </cell>
          <cell r="BR279">
            <v>0</v>
          </cell>
          <cell r="BS279">
            <v>0</v>
          </cell>
          <cell r="BT279">
            <v>32047</v>
          </cell>
        </row>
        <row r="280">
          <cell r="A280">
            <v>907</v>
          </cell>
          <cell r="B280" t="str">
            <v>St. Mark's Church of England Junior School</v>
          </cell>
          <cell r="C280">
            <v>1</v>
          </cell>
          <cell r="D280">
            <v>56985</v>
          </cell>
          <cell r="E280">
            <v>0</v>
          </cell>
          <cell r="F280">
            <v>0</v>
          </cell>
          <cell r="G280">
            <v>1255</v>
          </cell>
          <cell r="H280">
            <v>0</v>
          </cell>
          <cell r="I280">
            <v>0</v>
          </cell>
          <cell r="J280">
            <v>637153</v>
          </cell>
          <cell r="K280">
            <v>0</v>
          </cell>
          <cell r="L280">
            <v>41432</v>
          </cell>
          <cell r="M280">
            <v>0</v>
          </cell>
          <cell r="N280">
            <v>23390</v>
          </cell>
          <cell r="O280">
            <v>0</v>
          </cell>
          <cell r="P280">
            <v>0</v>
          </cell>
          <cell r="Q280">
            <v>0</v>
          </cell>
          <cell r="R280">
            <v>0</v>
          </cell>
          <cell r="S280">
            <v>0</v>
          </cell>
          <cell r="T280">
            <v>0</v>
          </cell>
          <cell r="U280">
            <v>0</v>
          </cell>
          <cell r="V280">
            <v>0</v>
          </cell>
          <cell r="W280">
            <v>44259</v>
          </cell>
          <cell r="X280">
            <v>0</v>
          </cell>
          <cell r="Y280">
            <v>0</v>
          </cell>
          <cell r="Z280">
            <v>0</v>
          </cell>
          <cell r="AA280">
            <v>451915</v>
          </cell>
          <cell r="AB280">
            <v>12516</v>
          </cell>
          <cell r="AC280">
            <v>73419</v>
          </cell>
          <cell r="AD280">
            <v>19416</v>
          </cell>
          <cell r="AE280">
            <v>41229</v>
          </cell>
          <cell r="AF280">
            <v>0</v>
          </cell>
          <cell r="AG280">
            <v>16930</v>
          </cell>
          <cell r="AH280">
            <v>2309</v>
          </cell>
          <cell r="AI280">
            <v>3000</v>
          </cell>
          <cell r="AJ280">
            <v>6678</v>
          </cell>
          <cell r="AK280">
            <v>0</v>
          </cell>
          <cell r="AL280">
            <v>54636</v>
          </cell>
          <cell r="AM280">
            <v>8000</v>
          </cell>
          <cell r="AN280">
            <v>2400</v>
          </cell>
          <cell r="AO280">
            <v>3500</v>
          </cell>
          <cell r="AP280">
            <v>7000</v>
          </cell>
          <cell r="AQ280">
            <v>1455</v>
          </cell>
          <cell r="AR280">
            <v>1100</v>
          </cell>
          <cell r="AS280">
            <v>35839</v>
          </cell>
          <cell r="AT280">
            <v>16475</v>
          </cell>
          <cell r="AU280">
            <v>0</v>
          </cell>
          <cell r="AV280">
            <v>9980</v>
          </cell>
          <cell r="AW280">
            <v>0</v>
          </cell>
          <cell r="AX280">
            <v>0</v>
          </cell>
          <cell r="AY280">
            <v>0</v>
          </cell>
          <cell r="AZ280">
            <v>0</v>
          </cell>
          <cell r="BA280">
            <v>18116</v>
          </cell>
          <cell r="BB280">
            <v>0</v>
          </cell>
          <cell r="BC280">
            <v>0</v>
          </cell>
          <cell r="BD280">
            <v>0</v>
          </cell>
          <cell r="BE280">
            <v>0</v>
          </cell>
          <cell r="BF280">
            <v>0</v>
          </cell>
          <cell r="BG280">
            <v>0</v>
          </cell>
          <cell r="BH280">
            <v>0</v>
          </cell>
          <cell r="BI280">
            <v>0</v>
          </cell>
          <cell r="BJ280">
            <v>0</v>
          </cell>
          <cell r="BK280">
            <v>0</v>
          </cell>
          <cell r="BL280">
            <v>0</v>
          </cell>
          <cell r="BM280">
            <v>1255</v>
          </cell>
          <cell r="BN280">
            <v>17306</v>
          </cell>
          <cell r="BO280">
            <v>0</v>
          </cell>
          <cell r="BP280">
            <v>0</v>
          </cell>
          <cell r="BQ280">
            <v>0</v>
          </cell>
          <cell r="BR280">
            <v>0</v>
          </cell>
          <cell r="BS280">
            <v>0</v>
          </cell>
          <cell r="BT280">
            <v>17306</v>
          </cell>
        </row>
        <row r="281">
          <cell r="A281">
            <v>909</v>
          </cell>
          <cell r="B281" t="str">
            <v>Whaddon Primary School</v>
          </cell>
          <cell r="D281">
            <v>98527</v>
          </cell>
          <cell r="E281">
            <v>0</v>
          </cell>
          <cell r="F281">
            <v>19412</v>
          </cell>
          <cell r="G281">
            <v>705</v>
          </cell>
          <cell r="H281">
            <v>0</v>
          </cell>
          <cell r="I281">
            <v>0</v>
          </cell>
          <cell r="J281">
            <v>406054</v>
          </cell>
          <cell r="K281">
            <v>0</v>
          </cell>
          <cell r="L281">
            <v>77154</v>
          </cell>
          <cell r="M281">
            <v>0</v>
          </cell>
          <cell r="N281">
            <v>38118</v>
          </cell>
          <cell r="O281">
            <v>1012</v>
          </cell>
          <cell r="P281">
            <v>0</v>
          </cell>
          <cell r="Q281">
            <v>5176</v>
          </cell>
          <cell r="R281">
            <v>0</v>
          </cell>
          <cell r="S281">
            <v>0</v>
          </cell>
          <cell r="T281">
            <v>0</v>
          </cell>
          <cell r="U281">
            <v>1000</v>
          </cell>
          <cell r="V281">
            <v>7181</v>
          </cell>
          <cell r="W281">
            <v>34686</v>
          </cell>
          <cell r="X281">
            <v>0</v>
          </cell>
          <cell r="Y281">
            <v>0</v>
          </cell>
          <cell r="Z281">
            <v>0</v>
          </cell>
          <cell r="AA281">
            <v>313934</v>
          </cell>
          <cell r="AB281">
            <v>4876</v>
          </cell>
          <cell r="AC281">
            <v>111313</v>
          </cell>
          <cell r="AD281">
            <v>639</v>
          </cell>
          <cell r="AE281">
            <v>23282</v>
          </cell>
          <cell r="AF281">
            <v>0</v>
          </cell>
          <cell r="AG281">
            <v>13843</v>
          </cell>
          <cell r="AH281">
            <v>2158</v>
          </cell>
          <cell r="AI281">
            <v>1000</v>
          </cell>
          <cell r="AJ281">
            <v>2541</v>
          </cell>
          <cell r="AK281">
            <v>635</v>
          </cell>
          <cell r="AL281">
            <v>7828</v>
          </cell>
          <cell r="AM281">
            <v>1648</v>
          </cell>
          <cell r="AN281">
            <v>23000</v>
          </cell>
          <cell r="AO281">
            <v>2163</v>
          </cell>
          <cell r="AP281">
            <v>11426</v>
          </cell>
          <cell r="AQ281">
            <v>9644</v>
          </cell>
          <cell r="AR281">
            <v>800</v>
          </cell>
          <cell r="AS281">
            <v>27926</v>
          </cell>
          <cell r="AT281">
            <v>3841</v>
          </cell>
          <cell r="AU281">
            <v>0</v>
          </cell>
          <cell r="AV281">
            <v>6233</v>
          </cell>
          <cell r="AW281">
            <v>3711</v>
          </cell>
          <cell r="AX281">
            <v>0</v>
          </cell>
          <cell r="AY281">
            <v>27235</v>
          </cell>
          <cell r="AZ281">
            <v>7525</v>
          </cell>
          <cell r="BA281">
            <v>2700</v>
          </cell>
          <cell r="BB281">
            <v>12972</v>
          </cell>
          <cell r="BC281">
            <v>0</v>
          </cell>
          <cell r="BD281">
            <v>0</v>
          </cell>
          <cell r="BE281">
            <v>0</v>
          </cell>
          <cell r="BF281">
            <v>0</v>
          </cell>
          <cell r="BG281">
            <v>27509</v>
          </cell>
          <cell r="BH281">
            <v>0</v>
          </cell>
          <cell r="BI281">
            <v>0</v>
          </cell>
          <cell r="BJ281">
            <v>0</v>
          </cell>
          <cell r="BK281">
            <v>26921</v>
          </cell>
          <cell r="BL281">
            <v>0</v>
          </cell>
          <cell r="BM281">
            <v>705</v>
          </cell>
          <cell r="BN281">
            <v>46035</v>
          </cell>
          <cell r="BO281">
            <v>0</v>
          </cell>
          <cell r="BP281">
            <v>20000</v>
          </cell>
          <cell r="BQ281">
            <v>0</v>
          </cell>
          <cell r="BR281">
            <v>0</v>
          </cell>
          <cell r="BS281">
            <v>0</v>
          </cell>
          <cell r="BT281">
            <v>66035</v>
          </cell>
        </row>
        <row r="282">
          <cell r="A282">
            <v>912</v>
          </cell>
          <cell r="B282" t="str">
            <v>St. Thomas More Catholic Primary School</v>
          </cell>
          <cell r="D282">
            <v>-25932</v>
          </cell>
          <cell r="E282">
            <v>0</v>
          </cell>
          <cell r="F282">
            <v>0</v>
          </cell>
          <cell r="G282">
            <v>0</v>
          </cell>
          <cell r="H282">
            <v>0</v>
          </cell>
          <cell r="I282">
            <v>0</v>
          </cell>
          <cell r="J282">
            <v>523877</v>
          </cell>
          <cell r="K282">
            <v>0</v>
          </cell>
          <cell r="L282">
            <v>62969</v>
          </cell>
          <cell r="M282">
            <v>0</v>
          </cell>
          <cell r="N282">
            <v>36773</v>
          </cell>
          <cell r="O282">
            <v>0</v>
          </cell>
          <cell r="P282">
            <v>0</v>
          </cell>
          <cell r="Q282">
            <v>1650</v>
          </cell>
          <cell r="R282">
            <v>0</v>
          </cell>
          <cell r="S282">
            <v>15000</v>
          </cell>
          <cell r="T282">
            <v>0</v>
          </cell>
          <cell r="U282">
            <v>5600</v>
          </cell>
          <cell r="V282">
            <v>0</v>
          </cell>
          <cell r="W282">
            <v>42241</v>
          </cell>
          <cell r="X282">
            <v>0</v>
          </cell>
          <cell r="Y282">
            <v>0</v>
          </cell>
          <cell r="Z282">
            <v>0</v>
          </cell>
          <cell r="AA282">
            <v>382722</v>
          </cell>
          <cell r="AB282">
            <v>18470</v>
          </cell>
          <cell r="AC282">
            <v>75232</v>
          </cell>
          <cell r="AD282">
            <v>15719</v>
          </cell>
          <cell r="AE282">
            <v>29174</v>
          </cell>
          <cell r="AF282">
            <v>0</v>
          </cell>
          <cell r="AG282">
            <v>14067</v>
          </cell>
          <cell r="AH282">
            <v>400</v>
          </cell>
          <cell r="AI282">
            <v>3500</v>
          </cell>
          <cell r="AJ282">
            <v>10745</v>
          </cell>
          <cell r="AK282">
            <v>2687</v>
          </cell>
          <cell r="AL282">
            <v>2600</v>
          </cell>
          <cell r="AM282">
            <v>3800</v>
          </cell>
          <cell r="AN282">
            <v>1500</v>
          </cell>
          <cell r="AO282">
            <v>2900</v>
          </cell>
          <cell r="AP282">
            <v>7450</v>
          </cell>
          <cell r="AQ282">
            <v>1014</v>
          </cell>
          <cell r="AR282">
            <v>1150</v>
          </cell>
          <cell r="AS282">
            <v>32652</v>
          </cell>
          <cell r="AT282">
            <v>5000</v>
          </cell>
          <cell r="AU282">
            <v>0</v>
          </cell>
          <cell r="AV282">
            <v>6380</v>
          </cell>
          <cell r="AW282">
            <v>4992</v>
          </cell>
          <cell r="AX282">
            <v>0</v>
          </cell>
          <cell r="AY282">
            <v>18635</v>
          </cell>
          <cell r="AZ282">
            <v>17500</v>
          </cell>
          <cell r="BA282">
            <v>0</v>
          </cell>
          <cell r="BB282">
            <v>12906</v>
          </cell>
          <cell r="BC282">
            <v>0</v>
          </cell>
          <cell r="BD282">
            <v>6000</v>
          </cell>
          <cell r="BE282">
            <v>0</v>
          </cell>
          <cell r="BF282">
            <v>0</v>
          </cell>
          <cell r="BG282">
            <v>0</v>
          </cell>
          <cell r="BH282">
            <v>0</v>
          </cell>
          <cell r="BI282">
            <v>6000</v>
          </cell>
          <cell r="BJ282">
            <v>0</v>
          </cell>
          <cell r="BK282">
            <v>6000</v>
          </cell>
          <cell r="BL282">
            <v>0</v>
          </cell>
          <cell r="BM282">
            <v>0</v>
          </cell>
          <cell r="BN282">
            <v>-15017</v>
          </cell>
          <cell r="BO282">
            <v>0</v>
          </cell>
          <cell r="BP282">
            <v>0</v>
          </cell>
          <cell r="BQ282">
            <v>0</v>
          </cell>
          <cell r="BR282">
            <v>0</v>
          </cell>
          <cell r="BS282">
            <v>0</v>
          </cell>
          <cell r="BT282">
            <v>-15017</v>
          </cell>
        </row>
        <row r="283">
          <cell r="A283">
            <v>920</v>
          </cell>
          <cell r="B283" t="str">
            <v>Barnwood Church of England Primary School</v>
          </cell>
          <cell r="C283">
            <v>1</v>
          </cell>
          <cell r="D283">
            <v>45619.93</v>
          </cell>
          <cell r="E283">
            <v>0</v>
          </cell>
          <cell r="F283">
            <v>0</v>
          </cell>
          <cell r="G283">
            <v>0</v>
          </cell>
          <cell r="H283">
            <v>112</v>
          </cell>
          <cell r="I283">
            <v>0</v>
          </cell>
          <cell r="J283">
            <v>555991</v>
          </cell>
          <cell r="K283">
            <v>0</v>
          </cell>
          <cell r="L283">
            <v>61222</v>
          </cell>
          <cell r="M283">
            <v>0</v>
          </cell>
          <cell r="N283">
            <v>18730</v>
          </cell>
          <cell r="O283">
            <v>0</v>
          </cell>
          <cell r="P283">
            <v>0</v>
          </cell>
          <cell r="Q283">
            <v>5000</v>
          </cell>
          <cell r="R283">
            <v>0</v>
          </cell>
          <cell r="S283">
            <v>0</v>
          </cell>
          <cell r="T283">
            <v>0</v>
          </cell>
          <cell r="U283">
            <v>0</v>
          </cell>
          <cell r="V283">
            <v>8487</v>
          </cell>
          <cell r="W283">
            <v>42017</v>
          </cell>
          <cell r="X283">
            <v>0</v>
          </cell>
          <cell r="Y283">
            <v>0</v>
          </cell>
          <cell r="Z283">
            <v>0</v>
          </cell>
          <cell r="AA283">
            <v>431670</v>
          </cell>
          <cell r="AB283">
            <v>0</v>
          </cell>
          <cell r="AC283">
            <v>129103</v>
          </cell>
          <cell r="AD283">
            <v>16481</v>
          </cell>
          <cell r="AE283">
            <v>26691</v>
          </cell>
          <cell r="AF283">
            <v>0</v>
          </cell>
          <cell r="AG283">
            <v>21880</v>
          </cell>
          <cell r="AH283">
            <v>1050</v>
          </cell>
          <cell r="AI283">
            <v>2000</v>
          </cell>
          <cell r="AJ283">
            <v>4232</v>
          </cell>
          <cell r="AK283">
            <v>1058</v>
          </cell>
          <cell r="AL283">
            <v>10542</v>
          </cell>
          <cell r="AM283">
            <v>1882</v>
          </cell>
          <cell r="AN283">
            <v>1200</v>
          </cell>
          <cell r="AO283">
            <v>2800</v>
          </cell>
          <cell r="AP283">
            <v>11000</v>
          </cell>
          <cell r="AQ283">
            <v>3229</v>
          </cell>
          <cell r="AR283">
            <v>1640</v>
          </cell>
          <cell r="AS283">
            <v>23205</v>
          </cell>
          <cell r="AT283">
            <v>1500</v>
          </cell>
          <cell r="AU283">
            <v>0</v>
          </cell>
          <cell r="AV283">
            <v>6540</v>
          </cell>
          <cell r="AW283">
            <v>5440</v>
          </cell>
          <cell r="AX283">
            <v>0</v>
          </cell>
          <cell r="AY283">
            <v>2175</v>
          </cell>
          <cell r="AZ283">
            <v>9200</v>
          </cell>
          <cell r="BA283">
            <v>1637</v>
          </cell>
          <cell r="BB283">
            <v>9259</v>
          </cell>
          <cell r="BC283">
            <v>0</v>
          </cell>
          <cell r="BD283">
            <v>0</v>
          </cell>
          <cell r="BE283">
            <v>0</v>
          </cell>
          <cell r="BF283">
            <v>0</v>
          </cell>
          <cell r="BG283">
            <v>0</v>
          </cell>
          <cell r="BH283">
            <v>0</v>
          </cell>
          <cell r="BI283">
            <v>0</v>
          </cell>
          <cell r="BJ283">
            <v>0</v>
          </cell>
          <cell r="BK283">
            <v>0</v>
          </cell>
          <cell r="BL283">
            <v>0</v>
          </cell>
          <cell r="BM283">
            <v>112</v>
          </cell>
          <cell r="BN283">
            <v>11652.930000000051</v>
          </cell>
          <cell r="BO283">
            <v>0</v>
          </cell>
          <cell r="BP283">
            <v>0</v>
          </cell>
          <cell r="BQ283">
            <v>0</v>
          </cell>
          <cell r="BR283">
            <v>0</v>
          </cell>
          <cell r="BS283">
            <v>0</v>
          </cell>
          <cell r="BT283">
            <v>11652.930000000051</v>
          </cell>
        </row>
        <row r="284">
          <cell r="A284">
            <v>921</v>
          </cell>
          <cell r="B284" t="str">
            <v>Calton Infant School</v>
          </cell>
          <cell r="D284">
            <v>26600</v>
          </cell>
          <cell r="E284">
            <v>24927</v>
          </cell>
          <cell r="F284">
            <v>11413</v>
          </cell>
          <cell r="G284">
            <v>1000</v>
          </cell>
          <cell r="H284">
            <v>0</v>
          </cell>
          <cell r="I284">
            <v>0</v>
          </cell>
          <cell r="J284">
            <v>463150</v>
          </cell>
          <cell r="K284">
            <v>0</v>
          </cell>
          <cell r="L284">
            <v>43596</v>
          </cell>
          <cell r="M284">
            <v>0</v>
          </cell>
          <cell r="N284">
            <v>54383</v>
          </cell>
          <cell r="O284">
            <v>0</v>
          </cell>
          <cell r="P284">
            <v>0</v>
          </cell>
          <cell r="Q284">
            <v>0</v>
          </cell>
          <cell r="R284">
            <v>0</v>
          </cell>
          <cell r="S284">
            <v>0</v>
          </cell>
          <cell r="T284">
            <v>0</v>
          </cell>
          <cell r="U284">
            <v>0</v>
          </cell>
          <cell r="V284">
            <v>0</v>
          </cell>
          <cell r="W284">
            <v>36930</v>
          </cell>
          <cell r="X284">
            <v>0</v>
          </cell>
          <cell r="Y284">
            <v>0</v>
          </cell>
          <cell r="Z284">
            <v>0</v>
          </cell>
          <cell r="AA284">
            <v>335208</v>
          </cell>
          <cell r="AB284">
            <v>2830</v>
          </cell>
          <cell r="AC284">
            <v>120937</v>
          </cell>
          <cell r="AD284">
            <v>13703</v>
          </cell>
          <cell r="AE284">
            <v>26608</v>
          </cell>
          <cell r="AF284">
            <v>0</v>
          </cell>
          <cell r="AG284">
            <v>16925</v>
          </cell>
          <cell r="AH284">
            <v>600</v>
          </cell>
          <cell r="AI284">
            <v>2200</v>
          </cell>
          <cell r="AJ284">
            <v>0</v>
          </cell>
          <cell r="AK284">
            <v>12625</v>
          </cell>
          <cell r="AL284">
            <v>10000</v>
          </cell>
          <cell r="AM284">
            <v>0</v>
          </cell>
          <cell r="AN284">
            <v>2000</v>
          </cell>
          <cell r="AO284">
            <v>1500</v>
          </cell>
          <cell r="AP284">
            <v>5500</v>
          </cell>
          <cell r="AQ284">
            <v>0</v>
          </cell>
          <cell r="AR284">
            <v>1000</v>
          </cell>
          <cell r="AS284">
            <v>39353</v>
          </cell>
          <cell r="AT284">
            <v>2208</v>
          </cell>
          <cell r="AU284">
            <v>0</v>
          </cell>
          <cell r="AV284">
            <v>7827</v>
          </cell>
          <cell r="AW284">
            <v>4764</v>
          </cell>
          <cell r="AX284">
            <v>14000</v>
          </cell>
          <cell r="AY284">
            <v>0</v>
          </cell>
          <cell r="AZ284">
            <v>1000</v>
          </cell>
          <cell r="BA284">
            <v>0</v>
          </cell>
          <cell r="BB284">
            <v>16798</v>
          </cell>
          <cell r="BC284">
            <v>0</v>
          </cell>
          <cell r="BD284">
            <v>0</v>
          </cell>
          <cell r="BE284">
            <v>0</v>
          </cell>
          <cell r="BF284">
            <v>0</v>
          </cell>
          <cell r="BG284">
            <v>29273</v>
          </cell>
          <cell r="BH284">
            <v>0</v>
          </cell>
          <cell r="BI284">
            <v>0</v>
          </cell>
          <cell r="BJ284">
            <v>0</v>
          </cell>
          <cell r="BK284">
            <v>40686</v>
          </cell>
          <cell r="BL284">
            <v>0</v>
          </cell>
          <cell r="BM284">
            <v>1000</v>
          </cell>
          <cell r="BN284">
            <v>12000</v>
          </cell>
          <cell r="BO284">
            <v>0</v>
          </cell>
          <cell r="BP284">
            <v>0</v>
          </cell>
          <cell r="BQ284">
            <v>0</v>
          </cell>
          <cell r="BR284">
            <v>0</v>
          </cell>
          <cell r="BS284">
            <v>0</v>
          </cell>
          <cell r="BT284">
            <v>12000</v>
          </cell>
        </row>
        <row r="285">
          <cell r="A285">
            <v>922</v>
          </cell>
          <cell r="B285" t="str">
            <v>Calton Junior School</v>
          </cell>
          <cell r="D285">
            <v>12994</v>
          </cell>
          <cell r="E285">
            <v>0</v>
          </cell>
          <cell r="F285">
            <v>14009</v>
          </cell>
          <cell r="G285">
            <v>1461</v>
          </cell>
          <cell r="H285">
            <v>0</v>
          </cell>
          <cell r="I285">
            <v>0</v>
          </cell>
          <cell r="J285">
            <v>635181</v>
          </cell>
          <cell r="K285">
            <v>0</v>
          </cell>
          <cell r="L285">
            <v>83523</v>
          </cell>
          <cell r="M285">
            <v>0</v>
          </cell>
          <cell r="N285">
            <v>71575</v>
          </cell>
          <cell r="O285">
            <v>0</v>
          </cell>
          <cell r="P285">
            <v>0</v>
          </cell>
          <cell r="Q285">
            <v>0</v>
          </cell>
          <cell r="R285">
            <v>0</v>
          </cell>
          <cell r="S285">
            <v>0</v>
          </cell>
          <cell r="T285">
            <v>0</v>
          </cell>
          <cell r="U285">
            <v>0</v>
          </cell>
          <cell r="V285">
            <v>15000</v>
          </cell>
          <cell r="W285">
            <v>47228</v>
          </cell>
          <cell r="X285">
            <v>0</v>
          </cell>
          <cell r="Y285">
            <v>0</v>
          </cell>
          <cell r="Z285">
            <v>0</v>
          </cell>
          <cell r="AA285">
            <v>418876</v>
          </cell>
          <cell r="AB285">
            <v>0</v>
          </cell>
          <cell r="AC285">
            <v>157104</v>
          </cell>
          <cell r="AD285">
            <v>32925</v>
          </cell>
          <cell r="AE285">
            <v>29689</v>
          </cell>
          <cell r="AF285">
            <v>0</v>
          </cell>
          <cell r="AG285">
            <v>24061</v>
          </cell>
          <cell r="AH285">
            <v>1000</v>
          </cell>
          <cell r="AI285">
            <v>2250</v>
          </cell>
          <cell r="AJ285">
            <v>0</v>
          </cell>
          <cell r="AK285">
            <v>0</v>
          </cell>
          <cell r="AL285">
            <v>10500</v>
          </cell>
          <cell r="AM285">
            <v>4500</v>
          </cell>
          <cell r="AN285">
            <v>2000</v>
          </cell>
          <cell r="AO285">
            <v>2000</v>
          </cell>
          <cell r="AP285">
            <v>13000</v>
          </cell>
          <cell r="AQ285">
            <v>14634</v>
          </cell>
          <cell r="AR285">
            <v>700</v>
          </cell>
          <cell r="AS285">
            <v>32536</v>
          </cell>
          <cell r="AT285">
            <v>0</v>
          </cell>
          <cell r="AU285">
            <v>0</v>
          </cell>
          <cell r="AV285">
            <v>13300</v>
          </cell>
          <cell r="AW285">
            <v>6553</v>
          </cell>
          <cell r="AX285">
            <v>0</v>
          </cell>
          <cell r="AY285">
            <v>10440</v>
          </cell>
          <cell r="AZ285">
            <v>43000</v>
          </cell>
          <cell r="BA285">
            <v>2000</v>
          </cell>
          <cell r="BB285">
            <v>16036</v>
          </cell>
          <cell r="BC285">
            <v>0</v>
          </cell>
          <cell r="BD285">
            <v>0</v>
          </cell>
          <cell r="BE285">
            <v>0</v>
          </cell>
          <cell r="BF285">
            <v>0</v>
          </cell>
          <cell r="BG285">
            <v>2940</v>
          </cell>
          <cell r="BH285">
            <v>0</v>
          </cell>
          <cell r="BI285">
            <v>0</v>
          </cell>
          <cell r="BJ285">
            <v>0</v>
          </cell>
          <cell r="BK285">
            <v>16949</v>
          </cell>
          <cell r="BL285">
            <v>0</v>
          </cell>
          <cell r="BM285">
            <v>1461</v>
          </cell>
          <cell r="BN285">
            <v>28397</v>
          </cell>
          <cell r="BO285">
            <v>0</v>
          </cell>
          <cell r="BP285">
            <v>0</v>
          </cell>
          <cell r="BQ285">
            <v>0</v>
          </cell>
          <cell r="BR285">
            <v>0</v>
          </cell>
          <cell r="BS285">
            <v>0</v>
          </cell>
          <cell r="BT285">
            <v>28397</v>
          </cell>
        </row>
        <row r="286">
          <cell r="A286">
            <v>924</v>
          </cell>
          <cell r="B286" t="str">
            <v>Coney Hill Community Primary School</v>
          </cell>
          <cell r="D286">
            <v>124230</v>
          </cell>
          <cell r="E286">
            <v>0</v>
          </cell>
          <cell r="F286">
            <v>13374</v>
          </cell>
          <cell r="G286">
            <v>0</v>
          </cell>
          <cell r="H286">
            <v>0</v>
          </cell>
          <cell r="I286">
            <v>0</v>
          </cell>
          <cell r="J286">
            <v>571457</v>
          </cell>
          <cell r="K286">
            <v>0</v>
          </cell>
          <cell r="L286">
            <v>90229</v>
          </cell>
          <cell r="M286">
            <v>0</v>
          </cell>
          <cell r="N286">
            <v>102801</v>
          </cell>
          <cell r="O286">
            <v>0</v>
          </cell>
          <cell r="P286">
            <v>0</v>
          </cell>
          <cell r="Q286">
            <v>7000</v>
          </cell>
          <cell r="R286">
            <v>0</v>
          </cell>
          <cell r="S286">
            <v>0</v>
          </cell>
          <cell r="T286">
            <v>0</v>
          </cell>
          <cell r="U286">
            <v>0</v>
          </cell>
          <cell r="V286">
            <v>0</v>
          </cell>
          <cell r="W286">
            <v>46746</v>
          </cell>
          <cell r="X286">
            <v>0</v>
          </cell>
          <cell r="Y286">
            <v>0</v>
          </cell>
          <cell r="Z286">
            <v>0</v>
          </cell>
          <cell r="AA286">
            <v>390683</v>
          </cell>
          <cell r="AB286">
            <v>0</v>
          </cell>
          <cell r="AC286">
            <v>217511</v>
          </cell>
          <cell r="AD286">
            <v>25183</v>
          </cell>
          <cell r="AE286">
            <v>28497</v>
          </cell>
          <cell r="AF286">
            <v>0</v>
          </cell>
          <cell r="AG286">
            <v>85818</v>
          </cell>
          <cell r="AH286">
            <v>900</v>
          </cell>
          <cell r="AI286">
            <v>1000</v>
          </cell>
          <cell r="AJ286">
            <v>4616</v>
          </cell>
          <cell r="AK286">
            <v>1154</v>
          </cell>
          <cell r="AL286">
            <v>7000</v>
          </cell>
          <cell r="AM286">
            <v>1223</v>
          </cell>
          <cell r="AN286">
            <v>2000</v>
          </cell>
          <cell r="AO286">
            <v>2000</v>
          </cell>
          <cell r="AP286">
            <v>13300</v>
          </cell>
          <cell r="AQ286">
            <v>21668</v>
          </cell>
          <cell r="AR286">
            <v>1650</v>
          </cell>
          <cell r="AS286">
            <v>25077</v>
          </cell>
          <cell r="AT286">
            <v>2913</v>
          </cell>
          <cell r="AU286">
            <v>0</v>
          </cell>
          <cell r="AV286">
            <v>10300</v>
          </cell>
          <cell r="AW286">
            <v>5517</v>
          </cell>
          <cell r="AX286">
            <v>0</v>
          </cell>
          <cell r="AY286">
            <v>29580</v>
          </cell>
          <cell r="AZ286">
            <v>3000</v>
          </cell>
          <cell r="BA286">
            <v>500</v>
          </cell>
          <cell r="BB286">
            <v>35741</v>
          </cell>
          <cell r="BC286">
            <v>0</v>
          </cell>
          <cell r="BD286">
            <v>0</v>
          </cell>
          <cell r="BE286">
            <v>0</v>
          </cell>
          <cell r="BF286">
            <v>0</v>
          </cell>
          <cell r="BG286">
            <v>15802</v>
          </cell>
          <cell r="BH286">
            <v>0</v>
          </cell>
          <cell r="BI286">
            <v>0</v>
          </cell>
          <cell r="BJ286">
            <v>0</v>
          </cell>
          <cell r="BK286">
            <v>29176</v>
          </cell>
          <cell r="BL286">
            <v>0</v>
          </cell>
          <cell r="BM286">
            <v>0</v>
          </cell>
          <cell r="BN286">
            <v>25632</v>
          </cell>
          <cell r="BO286">
            <v>0</v>
          </cell>
          <cell r="BP286">
            <v>0</v>
          </cell>
          <cell r="BQ286">
            <v>0</v>
          </cell>
          <cell r="BR286">
            <v>0</v>
          </cell>
          <cell r="BS286">
            <v>0</v>
          </cell>
          <cell r="BT286">
            <v>25632</v>
          </cell>
        </row>
        <row r="287">
          <cell r="A287">
            <v>925</v>
          </cell>
          <cell r="B287" t="str">
            <v>Dinglewell Infant School</v>
          </cell>
          <cell r="D287">
            <v>25986</v>
          </cell>
          <cell r="E287">
            <v>0</v>
          </cell>
          <cell r="F287">
            <v>61</v>
          </cell>
          <cell r="G287">
            <v>5035</v>
          </cell>
          <cell r="H287">
            <v>0</v>
          </cell>
          <cell r="I287">
            <v>0</v>
          </cell>
          <cell r="J287">
            <v>690109</v>
          </cell>
          <cell r="K287">
            <v>0</v>
          </cell>
          <cell r="L287">
            <v>36039</v>
          </cell>
          <cell r="M287">
            <v>0</v>
          </cell>
          <cell r="N287">
            <v>19924</v>
          </cell>
          <cell r="O287">
            <v>0</v>
          </cell>
          <cell r="P287">
            <v>0</v>
          </cell>
          <cell r="Q287">
            <v>0</v>
          </cell>
          <cell r="R287">
            <v>0</v>
          </cell>
          <cell r="S287">
            <v>0</v>
          </cell>
          <cell r="T287">
            <v>0</v>
          </cell>
          <cell r="U287">
            <v>0</v>
          </cell>
          <cell r="V287">
            <v>0</v>
          </cell>
          <cell r="W287">
            <v>45402</v>
          </cell>
          <cell r="X287">
            <v>0</v>
          </cell>
          <cell r="Y287">
            <v>0</v>
          </cell>
          <cell r="Z287">
            <v>0</v>
          </cell>
          <cell r="AA287">
            <v>534603</v>
          </cell>
          <cell r="AB287">
            <v>7492</v>
          </cell>
          <cell r="AC287">
            <v>114375</v>
          </cell>
          <cell r="AD287">
            <v>9298</v>
          </cell>
          <cell r="AE287">
            <v>27103</v>
          </cell>
          <cell r="AF287">
            <v>0</v>
          </cell>
          <cell r="AG287">
            <v>14310</v>
          </cell>
          <cell r="AH287">
            <v>0</v>
          </cell>
          <cell r="AI287">
            <v>2000</v>
          </cell>
          <cell r="AJ287">
            <v>5558</v>
          </cell>
          <cell r="AK287">
            <v>1389</v>
          </cell>
          <cell r="AL287">
            <v>4000</v>
          </cell>
          <cell r="AM287">
            <v>500</v>
          </cell>
          <cell r="AN287">
            <v>9449</v>
          </cell>
          <cell r="AO287">
            <v>2000</v>
          </cell>
          <cell r="AP287">
            <v>9750</v>
          </cell>
          <cell r="AQ287">
            <v>0</v>
          </cell>
          <cell r="AR287">
            <v>1000</v>
          </cell>
          <cell r="AS287">
            <v>31474</v>
          </cell>
          <cell r="AT287">
            <v>2000</v>
          </cell>
          <cell r="AU287">
            <v>0</v>
          </cell>
          <cell r="AV287">
            <v>5300</v>
          </cell>
          <cell r="AW287">
            <v>5300</v>
          </cell>
          <cell r="AX287">
            <v>0</v>
          </cell>
          <cell r="AY287">
            <v>0</v>
          </cell>
          <cell r="AZ287">
            <v>0</v>
          </cell>
          <cell r="BA287">
            <v>583</v>
          </cell>
          <cell r="BB287">
            <v>14291</v>
          </cell>
          <cell r="BC287">
            <v>0</v>
          </cell>
          <cell r="BD287">
            <v>0</v>
          </cell>
          <cell r="BE287">
            <v>0</v>
          </cell>
          <cell r="BF287">
            <v>0</v>
          </cell>
          <cell r="BG287">
            <v>34691</v>
          </cell>
          <cell r="BH287">
            <v>0</v>
          </cell>
          <cell r="BI287">
            <v>0</v>
          </cell>
          <cell r="BJ287">
            <v>0</v>
          </cell>
          <cell r="BK287">
            <v>39726</v>
          </cell>
          <cell r="BL287">
            <v>0</v>
          </cell>
          <cell r="BM287">
            <v>0</v>
          </cell>
          <cell r="BN287">
            <v>15685</v>
          </cell>
          <cell r="BO287">
            <v>0</v>
          </cell>
          <cell r="BP287">
            <v>61</v>
          </cell>
          <cell r="BQ287">
            <v>0</v>
          </cell>
          <cell r="BR287">
            <v>0</v>
          </cell>
          <cell r="BS287">
            <v>0</v>
          </cell>
          <cell r="BT287">
            <v>15746</v>
          </cell>
        </row>
        <row r="288">
          <cell r="A288">
            <v>926</v>
          </cell>
          <cell r="B288" t="str">
            <v>Dinglewell Junior School</v>
          </cell>
          <cell r="D288">
            <v>20040</v>
          </cell>
          <cell r="E288">
            <v>0</v>
          </cell>
          <cell r="F288">
            <v>87299</v>
          </cell>
          <cell r="G288">
            <v>5510</v>
          </cell>
          <cell r="H288">
            <v>0</v>
          </cell>
          <cell r="I288">
            <v>0</v>
          </cell>
          <cell r="J288">
            <v>936849</v>
          </cell>
          <cell r="K288">
            <v>0</v>
          </cell>
          <cell r="L288">
            <v>27895</v>
          </cell>
          <cell r="M288">
            <v>0</v>
          </cell>
          <cell r="N288">
            <v>42390</v>
          </cell>
          <cell r="O288">
            <v>0</v>
          </cell>
          <cell r="P288">
            <v>0</v>
          </cell>
          <cell r="Q288">
            <v>10451</v>
          </cell>
          <cell r="R288">
            <v>0</v>
          </cell>
          <cell r="S288">
            <v>0</v>
          </cell>
          <cell r="T288">
            <v>0</v>
          </cell>
          <cell r="U288">
            <v>18500</v>
          </cell>
          <cell r="V288">
            <v>5000</v>
          </cell>
          <cell r="W288">
            <v>58051</v>
          </cell>
          <cell r="X288">
            <v>0</v>
          </cell>
          <cell r="Y288">
            <v>0</v>
          </cell>
          <cell r="Z288">
            <v>0</v>
          </cell>
          <cell r="AA288">
            <v>628400</v>
          </cell>
          <cell r="AB288">
            <v>0</v>
          </cell>
          <cell r="AC288">
            <v>43423</v>
          </cell>
          <cell r="AD288">
            <v>14662</v>
          </cell>
          <cell r="AE288">
            <v>42817</v>
          </cell>
          <cell r="AF288">
            <v>0</v>
          </cell>
          <cell r="AG288">
            <v>11525</v>
          </cell>
          <cell r="AH288">
            <v>575</v>
          </cell>
          <cell r="AI288">
            <v>3200</v>
          </cell>
          <cell r="AJ288">
            <v>10500</v>
          </cell>
          <cell r="AK288">
            <v>2500</v>
          </cell>
          <cell r="AL288">
            <v>18500</v>
          </cell>
          <cell r="AM288">
            <v>2500</v>
          </cell>
          <cell r="AN288">
            <v>1100</v>
          </cell>
          <cell r="AO288">
            <v>4000</v>
          </cell>
          <cell r="AP288">
            <v>11000</v>
          </cell>
          <cell r="AQ288">
            <v>12451</v>
          </cell>
          <cell r="AR288">
            <v>3600</v>
          </cell>
          <cell r="AS288">
            <v>58185</v>
          </cell>
          <cell r="AT288">
            <v>4701</v>
          </cell>
          <cell r="AU288">
            <v>0</v>
          </cell>
          <cell r="AV288">
            <v>6950</v>
          </cell>
          <cell r="AW288">
            <v>9583</v>
          </cell>
          <cell r="AX288">
            <v>0</v>
          </cell>
          <cell r="AY288">
            <v>3480</v>
          </cell>
          <cell r="AZ288">
            <v>44050</v>
          </cell>
          <cell r="BA288">
            <v>149397</v>
          </cell>
          <cell r="BB288">
            <v>12625</v>
          </cell>
          <cell r="BC288">
            <v>0</v>
          </cell>
          <cell r="BD288">
            <v>0</v>
          </cell>
          <cell r="BE288">
            <v>0</v>
          </cell>
          <cell r="BF288">
            <v>0</v>
          </cell>
          <cell r="BG288">
            <v>40676</v>
          </cell>
          <cell r="BH288">
            <v>0</v>
          </cell>
          <cell r="BI288">
            <v>0</v>
          </cell>
          <cell r="BJ288">
            <v>0</v>
          </cell>
          <cell r="BK288">
            <v>133485</v>
          </cell>
          <cell r="BL288">
            <v>0</v>
          </cell>
          <cell r="BM288">
            <v>451</v>
          </cell>
          <cell r="BN288">
            <v>19452</v>
          </cell>
          <cell r="BO288">
            <v>0</v>
          </cell>
          <cell r="BP288">
            <v>-451</v>
          </cell>
          <cell r="BQ288">
            <v>0</v>
          </cell>
          <cell r="BR288">
            <v>0</v>
          </cell>
          <cell r="BS288">
            <v>0</v>
          </cell>
          <cell r="BT288">
            <v>19001</v>
          </cell>
        </row>
        <row r="289">
          <cell r="A289">
            <v>927</v>
          </cell>
          <cell r="B289" t="str">
            <v>Elmbridge Infant School</v>
          </cell>
          <cell r="D289">
            <v>66543</v>
          </cell>
          <cell r="E289">
            <v>-0.86000000000058208</v>
          </cell>
          <cell r="F289">
            <v>32743</v>
          </cell>
          <cell r="G289">
            <v>1450</v>
          </cell>
          <cell r="H289">
            <v>0</v>
          </cell>
          <cell r="I289">
            <v>0</v>
          </cell>
          <cell r="J289">
            <v>565472</v>
          </cell>
          <cell r="K289">
            <v>0</v>
          </cell>
          <cell r="L289">
            <v>47772</v>
          </cell>
          <cell r="M289">
            <v>0</v>
          </cell>
          <cell r="N289">
            <v>15705</v>
          </cell>
          <cell r="O289">
            <v>0</v>
          </cell>
          <cell r="P289">
            <v>0</v>
          </cell>
          <cell r="Q289">
            <v>9100</v>
          </cell>
          <cell r="R289">
            <v>0</v>
          </cell>
          <cell r="S289">
            <v>0</v>
          </cell>
          <cell r="T289">
            <v>0</v>
          </cell>
          <cell r="U289">
            <v>0</v>
          </cell>
          <cell r="V289">
            <v>0</v>
          </cell>
          <cell r="W289">
            <v>39294</v>
          </cell>
          <cell r="X289">
            <v>0</v>
          </cell>
          <cell r="Y289">
            <v>0</v>
          </cell>
          <cell r="Z289">
            <v>0</v>
          </cell>
          <cell r="AA289">
            <v>414624</v>
          </cell>
          <cell r="AB289">
            <v>9680</v>
          </cell>
          <cell r="AC289">
            <v>109869</v>
          </cell>
          <cell r="AD289">
            <v>24731</v>
          </cell>
          <cell r="AE289">
            <v>31094</v>
          </cell>
          <cell r="AF289">
            <v>0</v>
          </cell>
          <cell r="AG289">
            <v>15382</v>
          </cell>
          <cell r="AH289">
            <v>150</v>
          </cell>
          <cell r="AI289">
            <v>6762</v>
          </cell>
          <cell r="AJ289">
            <v>8136</v>
          </cell>
          <cell r="AK289">
            <v>0</v>
          </cell>
          <cell r="AL289">
            <v>8000</v>
          </cell>
          <cell r="AM289">
            <v>3000</v>
          </cell>
          <cell r="AN289">
            <v>1900</v>
          </cell>
          <cell r="AO289">
            <v>3100</v>
          </cell>
          <cell r="AP289">
            <v>7000</v>
          </cell>
          <cell r="AQ289">
            <v>18399</v>
          </cell>
          <cell r="AR289">
            <v>550</v>
          </cell>
          <cell r="AS289">
            <v>16590</v>
          </cell>
          <cell r="AT289">
            <v>955</v>
          </cell>
          <cell r="AU289">
            <v>0</v>
          </cell>
          <cell r="AV289">
            <v>9700</v>
          </cell>
          <cell r="AW289">
            <v>5396</v>
          </cell>
          <cell r="AX289">
            <v>0</v>
          </cell>
          <cell r="AY289">
            <v>6525</v>
          </cell>
          <cell r="AZ289">
            <v>5000</v>
          </cell>
          <cell r="BA289">
            <v>2343</v>
          </cell>
          <cell r="BB289">
            <v>18221</v>
          </cell>
          <cell r="BC289">
            <v>0</v>
          </cell>
          <cell r="BD289">
            <v>0</v>
          </cell>
          <cell r="BE289">
            <v>0</v>
          </cell>
          <cell r="BF289">
            <v>0</v>
          </cell>
          <cell r="BG289">
            <v>31573</v>
          </cell>
          <cell r="BH289">
            <v>0</v>
          </cell>
          <cell r="BI289">
            <v>0</v>
          </cell>
          <cell r="BJ289">
            <v>0</v>
          </cell>
          <cell r="BK289">
            <v>64316</v>
          </cell>
          <cell r="BL289">
            <v>0</v>
          </cell>
          <cell r="BM289">
            <v>1450</v>
          </cell>
          <cell r="BN289">
            <v>16778.14</v>
          </cell>
          <cell r="BO289">
            <v>0</v>
          </cell>
          <cell r="BP289">
            <v>0</v>
          </cell>
          <cell r="BQ289">
            <v>0</v>
          </cell>
          <cell r="BR289">
            <v>0</v>
          </cell>
          <cell r="BS289">
            <v>0</v>
          </cell>
          <cell r="BT289">
            <v>16778.14</v>
          </cell>
        </row>
        <row r="290">
          <cell r="A290">
            <v>928</v>
          </cell>
          <cell r="B290" t="str">
            <v>Elmbridge Junior School</v>
          </cell>
          <cell r="D290">
            <v>63108</v>
          </cell>
          <cell r="E290">
            <v>0</v>
          </cell>
          <cell r="F290">
            <v>0</v>
          </cell>
          <cell r="G290">
            <v>1942</v>
          </cell>
          <cell r="H290">
            <v>0</v>
          </cell>
          <cell r="I290">
            <v>0</v>
          </cell>
          <cell r="J290">
            <v>949470</v>
          </cell>
          <cell r="K290">
            <v>0</v>
          </cell>
          <cell r="L290">
            <v>72615</v>
          </cell>
          <cell r="M290">
            <v>0</v>
          </cell>
          <cell r="N290">
            <v>31153</v>
          </cell>
          <cell r="O290">
            <v>0</v>
          </cell>
          <cell r="P290">
            <v>0</v>
          </cell>
          <cell r="Q290">
            <v>14000</v>
          </cell>
          <cell r="R290">
            <v>0</v>
          </cell>
          <cell r="S290">
            <v>0</v>
          </cell>
          <cell r="T290">
            <v>0</v>
          </cell>
          <cell r="U290">
            <v>4354</v>
          </cell>
          <cell r="V290">
            <v>0</v>
          </cell>
          <cell r="W290">
            <v>53435</v>
          </cell>
          <cell r="X290">
            <v>0</v>
          </cell>
          <cell r="Y290">
            <v>0</v>
          </cell>
          <cell r="Z290">
            <v>0</v>
          </cell>
          <cell r="AA290">
            <v>621697</v>
          </cell>
          <cell r="AB290">
            <v>33000</v>
          </cell>
          <cell r="AC290">
            <v>142515</v>
          </cell>
          <cell r="AD290">
            <v>38914</v>
          </cell>
          <cell r="AE290">
            <v>34851</v>
          </cell>
          <cell r="AF290">
            <v>0</v>
          </cell>
          <cell r="AG290">
            <v>17648</v>
          </cell>
          <cell r="AH290">
            <v>2000</v>
          </cell>
          <cell r="AI290">
            <v>3000</v>
          </cell>
          <cell r="AJ290">
            <v>9121</v>
          </cell>
          <cell r="AK290">
            <v>0</v>
          </cell>
          <cell r="AL290">
            <v>51079</v>
          </cell>
          <cell r="AM290">
            <v>3357</v>
          </cell>
          <cell r="AN290">
            <v>950</v>
          </cell>
          <cell r="AO290">
            <v>3970</v>
          </cell>
          <cell r="AP290">
            <v>24200</v>
          </cell>
          <cell r="AQ290">
            <v>12197</v>
          </cell>
          <cell r="AR290">
            <v>2450</v>
          </cell>
          <cell r="AS290">
            <v>67304</v>
          </cell>
          <cell r="AT290">
            <v>4588</v>
          </cell>
          <cell r="AU290">
            <v>0</v>
          </cell>
          <cell r="AV290">
            <v>20100</v>
          </cell>
          <cell r="AW290">
            <v>9451</v>
          </cell>
          <cell r="AX290">
            <v>0</v>
          </cell>
          <cell r="AY290">
            <v>10005</v>
          </cell>
          <cell r="AZ290">
            <v>26100</v>
          </cell>
          <cell r="BA290">
            <v>10237</v>
          </cell>
          <cell r="BB290">
            <v>16936</v>
          </cell>
          <cell r="BC290">
            <v>0</v>
          </cell>
          <cell r="BD290">
            <v>0</v>
          </cell>
          <cell r="BE290">
            <v>0</v>
          </cell>
          <cell r="BF290">
            <v>0</v>
          </cell>
          <cell r="BG290">
            <v>45778</v>
          </cell>
          <cell r="BH290">
            <v>0</v>
          </cell>
          <cell r="BI290">
            <v>0</v>
          </cell>
          <cell r="BJ290">
            <v>0</v>
          </cell>
          <cell r="BK290">
            <v>42565</v>
          </cell>
          <cell r="BL290">
            <v>0</v>
          </cell>
          <cell r="BM290">
            <v>5155</v>
          </cell>
          <cell r="BN290">
            <v>22465</v>
          </cell>
          <cell r="BO290">
            <v>0</v>
          </cell>
          <cell r="BP290">
            <v>0</v>
          </cell>
          <cell r="BQ290">
            <v>0</v>
          </cell>
          <cell r="BR290">
            <v>0</v>
          </cell>
          <cell r="BS290">
            <v>0</v>
          </cell>
          <cell r="BT290">
            <v>22465</v>
          </cell>
        </row>
        <row r="291">
          <cell r="A291">
            <v>929</v>
          </cell>
          <cell r="B291" t="str">
            <v>Finlay Community School</v>
          </cell>
          <cell r="D291">
            <v>76804</v>
          </cell>
          <cell r="E291">
            <v>193977</v>
          </cell>
          <cell r="F291">
            <v>30285</v>
          </cell>
          <cell r="G291">
            <v>555</v>
          </cell>
          <cell r="H291">
            <v>0</v>
          </cell>
          <cell r="I291">
            <v>0</v>
          </cell>
          <cell r="J291">
            <v>428471</v>
          </cell>
          <cell r="K291">
            <v>0</v>
          </cell>
          <cell r="L291">
            <v>99127</v>
          </cell>
          <cell r="M291">
            <v>0</v>
          </cell>
          <cell r="N291">
            <v>105756</v>
          </cell>
          <cell r="O291">
            <v>0</v>
          </cell>
          <cell r="P291">
            <v>0</v>
          </cell>
          <cell r="Q291">
            <v>2442</v>
          </cell>
          <cell r="R291">
            <v>0</v>
          </cell>
          <cell r="S291">
            <v>0</v>
          </cell>
          <cell r="T291">
            <v>0</v>
          </cell>
          <cell r="U291">
            <v>1000</v>
          </cell>
          <cell r="V291">
            <v>13674</v>
          </cell>
          <cell r="W291">
            <v>37514</v>
          </cell>
          <cell r="X291">
            <v>0</v>
          </cell>
          <cell r="Y291">
            <v>0</v>
          </cell>
          <cell r="Z291">
            <v>0</v>
          </cell>
          <cell r="AA291">
            <v>342919</v>
          </cell>
          <cell r="AB291">
            <v>0</v>
          </cell>
          <cell r="AC291">
            <v>138756</v>
          </cell>
          <cell r="AD291">
            <v>31408</v>
          </cell>
          <cell r="AE291">
            <v>40577</v>
          </cell>
          <cell r="AF291">
            <v>0</v>
          </cell>
          <cell r="AG291">
            <v>16077</v>
          </cell>
          <cell r="AH291">
            <v>2200</v>
          </cell>
          <cell r="AI291">
            <v>3000</v>
          </cell>
          <cell r="AJ291">
            <v>11555</v>
          </cell>
          <cell r="AK291">
            <v>0</v>
          </cell>
          <cell r="AL291">
            <v>10785</v>
          </cell>
          <cell r="AM291">
            <v>3489</v>
          </cell>
          <cell r="AN291">
            <v>2600</v>
          </cell>
          <cell r="AO291">
            <v>4100</v>
          </cell>
          <cell r="AP291">
            <v>28177</v>
          </cell>
          <cell r="AQ291">
            <v>8085</v>
          </cell>
          <cell r="AR291">
            <v>3082</v>
          </cell>
          <cell r="AS291">
            <v>53496</v>
          </cell>
          <cell r="AT291">
            <v>1317</v>
          </cell>
          <cell r="AU291">
            <v>0</v>
          </cell>
          <cell r="AV291">
            <v>3284</v>
          </cell>
          <cell r="AW291">
            <v>320</v>
          </cell>
          <cell r="AX291">
            <v>0</v>
          </cell>
          <cell r="AY291">
            <v>0</v>
          </cell>
          <cell r="AZ291">
            <v>0</v>
          </cell>
          <cell r="BA291">
            <v>33383</v>
          </cell>
          <cell r="BB291">
            <v>0</v>
          </cell>
          <cell r="BC291">
            <v>0</v>
          </cell>
          <cell r="BD291">
            <v>0</v>
          </cell>
          <cell r="BE291">
            <v>0</v>
          </cell>
          <cell r="BF291">
            <v>0</v>
          </cell>
          <cell r="BG291">
            <v>31281</v>
          </cell>
          <cell r="BH291">
            <v>0</v>
          </cell>
          <cell r="BI291">
            <v>0</v>
          </cell>
          <cell r="BJ291">
            <v>0</v>
          </cell>
          <cell r="BK291">
            <v>29084</v>
          </cell>
          <cell r="BL291">
            <v>0</v>
          </cell>
          <cell r="BM291">
            <v>2197</v>
          </cell>
          <cell r="BN291">
            <v>220155</v>
          </cell>
          <cell r="BO291">
            <v>0</v>
          </cell>
          <cell r="BP291">
            <v>30840</v>
          </cell>
          <cell r="BQ291">
            <v>0</v>
          </cell>
          <cell r="BR291">
            <v>0</v>
          </cell>
          <cell r="BS291">
            <v>0</v>
          </cell>
          <cell r="BT291">
            <v>250995</v>
          </cell>
        </row>
        <row r="292">
          <cell r="A292">
            <v>933</v>
          </cell>
          <cell r="B292" t="str">
            <v>Harewood Infant School</v>
          </cell>
          <cell r="D292">
            <v>38930</v>
          </cell>
          <cell r="E292">
            <v>0</v>
          </cell>
          <cell r="F292">
            <v>48005</v>
          </cell>
          <cell r="G292">
            <v>1269</v>
          </cell>
          <cell r="H292">
            <v>4648</v>
          </cell>
          <cell r="I292">
            <v>0</v>
          </cell>
          <cell r="J292">
            <v>533117</v>
          </cell>
          <cell r="K292">
            <v>0</v>
          </cell>
          <cell r="L292">
            <v>26271</v>
          </cell>
          <cell r="M292">
            <v>0</v>
          </cell>
          <cell r="N292">
            <v>46153</v>
          </cell>
          <cell r="O292">
            <v>0</v>
          </cell>
          <cell r="P292">
            <v>2000</v>
          </cell>
          <cell r="Q292">
            <v>0</v>
          </cell>
          <cell r="R292">
            <v>0</v>
          </cell>
          <cell r="S292">
            <v>0</v>
          </cell>
          <cell r="T292">
            <v>0</v>
          </cell>
          <cell r="U292">
            <v>0</v>
          </cell>
          <cell r="V292">
            <v>2000</v>
          </cell>
          <cell r="W292">
            <v>38514</v>
          </cell>
          <cell r="X292">
            <v>0</v>
          </cell>
          <cell r="Y292">
            <v>0</v>
          </cell>
          <cell r="Z292">
            <v>0</v>
          </cell>
          <cell r="AA292">
            <v>382288</v>
          </cell>
          <cell r="AB292">
            <v>18952</v>
          </cell>
          <cell r="AC292">
            <v>101900</v>
          </cell>
          <cell r="AD292">
            <v>21766</v>
          </cell>
          <cell r="AE292">
            <v>28390</v>
          </cell>
          <cell r="AF292">
            <v>0</v>
          </cell>
          <cell r="AG292">
            <v>13459</v>
          </cell>
          <cell r="AH292">
            <v>700</v>
          </cell>
          <cell r="AI292">
            <v>2000</v>
          </cell>
          <cell r="AJ292">
            <v>0</v>
          </cell>
          <cell r="AK292">
            <v>2666</v>
          </cell>
          <cell r="AL292">
            <v>11790</v>
          </cell>
          <cell r="AM292">
            <v>1250</v>
          </cell>
          <cell r="AN292">
            <v>1900</v>
          </cell>
          <cell r="AO292">
            <v>6989</v>
          </cell>
          <cell r="AP292">
            <v>8000</v>
          </cell>
          <cell r="AQ292">
            <v>0</v>
          </cell>
          <cell r="AR292">
            <v>1430</v>
          </cell>
          <cell r="AS292">
            <v>33596</v>
          </cell>
          <cell r="AT292">
            <v>1350</v>
          </cell>
          <cell r="AU292">
            <v>0</v>
          </cell>
          <cell r="AV292">
            <v>8020</v>
          </cell>
          <cell r="AW292">
            <v>5564</v>
          </cell>
          <cell r="AX292">
            <v>0</v>
          </cell>
          <cell r="AY292">
            <v>8265</v>
          </cell>
          <cell r="AZ292">
            <v>0</v>
          </cell>
          <cell r="BA292">
            <v>7200</v>
          </cell>
          <cell r="BB292">
            <v>12127</v>
          </cell>
          <cell r="BC292">
            <v>0</v>
          </cell>
          <cell r="BD292">
            <v>0</v>
          </cell>
          <cell r="BE292">
            <v>0</v>
          </cell>
          <cell r="BF292">
            <v>0</v>
          </cell>
          <cell r="BG292">
            <v>30785</v>
          </cell>
          <cell r="BH292">
            <v>0</v>
          </cell>
          <cell r="BI292">
            <v>0</v>
          </cell>
          <cell r="BJ292">
            <v>0</v>
          </cell>
          <cell r="BK292">
            <v>83438</v>
          </cell>
          <cell r="BL292">
            <v>0</v>
          </cell>
          <cell r="BM292">
            <v>1269</v>
          </cell>
          <cell r="BN292">
            <v>7383</v>
          </cell>
          <cell r="BO292">
            <v>0</v>
          </cell>
          <cell r="BP292">
            <v>0</v>
          </cell>
          <cell r="BQ292">
            <v>0</v>
          </cell>
          <cell r="BR292">
            <v>0</v>
          </cell>
          <cell r="BS292">
            <v>0</v>
          </cell>
          <cell r="BT292">
            <v>7383</v>
          </cell>
        </row>
        <row r="293">
          <cell r="A293">
            <v>934</v>
          </cell>
          <cell r="B293" t="str">
            <v>Harewood Junior School</v>
          </cell>
          <cell r="C293">
            <v>1</v>
          </cell>
          <cell r="D293">
            <v>77173</v>
          </cell>
          <cell r="E293">
            <v>0</v>
          </cell>
          <cell r="F293">
            <v>56224</v>
          </cell>
          <cell r="G293">
            <v>5253</v>
          </cell>
          <cell r="H293">
            <v>0</v>
          </cell>
          <cell r="I293">
            <v>0</v>
          </cell>
          <cell r="J293">
            <v>829435</v>
          </cell>
          <cell r="K293">
            <v>0</v>
          </cell>
          <cell r="L293">
            <v>80764</v>
          </cell>
          <cell r="M293">
            <v>0</v>
          </cell>
          <cell r="N293">
            <v>74387</v>
          </cell>
          <cell r="O293">
            <v>6163</v>
          </cell>
          <cell r="P293">
            <v>0</v>
          </cell>
          <cell r="Q293">
            <v>9000</v>
          </cell>
          <cell r="R293">
            <v>0</v>
          </cell>
          <cell r="S293">
            <v>0</v>
          </cell>
          <cell r="T293">
            <v>0</v>
          </cell>
          <cell r="U293">
            <v>2345</v>
          </cell>
          <cell r="V293">
            <v>14366</v>
          </cell>
          <cell r="W293">
            <v>53689</v>
          </cell>
          <cell r="X293">
            <v>0</v>
          </cell>
          <cell r="Y293">
            <v>0</v>
          </cell>
          <cell r="Z293">
            <v>0</v>
          </cell>
          <cell r="AA293">
            <v>713905</v>
          </cell>
          <cell r="AB293">
            <v>3000</v>
          </cell>
          <cell r="AC293">
            <v>135558</v>
          </cell>
          <cell r="AD293">
            <v>24877</v>
          </cell>
          <cell r="AE293">
            <v>44741</v>
          </cell>
          <cell r="AF293">
            <v>0</v>
          </cell>
          <cell r="AG293">
            <v>16120</v>
          </cell>
          <cell r="AH293">
            <v>8000</v>
          </cell>
          <cell r="AI293">
            <v>4300</v>
          </cell>
          <cell r="AJ293">
            <v>6375</v>
          </cell>
          <cell r="AK293">
            <v>2125</v>
          </cell>
          <cell r="AL293">
            <v>26000</v>
          </cell>
          <cell r="AM293">
            <v>10000</v>
          </cell>
          <cell r="AN293">
            <v>1000</v>
          </cell>
          <cell r="AO293">
            <v>2000</v>
          </cell>
          <cell r="AP293">
            <v>9437</v>
          </cell>
          <cell r="AQ293">
            <v>11850</v>
          </cell>
          <cell r="AR293">
            <v>800</v>
          </cell>
          <cell r="AS293">
            <v>62763</v>
          </cell>
          <cell r="AT293">
            <v>0</v>
          </cell>
          <cell r="AU293">
            <v>0</v>
          </cell>
          <cell r="AV293">
            <v>6600</v>
          </cell>
          <cell r="AW293">
            <v>8357</v>
          </cell>
          <cell r="AX293">
            <v>0</v>
          </cell>
          <cell r="AY293">
            <v>11745</v>
          </cell>
          <cell r="AZ293">
            <v>0</v>
          </cell>
          <cell r="BA293">
            <v>1563</v>
          </cell>
          <cell r="BB293">
            <v>12222</v>
          </cell>
          <cell r="BC293">
            <v>0</v>
          </cell>
          <cell r="BD293">
            <v>0</v>
          </cell>
          <cell r="BE293">
            <v>0</v>
          </cell>
          <cell r="BF293">
            <v>0</v>
          </cell>
          <cell r="BG293">
            <v>39227</v>
          </cell>
          <cell r="BH293">
            <v>0</v>
          </cell>
          <cell r="BI293">
            <v>0</v>
          </cell>
          <cell r="BJ293">
            <v>0</v>
          </cell>
          <cell r="BK293">
            <v>100704</v>
          </cell>
          <cell r="BL293">
            <v>0</v>
          </cell>
          <cell r="BM293">
            <v>0</v>
          </cell>
          <cell r="BN293">
            <v>23984</v>
          </cell>
          <cell r="BO293">
            <v>0</v>
          </cell>
          <cell r="BP293">
            <v>0</v>
          </cell>
          <cell r="BQ293">
            <v>0</v>
          </cell>
          <cell r="BR293">
            <v>0</v>
          </cell>
          <cell r="BS293">
            <v>0</v>
          </cell>
          <cell r="BT293">
            <v>23984</v>
          </cell>
        </row>
        <row r="294">
          <cell r="A294">
            <v>935</v>
          </cell>
          <cell r="B294" t="str">
            <v>Hatherley Infant School</v>
          </cell>
          <cell r="D294">
            <v>132391</v>
          </cell>
          <cell r="E294">
            <v>0</v>
          </cell>
          <cell r="F294">
            <v>45951</v>
          </cell>
          <cell r="G294">
            <v>192</v>
          </cell>
          <cell r="H294">
            <v>0</v>
          </cell>
          <cell r="I294">
            <v>0</v>
          </cell>
          <cell r="J294">
            <v>517251</v>
          </cell>
          <cell r="K294">
            <v>0</v>
          </cell>
          <cell r="L294">
            <v>61301</v>
          </cell>
          <cell r="M294">
            <v>0</v>
          </cell>
          <cell r="N294">
            <v>58250</v>
          </cell>
          <cell r="O294">
            <v>0</v>
          </cell>
          <cell r="P294">
            <v>0</v>
          </cell>
          <cell r="Q294">
            <v>0</v>
          </cell>
          <cell r="R294">
            <v>0</v>
          </cell>
          <cell r="S294">
            <v>0</v>
          </cell>
          <cell r="T294">
            <v>0</v>
          </cell>
          <cell r="U294">
            <v>0</v>
          </cell>
          <cell r="V294">
            <v>0</v>
          </cell>
          <cell r="W294">
            <v>36208</v>
          </cell>
          <cell r="X294">
            <v>0</v>
          </cell>
          <cell r="Y294">
            <v>0</v>
          </cell>
          <cell r="Z294">
            <v>0</v>
          </cell>
          <cell r="AA294">
            <v>387188</v>
          </cell>
          <cell r="AB294">
            <v>22092</v>
          </cell>
          <cell r="AC294">
            <v>112423</v>
          </cell>
          <cell r="AD294">
            <v>13000</v>
          </cell>
          <cell r="AE294">
            <v>22064</v>
          </cell>
          <cell r="AF294">
            <v>0</v>
          </cell>
          <cell r="AG294">
            <v>22953</v>
          </cell>
          <cell r="AH294">
            <v>2600</v>
          </cell>
          <cell r="AI294">
            <v>3000</v>
          </cell>
          <cell r="AJ294">
            <v>3000</v>
          </cell>
          <cell r="AK294">
            <v>1892</v>
          </cell>
          <cell r="AL294">
            <v>20155</v>
          </cell>
          <cell r="AM294">
            <v>500</v>
          </cell>
          <cell r="AN294">
            <v>1500</v>
          </cell>
          <cell r="AO294">
            <v>2000</v>
          </cell>
          <cell r="AP294">
            <v>9000</v>
          </cell>
          <cell r="AQ294">
            <v>6191</v>
          </cell>
          <cell r="AR294">
            <v>8100</v>
          </cell>
          <cell r="AS294">
            <v>31794</v>
          </cell>
          <cell r="AT294">
            <v>21989</v>
          </cell>
          <cell r="AU294">
            <v>0</v>
          </cell>
          <cell r="AV294">
            <v>12206</v>
          </cell>
          <cell r="AW294">
            <v>4800</v>
          </cell>
          <cell r="AX294">
            <v>0</v>
          </cell>
          <cell r="AY294">
            <v>21315</v>
          </cell>
          <cell r="AZ294">
            <v>0</v>
          </cell>
          <cell r="BA294">
            <v>5344</v>
          </cell>
          <cell r="BB294">
            <v>14720</v>
          </cell>
          <cell r="BC294">
            <v>0</v>
          </cell>
          <cell r="BD294">
            <v>0</v>
          </cell>
          <cell r="BE294">
            <v>0</v>
          </cell>
          <cell r="BF294">
            <v>0</v>
          </cell>
          <cell r="BG294">
            <v>29462</v>
          </cell>
          <cell r="BH294">
            <v>0</v>
          </cell>
          <cell r="BI294">
            <v>0</v>
          </cell>
          <cell r="BJ294">
            <v>0</v>
          </cell>
          <cell r="BK294">
            <v>75413</v>
          </cell>
          <cell r="BL294">
            <v>0</v>
          </cell>
          <cell r="BM294">
            <v>192</v>
          </cell>
          <cell r="BN294">
            <v>55575</v>
          </cell>
          <cell r="BO294">
            <v>0</v>
          </cell>
          <cell r="BP294">
            <v>0</v>
          </cell>
          <cell r="BQ294">
            <v>0</v>
          </cell>
          <cell r="BR294">
            <v>0</v>
          </cell>
          <cell r="BS294">
            <v>0</v>
          </cell>
          <cell r="BT294">
            <v>55575</v>
          </cell>
        </row>
        <row r="295">
          <cell r="A295">
            <v>936</v>
          </cell>
          <cell r="B295" t="str">
            <v>Hempsted Church of England Primary School</v>
          </cell>
          <cell r="D295">
            <v>69733</v>
          </cell>
          <cell r="E295">
            <v>0</v>
          </cell>
          <cell r="F295">
            <v>63226</v>
          </cell>
          <cell r="G295">
            <v>537</v>
          </cell>
          <cell r="H295">
            <v>0</v>
          </cell>
          <cell r="I295">
            <v>0</v>
          </cell>
          <cell r="J295">
            <v>541487</v>
          </cell>
          <cell r="K295">
            <v>0</v>
          </cell>
          <cell r="L295">
            <v>49418</v>
          </cell>
          <cell r="M295">
            <v>0</v>
          </cell>
          <cell r="N295">
            <v>14882</v>
          </cell>
          <cell r="O295">
            <v>0</v>
          </cell>
          <cell r="P295">
            <v>0</v>
          </cell>
          <cell r="Q295">
            <v>2000</v>
          </cell>
          <cell r="R295">
            <v>0</v>
          </cell>
          <cell r="S295">
            <v>0</v>
          </cell>
          <cell r="T295">
            <v>0</v>
          </cell>
          <cell r="U295">
            <v>0</v>
          </cell>
          <cell r="V295">
            <v>2000</v>
          </cell>
          <cell r="W295">
            <v>37782</v>
          </cell>
          <cell r="X295">
            <v>0</v>
          </cell>
          <cell r="Y295">
            <v>0</v>
          </cell>
          <cell r="Z295">
            <v>0</v>
          </cell>
          <cell r="AA295">
            <v>410054</v>
          </cell>
          <cell r="AB295">
            <v>18553</v>
          </cell>
          <cell r="AC295">
            <v>101519</v>
          </cell>
          <cell r="AD295">
            <v>7897</v>
          </cell>
          <cell r="AE295">
            <v>38236</v>
          </cell>
          <cell r="AF295">
            <v>0</v>
          </cell>
          <cell r="AG295">
            <v>11745</v>
          </cell>
          <cell r="AH295">
            <v>900</v>
          </cell>
          <cell r="AI295">
            <v>9600</v>
          </cell>
          <cell r="AJ295">
            <v>6000</v>
          </cell>
          <cell r="AK295">
            <v>0</v>
          </cell>
          <cell r="AL295">
            <v>3000</v>
          </cell>
          <cell r="AM295">
            <v>4500</v>
          </cell>
          <cell r="AN295">
            <v>10000</v>
          </cell>
          <cell r="AO295">
            <v>2500</v>
          </cell>
          <cell r="AP295">
            <v>6500</v>
          </cell>
          <cell r="AQ295">
            <v>6237</v>
          </cell>
          <cell r="AR295">
            <v>1000</v>
          </cell>
          <cell r="AS295">
            <v>22644</v>
          </cell>
          <cell r="AT295">
            <v>5897</v>
          </cell>
          <cell r="AU295">
            <v>0</v>
          </cell>
          <cell r="AV295">
            <v>6128</v>
          </cell>
          <cell r="AW295">
            <v>5088</v>
          </cell>
          <cell r="AX295">
            <v>0</v>
          </cell>
          <cell r="AY295">
            <v>435</v>
          </cell>
          <cell r="AZ295">
            <v>0</v>
          </cell>
          <cell r="BA295">
            <v>4679</v>
          </cell>
          <cell r="BB295">
            <v>11195</v>
          </cell>
          <cell r="BC295">
            <v>0</v>
          </cell>
          <cell r="BD295">
            <v>0</v>
          </cell>
          <cell r="BE295">
            <v>0</v>
          </cell>
          <cell r="BF295">
            <v>0</v>
          </cell>
          <cell r="BG295">
            <v>32108</v>
          </cell>
          <cell r="BH295">
            <v>0</v>
          </cell>
          <cell r="BI295">
            <v>0</v>
          </cell>
          <cell r="BJ295">
            <v>0</v>
          </cell>
          <cell r="BK295">
            <v>30740</v>
          </cell>
          <cell r="BL295">
            <v>0</v>
          </cell>
          <cell r="BM295">
            <v>537</v>
          </cell>
          <cell r="BN295">
            <v>22995</v>
          </cell>
          <cell r="BO295">
            <v>0</v>
          </cell>
          <cell r="BP295">
            <v>64594</v>
          </cell>
          <cell r="BQ295">
            <v>0</v>
          </cell>
          <cell r="BR295">
            <v>0</v>
          </cell>
          <cell r="BS295">
            <v>0</v>
          </cell>
          <cell r="BT295">
            <v>87589</v>
          </cell>
        </row>
        <row r="296">
          <cell r="A296">
            <v>937</v>
          </cell>
          <cell r="B296" t="str">
            <v>Hillview Primary School</v>
          </cell>
          <cell r="D296">
            <v>4223</v>
          </cell>
          <cell r="E296">
            <v>0</v>
          </cell>
          <cell r="F296">
            <v>2569</v>
          </cell>
          <cell r="G296">
            <v>0</v>
          </cell>
          <cell r="H296">
            <v>0</v>
          </cell>
          <cell r="I296">
            <v>0</v>
          </cell>
          <cell r="J296">
            <v>461557</v>
          </cell>
          <cell r="K296">
            <v>0</v>
          </cell>
          <cell r="L296">
            <v>33627</v>
          </cell>
          <cell r="M296">
            <v>0</v>
          </cell>
          <cell r="N296">
            <v>19833</v>
          </cell>
          <cell r="O296">
            <v>0</v>
          </cell>
          <cell r="P296">
            <v>0</v>
          </cell>
          <cell r="Q296">
            <v>0</v>
          </cell>
          <cell r="R296">
            <v>0</v>
          </cell>
          <cell r="S296">
            <v>0</v>
          </cell>
          <cell r="T296">
            <v>0</v>
          </cell>
          <cell r="U296">
            <v>0</v>
          </cell>
          <cell r="V296">
            <v>10000</v>
          </cell>
          <cell r="W296">
            <v>37447</v>
          </cell>
          <cell r="X296">
            <v>0</v>
          </cell>
          <cell r="Y296">
            <v>0</v>
          </cell>
          <cell r="Z296">
            <v>0</v>
          </cell>
          <cell r="AA296">
            <v>331975</v>
          </cell>
          <cell r="AB296">
            <v>9000</v>
          </cell>
          <cell r="AC296">
            <v>53991</v>
          </cell>
          <cell r="AD296">
            <v>20390</v>
          </cell>
          <cell r="AE296">
            <v>22148</v>
          </cell>
          <cell r="AF296">
            <v>0</v>
          </cell>
          <cell r="AG296">
            <v>10847</v>
          </cell>
          <cell r="AH296">
            <v>500</v>
          </cell>
          <cell r="AI296">
            <v>5531</v>
          </cell>
          <cell r="AJ296">
            <v>11937</v>
          </cell>
          <cell r="AK296">
            <v>0</v>
          </cell>
          <cell r="AL296">
            <v>4000</v>
          </cell>
          <cell r="AM296">
            <v>2500</v>
          </cell>
          <cell r="AN296">
            <v>650</v>
          </cell>
          <cell r="AO296">
            <v>4000</v>
          </cell>
          <cell r="AP296">
            <v>10500</v>
          </cell>
          <cell r="AQ296">
            <v>7669</v>
          </cell>
          <cell r="AR296">
            <v>550</v>
          </cell>
          <cell r="AS296">
            <v>23451</v>
          </cell>
          <cell r="AT296">
            <v>2651</v>
          </cell>
          <cell r="AU296">
            <v>0</v>
          </cell>
          <cell r="AV296">
            <v>8250</v>
          </cell>
          <cell r="AW296">
            <v>3275</v>
          </cell>
          <cell r="AX296">
            <v>0</v>
          </cell>
          <cell r="AY296">
            <v>0</v>
          </cell>
          <cell r="AZ296">
            <v>0</v>
          </cell>
          <cell r="BA296">
            <v>600</v>
          </cell>
          <cell r="BB296">
            <v>22292</v>
          </cell>
          <cell r="BC296">
            <v>0</v>
          </cell>
          <cell r="BD296">
            <v>0</v>
          </cell>
          <cell r="BE296">
            <v>0</v>
          </cell>
          <cell r="BF296">
            <v>0</v>
          </cell>
          <cell r="BG296">
            <v>28769</v>
          </cell>
          <cell r="BH296">
            <v>0</v>
          </cell>
          <cell r="BI296">
            <v>0</v>
          </cell>
          <cell r="BJ296">
            <v>0</v>
          </cell>
          <cell r="BK296">
            <v>31338</v>
          </cell>
          <cell r="BL296">
            <v>0</v>
          </cell>
          <cell r="BM296">
            <v>0</v>
          </cell>
          <cell r="BN296">
            <v>9980</v>
          </cell>
          <cell r="BO296">
            <v>0</v>
          </cell>
          <cell r="BP296">
            <v>0</v>
          </cell>
          <cell r="BQ296">
            <v>0</v>
          </cell>
          <cell r="BR296">
            <v>0</v>
          </cell>
          <cell r="BS296">
            <v>0</v>
          </cell>
          <cell r="BT296">
            <v>9980</v>
          </cell>
        </row>
        <row r="297">
          <cell r="A297">
            <v>938</v>
          </cell>
          <cell r="B297" t="str">
            <v>Kingsholm Church of England Primary School</v>
          </cell>
          <cell r="C297">
            <v>1</v>
          </cell>
          <cell r="D297">
            <v>118676</v>
          </cell>
          <cell r="E297">
            <v>0</v>
          </cell>
          <cell r="F297">
            <v>0</v>
          </cell>
          <cell r="G297">
            <v>2</v>
          </cell>
          <cell r="H297">
            <v>0</v>
          </cell>
          <cell r="I297">
            <v>0</v>
          </cell>
          <cell r="J297">
            <v>881142</v>
          </cell>
          <cell r="K297">
            <v>0</v>
          </cell>
          <cell r="L297">
            <v>194498</v>
          </cell>
          <cell r="M297">
            <v>0</v>
          </cell>
          <cell r="N297">
            <v>137314</v>
          </cell>
          <cell r="O297">
            <v>0</v>
          </cell>
          <cell r="P297">
            <v>0</v>
          </cell>
          <cell r="Q297">
            <v>3000</v>
          </cell>
          <cell r="R297">
            <v>0</v>
          </cell>
          <cell r="S297">
            <v>0</v>
          </cell>
          <cell r="T297">
            <v>0</v>
          </cell>
          <cell r="U297">
            <v>0</v>
          </cell>
          <cell r="V297">
            <v>3311</v>
          </cell>
          <cell r="W297">
            <v>65025</v>
          </cell>
          <cell r="X297">
            <v>0</v>
          </cell>
          <cell r="Y297">
            <v>0</v>
          </cell>
          <cell r="Z297">
            <v>0</v>
          </cell>
          <cell r="AA297">
            <v>718389</v>
          </cell>
          <cell r="AB297">
            <v>12442</v>
          </cell>
          <cell r="AC297">
            <v>297622</v>
          </cell>
          <cell r="AD297">
            <v>43266</v>
          </cell>
          <cell r="AE297">
            <v>66007</v>
          </cell>
          <cell r="AF297">
            <v>0</v>
          </cell>
          <cell r="AG297">
            <v>16571</v>
          </cell>
          <cell r="AH297">
            <v>1600</v>
          </cell>
          <cell r="AI297">
            <v>5000</v>
          </cell>
          <cell r="AJ297">
            <v>20000</v>
          </cell>
          <cell r="AK297">
            <v>0</v>
          </cell>
          <cell r="AL297">
            <v>22851</v>
          </cell>
          <cell r="AM297">
            <v>2750</v>
          </cell>
          <cell r="AN297">
            <v>1500</v>
          </cell>
          <cell r="AO297">
            <v>9157</v>
          </cell>
          <cell r="AP297">
            <v>17100</v>
          </cell>
          <cell r="AQ297">
            <v>10626</v>
          </cell>
          <cell r="AR297">
            <v>3050</v>
          </cell>
          <cell r="AS297">
            <v>22100</v>
          </cell>
          <cell r="AT297">
            <v>10060</v>
          </cell>
          <cell r="AU297">
            <v>0</v>
          </cell>
          <cell r="AV297">
            <v>22261</v>
          </cell>
          <cell r="AW297">
            <v>8250</v>
          </cell>
          <cell r="AX297">
            <v>0</v>
          </cell>
          <cell r="AY297">
            <v>23811</v>
          </cell>
          <cell r="AZ297">
            <v>10000</v>
          </cell>
          <cell r="BA297">
            <v>18079</v>
          </cell>
          <cell r="BB297">
            <v>13775</v>
          </cell>
          <cell r="BC297">
            <v>0</v>
          </cell>
          <cell r="BD297">
            <v>0</v>
          </cell>
          <cell r="BE297">
            <v>0</v>
          </cell>
          <cell r="BF297">
            <v>0</v>
          </cell>
          <cell r="BG297">
            <v>27239</v>
          </cell>
          <cell r="BH297">
            <v>0</v>
          </cell>
          <cell r="BI297">
            <v>0</v>
          </cell>
          <cell r="BJ297">
            <v>0</v>
          </cell>
          <cell r="BK297">
            <v>27239</v>
          </cell>
          <cell r="BL297">
            <v>0</v>
          </cell>
          <cell r="BM297">
            <v>2</v>
          </cell>
          <cell r="BN297">
            <v>26699</v>
          </cell>
          <cell r="BO297">
            <v>0</v>
          </cell>
          <cell r="BP297">
            <v>0</v>
          </cell>
          <cell r="BQ297">
            <v>0</v>
          </cell>
          <cell r="BR297">
            <v>0</v>
          </cell>
          <cell r="BS297">
            <v>0</v>
          </cell>
          <cell r="BT297">
            <v>26699</v>
          </cell>
        </row>
        <row r="298">
          <cell r="A298">
            <v>939</v>
          </cell>
          <cell r="B298" t="str">
            <v>Grange Primary School</v>
          </cell>
          <cell r="D298">
            <v>59526</v>
          </cell>
          <cell r="E298">
            <v>0</v>
          </cell>
          <cell r="F298">
            <v>32931</v>
          </cell>
          <cell r="G298">
            <v>10</v>
          </cell>
          <cell r="H298">
            <v>0</v>
          </cell>
          <cell r="I298">
            <v>0</v>
          </cell>
          <cell r="J298">
            <v>859930</v>
          </cell>
          <cell r="K298">
            <v>0</v>
          </cell>
          <cell r="L298">
            <v>137127</v>
          </cell>
          <cell r="M298">
            <v>0</v>
          </cell>
          <cell r="N298">
            <v>91621</v>
          </cell>
          <cell r="O298">
            <v>0</v>
          </cell>
          <cell r="P298">
            <v>0</v>
          </cell>
          <cell r="Q298">
            <v>2500</v>
          </cell>
          <cell r="R298">
            <v>0</v>
          </cell>
          <cell r="S298">
            <v>0</v>
          </cell>
          <cell r="T298">
            <v>0</v>
          </cell>
          <cell r="U298">
            <v>0</v>
          </cell>
          <cell r="V298">
            <v>8640</v>
          </cell>
          <cell r="W298">
            <v>62497</v>
          </cell>
          <cell r="X298">
            <v>0</v>
          </cell>
          <cell r="Y298">
            <v>0</v>
          </cell>
          <cell r="Z298">
            <v>0</v>
          </cell>
          <cell r="AA298">
            <v>591827</v>
          </cell>
          <cell r="AB298">
            <v>18743</v>
          </cell>
          <cell r="AC298">
            <v>239380</v>
          </cell>
          <cell r="AD298">
            <v>36067</v>
          </cell>
          <cell r="AE298">
            <v>39446</v>
          </cell>
          <cell r="AF298">
            <v>0</v>
          </cell>
          <cell r="AG298">
            <v>38734</v>
          </cell>
          <cell r="AH298">
            <v>2450</v>
          </cell>
          <cell r="AI298">
            <v>26000</v>
          </cell>
          <cell r="AJ298">
            <v>8332</v>
          </cell>
          <cell r="AK298">
            <v>0</v>
          </cell>
          <cell r="AL298">
            <v>4600</v>
          </cell>
          <cell r="AM298">
            <v>5000</v>
          </cell>
          <cell r="AN298">
            <v>3680</v>
          </cell>
          <cell r="AO298">
            <v>3600</v>
          </cell>
          <cell r="AP298">
            <v>23000</v>
          </cell>
          <cell r="AQ298">
            <v>16724</v>
          </cell>
          <cell r="AR298">
            <v>1420</v>
          </cell>
          <cell r="AS298">
            <v>54854</v>
          </cell>
          <cell r="AT298">
            <v>6460</v>
          </cell>
          <cell r="AU298">
            <v>0</v>
          </cell>
          <cell r="AV298">
            <v>10915</v>
          </cell>
          <cell r="AW298">
            <v>715</v>
          </cell>
          <cell r="AX298">
            <v>0</v>
          </cell>
          <cell r="AY298">
            <v>30450</v>
          </cell>
          <cell r="AZ298">
            <v>22516</v>
          </cell>
          <cell r="BA298">
            <v>0</v>
          </cell>
          <cell r="BB298">
            <v>22416</v>
          </cell>
          <cell r="BC298">
            <v>0</v>
          </cell>
          <cell r="BD298">
            <v>0</v>
          </cell>
          <cell r="BE298">
            <v>0</v>
          </cell>
          <cell r="BF298">
            <v>0</v>
          </cell>
          <cell r="BG298">
            <v>19708</v>
          </cell>
          <cell r="BH298">
            <v>0</v>
          </cell>
          <cell r="BI298">
            <v>0</v>
          </cell>
          <cell r="BJ298">
            <v>0</v>
          </cell>
          <cell r="BK298">
            <v>52639</v>
          </cell>
          <cell r="BL298">
            <v>0</v>
          </cell>
          <cell r="BM298">
            <v>10</v>
          </cell>
          <cell r="BN298">
            <v>14512</v>
          </cell>
          <cell r="BO298">
            <v>0</v>
          </cell>
          <cell r="BP298">
            <v>0</v>
          </cell>
          <cell r="BQ298">
            <v>0</v>
          </cell>
          <cell r="BR298">
            <v>0</v>
          </cell>
          <cell r="BS298">
            <v>0</v>
          </cell>
          <cell r="BT298">
            <v>14512</v>
          </cell>
        </row>
        <row r="299">
          <cell r="A299">
            <v>940</v>
          </cell>
          <cell r="B299" t="str">
            <v>Linden Primary School</v>
          </cell>
          <cell r="D299">
            <v>73457</v>
          </cell>
          <cell r="E299">
            <v>0</v>
          </cell>
          <cell r="F299">
            <v>0</v>
          </cell>
          <cell r="G299">
            <v>1943</v>
          </cell>
          <cell r="H299">
            <v>0</v>
          </cell>
          <cell r="I299">
            <v>0</v>
          </cell>
          <cell r="J299">
            <v>854426</v>
          </cell>
          <cell r="K299">
            <v>0</v>
          </cell>
          <cell r="L299">
            <v>81875</v>
          </cell>
          <cell r="M299">
            <v>0</v>
          </cell>
          <cell r="N299">
            <v>102414</v>
          </cell>
          <cell r="O299">
            <v>0</v>
          </cell>
          <cell r="P299">
            <v>0</v>
          </cell>
          <cell r="Q299">
            <v>34002</v>
          </cell>
          <cell r="R299">
            <v>0</v>
          </cell>
          <cell r="S299">
            <v>0</v>
          </cell>
          <cell r="T299">
            <v>0</v>
          </cell>
          <cell r="U299">
            <v>0</v>
          </cell>
          <cell r="V299">
            <v>0</v>
          </cell>
          <cell r="W299">
            <v>58199</v>
          </cell>
          <cell r="X299">
            <v>0</v>
          </cell>
          <cell r="Y299">
            <v>0</v>
          </cell>
          <cell r="Z299">
            <v>0</v>
          </cell>
          <cell r="AA299">
            <v>619799</v>
          </cell>
          <cell r="AB299">
            <v>591</v>
          </cell>
          <cell r="AC299">
            <v>120957</v>
          </cell>
          <cell r="AD299">
            <v>40326</v>
          </cell>
          <cell r="AE299">
            <v>59822</v>
          </cell>
          <cell r="AF299">
            <v>0</v>
          </cell>
          <cell r="AG299">
            <v>42995</v>
          </cell>
          <cell r="AH299">
            <v>1120</v>
          </cell>
          <cell r="AI299">
            <v>12491</v>
          </cell>
          <cell r="AJ299">
            <v>6967</v>
          </cell>
          <cell r="AK299">
            <v>1742</v>
          </cell>
          <cell r="AL299">
            <v>65648</v>
          </cell>
          <cell r="AM299">
            <v>819</v>
          </cell>
          <cell r="AN299">
            <v>2000</v>
          </cell>
          <cell r="AO299">
            <v>4000</v>
          </cell>
          <cell r="AP299">
            <v>16000</v>
          </cell>
          <cell r="AQ299">
            <v>19173</v>
          </cell>
          <cell r="AR299">
            <v>1300</v>
          </cell>
          <cell r="AS299">
            <v>43681</v>
          </cell>
          <cell r="AT299">
            <v>11887</v>
          </cell>
          <cell r="AU299">
            <v>0</v>
          </cell>
          <cell r="AV299">
            <v>7450</v>
          </cell>
          <cell r="AW299">
            <v>8536</v>
          </cell>
          <cell r="AX299">
            <v>0</v>
          </cell>
          <cell r="AY299">
            <v>25705</v>
          </cell>
          <cell r="AZ299">
            <v>31869</v>
          </cell>
          <cell r="BA299">
            <v>3412</v>
          </cell>
          <cell r="BB299">
            <v>22958</v>
          </cell>
          <cell r="BC299">
            <v>0</v>
          </cell>
          <cell r="BD299">
            <v>0</v>
          </cell>
          <cell r="BE299">
            <v>0</v>
          </cell>
          <cell r="BF299">
            <v>0</v>
          </cell>
          <cell r="BG299">
            <v>37967</v>
          </cell>
          <cell r="BH299">
            <v>0</v>
          </cell>
          <cell r="BI299">
            <v>0</v>
          </cell>
          <cell r="BJ299">
            <v>0</v>
          </cell>
          <cell r="BK299">
            <v>37967</v>
          </cell>
          <cell r="BL299">
            <v>0</v>
          </cell>
          <cell r="BM299">
            <v>1943</v>
          </cell>
          <cell r="BN299">
            <v>11816</v>
          </cell>
          <cell r="BO299">
            <v>0</v>
          </cell>
          <cell r="BP299">
            <v>0</v>
          </cell>
          <cell r="BQ299">
            <v>0</v>
          </cell>
          <cell r="BR299">
            <v>0</v>
          </cell>
          <cell r="BS299">
            <v>0</v>
          </cell>
          <cell r="BT299">
            <v>33125</v>
          </cell>
        </row>
        <row r="300">
          <cell r="A300">
            <v>941</v>
          </cell>
          <cell r="B300" t="str">
            <v>Longlevens Infant School</v>
          </cell>
          <cell r="D300">
            <v>104771</v>
          </cell>
          <cell r="E300">
            <v>0</v>
          </cell>
          <cell r="F300">
            <v>8146</v>
          </cell>
          <cell r="G300">
            <v>171</v>
          </cell>
          <cell r="H300">
            <v>0</v>
          </cell>
          <cell r="I300">
            <v>0</v>
          </cell>
          <cell r="J300">
            <v>883205</v>
          </cell>
          <cell r="K300">
            <v>0</v>
          </cell>
          <cell r="L300">
            <v>35997</v>
          </cell>
          <cell r="M300">
            <v>0</v>
          </cell>
          <cell r="N300">
            <v>23945</v>
          </cell>
          <cell r="O300">
            <v>0</v>
          </cell>
          <cell r="P300">
            <v>0</v>
          </cell>
          <cell r="Q300">
            <v>5700</v>
          </cell>
          <cell r="R300">
            <v>0</v>
          </cell>
          <cell r="S300">
            <v>10000</v>
          </cell>
          <cell r="T300">
            <v>4000</v>
          </cell>
          <cell r="U300">
            <v>0</v>
          </cell>
          <cell r="V300">
            <v>9500</v>
          </cell>
          <cell r="W300">
            <v>57284</v>
          </cell>
          <cell r="X300">
            <v>0</v>
          </cell>
          <cell r="Y300">
            <v>0</v>
          </cell>
          <cell r="Z300">
            <v>0</v>
          </cell>
          <cell r="AA300">
            <v>546661</v>
          </cell>
          <cell r="AB300">
            <v>26600</v>
          </cell>
          <cell r="AC300">
            <v>183020</v>
          </cell>
          <cell r="AD300">
            <v>22000</v>
          </cell>
          <cell r="AE300">
            <v>52400</v>
          </cell>
          <cell r="AF300">
            <v>0</v>
          </cell>
          <cell r="AG300">
            <v>27477</v>
          </cell>
          <cell r="AH300">
            <v>450</v>
          </cell>
          <cell r="AI300">
            <v>3500</v>
          </cell>
          <cell r="AJ300">
            <v>17930</v>
          </cell>
          <cell r="AK300">
            <v>5000</v>
          </cell>
          <cell r="AL300">
            <v>36600</v>
          </cell>
          <cell r="AM300">
            <v>900</v>
          </cell>
          <cell r="AN300">
            <v>1750</v>
          </cell>
          <cell r="AO300">
            <v>3000</v>
          </cell>
          <cell r="AP300">
            <v>7500</v>
          </cell>
          <cell r="AQ300">
            <v>10349</v>
          </cell>
          <cell r="AR300">
            <v>3120</v>
          </cell>
          <cell r="AS300">
            <v>22970</v>
          </cell>
          <cell r="AT300">
            <v>24450</v>
          </cell>
          <cell r="AU300">
            <v>0</v>
          </cell>
          <cell r="AV300">
            <v>13030</v>
          </cell>
          <cell r="AW300">
            <v>9277</v>
          </cell>
          <cell r="AX300">
            <v>0</v>
          </cell>
          <cell r="AY300">
            <v>6525</v>
          </cell>
          <cell r="AZ300">
            <v>8350</v>
          </cell>
          <cell r="BA300">
            <v>250</v>
          </cell>
          <cell r="BB300">
            <v>18952</v>
          </cell>
          <cell r="BC300">
            <v>0</v>
          </cell>
          <cell r="BD300">
            <v>0</v>
          </cell>
          <cell r="BE300">
            <v>0</v>
          </cell>
          <cell r="BF300">
            <v>0</v>
          </cell>
          <cell r="BG300">
            <v>39227</v>
          </cell>
          <cell r="BH300">
            <v>0</v>
          </cell>
          <cell r="BI300">
            <v>0</v>
          </cell>
          <cell r="BJ300">
            <v>0</v>
          </cell>
          <cell r="BK300">
            <v>47544</v>
          </cell>
          <cell r="BL300">
            <v>0</v>
          </cell>
          <cell r="BM300">
            <v>0</v>
          </cell>
          <cell r="BN300">
            <v>82341</v>
          </cell>
          <cell r="BO300">
            <v>0</v>
          </cell>
          <cell r="BP300">
            <v>0</v>
          </cell>
          <cell r="BQ300">
            <v>0</v>
          </cell>
          <cell r="BR300">
            <v>0</v>
          </cell>
          <cell r="BS300">
            <v>0</v>
          </cell>
          <cell r="BT300">
            <v>82341</v>
          </cell>
        </row>
        <row r="301">
          <cell r="A301">
            <v>942</v>
          </cell>
          <cell r="B301" t="str">
            <v>Longlevens Junior School</v>
          </cell>
          <cell r="C301">
            <v>1</v>
          </cell>
          <cell r="D301">
            <v>2328</v>
          </cell>
          <cell r="E301">
            <v>0</v>
          </cell>
          <cell r="F301">
            <v>7270</v>
          </cell>
          <cell r="G301">
            <v>606</v>
          </cell>
          <cell r="H301">
            <v>0</v>
          </cell>
          <cell r="I301">
            <v>0</v>
          </cell>
          <cell r="J301">
            <v>1175557</v>
          </cell>
          <cell r="K301">
            <v>0</v>
          </cell>
          <cell r="L301">
            <v>71188</v>
          </cell>
          <cell r="M301">
            <v>0</v>
          </cell>
          <cell r="N301">
            <v>43975</v>
          </cell>
          <cell r="O301">
            <v>0</v>
          </cell>
          <cell r="P301">
            <v>0</v>
          </cell>
          <cell r="Q301">
            <v>16515</v>
          </cell>
          <cell r="R301">
            <v>0</v>
          </cell>
          <cell r="S301">
            <v>0</v>
          </cell>
          <cell r="T301">
            <v>347</v>
          </cell>
          <cell r="U301">
            <v>25000</v>
          </cell>
          <cell r="V301">
            <v>43000</v>
          </cell>
          <cell r="W301">
            <v>70716</v>
          </cell>
          <cell r="X301">
            <v>0</v>
          </cell>
          <cell r="Y301">
            <v>0</v>
          </cell>
          <cell r="Z301">
            <v>0</v>
          </cell>
          <cell r="AA301">
            <v>794965</v>
          </cell>
          <cell r="AB301">
            <v>0</v>
          </cell>
          <cell r="AC301">
            <v>203508</v>
          </cell>
          <cell r="AD301">
            <v>21560</v>
          </cell>
          <cell r="AE301">
            <v>46376</v>
          </cell>
          <cell r="AF301">
            <v>0</v>
          </cell>
          <cell r="AG301">
            <v>26447</v>
          </cell>
          <cell r="AH301">
            <v>4721</v>
          </cell>
          <cell r="AI301">
            <v>13545</v>
          </cell>
          <cell r="AJ301">
            <v>8863</v>
          </cell>
          <cell r="AK301">
            <v>2216</v>
          </cell>
          <cell r="AL301">
            <v>15450</v>
          </cell>
          <cell r="AM301">
            <v>1494</v>
          </cell>
          <cell r="AN301">
            <v>27802</v>
          </cell>
          <cell r="AO301">
            <v>2000</v>
          </cell>
          <cell r="AP301">
            <v>17500</v>
          </cell>
          <cell r="AQ301">
            <v>22037</v>
          </cell>
          <cell r="AR301">
            <v>1851</v>
          </cell>
          <cell r="AS301">
            <v>107423</v>
          </cell>
          <cell r="AT301">
            <v>5751</v>
          </cell>
          <cell r="AU301">
            <v>0</v>
          </cell>
          <cell r="AV301">
            <v>12555</v>
          </cell>
          <cell r="AW301">
            <v>10593</v>
          </cell>
          <cell r="AX301">
            <v>0</v>
          </cell>
          <cell r="AY301">
            <v>5530</v>
          </cell>
          <cell r="AZ301">
            <v>24982</v>
          </cell>
          <cell r="BA301">
            <v>715</v>
          </cell>
          <cell r="BB301">
            <v>21931</v>
          </cell>
          <cell r="BC301">
            <v>0</v>
          </cell>
          <cell r="BD301">
            <v>0</v>
          </cell>
          <cell r="BE301">
            <v>0</v>
          </cell>
          <cell r="BF301">
            <v>0</v>
          </cell>
          <cell r="BG301">
            <v>47165</v>
          </cell>
          <cell r="BH301">
            <v>0</v>
          </cell>
          <cell r="BI301">
            <v>0</v>
          </cell>
          <cell r="BJ301">
            <v>0</v>
          </cell>
          <cell r="BK301">
            <v>54435</v>
          </cell>
          <cell r="BL301">
            <v>0</v>
          </cell>
          <cell r="BM301">
            <v>606</v>
          </cell>
          <cell r="BN301">
            <v>48811</v>
          </cell>
          <cell r="BO301">
            <v>0</v>
          </cell>
          <cell r="BP301">
            <v>0</v>
          </cell>
          <cell r="BQ301">
            <v>0</v>
          </cell>
          <cell r="BR301">
            <v>0</v>
          </cell>
          <cell r="BS301">
            <v>0</v>
          </cell>
          <cell r="BT301">
            <v>48811</v>
          </cell>
        </row>
        <row r="302">
          <cell r="A302">
            <v>945</v>
          </cell>
          <cell r="B302" t="str">
            <v>The Moat Primary School</v>
          </cell>
          <cell r="D302">
            <v>-16849</v>
          </cell>
          <cell r="E302">
            <v>0</v>
          </cell>
          <cell r="F302">
            <v>42824</v>
          </cell>
          <cell r="G302">
            <v>24</v>
          </cell>
          <cell r="H302">
            <v>0</v>
          </cell>
          <cell r="I302">
            <v>0</v>
          </cell>
          <cell r="J302">
            <v>468829</v>
          </cell>
          <cell r="K302">
            <v>0</v>
          </cell>
          <cell r="L302">
            <v>52857</v>
          </cell>
          <cell r="M302">
            <v>0</v>
          </cell>
          <cell r="N302">
            <v>69935</v>
          </cell>
          <cell r="O302">
            <v>0</v>
          </cell>
          <cell r="P302">
            <v>0</v>
          </cell>
          <cell r="Q302">
            <v>7420</v>
          </cell>
          <cell r="R302">
            <v>0</v>
          </cell>
          <cell r="S302">
            <v>0</v>
          </cell>
          <cell r="T302">
            <v>0</v>
          </cell>
          <cell r="U302">
            <v>132</v>
          </cell>
          <cell r="V302">
            <v>59</v>
          </cell>
          <cell r="W302">
            <v>40382</v>
          </cell>
          <cell r="X302">
            <v>0</v>
          </cell>
          <cell r="Y302">
            <v>0</v>
          </cell>
          <cell r="Z302">
            <v>0</v>
          </cell>
          <cell r="AA302">
            <v>415870</v>
          </cell>
          <cell r="AB302">
            <v>14287</v>
          </cell>
          <cell r="AC302">
            <v>96274</v>
          </cell>
          <cell r="AD302">
            <v>36670</v>
          </cell>
          <cell r="AE302">
            <v>37973</v>
          </cell>
          <cell r="AF302">
            <v>0</v>
          </cell>
          <cell r="AG302">
            <v>14798</v>
          </cell>
          <cell r="AH302">
            <v>1500</v>
          </cell>
          <cell r="AI302">
            <v>500</v>
          </cell>
          <cell r="AJ302">
            <v>11570</v>
          </cell>
          <cell r="AK302">
            <v>0</v>
          </cell>
          <cell r="AL302">
            <v>6800</v>
          </cell>
          <cell r="AM302">
            <v>4000</v>
          </cell>
          <cell r="AN302">
            <v>1500</v>
          </cell>
          <cell r="AO302">
            <v>4300</v>
          </cell>
          <cell r="AP302">
            <v>17500</v>
          </cell>
          <cell r="AQ302">
            <v>1917</v>
          </cell>
          <cell r="AR302">
            <v>3500</v>
          </cell>
          <cell r="AS302">
            <v>5173</v>
          </cell>
          <cell r="AT302">
            <v>2784</v>
          </cell>
          <cell r="AU302">
            <v>0</v>
          </cell>
          <cell r="AV302">
            <v>5800</v>
          </cell>
          <cell r="AW302">
            <v>4352</v>
          </cell>
          <cell r="AX302">
            <v>0</v>
          </cell>
          <cell r="AY302">
            <v>25230</v>
          </cell>
          <cell r="AZ302">
            <v>0</v>
          </cell>
          <cell r="BA302">
            <v>1331</v>
          </cell>
          <cell r="BB302">
            <v>11007</v>
          </cell>
          <cell r="BC302">
            <v>0</v>
          </cell>
          <cell r="BD302">
            <v>0</v>
          </cell>
          <cell r="BE302">
            <v>0</v>
          </cell>
          <cell r="BF302">
            <v>0</v>
          </cell>
          <cell r="BG302">
            <v>29147</v>
          </cell>
          <cell r="BH302">
            <v>0</v>
          </cell>
          <cell r="BI302">
            <v>0</v>
          </cell>
          <cell r="BJ302">
            <v>0</v>
          </cell>
          <cell r="BK302">
            <v>71971</v>
          </cell>
          <cell r="BL302">
            <v>0</v>
          </cell>
          <cell r="BM302">
            <v>24</v>
          </cell>
          <cell r="BN302">
            <v>-101871</v>
          </cell>
          <cell r="BO302">
            <v>0</v>
          </cell>
          <cell r="BP302">
            <v>0</v>
          </cell>
          <cell r="BQ302">
            <v>0</v>
          </cell>
          <cell r="BR302">
            <v>0</v>
          </cell>
          <cell r="BS302">
            <v>0</v>
          </cell>
          <cell r="BT302">
            <v>-101871</v>
          </cell>
        </row>
        <row r="303">
          <cell r="A303">
            <v>946</v>
          </cell>
          <cell r="B303" t="str">
            <v>Robinswood Primary School</v>
          </cell>
          <cell r="C303">
            <v>1</v>
          </cell>
          <cell r="D303">
            <v>59292</v>
          </cell>
          <cell r="E303">
            <v>0</v>
          </cell>
          <cell r="F303">
            <v>15814</v>
          </cell>
          <cell r="G303">
            <v>1522</v>
          </cell>
          <cell r="H303">
            <v>0</v>
          </cell>
          <cell r="I303">
            <v>0</v>
          </cell>
          <cell r="J303">
            <v>1130700</v>
          </cell>
          <cell r="K303">
            <v>0</v>
          </cell>
          <cell r="L303">
            <v>160427</v>
          </cell>
          <cell r="M303">
            <v>0</v>
          </cell>
          <cell r="N303">
            <v>121759</v>
          </cell>
          <cell r="O303">
            <v>0</v>
          </cell>
          <cell r="P303">
            <v>0</v>
          </cell>
          <cell r="Q303">
            <v>11525</v>
          </cell>
          <cell r="R303">
            <v>30915</v>
          </cell>
          <cell r="S303">
            <v>0</v>
          </cell>
          <cell r="T303">
            <v>0</v>
          </cell>
          <cell r="U303">
            <v>9209</v>
          </cell>
          <cell r="V303">
            <v>54102</v>
          </cell>
          <cell r="W303">
            <v>74935</v>
          </cell>
          <cell r="X303">
            <v>0</v>
          </cell>
          <cell r="Y303">
            <v>0</v>
          </cell>
          <cell r="Z303">
            <v>0</v>
          </cell>
          <cell r="AA303">
            <v>760522</v>
          </cell>
          <cell r="AB303">
            <v>49552</v>
          </cell>
          <cell r="AC303">
            <v>354250</v>
          </cell>
          <cell r="AD303">
            <v>53374</v>
          </cell>
          <cell r="AE303">
            <v>52813</v>
          </cell>
          <cell r="AF303">
            <v>37518</v>
          </cell>
          <cell r="AG303">
            <v>27044</v>
          </cell>
          <cell r="AH303">
            <v>0</v>
          </cell>
          <cell r="AI303">
            <v>7110</v>
          </cell>
          <cell r="AJ303">
            <v>9000</v>
          </cell>
          <cell r="AK303">
            <v>0</v>
          </cell>
          <cell r="AL303">
            <v>58300</v>
          </cell>
          <cell r="AM303">
            <v>4000</v>
          </cell>
          <cell r="AN303">
            <v>4120</v>
          </cell>
          <cell r="AO303">
            <v>5254</v>
          </cell>
          <cell r="AP303">
            <v>25614</v>
          </cell>
          <cell r="AQ303">
            <v>3640</v>
          </cell>
          <cell r="AR303">
            <v>1073</v>
          </cell>
          <cell r="AS303">
            <v>89903</v>
          </cell>
          <cell r="AT303">
            <v>4339</v>
          </cell>
          <cell r="AU303">
            <v>0</v>
          </cell>
          <cell r="AV303">
            <v>0</v>
          </cell>
          <cell r="AW303">
            <v>19191</v>
          </cell>
          <cell r="AX303">
            <v>0</v>
          </cell>
          <cell r="AY303">
            <v>40000</v>
          </cell>
          <cell r="AZ303">
            <v>19085</v>
          </cell>
          <cell r="BA303">
            <v>0</v>
          </cell>
          <cell r="BB303">
            <v>6415</v>
          </cell>
          <cell r="BC303">
            <v>0</v>
          </cell>
          <cell r="BD303">
            <v>0</v>
          </cell>
          <cell r="BE303">
            <v>0</v>
          </cell>
          <cell r="BF303">
            <v>0</v>
          </cell>
          <cell r="BG303">
            <v>42566</v>
          </cell>
          <cell r="BH303">
            <v>0</v>
          </cell>
          <cell r="BI303">
            <v>0</v>
          </cell>
          <cell r="BJ303">
            <v>0</v>
          </cell>
          <cell r="BK303">
            <v>58380</v>
          </cell>
          <cell r="BL303">
            <v>0</v>
          </cell>
          <cell r="BM303">
            <v>1522</v>
          </cell>
          <cell r="BN303">
            <v>20747</v>
          </cell>
          <cell r="BO303">
            <v>0</v>
          </cell>
          <cell r="BP303">
            <v>0</v>
          </cell>
          <cell r="BQ303">
            <v>0</v>
          </cell>
          <cell r="BR303">
            <v>0</v>
          </cell>
          <cell r="BS303">
            <v>0</v>
          </cell>
          <cell r="BT303">
            <v>20747</v>
          </cell>
        </row>
        <row r="304">
          <cell r="A304">
            <v>947</v>
          </cell>
          <cell r="B304" t="str">
            <v>St. James' Church of England Junior School (Gloucester)</v>
          </cell>
          <cell r="D304">
            <v>94470</v>
          </cell>
          <cell r="E304">
            <v>0</v>
          </cell>
          <cell r="F304">
            <v>39996</v>
          </cell>
          <cell r="G304">
            <v>0</v>
          </cell>
          <cell r="H304">
            <v>0</v>
          </cell>
          <cell r="I304">
            <v>0</v>
          </cell>
          <cell r="J304">
            <v>401515</v>
          </cell>
          <cell r="K304">
            <v>0</v>
          </cell>
          <cell r="L304">
            <v>84527</v>
          </cell>
          <cell r="M304">
            <v>0</v>
          </cell>
          <cell r="N304">
            <v>77479</v>
          </cell>
          <cell r="O304">
            <v>0</v>
          </cell>
          <cell r="P304">
            <v>0</v>
          </cell>
          <cell r="Q304">
            <v>1970</v>
          </cell>
          <cell r="R304">
            <v>0</v>
          </cell>
          <cell r="S304">
            <v>0</v>
          </cell>
          <cell r="T304">
            <v>0</v>
          </cell>
          <cell r="U304">
            <v>0</v>
          </cell>
          <cell r="V304">
            <v>0</v>
          </cell>
          <cell r="W304">
            <v>34787</v>
          </cell>
          <cell r="X304">
            <v>0</v>
          </cell>
          <cell r="Y304">
            <v>0</v>
          </cell>
          <cell r="Z304">
            <v>0</v>
          </cell>
          <cell r="AA304">
            <v>327376</v>
          </cell>
          <cell r="AB304">
            <v>14441</v>
          </cell>
          <cell r="AC304">
            <v>86944</v>
          </cell>
          <cell r="AD304">
            <v>23563</v>
          </cell>
          <cell r="AE304">
            <v>24636</v>
          </cell>
          <cell r="AF304">
            <v>0</v>
          </cell>
          <cell r="AG304">
            <v>13957</v>
          </cell>
          <cell r="AH304">
            <v>2000</v>
          </cell>
          <cell r="AI304">
            <v>7500</v>
          </cell>
          <cell r="AJ304">
            <v>10281</v>
          </cell>
          <cell r="AK304">
            <v>0</v>
          </cell>
          <cell r="AL304">
            <v>23834</v>
          </cell>
          <cell r="AM304">
            <v>1600</v>
          </cell>
          <cell r="AN304">
            <v>1050</v>
          </cell>
          <cell r="AO304">
            <v>2400</v>
          </cell>
          <cell r="AP304">
            <v>9900</v>
          </cell>
          <cell r="AQ304">
            <v>8224</v>
          </cell>
          <cell r="AR304">
            <v>815</v>
          </cell>
          <cell r="AS304">
            <v>50655</v>
          </cell>
          <cell r="AT304">
            <v>5000</v>
          </cell>
          <cell r="AU304">
            <v>0</v>
          </cell>
          <cell r="AV304">
            <v>5967</v>
          </cell>
          <cell r="AW304">
            <v>4001</v>
          </cell>
          <cell r="AX304">
            <v>0</v>
          </cell>
          <cell r="AY304">
            <v>19575</v>
          </cell>
          <cell r="AZ304">
            <v>29867</v>
          </cell>
          <cell r="BA304">
            <v>0</v>
          </cell>
          <cell r="BB304">
            <v>16599</v>
          </cell>
          <cell r="BC304">
            <v>0</v>
          </cell>
          <cell r="BD304">
            <v>0</v>
          </cell>
          <cell r="BE304">
            <v>0</v>
          </cell>
          <cell r="BF304">
            <v>0</v>
          </cell>
          <cell r="BG304">
            <v>28013</v>
          </cell>
          <cell r="BH304">
            <v>0</v>
          </cell>
          <cell r="BI304">
            <v>0</v>
          </cell>
          <cell r="BJ304">
            <v>0</v>
          </cell>
          <cell r="BK304">
            <v>43009</v>
          </cell>
          <cell r="BL304">
            <v>0</v>
          </cell>
          <cell r="BM304">
            <v>0</v>
          </cell>
          <cell r="BN304">
            <v>4563</v>
          </cell>
          <cell r="BO304">
            <v>0</v>
          </cell>
          <cell r="BP304">
            <v>25000</v>
          </cell>
          <cell r="BQ304">
            <v>0</v>
          </cell>
          <cell r="BR304">
            <v>0</v>
          </cell>
          <cell r="BS304">
            <v>0</v>
          </cell>
          <cell r="BT304">
            <v>29563</v>
          </cell>
        </row>
        <row r="305">
          <cell r="A305">
            <v>948</v>
          </cell>
          <cell r="B305" t="str">
            <v>St. Paul's Church of England Primary School</v>
          </cell>
          <cell r="D305">
            <v>106391</v>
          </cell>
          <cell r="E305">
            <v>0</v>
          </cell>
          <cell r="F305">
            <v>15902</v>
          </cell>
          <cell r="G305">
            <v>0</v>
          </cell>
          <cell r="H305">
            <v>0</v>
          </cell>
          <cell r="I305">
            <v>0</v>
          </cell>
          <cell r="J305">
            <v>495419</v>
          </cell>
          <cell r="K305">
            <v>0</v>
          </cell>
          <cell r="L305">
            <v>46675</v>
          </cell>
          <cell r="M305">
            <v>0</v>
          </cell>
          <cell r="N305">
            <v>88171</v>
          </cell>
          <cell r="O305">
            <v>0</v>
          </cell>
          <cell r="P305">
            <v>5400</v>
          </cell>
          <cell r="Q305">
            <v>2930</v>
          </cell>
          <cell r="R305">
            <v>0</v>
          </cell>
          <cell r="S305">
            <v>0</v>
          </cell>
          <cell r="T305">
            <v>0</v>
          </cell>
          <cell r="U305">
            <v>2488</v>
          </cell>
          <cell r="V305">
            <v>1459</v>
          </cell>
          <cell r="W305">
            <v>36870</v>
          </cell>
          <cell r="X305">
            <v>0</v>
          </cell>
          <cell r="Y305">
            <v>0</v>
          </cell>
          <cell r="Z305">
            <v>0</v>
          </cell>
          <cell r="AA305">
            <v>376227</v>
          </cell>
          <cell r="AB305">
            <v>0</v>
          </cell>
          <cell r="AC305">
            <v>173252</v>
          </cell>
          <cell r="AD305">
            <v>15411</v>
          </cell>
          <cell r="AE305">
            <v>35551</v>
          </cell>
          <cell r="AF305">
            <v>0</v>
          </cell>
          <cell r="AG305">
            <v>10630</v>
          </cell>
          <cell r="AH305">
            <v>500</v>
          </cell>
          <cell r="AI305">
            <v>1500</v>
          </cell>
          <cell r="AJ305">
            <v>3200</v>
          </cell>
          <cell r="AK305">
            <v>800</v>
          </cell>
          <cell r="AL305">
            <v>18000</v>
          </cell>
          <cell r="AM305">
            <v>500</v>
          </cell>
          <cell r="AN305">
            <v>1000</v>
          </cell>
          <cell r="AO305">
            <v>2000</v>
          </cell>
          <cell r="AP305">
            <v>11000</v>
          </cell>
          <cell r="AQ305">
            <v>6630</v>
          </cell>
          <cell r="AR305">
            <v>3000</v>
          </cell>
          <cell r="AS305">
            <v>36484</v>
          </cell>
          <cell r="AT305">
            <v>0</v>
          </cell>
          <cell r="AU305">
            <v>0</v>
          </cell>
          <cell r="AV305">
            <v>9450</v>
          </cell>
          <cell r="AW305">
            <v>4889</v>
          </cell>
          <cell r="AX305">
            <v>0</v>
          </cell>
          <cell r="AY305">
            <v>16095</v>
          </cell>
          <cell r="AZ305">
            <v>45679</v>
          </cell>
          <cell r="BA305">
            <v>97</v>
          </cell>
          <cell r="BB305">
            <v>11080</v>
          </cell>
          <cell r="BC305">
            <v>0</v>
          </cell>
          <cell r="BD305">
            <v>0</v>
          </cell>
          <cell r="BE305">
            <v>0</v>
          </cell>
          <cell r="BF305">
            <v>0</v>
          </cell>
          <cell r="BG305">
            <v>30974</v>
          </cell>
          <cell r="BH305">
            <v>0</v>
          </cell>
          <cell r="BI305">
            <v>0</v>
          </cell>
          <cell r="BJ305">
            <v>0</v>
          </cell>
          <cell r="BK305">
            <v>46876</v>
          </cell>
          <cell r="BL305">
            <v>0</v>
          </cell>
          <cell r="BM305">
            <v>0</v>
          </cell>
          <cell r="BN305">
            <v>2828</v>
          </cell>
          <cell r="BO305">
            <v>0</v>
          </cell>
          <cell r="BP305">
            <v>0</v>
          </cell>
          <cell r="BQ305">
            <v>0</v>
          </cell>
          <cell r="BR305">
            <v>0</v>
          </cell>
          <cell r="BS305">
            <v>0</v>
          </cell>
          <cell r="BT305">
            <v>2828</v>
          </cell>
        </row>
        <row r="306">
          <cell r="A306">
            <v>951</v>
          </cell>
          <cell r="B306" t="str">
            <v>Tredworth Infant School</v>
          </cell>
          <cell r="D306">
            <v>55232</v>
          </cell>
          <cell r="E306">
            <v>0</v>
          </cell>
          <cell r="F306">
            <v>89</v>
          </cell>
          <cell r="G306">
            <v>1251</v>
          </cell>
          <cell r="H306">
            <v>0</v>
          </cell>
          <cell r="I306">
            <v>0</v>
          </cell>
          <cell r="J306">
            <v>552583</v>
          </cell>
          <cell r="K306">
            <v>0</v>
          </cell>
          <cell r="L306">
            <v>100867</v>
          </cell>
          <cell r="M306">
            <v>0</v>
          </cell>
          <cell r="N306">
            <v>71093</v>
          </cell>
          <cell r="O306">
            <v>23000</v>
          </cell>
          <cell r="P306">
            <v>0</v>
          </cell>
          <cell r="Q306">
            <v>1700</v>
          </cell>
          <cell r="R306">
            <v>0</v>
          </cell>
          <cell r="S306">
            <v>0</v>
          </cell>
          <cell r="T306">
            <v>0</v>
          </cell>
          <cell r="U306">
            <v>0</v>
          </cell>
          <cell r="V306">
            <v>4800</v>
          </cell>
          <cell r="W306">
            <v>40116</v>
          </cell>
          <cell r="X306">
            <v>0</v>
          </cell>
          <cell r="Y306">
            <v>0</v>
          </cell>
          <cell r="Z306">
            <v>0</v>
          </cell>
          <cell r="AA306">
            <v>399013</v>
          </cell>
          <cell r="AB306">
            <v>9367</v>
          </cell>
          <cell r="AC306">
            <v>181554</v>
          </cell>
          <cell r="AD306">
            <v>24177</v>
          </cell>
          <cell r="AE306">
            <v>30911</v>
          </cell>
          <cell r="AF306">
            <v>0</v>
          </cell>
          <cell r="AG306">
            <v>17413</v>
          </cell>
          <cell r="AH306">
            <v>1200</v>
          </cell>
          <cell r="AI306">
            <v>2250</v>
          </cell>
          <cell r="AJ306">
            <v>10298</v>
          </cell>
          <cell r="AK306">
            <v>2575</v>
          </cell>
          <cell r="AL306">
            <v>17035</v>
          </cell>
          <cell r="AM306">
            <v>1844</v>
          </cell>
          <cell r="AN306">
            <v>1348</v>
          </cell>
          <cell r="AO306">
            <v>6430</v>
          </cell>
          <cell r="AP306">
            <v>13327</v>
          </cell>
          <cell r="AQ306">
            <v>6884</v>
          </cell>
          <cell r="AR306">
            <v>1902</v>
          </cell>
          <cell r="AS306">
            <v>23387</v>
          </cell>
          <cell r="AT306">
            <v>14625</v>
          </cell>
          <cell r="AU306">
            <v>0</v>
          </cell>
          <cell r="AV306">
            <v>26071</v>
          </cell>
          <cell r="AW306">
            <v>5843</v>
          </cell>
          <cell r="AX306">
            <v>0</v>
          </cell>
          <cell r="AY306">
            <v>26074</v>
          </cell>
          <cell r="AZ306">
            <v>1613</v>
          </cell>
          <cell r="BA306">
            <v>0</v>
          </cell>
          <cell r="BB306">
            <v>16245</v>
          </cell>
          <cell r="BC306">
            <v>0</v>
          </cell>
          <cell r="BD306">
            <v>0</v>
          </cell>
          <cell r="BE306">
            <v>0</v>
          </cell>
          <cell r="BF306">
            <v>0</v>
          </cell>
          <cell r="BG306">
            <v>23451</v>
          </cell>
          <cell r="BH306">
            <v>0</v>
          </cell>
          <cell r="BI306">
            <v>0</v>
          </cell>
          <cell r="BJ306">
            <v>0</v>
          </cell>
          <cell r="BK306">
            <v>23540</v>
          </cell>
          <cell r="BL306">
            <v>0</v>
          </cell>
          <cell r="BM306">
            <v>1251</v>
          </cell>
          <cell r="BN306">
            <v>8005</v>
          </cell>
          <cell r="BO306">
            <v>0</v>
          </cell>
          <cell r="BP306">
            <v>0</v>
          </cell>
          <cell r="BQ306">
            <v>0</v>
          </cell>
          <cell r="BR306">
            <v>0</v>
          </cell>
          <cell r="BS306">
            <v>0</v>
          </cell>
          <cell r="BT306">
            <v>8005</v>
          </cell>
        </row>
        <row r="307">
          <cell r="A307">
            <v>952</v>
          </cell>
          <cell r="B307" t="str">
            <v>Tredworth Junior School</v>
          </cell>
          <cell r="D307">
            <v>124818.24000000001</v>
          </cell>
          <cell r="E307">
            <v>43874.76</v>
          </cell>
          <cell r="F307">
            <v>55434</v>
          </cell>
          <cell r="G307">
            <v>246</v>
          </cell>
          <cell r="H307">
            <v>0</v>
          </cell>
          <cell r="I307">
            <v>0</v>
          </cell>
          <cell r="J307">
            <v>691154</v>
          </cell>
          <cell r="K307">
            <v>0</v>
          </cell>
          <cell r="L307">
            <v>102877</v>
          </cell>
          <cell r="M307">
            <v>0</v>
          </cell>
          <cell r="N307">
            <v>110634</v>
          </cell>
          <cell r="O307">
            <v>0</v>
          </cell>
          <cell r="P307">
            <v>0</v>
          </cell>
          <cell r="Q307">
            <v>6000</v>
          </cell>
          <cell r="R307">
            <v>0</v>
          </cell>
          <cell r="S307">
            <v>0</v>
          </cell>
          <cell r="T307">
            <v>0</v>
          </cell>
          <cell r="U307">
            <v>0</v>
          </cell>
          <cell r="V307">
            <v>0</v>
          </cell>
          <cell r="W307">
            <v>56319</v>
          </cell>
          <cell r="X307">
            <v>0</v>
          </cell>
          <cell r="Y307">
            <v>0</v>
          </cell>
          <cell r="Z307">
            <v>0</v>
          </cell>
          <cell r="AA307">
            <v>500466</v>
          </cell>
          <cell r="AB307">
            <v>46543</v>
          </cell>
          <cell r="AC307">
            <v>160714</v>
          </cell>
          <cell r="AD307">
            <v>13677</v>
          </cell>
          <cell r="AE307">
            <v>49316</v>
          </cell>
          <cell r="AF307">
            <v>0</v>
          </cell>
          <cell r="AG307">
            <v>21658</v>
          </cell>
          <cell r="AH307">
            <v>1285</v>
          </cell>
          <cell r="AI307">
            <v>3500</v>
          </cell>
          <cell r="AJ307">
            <v>4514</v>
          </cell>
          <cell r="AK307">
            <v>1129</v>
          </cell>
          <cell r="AL307">
            <v>12550</v>
          </cell>
          <cell r="AM307">
            <v>200</v>
          </cell>
          <cell r="AN307">
            <v>11776</v>
          </cell>
          <cell r="AO307">
            <v>6000</v>
          </cell>
          <cell r="AP307">
            <v>23500</v>
          </cell>
          <cell r="AQ307">
            <v>9517</v>
          </cell>
          <cell r="AR307">
            <v>2600</v>
          </cell>
          <cell r="AS307">
            <v>41245</v>
          </cell>
          <cell r="AT307">
            <v>6001</v>
          </cell>
          <cell r="AU307">
            <v>0</v>
          </cell>
          <cell r="AV307">
            <v>10755</v>
          </cell>
          <cell r="AW307">
            <v>6702</v>
          </cell>
          <cell r="AX307">
            <v>0</v>
          </cell>
          <cell r="AY307">
            <v>32668</v>
          </cell>
          <cell r="AZ307">
            <v>0</v>
          </cell>
          <cell r="BA307">
            <v>37674</v>
          </cell>
          <cell r="BB307">
            <v>28134</v>
          </cell>
          <cell r="BC307">
            <v>0</v>
          </cell>
          <cell r="BD307">
            <v>0</v>
          </cell>
          <cell r="BE307">
            <v>0</v>
          </cell>
          <cell r="BF307">
            <v>0</v>
          </cell>
          <cell r="BG307">
            <v>33935</v>
          </cell>
          <cell r="BH307">
            <v>0</v>
          </cell>
          <cell r="BI307">
            <v>0</v>
          </cell>
          <cell r="BJ307">
            <v>0</v>
          </cell>
          <cell r="BK307">
            <v>29357</v>
          </cell>
          <cell r="BL307">
            <v>0</v>
          </cell>
          <cell r="BM307">
            <v>246</v>
          </cell>
          <cell r="BN307">
            <v>32607</v>
          </cell>
          <cell r="BO307">
            <v>0</v>
          </cell>
          <cell r="BP307">
            <v>60012</v>
          </cell>
          <cell r="BQ307">
            <v>0</v>
          </cell>
          <cell r="BR307">
            <v>0</v>
          </cell>
          <cell r="BS307">
            <v>0</v>
          </cell>
          <cell r="BT307">
            <v>163565</v>
          </cell>
        </row>
        <row r="308">
          <cell r="A308">
            <v>954</v>
          </cell>
          <cell r="B308" t="str">
            <v>Tuffley Primary School</v>
          </cell>
          <cell r="D308">
            <v>55582</v>
          </cell>
          <cell r="E308">
            <v>0</v>
          </cell>
          <cell r="F308">
            <v>63576</v>
          </cell>
          <cell r="G308">
            <v>745</v>
          </cell>
          <cell r="H308">
            <v>0</v>
          </cell>
          <cell r="I308">
            <v>0</v>
          </cell>
          <cell r="J308">
            <v>345115</v>
          </cell>
          <cell r="K308">
            <v>0</v>
          </cell>
          <cell r="L308">
            <v>239246</v>
          </cell>
          <cell r="M308">
            <v>0</v>
          </cell>
          <cell r="N308">
            <v>90022</v>
          </cell>
          <cell r="O308">
            <v>0</v>
          </cell>
          <cell r="P308">
            <v>0</v>
          </cell>
          <cell r="Q308">
            <v>0</v>
          </cell>
          <cell r="R308">
            <v>0</v>
          </cell>
          <cell r="S308">
            <v>0</v>
          </cell>
          <cell r="T308">
            <v>0</v>
          </cell>
          <cell r="U308">
            <v>0</v>
          </cell>
          <cell r="V308">
            <v>0</v>
          </cell>
          <cell r="W308">
            <v>30728</v>
          </cell>
          <cell r="X308">
            <v>0</v>
          </cell>
          <cell r="Y308">
            <v>0</v>
          </cell>
          <cell r="Z308">
            <v>0</v>
          </cell>
          <cell r="AA308">
            <v>356773</v>
          </cell>
          <cell r="AB308">
            <v>5150</v>
          </cell>
          <cell r="AC308">
            <v>215624</v>
          </cell>
          <cell r="AD308">
            <v>21047</v>
          </cell>
          <cell r="AE308">
            <v>32267</v>
          </cell>
          <cell r="AF308">
            <v>0</v>
          </cell>
          <cell r="AG308">
            <v>10695</v>
          </cell>
          <cell r="AH308">
            <v>0</v>
          </cell>
          <cell r="AI308">
            <v>2000</v>
          </cell>
          <cell r="AJ308">
            <v>3495</v>
          </cell>
          <cell r="AK308">
            <v>0</v>
          </cell>
          <cell r="AL308">
            <v>3000</v>
          </cell>
          <cell r="AM308">
            <v>3000</v>
          </cell>
          <cell r="AN308">
            <v>12432</v>
          </cell>
          <cell r="AO308">
            <v>3000</v>
          </cell>
          <cell r="AP308">
            <v>7000</v>
          </cell>
          <cell r="AQ308">
            <v>7046</v>
          </cell>
          <cell r="AR308">
            <v>500</v>
          </cell>
          <cell r="AS308">
            <v>10248</v>
          </cell>
          <cell r="AT308">
            <v>5368</v>
          </cell>
          <cell r="AU308">
            <v>0</v>
          </cell>
          <cell r="AV308">
            <v>4900</v>
          </cell>
          <cell r="AW308">
            <v>249</v>
          </cell>
          <cell r="AX308">
            <v>0</v>
          </cell>
          <cell r="AY308">
            <v>21750</v>
          </cell>
          <cell r="AZ308">
            <v>0</v>
          </cell>
          <cell r="BA308">
            <v>0</v>
          </cell>
          <cell r="BB308">
            <v>32588</v>
          </cell>
          <cell r="BC308">
            <v>0</v>
          </cell>
          <cell r="BD308">
            <v>0</v>
          </cell>
          <cell r="BE308">
            <v>0</v>
          </cell>
          <cell r="BF308">
            <v>0</v>
          </cell>
          <cell r="BG308">
            <v>26123</v>
          </cell>
          <cell r="BH308">
            <v>0</v>
          </cell>
          <cell r="BI308">
            <v>0</v>
          </cell>
          <cell r="BJ308">
            <v>0</v>
          </cell>
          <cell r="BK308">
            <v>89699</v>
          </cell>
          <cell r="BL308">
            <v>0</v>
          </cell>
          <cell r="BM308">
            <v>745</v>
          </cell>
          <cell r="BN308">
            <v>2561</v>
          </cell>
          <cell r="BO308">
            <v>0</v>
          </cell>
          <cell r="BP308">
            <v>0</v>
          </cell>
          <cell r="BQ308">
            <v>0</v>
          </cell>
          <cell r="BR308">
            <v>0</v>
          </cell>
          <cell r="BS308">
            <v>0</v>
          </cell>
          <cell r="BT308">
            <v>2561</v>
          </cell>
        </row>
        <row r="309">
          <cell r="A309">
            <v>955</v>
          </cell>
          <cell r="B309" t="str">
            <v>St. Peter's Catholic Primary School</v>
          </cell>
          <cell r="C309">
            <v>1</v>
          </cell>
          <cell r="D309">
            <v>48633</v>
          </cell>
          <cell r="E309">
            <v>0</v>
          </cell>
          <cell r="F309">
            <v>0</v>
          </cell>
          <cell r="G309">
            <v>0</v>
          </cell>
          <cell r="H309">
            <v>0</v>
          </cell>
          <cell r="I309">
            <v>0</v>
          </cell>
          <cell r="J309">
            <v>1247354</v>
          </cell>
          <cell r="K309">
            <v>0</v>
          </cell>
          <cell r="L309">
            <v>100724</v>
          </cell>
          <cell r="M309">
            <v>9171</v>
          </cell>
          <cell r="N309">
            <v>50167</v>
          </cell>
          <cell r="O309">
            <v>0</v>
          </cell>
          <cell r="P309">
            <v>0</v>
          </cell>
          <cell r="Q309">
            <v>5027</v>
          </cell>
          <cell r="R309">
            <v>0</v>
          </cell>
          <cell r="S309">
            <v>0</v>
          </cell>
          <cell r="T309">
            <v>0</v>
          </cell>
          <cell r="U309">
            <v>29701</v>
          </cell>
          <cell r="V309">
            <v>0</v>
          </cell>
          <cell r="W309">
            <v>80205</v>
          </cell>
          <cell r="X309">
            <v>0</v>
          </cell>
          <cell r="Y309">
            <v>0</v>
          </cell>
          <cell r="Z309">
            <v>0</v>
          </cell>
          <cell r="AA309">
            <v>829209</v>
          </cell>
          <cell r="AB309">
            <v>18633</v>
          </cell>
          <cell r="AC309">
            <v>205774</v>
          </cell>
          <cell r="AD309">
            <v>35097</v>
          </cell>
          <cell r="AE309">
            <v>63846</v>
          </cell>
          <cell r="AF309">
            <v>0</v>
          </cell>
          <cell r="AG309">
            <v>40990</v>
          </cell>
          <cell r="AH309">
            <v>5000</v>
          </cell>
          <cell r="AI309">
            <v>2000</v>
          </cell>
          <cell r="AJ309">
            <v>12700</v>
          </cell>
          <cell r="AK309">
            <v>0</v>
          </cell>
          <cell r="AL309">
            <v>35767</v>
          </cell>
          <cell r="AM309">
            <v>4000</v>
          </cell>
          <cell r="AN309">
            <v>4000</v>
          </cell>
          <cell r="AO309">
            <v>6000</v>
          </cell>
          <cell r="AP309">
            <v>25750</v>
          </cell>
          <cell r="AQ309">
            <v>3562</v>
          </cell>
          <cell r="AR309">
            <v>1500</v>
          </cell>
          <cell r="AS309">
            <v>114967</v>
          </cell>
          <cell r="AT309">
            <v>30000</v>
          </cell>
          <cell r="AU309">
            <v>0</v>
          </cell>
          <cell r="AV309">
            <v>7500</v>
          </cell>
          <cell r="AW309">
            <v>576</v>
          </cell>
          <cell r="AX309">
            <v>0</v>
          </cell>
          <cell r="AY309">
            <v>13485</v>
          </cell>
          <cell r="AZ309">
            <v>42716</v>
          </cell>
          <cell r="BA309">
            <v>11687</v>
          </cell>
          <cell r="BB309">
            <v>26223</v>
          </cell>
          <cell r="BC309">
            <v>0</v>
          </cell>
          <cell r="BD309">
            <v>0</v>
          </cell>
          <cell r="BE309">
            <v>0</v>
          </cell>
          <cell r="BF309">
            <v>0</v>
          </cell>
          <cell r="BG309">
            <v>0</v>
          </cell>
          <cell r="BH309">
            <v>0</v>
          </cell>
          <cell r="BI309">
            <v>0</v>
          </cell>
          <cell r="BJ309">
            <v>0</v>
          </cell>
          <cell r="BK309">
            <v>0</v>
          </cell>
          <cell r="BL309">
            <v>0</v>
          </cell>
          <cell r="BM309">
            <v>0</v>
          </cell>
          <cell r="BN309">
            <v>30000</v>
          </cell>
          <cell r="BO309">
            <v>0</v>
          </cell>
          <cell r="BP309">
            <v>0</v>
          </cell>
          <cell r="BQ309">
            <v>0</v>
          </cell>
          <cell r="BR309">
            <v>0</v>
          </cell>
          <cell r="BS309">
            <v>0</v>
          </cell>
          <cell r="BT309">
            <v>30000</v>
          </cell>
        </row>
        <row r="310">
          <cell r="A310">
            <v>956</v>
          </cell>
          <cell r="B310" t="str">
            <v>Widden Primary School and Family Centre</v>
          </cell>
          <cell r="D310">
            <v>173267</v>
          </cell>
          <cell r="E310">
            <v>7445</v>
          </cell>
          <cell r="F310">
            <v>21918</v>
          </cell>
          <cell r="G310">
            <v>0</v>
          </cell>
          <cell r="H310">
            <v>0</v>
          </cell>
          <cell r="I310">
            <v>0</v>
          </cell>
          <cell r="J310">
            <v>999518</v>
          </cell>
          <cell r="K310">
            <v>0</v>
          </cell>
          <cell r="L310">
            <v>112581</v>
          </cell>
          <cell r="M310">
            <v>53630</v>
          </cell>
          <cell r="N310">
            <v>148248</v>
          </cell>
          <cell r="O310">
            <v>0</v>
          </cell>
          <cell r="P310">
            <v>0</v>
          </cell>
          <cell r="Q310">
            <v>1090</v>
          </cell>
          <cell r="R310">
            <v>0</v>
          </cell>
          <cell r="S310">
            <v>0</v>
          </cell>
          <cell r="T310">
            <v>0</v>
          </cell>
          <cell r="U310">
            <v>0</v>
          </cell>
          <cell r="V310">
            <v>10047</v>
          </cell>
          <cell r="W310">
            <v>71539</v>
          </cell>
          <cell r="X310">
            <v>0</v>
          </cell>
          <cell r="Y310">
            <v>0</v>
          </cell>
          <cell r="Z310">
            <v>0</v>
          </cell>
          <cell r="AA310">
            <v>879627</v>
          </cell>
          <cell r="AB310">
            <v>3000</v>
          </cell>
          <cell r="AC310">
            <v>171388</v>
          </cell>
          <cell r="AD310">
            <v>37000</v>
          </cell>
          <cell r="AE310">
            <v>47000</v>
          </cell>
          <cell r="AF310">
            <v>0</v>
          </cell>
          <cell r="AG310">
            <v>25000</v>
          </cell>
          <cell r="AH310">
            <v>2000</v>
          </cell>
          <cell r="AI310">
            <v>3786</v>
          </cell>
          <cell r="AJ310">
            <v>24978</v>
          </cell>
          <cell r="AK310">
            <v>0</v>
          </cell>
          <cell r="AL310">
            <v>47000</v>
          </cell>
          <cell r="AM310">
            <v>5000</v>
          </cell>
          <cell r="AN310">
            <v>2000</v>
          </cell>
          <cell r="AO310">
            <v>8000</v>
          </cell>
          <cell r="AP310">
            <v>16000</v>
          </cell>
          <cell r="AQ310">
            <v>18896</v>
          </cell>
          <cell r="AR310">
            <v>2500</v>
          </cell>
          <cell r="AS310">
            <v>123624</v>
          </cell>
          <cell r="AT310">
            <v>0</v>
          </cell>
          <cell r="AU310">
            <v>0</v>
          </cell>
          <cell r="AV310">
            <v>10100</v>
          </cell>
          <cell r="AW310">
            <v>800</v>
          </cell>
          <cell r="AX310">
            <v>55823</v>
          </cell>
          <cell r="AY310">
            <v>27840</v>
          </cell>
          <cell r="AZ310">
            <v>16260</v>
          </cell>
          <cell r="BA310">
            <v>0</v>
          </cell>
          <cell r="BB310">
            <v>27069</v>
          </cell>
          <cell r="BC310">
            <v>0</v>
          </cell>
          <cell r="BD310">
            <v>0</v>
          </cell>
          <cell r="BE310">
            <v>0</v>
          </cell>
          <cell r="BF310">
            <v>0</v>
          </cell>
          <cell r="BG310">
            <v>41810</v>
          </cell>
          <cell r="BH310">
            <v>0</v>
          </cell>
          <cell r="BI310">
            <v>0</v>
          </cell>
          <cell r="BJ310">
            <v>0</v>
          </cell>
          <cell r="BK310">
            <v>63728</v>
          </cell>
          <cell r="BL310">
            <v>0</v>
          </cell>
          <cell r="BM310">
            <v>0</v>
          </cell>
          <cell r="BN310">
            <v>22674</v>
          </cell>
          <cell r="BO310">
            <v>0</v>
          </cell>
          <cell r="BP310">
            <v>0</v>
          </cell>
          <cell r="BQ310">
            <v>0</v>
          </cell>
          <cell r="BR310">
            <v>0</v>
          </cell>
          <cell r="BS310">
            <v>0</v>
          </cell>
          <cell r="BT310">
            <v>22674</v>
          </cell>
        </row>
        <row r="311">
          <cell r="A311">
            <v>957</v>
          </cell>
          <cell r="B311" t="str">
            <v>Heron Primary School</v>
          </cell>
          <cell r="C311">
            <v>1</v>
          </cell>
          <cell r="D311">
            <v>48962</v>
          </cell>
          <cell r="E311">
            <v>0</v>
          </cell>
          <cell r="F311">
            <v>52845</v>
          </cell>
          <cell r="G311">
            <v>0</v>
          </cell>
          <cell r="H311">
            <v>0</v>
          </cell>
          <cell r="I311">
            <v>0</v>
          </cell>
          <cell r="J311">
            <v>1065277</v>
          </cell>
          <cell r="K311">
            <v>0</v>
          </cell>
          <cell r="L311">
            <v>42832</v>
          </cell>
          <cell r="M311">
            <v>0</v>
          </cell>
          <cell r="N311">
            <v>33535</v>
          </cell>
          <cell r="O311">
            <v>0</v>
          </cell>
          <cell r="P311">
            <v>0</v>
          </cell>
          <cell r="Q311">
            <v>21300</v>
          </cell>
          <cell r="R311">
            <v>1500</v>
          </cell>
          <cell r="S311">
            <v>0</v>
          </cell>
          <cell r="T311">
            <v>0</v>
          </cell>
          <cell r="U311">
            <v>0</v>
          </cell>
          <cell r="V311">
            <v>0</v>
          </cell>
          <cell r="W311">
            <v>65828</v>
          </cell>
          <cell r="X311">
            <v>0</v>
          </cell>
          <cell r="Y311">
            <v>0</v>
          </cell>
          <cell r="Z311">
            <v>0</v>
          </cell>
          <cell r="AA311">
            <v>701205</v>
          </cell>
          <cell r="AB311">
            <v>68283</v>
          </cell>
          <cell r="AC311">
            <v>168666</v>
          </cell>
          <cell r="AD311">
            <v>8831</v>
          </cell>
          <cell r="AE311">
            <v>56042</v>
          </cell>
          <cell r="AF311">
            <v>0</v>
          </cell>
          <cell r="AG311">
            <v>24927</v>
          </cell>
          <cell r="AH311">
            <v>4900</v>
          </cell>
          <cell r="AI311">
            <v>6270</v>
          </cell>
          <cell r="AJ311">
            <v>8665</v>
          </cell>
          <cell r="AK311">
            <v>2785</v>
          </cell>
          <cell r="AL311">
            <v>12486</v>
          </cell>
          <cell r="AM311">
            <v>4099</v>
          </cell>
          <cell r="AN311">
            <v>23594</v>
          </cell>
          <cell r="AO311">
            <v>3855</v>
          </cell>
          <cell r="AP311">
            <v>14920</v>
          </cell>
          <cell r="AQ311">
            <v>3987</v>
          </cell>
          <cell r="AR311">
            <v>4158</v>
          </cell>
          <cell r="AS311">
            <v>47454</v>
          </cell>
          <cell r="AT311">
            <v>6650</v>
          </cell>
          <cell r="AU311">
            <v>0</v>
          </cell>
          <cell r="AV311">
            <v>17528</v>
          </cell>
          <cell r="AW311">
            <v>10349</v>
          </cell>
          <cell r="AX311">
            <v>0</v>
          </cell>
          <cell r="AY311">
            <v>1500</v>
          </cell>
          <cell r="AZ311">
            <v>12600</v>
          </cell>
          <cell r="BA311">
            <v>10284</v>
          </cell>
          <cell r="BB311">
            <v>15050</v>
          </cell>
          <cell r="BC311">
            <v>0</v>
          </cell>
          <cell r="BD311">
            <v>0</v>
          </cell>
          <cell r="BE311">
            <v>0</v>
          </cell>
          <cell r="BF311">
            <v>0</v>
          </cell>
          <cell r="BG311">
            <v>44771</v>
          </cell>
          <cell r="BH311">
            <v>0</v>
          </cell>
          <cell r="BI311">
            <v>0</v>
          </cell>
          <cell r="BJ311">
            <v>0</v>
          </cell>
          <cell r="BK311">
            <v>97616</v>
          </cell>
          <cell r="BL311">
            <v>0</v>
          </cell>
          <cell r="BM311">
            <v>0</v>
          </cell>
          <cell r="BN311">
            <v>40146</v>
          </cell>
          <cell r="BO311">
            <v>0</v>
          </cell>
          <cell r="BP311">
            <v>0</v>
          </cell>
          <cell r="BQ311">
            <v>0</v>
          </cell>
          <cell r="BR311">
            <v>0</v>
          </cell>
          <cell r="BS311">
            <v>0</v>
          </cell>
          <cell r="BT311">
            <v>40146</v>
          </cell>
        </row>
      </sheetData>
      <sheetData sheetId="11" refreshError="1">
        <row r="3">
          <cell r="A3">
            <v>125</v>
          </cell>
          <cell r="B3">
            <v>7019</v>
          </cell>
          <cell r="C3" t="str">
            <v>ALDERMAN KNIGHT</v>
          </cell>
          <cell r="D3">
            <v>111427.69</v>
          </cell>
          <cell r="E3">
            <v>0</v>
          </cell>
          <cell r="F3">
            <v>15102.39</v>
          </cell>
          <cell r="G3">
            <v>1124.82</v>
          </cell>
          <cell r="H3">
            <v>0</v>
          </cell>
          <cell r="I3">
            <v>0</v>
          </cell>
          <cell r="J3">
            <v>1021762.46</v>
          </cell>
          <cell r="K3">
            <v>0</v>
          </cell>
          <cell r="L3">
            <v>0</v>
          </cell>
          <cell r="M3">
            <v>0</v>
          </cell>
          <cell r="N3">
            <v>43885.25</v>
          </cell>
          <cell r="O3">
            <v>25035.200000000001</v>
          </cell>
          <cell r="P3">
            <v>4380</v>
          </cell>
          <cell r="Q3">
            <v>4389.13</v>
          </cell>
          <cell r="R3">
            <v>0</v>
          </cell>
          <cell r="S3">
            <v>5850</v>
          </cell>
          <cell r="T3">
            <v>4588.9799999999996</v>
          </cell>
          <cell r="U3">
            <v>1802.65</v>
          </cell>
          <cell r="V3">
            <v>79492.52</v>
          </cell>
          <cell r="W3">
            <v>47105</v>
          </cell>
          <cell r="X3">
            <v>0</v>
          </cell>
          <cell r="Y3">
            <v>0</v>
          </cell>
          <cell r="Z3">
            <v>0</v>
          </cell>
          <cell r="AA3">
            <v>558586.62</v>
          </cell>
          <cell r="AB3">
            <v>16797.05</v>
          </cell>
          <cell r="AC3">
            <v>301305.93</v>
          </cell>
          <cell r="AD3">
            <v>24253.24</v>
          </cell>
          <cell r="AE3">
            <v>40544.82</v>
          </cell>
          <cell r="AF3">
            <v>2737.2</v>
          </cell>
          <cell r="AG3">
            <v>4751.1099999999997</v>
          </cell>
          <cell r="AH3">
            <v>10769.81</v>
          </cell>
          <cell r="AI3">
            <v>6571.3</v>
          </cell>
          <cell r="AJ3">
            <v>23943</v>
          </cell>
          <cell r="AK3">
            <v>6385</v>
          </cell>
          <cell r="AL3">
            <v>81551.91</v>
          </cell>
          <cell r="AM3">
            <v>519.49</v>
          </cell>
          <cell r="AN3">
            <v>1907.08</v>
          </cell>
          <cell r="AO3">
            <v>1438.53</v>
          </cell>
          <cell r="AP3">
            <v>15813.03</v>
          </cell>
          <cell r="AQ3">
            <v>0</v>
          </cell>
          <cell r="AR3">
            <v>1156.75</v>
          </cell>
          <cell r="AS3">
            <v>54626.53</v>
          </cell>
          <cell r="AT3">
            <v>15776.32</v>
          </cell>
          <cell r="AU3">
            <v>2191.1999999999998</v>
          </cell>
          <cell r="AV3">
            <v>6125.96</v>
          </cell>
          <cell r="AW3">
            <v>8262.2000000000007</v>
          </cell>
          <cell r="AX3">
            <v>0</v>
          </cell>
          <cell r="AY3">
            <v>6705.21</v>
          </cell>
          <cell r="AZ3">
            <v>533.25</v>
          </cell>
          <cell r="BA3">
            <v>0</v>
          </cell>
          <cell r="BB3">
            <v>11915.5</v>
          </cell>
          <cell r="BC3">
            <v>0</v>
          </cell>
          <cell r="BD3">
            <v>0</v>
          </cell>
          <cell r="BE3">
            <v>0</v>
          </cell>
          <cell r="BF3">
            <v>0</v>
          </cell>
          <cell r="BG3">
            <v>32378</v>
          </cell>
          <cell r="BH3">
            <v>0</v>
          </cell>
          <cell r="BI3">
            <v>0</v>
          </cell>
          <cell r="BJ3">
            <v>0</v>
          </cell>
          <cell r="BK3">
            <v>40793.480000000003</v>
          </cell>
          <cell r="BL3">
            <v>0</v>
          </cell>
          <cell r="BM3">
            <v>1162.8</v>
          </cell>
          <cell r="BN3">
            <v>144550.84</v>
          </cell>
          <cell r="BO3">
            <v>0</v>
          </cell>
          <cell r="BP3">
            <v>3392.52</v>
          </cell>
          <cell r="BQ3">
            <v>3256.41</v>
          </cell>
          <cell r="BR3">
            <v>0</v>
          </cell>
          <cell r="BS3">
            <v>0</v>
          </cell>
          <cell r="BT3">
            <v>151199.76999999999</v>
          </cell>
        </row>
        <row r="4">
          <cell r="A4">
            <v>126</v>
          </cell>
          <cell r="B4">
            <v>7008</v>
          </cell>
          <cell r="C4" t="str">
            <v>Amberley Ridge Special School</v>
          </cell>
          <cell r="D4">
            <v>854.68</v>
          </cell>
          <cell r="E4">
            <v>0</v>
          </cell>
          <cell r="F4">
            <v>4510.24</v>
          </cell>
          <cell r="G4">
            <v>0</v>
          </cell>
          <cell r="H4">
            <v>0</v>
          </cell>
          <cell r="I4">
            <v>0</v>
          </cell>
          <cell r="J4">
            <v>1099731.8999999999</v>
          </cell>
          <cell r="K4">
            <v>0</v>
          </cell>
          <cell r="L4">
            <v>0</v>
          </cell>
          <cell r="M4">
            <v>0</v>
          </cell>
          <cell r="N4">
            <v>28777.74</v>
          </cell>
          <cell r="O4">
            <v>32749.08</v>
          </cell>
          <cell r="P4">
            <v>5340</v>
          </cell>
          <cell r="Q4">
            <v>138.5</v>
          </cell>
          <cell r="R4">
            <v>1195.7</v>
          </cell>
          <cell r="S4">
            <v>5280</v>
          </cell>
          <cell r="T4">
            <v>11113.04</v>
          </cell>
          <cell r="U4">
            <v>327</v>
          </cell>
          <cell r="V4">
            <v>18295.009999999998</v>
          </cell>
          <cell r="W4">
            <v>47105</v>
          </cell>
          <cell r="X4">
            <v>0</v>
          </cell>
          <cell r="Y4">
            <v>0</v>
          </cell>
          <cell r="Z4">
            <v>0</v>
          </cell>
          <cell r="AA4">
            <v>339143.12</v>
          </cell>
          <cell r="AB4">
            <v>11069.72</v>
          </cell>
          <cell r="AC4">
            <v>223819.31</v>
          </cell>
          <cell r="AD4">
            <v>82815.87</v>
          </cell>
          <cell r="AE4">
            <v>32974.160000000003</v>
          </cell>
          <cell r="AF4">
            <v>10434.59</v>
          </cell>
          <cell r="AG4">
            <v>225893.17</v>
          </cell>
          <cell r="AH4">
            <v>15694.46</v>
          </cell>
          <cell r="AI4">
            <v>11111.18</v>
          </cell>
          <cell r="AJ4">
            <v>13612</v>
          </cell>
          <cell r="AK4">
            <v>3403</v>
          </cell>
          <cell r="AL4">
            <v>39325.160000000003</v>
          </cell>
          <cell r="AM4">
            <v>3774.23</v>
          </cell>
          <cell r="AN4">
            <v>3738.72</v>
          </cell>
          <cell r="AO4">
            <v>4589.3</v>
          </cell>
          <cell r="AP4">
            <v>23645.81</v>
          </cell>
          <cell r="AQ4">
            <v>0</v>
          </cell>
          <cell r="AR4">
            <v>1910.07</v>
          </cell>
          <cell r="AS4">
            <v>30601.49</v>
          </cell>
          <cell r="AT4">
            <v>16632.02</v>
          </cell>
          <cell r="AU4">
            <v>0</v>
          </cell>
          <cell r="AV4">
            <v>22574.58</v>
          </cell>
          <cell r="AW4">
            <v>6160.52</v>
          </cell>
          <cell r="AX4">
            <v>2040.65</v>
          </cell>
          <cell r="AY4">
            <v>20696.71</v>
          </cell>
          <cell r="AZ4">
            <v>0</v>
          </cell>
          <cell r="BA4">
            <v>648.39</v>
          </cell>
          <cell r="BB4">
            <v>15542.56</v>
          </cell>
          <cell r="BC4">
            <v>0</v>
          </cell>
          <cell r="BD4">
            <v>0</v>
          </cell>
          <cell r="BE4">
            <v>0</v>
          </cell>
          <cell r="BF4">
            <v>0</v>
          </cell>
          <cell r="BG4">
            <v>33817.269999999997</v>
          </cell>
          <cell r="BH4">
            <v>0</v>
          </cell>
          <cell r="BI4">
            <v>0</v>
          </cell>
          <cell r="BJ4">
            <v>0</v>
          </cell>
          <cell r="BK4">
            <v>18916.43</v>
          </cell>
          <cell r="BL4">
            <v>0</v>
          </cell>
          <cell r="BM4">
            <v>0</v>
          </cell>
          <cell r="BN4">
            <v>89056.86</v>
          </cell>
          <cell r="BO4">
            <v>0</v>
          </cell>
          <cell r="BP4">
            <v>11082.08</v>
          </cell>
          <cell r="BQ4">
            <v>8329</v>
          </cell>
          <cell r="BR4">
            <v>0</v>
          </cell>
          <cell r="BS4">
            <v>0</v>
          </cell>
          <cell r="BT4">
            <v>108467.94</v>
          </cell>
        </row>
        <row r="5">
          <cell r="A5">
            <v>127</v>
          </cell>
          <cell r="B5">
            <v>7015</v>
          </cell>
          <cell r="C5" t="str">
            <v>Bettridge Special School</v>
          </cell>
          <cell r="D5">
            <v>131807.82999999999</v>
          </cell>
          <cell r="E5">
            <v>0</v>
          </cell>
          <cell r="F5">
            <v>36644</v>
          </cell>
          <cell r="G5">
            <v>0</v>
          </cell>
          <cell r="H5">
            <v>0</v>
          </cell>
          <cell r="I5">
            <v>0</v>
          </cell>
          <cell r="J5">
            <v>1744594.61</v>
          </cell>
          <cell r="K5">
            <v>0</v>
          </cell>
          <cell r="L5">
            <v>0</v>
          </cell>
          <cell r="M5">
            <v>0</v>
          </cell>
          <cell r="N5">
            <v>138267</v>
          </cell>
          <cell r="O5">
            <v>23441</v>
          </cell>
          <cell r="P5">
            <v>5280</v>
          </cell>
          <cell r="Q5">
            <v>23521.31</v>
          </cell>
          <cell r="R5">
            <v>0</v>
          </cell>
          <cell r="S5">
            <v>0</v>
          </cell>
          <cell r="T5">
            <v>9065.5</v>
          </cell>
          <cell r="U5">
            <v>0</v>
          </cell>
          <cell r="V5">
            <v>82450.8</v>
          </cell>
          <cell r="W5">
            <v>45473</v>
          </cell>
          <cell r="X5">
            <v>0</v>
          </cell>
          <cell r="Y5">
            <v>0</v>
          </cell>
          <cell r="Z5">
            <v>0</v>
          </cell>
          <cell r="AA5">
            <v>840701.73</v>
          </cell>
          <cell r="AB5">
            <v>40757.99</v>
          </cell>
          <cell r="AC5">
            <v>749794.5</v>
          </cell>
          <cell r="AD5">
            <v>37422.22</v>
          </cell>
          <cell r="AE5">
            <v>47656.1</v>
          </cell>
          <cell r="AF5">
            <v>0</v>
          </cell>
          <cell r="AG5">
            <v>64989.36</v>
          </cell>
          <cell r="AH5">
            <v>13649.66</v>
          </cell>
          <cell r="AI5">
            <v>7848.47</v>
          </cell>
          <cell r="AJ5">
            <v>33613</v>
          </cell>
          <cell r="AK5">
            <v>9272</v>
          </cell>
          <cell r="AL5">
            <v>9284.69</v>
          </cell>
          <cell r="AM5">
            <v>2713.04</v>
          </cell>
          <cell r="AN5">
            <v>4808.3999999999996</v>
          </cell>
          <cell r="AO5">
            <v>1199.51</v>
          </cell>
          <cell r="AP5">
            <v>42190.51</v>
          </cell>
          <cell r="AQ5">
            <v>0</v>
          </cell>
          <cell r="AR5">
            <v>0</v>
          </cell>
          <cell r="AS5">
            <v>117083.96</v>
          </cell>
          <cell r="AT5">
            <v>14787.2</v>
          </cell>
          <cell r="AU5">
            <v>0</v>
          </cell>
          <cell r="AV5">
            <v>39141.4</v>
          </cell>
          <cell r="AW5">
            <v>12740.8</v>
          </cell>
          <cell r="AX5">
            <v>0</v>
          </cell>
          <cell r="AY5">
            <v>7830</v>
          </cell>
          <cell r="AZ5">
            <v>859.26</v>
          </cell>
          <cell r="BA5">
            <v>0</v>
          </cell>
          <cell r="BB5">
            <v>11939.9</v>
          </cell>
          <cell r="BC5">
            <v>0</v>
          </cell>
          <cell r="BD5">
            <v>0</v>
          </cell>
          <cell r="BE5">
            <v>0</v>
          </cell>
          <cell r="BF5">
            <v>0</v>
          </cell>
          <cell r="BG5">
            <v>27416</v>
          </cell>
          <cell r="BH5">
            <v>0</v>
          </cell>
          <cell r="BI5">
            <v>0</v>
          </cell>
          <cell r="BJ5">
            <v>0</v>
          </cell>
          <cell r="BK5">
            <v>14285</v>
          </cell>
          <cell r="BL5">
            <v>0</v>
          </cell>
          <cell r="BM5">
            <v>3410</v>
          </cell>
          <cell r="BN5">
            <v>93617.35</v>
          </cell>
          <cell r="BO5">
            <v>0</v>
          </cell>
          <cell r="BP5">
            <v>46365</v>
          </cell>
          <cell r="BQ5">
            <v>0</v>
          </cell>
          <cell r="BR5">
            <v>0</v>
          </cell>
          <cell r="BS5">
            <v>0</v>
          </cell>
          <cell r="BT5">
            <v>139982.35</v>
          </cell>
        </row>
        <row r="6">
          <cell r="A6">
            <v>130</v>
          </cell>
          <cell r="B6">
            <v>7011</v>
          </cell>
          <cell r="C6" t="str">
            <v>Cam House School</v>
          </cell>
          <cell r="D6">
            <v>0</v>
          </cell>
          <cell r="E6">
            <v>-3705.3</v>
          </cell>
          <cell r="F6">
            <v>15640.4</v>
          </cell>
          <cell r="G6">
            <v>626.79999999999995</v>
          </cell>
          <cell r="H6">
            <v>0</v>
          </cell>
          <cell r="I6">
            <v>0</v>
          </cell>
          <cell r="J6">
            <v>1361018.39</v>
          </cell>
          <cell r="K6">
            <v>0</v>
          </cell>
          <cell r="L6">
            <v>0</v>
          </cell>
          <cell r="M6">
            <v>0</v>
          </cell>
          <cell r="N6">
            <v>46530.5</v>
          </cell>
          <cell r="O6">
            <v>0</v>
          </cell>
          <cell r="P6">
            <v>0</v>
          </cell>
          <cell r="Q6">
            <v>9289.49</v>
          </cell>
          <cell r="R6">
            <v>0</v>
          </cell>
          <cell r="S6">
            <v>2990</v>
          </cell>
          <cell r="T6">
            <v>739.1</v>
          </cell>
          <cell r="U6">
            <v>50</v>
          </cell>
          <cell r="V6">
            <v>4519.12</v>
          </cell>
          <cell r="W6">
            <v>39673</v>
          </cell>
          <cell r="X6">
            <v>0</v>
          </cell>
          <cell r="Y6">
            <v>0</v>
          </cell>
          <cell r="Z6">
            <v>0</v>
          </cell>
          <cell r="AA6">
            <v>678099.55</v>
          </cell>
          <cell r="AB6">
            <v>29189.62</v>
          </cell>
          <cell r="AC6">
            <v>389434.5</v>
          </cell>
          <cell r="AD6">
            <v>82522.880000000005</v>
          </cell>
          <cell r="AE6">
            <v>42752.75</v>
          </cell>
          <cell r="AF6">
            <v>60800.45</v>
          </cell>
          <cell r="AG6">
            <v>54656.29</v>
          </cell>
          <cell r="AH6">
            <v>22673.119999999999</v>
          </cell>
          <cell r="AI6">
            <v>8574.3700000000008</v>
          </cell>
          <cell r="AJ6">
            <v>0</v>
          </cell>
          <cell r="AK6">
            <v>0</v>
          </cell>
          <cell r="AL6">
            <v>17739.73</v>
          </cell>
          <cell r="AM6">
            <v>5715.71</v>
          </cell>
          <cell r="AN6">
            <v>559.88</v>
          </cell>
          <cell r="AO6">
            <v>3678.78</v>
          </cell>
          <cell r="AP6">
            <v>25363.599999999999</v>
          </cell>
          <cell r="AQ6">
            <v>0</v>
          </cell>
          <cell r="AR6">
            <v>1722.62</v>
          </cell>
          <cell r="AS6">
            <v>38776.730000000003</v>
          </cell>
          <cell r="AT6">
            <v>13391.2</v>
          </cell>
          <cell r="AU6">
            <v>2431.85</v>
          </cell>
          <cell r="AV6">
            <v>12763.71</v>
          </cell>
          <cell r="AW6">
            <v>7914.91</v>
          </cell>
          <cell r="AX6">
            <v>0</v>
          </cell>
          <cell r="AY6">
            <v>25983</v>
          </cell>
          <cell r="AZ6">
            <v>845</v>
          </cell>
          <cell r="BA6">
            <v>0</v>
          </cell>
          <cell r="BB6">
            <v>12299.5</v>
          </cell>
          <cell r="BC6">
            <v>0</v>
          </cell>
          <cell r="BD6">
            <v>0</v>
          </cell>
          <cell r="BE6">
            <v>0</v>
          </cell>
          <cell r="BF6">
            <v>0</v>
          </cell>
          <cell r="BG6">
            <v>38153.620000000003</v>
          </cell>
          <cell r="BH6">
            <v>0</v>
          </cell>
          <cell r="BI6">
            <v>0</v>
          </cell>
          <cell r="BJ6">
            <v>0</v>
          </cell>
          <cell r="BK6">
            <v>11378.46</v>
          </cell>
          <cell r="BL6">
            <v>0</v>
          </cell>
          <cell r="BM6">
            <v>2172.83</v>
          </cell>
          <cell r="BN6">
            <v>1737</v>
          </cell>
          <cell r="BO6">
            <v>-78522.45</v>
          </cell>
          <cell r="BP6">
            <v>33912.54</v>
          </cell>
          <cell r="BQ6">
            <v>6956.99</v>
          </cell>
          <cell r="BR6">
            <v>0</v>
          </cell>
          <cell r="BS6">
            <v>0</v>
          </cell>
          <cell r="BT6">
            <v>-35915.919999999998</v>
          </cell>
        </row>
        <row r="7">
          <cell r="A7">
            <v>132</v>
          </cell>
          <cell r="B7">
            <v>7005</v>
          </cell>
          <cell r="C7" t="str">
            <v>Coln House School</v>
          </cell>
          <cell r="D7">
            <v>73576.73</v>
          </cell>
          <cell r="E7">
            <v>0</v>
          </cell>
          <cell r="F7">
            <v>5033.45</v>
          </cell>
          <cell r="G7">
            <v>132.21</v>
          </cell>
          <cell r="H7">
            <v>0</v>
          </cell>
          <cell r="I7">
            <v>0</v>
          </cell>
          <cell r="J7">
            <v>1581910.95</v>
          </cell>
          <cell r="K7">
            <v>0</v>
          </cell>
          <cell r="L7">
            <v>0</v>
          </cell>
          <cell r="M7">
            <v>0</v>
          </cell>
          <cell r="N7">
            <v>40478</v>
          </cell>
          <cell r="O7">
            <v>0</v>
          </cell>
          <cell r="P7">
            <v>63040</v>
          </cell>
          <cell r="Q7">
            <v>168280.47</v>
          </cell>
          <cell r="R7">
            <v>0</v>
          </cell>
          <cell r="S7">
            <v>17725</v>
          </cell>
          <cell r="T7">
            <v>11955.33</v>
          </cell>
          <cell r="U7">
            <v>0</v>
          </cell>
          <cell r="V7">
            <v>15568.06</v>
          </cell>
          <cell r="W7">
            <v>47105</v>
          </cell>
          <cell r="X7">
            <v>0</v>
          </cell>
          <cell r="Y7">
            <v>0</v>
          </cell>
          <cell r="Z7">
            <v>0</v>
          </cell>
          <cell r="AA7">
            <v>657444.73</v>
          </cell>
          <cell r="AB7">
            <v>8587.61</v>
          </cell>
          <cell r="AC7">
            <v>715911.57</v>
          </cell>
          <cell r="AD7">
            <v>98666.87</v>
          </cell>
          <cell r="AE7">
            <v>49375.12</v>
          </cell>
          <cell r="AF7">
            <v>63944.62</v>
          </cell>
          <cell r="AG7">
            <v>29357.71</v>
          </cell>
          <cell r="AH7">
            <v>5405.97</v>
          </cell>
          <cell r="AI7">
            <v>6988.11</v>
          </cell>
          <cell r="AJ7">
            <v>23170</v>
          </cell>
          <cell r="AK7">
            <v>5793</v>
          </cell>
          <cell r="AL7">
            <v>35983.120000000003</v>
          </cell>
          <cell r="AM7">
            <v>1292.97</v>
          </cell>
          <cell r="AN7">
            <v>2206.73</v>
          </cell>
          <cell r="AO7">
            <v>5665.12</v>
          </cell>
          <cell r="AP7">
            <v>34886.67</v>
          </cell>
          <cell r="AQ7">
            <v>0</v>
          </cell>
          <cell r="AR7">
            <v>3525.23</v>
          </cell>
          <cell r="AS7">
            <v>71473.78</v>
          </cell>
          <cell r="AT7">
            <v>4840.13</v>
          </cell>
          <cell r="AU7">
            <v>2180.75</v>
          </cell>
          <cell r="AV7">
            <v>37536.269999999997</v>
          </cell>
          <cell r="AW7">
            <v>6976.8</v>
          </cell>
          <cell r="AX7">
            <v>5400</v>
          </cell>
          <cell r="AY7">
            <v>34128.53</v>
          </cell>
          <cell r="AZ7">
            <v>0</v>
          </cell>
          <cell r="BA7">
            <v>1214.8</v>
          </cell>
          <cell r="BB7">
            <v>26832.83</v>
          </cell>
          <cell r="BC7">
            <v>20</v>
          </cell>
          <cell r="BD7">
            <v>620</v>
          </cell>
          <cell r="BE7">
            <v>0</v>
          </cell>
          <cell r="BF7">
            <v>0</v>
          </cell>
          <cell r="BG7">
            <v>30607</v>
          </cell>
          <cell r="BH7">
            <v>0</v>
          </cell>
          <cell r="BI7">
            <v>620</v>
          </cell>
          <cell r="BJ7">
            <v>0</v>
          </cell>
          <cell r="BK7">
            <v>26079.86</v>
          </cell>
          <cell r="BL7">
            <v>620</v>
          </cell>
          <cell r="BM7">
            <v>3356.21</v>
          </cell>
          <cell r="BN7">
            <v>80210.5</v>
          </cell>
          <cell r="BO7">
            <v>0</v>
          </cell>
          <cell r="BP7">
            <v>6336.59</v>
          </cell>
          <cell r="BQ7">
            <v>0</v>
          </cell>
          <cell r="BR7">
            <v>0</v>
          </cell>
          <cell r="BS7">
            <v>0</v>
          </cell>
          <cell r="BT7">
            <v>86547.09</v>
          </cell>
        </row>
        <row r="8">
          <cell r="A8">
            <v>137</v>
          </cell>
          <cell r="B8">
            <v>7018</v>
          </cell>
          <cell r="C8" t="str">
            <v>Paternoster School</v>
          </cell>
          <cell r="D8">
            <v>30124.720000000001</v>
          </cell>
          <cell r="E8">
            <v>0</v>
          </cell>
          <cell r="F8">
            <v>93071.52</v>
          </cell>
          <cell r="G8">
            <v>701.3</v>
          </cell>
          <cell r="H8">
            <v>0</v>
          </cell>
          <cell r="I8">
            <v>0</v>
          </cell>
          <cell r="J8">
            <v>833490.27</v>
          </cell>
          <cell r="K8">
            <v>0</v>
          </cell>
          <cell r="L8">
            <v>0</v>
          </cell>
          <cell r="M8">
            <v>0</v>
          </cell>
          <cell r="N8">
            <v>48183.59</v>
          </cell>
          <cell r="O8">
            <v>18393.3</v>
          </cell>
          <cell r="P8">
            <v>22230</v>
          </cell>
          <cell r="Q8">
            <v>34541.760000000002</v>
          </cell>
          <cell r="R8">
            <v>6005.67</v>
          </cell>
          <cell r="S8">
            <v>3567.09</v>
          </cell>
          <cell r="T8">
            <v>12220.12</v>
          </cell>
          <cell r="U8">
            <v>120</v>
          </cell>
          <cell r="V8">
            <v>32213.68</v>
          </cell>
          <cell r="W8">
            <v>47105</v>
          </cell>
          <cell r="X8">
            <v>0</v>
          </cell>
          <cell r="Y8">
            <v>0</v>
          </cell>
          <cell r="Z8">
            <v>0</v>
          </cell>
          <cell r="AA8">
            <v>387011.44</v>
          </cell>
          <cell r="AB8">
            <v>35663.9</v>
          </cell>
          <cell r="AC8">
            <v>332208.38</v>
          </cell>
          <cell r="AD8">
            <v>39056.57</v>
          </cell>
          <cell r="AE8">
            <v>27325.23</v>
          </cell>
          <cell r="AF8">
            <v>9203.68</v>
          </cell>
          <cell r="AG8">
            <v>10147.16</v>
          </cell>
          <cell r="AH8">
            <v>5692.17</v>
          </cell>
          <cell r="AI8">
            <v>3136.77</v>
          </cell>
          <cell r="AJ8">
            <v>24544</v>
          </cell>
          <cell r="AK8">
            <v>6334</v>
          </cell>
          <cell r="AL8">
            <v>16188.54</v>
          </cell>
          <cell r="AM8">
            <v>2354.5</v>
          </cell>
          <cell r="AN8">
            <v>2216.1799999999998</v>
          </cell>
          <cell r="AO8">
            <v>1608.35</v>
          </cell>
          <cell r="AP8">
            <v>22150.080000000002</v>
          </cell>
          <cell r="AQ8">
            <v>0</v>
          </cell>
          <cell r="AR8">
            <v>4938.99</v>
          </cell>
          <cell r="AS8">
            <v>36098.07</v>
          </cell>
          <cell r="AT8">
            <v>1792.21</v>
          </cell>
          <cell r="AU8">
            <v>0</v>
          </cell>
          <cell r="AV8">
            <v>7554.55</v>
          </cell>
          <cell r="AW8">
            <v>7048.2</v>
          </cell>
          <cell r="AX8">
            <v>0</v>
          </cell>
          <cell r="AY8">
            <v>3367.79</v>
          </cell>
          <cell r="AZ8">
            <v>0</v>
          </cell>
          <cell r="BA8">
            <v>0</v>
          </cell>
          <cell r="BB8">
            <v>9326.34</v>
          </cell>
          <cell r="BC8">
            <v>0</v>
          </cell>
          <cell r="BD8">
            <v>0</v>
          </cell>
          <cell r="BE8">
            <v>0</v>
          </cell>
          <cell r="BF8">
            <v>0</v>
          </cell>
          <cell r="BG8">
            <v>28779</v>
          </cell>
          <cell r="BH8">
            <v>0</v>
          </cell>
          <cell r="BI8">
            <v>0</v>
          </cell>
          <cell r="BJ8">
            <v>0</v>
          </cell>
          <cell r="BK8">
            <v>25354.04</v>
          </cell>
          <cell r="BL8">
            <v>0</v>
          </cell>
          <cell r="BM8">
            <v>701.3</v>
          </cell>
          <cell r="BN8">
            <v>93228.1</v>
          </cell>
          <cell r="BO8">
            <v>0</v>
          </cell>
          <cell r="BP8">
            <v>93305.48</v>
          </cell>
          <cell r="BQ8">
            <v>3191</v>
          </cell>
          <cell r="BR8">
            <v>0</v>
          </cell>
          <cell r="BS8">
            <v>0</v>
          </cell>
          <cell r="BT8">
            <v>189724.58000000002</v>
          </cell>
        </row>
        <row r="9">
          <cell r="A9">
            <v>138</v>
          </cell>
          <cell r="B9">
            <v>7013</v>
          </cell>
          <cell r="C9" t="str">
            <v>Sandford School</v>
          </cell>
          <cell r="D9">
            <v>6173.58</v>
          </cell>
          <cell r="E9">
            <v>0</v>
          </cell>
          <cell r="F9">
            <v>27992</v>
          </cell>
          <cell r="G9">
            <v>454.21</v>
          </cell>
          <cell r="H9">
            <v>0</v>
          </cell>
          <cell r="I9">
            <v>0</v>
          </cell>
          <cell r="J9">
            <v>1012790.29</v>
          </cell>
          <cell r="K9">
            <v>0</v>
          </cell>
          <cell r="L9">
            <v>0</v>
          </cell>
          <cell r="M9">
            <v>0</v>
          </cell>
          <cell r="N9">
            <v>47387</v>
          </cell>
          <cell r="O9">
            <v>31274</v>
          </cell>
          <cell r="P9">
            <v>4880</v>
          </cell>
          <cell r="Q9">
            <v>506.99</v>
          </cell>
          <cell r="R9">
            <v>954.05</v>
          </cell>
          <cell r="S9">
            <v>0</v>
          </cell>
          <cell r="T9">
            <v>0</v>
          </cell>
          <cell r="U9">
            <v>1940.76</v>
          </cell>
          <cell r="V9">
            <v>31603.7</v>
          </cell>
          <cell r="W9">
            <v>39325</v>
          </cell>
          <cell r="X9">
            <v>0</v>
          </cell>
          <cell r="Y9">
            <v>0</v>
          </cell>
          <cell r="Z9">
            <v>0</v>
          </cell>
          <cell r="AA9">
            <v>690157.31</v>
          </cell>
          <cell r="AB9">
            <v>3920.72</v>
          </cell>
          <cell r="AC9">
            <v>178726.65</v>
          </cell>
          <cell r="AD9">
            <v>26708.33</v>
          </cell>
          <cell r="AE9">
            <v>51211.87</v>
          </cell>
          <cell r="AF9">
            <v>0</v>
          </cell>
          <cell r="AG9">
            <v>12127.85</v>
          </cell>
          <cell r="AH9">
            <v>18682.64</v>
          </cell>
          <cell r="AI9">
            <v>7256.9</v>
          </cell>
          <cell r="AJ9">
            <v>0</v>
          </cell>
          <cell r="AK9">
            <v>0</v>
          </cell>
          <cell r="AL9">
            <v>9543.01</v>
          </cell>
          <cell r="AM9">
            <v>519.03</v>
          </cell>
          <cell r="AN9">
            <v>20820.2</v>
          </cell>
          <cell r="AO9">
            <v>2088.2399999999998</v>
          </cell>
          <cell r="AP9">
            <v>19252.3</v>
          </cell>
          <cell r="AQ9">
            <v>0</v>
          </cell>
          <cell r="AR9">
            <v>9800.59</v>
          </cell>
          <cell r="AS9">
            <v>73768.56</v>
          </cell>
          <cell r="AT9">
            <v>8007.2</v>
          </cell>
          <cell r="AU9">
            <v>1624.7</v>
          </cell>
          <cell r="AV9">
            <v>39562.54</v>
          </cell>
          <cell r="AW9">
            <v>9894</v>
          </cell>
          <cell r="AX9">
            <v>0</v>
          </cell>
          <cell r="AY9">
            <v>6025.07</v>
          </cell>
          <cell r="AZ9">
            <v>0</v>
          </cell>
          <cell r="BA9">
            <v>0</v>
          </cell>
          <cell r="BB9">
            <v>8913</v>
          </cell>
          <cell r="BC9">
            <v>0</v>
          </cell>
          <cell r="BD9">
            <v>0</v>
          </cell>
          <cell r="BE9">
            <v>0</v>
          </cell>
          <cell r="BF9">
            <v>0</v>
          </cell>
          <cell r="BG9">
            <v>31942</v>
          </cell>
          <cell r="BH9">
            <v>0</v>
          </cell>
          <cell r="BI9">
            <v>0</v>
          </cell>
          <cell r="BJ9">
            <v>0</v>
          </cell>
          <cell r="BK9">
            <v>27992</v>
          </cell>
          <cell r="BL9">
            <v>0</v>
          </cell>
          <cell r="BM9">
            <v>3690.21</v>
          </cell>
          <cell r="BN9">
            <v>-21775.34</v>
          </cell>
          <cell r="BO9">
            <v>0</v>
          </cell>
          <cell r="BP9">
            <v>28706</v>
          </cell>
          <cell r="BQ9">
            <v>0</v>
          </cell>
          <cell r="BR9">
            <v>0</v>
          </cell>
          <cell r="BS9">
            <v>0</v>
          </cell>
          <cell r="BT9">
            <v>6930.66</v>
          </cell>
        </row>
        <row r="10">
          <cell r="A10">
            <v>139</v>
          </cell>
          <cell r="B10">
            <v>7017</v>
          </cell>
          <cell r="C10" t="str">
            <v>The Shrubberies School</v>
          </cell>
          <cell r="D10">
            <v>56260.53</v>
          </cell>
          <cell r="E10">
            <v>0</v>
          </cell>
          <cell r="F10">
            <v>0</v>
          </cell>
          <cell r="G10">
            <v>3178.26</v>
          </cell>
          <cell r="H10">
            <v>0</v>
          </cell>
          <cell r="I10">
            <v>0</v>
          </cell>
          <cell r="J10">
            <v>1443215.66</v>
          </cell>
          <cell r="K10">
            <v>0</v>
          </cell>
          <cell r="L10">
            <v>0</v>
          </cell>
          <cell r="M10">
            <v>0</v>
          </cell>
          <cell r="N10">
            <v>74189.34</v>
          </cell>
          <cell r="O10">
            <v>36183.5</v>
          </cell>
          <cell r="P10">
            <v>4880</v>
          </cell>
          <cell r="Q10">
            <v>13214.01</v>
          </cell>
          <cell r="R10">
            <v>0</v>
          </cell>
          <cell r="S10">
            <v>10898.14</v>
          </cell>
          <cell r="T10">
            <v>16779.75</v>
          </cell>
          <cell r="U10">
            <v>1750</v>
          </cell>
          <cell r="V10">
            <v>20000</v>
          </cell>
          <cell r="W10">
            <v>44197</v>
          </cell>
          <cell r="X10">
            <v>0</v>
          </cell>
          <cell r="Y10">
            <v>0</v>
          </cell>
          <cell r="Z10">
            <v>0</v>
          </cell>
          <cell r="AA10">
            <v>671405.57</v>
          </cell>
          <cell r="AB10">
            <v>33705.75</v>
          </cell>
          <cell r="AC10">
            <v>533797.18999999994</v>
          </cell>
          <cell r="AD10">
            <v>12792.39</v>
          </cell>
          <cell r="AE10">
            <v>44932.25</v>
          </cell>
          <cell r="AF10">
            <v>0</v>
          </cell>
          <cell r="AG10">
            <v>29764.400000000001</v>
          </cell>
          <cell r="AH10">
            <v>5504.44</v>
          </cell>
          <cell r="AI10">
            <v>7109.29</v>
          </cell>
          <cell r="AJ10">
            <v>42192</v>
          </cell>
          <cell r="AK10">
            <v>10888</v>
          </cell>
          <cell r="AL10">
            <v>40251.480000000003</v>
          </cell>
          <cell r="AM10">
            <v>2670.69</v>
          </cell>
          <cell r="AN10">
            <v>20657.63</v>
          </cell>
          <cell r="AO10">
            <v>4022.79</v>
          </cell>
          <cell r="AP10">
            <v>25725.55</v>
          </cell>
          <cell r="AQ10">
            <v>0</v>
          </cell>
          <cell r="AR10">
            <v>4480.8999999999996</v>
          </cell>
          <cell r="AS10">
            <v>48626.239999999998</v>
          </cell>
          <cell r="AT10">
            <v>15920.95</v>
          </cell>
          <cell r="AU10">
            <v>0</v>
          </cell>
          <cell r="AV10">
            <v>15426.12</v>
          </cell>
          <cell r="AW10">
            <v>11333.6</v>
          </cell>
          <cell r="AX10">
            <v>0</v>
          </cell>
          <cell r="AY10">
            <v>5590</v>
          </cell>
          <cell r="AZ10">
            <v>0</v>
          </cell>
          <cell r="BA10">
            <v>8535.98</v>
          </cell>
          <cell r="BB10">
            <v>12313</v>
          </cell>
          <cell r="BC10">
            <v>0</v>
          </cell>
          <cell r="BD10">
            <v>4523.4799999999996</v>
          </cell>
          <cell r="BE10">
            <v>0</v>
          </cell>
          <cell r="BF10">
            <v>0</v>
          </cell>
          <cell r="BG10">
            <v>138685</v>
          </cell>
          <cell r="BH10">
            <v>0</v>
          </cell>
          <cell r="BI10">
            <v>4523.4799999999996</v>
          </cell>
          <cell r="BJ10">
            <v>0</v>
          </cell>
          <cell r="BK10">
            <v>39844.480000000003</v>
          </cell>
          <cell r="BL10">
            <v>0</v>
          </cell>
          <cell r="BM10">
            <v>3437.46</v>
          </cell>
          <cell r="BN10">
            <v>109398.24</v>
          </cell>
          <cell r="BO10">
            <v>0</v>
          </cell>
          <cell r="BP10">
            <v>0</v>
          </cell>
          <cell r="BQ10">
            <v>103104.8</v>
          </cell>
          <cell r="BR10">
            <v>0</v>
          </cell>
          <cell r="BS10">
            <v>0</v>
          </cell>
          <cell r="BT10">
            <v>212503.04000000001</v>
          </cell>
        </row>
        <row r="11">
          <cell r="A11">
            <v>141</v>
          </cell>
          <cell r="B11">
            <v>7022</v>
          </cell>
          <cell r="C11" t="str">
            <v>Battledown Centre for Children</v>
          </cell>
          <cell r="D11">
            <v>166265.79999999999</v>
          </cell>
          <cell r="E11">
            <v>0</v>
          </cell>
          <cell r="F11">
            <v>48406.07</v>
          </cell>
          <cell r="G11">
            <v>1096</v>
          </cell>
          <cell r="H11">
            <v>0</v>
          </cell>
          <cell r="I11">
            <v>0</v>
          </cell>
          <cell r="J11">
            <v>610098.19999999995</v>
          </cell>
          <cell r="K11">
            <v>0</v>
          </cell>
          <cell r="L11">
            <v>0</v>
          </cell>
          <cell r="M11">
            <v>0</v>
          </cell>
          <cell r="N11">
            <v>29453.439999999999</v>
          </cell>
          <cell r="O11">
            <v>23202.6</v>
          </cell>
          <cell r="P11">
            <v>17330</v>
          </cell>
          <cell r="Q11">
            <v>11119.98</v>
          </cell>
          <cell r="R11">
            <v>0</v>
          </cell>
          <cell r="S11">
            <v>0</v>
          </cell>
          <cell r="T11">
            <v>0</v>
          </cell>
          <cell r="U11">
            <v>0</v>
          </cell>
          <cell r="V11">
            <v>110.74</v>
          </cell>
          <cell r="W11">
            <v>47105</v>
          </cell>
          <cell r="X11">
            <v>0</v>
          </cell>
          <cell r="Y11">
            <v>0</v>
          </cell>
          <cell r="Z11">
            <v>0</v>
          </cell>
          <cell r="AA11">
            <v>284901.38</v>
          </cell>
          <cell r="AB11">
            <v>444.38</v>
          </cell>
          <cell r="AC11">
            <v>235921.18</v>
          </cell>
          <cell r="AD11">
            <v>18366.2</v>
          </cell>
          <cell r="AE11">
            <v>76967.520000000004</v>
          </cell>
          <cell r="AF11">
            <v>0</v>
          </cell>
          <cell r="AG11">
            <v>20534.11</v>
          </cell>
          <cell r="AH11">
            <v>6969.27</v>
          </cell>
          <cell r="AI11">
            <v>16199.14</v>
          </cell>
          <cell r="AJ11">
            <v>0</v>
          </cell>
          <cell r="AK11">
            <v>0</v>
          </cell>
          <cell r="AL11">
            <v>27601.9</v>
          </cell>
          <cell r="AM11">
            <v>4831.84</v>
          </cell>
          <cell r="AN11">
            <v>3734.74</v>
          </cell>
          <cell r="AO11">
            <v>823.7</v>
          </cell>
          <cell r="AP11">
            <v>4852.55</v>
          </cell>
          <cell r="AQ11">
            <v>-817.22</v>
          </cell>
          <cell r="AR11">
            <v>2719.34</v>
          </cell>
          <cell r="AS11">
            <v>26516.95</v>
          </cell>
          <cell r="AT11">
            <v>378.41</v>
          </cell>
          <cell r="AU11">
            <v>0</v>
          </cell>
          <cell r="AV11">
            <v>21548.57</v>
          </cell>
          <cell r="AW11">
            <v>5349</v>
          </cell>
          <cell r="AX11">
            <v>0</v>
          </cell>
          <cell r="AY11">
            <v>2404.5500000000002</v>
          </cell>
          <cell r="AZ11">
            <v>0</v>
          </cell>
          <cell r="BA11">
            <v>7379.1</v>
          </cell>
          <cell r="BB11">
            <v>16649.419999999998</v>
          </cell>
          <cell r="BC11">
            <v>0</v>
          </cell>
          <cell r="BD11">
            <v>0</v>
          </cell>
          <cell r="BE11">
            <v>0</v>
          </cell>
          <cell r="BF11">
            <v>0</v>
          </cell>
          <cell r="BG11">
            <v>26181</v>
          </cell>
          <cell r="BH11">
            <v>0</v>
          </cell>
          <cell r="BI11">
            <v>0</v>
          </cell>
          <cell r="BJ11">
            <v>0</v>
          </cell>
          <cell r="BK11">
            <v>37544.31</v>
          </cell>
          <cell r="BL11">
            <v>0</v>
          </cell>
          <cell r="BM11">
            <v>4233</v>
          </cell>
          <cell r="BN11">
            <v>120409.73</v>
          </cell>
          <cell r="BO11">
            <v>0</v>
          </cell>
          <cell r="BP11">
            <v>33897.760000000002</v>
          </cell>
          <cell r="BQ11">
            <v>8</v>
          </cell>
          <cell r="BR11">
            <v>0</v>
          </cell>
          <cell r="BS11">
            <v>0</v>
          </cell>
          <cell r="BT11">
            <v>154315.49</v>
          </cell>
        </row>
        <row r="12">
          <cell r="A12">
            <v>143</v>
          </cell>
          <cell r="B12">
            <v>7023</v>
          </cell>
          <cell r="C12" t="str">
            <v>Belmont School</v>
          </cell>
          <cell r="D12">
            <v>61953.29</v>
          </cell>
          <cell r="E12">
            <v>0</v>
          </cell>
          <cell r="F12">
            <v>18857.939999999999</v>
          </cell>
          <cell r="G12">
            <v>968</v>
          </cell>
          <cell r="H12">
            <v>35</v>
          </cell>
          <cell r="I12">
            <v>0</v>
          </cell>
          <cell r="J12">
            <v>990162.55</v>
          </cell>
          <cell r="K12">
            <v>0</v>
          </cell>
          <cell r="L12">
            <v>0</v>
          </cell>
          <cell r="M12">
            <v>0</v>
          </cell>
          <cell r="N12">
            <v>106776</v>
          </cell>
          <cell r="O12">
            <v>0</v>
          </cell>
          <cell r="P12">
            <v>40396.660000000003</v>
          </cell>
          <cell r="Q12">
            <v>6434.56</v>
          </cell>
          <cell r="R12">
            <v>0</v>
          </cell>
          <cell r="S12">
            <v>15546.79</v>
          </cell>
          <cell r="T12">
            <v>4456.1899999999996</v>
          </cell>
          <cell r="U12">
            <v>9481.4599999999991</v>
          </cell>
          <cell r="V12">
            <v>13021.48</v>
          </cell>
          <cell r="W12">
            <v>47105</v>
          </cell>
          <cell r="X12">
            <v>0</v>
          </cell>
          <cell r="Y12">
            <v>0</v>
          </cell>
          <cell r="Z12">
            <v>0</v>
          </cell>
          <cell r="AA12">
            <v>608723.53</v>
          </cell>
          <cell r="AB12">
            <v>23766.39</v>
          </cell>
          <cell r="AC12">
            <v>159080.26</v>
          </cell>
          <cell r="AD12">
            <v>22091.88</v>
          </cell>
          <cell r="AE12">
            <v>75499.289999999994</v>
          </cell>
          <cell r="AF12">
            <v>0</v>
          </cell>
          <cell r="AG12">
            <v>2011.21</v>
          </cell>
          <cell r="AH12">
            <v>7425.41</v>
          </cell>
          <cell r="AI12">
            <v>7817.35</v>
          </cell>
          <cell r="AJ12">
            <v>22026</v>
          </cell>
          <cell r="AK12">
            <v>0</v>
          </cell>
          <cell r="AL12">
            <v>10216.65</v>
          </cell>
          <cell r="AM12">
            <v>4561.6000000000004</v>
          </cell>
          <cell r="AN12">
            <v>17304.939999999999</v>
          </cell>
          <cell r="AO12">
            <v>3150.04</v>
          </cell>
          <cell r="AP12">
            <v>18091</v>
          </cell>
          <cell r="AQ12">
            <v>0</v>
          </cell>
          <cell r="AR12">
            <v>3550.18</v>
          </cell>
          <cell r="AS12">
            <v>55267.07</v>
          </cell>
          <cell r="AT12">
            <v>29182</v>
          </cell>
          <cell r="AU12">
            <v>2827.7</v>
          </cell>
          <cell r="AV12">
            <v>22071.98</v>
          </cell>
          <cell r="AW12">
            <v>134.19999999999999</v>
          </cell>
          <cell r="AX12">
            <v>0</v>
          </cell>
          <cell r="AY12">
            <v>236.97</v>
          </cell>
          <cell r="AZ12">
            <v>0</v>
          </cell>
          <cell r="BA12">
            <v>14385.15</v>
          </cell>
          <cell r="BB12">
            <v>20174</v>
          </cell>
          <cell r="BC12">
            <v>0</v>
          </cell>
          <cell r="BD12">
            <v>91586.08</v>
          </cell>
          <cell r="BE12">
            <v>0</v>
          </cell>
          <cell r="BF12">
            <v>0</v>
          </cell>
          <cell r="BG12">
            <v>35967</v>
          </cell>
          <cell r="BH12">
            <v>0</v>
          </cell>
          <cell r="BI12">
            <v>91586.08</v>
          </cell>
          <cell r="BJ12">
            <v>0</v>
          </cell>
          <cell r="BK12">
            <v>60193.08</v>
          </cell>
          <cell r="BL12">
            <v>0</v>
          </cell>
          <cell r="BM12">
            <v>4221</v>
          </cell>
          <cell r="BN12">
            <v>74153.100000000006</v>
          </cell>
          <cell r="BO12">
            <v>0</v>
          </cell>
          <cell r="BP12">
            <v>79999.94</v>
          </cell>
          <cell r="BQ12">
            <v>0</v>
          </cell>
          <cell r="BR12">
            <v>3000</v>
          </cell>
          <cell r="BS12">
            <v>0</v>
          </cell>
          <cell r="BT12">
            <v>157153.04</v>
          </cell>
        </row>
        <row r="13">
          <cell r="A13">
            <v>144</v>
          </cell>
          <cell r="B13">
            <v>7024</v>
          </cell>
          <cell r="C13" t="str">
            <v>The Milestone</v>
          </cell>
          <cell r="D13">
            <v>22425.59</v>
          </cell>
          <cell r="E13">
            <v>0</v>
          </cell>
          <cell r="F13">
            <v>50932.31</v>
          </cell>
          <cell r="G13">
            <v>1006</v>
          </cell>
          <cell r="H13">
            <v>0</v>
          </cell>
          <cell r="I13">
            <v>0</v>
          </cell>
          <cell r="J13">
            <v>4123964.51</v>
          </cell>
          <cell r="K13">
            <v>0</v>
          </cell>
          <cell r="L13">
            <v>0</v>
          </cell>
          <cell r="M13">
            <v>0</v>
          </cell>
          <cell r="N13">
            <v>280601.5</v>
          </cell>
          <cell r="O13">
            <v>38816.699999999997</v>
          </cell>
          <cell r="P13">
            <v>19887.73</v>
          </cell>
          <cell r="Q13">
            <v>19386.150000000001</v>
          </cell>
          <cell r="R13">
            <v>46779.51</v>
          </cell>
          <cell r="S13">
            <v>0</v>
          </cell>
          <cell r="T13">
            <v>0</v>
          </cell>
          <cell r="U13">
            <v>9414.49</v>
          </cell>
          <cell r="V13">
            <v>105642.75</v>
          </cell>
          <cell r="W13">
            <v>73436</v>
          </cell>
          <cell r="X13">
            <v>0</v>
          </cell>
          <cell r="Y13">
            <v>0</v>
          </cell>
          <cell r="Z13">
            <v>0</v>
          </cell>
          <cell r="AA13">
            <v>1794923.58</v>
          </cell>
          <cell r="AB13">
            <v>89743.22</v>
          </cell>
          <cell r="AC13">
            <v>1817139.25</v>
          </cell>
          <cell r="AD13">
            <v>117495.96</v>
          </cell>
          <cell r="AE13">
            <v>173777.63</v>
          </cell>
          <cell r="AF13">
            <v>0</v>
          </cell>
          <cell r="AG13">
            <v>99158.47</v>
          </cell>
          <cell r="AH13">
            <v>11331.88</v>
          </cell>
          <cell r="AI13">
            <v>11907.23</v>
          </cell>
          <cell r="AJ13">
            <v>0</v>
          </cell>
          <cell r="AK13">
            <v>0</v>
          </cell>
          <cell r="AL13">
            <v>64121.06</v>
          </cell>
          <cell r="AM13">
            <v>201.69</v>
          </cell>
          <cell r="AN13">
            <v>5969.56</v>
          </cell>
          <cell r="AO13">
            <v>9313.48</v>
          </cell>
          <cell r="AP13">
            <v>47036.92</v>
          </cell>
          <cell r="AQ13">
            <v>0</v>
          </cell>
          <cell r="AR13">
            <v>36412.43</v>
          </cell>
          <cell r="AS13">
            <v>196897.6</v>
          </cell>
          <cell r="AT13">
            <v>3094.81</v>
          </cell>
          <cell r="AU13">
            <v>0</v>
          </cell>
          <cell r="AV13">
            <v>20780.400000000001</v>
          </cell>
          <cell r="AW13">
            <v>32604.6</v>
          </cell>
          <cell r="AX13">
            <v>0</v>
          </cell>
          <cell r="AY13">
            <v>77798.429999999993</v>
          </cell>
          <cell r="AZ13">
            <v>0</v>
          </cell>
          <cell r="BA13">
            <v>1305.8599999999999</v>
          </cell>
          <cell r="BB13">
            <v>25996.92</v>
          </cell>
          <cell r="BC13">
            <v>0</v>
          </cell>
          <cell r="BD13">
            <v>0</v>
          </cell>
          <cell r="BE13">
            <v>0</v>
          </cell>
          <cell r="BF13">
            <v>0</v>
          </cell>
          <cell r="BG13">
            <v>74184</v>
          </cell>
          <cell r="BH13">
            <v>0</v>
          </cell>
          <cell r="BI13">
            <v>0</v>
          </cell>
          <cell r="BJ13">
            <v>0</v>
          </cell>
          <cell r="BK13">
            <v>97707.15</v>
          </cell>
          <cell r="BL13">
            <v>0</v>
          </cell>
          <cell r="BM13">
            <v>4813.1000000000004</v>
          </cell>
          <cell r="BN13">
            <v>103343.95</v>
          </cell>
          <cell r="BO13">
            <v>0</v>
          </cell>
          <cell r="BP13">
            <v>23228.16</v>
          </cell>
          <cell r="BQ13">
            <v>373.9</v>
          </cell>
          <cell r="BR13">
            <v>0</v>
          </cell>
          <cell r="BS13">
            <v>0</v>
          </cell>
          <cell r="BT13">
            <v>126946.01</v>
          </cell>
        </row>
        <row r="14">
          <cell r="A14">
            <v>145</v>
          </cell>
          <cell r="B14">
            <v>7025</v>
          </cell>
          <cell r="C14" t="str">
            <v>Heart of the Forest Community School</v>
          </cell>
          <cell r="D14">
            <v>110703.07</v>
          </cell>
          <cell r="E14">
            <v>0</v>
          </cell>
          <cell r="F14">
            <v>51545.23</v>
          </cell>
          <cell r="G14">
            <v>1395.21</v>
          </cell>
          <cell r="H14">
            <v>0</v>
          </cell>
          <cell r="I14">
            <v>0</v>
          </cell>
          <cell r="J14">
            <v>1390368.29</v>
          </cell>
          <cell r="K14">
            <v>0</v>
          </cell>
          <cell r="L14">
            <v>0</v>
          </cell>
          <cell r="M14">
            <v>0</v>
          </cell>
          <cell r="N14">
            <v>55726</v>
          </cell>
          <cell r="O14">
            <v>7508.02</v>
          </cell>
          <cell r="P14">
            <v>28244</v>
          </cell>
          <cell r="Q14">
            <v>10587.5</v>
          </cell>
          <cell r="R14">
            <v>0</v>
          </cell>
          <cell r="S14">
            <v>14939.5</v>
          </cell>
          <cell r="T14">
            <v>15131.51</v>
          </cell>
          <cell r="U14">
            <v>4468.5</v>
          </cell>
          <cell r="V14">
            <v>39136.839999999997</v>
          </cell>
          <cell r="W14">
            <v>0</v>
          </cell>
          <cell r="X14">
            <v>0</v>
          </cell>
          <cell r="Y14">
            <v>0</v>
          </cell>
          <cell r="Z14">
            <v>0</v>
          </cell>
          <cell r="AA14">
            <v>640025.51</v>
          </cell>
          <cell r="AB14">
            <v>21827.11</v>
          </cell>
          <cell r="AC14">
            <v>550235.31999999995</v>
          </cell>
          <cell r="AD14">
            <v>43985.26</v>
          </cell>
          <cell r="AE14">
            <v>38834.120000000003</v>
          </cell>
          <cell r="AF14">
            <v>0</v>
          </cell>
          <cell r="AG14">
            <v>22482.47</v>
          </cell>
          <cell r="AH14">
            <v>5093.82</v>
          </cell>
          <cell r="AI14">
            <v>9158.48</v>
          </cell>
          <cell r="AJ14">
            <v>29046</v>
          </cell>
          <cell r="AK14">
            <v>7496</v>
          </cell>
          <cell r="AL14">
            <v>16210.99</v>
          </cell>
          <cell r="AM14">
            <v>2636.6</v>
          </cell>
          <cell r="AN14">
            <v>8728.75</v>
          </cell>
          <cell r="AO14">
            <v>4409.18</v>
          </cell>
          <cell r="AP14">
            <v>23589.58</v>
          </cell>
          <cell r="AQ14">
            <v>952.92</v>
          </cell>
          <cell r="AR14">
            <v>13659.97</v>
          </cell>
          <cell r="AS14">
            <v>42713.18</v>
          </cell>
          <cell r="AT14">
            <v>7766.04</v>
          </cell>
          <cell r="AU14">
            <v>0</v>
          </cell>
          <cell r="AV14">
            <v>7242.2</v>
          </cell>
          <cell r="AW14">
            <v>1547.25</v>
          </cell>
          <cell r="AX14">
            <v>0</v>
          </cell>
          <cell r="AY14">
            <v>7983.78</v>
          </cell>
          <cell r="AZ14">
            <v>0</v>
          </cell>
          <cell r="BA14">
            <v>10428.93</v>
          </cell>
          <cell r="BB14">
            <v>18114.599999999999</v>
          </cell>
          <cell r="BC14">
            <v>0</v>
          </cell>
          <cell r="BD14">
            <v>0</v>
          </cell>
          <cell r="BE14">
            <v>0</v>
          </cell>
          <cell r="BF14">
            <v>0</v>
          </cell>
          <cell r="BG14">
            <v>24353</v>
          </cell>
          <cell r="BH14">
            <v>0</v>
          </cell>
          <cell r="BI14">
            <v>0</v>
          </cell>
          <cell r="BJ14">
            <v>0</v>
          </cell>
          <cell r="BK14">
            <v>43384.81</v>
          </cell>
          <cell r="BL14">
            <v>0</v>
          </cell>
          <cell r="BM14">
            <v>5879</v>
          </cell>
          <cell r="BN14">
            <v>142645.17000000001</v>
          </cell>
          <cell r="BO14">
            <v>0</v>
          </cell>
          <cell r="BP14">
            <v>23836.19</v>
          </cell>
          <cell r="BQ14">
            <v>4193.4399999999996</v>
          </cell>
          <cell r="BR14">
            <v>0</v>
          </cell>
          <cell r="BS14">
            <v>0</v>
          </cell>
          <cell r="BT14">
            <v>170674.80000000002</v>
          </cell>
        </row>
        <row r="15">
          <cell r="A15">
            <v>325</v>
          </cell>
          <cell r="B15">
            <v>5422</v>
          </cell>
          <cell r="C15" t="str">
            <v>Dene Magna School</v>
          </cell>
          <cell r="D15">
            <v>131858.71</v>
          </cell>
          <cell r="E15">
            <v>0</v>
          </cell>
          <cell r="F15">
            <v>0</v>
          </cell>
          <cell r="G15">
            <v>0</v>
          </cell>
          <cell r="H15">
            <v>0</v>
          </cell>
          <cell r="I15">
            <v>24816.77</v>
          </cell>
          <cell r="J15">
            <v>2579431</v>
          </cell>
          <cell r="K15">
            <v>0</v>
          </cell>
          <cell r="L15">
            <v>267487</v>
          </cell>
          <cell r="M15">
            <v>0</v>
          </cell>
          <cell r="N15">
            <v>317670.71000000002</v>
          </cell>
          <cell r="O15">
            <v>0</v>
          </cell>
          <cell r="P15">
            <v>4364</v>
          </cell>
          <cell r="Q15">
            <v>37870.53</v>
          </cell>
          <cell r="R15">
            <v>57411.49</v>
          </cell>
          <cell r="S15">
            <v>1900</v>
          </cell>
          <cell r="T15">
            <v>0</v>
          </cell>
          <cell r="U15">
            <v>28563.78</v>
          </cell>
          <cell r="V15">
            <v>59167.09</v>
          </cell>
          <cell r="W15">
            <v>151149</v>
          </cell>
          <cell r="X15">
            <v>0</v>
          </cell>
          <cell r="Y15">
            <v>0</v>
          </cell>
          <cell r="Z15">
            <v>34644.26</v>
          </cell>
          <cell r="AA15">
            <v>1961392.52</v>
          </cell>
          <cell r="AB15">
            <v>26608.68</v>
          </cell>
          <cell r="AC15">
            <v>516176.72</v>
          </cell>
          <cell r="AD15">
            <v>100755.02</v>
          </cell>
          <cell r="AE15">
            <v>142148.84</v>
          </cell>
          <cell r="AF15">
            <v>53140.32</v>
          </cell>
          <cell r="AG15">
            <v>17724.240000000002</v>
          </cell>
          <cell r="AH15">
            <v>11681.63</v>
          </cell>
          <cell r="AI15">
            <v>38193.56</v>
          </cell>
          <cell r="AJ15">
            <v>0</v>
          </cell>
          <cell r="AK15">
            <v>450</v>
          </cell>
          <cell r="AL15">
            <v>42724.88</v>
          </cell>
          <cell r="AM15">
            <v>15089.46</v>
          </cell>
          <cell r="AN15">
            <v>2776.15</v>
          </cell>
          <cell r="AO15">
            <v>5198.6499999999996</v>
          </cell>
          <cell r="AP15">
            <v>52600.46</v>
          </cell>
          <cell r="AQ15">
            <v>10635</v>
          </cell>
          <cell r="AR15">
            <v>14606.04</v>
          </cell>
          <cell r="AS15">
            <v>212716.31</v>
          </cell>
          <cell r="AT15">
            <v>45371.74</v>
          </cell>
          <cell r="AU15">
            <v>46219.03</v>
          </cell>
          <cell r="AV15">
            <v>25143.599999999999</v>
          </cell>
          <cell r="AW15">
            <v>18415.29</v>
          </cell>
          <cell r="AX15">
            <v>258.37</v>
          </cell>
          <cell r="AY15">
            <v>43511.7</v>
          </cell>
          <cell r="AZ15">
            <v>9045.6299999999992</v>
          </cell>
          <cell r="BA15">
            <v>29977.87</v>
          </cell>
          <cell r="BB15">
            <v>21344.95</v>
          </cell>
          <cell r="BC15">
            <v>0</v>
          </cell>
          <cell r="BD15">
            <v>109716</v>
          </cell>
          <cell r="BE15">
            <v>28767.56</v>
          </cell>
          <cell r="BF15">
            <v>5912.39</v>
          </cell>
          <cell r="BG15">
            <v>189222.73</v>
          </cell>
          <cell r="BH15">
            <v>0</v>
          </cell>
          <cell r="BI15">
            <v>109716</v>
          </cell>
          <cell r="BJ15">
            <v>0</v>
          </cell>
          <cell r="BK15">
            <v>278634.7</v>
          </cell>
          <cell r="BL15">
            <v>0</v>
          </cell>
          <cell r="BM15">
            <v>20304.03</v>
          </cell>
          <cell r="BN15">
            <v>63250.65</v>
          </cell>
          <cell r="BO15">
            <v>0</v>
          </cell>
          <cell r="BP15">
            <v>0</v>
          </cell>
          <cell r="BQ15">
            <v>0</v>
          </cell>
          <cell r="BR15">
            <v>0</v>
          </cell>
          <cell r="BS15">
            <v>24781.08</v>
          </cell>
          <cell r="BT15">
            <v>88031.73000000001</v>
          </cell>
        </row>
        <row r="16">
          <cell r="A16">
            <v>326</v>
          </cell>
          <cell r="B16">
            <v>4039</v>
          </cell>
          <cell r="C16" t="str">
            <v>BERKELEY VALE COMMUNITY SCHOOL</v>
          </cell>
          <cell r="D16">
            <v>164501.57</v>
          </cell>
          <cell r="E16">
            <v>0</v>
          </cell>
          <cell r="F16">
            <v>64254</v>
          </cell>
          <cell r="G16">
            <v>2211.09</v>
          </cell>
          <cell r="H16">
            <v>0.1</v>
          </cell>
          <cell r="I16">
            <v>0</v>
          </cell>
          <cell r="J16">
            <v>1289978</v>
          </cell>
          <cell r="K16">
            <v>0</v>
          </cell>
          <cell r="L16">
            <v>265713.59999999998</v>
          </cell>
          <cell r="M16">
            <v>0</v>
          </cell>
          <cell r="N16">
            <v>198437</v>
          </cell>
          <cell r="O16">
            <v>0</v>
          </cell>
          <cell r="P16">
            <v>0</v>
          </cell>
          <cell r="Q16">
            <v>11593.08</v>
          </cell>
          <cell r="R16">
            <v>0</v>
          </cell>
          <cell r="S16">
            <v>0</v>
          </cell>
          <cell r="T16">
            <v>0</v>
          </cell>
          <cell r="U16">
            <v>0</v>
          </cell>
          <cell r="V16">
            <v>53974.2</v>
          </cell>
          <cell r="W16">
            <v>133614</v>
          </cell>
          <cell r="X16">
            <v>0</v>
          </cell>
          <cell r="Y16">
            <v>0</v>
          </cell>
          <cell r="Z16">
            <v>0</v>
          </cell>
          <cell r="AA16">
            <v>940075.67</v>
          </cell>
          <cell r="AB16">
            <v>63465.83</v>
          </cell>
          <cell r="AC16">
            <v>288131.75</v>
          </cell>
          <cell r="AD16">
            <v>26693.040000000001</v>
          </cell>
          <cell r="AE16">
            <v>86826.65</v>
          </cell>
          <cell r="AF16">
            <v>0</v>
          </cell>
          <cell r="AG16">
            <v>14097.68</v>
          </cell>
          <cell r="AH16">
            <v>9718.15</v>
          </cell>
          <cell r="AI16">
            <v>4507.6499999999996</v>
          </cell>
          <cell r="AJ16">
            <v>0</v>
          </cell>
          <cell r="AK16">
            <v>0</v>
          </cell>
          <cell r="AL16">
            <v>110303.27</v>
          </cell>
          <cell r="AM16">
            <v>9537.2099999999991</v>
          </cell>
          <cell r="AN16">
            <v>33177.07</v>
          </cell>
          <cell r="AO16">
            <v>3530.62</v>
          </cell>
          <cell r="AP16">
            <v>41761.629999999997</v>
          </cell>
          <cell r="AQ16">
            <v>16909</v>
          </cell>
          <cell r="AR16">
            <v>14538.42</v>
          </cell>
          <cell r="AS16">
            <v>64606.59</v>
          </cell>
          <cell r="AT16">
            <v>34424.730000000003</v>
          </cell>
          <cell r="AU16">
            <v>24051.64</v>
          </cell>
          <cell r="AV16">
            <v>32912.65</v>
          </cell>
          <cell r="AW16">
            <v>6891</v>
          </cell>
          <cell r="AX16">
            <v>0</v>
          </cell>
          <cell r="AY16">
            <v>12117.54</v>
          </cell>
          <cell r="AZ16">
            <v>0</v>
          </cell>
          <cell r="BA16">
            <v>9591.84</v>
          </cell>
          <cell r="BB16">
            <v>35689</v>
          </cell>
          <cell r="BC16">
            <v>0</v>
          </cell>
          <cell r="BD16">
            <v>0</v>
          </cell>
          <cell r="BE16">
            <v>0</v>
          </cell>
          <cell r="BF16">
            <v>0</v>
          </cell>
          <cell r="BG16">
            <v>66404</v>
          </cell>
          <cell r="BH16">
            <v>0</v>
          </cell>
          <cell r="BI16">
            <v>0</v>
          </cell>
          <cell r="BJ16">
            <v>0</v>
          </cell>
          <cell r="BK16">
            <v>35164.120000000003</v>
          </cell>
          <cell r="BL16">
            <v>0</v>
          </cell>
          <cell r="BM16">
            <v>3259.32</v>
          </cell>
          <cell r="BN16">
            <v>234252.82</v>
          </cell>
          <cell r="BO16">
            <v>0</v>
          </cell>
          <cell r="BP16">
            <v>81915.88</v>
          </cell>
          <cell r="BQ16">
            <v>12529.77</v>
          </cell>
          <cell r="BR16">
            <v>0.1</v>
          </cell>
          <cell r="BS16">
            <v>0</v>
          </cell>
          <cell r="BT16">
            <v>328698.57</v>
          </cell>
        </row>
        <row r="17">
          <cell r="A17">
            <v>327</v>
          </cell>
          <cell r="B17">
            <v>5423</v>
          </cell>
          <cell r="C17" t="str">
            <v>Lakers School</v>
          </cell>
          <cell r="D17">
            <v>241949.41</v>
          </cell>
          <cell r="E17">
            <v>0</v>
          </cell>
          <cell r="F17">
            <v>-1143.1500000000001</v>
          </cell>
          <cell r="G17">
            <v>0</v>
          </cell>
          <cell r="H17">
            <v>0</v>
          </cell>
          <cell r="I17">
            <v>-2564.13</v>
          </cell>
          <cell r="J17">
            <v>2612717</v>
          </cell>
          <cell r="K17">
            <v>0</v>
          </cell>
          <cell r="L17">
            <v>411290</v>
          </cell>
          <cell r="M17">
            <v>0</v>
          </cell>
          <cell r="N17">
            <v>369275.5</v>
          </cell>
          <cell r="O17">
            <v>130967.57</v>
          </cell>
          <cell r="P17">
            <v>3228.06</v>
          </cell>
          <cell r="Q17">
            <v>33338.339999999997</v>
          </cell>
          <cell r="R17">
            <v>119160.76</v>
          </cell>
          <cell r="S17">
            <v>300</v>
          </cell>
          <cell r="T17">
            <v>600</v>
          </cell>
          <cell r="U17">
            <v>0</v>
          </cell>
          <cell r="V17">
            <v>33569.96</v>
          </cell>
          <cell r="W17">
            <v>165415</v>
          </cell>
          <cell r="X17">
            <v>3020</v>
          </cell>
          <cell r="Y17">
            <v>33423</v>
          </cell>
          <cell r="Z17">
            <v>0</v>
          </cell>
          <cell r="AA17">
            <v>2149101.02</v>
          </cell>
          <cell r="AB17">
            <v>73774.64</v>
          </cell>
          <cell r="AC17">
            <v>490184.91</v>
          </cell>
          <cell r="AD17">
            <v>105084.3</v>
          </cell>
          <cell r="AE17">
            <v>246984.67</v>
          </cell>
          <cell r="AF17">
            <v>80205.58</v>
          </cell>
          <cell r="AG17">
            <v>12322.95</v>
          </cell>
          <cell r="AH17">
            <v>25337.21</v>
          </cell>
          <cell r="AI17">
            <v>7102.45</v>
          </cell>
          <cell r="AJ17">
            <v>0</v>
          </cell>
          <cell r="AK17">
            <v>325</v>
          </cell>
          <cell r="AL17">
            <v>30125.919999999998</v>
          </cell>
          <cell r="AM17">
            <v>2700.92</v>
          </cell>
          <cell r="AN17">
            <v>57755.29</v>
          </cell>
          <cell r="AO17">
            <v>6173.22</v>
          </cell>
          <cell r="AP17">
            <v>32324.7</v>
          </cell>
          <cell r="AQ17">
            <v>12391</v>
          </cell>
          <cell r="AR17">
            <v>29034.41</v>
          </cell>
          <cell r="AS17">
            <v>293318.24</v>
          </cell>
          <cell r="AT17">
            <v>14842.31</v>
          </cell>
          <cell r="AU17">
            <v>47340.53</v>
          </cell>
          <cell r="AV17">
            <v>30012.67</v>
          </cell>
          <cell r="AW17">
            <v>18330</v>
          </cell>
          <cell r="AX17">
            <v>0</v>
          </cell>
          <cell r="AY17">
            <v>72904.740000000005</v>
          </cell>
          <cell r="AZ17">
            <v>30135.919999999998</v>
          </cell>
          <cell r="BA17">
            <v>9957.26</v>
          </cell>
          <cell r="BB17">
            <v>53098.26</v>
          </cell>
          <cell r="BC17">
            <v>0</v>
          </cell>
          <cell r="BD17">
            <v>0</v>
          </cell>
          <cell r="BE17">
            <v>1325</v>
          </cell>
          <cell r="BF17">
            <v>29533.5</v>
          </cell>
          <cell r="BG17">
            <v>190793</v>
          </cell>
          <cell r="BH17">
            <v>0</v>
          </cell>
          <cell r="BI17">
            <v>0</v>
          </cell>
          <cell r="BJ17">
            <v>0</v>
          </cell>
          <cell r="BK17">
            <v>324332.55</v>
          </cell>
          <cell r="BL17">
            <v>0</v>
          </cell>
          <cell r="BM17">
            <v>0</v>
          </cell>
          <cell r="BN17">
            <v>193963.48</v>
          </cell>
          <cell r="BO17">
            <v>0</v>
          </cell>
          <cell r="BP17">
            <v>-134682.54999999999</v>
          </cell>
          <cell r="BQ17">
            <v>0</v>
          </cell>
          <cell r="BR17">
            <v>0</v>
          </cell>
          <cell r="BS17">
            <v>0.37</v>
          </cell>
          <cell r="BT17">
            <v>59281.300000000025</v>
          </cell>
        </row>
        <row r="18">
          <cell r="A18">
            <v>328</v>
          </cell>
          <cell r="B18">
            <v>4024</v>
          </cell>
          <cell r="C18" t="str">
            <v>Cleeve School</v>
          </cell>
          <cell r="D18">
            <v>156744.35</v>
          </cell>
          <cell r="E18">
            <v>0</v>
          </cell>
          <cell r="F18">
            <v>115162.22</v>
          </cell>
          <cell r="G18">
            <v>0</v>
          </cell>
          <cell r="H18">
            <v>0</v>
          </cell>
          <cell r="I18">
            <v>0</v>
          </cell>
          <cell r="J18">
            <v>4049669</v>
          </cell>
          <cell r="K18">
            <v>1530128</v>
          </cell>
          <cell r="L18">
            <v>287293</v>
          </cell>
          <cell r="M18">
            <v>0</v>
          </cell>
          <cell r="N18">
            <v>625548</v>
          </cell>
          <cell r="O18">
            <v>0</v>
          </cell>
          <cell r="P18">
            <v>0</v>
          </cell>
          <cell r="Q18">
            <v>50222.17</v>
          </cell>
          <cell r="R18">
            <v>0</v>
          </cell>
          <cell r="S18">
            <v>3347.54</v>
          </cell>
          <cell r="T18">
            <v>1130</v>
          </cell>
          <cell r="U18">
            <v>0</v>
          </cell>
          <cell r="V18">
            <v>290693.53000000003</v>
          </cell>
          <cell r="W18">
            <v>258867</v>
          </cell>
          <cell r="X18">
            <v>0</v>
          </cell>
          <cell r="Y18">
            <v>0</v>
          </cell>
          <cell r="Z18">
            <v>0</v>
          </cell>
          <cell r="AA18">
            <v>4455790.5599999996</v>
          </cell>
          <cell r="AB18">
            <v>10189.200000000001</v>
          </cell>
          <cell r="AC18">
            <v>583478.75</v>
          </cell>
          <cell r="AD18">
            <v>227278.2</v>
          </cell>
          <cell r="AE18">
            <v>411536.72</v>
          </cell>
          <cell r="AF18">
            <v>0</v>
          </cell>
          <cell r="AG18">
            <v>44577.85</v>
          </cell>
          <cell r="AH18">
            <v>78918.42</v>
          </cell>
          <cell r="AI18">
            <v>41741.480000000003</v>
          </cell>
          <cell r="AJ18">
            <v>0</v>
          </cell>
          <cell r="AK18">
            <v>0</v>
          </cell>
          <cell r="AL18">
            <v>102212.34</v>
          </cell>
          <cell r="AM18">
            <v>45192.78</v>
          </cell>
          <cell r="AN18">
            <v>7832.03</v>
          </cell>
          <cell r="AO18">
            <v>16023.45</v>
          </cell>
          <cell r="AP18">
            <v>91756.22</v>
          </cell>
          <cell r="AQ18">
            <v>15949.5</v>
          </cell>
          <cell r="AR18">
            <v>6385.34</v>
          </cell>
          <cell r="AS18">
            <v>362881.32</v>
          </cell>
          <cell r="AT18">
            <v>161375.19</v>
          </cell>
          <cell r="AU18">
            <v>145732.88</v>
          </cell>
          <cell r="AV18">
            <v>65186.8</v>
          </cell>
          <cell r="AW18">
            <v>4652.3900000000003</v>
          </cell>
          <cell r="AX18">
            <v>0</v>
          </cell>
          <cell r="AY18">
            <v>17891.349999999999</v>
          </cell>
          <cell r="AZ18">
            <v>0</v>
          </cell>
          <cell r="BA18">
            <v>75792.479999999996</v>
          </cell>
          <cell r="BB18">
            <v>64903.4</v>
          </cell>
          <cell r="BC18">
            <v>0</v>
          </cell>
          <cell r="BD18">
            <v>40175.440000000002</v>
          </cell>
          <cell r="BE18">
            <v>0</v>
          </cell>
          <cell r="BF18">
            <v>0</v>
          </cell>
          <cell r="BG18">
            <v>175008</v>
          </cell>
          <cell r="BH18">
            <v>0</v>
          </cell>
          <cell r="BI18">
            <v>40175.440000000002</v>
          </cell>
          <cell r="BJ18">
            <v>0</v>
          </cell>
          <cell r="BK18">
            <v>239679.46</v>
          </cell>
          <cell r="BL18">
            <v>0</v>
          </cell>
          <cell r="BM18">
            <v>1374.52</v>
          </cell>
          <cell r="BN18">
            <v>176188.5</v>
          </cell>
          <cell r="BO18">
            <v>0</v>
          </cell>
          <cell r="BP18">
            <v>78176.2</v>
          </cell>
          <cell r="BQ18">
            <v>11115.48</v>
          </cell>
          <cell r="BR18">
            <v>0</v>
          </cell>
          <cell r="BS18">
            <v>0</v>
          </cell>
          <cell r="BT18">
            <v>265480.18</v>
          </cell>
        </row>
        <row r="19">
          <cell r="A19">
            <v>330</v>
          </cell>
          <cell r="B19">
            <v>4015</v>
          </cell>
          <cell r="C19" t="str">
            <v>BEAUFORT COMMUNITY SCHOOL</v>
          </cell>
          <cell r="D19">
            <v>100969.81</v>
          </cell>
          <cell r="E19">
            <v>0</v>
          </cell>
          <cell r="F19">
            <v>197467</v>
          </cell>
          <cell r="G19">
            <v>0</v>
          </cell>
          <cell r="H19">
            <v>0.04</v>
          </cell>
          <cell r="I19">
            <v>0</v>
          </cell>
          <cell r="J19">
            <v>3503616.25</v>
          </cell>
          <cell r="K19">
            <v>837084</v>
          </cell>
          <cell r="L19">
            <v>662849</v>
          </cell>
          <cell r="M19">
            <v>0</v>
          </cell>
          <cell r="N19">
            <v>624859.5</v>
          </cell>
          <cell r="O19">
            <v>0</v>
          </cell>
          <cell r="P19">
            <v>46937</v>
          </cell>
          <cell r="Q19">
            <v>120314.34</v>
          </cell>
          <cell r="R19">
            <v>0</v>
          </cell>
          <cell r="S19">
            <v>1697</v>
          </cell>
          <cell r="T19">
            <v>0</v>
          </cell>
          <cell r="U19">
            <v>0</v>
          </cell>
          <cell r="V19">
            <v>330995.39</v>
          </cell>
          <cell r="W19">
            <v>258527</v>
          </cell>
          <cell r="X19">
            <v>0</v>
          </cell>
          <cell r="Y19">
            <v>0</v>
          </cell>
          <cell r="Z19">
            <v>0</v>
          </cell>
          <cell r="AA19">
            <v>3172925.4399999999</v>
          </cell>
          <cell r="AB19">
            <v>47377.89</v>
          </cell>
          <cell r="AC19">
            <v>1008923.79</v>
          </cell>
          <cell r="AD19">
            <v>195547.97</v>
          </cell>
          <cell r="AE19">
            <v>307407.59999999998</v>
          </cell>
          <cell r="AF19">
            <v>0</v>
          </cell>
          <cell r="AG19">
            <v>50829.08</v>
          </cell>
          <cell r="AH19">
            <v>114244.11</v>
          </cell>
          <cell r="AI19">
            <v>12578.91</v>
          </cell>
          <cell r="AJ19">
            <v>0</v>
          </cell>
          <cell r="AK19">
            <v>0</v>
          </cell>
          <cell r="AL19">
            <v>97872.7</v>
          </cell>
          <cell r="AM19">
            <v>10609.2</v>
          </cell>
          <cell r="AN19">
            <v>11748.98</v>
          </cell>
          <cell r="AO19">
            <v>31121.17</v>
          </cell>
          <cell r="AP19">
            <v>106119.91</v>
          </cell>
          <cell r="AQ19">
            <v>16110</v>
          </cell>
          <cell r="AR19">
            <v>25216.69</v>
          </cell>
          <cell r="AS19">
            <v>204309.13</v>
          </cell>
          <cell r="AT19">
            <v>105345.08</v>
          </cell>
          <cell r="AU19">
            <v>95671.02</v>
          </cell>
          <cell r="AV19">
            <v>124569.91</v>
          </cell>
          <cell r="AW19">
            <v>29813</v>
          </cell>
          <cell r="AX19">
            <v>228693</v>
          </cell>
          <cell r="AY19">
            <v>47841.599999999999</v>
          </cell>
          <cell r="AZ19">
            <v>78768.11</v>
          </cell>
          <cell r="BA19">
            <v>38129.29</v>
          </cell>
          <cell r="BB19">
            <v>76778.73</v>
          </cell>
          <cell r="BC19">
            <v>0</v>
          </cell>
          <cell r="BD19">
            <v>0</v>
          </cell>
          <cell r="BE19">
            <v>0</v>
          </cell>
          <cell r="BF19">
            <v>0</v>
          </cell>
          <cell r="BG19">
            <v>142619</v>
          </cell>
          <cell r="BH19">
            <v>0</v>
          </cell>
          <cell r="BI19">
            <v>0</v>
          </cell>
          <cell r="BJ19">
            <v>0</v>
          </cell>
          <cell r="BK19">
            <v>315259.51</v>
          </cell>
          <cell r="BL19">
            <v>0</v>
          </cell>
          <cell r="BM19">
            <v>10908</v>
          </cell>
          <cell r="BN19">
            <v>249296.98</v>
          </cell>
          <cell r="BO19">
            <v>0</v>
          </cell>
          <cell r="BP19">
            <v>13918.49</v>
          </cell>
          <cell r="BQ19">
            <v>0</v>
          </cell>
          <cell r="BR19">
            <v>0.04</v>
          </cell>
          <cell r="BS19">
            <v>0</v>
          </cell>
          <cell r="BT19">
            <v>263215.51</v>
          </cell>
        </row>
        <row r="20">
          <cell r="A20">
            <v>331</v>
          </cell>
          <cell r="B20">
            <v>5408</v>
          </cell>
          <cell r="C20" t="str">
            <v>Balcarras School - Capitation</v>
          </cell>
          <cell r="D20">
            <v>0</v>
          </cell>
          <cell r="E20">
            <v>18998.189999999999</v>
          </cell>
          <cell r="F20">
            <v>0.6</v>
          </cell>
          <cell r="G20">
            <v>0</v>
          </cell>
          <cell r="H20">
            <v>0</v>
          </cell>
          <cell r="I20">
            <v>0</v>
          </cell>
          <cell r="J20">
            <v>3350023</v>
          </cell>
          <cell r="K20">
            <v>1460543</v>
          </cell>
          <cell r="L20">
            <v>135961</v>
          </cell>
          <cell r="M20">
            <v>0</v>
          </cell>
          <cell r="N20">
            <v>336281</v>
          </cell>
          <cell r="O20">
            <v>7500</v>
          </cell>
          <cell r="P20">
            <v>155379.74</v>
          </cell>
          <cell r="Q20">
            <v>130389.93</v>
          </cell>
          <cell r="R20">
            <v>913.3</v>
          </cell>
          <cell r="S20">
            <v>0</v>
          </cell>
          <cell r="T20">
            <v>0</v>
          </cell>
          <cell r="U20">
            <v>87837.16</v>
          </cell>
          <cell r="V20">
            <v>0</v>
          </cell>
          <cell r="W20">
            <v>209580</v>
          </cell>
          <cell r="X20">
            <v>580</v>
          </cell>
          <cell r="Y20">
            <v>0</v>
          </cell>
          <cell r="Z20">
            <v>0</v>
          </cell>
          <cell r="AA20">
            <v>3608192.28</v>
          </cell>
          <cell r="AB20">
            <v>38953.83</v>
          </cell>
          <cell r="AC20">
            <v>391617.17</v>
          </cell>
          <cell r="AD20">
            <v>191741.53</v>
          </cell>
          <cell r="AE20">
            <v>335336.53999999998</v>
          </cell>
          <cell r="AF20">
            <v>0</v>
          </cell>
          <cell r="AG20">
            <v>27697.59</v>
          </cell>
          <cell r="AH20">
            <v>32459.73</v>
          </cell>
          <cell r="AI20">
            <v>23046.26</v>
          </cell>
          <cell r="AJ20">
            <v>0</v>
          </cell>
          <cell r="AK20">
            <v>0</v>
          </cell>
          <cell r="AL20">
            <v>60841.25</v>
          </cell>
          <cell r="AM20">
            <v>16090.2</v>
          </cell>
          <cell r="AN20">
            <v>11531.94</v>
          </cell>
          <cell r="AO20">
            <v>9689.2900000000009</v>
          </cell>
          <cell r="AP20">
            <v>76165.8</v>
          </cell>
          <cell r="AQ20">
            <v>18535</v>
          </cell>
          <cell r="AR20">
            <v>14808.55</v>
          </cell>
          <cell r="AS20">
            <v>290394.81</v>
          </cell>
          <cell r="AT20">
            <v>173100.78</v>
          </cell>
          <cell r="AU20">
            <v>130554.69</v>
          </cell>
          <cell r="AV20">
            <v>60337.77</v>
          </cell>
          <cell r="AW20">
            <v>34785.660000000003</v>
          </cell>
          <cell r="AX20">
            <v>0</v>
          </cell>
          <cell r="AY20">
            <v>27674.61</v>
          </cell>
          <cell r="AZ20">
            <v>0</v>
          </cell>
          <cell r="BA20">
            <v>74086.789999999994</v>
          </cell>
          <cell r="BB20">
            <v>22446.48</v>
          </cell>
          <cell r="BC20">
            <v>0</v>
          </cell>
          <cell r="BD20">
            <v>130657.76</v>
          </cell>
          <cell r="BE20">
            <v>0</v>
          </cell>
          <cell r="BF20">
            <v>0</v>
          </cell>
          <cell r="BG20">
            <v>614515.89</v>
          </cell>
          <cell r="BH20">
            <v>0</v>
          </cell>
          <cell r="BI20">
            <v>130657.76</v>
          </cell>
          <cell r="BJ20">
            <v>0</v>
          </cell>
          <cell r="BK20">
            <v>745174.25</v>
          </cell>
          <cell r="BL20">
            <v>0</v>
          </cell>
          <cell r="BM20">
            <v>0</v>
          </cell>
          <cell r="BN20">
            <v>93240.01</v>
          </cell>
          <cell r="BO20">
            <v>0</v>
          </cell>
          <cell r="BP20">
            <v>0</v>
          </cell>
          <cell r="BQ20">
            <v>0</v>
          </cell>
          <cell r="BR20">
            <v>0</v>
          </cell>
          <cell r="BS20">
            <v>0</v>
          </cell>
          <cell r="BT20">
            <v>93240.01</v>
          </cell>
        </row>
        <row r="21">
          <cell r="A21">
            <v>332</v>
          </cell>
          <cell r="B21">
            <v>5414</v>
          </cell>
          <cell r="C21" t="str">
            <v>Chipping Campden School</v>
          </cell>
          <cell r="D21">
            <v>0</v>
          </cell>
          <cell r="E21">
            <v>296978.93</v>
          </cell>
          <cell r="F21">
            <v>-934.95</v>
          </cell>
          <cell r="G21">
            <v>0</v>
          </cell>
          <cell r="H21">
            <v>0</v>
          </cell>
          <cell r="I21">
            <v>0</v>
          </cell>
          <cell r="J21">
            <v>3195069</v>
          </cell>
          <cell r="K21">
            <v>1056812</v>
          </cell>
          <cell r="L21">
            <v>203985</v>
          </cell>
          <cell r="M21">
            <v>0</v>
          </cell>
          <cell r="N21">
            <v>365310.95</v>
          </cell>
          <cell r="O21">
            <v>2110</v>
          </cell>
          <cell r="P21">
            <v>84384.84</v>
          </cell>
          <cell r="Q21">
            <v>181995.54</v>
          </cell>
          <cell r="R21">
            <v>0</v>
          </cell>
          <cell r="S21">
            <v>0</v>
          </cell>
          <cell r="T21">
            <v>0</v>
          </cell>
          <cell r="U21">
            <v>98304.23</v>
          </cell>
          <cell r="V21">
            <v>50728</v>
          </cell>
          <cell r="W21">
            <v>204051</v>
          </cell>
          <cell r="X21">
            <v>0</v>
          </cell>
          <cell r="Y21">
            <v>60268</v>
          </cell>
          <cell r="Z21">
            <v>0</v>
          </cell>
          <cell r="AA21">
            <v>3222385.82</v>
          </cell>
          <cell r="AB21">
            <v>60068.66</v>
          </cell>
          <cell r="AC21">
            <v>509037.25</v>
          </cell>
          <cell r="AD21">
            <v>147862.57</v>
          </cell>
          <cell r="AE21">
            <v>250894.51</v>
          </cell>
          <cell r="AF21">
            <v>0</v>
          </cell>
          <cell r="AG21">
            <v>15303.01</v>
          </cell>
          <cell r="AH21">
            <v>26618.34</v>
          </cell>
          <cell r="AI21">
            <v>20313.62</v>
          </cell>
          <cell r="AJ21">
            <v>0</v>
          </cell>
          <cell r="AK21">
            <v>0</v>
          </cell>
          <cell r="AL21">
            <v>90798.36</v>
          </cell>
          <cell r="AM21">
            <v>6517.48</v>
          </cell>
          <cell r="AN21">
            <v>6777.91</v>
          </cell>
          <cell r="AO21">
            <v>18512.28</v>
          </cell>
          <cell r="AP21">
            <v>86315.68</v>
          </cell>
          <cell r="AQ21">
            <v>11544.19</v>
          </cell>
          <cell r="AR21">
            <v>25724.32</v>
          </cell>
          <cell r="AS21">
            <v>415380.65</v>
          </cell>
          <cell r="AT21">
            <v>175245.81</v>
          </cell>
          <cell r="AU21">
            <v>95835.02</v>
          </cell>
          <cell r="AV21">
            <v>54949.120000000003</v>
          </cell>
          <cell r="AW21">
            <v>29463.7</v>
          </cell>
          <cell r="AX21">
            <v>0</v>
          </cell>
          <cell r="AY21">
            <v>24056.87</v>
          </cell>
          <cell r="AZ21">
            <v>27589.14</v>
          </cell>
          <cell r="BA21">
            <v>73062.02</v>
          </cell>
          <cell r="BB21">
            <v>44777.32</v>
          </cell>
          <cell r="BC21">
            <v>0</v>
          </cell>
          <cell r="BD21">
            <v>64015</v>
          </cell>
          <cell r="BE21">
            <v>7995</v>
          </cell>
          <cell r="BF21">
            <v>28468.959999999999</v>
          </cell>
          <cell r="BG21">
            <v>131428</v>
          </cell>
          <cell r="BH21">
            <v>0</v>
          </cell>
          <cell r="BI21">
            <v>64015</v>
          </cell>
          <cell r="BJ21">
            <v>0</v>
          </cell>
          <cell r="BK21">
            <v>209500.66</v>
          </cell>
          <cell r="BL21">
            <v>0</v>
          </cell>
          <cell r="BM21">
            <v>0</v>
          </cell>
          <cell r="BN21">
            <v>236680.84</v>
          </cell>
          <cell r="BO21">
            <v>0</v>
          </cell>
          <cell r="BP21">
            <v>-14992.61</v>
          </cell>
          <cell r="BQ21">
            <v>0</v>
          </cell>
          <cell r="BR21">
            <v>0</v>
          </cell>
          <cell r="BS21">
            <v>23804.04</v>
          </cell>
          <cell r="BT21">
            <v>245492.27</v>
          </cell>
        </row>
        <row r="22">
          <cell r="A22">
            <v>334</v>
          </cell>
          <cell r="B22">
            <v>5419</v>
          </cell>
          <cell r="C22" t="str">
            <v>Cirencester Kingshill School</v>
          </cell>
          <cell r="D22">
            <v>188703.89</v>
          </cell>
          <cell r="E22">
            <v>0</v>
          </cell>
          <cell r="F22">
            <v>74935</v>
          </cell>
          <cell r="G22">
            <v>0</v>
          </cell>
          <cell r="H22">
            <v>199052.34</v>
          </cell>
          <cell r="I22">
            <v>0</v>
          </cell>
          <cell r="J22">
            <v>2779616</v>
          </cell>
          <cell r="K22">
            <v>0</v>
          </cell>
          <cell r="L22">
            <v>307893</v>
          </cell>
          <cell r="M22">
            <v>0</v>
          </cell>
          <cell r="N22">
            <v>312436.5</v>
          </cell>
          <cell r="O22">
            <v>0</v>
          </cell>
          <cell r="P22">
            <v>169688.73</v>
          </cell>
          <cell r="Q22">
            <v>44842.98</v>
          </cell>
          <cell r="R22">
            <v>0</v>
          </cell>
          <cell r="S22">
            <v>0</v>
          </cell>
          <cell r="T22">
            <v>0</v>
          </cell>
          <cell r="U22">
            <v>21299.64</v>
          </cell>
          <cell r="V22">
            <v>28661.91</v>
          </cell>
          <cell r="W22">
            <v>158319</v>
          </cell>
          <cell r="X22">
            <v>0</v>
          </cell>
          <cell r="Y22">
            <v>0</v>
          </cell>
          <cell r="Z22">
            <v>6979.4</v>
          </cell>
          <cell r="AA22">
            <v>2246243.61</v>
          </cell>
          <cell r="AB22">
            <v>51812.24</v>
          </cell>
          <cell r="AC22">
            <v>369694.85</v>
          </cell>
          <cell r="AD22">
            <v>48644.59</v>
          </cell>
          <cell r="AE22">
            <v>213822.96</v>
          </cell>
          <cell r="AF22">
            <v>0</v>
          </cell>
          <cell r="AG22">
            <v>21675.05</v>
          </cell>
          <cell r="AH22">
            <v>19577.990000000002</v>
          </cell>
          <cell r="AI22">
            <v>15174.57</v>
          </cell>
          <cell r="AJ22">
            <v>0</v>
          </cell>
          <cell r="AK22">
            <v>0</v>
          </cell>
          <cell r="AL22">
            <v>54404.21</v>
          </cell>
          <cell r="AM22">
            <v>13351.42</v>
          </cell>
          <cell r="AN22">
            <v>68871.89</v>
          </cell>
          <cell r="AO22">
            <v>8156.22</v>
          </cell>
          <cell r="AP22">
            <v>72628.69</v>
          </cell>
          <cell r="AQ22">
            <v>13176</v>
          </cell>
          <cell r="AR22">
            <v>6363.73</v>
          </cell>
          <cell r="AS22">
            <v>130003.34</v>
          </cell>
          <cell r="AT22">
            <v>43203.9</v>
          </cell>
          <cell r="AU22">
            <v>45930.68</v>
          </cell>
          <cell r="AV22">
            <v>38782.17</v>
          </cell>
          <cell r="AW22">
            <v>1075</v>
          </cell>
          <cell r="AX22">
            <v>0</v>
          </cell>
          <cell r="AY22">
            <v>15255.29</v>
          </cell>
          <cell r="AZ22">
            <v>14708.67</v>
          </cell>
          <cell r="BA22">
            <v>30006.13</v>
          </cell>
          <cell r="BB22">
            <v>43165.15</v>
          </cell>
          <cell r="BC22">
            <v>0</v>
          </cell>
          <cell r="BD22">
            <v>250422</v>
          </cell>
          <cell r="BE22">
            <v>0</v>
          </cell>
          <cell r="BF22">
            <v>6979.4</v>
          </cell>
          <cell r="BG22">
            <v>99512</v>
          </cell>
          <cell r="BH22">
            <v>0</v>
          </cell>
          <cell r="BI22">
            <v>250422</v>
          </cell>
          <cell r="BJ22">
            <v>0</v>
          </cell>
          <cell r="BK22">
            <v>402194.14</v>
          </cell>
          <cell r="BL22">
            <v>0</v>
          </cell>
          <cell r="BM22">
            <v>24472.87</v>
          </cell>
          <cell r="BN22">
            <v>175312</v>
          </cell>
          <cell r="BO22">
            <v>0</v>
          </cell>
          <cell r="BP22">
            <v>0</v>
          </cell>
          <cell r="BQ22">
            <v>4779</v>
          </cell>
          <cell r="BR22">
            <v>192475</v>
          </cell>
          <cell r="BS22">
            <v>0</v>
          </cell>
          <cell r="BT22">
            <v>372566</v>
          </cell>
        </row>
        <row r="23">
          <cell r="A23">
            <v>335</v>
          </cell>
          <cell r="B23">
            <v>5412</v>
          </cell>
          <cell r="C23" t="str">
            <v>Chosen Hill School</v>
          </cell>
          <cell r="D23">
            <v>596723</v>
          </cell>
          <cell r="E23">
            <v>0</v>
          </cell>
          <cell r="F23">
            <v>20715</v>
          </cell>
          <cell r="G23">
            <v>0</v>
          </cell>
          <cell r="H23">
            <v>0</v>
          </cell>
          <cell r="I23">
            <v>0</v>
          </cell>
          <cell r="J23">
            <v>3845237</v>
          </cell>
          <cell r="K23">
            <v>1082275</v>
          </cell>
          <cell r="L23">
            <v>520980</v>
          </cell>
          <cell r="M23">
            <v>0</v>
          </cell>
          <cell r="N23">
            <v>354190</v>
          </cell>
          <cell r="O23">
            <v>24173</v>
          </cell>
          <cell r="P23">
            <v>289142</v>
          </cell>
          <cell r="Q23">
            <v>167180</v>
          </cell>
          <cell r="R23">
            <v>0</v>
          </cell>
          <cell r="S23">
            <v>0</v>
          </cell>
          <cell r="T23">
            <v>4288</v>
          </cell>
          <cell r="U23">
            <v>66066</v>
          </cell>
          <cell r="V23">
            <v>27510</v>
          </cell>
          <cell r="W23">
            <v>239687</v>
          </cell>
          <cell r="X23">
            <v>0</v>
          </cell>
          <cell r="Y23">
            <v>0</v>
          </cell>
          <cell r="Z23">
            <v>0</v>
          </cell>
          <cell r="AA23">
            <v>3754290</v>
          </cell>
          <cell r="AB23">
            <v>84234</v>
          </cell>
          <cell r="AC23">
            <v>786728</v>
          </cell>
          <cell r="AD23">
            <v>132386</v>
          </cell>
          <cell r="AE23">
            <v>423633</v>
          </cell>
          <cell r="AF23">
            <v>0</v>
          </cell>
          <cell r="AG23">
            <v>31597</v>
          </cell>
          <cell r="AH23">
            <v>38202</v>
          </cell>
          <cell r="AI23">
            <v>22528</v>
          </cell>
          <cell r="AJ23">
            <v>0</v>
          </cell>
          <cell r="AK23">
            <v>0</v>
          </cell>
          <cell r="AL23">
            <v>92677</v>
          </cell>
          <cell r="AM23">
            <v>15461</v>
          </cell>
          <cell r="AN23">
            <v>91819</v>
          </cell>
          <cell r="AO23">
            <v>17585</v>
          </cell>
          <cell r="AP23">
            <v>92588</v>
          </cell>
          <cell r="AQ23">
            <v>12825</v>
          </cell>
          <cell r="AR23">
            <v>42360</v>
          </cell>
          <cell r="AS23">
            <v>294942</v>
          </cell>
          <cell r="AT23">
            <v>211278</v>
          </cell>
          <cell r="AU23">
            <v>111312</v>
          </cell>
          <cell r="AV23">
            <v>49083</v>
          </cell>
          <cell r="AW23">
            <v>33591</v>
          </cell>
          <cell r="AX23">
            <v>441584</v>
          </cell>
          <cell r="AY23">
            <v>17526</v>
          </cell>
          <cell r="AZ23">
            <v>9990</v>
          </cell>
          <cell r="BA23">
            <v>120287</v>
          </cell>
          <cell r="BB23">
            <v>57102</v>
          </cell>
          <cell r="BC23">
            <v>0</v>
          </cell>
          <cell r="BD23">
            <v>131145</v>
          </cell>
          <cell r="BE23">
            <v>0</v>
          </cell>
          <cell r="BF23">
            <v>0</v>
          </cell>
          <cell r="BG23">
            <v>203646</v>
          </cell>
          <cell r="BH23">
            <v>0</v>
          </cell>
          <cell r="BI23">
            <v>131145</v>
          </cell>
          <cell r="BJ23">
            <v>41441</v>
          </cell>
          <cell r="BK23">
            <v>223818</v>
          </cell>
          <cell r="BL23">
            <v>78548</v>
          </cell>
          <cell r="BM23">
            <v>11699</v>
          </cell>
          <cell r="BN23">
            <v>100698</v>
          </cell>
          <cell r="BO23">
            <v>0</v>
          </cell>
          <cell r="BP23">
            <v>0</v>
          </cell>
          <cell r="BQ23">
            <v>0</v>
          </cell>
          <cell r="BR23">
            <v>0</v>
          </cell>
          <cell r="BS23">
            <v>0</v>
          </cell>
          <cell r="BT23">
            <v>100698</v>
          </cell>
        </row>
        <row r="24">
          <cell r="A24">
            <v>336</v>
          </cell>
          <cell r="B24">
            <v>5409</v>
          </cell>
          <cell r="C24" t="str">
            <v>Churchdown School</v>
          </cell>
          <cell r="D24">
            <v>68416.100000000006</v>
          </cell>
          <cell r="E24">
            <v>0</v>
          </cell>
          <cell r="F24">
            <v>73000.039999999994</v>
          </cell>
          <cell r="G24">
            <v>0</v>
          </cell>
          <cell r="H24">
            <v>4849.54</v>
          </cell>
          <cell r="I24">
            <v>0</v>
          </cell>
          <cell r="J24">
            <v>3869255.43</v>
          </cell>
          <cell r="K24">
            <v>887719</v>
          </cell>
          <cell r="L24">
            <v>413045</v>
          </cell>
          <cell r="M24">
            <v>0</v>
          </cell>
          <cell r="N24">
            <v>331271</v>
          </cell>
          <cell r="O24">
            <v>0</v>
          </cell>
          <cell r="P24">
            <v>77023.94</v>
          </cell>
          <cell r="Q24">
            <v>83320.59</v>
          </cell>
          <cell r="R24">
            <v>147890.09</v>
          </cell>
          <cell r="S24">
            <v>0</v>
          </cell>
          <cell r="T24">
            <v>0</v>
          </cell>
          <cell r="U24">
            <v>225</v>
          </cell>
          <cell r="V24">
            <v>138466.57</v>
          </cell>
          <cell r="W24">
            <v>236045</v>
          </cell>
          <cell r="X24">
            <v>0</v>
          </cell>
          <cell r="Y24">
            <v>0</v>
          </cell>
          <cell r="Z24">
            <v>0</v>
          </cell>
          <cell r="AA24">
            <v>3736770.16</v>
          </cell>
          <cell r="AB24">
            <v>24976.18</v>
          </cell>
          <cell r="AC24">
            <v>678501.93</v>
          </cell>
          <cell r="AD24">
            <v>174164.83</v>
          </cell>
          <cell r="AE24">
            <v>423785.26</v>
          </cell>
          <cell r="AF24">
            <v>86535.25</v>
          </cell>
          <cell r="AG24">
            <v>23888.79</v>
          </cell>
          <cell r="AH24">
            <v>11980.19</v>
          </cell>
          <cell r="AI24">
            <v>28289.27</v>
          </cell>
          <cell r="AJ24">
            <v>0</v>
          </cell>
          <cell r="AK24">
            <v>0</v>
          </cell>
          <cell r="AL24">
            <v>29515.67</v>
          </cell>
          <cell r="AM24">
            <v>13284.5</v>
          </cell>
          <cell r="AN24">
            <v>8579.83</v>
          </cell>
          <cell r="AO24">
            <v>14157.94</v>
          </cell>
          <cell r="AP24">
            <v>82902.16</v>
          </cell>
          <cell r="AQ24">
            <v>13084</v>
          </cell>
          <cell r="AR24">
            <v>17374.37</v>
          </cell>
          <cell r="AS24">
            <v>229814.21</v>
          </cell>
          <cell r="AT24">
            <v>12801.96</v>
          </cell>
          <cell r="AU24">
            <v>91814.8</v>
          </cell>
          <cell r="AV24">
            <v>117898.88</v>
          </cell>
          <cell r="AW24">
            <v>36178.42</v>
          </cell>
          <cell r="AX24">
            <v>0</v>
          </cell>
          <cell r="AY24">
            <v>106325.65</v>
          </cell>
          <cell r="AZ24">
            <v>27209.75</v>
          </cell>
          <cell r="BA24">
            <v>109260.52</v>
          </cell>
          <cell r="BB24">
            <v>18904.009999999998</v>
          </cell>
          <cell r="BC24">
            <v>0</v>
          </cell>
          <cell r="BD24">
            <v>0</v>
          </cell>
          <cell r="BE24">
            <v>0</v>
          </cell>
          <cell r="BF24">
            <v>0</v>
          </cell>
          <cell r="BG24">
            <v>155029</v>
          </cell>
          <cell r="BH24">
            <v>0</v>
          </cell>
          <cell r="BI24">
            <v>0</v>
          </cell>
          <cell r="BJ24">
            <v>0</v>
          </cell>
          <cell r="BK24">
            <v>208903.12</v>
          </cell>
          <cell r="BL24">
            <v>0</v>
          </cell>
          <cell r="BM24">
            <v>9332.43</v>
          </cell>
          <cell r="BN24">
            <v>134680.46</v>
          </cell>
          <cell r="BO24">
            <v>0</v>
          </cell>
          <cell r="BP24">
            <v>8500</v>
          </cell>
          <cell r="BQ24">
            <v>2173</v>
          </cell>
          <cell r="BR24">
            <v>3969.65</v>
          </cell>
          <cell r="BS24">
            <v>0</v>
          </cell>
          <cell r="BT24">
            <v>149323.10999999999</v>
          </cell>
        </row>
        <row r="25">
          <cell r="A25">
            <v>337</v>
          </cell>
          <cell r="B25">
            <v>5425</v>
          </cell>
          <cell r="C25" t="str">
            <v>HEYWOOD COMMUNITY SCHOOL</v>
          </cell>
          <cell r="D25">
            <v>0</v>
          </cell>
          <cell r="E25">
            <v>81394.97</v>
          </cell>
          <cell r="F25">
            <v>0</v>
          </cell>
          <cell r="G25">
            <v>0</v>
          </cell>
          <cell r="H25">
            <v>0</v>
          </cell>
          <cell r="I25">
            <v>0</v>
          </cell>
          <cell r="J25">
            <v>1628625.25</v>
          </cell>
          <cell r="K25">
            <v>0</v>
          </cell>
          <cell r="L25">
            <v>216264</v>
          </cell>
          <cell r="M25">
            <v>0</v>
          </cell>
          <cell r="N25">
            <v>155756.5</v>
          </cell>
          <cell r="O25">
            <v>142193.51999999999</v>
          </cell>
          <cell r="P25">
            <v>386781.78</v>
          </cell>
          <cell r="Q25">
            <v>38093.08</v>
          </cell>
          <cell r="R25">
            <v>32.5</v>
          </cell>
          <cell r="S25">
            <v>100</v>
          </cell>
          <cell r="T25">
            <v>5279.68</v>
          </cell>
          <cell r="U25">
            <v>18858.009999999998</v>
          </cell>
          <cell r="V25">
            <v>37840.33</v>
          </cell>
          <cell r="W25">
            <v>125049</v>
          </cell>
          <cell r="X25">
            <v>0</v>
          </cell>
          <cell r="Y25">
            <v>0</v>
          </cell>
          <cell r="Z25">
            <v>0</v>
          </cell>
          <cell r="AA25">
            <v>1198506.94</v>
          </cell>
          <cell r="AB25">
            <v>15503.84</v>
          </cell>
          <cell r="AC25">
            <v>294542.13</v>
          </cell>
          <cell r="AD25">
            <v>95633.17</v>
          </cell>
          <cell r="AE25">
            <v>199015.83</v>
          </cell>
          <cell r="AF25">
            <v>0</v>
          </cell>
          <cell r="AG25">
            <v>317826.11</v>
          </cell>
          <cell r="AH25">
            <v>11146.98</v>
          </cell>
          <cell r="AI25">
            <v>5137.75</v>
          </cell>
          <cell r="AJ25">
            <v>0</v>
          </cell>
          <cell r="AK25">
            <v>0</v>
          </cell>
          <cell r="AL25">
            <v>25158.99</v>
          </cell>
          <cell r="AM25">
            <v>15149.47</v>
          </cell>
          <cell r="AN25">
            <v>557.98</v>
          </cell>
          <cell r="AO25">
            <v>4093</v>
          </cell>
          <cell r="AP25">
            <v>55520.23</v>
          </cell>
          <cell r="AQ25">
            <v>7004</v>
          </cell>
          <cell r="AR25">
            <v>20807.099999999999</v>
          </cell>
          <cell r="AS25">
            <v>188984.5</v>
          </cell>
          <cell r="AT25">
            <v>26571.89</v>
          </cell>
          <cell r="AU25">
            <v>34639.42</v>
          </cell>
          <cell r="AV25">
            <v>29846.95</v>
          </cell>
          <cell r="AW25">
            <v>15286.01</v>
          </cell>
          <cell r="AX25">
            <v>107738.76</v>
          </cell>
          <cell r="AY25">
            <v>30454.35</v>
          </cell>
          <cell r="AZ25">
            <v>18039.009999999998</v>
          </cell>
          <cell r="BA25">
            <v>15201.86</v>
          </cell>
          <cell r="BB25">
            <v>23050.04</v>
          </cell>
          <cell r="BC25">
            <v>0</v>
          </cell>
          <cell r="BD25">
            <v>0</v>
          </cell>
          <cell r="BE25">
            <v>0</v>
          </cell>
          <cell r="BF25">
            <v>0</v>
          </cell>
          <cell r="BG25">
            <v>61876</v>
          </cell>
          <cell r="BH25">
            <v>0</v>
          </cell>
          <cell r="BI25">
            <v>0</v>
          </cell>
          <cell r="BJ25">
            <v>0</v>
          </cell>
          <cell r="BK25">
            <v>43282.36</v>
          </cell>
          <cell r="BL25">
            <v>10.76</v>
          </cell>
          <cell r="BM25">
            <v>0</v>
          </cell>
          <cell r="BN25">
            <v>80852.31</v>
          </cell>
          <cell r="BO25">
            <v>0</v>
          </cell>
          <cell r="BP25">
            <v>0</v>
          </cell>
          <cell r="BQ25">
            <v>0</v>
          </cell>
          <cell r="BR25">
            <v>18582.88</v>
          </cell>
          <cell r="BS25">
            <v>0</v>
          </cell>
          <cell r="BT25">
            <v>99435.19</v>
          </cell>
        </row>
        <row r="26">
          <cell r="A26">
            <v>339</v>
          </cell>
          <cell r="B26">
            <v>5420</v>
          </cell>
          <cell r="C26" t="str">
            <v>Cirencester Deer Park</v>
          </cell>
          <cell r="D26">
            <v>267170.92</v>
          </cell>
          <cell r="E26">
            <v>0</v>
          </cell>
          <cell r="F26">
            <v>124576</v>
          </cell>
          <cell r="G26">
            <v>0</v>
          </cell>
          <cell r="H26">
            <v>34814.720000000001</v>
          </cell>
          <cell r="I26">
            <v>5686</v>
          </cell>
          <cell r="J26">
            <v>3717964</v>
          </cell>
          <cell r="K26">
            <v>0</v>
          </cell>
          <cell r="L26">
            <v>206132</v>
          </cell>
          <cell r="M26">
            <v>0</v>
          </cell>
          <cell r="N26">
            <v>627295.5</v>
          </cell>
          <cell r="O26">
            <v>3000</v>
          </cell>
          <cell r="P26">
            <v>76407.81</v>
          </cell>
          <cell r="Q26">
            <v>245430.3</v>
          </cell>
          <cell r="R26">
            <v>170688.46</v>
          </cell>
          <cell r="S26">
            <v>0</v>
          </cell>
          <cell r="T26">
            <v>0</v>
          </cell>
          <cell r="U26">
            <v>11691.84</v>
          </cell>
          <cell r="V26">
            <v>544</v>
          </cell>
          <cell r="W26">
            <v>202965</v>
          </cell>
          <cell r="X26">
            <v>0</v>
          </cell>
          <cell r="Y26">
            <v>0</v>
          </cell>
          <cell r="Z26">
            <v>2157</v>
          </cell>
          <cell r="AA26">
            <v>3210242.72</v>
          </cell>
          <cell r="AB26">
            <v>84157.72</v>
          </cell>
          <cell r="AC26">
            <v>287074.02</v>
          </cell>
          <cell r="AD26">
            <v>205461.79</v>
          </cell>
          <cell r="AE26">
            <v>450371.36</v>
          </cell>
          <cell r="AF26">
            <v>76739.78</v>
          </cell>
          <cell r="AG26">
            <v>0</v>
          </cell>
          <cell r="AH26">
            <v>28299.22</v>
          </cell>
          <cell r="AI26">
            <v>26664.01</v>
          </cell>
          <cell r="AJ26">
            <v>0</v>
          </cell>
          <cell r="AK26">
            <v>0</v>
          </cell>
          <cell r="AL26">
            <v>45120.13</v>
          </cell>
          <cell r="AM26">
            <v>5687.67</v>
          </cell>
          <cell r="AN26">
            <v>7318.18</v>
          </cell>
          <cell r="AO26">
            <v>8807.33</v>
          </cell>
          <cell r="AP26">
            <v>93746.36</v>
          </cell>
          <cell r="AQ26">
            <v>11487</v>
          </cell>
          <cell r="AR26">
            <v>22327.3</v>
          </cell>
          <cell r="AS26">
            <v>214786.55</v>
          </cell>
          <cell r="AT26">
            <v>42633.46</v>
          </cell>
          <cell r="AU26">
            <v>99269.1</v>
          </cell>
          <cell r="AV26">
            <v>29501.59</v>
          </cell>
          <cell r="AW26">
            <v>29373</v>
          </cell>
          <cell r="AX26">
            <v>0</v>
          </cell>
          <cell r="AY26">
            <v>103064.53</v>
          </cell>
          <cell r="AZ26">
            <v>0</v>
          </cell>
          <cell r="BA26">
            <v>66044.36</v>
          </cell>
          <cell r="BB26">
            <v>37662.410000000003</v>
          </cell>
          <cell r="BC26">
            <v>0</v>
          </cell>
          <cell r="BD26">
            <v>0</v>
          </cell>
          <cell r="BE26">
            <v>0</v>
          </cell>
          <cell r="BF26">
            <v>231.5</v>
          </cell>
          <cell r="BG26">
            <v>184178.5</v>
          </cell>
          <cell r="BH26">
            <v>0</v>
          </cell>
          <cell r="BI26">
            <v>0</v>
          </cell>
          <cell r="BJ26">
            <v>0</v>
          </cell>
          <cell r="BK26">
            <v>238713.91</v>
          </cell>
          <cell r="BL26">
            <v>6347.93</v>
          </cell>
          <cell r="BM26">
            <v>32995</v>
          </cell>
          <cell r="BN26">
            <v>343450.24</v>
          </cell>
          <cell r="BO26">
            <v>0</v>
          </cell>
          <cell r="BP26">
            <v>30532.38</v>
          </cell>
          <cell r="BQ26">
            <v>0</v>
          </cell>
          <cell r="BR26">
            <v>34980</v>
          </cell>
          <cell r="BS26">
            <v>7611.5</v>
          </cell>
          <cell r="BT26">
            <v>416574.12</v>
          </cell>
        </row>
        <row r="27">
          <cell r="A27">
            <v>340</v>
          </cell>
          <cell r="B27">
            <v>5400</v>
          </cell>
          <cell r="C27" t="str">
            <v>Ribston High School</v>
          </cell>
          <cell r="D27">
            <v>39817.11</v>
          </cell>
          <cell r="E27">
            <v>0</v>
          </cell>
          <cell r="F27">
            <v>91547</v>
          </cell>
          <cell r="G27">
            <v>0</v>
          </cell>
          <cell r="H27">
            <v>541976.99</v>
          </cell>
          <cell r="I27">
            <v>17948.5</v>
          </cell>
          <cell r="J27">
            <v>2019681</v>
          </cell>
          <cell r="K27">
            <v>1058520</v>
          </cell>
          <cell r="L27">
            <v>3863</v>
          </cell>
          <cell r="M27">
            <v>0</v>
          </cell>
          <cell r="N27">
            <v>206122</v>
          </cell>
          <cell r="O27">
            <v>0</v>
          </cell>
          <cell r="P27">
            <v>2414</v>
          </cell>
          <cell r="Q27">
            <v>50063.65</v>
          </cell>
          <cell r="R27">
            <v>60</v>
          </cell>
          <cell r="S27">
            <v>0</v>
          </cell>
          <cell r="T27">
            <v>782.8</v>
          </cell>
          <cell r="U27">
            <v>5639.52</v>
          </cell>
          <cell r="V27">
            <v>276903.12</v>
          </cell>
          <cell r="W27">
            <v>131432</v>
          </cell>
          <cell r="X27">
            <v>4030</v>
          </cell>
          <cell r="Y27">
            <v>2116</v>
          </cell>
          <cell r="Z27">
            <v>0</v>
          </cell>
          <cell r="AA27">
            <v>2498538</v>
          </cell>
          <cell r="AB27">
            <v>21226.86</v>
          </cell>
          <cell r="AC27">
            <v>164789.85999999999</v>
          </cell>
          <cell r="AD27">
            <v>123562.55</v>
          </cell>
          <cell r="AE27">
            <v>214529.27</v>
          </cell>
          <cell r="AF27">
            <v>0</v>
          </cell>
          <cell r="AG27">
            <v>14573.65</v>
          </cell>
          <cell r="AH27">
            <v>10737.32</v>
          </cell>
          <cell r="AI27">
            <v>10140.16</v>
          </cell>
          <cell r="AJ27">
            <v>0</v>
          </cell>
          <cell r="AK27">
            <v>0</v>
          </cell>
          <cell r="AL27">
            <v>59456.08</v>
          </cell>
          <cell r="AM27">
            <v>5084.18</v>
          </cell>
          <cell r="AN27">
            <v>6028.65</v>
          </cell>
          <cell r="AO27">
            <v>23445.03</v>
          </cell>
          <cell r="AP27">
            <v>63902.44</v>
          </cell>
          <cell r="AQ27">
            <v>10940</v>
          </cell>
          <cell r="AR27">
            <v>10738.17</v>
          </cell>
          <cell r="AS27">
            <v>189988.34</v>
          </cell>
          <cell r="AT27">
            <v>93019</v>
          </cell>
          <cell r="AU27">
            <v>73987.55</v>
          </cell>
          <cell r="AV27">
            <v>112842.84</v>
          </cell>
          <cell r="AW27">
            <v>29086.74</v>
          </cell>
          <cell r="AX27">
            <v>0</v>
          </cell>
          <cell r="AY27">
            <v>3438.89</v>
          </cell>
          <cell r="AZ27">
            <v>0</v>
          </cell>
          <cell r="BA27">
            <v>28031.919999999998</v>
          </cell>
          <cell r="BB27">
            <v>23059.27</v>
          </cell>
          <cell r="BC27">
            <v>0</v>
          </cell>
          <cell r="BD27">
            <v>0</v>
          </cell>
          <cell r="BE27">
            <v>4030</v>
          </cell>
          <cell r="BF27">
            <v>14165.8</v>
          </cell>
          <cell r="BG27">
            <v>92210</v>
          </cell>
          <cell r="BH27">
            <v>424800</v>
          </cell>
          <cell r="BI27">
            <v>0</v>
          </cell>
          <cell r="BJ27">
            <v>0</v>
          </cell>
          <cell r="BK27">
            <v>952066.17</v>
          </cell>
          <cell r="BL27">
            <v>3742.97</v>
          </cell>
          <cell r="BM27">
            <v>0</v>
          </cell>
          <cell r="BN27">
            <v>8181.43</v>
          </cell>
          <cell r="BO27">
            <v>0</v>
          </cell>
          <cell r="BP27">
            <v>67121.5</v>
          </cell>
          <cell r="BQ27">
            <v>0</v>
          </cell>
          <cell r="BR27">
            <v>127603.35</v>
          </cell>
          <cell r="BS27">
            <v>1868.7</v>
          </cell>
          <cell r="BT27">
            <v>204774.98</v>
          </cell>
        </row>
        <row r="28">
          <cell r="A28">
            <v>341</v>
          </cell>
          <cell r="B28">
            <v>5413</v>
          </cell>
          <cell r="C28" t="str">
            <v>Central Technology College</v>
          </cell>
          <cell r="D28">
            <v>-516931.6</v>
          </cell>
          <cell r="E28">
            <v>0</v>
          </cell>
          <cell r="F28">
            <v>0</v>
          </cell>
          <cell r="G28">
            <v>0</v>
          </cell>
          <cell r="H28">
            <v>-28981.15</v>
          </cell>
          <cell r="I28">
            <v>0</v>
          </cell>
          <cell r="J28">
            <v>1510659</v>
          </cell>
          <cell r="K28">
            <v>334829</v>
          </cell>
          <cell r="L28">
            <v>268437</v>
          </cell>
          <cell r="M28">
            <v>18168</v>
          </cell>
          <cell r="N28">
            <v>393548.76</v>
          </cell>
          <cell r="O28">
            <v>0</v>
          </cell>
          <cell r="P28">
            <v>82479.710000000006</v>
          </cell>
          <cell r="Q28">
            <v>18135.73</v>
          </cell>
          <cell r="R28">
            <v>50224</v>
          </cell>
          <cell r="S28">
            <v>0</v>
          </cell>
          <cell r="T28">
            <v>-400</v>
          </cell>
          <cell r="U28">
            <v>800</v>
          </cell>
          <cell r="V28">
            <v>28878.48</v>
          </cell>
          <cell r="W28">
            <v>120991</v>
          </cell>
          <cell r="X28">
            <v>0</v>
          </cell>
          <cell r="Y28">
            <v>0</v>
          </cell>
          <cell r="Z28">
            <v>0</v>
          </cell>
          <cell r="AA28">
            <v>1486574</v>
          </cell>
          <cell r="AB28">
            <v>52271.35</v>
          </cell>
          <cell r="AC28">
            <v>365158</v>
          </cell>
          <cell r="AD28">
            <v>134272</v>
          </cell>
          <cell r="AE28">
            <v>188761</v>
          </cell>
          <cell r="AF28">
            <v>52671</v>
          </cell>
          <cell r="AG28">
            <v>31165</v>
          </cell>
          <cell r="AH28">
            <v>10573.52</v>
          </cell>
          <cell r="AI28">
            <v>5648</v>
          </cell>
          <cell r="AJ28">
            <v>0</v>
          </cell>
          <cell r="AK28">
            <v>0</v>
          </cell>
          <cell r="AL28">
            <v>54358.18</v>
          </cell>
          <cell r="AM28">
            <v>6999</v>
          </cell>
          <cell r="AN28">
            <v>1937</v>
          </cell>
          <cell r="AO28">
            <v>14395</v>
          </cell>
          <cell r="AP28">
            <v>69227</v>
          </cell>
          <cell r="AQ28">
            <v>9280</v>
          </cell>
          <cell r="AR28">
            <v>8881</v>
          </cell>
          <cell r="AS28">
            <v>82313.45</v>
          </cell>
          <cell r="AT28">
            <v>36868.699999999997</v>
          </cell>
          <cell r="AU28">
            <v>35070</v>
          </cell>
          <cell r="AV28">
            <v>71719.240000000005</v>
          </cell>
          <cell r="AW28">
            <v>12889</v>
          </cell>
          <cell r="AX28">
            <v>0</v>
          </cell>
          <cell r="AY28">
            <v>56800</v>
          </cell>
          <cell r="AZ28">
            <v>0</v>
          </cell>
          <cell r="BA28">
            <v>33078</v>
          </cell>
          <cell r="BB28">
            <v>29276</v>
          </cell>
          <cell r="BC28">
            <v>0</v>
          </cell>
          <cell r="BD28">
            <v>0</v>
          </cell>
          <cell r="BE28">
            <v>0</v>
          </cell>
          <cell r="BF28">
            <v>0</v>
          </cell>
          <cell r="BG28">
            <v>38558</v>
          </cell>
          <cell r="BH28">
            <v>-2662</v>
          </cell>
          <cell r="BI28">
            <v>0</v>
          </cell>
          <cell r="BJ28">
            <v>0</v>
          </cell>
          <cell r="BK28">
            <v>3150.4</v>
          </cell>
          <cell r="BL28">
            <v>8867</v>
          </cell>
          <cell r="BM28">
            <v>23879</v>
          </cell>
          <cell r="BN28">
            <v>-540366.36</v>
          </cell>
          <cell r="BO28">
            <v>0</v>
          </cell>
          <cell r="BP28">
            <v>43972.6</v>
          </cell>
          <cell r="BQ28">
            <v>8866</v>
          </cell>
          <cell r="BR28">
            <v>-81820.149999999994</v>
          </cell>
          <cell r="BS28">
            <v>0</v>
          </cell>
          <cell r="BT28">
            <v>-569347.91</v>
          </cell>
        </row>
        <row r="29">
          <cell r="A29">
            <v>342</v>
          </cell>
          <cell r="B29">
            <v>5404</v>
          </cell>
          <cell r="C29" t="str">
            <v>The Crypt School</v>
          </cell>
          <cell r="D29">
            <v>24530.29</v>
          </cell>
          <cell r="E29">
            <v>0</v>
          </cell>
          <cell r="F29">
            <v>152071</v>
          </cell>
          <cell r="G29">
            <v>0</v>
          </cell>
          <cell r="H29">
            <v>167365.43</v>
          </cell>
          <cell r="I29">
            <v>0</v>
          </cell>
          <cell r="J29">
            <v>1985238</v>
          </cell>
          <cell r="K29">
            <v>873526</v>
          </cell>
          <cell r="L29">
            <v>20900</v>
          </cell>
          <cell r="M29">
            <v>0</v>
          </cell>
          <cell r="N29">
            <v>189258</v>
          </cell>
          <cell r="O29">
            <v>0</v>
          </cell>
          <cell r="P29">
            <v>0</v>
          </cell>
          <cell r="Q29">
            <v>47107.49</v>
          </cell>
          <cell r="R29">
            <v>0</v>
          </cell>
          <cell r="S29">
            <v>0</v>
          </cell>
          <cell r="T29">
            <v>0</v>
          </cell>
          <cell r="U29">
            <v>0</v>
          </cell>
          <cell r="V29">
            <v>117803.3</v>
          </cell>
          <cell r="W29">
            <v>133263</v>
          </cell>
          <cell r="X29">
            <v>0</v>
          </cell>
          <cell r="Y29">
            <v>0</v>
          </cell>
          <cell r="Z29">
            <v>0</v>
          </cell>
          <cell r="AA29">
            <v>2088503.53</v>
          </cell>
          <cell r="AB29">
            <v>69197.31</v>
          </cell>
          <cell r="AC29">
            <v>142122.22</v>
          </cell>
          <cell r="AD29">
            <v>99272.28</v>
          </cell>
          <cell r="AE29">
            <v>195921.53</v>
          </cell>
          <cell r="AF29">
            <v>0</v>
          </cell>
          <cell r="AG29">
            <v>3719.38</v>
          </cell>
          <cell r="AH29">
            <v>19735.169999999998</v>
          </cell>
          <cell r="AI29">
            <v>23507.49</v>
          </cell>
          <cell r="AJ29">
            <v>0</v>
          </cell>
          <cell r="AK29">
            <v>0</v>
          </cell>
          <cell r="AL29">
            <v>88493.34</v>
          </cell>
          <cell r="AM29">
            <v>9223.6</v>
          </cell>
          <cell r="AN29">
            <v>5339.74</v>
          </cell>
          <cell r="AO29">
            <v>9076.4699999999993</v>
          </cell>
          <cell r="AP29">
            <v>69514.289999999994</v>
          </cell>
          <cell r="AQ29">
            <v>10931</v>
          </cell>
          <cell r="AR29">
            <v>3594.51</v>
          </cell>
          <cell r="AS29">
            <v>172373.45</v>
          </cell>
          <cell r="AT29">
            <v>154813.07999999999</v>
          </cell>
          <cell r="AU29">
            <v>81125.039999999994</v>
          </cell>
          <cell r="AV29">
            <v>62816.5</v>
          </cell>
          <cell r="AW29">
            <v>21770.18</v>
          </cell>
          <cell r="AX29">
            <v>0</v>
          </cell>
          <cell r="AY29">
            <v>11545.79</v>
          </cell>
          <cell r="AZ29">
            <v>0</v>
          </cell>
          <cell r="BA29">
            <v>13650.98</v>
          </cell>
          <cell r="BB29">
            <v>10754.64</v>
          </cell>
          <cell r="BC29">
            <v>0</v>
          </cell>
          <cell r="BD29">
            <v>0</v>
          </cell>
          <cell r="BE29">
            <v>0</v>
          </cell>
          <cell r="BF29">
            <v>0</v>
          </cell>
          <cell r="BG29">
            <v>87485</v>
          </cell>
          <cell r="BH29">
            <v>1047491</v>
          </cell>
          <cell r="BI29">
            <v>0</v>
          </cell>
          <cell r="BJ29">
            <v>0</v>
          </cell>
          <cell r="BK29">
            <v>1199208.02</v>
          </cell>
          <cell r="BL29">
            <v>0</v>
          </cell>
          <cell r="BM29">
            <v>0</v>
          </cell>
          <cell r="BN29">
            <v>24624.560000000001</v>
          </cell>
          <cell r="BO29">
            <v>0</v>
          </cell>
          <cell r="BP29">
            <v>186820.85</v>
          </cell>
          <cell r="BQ29">
            <v>0</v>
          </cell>
          <cell r="BR29">
            <v>68383.56</v>
          </cell>
          <cell r="BS29">
            <v>0</v>
          </cell>
          <cell r="BT29">
            <v>279828.96999999997</v>
          </cell>
        </row>
        <row r="30">
          <cell r="A30">
            <v>343</v>
          </cell>
          <cell r="B30">
            <v>4040</v>
          </cell>
          <cell r="C30" t="str">
            <v>BROCKWORTH ENTERPRISE SCHOOL</v>
          </cell>
          <cell r="D30">
            <v>0</v>
          </cell>
          <cell r="E30">
            <v>-101978.4</v>
          </cell>
          <cell r="F30">
            <v>0</v>
          </cell>
          <cell r="G30">
            <v>343</v>
          </cell>
          <cell r="H30">
            <v>-343.15</v>
          </cell>
          <cell r="I30">
            <v>0</v>
          </cell>
          <cell r="J30">
            <v>2521212</v>
          </cell>
          <cell r="K30">
            <v>395356</v>
          </cell>
          <cell r="L30">
            <v>376493</v>
          </cell>
          <cell r="M30">
            <v>2000</v>
          </cell>
          <cell r="N30">
            <v>392707.5</v>
          </cell>
          <cell r="O30">
            <v>2728</v>
          </cell>
          <cell r="P30">
            <v>1055</v>
          </cell>
          <cell r="Q30">
            <v>46525.68</v>
          </cell>
          <cell r="R30">
            <v>0</v>
          </cell>
          <cell r="S30">
            <v>0</v>
          </cell>
          <cell r="T30">
            <v>3429.78</v>
          </cell>
          <cell r="U30">
            <v>4926.7</v>
          </cell>
          <cell r="V30">
            <v>174786.35</v>
          </cell>
          <cell r="W30">
            <v>177122</v>
          </cell>
          <cell r="X30">
            <v>0</v>
          </cell>
          <cell r="Y30">
            <v>0</v>
          </cell>
          <cell r="Z30">
            <v>0</v>
          </cell>
          <cell r="AA30">
            <v>2254608.17</v>
          </cell>
          <cell r="AB30">
            <v>1175.97</v>
          </cell>
          <cell r="AC30">
            <v>540408.02</v>
          </cell>
          <cell r="AD30">
            <v>129450.05</v>
          </cell>
          <cell r="AE30">
            <v>323277.62</v>
          </cell>
          <cell r="AF30">
            <v>0</v>
          </cell>
          <cell r="AG30">
            <v>23442.31</v>
          </cell>
          <cell r="AH30">
            <v>29699.16</v>
          </cell>
          <cell r="AI30">
            <v>17016.25</v>
          </cell>
          <cell r="AJ30">
            <v>0</v>
          </cell>
          <cell r="AK30">
            <v>0</v>
          </cell>
          <cell r="AL30">
            <v>67613.64</v>
          </cell>
          <cell r="AM30">
            <v>17001.669999999998</v>
          </cell>
          <cell r="AN30">
            <v>29657.96</v>
          </cell>
          <cell r="AO30">
            <v>14734.69</v>
          </cell>
          <cell r="AP30">
            <v>124003.49</v>
          </cell>
          <cell r="AQ30">
            <v>48972</v>
          </cell>
          <cell r="AR30">
            <v>8991.7999999999993</v>
          </cell>
          <cell r="AS30">
            <v>159695.22</v>
          </cell>
          <cell r="AT30">
            <v>39967.589999999997</v>
          </cell>
          <cell r="AU30">
            <v>77906.92</v>
          </cell>
          <cell r="AV30">
            <v>49473.45</v>
          </cell>
          <cell r="AW30">
            <v>1738</v>
          </cell>
          <cell r="AX30">
            <v>0</v>
          </cell>
          <cell r="AY30">
            <v>24831.08</v>
          </cell>
          <cell r="AZ30">
            <v>8268</v>
          </cell>
          <cell r="BA30">
            <v>22150.48</v>
          </cell>
          <cell r="BB30">
            <v>38970</v>
          </cell>
          <cell r="BC30">
            <v>7.66</v>
          </cell>
          <cell r="BD30">
            <v>0</v>
          </cell>
          <cell r="BE30">
            <v>0</v>
          </cell>
          <cell r="BF30">
            <v>0</v>
          </cell>
          <cell r="BG30">
            <v>118435</v>
          </cell>
          <cell r="BH30">
            <v>0</v>
          </cell>
          <cell r="BI30">
            <v>0</v>
          </cell>
          <cell r="BJ30">
            <v>0</v>
          </cell>
          <cell r="BK30">
            <v>98139.19</v>
          </cell>
          <cell r="BL30">
            <v>0</v>
          </cell>
          <cell r="BM30">
            <v>9247</v>
          </cell>
          <cell r="BN30">
            <v>-56697.74</v>
          </cell>
          <cell r="BO30">
            <v>0</v>
          </cell>
          <cell r="BP30">
            <v>11048.81</v>
          </cell>
          <cell r="BQ30">
            <v>0</v>
          </cell>
          <cell r="BR30">
            <v>0</v>
          </cell>
          <cell r="BS30">
            <v>0</v>
          </cell>
          <cell r="BT30">
            <v>-45648.93</v>
          </cell>
        </row>
        <row r="31">
          <cell r="A31">
            <v>344</v>
          </cell>
          <cell r="B31">
            <v>4002</v>
          </cell>
          <cell r="C31" t="str">
            <v>HIGH SCHOOL FOR GIRLS</v>
          </cell>
          <cell r="D31">
            <v>-62814.39</v>
          </cell>
          <cell r="E31">
            <v>0</v>
          </cell>
          <cell r="F31">
            <v>12729</v>
          </cell>
          <cell r="G31">
            <v>1197.24</v>
          </cell>
          <cell r="H31">
            <v>0</v>
          </cell>
          <cell r="I31">
            <v>0</v>
          </cell>
          <cell r="J31">
            <v>2089755</v>
          </cell>
          <cell r="K31">
            <v>1075071</v>
          </cell>
          <cell r="L31">
            <v>28972</v>
          </cell>
          <cell r="M31">
            <v>0</v>
          </cell>
          <cell r="N31">
            <v>271506</v>
          </cell>
          <cell r="O31">
            <v>0</v>
          </cell>
          <cell r="P31">
            <v>24902.81</v>
          </cell>
          <cell r="Q31">
            <v>72306.38</v>
          </cell>
          <cell r="R31">
            <v>77354.820000000007</v>
          </cell>
          <cell r="S31">
            <v>3652.5</v>
          </cell>
          <cell r="T31">
            <v>1804.33</v>
          </cell>
          <cell r="U31">
            <v>15857.66</v>
          </cell>
          <cell r="V31">
            <v>43000.99</v>
          </cell>
          <cell r="W31">
            <v>123341</v>
          </cell>
          <cell r="X31">
            <v>0</v>
          </cell>
          <cell r="Y31">
            <v>0</v>
          </cell>
          <cell r="Z31">
            <v>0</v>
          </cell>
          <cell r="AA31">
            <v>2515790.9</v>
          </cell>
          <cell r="AB31">
            <v>35240.730000000003</v>
          </cell>
          <cell r="AC31">
            <v>198639.61</v>
          </cell>
          <cell r="AD31">
            <v>134245.94</v>
          </cell>
          <cell r="AE31">
            <v>217325.43</v>
          </cell>
          <cell r="AF31">
            <v>52426.81</v>
          </cell>
          <cell r="AG31">
            <v>4496.16</v>
          </cell>
          <cell r="AH31">
            <v>18792.11</v>
          </cell>
          <cell r="AI31">
            <v>7222.19</v>
          </cell>
          <cell r="AJ31">
            <v>37555.120000000003</v>
          </cell>
          <cell r="AK31">
            <v>0</v>
          </cell>
          <cell r="AL31">
            <v>35407.31</v>
          </cell>
          <cell r="AM31">
            <v>9675.1</v>
          </cell>
          <cell r="AN31">
            <v>5612.96</v>
          </cell>
          <cell r="AO31">
            <v>10002.98</v>
          </cell>
          <cell r="AP31">
            <v>55085.86</v>
          </cell>
          <cell r="AQ31">
            <v>53907.32</v>
          </cell>
          <cell r="AR31">
            <v>12114.69</v>
          </cell>
          <cell r="AS31">
            <v>114631.36</v>
          </cell>
          <cell r="AT31">
            <v>27748.13</v>
          </cell>
          <cell r="AU31">
            <v>81080.55</v>
          </cell>
          <cell r="AV31">
            <v>36417.64</v>
          </cell>
          <cell r="AW31">
            <v>21760</v>
          </cell>
          <cell r="AX31">
            <v>0</v>
          </cell>
          <cell r="AY31">
            <v>43181.31</v>
          </cell>
          <cell r="AZ31">
            <v>2461.8000000000002</v>
          </cell>
          <cell r="BA31">
            <v>64920.6</v>
          </cell>
          <cell r="BB31">
            <v>26324</v>
          </cell>
          <cell r="BC31">
            <v>0</v>
          </cell>
          <cell r="BD31">
            <v>0</v>
          </cell>
          <cell r="BE31">
            <v>0</v>
          </cell>
          <cell r="BF31">
            <v>0</v>
          </cell>
          <cell r="BG31">
            <v>75639</v>
          </cell>
          <cell r="BH31">
            <v>0</v>
          </cell>
          <cell r="BI31">
            <v>0</v>
          </cell>
          <cell r="BJ31">
            <v>0</v>
          </cell>
          <cell r="BK31">
            <v>24988</v>
          </cell>
          <cell r="BL31">
            <v>0</v>
          </cell>
          <cell r="BM31">
            <v>4045.13</v>
          </cell>
          <cell r="BN31">
            <v>-57356.51</v>
          </cell>
          <cell r="BO31">
            <v>0</v>
          </cell>
          <cell r="BP31">
            <v>44865</v>
          </cell>
          <cell r="BQ31">
            <v>15667.11</v>
          </cell>
          <cell r="BR31">
            <v>0</v>
          </cell>
          <cell r="BS31">
            <v>0</v>
          </cell>
          <cell r="BT31">
            <v>3175.5999999999985</v>
          </cell>
        </row>
        <row r="32">
          <cell r="A32">
            <v>346</v>
          </cell>
          <cell r="B32">
            <v>5407</v>
          </cell>
          <cell r="C32" t="str">
            <v>Rednock School</v>
          </cell>
          <cell r="D32">
            <v>371992.34</v>
          </cell>
          <cell r="E32">
            <v>0</v>
          </cell>
          <cell r="F32">
            <v>411111.58</v>
          </cell>
          <cell r="G32">
            <v>21.71</v>
          </cell>
          <cell r="H32">
            <v>0</v>
          </cell>
          <cell r="I32">
            <v>0</v>
          </cell>
          <cell r="J32">
            <v>3715312</v>
          </cell>
          <cell r="K32">
            <v>1156788</v>
          </cell>
          <cell r="L32">
            <v>384596</v>
          </cell>
          <cell r="M32">
            <v>265</v>
          </cell>
          <cell r="N32">
            <v>288482</v>
          </cell>
          <cell r="O32">
            <v>425</v>
          </cell>
          <cell r="P32">
            <v>29813.49</v>
          </cell>
          <cell r="Q32">
            <v>109300</v>
          </cell>
          <cell r="R32">
            <v>739</v>
          </cell>
          <cell r="S32">
            <v>0</v>
          </cell>
          <cell r="T32">
            <v>0</v>
          </cell>
          <cell r="U32">
            <v>126997</v>
          </cell>
          <cell r="V32">
            <v>200732</v>
          </cell>
          <cell r="W32">
            <v>299062</v>
          </cell>
          <cell r="X32">
            <v>0</v>
          </cell>
          <cell r="Y32">
            <v>0</v>
          </cell>
          <cell r="Z32">
            <v>0</v>
          </cell>
          <cell r="AA32">
            <v>3834247.42</v>
          </cell>
          <cell r="AB32">
            <v>41924.639999999999</v>
          </cell>
          <cell r="AC32">
            <v>633397.16</v>
          </cell>
          <cell r="AD32">
            <v>173691.29</v>
          </cell>
          <cell r="AE32">
            <v>258649.87</v>
          </cell>
          <cell r="AF32">
            <v>1312.92</v>
          </cell>
          <cell r="AG32">
            <v>55253.39</v>
          </cell>
          <cell r="AH32">
            <v>17562.900000000001</v>
          </cell>
          <cell r="AI32">
            <v>32310.42</v>
          </cell>
          <cell r="AJ32">
            <v>0</v>
          </cell>
          <cell r="AK32">
            <v>0</v>
          </cell>
          <cell r="AL32">
            <v>34331.040000000001</v>
          </cell>
          <cell r="AM32">
            <v>13820.64</v>
          </cell>
          <cell r="AN32">
            <v>19758.849999999999</v>
          </cell>
          <cell r="AO32">
            <v>24545.15</v>
          </cell>
          <cell r="AP32">
            <v>82465.83</v>
          </cell>
          <cell r="AQ32">
            <v>16073</v>
          </cell>
          <cell r="AR32">
            <v>8484.9599999999991</v>
          </cell>
          <cell r="AS32">
            <v>568513.5</v>
          </cell>
          <cell r="AT32">
            <v>9622.11</v>
          </cell>
          <cell r="AU32">
            <v>131840.93</v>
          </cell>
          <cell r="AV32">
            <v>106526.98</v>
          </cell>
          <cell r="AW32">
            <v>36421.46</v>
          </cell>
          <cell r="AX32">
            <v>0</v>
          </cell>
          <cell r="AY32">
            <v>59730.7</v>
          </cell>
          <cell r="AZ32">
            <v>0</v>
          </cell>
          <cell r="BA32">
            <v>79035.42</v>
          </cell>
          <cell r="BB32">
            <v>64165.17</v>
          </cell>
          <cell r="BC32">
            <v>28</v>
          </cell>
          <cell r="BD32">
            <v>0</v>
          </cell>
          <cell r="BE32">
            <v>0</v>
          </cell>
          <cell r="BF32">
            <v>0</v>
          </cell>
          <cell r="BG32">
            <v>169124</v>
          </cell>
          <cell r="BH32">
            <v>721252</v>
          </cell>
          <cell r="BI32">
            <v>0</v>
          </cell>
          <cell r="BJ32">
            <v>0</v>
          </cell>
          <cell r="BK32">
            <v>152873.07999999999</v>
          </cell>
          <cell r="BL32">
            <v>0</v>
          </cell>
          <cell r="BM32">
            <v>0</v>
          </cell>
          <cell r="BN32">
            <v>380790.08</v>
          </cell>
          <cell r="BO32">
            <v>0</v>
          </cell>
          <cell r="BP32">
            <v>415857.5</v>
          </cell>
          <cell r="BQ32">
            <v>11526.71</v>
          </cell>
          <cell r="BR32">
            <v>721252</v>
          </cell>
          <cell r="BS32">
            <v>0</v>
          </cell>
          <cell r="BT32">
            <v>1529426.29</v>
          </cell>
        </row>
        <row r="33">
          <cell r="A33">
            <v>348</v>
          </cell>
          <cell r="B33">
            <v>4068</v>
          </cell>
          <cell r="C33" t="str">
            <v>Thomas Keble School</v>
          </cell>
          <cell r="D33">
            <v>536802</v>
          </cell>
          <cell r="E33">
            <v>0</v>
          </cell>
          <cell r="F33">
            <v>4581.74</v>
          </cell>
          <cell r="G33">
            <v>671.05</v>
          </cell>
          <cell r="H33">
            <v>0</v>
          </cell>
          <cell r="I33">
            <v>0</v>
          </cell>
          <cell r="J33">
            <v>2221402.86</v>
          </cell>
          <cell r="K33">
            <v>0</v>
          </cell>
          <cell r="L33">
            <v>264382</v>
          </cell>
          <cell r="M33">
            <v>0</v>
          </cell>
          <cell r="N33">
            <v>571641.93000000005</v>
          </cell>
          <cell r="O33">
            <v>0</v>
          </cell>
          <cell r="P33">
            <v>546925.65</v>
          </cell>
          <cell r="Q33">
            <v>41053.56</v>
          </cell>
          <cell r="R33">
            <v>0</v>
          </cell>
          <cell r="S33">
            <v>10500</v>
          </cell>
          <cell r="T33">
            <v>0</v>
          </cell>
          <cell r="U33">
            <v>77480.539999999994</v>
          </cell>
          <cell r="V33">
            <v>96001.52</v>
          </cell>
          <cell r="W33">
            <v>159457</v>
          </cell>
          <cell r="X33">
            <v>0</v>
          </cell>
          <cell r="Y33">
            <v>0</v>
          </cell>
          <cell r="Z33">
            <v>0</v>
          </cell>
          <cell r="AA33">
            <v>2321781.79</v>
          </cell>
          <cell r="AB33">
            <v>46547.64</v>
          </cell>
          <cell r="AC33">
            <v>361599.6</v>
          </cell>
          <cell r="AD33">
            <v>46519.12</v>
          </cell>
          <cell r="AE33">
            <v>247263.31</v>
          </cell>
          <cell r="AF33">
            <v>0</v>
          </cell>
          <cell r="AG33">
            <v>4466</v>
          </cell>
          <cell r="AH33">
            <v>34058.47</v>
          </cell>
          <cell r="AI33">
            <v>103950.34</v>
          </cell>
          <cell r="AJ33">
            <v>13921</v>
          </cell>
          <cell r="AK33">
            <v>0</v>
          </cell>
          <cell r="AL33">
            <v>37507.919999999998</v>
          </cell>
          <cell r="AM33">
            <v>7165.36</v>
          </cell>
          <cell r="AN33">
            <v>77323.94</v>
          </cell>
          <cell r="AO33">
            <v>5645.81</v>
          </cell>
          <cell r="AP33">
            <v>40966.089999999997</v>
          </cell>
          <cell r="AQ33">
            <v>9605</v>
          </cell>
          <cell r="AR33">
            <v>21248.18</v>
          </cell>
          <cell r="AS33">
            <v>188076.24</v>
          </cell>
          <cell r="AT33">
            <v>42908.79</v>
          </cell>
          <cell r="AU33">
            <v>39909.43</v>
          </cell>
          <cell r="AV33">
            <v>106451.02</v>
          </cell>
          <cell r="AW33">
            <v>18747.900000000001</v>
          </cell>
          <cell r="AX33">
            <v>0</v>
          </cell>
          <cell r="AY33">
            <v>39384.769999999997</v>
          </cell>
          <cell r="AZ33">
            <v>0</v>
          </cell>
          <cell r="BA33">
            <v>51677.97</v>
          </cell>
          <cell r="BB33">
            <v>16033.95</v>
          </cell>
          <cell r="BC33">
            <v>0</v>
          </cell>
          <cell r="BD33">
            <v>0</v>
          </cell>
          <cell r="BE33">
            <v>0</v>
          </cell>
          <cell r="BF33">
            <v>0</v>
          </cell>
          <cell r="BG33">
            <v>101111.21</v>
          </cell>
          <cell r="BH33">
            <v>0</v>
          </cell>
          <cell r="BI33">
            <v>0</v>
          </cell>
          <cell r="BJ33">
            <v>0</v>
          </cell>
          <cell r="BK33">
            <v>73695.56</v>
          </cell>
          <cell r="BL33">
            <v>0</v>
          </cell>
          <cell r="BM33">
            <v>8689.99</v>
          </cell>
          <cell r="BN33">
            <v>642887.42000000004</v>
          </cell>
          <cell r="BO33">
            <v>0</v>
          </cell>
          <cell r="BP33">
            <v>23180.44</v>
          </cell>
          <cell r="BQ33">
            <v>798.01</v>
          </cell>
          <cell r="BR33">
            <v>0</v>
          </cell>
          <cell r="BS33">
            <v>0</v>
          </cell>
          <cell r="BT33">
            <v>666865.87</v>
          </cell>
        </row>
        <row r="34">
          <cell r="A34">
            <v>349</v>
          </cell>
          <cell r="B34">
            <v>4513</v>
          </cell>
          <cell r="C34" t="str">
            <v>Farmors School</v>
          </cell>
          <cell r="D34">
            <v>-127203.43</v>
          </cell>
          <cell r="E34">
            <v>0</v>
          </cell>
          <cell r="F34">
            <v>35033.019999999997</v>
          </cell>
          <cell r="G34">
            <v>0</v>
          </cell>
          <cell r="H34">
            <v>0</v>
          </cell>
          <cell r="I34">
            <v>0</v>
          </cell>
          <cell r="J34">
            <v>2928133</v>
          </cell>
          <cell r="K34">
            <v>1032225</v>
          </cell>
          <cell r="L34">
            <v>168470</v>
          </cell>
          <cell r="M34">
            <v>0</v>
          </cell>
          <cell r="N34">
            <v>287811</v>
          </cell>
          <cell r="O34">
            <v>0</v>
          </cell>
          <cell r="P34">
            <v>21200</v>
          </cell>
          <cell r="Q34">
            <v>48144.4</v>
          </cell>
          <cell r="R34">
            <v>79026.080000000002</v>
          </cell>
          <cell r="S34">
            <v>0</v>
          </cell>
          <cell r="T34">
            <v>0</v>
          </cell>
          <cell r="U34">
            <v>28074.080000000002</v>
          </cell>
          <cell r="V34">
            <v>262911.3</v>
          </cell>
          <cell r="W34">
            <v>183074</v>
          </cell>
          <cell r="X34">
            <v>0</v>
          </cell>
          <cell r="Y34">
            <v>0</v>
          </cell>
          <cell r="Z34">
            <v>0</v>
          </cell>
          <cell r="AA34">
            <v>3354195.95</v>
          </cell>
          <cell r="AB34">
            <v>19198.97</v>
          </cell>
          <cell r="AC34">
            <v>239647.72</v>
          </cell>
          <cell r="AD34">
            <v>152792.20000000001</v>
          </cell>
          <cell r="AE34">
            <v>250352.87</v>
          </cell>
          <cell r="AF34">
            <v>38425.339999999997</v>
          </cell>
          <cell r="AG34">
            <v>77994.67</v>
          </cell>
          <cell r="AH34">
            <v>22587.33</v>
          </cell>
          <cell r="AI34">
            <v>16697.52</v>
          </cell>
          <cell r="AJ34">
            <v>0</v>
          </cell>
          <cell r="AK34">
            <v>0</v>
          </cell>
          <cell r="AL34">
            <v>14353.97</v>
          </cell>
          <cell r="AM34">
            <v>2914.75</v>
          </cell>
          <cell r="AN34">
            <v>8342.23</v>
          </cell>
          <cell r="AO34">
            <v>13460.91</v>
          </cell>
          <cell r="AP34">
            <v>74531.929999999993</v>
          </cell>
          <cell r="AQ34">
            <v>52853</v>
          </cell>
          <cell r="AR34">
            <v>851.07</v>
          </cell>
          <cell r="AS34">
            <v>352697.83</v>
          </cell>
          <cell r="AT34">
            <v>25097.06</v>
          </cell>
          <cell r="AU34">
            <v>94107.05</v>
          </cell>
          <cell r="AV34">
            <v>41787.269999999997</v>
          </cell>
          <cell r="AW34">
            <v>26231</v>
          </cell>
          <cell r="AX34">
            <v>0</v>
          </cell>
          <cell r="AY34">
            <v>67849.820000000007</v>
          </cell>
          <cell r="AZ34">
            <v>4542.07</v>
          </cell>
          <cell r="BA34">
            <v>23037.41</v>
          </cell>
          <cell r="BB34">
            <v>30893.5</v>
          </cell>
          <cell r="BC34">
            <v>0</v>
          </cell>
          <cell r="BD34">
            <v>0</v>
          </cell>
          <cell r="BE34">
            <v>0</v>
          </cell>
          <cell r="BF34">
            <v>0</v>
          </cell>
          <cell r="BG34">
            <v>132977</v>
          </cell>
          <cell r="BH34">
            <v>0</v>
          </cell>
          <cell r="BI34">
            <v>0</v>
          </cell>
          <cell r="BJ34">
            <v>0</v>
          </cell>
          <cell r="BK34">
            <v>108297.57</v>
          </cell>
          <cell r="BL34">
            <v>0</v>
          </cell>
          <cell r="BM34">
            <v>10432</v>
          </cell>
          <cell r="BN34">
            <v>-93578.01</v>
          </cell>
          <cell r="BO34">
            <v>0</v>
          </cell>
          <cell r="BP34">
            <v>49280.45</v>
          </cell>
          <cell r="BQ34">
            <v>0</v>
          </cell>
          <cell r="BR34">
            <v>0</v>
          </cell>
          <cell r="BS34">
            <v>0</v>
          </cell>
          <cell r="BT34">
            <v>-44297.56</v>
          </cell>
        </row>
        <row r="35">
          <cell r="A35">
            <v>352</v>
          </cell>
          <cell r="B35">
            <v>4608</v>
          </cell>
          <cell r="C35" t="str">
            <v>Bishops College</v>
          </cell>
          <cell r="D35">
            <v>68102</v>
          </cell>
          <cell r="E35">
            <v>0</v>
          </cell>
          <cell r="F35">
            <v>0</v>
          </cell>
          <cell r="G35">
            <v>0</v>
          </cell>
          <cell r="H35">
            <v>0</v>
          </cell>
          <cell r="I35">
            <v>0</v>
          </cell>
          <cell r="J35">
            <v>2304550</v>
          </cell>
          <cell r="K35">
            <v>0</v>
          </cell>
          <cell r="L35">
            <v>304705</v>
          </cell>
          <cell r="M35">
            <v>0</v>
          </cell>
          <cell r="N35">
            <v>478430.5</v>
          </cell>
          <cell r="O35">
            <v>0</v>
          </cell>
          <cell r="P35">
            <v>3081</v>
          </cell>
          <cell r="Q35">
            <v>55005.94</v>
          </cell>
          <cell r="R35">
            <v>0</v>
          </cell>
          <cell r="S35">
            <v>0</v>
          </cell>
          <cell r="T35">
            <v>0</v>
          </cell>
          <cell r="U35">
            <v>0</v>
          </cell>
          <cell r="V35">
            <v>191907.36</v>
          </cell>
          <cell r="W35">
            <v>0</v>
          </cell>
          <cell r="X35">
            <v>0</v>
          </cell>
          <cell r="Y35">
            <v>0</v>
          </cell>
          <cell r="Z35">
            <v>0</v>
          </cell>
          <cell r="AA35">
            <v>1587789.9</v>
          </cell>
          <cell r="AB35">
            <v>1573.09</v>
          </cell>
          <cell r="AC35">
            <v>576307.32999999996</v>
          </cell>
          <cell r="AD35">
            <v>57187.839999999997</v>
          </cell>
          <cell r="AE35">
            <v>263380.94</v>
          </cell>
          <cell r="AF35">
            <v>7636.11</v>
          </cell>
          <cell r="AG35">
            <v>106274.08</v>
          </cell>
          <cell r="AH35">
            <v>16281.09</v>
          </cell>
          <cell r="AI35">
            <v>10476.84</v>
          </cell>
          <cell r="AJ35">
            <v>0</v>
          </cell>
          <cell r="AK35">
            <v>0</v>
          </cell>
          <cell r="AL35">
            <v>45319.21</v>
          </cell>
          <cell r="AM35">
            <v>22553</v>
          </cell>
          <cell r="AN35">
            <v>66188.240000000005</v>
          </cell>
          <cell r="AO35">
            <v>8009.7</v>
          </cell>
          <cell r="AP35">
            <v>48311.72</v>
          </cell>
          <cell r="AQ35">
            <v>11190</v>
          </cell>
          <cell r="AR35">
            <v>2198.15</v>
          </cell>
          <cell r="AS35">
            <v>183069.46</v>
          </cell>
          <cell r="AT35">
            <v>12778.87</v>
          </cell>
          <cell r="AU35">
            <v>31151.68</v>
          </cell>
          <cell r="AV35">
            <v>50381.85</v>
          </cell>
          <cell r="AW35">
            <v>632.4</v>
          </cell>
          <cell r="AX35">
            <v>0</v>
          </cell>
          <cell r="AY35">
            <v>50498.27</v>
          </cell>
          <cell r="AZ35">
            <v>56223.6</v>
          </cell>
          <cell r="BA35">
            <v>1390.14</v>
          </cell>
          <cell r="BB35">
            <v>131298.20000000001</v>
          </cell>
          <cell r="BC35">
            <v>0</v>
          </cell>
          <cell r="BD35">
            <v>0</v>
          </cell>
          <cell r="BE35">
            <v>0</v>
          </cell>
          <cell r="BF35">
            <v>0</v>
          </cell>
          <cell r="BG35">
            <v>8671</v>
          </cell>
          <cell r="BH35">
            <v>0</v>
          </cell>
          <cell r="BI35">
            <v>0</v>
          </cell>
          <cell r="BJ35">
            <v>0</v>
          </cell>
          <cell r="BK35">
            <v>0</v>
          </cell>
          <cell r="BL35">
            <v>0</v>
          </cell>
          <cell r="BM35">
            <v>8683.49</v>
          </cell>
          <cell r="BN35">
            <v>57680.09</v>
          </cell>
          <cell r="BO35">
            <v>0</v>
          </cell>
          <cell r="BP35">
            <v>0</v>
          </cell>
          <cell r="BQ35">
            <v>0</v>
          </cell>
          <cell r="BR35">
            <v>-12.49</v>
          </cell>
          <cell r="BS35">
            <v>0</v>
          </cell>
          <cell r="BT35">
            <v>57667.6</v>
          </cell>
        </row>
        <row r="36">
          <cell r="A36">
            <v>355</v>
          </cell>
          <cell r="B36">
            <v>5421</v>
          </cell>
          <cell r="C36" t="str">
            <v>Pittville School</v>
          </cell>
          <cell r="D36">
            <v>78282.710000000006</v>
          </cell>
          <cell r="E36">
            <v>0</v>
          </cell>
          <cell r="F36">
            <v>0</v>
          </cell>
          <cell r="G36">
            <v>0</v>
          </cell>
          <cell r="H36">
            <v>44207.86</v>
          </cell>
          <cell r="I36">
            <v>1393</v>
          </cell>
          <cell r="J36">
            <v>2398023</v>
          </cell>
          <cell r="K36">
            <v>0</v>
          </cell>
          <cell r="L36">
            <v>256471</v>
          </cell>
          <cell r="M36">
            <v>0</v>
          </cell>
          <cell r="N36">
            <v>396417</v>
          </cell>
          <cell r="O36">
            <v>24150</v>
          </cell>
          <cell r="P36">
            <v>39219.94</v>
          </cell>
          <cell r="Q36">
            <v>26724.51</v>
          </cell>
          <cell r="R36">
            <v>84511.4</v>
          </cell>
          <cell r="S36">
            <v>0</v>
          </cell>
          <cell r="T36">
            <v>0</v>
          </cell>
          <cell r="U36">
            <v>0</v>
          </cell>
          <cell r="V36">
            <v>32278.6</v>
          </cell>
          <cell r="W36">
            <v>170186</v>
          </cell>
          <cell r="X36">
            <v>6010</v>
          </cell>
          <cell r="Y36">
            <v>0</v>
          </cell>
          <cell r="Z36">
            <v>0</v>
          </cell>
          <cell r="AA36">
            <v>2097596.04</v>
          </cell>
          <cell r="AB36">
            <v>6691.43</v>
          </cell>
          <cell r="AC36">
            <v>392411.19</v>
          </cell>
          <cell r="AD36">
            <v>166908.95000000001</v>
          </cell>
          <cell r="AE36">
            <v>214557.24</v>
          </cell>
          <cell r="AF36">
            <v>81856.490000000005</v>
          </cell>
          <cell r="AG36">
            <v>49253.07</v>
          </cell>
          <cell r="AH36">
            <v>20038.900000000001</v>
          </cell>
          <cell r="AI36">
            <v>56192.71</v>
          </cell>
          <cell r="AJ36">
            <v>0</v>
          </cell>
          <cell r="AK36">
            <v>0</v>
          </cell>
          <cell r="AL36">
            <v>38008</v>
          </cell>
          <cell r="AM36">
            <v>23049.86</v>
          </cell>
          <cell r="AN36">
            <v>5646.04</v>
          </cell>
          <cell r="AO36">
            <v>14735.64</v>
          </cell>
          <cell r="AP36">
            <v>64552.7</v>
          </cell>
          <cell r="AQ36">
            <v>12223</v>
          </cell>
          <cell r="AR36">
            <v>14861.97</v>
          </cell>
          <cell r="AS36">
            <v>185510.51</v>
          </cell>
          <cell r="AT36">
            <v>120065.9</v>
          </cell>
          <cell r="AU36">
            <v>56969.4</v>
          </cell>
          <cell r="AV36">
            <v>56750.47</v>
          </cell>
          <cell r="AW36">
            <v>15808</v>
          </cell>
          <cell r="AX36">
            <v>10824.65</v>
          </cell>
          <cell r="AY36">
            <v>68185</v>
          </cell>
          <cell r="AZ36">
            <v>22906.45</v>
          </cell>
          <cell r="BA36">
            <v>21827.93</v>
          </cell>
          <cell r="BB36">
            <v>34292.79</v>
          </cell>
          <cell r="BC36">
            <v>0</v>
          </cell>
          <cell r="BD36">
            <v>0</v>
          </cell>
          <cell r="BE36">
            <v>0</v>
          </cell>
          <cell r="BF36">
            <v>0</v>
          </cell>
          <cell r="BG36">
            <v>193079</v>
          </cell>
          <cell r="BH36">
            <v>0</v>
          </cell>
          <cell r="BI36">
            <v>0</v>
          </cell>
          <cell r="BJ36">
            <v>0</v>
          </cell>
          <cell r="BK36">
            <v>334055.24</v>
          </cell>
          <cell r="BL36">
            <v>13750</v>
          </cell>
          <cell r="BM36">
            <v>0</v>
          </cell>
          <cell r="BN36">
            <v>-339835.67</v>
          </cell>
          <cell r="BO36">
            <v>0</v>
          </cell>
          <cell r="BP36">
            <v>-141316.25</v>
          </cell>
          <cell r="BQ36">
            <v>0</v>
          </cell>
          <cell r="BR36">
            <v>30797.87</v>
          </cell>
          <cell r="BS36">
            <v>1778.5</v>
          </cell>
          <cell r="BT36">
            <v>-448575.55</v>
          </cell>
        </row>
        <row r="37">
          <cell r="A37">
            <v>360</v>
          </cell>
          <cell r="B37">
            <v>5427</v>
          </cell>
          <cell r="C37" t="str">
            <v>Whitecross School</v>
          </cell>
          <cell r="D37">
            <v>69550.02</v>
          </cell>
          <cell r="E37">
            <v>0</v>
          </cell>
          <cell r="F37">
            <v>0.39</v>
          </cell>
          <cell r="G37">
            <v>0</v>
          </cell>
          <cell r="H37">
            <v>-0.39</v>
          </cell>
          <cell r="I37">
            <v>0</v>
          </cell>
          <cell r="J37">
            <v>3589508</v>
          </cell>
          <cell r="K37">
            <v>0</v>
          </cell>
          <cell r="L37">
            <v>475657</v>
          </cell>
          <cell r="M37">
            <v>0</v>
          </cell>
          <cell r="N37">
            <v>274417</v>
          </cell>
          <cell r="O37">
            <v>3154</v>
          </cell>
          <cell r="P37">
            <v>22762.71</v>
          </cell>
          <cell r="Q37">
            <v>130219.79</v>
          </cell>
          <cell r="R37">
            <v>122351.54</v>
          </cell>
          <cell r="S37">
            <v>0</v>
          </cell>
          <cell r="T37">
            <v>0</v>
          </cell>
          <cell r="U37">
            <v>21874.5</v>
          </cell>
          <cell r="V37">
            <v>29538.880000000001</v>
          </cell>
          <cell r="W37">
            <v>216443</v>
          </cell>
          <cell r="X37">
            <v>0</v>
          </cell>
          <cell r="Y37">
            <v>0</v>
          </cell>
          <cell r="Z37">
            <v>0</v>
          </cell>
          <cell r="AA37">
            <v>2820595.26</v>
          </cell>
          <cell r="AB37">
            <v>127465.41</v>
          </cell>
          <cell r="AC37">
            <v>601640.42000000004</v>
          </cell>
          <cell r="AD37">
            <v>221169.43</v>
          </cell>
          <cell r="AE37">
            <v>274507.98</v>
          </cell>
          <cell r="AF37">
            <v>83731.759999999995</v>
          </cell>
          <cell r="AG37">
            <v>16653.41</v>
          </cell>
          <cell r="AH37">
            <v>19072.16</v>
          </cell>
          <cell r="AI37">
            <v>14947.26</v>
          </cell>
          <cell r="AJ37">
            <v>0</v>
          </cell>
          <cell r="AK37">
            <v>0</v>
          </cell>
          <cell r="AL37">
            <v>55115.77</v>
          </cell>
          <cell r="AM37">
            <v>8027.46</v>
          </cell>
          <cell r="AN37">
            <v>5946.57</v>
          </cell>
          <cell r="AO37">
            <v>19926.669999999998</v>
          </cell>
          <cell r="AP37">
            <v>71812.289999999994</v>
          </cell>
          <cell r="AQ37">
            <v>11154</v>
          </cell>
          <cell r="AR37">
            <v>11864.98</v>
          </cell>
          <cell r="AS37">
            <v>261892.57</v>
          </cell>
          <cell r="AT37">
            <v>10634</v>
          </cell>
          <cell r="AU37">
            <v>56684.61</v>
          </cell>
          <cell r="AV37">
            <v>46857.599999999999</v>
          </cell>
          <cell r="AW37">
            <v>30142.39</v>
          </cell>
          <cell r="AX37">
            <v>0</v>
          </cell>
          <cell r="AY37">
            <v>79975.02</v>
          </cell>
          <cell r="AZ37">
            <v>0</v>
          </cell>
          <cell r="BA37">
            <v>15137.81</v>
          </cell>
          <cell r="BB37">
            <v>21871.59</v>
          </cell>
          <cell r="BC37">
            <v>0</v>
          </cell>
          <cell r="BD37">
            <v>0</v>
          </cell>
          <cell r="BE37">
            <v>0</v>
          </cell>
          <cell r="BF37">
            <v>0</v>
          </cell>
          <cell r="BG37">
            <v>124784</v>
          </cell>
          <cell r="BH37">
            <v>0</v>
          </cell>
          <cell r="BI37">
            <v>0</v>
          </cell>
          <cell r="BJ37">
            <v>0</v>
          </cell>
          <cell r="BK37">
            <v>124784</v>
          </cell>
          <cell r="BL37">
            <v>0</v>
          </cell>
          <cell r="BM37">
            <v>0</v>
          </cell>
          <cell r="BN37">
            <v>68650.02</v>
          </cell>
          <cell r="BO37">
            <v>0</v>
          </cell>
          <cell r="BP37">
            <v>0</v>
          </cell>
          <cell r="BQ37">
            <v>0</v>
          </cell>
          <cell r="BR37">
            <v>0</v>
          </cell>
          <cell r="BS37">
            <v>0</v>
          </cell>
          <cell r="BT37">
            <v>68650.02</v>
          </cell>
        </row>
        <row r="38">
          <cell r="A38">
            <v>363</v>
          </cell>
          <cell r="B38">
            <v>5411</v>
          </cell>
          <cell r="C38" t="str">
            <v>NEWENT COMMUNITY SCHOOL</v>
          </cell>
          <cell r="D38">
            <v>0</v>
          </cell>
          <cell r="E38">
            <v>54568.28</v>
          </cell>
          <cell r="F38">
            <v>118207.02</v>
          </cell>
          <cell r="G38">
            <v>20806.150000000001</v>
          </cell>
          <cell r="H38">
            <v>0</v>
          </cell>
          <cell r="I38">
            <v>0</v>
          </cell>
          <cell r="J38">
            <v>3607994</v>
          </cell>
          <cell r="K38">
            <v>1068921</v>
          </cell>
          <cell r="L38">
            <v>245510</v>
          </cell>
          <cell r="M38">
            <v>0</v>
          </cell>
          <cell r="N38">
            <v>404236</v>
          </cell>
          <cell r="O38">
            <v>0</v>
          </cell>
          <cell r="P38">
            <v>84504.31</v>
          </cell>
          <cell r="Q38">
            <v>378102.14</v>
          </cell>
          <cell r="R38">
            <v>223773.2</v>
          </cell>
          <cell r="S38">
            <v>0</v>
          </cell>
          <cell r="T38">
            <v>0</v>
          </cell>
          <cell r="U38">
            <v>1389.8</v>
          </cell>
          <cell r="V38">
            <v>63136.6</v>
          </cell>
          <cell r="W38">
            <v>226315</v>
          </cell>
          <cell r="X38">
            <v>0</v>
          </cell>
          <cell r="Y38">
            <v>0</v>
          </cell>
          <cell r="Z38">
            <v>0</v>
          </cell>
          <cell r="AA38">
            <v>3745124.72</v>
          </cell>
          <cell r="AB38">
            <v>69180.429999999993</v>
          </cell>
          <cell r="AC38">
            <v>384330.71</v>
          </cell>
          <cell r="AD38">
            <v>265324.71000000002</v>
          </cell>
          <cell r="AE38">
            <v>337151.62</v>
          </cell>
          <cell r="AF38">
            <v>136447.04999999999</v>
          </cell>
          <cell r="AG38">
            <v>63356.54</v>
          </cell>
          <cell r="AH38">
            <v>34442.1</v>
          </cell>
          <cell r="AI38">
            <v>23220.29</v>
          </cell>
          <cell r="AJ38">
            <v>0</v>
          </cell>
          <cell r="AK38">
            <v>0</v>
          </cell>
          <cell r="AL38">
            <v>35175.839999999997</v>
          </cell>
          <cell r="AM38">
            <v>13099.55</v>
          </cell>
          <cell r="AN38">
            <v>9475.35</v>
          </cell>
          <cell r="AO38">
            <v>31897.1</v>
          </cell>
          <cell r="AP38">
            <v>87400.37</v>
          </cell>
          <cell r="AQ38">
            <v>17270</v>
          </cell>
          <cell r="AR38">
            <v>16882.310000000001</v>
          </cell>
          <cell r="AS38">
            <v>359442.92</v>
          </cell>
          <cell r="AT38">
            <v>55314.75</v>
          </cell>
          <cell r="AU38">
            <v>94444.21</v>
          </cell>
          <cell r="AV38">
            <v>79392.37</v>
          </cell>
          <cell r="AW38">
            <v>31930</v>
          </cell>
          <cell r="AX38">
            <v>110492.69</v>
          </cell>
          <cell r="AY38">
            <v>105088.78</v>
          </cell>
          <cell r="AZ38">
            <v>31180.11</v>
          </cell>
          <cell r="BA38">
            <v>20436.7</v>
          </cell>
          <cell r="BB38">
            <v>57809.83</v>
          </cell>
          <cell r="BC38">
            <v>0</v>
          </cell>
          <cell r="BD38">
            <v>57818.2</v>
          </cell>
          <cell r="BE38">
            <v>0</v>
          </cell>
          <cell r="BF38">
            <v>0</v>
          </cell>
          <cell r="BG38">
            <v>219611.15</v>
          </cell>
          <cell r="BH38">
            <v>0</v>
          </cell>
          <cell r="BI38">
            <v>57818.2</v>
          </cell>
          <cell r="BJ38">
            <v>0</v>
          </cell>
          <cell r="BK38">
            <v>285700.71999999997</v>
          </cell>
          <cell r="BL38">
            <v>0.5</v>
          </cell>
          <cell r="BM38">
            <v>8846</v>
          </cell>
          <cell r="BN38">
            <v>85321.08</v>
          </cell>
          <cell r="BO38">
            <v>0</v>
          </cell>
          <cell r="BP38">
            <v>85340</v>
          </cell>
          <cell r="BQ38">
            <v>11376</v>
          </cell>
          <cell r="BR38">
            <v>25179.3</v>
          </cell>
          <cell r="BS38">
            <v>0</v>
          </cell>
          <cell r="BT38">
            <v>207216.38</v>
          </cell>
        </row>
        <row r="39">
          <cell r="A39">
            <v>369</v>
          </cell>
          <cell r="B39">
            <v>4064</v>
          </cell>
          <cell r="C39" t="str">
            <v>SEVERN VALE SCHOOL</v>
          </cell>
          <cell r="D39">
            <v>440106.23999999999</v>
          </cell>
          <cell r="E39">
            <v>109495.57</v>
          </cell>
          <cell r="F39">
            <v>212828</v>
          </cell>
          <cell r="G39">
            <v>1283.5999999999999</v>
          </cell>
          <cell r="H39">
            <v>0</v>
          </cell>
          <cell r="I39">
            <v>0</v>
          </cell>
          <cell r="J39">
            <v>3964194</v>
          </cell>
          <cell r="K39">
            <v>0</v>
          </cell>
          <cell r="L39">
            <v>377033</v>
          </cell>
          <cell r="M39">
            <v>0</v>
          </cell>
          <cell r="N39">
            <v>313269</v>
          </cell>
          <cell r="O39">
            <v>21365</v>
          </cell>
          <cell r="P39">
            <v>7092</v>
          </cell>
          <cell r="Q39">
            <v>76232.649999999994</v>
          </cell>
          <cell r="R39">
            <v>0</v>
          </cell>
          <cell r="S39">
            <v>0</v>
          </cell>
          <cell r="T39">
            <v>0</v>
          </cell>
          <cell r="U39">
            <v>13257.82</v>
          </cell>
          <cell r="V39">
            <v>42145.02</v>
          </cell>
          <cell r="W39">
            <v>236064</v>
          </cell>
          <cell r="X39">
            <v>0</v>
          </cell>
          <cell r="Y39">
            <v>0</v>
          </cell>
          <cell r="Z39">
            <v>0</v>
          </cell>
          <cell r="AA39">
            <v>2821493.25</v>
          </cell>
          <cell r="AB39">
            <v>41876.71</v>
          </cell>
          <cell r="AC39">
            <v>504800.95</v>
          </cell>
          <cell r="AD39">
            <v>122238</v>
          </cell>
          <cell r="AE39">
            <v>261499.93</v>
          </cell>
          <cell r="AF39">
            <v>0</v>
          </cell>
          <cell r="AG39">
            <v>23680.01</v>
          </cell>
          <cell r="AH39">
            <v>38606.9</v>
          </cell>
          <cell r="AI39">
            <v>33299.629999999997</v>
          </cell>
          <cell r="AJ39">
            <v>0</v>
          </cell>
          <cell r="AK39">
            <v>0</v>
          </cell>
          <cell r="AL39">
            <v>77641.84</v>
          </cell>
          <cell r="AM39">
            <v>27523.42</v>
          </cell>
          <cell r="AN39">
            <v>78524.09</v>
          </cell>
          <cell r="AO39">
            <v>12189.06</v>
          </cell>
          <cell r="AP39">
            <v>58385.37</v>
          </cell>
          <cell r="AQ39">
            <v>92400</v>
          </cell>
          <cell r="AR39">
            <v>13510.19</v>
          </cell>
          <cell r="AS39">
            <v>303436.56</v>
          </cell>
          <cell r="AT39">
            <v>101233.85</v>
          </cell>
          <cell r="AU39">
            <v>107613.01</v>
          </cell>
          <cell r="AV39">
            <v>63614.09</v>
          </cell>
          <cell r="AW39">
            <v>2547.6</v>
          </cell>
          <cell r="AX39">
            <v>0</v>
          </cell>
          <cell r="AY39">
            <v>25879.25</v>
          </cell>
          <cell r="AZ39">
            <v>59774.09</v>
          </cell>
          <cell r="BA39">
            <v>33385.760000000002</v>
          </cell>
          <cell r="BB39">
            <v>62106.73</v>
          </cell>
          <cell r="BC39">
            <v>0</v>
          </cell>
          <cell r="BD39">
            <v>194725</v>
          </cell>
          <cell r="BE39">
            <v>0</v>
          </cell>
          <cell r="BF39">
            <v>0</v>
          </cell>
          <cell r="BG39">
            <v>151916.4</v>
          </cell>
          <cell r="BH39">
            <v>0</v>
          </cell>
          <cell r="BI39">
            <v>194725</v>
          </cell>
          <cell r="BJ39">
            <v>0</v>
          </cell>
          <cell r="BK39">
            <v>75046.06</v>
          </cell>
          <cell r="BL39">
            <v>18000</v>
          </cell>
          <cell r="BM39">
            <v>1284</v>
          </cell>
          <cell r="BN39">
            <v>438269.01</v>
          </cell>
          <cell r="BO39">
            <v>0</v>
          </cell>
          <cell r="BP39">
            <v>265901.94</v>
          </cell>
          <cell r="BQ39">
            <v>10796</v>
          </cell>
          <cell r="BR39">
            <v>189725</v>
          </cell>
          <cell r="BS39">
            <v>0</v>
          </cell>
          <cell r="BT39">
            <v>904691.95</v>
          </cell>
        </row>
        <row r="40">
          <cell r="A40">
            <v>372</v>
          </cell>
          <cell r="B40">
            <v>5410</v>
          </cell>
          <cell r="C40" t="str">
            <v>THE COTSWOLD SCHOOL</v>
          </cell>
          <cell r="D40">
            <v>236458.4</v>
          </cell>
          <cell r="E40">
            <v>0</v>
          </cell>
          <cell r="F40">
            <v>155604</v>
          </cell>
          <cell r="G40">
            <v>0</v>
          </cell>
          <cell r="H40">
            <v>376500.74</v>
          </cell>
          <cell r="I40">
            <v>0</v>
          </cell>
          <cell r="J40">
            <v>2879232</v>
          </cell>
          <cell r="K40">
            <v>1021415</v>
          </cell>
          <cell r="L40">
            <v>219049</v>
          </cell>
          <cell r="M40">
            <v>0</v>
          </cell>
          <cell r="N40">
            <v>453585.5</v>
          </cell>
          <cell r="O40">
            <v>22138</v>
          </cell>
          <cell r="P40">
            <v>3075</v>
          </cell>
          <cell r="Q40">
            <v>111610.94</v>
          </cell>
          <cell r="R40">
            <v>105984.2</v>
          </cell>
          <cell r="S40">
            <v>1488</v>
          </cell>
          <cell r="T40">
            <v>0</v>
          </cell>
          <cell r="U40">
            <v>0</v>
          </cell>
          <cell r="V40">
            <v>61571.89</v>
          </cell>
          <cell r="W40">
            <v>180988</v>
          </cell>
          <cell r="X40">
            <v>0</v>
          </cell>
          <cell r="Y40">
            <v>13610</v>
          </cell>
          <cell r="Z40">
            <v>0</v>
          </cell>
          <cell r="AA40">
            <v>2939301.65</v>
          </cell>
          <cell r="AB40">
            <v>27028.27</v>
          </cell>
          <cell r="AC40">
            <v>359378.88</v>
          </cell>
          <cell r="AD40">
            <v>160904.59</v>
          </cell>
          <cell r="AE40">
            <v>179423.27</v>
          </cell>
          <cell r="AF40">
            <v>70273.72</v>
          </cell>
          <cell r="AG40">
            <v>6090.38</v>
          </cell>
          <cell r="AH40">
            <v>34013.61</v>
          </cell>
          <cell r="AI40">
            <v>16589.64</v>
          </cell>
          <cell r="AJ40">
            <v>8646.82</v>
          </cell>
          <cell r="AK40">
            <v>0</v>
          </cell>
          <cell r="AL40">
            <v>149083.07999999999</v>
          </cell>
          <cell r="AM40">
            <v>28655.52</v>
          </cell>
          <cell r="AN40">
            <v>7911.18</v>
          </cell>
          <cell r="AO40">
            <v>7883</v>
          </cell>
          <cell r="AP40">
            <v>73293.81</v>
          </cell>
          <cell r="AQ40">
            <v>11689</v>
          </cell>
          <cell r="AR40">
            <v>13388.75</v>
          </cell>
          <cell r="AS40">
            <v>246054.14</v>
          </cell>
          <cell r="AT40">
            <v>76853.91</v>
          </cell>
          <cell r="AU40">
            <v>105724.51</v>
          </cell>
          <cell r="AV40">
            <v>52032.19</v>
          </cell>
          <cell r="AW40">
            <v>30255.31</v>
          </cell>
          <cell r="AX40">
            <v>0</v>
          </cell>
          <cell r="AY40">
            <v>63370.09</v>
          </cell>
          <cell r="AZ40">
            <v>0</v>
          </cell>
          <cell r="BA40">
            <v>49977.18</v>
          </cell>
          <cell r="BB40">
            <v>15811</v>
          </cell>
          <cell r="BC40">
            <v>0</v>
          </cell>
          <cell r="BD40">
            <v>365000</v>
          </cell>
          <cell r="BE40">
            <v>7130</v>
          </cell>
          <cell r="BF40">
            <v>6480</v>
          </cell>
          <cell r="BG40">
            <v>595460.32999999996</v>
          </cell>
          <cell r="BH40">
            <v>0</v>
          </cell>
          <cell r="BI40">
            <v>365000</v>
          </cell>
          <cell r="BJ40">
            <v>0</v>
          </cell>
          <cell r="BK40">
            <v>816215.05</v>
          </cell>
          <cell r="BL40">
            <v>0</v>
          </cell>
          <cell r="BM40">
            <v>0</v>
          </cell>
          <cell r="BN40">
            <v>197962.43</v>
          </cell>
          <cell r="BO40">
            <v>0</v>
          </cell>
          <cell r="BP40">
            <v>189204.99</v>
          </cell>
          <cell r="BQ40">
            <v>10328</v>
          </cell>
          <cell r="BR40">
            <v>476817.03</v>
          </cell>
          <cell r="BS40">
            <v>0</v>
          </cell>
          <cell r="BT40">
            <v>874312.45</v>
          </cell>
        </row>
        <row r="41">
          <cell r="A41">
            <v>373</v>
          </cell>
          <cell r="B41">
            <v>5424</v>
          </cell>
          <cell r="C41" t="str">
            <v>Maidenhill School</v>
          </cell>
          <cell r="D41">
            <v>-146212.59</v>
          </cell>
          <cell r="E41">
            <v>0</v>
          </cell>
          <cell r="F41">
            <v>14065.18</v>
          </cell>
          <cell r="G41">
            <v>0</v>
          </cell>
          <cell r="H41">
            <v>0</v>
          </cell>
          <cell r="I41">
            <v>0</v>
          </cell>
          <cell r="J41">
            <v>2416805</v>
          </cell>
          <cell r="K41">
            <v>0</v>
          </cell>
          <cell r="L41">
            <v>138680</v>
          </cell>
          <cell r="M41">
            <v>0</v>
          </cell>
          <cell r="N41">
            <v>342144.6</v>
          </cell>
          <cell r="O41">
            <v>4326</v>
          </cell>
          <cell r="P41">
            <v>56848.1</v>
          </cell>
          <cell r="Q41">
            <v>17309.54</v>
          </cell>
          <cell r="R41">
            <v>0</v>
          </cell>
          <cell r="S41">
            <v>0</v>
          </cell>
          <cell r="T41">
            <v>0</v>
          </cell>
          <cell r="U41">
            <v>0</v>
          </cell>
          <cell r="V41">
            <v>93726.73</v>
          </cell>
          <cell r="W41">
            <v>146213</v>
          </cell>
          <cell r="X41">
            <v>0</v>
          </cell>
          <cell r="Y41">
            <v>0</v>
          </cell>
          <cell r="Z41">
            <v>0</v>
          </cell>
          <cell r="AA41">
            <v>1843488.22</v>
          </cell>
          <cell r="AB41">
            <v>19793.2</v>
          </cell>
          <cell r="AC41">
            <v>521297.76</v>
          </cell>
          <cell r="AD41">
            <v>119784.04</v>
          </cell>
          <cell r="AE41">
            <v>160114.20000000001</v>
          </cell>
          <cell r="AF41">
            <v>0</v>
          </cell>
          <cell r="AG41">
            <v>30272.26</v>
          </cell>
          <cell r="AH41">
            <v>32988.26</v>
          </cell>
          <cell r="AI41">
            <v>19460.21</v>
          </cell>
          <cell r="AJ41">
            <v>0</v>
          </cell>
          <cell r="AK41">
            <v>0</v>
          </cell>
          <cell r="AL41">
            <v>154085.97</v>
          </cell>
          <cell r="AM41">
            <v>8385.0400000000009</v>
          </cell>
          <cell r="AN41">
            <v>4764.41</v>
          </cell>
          <cell r="AO41">
            <v>8424.65</v>
          </cell>
          <cell r="AP41">
            <v>60200.94</v>
          </cell>
          <cell r="AQ41">
            <v>9404</v>
          </cell>
          <cell r="AR41">
            <v>13048.31</v>
          </cell>
          <cell r="AS41">
            <v>143383.6</v>
          </cell>
          <cell r="AT41">
            <v>61319.79</v>
          </cell>
          <cell r="AU41">
            <v>50993.85</v>
          </cell>
          <cell r="AV41">
            <v>55728.53</v>
          </cell>
          <cell r="AW41">
            <v>690</v>
          </cell>
          <cell r="AX41">
            <v>0</v>
          </cell>
          <cell r="AY41">
            <v>36160.400000000001</v>
          </cell>
          <cell r="AZ41">
            <v>123446.23</v>
          </cell>
          <cell r="BA41">
            <v>112764.11</v>
          </cell>
          <cell r="BB41">
            <v>50113.83</v>
          </cell>
          <cell r="BC41">
            <v>0</v>
          </cell>
          <cell r="BD41">
            <v>0</v>
          </cell>
          <cell r="BE41">
            <v>0</v>
          </cell>
          <cell r="BF41">
            <v>0</v>
          </cell>
          <cell r="BG41">
            <v>162000.51999999999</v>
          </cell>
          <cell r="BH41">
            <v>0</v>
          </cell>
          <cell r="BI41">
            <v>0</v>
          </cell>
          <cell r="BJ41">
            <v>0</v>
          </cell>
          <cell r="BK41">
            <v>181719.07</v>
          </cell>
          <cell r="BL41">
            <v>0</v>
          </cell>
          <cell r="BM41">
            <v>8908</v>
          </cell>
          <cell r="BN41">
            <v>-570271.43000000005</v>
          </cell>
          <cell r="BO41">
            <v>0</v>
          </cell>
          <cell r="BP41">
            <v>-21097.73</v>
          </cell>
          <cell r="BQ41">
            <v>6536.36</v>
          </cell>
          <cell r="BR41">
            <v>0</v>
          </cell>
          <cell r="BS41">
            <v>0</v>
          </cell>
          <cell r="BT41">
            <v>-584832.80000000005</v>
          </cell>
        </row>
        <row r="42">
          <cell r="A42">
            <v>374</v>
          </cell>
          <cell r="B42">
            <v>4032</v>
          </cell>
          <cell r="C42" t="str">
            <v>Archway School</v>
          </cell>
          <cell r="D42">
            <v>102576.86</v>
          </cell>
          <cell r="E42">
            <v>0</v>
          </cell>
          <cell r="F42">
            <v>20000</v>
          </cell>
          <cell r="G42">
            <v>7745</v>
          </cell>
          <cell r="H42">
            <v>0</v>
          </cell>
          <cell r="I42">
            <v>0</v>
          </cell>
          <cell r="J42">
            <v>3477905</v>
          </cell>
          <cell r="K42">
            <v>621006</v>
          </cell>
          <cell r="L42">
            <v>203446</v>
          </cell>
          <cell r="M42">
            <v>0</v>
          </cell>
          <cell r="N42">
            <v>433678.5</v>
          </cell>
          <cell r="O42">
            <v>7092</v>
          </cell>
          <cell r="P42">
            <v>53163.72</v>
          </cell>
          <cell r="Q42">
            <v>119959.06</v>
          </cell>
          <cell r="R42">
            <v>72721.119999999995</v>
          </cell>
          <cell r="S42">
            <v>0</v>
          </cell>
          <cell r="T42">
            <v>344.88</v>
          </cell>
          <cell r="U42">
            <v>0</v>
          </cell>
          <cell r="V42">
            <v>69050.03</v>
          </cell>
          <cell r="W42">
            <v>215878</v>
          </cell>
          <cell r="X42">
            <v>0</v>
          </cell>
          <cell r="Y42">
            <v>0</v>
          </cell>
          <cell r="Z42">
            <v>0</v>
          </cell>
          <cell r="AA42">
            <v>3034341.08</v>
          </cell>
          <cell r="AB42">
            <v>66312.649999999994</v>
          </cell>
          <cell r="AC42">
            <v>477636.48</v>
          </cell>
          <cell r="AD42">
            <v>138465.99</v>
          </cell>
          <cell r="AE42">
            <v>238354.96</v>
          </cell>
          <cell r="AF42">
            <v>61324.69</v>
          </cell>
          <cell r="AG42">
            <v>57096.2</v>
          </cell>
          <cell r="AH42">
            <v>14346.24</v>
          </cell>
          <cell r="AI42">
            <v>11486.51</v>
          </cell>
          <cell r="AJ42">
            <v>0</v>
          </cell>
          <cell r="AK42">
            <v>0</v>
          </cell>
          <cell r="AL42">
            <v>116294.66</v>
          </cell>
          <cell r="AM42">
            <v>15701.56</v>
          </cell>
          <cell r="AN42">
            <v>16984.310000000001</v>
          </cell>
          <cell r="AO42">
            <v>17225.47</v>
          </cell>
          <cell r="AP42">
            <v>140199.66</v>
          </cell>
          <cell r="AQ42">
            <v>53546</v>
          </cell>
          <cell r="AR42">
            <v>14355.62</v>
          </cell>
          <cell r="AS42">
            <v>208826.92</v>
          </cell>
          <cell r="AT42">
            <v>119447.57</v>
          </cell>
          <cell r="AU42">
            <v>83861.84</v>
          </cell>
          <cell r="AV42">
            <v>95299.59</v>
          </cell>
          <cell r="AW42">
            <v>28755.97</v>
          </cell>
          <cell r="AX42">
            <v>0</v>
          </cell>
          <cell r="AY42">
            <v>69231.23</v>
          </cell>
          <cell r="AZ42">
            <v>55320.25</v>
          </cell>
          <cell r="BA42">
            <v>40417.99</v>
          </cell>
          <cell r="BB42">
            <v>53261.11</v>
          </cell>
          <cell r="BC42">
            <v>0</v>
          </cell>
          <cell r="BD42">
            <v>0</v>
          </cell>
          <cell r="BE42">
            <v>0</v>
          </cell>
          <cell r="BF42">
            <v>0</v>
          </cell>
          <cell r="BG42">
            <v>157832</v>
          </cell>
          <cell r="BH42">
            <v>0</v>
          </cell>
          <cell r="BI42">
            <v>0</v>
          </cell>
          <cell r="BJ42">
            <v>0</v>
          </cell>
          <cell r="BK42">
            <v>164675.38</v>
          </cell>
          <cell r="BL42">
            <v>0</v>
          </cell>
          <cell r="BM42">
            <v>10718</v>
          </cell>
          <cell r="BN42">
            <v>148726.62</v>
          </cell>
          <cell r="BO42">
            <v>0</v>
          </cell>
          <cell r="BP42">
            <v>10183.620000000001</v>
          </cell>
          <cell r="BQ42">
            <v>0</v>
          </cell>
          <cell r="BR42">
            <v>0</v>
          </cell>
          <cell r="BS42">
            <v>0</v>
          </cell>
          <cell r="BT42">
            <v>158910.24</v>
          </cell>
        </row>
        <row r="43">
          <cell r="A43">
            <v>375</v>
          </cell>
          <cell r="B43">
            <v>5401</v>
          </cell>
          <cell r="C43" t="str">
            <v>Marling School</v>
          </cell>
          <cell r="D43">
            <v>77758</v>
          </cell>
          <cell r="E43">
            <v>0</v>
          </cell>
          <cell r="F43">
            <v>119068</v>
          </cell>
          <cell r="G43">
            <v>0</v>
          </cell>
          <cell r="H43">
            <v>63623</v>
          </cell>
          <cell r="I43">
            <v>0</v>
          </cell>
          <cell r="J43">
            <v>2099039</v>
          </cell>
          <cell r="K43">
            <v>1183757</v>
          </cell>
          <cell r="L43">
            <v>3861</v>
          </cell>
          <cell r="M43">
            <v>0</v>
          </cell>
          <cell r="N43">
            <v>232718</v>
          </cell>
          <cell r="O43">
            <v>10910</v>
          </cell>
          <cell r="P43">
            <v>9122</v>
          </cell>
          <cell r="Q43">
            <v>59674</v>
          </cell>
          <cell r="R43">
            <v>0</v>
          </cell>
          <cell r="S43">
            <v>0</v>
          </cell>
          <cell r="T43">
            <v>0</v>
          </cell>
          <cell r="U43">
            <v>1405</v>
          </cell>
          <cell r="V43">
            <v>132709</v>
          </cell>
          <cell r="W43">
            <v>129900</v>
          </cell>
          <cell r="X43">
            <v>150</v>
          </cell>
          <cell r="Y43">
            <v>0</v>
          </cell>
          <cell r="Z43">
            <v>0</v>
          </cell>
          <cell r="AA43">
            <v>2520027</v>
          </cell>
          <cell r="AB43">
            <v>74147</v>
          </cell>
          <cell r="AC43">
            <v>158384</v>
          </cell>
          <cell r="AD43">
            <v>147034</v>
          </cell>
          <cell r="AE43">
            <v>199998</v>
          </cell>
          <cell r="AF43">
            <v>0</v>
          </cell>
          <cell r="AG43">
            <v>7357</v>
          </cell>
          <cell r="AH43">
            <v>21493</v>
          </cell>
          <cell r="AI43">
            <v>26302</v>
          </cell>
          <cell r="AJ43">
            <v>0</v>
          </cell>
          <cell r="AK43">
            <v>0</v>
          </cell>
          <cell r="AL43">
            <v>49314</v>
          </cell>
          <cell r="AM43">
            <v>25602</v>
          </cell>
          <cell r="AN43">
            <v>5012</v>
          </cell>
          <cell r="AO43">
            <v>7487</v>
          </cell>
          <cell r="AP43">
            <v>71454</v>
          </cell>
          <cell r="AQ43">
            <v>10053</v>
          </cell>
          <cell r="AR43">
            <v>23425</v>
          </cell>
          <cell r="AS43">
            <v>146891</v>
          </cell>
          <cell r="AT43">
            <v>103830</v>
          </cell>
          <cell r="AU43">
            <v>91344</v>
          </cell>
          <cell r="AV43">
            <v>53097</v>
          </cell>
          <cell r="AW43">
            <v>21687</v>
          </cell>
          <cell r="AX43">
            <v>0</v>
          </cell>
          <cell r="AY43">
            <v>30316</v>
          </cell>
          <cell r="AZ43">
            <v>3195</v>
          </cell>
          <cell r="BA43">
            <v>56828</v>
          </cell>
          <cell r="BB43">
            <v>35074</v>
          </cell>
          <cell r="BC43">
            <v>0</v>
          </cell>
          <cell r="BD43">
            <v>0</v>
          </cell>
          <cell r="BE43">
            <v>0</v>
          </cell>
          <cell r="BF43">
            <v>0</v>
          </cell>
          <cell r="BG43">
            <v>100904</v>
          </cell>
          <cell r="BH43">
            <v>0</v>
          </cell>
          <cell r="BI43">
            <v>0</v>
          </cell>
          <cell r="BJ43">
            <v>0</v>
          </cell>
          <cell r="BK43">
            <v>133022</v>
          </cell>
          <cell r="BL43">
            <v>3487</v>
          </cell>
          <cell r="BM43">
            <v>0</v>
          </cell>
          <cell r="BN43">
            <v>51652</v>
          </cell>
          <cell r="BO43">
            <v>0</v>
          </cell>
          <cell r="BP43">
            <v>147086</v>
          </cell>
          <cell r="BQ43">
            <v>0</v>
          </cell>
          <cell r="BR43">
            <v>0</v>
          </cell>
          <cell r="BS43">
            <v>0</v>
          </cell>
          <cell r="BT43">
            <v>198738</v>
          </cell>
        </row>
        <row r="44">
          <cell r="A44">
            <v>377</v>
          </cell>
          <cell r="B44">
            <v>5402</v>
          </cell>
          <cell r="C44" t="str">
            <v>Stroud High School</v>
          </cell>
          <cell r="D44">
            <v>410437.75</v>
          </cell>
          <cell r="E44">
            <v>0</v>
          </cell>
          <cell r="F44">
            <v>184292</v>
          </cell>
          <cell r="G44">
            <v>0</v>
          </cell>
          <cell r="H44">
            <v>2249.58</v>
          </cell>
          <cell r="I44">
            <v>0</v>
          </cell>
          <cell r="J44">
            <v>2210652</v>
          </cell>
          <cell r="K44">
            <v>1223373</v>
          </cell>
          <cell r="L44">
            <v>0</v>
          </cell>
          <cell r="M44">
            <v>0</v>
          </cell>
          <cell r="N44">
            <v>223715</v>
          </cell>
          <cell r="O44">
            <v>21819</v>
          </cell>
          <cell r="P44">
            <v>8616.6</v>
          </cell>
          <cell r="Q44">
            <v>112414.69</v>
          </cell>
          <cell r="R44">
            <v>0</v>
          </cell>
          <cell r="S44">
            <v>0</v>
          </cell>
          <cell r="T44">
            <v>684.54</v>
          </cell>
          <cell r="U44">
            <v>246703.28</v>
          </cell>
          <cell r="V44">
            <v>77731.960000000006</v>
          </cell>
          <cell r="W44">
            <v>134707</v>
          </cell>
          <cell r="X44">
            <v>0</v>
          </cell>
          <cell r="Y44">
            <v>0</v>
          </cell>
          <cell r="Z44">
            <v>0</v>
          </cell>
          <cell r="AA44">
            <v>2409799.36</v>
          </cell>
          <cell r="AB44">
            <v>-6400.87</v>
          </cell>
          <cell r="AC44">
            <v>264998.36</v>
          </cell>
          <cell r="AD44">
            <v>119758.89</v>
          </cell>
          <cell r="AE44">
            <v>238666.45</v>
          </cell>
          <cell r="AF44">
            <v>0</v>
          </cell>
          <cell r="AG44">
            <v>18059.919999999998</v>
          </cell>
          <cell r="AH44">
            <v>25459.56</v>
          </cell>
          <cell r="AI44">
            <v>31192.65</v>
          </cell>
          <cell r="AJ44">
            <v>0</v>
          </cell>
          <cell r="AK44">
            <v>0</v>
          </cell>
          <cell r="AL44">
            <v>75297.61</v>
          </cell>
          <cell r="AM44">
            <v>11947.74</v>
          </cell>
          <cell r="AN44">
            <v>7540.18</v>
          </cell>
          <cell r="AO44">
            <v>4581.43</v>
          </cell>
          <cell r="AP44">
            <v>65734.679999999993</v>
          </cell>
          <cell r="AQ44">
            <v>9748</v>
          </cell>
          <cell r="AR44">
            <v>12181.46</v>
          </cell>
          <cell r="AS44">
            <v>457871</v>
          </cell>
          <cell r="AT44">
            <v>105667.15</v>
          </cell>
          <cell r="AU44">
            <v>72927.08</v>
          </cell>
          <cell r="AV44">
            <v>61460.4</v>
          </cell>
          <cell r="AW44">
            <v>22376</v>
          </cell>
          <cell r="AX44">
            <v>0</v>
          </cell>
          <cell r="AY44">
            <v>14958.55</v>
          </cell>
          <cell r="AZ44">
            <v>4875</v>
          </cell>
          <cell r="BA44">
            <v>98030.66</v>
          </cell>
          <cell r="BB44">
            <v>165718.21</v>
          </cell>
          <cell r="BC44">
            <v>0</v>
          </cell>
          <cell r="BD44">
            <v>106924</v>
          </cell>
          <cell r="BE44">
            <v>0</v>
          </cell>
          <cell r="BF44">
            <v>0</v>
          </cell>
          <cell r="BG44">
            <v>1394575.5</v>
          </cell>
          <cell r="BH44">
            <v>0</v>
          </cell>
          <cell r="BI44">
            <v>106924</v>
          </cell>
          <cell r="BJ44">
            <v>0</v>
          </cell>
          <cell r="BK44">
            <v>968192.27</v>
          </cell>
          <cell r="BL44">
            <v>0</v>
          </cell>
          <cell r="BM44">
            <v>2250</v>
          </cell>
          <cell r="BN44">
            <v>271481.34999999998</v>
          </cell>
          <cell r="BO44">
            <v>0</v>
          </cell>
          <cell r="BP44">
            <v>340919.5</v>
          </cell>
          <cell r="BQ44">
            <v>7486</v>
          </cell>
          <cell r="BR44">
            <v>369193.31</v>
          </cell>
          <cell r="BS44">
            <v>0</v>
          </cell>
          <cell r="BT44">
            <v>989080.15999999992</v>
          </cell>
        </row>
        <row r="45">
          <cell r="A45">
            <v>379</v>
          </cell>
          <cell r="B45">
            <v>5428</v>
          </cell>
          <cell r="C45" t="str">
            <v>Sir William Romneys School</v>
          </cell>
          <cell r="D45">
            <v>99061.35</v>
          </cell>
          <cell r="E45">
            <v>0</v>
          </cell>
          <cell r="F45">
            <v>10350</v>
          </cell>
          <cell r="G45">
            <v>0</v>
          </cell>
          <cell r="H45">
            <v>0</v>
          </cell>
          <cell r="I45">
            <v>3880</v>
          </cell>
          <cell r="J45">
            <v>2009639.5</v>
          </cell>
          <cell r="K45">
            <v>0</v>
          </cell>
          <cell r="L45">
            <v>159648</v>
          </cell>
          <cell r="M45">
            <v>0</v>
          </cell>
          <cell r="N45">
            <v>155627</v>
          </cell>
          <cell r="O45">
            <v>27250</v>
          </cell>
          <cell r="P45">
            <v>120</v>
          </cell>
          <cell r="Q45">
            <v>31597.32</v>
          </cell>
          <cell r="R45">
            <v>0</v>
          </cell>
          <cell r="S45">
            <v>0</v>
          </cell>
          <cell r="T45">
            <v>0</v>
          </cell>
          <cell r="U45">
            <v>40491.01</v>
          </cell>
          <cell r="V45">
            <v>30894</v>
          </cell>
          <cell r="W45">
            <v>124558</v>
          </cell>
          <cell r="X45">
            <v>0</v>
          </cell>
          <cell r="Y45">
            <v>0</v>
          </cell>
          <cell r="Z45">
            <v>15562.7</v>
          </cell>
          <cell r="AA45">
            <v>1483847.66</v>
          </cell>
          <cell r="AB45">
            <v>30141.19</v>
          </cell>
          <cell r="AC45">
            <v>339141.53</v>
          </cell>
          <cell r="AD45">
            <v>81149.86</v>
          </cell>
          <cell r="AE45">
            <v>176731.5</v>
          </cell>
          <cell r="AF45">
            <v>0</v>
          </cell>
          <cell r="AG45">
            <v>8256.83</v>
          </cell>
          <cell r="AH45">
            <v>13061.91</v>
          </cell>
          <cell r="AI45">
            <v>7357.65</v>
          </cell>
          <cell r="AJ45">
            <v>0</v>
          </cell>
          <cell r="AK45">
            <v>0</v>
          </cell>
          <cell r="AL45">
            <v>29001.42</v>
          </cell>
          <cell r="AM45">
            <v>16855.75</v>
          </cell>
          <cell r="AN45">
            <v>3364.12</v>
          </cell>
          <cell r="AO45">
            <v>11356.11</v>
          </cell>
          <cell r="AP45">
            <v>40624.9</v>
          </cell>
          <cell r="AQ45">
            <v>9799</v>
          </cell>
          <cell r="AR45">
            <v>16433.09</v>
          </cell>
          <cell r="AS45">
            <v>128800.15</v>
          </cell>
          <cell r="AT45">
            <v>35521.870000000003</v>
          </cell>
          <cell r="AU45">
            <v>32771.65</v>
          </cell>
          <cell r="AV45">
            <v>29429.8</v>
          </cell>
          <cell r="AW45">
            <v>13931</v>
          </cell>
          <cell r="AX45">
            <v>0</v>
          </cell>
          <cell r="AY45">
            <v>8227.26</v>
          </cell>
          <cell r="AZ45">
            <v>4906.3999999999996</v>
          </cell>
          <cell r="BA45">
            <v>16684.7</v>
          </cell>
          <cell r="BB45">
            <v>32574.99</v>
          </cell>
          <cell r="BC45">
            <v>0</v>
          </cell>
          <cell r="BD45">
            <v>0</v>
          </cell>
          <cell r="BE45">
            <v>0</v>
          </cell>
          <cell r="BF45">
            <v>20054.2</v>
          </cell>
          <cell r="BG45">
            <v>105638.69</v>
          </cell>
          <cell r="BH45">
            <v>0</v>
          </cell>
          <cell r="BI45">
            <v>0</v>
          </cell>
          <cell r="BJ45">
            <v>0</v>
          </cell>
          <cell r="BK45">
            <v>89476.3</v>
          </cell>
          <cell r="BL45">
            <v>0</v>
          </cell>
          <cell r="BM45">
            <v>0</v>
          </cell>
          <cell r="BN45">
            <v>108915.84</v>
          </cell>
          <cell r="BO45">
            <v>0</v>
          </cell>
          <cell r="BP45">
            <v>26512.39</v>
          </cell>
          <cell r="BQ45">
            <v>0</v>
          </cell>
          <cell r="BR45">
            <v>0</v>
          </cell>
          <cell r="BS45">
            <v>-611.5</v>
          </cell>
          <cell r="BT45">
            <v>134816.72999999998</v>
          </cell>
        </row>
        <row r="46">
          <cell r="A46">
            <v>380</v>
          </cell>
          <cell r="B46">
            <v>4001</v>
          </cell>
          <cell r="C46" t="str">
            <v>Sir Thomas Richs School</v>
          </cell>
          <cell r="D46">
            <v>61276.29</v>
          </cell>
          <cell r="E46">
            <v>0</v>
          </cell>
          <cell r="F46">
            <v>0</v>
          </cell>
          <cell r="G46">
            <v>0</v>
          </cell>
          <cell r="H46">
            <v>0</v>
          </cell>
          <cell r="I46">
            <v>0</v>
          </cell>
          <cell r="J46">
            <v>2011176</v>
          </cell>
          <cell r="K46">
            <v>1236064</v>
          </cell>
          <cell r="L46">
            <v>1809</v>
          </cell>
          <cell r="M46">
            <v>0</v>
          </cell>
          <cell r="N46">
            <v>323306</v>
          </cell>
          <cell r="O46">
            <v>0</v>
          </cell>
          <cell r="P46">
            <v>28385.35</v>
          </cell>
          <cell r="Q46">
            <v>168032.96</v>
          </cell>
          <cell r="R46">
            <v>0</v>
          </cell>
          <cell r="S46">
            <v>0</v>
          </cell>
          <cell r="T46">
            <v>0</v>
          </cell>
          <cell r="U46">
            <v>45908.52</v>
          </cell>
          <cell r="V46">
            <v>149437.75</v>
          </cell>
          <cell r="W46">
            <v>124466</v>
          </cell>
          <cell r="X46">
            <v>0</v>
          </cell>
          <cell r="Y46">
            <v>0</v>
          </cell>
          <cell r="Z46">
            <v>0</v>
          </cell>
          <cell r="AA46">
            <v>2624610.75</v>
          </cell>
          <cell r="AB46">
            <v>19614.759999999998</v>
          </cell>
          <cell r="AC46">
            <v>178487.53</v>
          </cell>
          <cell r="AD46">
            <v>96004.38</v>
          </cell>
          <cell r="AE46">
            <v>206109.52</v>
          </cell>
          <cell r="AF46">
            <v>0</v>
          </cell>
          <cell r="AG46">
            <v>97867.69</v>
          </cell>
          <cell r="AH46">
            <v>34930.629999999997</v>
          </cell>
          <cell r="AI46">
            <v>11462.93</v>
          </cell>
          <cell r="AJ46">
            <v>0</v>
          </cell>
          <cell r="AK46">
            <v>0</v>
          </cell>
          <cell r="AL46">
            <v>56623.79</v>
          </cell>
          <cell r="AM46">
            <v>16184.15</v>
          </cell>
          <cell r="AN46">
            <v>43239.57</v>
          </cell>
          <cell r="AO46">
            <v>14471.75</v>
          </cell>
          <cell r="AP46">
            <v>112122.08</v>
          </cell>
          <cell r="AQ46">
            <v>56572</v>
          </cell>
          <cell r="AR46">
            <v>27407.11</v>
          </cell>
          <cell r="AS46">
            <v>224307.21</v>
          </cell>
          <cell r="AT46">
            <v>25973.279999999999</v>
          </cell>
          <cell r="AU46">
            <v>85433.600000000006</v>
          </cell>
          <cell r="AV46">
            <v>64151.69</v>
          </cell>
          <cell r="AW46">
            <v>20762.740000000002</v>
          </cell>
          <cell r="AX46">
            <v>130</v>
          </cell>
          <cell r="AY46">
            <v>4237.21</v>
          </cell>
          <cell r="AZ46">
            <v>6176.94</v>
          </cell>
          <cell r="BA46">
            <v>42989.440000000002</v>
          </cell>
          <cell r="BB46">
            <v>28081.34</v>
          </cell>
          <cell r="BC46">
            <v>110.1</v>
          </cell>
          <cell r="BD46">
            <v>0</v>
          </cell>
          <cell r="BE46">
            <v>0</v>
          </cell>
          <cell r="BF46">
            <v>0</v>
          </cell>
          <cell r="BG46">
            <v>200990</v>
          </cell>
          <cell r="BH46">
            <v>0</v>
          </cell>
          <cell r="BI46">
            <v>0</v>
          </cell>
          <cell r="BJ46">
            <v>0</v>
          </cell>
          <cell r="BK46">
            <v>191601.22</v>
          </cell>
          <cell r="BL46">
            <v>0</v>
          </cell>
          <cell r="BM46">
            <v>0</v>
          </cell>
          <cell r="BN46">
            <v>0</v>
          </cell>
          <cell r="BO46">
            <v>51799.68</v>
          </cell>
          <cell r="BP46">
            <v>0</v>
          </cell>
          <cell r="BQ46">
            <v>0</v>
          </cell>
          <cell r="BR46">
            <v>9388.7800000000007</v>
          </cell>
          <cell r="BS46">
            <v>0</v>
          </cell>
          <cell r="BT46">
            <v>61188.46</v>
          </cell>
        </row>
        <row r="47">
          <cell r="A47">
            <v>381</v>
          </cell>
          <cell r="B47">
            <v>4600</v>
          </cell>
          <cell r="C47" t="str">
            <v>St. Peter's Catholic High School and Sixth Form Centre</v>
          </cell>
          <cell r="D47">
            <v>437399.55</v>
          </cell>
          <cell r="E47">
            <v>0</v>
          </cell>
          <cell r="F47">
            <v>0</v>
          </cell>
          <cell r="G47">
            <v>0</v>
          </cell>
          <cell r="H47">
            <v>0</v>
          </cell>
          <cell r="I47">
            <v>1693.94</v>
          </cell>
          <cell r="J47">
            <v>3923449</v>
          </cell>
          <cell r="K47">
            <v>1913995</v>
          </cell>
          <cell r="L47">
            <v>389702</v>
          </cell>
          <cell r="M47">
            <v>0</v>
          </cell>
          <cell r="N47">
            <v>522857</v>
          </cell>
          <cell r="O47">
            <v>0</v>
          </cell>
          <cell r="P47">
            <v>336722.32</v>
          </cell>
          <cell r="Q47">
            <v>70860.09</v>
          </cell>
          <cell r="R47">
            <v>111201.82</v>
          </cell>
          <cell r="S47">
            <v>0</v>
          </cell>
          <cell r="T47">
            <v>0</v>
          </cell>
          <cell r="U47">
            <v>3834.94</v>
          </cell>
          <cell r="V47">
            <v>118731.54</v>
          </cell>
          <cell r="W47">
            <v>274638</v>
          </cell>
          <cell r="X47">
            <v>0</v>
          </cell>
          <cell r="Y47">
            <v>0</v>
          </cell>
          <cell r="Z47">
            <v>46873.34</v>
          </cell>
          <cell r="AA47">
            <v>5104632.92</v>
          </cell>
          <cell r="AB47">
            <v>54624.56</v>
          </cell>
          <cell r="AC47">
            <v>628227.43000000005</v>
          </cell>
          <cell r="AD47">
            <v>163479.5</v>
          </cell>
          <cell r="AE47">
            <v>541034.23</v>
          </cell>
          <cell r="AF47">
            <v>76363.41</v>
          </cell>
          <cell r="AG47">
            <v>30236.23</v>
          </cell>
          <cell r="AH47">
            <v>22425.73</v>
          </cell>
          <cell r="AI47">
            <v>21820.26</v>
          </cell>
          <cell r="AJ47">
            <v>0</v>
          </cell>
          <cell r="AK47">
            <v>0</v>
          </cell>
          <cell r="AL47">
            <v>293422.39</v>
          </cell>
          <cell r="AM47">
            <v>13686.83</v>
          </cell>
          <cell r="AN47">
            <v>7095.52</v>
          </cell>
          <cell r="AO47">
            <v>15154.8</v>
          </cell>
          <cell r="AP47">
            <v>94120.51</v>
          </cell>
          <cell r="AQ47">
            <v>14992</v>
          </cell>
          <cell r="AR47">
            <v>17897.419999999998</v>
          </cell>
          <cell r="AS47">
            <v>327296.18</v>
          </cell>
          <cell r="AT47">
            <v>8706.3700000000008</v>
          </cell>
          <cell r="AU47">
            <v>135752.23000000001</v>
          </cell>
          <cell r="AV47">
            <v>110249.83</v>
          </cell>
          <cell r="AW47">
            <v>31060</v>
          </cell>
          <cell r="AX47">
            <v>1569.66</v>
          </cell>
          <cell r="AY47">
            <v>71367.78</v>
          </cell>
          <cell r="AZ47">
            <v>0</v>
          </cell>
          <cell r="BA47">
            <v>46550.14</v>
          </cell>
          <cell r="BB47">
            <v>48344.800000000003</v>
          </cell>
          <cell r="BC47">
            <v>0</v>
          </cell>
          <cell r="BD47">
            <v>0</v>
          </cell>
          <cell r="BE47">
            <v>37015.379999999997</v>
          </cell>
          <cell r="BF47">
            <v>5999.98</v>
          </cell>
          <cell r="BG47">
            <v>13187</v>
          </cell>
          <cell r="BH47">
            <v>901661</v>
          </cell>
          <cell r="BI47">
            <v>0</v>
          </cell>
          <cell r="BJ47">
            <v>0</v>
          </cell>
          <cell r="BK47">
            <v>736374.71</v>
          </cell>
          <cell r="BL47">
            <v>0</v>
          </cell>
          <cell r="BM47">
            <v>3515</v>
          </cell>
          <cell r="BN47">
            <v>223280.53</v>
          </cell>
          <cell r="BO47">
            <v>0</v>
          </cell>
          <cell r="BP47">
            <v>0</v>
          </cell>
          <cell r="BQ47">
            <v>9672</v>
          </cell>
          <cell r="BR47">
            <v>165286.29</v>
          </cell>
          <cell r="BS47">
            <v>5551.92</v>
          </cell>
          <cell r="BT47">
            <v>403790.74</v>
          </cell>
        </row>
        <row r="48">
          <cell r="A48">
            <v>382</v>
          </cell>
          <cell r="B48">
            <v>4609</v>
          </cell>
          <cell r="C48" t="str">
            <v>Christ College</v>
          </cell>
          <cell r="D48">
            <v>169700.44</v>
          </cell>
          <cell r="E48">
            <v>0</v>
          </cell>
          <cell r="F48">
            <v>0</v>
          </cell>
          <cell r="G48">
            <v>1487.56</v>
          </cell>
          <cell r="H48">
            <v>0</v>
          </cell>
          <cell r="I48">
            <v>0</v>
          </cell>
          <cell r="J48">
            <v>2421142.5</v>
          </cell>
          <cell r="K48">
            <v>0</v>
          </cell>
          <cell r="L48">
            <v>296633</v>
          </cell>
          <cell r="M48">
            <v>0</v>
          </cell>
          <cell r="N48">
            <v>605940.30000000005</v>
          </cell>
          <cell r="O48">
            <v>15000</v>
          </cell>
          <cell r="P48">
            <v>0</v>
          </cell>
          <cell r="Q48">
            <v>103662.68</v>
          </cell>
          <cell r="R48">
            <v>107697.73</v>
          </cell>
          <cell r="S48">
            <v>0</v>
          </cell>
          <cell r="T48">
            <v>6733.44</v>
          </cell>
          <cell r="U48">
            <v>2031</v>
          </cell>
          <cell r="V48">
            <v>51083.5</v>
          </cell>
          <cell r="W48">
            <v>198053</v>
          </cell>
          <cell r="X48">
            <v>8020</v>
          </cell>
          <cell r="Y48">
            <v>16935.54</v>
          </cell>
          <cell r="Z48">
            <v>0</v>
          </cell>
          <cell r="AA48">
            <v>1809363.3</v>
          </cell>
          <cell r="AB48">
            <v>1984.38</v>
          </cell>
          <cell r="AC48">
            <v>519227.68</v>
          </cell>
          <cell r="AD48">
            <v>106984.09</v>
          </cell>
          <cell r="AE48">
            <v>189174.15</v>
          </cell>
          <cell r="AF48">
            <v>54649.71</v>
          </cell>
          <cell r="AG48">
            <v>69250.09</v>
          </cell>
          <cell r="AH48">
            <v>21438.28</v>
          </cell>
          <cell r="AI48">
            <v>21852.54</v>
          </cell>
          <cell r="AJ48">
            <v>0</v>
          </cell>
          <cell r="AK48">
            <v>0</v>
          </cell>
          <cell r="AL48">
            <v>35971</v>
          </cell>
          <cell r="AM48">
            <v>7551.14</v>
          </cell>
          <cell r="AN48">
            <v>6562.76</v>
          </cell>
          <cell r="AO48">
            <v>10732.01</v>
          </cell>
          <cell r="AP48">
            <v>51355.33</v>
          </cell>
          <cell r="AQ48">
            <v>8974</v>
          </cell>
          <cell r="AR48">
            <v>11154.04</v>
          </cell>
          <cell r="AS48">
            <v>166562.35</v>
          </cell>
          <cell r="AT48">
            <v>46571.25</v>
          </cell>
          <cell r="AU48">
            <v>55037.78</v>
          </cell>
          <cell r="AV48">
            <v>71120.28</v>
          </cell>
          <cell r="AW48">
            <v>19257.599999999999</v>
          </cell>
          <cell r="AX48">
            <v>0</v>
          </cell>
          <cell r="AY48">
            <v>113691.87</v>
          </cell>
          <cell r="AZ48">
            <v>21806.11</v>
          </cell>
          <cell r="BA48">
            <v>135203.76</v>
          </cell>
          <cell r="BB48">
            <v>58364.76</v>
          </cell>
          <cell r="BC48">
            <v>6</v>
          </cell>
          <cell r="BD48">
            <v>0</v>
          </cell>
          <cell r="BE48">
            <v>7936</v>
          </cell>
          <cell r="BF48">
            <v>2777.04</v>
          </cell>
          <cell r="BG48">
            <v>9310</v>
          </cell>
          <cell r="BH48">
            <v>0</v>
          </cell>
          <cell r="BI48">
            <v>0</v>
          </cell>
          <cell r="BJ48">
            <v>0</v>
          </cell>
          <cell r="BK48">
            <v>0</v>
          </cell>
          <cell r="BL48">
            <v>0</v>
          </cell>
          <cell r="BM48">
            <v>10797.56</v>
          </cell>
          <cell r="BN48">
            <v>371851.33</v>
          </cell>
          <cell r="BO48">
            <v>0</v>
          </cell>
          <cell r="BP48">
            <v>0</v>
          </cell>
          <cell r="BQ48">
            <v>0</v>
          </cell>
          <cell r="BR48">
            <v>0</v>
          </cell>
          <cell r="BS48">
            <v>6222.5</v>
          </cell>
          <cell r="BT48">
            <v>378073.83</v>
          </cell>
        </row>
        <row r="49">
          <cell r="A49">
            <v>386</v>
          </cell>
          <cell r="B49">
            <v>5417</v>
          </cell>
          <cell r="C49" t="str">
            <v>WINCHCOMBE SCHOOL</v>
          </cell>
          <cell r="D49">
            <v>39004.68</v>
          </cell>
          <cell r="E49">
            <v>0</v>
          </cell>
          <cell r="F49">
            <v>25000</v>
          </cell>
          <cell r="G49">
            <v>0</v>
          </cell>
          <cell r="H49">
            <v>12774.92</v>
          </cell>
          <cell r="I49">
            <v>0</v>
          </cell>
          <cell r="J49">
            <v>1893479.5</v>
          </cell>
          <cell r="K49">
            <v>0</v>
          </cell>
          <cell r="L49">
            <v>177970</v>
          </cell>
          <cell r="M49">
            <v>0</v>
          </cell>
          <cell r="N49">
            <v>223980.5</v>
          </cell>
          <cell r="O49">
            <v>0</v>
          </cell>
          <cell r="P49">
            <v>90854.59</v>
          </cell>
          <cell r="Q49">
            <v>40718.49</v>
          </cell>
          <cell r="R49">
            <v>52030.23</v>
          </cell>
          <cell r="S49">
            <v>0</v>
          </cell>
          <cell r="T49">
            <v>341</v>
          </cell>
          <cell r="U49">
            <v>15252.65</v>
          </cell>
          <cell r="V49">
            <v>8680.59</v>
          </cell>
          <cell r="W49">
            <v>0</v>
          </cell>
          <cell r="X49">
            <v>0</v>
          </cell>
          <cell r="Y49">
            <v>0</v>
          </cell>
          <cell r="Z49">
            <v>0</v>
          </cell>
          <cell r="AA49">
            <v>1426115.85</v>
          </cell>
          <cell r="AB49">
            <v>38093.72</v>
          </cell>
          <cell r="AC49">
            <v>252023.49</v>
          </cell>
          <cell r="AD49">
            <v>75122.259999999995</v>
          </cell>
          <cell r="AE49">
            <v>143894.35999999999</v>
          </cell>
          <cell r="AF49">
            <v>28381.15</v>
          </cell>
          <cell r="AG49">
            <v>8089.98</v>
          </cell>
          <cell r="AH49">
            <v>23251.94</v>
          </cell>
          <cell r="AI49">
            <v>5818.67</v>
          </cell>
          <cell r="AJ49">
            <v>0</v>
          </cell>
          <cell r="AK49">
            <v>0</v>
          </cell>
          <cell r="AL49">
            <v>52416.32</v>
          </cell>
          <cell r="AM49">
            <v>14884.9</v>
          </cell>
          <cell r="AN49">
            <v>4037.82</v>
          </cell>
          <cell r="AO49">
            <v>3375.53</v>
          </cell>
          <cell r="AP49">
            <v>28841.85</v>
          </cell>
          <cell r="AQ49">
            <v>7420.61</v>
          </cell>
          <cell r="AR49">
            <v>18953.86</v>
          </cell>
          <cell r="AS49">
            <v>123440.34</v>
          </cell>
          <cell r="AT49">
            <v>23002.81</v>
          </cell>
          <cell r="AU49">
            <v>26761.81</v>
          </cell>
          <cell r="AV49">
            <v>37899.769999999997</v>
          </cell>
          <cell r="AW49">
            <v>11955</v>
          </cell>
          <cell r="AX49">
            <v>0</v>
          </cell>
          <cell r="AY49">
            <v>53504.4</v>
          </cell>
          <cell r="AZ49">
            <v>0</v>
          </cell>
          <cell r="BA49">
            <v>30280.23</v>
          </cell>
          <cell r="BB49">
            <v>17205.88</v>
          </cell>
          <cell r="BC49">
            <v>0</v>
          </cell>
          <cell r="BD49">
            <v>33701.35</v>
          </cell>
          <cell r="BE49">
            <v>0</v>
          </cell>
          <cell r="BF49">
            <v>0</v>
          </cell>
          <cell r="BG49">
            <v>97636.72</v>
          </cell>
          <cell r="BH49">
            <v>0</v>
          </cell>
          <cell r="BI49">
            <v>33701.35</v>
          </cell>
          <cell r="BJ49">
            <v>0</v>
          </cell>
          <cell r="BK49">
            <v>67267.41</v>
          </cell>
          <cell r="BL49">
            <v>0</v>
          </cell>
          <cell r="BM49">
            <v>7992</v>
          </cell>
          <cell r="BN49">
            <v>53838.33</v>
          </cell>
          <cell r="BO49">
            <v>0</v>
          </cell>
          <cell r="BP49">
            <v>88293</v>
          </cell>
          <cell r="BQ49">
            <v>0</v>
          </cell>
          <cell r="BR49">
            <v>5560.58</v>
          </cell>
          <cell r="BS49">
            <v>0</v>
          </cell>
          <cell r="BT49">
            <v>147691.91</v>
          </cell>
        </row>
        <row r="50">
          <cell r="A50">
            <v>388</v>
          </cell>
          <cell r="B50">
            <v>5406</v>
          </cell>
          <cell r="C50" t="str">
            <v>Katharine Lady Berkeley's School</v>
          </cell>
          <cell r="D50">
            <v>79174.7</v>
          </cell>
          <cell r="E50">
            <v>0</v>
          </cell>
          <cell r="F50">
            <v>0</v>
          </cell>
          <cell r="G50">
            <v>0</v>
          </cell>
          <cell r="H50">
            <v>0</v>
          </cell>
          <cell r="I50">
            <v>0</v>
          </cell>
          <cell r="J50">
            <v>4097666</v>
          </cell>
          <cell r="K50">
            <v>1154554.5</v>
          </cell>
          <cell r="L50">
            <v>166044</v>
          </cell>
          <cell r="M50">
            <v>0</v>
          </cell>
          <cell r="N50">
            <v>472590.5</v>
          </cell>
          <cell r="O50">
            <v>0</v>
          </cell>
          <cell r="P50">
            <v>139683.54</v>
          </cell>
          <cell r="Q50">
            <v>63915.76</v>
          </cell>
          <cell r="R50">
            <v>144397.03</v>
          </cell>
          <cell r="S50">
            <v>0</v>
          </cell>
          <cell r="T50">
            <v>0</v>
          </cell>
          <cell r="U50">
            <v>0</v>
          </cell>
          <cell r="V50">
            <v>2059.5300000000002</v>
          </cell>
          <cell r="W50">
            <v>252292</v>
          </cell>
          <cell r="X50">
            <v>0</v>
          </cell>
          <cell r="Y50">
            <v>0</v>
          </cell>
          <cell r="Z50">
            <v>0</v>
          </cell>
          <cell r="AA50">
            <v>4056596.25</v>
          </cell>
          <cell r="AB50">
            <v>53266.65</v>
          </cell>
          <cell r="AC50">
            <v>479731.78</v>
          </cell>
          <cell r="AD50">
            <v>210769.53</v>
          </cell>
          <cell r="AE50">
            <v>361477.48</v>
          </cell>
          <cell r="AF50">
            <v>85958.66</v>
          </cell>
          <cell r="AG50">
            <v>110491.08</v>
          </cell>
          <cell r="AH50">
            <v>40473.06</v>
          </cell>
          <cell r="AI50">
            <v>24776.39</v>
          </cell>
          <cell r="AJ50">
            <v>0</v>
          </cell>
          <cell r="AK50">
            <v>0</v>
          </cell>
          <cell r="AL50">
            <v>52446.43</v>
          </cell>
          <cell r="AM50">
            <v>6094.46</v>
          </cell>
          <cell r="AN50">
            <v>13310.81</v>
          </cell>
          <cell r="AO50">
            <v>774.04</v>
          </cell>
          <cell r="AP50">
            <v>135226.03</v>
          </cell>
          <cell r="AQ50">
            <v>18912.05</v>
          </cell>
          <cell r="AR50">
            <v>28609.93</v>
          </cell>
          <cell r="AS50">
            <v>252514.11</v>
          </cell>
          <cell r="AT50">
            <v>83964.61</v>
          </cell>
          <cell r="AU50">
            <v>117069.1</v>
          </cell>
          <cell r="AV50">
            <v>151381.76999999999</v>
          </cell>
          <cell r="AW50">
            <v>40056.22</v>
          </cell>
          <cell r="AX50">
            <v>5506.13</v>
          </cell>
          <cell r="AY50">
            <v>49082.35</v>
          </cell>
          <cell r="AZ50">
            <v>36972.85</v>
          </cell>
          <cell r="BA50">
            <v>57284.44</v>
          </cell>
          <cell r="BB50">
            <v>49697.22</v>
          </cell>
          <cell r="BC50">
            <v>0</v>
          </cell>
          <cell r="BD50">
            <v>0</v>
          </cell>
          <cell r="BE50">
            <v>0</v>
          </cell>
          <cell r="BF50">
            <v>0</v>
          </cell>
          <cell r="BG50">
            <v>580604.59</v>
          </cell>
          <cell r="BH50">
            <v>0</v>
          </cell>
          <cell r="BI50">
            <v>0</v>
          </cell>
          <cell r="BJ50">
            <v>0</v>
          </cell>
          <cell r="BK50">
            <v>567693.59</v>
          </cell>
          <cell r="BL50">
            <v>0</v>
          </cell>
          <cell r="BM50">
            <v>12911</v>
          </cell>
          <cell r="BN50">
            <v>49934.13</v>
          </cell>
          <cell r="BO50">
            <v>0</v>
          </cell>
          <cell r="BP50">
            <v>0</v>
          </cell>
          <cell r="BQ50">
            <v>0</v>
          </cell>
          <cell r="BR50">
            <v>0</v>
          </cell>
          <cell r="BS50">
            <v>0</v>
          </cell>
          <cell r="BT50">
            <v>49934.13</v>
          </cell>
        </row>
        <row r="51">
          <cell r="A51">
            <v>389</v>
          </cell>
          <cell r="B51">
            <v>4012</v>
          </cell>
          <cell r="C51" t="str">
            <v>Barnwood Park Arts College</v>
          </cell>
          <cell r="D51">
            <v>405146.7</v>
          </cell>
          <cell r="E51">
            <v>0</v>
          </cell>
          <cell r="F51">
            <v>0</v>
          </cell>
          <cell r="G51">
            <v>2835</v>
          </cell>
          <cell r="H51">
            <v>33724.449999999997</v>
          </cell>
          <cell r="I51">
            <v>0</v>
          </cell>
          <cell r="J51">
            <v>2514219.85</v>
          </cell>
          <cell r="K51">
            <v>0</v>
          </cell>
          <cell r="L51">
            <v>284897</v>
          </cell>
          <cell r="M51">
            <v>0</v>
          </cell>
          <cell r="N51">
            <v>246895.5</v>
          </cell>
          <cell r="O51">
            <v>0</v>
          </cell>
          <cell r="P51">
            <v>24123.94</v>
          </cell>
          <cell r="Q51">
            <v>48667.8</v>
          </cell>
          <cell r="R51">
            <v>0</v>
          </cell>
          <cell r="S51">
            <v>0</v>
          </cell>
          <cell r="T51">
            <v>0</v>
          </cell>
          <cell r="U51">
            <v>7106.7</v>
          </cell>
          <cell r="V51">
            <v>9214.06</v>
          </cell>
          <cell r="W51">
            <v>183570</v>
          </cell>
          <cell r="X51">
            <v>0</v>
          </cell>
          <cell r="Y51">
            <v>0</v>
          </cell>
          <cell r="Z51">
            <v>0</v>
          </cell>
          <cell r="AA51">
            <v>2022348.31</v>
          </cell>
          <cell r="AB51">
            <v>45830.85</v>
          </cell>
          <cell r="AC51">
            <v>348772.59</v>
          </cell>
          <cell r="AD51">
            <v>65357.65</v>
          </cell>
          <cell r="AE51">
            <v>178484.73</v>
          </cell>
          <cell r="AF51">
            <v>0</v>
          </cell>
          <cell r="AG51">
            <v>20606.23</v>
          </cell>
          <cell r="AH51">
            <v>15506.13</v>
          </cell>
          <cell r="AI51">
            <v>7539.14</v>
          </cell>
          <cell r="AJ51">
            <v>0</v>
          </cell>
          <cell r="AK51">
            <v>0</v>
          </cell>
          <cell r="AL51">
            <v>55812.05</v>
          </cell>
          <cell r="AM51">
            <v>5616</v>
          </cell>
          <cell r="AN51">
            <v>48393.18</v>
          </cell>
          <cell r="AO51">
            <v>5101.8999999999996</v>
          </cell>
          <cell r="AP51">
            <v>54193.14</v>
          </cell>
          <cell r="AQ51">
            <v>11402</v>
          </cell>
          <cell r="AR51">
            <v>11211.17</v>
          </cell>
          <cell r="AS51">
            <v>115344.93</v>
          </cell>
          <cell r="AT51">
            <v>85934.47</v>
          </cell>
          <cell r="AU51">
            <v>24680.35</v>
          </cell>
          <cell r="AV51">
            <v>56497.05</v>
          </cell>
          <cell r="AW51">
            <v>3116.15</v>
          </cell>
          <cell r="AX51">
            <v>0</v>
          </cell>
          <cell r="AY51">
            <v>32768.79</v>
          </cell>
          <cell r="AZ51">
            <v>856.55</v>
          </cell>
          <cell r="BA51">
            <v>52150.879999999997</v>
          </cell>
          <cell r="BB51">
            <v>49379.39</v>
          </cell>
          <cell r="BC51">
            <v>0</v>
          </cell>
          <cell r="BD51">
            <v>258231</v>
          </cell>
          <cell r="BE51">
            <v>0</v>
          </cell>
          <cell r="BF51">
            <v>0</v>
          </cell>
          <cell r="BG51">
            <v>95081.15</v>
          </cell>
          <cell r="BH51">
            <v>0</v>
          </cell>
          <cell r="BI51">
            <v>258231</v>
          </cell>
          <cell r="BJ51">
            <v>0</v>
          </cell>
          <cell r="BK51">
            <v>271560.99</v>
          </cell>
          <cell r="BL51">
            <v>0</v>
          </cell>
          <cell r="BM51">
            <v>11753.61</v>
          </cell>
          <cell r="BN51">
            <v>148706.92000000001</v>
          </cell>
          <cell r="BO51">
            <v>0</v>
          </cell>
          <cell r="BP51">
            <v>0</v>
          </cell>
          <cell r="BQ51">
            <v>0</v>
          </cell>
          <cell r="BR51">
            <v>106557</v>
          </cell>
          <cell r="BS51">
            <v>0</v>
          </cell>
          <cell r="BT51">
            <v>255263.92</v>
          </cell>
        </row>
        <row r="52">
          <cell r="A52">
            <v>391</v>
          </cell>
          <cell r="B52">
            <v>5405</v>
          </cell>
          <cell r="C52" t="str">
            <v>Tewkesbury School</v>
          </cell>
          <cell r="D52">
            <v>284858.62</v>
          </cell>
          <cell r="E52">
            <v>0</v>
          </cell>
          <cell r="F52">
            <v>57716.65</v>
          </cell>
          <cell r="G52">
            <v>0</v>
          </cell>
          <cell r="H52">
            <v>0</v>
          </cell>
          <cell r="I52">
            <v>18452</v>
          </cell>
          <cell r="J52">
            <v>4518288</v>
          </cell>
          <cell r="K52">
            <v>1665849</v>
          </cell>
          <cell r="L52">
            <v>312341</v>
          </cell>
          <cell r="M52">
            <v>0</v>
          </cell>
          <cell r="N52">
            <v>491229</v>
          </cell>
          <cell r="O52">
            <v>0</v>
          </cell>
          <cell r="P52">
            <v>224735.64</v>
          </cell>
          <cell r="Q52">
            <v>93747.49</v>
          </cell>
          <cell r="R52">
            <v>0</v>
          </cell>
          <cell r="S52">
            <v>0</v>
          </cell>
          <cell r="T52">
            <v>0</v>
          </cell>
          <cell r="U52">
            <v>0</v>
          </cell>
          <cell r="V52">
            <v>39461.22</v>
          </cell>
          <cell r="W52">
            <v>286966</v>
          </cell>
          <cell r="X52">
            <v>0</v>
          </cell>
          <cell r="Y52">
            <v>32177.5</v>
          </cell>
          <cell r="Z52">
            <v>0</v>
          </cell>
          <cell r="AA52">
            <v>4717815.75</v>
          </cell>
          <cell r="AB52">
            <v>5730.71</v>
          </cell>
          <cell r="AC52">
            <v>788991.33</v>
          </cell>
          <cell r="AD52">
            <v>326169.3</v>
          </cell>
          <cell r="AE52">
            <v>485517.47</v>
          </cell>
          <cell r="AF52">
            <v>0</v>
          </cell>
          <cell r="AG52">
            <v>30146.880000000001</v>
          </cell>
          <cell r="AH52">
            <v>37682.879999999997</v>
          </cell>
          <cell r="AI52">
            <v>39300.86</v>
          </cell>
          <cell r="AJ52">
            <v>0</v>
          </cell>
          <cell r="AK52">
            <v>0</v>
          </cell>
          <cell r="AL52">
            <v>164455.49</v>
          </cell>
          <cell r="AM52">
            <v>17994.95</v>
          </cell>
          <cell r="AN52">
            <v>27805.32</v>
          </cell>
          <cell r="AO52">
            <v>24797.16</v>
          </cell>
          <cell r="AP52">
            <v>115695.24</v>
          </cell>
          <cell r="AQ52">
            <v>22693</v>
          </cell>
          <cell r="AR52">
            <v>20078.77</v>
          </cell>
          <cell r="AS52">
            <v>351364.31</v>
          </cell>
          <cell r="AT52">
            <v>55535.34</v>
          </cell>
          <cell r="AU52">
            <v>130958.13</v>
          </cell>
          <cell r="AV52">
            <v>77646.2</v>
          </cell>
          <cell r="AW52">
            <v>43044.68</v>
          </cell>
          <cell r="AX52">
            <v>2609</v>
          </cell>
          <cell r="AY52">
            <v>33446.300000000003</v>
          </cell>
          <cell r="AZ52">
            <v>0</v>
          </cell>
          <cell r="BA52">
            <v>96291.82</v>
          </cell>
          <cell r="BB52">
            <v>131863.79999999999</v>
          </cell>
          <cell r="BC52">
            <v>0</v>
          </cell>
          <cell r="BD52">
            <v>45627.73</v>
          </cell>
          <cell r="BE52">
            <v>2561.08</v>
          </cell>
          <cell r="BF52">
            <v>41542.58</v>
          </cell>
          <cell r="BG52">
            <v>251288.35</v>
          </cell>
          <cell r="BH52">
            <v>0</v>
          </cell>
          <cell r="BI52">
            <v>45627.73</v>
          </cell>
          <cell r="BJ52">
            <v>0</v>
          </cell>
          <cell r="BK52">
            <v>330533.73</v>
          </cell>
          <cell r="BL52">
            <v>0</v>
          </cell>
          <cell r="BM52">
            <v>13074</v>
          </cell>
          <cell r="BN52">
            <v>124213.39</v>
          </cell>
          <cell r="BO52">
            <v>0</v>
          </cell>
          <cell r="BP52">
            <v>11025</v>
          </cell>
          <cell r="BQ52">
            <v>0</v>
          </cell>
          <cell r="BR52">
            <v>0</v>
          </cell>
          <cell r="BS52">
            <v>6526</v>
          </cell>
          <cell r="BT52">
            <v>141764.39000000001</v>
          </cell>
        </row>
        <row r="53">
          <cell r="A53">
            <v>392</v>
          </cell>
          <cell r="B53">
            <v>5415</v>
          </cell>
          <cell r="C53" t="str">
            <v>WYEDEAN SCHOOL</v>
          </cell>
          <cell r="D53">
            <v>0</v>
          </cell>
          <cell r="E53">
            <v>123521.06</v>
          </cell>
          <cell r="F53">
            <v>0</v>
          </cell>
          <cell r="G53">
            <v>0</v>
          </cell>
          <cell r="H53">
            <v>2609.41</v>
          </cell>
          <cell r="I53">
            <v>0</v>
          </cell>
          <cell r="J53">
            <v>2874762</v>
          </cell>
          <cell r="K53">
            <v>1732984</v>
          </cell>
          <cell r="L53">
            <v>359818</v>
          </cell>
          <cell r="M53">
            <v>0</v>
          </cell>
          <cell r="N53">
            <v>337036.5</v>
          </cell>
          <cell r="O53">
            <v>14638</v>
          </cell>
          <cell r="P53">
            <v>0</v>
          </cell>
          <cell r="Q53">
            <v>71004.58</v>
          </cell>
          <cell r="R53">
            <v>214461.36</v>
          </cell>
          <cell r="S53">
            <v>0</v>
          </cell>
          <cell r="T53">
            <v>0</v>
          </cell>
          <cell r="U53">
            <v>39251.58</v>
          </cell>
          <cell r="V53">
            <v>161319.45000000001</v>
          </cell>
          <cell r="W53">
            <v>203539</v>
          </cell>
          <cell r="X53">
            <v>0</v>
          </cell>
          <cell r="Y53">
            <v>0</v>
          </cell>
          <cell r="Z53">
            <v>0</v>
          </cell>
          <cell r="AA53">
            <v>3502201.51</v>
          </cell>
          <cell r="AB53">
            <v>8882.14</v>
          </cell>
          <cell r="AC53">
            <v>489042.02</v>
          </cell>
          <cell r="AD53">
            <v>168805.83</v>
          </cell>
          <cell r="AE53">
            <v>415934.27</v>
          </cell>
          <cell r="AF53">
            <v>90553.47</v>
          </cell>
          <cell r="AG53">
            <v>34612.559999999998</v>
          </cell>
          <cell r="AH53">
            <v>40563.93</v>
          </cell>
          <cell r="AI53">
            <v>35176.839999999997</v>
          </cell>
          <cell r="AJ53">
            <v>0</v>
          </cell>
          <cell r="AK53">
            <v>25410.85</v>
          </cell>
          <cell r="AL53">
            <v>68723.72</v>
          </cell>
          <cell r="AM53">
            <v>16800.84</v>
          </cell>
          <cell r="AN53">
            <v>17040.099999999999</v>
          </cell>
          <cell r="AO53">
            <v>8783.36</v>
          </cell>
          <cell r="AP53">
            <v>84107.67</v>
          </cell>
          <cell r="AQ53">
            <v>15994</v>
          </cell>
          <cell r="AR53">
            <v>23719.55</v>
          </cell>
          <cell r="AS53">
            <v>219255.47</v>
          </cell>
          <cell r="AT53">
            <v>109006.36</v>
          </cell>
          <cell r="AU53">
            <v>117397.4</v>
          </cell>
          <cell r="AV53">
            <v>88254.93</v>
          </cell>
          <cell r="AW53">
            <v>26582.12</v>
          </cell>
          <cell r="AX53">
            <v>5782.96</v>
          </cell>
          <cell r="AY53">
            <v>146726.07999999999</v>
          </cell>
          <cell r="AZ53">
            <v>64549.14</v>
          </cell>
          <cell r="BA53">
            <v>75304.33</v>
          </cell>
          <cell r="BB53">
            <v>44880.55</v>
          </cell>
          <cell r="BC53">
            <v>0</v>
          </cell>
          <cell r="BD53">
            <v>0</v>
          </cell>
          <cell r="BE53">
            <v>0</v>
          </cell>
          <cell r="BF53">
            <v>0</v>
          </cell>
          <cell r="BG53">
            <v>278176</v>
          </cell>
          <cell r="BH53">
            <v>0</v>
          </cell>
          <cell r="BI53">
            <v>0</v>
          </cell>
          <cell r="BJ53">
            <v>0</v>
          </cell>
          <cell r="BK53">
            <v>179267.35</v>
          </cell>
          <cell r="BL53">
            <v>88.2</v>
          </cell>
          <cell r="BM53">
            <v>48322.41</v>
          </cell>
          <cell r="BN53">
            <v>188243.53</v>
          </cell>
          <cell r="BO53">
            <v>0</v>
          </cell>
          <cell r="BP53">
            <v>53107.45</v>
          </cell>
          <cell r="BQ53">
            <v>0</v>
          </cell>
          <cell r="BR53">
            <v>0</v>
          </cell>
          <cell r="BS53">
            <v>0</v>
          </cell>
          <cell r="BT53">
            <v>241350.97999999998</v>
          </cell>
        </row>
        <row r="54">
          <cell r="A54">
            <v>394</v>
          </cell>
          <cell r="B54">
            <v>5426</v>
          </cell>
          <cell r="C54" t="str">
            <v>Cheltenham Kingsmead School</v>
          </cell>
          <cell r="D54">
            <v>166234.62</v>
          </cell>
          <cell r="E54">
            <v>-0.01</v>
          </cell>
          <cell r="F54">
            <v>62981</v>
          </cell>
          <cell r="G54">
            <v>0</v>
          </cell>
          <cell r="H54">
            <v>1582</v>
          </cell>
          <cell r="I54">
            <v>0</v>
          </cell>
          <cell r="J54">
            <v>1133693</v>
          </cell>
          <cell r="K54">
            <v>0</v>
          </cell>
          <cell r="L54">
            <v>99145</v>
          </cell>
          <cell r="M54">
            <v>0</v>
          </cell>
          <cell r="N54">
            <v>253525</v>
          </cell>
          <cell r="O54">
            <v>0</v>
          </cell>
          <cell r="P54">
            <v>11843.4</v>
          </cell>
          <cell r="Q54">
            <v>35468.03</v>
          </cell>
          <cell r="R54">
            <v>0</v>
          </cell>
          <cell r="S54">
            <v>0</v>
          </cell>
          <cell r="T54">
            <v>3599</v>
          </cell>
          <cell r="U54">
            <v>0</v>
          </cell>
          <cell r="V54">
            <v>23905.75</v>
          </cell>
          <cell r="W54">
            <v>73741</v>
          </cell>
          <cell r="X54">
            <v>0</v>
          </cell>
          <cell r="Y54">
            <v>0</v>
          </cell>
          <cell r="Z54">
            <v>0</v>
          </cell>
          <cell r="AA54">
            <v>903805.64</v>
          </cell>
          <cell r="AB54">
            <v>9065.25</v>
          </cell>
          <cell r="AC54">
            <v>214463.25</v>
          </cell>
          <cell r="AD54">
            <v>75481.320000000007</v>
          </cell>
          <cell r="AE54">
            <v>131663.85</v>
          </cell>
          <cell r="AF54">
            <v>0</v>
          </cell>
          <cell r="AG54">
            <v>13425.25</v>
          </cell>
          <cell r="AH54">
            <v>20382.759999999998</v>
          </cell>
          <cell r="AI54">
            <v>7418.61</v>
          </cell>
          <cell r="AJ54">
            <v>0</v>
          </cell>
          <cell r="AK54">
            <v>0</v>
          </cell>
          <cell r="AL54">
            <v>29866.75</v>
          </cell>
          <cell r="AM54">
            <v>15139.12</v>
          </cell>
          <cell r="AN54">
            <v>4223.7700000000004</v>
          </cell>
          <cell r="AO54">
            <v>9308.36</v>
          </cell>
          <cell r="AP54">
            <v>64246.28</v>
          </cell>
          <cell r="AQ54">
            <v>9148</v>
          </cell>
          <cell r="AR54">
            <v>9780.02</v>
          </cell>
          <cell r="AS54">
            <v>58438.75</v>
          </cell>
          <cell r="AT54">
            <v>17252.59</v>
          </cell>
          <cell r="AU54">
            <v>16074.3</v>
          </cell>
          <cell r="AV54">
            <v>30923.040000000001</v>
          </cell>
          <cell r="AW54">
            <v>7471.51</v>
          </cell>
          <cell r="AX54">
            <v>0.01</v>
          </cell>
          <cell r="AY54">
            <v>24666.45</v>
          </cell>
          <cell r="AZ54">
            <v>37359.5</v>
          </cell>
          <cell r="BA54">
            <v>16585.919999999998</v>
          </cell>
          <cell r="BB54">
            <v>19262.66</v>
          </cell>
          <cell r="BC54">
            <v>0</v>
          </cell>
          <cell r="BD54">
            <v>0</v>
          </cell>
          <cell r="BE54">
            <v>0</v>
          </cell>
          <cell r="BF54">
            <v>0</v>
          </cell>
          <cell r="BG54">
            <v>62567</v>
          </cell>
          <cell r="BH54">
            <v>0</v>
          </cell>
          <cell r="BI54">
            <v>0</v>
          </cell>
          <cell r="BJ54">
            <v>0</v>
          </cell>
          <cell r="BK54">
            <v>65235.79</v>
          </cell>
          <cell r="BL54">
            <v>0</v>
          </cell>
          <cell r="BM54">
            <v>5469</v>
          </cell>
          <cell r="BN54">
            <v>55701.83</v>
          </cell>
          <cell r="BO54">
            <v>0</v>
          </cell>
          <cell r="BP54">
            <v>54834.21</v>
          </cell>
          <cell r="BQ54">
            <v>0</v>
          </cell>
          <cell r="BR54">
            <v>1591</v>
          </cell>
          <cell r="BS54">
            <v>0</v>
          </cell>
          <cell r="BT54">
            <v>112127.04000000001</v>
          </cell>
        </row>
        <row r="55">
          <cell r="A55">
            <v>396</v>
          </cell>
          <cell r="B55">
            <v>5418</v>
          </cell>
          <cell r="C55" t="str">
            <v>CHELTENHAM BOURNSIDE</v>
          </cell>
          <cell r="D55">
            <v>200064</v>
          </cell>
          <cell r="E55">
            <v>0</v>
          </cell>
          <cell r="F55">
            <v>122095.75</v>
          </cell>
          <cell r="G55">
            <v>2985.98</v>
          </cell>
          <cell r="H55">
            <v>12050.32</v>
          </cell>
          <cell r="I55">
            <v>0</v>
          </cell>
          <cell r="J55">
            <v>4385252.67</v>
          </cell>
          <cell r="K55">
            <v>2261033</v>
          </cell>
          <cell r="L55">
            <v>360805</v>
          </cell>
          <cell r="M55">
            <v>0</v>
          </cell>
          <cell r="N55">
            <v>385218.5</v>
          </cell>
          <cell r="O55">
            <v>0</v>
          </cell>
          <cell r="P55">
            <v>44203.67</v>
          </cell>
          <cell r="Q55">
            <v>209894.93</v>
          </cell>
          <cell r="R55">
            <v>0</v>
          </cell>
          <cell r="S55">
            <v>0</v>
          </cell>
          <cell r="T55">
            <v>0</v>
          </cell>
          <cell r="U55">
            <v>60200.6</v>
          </cell>
          <cell r="V55">
            <v>124887.56</v>
          </cell>
          <cell r="W55">
            <v>306898</v>
          </cell>
          <cell r="X55">
            <v>1850</v>
          </cell>
          <cell r="Y55">
            <v>0</v>
          </cell>
          <cell r="Z55">
            <v>0</v>
          </cell>
          <cell r="AA55">
            <v>5031902.83</v>
          </cell>
          <cell r="AB55">
            <v>57275.22</v>
          </cell>
          <cell r="AC55">
            <v>595111.29</v>
          </cell>
          <cell r="AD55">
            <v>112086.39999999999</v>
          </cell>
          <cell r="AE55">
            <v>546249.56999999995</v>
          </cell>
          <cell r="AF55">
            <v>0</v>
          </cell>
          <cell r="AG55">
            <v>80744.91</v>
          </cell>
          <cell r="AH55">
            <v>60986.65</v>
          </cell>
          <cell r="AI55">
            <v>58627.38</v>
          </cell>
          <cell r="AJ55">
            <v>0</v>
          </cell>
          <cell r="AK55">
            <v>0</v>
          </cell>
          <cell r="AL55">
            <v>83435.199999999997</v>
          </cell>
          <cell r="AM55">
            <v>11834.93</v>
          </cell>
          <cell r="AN55">
            <v>142629.47</v>
          </cell>
          <cell r="AO55">
            <v>27851.34</v>
          </cell>
          <cell r="AP55">
            <v>121860.96</v>
          </cell>
          <cell r="AQ55">
            <v>21871</v>
          </cell>
          <cell r="AR55">
            <v>7094.14</v>
          </cell>
          <cell r="AS55">
            <v>524395.5</v>
          </cell>
          <cell r="AT55">
            <v>52.1</v>
          </cell>
          <cell r="AU55">
            <v>149540.70000000001</v>
          </cell>
          <cell r="AV55">
            <v>138118.9</v>
          </cell>
          <cell r="AW55">
            <v>56657.13</v>
          </cell>
          <cell r="AX55">
            <v>0</v>
          </cell>
          <cell r="AY55">
            <v>29108.78</v>
          </cell>
          <cell r="AZ55">
            <v>46642.77</v>
          </cell>
          <cell r="BA55">
            <v>135279.04999999999</v>
          </cell>
          <cell r="BB55">
            <v>24280.3</v>
          </cell>
          <cell r="BC55">
            <v>0</v>
          </cell>
          <cell r="BD55">
            <v>0</v>
          </cell>
          <cell r="BE55">
            <v>0</v>
          </cell>
          <cell r="BF55">
            <v>0</v>
          </cell>
          <cell r="BG55">
            <v>202534</v>
          </cell>
          <cell r="BH55">
            <v>604646</v>
          </cell>
          <cell r="BI55">
            <v>0</v>
          </cell>
          <cell r="BJ55">
            <v>0</v>
          </cell>
          <cell r="BK55">
            <v>625064.59</v>
          </cell>
          <cell r="BL55">
            <v>0</v>
          </cell>
          <cell r="BM55">
            <v>9356.73</v>
          </cell>
          <cell r="BN55">
            <v>276671.40999999997</v>
          </cell>
          <cell r="BO55">
            <v>0</v>
          </cell>
          <cell r="BP55">
            <v>32741.83</v>
          </cell>
          <cell r="BQ55">
            <v>7279.25</v>
          </cell>
          <cell r="BR55">
            <v>269869.65000000002</v>
          </cell>
          <cell r="BS55">
            <v>0</v>
          </cell>
          <cell r="BT55">
            <v>586562.14</v>
          </cell>
        </row>
        <row r="56">
          <cell r="A56">
            <v>398</v>
          </cell>
          <cell r="B56">
            <v>5403</v>
          </cell>
          <cell r="C56" t="str">
            <v>Pate's Grammar School</v>
          </cell>
          <cell r="D56">
            <v>137552.29999999999</v>
          </cell>
          <cell r="E56">
            <v>0</v>
          </cell>
          <cell r="F56">
            <v>0</v>
          </cell>
          <cell r="G56">
            <v>0</v>
          </cell>
          <cell r="H56">
            <v>0</v>
          </cell>
          <cell r="I56">
            <v>0</v>
          </cell>
          <cell r="J56">
            <v>2170421</v>
          </cell>
          <cell r="K56">
            <v>1744362</v>
          </cell>
          <cell r="L56">
            <v>6900</v>
          </cell>
          <cell r="M56">
            <v>0</v>
          </cell>
          <cell r="N56">
            <v>290650</v>
          </cell>
          <cell r="O56">
            <v>0</v>
          </cell>
          <cell r="P56">
            <v>88648</v>
          </cell>
          <cell r="Q56">
            <v>57704</v>
          </cell>
          <cell r="R56">
            <v>106237</v>
          </cell>
          <cell r="S56">
            <v>0</v>
          </cell>
          <cell r="T56">
            <v>0</v>
          </cell>
          <cell r="U56">
            <v>0</v>
          </cell>
          <cell r="V56">
            <v>242449</v>
          </cell>
          <cell r="W56">
            <v>142017</v>
          </cell>
          <cell r="X56">
            <v>0</v>
          </cell>
          <cell r="Y56">
            <v>0</v>
          </cell>
          <cell r="Z56">
            <v>0</v>
          </cell>
          <cell r="AA56">
            <v>2961818</v>
          </cell>
          <cell r="AB56">
            <v>70926</v>
          </cell>
          <cell r="AC56">
            <v>182411.74</v>
          </cell>
          <cell r="AD56">
            <v>62973</v>
          </cell>
          <cell r="AE56">
            <v>362200</v>
          </cell>
          <cell r="AF56">
            <v>63271</v>
          </cell>
          <cell r="AG56">
            <v>375</v>
          </cell>
          <cell r="AH56">
            <v>28016</v>
          </cell>
          <cell r="AI56">
            <v>24497</v>
          </cell>
          <cell r="AJ56">
            <v>0</v>
          </cell>
          <cell r="AK56">
            <v>0</v>
          </cell>
          <cell r="AL56">
            <v>100516</v>
          </cell>
          <cell r="AM56">
            <v>74823</v>
          </cell>
          <cell r="AN56">
            <v>100581</v>
          </cell>
          <cell r="AO56">
            <v>12444</v>
          </cell>
          <cell r="AP56">
            <v>82295</v>
          </cell>
          <cell r="AQ56">
            <v>23359</v>
          </cell>
          <cell r="AR56">
            <v>8709</v>
          </cell>
          <cell r="AS56">
            <v>220462</v>
          </cell>
          <cell r="AT56">
            <v>82984</v>
          </cell>
          <cell r="AU56">
            <v>124077</v>
          </cell>
          <cell r="AV56">
            <v>111404.66</v>
          </cell>
          <cell r="AW56">
            <v>30296.51</v>
          </cell>
          <cell r="AX56">
            <v>0</v>
          </cell>
          <cell r="AY56">
            <v>97430</v>
          </cell>
          <cell r="AZ56">
            <v>0</v>
          </cell>
          <cell r="BA56">
            <v>26620</v>
          </cell>
          <cell r="BB56">
            <v>14370</v>
          </cell>
          <cell r="BC56">
            <v>0</v>
          </cell>
          <cell r="BD56">
            <v>7341</v>
          </cell>
          <cell r="BE56">
            <v>0</v>
          </cell>
          <cell r="BF56">
            <v>0</v>
          </cell>
          <cell r="BG56">
            <v>65923</v>
          </cell>
          <cell r="BH56">
            <v>0</v>
          </cell>
          <cell r="BI56">
            <v>7341</v>
          </cell>
          <cell r="BJ56">
            <v>0</v>
          </cell>
          <cell r="BK56">
            <v>73264</v>
          </cell>
          <cell r="BL56">
            <v>0</v>
          </cell>
          <cell r="BM56">
            <v>0</v>
          </cell>
          <cell r="BN56">
            <v>112740.39</v>
          </cell>
          <cell r="BO56">
            <v>0</v>
          </cell>
          <cell r="BP56">
            <v>0</v>
          </cell>
          <cell r="BQ56">
            <v>0</v>
          </cell>
          <cell r="BR56">
            <v>0</v>
          </cell>
          <cell r="BS56">
            <v>0</v>
          </cell>
          <cell r="BT56">
            <v>112740.39</v>
          </cell>
        </row>
        <row r="57">
          <cell r="A57">
            <v>526</v>
          </cell>
          <cell r="B57">
            <v>3099</v>
          </cell>
          <cell r="C57" t="str">
            <v>OAK HILL PRIMARY SCHOOL</v>
          </cell>
          <cell r="D57">
            <v>36802.129999999997</v>
          </cell>
          <cell r="E57">
            <v>0</v>
          </cell>
          <cell r="F57">
            <v>14273.48</v>
          </cell>
          <cell r="G57">
            <v>659.15</v>
          </cell>
          <cell r="H57">
            <v>0</v>
          </cell>
          <cell r="I57">
            <v>0</v>
          </cell>
          <cell r="J57">
            <v>288739</v>
          </cell>
          <cell r="K57">
            <v>0</v>
          </cell>
          <cell r="L57">
            <v>6224</v>
          </cell>
          <cell r="M57">
            <v>0</v>
          </cell>
          <cell r="N57">
            <v>17109</v>
          </cell>
          <cell r="O57">
            <v>300</v>
          </cell>
          <cell r="P57">
            <v>0</v>
          </cell>
          <cell r="Q57">
            <v>6948.84</v>
          </cell>
          <cell r="R57">
            <v>0</v>
          </cell>
          <cell r="S57">
            <v>8200.1200000000008</v>
          </cell>
          <cell r="T57">
            <v>0</v>
          </cell>
          <cell r="U57">
            <v>6595.47</v>
          </cell>
          <cell r="V57">
            <v>4990.4399999999996</v>
          </cell>
          <cell r="W57">
            <v>22361</v>
          </cell>
          <cell r="X57">
            <v>0</v>
          </cell>
          <cell r="Y57">
            <v>0</v>
          </cell>
          <cell r="Z57">
            <v>0</v>
          </cell>
          <cell r="AA57">
            <v>228073.06</v>
          </cell>
          <cell r="AB57">
            <v>6573.9</v>
          </cell>
          <cell r="AC57">
            <v>51930.37</v>
          </cell>
          <cell r="AD57">
            <v>9383.68</v>
          </cell>
          <cell r="AE57">
            <v>17230.11</v>
          </cell>
          <cell r="AF57">
            <v>0</v>
          </cell>
          <cell r="AG57">
            <v>5498.69</v>
          </cell>
          <cell r="AH57">
            <v>882.5</v>
          </cell>
          <cell r="AI57">
            <v>1317</v>
          </cell>
          <cell r="AJ57">
            <v>1972</v>
          </cell>
          <cell r="AK57">
            <v>563</v>
          </cell>
          <cell r="AL57">
            <v>7852.57</v>
          </cell>
          <cell r="AM57">
            <v>797.4</v>
          </cell>
          <cell r="AN57">
            <v>852.34</v>
          </cell>
          <cell r="AO57">
            <v>714.69</v>
          </cell>
          <cell r="AP57">
            <v>4105.4799999999996</v>
          </cell>
          <cell r="AQ57">
            <v>1652</v>
          </cell>
          <cell r="AR57">
            <v>1302.79</v>
          </cell>
          <cell r="AS57">
            <v>20494.91</v>
          </cell>
          <cell r="AT57">
            <v>2116.54</v>
          </cell>
          <cell r="AU57">
            <v>0</v>
          </cell>
          <cell r="AV57">
            <v>3868.54</v>
          </cell>
          <cell r="AW57">
            <v>2149</v>
          </cell>
          <cell r="AX57">
            <v>0</v>
          </cell>
          <cell r="AY57">
            <v>1069.73</v>
          </cell>
          <cell r="AZ57">
            <v>1536.94</v>
          </cell>
          <cell r="BA57">
            <v>5766.13</v>
          </cell>
          <cell r="BB57">
            <v>8420.75</v>
          </cell>
          <cell r="BC57">
            <v>0</v>
          </cell>
          <cell r="BD57">
            <v>0</v>
          </cell>
          <cell r="BE57">
            <v>0</v>
          </cell>
          <cell r="BF57">
            <v>0</v>
          </cell>
          <cell r="BG57">
            <v>31958</v>
          </cell>
          <cell r="BH57">
            <v>0</v>
          </cell>
          <cell r="BI57">
            <v>0</v>
          </cell>
          <cell r="BJ57">
            <v>0</v>
          </cell>
          <cell r="BK57">
            <v>3210</v>
          </cell>
          <cell r="BL57">
            <v>0</v>
          </cell>
          <cell r="BM57">
            <v>659.15</v>
          </cell>
          <cell r="BN57">
            <v>12145.88</v>
          </cell>
          <cell r="BO57">
            <v>0</v>
          </cell>
          <cell r="BP57">
            <v>38695.480000000003</v>
          </cell>
          <cell r="BQ57">
            <v>4326</v>
          </cell>
          <cell r="BR57">
            <v>0</v>
          </cell>
          <cell r="BS57">
            <v>0</v>
          </cell>
          <cell r="BT57">
            <v>55167.360000000001</v>
          </cell>
        </row>
        <row r="58">
          <cell r="A58">
            <v>529</v>
          </cell>
          <cell r="B58">
            <v>2172</v>
          </cell>
          <cell r="C58" t="str">
            <v>Abbeymead Primary</v>
          </cell>
          <cell r="D58">
            <v>75986.61</v>
          </cell>
          <cell r="E58">
            <v>0</v>
          </cell>
          <cell r="F58">
            <v>23366</v>
          </cell>
          <cell r="G58">
            <v>2148.64</v>
          </cell>
          <cell r="H58">
            <v>0</v>
          </cell>
          <cell r="I58">
            <v>0</v>
          </cell>
          <cell r="J58">
            <v>1060013</v>
          </cell>
          <cell r="K58">
            <v>0</v>
          </cell>
          <cell r="L58">
            <v>88428.800000000003</v>
          </cell>
          <cell r="M58">
            <v>0</v>
          </cell>
          <cell r="N58">
            <v>49339.360000000001</v>
          </cell>
          <cell r="O58">
            <v>21519.919999999998</v>
          </cell>
          <cell r="P58">
            <v>7321.51</v>
          </cell>
          <cell r="Q58">
            <v>25061.29</v>
          </cell>
          <cell r="R58">
            <v>9332.9599999999991</v>
          </cell>
          <cell r="S58">
            <v>2201.5</v>
          </cell>
          <cell r="T58">
            <v>64.17</v>
          </cell>
          <cell r="U58">
            <v>20472.5</v>
          </cell>
          <cell r="V58">
            <v>6022.37</v>
          </cell>
          <cell r="W58">
            <v>65513</v>
          </cell>
          <cell r="X58">
            <v>0</v>
          </cell>
          <cell r="Y58">
            <v>0</v>
          </cell>
          <cell r="Z58">
            <v>0</v>
          </cell>
          <cell r="AA58">
            <v>679165.22</v>
          </cell>
          <cell r="AB58">
            <v>58794.17</v>
          </cell>
          <cell r="AC58">
            <v>202076.67</v>
          </cell>
          <cell r="AD58">
            <v>46726.91</v>
          </cell>
          <cell r="AE58">
            <v>47761.07</v>
          </cell>
          <cell r="AF58">
            <v>0</v>
          </cell>
          <cell r="AG58">
            <v>32014.75</v>
          </cell>
          <cell r="AH58">
            <v>3797.25</v>
          </cell>
          <cell r="AI58">
            <v>6611.72</v>
          </cell>
          <cell r="AJ58">
            <v>8381</v>
          </cell>
          <cell r="AK58">
            <v>2922</v>
          </cell>
          <cell r="AL58">
            <v>33571.54</v>
          </cell>
          <cell r="AM58">
            <v>4073.77</v>
          </cell>
          <cell r="AN58">
            <v>4793.5</v>
          </cell>
          <cell r="AO58">
            <v>4790.3900000000003</v>
          </cell>
          <cell r="AP58">
            <v>14430.92</v>
          </cell>
          <cell r="AQ58">
            <v>25988</v>
          </cell>
          <cell r="AR58">
            <v>2213.9699999999998</v>
          </cell>
          <cell r="AS58">
            <v>81736.12</v>
          </cell>
          <cell r="AT58">
            <v>22425.200000000001</v>
          </cell>
          <cell r="AU58">
            <v>0</v>
          </cell>
          <cell r="AV58">
            <v>16372.39</v>
          </cell>
          <cell r="AW58">
            <v>10971.2</v>
          </cell>
          <cell r="AX58">
            <v>0</v>
          </cell>
          <cell r="AY58">
            <v>10803.09</v>
          </cell>
          <cell r="AZ58">
            <v>420</v>
          </cell>
          <cell r="BA58">
            <v>21502.080000000002</v>
          </cell>
          <cell r="BB58">
            <v>22154.03</v>
          </cell>
          <cell r="BC58">
            <v>0</v>
          </cell>
          <cell r="BD58">
            <v>10000</v>
          </cell>
          <cell r="BE58">
            <v>0</v>
          </cell>
          <cell r="BF58">
            <v>0</v>
          </cell>
          <cell r="BG58">
            <v>92895.64</v>
          </cell>
          <cell r="BH58">
            <v>0</v>
          </cell>
          <cell r="BI58">
            <v>10000</v>
          </cell>
          <cell r="BJ58">
            <v>0</v>
          </cell>
          <cell r="BK58">
            <v>85538.6</v>
          </cell>
          <cell r="BL58">
            <v>0</v>
          </cell>
          <cell r="BM58">
            <v>6789.76</v>
          </cell>
          <cell r="BN58">
            <v>56780.03</v>
          </cell>
          <cell r="BO58">
            <v>0</v>
          </cell>
          <cell r="BP58">
            <v>26046.400000000001</v>
          </cell>
          <cell r="BQ58">
            <v>35.520000000000003</v>
          </cell>
          <cell r="BR58">
            <v>10000</v>
          </cell>
          <cell r="BS58">
            <v>0</v>
          </cell>
          <cell r="BT58">
            <v>92861.95</v>
          </cell>
        </row>
        <row r="59">
          <cell r="A59">
            <v>530</v>
          </cell>
          <cell r="B59">
            <v>3334</v>
          </cell>
          <cell r="C59" t="str">
            <v>Amberley Parochial School</v>
          </cell>
          <cell r="D59">
            <v>27151.7</v>
          </cell>
          <cell r="E59">
            <v>0</v>
          </cell>
          <cell r="F59">
            <v>0</v>
          </cell>
          <cell r="G59">
            <v>13.7</v>
          </cell>
          <cell r="H59">
            <v>0</v>
          </cell>
          <cell r="I59">
            <v>0</v>
          </cell>
          <cell r="J59">
            <v>295779.90999999997</v>
          </cell>
          <cell r="K59">
            <v>0</v>
          </cell>
          <cell r="L59">
            <v>4855</v>
          </cell>
          <cell r="M59">
            <v>0</v>
          </cell>
          <cell r="N59">
            <v>33059.089999999997</v>
          </cell>
          <cell r="O59">
            <v>0</v>
          </cell>
          <cell r="P59">
            <v>650</v>
          </cell>
          <cell r="Q59">
            <v>8748.18</v>
          </cell>
          <cell r="R59">
            <v>0</v>
          </cell>
          <cell r="S59">
            <v>0</v>
          </cell>
          <cell r="T59">
            <v>94.42</v>
          </cell>
          <cell r="U59">
            <v>4623.5600000000004</v>
          </cell>
          <cell r="V59">
            <v>8606.6</v>
          </cell>
          <cell r="W59">
            <v>24867</v>
          </cell>
          <cell r="X59">
            <v>0</v>
          </cell>
          <cell r="Y59">
            <v>0</v>
          </cell>
          <cell r="Z59">
            <v>0</v>
          </cell>
          <cell r="AA59">
            <v>227126.38</v>
          </cell>
          <cell r="AB59">
            <v>7682.72</v>
          </cell>
          <cell r="AC59">
            <v>39879.93</v>
          </cell>
          <cell r="AD59">
            <v>11642.94</v>
          </cell>
          <cell r="AE59">
            <v>24656.97</v>
          </cell>
          <cell r="AF59">
            <v>0</v>
          </cell>
          <cell r="AG59">
            <v>8087.31</v>
          </cell>
          <cell r="AH59">
            <v>2036.31</v>
          </cell>
          <cell r="AI59">
            <v>2596.4899999999998</v>
          </cell>
          <cell r="AJ59">
            <v>2675</v>
          </cell>
          <cell r="AK59">
            <v>669</v>
          </cell>
          <cell r="AL59">
            <v>3699.56</v>
          </cell>
          <cell r="AM59">
            <v>720</v>
          </cell>
          <cell r="AN59">
            <v>435.66</v>
          </cell>
          <cell r="AO59">
            <v>1920.27</v>
          </cell>
          <cell r="AP59">
            <v>4145.78</v>
          </cell>
          <cell r="AQ59">
            <v>349</v>
          </cell>
          <cell r="AR59">
            <v>404.05</v>
          </cell>
          <cell r="AS59">
            <v>16555.259999999998</v>
          </cell>
          <cell r="AT59">
            <v>5606.84</v>
          </cell>
          <cell r="AU59">
            <v>0</v>
          </cell>
          <cell r="AV59">
            <v>4012.39</v>
          </cell>
          <cell r="AW59">
            <v>2668</v>
          </cell>
          <cell r="AX59">
            <v>0</v>
          </cell>
          <cell r="AY59">
            <v>810</v>
          </cell>
          <cell r="AZ59">
            <v>80</v>
          </cell>
          <cell r="BA59">
            <v>7667.06</v>
          </cell>
          <cell r="BB59">
            <v>7194</v>
          </cell>
          <cell r="BC59">
            <v>0</v>
          </cell>
          <cell r="BD59">
            <v>0</v>
          </cell>
          <cell r="BE59">
            <v>0</v>
          </cell>
          <cell r="BF59">
            <v>0</v>
          </cell>
          <cell r="BG59">
            <v>3641</v>
          </cell>
          <cell r="BH59">
            <v>0</v>
          </cell>
          <cell r="BI59">
            <v>0</v>
          </cell>
          <cell r="BJ59">
            <v>0</v>
          </cell>
          <cell r="BK59">
            <v>0</v>
          </cell>
          <cell r="BL59">
            <v>0</v>
          </cell>
          <cell r="BM59">
            <v>2062.79</v>
          </cell>
          <cell r="BN59">
            <v>25114.54</v>
          </cell>
          <cell r="BO59">
            <v>0</v>
          </cell>
          <cell r="BP59">
            <v>0</v>
          </cell>
          <cell r="BQ59">
            <v>1591.91</v>
          </cell>
          <cell r="BR59">
            <v>0</v>
          </cell>
          <cell r="BS59">
            <v>0</v>
          </cell>
          <cell r="BT59">
            <v>26706.45</v>
          </cell>
        </row>
        <row r="60">
          <cell r="A60">
            <v>531</v>
          </cell>
          <cell r="B60">
            <v>3308</v>
          </cell>
          <cell r="C60" t="str">
            <v>Ampney Crucis C. of E. Primary</v>
          </cell>
          <cell r="D60">
            <v>29792.71</v>
          </cell>
          <cell r="E60">
            <v>0</v>
          </cell>
          <cell r="F60">
            <v>0</v>
          </cell>
          <cell r="G60">
            <v>216.91</v>
          </cell>
          <cell r="H60">
            <v>0</v>
          </cell>
          <cell r="I60">
            <v>0</v>
          </cell>
          <cell r="J60">
            <v>200440</v>
          </cell>
          <cell r="K60">
            <v>0</v>
          </cell>
          <cell r="L60">
            <v>12301</v>
          </cell>
          <cell r="M60">
            <v>0</v>
          </cell>
          <cell r="N60">
            <v>22272</v>
          </cell>
          <cell r="O60">
            <v>187.19</v>
          </cell>
          <cell r="P60">
            <v>0</v>
          </cell>
          <cell r="Q60">
            <v>2240.29</v>
          </cell>
          <cell r="R60">
            <v>0</v>
          </cell>
          <cell r="S60">
            <v>508.75</v>
          </cell>
          <cell r="T60">
            <v>156.19999999999999</v>
          </cell>
          <cell r="U60">
            <v>1599.5</v>
          </cell>
          <cell r="V60">
            <v>18334.29</v>
          </cell>
          <cell r="W60">
            <v>19837</v>
          </cell>
          <cell r="X60">
            <v>0</v>
          </cell>
          <cell r="Y60">
            <v>0</v>
          </cell>
          <cell r="Z60">
            <v>0</v>
          </cell>
          <cell r="AA60">
            <v>151012.10999999999</v>
          </cell>
          <cell r="AB60">
            <v>16762.3</v>
          </cell>
          <cell r="AC60">
            <v>23798.51</v>
          </cell>
          <cell r="AD60">
            <v>2318</v>
          </cell>
          <cell r="AE60">
            <v>13176.49</v>
          </cell>
          <cell r="AF60">
            <v>0</v>
          </cell>
          <cell r="AG60">
            <v>6026.9</v>
          </cell>
          <cell r="AH60">
            <v>337.18</v>
          </cell>
          <cell r="AI60">
            <v>2814.26</v>
          </cell>
          <cell r="AJ60">
            <v>4340</v>
          </cell>
          <cell r="AK60">
            <v>1085</v>
          </cell>
          <cell r="AL60">
            <v>3357.7</v>
          </cell>
          <cell r="AM60">
            <v>1785.77</v>
          </cell>
          <cell r="AN60">
            <v>6884.35</v>
          </cell>
          <cell r="AO60">
            <v>571.38</v>
          </cell>
          <cell r="AP60">
            <v>4889.78</v>
          </cell>
          <cell r="AQ60">
            <v>386</v>
          </cell>
          <cell r="AR60">
            <v>935.8</v>
          </cell>
          <cell r="AS60">
            <v>23252.83</v>
          </cell>
          <cell r="AT60">
            <v>7154.7</v>
          </cell>
          <cell r="AU60">
            <v>0</v>
          </cell>
          <cell r="AV60">
            <v>4943.1899999999996</v>
          </cell>
          <cell r="AW60">
            <v>1507</v>
          </cell>
          <cell r="AX60">
            <v>0</v>
          </cell>
          <cell r="AY60">
            <v>2610</v>
          </cell>
          <cell r="AZ60">
            <v>264</v>
          </cell>
          <cell r="BA60">
            <v>0</v>
          </cell>
          <cell r="BB60">
            <v>9163</v>
          </cell>
          <cell r="BC60">
            <v>0</v>
          </cell>
          <cell r="BD60">
            <v>382</v>
          </cell>
          <cell r="BE60">
            <v>0</v>
          </cell>
          <cell r="BF60">
            <v>0</v>
          </cell>
          <cell r="BG60">
            <v>3440</v>
          </cell>
          <cell r="BH60">
            <v>0</v>
          </cell>
          <cell r="BI60">
            <v>382</v>
          </cell>
          <cell r="BJ60">
            <v>0</v>
          </cell>
          <cell r="BK60">
            <v>0</v>
          </cell>
          <cell r="BL60">
            <v>0</v>
          </cell>
          <cell r="BM60">
            <v>4036.26</v>
          </cell>
          <cell r="BN60">
            <v>17910.68</v>
          </cell>
          <cell r="BO60">
            <v>0</v>
          </cell>
          <cell r="BP60">
            <v>0</v>
          </cell>
          <cell r="BQ60">
            <v>2.65</v>
          </cell>
          <cell r="BR60">
            <v>0</v>
          </cell>
          <cell r="BS60">
            <v>0</v>
          </cell>
          <cell r="BT60">
            <v>17913.330000000002</v>
          </cell>
        </row>
        <row r="61">
          <cell r="A61">
            <v>532</v>
          </cell>
          <cell r="B61">
            <v>5205</v>
          </cell>
          <cell r="C61" t="str">
            <v>Andoversford Primary School</v>
          </cell>
          <cell r="D61">
            <v>41501.949999999997</v>
          </cell>
          <cell r="E61">
            <v>0</v>
          </cell>
          <cell r="F61">
            <v>69402.98</v>
          </cell>
          <cell r="G61">
            <v>111.35</v>
          </cell>
          <cell r="H61">
            <v>0</v>
          </cell>
          <cell r="I61">
            <v>0</v>
          </cell>
          <cell r="J61">
            <v>227756</v>
          </cell>
          <cell r="K61">
            <v>0</v>
          </cell>
          <cell r="L61">
            <v>42775</v>
          </cell>
          <cell r="M61">
            <v>0</v>
          </cell>
          <cell r="N61">
            <v>32965</v>
          </cell>
          <cell r="O61">
            <v>0</v>
          </cell>
          <cell r="P61">
            <v>5956.72</v>
          </cell>
          <cell r="Q61">
            <v>6858.09</v>
          </cell>
          <cell r="R61">
            <v>0</v>
          </cell>
          <cell r="S61">
            <v>867</v>
          </cell>
          <cell r="T61">
            <v>189.47</v>
          </cell>
          <cell r="U61">
            <v>4909.13</v>
          </cell>
          <cell r="V61">
            <v>7270.6</v>
          </cell>
          <cell r="W61">
            <v>21976</v>
          </cell>
          <cell r="X61">
            <v>0</v>
          </cell>
          <cell r="Y61">
            <v>0</v>
          </cell>
          <cell r="Z61">
            <v>0</v>
          </cell>
          <cell r="AA61">
            <v>187797.99</v>
          </cell>
          <cell r="AB61">
            <v>6163.38</v>
          </cell>
          <cell r="AC61">
            <v>68185.45</v>
          </cell>
          <cell r="AD61">
            <v>0</v>
          </cell>
          <cell r="AE61">
            <v>11659.58</v>
          </cell>
          <cell r="AF61">
            <v>0</v>
          </cell>
          <cell r="AG61">
            <v>8124.45</v>
          </cell>
          <cell r="AH61">
            <v>1328.49</v>
          </cell>
          <cell r="AI61">
            <v>865</v>
          </cell>
          <cell r="AJ61">
            <v>2524.75</v>
          </cell>
          <cell r="AK61">
            <v>615.25</v>
          </cell>
          <cell r="AL61">
            <v>9596.48</v>
          </cell>
          <cell r="AM61">
            <v>1936.61</v>
          </cell>
          <cell r="AN61">
            <v>6778.32</v>
          </cell>
          <cell r="AO61">
            <v>1121.1400000000001</v>
          </cell>
          <cell r="AP61">
            <v>6614.47</v>
          </cell>
          <cell r="AQ61">
            <v>836</v>
          </cell>
          <cell r="AR61">
            <v>1146.0999999999999</v>
          </cell>
          <cell r="AS61">
            <v>24276</v>
          </cell>
          <cell r="AT61">
            <v>1123.67</v>
          </cell>
          <cell r="AU61">
            <v>0</v>
          </cell>
          <cell r="AV61">
            <v>3745.9</v>
          </cell>
          <cell r="AW61">
            <v>0</v>
          </cell>
          <cell r="AX61">
            <v>0</v>
          </cell>
          <cell r="AY61">
            <v>1715.76</v>
          </cell>
          <cell r="AZ61">
            <v>4230.7299999999996</v>
          </cell>
          <cell r="BA61">
            <v>2183.58</v>
          </cell>
          <cell r="BB61">
            <v>14339.7</v>
          </cell>
          <cell r="BC61">
            <v>0</v>
          </cell>
          <cell r="BD61">
            <v>0</v>
          </cell>
          <cell r="BE61">
            <v>0</v>
          </cell>
          <cell r="BF61">
            <v>0</v>
          </cell>
          <cell r="BG61">
            <v>26897</v>
          </cell>
          <cell r="BH61">
            <v>0</v>
          </cell>
          <cell r="BI61">
            <v>0</v>
          </cell>
          <cell r="BJ61">
            <v>0</v>
          </cell>
          <cell r="BK61">
            <v>90134.95</v>
          </cell>
          <cell r="BL61">
            <v>0</v>
          </cell>
          <cell r="BM61">
            <v>622.01</v>
          </cell>
          <cell r="BN61">
            <v>26116.16</v>
          </cell>
          <cell r="BO61">
            <v>0</v>
          </cell>
          <cell r="BP61">
            <v>2871.05</v>
          </cell>
          <cell r="BQ61">
            <v>2783.32</v>
          </cell>
          <cell r="BR61">
            <v>0</v>
          </cell>
          <cell r="BS61">
            <v>0</v>
          </cell>
          <cell r="BT61">
            <v>31770.53</v>
          </cell>
        </row>
        <row r="62">
          <cell r="A62">
            <v>534</v>
          </cell>
          <cell r="B62">
            <v>2040</v>
          </cell>
          <cell r="C62" t="str">
            <v>ASHCHURCH PRIMARY SCHOOL</v>
          </cell>
          <cell r="D62">
            <v>744.11</v>
          </cell>
          <cell r="E62">
            <v>0</v>
          </cell>
          <cell r="F62">
            <v>50.02</v>
          </cell>
          <cell r="G62">
            <v>131.82</v>
          </cell>
          <cell r="H62">
            <v>0</v>
          </cell>
          <cell r="I62">
            <v>0</v>
          </cell>
          <cell r="J62">
            <v>325113</v>
          </cell>
          <cell r="K62">
            <v>0</v>
          </cell>
          <cell r="L62">
            <v>36043</v>
          </cell>
          <cell r="M62">
            <v>0</v>
          </cell>
          <cell r="N62">
            <v>23712</v>
          </cell>
          <cell r="O62">
            <v>0</v>
          </cell>
          <cell r="P62">
            <v>35</v>
          </cell>
          <cell r="Q62">
            <v>1562.34</v>
          </cell>
          <cell r="R62">
            <v>0</v>
          </cell>
          <cell r="S62">
            <v>695.23</v>
          </cell>
          <cell r="T62">
            <v>0</v>
          </cell>
          <cell r="U62">
            <v>5980</v>
          </cell>
          <cell r="V62">
            <v>3700</v>
          </cell>
          <cell r="W62">
            <v>28014</v>
          </cell>
          <cell r="X62">
            <v>0</v>
          </cell>
          <cell r="Y62">
            <v>0</v>
          </cell>
          <cell r="Z62">
            <v>0</v>
          </cell>
          <cell r="AA62">
            <v>231531.88</v>
          </cell>
          <cell r="AB62">
            <v>15027.63</v>
          </cell>
          <cell r="AC62">
            <v>74700.36</v>
          </cell>
          <cell r="AD62">
            <v>9801.73</v>
          </cell>
          <cell r="AE62">
            <v>28007.72</v>
          </cell>
          <cell r="AF62">
            <v>0</v>
          </cell>
          <cell r="AG62">
            <v>4526.83</v>
          </cell>
          <cell r="AH62">
            <v>198</v>
          </cell>
          <cell r="AI62">
            <v>90</v>
          </cell>
          <cell r="AJ62">
            <v>2624</v>
          </cell>
          <cell r="AK62">
            <v>724</v>
          </cell>
          <cell r="AL62">
            <v>5582.8</v>
          </cell>
          <cell r="AM62">
            <v>2317.31</v>
          </cell>
          <cell r="AN62">
            <v>692.92</v>
          </cell>
          <cell r="AO62">
            <v>2817.91</v>
          </cell>
          <cell r="AP62">
            <v>8766.85</v>
          </cell>
          <cell r="AQ62">
            <v>4562</v>
          </cell>
          <cell r="AR62">
            <v>667.82</v>
          </cell>
          <cell r="AS62">
            <v>7515.15</v>
          </cell>
          <cell r="AT62">
            <v>1477.71</v>
          </cell>
          <cell r="AU62">
            <v>0</v>
          </cell>
          <cell r="AV62">
            <v>3822.53</v>
          </cell>
          <cell r="AW62">
            <v>2865</v>
          </cell>
          <cell r="AX62">
            <v>0</v>
          </cell>
          <cell r="AY62">
            <v>2610</v>
          </cell>
          <cell r="AZ62">
            <v>0</v>
          </cell>
          <cell r="BA62">
            <v>0</v>
          </cell>
          <cell r="BB62">
            <v>9404.4</v>
          </cell>
          <cell r="BC62">
            <v>0</v>
          </cell>
          <cell r="BD62">
            <v>0</v>
          </cell>
          <cell r="BE62">
            <v>0</v>
          </cell>
          <cell r="BF62">
            <v>0</v>
          </cell>
          <cell r="BG62">
            <v>55574</v>
          </cell>
          <cell r="BH62">
            <v>0</v>
          </cell>
          <cell r="BI62">
            <v>0</v>
          </cell>
          <cell r="BJ62">
            <v>0</v>
          </cell>
          <cell r="BK62">
            <v>51995</v>
          </cell>
          <cell r="BL62">
            <v>0</v>
          </cell>
          <cell r="BM62">
            <v>3238.04</v>
          </cell>
          <cell r="BN62">
            <v>5102.58</v>
          </cell>
          <cell r="BO62">
            <v>161.55000000000001</v>
          </cell>
          <cell r="BP62">
            <v>50</v>
          </cell>
          <cell r="BQ62">
            <v>382.8</v>
          </cell>
          <cell r="BR62">
            <v>90</v>
          </cell>
          <cell r="BS62">
            <v>0</v>
          </cell>
          <cell r="BT62">
            <v>5786.93</v>
          </cell>
        </row>
        <row r="63">
          <cell r="A63">
            <v>535</v>
          </cell>
          <cell r="B63">
            <v>3086</v>
          </cell>
          <cell r="C63" t="str">
            <v>Ashleworth Church of England Primary School</v>
          </cell>
          <cell r="D63">
            <v>14309.19</v>
          </cell>
          <cell r="E63">
            <v>0</v>
          </cell>
          <cell r="F63">
            <v>312</v>
          </cell>
          <cell r="G63">
            <v>0</v>
          </cell>
          <cell r="H63">
            <v>0</v>
          </cell>
          <cell r="I63">
            <v>0</v>
          </cell>
          <cell r="J63">
            <v>148604.94</v>
          </cell>
          <cell r="K63">
            <v>0</v>
          </cell>
          <cell r="L63">
            <v>16497</v>
          </cell>
          <cell r="M63">
            <v>0</v>
          </cell>
          <cell r="N63">
            <v>21741.06</v>
          </cell>
          <cell r="O63">
            <v>0</v>
          </cell>
          <cell r="P63">
            <v>3508.61</v>
          </cell>
          <cell r="Q63">
            <v>583.70000000000005</v>
          </cell>
          <cell r="R63">
            <v>0</v>
          </cell>
          <cell r="S63">
            <v>0</v>
          </cell>
          <cell r="T63">
            <v>103.5</v>
          </cell>
          <cell r="U63">
            <v>1116</v>
          </cell>
          <cell r="V63">
            <v>2773.83</v>
          </cell>
          <cell r="W63">
            <v>18618</v>
          </cell>
          <cell r="X63">
            <v>0</v>
          </cell>
          <cell r="Y63">
            <v>0</v>
          </cell>
          <cell r="Z63">
            <v>0</v>
          </cell>
          <cell r="AA63">
            <v>116746.65</v>
          </cell>
          <cell r="AB63">
            <v>4371.6099999999997</v>
          </cell>
          <cell r="AC63">
            <v>19530.41</v>
          </cell>
          <cell r="AD63">
            <v>0</v>
          </cell>
          <cell r="AE63">
            <v>7092.12</v>
          </cell>
          <cell r="AF63">
            <v>0</v>
          </cell>
          <cell r="AG63">
            <v>3855.9</v>
          </cell>
          <cell r="AH63">
            <v>191.72</v>
          </cell>
          <cell r="AI63">
            <v>2303.37</v>
          </cell>
          <cell r="AJ63">
            <v>3148</v>
          </cell>
          <cell r="AK63">
            <v>787</v>
          </cell>
          <cell r="AL63">
            <v>7621.14</v>
          </cell>
          <cell r="AM63">
            <v>509.04</v>
          </cell>
          <cell r="AN63">
            <v>6067.7</v>
          </cell>
          <cell r="AO63">
            <v>654.59</v>
          </cell>
          <cell r="AP63">
            <v>3037.02</v>
          </cell>
          <cell r="AQ63">
            <v>924</v>
          </cell>
          <cell r="AR63">
            <v>816.42</v>
          </cell>
          <cell r="AS63">
            <v>2346.0300000000002</v>
          </cell>
          <cell r="AT63">
            <v>1788.85</v>
          </cell>
          <cell r="AU63">
            <v>0</v>
          </cell>
          <cell r="AV63">
            <v>2816.82</v>
          </cell>
          <cell r="AW63">
            <v>927.4</v>
          </cell>
          <cell r="AX63">
            <v>0</v>
          </cell>
          <cell r="AY63">
            <v>435</v>
          </cell>
          <cell r="AZ63">
            <v>0</v>
          </cell>
          <cell r="BA63">
            <v>160.75</v>
          </cell>
          <cell r="BB63">
            <v>7301</v>
          </cell>
          <cell r="BC63">
            <v>9.58</v>
          </cell>
          <cell r="BD63">
            <v>2826.88</v>
          </cell>
          <cell r="BE63">
            <v>0</v>
          </cell>
          <cell r="BF63">
            <v>0</v>
          </cell>
          <cell r="BG63">
            <v>14163</v>
          </cell>
          <cell r="BH63">
            <v>0</v>
          </cell>
          <cell r="BI63">
            <v>2826.88</v>
          </cell>
          <cell r="BJ63">
            <v>0</v>
          </cell>
          <cell r="BK63">
            <v>11321.33</v>
          </cell>
          <cell r="BL63">
            <v>0</v>
          </cell>
          <cell r="BM63">
            <v>3153</v>
          </cell>
          <cell r="BN63">
            <v>31586.83</v>
          </cell>
          <cell r="BO63">
            <v>0</v>
          </cell>
          <cell r="BP63">
            <v>2827.55</v>
          </cell>
          <cell r="BQ63">
            <v>0</v>
          </cell>
          <cell r="BR63">
            <v>0</v>
          </cell>
          <cell r="BS63">
            <v>0</v>
          </cell>
          <cell r="BT63">
            <v>34414.380000000005</v>
          </cell>
        </row>
        <row r="64">
          <cell r="A64">
            <v>536</v>
          </cell>
          <cell r="B64">
            <v>3017</v>
          </cell>
          <cell r="C64" t="str">
            <v>Cold Aston C of E Primary</v>
          </cell>
          <cell r="D64">
            <v>32398.57</v>
          </cell>
          <cell r="E64">
            <v>0</v>
          </cell>
          <cell r="F64">
            <v>2.4</v>
          </cell>
          <cell r="G64">
            <v>703.34</v>
          </cell>
          <cell r="H64">
            <v>0</v>
          </cell>
          <cell r="I64">
            <v>0</v>
          </cell>
          <cell r="J64">
            <v>219214.01</v>
          </cell>
          <cell r="K64">
            <v>0</v>
          </cell>
          <cell r="L64">
            <v>19669</v>
          </cell>
          <cell r="M64">
            <v>0</v>
          </cell>
          <cell r="N64">
            <v>20536.990000000002</v>
          </cell>
          <cell r="O64">
            <v>0</v>
          </cell>
          <cell r="P64">
            <v>1950</v>
          </cell>
          <cell r="Q64">
            <v>7193.59</v>
          </cell>
          <cell r="R64">
            <v>0</v>
          </cell>
          <cell r="S64">
            <v>0</v>
          </cell>
          <cell r="T64">
            <v>0</v>
          </cell>
          <cell r="U64">
            <v>2208</v>
          </cell>
          <cell r="V64">
            <v>852.45</v>
          </cell>
          <cell r="W64">
            <v>21570</v>
          </cell>
          <cell r="X64">
            <v>0</v>
          </cell>
          <cell r="Y64">
            <v>0</v>
          </cell>
          <cell r="Z64">
            <v>0</v>
          </cell>
          <cell r="AA64">
            <v>168535.65</v>
          </cell>
          <cell r="AB64">
            <v>5820.42</v>
          </cell>
          <cell r="AC64">
            <v>50841.03</v>
          </cell>
          <cell r="AD64">
            <v>0</v>
          </cell>
          <cell r="AE64">
            <v>18725.36</v>
          </cell>
          <cell r="AF64">
            <v>0</v>
          </cell>
          <cell r="AG64">
            <v>3877.27</v>
          </cell>
          <cell r="AH64">
            <v>182</v>
          </cell>
          <cell r="AI64">
            <v>1734</v>
          </cell>
          <cell r="AJ64">
            <v>2576</v>
          </cell>
          <cell r="AK64">
            <v>644</v>
          </cell>
          <cell r="AL64">
            <v>16013.91</v>
          </cell>
          <cell r="AM64">
            <v>1772.01</v>
          </cell>
          <cell r="AN64">
            <v>5506.38</v>
          </cell>
          <cell r="AO64">
            <v>657.24</v>
          </cell>
          <cell r="AP64">
            <v>3295.95</v>
          </cell>
          <cell r="AQ64">
            <v>1940</v>
          </cell>
          <cell r="AR64">
            <v>1075.08</v>
          </cell>
          <cell r="AS64">
            <v>12108.27</v>
          </cell>
          <cell r="AT64">
            <v>6180.73</v>
          </cell>
          <cell r="AU64">
            <v>0</v>
          </cell>
          <cell r="AV64">
            <v>668.76</v>
          </cell>
          <cell r="AW64">
            <v>1775.2</v>
          </cell>
          <cell r="AX64">
            <v>0</v>
          </cell>
          <cell r="AY64">
            <v>0</v>
          </cell>
          <cell r="AZ64">
            <v>0</v>
          </cell>
          <cell r="BA64">
            <v>7503.52</v>
          </cell>
          <cell r="BB64">
            <v>7897</v>
          </cell>
          <cell r="BC64">
            <v>0</v>
          </cell>
          <cell r="BD64">
            <v>0</v>
          </cell>
          <cell r="BE64">
            <v>0</v>
          </cell>
          <cell r="BF64">
            <v>0</v>
          </cell>
          <cell r="BG64">
            <v>18742</v>
          </cell>
          <cell r="BH64">
            <v>0</v>
          </cell>
          <cell r="BI64">
            <v>0</v>
          </cell>
          <cell r="BJ64">
            <v>0</v>
          </cell>
          <cell r="BK64">
            <v>0</v>
          </cell>
          <cell r="BL64">
            <v>0</v>
          </cell>
          <cell r="BM64">
            <v>3834.69</v>
          </cell>
          <cell r="BN64">
            <v>6262.83</v>
          </cell>
          <cell r="BO64">
            <v>0</v>
          </cell>
          <cell r="BP64">
            <v>15471.4</v>
          </cell>
          <cell r="BQ64">
            <v>141.65</v>
          </cell>
          <cell r="BR64">
            <v>0</v>
          </cell>
          <cell r="BS64">
            <v>0</v>
          </cell>
          <cell r="BT64">
            <v>21875.88</v>
          </cell>
        </row>
        <row r="65">
          <cell r="A65">
            <v>538</v>
          </cell>
          <cell r="B65">
            <v>2041</v>
          </cell>
          <cell r="C65" t="str">
            <v>Avening Primary School</v>
          </cell>
          <cell r="D65">
            <v>30423.59</v>
          </cell>
          <cell r="E65">
            <v>0</v>
          </cell>
          <cell r="F65">
            <v>14121.29</v>
          </cell>
          <cell r="G65">
            <v>7.68</v>
          </cell>
          <cell r="H65">
            <v>0</v>
          </cell>
          <cell r="I65">
            <v>0</v>
          </cell>
          <cell r="J65">
            <v>286697.21999999997</v>
          </cell>
          <cell r="K65">
            <v>0</v>
          </cell>
          <cell r="L65">
            <v>15532</v>
          </cell>
          <cell r="M65">
            <v>0</v>
          </cell>
          <cell r="N65">
            <v>25302.78</v>
          </cell>
          <cell r="O65">
            <v>6372</v>
          </cell>
          <cell r="P65">
            <v>200</v>
          </cell>
          <cell r="Q65">
            <v>7015.49</v>
          </cell>
          <cell r="R65">
            <v>0</v>
          </cell>
          <cell r="S65">
            <v>915.75</v>
          </cell>
          <cell r="T65">
            <v>5.75</v>
          </cell>
          <cell r="U65">
            <v>0</v>
          </cell>
          <cell r="V65">
            <v>11893.31</v>
          </cell>
          <cell r="W65">
            <v>26896</v>
          </cell>
          <cell r="X65">
            <v>0</v>
          </cell>
          <cell r="Y65">
            <v>0</v>
          </cell>
          <cell r="Z65">
            <v>0</v>
          </cell>
          <cell r="AA65">
            <v>218999.25</v>
          </cell>
          <cell r="AB65">
            <v>9302.92</v>
          </cell>
          <cell r="AC65">
            <v>50616.59</v>
          </cell>
          <cell r="AD65">
            <v>6387.58</v>
          </cell>
          <cell r="AE65">
            <v>22341.73</v>
          </cell>
          <cell r="AF65">
            <v>0</v>
          </cell>
          <cell r="AG65">
            <v>6876.96</v>
          </cell>
          <cell r="AH65">
            <v>765.23</v>
          </cell>
          <cell r="AI65">
            <v>1157.8</v>
          </cell>
          <cell r="AJ65">
            <v>3346</v>
          </cell>
          <cell r="AK65">
            <v>923</v>
          </cell>
          <cell r="AL65">
            <v>1996.35</v>
          </cell>
          <cell r="AM65">
            <v>440</v>
          </cell>
          <cell r="AN65">
            <v>1360.09</v>
          </cell>
          <cell r="AO65">
            <v>598.04999999999995</v>
          </cell>
          <cell r="AP65">
            <v>4107.7700000000004</v>
          </cell>
          <cell r="AQ65">
            <v>2680</v>
          </cell>
          <cell r="AR65">
            <v>1643.24</v>
          </cell>
          <cell r="AS65">
            <v>24725.99</v>
          </cell>
          <cell r="AT65">
            <v>1186.32</v>
          </cell>
          <cell r="AU65">
            <v>0</v>
          </cell>
          <cell r="AV65">
            <v>2109.98</v>
          </cell>
          <cell r="AW65">
            <v>2916.4</v>
          </cell>
          <cell r="AX65">
            <v>0</v>
          </cell>
          <cell r="AY65">
            <v>2208.16</v>
          </cell>
          <cell r="AZ65">
            <v>0</v>
          </cell>
          <cell r="BA65">
            <v>4882.55</v>
          </cell>
          <cell r="BB65">
            <v>7403.5</v>
          </cell>
          <cell r="BC65">
            <v>0</v>
          </cell>
          <cell r="BD65">
            <v>0</v>
          </cell>
          <cell r="BE65">
            <v>0</v>
          </cell>
          <cell r="BF65">
            <v>0</v>
          </cell>
          <cell r="BG65">
            <v>39285</v>
          </cell>
          <cell r="BH65">
            <v>0</v>
          </cell>
          <cell r="BI65">
            <v>0</v>
          </cell>
          <cell r="BJ65">
            <v>0</v>
          </cell>
          <cell r="BK65">
            <v>44886.42</v>
          </cell>
          <cell r="BL65">
            <v>0</v>
          </cell>
          <cell r="BM65">
            <v>2206.88</v>
          </cell>
          <cell r="BN65">
            <v>32278.43</v>
          </cell>
          <cell r="BO65">
            <v>0</v>
          </cell>
          <cell r="BP65">
            <v>800.87</v>
          </cell>
          <cell r="BQ65">
            <v>5519.8</v>
          </cell>
          <cell r="BR65">
            <v>0</v>
          </cell>
          <cell r="BS65">
            <v>0</v>
          </cell>
          <cell r="BT65">
            <v>38599.100000000006</v>
          </cell>
        </row>
        <row r="66">
          <cell r="A66">
            <v>539</v>
          </cell>
          <cell r="B66">
            <v>3018</v>
          </cell>
          <cell r="C66" t="str">
            <v>Aylburton C of E Primary</v>
          </cell>
          <cell r="D66">
            <v>9214.14</v>
          </cell>
          <cell r="E66">
            <v>0</v>
          </cell>
          <cell r="F66">
            <v>33319.64</v>
          </cell>
          <cell r="G66">
            <v>3473.58</v>
          </cell>
          <cell r="H66">
            <v>0</v>
          </cell>
          <cell r="I66">
            <v>0</v>
          </cell>
          <cell r="J66">
            <v>230154.87</v>
          </cell>
          <cell r="K66">
            <v>0</v>
          </cell>
          <cell r="L66">
            <v>33230</v>
          </cell>
          <cell r="M66">
            <v>0</v>
          </cell>
          <cell r="N66">
            <v>21950.13</v>
          </cell>
          <cell r="O66">
            <v>800</v>
          </cell>
          <cell r="P66">
            <v>0</v>
          </cell>
          <cell r="Q66">
            <v>2796.54</v>
          </cell>
          <cell r="R66">
            <v>0</v>
          </cell>
          <cell r="S66">
            <v>693.75</v>
          </cell>
          <cell r="T66">
            <v>385.24</v>
          </cell>
          <cell r="U66">
            <v>1548</v>
          </cell>
          <cell r="V66">
            <v>7924.14</v>
          </cell>
          <cell r="W66">
            <v>0</v>
          </cell>
          <cell r="X66">
            <v>0</v>
          </cell>
          <cell r="Y66">
            <v>0</v>
          </cell>
          <cell r="Z66">
            <v>0</v>
          </cell>
          <cell r="AA66">
            <v>158104.95999999999</v>
          </cell>
          <cell r="AB66">
            <v>10500.47</v>
          </cell>
          <cell r="AC66">
            <v>42522.45</v>
          </cell>
          <cell r="AD66">
            <v>7588.95</v>
          </cell>
          <cell r="AE66">
            <v>19182.34</v>
          </cell>
          <cell r="AF66">
            <v>0</v>
          </cell>
          <cell r="AG66">
            <v>5411.4</v>
          </cell>
          <cell r="AH66">
            <v>167</v>
          </cell>
          <cell r="AI66">
            <v>892.49</v>
          </cell>
          <cell r="AJ66">
            <v>4293</v>
          </cell>
          <cell r="AK66">
            <v>1184</v>
          </cell>
          <cell r="AL66">
            <v>7042.87</v>
          </cell>
          <cell r="AM66">
            <v>240.18</v>
          </cell>
          <cell r="AN66">
            <v>404.97</v>
          </cell>
          <cell r="AO66">
            <v>551.77</v>
          </cell>
          <cell r="AP66">
            <v>3265.06</v>
          </cell>
          <cell r="AQ66">
            <v>1802</v>
          </cell>
          <cell r="AR66">
            <v>356.93</v>
          </cell>
          <cell r="AS66">
            <v>10719.51</v>
          </cell>
          <cell r="AT66">
            <v>4221.07</v>
          </cell>
          <cell r="AU66">
            <v>0</v>
          </cell>
          <cell r="AV66">
            <v>1676.68</v>
          </cell>
          <cell r="AW66">
            <v>1855.8</v>
          </cell>
          <cell r="AX66">
            <v>0</v>
          </cell>
          <cell r="AY66">
            <v>833.45</v>
          </cell>
          <cell r="AZ66">
            <v>0</v>
          </cell>
          <cell r="BA66">
            <v>2103.8000000000002</v>
          </cell>
          <cell r="BB66">
            <v>8187</v>
          </cell>
          <cell r="BC66">
            <v>0</v>
          </cell>
          <cell r="BD66">
            <v>0</v>
          </cell>
          <cell r="BE66">
            <v>0</v>
          </cell>
          <cell r="BF66">
            <v>0</v>
          </cell>
          <cell r="BG66">
            <v>26070</v>
          </cell>
          <cell r="BH66">
            <v>0</v>
          </cell>
          <cell r="BI66">
            <v>0</v>
          </cell>
          <cell r="BJ66">
            <v>0</v>
          </cell>
          <cell r="BK66">
            <v>33796.480000000003</v>
          </cell>
          <cell r="BL66">
            <v>0</v>
          </cell>
          <cell r="BM66">
            <v>3159.69</v>
          </cell>
          <cell r="BN66">
            <v>15588.66</v>
          </cell>
          <cell r="BO66">
            <v>0</v>
          </cell>
          <cell r="BP66">
            <v>22681.52</v>
          </cell>
          <cell r="BQ66">
            <v>3225.53</v>
          </cell>
          <cell r="BR66">
            <v>0</v>
          </cell>
          <cell r="BS66">
            <v>0</v>
          </cell>
          <cell r="BT66">
            <v>41495.71</v>
          </cell>
        </row>
        <row r="67">
          <cell r="A67">
            <v>543</v>
          </cell>
          <cell r="B67">
            <v>2126</v>
          </cell>
          <cell r="C67" t="str">
            <v>Offas Mead Primary School</v>
          </cell>
          <cell r="D67">
            <v>58840.32</v>
          </cell>
          <cell r="E67">
            <v>0</v>
          </cell>
          <cell r="F67">
            <v>352.02</v>
          </cell>
          <cell r="G67">
            <v>786.2</v>
          </cell>
          <cell r="H67">
            <v>0</v>
          </cell>
          <cell r="I67">
            <v>0</v>
          </cell>
          <cell r="J67">
            <v>458094.7</v>
          </cell>
          <cell r="K67">
            <v>0</v>
          </cell>
          <cell r="L67">
            <v>56842</v>
          </cell>
          <cell r="M67">
            <v>0</v>
          </cell>
          <cell r="N67">
            <v>51475.3</v>
          </cell>
          <cell r="O67">
            <v>10345.42</v>
          </cell>
          <cell r="P67">
            <v>0</v>
          </cell>
          <cell r="Q67">
            <v>11166.95</v>
          </cell>
          <cell r="R67">
            <v>0</v>
          </cell>
          <cell r="S67">
            <v>5296.41</v>
          </cell>
          <cell r="T67">
            <v>0</v>
          </cell>
          <cell r="U67">
            <v>0</v>
          </cell>
          <cell r="V67">
            <v>12258.16</v>
          </cell>
          <cell r="W67">
            <v>36407</v>
          </cell>
          <cell r="X67">
            <v>0</v>
          </cell>
          <cell r="Y67">
            <v>0</v>
          </cell>
          <cell r="Z67">
            <v>0</v>
          </cell>
          <cell r="AA67">
            <v>369260.05</v>
          </cell>
          <cell r="AB67">
            <v>18346.48</v>
          </cell>
          <cell r="AC67">
            <v>87269.59</v>
          </cell>
          <cell r="AD67">
            <v>22108.95</v>
          </cell>
          <cell r="AE67">
            <v>50535.96</v>
          </cell>
          <cell r="AF67">
            <v>0</v>
          </cell>
          <cell r="AG67">
            <v>11837.51</v>
          </cell>
          <cell r="AH67">
            <v>4617.01</v>
          </cell>
          <cell r="AI67">
            <v>1210</v>
          </cell>
          <cell r="AJ67">
            <v>3617</v>
          </cell>
          <cell r="AK67">
            <v>965</v>
          </cell>
          <cell r="AL67">
            <v>2785.11</v>
          </cell>
          <cell r="AM67">
            <v>5574.63</v>
          </cell>
          <cell r="AN67">
            <v>1160.92</v>
          </cell>
          <cell r="AO67">
            <v>2082.94</v>
          </cell>
          <cell r="AP67">
            <v>21189.439999999999</v>
          </cell>
          <cell r="AQ67">
            <v>7392</v>
          </cell>
          <cell r="AR67">
            <v>758.74</v>
          </cell>
          <cell r="AS67">
            <v>7147.79</v>
          </cell>
          <cell r="AT67">
            <v>6333.34</v>
          </cell>
          <cell r="AU67">
            <v>0</v>
          </cell>
          <cell r="AV67">
            <v>3712.95</v>
          </cell>
          <cell r="AW67">
            <v>4051</v>
          </cell>
          <cell r="AX67">
            <v>0</v>
          </cell>
          <cell r="AY67">
            <v>12180</v>
          </cell>
          <cell r="AZ67">
            <v>0</v>
          </cell>
          <cell r="BA67">
            <v>1865.75</v>
          </cell>
          <cell r="BB67">
            <v>11891</v>
          </cell>
          <cell r="BC67">
            <v>0</v>
          </cell>
          <cell r="BD67">
            <v>0</v>
          </cell>
          <cell r="BE67">
            <v>0</v>
          </cell>
          <cell r="BF67">
            <v>0</v>
          </cell>
          <cell r="BG67">
            <v>33465</v>
          </cell>
          <cell r="BH67">
            <v>0</v>
          </cell>
          <cell r="BI67">
            <v>0</v>
          </cell>
          <cell r="BJ67">
            <v>0</v>
          </cell>
          <cell r="BK67">
            <v>13302.86</v>
          </cell>
          <cell r="BL67">
            <v>0</v>
          </cell>
          <cell r="BM67">
            <v>786.22</v>
          </cell>
          <cell r="BN67">
            <v>42833.1</v>
          </cell>
          <cell r="BO67">
            <v>0</v>
          </cell>
          <cell r="BP67">
            <v>16826.14</v>
          </cell>
          <cell r="BQ67">
            <v>3688</v>
          </cell>
          <cell r="BR67">
            <v>0</v>
          </cell>
          <cell r="BS67">
            <v>0</v>
          </cell>
          <cell r="BT67">
            <v>63347.24</v>
          </cell>
        </row>
        <row r="68">
          <cell r="A68">
            <v>544</v>
          </cell>
          <cell r="B68">
            <v>3357</v>
          </cell>
          <cell r="C68" t="str">
            <v>The Rosary Catholic Primary</v>
          </cell>
          <cell r="D68">
            <v>69155.5</v>
          </cell>
          <cell r="E68">
            <v>0</v>
          </cell>
          <cell r="F68">
            <v>0</v>
          </cell>
          <cell r="G68">
            <v>225.75</v>
          </cell>
          <cell r="H68">
            <v>0</v>
          </cell>
          <cell r="I68">
            <v>0</v>
          </cell>
          <cell r="J68">
            <v>469025.1</v>
          </cell>
          <cell r="K68">
            <v>0</v>
          </cell>
          <cell r="L68">
            <v>58194</v>
          </cell>
          <cell r="M68">
            <v>0</v>
          </cell>
          <cell r="N68">
            <v>24881.9</v>
          </cell>
          <cell r="O68">
            <v>440</v>
          </cell>
          <cell r="P68">
            <v>0</v>
          </cell>
          <cell r="Q68">
            <v>8215.3700000000008</v>
          </cell>
          <cell r="R68">
            <v>0</v>
          </cell>
          <cell r="S68">
            <v>7694.84</v>
          </cell>
          <cell r="T68">
            <v>1820.66</v>
          </cell>
          <cell r="U68">
            <v>2154.39</v>
          </cell>
          <cell r="V68">
            <v>11202.56</v>
          </cell>
          <cell r="W68">
            <v>35219</v>
          </cell>
          <cell r="X68">
            <v>0</v>
          </cell>
          <cell r="Y68">
            <v>0</v>
          </cell>
          <cell r="Z68">
            <v>0</v>
          </cell>
          <cell r="AA68">
            <v>299343.75</v>
          </cell>
          <cell r="AB68">
            <v>22355.15</v>
          </cell>
          <cell r="AC68">
            <v>105942.67</v>
          </cell>
          <cell r="AD68">
            <v>467.54</v>
          </cell>
          <cell r="AE68">
            <v>31138.15</v>
          </cell>
          <cell r="AF68">
            <v>0</v>
          </cell>
          <cell r="AG68">
            <v>21951.68</v>
          </cell>
          <cell r="AH68">
            <v>706.37</v>
          </cell>
          <cell r="AI68">
            <v>4047.76</v>
          </cell>
          <cell r="AJ68">
            <v>10349</v>
          </cell>
          <cell r="AK68">
            <v>2587</v>
          </cell>
          <cell r="AL68">
            <v>24688.63</v>
          </cell>
          <cell r="AM68">
            <v>3552.7</v>
          </cell>
          <cell r="AN68">
            <v>14963.62</v>
          </cell>
          <cell r="AO68">
            <v>4067.22</v>
          </cell>
          <cell r="AP68">
            <v>11941.92</v>
          </cell>
          <cell r="AQ68">
            <v>1312</v>
          </cell>
          <cell r="AR68">
            <v>1223.8599999999999</v>
          </cell>
          <cell r="AS68">
            <v>38209.54</v>
          </cell>
          <cell r="AT68">
            <v>1319</v>
          </cell>
          <cell r="AU68">
            <v>0</v>
          </cell>
          <cell r="AV68">
            <v>7387.78</v>
          </cell>
          <cell r="AW68">
            <v>4397</v>
          </cell>
          <cell r="AX68">
            <v>0</v>
          </cell>
          <cell r="AY68">
            <v>7879.2</v>
          </cell>
          <cell r="AZ68">
            <v>10519.36</v>
          </cell>
          <cell r="BA68">
            <v>4921.09</v>
          </cell>
          <cell r="BB68">
            <v>11814.98</v>
          </cell>
          <cell r="BC68">
            <v>0</v>
          </cell>
          <cell r="BD68">
            <v>0</v>
          </cell>
          <cell r="BE68">
            <v>0</v>
          </cell>
          <cell r="BF68">
            <v>0</v>
          </cell>
          <cell r="BG68">
            <v>3970</v>
          </cell>
          <cell r="BH68">
            <v>0</v>
          </cell>
          <cell r="BI68">
            <v>0</v>
          </cell>
          <cell r="BJ68">
            <v>0</v>
          </cell>
          <cell r="BK68">
            <v>0</v>
          </cell>
          <cell r="BL68">
            <v>0</v>
          </cell>
          <cell r="BM68">
            <v>4002.95</v>
          </cell>
          <cell r="BN68">
            <v>40916.35</v>
          </cell>
          <cell r="BO68">
            <v>0</v>
          </cell>
          <cell r="BP68">
            <v>0</v>
          </cell>
          <cell r="BQ68">
            <v>192.8</v>
          </cell>
          <cell r="BR68">
            <v>0</v>
          </cell>
          <cell r="BS68">
            <v>0</v>
          </cell>
          <cell r="BT68">
            <v>41109.15</v>
          </cell>
        </row>
        <row r="69">
          <cell r="A69">
            <v>545</v>
          </cell>
          <cell r="B69">
            <v>2043</v>
          </cell>
          <cell r="C69" t="str">
            <v>Berkeley Primary School</v>
          </cell>
          <cell r="D69">
            <v>51116.959999999999</v>
          </cell>
          <cell r="E69">
            <v>0</v>
          </cell>
          <cell r="F69">
            <v>23373.98</v>
          </cell>
          <cell r="G69">
            <v>5290.52</v>
          </cell>
          <cell r="H69">
            <v>0</v>
          </cell>
          <cell r="I69">
            <v>0</v>
          </cell>
          <cell r="J69">
            <v>508779</v>
          </cell>
          <cell r="K69">
            <v>0</v>
          </cell>
          <cell r="L69">
            <v>31764</v>
          </cell>
          <cell r="M69">
            <v>0</v>
          </cell>
          <cell r="N69">
            <v>30316</v>
          </cell>
          <cell r="O69">
            <v>0</v>
          </cell>
          <cell r="P69">
            <v>1300</v>
          </cell>
          <cell r="Q69">
            <v>13436.77</v>
          </cell>
          <cell r="R69">
            <v>0</v>
          </cell>
          <cell r="S69">
            <v>0</v>
          </cell>
          <cell r="T69">
            <v>769.2</v>
          </cell>
          <cell r="U69">
            <v>0</v>
          </cell>
          <cell r="V69">
            <v>15315.16</v>
          </cell>
          <cell r="W69">
            <v>38776</v>
          </cell>
          <cell r="X69">
            <v>0</v>
          </cell>
          <cell r="Y69">
            <v>0</v>
          </cell>
          <cell r="Z69">
            <v>0</v>
          </cell>
          <cell r="AA69">
            <v>337661.69</v>
          </cell>
          <cell r="AB69">
            <v>15603.41</v>
          </cell>
          <cell r="AC69">
            <v>100379.68</v>
          </cell>
          <cell r="AD69">
            <v>22305.759999999998</v>
          </cell>
          <cell r="AE69">
            <v>29064.82</v>
          </cell>
          <cell r="AF69">
            <v>0</v>
          </cell>
          <cell r="AG69">
            <v>14747.21</v>
          </cell>
          <cell r="AH69">
            <v>4526.49</v>
          </cell>
          <cell r="AI69">
            <v>2171.58</v>
          </cell>
          <cell r="AJ69">
            <v>5085</v>
          </cell>
          <cell r="AK69">
            <v>0</v>
          </cell>
          <cell r="AL69">
            <v>13620.46</v>
          </cell>
          <cell r="AM69">
            <v>6342.57</v>
          </cell>
          <cell r="AN69">
            <v>1687.92</v>
          </cell>
          <cell r="AO69">
            <v>3704.31</v>
          </cell>
          <cell r="AP69">
            <v>8300.68</v>
          </cell>
          <cell r="AQ69">
            <v>8073</v>
          </cell>
          <cell r="AR69">
            <v>2806.06</v>
          </cell>
          <cell r="AS69">
            <v>19261.78</v>
          </cell>
          <cell r="AT69">
            <v>7076</v>
          </cell>
          <cell r="AU69">
            <v>0</v>
          </cell>
          <cell r="AV69">
            <v>6656.35</v>
          </cell>
          <cell r="AW69">
            <v>437.8</v>
          </cell>
          <cell r="AX69">
            <v>0</v>
          </cell>
          <cell r="AY69">
            <v>96</v>
          </cell>
          <cell r="AZ69">
            <v>0</v>
          </cell>
          <cell r="BA69">
            <v>3689.27</v>
          </cell>
          <cell r="BB69">
            <v>22841.759999999998</v>
          </cell>
          <cell r="BC69">
            <v>0</v>
          </cell>
          <cell r="BD69">
            <v>0</v>
          </cell>
          <cell r="BE69">
            <v>0</v>
          </cell>
          <cell r="BF69">
            <v>0</v>
          </cell>
          <cell r="BG69">
            <v>34735</v>
          </cell>
          <cell r="BH69">
            <v>0</v>
          </cell>
          <cell r="BI69">
            <v>0</v>
          </cell>
          <cell r="BJ69">
            <v>0</v>
          </cell>
          <cell r="BK69">
            <v>53816.59</v>
          </cell>
          <cell r="BL69">
            <v>0</v>
          </cell>
          <cell r="BM69">
            <v>3136.9</v>
          </cell>
          <cell r="BN69">
            <v>55433.49</v>
          </cell>
          <cell r="BO69">
            <v>0</v>
          </cell>
          <cell r="BP69">
            <v>468.41</v>
          </cell>
          <cell r="BQ69">
            <v>5977.6</v>
          </cell>
          <cell r="BR69">
            <v>0</v>
          </cell>
          <cell r="BS69">
            <v>0</v>
          </cell>
          <cell r="BT69">
            <v>61879.5</v>
          </cell>
        </row>
        <row r="70">
          <cell r="A70">
            <v>546</v>
          </cell>
          <cell r="B70">
            <v>2103</v>
          </cell>
          <cell r="C70" t="str">
            <v>Berry Hill Primary School</v>
          </cell>
          <cell r="D70">
            <v>39236.400000000001</v>
          </cell>
          <cell r="E70">
            <v>0</v>
          </cell>
          <cell r="F70">
            <v>4750.72</v>
          </cell>
          <cell r="G70">
            <v>768.76</v>
          </cell>
          <cell r="H70">
            <v>0</v>
          </cell>
          <cell r="I70">
            <v>0</v>
          </cell>
          <cell r="J70">
            <v>525779</v>
          </cell>
          <cell r="K70">
            <v>0</v>
          </cell>
          <cell r="L70">
            <v>58133</v>
          </cell>
          <cell r="M70">
            <v>0</v>
          </cell>
          <cell r="N70">
            <v>50797</v>
          </cell>
          <cell r="O70">
            <v>13789.25</v>
          </cell>
          <cell r="P70">
            <v>82.25</v>
          </cell>
          <cell r="Q70">
            <v>9873.07</v>
          </cell>
          <cell r="R70">
            <v>0</v>
          </cell>
          <cell r="S70">
            <v>0</v>
          </cell>
          <cell r="T70">
            <v>0</v>
          </cell>
          <cell r="U70">
            <v>9171.7999999999993</v>
          </cell>
          <cell r="V70">
            <v>4175.25</v>
          </cell>
          <cell r="W70">
            <v>0</v>
          </cell>
          <cell r="X70">
            <v>38965</v>
          </cell>
          <cell r="Y70">
            <v>0</v>
          </cell>
          <cell r="Z70">
            <v>0</v>
          </cell>
          <cell r="AA70">
            <v>358244.08</v>
          </cell>
          <cell r="AB70">
            <v>14307.53</v>
          </cell>
          <cell r="AC70">
            <v>120950.88</v>
          </cell>
          <cell r="AD70">
            <v>2702.16</v>
          </cell>
          <cell r="AE70">
            <v>26762.83</v>
          </cell>
          <cell r="AF70">
            <v>0</v>
          </cell>
          <cell r="AG70">
            <v>35538.11</v>
          </cell>
          <cell r="AH70">
            <v>3300.72</v>
          </cell>
          <cell r="AI70">
            <v>6069.03</v>
          </cell>
          <cell r="AJ70">
            <v>4520</v>
          </cell>
          <cell r="AK70">
            <v>1130</v>
          </cell>
          <cell r="AL70">
            <v>5967.12</v>
          </cell>
          <cell r="AM70">
            <v>2647.2</v>
          </cell>
          <cell r="AN70">
            <v>14666.15</v>
          </cell>
          <cell r="AO70">
            <v>2274.4</v>
          </cell>
          <cell r="AP70">
            <v>11850.6</v>
          </cell>
          <cell r="AQ70">
            <v>7115</v>
          </cell>
          <cell r="AR70">
            <v>676.67</v>
          </cell>
          <cell r="AS70">
            <v>18409.810000000001</v>
          </cell>
          <cell r="AT70">
            <v>18959.3</v>
          </cell>
          <cell r="AU70">
            <v>0</v>
          </cell>
          <cell r="AV70">
            <v>5960.48</v>
          </cell>
          <cell r="AW70">
            <v>4940</v>
          </cell>
          <cell r="AX70">
            <v>0</v>
          </cell>
          <cell r="AY70">
            <v>10281</v>
          </cell>
          <cell r="AZ70">
            <v>0</v>
          </cell>
          <cell r="BA70">
            <v>955.53</v>
          </cell>
          <cell r="BB70">
            <v>12397</v>
          </cell>
          <cell r="BC70">
            <v>0</v>
          </cell>
          <cell r="BD70">
            <v>0</v>
          </cell>
          <cell r="BE70">
            <v>0</v>
          </cell>
          <cell r="BF70">
            <v>0</v>
          </cell>
          <cell r="BG70">
            <v>52821</v>
          </cell>
          <cell r="BH70">
            <v>0</v>
          </cell>
          <cell r="BI70">
            <v>0</v>
          </cell>
          <cell r="BJ70">
            <v>0</v>
          </cell>
          <cell r="BK70">
            <v>49789.06</v>
          </cell>
          <cell r="BL70">
            <v>0</v>
          </cell>
          <cell r="BM70">
            <v>4149.38</v>
          </cell>
          <cell r="BN70">
            <v>59376.42</v>
          </cell>
          <cell r="BO70">
            <v>0</v>
          </cell>
          <cell r="BP70">
            <v>3957.94</v>
          </cell>
          <cell r="BQ70">
            <v>444.1</v>
          </cell>
          <cell r="BR70">
            <v>0</v>
          </cell>
          <cell r="BS70">
            <v>0</v>
          </cell>
          <cell r="BT70">
            <v>63778.46</v>
          </cell>
        </row>
        <row r="71">
          <cell r="A71">
            <v>547</v>
          </cell>
          <cell r="B71">
            <v>2141</v>
          </cell>
          <cell r="C71" t="str">
            <v>Woodmancote School</v>
          </cell>
          <cell r="D71">
            <v>106647.81</v>
          </cell>
          <cell r="E71">
            <v>0</v>
          </cell>
          <cell r="F71">
            <v>23480.48</v>
          </cell>
          <cell r="G71">
            <v>935</v>
          </cell>
          <cell r="H71">
            <v>0</v>
          </cell>
          <cell r="I71">
            <v>0</v>
          </cell>
          <cell r="J71">
            <v>781159.35</v>
          </cell>
          <cell r="K71">
            <v>0</v>
          </cell>
          <cell r="L71">
            <v>50776</v>
          </cell>
          <cell r="M71">
            <v>0</v>
          </cell>
          <cell r="N71">
            <v>42458.65</v>
          </cell>
          <cell r="O71">
            <v>3350</v>
          </cell>
          <cell r="P71">
            <v>86.94</v>
          </cell>
          <cell r="Q71">
            <v>15831.31</v>
          </cell>
          <cell r="R71">
            <v>0</v>
          </cell>
          <cell r="S71">
            <v>0</v>
          </cell>
          <cell r="T71">
            <v>0</v>
          </cell>
          <cell r="U71">
            <v>29424.99</v>
          </cell>
          <cell r="V71">
            <v>11867.94</v>
          </cell>
          <cell r="W71">
            <v>50579</v>
          </cell>
          <cell r="X71">
            <v>0</v>
          </cell>
          <cell r="Y71">
            <v>0</v>
          </cell>
          <cell r="Z71">
            <v>0</v>
          </cell>
          <cell r="AA71">
            <v>565892.04</v>
          </cell>
          <cell r="AB71">
            <v>31225.89</v>
          </cell>
          <cell r="AC71">
            <v>131869.21</v>
          </cell>
          <cell r="AD71">
            <v>23283.46</v>
          </cell>
          <cell r="AE71">
            <v>27618.01</v>
          </cell>
          <cell r="AF71">
            <v>0</v>
          </cell>
          <cell r="AG71">
            <v>19354.37</v>
          </cell>
          <cell r="AH71">
            <v>1364.91</v>
          </cell>
          <cell r="AI71">
            <v>4852.1499999999996</v>
          </cell>
          <cell r="AJ71">
            <v>6466</v>
          </cell>
          <cell r="AK71">
            <v>1616</v>
          </cell>
          <cell r="AL71">
            <v>60313.279999999999</v>
          </cell>
          <cell r="AM71">
            <v>3998.27</v>
          </cell>
          <cell r="AN71">
            <v>1431.34</v>
          </cell>
          <cell r="AO71">
            <v>4832.47</v>
          </cell>
          <cell r="AP71">
            <v>11031.5</v>
          </cell>
          <cell r="AQ71">
            <v>15234</v>
          </cell>
          <cell r="AR71">
            <v>1241.02</v>
          </cell>
          <cell r="AS71">
            <v>57784.37</v>
          </cell>
          <cell r="AT71">
            <v>11369.25</v>
          </cell>
          <cell r="AU71">
            <v>0</v>
          </cell>
          <cell r="AV71">
            <v>6853.8</v>
          </cell>
          <cell r="AW71">
            <v>7287</v>
          </cell>
          <cell r="AX71">
            <v>0</v>
          </cell>
          <cell r="AY71">
            <v>6379.77</v>
          </cell>
          <cell r="AZ71">
            <v>1252.3800000000001</v>
          </cell>
          <cell r="BA71">
            <v>23604.07</v>
          </cell>
          <cell r="BB71">
            <v>14393.83</v>
          </cell>
          <cell r="BC71">
            <v>0</v>
          </cell>
          <cell r="BD71">
            <v>0</v>
          </cell>
          <cell r="BE71">
            <v>0</v>
          </cell>
          <cell r="BF71">
            <v>0</v>
          </cell>
          <cell r="BG71">
            <v>46856</v>
          </cell>
          <cell r="BH71">
            <v>0</v>
          </cell>
          <cell r="BI71">
            <v>0</v>
          </cell>
          <cell r="BJ71">
            <v>0</v>
          </cell>
          <cell r="BK71">
            <v>8950.36</v>
          </cell>
          <cell r="BL71">
            <v>0</v>
          </cell>
          <cell r="BM71">
            <v>4616.6400000000003</v>
          </cell>
          <cell r="BN71">
            <v>51633.599999999999</v>
          </cell>
          <cell r="BO71">
            <v>0</v>
          </cell>
          <cell r="BP71">
            <v>57160.12</v>
          </cell>
          <cell r="BQ71">
            <v>544.36</v>
          </cell>
          <cell r="BR71">
            <v>0</v>
          </cell>
          <cell r="BS71">
            <v>0</v>
          </cell>
          <cell r="BT71">
            <v>109338.08</v>
          </cell>
        </row>
        <row r="72">
          <cell r="A72">
            <v>548</v>
          </cell>
          <cell r="B72">
            <v>3019</v>
          </cell>
          <cell r="C72" t="str">
            <v>Bibury Church of England Primary School</v>
          </cell>
          <cell r="D72">
            <v>12089.32</v>
          </cell>
          <cell r="E72">
            <v>0</v>
          </cell>
          <cell r="F72">
            <v>23093.040000000001</v>
          </cell>
          <cell r="G72">
            <v>22.05</v>
          </cell>
          <cell r="H72">
            <v>0</v>
          </cell>
          <cell r="I72">
            <v>0</v>
          </cell>
          <cell r="J72">
            <v>143558.81</v>
          </cell>
          <cell r="K72">
            <v>0</v>
          </cell>
          <cell r="L72">
            <v>10296</v>
          </cell>
          <cell r="M72">
            <v>0</v>
          </cell>
          <cell r="N72">
            <v>17875.189999999999</v>
          </cell>
          <cell r="O72">
            <v>0</v>
          </cell>
          <cell r="P72">
            <v>0</v>
          </cell>
          <cell r="Q72">
            <v>3685.8</v>
          </cell>
          <cell r="R72">
            <v>0</v>
          </cell>
          <cell r="S72">
            <v>3906.63</v>
          </cell>
          <cell r="T72">
            <v>506.19</v>
          </cell>
          <cell r="U72">
            <v>3551.35</v>
          </cell>
          <cell r="V72">
            <v>38751.75</v>
          </cell>
          <cell r="W72">
            <v>17872</v>
          </cell>
          <cell r="X72">
            <v>0</v>
          </cell>
          <cell r="Y72">
            <v>0</v>
          </cell>
          <cell r="Z72">
            <v>0</v>
          </cell>
          <cell r="AA72">
            <v>125916.74</v>
          </cell>
          <cell r="AB72">
            <v>4644.08</v>
          </cell>
          <cell r="AC72">
            <v>24642</v>
          </cell>
          <cell r="AD72">
            <v>2318</v>
          </cell>
          <cell r="AE72">
            <v>10726.09</v>
          </cell>
          <cell r="AF72">
            <v>0</v>
          </cell>
          <cell r="AG72">
            <v>1939.27</v>
          </cell>
          <cell r="AH72">
            <v>922.91</v>
          </cell>
          <cell r="AI72">
            <v>2475</v>
          </cell>
          <cell r="AJ72">
            <v>2718</v>
          </cell>
          <cell r="AK72">
            <v>725</v>
          </cell>
          <cell r="AL72">
            <v>3841.15</v>
          </cell>
          <cell r="AM72">
            <v>272.02</v>
          </cell>
          <cell r="AN72">
            <v>6355.32</v>
          </cell>
          <cell r="AO72">
            <v>445.97</v>
          </cell>
          <cell r="AP72">
            <v>2466.23</v>
          </cell>
          <cell r="AQ72">
            <v>1386</v>
          </cell>
          <cell r="AR72">
            <v>421.43</v>
          </cell>
          <cell r="AS72">
            <v>11275.48</v>
          </cell>
          <cell r="AT72">
            <v>2079.08</v>
          </cell>
          <cell r="AU72">
            <v>0</v>
          </cell>
          <cell r="AV72">
            <v>1996.56</v>
          </cell>
          <cell r="AW72">
            <v>811.4</v>
          </cell>
          <cell r="AX72">
            <v>0</v>
          </cell>
          <cell r="AY72">
            <v>701.48</v>
          </cell>
          <cell r="AZ72">
            <v>0</v>
          </cell>
          <cell r="BA72">
            <v>240</v>
          </cell>
          <cell r="BB72">
            <v>7034.5</v>
          </cell>
          <cell r="BC72">
            <v>0</v>
          </cell>
          <cell r="BD72">
            <v>30941.88</v>
          </cell>
          <cell r="BE72">
            <v>0</v>
          </cell>
          <cell r="BF72">
            <v>0</v>
          </cell>
          <cell r="BG72">
            <v>23397</v>
          </cell>
          <cell r="BH72">
            <v>0</v>
          </cell>
          <cell r="BI72">
            <v>30941.88</v>
          </cell>
          <cell r="BJ72">
            <v>0</v>
          </cell>
          <cell r="BK72">
            <v>43641.919999999998</v>
          </cell>
          <cell r="BL72">
            <v>0</v>
          </cell>
          <cell r="BM72">
            <v>22.05</v>
          </cell>
          <cell r="BN72">
            <v>4797.45</v>
          </cell>
          <cell r="BO72">
            <v>0</v>
          </cell>
          <cell r="BP72">
            <v>30657</v>
          </cell>
          <cell r="BQ72">
            <v>3133</v>
          </cell>
          <cell r="BR72">
            <v>0</v>
          </cell>
          <cell r="BS72">
            <v>0</v>
          </cell>
          <cell r="BT72">
            <v>38587.449999999997</v>
          </cell>
        </row>
        <row r="73">
          <cell r="A73">
            <v>551</v>
          </cell>
          <cell r="B73">
            <v>2056</v>
          </cell>
          <cell r="C73" t="str">
            <v>Birdlip Primary School</v>
          </cell>
          <cell r="D73">
            <v>44348.63</v>
          </cell>
          <cell r="E73">
            <v>0</v>
          </cell>
          <cell r="F73">
            <v>55185.04</v>
          </cell>
          <cell r="G73">
            <v>4673.0200000000004</v>
          </cell>
          <cell r="H73">
            <v>0</v>
          </cell>
          <cell r="I73">
            <v>0</v>
          </cell>
          <cell r="J73">
            <v>301077.46999999997</v>
          </cell>
          <cell r="K73">
            <v>0</v>
          </cell>
          <cell r="L73">
            <v>7086</v>
          </cell>
          <cell r="M73">
            <v>0</v>
          </cell>
          <cell r="N73">
            <v>25379.53</v>
          </cell>
          <cell r="O73">
            <v>0</v>
          </cell>
          <cell r="P73">
            <v>0</v>
          </cell>
          <cell r="Q73">
            <v>7297.56</v>
          </cell>
          <cell r="R73">
            <v>0</v>
          </cell>
          <cell r="S73">
            <v>11627.25</v>
          </cell>
          <cell r="T73">
            <v>37.5</v>
          </cell>
          <cell r="U73">
            <v>500</v>
          </cell>
          <cell r="V73">
            <v>15476.61</v>
          </cell>
          <cell r="W73">
            <v>26565</v>
          </cell>
          <cell r="X73">
            <v>0</v>
          </cell>
          <cell r="Y73">
            <v>0</v>
          </cell>
          <cell r="Z73">
            <v>0</v>
          </cell>
          <cell r="AA73">
            <v>251900.18</v>
          </cell>
          <cell r="AB73">
            <v>7998.8</v>
          </cell>
          <cell r="AC73">
            <v>31908.86</v>
          </cell>
          <cell r="AD73">
            <v>624.6</v>
          </cell>
          <cell r="AE73">
            <v>18052.150000000001</v>
          </cell>
          <cell r="AF73">
            <v>0</v>
          </cell>
          <cell r="AG73">
            <v>3992.99</v>
          </cell>
          <cell r="AH73">
            <v>2562.41</v>
          </cell>
          <cell r="AI73">
            <v>1678.04</v>
          </cell>
          <cell r="AJ73">
            <v>3195</v>
          </cell>
          <cell r="AK73">
            <v>881</v>
          </cell>
          <cell r="AL73">
            <v>4817.01</v>
          </cell>
          <cell r="AM73">
            <v>1715</v>
          </cell>
          <cell r="AN73">
            <v>6236.27</v>
          </cell>
          <cell r="AO73">
            <v>684.74</v>
          </cell>
          <cell r="AP73">
            <v>5947.25</v>
          </cell>
          <cell r="AQ73">
            <v>1802</v>
          </cell>
          <cell r="AR73">
            <v>985.92</v>
          </cell>
          <cell r="AS73">
            <v>14337.96</v>
          </cell>
          <cell r="AT73">
            <v>1121.98</v>
          </cell>
          <cell r="AU73">
            <v>0</v>
          </cell>
          <cell r="AV73">
            <v>5178.6899999999996</v>
          </cell>
          <cell r="AW73">
            <v>2690</v>
          </cell>
          <cell r="AX73">
            <v>0</v>
          </cell>
          <cell r="AY73">
            <v>1305</v>
          </cell>
          <cell r="AZ73">
            <v>0</v>
          </cell>
          <cell r="BA73">
            <v>12708.25</v>
          </cell>
          <cell r="BB73">
            <v>7772.25</v>
          </cell>
          <cell r="BC73">
            <v>0</v>
          </cell>
          <cell r="BD73">
            <v>0</v>
          </cell>
          <cell r="BE73">
            <v>0</v>
          </cell>
          <cell r="BF73">
            <v>0</v>
          </cell>
          <cell r="BG73">
            <v>27773</v>
          </cell>
          <cell r="BH73">
            <v>0</v>
          </cell>
          <cell r="BI73">
            <v>0</v>
          </cell>
          <cell r="BJ73">
            <v>0</v>
          </cell>
          <cell r="BK73">
            <v>14725</v>
          </cell>
          <cell r="BL73">
            <v>0</v>
          </cell>
          <cell r="BM73">
            <v>458.02</v>
          </cell>
          <cell r="BN73">
            <v>49299.199999999997</v>
          </cell>
          <cell r="BO73">
            <v>0</v>
          </cell>
          <cell r="BP73">
            <v>64819.040000000001</v>
          </cell>
          <cell r="BQ73">
            <v>7629</v>
          </cell>
          <cell r="BR73">
            <v>0</v>
          </cell>
          <cell r="BS73">
            <v>0</v>
          </cell>
          <cell r="BT73">
            <v>121747.23999999999</v>
          </cell>
        </row>
        <row r="74">
          <cell r="A74">
            <v>552</v>
          </cell>
          <cell r="B74">
            <v>2135</v>
          </cell>
          <cell r="C74" t="str">
            <v>Bishops Cleeve Primary School</v>
          </cell>
          <cell r="D74">
            <v>-64445</v>
          </cell>
          <cell r="E74">
            <v>0</v>
          </cell>
          <cell r="F74">
            <v>61717.29</v>
          </cell>
          <cell r="G74">
            <v>7668.05</v>
          </cell>
          <cell r="H74">
            <v>12500.05</v>
          </cell>
          <cell r="I74">
            <v>0</v>
          </cell>
          <cell r="J74">
            <v>1132327.8600000001</v>
          </cell>
          <cell r="K74">
            <v>0</v>
          </cell>
          <cell r="L74">
            <v>122932</v>
          </cell>
          <cell r="M74">
            <v>0</v>
          </cell>
          <cell r="N74">
            <v>34376</v>
          </cell>
          <cell r="O74">
            <v>3200</v>
          </cell>
          <cell r="P74">
            <v>0</v>
          </cell>
          <cell r="Q74">
            <v>4467.16</v>
          </cell>
          <cell r="R74">
            <v>0</v>
          </cell>
          <cell r="S74">
            <v>0</v>
          </cell>
          <cell r="T74">
            <v>0</v>
          </cell>
          <cell r="U74">
            <v>48100</v>
          </cell>
          <cell r="V74">
            <v>1960</v>
          </cell>
          <cell r="W74">
            <v>73747</v>
          </cell>
          <cell r="X74">
            <v>0</v>
          </cell>
          <cell r="Y74">
            <v>0</v>
          </cell>
          <cell r="Z74">
            <v>0</v>
          </cell>
          <cell r="AA74">
            <v>723145.18</v>
          </cell>
          <cell r="AB74">
            <v>39824.47</v>
          </cell>
          <cell r="AC74">
            <v>232372.14</v>
          </cell>
          <cell r="AD74">
            <v>18140.259999999998</v>
          </cell>
          <cell r="AE74">
            <v>81857.19</v>
          </cell>
          <cell r="AF74">
            <v>0</v>
          </cell>
          <cell r="AG74">
            <v>42806.93</v>
          </cell>
          <cell r="AH74">
            <v>8230.01</v>
          </cell>
          <cell r="AI74">
            <v>4192.16</v>
          </cell>
          <cell r="AJ74">
            <v>9093</v>
          </cell>
          <cell r="AK74">
            <v>2273</v>
          </cell>
          <cell r="AL74">
            <v>9048.8700000000008</v>
          </cell>
          <cell r="AM74">
            <v>5380.94</v>
          </cell>
          <cell r="AN74">
            <v>22350.91</v>
          </cell>
          <cell r="AO74">
            <v>5697.74</v>
          </cell>
          <cell r="AP74">
            <v>17589.25</v>
          </cell>
          <cell r="AQ74">
            <v>9356</v>
          </cell>
          <cell r="AR74">
            <v>2175.9</v>
          </cell>
          <cell r="AS74">
            <v>97321.61</v>
          </cell>
          <cell r="AT74">
            <v>19333.080000000002</v>
          </cell>
          <cell r="AU74">
            <v>0</v>
          </cell>
          <cell r="AV74">
            <v>17536.439999999999</v>
          </cell>
          <cell r="AW74">
            <v>11634.4</v>
          </cell>
          <cell r="AX74">
            <v>0</v>
          </cell>
          <cell r="AY74">
            <v>11745</v>
          </cell>
          <cell r="AZ74">
            <v>53445.89</v>
          </cell>
          <cell r="BA74">
            <v>9543.7800000000007</v>
          </cell>
          <cell r="BB74">
            <v>23828</v>
          </cell>
          <cell r="BC74">
            <v>0</v>
          </cell>
          <cell r="BD74">
            <v>0</v>
          </cell>
          <cell r="BE74">
            <v>0</v>
          </cell>
          <cell r="BF74">
            <v>0</v>
          </cell>
          <cell r="BG74">
            <v>50989.14</v>
          </cell>
          <cell r="BH74">
            <v>0</v>
          </cell>
          <cell r="BI74">
            <v>0</v>
          </cell>
          <cell r="BJ74">
            <v>0</v>
          </cell>
          <cell r="BK74">
            <v>123072.02</v>
          </cell>
          <cell r="BL74">
            <v>0</v>
          </cell>
          <cell r="BM74">
            <v>0.14000000000000001</v>
          </cell>
          <cell r="BN74">
            <v>-119534.08</v>
          </cell>
          <cell r="BO74">
            <v>0</v>
          </cell>
          <cell r="BP74">
            <v>3310.32</v>
          </cell>
          <cell r="BQ74">
            <v>4769</v>
          </cell>
          <cell r="BR74">
            <v>0</v>
          </cell>
          <cell r="BS74">
            <v>0</v>
          </cell>
          <cell r="BT74">
            <v>-111454.76</v>
          </cell>
        </row>
        <row r="75">
          <cell r="A75">
            <v>553</v>
          </cell>
          <cell r="B75">
            <v>3020</v>
          </cell>
          <cell r="C75" t="str">
            <v>Bisley Blue Coat C of E Primary</v>
          </cell>
          <cell r="D75">
            <v>57350.94</v>
          </cell>
          <cell r="E75">
            <v>0</v>
          </cell>
          <cell r="F75">
            <v>35542.22</v>
          </cell>
          <cell r="G75">
            <v>1080.5999999999999</v>
          </cell>
          <cell r="H75">
            <v>0</v>
          </cell>
          <cell r="I75">
            <v>0</v>
          </cell>
          <cell r="J75">
            <v>237919</v>
          </cell>
          <cell r="K75">
            <v>0</v>
          </cell>
          <cell r="L75">
            <v>8523</v>
          </cell>
          <cell r="M75">
            <v>0</v>
          </cell>
          <cell r="N75">
            <v>25316</v>
          </cell>
          <cell r="O75">
            <v>0</v>
          </cell>
          <cell r="P75">
            <v>0</v>
          </cell>
          <cell r="Q75">
            <v>10379.540000000001</v>
          </cell>
          <cell r="R75">
            <v>0</v>
          </cell>
          <cell r="S75">
            <v>1357.02</v>
          </cell>
          <cell r="T75">
            <v>332.89</v>
          </cell>
          <cell r="U75">
            <v>6480.68</v>
          </cell>
          <cell r="V75">
            <v>4004.34</v>
          </cell>
          <cell r="W75">
            <v>23116</v>
          </cell>
          <cell r="X75">
            <v>0</v>
          </cell>
          <cell r="Y75">
            <v>0</v>
          </cell>
          <cell r="Z75">
            <v>0</v>
          </cell>
          <cell r="AA75">
            <v>176358.6</v>
          </cell>
          <cell r="AB75">
            <v>5640.32</v>
          </cell>
          <cell r="AC75">
            <v>28972.38</v>
          </cell>
          <cell r="AD75">
            <v>7275.97</v>
          </cell>
          <cell r="AE75">
            <v>17369.18</v>
          </cell>
          <cell r="AF75">
            <v>0</v>
          </cell>
          <cell r="AG75">
            <v>8099.34</v>
          </cell>
          <cell r="AH75">
            <v>231</v>
          </cell>
          <cell r="AI75">
            <v>97.86</v>
          </cell>
          <cell r="AJ75">
            <v>5382</v>
          </cell>
          <cell r="AK75">
            <v>1346</v>
          </cell>
          <cell r="AL75">
            <v>7891.94</v>
          </cell>
          <cell r="AM75">
            <v>1108.77</v>
          </cell>
          <cell r="AN75">
            <v>1734.25</v>
          </cell>
          <cell r="AO75">
            <v>473.92</v>
          </cell>
          <cell r="AP75">
            <v>6344.56</v>
          </cell>
          <cell r="AQ75">
            <v>1767</v>
          </cell>
          <cell r="AR75">
            <v>821.18</v>
          </cell>
          <cell r="AS75">
            <v>21476.66</v>
          </cell>
          <cell r="AT75">
            <v>4129.6899999999996</v>
          </cell>
          <cell r="AU75">
            <v>0</v>
          </cell>
          <cell r="AV75">
            <v>4812.84</v>
          </cell>
          <cell r="AW75">
            <v>2156.4</v>
          </cell>
          <cell r="AX75">
            <v>0</v>
          </cell>
          <cell r="AY75">
            <v>1403.2</v>
          </cell>
          <cell r="AZ75">
            <v>0</v>
          </cell>
          <cell r="BA75">
            <v>7842.07</v>
          </cell>
          <cell r="BB75">
            <v>6474.5</v>
          </cell>
          <cell r="BC75">
            <v>0</v>
          </cell>
          <cell r="BD75">
            <v>2829.17</v>
          </cell>
          <cell r="BE75">
            <v>0</v>
          </cell>
          <cell r="BF75">
            <v>0</v>
          </cell>
          <cell r="BG75">
            <v>30977</v>
          </cell>
          <cell r="BH75">
            <v>0</v>
          </cell>
          <cell r="BI75">
            <v>2829.17</v>
          </cell>
          <cell r="BJ75">
            <v>0</v>
          </cell>
          <cell r="BK75">
            <v>5539.17</v>
          </cell>
          <cell r="BL75">
            <v>0</v>
          </cell>
          <cell r="BM75">
            <v>1554.59</v>
          </cell>
          <cell r="BN75">
            <v>52740.61</v>
          </cell>
          <cell r="BO75">
            <v>0</v>
          </cell>
          <cell r="BP75">
            <v>53479.83</v>
          </cell>
          <cell r="BQ75">
            <v>7026.4</v>
          </cell>
          <cell r="BR75">
            <v>2829</v>
          </cell>
          <cell r="BS75">
            <v>0</v>
          </cell>
          <cell r="BT75">
            <v>116075.84</v>
          </cell>
        </row>
        <row r="76">
          <cell r="A76">
            <v>554</v>
          </cell>
          <cell r="B76">
            <v>2171</v>
          </cell>
          <cell r="C76" t="str">
            <v>BEECH GREEN PRIMARY SCHOOL</v>
          </cell>
          <cell r="D76">
            <v>82669.429999999993</v>
          </cell>
          <cell r="E76">
            <v>0</v>
          </cell>
          <cell r="F76">
            <v>89362.48</v>
          </cell>
          <cell r="G76">
            <v>2681.55</v>
          </cell>
          <cell r="H76">
            <v>0</v>
          </cell>
          <cell r="I76">
            <v>0</v>
          </cell>
          <cell r="J76">
            <v>1154760</v>
          </cell>
          <cell r="K76">
            <v>0</v>
          </cell>
          <cell r="L76">
            <v>86641.05</v>
          </cell>
          <cell r="M76">
            <v>0</v>
          </cell>
          <cell r="N76">
            <v>46473</v>
          </cell>
          <cell r="O76">
            <v>0</v>
          </cell>
          <cell r="P76">
            <v>3350</v>
          </cell>
          <cell r="Q76">
            <v>26082.68</v>
          </cell>
          <cell r="R76">
            <v>0</v>
          </cell>
          <cell r="S76">
            <v>0</v>
          </cell>
          <cell r="T76">
            <v>0</v>
          </cell>
          <cell r="U76">
            <v>4772.2</v>
          </cell>
          <cell r="V76">
            <v>20662.099999999999</v>
          </cell>
          <cell r="W76">
            <v>69944</v>
          </cell>
          <cell r="X76">
            <v>0</v>
          </cell>
          <cell r="Y76">
            <v>350</v>
          </cell>
          <cell r="Z76">
            <v>0</v>
          </cell>
          <cell r="AA76">
            <v>731774.96</v>
          </cell>
          <cell r="AB76">
            <v>52951.73</v>
          </cell>
          <cell r="AC76">
            <v>208645.63</v>
          </cell>
          <cell r="AD76">
            <v>29622.58</v>
          </cell>
          <cell r="AE76">
            <v>62881.07</v>
          </cell>
          <cell r="AF76">
            <v>0</v>
          </cell>
          <cell r="AG76">
            <v>31239.69</v>
          </cell>
          <cell r="AH76">
            <v>1491.21</v>
          </cell>
          <cell r="AI76">
            <v>10339.82</v>
          </cell>
          <cell r="AJ76">
            <v>9256.65</v>
          </cell>
          <cell r="AK76">
            <v>2313.35</v>
          </cell>
          <cell r="AL76">
            <v>32033.07</v>
          </cell>
          <cell r="AM76">
            <v>3762.71</v>
          </cell>
          <cell r="AN76">
            <v>3677.62</v>
          </cell>
          <cell r="AO76">
            <v>3494.37</v>
          </cell>
          <cell r="AP76">
            <v>15728.81</v>
          </cell>
          <cell r="AQ76">
            <v>15338</v>
          </cell>
          <cell r="AR76">
            <v>5504.17</v>
          </cell>
          <cell r="AS76">
            <v>43709.77</v>
          </cell>
          <cell r="AT76">
            <v>13103.88</v>
          </cell>
          <cell r="AU76">
            <v>0</v>
          </cell>
          <cell r="AV76">
            <v>11283.51</v>
          </cell>
          <cell r="AW76">
            <v>11950.4</v>
          </cell>
          <cell r="AX76">
            <v>128.86000000000001</v>
          </cell>
          <cell r="AY76">
            <v>17400</v>
          </cell>
          <cell r="AZ76">
            <v>380</v>
          </cell>
          <cell r="BA76">
            <v>12405.88</v>
          </cell>
          <cell r="BB76">
            <v>15343</v>
          </cell>
          <cell r="BC76">
            <v>353.96</v>
          </cell>
          <cell r="BD76">
            <v>0</v>
          </cell>
          <cell r="BE76">
            <v>0</v>
          </cell>
          <cell r="BF76">
            <v>350</v>
          </cell>
          <cell r="BG76">
            <v>65000</v>
          </cell>
          <cell r="BH76">
            <v>0</v>
          </cell>
          <cell r="BI76">
            <v>0</v>
          </cell>
          <cell r="BJ76">
            <v>0</v>
          </cell>
          <cell r="BK76">
            <v>90389.24</v>
          </cell>
          <cell r="BL76">
            <v>0</v>
          </cell>
          <cell r="BM76">
            <v>2631</v>
          </cell>
          <cell r="BN76">
            <v>149239.76</v>
          </cell>
          <cell r="BO76">
            <v>0</v>
          </cell>
          <cell r="BP76">
            <v>59121.24</v>
          </cell>
          <cell r="BQ76">
            <v>4901.55</v>
          </cell>
          <cell r="BR76">
            <v>1</v>
          </cell>
          <cell r="BS76">
            <v>0</v>
          </cell>
          <cell r="BT76">
            <v>213263.55</v>
          </cell>
        </row>
        <row r="77">
          <cell r="A77">
            <v>555</v>
          </cell>
          <cell r="B77">
            <v>2061</v>
          </cell>
          <cell r="C77" t="str">
            <v>Forest View Primary</v>
          </cell>
          <cell r="D77">
            <v>81074.039999999994</v>
          </cell>
          <cell r="E77">
            <v>0</v>
          </cell>
          <cell r="F77">
            <v>84016</v>
          </cell>
          <cell r="G77">
            <v>93.37</v>
          </cell>
          <cell r="H77">
            <v>0</v>
          </cell>
          <cell r="I77">
            <v>0</v>
          </cell>
          <cell r="J77">
            <v>902940.13</v>
          </cell>
          <cell r="K77">
            <v>0</v>
          </cell>
          <cell r="L77">
            <v>236050</v>
          </cell>
          <cell r="M77">
            <v>0</v>
          </cell>
          <cell r="N77">
            <v>58226</v>
          </cell>
          <cell r="O77">
            <v>0</v>
          </cell>
          <cell r="P77">
            <v>10317.030000000001</v>
          </cell>
          <cell r="Q77">
            <v>17881.740000000002</v>
          </cell>
          <cell r="R77">
            <v>0</v>
          </cell>
          <cell r="S77">
            <v>201.25</v>
          </cell>
          <cell r="T77">
            <v>1835.09</v>
          </cell>
          <cell r="U77">
            <v>12856.1</v>
          </cell>
          <cell r="V77">
            <v>31001.89</v>
          </cell>
          <cell r="W77">
            <v>62002</v>
          </cell>
          <cell r="X77">
            <v>0</v>
          </cell>
          <cell r="Y77">
            <v>0</v>
          </cell>
          <cell r="Z77">
            <v>0</v>
          </cell>
          <cell r="AA77">
            <v>693536.17</v>
          </cell>
          <cell r="AB77">
            <v>38729.96</v>
          </cell>
          <cell r="AC77">
            <v>266517.33</v>
          </cell>
          <cell r="AD77">
            <v>32287.88</v>
          </cell>
          <cell r="AE77">
            <v>41236.639999999999</v>
          </cell>
          <cell r="AF77">
            <v>0</v>
          </cell>
          <cell r="AG77">
            <v>26827.11</v>
          </cell>
          <cell r="AH77">
            <v>3562.2</v>
          </cell>
          <cell r="AI77">
            <v>1180.3800000000001</v>
          </cell>
          <cell r="AJ77">
            <v>9060</v>
          </cell>
          <cell r="AK77">
            <v>0</v>
          </cell>
          <cell r="AL77">
            <v>14334.82</v>
          </cell>
          <cell r="AM77">
            <v>3247.06</v>
          </cell>
          <cell r="AN77">
            <v>1700.1</v>
          </cell>
          <cell r="AO77">
            <v>5368.7</v>
          </cell>
          <cell r="AP77">
            <v>33329.26</v>
          </cell>
          <cell r="AQ77">
            <v>19727</v>
          </cell>
          <cell r="AR77">
            <v>1162.48</v>
          </cell>
          <cell r="AS77">
            <v>73233.289999999994</v>
          </cell>
          <cell r="AT77">
            <v>8704.77</v>
          </cell>
          <cell r="AU77">
            <v>0</v>
          </cell>
          <cell r="AV77">
            <v>14500.08</v>
          </cell>
          <cell r="AW77">
            <v>8962</v>
          </cell>
          <cell r="AX77">
            <v>0</v>
          </cell>
          <cell r="AY77">
            <v>25016.48</v>
          </cell>
          <cell r="AZ77">
            <v>318.5</v>
          </cell>
          <cell r="BA77">
            <v>2413.04</v>
          </cell>
          <cell r="BB77">
            <v>13938</v>
          </cell>
          <cell r="BC77">
            <v>0</v>
          </cell>
          <cell r="BD77">
            <v>0</v>
          </cell>
          <cell r="BE77">
            <v>0</v>
          </cell>
          <cell r="BF77">
            <v>0</v>
          </cell>
          <cell r="BG77">
            <v>40310.870000000003</v>
          </cell>
          <cell r="BH77">
            <v>0</v>
          </cell>
          <cell r="BI77">
            <v>0</v>
          </cell>
          <cell r="BJ77">
            <v>0</v>
          </cell>
          <cell r="BK77">
            <v>68581.259999999995</v>
          </cell>
          <cell r="BL77">
            <v>0</v>
          </cell>
          <cell r="BM77">
            <v>93.87</v>
          </cell>
          <cell r="BN77">
            <v>75568.09</v>
          </cell>
          <cell r="BO77">
            <v>0</v>
          </cell>
          <cell r="BP77">
            <v>55669.24</v>
          </cell>
          <cell r="BQ77">
            <v>0</v>
          </cell>
          <cell r="BR77">
            <v>0</v>
          </cell>
          <cell r="BS77">
            <v>0</v>
          </cell>
          <cell r="BT77">
            <v>131237.32999999999</v>
          </cell>
        </row>
        <row r="78">
          <cell r="A78">
            <v>558</v>
          </cell>
          <cell r="B78">
            <v>2042</v>
          </cell>
          <cell r="C78" t="str">
            <v>Blakeney Primary School</v>
          </cell>
          <cell r="D78">
            <v>18347.57</v>
          </cell>
          <cell r="E78">
            <v>0</v>
          </cell>
          <cell r="F78">
            <v>108.36</v>
          </cell>
          <cell r="G78">
            <v>0</v>
          </cell>
          <cell r="H78">
            <v>0</v>
          </cell>
          <cell r="I78">
            <v>0</v>
          </cell>
          <cell r="J78">
            <v>248855.93</v>
          </cell>
          <cell r="K78">
            <v>0</v>
          </cell>
          <cell r="L78">
            <v>36849</v>
          </cell>
          <cell r="M78">
            <v>0</v>
          </cell>
          <cell r="N78">
            <v>21912.07</v>
          </cell>
          <cell r="O78">
            <v>4152.32</v>
          </cell>
          <cell r="P78">
            <v>2294.98</v>
          </cell>
          <cell r="Q78">
            <v>3573.75</v>
          </cell>
          <cell r="R78">
            <v>0</v>
          </cell>
          <cell r="S78">
            <v>1621.21</v>
          </cell>
          <cell r="T78">
            <v>-619.01</v>
          </cell>
          <cell r="U78">
            <v>4591.38</v>
          </cell>
          <cell r="V78">
            <v>974.4</v>
          </cell>
          <cell r="W78">
            <v>23979</v>
          </cell>
          <cell r="X78">
            <v>0</v>
          </cell>
          <cell r="Y78">
            <v>0</v>
          </cell>
          <cell r="Z78">
            <v>0</v>
          </cell>
          <cell r="AA78">
            <v>194164.19</v>
          </cell>
          <cell r="AB78">
            <v>3227.81</v>
          </cell>
          <cell r="AC78">
            <v>56947.69</v>
          </cell>
          <cell r="AD78">
            <v>0</v>
          </cell>
          <cell r="AE78">
            <v>17340.060000000001</v>
          </cell>
          <cell r="AF78">
            <v>0</v>
          </cell>
          <cell r="AG78">
            <v>5957.48</v>
          </cell>
          <cell r="AH78">
            <v>243.59</v>
          </cell>
          <cell r="AI78">
            <v>1877.9</v>
          </cell>
          <cell r="AJ78">
            <v>5432</v>
          </cell>
          <cell r="AK78">
            <v>1358</v>
          </cell>
          <cell r="AL78">
            <v>8037.86</v>
          </cell>
          <cell r="AM78">
            <v>1611.87</v>
          </cell>
          <cell r="AN78">
            <v>8644.26</v>
          </cell>
          <cell r="AO78">
            <v>2582.46</v>
          </cell>
          <cell r="AP78">
            <v>2675.22</v>
          </cell>
          <cell r="AQ78">
            <v>3373</v>
          </cell>
          <cell r="AR78">
            <v>790.83</v>
          </cell>
          <cell r="AS78">
            <v>17922.080000000002</v>
          </cell>
          <cell r="AT78">
            <v>3542.96</v>
          </cell>
          <cell r="AU78">
            <v>0</v>
          </cell>
          <cell r="AV78">
            <v>1979.96</v>
          </cell>
          <cell r="AW78">
            <v>2255.4</v>
          </cell>
          <cell r="AX78">
            <v>0</v>
          </cell>
          <cell r="AY78">
            <v>2610</v>
          </cell>
          <cell r="AZ78">
            <v>879.7</v>
          </cell>
          <cell r="BA78">
            <v>1028.77</v>
          </cell>
          <cell r="BB78">
            <v>9217</v>
          </cell>
          <cell r="BC78">
            <v>0</v>
          </cell>
          <cell r="BD78">
            <v>0</v>
          </cell>
          <cell r="BE78">
            <v>0</v>
          </cell>
          <cell r="BF78">
            <v>0</v>
          </cell>
          <cell r="BG78">
            <v>30588</v>
          </cell>
          <cell r="BH78">
            <v>0</v>
          </cell>
          <cell r="BI78">
            <v>0</v>
          </cell>
          <cell r="BJ78">
            <v>0</v>
          </cell>
          <cell r="BK78">
            <v>25710.53</v>
          </cell>
          <cell r="BL78">
            <v>0</v>
          </cell>
          <cell r="BM78">
            <v>3344.36</v>
          </cell>
          <cell r="BN78">
            <v>12832.51</v>
          </cell>
          <cell r="BO78">
            <v>0</v>
          </cell>
          <cell r="BP78">
            <v>1.47</v>
          </cell>
          <cell r="BQ78">
            <v>0</v>
          </cell>
          <cell r="BR78">
            <v>1640</v>
          </cell>
          <cell r="BS78">
            <v>0</v>
          </cell>
          <cell r="BT78">
            <v>14473.98</v>
          </cell>
        </row>
        <row r="79">
          <cell r="A79">
            <v>559</v>
          </cell>
          <cell r="B79">
            <v>2045</v>
          </cell>
          <cell r="C79" t="str">
            <v>Bledington School</v>
          </cell>
          <cell r="D79">
            <v>31122.37</v>
          </cell>
          <cell r="E79">
            <v>0</v>
          </cell>
          <cell r="F79">
            <v>23534.65</v>
          </cell>
          <cell r="G79">
            <v>12.47</v>
          </cell>
          <cell r="H79">
            <v>0</v>
          </cell>
          <cell r="I79">
            <v>0</v>
          </cell>
          <cell r="J79">
            <v>248654</v>
          </cell>
          <cell r="K79">
            <v>0</v>
          </cell>
          <cell r="L79">
            <v>26145</v>
          </cell>
          <cell r="M79">
            <v>0</v>
          </cell>
          <cell r="N79">
            <v>21459</v>
          </cell>
          <cell r="O79">
            <v>714.5</v>
          </cell>
          <cell r="P79">
            <v>0</v>
          </cell>
          <cell r="Q79">
            <v>5284.94</v>
          </cell>
          <cell r="R79">
            <v>0</v>
          </cell>
          <cell r="S79">
            <v>986.79</v>
          </cell>
          <cell r="T79">
            <v>376.61</v>
          </cell>
          <cell r="U79">
            <v>2238</v>
          </cell>
          <cell r="V79">
            <v>2216</v>
          </cell>
          <cell r="W79">
            <v>0</v>
          </cell>
          <cell r="X79">
            <v>0</v>
          </cell>
          <cell r="Y79">
            <v>0</v>
          </cell>
          <cell r="Z79">
            <v>0</v>
          </cell>
          <cell r="AA79">
            <v>169670.46</v>
          </cell>
          <cell r="AB79">
            <v>10838.82</v>
          </cell>
          <cell r="AC79">
            <v>38003.69</v>
          </cell>
          <cell r="AD79">
            <v>7495.56</v>
          </cell>
          <cell r="AE79">
            <v>21931.62</v>
          </cell>
          <cell r="AF79">
            <v>0</v>
          </cell>
          <cell r="AG79">
            <v>3170.61</v>
          </cell>
          <cell r="AH79">
            <v>444.4</v>
          </cell>
          <cell r="AI79">
            <v>874</v>
          </cell>
          <cell r="AJ79">
            <v>5085</v>
          </cell>
          <cell r="AK79">
            <v>1271</v>
          </cell>
          <cell r="AL79">
            <v>2865.33</v>
          </cell>
          <cell r="AM79">
            <v>2348.7600000000002</v>
          </cell>
          <cell r="AN79">
            <v>870.5</v>
          </cell>
          <cell r="AO79">
            <v>716.35</v>
          </cell>
          <cell r="AP79">
            <v>6907.77</v>
          </cell>
          <cell r="AQ79">
            <v>4620</v>
          </cell>
          <cell r="AR79">
            <v>788.54</v>
          </cell>
          <cell r="AS79">
            <v>11248.58</v>
          </cell>
          <cell r="AT79">
            <v>1388.31</v>
          </cell>
          <cell r="AU79">
            <v>0</v>
          </cell>
          <cell r="AV79">
            <v>682.63</v>
          </cell>
          <cell r="AW79">
            <v>1877</v>
          </cell>
          <cell r="AX79">
            <v>0</v>
          </cell>
          <cell r="AY79">
            <v>1740</v>
          </cell>
          <cell r="AZ79">
            <v>3403.21</v>
          </cell>
          <cell r="BA79">
            <v>1943.2</v>
          </cell>
          <cell r="BB79">
            <v>10119.719999999999</v>
          </cell>
          <cell r="BC79">
            <v>0</v>
          </cell>
          <cell r="BD79">
            <v>0</v>
          </cell>
          <cell r="BE79">
            <v>0</v>
          </cell>
          <cell r="BF79">
            <v>0</v>
          </cell>
          <cell r="BG79">
            <v>26288</v>
          </cell>
          <cell r="BH79">
            <v>0</v>
          </cell>
          <cell r="BI79">
            <v>0</v>
          </cell>
          <cell r="BJ79">
            <v>0</v>
          </cell>
          <cell r="BK79">
            <v>6887.45</v>
          </cell>
          <cell r="BL79">
            <v>0</v>
          </cell>
          <cell r="BM79">
            <v>3324.92</v>
          </cell>
          <cell r="BN79">
            <v>28892.15</v>
          </cell>
          <cell r="BO79">
            <v>0</v>
          </cell>
          <cell r="BP79">
            <v>39620.199999999997</v>
          </cell>
          <cell r="BQ79">
            <v>2.5499999999999998</v>
          </cell>
          <cell r="BR79">
            <v>0</v>
          </cell>
          <cell r="BS79">
            <v>0</v>
          </cell>
          <cell r="BT79">
            <v>68514.900000000009</v>
          </cell>
        </row>
        <row r="80">
          <cell r="A80">
            <v>560</v>
          </cell>
          <cell r="B80">
            <v>3021</v>
          </cell>
          <cell r="C80" t="str">
            <v>Blockley Primary School</v>
          </cell>
          <cell r="D80">
            <v>26753.59</v>
          </cell>
          <cell r="E80">
            <v>0</v>
          </cell>
          <cell r="F80">
            <v>13728.44</v>
          </cell>
          <cell r="G80">
            <v>264.33</v>
          </cell>
          <cell r="H80">
            <v>0</v>
          </cell>
          <cell r="I80">
            <v>0</v>
          </cell>
          <cell r="J80">
            <v>371423.12</v>
          </cell>
          <cell r="K80">
            <v>0</v>
          </cell>
          <cell r="L80">
            <v>25162</v>
          </cell>
          <cell r="M80">
            <v>0</v>
          </cell>
          <cell r="N80">
            <v>31145.38</v>
          </cell>
          <cell r="O80">
            <v>235</v>
          </cell>
          <cell r="P80">
            <v>254.3</v>
          </cell>
          <cell r="Q80">
            <v>5881.64</v>
          </cell>
          <cell r="R80">
            <v>36266.29</v>
          </cell>
          <cell r="S80">
            <v>11557.98</v>
          </cell>
          <cell r="T80">
            <v>644</v>
          </cell>
          <cell r="U80">
            <v>15474</v>
          </cell>
          <cell r="V80">
            <v>12586.4</v>
          </cell>
          <cell r="W80">
            <v>30712</v>
          </cell>
          <cell r="X80">
            <v>0</v>
          </cell>
          <cell r="Y80">
            <v>0</v>
          </cell>
          <cell r="Z80">
            <v>0</v>
          </cell>
          <cell r="AA80">
            <v>286017.59999999998</v>
          </cell>
          <cell r="AB80">
            <v>21201.360000000001</v>
          </cell>
          <cell r="AC80">
            <v>77361.61</v>
          </cell>
          <cell r="AD80">
            <v>8009.12</v>
          </cell>
          <cell r="AE80">
            <v>18490.349999999999</v>
          </cell>
          <cell r="AF80">
            <v>19556.46</v>
          </cell>
          <cell r="AG80">
            <v>12408.73</v>
          </cell>
          <cell r="AH80">
            <v>2484.4499999999998</v>
          </cell>
          <cell r="AI80">
            <v>1255.33</v>
          </cell>
          <cell r="AJ80">
            <v>4779</v>
          </cell>
          <cell r="AK80">
            <v>1195</v>
          </cell>
          <cell r="AL80">
            <v>4962.1400000000003</v>
          </cell>
          <cell r="AM80">
            <v>2306.9499999999998</v>
          </cell>
          <cell r="AN80">
            <v>799.09</v>
          </cell>
          <cell r="AO80">
            <v>1331.75</v>
          </cell>
          <cell r="AP80">
            <v>9698.9500000000007</v>
          </cell>
          <cell r="AQ80">
            <v>3211</v>
          </cell>
          <cell r="AR80">
            <v>966.81</v>
          </cell>
          <cell r="AS80">
            <v>32772.269999999997</v>
          </cell>
          <cell r="AT80">
            <v>1381.67</v>
          </cell>
          <cell r="AU80">
            <v>0</v>
          </cell>
          <cell r="AV80">
            <v>6266.2</v>
          </cell>
          <cell r="AW80">
            <v>3557</v>
          </cell>
          <cell r="AX80">
            <v>0</v>
          </cell>
          <cell r="AY80">
            <v>14553.37</v>
          </cell>
          <cell r="AZ80">
            <v>0</v>
          </cell>
          <cell r="BA80">
            <v>5282.57</v>
          </cell>
          <cell r="BB80">
            <v>12625.14</v>
          </cell>
          <cell r="BC80">
            <v>0</v>
          </cell>
          <cell r="BD80">
            <v>0</v>
          </cell>
          <cell r="BE80">
            <v>0</v>
          </cell>
          <cell r="BF80">
            <v>0</v>
          </cell>
          <cell r="BG80">
            <v>31236</v>
          </cell>
          <cell r="BH80">
            <v>0</v>
          </cell>
          <cell r="BI80">
            <v>0</v>
          </cell>
          <cell r="BJ80">
            <v>0</v>
          </cell>
          <cell r="BK80">
            <v>23013.77</v>
          </cell>
          <cell r="BL80">
            <v>0</v>
          </cell>
          <cell r="BM80">
            <v>2678.56</v>
          </cell>
          <cell r="BN80">
            <v>15621.78</v>
          </cell>
          <cell r="BO80">
            <v>0</v>
          </cell>
          <cell r="BP80">
            <v>18349.669999999998</v>
          </cell>
          <cell r="BQ80">
            <v>1186.77</v>
          </cell>
          <cell r="BR80">
            <v>0</v>
          </cell>
          <cell r="BS80">
            <v>0</v>
          </cell>
          <cell r="BT80">
            <v>35158.219999999994</v>
          </cell>
        </row>
        <row r="81">
          <cell r="A81">
            <v>563</v>
          </cell>
          <cell r="B81">
            <v>2046</v>
          </cell>
          <cell r="C81" t="str">
            <v>Bourton-on-the-Water Primary School</v>
          </cell>
          <cell r="D81">
            <v>23627.64</v>
          </cell>
          <cell r="E81">
            <v>0</v>
          </cell>
          <cell r="F81">
            <v>9400.09</v>
          </cell>
          <cell r="G81">
            <v>1766</v>
          </cell>
          <cell r="H81">
            <v>0</v>
          </cell>
          <cell r="I81">
            <v>0</v>
          </cell>
          <cell r="J81">
            <v>659514.21</v>
          </cell>
          <cell r="K81">
            <v>0</v>
          </cell>
          <cell r="L81">
            <v>60022</v>
          </cell>
          <cell r="M81">
            <v>0</v>
          </cell>
          <cell r="N81">
            <v>37348.79</v>
          </cell>
          <cell r="O81">
            <v>2030</v>
          </cell>
          <cell r="P81">
            <v>4399</v>
          </cell>
          <cell r="Q81">
            <v>6457.61</v>
          </cell>
          <cell r="R81">
            <v>3425</v>
          </cell>
          <cell r="S81">
            <v>3585.37</v>
          </cell>
          <cell r="T81">
            <v>632.95000000000005</v>
          </cell>
          <cell r="U81">
            <v>28958.5</v>
          </cell>
          <cell r="V81">
            <v>14696.9</v>
          </cell>
          <cell r="W81">
            <v>45021</v>
          </cell>
          <cell r="X81">
            <v>0</v>
          </cell>
          <cell r="Y81">
            <v>0</v>
          </cell>
          <cell r="Z81">
            <v>0</v>
          </cell>
          <cell r="AA81">
            <v>472536.42</v>
          </cell>
          <cell r="AB81">
            <v>32340.53</v>
          </cell>
          <cell r="AC81">
            <v>124040.66</v>
          </cell>
          <cell r="AD81">
            <v>12517.41</v>
          </cell>
          <cell r="AE81">
            <v>32210.46</v>
          </cell>
          <cell r="AF81">
            <v>0</v>
          </cell>
          <cell r="AG81">
            <v>27849.279999999999</v>
          </cell>
          <cell r="AH81">
            <v>2799.86</v>
          </cell>
          <cell r="AI81">
            <v>4284.13</v>
          </cell>
          <cell r="AJ81">
            <v>13297</v>
          </cell>
          <cell r="AK81">
            <v>3431</v>
          </cell>
          <cell r="AL81">
            <v>10080.129999999999</v>
          </cell>
          <cell r="AM81">
            <v>550.69000000000005</v>
          </cell>
          <cell r="AN81">
            <v>1981.27</v>
          </cell>
          <cell r="AO81">
            <v>1880.29</v>
          </cell>
          <cell r="AP81">
            <v>12091.86</v>
          </cell>
          <cell r="AQ81">
            <v>13444</v>
          </cell>
          <cell r="AR81">
            <v>2964.04</v>
          </cell>
          <cell r="AS81">
            <v>46926.83</v>
          </cell>
          <cell r="AT81">
            <v>4626.91</v>
          </cell>
          <cell r="AU81">
            <v>0</v>
          </cell>
          <cell r="AV81">
            <v>3778.21</v>
          </cell>
          <cell r="AW81">
            <v>6676</v>
          </cell>
          <cell r="AX81">
            <v>0</v>
          </cell>
          <cell r="AY81">
            <v>6970.89</v>
          </cell>
          <cell r="AZ81">
            <v>8870.69</v>
          </cell>
          <cell r="BA81">
            <v>6712.89</v>
          </cell>
          <cell r="BB81">
            <v>16185.5</v>
          </cell>
          <cell r="BC81">
            <v>0</v>
          </cell>
          <cell r="BD81">
            <v>0</v>
          </cell>
          <cell r="BE81">
            <v>0</v>
          </cell>
          <cell r="BF81">
            <v>0</v>
          </cell>
          <cell r="BG81">
            <v>43096</v>
          </cell>
          <cell r="BH81">
            <v>0</v>
          </cell>
          <cell r="BI81">
            <v>0</v>
          </cell>
          <cell r="BJ81">
            <v>0</v>
          </cell>
          <cell r="BK81">
            <v>42247.5</v>
          </cell>
          <cell r="BL81">
            <v>0</v>
          </cell>
          <cell r="BM81">
            <v>5801</v>
          </cell>
          <cell r="BN81">
            <v>20672.02</v>
          </cell>
          <cell r="BO81">
            <v>0</v>
          </cell>
          <cell r="BP81">
            <v>1213.5899999999999</v>
          </cell>
          <cell r="BQ81">
            <v>5000</v>
          </cell>
          <cell r="BR81">
            <v>0</v>
          </cell>
          <cell r="BS81">
            <v>0</v>
          </cell>
          <cell r="BT81">
            <v>26885.61</v>
          </cell>
        </row>
        <row r="82">
          <cell r="A82">
            <v>564</v>
          </cell>
          <cell r="B82">
            <v>2047</v>
          </cell>
          <cell r="C82" t="str">
            <v>Leighterton Primary School</v>
          </cell>
          <cell r="D82">
            <v>16286.81</v>
          </cell>
          <cell r="E82">
            <v>0</v>
          </cell>
          <cell r="F82">
            <v>35128.53</v>
          </cell>
          <cell r="G82">
            <v>94.94</v>
          </cell>
          <cell r="H82">
            <v>0</v>
          </cell>
          <cell r="I82">
            <v>0</v>
          </cell>
          <cell r="J82">
            <v>279995</v>
          </cell>
          <cell r="K82">
            <v>0</v>
          </cell>
          <cell r="L82">
            <v>20680</v>
          </cell>
          <cell r="M82">
            <v>0</v>
          </cell>
          <cell r="N82">
            <v>20646</v>
          </cell>
          <cell r="O82">
            <v>450</v>
          </cell>
          <cell r="P82">
            <v>0</v>
          </cell>
          <cell r="Q82">
            <v>9480.89</v>
          </cell>
          <cell r="R82">
            <v>0</v>
          </cell>
          <cell r="S82">
            <v>0</v>
          </cell>
          <cell r="T82">
            <v>0</v>
          </cell>
          <cell r="U82">
            <v>732</v>
          </cell>
          <cell r="V82">
            <v>34788.9</v>
          </cell>
          <cell r="W82">
            <v>24454</v>
          </cell>
          <cell r="X82">
            <v>0</v>
          </cell>
          <cell r="Y82">
            <v>0</v>
          </cell>
          <cell r="Z82">
            <v>0</v>
          </cell>
          <cell r="AA82">
            <v>226928.46</v>
          </cell>
          <cell r="AB82">
            <v>9757.2199999999993</v>
          </cell>
          <cell r="AC82">
            <v>67824.14</v>
          </cell>
          <cell r="AD82">
            <v>7118.11</v>
          </cell>
          <cell r="AE82">
            <v>16825.5</v>
          </cell>
          <cell r="AF82">
            <v>0</v>
          </cell>
          <cell r="AG82">
            <v>7609.72</v>
          </cell>
          <cell r="AH82">
            <v>706.08</v>
          </cell>
          <cell r="AI82">
            <v>1794.62</v>
          </cell>
          <cell r="AJ82">
            <v>2235</v>
          </cell>
          <cell r="AK82">
            <v>639</v>
          </cell>
          <cell r="AL82">
            <v>871.92</v>
          </cell>
          <cell r="AM82">
            <v>1167.19</v>
          </cell>
          <cell r="AN82">
            <v>968.52</v>
          </cell>
          <cell r="AO82">
            <v>796.55</v>
          </cell>
          <cell r="AP82">
            <v>9276.2999999999993</v>
          </cell>
          <cell r="AQ82">
            <v>5313</v>
          </cell>
          <cell r="AR82">
            <v>1579.19</v>
          </cell>
          <cell r="AS82">
            <v>8258.9</v>
          </cell>
          <cell r="AT82">
            <v>2307.54</v>
          </cell>
          <cell r="AU82">
            <v>0</v>
          </cell>
          <cell r="AV82">
            <v>2895.37</v>
          </cell>
          <cell r="AW82">
            <v>2741.2</v>
          </cell>
          <cell r="AX82">
            <v>0</v>
          </cell>
          <cell r="AY82">
            <v>1025.4000000000001</v>
          </cell>
          <cell r="AZ82">
            <v>0</v>
          </cell>
          <cell r="BA82">
            <v>6753.66</v>
          </cell>
          <cell r="BB82">
            <v>9114.4699999999993</v>
          </cell>
          <cell r="BC82">
            <v>0</v>
          </cell>
          <cell r="BD82">
            <v>0</v>
          </cell>
          <cell r="BE82">
            <v>0</v>
          </cell>
          <cell r="BF82">
            <v>0</v>
          </cell>
          <cell r="BG82">
            <v>28344</v>
          </cell>
          <cell r="BH82">
            <v>0</v>
          </cell>
          <cell r="BI82">
            <v>0</v>
          </cell>
          <cell r="BJ82">
            <v>0</v>
          </cell>
          <cell r="BK82">
            <v>16605.13</v>
          </cell>
          <cell r="BL82">
            <v>0</v>
          </cell>
          <cell r="BM82">
            <v>3512.94</v>
          </cell>
          <cell r="BN82">
            <v>13006.54</v>
          </cell>
          <cell r="BO82">
            <v>0</v>
          </cell>
          <cell r="BP82">
            <v>43449.4</v>
          </cell>
          <cell r="BQ82">
            <v>0</v>
          </cell>
          <cell r="BR82">
            <v>0</v>
          </cell>
          <cell r="BS82">
            <v>0</v>
          </cell>
          <cell r="BT82">
            <v>56455.94</v>
          </cell>
        </row>
        <row r="83">
          <cell r="A83">
            <v>565</v>
          </cell>
          <cell r="B83">
            <v>3078</v>
          </cell>
          <cell r="C83" t="str">
            <v>Bream C of E Primary School</v>
          </cell>
          <cell r="D83">
            <v>28420.99</v>
          </cell>
          <cell r="E83">
            <v>0</v>
          </cell>
          <cell r="F83">
            <v>5428.52</v>
          </cell>
          <cell r="G83">
            <v>5554.88</v>
          </cell>
          <cell r="H83">
            <v>0</v>
          </cell>
          <cell r="I83">
            <v>0</v>
          </cell>
          <cell r="J83">
            <v>558374.06000000006</v>
          </cell>
          <cell r="K83">
            <v>0</v>
          </cell>
          <cell r="L83">
            <v>83253</v>
          </cell>
          <cell r="M83">
            <v>0</v>
          </cell>
          <cell r="N83">
            <v>31675.94</v>
          </cell>
          <cell r="O83">
            <v>1257.79</v>
          </cell>
          <cell r="P83">
            <v>200</v>
          </cell>
          <cell r="Q83">
            <v>3150.85</v>
          </cell>
          <cell r="R83">
            <v>0</v>
          </cell>
          <cell r="S83">
            <v>7748.91</v>
          </cell>
          <cell r="T83">
            <v>247.25</v>
          </cell>
          <cell r="U83">
            <v>135</v>
          </cell>
          <cell r="V83">
            <v>17104.16</v>
          </cell>
          <cell r="W83">
            <v>40898</v>
          </cell>
          <cell r="X83">
            <v>0</v>
          </cell>
          <cell r="Y83">
            <v>0</v>
          </cell>
          <cell r="Z83">
            <v>0</v>
          </cell>
          <cell r="AA83">
            <v>426410.49</v>
          </cell>
          <cell r="AB83">
            <v>27238.44</v>
          </cell>
          <cell r="AC83">
            <v>109782.66</v>
          </cell>
          <cell r="AD83">
            <v>23367.040000000001</v>
          </cell>
          <cell r="AE83">
            <v>19869.48</v>
          </cell>
          <cell r="AF83">
            <v>0</v>
          </cell>
          <cell r="AG83">
            <v>16041.8</v>
          </cell>
          <cell r="AH83">
            <v>2163.14</v>
          </cell>
          <cell r="AI83">
            <v>1719.31</v>
          </cell>
          <cell r="AJ83">
            <v>5823</v>
          </cell>
          <cell r="AK83">
            <v>1606</v>
          </cell>
          <cell r="AL83">
            <v>10568.08</v>
          </cell>
          <cell r="AM83">
            <v>621.54</v>
          </cell>
          <cell r="AN83">
            <v>1292.53</v>
          </cell>
          <cell r="AO83">
            <v>1722.7</v>
          </cell>
          <cell r="AP83">
            <v>12579.02</v>
          </cell>
          <cell r="AQ83">
            <v>6191</v>
          </cell>
          <cell r="AR83">
            <v>828.3</v>
          </cell>
          <cell r="AS83">
            <v>32154.37</v>
          </cell>
          <cell r="AT83">
            <v>11807.26</v>
          </cell>
          <cell r="AU83">
            <v>0</v>
          </cell>
          <cell r="AV83">
            <v>8404.6299999999992</v>
          </cell>
          <cell r="AW83">
            <v>5512.8</v>
          </cell>
          <cell r="AX83">
            <v>0</v>
          </cell>
          <cell r="AY83">
            <v>6982.46</v>
          </cell>
          <cell r="AZ83">
            <v>12582.75</v>
          </cell>
          <cell r="BA83">
            <v>741</v>
          </cell>
          <cell r="BB83">
            <v>11579</v>
          </cell>
          <cell r="BC83">
            <v>0</v>
          </cell>
          <cell r="BD83">
            <v>0</v>
          </cell>
          <cell r="BE83">
            <v>0</v>
          </cell>
          <cell r="BF83">
            <v>0</v>
          </cell>
          <cell r="BG83">
            <v>35764</v>
          </cell>
          <cell r="BH83">
            <v>0</v>
          </cell>
          <cell r="BI83">
            <v>0</v>
          </cell>
          <cell r="BJ83">
            <v>0</v>
          </cell>
          <cell r="BK83">
            <v>24253.8</v>
          </cell>
          <cell r="BL83">
            <v>0</v>
          </cell>
          <cell r="BM83">
            <v>3008.3</v>
          </cell>
          <cell r="BN83">
            <v>14877.15</v>
          </cell>
          <cell r="BO83">
            <v>0</v>
          </cell>
          <cell r="BP83">
            <v>17908.2</v>
          </cell>
          <cell r="BQ83">
            <v>1577.1</v>
          </cell>
          <cell r="BR83">
            <v>0</v>
          </cell>
          <cell r="BS83">
            <v>0</v>
          </cell>
          <cell r="BT83">
            <v>34362.449999999997</v>
          </cell>
        </row>
        <row r="84">
          <cell r="A84">
            <v>567</v>
          </cell>
          <cell r="B84">
            <v>3335</v>
          </cell>
          <cell r="C84" t="str">
            <v>Brimscombe C.E. Primary School</v>
          </cell>
          <cell r="D84">
            <v>13324.74</v>
          </cell>
          <cell r="E84">
            <v>0</v>
          </cell>
          <cell r="F84">
            <v>0</v>
          </cell>
          <cell r="G84">
            <v>0</v>
          </cell>
          <cell r="H84">
            <v>0</v>
          </cell>
          <cell r="I84">
            <v>0</v>
          </cell>
          <cell r="J84">
            <v>255877</v>
          </cell>
          <cell r="K84">
            <v>0</v>
          </cell>
          <cell r="L84">
            <v>61582</v>
          </cell>
          <cell r="M84">
            <v>0</v>
          </cell>
          <cell r="N84">
            <v>28594</v>
          </cell>
          <cell r="O84">
            <v>9135.4</v>
          </cell>
          <cell r="P84">
            <v>4271</v>
          </cell>
          <cell r="Q84">
            <v>7850.64</v>
          </cell>
          <cell r="R84">
            <v>0</v>
          </cell>
          <cell r="S84">
            <v>16384.7</v>
          </cell>
          <cell r="T84">
            <v>934.37</v>
          </cell>
          <cell r="U84">
            <v>5506.32</v>
          </cell>
          <cell r="V84">
            <v>2162.46</v>
          </cell>
          <cell r="W84">
            <v>23157</v>
          </cell>
          <cell r="X84">
            <v>0</v>
          </cell>
          <cell r="Y84">
            <v>0</v>
          </cell>
          <cell r="Z84">
            <v>10753.73</v>
          </cell>
          <cell r="AA84">
            <v>216039.02</v>
          </cell>
          <cell r="AB84">
            <v>26524.68</v>
          </cell>
          <cell r="AC84">
            <v>62205.1</v>
          </cell>
          <cell r="AD84">
            <v>0</v>
          </cell>
          <cell r="AE84">
            <v>18158.77</v>
          </cell>
          <cell r="AF84">
            <v>0</v>
          </cell>
          <cell r="AG84">
            <v>12370.47</v>
          </cell>
          <cell r="AH84">
            <v>403.37</v>
          </cell>
          <cell r="AI84">
            <v>1843.1</v>
          </cell>
          <cell r="AJ84">
            <v>3134</v>
          </cell>
          <cell r="AK84">
            <v>784</v>
          </cell>
          <cell r="AL84">
            <v>3613.08</v>
          </cell>
          <cell r="AM84">
            <v>2693.34</v>
          </cell>
          <cell r="AN84">
            <v>9244.2900000000009</v>
          </cell>
          <cell r="AO84">
            <v>549.16</v>
          </cell>
          <cell r="AP84">
            <v>5245.08</v>
          </cell>
          <cell r="AQ84">
            <v>1178</v>
          </cell>
          <cell r="AR84">
            <v>781</v>
          </cell>
          <cell r="AS84">
            <v>13595.11</v>
          </cell>
          <cell r="AT84">
            <v>13575.43</v>
          </cell>
          <cell r="AU84">
            <v>0</v>
          </cell>
          <cell r="AV84">
            <v>4548.5200000000004</v>
          </cell>
          <cell r="AW84">
            <v>2227.1999999999998</v>
          </cell>
          <cell r="AX84">
            <v>0</v>
          </cell>
          <cell r="AY84">
            <v>5292.17</v>
          </cell>
          <cell r="AZ84">
            <v>0</v>
          </cell>
          <cell r="BA84">
            <v>5661.6</v>
          </cell>
          <cell r="BB84">
            <v>7728.9</v>
          </cell>
          <cell r="BC84">
            <v>0</v>
          </cell>
          <cell r="BD84">
            <v>0</v>
          </cell>
          <cell r="BE84">
            <v>9858.7199999999993</v>
          </cell>
          <cell r="BF84">
            <v>0</v>
          </cell>
          <cell r="BG84">
            <v>3549</v>
          </cell>
          <cell r="BH84">
            <v>0</v>
          </cell>
          <cell r="BI84">
            <v>0</v>
          </cell>
          <cell r="BJ84">
            <v>0</v>
          </cell>
          <cell r="BK84">
            <v>0</v>
          </cell>
          <cell r="BL84">
            <v>0</v>
          </cell>
          <cell r="BM84">
            <v>588.95000000000005</v>
          </cell>
          <cell r="BN84">
            <v>11384.24</v>
          </cell>
          <cell r="BO84">
            <v>0</v>
          </cell>
          <cell r="BP84">
            <v>0</v>
          </cell>
          <cell r="BQ84">
            <v>2960.05</v>
          </cell>
          <cell r="BR84">
            <v>0</v>
          </cell>
          <cell r="BS84">
            <v>895.01</v>
          </cell>
          <cell r="BT84">
            <v>15239.300000000001</v>
          </cell>
        </row>
        <row r="85">
          <cell r="A85">
            <v>569</v>
          </cell>
          <cell r="B85">
            <v>2105</v>
          </cell>
          <cell r="C85" t="str">
            <v>Coalway Junior School</v>
          </cell>
          <cell r="D85">
            <v>5801.88</v>
          </cell>
          <cell r="E85">
            <v>0</v>
          </cell>
          <cell r="F85">
            <v>261.58999999999997</v>
          </cell>
          <cell r="G85">
            <v>0</v>
          </cell>
          <cell r="H85">
            <v>0</v>
          </cell>
          <cell r="I85">
            <v>0</v>
          </cell>
          <cell r="J85">
            <v>608993</v>
          </cell>
          <cell r="K85">
            <v>0</v>
          </cell>
          <cell r="L85">
            <v>67821</v>
          </cell>
          <cell r="M85">
            <v>0</v>
          </cell>
          <cell r="N85">
            <v>33361</v>
          </cell>
          <cell r="O85">
            <v>900</v>
          </cell>
          <cell r="P85">
            <v>300</v>
          </cell>
          <cell r="Q85">
            <v>3203.79</v>
          </cell>
          <cell r="R85">
            <v>0</v>
          </cell>
          <cell r="S85">
            <v>4780.2700000000004</v>
          </cell>
          <cell r="T85">
            <v>0</v>
          </cell>
          <cell r="U85">
            <v>107</v>
          </cell>
          <cell r="V85">
            <v>8940.7000000000007</v>
          </cell>
          <cell r="W85">
            <v>42274</v>
          </cell>
          <cell r="X85">
            <v>0</v>
          </cell>
          <cell r="Y85">
            <v>0</v>
          </cell>
          <cell r="Z85">
            <v>0</v>
          </cell>
          <cell r="AA85">
            <v>424071.62</v>
          </cell>
          <cell r="AB85">
            <v>21703.21</v>
          </cell>
          <cell r="AC85">
            <v>105484.93</v>
          </cell>
          <cell r="AD85">
            <v>0</v>
          </cell>
          <cell r="AE85">
            <v>31567.040000000001</v>
          </cell>
          <cell r="AF85">
            <v>0</v>
          </cell>
          <cell r="AG85">
            <v>17123.95</v>
          </cell>
          <cell r="AH85">
            <v>5438.98</v>
          </cell>
          <cell r="AI85">
            <v>3333.11</v>
          </cell>
          <cell r="AJ85">
            <v>5122</v>
          </cell>
          <cell r="AK85">
            <v>1280</v>
          </cell>
          <cell r="AL85">
            <v>10377.33</v>
          </cell>
          <cell r="AM85">
            <v>4248.6899999999996</v>
          </cell>
          <cell r="AN85">
            <v>13528.28</v>
          </cell>
          <cell r="AO85">
            <v>2186.52</v>
          </cell>
          <cell r="AP85">
            <v>8552.59</v>
          </cell>
          <cell r="AQ85">
            <v>0</v>
          </cell>
          <cell r="AR85">
            <v>1049.73</v>
          </cell>
          <cell r="AS85">
            <v>26465.22</v>
          </cell>
          <cell r="AT85">
            <v>7104.37</v>
          </cell>
          <cell r="AU85">
            <v>0</v>
          </cell>
          <cell r="AV85">
            <v>7068.17</v>
          </cell>
          <cell r="AW85">
            <v>6138</v>
          </cell>
          <cell r="AX85">
            <v>0</v>
          </cell>
          <cell r="AY85">
            <v>8593.7000000000007</v>
          </cell>
          <cell r="AZ85">
            <v>2624.6</v>
          </cell>
          <cell r="BA85">
            <v>660</v>
          </cell>
          <cell r="BB85">
            <v>15185.07</v>
          </cell>
          <cell r="BC85">
            <v>0</v>
          </cell>
          <cell r="BD85">
            <v>0</v>
          </cell>
          <cell r="BE85">
            <v>0</v>
          </cell>
          <cell r="BF85">
            <v>0</v>
          </cell>
          <cell r="BG85">
            <v>24439</v>
          </cell>
          <cell r="BH85">
            <v>0</v>
          </cell>
          <cell r="BI85">
            <v>0</v>
          </cell>
          <cell r="BJ85">
            <v>0</v>
          </cell>
          <cell r="BK85">
            <v>12812.25</v>
          </cell>
          <cell r="BL85">
            <v>0</v>
          </cell>
          <cell r="BM85">
            <v>3948.59</v>
          </cell>
          <cell r="BN85">
            <v>47575.53</v>
          </cell>
          <cell r="BO85">
            <v>0</v>
          </cell>
          <cell r="BP85">
            <v>7939.75</v>
          </cell>
          <cell r="BQ85">
            <v>0</v>
          </cell>
          <cell r="BR85">
            <v>0</v>
          </cell>
          <cell r="BS85">
            <v>0</v>
          </cell>
          <cell r="BT85">
            <v>55515.28</v>
          </cell>
        </row>
        <row r="86">
          <cell r="A86">
            <v>572</v>
          </cell>
          <cell r="B86">
            <v>2048</v>
          </cell>
          <cell r="C86" t="str">
            <v>Brockworth Primary School</v>
          </cell>
          <cell r="D86">
            <v>58177.75</v>
          </cell>
          <cell r="E86">
            <v>0</v>
          </cell>
          <cell r="F86">
            <v>21420.22</v>
          </cell>
          <cell r="G86">
            <v>648.03</v>
          </cell>
          <cell r="H86">
            <v>0</v>
          </cell>
          <cell r="I86">
            <v>0</v>
          </cell>
          <cell r="J86">
            <v>568797.75</v>
          </cell>
          <cell r="K86">
            <v>0</v>
          </cell>
          <cell r="L86">
            <v>47940</v>
          </cell>
          <cell r="M86">
            <v>0</v>
          </cell>
          <cell r="N86">
            <v>46300</v>
          </cell>
          <cell r="O86">
            <v>17901.080000000002</v>
          </cell>
          <cell r="P86">
            <v>1590</v>
          </cell>
          <cell r="Q86">
            <v>6404.63</v>
          </cell>
          <cell r="R86">
            <v>0</v>
          </cell>
          <cell r="S86">
            <v>481</v>
          </cell>
          <cell r="T86">
            <v>497.85</v>
          </cell>
          <cell r="U86">
            <v>1278.05</v>
          </cell>
          <cell r="V86">
            <v>23114.58</v>
          </cell>
          <cell r="W86">
            <v>43109</v>
          </cell>
          <cell r="X86">
            <v>0</v>
          </cell>
          <cell r="Y86">
            <v>0</v>
          </cell>
          <cell r="Z86">
            <v>0</v>
          </cell>
          <cell r="AA86">
            <v>402307.96</v>
          </cell>
          <cell r="AB86">
            <v>6418.42</v>
          </cell>
          <cell r="AC86">
            <v>55622.51</v>
          </cell>
          <cell r="AD86">
            <v>0</v>
          </cell>
          <cell r="AE86">
            <v>49388.57</v>
          </cell>
          <cell r="AF86">
            <v>0</v>
          </cell>
          <cell r="AG86">
            <v>11879.64</v>
          </cell>
          <cell r="AH86">
            <v>914.72</v>
          </cell>
          <cell r="AI86">
            <v>1999.79</v>
          </cell>
          <cell r="AJ86">
            <v>4681</v>
          </cell>
          <cell r="AK86">
            <v>1170</v>
          </cell>
          <cell r="AL86">
            <v>9285.9</v>
          </cell>
          <cell r="AM86">
            <v>6253.8</v>
          </cell>
          <cell r="AN86">
            <v>28305.61</v>
          </cell>
          <cell r="AO86">
            <v>1426.89</v>
          </cell>
          <cell r="AP86">
            <v>14979.37</v>
          </cell>
          <cell r="AQ86">
            <v>9864</v>
          </cell>
          <cell r="AR86">
            <v>1261.45</v>
          </cell>
          <cell r="AS86">
            <v>69972.899999999994</v>
          </cell>
          <cell r="AT86">
            <v>138.19999999999999</v>
          </cell>
          <cell r="AU86">
            <v>0</v>
          </cell>
          <cell r="AV86">
            <v>5679.99</v>
          </cell>
          <cell r="AW86">
            <v>5421.56</v>
          </cell>
          <cell r="AX86">
            <v>0</v>
          </cell>
          <cell r="AY86">
            <v>23055</v>
          </cell>
          <cell r="AZ86">
            <v>29558.55</v>
          </cell>
          <cell r="BA86">
            <v>3608.36</v>
          </cell>
          <cell r="BB86">
            <v>12329.83</v>
          </cell>
          <cell r="BC86">
            <v>0</v>
          </cell>
          <cell r="BD86">
            <v>46.1</v>
          </cell>
          <cell r="BE86">
            <v>0</v>
          </cell>
          <cell r="BF86">
            <v>0</v>
          </cell>
          <cell r="BG86">
            <v>24539.25</v>
          </cell>
          <cell r="BH86">
            <v>5000</v>
          </cell>
          <cell r="BI86">
            <v>46.1</v>
          </cell>
          <cell r="BJ86">
            <v>0</v>
          </cell>
          <cell r="BK86">
            <v>35908.15</v>
          </cell>
          <cell r="BL86">
            <v>0</v>
          </cell>
          <cell r="BM86">
            <v>4551.38</v>
          </cell>
          <cell r="BN86">
            <v>60021.57</v>
          </cell>
          <cell r="BO86">
            <v>0</v>
          </cell>
          <cell r="BP86">
            <v>10773.83</v>
          </cell>
          <cell r="BQ86">
            <v>420.24</v>
          </cell>
          <cell r="BR86">
            <v>0</v>
          </cell>
          <cell r="BS86">
            <v>0</v>
          </cell>
          <cell r="BT86">
            <v>71215.64</v>
          </cell>
        </row>
        <row r="87">
          <cell r="A87">
            <v>574</v>
          </cell>
          <cell r="B87">
            <v>3311</v>
          </cell>
          <cell r="C87" t="str">
            <v>Bromesberrow St. Marys C of E  Primary School</v>
          </cell>
          <cell r="D87">
            <v>55350.879999999997</v>
          </cell>
          <cell r="E87">
            <v>0</v>
          </cell>
          <cell r="F87">
            <v>0</v>
          </cell>
          <cell r="G87">
            <v>1015.7</v>
          </cell>
          <cell r="H87">
            <v>1456</v>
          </cell>
          <cell r="I87">
            <v>840.21</v>
          </cell>
          <cell r="J87">
            <v>207718</v>
          </cell>
          <cell r="K87">
            <v>0</v>
          </cell>
          <cell r="L87">
            <v>8913</v>
          </cell>
          <cell r="M87">
            <v>0</v>
          </cell>
          <cell r="N87">
            <v>27441.5</v>
          </cell>
          <cell r="O87">
            <v>0</v>
          </cell>
          <cell r="P87">
            <v>2438.5</v>
          </cell>
          <cell r="Q87">
            <v>6385.88</v>
          </cell>
          <cell r="R87">
            <v>15459.4</v>
          </cell>
          <cell r="S87">
            <v>3690.75</v>
          </cell>
          <cell r="T87">
            <v>92</v>
          </cell>
          <cell r="U87">
            <v>4099.7</v>
          </cell>
          <cell r="V87">
            <v>11098.22</v>
          </cell>
          <cell r="W87">
            <v>23816</v>
          </cell>
          <cell r="X87">
            <v>0</v>
          </cell>
          <cell r="Y87">
            <v>20646.2</v>
          </cell>
          <cell r="Z87">
            <v>4386.55</v>
          </cell>
          <cell r="AA87">
            <v>163484.20000000001</v>
          </cell>
          <cell r="AB87">
            <v>16240.28</v>
          </cell>
          <cell r="AC87">
            <v>22231.17</v>
          </cell>
          <cell r="AD87">
            <v>5743.05</v>
          </cell>
          <cell r="AE87">
            <v>18285.330000000002</v>
          </cell>
          <cell r="AF87">
            <v>5640.12</v>
          </cell>
          <cell r="AG87">
            <v>10256.1</v>
          </cell>
          <cell r="AH87">
            <v>1568.45</v>
          </cell>
          <cell r="AI87">
            <v>3424.06</v>
          </cell>
          <cell r="AJ87">
            <v>2437</v>
          </cell>
          <cell r="AK87">
            <v>609</v>
          </cell>
          <cell r="AL87">
            <v>24016.21</v>
          </cell>
          <cell r="AM87">
            <v>1564.24</v>
          </cell>
          <cell r="AN87">
            <v>919.67</v>
          </cell>
          <cell r="AO87">
            <v>816.77</v>
          </cell>
          <cell r="AP87">
            <v>8859.85</v>
          </cell>
          <cell r="AQ87">
            <v>393</v>
          </cell>
          <cell r="AR87">
            <v>1570.48</v>
          </cell>
          <cell r="AS87">
            <v>18432.93</v>
          </cell>
          <cell r="AT87">
            <v>9735.77</v>
          </cell>
          <cell r="AU87">
            <v>0</v>
          </cell>
          <cell r="AV87">
            <v>3882.27</v>
          </cell>
          <cell r="AW87">
            <v>2257</v>
          </cell>
          <cell r="AX87">
            <v>0</v>
          </cell>
          <cell r="AY87">
            <v>11024.8</v>
          </cell>
          <cell r="AZ87">
            <v>139</v>
          </cell>
          <cell r="BA87">
            <v>883.3</v>
          </cell>
          <cell r="BB87">
            <v>8225</v>
          </cell>
          <cell r="BC87">
            <v>0</v>
          </cell>
          <cell r="BD87">
            <v>0</v>
          </cell>
          <cell r="BE87">
            <v>22705.8</v>
          </cell>
          <cell r="BF87">
            <v>631.11</v>
          </cell>
          <cell r="BG87">
            <v>3440</v>
          </cell>
          <cell r="BH87">
            <v>0</v>
          </cell>
          <cell r="BI87">
            <v>0</v>
          </cell>
          <cell r="BJ87">
            <v>0</v>
          </cell>
          <cell r="BK87">
            <v>1456</v>
          </cell>
          <cell r="BL87">
            <v>0</v>
          </cell>
          <cell r="BM87">
            <v>3848.75</v>
          </cell>
          <cell r="BN87">
            <v>23864.78</v>
          </cell>
          <cell r="BO87">
            <v>0</v>
          </cell>
          <cell r="BP87">
            <v>0</v>
          </cell>
          <cell r="BQ87">
            <v>606.95000000000005</v>
          </cell>
          <cell r="BR87">
            <v>0</v>
          </cell>
          <cell r="BS87">
            <v>2536.0500000000002</v>
          </cell>
          <cell r="BT87">
            <v>27007.78</v>
          </cell>
        </row>
        <row r="88">
          <cell r="A88">
            <v>578</v>
          </cell>
          <cell r="B88">
            <v>3315</v>
          </cell>
          <cell r="C88" t="str">
            <v>BUSSAGE C OF E</v>
          </cell>
          <cell r="D88">
            <v>51610.84</v>
          </cell>
          <cell r="E88">
            <v>0</v>
          </cell>
          <cell r="F88">
            <v>0</v>
          </cell>
          <cell r="G88">
            <v>355.01</v>
          </cell>
          <cell r="H88">
            <v>0</v>
          </cell>
          <cell r="I88">
            <v>0</v>
          </cell>
          <cell r="J88">
            <v>581231</v>
          </cell>
          <cell r="K88">
            <v>0</v>
          </cell>
          <cell r="L88">
            <v>36729</v>
          </cell>
          <cell r="M88">
            <v>0</v>
          </cell>
          <cell r="N88">
            <v>27572</v>
          </cell>
          <cell r="O88">
            <v>300</v>
          </cell>
          <cell r="P88">
            <v>0</v>
          </cell>
          <cell r="Q88">
            <v>7338.01</v>
          </cell>
          <cell r="R88">
            <v>0</v>
          </cell>
          <cell r="S88">
            <v>1002.14</v>
          </cell>
          <cell r="T88">
            <v>467.18</v>
          </cell>
          <cell r="U88">
            <v>0</v>
          </cell>
          <cell r="V88">
            <v>6194.99</v>
          </cell>
          <cell r="W88">
            <v>39973</v>
          </cell>
          <cell r="X88">
            <v>0</v>
          </cell>
          <cell r="Y88">
            <v>0</v>
          </cell>
          <cell r="Z88">
            <v>0</v>
          </cell>
          <cell r="AA88">
            <v>446336.49</v>
          </cell>
          <cell r="AB88">
            <v>14456.59</v>
          </cell>
          <cell r="AC88">
            <v>101812.53</v>
          </cell>
          <cell r="AD88">
            <v>13351.05</v>
          </cell>
          <cell r="AE88">
            <v>21025.69</v>
          </cell>
          <cell r="AF88">
            <v>0</v>
          </cell>
          <cell r="AG88">
            <v>11799.96</v>
          </cell>
          <cell r="AH88">
            <v>413</v>
          </cell>
          <cell r="AI88">
            <v>2503</v>
          </cell>
          <cell r="AJ88">
            <v>5002</v>
          </cell>
          <cell r="AK88">
            <v>1250</v>
          </cell>
          <cell r="AL88">
            <v>28875.31</v>
          </cell>
          <cell r="AM88">
            <v>5037.1099999999997</v>
          </cell>
          <cell r="AN88">
            <v>809.86</v>
          </cell>
          <cell r="AO88">
            <v>1612.06</v>
          </cell>
          <cell r="AP88">
            <v>7730.71</v>
          </cell>
          <cell r="AQ88">
            <v>1774</v>
          </cell>
          <cell r="AR88">
            <v>654.54999999999995</v>
          </cell>
          <cell r="AS88">
            <v>20173.830000000002</v>
          </cell>
          <cell r="AT88">
            <v>9400.33</v>
          </cell>
          <cell r="AU88">
            <v>0</v>
          </cell>
          <cell r="AV88">
            <v>5554.83</v>
          </cell>
          <cell r="AW88">
            <v>6023.6</v>
          </cell>
          <cell r="AX88">
            <v>0</v>
          </cell>
          <cell r="AY88">
            <v>870</v>
          </cell>
          <cell r="AZ88">
            <v>10595.93</v>
          </cell>
          <cell r="BA88">
            <v>4268.4799999999996</v>
          </cell>
          <cell r="BB88">
            <v>10717</v>
          </cell>
          <cell r="BC88">
            <v>0</v>
          </cell>
          <cell r="BD88">
            <v>0</v>
          </cell>
          <cell r="BE88">
            <v>0</v>
          </cell>
          <cell r="BF88">
            <v>0</v>
          </cell>
          <cell r="BG88">
            <v>4149</v>
          </cell>
          <cell r="BH88">
            <v>0</v>
          </cell>
          <cell r="BI88">
            <v>0</v>
          </cell>
          <cell r="BJ88">
            <v>0</v>
          </cell>
          <cell r="BK88">
            <v>0</v>
          </cell>
          <cell r="BL88">
            <v>0</v>
          </cell>
          <cell r="BM88">
            <v>4219.01</v>
          </cell>
          <cell r="BN88">
            <v>20370.25</v>
          </cell>
          <cell r="BO88">
            <v>0</v>
          </cell>
          <cell r="BP88">
            <v>0</v>
          </cell>
          <cell r="BQ88">
            <v>285</v>
          </cell>
          <cell r="BR88">
            <v>0</v>
          </cell>
          <cell r="BS88">
            <v>0</v>
          </cell>
          <cell r="BT88">
            <v>20655.25</v>
          </cell>
        </row>
        <row r="89">
          <cell r="A89">
            <v>579</v>
          </cell>
          <cell r="B89">
            <v>2132</v>
          </cell>
          <cell r="C89" t="str">
            <v>Castle Hill Primary School</v>
          </cell>
          <cell r="D89">
            <v>47733.95</v>
          </cell>
          <cell r="E89">
            <v>0</v>
          </cell>
          <cell r="F89">
            <v>0.56000000000000005</v>
          </cell>
          <cell r="G89">
            <v>89.47</v>
          </cell>
          <cell r="H89">
            <v>0</v>
          </cell>
          <cell r="I89">
            <v>0</v>
          </cell>
          <cell r="J89">
            <v>570826</v>
          </cell>
          <cell r="K89">
            <v>0</v>
          </cell>
          <cell r="L89">
            <v>58164</v>
          </cell>
          <cell r="M89">
            <v>0</v>
          </cell>
          <cell r="N89">
            <v>31812</v>
          </cell>
          <cell r="O89">
            <v>1450</v>
          </cell>
          <cell r="P89">
            <v>0</v>
          </cell>
          <cell r="Q89">
            <v>13045.53</v>
          </cell>
          <cell r="R89">
            <v>0</v>
          </cell>
          <cell r="S89">
            <v>0</v>
          </cell>
          <cell r="T89">
            <v>410.66</v>
          </cell>
          <cell r="U89">
            <v>4983.47</v>
          </cell>
          <cell r="V89">
            <v>6165.44</v>
          </cell>
          <cell r="W89">
            <v>42751</v>
          </cell>
          <cell r="X89">
            <v>0</v>
          </cell>
          <cell r="Y89">
            <v>0</v>
          </cell>
          <cell r="Z89">
            <v>0</v>
          </cell>
          <cell r="AA89">
            <v>369833.26</v>
          </cell>
          <cell r="AB89">
            <v>36966.17</v>
          </cell>
          <cell r="AC89">
            <v>103420.8</v>
          </cell>
          <cell r="AD89">
            <v>18777.810000000001</v>
          </cell>
          <cell r="AE89">
            <v>49137.49</v>
          </cell>
          <cell r="AF89">
            <v>8796.4500000000007</v>
          </cell>
          <cell r="AG89">
            <v>5629.33</v>
          </cell>
          <cell r="AH89">
            <v>2741.73</v>
          </cell>
          <cell r="AI89">
            <v>1489.39</v>
          </cell>
          <cell r="AJ89">
            <v>4781</v>
          </cell>
          <cell r="AK89">
            <v>1195</v>
          </cell>
          <cell r="AL89">
            <v>34904.089999999997</v>
          </cell>
          <cell r="AM89">
            <v>3185.68</v>
          </cell>
          <cell r="AN89">
            <v>1436.99</v>
          </cell>
          <cell r="AO89">
            <v>2223.98</v>
          </cell>
          <cell r="AP89">
            <v>9700.65</v>
          </cell>
          <cell r="AQ89">
            <v>7739</v>
          </cell>
          <cell r="AR89">
            <v>454.17</v>
          </cell>
          <cell r="AS89">
            <v>36686.14</v>
          </cell>
          <cell r="AT89">
            <v>11856.61</v>
          </cell>
          <cell r="AU89">
            <v>0</v>
          </cell>
          <cell r="AV89">
            <v>8359.8700000000008</v>
          </cell>
          <cell r="AW89">
            <v>5777.4</v>
          </cell>
          <cell r="AX89">
            <v>0</v>
          </cell>
          <cell r="AY89">
            <v>12848.05</v>
          </cell>
          <cell r="AZ89">
            <v>0</v>
          </cell>
          <cell r="BA89">
            <v>1479.8</v>
          </cell>
          <cell r="BB89">
            <v>10668.06</v>
          </cell>
          <cell r="BC89">
            <v>0</v>
          </cell>
          <cell r="BD89">
            <v>0</v>
          </cell>
          <cell r="BE89">
            <v>0</v>
          </cell>
          <cell r="BF89">
            <v>0</v>
          </cell>
          <cell r="BG89">
            <v>9537</v>
          </cell>
          <cell r="BH89">
            <v>0</v>
          </cell>
          <cell r="BI89">
            <v>0</v>
          </cell>
          <cell r="BJ89">
            <v>0</v>
          </cell>
          <cell r="BK89">
            <v>5474</v>
          </cell>
          <cell r="BL89">
            <v>153.24</v>
          </cell>
          <cell r="BM89">
            <v>3814.23</v>
          </cell>
          <cell r="BN89">
            <v>27253.13</v>
          </cell>
          <cell r="BO89">
            <v>0</v>
          </cell>
          <cell r="BP89">
            <v>185.56</v>
          </cell>
          <cell r="BQ89">
            <v>0</v>
          </cell>
          <cell r="BR89">
            <v>0</v>
          </cell>
          <cell r="BS89">
            <v>0</v>
          </cell>
          <cell r="BT89">
            <v>27438.690000000002</v>
          </cell>
        </row>
        <row r="90">
          <cell r="A90">
            <v>580</v>
          </cell>
          <cell r="B90">
            <v>2143</v>
          </cell>
          <cell r="C90" t="str">
            <v>Cam Everlands Primary School</v>
          </cell>
          <cell r="D90">
            <v>30040.94</v>
          </cell>
          <cell r="E90">
            <v>0</v>
          </cell>
          <cell r="F90">
            <v>20953.22</v>
          </cell>
          <cell r="G90">
            <v>5121.9799999999996</v>
          </cell>
          <cell r="H90">
            <v>-5121.9799999999996</v>
          </cell>
          <cell r="I90">
            <v>0</v>
          </cell>
          <cell r="J90">
            <v>534917</v>
          </cell>
          <cell r="K90">
            <v>0</v>
          </cell>
          <cell r="L90">
            <v>43490</v>
          </cell>
          <cell r="M90">
            <v>0</v>
          </cell>
          <cell r="N90">
            <v>32573</v>
          </cell>
          <cell r="O90">
            <v>3000</v>
          </cell>
          <cell r="P90">
            <v>3955.77</v>
          </cell>
          <cell r="Q90">
            <v>17246.939999999999</v>
          </cell>
          <cell r="R90">
            <v>0</v>
          </cell>
          <cell r="S90">
            <v>1146.99</v>
          </cell>
          <cell r="T90">
            <v>209.87</v>
          </cell>
          <cell r="U90">
            <v>9722.7099999999991</v>
          </cell>
          <cell r="V90">
            <v>21616.51</v>
          </cell>
          <cell r="W90">
            <v>40127</v>
          </cell>
          <cell r="X90">
            <v>0</v>
          </cell>
          <cell r="Y90">
            <v>0</v>
          </cell>
          <cell r="Z90">
            <v>0</v>
          </cell>
          <cell r="AA90">
            <v>380659.7</v>
          </cell>
          <cell r="AB90">
            <v>23670.49</v>
          </cell>
          <cell r="AC90">
            <v>101824.39</v>
          </cell>
          <cell r="AD90">
            <v>21350.16</v>
          </cell>
          <cell r="AE90">
            <v>37843.519999999997</v>
          </cell>
          <cell r="AF90">
            <v>0</v>
          </cell>
          <cell r="AG90">
            <v>17987.45</v>
          </cell>
          <cell r="AH90">
            <v>1291.81</v>
          </cell>
          <cell r="AI90">
            <v>1852.78</v>
          </cell>
          <cell r="AJ90">
            <v>4721</v>
          </cell>
          <cell r="AK90">
            <v>1180</v>
          </cell>
          <cell r="AL90">
            <v>14321.79</v>
          </cell>
          <cell r="AM90">
            <v>20733.84</v>
          </cell>
          <cell r="AN90">
            <v>773.32</v>
          </cell>
          <cell r="AO90">
            <v>3175.15</v>
          </cell>
          <cell r="AP90">
            <v>7309.79</v>
          </cell>
          <cell r="AQ90">
            <v>7854</v>
          </cell>
          <cell r="AR90">
            <v>2473.27</v>
          </cell>
          <cell r="AS90">
            <v>22792.15</v>
          </cell>
          <cell r="AT90">
            <v>5169.5200000000004</v>
          </cell>
          <cell r="AU90">
            <v>0</v>
          </cell>
          <cell r="AV90">
            <v>7655.53</v>
          </cell>
          <cell r="AW90">
            <v>5695.8</v>
          </cell>
          <cell r="AX90">
            <v>0</v>
          </cell>
          <cell r="AY90">
            <v>2335.92</v>
          </cell>
          <cell r="AZ90">
            <v>5096.59</v>
          </cell>
          <cell r="BA90">
            <v>12487.6</v>
          </cell>
          <cell r="BB90">
            <v>12541</v>
          </cell>
          <cell r="BC90">
            <v>0</v>
          </cell>
          <cell r="BD90">
            <v>0</v>
          </cell>
          <cell r="BE90">
            <v>0</v>
          </cell>
          <cell r="BF90">
            <v>0</v>
          </cell>
          <cell r="BG90">
            <v>38350</v>
          </cell>
          <cell r="BH90">
            <v>0</v>
          </cell>
          <cell r="BI90">
            <v>0</v>
          </cell>
          <cell r="BJ90">
            <v>0</v>
          </cell>
          <cell r="BK90">
            <v>24606.03</v>
          </cell>
          <cell r="BL90">
            <v>0</v>
          </cell>
          <cell r="BM90">
            <v>1130</v>
          </cell>
          <cell r="BN90">
            <v>15250.16</v>
          </cell>
          <cell r="BO90">
            <v>0</v>
          </cell>
          <cell r="BP90">
            <v>30831.19</v>
          </cell>
          <cell r="BQ90">
            <v>2736</v>
          </cell>
          <cell r="BR90">
            <v>0</v>
          </cell>
          <cell r="BS90">
            <v>0</v>
          </cell>
          <cell r="BT90">
            <v>48817.35</v>
          </cell>
        </row>
        <row r="91">
          <cell r="A91">
            <v>581</v>
          </cell>
          <cell r="B91">
            <v>3346</v>
          </cell>
          <cell r="C91" t="str">
            <v>St Matthews C of E Primary School</v>
          </cell>
          <cell r="D91">
            <v>37969.839999999997</v>
          </cell>
          <cell r="E91">
            <v>0</v>
          </cell>
          <cell r="F91">
            <v>0</v>
          </cell>
          <cell r="G91">
            <v>-0.4</v>
          </cell>
          <cell r="H91">
            <v>0</v>
          </cell>
          <cell r="I91">
            <v>0</v>
          </cell>
          <cell r="J91">
            <v>535555.4</v>
          </cell>
          <cell r="K91">
            <v>0</v>
          </cell>
          <cell r="L91">
            <v>66902</v>
          </cell>
          <cell r="M91">
            <v>0</v>
          </cell>
          <cell r="N91">
            <v>26343</v>
          </cell>
          <cell r="O91">
            <v>1587.47</v>
          </cell>
          <cell r="P91">
            <v>0</v>
          </cell>
          <cell r="Q91">
            <v>3847.23</v>
          </cell>
          <cell r="R91">
            <v>0</v>
          </cell>
          <cell r="S91">
            <v>7892</v>
          </cell>
          <cell r="T91">
            <v>1423.67</v>
          </cell>
          <cell r="U91">
            <v>2923</v>
          </cell>
          <cell r="V91">
            <v>14918.66</v>
          </cell>
          <cell r="W91">
            <v>38277</v>
          </cell>
          <cell r="X91">
            <v>0</v>
          </cell>
          <cell r="Y91">
            <v>0</v>
          </cell>
          <cell r="Z91">
            <v>0</v>
          </cell>
          <cell r="AA91">
            <v>403087.01</v>
          </cell>
          <cell r="AB91">
            <v>42916.95</v>
          </cell>
          <cell r="AC91">
            <v>121725.36</v>
          </cell>
          <cell r="AD91">
            <v>18559.05</v>
          </cell>
          <cell r="AE91">
            <v>29285.279999999999</v>
          </cell>
          <cell r="AF91">
            <v>0</v>
          </cell>
          <cell r="AG91">
            <v>17598.79</v>
          </cell>
          <cell r="AH91">
            <v>2316.17</v>
          </cell>
          <cell r="AI91">
            <v>730</v>
          </cell>
          <cell r="AJ91">
            <v>4480</v>
          </cell>
          <cell r="AK91">
            <v>1120</v>
          </cell>
          <cell r="AL91">
            <v>22542.2</v>
          </cell>
          <cell r="AM91">
            <v>3017.21</v>
          </cell>
          <cell r="AN91">
            <v>2635.05</v>
          </cell>
          <cell r="AO91">
            <v>2679.96</v>
          </cell>
          <cell r="AP91">
            <v>8015.44</v>
          </cell>
          <cell r="AQ91">
            <v>1603</v>
          </cell>
          <cell r="AR91">
            <v>0</v>
          </cell>
          <cell r="AS91">
            <v>28148.31</v>
          </cell>
          <cell r="AT91">
            <v>1345</v>
          </cell>
          <cell r="AU91">
            <v>0</v>
          </cell>
          <cell r="AV91">
            <v>7805.14</v>
          </cell>
          <cell r="AW91">
            <v>5296.7</v>
          </cell>
          <cell r="AX91">
            <v>0</v>
          </cell>
          <cell r="AY91">
            <v>5758.7</v>
          </cell>
          <cell r="AZ91">
            <v>2916.05</v>
          </cell>
          <cell r="BA91">
            <v>2002.35</v>
          </cell>
          <cell r="BB91">
            <v>11132.84</v>
          </cell>
          <cell r="BC91">
            <v>0</v>
          </cell>
          <cell r="BD91">
            <v>0</v>
          </cell>
          <cell r="BE91">
            <v>0</v>
          </cell>
          <cell r="BF91">
            <v>0</v>
          </cell>
          <cell r="BG91">
            <v>4034.6</v>
          </cell>
          <cell r="BH91">
            <v>0</v>
          </cell>
          <cell r="BI91">
            <v>0</v>
          </cell>
          <cell r="BJ91">
            <v>0</v>
          </cell>
          <cell r="BK91">
            <v>0</v>
          </cell>
          <cell r="BL91">
            <v>0</v>
          </cell>
          <cell r="BM91">
            <v>2688.61</v>
          </cell>
          <cell r="BN91">
            <v>-9077.2900000000009</v>
          </cell>
          <cell r="BO91">
            <v>0</v>
          </cell>
          <cell r="BP91">
            <v>0</v>
          </cell>
          <cell r="BQ91">
            <v>1345.59</v>
          </cell>
          <cell r="BR91">
            <v>0</v>
          </cell>
          <cell r="BS91">
            <v>0</v>
          </cell>
          <cell r="BT91">
            <v>-7731.7000000000007</v>
          </cell>
        </row>
        <row r="92">
          <cell r="A92">
            <v>582</v>
          </cell>
          <cell r="B92">
            <v>3313</v>
          </cell>
          <cell r="C92" t="str">
            <v>CAM HOPTON CHURCH OF ENGLAND PRIMARY SCHOOL</v>
          </cell>
          <cell r="D92">
            <v>69213.48</v>
          </cell>
          <cell r="E92">
            <v>0</v>
          </cell>
          <cell r="F92">
            <v>0</v>
          </cell>
          <cell r="G92">
            <v>14.88</v>
          </cell>
          <cell r="H92">
            <v>0</v>
          </cell>
          <cell r="I92">
            <v>0</v>
          </cell>
          <cell r="J92">
            <v>503696</v>
          </cell>
          <cell r="K92">
            <v>0</v>
          </cell>
          <cell r="L92">
            <v>16673</v>
          </cell>
          <cell r="M92">
            <v>0</v>
          </cell>
          <cell r="N92">
            <v>50373</v>
          </cell>
          <cell r="O92">
            <v>3403.44</v>
          </cell>
          <cell r="P92">
            <v>0</v>
          </cell>
          <cell r="Q92">
            <v>8660.7800000000007</v>
          </cell>
          <cell r="R92">
            <v>0</v>
          </cell>
          <cell r="S92">
            <v>6345.49</v>
          </cell>
          <cell r="T92">
            <v>0</v>
          </cell>
          <cell r="U92">
            <v>608.9</v>
          </cell>
          <cell r="V92">
            <v>6860.99</v>
          </cell>
          <cell r="W92">
            <v>37843</v>
          </cell>
          <cell r="X92">
            <v>0</v>
          </cell>
          <cell r="Y92">
            <v>0</v>
          </cell>
          <cell r="Z92">
            <v>0</v>
          </cell>
          <cell r="AA92">
            <v>353270.54</v>
          </cell>
          <cell r="AB92">
            <v>33787.74</v>
          </cell>
          <cell r="AC92">
            <v>86710.39</v>
          </cell>
          <cell r="AD92">
            <v>15904.46</v>
          </cell>
          <cell r="AE92">
            <v>25439.61</v>
          </cell>
          <cell r="AF92">
            <v>0</v>
          </cell>
          <cell r="AG92">
            <v>16467.310000000001</v>
          </cell>
          <cell r="AH92">
            <v>3301.7</v>
          </cell>
          <cell r="AI92">
            <v>1621.16</v>
          </cell>
          <cell r="AJ92">
            <v>4560</v>
          </cell>
          <cell r="AK92">
            <v>1140</v>
          </cell>
          <cell r="AL92">
            <v>11859.57</v>
          </cell>
          <cell r="AM92">
            <v>2596.87</v>
          </cell>
          <cell r="AN92">
            <v>1382.34</v>
          </cell>
          <cell r="AO92">
            <v>1961.54</v>
          </cell>
          <cell r="AP92">
            <v>6256.62</v>
          </cell>
          <cell r="AQ92">
            <v>945</v>
          </cell>
          <cell r="AR92">
            <v>1434.36</v>
          </cell>
          <cell r="AS92">
            <v>14000.27</v>
          </cell>
          <cell r="AT92">
            <v>22638.57</v>
          </cell>
          <cell r="AU92">
            <v>0</v>
          </cell>
          <cell r="AV92">
            <v>4516.45</v>
          </cell>
          <cell r="AW92">
            <v>4915</v>
          </cell>
          <cell r="AX92">
            <v>0</v>
          </cell>
          <cell r="AY92">
            <v>2376.3200000000002</v>
          </cell>
          <cell r="AZ92">
            <v>3615.88</v>
          </cell>
          <cell r="BA92">
            <v>10466.44</v>
          </cell>
          <cell r="BB92">
            <v>12248</v>
          </cell>
          <cell r="BC92">
            <v>0</v>
          </cell>
          <cell r="BD92">
            <v>0</v>
          </cell>
          <cell r="BE92">
            <v>0</v>
          </cell>
          <cell r="BF92">
            <v>0</v>
          </cell>
          <cell r="BG92">
            <v>4053</v>
          </cell>
          <cell r="BH92">
            <v>0</v>
          </cell>
          <cell r="BI92">
            <v>0</v>
          </cell>
          <cell r="BJ92">
            <v>0</v>
          </cell>
          <cell r="BK92">
            <v>0</v>
          </cell>
          <cell r="BL92">
            <v>0</v>
          </cell>
          <cell r="BM92">
            <v>1880.83</v>
          </cell>
          <cell r="BN92">
            <v>60261.94</v>
          </cell>
          <cell r="BO92">
            <v>0</v>
          </cell>
          <cell r="BP92">
            <v>0</v>
          </cell>
          <cell r="BQ92">
            <v>2187.0500000000002</v>
          </cell>
          <cell r="BR92">
            <v>0</v>
          </cell>
          <cell r="BS92">
            <v>0</v>
          </cell>
          <cell r="BT92">
            <v>62448.990000000005</v>
          </cell>
        </row>
        <row r="93">
          <cell r="A93">
            <v>583</v>
          </cell>
          <cell r="B93">
            <v>2138</v>
          </cell>
          <cell r="C93" t="str">
            <v>Cam Woodfield Infant School</v>
          </cell>
          <cell r="D93">
            <v>14263.62</v>
          </cell>
          <cell r="E93">
            <v>0</v>
          </cell>
          <cell r="F93">
            <v>7209.57</v>
          </cell>
          <cell r="G93">
            <v>873</v>
          </cell>
          <cell r="H93">
            <v>0</v>
          </cell>
          <cell r="I93">
            <v>0</v>
          </cell>
          <cell r="J93">
            <v>371797</v>
          </cell>
          <cell r="K93">
            <v>0</v>
          </cell>
          <cell r="L93">
            <v>22137</v>
          </cell>
          <cell r="M93">
            <v>0</v>
          </cell>
          <cell r="N93">
            <v>21557.96</v>
          </cell>
          <cell r="O93">
            <v>500</v>
          </cell>
          <cell r="P93">
            <v>685</v>
          </cell>
          <cell r="Q93">
            <v>17587.13</v>
          </cell>
          <cell r="R93">
            <v>0</v>
          </cell>
          <cell r="S93">
            <v>5055.12</v>
          </cell>
          <cell r="T93">
            <v>86.25</v>
          </cell>
          <cell r="U93">
            <v>0</v>
          </cell>
          <cell r="V93">
            <v>5685.41</v>
          </cell>
          <cell r="W93">
            <v>28956</v>
          </cell>
          <cell r="X93">
            <v>0</v>
          </cell>
          <cell r="Y93">
            <v>0</v>
          </cell>
          <cell r="Z93">
            <v>0</v>
          </cell>
          <cell r="AA93">
            <v>267588.13</v>
          </cell>
          <cell r="AB93">
            <v>21818.5</v>
          </cell>
          <cell r="AC93">
            <v>71013.460000000006</v>
          </cell>
          <cell r="AD93">
            <v>11190.22</v>
          </cell>
          <cell r="AE93">
            <v>20087.580000000002</v>
          </cell>
          <cell r="AF93">
            <v>0</v>
          </cell>
          <cell r="AG93">
            <v>10700.07</v>
          </cell>
          <cell r="AH93">
            <v>474.25</v>
          </cell>
          <cell r="AI93">
            <v>3067.58</v>
          </cell>
          <cell r="AJ93">
            <v>2980</v>
          </cell>
          <cell r="AK93">
            <v>769</v>
          </cell>
          <cell r="AL93">
            <v>6734.64</v>
          </cell>
          <cell r="AM93">
            <v>1025.0899999999999</v>
          </cell>
          <cell r="AN93">
            <v>469.92</v>
          </cell>
          <cell r="AO93">
            <v>1786.42</v>
          </cell>
          <cell r="AP93">
            <v>9474.2800000000007</v>
          </cell>
          <cell r="AQ93">
            <v>4828</v>
          </cell>
          <cell r="AR93">
            <v>1686.75</v>
          </cell>
          <cell r="AS93">
            <v>17132.650000000001</v>
          </cell>
          <cell r="AT93">
            <v>1239.01</v>
          </cell>
          <cell r="AU93">
            <v>0</v>
          </cell>
          <cell r="AV93">
            <v>1680.47</v>
          </cell>
          <cell r="AW93">
            <v>3490.4</v>
          </cell>
          <cell r="AX93">
            <v>0</v>
          </cell>
          <cell r="AY93">
            <v>3480</v>
          </cell>
          <cell r="AZ93">
            <v>0</v>
          </cell>
          <cell r="BA93">
            <v>2502.85</v>
          </cell>
          <cell r="BB93">
            <v>9508</v>
          </cell>
          <cell r="BC93">
            <v>0</v>
          </cell>
          <cell r="BD93">
            <v>0</v>
          </cell>
          <cell r="BE93">
            <v>0</v>
          </cell>
          <cell r="BF93">
            <v>0</v>
          </cell>
          <cell r="BG93">
            <v>30153</v>
          </cell>
          <cell r="BH93">
            <v>0</v>
          </cell>
          <cell r="BI93">
            <v>0</v>
          </cell>
          <cell r="BJ93">
            <v>0</v>
          </cell>
          <cell r="BK93">
            <v>14748.8</v>
          </cell>
          <cell r="BL93">
            <v>0</v>
          </cell>
          <cell r="BM93">
            <v>2058.5</v>
          </cell>
          <cell r="BN93">
            <v>13583.22</v>
          </cell>
          <cell r="BO93">
            <v>0</v>
          </cell>
          <cell r="BP93">
            <v>19087.77</v>
          </cell>
          <cell r="BQ93">
            <v>2340.5</v>
          </cell>
          <cell r="BR93">
            <v>0</v>
          </cell>
          <cell r="BS93">
            <v>0</v>
          </cell>
          <cell r="BT93">
            <v>35011.49</v>
          </cell>
        </row>
        <row r="94">
          <cell r="A94">
            <v>584</v>
          </cell>
          <cell r="B94">
            <v>5212</v>
          </cell>
          <cell r="C94" t="str">
            <v>Cam Woodfield Junior School</v>
          </cell>
          <cell r="D94">
            <v>48469.66</v>
          </cell>
          <cell r="E94">
            <v>0</v>
          </cell>
          <cell r="F94">
            <v>36571.89</v>
          </cell>
          <cell r="G94">
            <v>0</v>
          </cell>
          <cell r="H94">
            <v>0</v>
          </cell>
          <cell r="I94">
            <v>0</v>
          </cell>
          <cell r="J94">
            <v>477196.85</v>
          </cell>
          <cell r="K94">
            <v>0</v>
          </cell>
          <cell r="L94">
            <v>73947</v>
          </cell>
          <cell r="M94">
            <v>0</v>
          </cell>
          <cell r="N94">
            <v>42406.65</v>
          </cell>
          <cell r="O94">
            <v>0</v>
          </cell>
          <cell r="P94">
            <v>79.08</v>
          </cell>
          <cell r="Q94">
            <v>15843.77</v>
          </cell>
          <cell r="R94">
            <v>0</v>
          </cell>
          <cell r="S94">
            <v>0</v>
          </cell>
          <cell r="T94">
            <v>148</v>
          </cell>
          <cell r="U94">
            <v>13024</v>
          </cell>
          <cell r="V94">
            <v>26320.53</v>
          </cell>
          <cell r="W94">
            <v>0</v>
          </cell>
          <cell r="X94">
            <v>0</v>
          </cell>
          <cell r="Y94">
            <v>0</v>
          </cell>
          <cell r="Z94">
            <v>0</v>
          </cell>
          <cell r="AA94">
            <v>373626.48</v>
          </cell>
          <cell r="AB94">
            <v>13831.12</v>
          </cell>
          <cell r="AC94">
            <v>67698.36</v>
          </cell>
          <cell r="AD94">
            <v>20081.73</v>
          </cell>
          <cell r="AE94">
            <v>28996.41</v>
          </cell>
          <cell r="AF94">
            <v>0</v>
          </cell>
          <cell r="AG94">
            <v>11560.67</v>
          </cell>
          <cell r="AH94">
            <v>1366.2</v>
          </cell>
          <cell r="AI94">
            <v>939.5</v>
          </cell>
          <cell r="AJ94">
            <v>3333</v>
          </cell>
          <cell r="AK94">
            <v>919</v>
          </cell>
          <cell r="AL94">
            <v>6797.4</v>
          </cell>
          <cell r="AM94">
            <v>5491.58</v>
          </cell>
          <cell r="AN94">
            <v>3317.49</v>
          </cell>
          <cell r="AO94">
            <v>3485.68</v>
          </cell>
          <cell r="AP94">
            <v>12730.09</v>
          </cell>
          <cell r="AQ94">
            <v>1709</v>
          </cell>
          <cell r="AR94">
            <v>2088.83</v>
          </cell>
          <cell r="AS94">
            <v>30934.16</v>
          </cell>
          <cell r="AT94">
            <v>20509.91</v>
          </cell>
          <cell r="AU94">
            <v>0</v>
          </cell>
          <cell r="AV94">
            <v>5638.28</v>
          </cell>
          <cell r="AW94">
            <v>3952</v>
          </cell>
          <cell r="AX94">
            <v>0</v>
          </cell>
          <cell r="AY94">
            <v>6240.44</v>
          </cell>
          <cell r="AZ94">
            <v>7925.03</v>
          </cell>
          <cell r="BA94">
            <v>7402.48</v>
          </cell>
          <cell r="BB94">
            <v>9127</v>
          </cell>
          <cell r="BC94">
            <v>0</v>
          </cell>
          <cell r="BD94">
            <v>0</v>
          </cell>
          <cell r="BE94">
            <v>0</v>
          </cell>
          <cell r="BF94">
            <v>0</v>
          </cell>
          <cell r="BG94">
            <v>49927.05</v>
          </cell>
          <cell r="BH94">
            <v>0</v>
          </cell>
          <cell r="BI94">
            <v>0</v>
          </cell>
          <cell r="BJ94">
            <v>0</v>
          </cell>
          <cell r="BK94">
            <v>46538.26</v>
          </cell>
          <cell r="BL94">
            <v>0</v>
          </cell>
          <cell r="BM94">
            <v>897.5</v>
          </cell>
          <cell r="BN94">
            <v>47733.7</v>
          </cell>
          <cell r="BO94">
            <v>0</v>
          </cell>
          <cell r="BP94">
            <v>36310.68</v>
          </cell>
          <cell r="BQ94">
            <v>2752.5</v>
          </cell>
          <cell r="BR94">
            <v>0</v>
          </cell>
          <cell r="BS94">
            <v>0</v>
          </cell>
          <cell r="BT94">
            <v>86796.88</v>
          </cell>
        </row>
        <row r="95">
          <cell r="A95">
            <v>585</v>
          </cell>
          <cell r="B95">
            <v>2117</v>
          </cell>
          <cell r="C95" t="str">
            <v>Cashes Green Primary School</v>
          </cell>
          <cell r="D95">
            <v>14743.99</v>
          </cell>
          <cell r="E95">
            <v>0</v>
          </cell>
          <cell r="F95">
            <v>-11709.22</v>
          </cell>
          <cell r="G95">
            <v>1084.75</v>
          </cell>
          <cell r="H95">
            <v>886.33</v>
          </cell>
          <cell r="I95">
            <v>0</v>
          </cell>
          <cell r="J95">
            <v>388907.3</v>
          </cell>
          <cell r="K95">
            <v>0</v>
          </cell>
          <cell r="L95">
            <v>52965</v>
          </cell>
          <cell r="M95">
            <v>0</v>
          </cell>
          <cell r="N95">
            <v>41526.699999999997</v>
          </cell>
          <cell r="O95">
            <v>5529.76</v>
          </cell>
          <cell r="P95">
            <v>2323.15</v>
          </cell>
          <cell r="Q95">
            <v>11969.03</v>
          </cell>
          <cell r="R95">
            <v>0</v>
          </cell>
          <cell r="S95">
            <v>1984.5</v>
          </cell>
          <cell r="T95">
            <v>1462</v>
          </cell>
          <cell r="U95">
            <v>6113.87</v>
          </cell>
          <cell r="V95">
            <v>19886.419999999998</v>
          </cell>
          <cell r="W95">
            <v>33976</v>
          </cell>
          <cell r="X95">
            <v>0</v>
          </cell>
          <cell r="Y95">
            <v>0</v>
          </cell>
          <cell r="Z95">
            <v>0</v>
          </cell>
          <cell r="AA95">
            <v>348442.12</v>
          </cell>
          <cell r="AB95">
            <v>12268.13</v>
          </cell>
          <cell r="AC95">
            <v>58947.79</v>
          </cell>
          <cell r="AD95">
            <v>17488.98</v>
          </cell>
          <cell r="AE95">
            <v>25650.09</v>
          </cell>
          <cell r="AF95">
            <v>0</v>
          </cell>
          <cell r="AG95">
            <v>6047.73</v>
          </cell>
          <cell r="AH95">
            <v>7278.92</v>
          </cell>
          <cell r="AI95">
            <v>2008.2</v>
          </cell>
          <cell r="AJ95">
            <v>3203</v>
          </cell>
          <cell r="AK95">
            <v>854</v>
          </cell>
          <cell r="AL95">
            <v>6701.09</v>
          </cell>
          <cell r="AM95">
            <v>3408.19</v>
          </cell>
          <cell r="AN95">
            <v>964.53</v>
          </cell>
          <cell r="AO95">
            <v>2368.5500000000002</v>
          </cell>
          <cell r="AP95">
            <v>8519.4</v>
          </cell>
          <cell r="AQ95">
            <v>6526</v>
          </cell>
          <cell r="AR95">
            <v>604.75</v>
          </cell>
          <cell r="AS95">
            <v>15720.58</v>
          </cell>
          <cell r="AT95">
            <v>3078.75</v>
          </cell>
          <cell r="AU95">
            <v>0</v>
          </cell>
          <cell r="AV95">
            <v>3327.83</v>
          </cell>
          <cell r="AW95">
            <v>3898.8</v>
          </cell>
          <cell r="AX95">
            <v>0</v>
          </cell>
          <cell r="AY95">
            <v>8734.7199999999993</v>
          </cell>
          <cell r="AZ95">
            <v>0</v>
          </cell>
          <cell r="BA95">
            <v>0</v>
          </cell>
          <cell r="BB95">
            <v>9562</v>
          </cell>
          <cell r="BC95">
            <v>0</v>
          </cell>
          <cell r="BD95">
            <v>15341</v>
          </cell>
          <cell r="BE95">
            <v>0</v>
          </cell>
          <cell r="BF95">
            <v>0</v>
          </cell>
          <cell r="BG95">
            <v>36790</v>
          </cell>
          <cell r="BH95">
            <v>0</v>
          </cell>
          <cell r="BI95">
            <v>15341</v>
          </cell>
          <cell r="BJ95">
            <v>0</v>
          </cell>
          <cell r="BK95">
            <v>40704.15</v>
          </cell>
          <cell r="BL95">
            <v>0</v>
          </cell>
          <cell r="BM95">
            <v>1749.19</v>
          </cell>
          <cell r="BN95">
            <v>10442.57</v>
          </cell>
          <cell r="BO95">
            <v>0</v>
          </cell>
          <cell r="BP95">
            <v>-2992.29</v>
          </cell>
          <cell r="BQ95">
            <v>2931.81</v>
          </cell>
          <cell r="BR95">
            <v>0</v>
          </cell>
          <cell r="BS95">
            <v>0</v>
          </cell>
          <cell r="BT95">
            <v>10382.09</v>
          </cell>
        </row>
        <row r="96">
          <cell r="A96">
            <v>586</v>
          </cell>
          <cell r="B96">
            <v>2050</v>
          </cell>
          <cell r="C96" t="str">
            <v>Chalford Hill Primary School</v>
          </cell>
          <cell r="D96">
            <v>27016.44</v>
          </cell>
          <cell r="E96">
            <v>0</v>
          </cell>
          <cell r="F96">
            <v>63221.37</v>
          </cell>
          <cell r="G96">
            <v>2696.3</v>
          </cell>
          <cell r="H96">
            <v>0</v>
          </cell>
          <cell r="I96">
            <v>0</v>
          </cell>
          <cell r="J96">
            <v>551279.62</v>
          </cell>
          <cell r="K96">
            <v>0</v>
          </cell>
          <cell r="L96">
            <v>8553</v>
          </cell>
          <cell r="M96">
            <v>0</v>
          </cell>
          <cell r="N96">
            <v>30564.38</v>
          </cell>
          <cell r="O96">
            <v>378.78</v>
          </cell>
          <cell r="P96">
            <v>0</v>
          </cell>
          <cell r="Q96">
            <v>9802.1299999999992</v>
          </cell>
          <cell r="R96">
            <v>0</v>
          </cell>
          <cell r="S96">
            <v>1221</v>
          </cell>
          <cell r="T96">
            <v>0</v>
          </cell>
          <cell r="U96">
            <v>3268</v>
          </cell>
          <cell r="V96">
            <v>6323.82</v>
          </cell>
          <cell r="W96">
            <v>38822</v>
          </cell>
          <cell r="X96">
            <v>0</v>
          </cell>
          <cell r="Y96">
            <v>0</v>
          </cell>
          <cell r="Z96">
            <v>0</v>
          </cell>
          <cell r="AA96">
            <v>412151.15</v>
          </cell>
          <cell r="AB96">
            <v>25770.28</v>
          </cell>
          <cell r="AC96">
            <v>72080.929999999993</v>
          </cell>
          <cell r="AD96">
            <v>0</v>
          </cell>
          <cell r="AE96">
            <v>24263.06</v>
          </cell>
          <cell r="AF96">
            <v>0</v>
          </cell>
          <cell r="AG96">
            <v>10026.049999999999</v>
          </cell>
          <cell r="AH96">
            <v>322</v>
          </cell>
          <cell r="AI96">
            <v>1387.32</v>
          </cell>
          <cell r="AJ96">
            <v>4721</v>
          </cell>
          <cell r="AK96">
            <v>1180</v>
          </cell>
          <cell r="AL96">
            <v>7499.56</v>
          </cell>
          <cell r="AM96">
            <v>6955.24</v>
          </cell>
          <cell r="AN96">
            <v>14670.3</v>
          </cell>
          <cell r="AO96">
            <v>1416.74</v>
          </cell>
          <cell r="AP96">
            <v>7018.6</v>
          </cell>
          <cell r="AQ96">
            <v>3176</v>
          </cell>
          <cell r="AR96">
            <v>734.6</v>
          </cell>
          <cell r="AS96">
            <v>27941.02</v>
          </cell>
          <cell r="AT96">
            <v>4333</v>
          </cell>
          <cell r="AU96">
            <v>0</v>
          </cell>
          <cell r="AV96">
            <v>3978.15</v>
          </cell>
          <cell r="AW96">
            <v>5088</v>
          </cell>
          <cell r="AX96">
            <v>0</v>
          </cell>
          <cell r="AY96">
            <v>0</v>
          </cell>
          <cell r="AZ96">
            <v>2323.04</v>
          </cell>
          <cell r="BA96">
            <v>5316.18</v>
          </cell>
          <cell r="BB96">
            <v>11493</v>
          </cell>
          <cell r="BC96">
            <v>0</v>
          </cell>
          <cell r="BD96">
            <v>0</v>
          </cell>
          <cell r="BE96">
            <v>0</v>
          </cell>
          <cell r="BF96">
            <v>0</v>
          </cell>
          <cell r="BG96">
            <v>35533</v>
          </cell>
          <cell r="BH96">
            <v>0</v>
          </cell>
          <cell r="BI96">
            <v>0</v>
          </cell>
          <cell r="BJ96">
            <v>0</v>
          </cell>
          <cell r="BK96">
            <v>22429.99</v>
          </cell>
          <cell r="BL96">
            <v>0</v>
          </cell>
          <cell r="BM96">
            <v>2720.81</v>
          </cell>
          <cell r="BN96">
            <v>23383.95</v>
          </cell>
          <cell r="BO96">
            <v>0</v>
          </cell>
          <cell r="BP96">
            <v>72987.23</v>
          </cell>
          <cell r="BQ96">
            <v>3312.64</v>
          </cell>
          <cell r="BR96">
            <v>0</v>
          </cell>
          <cell r="BS96">
            <v>0</v>
          </cell>
          <cell r="BT96">
            <v>99683.819999999992</v>
          </cell>
        </row>
        <row r="97">
          <cell r="A97">
            <v>587</v>
          </cell>
          <cell r="B97">
            <v>3314</v>
          </cell>
          <cell r="C97" t="str">
            <v>Christ Church C of E Primary School</v>
          </cell>
          <cell r="D97">
            <v>37005.1</v>
          </cell>
          <cell r="E97">
            <v>0</v>
          </cell>
          <cell r="F97">
            <v>0</v>
          </cell>
          <cell r="G97">
            <v>419.8</v>
          </cell>
          <cell r="H97">
            <v>0</v>
          </cell>
          <cell r="I97">
            <v>0</v>
          </cell>
          <cell r="J97">
            <v>179303.85</v>
          </cell>
          <cell r="K97">
            <v>0</v>
          </cell>
          <cell r="L97">
            <v>8638</v>
          </cell>
          <cell r="M97">
            <v>0</v>
          </cell>
          <cell r="N97">
            <v>22529.15</v>
          </cell>
          <cell r="O97">
            <v>375</v>
          </cell>
          <cell r="P97">
            <v>150</v>
          </cell>
          <cell r="Q97">
            <v>6939.1</v>
          </cell>
          <cell r="R97">
            <v>0</v>
          </cell>
          <cell r="S97">
            <v>0</v>
          </cell>
          <cell r="T97">
            <v>2743.21</v>
          </cell>
          <cell r="U97">
            <v>745</v>
          </cell>
          <cell r="V97">
            <v>6417.05</v>
          </cell>
          <cell r="W97">
            <v>19975</v>
          </cell>
          <cell r="X97">
            <v>0</v>
          </cell>
          <cell r="Y97">
            <v>0</v>
          </cell>
          <cell r="Z97">
            <v>0</v>
          </cell>
          <cell r="AA97">
            <v>157168.82999999999</v>
          </cell>
          <cell r="AB97">
            <v>10914.15</v>
          </cell>
          <cell r="AC97">
            <v>21406.080000000002</v>
          </cell>
          <cell r="AD97">
            <v>5741.32</v>
          </cell>
          <cell r="AE97">
            <v>15270.55</v>
          </cell>
          <cell r="AF97">
            <v>0</v>
          </cell>
          <cell r="AG97">
            <v>5492.46</v>
          </cell>
          <cell r="AH97">
            <v>165</v>
          </cell>
          <cell r="AI97">
            <v>1418.2</v>
          </cell>
          <cell r="AJ97">
            <v>1944</v>
          </cell>
          <cell r="AK97">
            <v>519</v>
          </cell>
          <cell r="AL97">
            <v>4711.09</v>
          </cell>
          <cell r="AM97">
            <v>120</v>
          </cell>
          <cell r="AN97">
            <v>201.43</v>
          </cell>
          <cell r="AO97">
            <v>1524.59</v>
          </cell>
          <cell r="AP97">
            <v>3887.01</v>
          </cell>
          <cell r="AQ97">
            <v>274</v>
          </cell>
          <cell r="AR97">
            <v>0</v>
          </cell>
          <cell r="AS97">
            <v>17546.759999999998</v>
          </cell>
          <cell r="AT97">
            <v>1908.98</v>
          </cell>
          <cell r="AU97">
            <v>0</v>
          </cell>
          <cell r="AV97">
            <v>1808.71</v>
          </cell>
          <cell r="AW97">
            <v>1119.5999999999999</v>
          </cell>
          <cell r="AX97">
            <v>0</v>
          </cell>
          <cell r="AY97">
            <v>2610</v>
          </cell>
          <cell r="AZ97">
            <v>0</v>
          </cell>
          <cell r="BA97">
            <v>3513.25</v>
          </cell>
          <cell r="BB97">
            <v>6200</v>
          </cell>
          <cell r="BC97">
            <v>0</v>
          </cell>
          <cell r="BD97">
            <v>338</v>
          </cell>
          <cell r="BE97">
            <v>0</v>
          </cell>
          <cell r="BF97">
            <v>0</v>
          </cell>
          <cell r="BG97">
            <v>3383</v>
          </cell>
          <cell r="BH97">
            <v>0</v>
          </cell>
          <cell r="BI97">
            <v>338</v>
          </cell>
          <cell r="BJ97">
            <v>0</v>
          </cell>
          <cell r="BK97">
            <v>0</v>
          </cell>
          <cell r="BL97">
            <v>0</v>
          </cell>
          <cell r="BM97">
            <v>762.31</v>
          </cell>
          <cell r="BN97">
            <v>19017.45</v>
          </cell>
          <cell r="BO97">
            <v>0</v>
          </cell>
          <cell r="BP97">
            <v>0</v>
          </cell>
          <cell r="BQ97">
            <v>3378.49</v>
          </cell>
          <cell r="BR97">
            <v>0</v>
          </cell>
          <cell r="BS97">
            <v>0</v>
          </cell>
          <cell r="BT97">
            <v>22395.940000000002</v>
          </cell>
        </row>
        <row r="98">
          <cell r="A98">
            <v>589</v>
          </cell>
          <cell r="B98">
            <v>5206</v>
          </cell>
          <cell r="C98" t="str">
            <v>CHARLTON KINGS JUNIOR SCHOOL</v>
          </cell>
          <cell r="D98">
            <v>58689.440000000002</v>
          </cell>
          <cell r="E98">
            <v>0</v>
          </cell>
          <cell r="F98">
            <v>0</v>
          </cell>
          <cell r="G98">
            <v>0</v>
          </cell>
          <cell r="H98">
            <v>6500</v>
          </cell>
          <cell r="I98">
            <v>0</v>
          </cell>
          <cell r="J98">
            <v>969902</v>
          </cell>
          <cell r="K98">
            <v>0</v>
          </cell>
          <cell r="L98">
            <v>47588</v>
          </cell>
          <cell r="M98">
            <v>0</v>
          </cell>
          <cell r="N98">
            <v>38827</v>
          </cell>
          <cell r="O98">
            <v>0</v>
          </cell>
          <cell r="P98">
            <v>0</v>
          </cell>
          <cell r="Q98">
            <v>30865.64</v>
          </cell>
          <cell r="R98">
            <v>0</v>
          </cell>
          <cell r="S98">
            <v>498.21</v>
          </cell>
          <cell r="T98">
            <v>1966.5</v>
          </cell>
          <cell r="U98">
            <v>0</v>
          </cell>
          <cell r="V98">
            <v>69651.520000000004</v>
          </cell>
          <cell r="W98">
            <v>58378</v>
          </cell>
          <cell r="X98">
            <v>0</v>
          </cell>
          <cell r="Y98">
            <v>0</v>
          </cell>
          <cell r="Z98">
            <v>0</v>
          </cell>
          <cell r="AA98">
            <v>693902.71</v>
          </cell>
          <cell r="AB98">
            <v>49748.480000000003</v>
          </cell>
          <cell r="AC98">
            <v>132166.98000000001</v>
          </cell>
          <cell r="AD98">
            <v>42505.23</v>
          </cell>
          <cell r="AE98">
            <v>50438.1</v>
          </cell>
          <cell r="AF98">
            <v>0</v>
          </cell>
          <cell r="AG98">
            <v>15176.15</v>
          </cell>
          <cell r="AH98">
            <v>2821.74</v>
          </cell>
          <cell r="AI98">
            <v>916</v>
          </cell>
          <cell r="AJ98">
            <v>6127</v>
          </cell>
          <cell r="AK98">
            <v>1387</v>
          </cell>
          <cell r="AL98">
            <v>9179.2800000000007</v>
          </cell>
          <cell r="AM98">
            <v>12827.04</v>
          </cell>
          <cell r="AN98">
            <v>3799.83</v>
          </cell>
          <cell r="AO98">
            <v>2954.75</v>
          </cell>
          <cell r="AP98">
            <v>17524.71</v>
          </cell>
          <cell r="AQ98">
            <v>1663</v>
          </cell>
          <cell r="AR98">
            <v>2041.06</v>
          </cell>
          <cell r="AS98">
            <v>72604.37</v>
          </cell>
          <cell r="AT98">
            <v>9670.0400000000009</v>
          </cell>
          <cell r="AU98">
            <v>0</v>
          </cell>
          <cell r="AV98">
            <v>8441.25</v>
          </cell>
          <cell r="AW98">
            <v>8176.32</v>
          </cell>
          <cell r="AX98">
            <v>0</v>
          </cell>
          <cell r="AY98">
            <v>6215.33</v>
          </cell>
          <cell r="AZ98">
            <v>0</v>
          </cell>
          <cell r="BA98">
            <v>29771.22</v>
          </cell>
          <cell r="BB98">
            <v>12582.99</v>
          </cell>
          <cell r="BC98">
            <v>0</v>
          </cell>
          <cell r="BD98">
            <v>0</v>
          </cell>
          <cell r="BE98">
            <v>0</v>
          </cell>
          <cell r="BF98">
            <v>0</v>
          </cell>
          <cell r="BG98">
            <v>46334</v>
          </cell>
          <cell r="BH98">
            <v>0</v>
          </cell>
          <cell r="BI98">
            <v>0</v>
          </cell>
          <cell r="BJ98">
            <v>0</v>
          </cell>
          <cell r="BK98">
            <v>26781.599999999999</v>
          </cell>
          <cell r="BL98">
            <v>0</v>
          </cell>
          <cell r="BM98">
            <v>2960</v>
          </cell>
          <cell r="BN98">
            <v>83725.73</v>
          </cell>
          <cell r="BO98">
            <v>0</v>
          </cell>
          <cell r="BP98">
            <v>21528.400000000001</v>
          </cell>
          <cell r="BQ98">
            <v>1564</v>
          </cell>
          <cell r="BR98">
            <v>0</v>
          </cell>
          <cell r="BS98">
            <v>0</v>
          </cell>
          <cell r="BT98">
            <v>106818.13</v>
          </cell>
        </row>
        <row r="99">
          <cell r="A99">
            <v>590</v>
          </cell>
          <cell r="B99">
            <v>5207</v>
          </cell>
          <cell r="C99" t="str">
            <v>Charlton Kings Infants School</v>
          </cell>
          <cell r="D99">
            <v>52918.14</v>
          </cell>
          <cell r="E99">
            <v>0</v>
          </cell>
          <cell r="F99">
            <v>32868.85</v>
          </cell>
          <cell r="G99">
            <v>555.17999999999995</v>
          </cell>
          <cell r="H99">
            <v>0</v>
          </cell>
          <cell r="I99">
            <v>0</v>
          </cell>
          <cell r="J99">
            <v>659867</v>
          </cell>
          <cell r="K99">
            <v>0</v>
          </cell>
          <cell r="L99">
            <v>31988</v>
          </cell>
          <cell r="M99">
            <v>0</v>
          </cell>
          <cell r="N99">
            <v>24552.5</v>
          </cell>
          <cell r="O99">
            <v>0</v>
          </cell>
          <cell r="P99">
            <v>0</v>
          </cell>
          <cell r="Q99">
            <v>144998.35999999999</v>
          </cell>
          <cell r="R99">
            <v>0</v>
          </cell>
          <cell r="S99">
            <v>0</v>
          </cell>
          <cell r="T99">
            <v>0</v>
          </cell>
          <cell r="U99">
            <v>0</v>
          </cell>
          <cell r="V99">
            <v>9822.19</v>
          </cell>
          <cell r="W99">
            <v>43543</v>
          </cell>
          <cell r="X99">
            <v>0</v>
          </cell>
          <cell r="Y99">
            <v>0</v>
          </cell>
          <cell r="Z99">
            <v>0</v>
          </cell>
          <cell r="AA99">
            <v>511094.64</v>
          </cell>
          <cell r="AB99">
            <v>16191.37</v>
          </cell>
          <cell r="AC99">
            <v>155015.49</v>
          </cell>
          <cell r="AD99">
            <v>0</v>
          </cell>
          <cell r="AE99">
            <v>34490.18</v>
          </cell>
          <cell r="AF99">
            <v>0</v>
          </cell>
          <cell r="AG99">
            <v>22780.67</v>
          </cell>
          <cell r="AH99">
            <v>160.52000000000001</v>
          </cell>
          <cell r="AI99">
            <v>6188.31</v>
          </cell>
          <cell r="AJ99">
            <v>7004</v>
          </cell>
          <cell r="AK99">
            <v>1575.9</v>
          </cell>
          <cell r="AL99">
            <v>34830.17</v>
          </cell>
          <cell r="AM99">
            <v>26020.7</v>
          </cell>
          <cell r="AN99">
            <v>21552.65</v>
          </cell>
          <cell r="AO99">
            <v>1986.86</v>
          </cell>
          <cell r="AP99">
            <v>10218.120000000001</v>
          </cell>
          <cell r="AQ99">
            <v>2472</v>
          </cell>
          <cell r="AR99">
            <v>1142.19</v>
          </cell>
          <cell r="AS99">
            <v>14487.91</v>
          </cell>
          <cell r="AT99">
            <v>7696.75</v>
          </cell>
          <cell r="AU99">
            <v>0</v>
          </cell>
          <cell r="AV99">
            <v>13532.29</v>
          </cell>
          <cell r="AW99">
            <v>6786.75</v>
          </cell>
          <cell r="AX99">
            <v>0</v>
          </cell>
          <cell r="AY99">
            <v>681.43</v>
          </cell>
          <cell r="AZ99">
            <v>0</v>
          </cell>
          <cell r="BA99">
            <v>4626.8900000000003</v>
          </cell>
          <cell r="BB99">
            <v>13051.45</v>
          </cell>
          <cell r="BC99">
            <v>0</v>
          </cell>
          <cell r="BD99">
            <v>0</v>
          </cell>
          <cell r="BE99">
            <v>0</v>
          </cell>
          <cell r="BF99">
            <v>0</v>
          </cell>
          <cell r="BG99">
            <v>37920</v>
          </cell>
          <cell r="BH99">
            <v>0</v>
          </cell>
          <cell r="BI99">
            <v>0</v>
          </cell>
          <cell r="BJ99">
            <v>0</v>
          </cell>
          <cell r="BK99">
            <v>37036.03</v>
          </cell>
          <cell r="BL99">
            <v>0</v>
          </cell>
          <cell r="BM99">
            <v>2245.52</v>
          </cell>
          <cell r="BN99">
            <v>52558.57</v>
          </cell>
          <cell r="BO99">
            <v>1543.38</v>
          </cell>
          <cell r="BP99">
            <v>29704.97</v>
          </cell>
          <cell r="BQ99">
            <v>2357.48</v>
          </cell>
          <cell r="BR99">
            <v>0.03</v>
          </cell>
          <cell r="BS99">
            <v>0</v>
          </cell>
          <cell r="BT99">
            <v>86164.43</v>
          </cell>
        </row>
        <row r="100">
          <cell r="A100">
            <v>591</v>
          </cell>
          <cell r="B100">
            <v>3316</v>
          </cell>
          <cell r="C100" t="str">
            <v>HOLY APOSTLES C. OF E. PRIMARY</v>
          </cell>
          <cell r="D100">
            <v>0</v>
          </cell>
          <cell r="E100">
            <v>110079.05</v>
          </cell>
          <cell r="F100">
            <v>0</v>
          </cell>
          <cell r="G100">
            <v>0</v>
          </cell>
          <cell r="H100">
            <v>13137.07</v>
          </cell>
          <cell r="I100">
            <v>0</v>
          </cell>
          <cell r="J100">
            <v>506999</v>
          </cell>
          <cell r="K100">
            <v>0</v>
          </cell>
          <cell r="L100">
            <v>18532</v>
          </cell>
          <cell r="M100">
            <v>0</v>
          </cell>
          <cell r="N100">
            <v>28155.75</v>
          </cell>
          <cell r="O100">
            <v>0</v>
          </cell>
          <cell r="P100">
            <v>0</v>
          </cell>
          <cell r="Q100">
            <v>21009.38</v>
          </cell>
          <cell r="R100">
            <v>0</v>
          </cell>
          <cell r="S100">
            <v>0</v>
          </cell>
          <cell r="T100">
            <v>0</v>
          </cell>
          <cell r="U100">
            <v>1225.32</v>
          </cell>
          <cell r="V100">
            <v>13456.71</v>
          </cell>
          <cell r="W100">
            <v>36518</v>
          </cell>
          <cell r="X100">
            <v>0</v>
          </cell>
          <cell r="Y100">
            <v>0</v>
          </cell>
          <cell r="Z100">
            <v>0</v>
          </cell>
          <cell r="AA100">
            <v>368378.49</v>
          </cell>
          <cell r="AB100">
            <v>10510.11</v>
          </cell>
          <cell r="AC100">
            <v>66407.240000000005</v>
          </cell>
          <cell r="AD100">
            <v>18402.759999999998</v>
          </cell>
          <cell r="AE100">
            <v>25501.37</v>
          </cell>
          <cell r="AF100">
            <v>0</v>
          </cell>
          <cell r="AG100">
            <v>9074.36</v>
          </cell>
          <cell r="AH100">
            <v>3629.72</v>
          </cell>
          <cell r="AI100">
            <v>1180</v>
          </cell>
          <cell r="AJ100">
            <v>4162.5</v>
          </cell>
          <cell r="AK100">
            <v>1040.5</v>
          </cell>
          <cell r="AL100">
            <v>9012.7999999999993</v>
          </cell>
          <cell r="AM100">
            <v>6391.98</v>
          </cell>
          <cell r="AN100">
            <v>1424.2</v>
          </cell>
          <cell r="AO100">
            <v>2015.35</v>
          </cell>
          <cell r="AP100">
            <v>7658.64</v>
          </cell>
          <cell r="AQ100">
            <v>1340</v>
          </cell>
          <cell r="AR100">
            <v>1790.97</v>
          </cell>
          <cell r="AS100">
            <v>42060.77</v>
          </cell>
          <cell r="AT100">
            <v>3124</v>
          </cell>
          <cell r="AU100">
            <v>0</v>
          </cell>
          <cell r="AV100">
            <v>4101.33</v>
          </cell>
          <cell r="AW100">
            <v>5054.6000000000004</v>
          </cell>
          <cell r="AX100">
            <v>0</v>
          </cell>
          <cell r="AY100">
            <v>0</v>
          </cell>
          <cell r="AZ100">
            <v>0</v>
          </cell>
          <cell r="BA100">
            <v>8622.73</v>
          </cell>
          <cell r="BB100">
            <v>10210.6</v>
          </cell>
          <cell r="BC100">
            <v>0</v>
          </cell>
          <cell r="BD100">
            <v>88798</v>
          </cell>
          <cell r="BE100">
            <v>0</v>
          </cell>
          <cell r="BF100">
            <v>0</v>
          </cell>
          <cell r="BG100">
            <v>4040</v>
          </cell>
          <cell r="BH100">
            <v>0</v>
          </cell>
          <cell r="BI100">
            <v>88798</v>
          </cell>
          <cell r="BJ100">
            <v>0</v>
          </cell>
          <cell r="BK100">
            <v>86874.36</v>
          </cell>
          <cell r="BL100">
            <v>0</v>
          </cell>
          <cell r="BM100">
            <v>135</v>
          </cell>
          <cell r="BN100">
            <v>36082.18</v>
          </cell>
          <cell r="BO100">
            <v>0</v>
          </cell>
          <cell r="BP100">
            <v>0</v>
          </cell>
          <cell r="BQ100">
            <v>4040</v>
          </cell>
          <cell r="BR100">
            <v>14925.64</v>
          </cell>
          <cell r="BS100">
            <v>0</v>
          </cell>
          <cell r="BT100">
            <v>55047.82</v>
          </cell>
        </row>
        <row r="101">
          <cell r="A101">
            <v>592</v>
          </cell>
          <cell r="B101">
            <v>3317</v>
          </cell>
          <cell r="C101" t="str">
            <v>St Andrews Church of England Primary School</v>
          </cell>
          <cell r="D101">
            <v>77575.16</v>
          </cell>
          <cell r="E101">
            <v>0</v>
          </cell>
          <cell r="F101">
            <v>0</v>
          </cell>
          <cell r="G101">
            <v>483.25</v>
          </cell>
          <cell r="H101">
            <v>0</v>
          </cell>
          <cell r="I101">
            <v>0</v>
          </cell>
          <cell r="J101">
            <v>265297.21000000002</v>
          </cell>
          <cell r="K101">
            <v>0</v>
          </cell>
          <cell r="L101">
            <v>24232</v>
          </cell>
          <cell r="M101">
            <v>0</v>
          </cell>
          <cell r="N101">
            <v>29098.29</v>
          </cell>
          <cell r="O101">
            <v>1786</v>
          </cell>
          <cell r="P101">
            <v>200</v>
          </cell>
          <cell r="Q101">
            <v>15428.19</v>
          </cell>
          <cell r="R101">
            <v>20.5</v>
          </cell>
          <cell r="S101">
            <v>0</v>
          </cell>
          <cell r="T101">
            <v>0</v>
          </cell>
          <cell r="U101">
            <v>5971.71</v>
          </cell>
          <cell r="V101">
            <v>19874.07</v>
          </cell>
          <cell r="W101">
            <v>24003</v>
          </cell>
          <cell r="X101">
            <v>0</v>
          </cell>
          <cell r="Y101">
            <v>0</v>
          </cell>
          <cell r="Z101">
            <v>0</v>
          </cell>
          <cell r="AA101">
            <v>204467.91</v>
          </cell>
          <cell r="AB101">
            <v>6987.61</v>
          </cell>
          <cell r="AC101">
            <v>61324.480000000003</v>
          </cell>
          <cell r="AD101">
            <v>389.25</v>
          </cell>
          <cell r="AE101">
            <v>14949.56</v>
          </cell>
          <cell r="AF101">
            <v>0</v>
          </cell>
          <cell r="AG101">
            <v>7867.55</v>
          </cell>
          <cell r="AH101">
            <v>391.42</v>
          </cell>
          <cell r="AI101">
            <v>1829.28</v>
          </cell>
          <cell r="AJ101">
            <v>1648</v>
          </cell>
          <cell r="AK101">
            <v>471</v>
          </cell>
          <cell r="AL101">
            <v>6845.67</v>
          </cell>
          <cell r="AM101">
            <v>1166.28</v>
          </cell>
          <cell r="AN101">
            <v>7752.57</v>
          </cell>
          <cell r="AO101">
            <v>371.73</v>
          </cell>
          <cell r="AP101">
            <v>7504.88</v>
          </cell>
          <cell r="AQ101">
            <v>420</v>
          </cell>
          <cell r="AR101">
            <v>364.52</v>
          </cell>
          <cell r="AS101">
            <v>23977.11</v>
          </cell>
          <cell r="AT101">
            <v>11983</v>
          </cell>
          <cell r="AU101">
            <v>0</v>
          </cell>
          <cell r="AV101">
            <v>7070.12</v>
          </cell>
          <cell r="AW101">
            <v>2307.1999999999998</v>
          </cell>
          <cell r="AX101">
            <v>0</v>
          </cell>
          <cell r="AY101">
            <v>15300.92</v>
          </cell>
          <cell r="AZ101">
            <v>700</v>
          </cell>
          <cell r="BA101">
            <v>12404.18</v>
          </cell>
          <cell r="BB101">
            <v>8300.7999999999993</v>
          </cell>
          <cell r="BC101">
            <v>0</v>
          </cell>
          <cell r="BD101">
            <v>0</v>
          </cell>
          <cell r="BE101">
            <v>0</v>
          </cell>
          <cell r="BF101">
            <v>0</v>
          </cell>
          <cell r="BG101">
            <v>3571</v>
          </cell>
          <cell r="BH101">
            <v>0</v>
          </cell>
          <cell r="BI101">
            <v>0</v>
          </cell>
          <cell r="BJ101">
            <v>0</v>
          </cell>
          <cell r="BK101">
            <v>0</v>
          </cell>
          <cell r="BL101">
            <v>0</v>
          </cell>
          <cell r="BM101">
            <v>483.25</v>
          </cell>
          <cell r="BN101">
            <v>56691.09</v>
          </cell>
          <cell r="BO101">
            <v>0</v>
          </cell>
          <cell r="BP101">
            <v>0</v>
          </cell>
          <cell r="BQ101">
            <v>3571</v>
          </cell>
          <cell r="BR101">
            <v>0</v>
          </cell>
          <cell r="BS101">
            <v>0</v>
          </cell>
          <cell r="BT101">
            <v>60262.09</v>
          </cell>
        </row>
        <row r="102">
          <cell r="A102">
            <v>593</v>
          </cell>
          <cell r="B102">
            <v>2142</v>
          </cell>
          <cell r="C102" t="str">
            <v>Glenfall Community Primary School</v>
          </cell>
          <cell r="D102">
            <v>2394.84</v>
          </cell>
          <cell r="E102">
            <v>0</v>
          </cell>
          <cell r="F102">
            <v>5814.55</v>
          </cell>
          <cell r="G102">
            <v>609</v>
          </cell>
          <cell r="H102">
            <v>0</v>
          </cell>
          <cell r="I102">
            <v>0</v>
          </cell>
          <cell r="J102">
            <v>454805</v>
          </cell>
          <cell r="K102">
            <v>0</v>
          </cell>
          <cell r="L102">
            <v>45271</v>
          </cell>
          <cell r="M102">
            <v>0</v>
          </cell>
          <cell r="N102">
            <v>48957</v>
          </cell>
          <cell r="O102">
            <v>3325</v>
          </cell>
          <cell r="P102">
            <v>0</v>
          </cell>
          <cell r="Q102">
            <v>13019.38</v>
          </cell>
          <cell r="R102">
            <v>0</v>
          </cell>
          <cell r="S102">
            <v>7171.37</v>
          </cell>
          <cell r="T102">
            <v>3682.61</v>
          </cell>
          <cell r="U102">
            <v>2953.36</v>
          </cell>
          <cell r="V102">
            <v>11911.08</v>
          </cell>
          <cell r="W102">
            <v>34092</v>
          </cell>
          <cell r="X102">
            <v>0</v>
          </cell>
          <cell r="Y102">
            <v>0</v>
          </cell>
          <cell r="Z102">
            <v>0</v>
          </cell>
          <cell r="AA102">
            <v>379373.14</v>
          </cell>
          <cell r="AB102">
            <v>16426.63</v>
          </cell>
          <cell r="AC102">
            <v>73788.759999999995</v>
          </cell>
          <cell r="AD102">
            <v>1746.82</v>
          </cell>
          <cell r="AE102">
            <v>30737.14</v>
          </cell>
          <cell r="AF102">
            <v>0</v>
          </cell>
          <cell r="AG102">
            <v>11007.57</v>
          </cell>
          <cell r="AH102">
            <v>568.70000000000005</v>
          </cell>
          <cell r="AI102">
            <v>2336.5</v>
          </cell>
          <cell r="AJ102">
            <v>4018</v>
          </cell>
          <cell r="AK102">
            <v>1005</v>
          </cell>
          <cell r="AL102">
            <v>5832.68</v>
          </cell>
          <cell r="AM102">
            <v>3617.01</v>
          </cell>
          <cell r="AN102">
            <v>16786.8</v>
          </cell>
          <cell r="AO102">
            <v>3052.66</v>
          </cell>
          <cell r="AP102">
            <v>8631.9</v>
          </cell>
          <cell r="AQ102">
            <v>6907</v>
          </cell>
          <cell r="AR102">
            <v>781.37</v>
          </cell>
          <cell r="AS102">
            <v>30157.56</v>
          </cell>
          <cell r="AT102">
            <v>3424.32</v>
          </cell>
          <cell r="AU102">
            <v>0</v>
          </cell>
          <cell r="AV102">
            <v>4056.61</v>
          </cell>
          <cell r="AW102">
            <v>4372</v>
          </cell>
          <cell r="AX102">
            <v>0</v>
          </cell>
          <cell r="AY102">
            <v>435</v>
          </cell>
          <cell r="AZ102">
            <v>3845.77</v>
          </cell>
          <cell r="BA102">
            <v>11111.75</v>
          </cell>
          <cell r="BB102">
            <v>9091</v>
          </cell>
          <cell r="BC102">
            <v>0</v>
          </cell>
          <cell r="BD102">
            <v>0</v>
          </cell>
          <cell r="BE102">
            <v>0</v>
          </cell>
          <cell r="BF102">
            <v>0</v>
          </cell>
          <cell r="BG102">
            <v>47803</v>
          </cell>
          <cell r="BH102">
            <v>0</v>
          </cell>
          <cell r="BI102">
            <v>0</v>
          </cell>
          <cell r="BJ102">
            <v>0</v>
          </cell>
          <cell r="BK102">
            <v>49937.99</v>
          </cell>
          <cell r="BL102">
            <v>0</v>
          </cell>
          <cell r="BM102">
            <v>4330</v>
          </cell>
          <cell r="BN102">
            <v>-5529.05</v>
          </cell>
          <cell r="BO102">
            <v>0</v>
          </cell>
          <cell r="BP102">
            <v>-1761.44</v>
          </cell>
          <cell r="BQ102">
            <v>1720</v>
          </cell>
          <cell r="BR102">
            <v>0</v>
          </cell>
          <cell r="BS102">
            <v>0</v>
          </cell>
          <cell r="BT102">
            <v>-5570.49</v>
          </cell>
        </row>
        <row r="103">
          <cell r="A103">
            <v>594</v>
          </cell>
          <cell r="B103">
            <v>3364</v>
          </cell>
          <cell r="C103" t="str">
            <v>St James &amp; Ebrington Cof E School</v>
          </cell>
          <cell r="D103">
            <v>6034.29</v>
          </cell>
          <cell r="E103">
            <v>0</v>
          </cell>
          <cell r="F103">
            <v>0</v>
          </cell>
          <cell r="G103">
            <v>843.57</v>
          </cell>
          <cell r="H103">
            <v>0</v>
          </cell>
          <cell r="I103">
            <v>0</v>
          </cell>
          <cell r="J103">
            <v>515383</v>
          </cell>
          <cell r="K103">
            <v>0</v>
          </cell>
          <cell r="L103">
            <v>38012</v>
          </cell>
          <cell r="M103">
            <v>0</v>
          </cell>
          <cell r="N103">
            <v>32933</v>
          </cell>
          <cell r="O103">
            <v>300</v>
          </cell>
          <cell r="P103">
            <v>0</v>
          </cell>
          <cell r="Q103">
            <v>7462.29</v>
          </cell>
          <cell r="R103">
            <v>0</v>
          </cell>
          <cell r="S103">
            <v>0</v>
          </cell>
          <cell r="T103">
            <v>0</v>
          </cell>
          <cell r="U103">
            <v>10725.35</v>
          </cell>
          <cell r="V103">
            <v>18782.189999999999</v>
          </cell>
          <cell r="W103">
            <v>36893</v>
          </cell>
          <cell r="X103">
            <v>0</v>
          </cell>
          <cell r="Y103">
            <v>0</v>
          </cell>
          <cell r="Z103">
            <v>0</v>
          </cell>
          <cell r="AA103">
            <v>419304.44</v>
          </cell>
          <cell r="AB103">
            <v>8485.9500000000007</v>
          </cell>
          <cell r="AC103">
            <v>73279.759999999995</v>
          </cell>
          <cell r="AD103">
            <v>15113.47</v>
          </cell>
          <cell r="AE103">
            <v>28667.72</v>
          </cell>
          <cell r="AF103">
            <v>0</v>
          </cell>
          <cell r="AG103">
            <v>12362.5</v>
          </cell>
          <cell r="AH103">
            <v>1488.42</v>
          </cell>
          <cell r="AI103">
            <v>1780.07</v>
          </cell>
          <cell r="AJ103">
            <v>3787</v>
          </cell>
          <cell r="AK103">
            <v>1045</v>
          </cell>
          <cell r="AL103">
            <v>8903.5400000000009</v>
          </cell>
          <cell r="AM103">
            <v>2573.44</v>
          </cell>
          <cell r="AN103">
            <v>896.36</v>
          </cell>
          <cell r="AO103">
            <v>2088.7600000000002</v>
          </cell>
          <cell r="AP103">
            <v>10395</v>
          </cell>
          <cell r="AQ103">
            <v>1294</v>
          </cell>
          <cell r="AR103">
            <v>2639.41</v>
          </cell>
          <cell r="AS103">
            <v>27971.08</v>
          </cell>
          <cell r="AT103">
            <v>6654.01</v>
          </cell>
          <cell r="AU103">
            <v>0</v>
          </cell>
          <cell r="AV103">
            <v>9118.92</v>
          </cell>
          <cell r="AW103">
            <v>4347</v>
          </cell>
          <cell r="AX103">
            <v>0</v>
          </cell>
          <cell r="AY103">
            <v>6380.81</v>
          </cell>
          <cell r="AZ103">
            <v>0</v>
          </cell>
          <cell r="BA103">
            <v>9472.9500000000007</v>
          </cell>
          <cell r="BB103">
            <v>10538</v>
          </cell>
          <cell r="BC103">
            <v>0</v>
          </cell>
          <cell r="BD103">
            <v>0</v>
          </cell>
          <cell r="BE103">
            <v>0</v>
          </cell>
          <cell r="BF103">
            <v>0</v>
          </cell>
          <cell r="BG103">
            <v>3970</v>
          </cell>
          <cell r="BH103">
            <v>0</v>
          </cell>
          <cell r="BI103">
            <v>0</v>
          </cell>
          <cell r="BJ103">
            <v>0</v>
          </cell>
          <cell r="BK103">
            <v>0</v>
          </cell>
          <cell r="BL103">
            <v>0</v>
          </cell>
          <cell r="BM103">
            <v>4308.8100000000004</v>
          </cell>
          <cell r="BN103">
            <v>-2062.4899999999998</v>
          </cell>
          <cell r="BO103">
            <v>0</v>
          </cell>
          <cell r="BP103">
            <v>0</v>
          </cell>
          <cell r="BQ103">
            <v>504.76</v>
          </cell>
          <cell r="BR103">
            <v>0</v>
          </cell>
          <cell r="BS103">
            <v>0</v>
          </cell>
          <cell r="BT103">
            <v>-1557.7299999999998</v>
          </cell>
        </row>
        <row r="104">
          <cell r="A104">
            <v>596</v>
          </cell>
          <cell r="B104">
            <v>3354</v>
          </cell>
          <cell r="C104" t="str">
            <v>St. Catharines Catholic School</v>
          </cell>
          <cell r="D104">
            <v>9921.7800000000007</v>
          </cell>
          <cell r="E104">
            <v>0</v>
          </cell>
          <cell r="F104">
            <v>0</v>
          </cell>
          <cell r="G104">
            <v>0</v>
          </cell>
          <cell r="H104">
            <v>0</v>
          </cell>
          <cell r="I104">
            <v>0</v>
          </cell>
          <cell r="J104">
            <v>409706</v>
          </cell>
          <cell r="K104">
            <v>0</v>
          </cell>
          <cell r="L104">
            <v>11192</v>
          </cell>
          <cell r="M104">
            <v>0</v>
          </cell>
          <cell r="N104">
            <v>20146</v>
          </cell>
          <cell r="O104">
            <v>0</v>
          </cell>
          <cell r="P104">
            <v>35</v>
          </cell>
          <cell r="Q104">
            <v>33151.72</v>
          </cell>
          <cell r="R104">
            <v>0</v>
          </cell>
          <cell r="S104">
            <v>0</v>
          </cell>
          <cell r="T104">
            <v>0</v>
          </cell>
          <cell r="U104">
            <v>11086.5</v>
          </cell>
          <cell r="V104">
            <v>12151.2</v>
          </cell>
          <cell r="W104">
            <v>31893</v>
          </cell>
          <cell r="X104">
            <v>0</v>
          </cell>
          <cell r="Y104">
            <v>0</v>
          </cell>
          <cell r="Z104">
            <v>0</v>
          </cell>
          <cell r="AA104">
            <v>299810.12</v>
          </cell>
          <cell r="AB104">
            <v>6311.92</v>
          </cell>
          <cell r="AC104">
            <v>56098.39</v>
          </cell>
          <cell r="AD104">
            <v>13488.14</v>
          </cell>
          <cell r="AE104">
            <v>21351.06</v>
          </cell>
          <cell r="AF104">
            <v>0</v>
          </cell>
          <cell r="AG104">
            <v>23772</v>
          </cell>
          <cell r="AH104">
            <v>2272.44</v>
          </cell>
          <cell r="AI104">
            <v>2107.88</v>
          </cell>
          <cell r="AJ104">
            <v>3333</v>
          </cell>
          <cell r="AK104">
            <v>919</v>
          </cell>
          <cell r="AL104">
            <v>4512.96</v>
          </cell>
          <cell r="AM104">
            <v>1516.7</v>
          </cell>
          <cell r="AN104">
            <v>1225.27</v>
          </cell>
          <cell r="AO104">
            <v>1780.69</v>
          </cell>
          <cell r="AP104">
            <v>7445.24</v>
          </cell>
          <cell r="AQ104">
            <v>1275</v>
          </cell>
          <cell r="AR104">
            <v>1610.47</v>
          </cell>
          <cell r="AS104">
            <v>25693.71</v>
          </cell>
          <cell r="AT104">
            <v>14294.71</v>
          </cell>
          <cell r="AU104">
            <v>0</v>
          </cell>
          <cell r="AV104">
            <v>5541.85</v>
          </cell>
          <cell r="AW104">
            <v>3853</v>
          </cell>
          <cell r="AX104">
            <v>0</v>
          </cell>
          <cell r="AY104">
            <v>3480</v>
          </cell>
          <cell r="AZ104">
            <v>0</v>
          </cell>
          <cell r="BA104">
            <v>6531.32</v>
          </cell>
          <cell r="BB104">
            <v>10170.5</v>
          </cell>
          <cell r="BC104">
            <v>0</v>
          </cell>
          <cell r="BD104">
            <v>0</v>
          </cell>
          <cell r="BE104">
            <v>0</v>
          </cell>
          <cell r="BF104">
            <v>0</v>
          </cell>
          <cell r="BG104">
            <v>4246</v>
          </cell>
          <cell r="BH104">
            <v>0</v>
          </cell>
          <cell r="BI104">
            <v>0</v>
          </cell>
          <cell r="BJ104">
            <v>0</v>
          </cell>
          <cell r="BK104">
            <v>0</v>
          </cell>
          <cell r="BL104">
            <v>0</v>
          </cell>
          <cell r="BM104">
            <v>1291.8900000000001</v>
          </cell>
          <cell r="BN104">
            <v>20887.830000000002</v>
          </cell>
          <cell r="BO104">
            <v>0</v>
          </cell>
          <cell r="BP104">
            <v>0</v>
          </cell>
          <cell r="BQ104">
            <v>2954.11</v>
          </cell>
          <cell r="BR104">
            <v>0</v>
          </cell>
          <cell r="BS104">
            <v>0</v>
          </cell>
          <cell r="BT104">
            <v>23841.940000000002</v>
          </cell>
        </row>
        <row r="105">
          <cell r="A105">
            <v>598</v>
          </cell>
          <cell r="B105">
            <v>2051</v>
          </cell>
          <cell r="C105" t="str">
            <v>Churcham Primary School</v>
          </cell>
          <cell r="D105">
            <v>22038.28</v>
          </cell>
          <cell r="E105">
            <v>0</v>
          </cell>
          <cell r="F105">
            <v>48737</v>
          </cell>
          <cell r="G105">
            <v>4045.52</v>
          </cell>
          <cell r="H105">
            <v>0</v>
          </cell>
          <cell r="I105">
            <v>0</v>
          </cell>
          <cell r="J105">
            <v>196605</v>
          </cell>
          <cell r="K105">
            <v>0</v>
          </cell>
          <cell r="L105">
            <v>13700</v>
          </cell>
          <cell r="M105">
            <v>0</v>
          </cell>
          <cell r="N105">
            <v>30051</v>
          </cell>
          <cell r="O105">
            <v>8058.06</v>
          </cell>
          <cell r="P105">
            <v>890.03</v>
          </cell>
          <cell r="Q105">
            <v>6089.34</v>
          </cell>
          <cell r="R105">
            <v>8524.2999999999993</v>
          </cell>
          <cell r="S105">
            <v>0</v>
          </cell>
          <cell r="T105">
            <v>0</v>
          </cell>
          <cell r="U105">
            <v>2408</v>
          </cell>
          <cell r="V105">
            <v>4948.6099999999997</v>
          </cell>
          <cell r="W105">
            <v>21150</v>
          </cell>
          <cell r="X105">
            <v>0</v>
          </cell>
          <cell r="Y105">
            <v>0</v>
          </cell>
          <cell r="Z105">
            <v>0</v>
          </cell>
          <cell r="AA105">
            <v>161181.85999999999</v>
          </cell>
          <cell r="AB105">
            <v>3837.82</v>
          </cell>
          <cell r="AC105">
            <v>32159.74</v>
          </cell>
          <cell r="AD105">
            <v>0</v>
          </cell>
          <cell r="AE105">
            <v>13688.52</v>
          </cell>
          <cell r="AF105">
            <v>0</v>
          </cell>
          <cell r="AG105">
            <v>8964.31</v>
          </cell>
          <cell r="AH105">
            <v>1464.59</v>
          </cell>
          <cell r="AI105">
            <v>811.44</v>
          </cell>
          <cell r="AJ105">
            <v>0</v>
          </cell>
          <cell r="AK105">
            <v>0</v>
          </cell>
          <cell r="AL105">
            <v>2327.3000000000002</v>
          </cell>
          <cell r="AM105">
            <v>1230.1199999999999</v>
          </cell>
          <cell r="AN105">
            <v>7600.89</v>
          </cell>
          <cell r="AO105">
            <v>814.84</v>
          </cell>
          <cell r="AP105">
            <v>4259.3999999999996</v>
          </cell>
          <cell r="AQ105">
            <v>1513</v>
          </cell>
          <cell r="AR105">
            <v>2870.36</v>
          </cell>
          <cell r="AS105">
            <v>10529.12</v>
          </cell>
          <cell r="AT105">
            <v>2213.2600000000002</v>
          </cell>
          <cell r="AU105">
            <v>0</v>
          </cell>
          <cell r="AV105">
            <v>1474.61</v>
          </cell>
          <cell r="AW105">
            <v>1457</v>
          </cell>
          <cell r="AX105">
            <v>0</v>
          </cell>
          <cell r="AY105">
            <v>12777.45</v>
          </cell>
          <cell r="AZ105">
            <v>0</v>
          </cell>
          <cell r="BA105">
            <v>4881.6400000000003</v>
          </cell>
          <cell r="BB105">
            <v>7354.25</v>
          </cell>
          <cell r="BC105">
            <v>0</v>
          </cell>
          <cell r="BD105">
            <v>0</v>
          </cell>
          <cell r="BE105">
            <v>0</v>
          </cell>
          <cell r="BF105">
            <v>0</v>
          </cell>
          <cell r="BG105">
            <v>25020</v>
          </cell>
          <cell r="BH105">
            <v>0</v>
          </cell>
          <cell r="BI105">
            <v>0</v>
          </cell>
          <cell r="BJ105">
            <v>0</v>
          </cell>
          <cell r="BK105">
            <v>69158</v>
          </cell>
          <cell r="BL105">
            <v>0</v>
          </cell>
          <cell r="BM105">
            <v>2015.52</v>
          </cell>
          <cell r="BN105">
            <v>31051.1</v>
          </cell>
          <cell r="BO105">
            <v>0</v>
          </cell>
          <cell r="BP105">
            <v>1355</v>
          </cell>
          <cell r="BQ105">
            <v>5274</v>
          </cell>
          <cell r="BR105">
            <v>0</v>
          </cell>
          <cell r="BS105">
            <v>0</v>
          </cell>
          <cell r="BT105">
            <v>37680.1</v>
          </cell>
        </row>
        <row r="106">
          <cell r="A106">
            <v>599</v>
          </cell>
          <cell r="B106">
            <v>2052</v>
          </cell>
          <cell r="C106" t="str">
            <v>Churchdown Parton Manor Infant</v>
          </cell>
          <cell r="D106">
            <v>23313.22</v>
          </cell>
          <cell r="E106">
            <v>0</v>
          </cell>
          <cell r="F106">
            <v>16311.09</v>
          </cell>
          <cell r="G106">
            <v>8376.4599999999991</v>
          </cell>
          <cell r="H106">
            <v>0</v>
          </cell>
          <cell r="I106">
            <v>0</v>
          </cell>
          <cell r="J106">
            <v>337981</v>
          </cell>
          <cell r="K106">
            <v>0</v>
          </cell>
          <cell r="L106">
            <v>47211</v>
          </cell>
          <cell r="M106">
            <v>0</v>
          </cell>
          <cell r="N106">
            <v>28233.200000000001</v>
          </cell>
          <cell r="O106">
            <v>500</v>
          </cell>
          <cell r="P106">
            <v>0</v>
          </cell>
          <cell r="Q106">
            <v>8055.82</v>
          </cell>
          <cell r="R106">
            <v>0</v>
          </cell>
          <cell r="S106">
            <v>1242.6400000000001</v>
          </cell>
          <cell r="T106">
            <v>0</v>
          </cell>
          <cell r="U106">
            <v>0</v>
          </cell>
          <cell r="V106">
            <v>5800.89</v>
          </cell>
          <cell r="W106">
            <v>28785</v>
          </cell>
          <cell r="X106">
            <v>0</v>
          </cell>
          <cell r="Y106">
            <v>0</v>
          </cell>
          <cell r="Z106">
            <v>0</v>
          </cell>
          <cell r="AA106">
            <v>255257.47</v>
          </cell>
          <cell r="AB106">
            <v>23091.55</v>
          </cell>
          <cell r="AC106">
            <v>59083.28</v>
          </cell>
          <cell r="AD106">
            <v>18353.02</v>
          </cell>
          <cell r="AE106">
            <v>22852.38</v>
          </cell>
          <cell r="AF106">
            <v>0</v>
          </cell>
          <cell r="AG106">
            <v>9406.4599999999991</v>
          </cell>
          <cell r="AH106">
            <v>266</v>
          </cell>
          <cell r="AI106">
            <v>1226</v>
          </cell>
          <cell r="AJ106">
            <v>2815</v>
          </cell>
          <cell r="AK106">
            <v>704</v>
          </cell>
          <cell r="AL106">
            <v>6188.63</v>
          </cell>
          <cell r="AM106">
            <v>1186.92</v>
          </cell>
          <cell r="AN106">
            <v>726.21</v>
          </cell>
          <cell r="AO106">
            <v>2045.08</v>
          </cell>
          <cell r="AP106">
            <v>6471.38</v>
          </cell>
          <cell r="AQ106">
            <v>0</v>
          </cell>
          <cell r="AR106">
            <v>280.95</v>
          </cell>
          <cell r="AS106">
            <v>9183.9500000000007</v>
          </cell>
          <cell r="AT106">
            <v>1200</v>
          </cell>
          <cell r="AU106">
            <v>0</v>
          </cell>
          <cell r="AV106">
            <v>9506.2099999999991</v>
          </cell>
          <cell r="AW106">
            <v>3127.1</v>
          </cell>
          <cell r="AX106">
            <v>0</v>
          </cell>
          <cell r="AY106">
            <v>5220</v>
          </cell>
          <cell r="AZ106">
            <v>0</v>
          </cell>
          <cell r="BA106">
            <v>0</v>
          </cell>
          <cell r="BB106">
            <v>10931.25</v>
          </cell>
          <cell r="BC106">
            <v>0</v>
          </cell>
          <cell r="BD106">
            <v>0</v>
          </cell>
          <cell r="BE106">
            <v>0</v>
          </cell>
          <cell r="BF106">
            <v>0</v>
          </cell>
          <cell r="BG106">
            <v>26494.799999999999</v>
          </cell>
          <cell r="BH106">
            <v>0</v>
          </cell>
          <cell r="BI106">
            <v>0</v>
          </cell>
          <cell r="BJ106">
            <v>0</v>
          </cell>
          <cell r="BK106">
            <v>8495.08</v>
          </cell>
          <cell r="BL106">
            <v>0</v>
          </cell>
          <cell r="BM106">
            <v>1496.26</v>
          </cell>
          <cell r="BN106">
            <v>31999.93</v>
          </cell>
          <cell r="BO106">
            <v>0</v>
          </cell>
          <cell r="BP106">
            <v>35888.410000000003</v>
          </cell>
          <cell r="BQ106">
            <v>5302.6</v>
          </cell>
          <cell r="BR106">
            <v>0</v>
          </cell>
          <cell r="BS106">
            <v>0</v>
          </cell>
          <cell r="BT106">
            <v>73190.94</v>
          </cell>
        </row>
        <row r="107">
          <cell r="A107">
            <v>600</v>
          </cell>
          <cell r="B107">
            <v>2144</v>
          </cell>
          <cell r="C107" t="str">
            <v>Churchdown Village Infants School</v>
          </cell>
          <cell r="D107">
            <v>11993.7</v>
          </cell>
          <cell r="E107">
            <v>0</v>
          </cell>
          <cell r="F107">
            <v>81832.100000000006</v>
          </cell>
          <cell r="G107">
            <v>1590</v>
          </cell>
          <cell r="H107">
            <v>0</v>
          </cell>
          <cell r="I107">
            <v>0</v>
          </cell>
          <cell r="J107">
            <v>449333</v>
          </cell>
          <cell r="K107">
            <v>0</v>
          </cell>
          <cell r="L107">
            <v>12958</v>
          </cell>
          <cell r="M107">
            <v>0</v>
          </cell>
          <cell r="N107">
            <v>52690</v>
          </cell>
          <cell r="O107">
            <v>675</v>
          </cell>
          <cell r="P107">
            <v>3820.14</v>
          </cell>
          <cell r="Q107">
            <v>73530.27</v>
          </cell>
          <cell r="R107">
            <v>0</v>
          </cell>
          <cell r="S107">
            <v>2850.48</v>
          </cell>
          <cell r="T107">
            <v>1006.25</v>
          </cell>
          <cell r="U107">
            <v>377.23</v>
          </cell>
          <cell r="V107">
            <v>955</v>
          </cell>
          <cell r="W107">
            <v>34231</v>
          </cell>
          <cell r="X107">
            <v>0</v>
          </cell>
          <cell r="Y107">
            <v>53674.75</v>
          </cell>
          <cell r="Z107">
            <v>0</v>
          </cell>
          <cell r="AA107">
            <v>347731.36</v>
          </cell>
          <cell r="AB107">
            <v>15141.36</v>
          </cell>
          <cell r="AC107">
            <v>92104.95</v>
          </cell>
          <cell r="AD107">
            <v>16834.53</v>
          </cell>
          <cell r="AE107">
            <v>25492.11</v>
          </cell>
          <cell r="AF107">
            <v>0</v>
          </cell>
          <cell r="AG107">
            <v>34341.440000000002</v>
          </cell>
          <cell r="AH107">
            <v>1158.3900000000001</v>
          </cell>
          <cell r="AI107">
            <v>4544.68</v>
          </cell>
          <cell r="AJ107">
            <v>3622</v>
          </cell>
          <cell r="AK107">
            <v>1035</v>
          </cell>
          <cell r="AL107">
            <v>2996.11</v>
          </cell>
          <cell r="AM107">
            <v>468</v>
          </cell>
          <cell r="AN107">
            <v>1173.56</v>
          </cell>
          <cell r="AO107">
            <v>3468.19</v>
          </cell>
          <cell r="AP107">
            <v>8790.2999999999993</v>
          </cell>
          <cell r="AQ107">
            <v>0</v>
          </cell>
          <cell r="AR107">
            <v>1580.69</v>
          </cell>
          <cell r="AS107">
            <v>8413.8700000000008</v>
          </cell>
          <cell r="AT107">
            <v>9928.99</v>
          </cell>
          <cell r="AU107">
            <v>0</v>
          </cell>
          <cell r="AV107">
            <v>13165.73</v>
          </cell>
          <cell r="AW107">
            <v>4446</v>
          </cell>
          <cell r="AX107">
            <v>0</v>
          </cell>
          <cell r="AY107">
            <v>1305</v>
          </cell>
          <cell r="AZ107">
            <v>0</v>
          </cell>
          <cell r="BA107">
            <v>1368.8</v>
          </cell>
          <cell r="BB107">
            <v>8775.75</v>
          </cell>
          <cell r="BC107">
            <v>0</v>
          </cell>
          <cell r="BD107">
            <v>0</v>
          </cell>
          <cell r="BE107">
            <v>53674.75</v>
          </cell>
          <cell r="BF107">
            <v>0</v>
          </cell>
          <cell r="BG107">
            <v>33523</v>
          </cell>
          <cell r="BH107">
            <v>0</v>
          </cell>
          <cell r="BI107">
            <v>0</v>
          </cell>
          <cell r="BJ107">
            <v>0</v>
          </cell>
          <cell r="BK107">
            <v>59847.75</v>
          </cell>
          <cell r="BL107">
            <v>0</v>
          </cell>
          <cell r="BM107">
            <v>2490</v>
          </cell>
          <cell r="BN107">
            <v>36533.26</v>
          </cell>
          <cell r="BO107">
            <v>0</v>
          </cell>
          <cell r="BP107">
            <v>51761.35</v>
          </cell>
          <cell r="BQ107">
            <v>2846</v>
          </cell>
          <cell r="BR107">
            <v>0</v>
          </cell>
          <cell r="BS107">
            <v>0</v>
          </cell>
          <cell r="BT107">
            <v>91140.61</v>
          </cell>
        </row>
        <row r="108">
          <cell r="A108">
            <v>601</v>
          </cell>
          <cell r="B108">
            <v>2054</v>
          </cell>
          <cell r="C108" t="str">
            <v>Cirencester Junior School</v>
          </cell>
          <cell r="D108">
            <v>71776.929999999993</v>
          </cell>
          <cell r="E108">
            <v>0</v>
          </cell>
          <cell r="F108">
            <v>29469.99</v>
          </cell>
          <cell r="G108">
            <v>369.55</v>
          </cell>
          <cell r="H108">
            <v>0</v>
          </cell>
          <cell r="I108">
            <v>0</v>
          </cell>
          <cell r="J108">
            <v>744036</v>
          </cell>
          <cell r="K108">
            <v>0</v>
          </cell>
          <cell r="L108">
            <v>83123</v>
          </cell>
          <cell r="M108">
            <v>0</v>
          </cell>
          <cell r="N108">
            <v>37007</v>
          </cell>
          <cell r="O108">
            <v>700</v>
          </cell>
          <cell r="P108">
            <v>4138</v>
          </cell>
          <cell r="Q108">
            <v>16090.18</v>
          </cell>
          <cell r="R108">
            <v>0</v>
          </cell>
          <cell r="S108">
            <v>0</v>
          </cell>
          <cell r="T108">
            <v>0</v>
          </cell>
          <cell r="U108">
            <v>2276.75</v>
          </cell>
          <cell r="V108">
            <v>18073.79</v>
          </cell>
          <cell r="W108">
            <v>49509</v>
          </cell>
          <cell r="X108">
            <v>0</v>
          </cell>
          <cell r="Y108">
            <v>0</v>
          </cell>
          <cell r="Z108">
            <v>0</v>
          </cell>
          <cell r="AA108">
            <v>523292.79</v>
          </cell>
          <cell r="AB108">
            <v>7090.32</v>
          </cell>
          <cell r="AC108">
            <v>133593.71</v>
          </cell>
          <cell r="AD108">
            <v>26198.11</v>
          </cell>
          <cell r="AE108">
            <v>36811.93</v>
          </cell>
          <cell r="AF108">
            <v>0</v>
          </cell>
          <cell r="AG108">
            <v>3881.7</v>
          </cell>
          <cell r="AH108">
            <v>1404.34</v>
          </cell>
          <cell r="AI108">
            <v>6019.23</v>
          </cell>
          <cell r="AJ108">
            <v>6105</v>
          </cell>
          <cell r="AK108">
            <v>1526</v>
          </cell>
          <cell r="AL108">
            <v>17248.29</v>
          </cell>
          <cell r="AM108">
            <v>9001.77</v>
          </cell>
          <cell r="AN108">
            <v>8796.58</v>
          </cell>
          <cell r="AO108">
            <v>7142.9</v>
          </cell>
          <cell r="AP108">
            <v>14443.39</v>
          </cell>
          <cell r="AQ108">
            <v>19069</v>
          </cell>
          <cell r="AR108">
            <v>3003.21</v>
          </cell>
          <cell r="AS108">
            <v>43996.24</v>
          </cell>
          <cell r="AT108">
            <v>29779.67</v>
          </cell>
          <cell r="AU108">
            <v>0</v>
          </cell>
          <cell r="AV108">
            <v>10294.18</v>
          </cell>
          <cell r="AW108">
            <v>7398</v>
          </cell>
          <cell r="AX108">
            <v>0</v>
          </cell>
          <cell r="AY108">
            <v>5494.41</v>
          </cell>
          <cell r="AZ108">
            <v>34279.03</v>
          </cell>
          <cell r="BA108">
            <v>6759.73</v>
          </cell>
          <cell r="BB108">
            <v>17261.009999999998</v>
          </cell>
          <cell r="BC108">
            <v>0</v>
          </cell>
          <cell r="BD108">
            <v>0</v>
          </cell>
          <cell r="BE108">
            <v>0</v>
          </cell>
          <cell r="BF108">
            <v>0</v>
          </cell>
          <cell r="BG108">
            <v>41362</v>
          </cell>
          <cell r="BH108">
            <v>0</v>
          </cell>
          <cell r="BI108">
            <v>0</v>
          </cell>
          <cell r="BJ108">
            <v>0</v>
          </cell>
          <cell r="BK108">
            <v>34232.85</v>
          </cell>
          <cell r="BL108">
            <v>0</v>
          </cell>
          <cell r="BM108">
            <v>3254.39</v>
          </cell>
          <cell r="BN108">
            <v>46840.11</v>
          </cell>
          <cell r="BO108">
            <v>0</v>
          </cell>
          <cell r="BP108">
            <v>32448.14</v>
          </cell>
          <cell r="BQ108">
            <v>1266.1600000000001</v>
          </cell>
          <cell r="BR108">
            <v>0</v>
          </cell>
          <cell r="BS108">
            <v>0</v>
          </cell>
          <cell r="BT108">
            <v>80554.41</v>
          </cell>
        </row>
        <row r="109">
          <cell r="A109">
            <v>602</v>
          </cell>
          <cell r="B109">
            <v>2055</v>
          </cell>
          <cell r="C109" t="str">
            <v>Cirencester Infant School</v>
          </cell>
          <cell r="D109">
            <v>52187.21</v>
          </cell>
          <cell r="E109">
            <v>0</v>
          </cell>
          <cell r="F109">
            <v>16384.29</v>
          </cell>
          <cell r="G109">
            <v>51.3</v>
          </cell>
          <cell r="H109">
            <v>0</v>
          </cell>
          <cell r="I109">
            <v>0</v>
          </cell>
          <cell r="J109">
            <v>437310.33</v>
          </cell>
          <cell r="K109">
            <v>0</v>
          </cell>
          <cell r="L109">
            <v>23840</v>
          </cell>
          <cell r="M109">
            <v>0</v>
          </cell>
          <cell r="N109">
            <v>16620.669999999998</v>
          </cell>
          <cell r="O109">
            <v>175</v>
          </cell>
          <cell r="P109">
            <v>0</v>
          </cell>
          <cell r="Q109">
            <v>10051.68</v>
          </cell>
          <cell r="R109">
            <v>0</v>
          </cell>
          <cell r="S109">
            <v>1717.67</v>
          </cell>
          <cell r="T109">
            <v>2961.44</v>
          </cell>
          <cell r="U109">
            <v>1615</v>
          </cell>
          <cell r="V109">
            <v>2743.88</v>
          </cell>
          <cell r="W109">
            <v>33693</v>
          </cell>
          <cell r="X109">
            <v>0</v>
          </cell>
          <cell r="Y109">
            <v>0</v>
          </cell>
          <cell r="Z109">
            <v>0</v>
          </cell>
          <cell r="AA109">
            <v>289333.90999999997</v>
          </cell>
          <cell r="AB109">
            <v>3039.7</v>
          </cell>
          <cell r="AC109">
            <v>78787.38</v>
          </cell>
          <cell r="AD109">
            <v>9331.99</v>
          </cell>
          <cell r="AE109">
            <v>30257.79</v>
          </cell>
          <cell r="AF109">
            <v>0</v>
          </cell>
          <cell r="AG109">
            <v>11315.35</v>
          </cell>
          <cell r="AH109">
            <v>667.88</v>
          </cell>
          <cell r="AI109">
            <v>2486.62</v>
          </cell>
          <cell r="AJ109">
            <v>9454</v>
          </cell>
          <cell r="AK109">
            <v>2364</v>
          </cell>
          <cell r="AL109">
            <v>12342.5</v>
          </cell>
          <cell r="AM109">
            <v>466.71</v>
          </cell>
          <cell r="AN109">
            <v>11882.4</v>
          </cell>
          <cell r="AO109">
            <v>2620.2399999999998</v>
          </cell>
          <cell r="AP109">
            <v>9820.2199999999993</v>
          </cell>
          <cell r="AQ109">
            <v>0</v>
          </cell>
          <cell r="AR109">
            <v>1725.19</v>
          </cell>
          <cell r="AS109">
            <v>21277.17</v>
          </cell>
          <cell r="AT109">
            <v>8189.59</v>
          </cell>
          <cell r="AU109">
            <v>0</v>
          </cell>
          <cell r="AV109">
            <v>7327.37</v>
          </cell>
          <cell r="AW109">
            <v>4100</v>
          </cell>
          <cell r="AX109">
            <v>0</v>
          </cell>
          <cell r="AY109">
            <v>6554.8</v>
          </cell>
          <cell r="AZ109">
            <v>8362.5</v>
          </cell>
          <cell r="BA109">
            <v>500.2</v>
          </cell>
          <cell r="BB109">
            <v>12268.25</v>
          </cell>
          <cell r="BC109">
            <v>0</v>
          </cell>
          <cell r="BD109">
            <v>0</v>
          </cell>
          <cell r="BE109">
            <v>0</v>
          </cell>
          <cell r="BF109">
            <v>0</v>
          </cell>
          <cell r="BG109">
            <v>33330</v>
          </cell>
          <cell r="BH109">
            <v>0</v>
          </cell>
          <cell r="BI109">
            <v>0</v>
          </cell>
          <cell r="BJ109">
            <v>0</v>
          </cell>
          <cell r="BK109">
            <v>10736</v>
          </cell>
          <cell r="BL109">
            <v>0</v>
          </cell>
          <cell r="BM109">
            <v>2159.23</v>
          </cell>
          <cell r="BN109">
            <v>38440.120000000003</v>
          </cell>
          <cell r="BO109">
            <v>0</v>
          </cell>
          <cell r="BP109">
            <v>35299.29</v>
          </cell>
          <cell r="BQ109">
            <v>1571.07</v>
          </cell>
          <cell r="BR109">
            <v>0</v>
          </cell>
          <cell r="BS109">
            <v>0</v>
          </cell>
          <cell r="BT109">
            <v>75310.48000000001</v>
          </cell>
        </row>
        <row r="110">
          <cell r="A110">
            <v>603</v>
          </cell>
          <cell r="C110" t="str">
            <v>Cirencester Primary</v>
          </cell>
          <cell r="D110">
            <v>123964.13999999998</v>
          </cell>
          <cell r="E110">
            <v>0</v>
          </cell>
          <cell r="F110">
            <v>45854.28</v>
          </cell>
          <cell r="G110">
            <v>420.85</v>
          </cell>
          <cell r="H110">
            <v>0</v>
          </cell>
          <cell r="I110">
            <v>0</v>
          </cell>
          <cell r="J110">
            <v>1181346.33</v>
          </cell>
          <cell r="K110">
            <v>0</v>
          </cell>
          <cell r="L110">
            <v>106963</v>
          </cell>
          <cell r="M110">
            <v>0</v>
          </cell>
          <cell r="N110">
            <v>53627.67</v>
          </cell>
          <cell r="O110">
            <v>875</v>
          </cell>
          <cell r="P110">
            <v>4138</v>
          </cell>
          <cell r="Q110">
            <v>26141.86</v>
          </cell>
          <cell r="R110">
            <v>0</v>
          </cell>
          <cell r="S110">
            <v>1717.67</v>
          </cell>
          <cell r="T110">
            <v>2961.44</v>
          </cell>
          <cell r="U110">
            <v>3891.75</v>
          </cell>
          <cell r="V110">
            <v>20817.670000000002</v>
          </cell>
          <cell r="W110">
            <v>83202</v>
          </cell>
          <cell r="X110">
            <v>0</v>
          </cell>
          <cell r="Y110">
            <v>0</v>
          </cell>
          <cell r="Z110">
            <v>0</v>
          </cell>
          <cell r="AA110">
            <v>812626.7</v>
          </cell>
          <cell r="AB110">
            <v>10130.02</v>
          </cell>
          <cell r="AC110">
            <v>212381.09</v>
          </cell>
          <cell r="AD110">
            <v>35530.1</v>
          </cell>
          <cell r="AE110">
            <v>67069.72</v>
          </cell>
          <cell r="AF110">
            <v>0</v>
          </cell>
          <cell r="AG110">
            <v>15197.05</v>
          </cell>
          <cell r="AH110">
            <v>2072.2199999999998</v>
          </cell>
          <cell r="AI110">
            <v>8505.8499999999985</v>
          </cell>
          <cell r="AJ110">
            <v>15559</v>
          </cell>
          <cell r="AK110">
            <v>3890</v>
          </cell>
          <cell r="AL110">
            <v>29590.79</v>
          </cell>
          <cell r="AM110">
            <v>9468.48</v>
          </cell>
          <cell r="AN110">
            <v>20678.98</v>
          </cell>
          <cell r="AO110">
            <v>9763.14</v>
          </cell>
          <cell r="AP110">
            <v>24263.61</v>
          </cell>
          <cell r="AQ110">
            <v>19069</v>
          </cell>
          <cell r="AR110">
            <v>4728.3999999999996</v>
          </cell>
          <cell r="AS110">
            <v>65273.409999999996</v>
          </cell>
          <cell r="AT110">
            <v>37969.259999999995</v>
          </cell>
          <cell r="AU110">
            <v>0</v>
          </cell>
          <cell r="AV110">
            <v>17621.55</v>
          </cell>
          <cell r="AW110">
            <v>11498</v>
          </cell>
          <cell r="AX110">
            <v>0</v>
          </cell>
          <cell r="AY110">
            <v>12049.21</v>
          </cell>
          <cell r="AZ110">
            <v>42641.53</v>
          </cell>
          <cell r="BA110">
            <v>7259.9299999999994</v>
          </cell>
          <cell r="BB110">
            <v>29529.26</v>
          </cell>
          <cell r="BC110">
            <v>0</v>
          </cell>
          <cell r="BD110">
            <v>0</v>
          </cell>
          <cell r="BE110">
            <v>0</v>
          </cell>
          <cell r="BF110">
            <v>0</v>
          </cell>
          <cell r="BG110">
            <v>74692</v>
          </cell>
          <cell r="BH110">
            <v>0</v>
          </cell>
          <cell r="BI110">
            <v>0</v>
          </cell>
          <cell r="BJ110">
            <v>0</v>
          </cell>
          <cell r="BK110">
            <v>44968.85</v>
          </cell>
          <cell r="BL110">
            <v>0</v>
          </cell>
          <cell r="BM110">
            <v>5413.62</v>
          </cell>
          <cell r="BN110">
            <v>85280.23000000001</v>
          </cell>
          <cell r="BO110">
            <v>0</v>
          </cell>
          <cell r="BP110">
            <v>67747.429999999993</v>
          </cell>
          <cell r="BQ110">
            <v>2837.23</v>
          </cell>
          <cell r="BR110">
            <v>0</v>
          </cell>
          <cell r="BS110">
            <v>0</v>
          </cell>
          <cell r="BT110">
            <v>155864.89000000001</v>
          </cell>
        </row>
        <row r="111">
          <cell r="A111">
            <v>604</v>
          </cell>
          <cell r="B111">
            <v>3319</v>
          </cell>
          <cell r="C111" t="str">
            <v>Powells Church of England Primary School</v>
          </cell>
          <cell r="D111">
            <v>31875.78</v>
          </cell>
          <cell r="E111">
            <v>0</v>
          </cell>
          <cell r="F111">
            <v>0</v>
          </cell>
          <cell r="G111">
            <v>1713.35</v>
          </cell>
          <cell r="H111">
            <v>0</v>
          </cell>
          <cell r="I111">
            <v>0</v>
          </cell>
          <cell r="J111">
            <v>1158052</v>
          </cell>
          <cell r="K111">
            <v>0</v>
          </cell>
          <cell r="L111">
            <v>29480</v>
          </cell>
          <cell r="M111">
            <v>0</v>
          </cell>
          <cell r="N111">
            <v>40244.699999999997</v>
          </cell>
          <cell r="O111">
            <v>1350</v>
          </cell>
          <cell r="P111">
            <v>979.39</v>
          </cell>
          <cell r="Q111">
            <v>5174.21</v>
          </cell>
          <cell r="R111">
            <v>0</v>
          </cell>
          <cell r="S111">
            <v>300</v>
          </cell>
          <cell r="T111">
            <v>0</v>
          </cell>
          <cell r="U111">
            <v>12306</v>
          </cell>
          <cell r="V111">
            <v>24056.400000000001</v>
          </cell>
          <cell r="W111">
            <v>0</v>
          </cell>
          <cell r="X111">
            <v>0</v>
          </cell>
          <cell r="Y111">
            <v>0</v>
          </cell>
          <cell r="Z111">
            <v>0</v>
          </cell>
          <cell r="AA111">
            <v>722014.68</v>
          </cell>
          <cell r="AB111">
            <v>22437.1</v>
          </cell>
          <cell r="AC111">
            <v>199575.58</v>
          </cell>
          <cell r="AD111">
            <v>42385.83</v>
          </cell>
          <cell r="AE111">
            <v>52134.55</v>
          </cell>
          <cell r="AF111">
            <v>0</v>
          </cell>
          <cell r="AG111">
            <v>17921.29</v>
          </cell>
          <cell r="AH111">
            <v>389.29</v>
          </cell>
          <cell r="AI111">
            <v>6652.24</v>
          </cell>
          <cell r="AJ111">
            <v>21978.799999999999</v>
          </cell>
          <cell r="AK111">
            <v>0</v>
          </cell>
          <cell r="AL111">
            <v>18886.59</v>
          </cell>
          <cell r="AM111">
            <v>12362.83</v>
          </cell>
          <cell r="AN111">
            <v>3406.65</v>
          </cell>
          <cell r="AO111">
            <v>2976.87</v>
          </cell>
          <cell r="AP111">
            <v>17354.97</v>
          </cell>
          <cell r="AQ111">
            <v>3691</v>
          </cell>
          <cell r="AR111">
            <v>2711.9</v>
          </cell>
          <cell r="AS111">
            <v>48080.44</v>
          </cell>
          <cell r="AT111">
            <v>8857.73</v>
          </cell>
          <cell r="AU111">
            <v>0</v>
          </cell>
          <cell r="AV111">
            <v>14648.7</v>
          </cell>
          <cell r="AW111">
            <v>10993</v>
          </cell>
          <cell r="AX111">
            <v>0</v>
          </cell>
          <cell r="AY111">
            <v>1668.71</v>
          </cell>
          <cell r="AZ111">
            <v>6002.12</v>
          </cell>
          <cell r="BA111">
            <v>14811.48</v>
          </cell>
          <cell r="BB111">
            <v>2788.17</v>
          </cell>
          <cell r="BC111">
            <v>0</v>
          </cell>
          <cell r="BD111">
            <v>0</v>
          </cell>
          <cell r="BE111">
            <v>0</v>
          </cell>
          <cell r="BF111">
            <v>0</v>
          </cell>
          <cell r="BG111">
            <v>5034</v>
          </cell>
          <cell r="BH111">
            <v>0</v>
          </cell>
          <cell r="BI111">
            <v>0</v>
          </cell>
          <cell r="BJ111">
            <v>0</v>
          </cell>
          <cell r="BK111">
            <v>0</v>
          </cell>
          <cell r="BL111">
            <v>0</v>
          </cell>
          <cell r="BM111">
            <v>4767.18</v>
          </cell>
          <cell r="BN111">
            <v>49087.96</v>
          </cell>
          <cell r="BO111">
            <v>0</v>
          </cell>
          <cell r="BP111">
            <v>0</v>
          </cell>
          <cell r="BQ111">
            <v>1980.17</v>
          </cell>
          <cell r="BR111">
            <v>0</v>
          </cell>
          <cell r="BS111">
            <v>0</v>
          </cell>
          <cell r="BT111">
            <v>51068.13</v>
          </cell>
        </row>
        <row r="112">
          <cell r="A112">
            <v>605</v>
          </cell>
          <cell r="B112">
            <v>3053</v>
          </cell>
          <cell r="C112" t="str">
            <v>Clearwell C.E.School</v>
          </cell>
          <cell r="D112">
            <v>35301.46</v>
          </cell>
          <cell r="E112">
            <v>0</v>
          </cell>
          <cell r="F112">
            <v>13342.19</v>
          </cell>
          <cell r="G112">
            <v>0</v>
          </cell>
          <cell r="H112">
            <v>0</v>
          </cell>
          <cell r="I112">
            <v>0</v>
          </cell>
          <cell r="J112">
            <v>187647.54</v>
          </cell>
          <cell r="K112">
            <v>0</v>
          </cell>
          <cell r="L112">
            <v>12492</v>
          </cell>
          <cell r="M112">
            <v>0</v>
          </cell>
          <cell r="N112">
            <v>23670</v>
          </cell>
          <cell r="O112">
            <v>1820</v>
          </cell>
          <cell r="P112">
            <v>66.91</v>
          </cell>
          <cell r="Q112">
            <v>5054.71</v>
          </cell>
          <cell r="R112">
            <v>0</v>
          </cell>
          <cell r="S112">
            <v>1017.5</v>
          </cell>
          <cell r="T112">
            <v>1126.6500000000001</v>
          </cell>
          <cell r="U112">
            <v>785</v>
          </cell>
          <cell r="V112">
            <v>5303.35</v>
          </cell>
          <cell r="W112">
            <v>19125</v>
          </cell>
          <cell r="X112">
            <v>0</v>
          </cell>
          <cell r="Y112">
            <v>0</v>
          </cell>
          <cell r="Z112">
            <v>0</v>
          </cell>
          <cell r="AA112">
            <v>151502.51999999999</v>
          </cell>
          <cell r="AB112">
            <v>11217.57</v>
          </cell>
          <cell r="AC112">
            <v>30113.16</v>
          </cell>
          <cell r="AD112">
            <v>2408.85</v>
          </cell>
          <cell r="AE112">
            <v>9270.4500000000007</v>
          </cell>
          <cell r="AF112">
            <v>186.7</v>
          </cell>
          <cell r="AG112">
            <v>4623.0200000000004</v>
          </cell>
          <cell r="AH112">
            <v>180.11</v>
          </cell>
          <cell r="AI112">
            <v>762.76</v>
          </cell>
          <cell r="AJ112">
            <v>2009</v>
          </cell>
          <cell r="AK112">
            <v>519</v>
          </cell>
          <cell r="AL112">
            <v>5154.96</v>
          </cell>
          <cell r="AM112">
            <v>279.5</v>
          </cell>
          <cell r="AN112">
            <v>6905.72</v>
          </cell>
          <cell r="AO112">
            <v>1227.3900000000001</v>
          </cell>
          <cell r="AP112">
            <v>4287.4399999999996</v>
          </cell>
          <cell r="AQ112">
            <v>2056</v>
          </cell>
          <cell r="AR112">
            <v>1934.62</v>
          </cell>
          <cell r="AS112">
            <v>17168.150000000001</v>
          </cell>
          <cell r="AT112">
            <v>2416.3200000000002</v>
          </cell>
          <cell r="AU112">
            <v>0</v>
          </cell>
          <cell r="AV112">
            <v>2382.21</v>
          </cell>
          <cell r="AW112">
            <v>364.05</v>
          </cell>
          <cell r="AX112">
            <v>0</v>
          </cell>
          <cell r="AY112">
            <v>2175</v>
          </cell>
          <cell r="AZ112">
            <v>0</v>
          </cell>
          <cell r="BA112">
            <v>3232.1</v>
          </cell>
          <cell r="BB112">
            <v>8644</v>
          </cell>
          <cell r="BC112">
            <v>0</v>
          </cell>
          <cell r="BD112">
            <v>0</v>
          </cell>
          <cell r="BE112">
            <v>0</v>
          </cell>
          <cell r="BF112">
            <v>0</v>
          </cell>
          <cell r="BG112">
            <v>65871</v>
          </cell>
          <cell r="BH112">
            <v>0</v>
          </cell>
          <cell r="BI112">
            <v>0</v>
          </cell>
          <cell r="BJ112">
            <v>0</v>
          </cell>
          <cell r="BK112">
            <v>64912</v>
          </cell>
          <cell r="BL112">
            <v>0</v>
          </cell>
          <cell r="BM112">
            <v>2602.34</v>
          </cell>
          <cell r="BN112">
            <v>22389.52</v>
          </cell>
          <cell r="BO112">
            <v>0</v>
          </cell>
          <cell r="BP112">
            <v>11101.85</v>
          </cell>
          <cell r="BQ112">
            <v>597</v>
          </cell>
          <cell r="BR112">
            <v>0</v>
          </cell>
          <cell r="BS112">
            <v>0</v>
          </cell>
          <cell r="BT112">
            <v>34088.370000000003</v>
          </cell>
        </row>
        <row r="113">
          <cell r="A113">
            <v>606</v>
          </cell>
          <cell r="B113">
            <v>3026</v>
          </cell>
          <cell r="C113" t="str">
            <v>COALEY C OF E PRIMARY SCHOOL</v>
          </cell>
          <cell r="D113">
            <v>43163.23</v>
          </cell>
          <cell r="E113">
            <v>0</v>
          </cell>
          <cell r="F113">
            <v>25644.9</v>
          </cell>
          <cell r="G113">
            <v>5181.6499999999996</v>
          </cell>
          <cell r="H113">
            <v>0</v>
          </cell>
          <cell r="I113">
            <v>0</v>
          </cell>
          <cell r="J113">
            <v>230888</v>
          </cell>
          <cell r="K113">
            <v>0</v>
          </cell>
          <cell r="L113">
            <v>7555</v>
          </cell>
          <cell r="M113">
            <v>0</v>
          </cell>
          <cell r="N113">
            <v>26407</v>
          </cell>
          <cell r="O113">
            <v>2210</v>
          </cell>
          <cell r="P113">
            <v>650</v>
          </cell>
          <cell r="Q113">
            <v>5673.69</v>
          </cell>
          <cell r="R113">
            <v>0</v>
          </cell>
          <cell r="S113">
            <v>568.75</v>
          </cell>
          <cell r="T113">
            <v>191.62</v>
          </cell>
          <cell r="U113">
            <v>706.5</v>
          </cell>
          <cell r="V113">
            <v>14745.57</v>
          </cell>
          <cell r="W113">
            <v>22130</v>
          </cell>
          <cell r="X113">
            <v>0</v>
          </cell>
          <cell r="Y113">
            <v>0</v>
          </cell>
          <cell r="Z113">
            <v>0</v>
          </cell>
          <cell r="AA113">
            <v>146173.92000000001</v>
          </cell>
          <cell r="AB113">
            <v>6281.87</v>
          </cell>
          <cell r="AC113">
            <v>38892.400000000001</v>
          </cell>
          <cell r="AD113">
            <v>2000</v>
          </cell>
          <cell r="AE113">
            <v>19055.88</v>
          </cell>
          <cell r="AF113">
            <v>0</v>
          </cell>
          <cell r="AG113">
            <v>5845.98</v>
          </cell>
          <cell r="AH113">
            <v>2152.1</v>
          </cell>
          <cell r="AI113">
            <v>2015.05</v>
          </cell>
          <cell r="AJ113">
            <v>4472</v>
          </cell>
          <cell r="AK113">
            <v>1234</v>
          </cell>
          <cell r="AL113">
            <v>12592.04</v>
          </cell>
          <cell r="AM113">
            <v>1855.12</v>
          </cell>
          <cell r="AN113">
            <v>7890.19</v>
          </cell>
          <cell r="AO113">
            <v>1283.8499999999999</v>
          </cell>
          <cell r="AP113">
            <v>4777.12</v>
          </cell>
          <cell r="AQ113">
            <v>3869</v>
          </cell>
          <cell r="AR113">
            <v>327.79</v>
          </cell>
          <cell r="AS113">
            <v>15237.53</v>
          </cell>
          <cell r="AT113">
            <v>1170</v>
          </cell>
          <cell r="AU113">
            <v>0</v>
          </cell>
          <cell r="AV113">
            <v>1709.73</v>
          </cell>
          <cell r="AW113">
            <v>1963.6</v>
          </cell>
          <cell r="AX113">
            <v>0</v>
          </cell>
          <cell r="AY113">
            <v>2232.16</v>
          </cell>
          <cell r="AZ113">
            <v>4830</v>
          </cell>
          <cell r="BA113">
            <v>1250.6600000000001</v>
          </cell>
          <cell r="BB113">
            <v>9517.4500000000007</v>
          </cell>
          <cell r="BC113">
            <v>0</v>
          </cell>
          <cell r="BD113">
            <v>4170.18</v>
          </cell>
          <cell r="BE113">
            <v>0</v>
          </cell>
          <cell r="BF113">
            <v>0</v>
          </cell>
          <cell r="BG113">
            <v>26275</v>
          </cell>
          <cell r="BH113">
            <v>0</v>
          </cell>
          <cell r="BI113">
            <v>4170.18</v>
          </cell>
          <cell r="BJ113">
            <v>0</v>
          </cell>
          <cell r="BK113">
            <v>4985.54</v>
          </cell>
          <cell r="BL113">
            <v>0</v>
          </cell>
          <cell r="BM113">
            <v>1867.03</v>
          </cell>
          <cell r="BN113">
            <v>52089.74</v>
          </cell>
          <cell r="BO113">
            <v>0</v>
          </cell>
          <cell r="BP113">
            <v>47736.46</v>
          </cell>
          <cell r="BQ113">
            <v>2577.6999999999998</v>
          </cell>
          <cell r="BR113">
            <v>4105</v>
          </cell>
          <cell r="BS113">
            <v>0</v>
          </cell>
          <cell r="BT113">
            <v>106508.9</v>
          </cell>
        </row>
        <row r="114">
          <cell r="A114">
            <v>609</v>
          </cell>
          <cell r="B114">
            <v>3027</v>
          </cell>
          <cell r="C114" t="str">
            <v>Coberley C of E  Primary School</v>
          </cell>
          <cell r="D114">
            <v>-5177.8500000000004</v>
          </cell>
          <cell r="E114">
            <v>0</v>
          </cell>
          <cell r="F114">
            <v>4175.99</v>
          </cell>
          <cell r="G114">
            <v>2834.5</v>
          </cell>
          <cell r="H114">
            <v>0</v>
          </cell>
          <cell r="I114">
            <v>0</v>
          </cell>
          <cell r="J114">
            <v>223086</v>
          </cell>
          <cell r="K114">
            <v>0</v>
          </cell>
          <cell r="L114">
            <v>16256</v>
          </cell>
          <cell r="M114">
            <v>0</v>
          </cell>
          <cell r="N114">
            <v>23516</v>
          </cell>
          <cell r="O114">
            <v>1600</v>
          </cell>
          <cell r="P114">
            <v>0</v>
          </cell>
          <cell r="Q114">
            <v>6598.23</v>
          </cell>
          <cell r="R114">
            <v>0</v>
          </cell>
          <cell r="S114">
            <v>0</v>
          </cell>
          <cell r="T114">
            <v>770.49</v>
          </cell>
          <cell r="U114">
            <v>0</v>
          </cell>
          <cell r="V114">
            <v>5555.97</v>
          </cell>
          <cell r="W114">
            <v>20807</v>
          </cell>
          <cell r="X114">
            <v>0</v>
          </cell>
          <cell r="Y114">
            <v>0</v>
          </cell>
          <cell r="Z114">
            <v>0</v>
          </cell>
          <cell r="AA114">
            <v>179479.46</v>
          </cell>
          <cell r="AB114">
            <v>3854.78</v>
          </cell>
          <cell r="AC114">
            <v>34351.5</v>
          </cell>
          <cell r="AD114">
            <v>0</v>
          </cell>
          <cell r="AE114">
            <v>22703.83</v>
          </cell>
          <cell r="AF114">
            <v>0</v>
          </cell>
          <cell r="AG114">
            <v>3970.52</v>
          </cell>
          <cell r="AH114">
            <v>207</v>
          </cell>
          <cell r="AI114">
            <v>623.88</v>
          </cell>
          <cell r="AJ114">
            <v>1656</v>
          </cell>
          <cell r="AK114">
            <v>473</v>
          </cell>
          <cell r="AL114">
            <v>307.77999999999997</v>
          </cell>
          <cell r="AM114">
            <v>872.25</v>
          </cell>
          <cell r="AN114">
            <v>8576.25</v>
          </cell>
          <cell r="AO114">
            <v>499.54</v>
          </cell>
          <cell r="AP114">
            <v>5775.21</v>
          </cell>
          <cell r="AQ114">
            <v>2379</v>
          </cell>
          <cell r="AR114">
            <v>548.94000000000005</v>
          </cell>
          <cell r="AS114">
            <v>4677.4399999999996</v>
          </cell>
          <cell r="AT114">
            <v>1119</v>
          </cell>
          <cell r="AU114">
            <v>0</v>
          </cell>
          <cell r="AV114">
            <v>2337.36</v>
          </cell>
          <cell r="AW114">
            <v>1777.4</v>
          </cell>
          <cell r="AX114">
            <v>0</v>
          </cell>
          <cell r="AY114">
            <v>186.44</v>
          </cell>
          <cell r="AZ114">
            <v>200</v>
          </cell>
          <cell r="BA114">
            <v>6774.72</v>
          </cell>
          <cell r="BB114">
            <v>7487</v>
          </cell>
          <cell r="BC114">
            <v>0</v>
          </cell>
          <cell r="BD114">
            <v>0</v>
          </cell>
          <cell r="BE114">
            <v>0</v>
          </cell>
          <cell r="BF114">
            <v>0</v>
          </cell>
          <cell r="BG114">
            <v>12083.1</v>
          </cell>
          <cell r="BH114">
            <v>0</v>
          </cell>
          <cell r="BI114">
            <v>0</v>
          </cell>
          <cell r="BJ114">
            <v>0</v>
          </cell>
          <cell r="BK114">
            <v>12810.67</v>
          </cell>
          <cell r="BL114">
            <v>0</v>
          </cell>
          <cell r="BM114">
            <v>3209.24</v>
          </cell>
          <cell r="BN114">
            <v>2173.54</v>
          </cell>
          <cell r="BO114">
            <v>0</v>
          </cell>
          <cell r="BP114">
            <v>3000.42</v>
          </cell>
          <cell r="BQ114">
            <v>73.260000000000005</v>
          </cell>
          <cell r="BR114">
            <v>0</v>
          </cell>
          <cell r="BS114">
            <v>0</v>
          </cell>
          <cell r="BT114">
            <v>5247.22</v>
          </cell>
        </row>
        <row r="115">
          <cell r="A115">
            <v>610</v>
          </cell>
          <cell r="B115">
            <v>2122</v>
          </cell>
          <cell r="C115" t="str">
            <v>CHURCHDOWN PARTON MANOR JUNIOR SCHOOL</v>
          </cell>
          <cell r="D115">
            <v>53734.19</v>
          </cell>
          <cell r="E115">
            <v>0</v>
          </cell>
          <cell r="F115">
            <v>19984.43</v>
          </cell>
          <cell r="G115">
            <v>4828.0200000000004</v>
          </cell>
          <cell r="H115">
            <v>0</v>
          </cell>
          <cell r="I115">
            <v>0</v>
          </cell>
          <cell r="J115">
            <v>572053</v>
          </cell>
          <cell r="K115">
            <v>0</v>
          </cell>
          <cell r="L115">
            <v>59756</v>
          </cell>
          <cell r="M115">
            <v>0</v>
          </cell>
          <cell r="N115">
            <v>51316</v>
          </cell>
          <cell r="O115">
            <v>788.52</v>
          </cell>
          <cell r="P115">
            <v>46.13</v>
          </cell>
          <cell r="Q115">
            <v>11256.03</v>
          </cell>
          <cell r="R115">
            <v>0</v>
          </cell>
          <cell r="S115">
            <v>0</v>
          </cell>
          <cell r="T115">
            <v>4586.41</v>
          </cell>
          <cell r="U115">
            <v>9419.35</v>
          </cell>
          <cell r="V115">
            <v>5779.57</v>
          </cell>
          <cell r="W115">
            <v>43952</v>
          </cell>
          <cell r="X115">
            <v>0</v>
          </cell>
          <cell r="Y115">
            <v>0</v>
          </cell>
          <cell r="Z115">
            <v>0</v>
          </cell>
          <cell r="AA115">
            <v>425469.91</v>
          </cell>
          <cell r="AB115">
            <v>17096.7</v>
          </cell>
          <cell r="AC115">
            <v>51855.68</v>
          </cell>
          <cell r="AD115">
            <v>7225.31</v>
          </cell>
          <cell r="AE115">
            <v>33680.379999999997</v>
          </cell>
          <cell r="AF115">
            <v>0</v>
          </cell>
          <cell r="AG115">
            <v>12057.74</v>
          </cell>
          <cell r="AH115">
            <v>1572.61</v>
          </cell>
          <cell r="AI115">
            <v>2070</v>
          </cell>
          <cell r="AJ115">
            <v>4169</v>
          </cell>
          <cell r="AK115">
            <v>1150</v>
          </cell>
          <cell r="AL115">
            <v>33228.230000000003</v>
          </cell>
          <cell r="AM115">
            <v>5044.84</v>
          </cell>
          <cell r="AN115">
            <v>13330.5</v>
          </cell>
          <cell r="AO115">
            <v>1615.36</v>
          </cell>
          <cell r="AP115">
            <v>11921.68</v>
          </cell>
          <cell r="AQ115">
            <v>12844</v>
          </cell>
          <cell r="AR115">
            <v>2350.0300000000002</v>
          </cell>
          <cell r="AS115">
            <v>37608.239999999998</v>
          </cell>
          <cell r="AT115">
            <v>3410.62</v>
          </cell>
          <cell r="AU115">
            <v>0</v>
          </cell>
          <cell r="AV115">
            <v>20505.57</v>
          </cell>
          <cell r="AW115">
            <v>5460.6</v>
          </cell>
          <cell r="AX115">
            <v>0</v>
          </cell>
          <cell r="AY115">
            <v>13987.59</v>
          </cell>
          <cell r="AZ115">
            <v>0</v>
          </cell>
          <cell r="BA115">
            <v>8623.24</v>
          </cell>
          <cell r="BB115">
            <v>12057.17</v>
          </cell>
          <cell r="BC115">
            <v>0</v>
          </cell>
          <cell r="BD115">
            <v>0</v>
          </cell>
          <cell r="BE115">
            <v>0</v>
          </cell>
          <cell r="BF115">
            <v>0</v>
          </cell>
          <cell r="BG115">
            <v>35760</v>
          </cell>
          <cell r="BH115">
            <v>0</v>
          </cell>
          <cell r="BI115">
            <v>0</v>
          </cell>
          <cell r="BJ115">
            <v>0</v>
          </cell>
          <cell r="BK115">
            <v>22742.799999999999</v>
          </cell>
          <cell r="BL115">
            <v>0</v>
          </cell>
          <cell r="BM115">
            <v>3735.97</v>
          </cell>
          <cell r="BN115">
            <v>74352.2</v>
          </cell>
          <cell r="BO115">
            <v>0</v>
          </cell>
          <cell r="BP115">
            <v>33975.93</v>
          </cell>
          <cell r="BQ115">
            <v>117.75</v>
          </cell>
          <cell r="BR115">
            <v>0</v>
          </cell>
          <cell r="BS115">
            <v>0</v>
          </cell>
          <cell r="BT115">
            <v>108445.88</v>
          </cell>
        </row>
        <row r="116">
          <cell r="A116">
            <v>611</v>
          </cell>
          <cell r="B116">
            <v>3028</v>
          </cell>
          <cell r="C116" t="str">
            <v>St. Johns C of E Primary</v>
          </cell>
          <cell r="D116">
            <v>32437.88</v>
          </cell>
          <cell r="E116">
            <v>0</v>
          </cell>
          <cell r="F116">
            <v>35143.75</v>
          </cell>
          <cell r="G116">
            <v>54.99</v>
          </cell>
          <cell r="H116">
            <v>0</v>
          </cell>
          <cell r="I116">
            <v>0</v>
          </cell>
          <cell r="J116">
            <v>482514</v>
          </cell>
          <cell r="K116">
            <v>0</v>
          </cell>
          <cell r="L116">
            <v>79166</v>
          </cell>
          <cell r="M116">
            <v>0</v>
          </cell>
          <cell r="N116">
            <v>42570</v>
          </cell>
          <cell r="O116">
            <v>4305</v>
          </cell>
          <cell r="P116">
            <v>0</v>
          </cell>
          <cell r="Q116">
            <v>8495.56</v>
          </cell>
          <cell r="R116">
            <v>0</v>
          </cell>
          <cell r="S116">
            <v>0</v>
          </cell>
          <cell r="T116">
            <v>1852.19</v>
          </cell>
          <cell r="U116">
            <v>4158.8500000000004</v>
          </cell>
          <cell r="V116">
            <v>0</v>
          </cell>
          <cell r="W116">
            <v>39992</v>
          </cell>
          <cell r="X116">
            <v>0</v>
          </cell>
          <cell r="Y116">
            <v>0</v>
          </cell>
          <cell r="Z116">
            <v>0</v>
          </cell>
          <cell r="AA116">
            <v>372411.16</v>
          </cell>
          <cell r="AB116">
            <v>9228.3700000000008</v>
          </cell>
          <cell r="AC116">
            <v>118723.33</v>
          </cell>
          <cell r="AD116">
            <v>5310.91</v>
          </cell>
          <cell r="AE116">
            <v>25503.67</v>
          </cell>
          <cell r="AF116">
            <v>0</v>
          </cell>
          <cell r="AG116">
            <v>9868.6200000000008</v>
          </cell>
          <cell r="AH116">
            <v>3676.48</v>
          </cell>
          <cell r="AI116">
            <v>638.54</v>
          </cell>
          <cell r="AJ116">
            <v>3657</v>
          </cell>
          <cell r="AK116">
            <v>1045</v>
          </cell>
          <cell r="AL116">
            <v>8543.0499999999993</v>
          </cell>
          <cell r="AM116">
            <v>2139.1999999999998</v>
          </cell>
          <cell r="AN116">
            <v>16764.439999999999</v>
          </cell>
          <cell r="AO116">
            <v>2466.62</v>
          </cell>
          <cell r="AP116">
            <v>7625.46</v>
          </cell>
          <cell r="AQ116">
            <v>6618</v>
          </cell>
          <cell r="AR116">
            <v>853.34</v>
          </cell>
          <cell r="AS116">
            <v>22639.200000000001</v>
          </cell>
          <cell r="AT116">
            <v>3543.66</v>
          </cell>
          <cell r="AU116">
            <v>0</v>
          </cell>
          <cell r="AV116">
            <v>7375.93</v>
          </cell>
          <cell r="AW116">
            <v>4846.3999999999996</v>
          </cell>
          <cell r="AX116">
            <v>0</v>
          </cell>
          <cell r="AY116">
            <v>15660</v>
          </cell>
          <cell r="AZ116">
            <v>273.75</v>
          </cell>
          <cell r="BA116">
            <v>7847.69</v>
          </cell>
          <cell r="BB116">
            <v>10561</v>
          </cell>
          <cell r="BC116">
            <v>0</v>
          </cell>
          <cell r="BD116">
            <v>0</v>
          </cell>
          <cell r="BE116">
            <v>0</v>
          </cell>
          <cell r="BF116">
            <v>0</v>
          </cell>
          <cell r="BG116">
            <v>33846</v>
          </cell>
          <cell r="BH116">
            <v>0</v>
          </cell>
          <cell r="BI116">
            <v>0</v>
          </cell>
          <cell r="BJ116">
            <v>0</v>
          </cell>
          <cell r="BK116">
            <v>40620.449999999997</v>
          </cell>
          <cell r="BL116">
            <v>0</v>
          </cell>
          <cell r="BM116">
            <v>0</v>
          </cell>
          <cell r="BN116">
            <v>27670.66</v>
          </cell>
          <cell r="BO116">
            <v>0</v>
          </cell>
          <cell r="BP116">
            <v>28369.29</v>
          </cell>
          <cell r="BQ116">
            <v>55</v>
          </cell>
          <cell r="BR116">
            <v>0</v>
          </cell>
          <cell r="BS116">
            <v>0</v>
          </cell>
          <cell r="BT116">
            <v>56094.95</v>
          </cell>
        </row>
        <row r="117">
          <cell r="A117">
            <v>612</v>
          </cell>
          <cell r="B117">
            <v>2053</v>
          </cell>
          <cell r="C117" t="str">
            <v>Churchdown Village Junior School</v>
          </cell>
          <cell r="D117">
            <v>115414.41</v>
          </cell>
          <cell r="E117">
            <v>0</v>
          </cell>
          <cell r="F117">
            <v>54225.04</v>
          </cell>
          <cell r="G117">
            <v>13.8</v>
          </cell>
          <cell r="H117">
            <v>0</v>
          </cell>
          <cell r="I117">
            <v>0</v>
          </cell>
          <cell r="J117">
            <v>636494</v>
          </cell>
          <cell r="K117">
            <v>0</v>
          </cell>
          <cell r="L117">
            <v>48778</v>
          </cell>
          <cell r="M117">
            <v>0</v>
          </cell>
          <cell r="N117">
            <v>26435</v>
          </cell>
          <cell r="O117">
            <v>0</v>
          </cell>
          <cell r="P117">
            <v>11260</v>
          </cell>
          <cell r="Q117">
            <v>7607.51</v>
          </cell>
          <cell r="R117">
            <v>0</v>
          </cell>
          <cell r="S117">
            <v>4317.13</v>
          </cell>
          <cell r="T117">
            <v>0</v>
          </cell>
          <cell r="U117">
            <v>27410.15</v>
          </cell>
          <cell r="V117">
            <v>3166.67</v>
          </cell>
          <cell r="W117">
            <v>41668</v>
          </cell>
          <cell r="X117">
            <v>0</v>
          </cell>
          <cell r="Y117">
            <v>0</v>
          </cell>
          <cell r="Z117">
            <v>0</v>
          </cell>
          <cell r="AA117">
            <v>419100.02</v>
          </cell>
          <cell r="AB117">
            <v>21137.599999999999</v>
          </cell>
          <cell r="AC117">
            <v>107906.43</v>
          </cell>
          <cell r="AD117">
            <v>9507.58</v>
          </cell>
          <cell r="AE117">
            <v>37188.54</v>
          </cell>
          <cell r="AF117">
            <v>0</v>
          </cell>
          <cell r="AG117">
            <v>11118.06</v>
          </cell>
          <cell r="AH117">
            <v>6238.95</v>
          </cell>
          <cell r="AI117">
            <v>7376.12</v>
          </cell>
          <cell r="AJ117">
            <v>6438</v>
          </cell>
          <cell r="AK117">
            <v>0</v>
          </cell>
          <cell r="AL117">
            <v>8217.2000000000007</v>
          </cell>
          <cell r="AM117">
            <v>7361.62</v>
          </cell>
          <cell r="AN117">
            <v>14406.24</v>
          </cell>
          <cell r="AO117">
            <v>3559.65</v>
          </cell>
          <cell r="AP117">
            <v>15075.28</v>
          </cell>
          <cell r="AQ117">
            <v>19427</v>
          </cell>
          <cell r="AR117">
            <v>1457.65</v>
          </cell>
          <cell r="AS117">
            <v>44943.57</v>
          </cell>
          <cell r="AT117">
            <v>7202.66</v>
          </cell>
          <cell r="AU117">
            <v>0</v>
          </cell>
          <cell r="AV117">
            <v>5451.8</v>
          </cell>
          <cell r="AW117">
            <v>6896.4</v>
          </cell>
          <cell r="AX117">
            <v>0</v>
          </cell>
          <cell r="AY117">
            <v>492.61</v>
          </cell>
          <cell r="AZ117">
            <v>0</v>
          </cell>
          <cell r="BA117">
            <v>4969.08</v>
          </cell>
          <cell r="BB117">
            <v>16303.25</v>
          </cell>
          <cell r="BC117">
            <v>0</v>
          </cell>
          <cell r="BD117">
            <v>62459</v>
          </cell>
          <cell r="BE117">
            <v>0</v>
          </cell>
          <cell r="BF117">
            <v>0</v>
          </cell>
          <cell r="BG117">
            <v>37413</v>
          </cell>
          <cell r="BH117">
            <v>0</v>
          </cell>
          <cell r="BI117">
            <v>62459</v>
          </cell>
          <cell r="BJ117">
            <v>0</v>
          </cell>
          <cell r="BK117">
            <v>83766.33</v>
          </cell>
          <cell r="BL117">
            <v>0</v>
          </cell>
          <cell r="BM117">
            <v>13.8</v>
          </cell>
          <cell r="BN117">
            <v>78316.56</v>
          </cell>
          <cell r="BO117">
            <v>0</v>
          </cell>
          <cell r="BP117">
            <v>66348.710000000006</v>
          </cell>
          <cell r="BQ117">
            <v>3982</v>
          </cell>
          <cell r="BR117">
            <v>0</v>
          </cell>
          <cell r="BS117">
            <v>0</v>
          </cell>
          <cell r="BT117">
            <v>148647.27000000002</v>
          </cell>
        </row>
        <row r="118">
          <cell r="A118">
            <v>613</v>
          </cell>
          <cell r="B118">
            <v>3358</v>
          </cell>
          <cell r="C118" t="str">
            <v>ST. MARYS CATHOLIC PRIMARY</v>
          </cell>
          <cell r="D118">
            <v>28975.32</v>
          </cell>
          <cell r="E118">
            <v>0</v>
          </cell>
          <cell r="F118">
            <v>0</v>
          </cell>
          <cell r="G118">
            <v>0</v>
          </cell>
          <cell r="H118">
            <v>0</v>
          </cell>
          <cell r="I118">
            <v>0</v>
          </cell>
          <cell r="J118">
            <v>521911</v>
          </cell>
          <cell r="K118">
            <v>0</v>
          </cell>
          <cell r="L118">
            <v>49604</v>
          </cell>
          <cell r="M118">
            <v>0</v>
          </cell>
          <cell r="N118">
            <v>35278</v>
          </cell>
          <cell r="O118">
            <v>0</v>
          </cell>
          <cell r="P118">
            <v>52.72</v>
          </cell>
          <cell r="Q118">
            <v>10926.21</v>
          </cell>
          <cell r="R118">
            <v>0</v>
          </cell>
          <cell r="S118">
            <v>2035</v>
          </cell>
          <cell r="T118">
            <v>0</v>
          </cell>
          <cell r="U118">
            <v>9712.4500000000007</v>
          </cell>
          <cell r="V118">
            <v>10656</v>
          </cell>
          <cell r="W118">
            <v>37621</v>
          </cell>
          <cell r="X118">
            <v>0</v>
          </cell>
          <cell r="Y118">
            <v>0</v>
          </cell>
          <cell r="Z118">
            <v>0</v>
          </cell>
          <cell r="AA118">
            <v>374410.43</v>
          </cell>
          <cell r="AB118">
            <v>13301.45</v>
          </cell>
          <cell r="AC118">
            <v>104578.83</v>
          </cell>
          <cell r="AD118">
            <v>12558.45</v>
          </cell>
          <cell r="AE118">
            <v>43359.6</v>
          </cell>
          <cell r="AF118">
            <v>49.95</v>
          </cell>
          <cell r="AG118">
            <v>16632.75</v>
          </cell>
          <cell r="AH118">
            <v>2950.04</v>
          </cell>
          <cell r="AI118">
            <v>1121.19</v>
          </cell>
          <cell r="AJ118">
            <v>4398</v>
          </cell>
          <cell r="AK118">
            <v>1135</v>
          </cell>
          <cell r="AL118">
            <v>11808.85</v>
          </cell>
          <cell r="AM118">
            <v>3167.61</v>
          </cell>
          <cell r="AN118">
            <v>1731.57</v>
          </cell>
          <cell r="AO118">
            <v>2338.2600000000002</v>
          </cell>
          <cell r="AP118">
            <v>6778.4</v>
          </cell>
          <cell r="AQ118">
            <v>1802</v>
          </cell>
          <cell r="AR118">
            <v>1356.63</v>
          </cell>
          <cell r="AS118">
            <v>31635.08</v>
          </cell>
          <cell r="AT118">
            <v>8335.69</v>
          </cell>
          <cell r="AU118">
            <v>0</v>
          </cell>
          <cell r="AV118">
            <v>3128.4</v>
          </cell>
          <cell r="AW118">
            <v>4395.1400000000003</v>
          </cell>
          <cell r="AX118">
            <v>0</v>
          </cell>
          <cell r="AY118">
            <v>3660.21</v>
          </cell>
          <cell r="AZ118">
            <v>6789.1</v>
          </cell>
          <cell r="BA118">
            <v>12193.52</v>
          </cell>
          <cell r="BB118">
            <v>11496</v>
          </cell>
          <cell r="BC118">
            <v>0</v>
          </cell>
          <cell r="BD118">
            <v>0</v>
          </cell>
          <cell r="BE118">
            <v>0</v>
          </cell>
          <cell r="BF118">
            <v>0</v>
          </cell>
          <cell r="BG118">
            <v>4049</v>
          </cell>
          <cell r="BH118">
            <v>0</v>
          </cell>
          <cell r="BI118">
            <v>0</v>
          </cell>
          <cell r="BJ118">
            <v>0</v>
          </cell>
          <cell r="BK118">
            <v>0</v>
          </cell>
          <cell r="BL118">
            <v>0</v>
          </cell>
          <cell r="BM118">
            <v>4049</v>
          </cell>
          <cell r="BN118">
            <v>21659.55</v>
          </cell>
          <cell r="BO118">
            <v>0</v>
          </cell>
          <cell r="BP118">
            <v>0</v>
          </cell>
          <cell r="BQ118">
            <v>0</v>
          </cell>
          <cell r="BR118">
            <v>0</v>
          </cell>
          <cell r="BS118">
            <v>0</v>
          </cell>
          <cell r="BT118">
            <v>21659.55</v>
          </cell>
        </row>
        <row r="119">
          <cell r="A119">
            <v>614</v>
          </cell>
          <cell r="B119">
            <v>2139</v>
          </cell>
          <cell r="C119" t="str">
            <v>Chesterton Primary School</v>
          </cell>
          <cell r="D119">
            <v>103043.59</v>
          </cell>
          <cell r="E119">
            <v>0</v>
          </cell>
          <cell r="F119">
            <v>59181.23</v>
          </cell>
          <cell r="G119">
            <v>566.33000000000004</v>
          </cell>
          <cell r="H119">
            <v>0</v>
          </cell>
          <cell r="I119">
            <v>0</v>
          </cell>
          <cell r="J119">
            <v>636389.30000000005</v>
          </cell>
          <cell r="K119">
            <v>0</v>
          </cell>
          <cell r="L119">
            <v>41454</v>
          </cell>
          <cell r="M119">
            <v>0</v>
          </cell>
          <cell r="N119">
            <v>36726.699999999997</v>
          </cell>
          <cell r="O119">
            <v>2852.83</v>
          </cell>
          <cell r="P119">
            <v>0</v>
          </cell>
          <cell r="Q119">
            <v>13616.32</v>
          </cell>
          <cell r="R119">
            <v>0</v>
          </cell>
          <cell r="S119">
            <v>18327.72</v>
          </cell>
          <cell r="T119">
            <v>3114.62</v>
          </cell>
          <cell r="U119">
            <v>4703.25</v>
          </cell>
          <cell r="V119">
            <v>21166.34</v>
          </cell>
          <cell r="W119">
            <v>43255</v>
          </cell>
          <cell r="X119">
            <v>0</v>
          </cell>
          <cell r="Y119">
            <v>0</v>
          </cell>
          <cell r="Z119">
            <v>0</v>
          </cell>
          <cell r="AA119">
            <v>447796.09</v>
          </cell>
          <cell r="AB119">
            <v>36927.300000000003</v>
          </cell>
          <cell r="AC119">
            <v>92889.77</v>
          </cell>
          <cell r="AD119">
            <v>7325.78</v>
          </cell>
          <cell r="AE119">
            <v>28187.99</v>
          </cell>
          <cell r="AF119">
            <v>0</v>
          </cell>
          <cell r="AG119">
            <v>19081.689999999999</v>
          </cell>
          <cell r="AH119">
            <v>5269.31</v>
          </cell>
          <cell r="AI119">
            <v>1291.71</v>
          </cell>
          <cell r="AJ119">
            <v>12478</v>
          </cell>
          <cell r="AK119">
            <v>3220</v>
          </cell>
          <cell r="AL119">
            <v>59252.74</v>
          </cell>
          <cell r="AM119">
            <v>25226.47</v>
          </cell>
          <cell r="AN119">
            <v>16566.53</v>
          </cell>
          <cell r="AO119">
            <v>3929.63</v>
          </cell>
          <cell r="AP119">
            <v>12740.96</v>
          </cell>
          <cell r="AQ119">
            <v>12243</v>
          </cell>
          <cell r="AR119">
            <v>2093.69</v>
          </cell>
          <cell r="AS119">
            <v>33384.400000000001</v>
          </cell>
          <cell r="AT119">
            <v>7116.5</v>
          </cell>
          <cell r="AU119">
            <v>0</v>
          </cell>
          <cell r="AV119">
            <v>7726.99</v>
          </cell>
          <cell r="AW119">
            <v>6242.6</v>
          </cell>
          <cell r="AX119">
            <v>0</v>
          </cell>
          <cell r="AY119">
            <v>11471.81</v>
          </cell>
          <cell r="AZ119">
            <v>1363.83</v>
          </cell>
          <cell r="BA119">
            <v>5242</v>
          </cell>
          <cell r="BB119">
            <v>14814</v>
          </cell>
          <cell r="BC119">
            <v>0</v>
          </cell>
          <cell r="BD119">
            <v>0</v>
          </cell>
          <cell r="BE119">
            <v>0</v>
          </cell>
          <cell r="BF119">
            <v>0</v>
          </cell>
          <cell r="BG119">
            <v>38719</v>
          </cell>
          <cell r="BH119">
            <v>0</v>
          </cell>
          <cell r="BI119">
            <v>0</v>
          </cell>
          <cell r="BJ119">
            <v>0</v>
          </cell>
          <cell r="BK119">
            <v>8750</v>
          </cell>
          <cell r="BL119">
            <v>0</v>
          </cell>
          <cell r="BM119">
            <v>4531.33</v>
          </cell>
          <cell r="BN119">
            <v>50766.879999999997</v>
          </cell>
          <cell r="BO119">
            <v>0</v>
          </cell>
          <cell r="BP119">
            <v>85185.23</v>
          </cell>
          <cell r="BQ119">
            <v>0</v>
          </cell>
          <cell r="BR119">
            <v>0</v>
          </cell>
          <cell r="BS119">
            <v>0</v>
          </cell>
          <cell r="BT119">
            <v>135952.10999999999</v>
          </cell>
        </row>
        <row r="120">
          <cell r="A120">
            <v>615</v>
          </cell>
          <cell r="B120">
            <v>3366</v>
          </cell>
          <cell r="C120" t="str">
            <v>Staunton and Corse C of E Primary</v>
          </cell>
          <cell r="D120">
            <v>33062.68</v>
          </cell>
          <cell r="E120">
            <v>0</v>
          </cell>
          <cell r="F120">
            <v>0</v>
          </cell>
          <cell r="G120">
            <v>104.48</v>
          </cell>
          <cell r="H120">
            <v>0</v>
          </cell>
          <cell r="I120">
            <v>0</v>
          </cell>
          <cell r="J120">
            <v>326032</v>
          </cell>
          <cell r="K120">
            <v>0</v>
          </cell>
          <cell r="L120">
            <v>11067</v>
          </cell>
          <cell r="M120">
            <v>0</v>
          </cell>
          <cell r="N120">
            <v>23867</v>
          </cell>
          <cell r="O120">
            <v>0</v>
          </cell>
          <cell r="P120">
            <v>0</v>
          </cell>
          <cell r="Q120">
            <v>17473.650000000001</v>
          </cell>
          <cell r="R120">
            <v>0</v>
          </cell>
          <cell r="S120">
            <v>0</v>
          </cell>
          <cell r="T120">
            <v>206.02</v>
          </cell>
          <cell r="U120">
            <v>14011</v>
          </cell>
          <cell r="V120">
            <v>5157.51</v>
          </cell>
          <cell r="W120">
            <v>27575</v>
          </cell>
          <cell r="X120">
            <v>0</v>
          </cell>
          <cell r="Y120">
            <v>0</v>
          </cell>
          <cell r="Z120">
            <v>0</v>
          </cell>
          <cell r="AA120">
            <v>243450.58</v>
          </cell>
          <cell r="AB120">
            <v>3886.42</v>
          </cell>
          <cell r="AC120">
            <v>48791.39</v>
          </cell>
          <cell r="AD120">
            <v>12282.87</v>
          </cell>
          <cell r="AE120">
            <v>22030</v>
          </cell>
          <cell r="AF120">
            <v>0</v>
          </cell>
          <cell r="AG120">
            <v>8557.2000000000007</v>
          </cell>
          <cell r="AH120">
            <v>375.75</v>
          </cell>
          <cell r="AI120">
            <v>751</v>
          </cell>
          <cell r="AJ120">
            <v>4082</v>
          </cell>
          <cell r="AK120">
            <v>1021</v>
          </cell>
          <cell r="AL120">
            <v>6926.75</v>
          </cell>
          <cell r="AM120">
            <v>1524.88</v>
          </cell>
          <cell r="AN120">
            <v>410.54</v>
          </cell>
          <cell r="AO120">
            <v>1778.1</v>
          </cell>
          <cell r="AP120">
            <v>8141.63</v>
          </cell>
          <cell r="AQ120">
            <v>1848</v>
          </cell>
          <cell r="AR120">
            <v>804.39</v>
          </cell>
          <cell r="AS120">
            <v>37775.56</v>
          </cell>
          <cell r="AT120">
            <v>1358.37</v>
          </cell>
          <cell r="AU120">
            <v>0</v>
          </cell>
          <cell r="AV120">
            <v>2534.04</v>
          </cell>
          <cell r="AW120">
            <v>3009</v>
          </cell>
          <cell r="AX120">
            <v>0</v>
          </cell>
          <cell r="AY120">
            <v>3276.17</v>
          </cell>
          <cell r="AZ120">
            <v>0</v>
          </cell>
          <cell r="BA120">
            <v>11253.31</v>
          </cell>
          <cell r="BB120">
            <v>11226</v>
          </cell>
          <cell r="BC120">
            <v>0</v>
          </cell>
          <cell r="BD120">
            <v>0</v>
          </cell>
          <cell r="BE120">
            <v>0</v>
          </cell>
          <cell r="BF120">
            <v>0</v>
          </cell>
          <cell r="BG120">
            <v>3698</v>
          </cell>
          <cell r="BH120">
            <v>0</v>
          </cell>
          <cell r="BI120">
            <v>0</v>
          </cell>
          <cell r="BJ120">
            <v>0</v>
          </cell>
          <cell r="BK120">
            <v>0</v>
          </cell>
          <cell r="BL120">
            <v>0</v>
          </cell>
          <cell r="BM120">
            <v>3474.14</v>
          </cell>
          <cell r="BN120">
            <v>21356.91</v>
          </cell>
          <cell r="BO120">
            <v>0</v>
          </cell>
          <cell r="BP120">
            <v>0</v>
          </cell>
          <cell r="BQ120">
            <v>328.34</v>
          </cell>
          <cell r="BR120">
            <v>0</v>
          </cell>
          <cell r="BS120">
            <v>0</v>
          </cell>
          <cell r="BT120">
            <v>21685.25</v>
          </cell>
        </row>
        <row r="121">
          <cell r="A121">
            <v>616</v>
          </cell>
          <cell r="B121">
            <v>3322</v>
          </cell>
          <cell r="C121" t="str">
            <v>Cranham C. OF E. Primary</v>
          </cell>
          <cell r="D121">
            <v>10620.22</v>
          </cell>
          <cell r="E121">
            <v>0</v>
          </cell>
          <cell r="F121">
            <v>0</v>
          </cell>
          <cell r="G121">
            <v>655.51</v>
          </cell>
          <cell r="H121">
            <v>0</v>
          </cell>
          <cell r="I121">
            <v>0</v>
          </cell>
          <cell r="J121">
            <v>196913</v>
          </cell>
          <cell r="K121">
            <v>0</v>
          </cell>
          <cell r="L121">
            <v>24842</v>
          </cell>
          <cell r="M121">
            <v>0</v>
          </cell>
          <cell r="N121">
            <v>27468</v>
          </cell>
          <cell r="O121">
            <v>363</v>
          </cell>
          <cell r="P121">
            <v>0</v>
          </cell>
          <cell r="Q121">
            <v>2853.75</v>
          </cell>
          <cell r="R121">
            <v>0</v>
          </cell>
          <cell r="S121">
            <v>1134</v>
          </cell>
          <cell r="T121">
            <v>0</v>
          </cell>
          <cell r="U121">
            <v>390</v>
          </cell>
          <cell r="V121">
            <v>1782.67</v>
          </cell>
          <cell r="W121">
            <v>21320</v>
          </cell>
          <cell r="X121">
            <v>0</v>
          </cell>
          <cell r="Y121">
            <v>0</v>
          </cell>
          <cell r="Z121">
            <v>0</v>
          </cell>
          <cell r="AA121">
            <v>151148.92000000001</v>
          </cell>
          <cell r="AB121">
            <v>1729.18</v>
          </cell>
          <cell r="AC121">
            <v>48870.9</v>
          </cell>
          <cell r="AD121">
            <v>0</v>
          </cell>
          <cell r="AE121">
            <v>18501.72</v>
          </cell>
          <cell r="AF121">
            <v>0</v>
          </cell>
          <cell r="AG121">
            <v>5155.58</v>
          </cell>
          <cell r="AH121">
            <v>1062.9100000000001</v>
          </cell>
          <cell r="AI121">
            <v>1945</v>
          </cell>
          <cell r="AJ121">
            <v>2465</v>
          </cell>
          <cell r="AK121">
            <v>616</v>
          </cell>
          <cell r="AL121">
            <v>2739.46</v>
          </cell>
          <cell r="AM121">
            <v>314</v>
          </cell>
          <cell r="AN121">
            <v>6077.9</v>
          </cell>
          <cell r="AO121">
            <v>657.71</v>
          </cell>
          <cell r="AP121">
            <v>2459.5300000000002</v>
          </cell>
          <cell r="AQ121">
            <v>300</v>
          </cell>
          <cell r="AR121">
            <v>319.57</v>
          </cell>
          <cell r="AS121">
            <v>8029.91</v>
          </cell>
          <cell r="AT121">
            <v>1134</v>
          </cell>
          <cell r="AU121">
            <v>0</v>
          </cell>
          <cell r="AV121">
            <v>4715.5200000000004</v>
          </cell>
          <cell r="AW121">
            <v>1663</v>
          </cell>
          <cell r="AX121">
            <v>0</v>
          </cell>
          <cell r="AY121">
            <v>0</v>
          </cell>
          <cell r="AZ121">
            <v>0</v>
          </cell>
          <cell r="BA121">
            <v>2935.1</v>
          </cell>
          <cell r="BB121">
            <v>9303</v>
          </cell>
          <cell r="BC121">
            <v>0</v>
          </cell>
          <cell r="BD121">
            <v>0</v>
          </cell>
          <cell r="BE121">
            <v>0</v>
          </cell>
          <cell r="BF121">
            <v>0</v>
          </cell>
          <cell r="BG121">
            <v>3444</v>
          </cell>
          <cell r="BH121">
            <v>0</v>
          </cell>
          <cell r="BI121">
            <v>0</v>
          </cell>
          <cell r="BJ121">
            <v>0</v>
          </cell>
          <cell r="BK121">
            <v>0</v>
          </cell>
          <cell r="BL121">
            <v>0</v>
          </cell>
          <cell r="BM121">
            <v>3065.76</v>
          </cell>
          <cell r="BN121">
            <v>15542.73</v>
          </cell>
          <cell r="BO121">
            <v>0</v>
          </cell>
          <cell r="BP121">
            <v>0</v>
          </cell>
          <cell r="BQ121">
            <v>1033.75</v>
          </cell>
          <cell r="BR121">
            <v>0</v>
          </cell>
          <cell r="BS121">
            <v>0</v>
          </cell>
          <cell r="BT121">
            <v>16576.48</v>
          </cell>
        </row>
        <row r="122">
          <cell r="A122">
            <v>619</v>
          </cell>
          <cell r="B122">
            <v>3030</v>
          </cell>
          <cell r="C122" t="str">
            <v>DEERHURST &amp; APPERLEY C of E PRIMARY SCHOOL</v>
          </cell>
          <cell r="D122">
            <v>28041.33</v>
          </cell>
          <cell r="E122">
            <v>0</v>
          </cell>
          <cell r="F122">
            <v>28712.11</v>
          </cell>
          <cell r="G122">
            <v>127.24</v>
          </cell>
          <cell r="H122">
            <v>0</v>
          </cell>
          <cell r="I122">
            <v>0</v>
          </cell>
          <cell r="J122">
            <v>209162</v>
          </cell>
          <cell r="K122">
            <v>0</v>
          </cell>
          <cell r="L122">
            <v>27888</v>
          </cell>
          <cell r="M122">
            <v>0</v>
          </cell>
          <cell r="N122">
            <v>24911</v>
          </cell>
          <cell r="O122">
            <v>327.5</v>
          </cell>
          <cell r="P122">
            <v>200</v>
          </cell>
          <cell r="Q122">
            <v>7991.98</v>
          </cell>
          <cell r="R122">
            <v>0</v>
          </cell>
          <cell r="S122">
            <v>0</v>
          </cell>
          <cell r="T122">
            <v>0</v>
          </cell>
          <cell r="U122">
            <v>1839.1</v>
          </cell>
          <cell r="V122">
            <v>7065.79</v>
          </cell>
          <cell r="W122">
            <v>20851</v>
          </cell>
          <cell r="X122">
            <v>0</v>
          </cell>
          <cell r="Y122">
            <v>0</v>
          </cell>
          <cell r="Z122">
            <v>0</v>
          </cell>
          <cell r="AA122">
            <v>160693.13</v>
          </cell>
          <cell r="AB122">
            <v>6208.09</v>
          </cell>
          <cell r="AC122">
            <v>38254.14</v>
          </cell>
          <cell r="AD122">
            <v>7231.27</v>
          </cell>
          <cell r="AE122">
            <v>16074.18</v>
          </cell>
          <cell r="AF122">
            <v>0</v>
          </cell>
          <cell r="AG122">
            <v>5374.18</v>
          </cell>
          <cell r="AH122">
            <v>182</v>
          </cell>
          <cell r="AI122">
            <v>1417</v>
          </cell>
          <cell r="AJ122">
            <v>1773</v>
          </cell>
          <cell r="AK122">
            <v>443</v>
          </cell>
          <cell r="AL122">
            <v>4756.62</v>
          </cell>
          <cell r="AM122">
            <v>2662.48</v>
          </cell>
          <cell r="AN122">
            <v>544.02</v>
          </cell>
          <cell r="AO122">
            <v>668.62</v>
          </cell>
          <cell r="AP122">
            <v>2630.73</v>
          </cell>
          <cell r="AQ122">
            <v>1998</v>
          </cell>
          <cell r="AR122">
            <v>1212.3</v>
          </cell>
          <cell r="AS122">
            <v>11482.72</v>
          </cell>
          <cell r="AT122">
            <v>2935.5</v>
          </cell>
          <cell r="AU122">
            <v>0</v>
          </cell>
          <cell r="AV122">
            <v>6224.28</v>
          </cell>
          <cell r="AW122">
            <v>1676.2</v>
          </cell>
          <cell r="AX122">
            <v>0</v>
          </cell>
          <cell r="AY122">
            <v>168.45</v>
          </cell>
          <cell r="AZ122">
            <v>4262.51</v>
          </cell>
          <cell r="BA122">
            <v>7295.99</v>
          </cell>
          <cell r="BB122">
            <v>7667</v>
          </cell>
          <cell r="BC122">
            <v>0</v>
          </cell>
          <cell r="BD122">
            <v>24407</v>
          </cell>
          <cell r="BE122">
            <v>0</v>
          </cell>
          <cell r="BF122">
            <v>0</v>
          </cell>
          <cell r="BG122">
            <v>25474</v>
          </cell>
          <cell r="BH122">
            <v>0</v>
          </cell>
          <cell r="BI122">
            <v>24407</v>
          </cell>
          <cell r="BJ122">
            <v>0</v>
          </cell>
          <cell r="BK122">
            <v>109500</v>
          </cell>
          <cell r="BL122">
            <v>0</v>
          </cell>
          <cell r="BM122">
            <v>2194.16</v>
          </cell>
          <cell r="BN122">
            <v>10035.290000000001</v>
          </cell>
          <cell r="BO122">
            <v>0</v>
          </cell>
          <cell r="BP122">
            <v>-34164</v>
          </cell>
          <cell r="BQ122">
            <v>1190.19</v>
          </cell>
          <cell r="BR122">
            <v>0</v>
          </cell>
          <cell r="BS122">
            <v>0</v>
          </cell>
          <cell r="BT122">
            <v>-22938.52</v>
          </cell>
        </row>
        <row r="123">
          <cell r="A123">
            <v>620</v>
          </cell>
          <cell r="B123">
            <v>2106</v>
          </cell>
          <cell r="C123" t="str">
            <v>Coalway Infant</v>
          </cell>
          <cell r="D123">
            <v>52230.15</v>
          </cell>
          <cell r="E123">
            <v>0</v>
          </cell>
          <cell r="F123">
            <v>51747.15</v>
          </cell>
          <cell r="G123">
            <v>1132.17</v>
          </cell>
          <cell r="H123">
            <v>0</v>
          </cell>
          <cell r="I123">
            <v>0</v>
          </cell>
          <cell r="J123">
            <v>452169</v>
          </cell>
          <cell r="K123">
            <v>0</v>
          </cell>
          <cell r="L123">
            <v>79625</v>
          </cell>
          <cell r="M123">
            <v>0</v>
          </cell>
          <cell r="N123">
            <v>25441</v>
          </cell>
          <cell r="O123">
            <v>1600</v>
          </cell>
          <cell r="P123">
            <v>0</v>
          </cell>
          <cell r="Q123">
            <v>5840.2</v>
          </cell>
          <cell r="R123">
            <v>0</v>
          </cell>
          <cell r="S123">
            <v>2525.25</v>
          </cell>
          <cell r="T123">
            <v>712.72</v>
          </cell>
          <cell r="U123">
            <v>0</v>
          </cell>
          <cell r="V123">
            <v>3583.08</v>
          </cell>
          <cell r="W123">
            <v>32219</v>
          </cell>
          <cell r="X123">
            <v>0</v>
          </cell>
          <cell r="Y123">
            <v>0</v>
          </cell>
          <cell r="Z123">
            <v>0</v>
          </cell>
          <cell r="AA123">
            <v>321710.59999999998</v>
          </cell>
          <cell r="AB123">
            <v>9400.1200000000008</v>
          </cell>
          <cell r="AC123">
            <v>124420.16</v>
          </cell>
          <cell r="AD123">
            <v>0</v>
          </cell>
          <cell r="AE123">
            <v>33497.01</v>
          </cell>
          <cell r="AF123">
            <v>0</v>
          </cell>
          <cell r="AG123">
            <v>15337.22</v>
          </cell>
          <cell r="AH123">
            <v>330</v>
          </cell>
          <cell r="AI123">
            <v>1305.8599999999999</v>
          </cell>
          <cell r="AJ123">
            <v>8538</v>
          </cell>
          <cell r="AK123">
            <v>2277</v>
          </cell>
          <cell r="AL123">
            <v>11259.34</v>
          </cell>
          <cell r="AM123">
            <v>1008.17</v>
          </cell>
          <cell r="AN123">
            <v>12654.16</v>
          </cell>
          <cell r="AO123">
            <v>2084.13</v>
          </cell>
          <cell r="AP123">
            <v>7456.14</v>
          </cell>
          <cell r="AQ123">
            <v>9379</v>
          </cell>
          <cell r="AR123">
            <v>799</v>
          </cell>
          <cell r="AS123">
            <v>13408.73</v>
          </cell>
          <cell r="AT123">
            <v>3530.6</v>
          </cell>
          <cell r="AU123">
            <v>0</v>
          </cell>
          <cell r="AV123">
            <v>4164.12</v>
          </cell>
          <cell r="AW123">
            <v>4194</v>
          </cell>
          <cell r="AX123">
            <v>0</v>
          </cell>
          <cell r="AY123">
            <v>6960</v>
          </cell>
          <cell r="AZ123">
            <v>0</v>
          </cell>
          <cell r="BA123">
            <v>0</v>
          </cell>
          <cell r="BB123">
            <v>11490.25</v>
          </cell>
          <cell r="BC123">
            <v>0</v>
          </cell>
          <cell r="BD123">
            <v>0</v>
          </cell>
          <cell r="BE123">
            <v>0</v>
          </cell>
          <cell r="BF123">
            <v>0</v>
          </cell>
          <cell r="BG123">
            <v>31915</v>
          </cell>
          <cell r="BH123">
            <v>0</v>
          </cell>
          <cell r="BI123">
            <v>0</v>
          </cell>
          <cell r="BJ123">
            <v>0</v>
          </cell>
          <cell r="BK123">
            <v>10492.75</v>
          </cell>
          <cell r="BL123">
            <v>0</v>
          </cell>
          <cell r="BM123">
            <v>1186.27</v>
          </cell>
          <cell r="BN123">
            <v>50741.79</v>
          </cell>
          <cell r="BO123">
            <v>0</v>
          </cell>
          <cell r="BP123">
            <v>69519.25</v>
          </cell>
          <cell r="BQ123">
            <v>3596.05</v>
          </cell>
          <cell r="BR123">
            <v>0</v>
          </cell>
          <cell r="BS123">
            <v>0</v>
          </cell>
          <cell r="BT123">
            <v>123857.09000000001</v>
          </cell>
        </row>
        <row r="124">
          <cell r="A124">
            <v>622</v>
          </cell>
          <cell r="B124">
            <v>3087</v>
          </cell>
          <cell r="C124" t="str">
            <v>Down Ampney Church of England School</v>
          </cell>
          <cell r="D124">
            <v>43758.71</v>
          </cell>
          <cell r="E124">
            <v>0</v>
          </cell>
          <cell r="F124">
            <v>21512.46</v>
          </cell>
          <cell r="G124">
            <v>72.510000000000005</v>
          </cell>
          <cell r="H124">
            <v>0</v>
          </cell>
          <cell r="I124">
            <v>0</v>
          </cell>
          <cell r="J124">
            <v>159471.18</v>
          </cell>
          <cell r="K124">
            <v>0</v>
          </cell>
          <cell r="L124">
            <v>5322</v>
          </cell>
          <cell r="M124">
            <v>0</v>
          </cell>
          <cell r="N124">
            <v>21277.82</v>
          </cell>
          <cell r="O124">
            <v>1800</v>
          </cell>
          <cell r="P124">
            <v>0</v>
          </cell>
          <cell r="Q124">
            <v>4198.91</v>
          </cell>
          <cell r="R124">
            <v>0</v>
          </cell>
          <cell r="S124">
            <v>1107.02</v>
          </cell>
          <cell r="T124">
            <v>272.60000000000002</v>
          </cell>
          <cell r="U124">
            <v>3487.45</v>
          </cell>
          <cell r="V124">
            <v>4847.5</v>
          </cell>
          <cell r="W124">
            <v>18784</v>
          </cell>
          <cell r="X124">
            <v>0</v>
          </cell>
          <cell r="Y124">
            <v>0</v>
          </cell>
          <cell r="Z124">
            <v>0</v>
          </cell>
          <cell r="AA124">
            <v>135315.95000000001</v>
          </cell>
          <cell r="AB124">
            <v>5085.8999999999996</v>
          </cell>
          <cell r="AC124">
            <v>17921.5</v>
          </cell>
          <cell r="AD124">
            <v>2318</v>
          </cell>
          <cell r="AE124">
            <v>10976.41</v>
          </cell>
          <cell r="AF124">
            <v>0</v>
          </cell>
          <cell r="AG124">
            <v>4171.33</v>
          </cell>
          <cell r="AH124">
            <v>222.35</v>
          </cell>
          <cell r="AI124">
            <v>3353.87</v>
          </cell>
          <cell r="AJ124">
            <v>3247</v>
          </cell>
          <cell r="AK124">
            <v>812</v>
          </cell>
          <cell r="AL124">
            <v>1410.71</v>
          </cell>
          <cell r="AM124">
            <v>1995.27</v>
          </cell>
          <cell r="AN124">
            <v>6334.36</v>
          </cell>
          <cell r="AO124">
            <v>325.02</v>
          </cell>
          <cell r="AP124">
            <v>5155.29</v>
          </cell>
          <cell r="AQ124">
            <v>2333</v>
          </cell>
          <cell r="AR124">
            <v>599.03</v>
          </cell>
          <cell r="AS124">
            <v>17239.169999999998</v>
          </cell>
          <cell r="AT124">
            <v>4621.4799999999996</v>
          </cell>
          <cell r="AU124">
            <v>0</v>
          </cell>
          <cell r="AV124">
            <v>1540.41</v>
          </cell>
          <cell r="AW124">
            <v>1082.6500000000001</v>
          </cell>
          <cell r="AX124">
            <v>0</v>
          </cell>
          <cell r="AY124">
            <v>224.27</v>
          </cell>
          <cell r="AZ124">
            <v>0</v>
          </cell>
          <cell r="BA124">
            <v>856.96</v>
          </cell>
          <cell r="BB124">
            <v>7692.08</v>
          </cell>
          <cell r="BC124">
            <v>0</v>
          </cell>
          <cell r="BD124">
            <v>0</v>
          </cell>
          <cell r="BE124">
            <v>0</v>
          </cell>
          <cell r="BF124">
            <v>0</v>
          </cell>
          <cell r="BG124">
            <v>24109</v>
          </cell>
          <cell r="BH124">
            <v>0</v>
          </cell>
          <cell r="BI124">
            <v>0</v>
          </cell>
          <cell r="BJ124">
            <v>0</v>
          </cell>
          <cell r="BK124">
            <v>26979.47</v>
          </cell>
          <cell r="BL124">
            <v>0</v>
          </cell>
          <cell r="BM124">
            <v>3224.51</v>
          </cell>
          <cell r="BN124">
            <v>29493.18</v>
          </cell>
          <cell r="BO124">
            <v>0</v>
          </cell>
          <cell r="BP124">
            <v>15489.99</v>
          </cell>
          <cell r="BQ124">
            <v>0</v>
          </cell>
          <cell r="BR124">
            <v>0</v>
          </cell>
          <cell r="BS124">
            <v>0</v>
          </cell>
          <cell r="BT124">
            <v>44983.17</v>
          </cell>
        </row>
        <row r="125">
          <cell r="A125">
            <v>628</v>
          </cell>
          <cell r="B125">
            <v>2062</v>
          </cell>
          <cell r="C125" t="str">
            <v>Drybrook  Primary School</v>
          </cell>
          <cell r="D125">
            <v>69494.83</v>
          </cell>
          <cell r="E125">
            <v>0</v>
          </cell>
          <cell r="F125">
            <v>23785.5</v>
          </cell>
          <cell r="G125">
            <v>1533.2</v>
          </cell>
          <cell r="H125">
            <v>0</v>
          </cell>
          <cell r="I125">
            <v>0</v>
          </cell>
          <cell r="J125">
            <v>323023.8</v>
          </cell>
          <cell r="K125">
            <v>0</v>
          </cell>
          <cell r="L125">
            <v>29571</v>
          </cell>
          <cell r="M125">
            <v>0</v>
          </cell>
          <cell r="N125">
            <v>28134.2</v>
          </cell>
          <cell r="O125">
            <v>2300</v>
          </cell>
          <cell r="P125">
            <v>0</v>
          </cell>
          <cell r="Q125">
            <v>4800.6899999999996</v>
          </cell>
          <cell r="R125">
            <v>0</v>
          </cell>
          <cell r="S125">
            <v>4372.08</v>
          </cell>
          <cell r="T125">
            <v>1147.0999999999999</v>
          </cell>
          <cell r="U125">
            <v>0</v>
          </cell>
          <cell r="V125">
            <v>8723.27</v>
          </cell>
          <cell r="W125">
            <v>29208</v>
          </cell>
          <cell r="X125">
            <v>0</v>
          </cell>
          <cell r="Y125">
            <v>0</v>
          </cell>
          <cell r="Z125">
            <v>0</v>
          </cell>
          <cell r="AA125">
            <v>239416.01</v>
          </cell>
          <cell r="AB125">
            <v>38213.370000000003</v>
          </cell>
          <cell r="AC125">
            <v>71121.47</v>
          </cell>
          <cell r="AD125">
            <v>0</v>
          </cell>
          <cell r="AE125">
            <v>29361.26</v>
          </cell>
          <cell r="AF125">
            <v>0</v>
          </cell>
          <cell r="AG125">
            <v>8221.99</v>
          </cell>
          <cell r="AH125">
            <v>434.07</v>
          </cell>
          <cell r="AI125">
            <v>2053.66</v>
          </cell>
          <cell r="AJ125">
            <v>6822</v>
          </cell>
          <cell r="AK125">
            <v>1706</v>
          </cell>
          <cell r="AL125">
            <v>5470.09</v>
          </cell>
          <cell r="AM125">
            <v>1760.36</v>
          </cell>
          <cell r="AN125">
            <v>11836.45</v>
          </cell>
          <cell r="AO125">
            <v>450.21</v>
          </cell>
          <cell r="AP125">
            <v>7332.36</v>
          </cell>
          <cell r="AQ125">
            <v>3812</v>
          </cell>
          <cell r="AR125">
            <v>383.32</v>
          </cell>
          <cell r="AS125">
            <v>17823.349999999999</v>
          </cell>
          <cell r="AT125">
            <v>2347.59</v>
          </cell>
          <cell r="AU125">
            <v>0</v>
          </cell>
          <cell r="AV125">
            <v>1245.53</v>
          </cell>
          <cell r="AW125">
            <v>2692</v>
          </cell>
          <cell r="AX125">
            <v>0</v>
          </cell>
          <cell r="AY125">
            <v>5220</v>
          </cell>
          <cell r="AZ125">
            <v>0</v>
          </cell>
          <cell r="BA125">
            <v>791.85</v>
          </cell>
          <cell r="BB125">
            <v>9524</v>
          </cell>
          <cell r="BC125">
            <v>0</v>
          </cell>
          <cell r="BD125">
            <v>0</v>
          </cell>
          <cell r="BE125">
            <v>0</v>
          </cell>
          <cell r="BF125">
            <v>0</v>
          </cell>
          <cell r="BG125">
            <v>29709</v>
          </cell>
          <cell r="BH125">
            <v>0</v>
          </cell>
          <cell r="BI125">
            <v>0</v>
          </cell>
          <cell r="BJ125">
            <v>0</v>
          </cell>
          <cell r="BK125">
            <v>8000.01</v>
          </cell>
          <cell r="BL125">
            <v>0</v>
          </cell>
          <cell r="BM125">
            <v>1733.35</v>
          </cell>
          <cell r="BN125">
            <v>32736.03</v>
          </cell>
          <cell r="BO125">
            <v>0</v>
          </cell>
          <cell r="BP125">
            <v>42033.99</v>
          </cell>
          <cell r="BQ125">
            <v>3260.35</v>
          </cell>
          <cell r="BR125">
            <v>0</v>
          </cell>
          <cell r="BS125">
            <v>0</v>
          </cell>
          <cell r="BT125">
            <v>78030.37</v>
          </cell>
        </row>
        <row r="126">
          <cell r="A126">
            <v>630</v>
          </cell>
          <cell r="B126">
            <v>3032</v>
          </cell>
          <cell r="C126" t="str">
            <v>Dursley C E Primary School</v>
          </cell>
          <cell r="D126">
            <v>32889.199999999997</v>
          </cell>
          <cell r="E126">
            <v>0</v>
          </cell>
          <cell r="F126">
            <v>58320.13</v>
          </cell>
          <cell r="G126">
            <v>90.6</v>
          </cell>
          <cell r="H126">
            <v>0</v>
          </cell>
          <cell r="I126">
            <v>0</v>
          </cell>
          <cell r="J126">
            <v>623254</v>
          </cell>
          <cell r="K126">
            <v>0</v>
          </cell>
          <cell r="L126">
            <v>90398</v>
          </cell>
          <cell r="M126">
            <v>0</v>
          </cell>
          <cell r="N126">
            <v>51195</v>
          </cell>
          <cell r="O126">
            <v>15842.2</v>
          </cell>
          <cell r="P126">
            <v>326</v>
          </cell>
          <cell r="Q126">
            <v>12286.58</v>
          </cell>
          <cell r="R126">
            <v>0</v>
          </cell>
          <cell r="S126">
            <v>0</v>
          </cell>
          <cell r="T126">
            <v>762.68</v>
          </cell>
          <cell r="U126">
            <v>0</v>
          </cell>
          <cell r="V126">
            <v>5079.91</v>
          </cell>
          <cell r="W126">
            <v>45066</v>
          </cell>
          <cell r="X126">
            <v>0</v>
          </cell>
          <cell r="Y126">
            <v>0</v>
          </cell>
          <cell r="Z126">
            <v>0</v>
          </cell>
          <cell r="AA126">
            <v>449598.99</v>
          </cell>
          <cell r="AB126">
            <v>12725.6</v>
          </cell>
          <cell r="AC126">
            <v>165850.65</v>
          </cell>
          <cell r="AD126">
            <v>34677.440000000002</v>
          </cell>
          <cell r="AE126">
            <v>39378.85</v>
          </cell>
          <cell r="AF126">
            <v>0</v>
          </cell>
          <cell r="AG126">
            <v>16629.900000000001</v>
          </cell>
          <cell r="AH126">
            <v>1487.25</v>
          </cell>
          <cell r="AI126">
            <v>892.8</v>
          </cell>
          <cell r="AJ126">
            <v>5242</v>
          </cell>
          <cell r="AK126">
            <v>1311</v>
          </cell>
          <cell r="AL126">
            <v>25787.17</v>
          </cell>
          <cell r="AM126">
            <v>6060.57</v>
          </cell>
          <cell r="AN126">
            <v>1659.87</v>
          </cell>
          <cell r="AO126">
            <v>4907.3599999999997</v>
          </cell>
          <cell r="AP126">
            <v>18883.099999999999</v>
          </cell>
          <cell r="AQ126">
            <v>11134</v>
          </cell>
          <cell r="AR126">
            <v>1134.77</v>
          </cell>
          <cell r="AS126">
            <v>35351.230000000003</v>
          </cell>
          <cell r="AT126">
            <v>986</v>
          </cell>
          <cell r="AU126">
            <v>0</v>
          </cell>
          <cell r="AV126">
            <v>1449.43</v>
          </cell>
          <cell r="AW126">
            <v>6396</v>
          </cell>
          <cell r="AX126">
            <v>0</v>
          </cell>
          <cell r="AY126">
            <v>8293.0499999999993</v>
          </cell>
          <cell r="AZ126">
            <v>7800.29</v>
          </cell>
          <cell r="BA126">
            <v>3907.41</v>
          </cell>
          <cell r="BB126">
            <v>13825.5</v>
          </cell>
          <cell r="BC126">
            <v>0</v>
          </cell>
          <cell r="BD126">
            <v>0</v>
          </cell>
          <cell r="BE126">
            <v>0</v>
          </cell>
          <cell r="BF126">
            <v>0</v>
          </cell>
          <cell r="BG126">
            <v>37908</v>
          </cell>
          <cell r="BH126">
            <v>0</v>
          </cell>
          <cell r="BI126">
            <v>0</v>
          </cell>
          <cell r="BJ126">
            <v>0</v>
          </cell>
          <cell r="BK126">
            <v>55325.15</v>
          </cell>
          <cell r="BL126">
            <v>0</v>
          </cell>
          <cell r="BM126">
            <v>3798.22</v>
          </cell>
          <cell r="BN126">
            <v>1729.34</v>
          </cell>
          <cell r="BO126">
            <v>0</v>
          </cell>
          <cell r="BP126">
            <v>36929.85</v>
          </cell>
          <cell r="BQ126">
            <v>265.51</v>
          </cell>
          <cell r="BR126">
            <v>0</v>
          </cell>
          <cell r="BS126">
            <v>0</v>
          </cell>
          <cell r="BT126">
            <v>38924.699999999997</v>
          </cell>
        </row>
        <row r="127">
          <cell r="A127">
            <v>632</v>
          </cell>
          <cell r="B127">
            <v>3323</v>
          </cell>
          <cell r="C127" t="str">
            <v>Ann Cam C of E Primary School</v>
          </cell>
          <cell r="D127">
            <v>38818.46</v>
          </cell>
          <cell r="E127">
            <v>0</v>
          </cell>
          <cell r="F127">
            <v>0</v>
          </cell>
          <cell r="G127">
            <v>1008.21</v>
          </cell>
          <cell r="H127">
            <v>0</v>
          </cell>
          <cell r="I127">
            <v>0</v>
          </cell>
          <cell r="J127">
            <v>282939.92</v>
          </cell>
          <cell r="K127">
            <v>0</v>
          </cell>
          <cell r="L127">
            <v>22392</v>
          </cell>
          <cell r="M127">
            <v>0</v>
          </cell>
          <cell r="N127">
            <v>31849.08</v>
          </cell>
          <cell r="O127">
            <v>1350</v>
          </cell>
          <cell r="P127">
            <v>200</v>
          </cell>
          <cell r="Q127">
            <v>5431.15</v>
          </cell>
          <cell r="R127">
            <v>0</v>
          </cell>
          <cell r="S127">
            <v>2179.84</v>
          </cell>
          <cell r="T127">
            <v>163.87</v>
          </cell>
          <cell r="U127">
            <v>5836</v>
          </cell>
          <cell r="V127">
            <v>6526.62</v>
          </cell>
          <cell r="W127">
            <v>24290</v>
          </cell>
          <cell r="X127">
            <v>0</v>
          </cell>
          <cell r="Y127">
            <v>0</v>
          </cell>
          <cell r="Z127">
            <v>0</v>
          </cell>
          <cell r="AA127">
            <v>238494.31</v>
          </cell>
          <cell r="AB127">
            <v>8746.49</v>
          </cell>
          <cell r="AC127">
            <v>56414.73</v>
          </cell>
          <cell r="AD127">
            <v>0</v>
          </cell>
          <cell r="AE127">
            <v>12809.3</v>
          </cell>
          <cell r="AF127">
            <v>0</v>
          </cell>
          <cell r="AG127">
            <v>4211.4799999999996</v>
          </cell>
          <cell r="AH127">
            <v>1890.96</v>
          </cell>
          <cell r="AI127">
            <v>1439</v>
          </cell>
          <cell r="AJ127">
            <v>6177</v>
          </cell>
          <cell r="AK127">
            <v>1544</v>
          </cell>
          <cell r="AL127">
            <v>4184.7</v>
          </cell>
          <cell r="AM127">
            <v>3066.31</v>
          </cell>
          <cell r="AN127">
            <v>7642.3</v>
          </cell>
          <cell r="AO127">
            <v>6684.28</v>
          </cell>
          <cell r="AP127">
            <v>9486.31</v>
          </cell>
          <cell r="AQ127">
            <v>1571</v>
          </cell>
          <cell r="AR127">
            <v>1018.96</v>
          </cell>
          <cell r="AS127">
            <v>17986.21</v>
          </cell>
          <cell r="AT127">
            <v>5470.94</v>
          </cell>
          <cell r="AU127">
            <v>0</v>
          </cell>
          <cell r="AV127">
            <v>1600.06</v>
          </cell>
          <cell r="AW127">
            <v>2538.6</v>
          </cell>
          <cell r="AX127">
            <v>0</v>
          </cell>
          <cell r="AY127">
            <v>435</v>
          </cell>
          <cell r="AZ127">
            <v>0</v>
          </cell>
          <cell r="BA127">
            <v>4441.08</v>
          </cell>
          <cell r="BB127">
            <v>9589</v>
          </cell>
          <cell r="BC127">
            <v>0</v>
          </cell>
          <cell r="BD127">
            <v>0</v>
          </cell>
          <cell r="BE127">
            <v>0</v>
          </cell>
          <cell r="BF127">
            <v>0</v>
          </cell>
          <cell r="BG127">
            <v>3602</v>
          </cell>
          <cell r="BH127">
            <v>0</v>
          </cell>
          <cell r="BI127">
            <v>0</v>
          </cell>
          <cell r="BJ127">
            <v>0</v>
          </cell>
          <cell r="BK127">
            <v>0</v>
          </cell>
          <cell r="BL127">
            <v>0</v>
          </cell>
          <cell r="BM127">
            <v>1008.21</v>
          </cell>
          <cell r="BN127">
            <v>14534.92</v>
          </cell>
          <cell r="BO127">
            <v>0</v>
          </cell>
          <cell r="BP127">
            <v>0</v>
          </cell>
          <cell r="BQ127">
            <v>3602</v>
          </cell>
          <cell r="BR127">
            <v>0</v>
          </cell>
          <cell r="BS127">
            <v>0</v>
          </cell>
          <cell r="BT127">
            <v>18136.919999999998</v>
          </cell>
        </row>
        <row r="128">
          <cell r="A128">
            <v>633</v>
          </cell>
          <cell r="B128">
            <v>2044</v>
          </cell>
          <cell r="C128" t="str">
            <v>Eastcombe Primary School</v>
          </cell>
          <cell r="D128">
            <v>23751.75</v>
          </cell>
          <cell r="E128">
            <v>0</v>
          </cell>
          <cell r="F128">
            <v>20279.77</v>
          </cell>
          <cell r="G128">
            <v>4666.4799999999996</v>
          </cell>
          <cell r="H128">
            <v>0</v>
          </cell>
          <cell r="I128">
            <v>0</v>
          </cell>
          <cell r="J128">
            <v>209618.25</v>
          </cell>
          <cell r="K128">
            <v>0</v>
          </cell>
          <cell r="L128">
            <v>33601</v>
          </cell>
          <cell r="M128">
            <v>0</v>
          </cell>
          <cell r="N128">
            <v>22106.75</v>
          </cell>
          <cell r="O128">
            <v>705.69</v>
          </cell>
          <cell r="P128">
            <v>200</v>
          </cell>
          <cell r="Q128">
            <v>6983.36</v>
          </cell>
          <cell r="R128">
            <v>0</v>
          </cell>
          <cell r="S128">
            <v>4060.87</v>
          </cell>
          <cell r="T128">
            <v>78.400000000000006</v>
          </cell>
          <cell r="U128">
            <v>2697.32</v>
          </cell>
          <cell r="V128">
            <v>6257.46</v>
          </cell>
          <cell r="W128">
            <v>20695</v>
          </cell>
          <cell r="X128">
            <v>0</v>
          </cell>
          <cell r="Y128">
            <v>0</v>
          </cell>
          <cell r="Z128">
            <v>0</v>
          </cell>
          <cell r="AA128">
            <v>168786.75</v>
          </cell>
          <cell r="AB128">
            <v>15323.69</v>
          </cell>
          <cell r="AC128">
            <v>55793.24</v>
          </cell>
          <cell r="AD128">
            <v>0</v>
          </cell>
          <cell r="AE128">
            <v>19504.84</v>
          </cell>
          <cell r="AF128">
            <v>0</v>
          </cell>
          <cell r="AG128">
            <v>4731.1099999999997</v>
          </cell>
          <cell r="AH128">
            <v>1132.4100000000001</v>
          </cell>
          <cell r="AI128">
            <v>639.23</v>
          </cell>
          <cell r="AJ128">
            <v>2604</v>
          </cell>
          <cell r="AK128">
            <v>651</v>
          </cell>
          <cell r="AL128">
            <v>2946.7</v>
          </cell>
          <cell r="AM128">
            <v>0</v>
          </cell>
          <cell r="AN128">
            <v>6637.98</v>
          </cell>
          <cell r="AO128">
            <v>552.48</v>
          </cell>
          <cell r="AP128">
            <v>1945.58</v>
          </cell>
          <cell r="AQ128">
            <v>1640</v>
          </cell>
          <cell r="AR128">
            <v>508.07</v>
          </cell>
          <cell r="AS128">
            <v>14507.08</v>
          </cell>
          <cell r="AT128">
            <v>1117.75</v>
          </cell>
          <cell r="AU128">
            <v>0</v>
          </cell>
          <cell r="AV128">
            <v>1999.57</v>
          </cell>
          <cell r="AW128">
            <v>1827.4</v>
          </cell>
          <cell r="AX128">
            <v>0</v>
          </cell>
          <cell r="AY128">
            <v>466.35</v>
          </cell>
          <cell r="AZ128">
            <v>0</v>
          </cell>
          <cell r="BA128">
            <v>5210.25</v>
          </cell>
          <cell r="BB128">
            <v>7264</v>
          </cell>
          <cell r="BC128">
            <v>0</v>
          </cell>
          <cell r="BD128">
            <v>0</v>
          </cell>
          <cell r="BE128">
            <v>0</v>
          </cell>
          <cell r="BF128">
            <v>0</v>
          </cell>
          <cell r="BG128">
            <v>36421</v>
          </cell>
          <cell r="BH128">
            <v>0</v>
          </cell>
          <cell r="BI128">
            <v>0</v>
          </cell>
          <cell r="BJ128">
            <v>0</v>
          </cell>
          <cell r="BK128">
            <v>54868.62</v>
          </cell>
          <cell r="BL128">
            <v>0</v>
          </cell>
          <cell r="BM128">
            <v>2913.95</v>
          </cell>
          <cell r="BN128">
            <v>14966.37</v>
          </cell>
          <cell r="BO128">
            <v>0</v>
          </cell>
          <cell r="BP128">
            <v>0</v>
          </cell>
          <cell r="BQ128">
            <v>3584.68</v>
          </cell>
          <cell r="BR128">
            <v>0</v>
          </cell>
          <cell r="BS128">
            <v>0</v>
          </cell>
          <cell r="BT128">
            <v>18551.05</v>
          </cell>
        </row>
        <row r="129">
          <cell r="A129">
            <v>635</v>
          </cell>
          <cell r="B129">
            <v>2068</v>
          </cell>
          <cell r="C129" t="str">
            <v>Eastington Primary School</v>
          </cell>
          <cell r="D129">
            <v>53446.95</v>
          </cell>
          <cell r="E129">
            <v>0</v>
          </cell>
          <cell r="F129">
            <v>0</v>
          </cell>
          <cell r="G129">
            <v>5821.8</v>
          </cell>
          <cell r="H129">
            <v>0</v>
          </cell>
          <cell r="I129">
            <v>0</v>
          </cell>
          <cell r="J129">
            <v>379739</v>
          </cell>
          <cell r="K129">
            <v>0</v>
          </cell>
          <cell r="L129">
            <v>3480</v>
          </cell>
          <cell r="M129">
            <v>0</v>
          </cell>
          <cell r="N129">
            <v>28953</v>
          </cell>
          <cell r="O129">
            <v>2350</v>
          </cell>
          <cell r="P129">
            <v>200</v>
          </cell>
          <cell r="Q129">
            <v>14411.56</v>
          </cell>
          <cell r="R129">
            <v>0</v>
          </cell>
          <cell r="S129">
            <v>0</v>
          </cell>
          <cell r="T129">
            <v>0</v>
          </cell>
          <cell r="U129">
            <v>7026</v>
          </cell>
          <cell r="V129">
            <v>7986</v>
          </cell>
          <cell r="W129">
            <v>31302</v>
          </cell>
          <cell r="X129">
            <v>0</v>
          </cell>
          <cell r="Y129">
            <v>0</v>
          </cell>
          <cell r="Z129">
            <v>0</v>
          </cell>
          <cell r="AA129">
            <v>289605.8</v>
          </cell>
          <cell r="AB129">
            <v>12234.13</v>
          </cell>
          <cell r="AC129">
            <v>50956.78</v>
          </cell>
          <cell r="AD129">
            <v>9561.33</v>
          </cell>
          <cell r="AE129">
            <v>24631.360000000001</v>
          </cell>
          <cell r="AF129">
            <v>0</v>
          </cell>
          <cell r="AG129">
            <v>6897.03</v>
          </cell>
          <cell r="AH129">
            <v>248.73</v>
          </cell>
          <cell r="AI129">
            <v>1523</v>
          </cell>
          <cell r="AJ129">
            <v>4182</v>
          </cell>
          <cell r="AK129">
            <v>1345</v>
          </cell>
          <cell r="AL129">
            <v>18047.96</v>
          </cell>
          <cell r="AM129">
            <v>2063.56</v>
          </cell>
          <cell r="AN129">
            <v>933.45</v>
          </cell>
          <cell r="AO129">
            <v>2366.96</v>
          </cell>
          <cell r="AP129">
            <v>5082.51</v>
          </cell>
          <cell r="AQ129">
            <v>2201.52</v>
          </cell>
          <cell r="AR129">
            <v>365.89</v>
          </cell>
          <cell r="AS129">
            <v>14005.51</v>
          </cell>
          <cell r="AT129">
            <v>5644.18</v>
          </cell>
          <cell r="AU129">
            <v>0</v>
          </cell>
          <cell r="AV129">
            <v>4758.13</v>
          </cell>
          <cell r="AW129">
            <v>3606</v>
          </cell>
          <cell r="AX129">
            <v>0</v>
          </cell>
          <cell r="AY129">
            <v>254.86</v>
          </cell>
          <cell r="AZ129">
            <v>0</v>
          </cell>
          <cell r="BA129">
            <v>9225.58</v>
          </cell>
          <cell r="BB129">
            <v>10032.75</v>
          </cell>
          <cell r="BC129">
            <v>0</v>
          </cell>
          <cell r="BD129">
            <v>0</v>
          </cell>
          <cell r="BE129">
            <v>0</v>
          </cell>
          <cell r="BF129">
            <v>0</v>
          </cell>
          <cell r="BG129">
            <v>31110</v>
          </cell>
          <cell r="BH129">
            <v>0</v>
          </cell>
          <cell r="BI129">
            <v>0</v>
          </cell>
          <cell r="BJ129">
            <v>0</v>
          </cell>
          <cell r="BK129">
            <v>31984</v>
          </cell>
          <cell r="BL129">
            <v>0</v>
          </cell>
          <cell r="BM129">
            <v>2101.3000000000002</v>
          </cell>
          <cell r="BN129">
            <v>49120.49</v>
          </cell>
          <cell r="BO129">
            <v>0</v>
          </cell>
          <cell r="BP129">
            <v>0</v>
          </cell>
          <cell r="BQ129">
            <v>2846.5</v>
          </cell>
          <cell r="BR129">
            <v>0</v>
          </cell>
          <cell r="BS129">
            <v>0</v>
          </cell>
          <cell r="BT129">
            <v>51966.99</v>
          </cell>
        </row>
        <row r="130">
          <cell r="A130">
            <v>640</v>
          </cell>
          <cell r="B130">
            <v>2107</v>
          </cell>
          <cell r="C130" t="str">
            <v>Ellwood Community Primary School</v>
          </cell>
          <cell r="D130">
            <v>30570.53</v>
          </cell>
          <cell r="E130">
            <v>0</v>
          </cell>
          <cell r="F130">
            <v>47311</v>
          </cell>
          <cell r="G130">
            <v>278</v>
          </cell>
          <cell r="H130">
            <v>0</v>
          </cell>
          <cell r="I130">
            <v>0</v>
          </cell>
          <cell r="J130">
            <v>356179</v>
          </cell>
          <cell r="K130">
            <v>0</v>
          </cell>
          <cell r="L130">
            <v>98367</v>
          </cell>
          <cell r="M130">
            <v>0</v>
          </cell>
          <cell r="N130">
            <v>24937</v>
          </cell>
          <cell r="O130">
            <v>1500</v>
          </cell>
          <cell r="P130">
            <v>200</v>
          </cell>
          <cell r="Q130">
            <v>9805.84</v>
          </cell>
          <cell r="R130">
            <v>0</v>
          </cell>
          <cell r="S130">
            <v>4717.3</v>
          </cell>
          <cell r="T130">
            <v>6078.16</v>
          </cell>
          <cell r="U130">
            <v>11357</v>
          </cell>
          <cell r="V130">
            <v>8917.9500000000007</v>
          </cell>
          <cell r="W130">
            <v>31263</v>
          </cell>
          <cell r="X130">
            <v>0</v>
          </cell>
          <cell r="Y130">
            <v>0</v>
          </cell>
          <cell r="Z130">
            <v>0</v>
          </cell>
          <cell r="AA130">
            <v>273612.96999999997</v>
          </cell>
          <cell r="AB130">
            <v>20851.05</v>
          </cell>
          <cell r="AC130">
            <v>114672.93</v>
          </cell>
          <cell r="AD130">
            <v>14658.8</v>
          </cell>
          <cell r="AE130">
            <v>27068.71</v>
          </cell>
          <cell r="AF130">
            <v>0</v>
          </cell>
          <cell r="AG130">
            <v>12547.58</v>
          </cell>
          <cell r="AH130">
            <v>1083.74</v>
          </cell>
          <cell r="AI130">
            <v>1121</v>
          </cell>
          <cell r="AJ130">
            <v>7283</v>
          </cell>
          <cell r="AK130">
            <v>1879</v>
          </cell>
          <cell r="AL130">
            <v>4228.4399999999996</v>
          </cell>
          <cell r="AM130">
            <v>1073.04</v>
          </cell>
          <cell r="AN130">
            <v>1247.71</v>
          </cell>
          <cell r="AO130">
            <v>931.14</v>
          </cell>
          <cell r="AP130">
            <v>6004.86</v>
          </cell>
          <cell r="AQ130">
            <v>4043</v>
          </cell>
          <cell r="AR130">
            <v>1012.1</v>
          </cell>
          <cell r="AS130">
            <v>29431.52</v>
          </cell>
          <cell r="AT130">
            <v>1288.99</v>
          </cell>
          <cell r="AU130">
            <v>0</v>
          </cell>
          <cell r="AV130">
            <v>3724.88</v>
          </cell>
          <cell r="AW130">
            <v>3551</v>
          </cell>
          <cell r="AX130">
            <v>0</v>
          </cell>
          <cell r="AY130">
            <v>8574.9699999999993</v>
          </cell>
          <cell r="AZ130">
            <v>0</v>
          </cell>
          <cell r="BA130">
            <v>2943.84</v>
          </cell>
          <cell r="BB130">
            <v>9257</v>
          </cell>
          <cell r="BC130">
            <v>0</v>
          </cell>
          <cell r="BD130">
            <v>0</v>
          </cell>
          <cell r="BE130">
            <v>0</v>
          </cell>
          <cell r="BF130">
            <v>0</v>
          </cell>
          <cell r="BG130">
            <v>29893</v>
          </cell>
          <cell r="BH130">
            <v>0</v>
          </cell>
          <cell r="BI130">
            <v>0</v>
          </cell>
          <cell r="BJ130">
            <v>0</v>
          </cell>
          <cell r="BK130">
            <v>14654.8</v>
          </cell>
          <cell r="BL130">
            <v>0</v>
          </cell>
          <cell r="BM130">
            <v>3796</v>
          </cell>
          <cell r="BN130">
            <v>31801.51</v>
          </cell>
          <cell r="BO130">
            <v>0</v>
          </cell>
          <cell r="BP130">
            <v>59031.199999999997</v>
          </cell>
          <cell r="BQ130">
            <v>0</v>
          </cell>
          <cell r="BR130">
            <v>0</v>
          </cell>
          <cell r="BS130">
            <v>0</v>
          </cell>
          <cell r="BT130">
            <v>90832.709999999992</v>
          </cell>
        </row>
        <row r="131">
          <cell r="A131">
            <v>643</v>
          </cell>
          <cell r="B131">
            <v>3034</v>
          </cell>
          <cell r="C131" t="str">
            <v>English Bicknor C.E. School</v>
          </cell>
          <cell r="D131">
            <v>31800.799999999999</v>
          </cell>
          <cell r="E131">
            <v>0</v>
          </cell>
          <cell r="F131">
            <v>17053.45</v>
          </cell>
          <cell r="G131">
            <v>0</v>
          </cell>
          <cell r="H131">
            <v>0</v>
          </cell>
          <cell r="I131">
            <v>0</v>
          </cell>
          <cell r="J131">
            <v>198225.55</v>
          </cell>
          <cell r="K131">
            <v>0</v>
          </cell>
          <cell r="L131">
            <v>24121</v>
          </cell>
          <cell r="M131">
            <v>0</v>
          </cell>
          <cell r="N131">
            <v>22241.45</v>
          </cell>
          <cell r="O131">
            <v>2065.06</v>
          </cell>
          <cell r="P131">
            <v>0</v>
          </cell>
          <cell r="Q131">
            <v>3555.38</v>
          </cell>
          <cell r="R131">
            <v>0</v>
          </cell>
          <cell r="S131">
            <v>2253.89</v>
          </cell>
          <cell r="T131">
            <v>4138.74</v>
          </cell>
          <cell r="U131">
            <v>5367.05</v>
          </cell>
          <cell r="V131">
            <v>6144.76</v>
          </cell>
          <cell r="W131">
            <v>19995</v>
          </cell>
          <cell r="X131">
            <v>0</v>
          </cell>
          <cell r="Y131">
            <v>0</v>
          </cell>
          <cell r="Z131">
            <v>0</v>
          </cell>
          <cell r="AA131">
            <v>173715.64</v>
          </cell>
          <cell r="AB131">
            <v>13393.84</v>
          </cell>
          <cell r="AC131">
            <v>29304.959999999999</v>
          </cell>
          <cell r="AD131">
            <v>0</v>
          </cell>
          <cell r="AE131">
            <v>20180.43</v>
          </cell>
          <cell r="AF131">
            <v>0</v>
          </cell>
          <cell r="AG131">
            <v>3108.65</v>
          </cell>
          <cell r="AH131">
            <v>517.86</v>
          </cell>
          <cell r="AI131">
            <v>159.4</v>
          </cell>
          <cell r="AJ131">
            <v>3992</v>
          </cell>
          <cell r="AK131">
            <v>998</v>
          </cell>
          <cell r="AL131">
            <v>3843.14</v>
          </cell>
          <cell r="AM131">
            <v>847.68</v>
          </cell>
          <cell r="AN131">
            <v>6313.37</v>
          </cell>
          <cell r="AO131">
            <v>312.19</v>
          </cell>
          <cell r="AP131">
            <v>5320.31</v>
          </cell>
          <cell r="AQ131">
            <v>2171</v>
          </cell>
          <cell r="AR131">
            <v>660.45</v>
          </cell>
          <cell r="AS131">
            <v>20337.23</v>
          </cell>
          <cell r="AT131">
            <v>1095</v>
          </cell>
          <cell r="AU131">
            <v>0</v>
          </cell>
          <cell r="AV131">
            <v>3055.81</v>
          </cell>
          <cell r="AW131">
            <v>1408</v>
          </cell>
          <cell r="AX131">
            <v>3735.22</v>
          </cell>
          <cell r="AY131">
            <v>2640.06</v>
          </cell>
          <cell r="AZ131">
            <v>0</v>
          </cell>
          <cell r="BA131">
            <v>1393.35</v>
          </cell>
          <cell r="BB131">
            <v>7720.4</v>
          </cell>
          <cell r="BC131">
            <v>0</v>
          </cell>
          <cell r="BD131">
            <v>0</v>
          </cell>
          <cell r="BE131">
            <v>0</v>
          </cell>
          <cell r="BF131">
            <v>0</v>
          </cell>
          <cell r="BG131">
            <v>29398</v>
          </cell>
          <cell r="BH131">
            <v>0</v>
          </cell>
          <cell r="BI131">
            <v>0</v>
          </cell>
          <cell r="BJ131">
            <v>0</v>
          </cell>
          <cell r="BK131">
            <v>27465.98</v>
          </cell>
          <cell r="BL131">
            <v>0</v>
          </cell>
          <cell r="BM131">
            <v>2588.9</v>
          </cell>
          <cell r="BN131">
            <v>13684.69</v>
          </cell>
          <cell r="BO131">
            <v>0</v>
          </cell>
          <cell r="BP131">
            <v>11741.47</v>
          </cell>
          <cell r="BQ131">
            <v>4655.1000000000004</v>
          </cell>
          <cell r="BR131">
            <v>0</v>
          </cell>
          <cell r="BS131">
            <v>0</v>
          </cell>
          <cell r="BT131">
            <v>30081.260000000002</v>
          </cell>
        </row>
        <row r="132">
          <cell r="A132">
            <v>645</v>
          </cell>
          <cell r="B132">
            <v>3035</v>
          </cell>
          <cell r="C132" t="str">
            <v>Fairford Church of England Primary School</v>
          </cell>
          <cell r="D132">
            <v>46499.49</v>
          </cell>
          <cell r="E132">
            <v>0</v>
          </cell>
          <cell r="F132">
            <v>30068.33</v>
          </cell>
          <cell r="G132">
            <v>0</v>
          </cell>
          <cell r="H132">
            <v>0</v>
          </cell>
          <cell r="I132">
            <v>0</v>
          </cell>
          <cell r="J132">
            <v>585495</v>
          </cell>
          <cell r="K132">
            <v>0</v>
          </cell>
          <cell r="L132">
            <v>37475</v>
          </cell>
          <cell r="M132">
            <v>0</v>
          </cell>
          <cell r="N132">
            <v>32395.5</v>
          </cell>
          <cell r="O132">
            <v>1005</v>
          </cell>
          <cell r="P132">
            <v>3420.01</v>
          </cell>
          <cell r="Q132">
            <v>13344.97</v>
          </cell>
          <cell r="R132">
            <v>26281.56</v>
          </cell>
          <cell r="S132">
            <v>0</v>
          </cell>
          <cell r="T132">
            <v>0</v>
          </cell>
          <cell r="U132">
            <v>14662.9</v>
          </cell>
          <cell r="V132">
            <v>5285.89</v>
          </cell>
          <cell r="W132">
            <v>43556</v>
          </cell>
          <cell r="X132">
            <v>0</v>
          </cell>
          <cell r="Y132">
            <v>0</v>
          </cell>
          <cell r="Z132">
            <v>0</v>
          </cell>
          <cell r="AA132">
            <v>391665.5</v>
          </cell>
          <cell r="AB132">
            <v>24369.13</v>
          </cell>
          <cell r="AC132">
            <v>115882.58</v>
          </cell>
          <cell r="AD132">
            <v>8529.35</v>
          </cell>
          <cell r="AE132">
            <v>43351.81</v>
          </cell>
          <cell r="AF132">
            <v>17325.490000000002</v>
          </cell>
          <cell r="AG132">
            <v>12769.57</v>
          </cell>
          <cell r="AH132">
            <v>5217.29</v>
          </cell>
          <cell r="AI132">
            <v>6718.76</v>
          </cell>
          <cell r="AJ132">
            <v>4569</v>
          </cell>
          <cell r="AK132">
            <v>1260</v>
          </cell>
          <cell r="AL132">
            <v>4875.6499999999996</v>
          </cell>
          <cell r="AM132">
            <v>2569.4299999999998</v>
          </cell>
          <cell r="AN132">
            <v>15874.29</v>
          </cell>
          <cell r="AO132">
            <v>2243.3200000000002</v>
          </cell>
          <cell r="AP132">
            <v>7872.63</v>
          </cell>
          <cell r="AQ132">
            <v>12867</v>
          </cell>
          <cell r="AR132">
            <v>2512.77</v>
          </cell>
          <cell r="AS132">
            <v>36538.85</v>
          </cell>
          <cell r="AT132">
            <v>6370.41</v>
          </cell>
          <cell r="AU132">
            <v>0</v>
          </cell>
          <cell r="AV132">
            <v>8847.4500000000007</v>
          </cell>
          <cell r="AW132">
            <v>6151</v>
          </cell>
          <cell r="AX132">
            <v>0</v>
          </cell>
          <cell r="AY132">
            <v>18657.18</v>
          </cell>
          <cell r="AZ132">
            <v>8682.9599999999991</v>
          </cell>
          <cell r="BA132">
            <v>8461.52</v>
          </cell>
          <cell r="BB132">
            <v>15626.96</v>
          </cell>
          <cell r="BC132">
            <v>0</v>
          </cell>
          <cell r="BD132">
            <v>0</v>
          </cell>
          <cell r="BE132">
            <v>0</v>
          </cell>
          <cell r="BF132">
            <v>0</v>
          </cell>
          <cell r="BG132">
            <v>37048</v>
          </cell>
          <cell r="BH132">
            <v>0</v>
          </cell>
          <cell r="BI132">
            <v>0</v>
          </cell>
          <cell r="BJ132">
            <v>0</v>
          </cell>
          <cell r="BK132">
            <v>46303.69</v>
          </cell>
          <cell r="BL132">
            <v>0</v>
          </cell>
          <cell r="BM132">
            <v>2310.73</v>
          </cell>
          <cell r="BN132">
            <v>19611.419999999998</v>
          </cell>
          <cell r="BO132">
            <v>0</v>
          </cell>
          <cell r="BP132">
            <v>16880.64</v>
          </cell>
          <cell r="BQ132">
            <v>1621.27</v>
          </cell>
          <cell r="BR132">
            <v>0</v>
          </cell>
          <cell r="BS132">
            <v>0</v>
          </cell>
          <cell r="BT132">
            <v>38113.329999999994</v>
          </cell>
        </row>
        <row r="133">
          <cell r="A133">
            <v>655</v>
          </cell>
          <cell r="B133">
            <v>2069</v>
          </cell>
          <cell r="C133" t="str">
            <v>Gotherington Primary School</v>
          </cell>
          <cell r="D133">
            <v>67233.259999999995</v>
          </cell>
          <cell r="E133">
            <v>0</v>
          </cell>
          <cell r="F133">
            <v>81297</v>
          </cell>
          <cell r="G133">
            <v>0</v>
          </cell>
          <cell r="H133">
            <v>0</v>
          </cell>
          <cell r="I133">
            <v>0</v>
          </cell>
          <cell r="J133">
            <v>545777</v>
          </cell>
          <cell r="K133">
            <v>0</v>
          </cell>
          <cell r="L133">
            <v>29560</v>
          </cell>
          <cell r="M133">
            <v>0</v>
          </cell>
          <cell r="N133">
            <v>19025</v>
          </cell>
          <cell r="O133">
            <v>3330</v>
          </cell>
          <cell r="P133">
            <v>0</v>
          </cell>
          <cell r="Q133">
            <v>10048.82</v>
          </cell>
          <cell r="R133">
            <v>0</v>
          </cell>
          <cell r="S133">
            <v>5512.44</v>
          </cell>
          <cell r="T133">
            <v>0</v>
          </cell>
          <cell r="U133">
            <v>12829.24</v>
          </cell>
          <cell r="V133">
            <v>34361.89</v>
          </cell>
          <cell r="W133">
            <v>37576</v>
          </cell>
          <cell r="X133">
            <v>0</v>
          </cell>
          <cell r="Y133">
            <v>0</v>
          </cell>
          <cell r="Z133">
            <v>0</v>
          </cell>
          <cell r="AA133">
            <v>391269.19</v>
          </cell>
          <cell r="AB133">
            <v>17817.509999999998</v>
          </cell>
          <cell r="AC133">
            <v>103339.98</v>
          </cell>
          <cell r="AD133">
            <v>0</v>
          </cell>
          <cell r="AE133">
            <v>45403.28</v>
          </cell>
          <cell r="AF133">
            <v>0</v>
          </cell>
          <cell r="AG133">
            <v>14052.5</v>
          </cell>
          <cell r="AH133">
            <v>5602.53</v>
          </cell>
          <cell r="AI133">
            <v>5085.5</v>
          </cell>
          <cell r="AJ133">
            <v>3556</v>
          </cell>
          <cell r="AK133">
            <v>948</v>
          </cell>
          <cell r="AL133">
            <v>13278.47</v>
          </cell>
          <cell r="AM133">
            <v>1711.4</v>
          </cell>
          <cell r="AN133">
            <v>13416.96</v>
          </cell>
          <cell r="AO133">
            <v>1411.26</v>
          </cell>
          <cell r="AP133">
            <v>7710.87</v>
          </cell>
          <cell r="AQ133">
            <v>6560</v>
          </cell>
          <cell r="AR133">
            <v>1520.23</v>
          </cell>
          <cell r="AS133">
            <v>48674.11</v>
          </cell>
          <cell r="AT133">
            <v>22728.36</v>
          </cell>
          <cell r="AU133">
            <v>0</v>
          </cell>
          <cell r="AV133">
            <v>12640.2</v>
          </cell>
          <cell r="AW133">
            <v>5624</v>
          </cell>
          <cell r="AX133">
            <v>0</v>
          </cell>
          <cell r="AY133">
            <v>71.91</v>
          </cell>
          <cell r="AZ133">
            <v>5333.34</v>
          </cell>
          <cell r="BA133">
            <v>4707.46</v>
          </cell>
          <cell r="BB133">
            <v>13109</v>
          </cell>
          <cell r="BC133">
            <v>0</v>
          </cell>
          <cell r="BD133">
            <v>0</v>
          </cell>
          <cell r="BE133">
            <v>0</v>
          </cell>
          <cell r="BF133">
            <v>0</v>
          </cell>
          <cell r="BG133">
            <v>46778</v>
          </cell>
          <cell r="BH133">
            <v>0</v>
          </cell>
          <cell r="BI133">
            <v>0</v>
          </cell>
          <cell r="BJ133">
            <v>0</v>
          </cell>
          <cell r="BK133">
            <v>72905.710000000006</v>
          </cell>
          <cell r="BL133">
            <v>0</v>
          </cell>
          <cell r="BM133">
            <v>3870</v>
          </cell>
          <cell r="BN133">
            <v>19681.59</v>
          </cell>
          <cell r="BO133">
            <v>0</v>
          </cell>
          <cell r="BP133">
            <v>51299.29</v>
          </cell>
          <cell r="BQ133">
            <v>0</v>
          </cell>
          <cell r="BR133">
            <v>0</v>
          </cell>
          <cell r="BS133">
            <v>0</v>
          </cell>
          <cell r="BT133">
            <v>70980.88</v>
          </cell>
        </row>
        <row r="134">
          <cell r="A134">
            <v>656</v>
          </cell>
          <cell r="B134">
            <v>2181</v>
          </cell>
          <cell r="C134" t="str">
            <v>Grangefield Primary School</v>
          </cell>
          <cell r="D134">
            <v>1775.49</v>
          </cell>
          <cell r="E134">
            <v>0</v>
          </cell>
          <cell r="F134">
            <v>44060.800000000003</v>
          </cell>
          <cell r="G134">
            <v>1363.28</v>
          </cell>
          <cell r="H134">
            <v>0</v>
          </cell>
          <cell r="I134">
            <v>0</v>
          </cell>
          <cell r="J134">
            <v>532705</v>
          </cell>
          <cell r="K134">
            <v>0</v>
          </cell>
          <cell r="L134">
            <v>18576</v>
          </cell>
          <cell r="M134">
            <v>0</v>
          </cell>
          <cell r="N134">
            <v>32698</v>
          </cell>
          <cell r="O134">
            <v>2094.4</v>
          </cell>
          <cell r="P134">
            <v>0</v>
          </cell>
          <cell r="Q134">
            <v>11288.42</v>
          </cell>
          <cell r="R134">
            <v>0</v>
          </cell>
          <cell r="S134">
            <v>0</v>
          </cell>
          <cell r="T134">
            <v>1052.24</v>
          </cell>
          <cell r="U134">
            <v>4210</v>
          </cell>
          <cell r="V134">
            <v>0</v>
          </cell>
          <cell r="W134">
            <v>47991</v>
          </cell>
          <cell r="X134">
            <v>0</v>
          </cell>
          <cell r="Y134">
            <v>0</v>
          </cell>
          <cell r="Z134">
            <v>0</v>
          </cell>
          <cell r="AA134">
            <v>377231.16</v>
          </cell>
          <cell r="AB134">
            <v>1259.82</v>
          </cell>
          <cell r="AC134">
            <v>80310.720000000001</v>
          </cell>
          <cell r="AD134">
            <v>0</v>
          </cell>
          <cell r="AE134">
            <v>14610.47</v>
          </cell>
          <cell r="AF134">
            <v>0</v>
          </cell>
          <cell r="AG134">
            <v>14750.34</v>
          </cell>
          <cell r="AH134">
            <v>498</v>
          </cell>
          <cell r="AI134">
            <v>2097</v>
          </cell>
          <cell r="AJ134">
            <v>4600</v>
          </cell>
          <cell r="AK134">
            <v>1150</v>
          </cell>
          <cell r="AL134">
            <v>5450.35</v>
          </cell>
          <cell r="AM134">
            <v>3732.92</v>
          </cell>
          <cell r="AN134">
            <v>12713.5</v>
          </cell>
          <cell r="AO134">
            <v>4077.05</v>
          </cell>
          <cell r="AP134">
            <v>12150.84</v>
          </cell>
          <cell r="AQ134">
            <v>23481</v>
          </cell>
          <cell r="AR134">
            <v>349.82</v>
          </cell>
          <cell r="AS134">
            <v>20755.169999999998</v>
          </cell>
          <cell r="AT134">
            <v>22872.92</v>
          </cell>
          <cell r="AU134">
            <v>0</v>
          </cell>
          <cell r="AV134">
            <v>3927.27</v>
          </cell>
          <cell r="AW134">
            <v>5584.6</v>
          </cell>
          <cell r="AX134">
            <v>0</v>
          </cell>
          <cell r="AY134">
            <v>1305</v>
          </cell>
          <cell r="AZ134">
            <v>0</v>
          </cell>
          <cell r="BA134">
            <v>7082.07</v>
          </cell>
          <cell r="BB134">
            <v>11667</v>
          </cell>
          <cell r="BC134">
            <v>0</v>
          </cell>
          <cell r="BD134">
            <v>0</v>
          </cell>
          <cell r="BE134">
            <v>0</v>
          </cell>
          <cell r="BF134">
            <v>0</v>
          </cell>
          <cell r="BG134">
            <v>49360</v>
          </cell>
          <cell r="BH134">
            <v>0</v>
          </cell>
          <cell r="BI134">
            <v>0</v>
          </cell>
          <cell r="BJ134">
            <v>0</v>
          </cell>
          <cell r="BK134">
            <v>82962.12</v>
          </cell>
          <cell r="BL134">
            <v>0</v>
          </cell>
          <cell r="BM134">
            <v>4449.28</v>
          </cell>
          <cell r="BN134">
            <v>20733.53</v>
          </cell>
          <cell r="BO134">
            <v>0</v>
          </cell>
          <cell r="BP134">
            <v>7372.68</v>
          </cell>
          <cell r="BQ134">
            <v>0</v>
          </cell>
          <cell r="BR134">
            <v>0</v>
          </cell>
          <cell r="BS134">
            <v>0</v>
          </cell>
          <cell r="BT134">
            <v>28106.21</v>
          </cell>
        </row>
        <row r="135">
          <cell r="A135">
            <v>657</v>
          </cell>
          <cell r="B135">
            <v>2070</v>
          </cell>
          <cell r="C135" t="str">
            <v>Great Rissington Primary School</v>
          </cell>
          <cell r="D135">
            <v>8241.7900000000009</v>
          </cell>
          <cell r="E135">
            <v>0</v>
          </cell>
          <cell r="F135">
            <v>106.29</v>
          </cell>
          <cell r="G135">
            <v>221.28</v>
          </cell>
          <cell r="H135">
            <v>0</v>
          </cell>
          <cell r="I135">
            <v>0</v>
          </cell>
          <cell r="J135">
            <v>263993</v>
          </cell>
          <cell r="K135">
            <v>0</v>
          </cell>
          <cell r="L135">
            <v>1358</v>
          </cell>
          <cell r="M135">
            <v>0</v>
          </cell>
          <cell r="N135">
            <v>22270</v>
          </cell>
          <cell r="O135">
            <v>0</v>
          </cell>
          <cell r="P135">
            <v>0</v>
          </cell>
          <cell r="Q135">
            <v>7161.1</v>
          </cell>
          <cell r="R135">
            <v>0</v>
          </cell>
          <cell r="S135">
            <v>524.09</v>
          </cell>
          <cell r="T135">
            <v>61.81</v>
          </cell>
          <cell r="U135">
            <v>1753.7</v>
          </cell>
          <cell r="V135">
            <v>3942.69</v>
          </cell>
          <cell r="W135">
            <v>24196</v>
          </cell>
          <cell r="X135">
            <v>0</v>
          </cell>
          <cell r="Y135">
            <v>0</v>
          </cell>
          <cell r="Z135">
            <v>0</v>
          </cell>
          <cell r="AA135">
            <v>191159.61</v>
          </cell>
          <cell r="AB135">
            <v>9453.35</v>
          </cell>
          <cell r="AC135">
            <v>29445.66</v>
          </cell>
          <cell r="AD135">
            <v>5308.89</v>
          </cell>
          <cell r="AE135">
            <v>18468.48</v>
          </cell>
          <cell r="AF135">
            <v>0</v>
          </cell>
          <cell r="AG135">
            <v>5235.43</v>
          </cell>
          <cell r="AH135">
            <v>1940.9</v>
          </cell>
          <cell r="AI135">
            <v>1513</v>
          </cell>
          <cell r="AJ135">
            <v>5193</v>
          </cell>
          <cell r="AK135">
            <v>1433</v>
          </cell>
          <cell r="AL135">
            <v>2978.23</v>
          </cell>
          <cell r="AM135">
            <v>1047.6400000000001</v>
          </cell>
          <cell r="AN135">
            <v>434.9</v>
          </cell>
          <cell r="AO135">
            <v>251.77</v>
          </cell>
          <cell r="AP135">
            <v>2638.73</v>
          </cell>
          <cell r="AQ135">
            <v>4158</v>
          </cell>
          <cell r="AR135">
            <v>792.06</v>
          </cell>
          <cell r="AS135">
            <v>14416.07</v>
          </cell>
          <cell r="AT135">
            <v>1876.26</v>
          </cell>
          <cell r="AU135">
            <v>0</v>
          </cell>
          <cell r="AV135">
            <v>2160.0500000000002</v>
          </cell>
          <cell r="AW135">
            <v>2245.8000000000002</v>
          </cell>
          <cell r="AX135">
            <v>0</v>
          </cell>
          <cell r="AY135">
            <v>57.57</v>
          </cell>
          <cell r="AZ135">
            <v>0</v>
          </cell>
          <cell r="BA135">
            <v>10323.58</v>
          </cell>
          <cell r="BB135">
            <v>8304</v>
          </cell>
          <cell r="BC135">
            <v>0</v>
          </cell>
          <cell r="BD135">
            <v>0</v>
          </cell>
          <cell r="BE135">
            <v>0</v>
          </cell>
          <cell r="BF135">
            <v>0</v>
          </cell>
          <cell r="BG135">
            <v>16022</v>
          </cell>
          <cell r="BH135">
            <v>0</v>
          </cell>
          <cell r="BI135">
            <v>0</v>
          </cell>
          <cell r="BJ135">
            <v>0</v>
          </cell>
          <cell r="BK135">
            <v>7754</v>
          </cell>
          <cell r="BL135">
            <v>0</v>
          </cell>
          <cell r="BM135">
            <v>3446.57</v>
          </cell>
          <cell r="BN135">
            <v>12666.2</v>
          </cell>
          <cell r="BO135">
            <v>0</v>
          </cell>
          <cell r="BP135">
            <v>810.29</v>
          </cell>
          <cell r="BQ135">
            <v>4338.71</v>
          </cell>
          <cell r="BR135">
            <v>0</v>
          </cell>
          <cell r="BS135">
            <v>0</v>
          </cell>
          <cell r="BT135">
            <v>17815.2</v>
          </cell>
        </row>
        <row r="136">
          <cell r="A136">
            <v>658</v>
          </cell>
          <cell r="B136">
            <v>2113</v>
          </cell>
          <cell r="C136" t="str">
            <v>GRETTON PRIMARY</v>
          </cell>
          <cell r="D136">
            <v>37905.18</v>
          </cell>
          <cell r="E136">
            <v>0</v>
          </cell>
          <cell r="F136">
            <v>28789.97</v>
          </cell>
          <cell r="G136">
            <v>134</v>
          </cell>
          <cell r="H136">
            <v>0</v>
          </cell>
          <cell r="I136">
            <v>0</v>
          </cell>
          <cell r="J136">
            <v>266974.02</v>
          </cell>
          <cell r="K136">
            <v>0</v>
          </cell>
          <cell r="L136">
            <v>0</v>
          </cell>
          <cell r="M136">
            <v>0</v>
          </cell>
          <cell r="N136">
            <v>29154.98</v>
          </cell>
          <cell r="O136">
            <v>1463.82</v>
          </cell>
          <cell r="P136">
            <v>0</v>
          </cell>
          <cell r="Q136">
            <v>7554.95</v>
          </cell>
          <cell r="R136">
            <v>0</v>
          </cell>
          <cell r="S136">
            <v>0</v>
          </cell>
          <cell r="T136">
            <v>0</v>
          </cell>
          <cell r="U136">
            <v>8564.36</v>
          </cell>
          <cell r="V136">
            <v>5331.85</v>
          </cell>
          <cell r="W136">
            <v>0</v>
          </cell>
          <cell r="X136">
            <v>0</v>
          </cell>
          <cell r="Y136">
            <v>0</v>
          </cell>
          <cell r="Z136">
            <v>0</v>
          </cell>
          <cell r="AA136">
            <v>194247.99</v>
          </cell>
          <cell r="AB136">
            <v>7388.5</v>
          </cell>
          <cell r="AC136">
            <v>27897.91</v>
          </cell>
          <cell r="AD136">
            <v>4362.08</v>
          </cell>
          <cell r="AE136">
            <v>15075.53</v>
          </cell>
          <cell r="AF136">
            <v>0</v>
          </cell>
          <cell r="AG136">
            <v>5385.37</v>
          </cell>
          <cell r="AH136">
            <v>2269.16</v>
          </cell>
          <cell r="AI136">
            <v>1627.5</v>
          </cell>
          <cell r="AJ136">
            <v>1937</v>
          </cell>
          <cell r="AK136">
            <v>553</v>
          </cell>
          <cell r="AL136">
            <v>2415.75</v>
          </cell>
          <cell r="AM136">
            <v>2041.41</v>
          </cell>
          <cell r="AN136">
            <v>2731.74</v>
          </cell>
          <cell r="AO136">
            <v>670.41</v>
          </cell>
          <cell r="AP136">
            <v>4748.88</v>
          </cell>
          <cell r="AQ136">
            <v>4112</v>
          </cell>
          <cell r="AR136">
            <v>1771.82</v>
          </cell>
          <cell r="AS136">
            <v>23002.67</v>
          </cell>
          <cell r="AT136">
            <v>2205.2800000000002</v>
          </cell>
          <cell r="AU136">
            <v>0</v>
          </cell>
          <cell r="AV136">
            <v>2628.95</v>
          </cell>
          <cell r="AW136">
            <v>2025</v>
          </cell>
          <cell r="AX136">
            <v>0</v>
          </cell>
          <cell r="AY136">
            <v>3531.99</v>
          </cell>
          <cell r="AZ136">
            <v>0</v>
          </cell>
          <cell r="BA136">
            <v>3421</v>
          </cell>
          <cell r="BB136">
            <v>9621.5</v>
          </cell>
          <cell r="BC136">
            <v>0</v>
          </cell>
          <cell r="BD136">
            <v>0</v>
          </cell>
          <cell r="BE136">
            <v>0</v>
          </cell>
          <cell r="BF136">
            <v>0</v>
          </cell>
          <cell r="BG136">
            <v>31076</v>
          </cell>
          <cell r="BH136">
            <v>0</v>
          </cell>
          <cell r="BI136">
            <v>0</v>
          </cell>
          <cell r="BJ136">
            <v>0</v>
          </cell>
          <cell r="BK136">
            <v>13142.01</v>
          </cell>
          <cell r="BL136">
            <v>0</v>
          </cell>
          <cell r="BM136">
            <v>3374</v>
          </cell>
          <cell r="BN136">
            <v>31276.720000000001</v>
          </cell>
          <cell r="BO136">
            <v>0</v>
          </cell>
          <cell r="BP136">
            <v>39313.96</v>
          </cell>
          <cell r="BQ136">
            <v>4170</v>
          </cell>
          <cell r="BR136">
            <v>0</v>
          </cell>
          <cell r="BS136">
            <v>0</v>
          </cell>
          <cell r="BT136">
            <v>74760.679999999993</v>
          </cell>
        </row>
        <row r="137">
          <cell r="A137">
            <v>660</v>
          </cell>
          <cell r="B137">
            <v>3038</v>
          </cell>
          <cell r="C137" t="str">
            <v>Stone with Woodford Primary School</v>
          </cell>
          <cell r="D137">
            <v>77858.789999999994</v>
          </cell>
          <cell r="E137">
            <v>0</v>
          </cell>
          <cell r="F137">
            <v>56186.22</v>
          </cell>
          <cell r="G137">
            <v>1171.52</v>
          </cell>
          <cell r="H137">
            <v>0</v>
          </cell>
          <cell r="I137">
            <v>0</v>
          </cell>
          <cell r="J137">
            <v>272915</v>
          </cell>
          <cell r="K137">
            <v>0</v>
          </cell>
          <cell r="L137">
            <v>35822</v>
          </cell>
          <cell r="M137">
            <v>0</v>
          </cell>
          <cell r="N137">
            <v>33734.5</v>
          </cell>
          <cell r="O137">
            <v>2100</v>
          </cell>
          <cell r="P137">
            <v>4313.12</v>
          </cell>
          <cell r="Q137">
            <v>12539.88</v>
          </cell>
          <cell r="R137">
            <v>0</v>
          </cell>
          <cell r="S137">
            <v>928.07</v>
          </cell>
          <cell r="T137">
            <v>469.7</v>
          </cell>
          <cell r="U137">
            <v>9640.75</v>
          </cell>
          <cell r="V137">
            <v>3471.34</v>
          </cell>
          <cell r="W137">
            <v>24855</v>
          </cell>
          <cell r="X137">
            <v>0</v>
          </cell>
          <cell r="Y137">
            <v>0</v>
          </cell>
          <cell r="Z137">
            <v>0</v>
          </cell>
          <cell r="AA137">
            <v>190719.61</v>
          </cell>
          <cell r="AB137">
            <v>25002.29</v>
          </cell>
          <cell r="AC137">
            <v>52907.74</v>
          </cell>
          <cell r="AD137">
            <v>9646.32</v>
          </cell>
          <cell r="AE137">
            <v>17933.599999999999</v>
          </cell>
          <cell r="AF137">
            <v>0</v>
          </cell>
          <cell r="AG137">
            <v>6950.31</v>
          </cell>
          <cell r="AH137">
            <v>458.93</v>
          </cell>
          <cell r="AI137">
            <v>5934.88</v>
          </cell>
          <cell r="AJ137">
            <v>5206.5</v>
          </cell>
          <cell r="AK137">
            <v>1408</v>
          </cell>
          <cell r="AL137">
            <v>30593.77</v>
          </cell>
          <cell r="AM137">
            <v>91.68</v>
          </cell>
          <cell r="AN137">
            <v>102.62</v>
          </cell>
          <cell r="AO137">
            <v>712.67</v>
          </cell>
          <cell r="AP137">
            <v>4901.2299999999996</v>
          </cell>
          <cell r="AQ137">
            <v>2042</v>
          </cell>
          <cell r="AR137">
            <v>747.11</v>
          </cell>
          <cell r="AS137">
            <v>27867.53</v>
          </cell>
          <cell r="AT137">
            <v>1212.01</v>
          </cell>
          <cell r="AU137">
            <v>0</v>
          </cell>
          <cell r="AV137">
            <v>1839.78</v>
          </cell>
          <cell r="AW137">
            <v>2149</v>
          </cell>
          <cell r="AX137">
            <v>0</v>
          </cell>
          <cell r="AY137">
            <v>1746.94</v>
          </cell>
          <cell r="AZ137">
            <v>0</v>
          </cell>
          <cell r="BA137">
            <v>8949.98</v>
          </cell>
          <cell r="BB137">
            <v>9920.42</v>
          </cell>
          <cell r="BC137">
            <v>0</v>
          </cell>
          <cell r="BD137">
            <v>26000</v>
          </cell>
          <cell r="BE137">
            <v>0</v>
          </cell>
          <cell r="BF137">
            <v>0</v>
          </cell>
          <cell r="BG137">
            <v>27845</v>
          </cell>
          <cell r="BH137">
            <v>0</v>
          </cell>
          <cell r="BI137">
            <v>26000</v>
          </cell>
          <cell r="BJ137">
            <v>0</v>
          </cell>
          <cell r="BK137">
            <v>31039.5</v>
          </cell>
          <cell r="BL137">
            <v>0</v>
          </cell>
          <cell r="BM137">
            <v>2473.17</v>
          </cell>
          <cell r="BN137">
            <v>43603.23</v>
          </cell>
          <cell r="BO137">
            <v>0</v>
          </cell>
          <cell r="BP137">
            <v>49631.5</v>
          </cell>
          <cell r="BQ137">
            <v>2058.5700000000002</v>
          </cell>
          <cell r="BR137">
            <v>26000</v>
          </cell>
          <cell r="BS137">
            <v>0</v>
          </cell>
          <cell r="BT137">
            <v>121293.30000000002</v>
          </cell>
        </row>
        <row r="138">
          <cell r="A138">
            <v>664</v>
          </cell>
          <cell r="B138">
            <v>3326</v>
          </cell>
          <cell r="C138" t="str">
            <v>Hardwicke Parochial School</v>
          </cell>
          <cell r="D138">
            <v>148906.79</v>
          </cell>
          <cell r="E138">
            <v>0</v>
          </cell>
          <cell r="F138">
            <v>0</v>
          </cell>
          <cell r="G138">
            <v>0</v>
          </cell>
          <cell r="H138">
            <v>0</v>
          </cell>
          <cell r="I138">
            <v>0</v>
          </cell>
          <cell r="J138">
            <v>1004238</v>
          </cell>
          <cell r="K138">
            <v>0</v>
          </cell>
          <cell r="L138">
            <v>45957</v>
          </cell>
          <cell r="M138">
            <v>0</v>
          </cell>
          <cell r="N138">
            <v>63918</v>
          </cell>
          <cell r="O138">
            <v>3125</v>
          </cell>
          <cell r="P138">
            <v>0</v>
          </cell>
          <cell r="Q138">
            <v>13374.6</v>
          </cell>
          <cell r="R138">
            <v>0</v>
          </cell>
          <cell r="S138">
            <v>5540.57</v>
          </cell>
          <cell r="T138">
            <v>92</v>
          </cell>
          <cell r="U138">
            <v>0</v>
          </cell>
          <cell r="V138">
            <v>9892.0400000000009</v>
          </cell>
          <cell r="W138">
            <v>62190</v>
          </cell>
          <cell r="X138">
            <v>0</v>
          </cell>
          <cell r="Y138">
            <v>0</v>
          </cell>
          <cell r="Z138">
            <v>0</v>
          </cell>
          <cell r="AA138">
            <v>705265.36</v>
          </cell>
          <cell r="AB138">
            <v>3786.2</v>
          </cell>
          <cell r="AC138">
            <v>159457.44</v>
          </cell>
          <cell r="AD138">
            <v>28043.64</v>
          </cell>
          <cell r="AE138">
            <v>29220.15</v>
          </cell>
          <cell r="AF138">
            <v>0</v>
          </cell>
          <cell r="AG138">
            <v>30014.959999999999</v>
          </cell>
          <cell r="AH138">
            <v>2818.26</v>
          </cell>
          <cell r="AI138">
            <v>3798</v>
          </cell>
          <cell r="AJ138">
            <v>8054</v>
          </cell>
          <cell r="AK138">
            <v>2148</v>
          </cell>
          <cell r="AL138">
            <v>110005.87</v>
          </cell>
          <cell r="AM138">
            <v>3830.47</v>
          </cell>
          <cell r="AN138">
            <v>2337.6</v>
          </cell>
          <cell r="AO138">
            <v>2409.21</v>
          </cell>
          <cell r="AP138">
            <v>12165.95</v>
          </cell>
          <cell r="AQ138">
            <v>3035</v>
          </cell>
          <cell r="AR138">
            <v>2462.11</v>
          </cell>
          <cell r="AS138">
            <v>75070.350000000006</v>
          </cell>
          <cell r="AT138">
            <v>2020.33</v>
          </cell>
          <cell r="AU138">
            <v>0</v>
          </cell>
          <cell r="AV138">
            <v>14922.63</v>
          </cell>
          <cell r="AW138">
            <v>10411.4</v>
          </cell>
          <cell r="AX138">
            <v>0</v>
          </cell>
          <cell r="AY138">
            <v>0</v>
          </cell>
          <cell r="AZ138">
            <v>39703.86</v>
          </cell>
          <cell r="BA138">
            <v>8928.27</v>
          </cell>
          <cell r="BB138">
            <v>16130</v>
          </cell>
          <cell r="BC138">
            <v>0</v>
          </cell>
          <cell r="BD138">
            <v>0</v>
          </cell>
          <cell r="BE138">
            <v>0</v>
          </cell>
          <cell r="BF138">
            <v>0</v>
          </cell>
          <cell r="BG138">
            <v>4933</v>
          </cell>
          <cell r="BH138">
            <v>0</v>
          </cell>
          <cell r="BI138">
            <v>0</v>
          </cell>
          <cell r="BJ138">
            <v>0</v>
          </cell>
          <cell r="BK138">
            <v>0</v>
          </cell>
          <cell r="BL138">
            <v>0</v>
          </cell>
          <cell r="BM138">
            <v>4136.5200000000004</v>
          </cell>
          <cell r="BN138">
            <v>81194.94</v>
          </cell>
          <cell r="BO138">
            <v>0</v>
          </cell>
          <cell r="BP138">
            <v>0</v>
          </cell>
          <cell r="BQ138">
            <v>796.48</v>
          </cell>
          <cell r="BR138">
            <v>0</v>
          </cell>
          <cell r="BS138">
            <v>0</v>
          </cell>
          <cell r="BT138">
            <v>81991.42</v>
          </cell>
        </row>
        <row r="139">
          <cell r="A139">
            <v>665</v>
          </cell>
          <cell r="B139">
            <v>3039</v>
          </cell>
          <cell r="C139" t="str">
            <v>Haresfield C of E Primary School</v>
          </cell>
          <cell r="D139">
            <v>40339.879999999997</v>
          </cell>
          <cell r="E139">
            <v>0</v>
          </cell>
          <cell r="F139">
            <v>41700</v>
          </cell>
          <cell r="G139">
            <v>5105.05</v>
          </cell>
          <cell r="H139">
            <v>0</v>
          </cell>
          <cell r="I139">
            <v>0</v>
          </cell>
          <cell r="J139">
            <v>276004.32</v>
          </cell>
          <cell r="K139">
            <v>0</v>
          </cell>
          <cell r="L139">
            <v>4575</v>
          </cell>
          <cell r="M139">
            <v>0</v>
          </cell>
          <cell r="N139">
            <v>22375.68</v>
          </cell>
          <cell r="O139">
            <v>0</v>
          </cell>
          <cell r="P139">
            <v>0</v>
          </cell>
          <cell r="Q139">
            <v>7388.25</v>
          </cell>
          <cell r="R139">
            <v>0</v>
          </cell>
          <cell r="S139">
            <v>1775.62</v>
          </cell>
          <cell r="T139">
            <v>205.95</v>
          </cell>
          <cell r="U139">
            <v>2962.94</v>
          </cell>
          <cell r="V139">
            <v>7767.28</v>
          </cell>
          <cell r="W139">
            <v>23856</v>
          </cell>
          <cell r="X139">
            <v>0</v>
          </cell>
          <cell r="Y139">
            <v>0</v>
          </cell>
          <cell r="Z139">
            <v>0</v>
          </cell>
          <cell r="AA139">
            <v>190973.4</v>
          </cell>
          <cell r="AB139">
            <v>11545.65</v>
          </cell>
          <cell r="AC139">
            <v>33524.160000000003</v>
          </cell>
          <cell r="AD139">
            <v>13508.96</v>
          </cell>
          <cell r="AE139">
            <v>17733.64</v>
          </cell>
          <cell r="AF139">
            <v>0</v>
          </cell>
          <cell r="AG139">
            <v>7551.52</v>
          </cell>
          <cell r="AH139">
            <v>448.93</v>
          </cell>
          <cell r="AI139">
            <v>1311.56</v>
          </cell>
          <cell r="AJ139">
            <v>6177</v>
          </cell>
          <cell r="AK139">
            <v>1544</v>
          </cell>
          <cell r="AL139">
            <v>2918.63</v>
          </cell>
          <cell r="AM139">
            <v>1332</v>
          </cell>
          <cell r="AN139">
            <v>491.45</v>
          </cell>
          <cell r="AO139">
            <v>2200.8200000000002</v>
          </cell>
          <cell r="AP139">
            <v>5209.08</v>
          </cell>
          <cell r="AQ139">
            <v>2044</v>
          </cell>
          <cell r="AR139">
            <v>766.89</v>
          </cell>
          <cell r="AS139">
            <v>15674.23</v>
          </cell>
          <cell r="AT139">
            <v>4958.9399999999996</v>
          </cell>
          <cell r="AU139">
            <v>0</v>
          </cell>
          <cell r="AV139">
            <v>4362.6400000000003</v>
          </cell>
          <cell r="AW139">
            <v>2445</v>
          </cell>
          <cell r="AX139">
            <v>0</v>
          </cell>
          <cell r="AY139">
            <v>870</v>
          </cell>
          <cell r="AZ139">
            <v>3030.46</v>
          </cell>
          <cell r="BA139">
            <v>6311.34</v>
          </cell>
          <cell r="BB139">
            <v>9846.5</v>
          </cell>
          <cell r="BC139">
            <v>0</v>
          </cell>
          <cell r="BD139">
            <v>0</v>
          </cell>
          <cell r="BE139">
            <v>0</v>
          </cell>
          <cell r="BF139">
            <v>0</v>
          </cell>
          <cell r="BG139">
            <v>28395</v>
          </cell>
          <cell r="BH139">
            <v>0</v>
          </cell>
          <cell r="BI139">
            <v>0</v>
          </cell>
          <cell r="BJ139">
            <v>0</v>
          </cell>
          <cell r="BK139">
            <v>23012.35</v>
          </cell>
          <cell r="BL139">
            <v>0</v>
          </cell>
          <cell r="BM139">
            <v>2610.6999999999998</v>
          </cell>
          <cell r="BN139">
            <v>40470.120000000003</v>
          </cell>
          <cell r="BO139">
            <v>0</v>
          </cell>
          <cell r="BP139">
            <v>47718</v>
          </cell>
          <cell r="BQ139">
            <v>1859</v>
          </cell>
          <cell r="BR139">
            <v>0</v>
          </cell>
          <cell r="BS139">
            <v>0</v>
          </cell>
          <cell r="BT139">
            <v>90047.12</v>
          </cell>
        </row>
        <row r="140">
          <cell r="A140">
            <v>666</v>
          </cell>
          <cell r="B140">
            <v>3040</v>
          </cell>
          <cell r="C140" t="str">
            <v>Hartpury C of E Primary School</v>
          </cell>
          <cell r="D140">
            <v>44748.54</v>
          </cell>
          <cell r="E140">
            <v>0</v>
          </cell>
          <cell r="F140">
            <v>38512</v>
          </cell>
          <cell r="G140">
            <v>914.5</v>
          </cell>
          <cell r="H140">
            <v>0</v>
          </cell>
          <cell r="I140">
            <v>0</v>
          </cell>
          <cell r="J140">
            <v>313776</v>
          </cell>
          <cell r="K140">
            <v>0</v>
          </cell>
          <cell r="L140">
            <v>29390</v>
          </cell>
          <cell r="M140">
            <v>0</v>
          </cell>
          <cell r="N140">
            <v>23445</v>
          </cell>
          <cell r="O140">
            <v>0</v>
          </cell>
          <cell r="P140">
            <v>833.12</v>
          </cell>
          <cell r="Q140">
            <v>9868.74</v>
          </cell>
          <cell r="R140">
            <v>0</v>
          </cell>
          <cell r="S140">
            <v>8197.15</v>
          </cell>
          <cell r="T140">
            <v>204</v>
          </cell>
          <cell r="U140">
            <v>3263.96</v>
          </cell>
          <cell r="V140">
            <v>3160.72</v>
          </cell>
          <cell r="W140">
            <v>26259</v>
          </cell>
          <cell r="X140">
            <v>0</v>
          </cell>
          <cell r="Y140">
            <v>0</v>
          </cell>
          <cell r="Z140">
            <v>0</v>
          </cell>
          <cell r="AA140">
            <v>241172.49</v>
          </cell>
          <cell r="AB140">
            <v>24597.88</v>
          </cell>
          <cell r="AC140">
            <v>56626.34</v>
          </cell>
          <cell r="AD140">
            <v>0</v>
          </cell>
          <cell r="AE140">
            <v>18899.27</v>
          </cell>
          <cell r="AF140">
            <v>0</v>
          </cell>
          <cell r="AG140">
            <v>6359.28</v>
          </cell>
          <cell r="AH140">
            <v>2068.52</v>
          </cell>
          <cell r="AI140">
            <v>913.65</v>
          </cell>
          <cell r="AJ140">
            <v>3692</v>
          </cell>
          <cell r="AK140">
            <v>923</v>
          </cell>
          <cell r="AL140">
            <v>7417.23</v>
          </cell>
          <cell r="AM140">
            <v>1778.71</v>
          </cell>
          <cell r="AN140">
            <v>9822.65</v>
          </cell>
          <cell r="AO140">
            <v>597.54</v>
          </cell>
          <cell r="AP140">
            <v>4663.49</v>
          </cell>
          <cell r="AQ140">
            <v>9379</v>
          </cell>
          <cell r="AR140">
            <v>551.41999999999996</v>
          </cell>
          <cell r="AS140">
            <v>16460.25</v>
          </cell>
          <cell r="AT140">
            <v>1498.31</v>
          </cell>
          <cell r="AU140">
            <v>0</v>
          </cell>
          <cell r="AV140">
            <v>4420.08</v>
          </cell>
          <cell r="AW140">
            <v>2618</v>
          </cell>
          <cell r="AX140">
            <v>0</v>
          </cell>
          <cell r="AY140">
            <v>3045</v>
          </cell>
          <cell r="AZ140">
            <v>0</v>
          </cell>
          <cell r="BA140">
            <v>6089</v>
          </cell>
          <cell r="BB140">
            <v>9022</v>
          </cell>
          <cell r="BC140">
            <v>0</v>
          </cell>
          <cell r="BD140">
            <v>0</v>
          </cell>
          <cell r="BE140">
            <v>0</v>
          </cell>
          <cell r="BF140">
            <v>0</v>
          </cell>
          <cell r="BG140">
            <v>16060</v>
          </cell>
          <cell r="BH140">
            <v>0</v>
          </cell>
          <cell r="BI140">
            <v>0</v>
          </cell>
          <cell r="BJ140">
            <v>0</v>
          </cell>
          <cell r="BK140">
            <v>0</v>
          </cell>
          <cell r="BL140">
            <v>0</v>
          </cell>
          <cell r="BM140">
            <v>3140.36</v>
          </cell>
          <cell r="BN140">
            <v>30531.119999999999</v>
          </cell>
          <cell r="BO140">
            <v>0</v>
          </cell>
          <cell r="BP140">
            <v>51133</v>
          </cell>
          <cell r="BQ140">
            <v>1213.1400000000001</v>
          </cell>
          <cell r="BR140">
            <v>0</v>
          </cell>
          <cell r="BS140">
            <v>0</v>
          </cell>
          <cell r="BT140">
            <v>82877.259999999995</v>
          </cell>
        </row>
        <row r="141">
          <cell r="A141">
            <v>667</v>
          </cell>
          <cell r="B141">
            <v>3041</v>
          </cell>
          <cell r="C141" t="str">
            <v>Hatherop Church of England Primary School</v>
          </cell>
          <cell r="D141">
            <v>16621.07</v>
          </cell>
          <cell r="E141">
            <v>0</v>
          </cell>
          <cell r="F141">
            <v>29874.73</v>
          </cell>
          <cell r="G141">
            <v>0</v>
          </cell>
          <cell r="H141">
            <v>0</v>
          </cell>
          <cell r="I141">
            <v>0</v>
          </cell>
          <cell r="J141">
            <v>232785</v>
          </cell>
          <cell r="K141">
            <v>0</v>
          </cell>
          <cell r="L141">
            <v>6540</v>
          </cell>
          <cell r="M141">
            <v>0</v>
          </cell>
          <cell r="N141">
            <v>23473.5</v>
          </cell>
          <cell r="O141">
            <v>74.78</v>
          </cell>
          <cell r="P141">
            <v>0</v>
          </cell>
          <cell r="Q141">
            <v>2839.91</v>
          </cell>
          <cell r="R141">
            <v>0</v>
          </cell>
          <cell r="S141">
            <v>0</v>
          </cell>
          <cell r="T141">
            <v>155.71</v>
          </cell>
          <cell r="U141">
            <v>0</v>
          </cell>
          <cell r="V141">
            <v>16990.240000000002</v>
          </cell>
          <cell r="W141">
            <v>22503</v>
          </cell>
          <cell r="X141">
            <v>0</v>
          </cell>
          <cell r="Y141">
            <v>0</v>
          </cell>
          <cell r="Z141">
            <v>0</v>
          </cell>
          <cell r="AA141">
            <v>178617.53</v>
          </cell>
          <cell r="AB141">
            <v>4319.25</v>
          </cell>
          <cell r="AC141">
            <v>32739.73</v>
          </cell>
          <cell r="AD141">
            <v>24970.720000000001</v>
          </cell>
          <cell r="AE141">
            <v>14991.15</v>
          </cell>
          <cell r="AF141">
            <v>0</v>
          </cell>
          <cell r="AG141">
            <v>4416.07</v>
          </cell>
          <cell r="AH141">
            <v>979.21</v>
          </cell>
          <cell r="AI141">
            <v>1544.99</v>
          </cell>
          <cell r="AJ141">
            <v>1745</v>
          </cell>
          <cell r="AK141">
            <v>498</v>
          </cell>
          <cell r="AL141">
            <v>2185.23</v>
          </cell>
          <cell r="AM141">
            <v>1519.73</v>
          </cell>
          <cell r="AN141">
            <v>842.6</v>
          </cell>
          <cell r="AO141">
            <v>382.49</v>
          </cell>
          <cell r="AP141">
            <v>4792.1899999999996</v>
          </cell>
          <cell r="AQ141">
            <v>2310</v>
          </cell>
          <cell r="AR141">
            <v>513.01</v>
          </cell>
          <cell r="AS141">
            <v>14526.85</v>
          </cell>
          <cell r="AT141">
            <v>1660.8</v>
          </cell>
          <cell r="AU141">
            <v>0</v>
          </cell>
          <cell r="AV141">
            <v>1280.2</v>
          </cell>
          <cell r="AW141">
            <v>1853</v>
          </cell>
          <cell r="AX141">
            <v>0</v>
          </cell>
          <cell r="AY141">
            <v>522.20000000000005</v>
          </cell>
          <cell r="AZ141">
            <v>0</v>
          </cell>
          <cell r="BA141">
            <v>2965.55</v>
          </cell>
          <cell r="BB141">
            <v>8763</v>
          </cell>
          <cell r="BC141">
            <v>0</v>
          </cell>
          <cell r="BD141">
            <v>0</v>
          </cell>
          <cell r="BE141">
            <v>0</v>
          </cell>
          <cell r="BF141">
            <v>0</v>
          </cell>
          <cell r="BG141">
            <v>26086</v>
          </cell>
          <cell r="BH141">
            <v>0</v>
          </cell>
          <cell r="BI141">
            <v>0</v>
          </cell>
          <cell r="BJ141">
            <v>0</v>
          </cell>
          <cell r="BK141">
            <v>30490.1</v>
          </cell>
          <cell r="BL141">
            <v>0</v>
          </cell>
          <cell r="BM141">
            <v>1145.45</v>
          </cell>
          <cell r="BN141">
            <v>13044.71</v>
          </cell>
          <cell r="BO141">
            <v>0</v>
          </cell>
          <cell r="BP141">
            <v>22167.9</v>
          </cell>
          <cell r="BQ141">
            <v>2157.2800000000002</v>
          </cell>
          <cell r="BR141">
            <v>0</v>
          </cell>
          <cell r="BS141">
            <v>0</v>
          </cell>
          <cell r="BT141">
            <v>37369.89</v>
          </cell>
        </row>
        <row r="142">
          <cell r="A142">
            <v>670</v>
          </cell>
          <cell r="B142">
            <v>3084</v>
          </cell>
          <cell r="C142" t="str">
            <v>Highnam C of E School</v>
          </cell>
          <cell r="D142">
            <v>99094.75</v>
          </cell>
          <cell r="E142">
            <v>0</v>
          </cell>
          <cell r="F142">
            <v>-10915.15</v>
          </cell>
          <cell r="G142">
            <v>1858</v>
          </cell>
          <cell r="H142">
            <v>0</v>
          </cell>
          <cell r="I142">
            <v>0</v>
          </cell>
          <cell r="J142">
            <v>490171</v>
          </cell>
          <cell r="K142">
            <v>0</v>
          </cell>
          <cell r="L142">
            <v>2591</v>
          </cell>
          <cell r="M142">
            <v>0</v>
          </cell>
          <cell r="N142">
            <v>26116</v>
          </cell>
          <cell r="O142">
            <v>800</v>
          </cell>
          <cell r="P142">
            <v>0</v>
          </cell>
          <cell r="Q142">
            <v>17036.75</v>
          </cell>
          <cell r="R142">
            <v>0</v>
          </cell>
          <cell r="S142">
            <v>487.5</v>
          </cell>
          <cell r="T142">
            <v>375.92</v>
          </cell>
          <cell r="U142">
            <v>6641.4</v>
          </cell>
          <cell r="V142">
            <v>859</v>
          </cell>
          <cell r="W142">
            <v>34858</v>
          </cell>
          <cell r="X142">
            <v>0</v>
          </cell>
          <cell r="Y142">
            <v>0</v>
          </cell>
          <cell r="Z142">
            <v>0</v>
          </cell>
          <cell r="AA142">
            <v>387019.71</v>
          </cell>
          <cell r="AB142">
            <v>6222.33</v>
          </cell>
          <cell r="AC142">
            <v>58016.71</v>
          </cell>
          <cell r="AD142">
            <v>0</v>
          </cell>
          <cell r="AE142">
            <v>17378.98</v>
          </cell>
          <cell r="AF142">
            <v>0</v>
          </cell>
          <cell r="AG142">
            <v>11641.28</v>
          </cell>
          <cell r="AH142">
            <v>939.7</v>
          </cell>
          <cell r="AI142">
            <v>799</v>
          </cell>
          <cell r="AJ142">
            <v>4259</v>
          </cell>
          <cell r="AK142">
            <v>1065</v>
          </cell>
          <cell r="AL142">
            <v>7172.63</v>
          </cell>
          <cell r="AM142">
            <v>2683.52</v>
          </cell>
          <cell r="AN142">
            <v>16344.56</v>
          </cell>
          <cell r="AO142">
            <v>3897.61</v>
          </cell>
          <cell r="AP142">
            <v>8451.98</v>
          </cell>
          <cell r="AQ142">
            <v>8697</v>
          </cell>
          <cell r="AR142">
            <v>811.52</v>
          </cell>
          <cell r="AS142">
            <v>29746.29</v>
          </cell>
          <cell r="AT142">
            <v>24823.71</v>
          </cell>
          <cell r="AU142">
            <v>0</v>
          </cell>
          <cell r="AV142">
            <v>10289.040000000001</v>
          </cell>
          <cell r="AW142">
            <v>4644</v>
          </cell>
          <cell r="AX142">
            <v>0</v>
          </cell>
          <cell r="AY142">
            <v>494.97</v>
          </cell>
          <cell r="AZ142">
            <v>0</v>
          </cell>
          <cell r="BA142">
            <v>9039.2999999999993</v>
          </cell>
          <cell r="BB142">
            <v>13611</v>
          </cell>
          <cell r="BC142">
            <v>0</v>
          </cell>
          <cell r="BD142">
            <v>0</v>
          </cell>
          <cell r="BE142">
            <v>0</v>
          </cell>
          <cell r="BF142">
            <v>0</v>
          </cell>
          <cell r="BG142">
            <v>34366</v>
          </cell>
          <cell r="BH142">
            <v>0</v>
          </cell>
          <cell r="BI142">
            <v>0</v>
          </cell>
          <cell r="BJ142">
            <v>0</v>
          </cell>
          <cell r="BK142">
            <v>11486.2</v>
          </cell>
          <cell r="BL142">
            <v>0</v>
          </cell>
          <cell r="BM142">
            <v>5628</v>
          </cell>
          <cell r="BN142">
            <v>50982.48</v>
          </cell>
          <cell r="BO142">
            <v>0</v>
          </cell>
          <cell r="BP142">
            <v>0</v>
          </cell>
          <cell r="BQ142">
            <v>0</v>
          </cell>
          <cell r="BR142">
            <v>8194.65</v>
          </cell>
          <cell r="BS142">
            <v>0</v>
          </cell>
          <cell r="BT142">
            <v>59177.130000000005</v>
          </cell>
        </row>
        <row r="143">
          <cell r="A143">
            <v>671</v>
          </cell>
          <cell r="B143">
            <v>3367</v>
          </cell>
          <cell r="C143" t="str">
            <v>Hillesley C of E Primary School</v>
          </cell>
          <cell r="D143">
            <v>18622.61</v>
          </cell>
          <cell r="E143">
            <v>0</v>
          </cell>
          <cell r="F143">
            <v>0</v>
          </cell>
          <cell r="G143">
            <v>0</v>
          </cell>
          <cell r="H143">
            <v>0</v>
          </cell>
          <cell r="I143">
            <v>0</v>
          </cell>
          <cell r="J143">
            <v>175725.22</v>
          </cell>
          <cell r="K143">
            <v>0</v>
          </cell>
          <cell r="L143">
            <v>15933</v>
          </cell>
          <cell r="M143">
            <v>0</v>
          </cell>
          <cell r="N143">
            <v>47787.78</v>
          </cell>
          <cell r="O143">
            <v>400</v>
          </cell>
          <cell r="P143">
            <v>850</v>
          </cell>
          <cell r="Q143">
            <v>6991.77</v>
          </cell>
          <cell r="R143">
            <v>0</v>
          </cell>
          <cell r="S143">
            <v>828.03</v>
          </cell>
          <cell r="T143">
            <v>896.46</v>
          </cell>
          <cell r="U143">
            <v>3895.45</v>
          </cell>
          <cell r="V143">
            <v>3536</v>
          </cell>
          <cell r="W143">
            <v>19756</v>
          </cell>
          <cell r="X143">
            <v>0</v>
          </cell>
          <cell r="Y143">
            <v>0</v>
          </cell>
          <cell r="Z143">
            <v>0</v>
          </cell>
          <cell r="AA143">
            <v>155187.88</v>
          </cell>
          <cell r="AB143">
            <v>7820.1</v>
          </cell>
          <cell r="AC143">
            <v>38165.379999999997</v>
          </cell>
          <cell r="AD143">
            <v>5195.0200000000004</v>
          </cell>
          <cell r="AE143">
            <v>14117.45</v>
          </cell>
          <cell r="AF143">
            <v>0</v>
          </cell>
          <cell r="AG143">
            <v>4746.82</v>
          </cell>
          <cell r="AH143">
            <v>825.82</v>
          </cell>
          <cell r="AI143">
            <v>3651.17</v>
          </cell>
          <cell r="AJ143">
            <v>3463</v>
          </cell>
          <cell r="AK143">
            <v>924</v>
          </cell>
          <cell r="AL143">
            <v>4297.3900000000003</v>
          </cell>
          <cell r="AM143">
            <v>1472.6</v>
          </cell>
          <cell r="AN143">
            <v>74.09</v>
          </cell>
          <cell r="AO143">
            <v>493.35</v>
          </cell>
          <cell r="AP143">
            <v>9163.7199999999993</v>
          </cell>
          <cell r="AQ143">
            <v>247</v>
          </cell>
          <cell r="AR143">
            <v>233.95</v>
          </cell>
          <cell r="AS143">
            <v>10231.57</v>
          </cell>
          <cell r="AT143">
            <v>3302.37</v>
          </cell>
          <cell r="AU143">
            <v>0</v>
          </cell>
          <cell r="AV143">
            <v>1087.8</v>
          </cell>
          <cell r="AW143">
            <v>1343.25</v>
          </cell>
          <cell r="AX143">
            <v>0</v>
          </cell>
          <cell r="AY143">
            <v>84</v>
          </cell>
          <cell r="AZ143">
            <v>0</v>
          </cell>
          <cell r="BA143">
            <v>5211.7</v>
          </cell>
          <cell r="BB143">
            <v>7487.42</v>
          </cell>
          <cell r="BC143">
            <v>0</v>
          </cell>
          <cell r="BD143">
            <v>3719.84</v>
          </cell>
          <cell r="BE143">
            <v>0</v>
          </cell>
          <cell r="BF143">
            <v>0</v>
          </cell>
          <cell r="BG143">
            <v>3959.9</v>
          </cell>
          <cell r="BH143">
            <v>0</v>
          </cell>
          <cell r="BI143">
            <v>3719.84</v>
          </cell>
          <cell r="BJ143">
            <v>0</v>
          </cell>
          <cell r="BK143">
            <v>3969.84</v>
          </cell>
          <cell r="BL143">
            <v>0</v>
          </cell>
          <cell r="BM143">
            <v>114</v>
          </cell>
          <cell r="BN143">
            <v>12675.63</v>
          </cell>
          <cell r="BO143">
            <v>0</v>
          </cell>
          <cell r="BP143">
            <v>0</v>
          </cell>
          <cell r="BQ143">
            <v>3595.9</v>
          </cell>
          <cell r="BR143">
            <v>0</v>
          </cell>
          <cell r="BS143">
            <v>0</v>
          </cell>
          <cell r="BT143">
            <v>16271.529999999999</v>
          </cell>
        </row>
        <row r="144">
          <cell r="A144">
            <v>672</v>
          </cell>
          <cell r="B144">
            <v>3327</v>
          </cell>
          <cell r="C144" t="str">
            <v>Horsley Church of England Primary School</v>
          </cell>
          <cell r="D144">
            <v>16397.61</v>
          </cell>
          <cell r="E144">
            <v>0</v>
          </cell>
          <cell r="F144">
            <v>0</v>
          </cell>
          <cell r="G144">
            <v>120.22</v>
          </cell>
          <cell r="H144">
            <v>0</v>
          </cell>
          <cell r="I144">
            <v>0</v>
          </cell>
          <cell r="J144">
            <v>292365.21999999997</v>
          </cell>
          <cell r="K144">
            <v>0</v>
          </cell>
          <cell r="L144">
            <v>13079</v>
          </cell>
          <cell r="M144">
            <v>0</v>
          </cell>
          <cell r="N144">
            <v>25524.78</v>
          </cell>
          <cell r="O144">
            <v>695.52</v>
          </cell>
          <cell r="P144">
            <v>1044.25</v>
          </cell>
          <cell r="Q144">
            <v>5389.06</v>
          </cell>
          <cell r="R144">
            <v>0</v>
          </cell>
          <cell r="S144">
            <v>4777.25</v>
          </cell>
          <cell r="T144">
            <v>718.98</v>
          </cell>
          <cell r="U144">
            <v>0</v>
          </cell>
          <cell r="V144">
            <v>1766</v>
          </cell>
          <cell r="W144">
            <v>25237</v>
          </cell>
          <cell r="X144">
            <v>0</v>
          </cell>
          <cell r="Y144">
            <v>0</v>
          </cell>
          <cell r="Z144">
            <v>0</v>
          </cell>
          <cell r="AA144">
            <v>221119.56</v>
          </cell>
          <cell r="AB144">
            <v>14978.68</v>
          </cell>
          <cell r="AC144">
            <v>43301.67</v>
          </cell>
          <cell r="AD144">
            <v>5339.31</v>
          </cell>
          <cell r="AE144">
            <v>11514.95</v>
          </cell>
          <cell r="AF144">
            <v>0</v>
          </cell>
          <cell r="AG144">
            <v>5843.96</v>
          </cell>
          <cell r="AH144">
            <v>248</v>
          </cell>
          <cell r="AI144">
            <v>3273.7</v>
          </cell>
          <cell r="AJ144">
            <v>6376</v>
          </cell>
          <cell r="AK144">
            <v>1594</v>
          </cell>
          <cell r="AL144">
            <v>2236.3000000000002</v>
          </cell>
          <cell r="AM144">
            <v>1003.35</v>
          </cell>
          <cell r="AN144">
            <v>1002.36</v>
          </cell>
          <cell r="AO144">
            <v>1384.05</v>
          </cell>
          <cell r="AP144">
            <v>2425.66</v>
          </cell>
          <cell r="AQ144">
            <v>832</v>
          </cell>
          <cell r="AR144">
            <v>999.25</v>
          </cell>
          <cell r="AS144">
            <v>14879.05</v>
          </cell>
          <cell r="AT144">
            <v>5363.73</v>
          </cell>
          <cell r="AU144">
            <v>0</v>
          </cell>
          <cell r="AV144">
            <v>4467.45</v>
          </cell>
          <cell r="AW144">
            <v>2666.4</v>
          </cell>
          <cell r="AX144">
            <v>0</v>
          </cell>
          <cell r="AY144">
            <v>0</v>
          </cell>
          <cell r="AZ144">
            <v>4254.1000000000004</v>
          </cell>
          <cell r="BA144">
            <v>6406.22</v>
          </cell>
          <cell r="BB144">
            <v>8963</v>
          </cell>
          <cell r="BC144">
            <v>0</v>
          </cell>
          <cell r="BD144">
            <v>0</v>
          </cell>
          <cell r="BE144">
            <v>0</v>
          </cell>
          <cell r="BF144">
            <v>0</v>
          </cell>
          <cell r="BG144">
            <v>3619</v>
          </cell>
          <cell r="BH144">
            <v>0</v>
          </cell>
          <cell r="BI144">
            <v>0</v>
          </cell>
          <cell r="BJ144">
            <v>0</v>
          </cell>
          <cell r="BK144">
            <v>0</v>
          </cell>
          <cell r="BL144">
            <v>0</v>
          </cell>
          <cell r="BM144">
            <v>2732.17</v>
          </cell>
          <cell r="BN144">
            <v>16521.919999999998</v>
          </cell>
          <cell r="BO144">
            <v>0</v>
          </cell>
          <cell r="BP144">
            <v>0</v>
          </cell>
          <cell r="BQ144">
            <v>1007.05</v>
          </cell>
          <cell r="BR144">
            <v>0</v>
          </cell>
          <cell r="BS144">
            <v>0</v>
          </cell>
          <cell r="BT144">
            <v>17528.969999999998</v>
          </cell>
        </row>
        <row r="145">
          <cell r="A145">
            <v>677</v>
          </cell>
          <cell r="B145">
            <v>3328</v>
          </cell>
          <cell r="C145" t="str">
            <v>Huntley Church of England Primary School</v>
          </cell>
          <cell r="D145">
            <v>57548.49</v>
          </cell>
          <cell r="E145">
            <v>0</v>
          </cell>
          <cell r="F145">
            <v>0</v>
          </cell>
          <cell r="G145">
            <v>50</v>
          </cell>
          <cell r="H145">
            <v>0</v>
          </cell>
          <cell r="I145">
            <v>0</v>
          </cell>
          <cell r="J145">
            <v>234955</v>
          </cell>
          <cell r="K145">
            <v>0</v>
          </cell>
          <cell r="L145">
            <v>6291</v>
          </cell>
          <cell r="M145">
            <v>0</v>
          </cell>
          <cell r="N145">
            <v>34705</v>
          </cell>
          <cell r="O145">
            <v>900</v>
          </cell>
          <cell r="P145">
            <v>125.25</v>
          </cell>
          <cell r="Q145">
            <v>3754.09</v>
          </cell>
          <cell r="R145">
            <v>8000</v>
          </cell>
          <cell r="S145">
            <v>3638.87</v>
          </cell>
          <cell r="T145">
            <v>695.14</v>
          </cell>
          <cell r="U145">
            <v>3583</v>
          </cell>
          <cell r="V145">
            <v>2750.7</v>
          </cell>
          <cell r="W145">
            <v>22771</v>
          </cell>
          <cell r="X145">
            <v>0</v>
          </cell>
          <cell r="Y145">
            <v>0</v>
          </cell>
          <cell r="Z145">
            <v>0</v>
          </cell>
          <cell r="AA145">
            <v>167522.54999999999</v>
          </cell>
          <cell r="AB145">
            <v>8924.41</v>
          </cell>
          <cell r="AC145">
            <v>31526.91</v>
          </cell>
          <cell r="AD145">
            <v>0</v>
          </cell>
          <cell r="AE145">
            <v>19258.73</v>
          </cell>
          <cell r="AF145">
            <v>0</v>
          </cell>
          <cell r="AG145">
            <v>7263.97</v>
          </cell>
          <cell r="AH145">
            <v>1153.74</v>
          </cell>
          <cell r="AI145">
            <v>1895.09</v>
          </cell>
          <cell r="AJ145">
            <v>5118</v>
          </cell>
          <cell r="AK145">
            <v>1321</v>
          </cell>
          <cell r="AL145">
            <v>42444.26</v>
          </cell>
          <cell r="AM145">
            <v>993.01</v>
          </cell>
          <cell r="AN145">
            <v>8525.66</v>
          </cell>
          <cell r="AO145">
            <v>4194.74</v>
          </cell>
          <cell r="AP145">
            <v>8440.48</v>
          </cell>
          <cell r="AQ145">
            <v>580</v>
          </cell>
          <cell r="AR145">
            <v>1505.94</v>
          </cell>
          <cell r="AS145">
            <v>16521.71</v>
          </cell>
          <cell r="AT145">
            <v>5115.66</v>
          </cell>
          <cell r="AU145">
            <v>0</v>
          </cell>
          <cell r="AV145">
            <v>3754.09</v>
          </cell>
          <cell r="AW145">
            <v>1998</v>
          </cell>
          <cell r="AX145">
            <v>0</v>
          </cell>
          <cell r="AY145">
            <v>6418.57</v>
          </cell>
          <cell r="AZ145">
            <v>0</v>
          </cell>
          <cell r="BA145">
            <v>1574.86</v>
          </cell>
          <cell r="BB145">
            <v>7212</v>
          </cell>
          <cell r="BC145">
            <v>0</v>
          </cell>
          <cell r="BD145">
            <v>0</v>
          </cell>
          <cell r="BE145">
            <v>0</v>
          </cell>
          <cell r="BF145">
            <v>0</v>
          </cell>
          <cell r="BG145">
            <v>3523</v>
          </cell>
          <cell r="BH145">
            <v>0</v>
          </cell>
          <cell r="BI145">
            <v>0</v>
          </cell>
          <cell r="BJ145">
            <v>0</v>
          </cell>
          <cell r="BK145">
            <v>0</v>
          </cell>
          <cell r="BL145">
            <v>0</v>
          </cell>
          <cell r="BM145">
            <v>50</v>
          </cell>
          <cell r="BN145">
            <v>26454.16</v>
          </cell>
          <cell r="BO145">
            <v>0</v>
          </cell>
          <cell r="BP145">
            <v>0</v>
          </cell>
          <cell r="BQ145">
            <v>3523</v>
          </cell>
          <cell r="BR145">
            <v>0</v>
          </cell>
          <cell r="BS145">
            <v>0</v>
          </cell>
          <cell r="BT145">
            <v>29977.16</v>
          </cell>
        </row>
        <row r="146">
          <cell r="A146">
            <v>678</v>
          </cell>
          <cell r="B146">
            <v>2118</v>
          </cell>
          <cell r="C146" t="str">
            <v>Innsworth Junior School</v>
          </cell>
          <cell r="D146">
            <v>88445.75</v>
          </cell>
          <cell r="E146">
            <v>0</v>
          </cell>
          <cell r="F146">
            <v>16632.11</v>
          </cell>
          <cell r="G146">
            <v>115.96</v>
          </cell>
          <cell r="H146">
            <v>0</v>
          </cell>
          <cell r="I146">
            <v>0</v>
          </cell>
          <cell r="J146">
            <v>470580</v>
          </cell>
          <cell r="K146">
            <v>0</v>
          </cell>
          <cell r="L146">
            <v>56176</v>
          </cell>
          <cell r="M146">
            <v>0</v>
          </cell>
          <cell r="N146">
            <v>25606</v>
          </cell>
          <cell r="O146">
            <v>1300</v>
          </cell>
          <cell r="P146">
            <v>0</v>
          </cell>
          <cell r="Q146">
            <v>8963.1</v>
          </cell>
          <cell r="R146">
            <v>0</v>
          </cell>
          <cell r="S146">
            <v>5186.6000000000004</v>
          </cell>
          <cell r="T146">
            <v>2204.8000000000002</v>
          </cell>
          <cell r="U146">
            <v>10792.6</v>
          </cell>
          <cell r="V146">
            <v>4423.22</v>
          </cell>
          <cell r="W146">
            <v>32555</v>
          </cell>
          <cell r="X146">
            <v>0</v>
          </cell>
          <cell r="Y146">
            <v>0</v>
          </cell>
          <cell r="Z146">
            <v>0</v>
          </cell>
          <cell r="AA146">
            <v>317591.96000000002</v>
          </cell>
          <cell r="AB146">
            <v>9297.02</v>
          </cell>
          <cell r="AC146">
            <v>95878.19</v>
          </cell>
          <cell r="AD146">
            <v>24755</v>
          </cell>
          <cell r="AE146">
            <v>34526.86</v>
          </cell>
          <cell r="AF146">
            <v>0</v>
          </cell>
          <cell r="AG146">
            <v>16526.62</v>
          </cell>
          <cell r="AH146">
            <v>4892.8</v>
          </cell>
          <cell r="AI146">
            <v>2083.5</v>
          </cell>
          <cell r="AJ146">
            <v>8863</v>
          </cell>
          <cell r="AK146">
            <v>2364</v>
          </cell>
          <cell r="AL146">
            <v>6202.36</v>
          </cell>
          <cell r="AM146">
            <v>2185.2800000000002</v>
          </cell>
          <cell r="AN146">
            <v>1808.66</v>
          </cell>
          <cell r="AO146">
            <v>1695.21</v>
          </cell>
          <cell r="AP146">
            <v>6404.91</v>
          </cell>
          <cell r="AQ146">
            <v>6468</v>
          </cell>
          <cell r="AR146">
            <v>1586.72</v>
          </cell>
          <cell r="AS146">
            <v>34653.919999999998</v>
          </cell>
          <cell r="AT146">
            <v>10879.72</v>
          </cell>
          <cell r="AU146">
            <v>0</v>
          </cell>
          <cell r="AV146">
            <v>5208.0600000000004</v>
          </cell>
          <cell r="AW146">
            <v>4436.8</v>
          </cell>
          <cell r="AX146">
            <v>0</v>
          </cell>
          <cell r="AY146">
            <v>3358.28</v>
          </cell>
          <cell r="AZ146">
            <v>10993.62</v>
          </cell>
          <cell r="BA146">
            <v>6328.3</v>
          </cell>
          <cell r="BB146">
            <v>12708</v>
          </cell>
          <cell r="BC146">
            <v>0</v>
          </cell>
          <cell r="BD146">
            <v>0</v>
          </cell>
          <cell r="BE146">
            <v>0</v>
          </cell>
          <cell r="BF146">
            <v>0</v>
          </cell>
          <cell r="BG146">
            <v>39790</v>
          </cell>
          <cell r="BH146">
            <v>0</v>
          </cell>
          <cell r="BI146">
            <v>0</v>
          </cell>
          <cell r="BJ146">
            <v>0</v>
          </cell>
          <cell r="BK146">
            <v>20993.1</v>
          </cell>
          <cell r="BL146">
            <v>0</v>
          </cell>
          <cell r="BM146">
            <v>3296.33</v>
          </cell>
          <cell r="BN146">
            <v>74536.28</v>
          </cell>
          <cell r="BO146">
            <v>0</v>
          </cell>
          <cell r="BP146">
            <v>27180.01</v>
          </cell>
          <cell r="BQ146">
            <v>5068.63</v>
          </cell>
          <cell r="BR146">
            <v>0</v>
          </cell>
          <cell r="BS146">
            <v>0</v>
          </cell>
          <cell r="BT146">
            <v>106784.92</v>
          </cell>
        </row>
        <row r="147">
          <cell r="A147">
            <v>680</v>
          </cell>
          <cell r="B147">
            <v>2078</v>
          </cell>
          <cell r="C147" t="str">
            <v>Joy's Green Primary School</v>
          </cell>
          <cell r="D147">
            <v>13352.93</v>
          </cell>
          <cell r="E147">
            <v>0</v>
          </cell>
          <cell r="F147">
            <v>20498.740000000002</v>
          </cell>
          <cell r="G147">
            <v>665.15</v>
          </cell>
          <cell r="H147">
            <v>0</v>
          </cell>
          <cell r="I147">
            <v>0</v>
          </cell>
          <cell r="J147">
            <v>47541</v>
          </cell>
          <cell r="K147">
            <v>0</v>
          </cell>
          <cell r="L147">
            <v>2081</v>
          </cell>
          <cell r="M147">
            <v>0</v>
          </cell>
          <cell r="N147">
            <v>5448</v>
          </cell>
          <cell r="O147">
            <v>0</v>
          </cell>
          <cell r="P147">
            <v>0</v>
          </cell>
          <cell r="Q147">
            <v>2062.54</v>
          </cell>
          <cell r="R147">
            <v>0</v>
          </cell>
          <cell r="S147">
            <v>0</v>
          </cell>
          <cell r="T147">
            <v>0</v>
          </cell>
          <cell r="U147">
            <v>0</v>
          </cell>
          <cell r="V147">
            <v>2372</v>
          </cell>
          <cell r="W147">
            <v>0</v>
          </cell>
          <cell r="X147">
            <v>0</v>
          </cell>
          <cell r="Y147">
            <v>0</v>
          </cell>
          <cell r="Z147">
            <v>0</v>
          </cell>
          <cell r="AA147">
            <v>48000.86</v>
          </cell>
          <cell r="AB147">
            <v>629.24</v>
          </cell>
          <cell r="AC147">
            <v>5137.62</v>
          </cell>
          <cell r="AD147">
            <v>2174.0500000000002</v>
          </cell>
          <cell r="AE147">
            <v>1493.29</v>
          </cell>
          <cell r="AF147">
            <v>0</v>
          </cell>
          <cell r="AG147">
            <v>918.51</v>
          </cell>
          <cell r="AH147">
            <v>356.9</v>
          </cell>
          <cell r="AI147">
            <v>160</v>
          </cell>
          <cell r="AJ147">
            <v>0</v>
          </cell>
          <cell r="AK147">
            <v>0</v>
          </cell>
          <cell r="AL147">
            <v>90.45</v>
          </cell>
          <cell r="AM147">
            <v>0</v>
          </cell>
          <cell r="AN147">
            <v>49.55</v>
          </cell>
          <cell r="AO147">
            <v>299.47000000000003</v>
          </cell>
          <cell r="AP147">
            <v>1093.3900000000001</v>
          </cell>
          <cell r="AQ147">
            <v>1109</v>
          </cell>
          <cell r="AR147">
            <v>0</v>
          </cell>
          <cell r="AS147">
            <v>1250.1099999999999</v>
          </cell>
          <cell r="AT147">
            <v>428</v>
          </cell>
          <cell r="AU147">
            <v>0</v>
          </cell>
          <cell r="AV147">
            <v>1144.95</v>
          </cell>
          <cell r="AW147">
            <v>187</v>
          </cell>
          <cell r="AX147">
            <v>64</v>
          </cell>
          <cell r="AY147">
            <v>822.71</v>
          </cell>
          <cell r="AZ147">
            <v>0</v>
          </cell>
          <cell r="BA147">
            <v>95.43</v>
          </cell>
          <cell r="BB147">
            <v>2456.5</v>
          </cell>
          <cell r="BC147">
            <v>0</v>
          </cell>
          <cell r="BD147">
            <v>0</v>
          </cell>
          <cell r="BE147">
            <v>0</v>
          </cell>
          <cell r="BF147">
            <v>0</v>
          </cell>
          <cell r="BG147">
            <v>0</v>
          </cell>
          <cell r="BH147">
            <v>0</v>
          </cell>
          <cell r="BI147">
            <v>0</v>
          </cell>
          <cell r="BJ147">
            <v>0</v>
          </cell>
          <cell r="BK147">
            <v>437</v>
          </cell>
          <cell r="BL147">
            <v>0</v>
          </cell>
          <cell r="BM147">
            <v>441</v>
          </cell>
          <cell r="BN147">
            <v>4896.4399999999996</v>
          </cell>
          <cell r="BO147">
            <v>0</v>
          </cell>
          <cell r="BP147">
            <v>20285.89</v>
          </cell>
          <cell r="BQ147">
            <v>0</v>
          </cell>
          <cell r="BR147">
            <v>0</v>
          </cell>
          <cell r="BS147">
            <v>0</v>
          </cell>
          <cell r="BT147">
            <v>25182.329999999998</v>
          </cell>
        </row>
        <row r="148">
          <cell r="A148">
            <v>681</v>
          </cell>
          <cell r="B148">
            <v>2073</v>
          </cell>
          <cell r="C148" t="str">
            <v>Kemble Primary School</v>
          </cell>
          <cell r="D148">
            <v>12315.23</v>
          </cell>
          <cell r="E148">
            <v>0</v>
          </cell>
          <cell r="F148">
            <v>869.79</v>
          </cell>
          <cell r="G148">
            <v>0</v>
          </cell>
          <cell r="H148">
            <v>0</v>
          </cell>
          <cell r="I148">
            <v>0</v>
          </cell>
          <cell r="J148">
            <v>287969.14</v>
          </cell>
          <cell r="K148">
            <v>0</v>
          </cell>
          <cell r="L148">
            <v>13755</v>
          </cell>
          <cell r="M148">
            <v>0</v>
          </cell>
          <cell r="N148">
            <v>28562.86</v>
          </cell>
          <cell r="O148">
            <v>2013.72</v>
          </cell>
          <cell r="P148">
            <v>200</v>
          </cell>
          <cell r="Q148">
            <v>3503.86</v>
          </cell>
          <cell r="R148">
            <v>0</v>
          </cell>
          <cell r="S148">
            <v>485.62</v>
          </cell>
          <cell r="T148">
            <v>0</v>
          </cell>
          <cell r="U148">
            <v>4345</v>
          </cell>
          <cell r="V148">
            <v>8347.58</v>
          </cell>
          <cell r="W148">
            <v>25352</v>
          </cell>
          <cell r="X148">
            <v>0</v>
          </cell>
          <cell r="Y148">
            <v>0</v>
          </cell>
          <cell r="Z148">
            <v>0</v>
          </cell>
          <cell r="AA148">
            <v>217739.39</v>
          </cell>
          <cell r="AB148">
            <v>9450.81</v>
          </cell>
          <cell r="AC148">
            <v>30183.38</v>
          </cell>
          <cell r="AD148">
            <v>12320.11</v>
          </cell>
          <cell r="AE148">
            <v>14374.51</v>
          </cell>
          <cell r="AF148">
            <v>0</v>
          </cell>
          <cell r="AG148">
            <v>6536.8</v>
          </cell>
          <cell r="AH148">
            <v>1263.77</v>
          </cell>
          <cell r="AI148">
            <v>4502.3500000000004</v>
          </cell>
          <cell r="AJ148">
            <v>3144</v>
          </cell>
          <cell r="AK148">
            <v>867</v>
          </cell>
          <cell r="AL148">
            <v>2934.17</v>
          </cell>
          <cell r="AM148">
            <v>3851.25</v>
          </cell>
          <cell r="AN148">
            <v>675.83</v>
          </cell>
          <cell r="AO148">
            <v>439.95</v>
          </cell>
          <cell r="AP148">
            <v>7083.94</v>
          </cell>
          <cell r="AQ148">
            <v>7923</v>
          </cell>
          <cell r="AR148">
            <v>1254.92</v>
          </cell>
          <cell r="AS148">
            <v>19155.84</v>
          </cell>
          <cell r="AT148">
            <v>2786.13</v>
          </cell>
          <cell r="AU148">
            <v>0</v>
          </cell>
          <cell r="AV148">
            <v>4914.99</v>
          </cell>
          <cell r="AW148">
            <v>2322</v>
          </cell>
          <cell r="AX148">
            <v>0</v>
          </cell>
          <cell r="AY148">
            <v>1815.69</v>
          </cell>
          <cell r="AZ148">
            <v>0</v>
          </cell>
          <cell r="BA148">
            <v>5323.94</v>
          </cell>
          <cell r="BB148">
            <v>7901</v>
          </cell>
          <cell r="BC148">
            <v>0</v>
          </cell>
          <cell r="BD148">
            <v>0</v>
          </cell>
          <cell r="BE148">
            <v>0</v>
          </cell>
          <cell r="BF148">
            <v>0</v>
          </cell>
          <cell r="BG148">
            <v>27576</v>
          </cell>
          <cell r="BH148">
            <v>0</v>
          </cell>
          <cell r="BI148">
            <v>0</v>
          </cell>
          <cell r="BJ148">
            <v>0</v>
          </cell>
          <cell r="BK148">
            <v>24299.59</v>
          </cell>
          <cell r="BL148">
            <v>0</v>
          </cell>
          <cell r="BM148">
            <v>3399.79</v>
          </cell>
          <cell r="BN148">
            <v>18085.240000000002</v>
          </cell>
          <cell r="BO148">
            <v>0</v>
          </cell>
          <cell r="BP148">
            <v>740.41</v>
          </cell>
          <cell r="BQ148">
            <v>6</v>
          </cell>
          <cell r="BR148">
            <v>0</v>
          </cell>
          <cell r="BS148">
            <v>0</v>
          </cell>
          <cell r="BT148">
            <v>18831.650000000001</v>
          </cell>
        </row>
        <row r="149">
          <cell r="A149">
            <v>682</v>
          </cell>
          <cell r="B149">
            <v>3042</v>
          </cell>
          <cell r="C149" t="str">
            <v>Kempsford Church of England Primary School</v>
          </cell>
          <cell r="D149">
            <v>16145.71</v>
          </cell>
          <cell r="E149">
            <v>0</v>
          </cell>
          <cell r="F149">
            <v>615.80999999999995</v>
          </cell>
          <cell r="G149">
            <v>4707</v>
          </cell>
          <cell r="H149">
            <v>0</v>
          </cell>
          <cell r="I149">
            <v>0</v>
          </cell>
          <cell r="J149">
            <v>347592</v>
          </cell>
          <cell r="K149">
            <v>0</v>
          </cell>
          <cell r="L149">
            <v>31219</v>
          </cell>
          <cell r="M149">
            <v>0</v>
          </cell>
          <cell r="N149">
            <v>25024</v>
          </cell>
          <cell r="O149">
            <v>9050</v>
          </cell>
          <cell r="P149">
            <v>0</v>
          </cell>
          <cell r="Q149">
            <v>5257.3</v>
          </cell>
          <cell r="R149">
            <v>0</v>
          </cell>
          <cell r="S149">
            <v>17270.150000000001</v>
          </cell>
          <cell r="T149">
            <v>5619.59</v>
          </cell>
          <cell r="U149">
            <v>7093.75</v>
          </cell>
          <cell r="V149">
            <v>6053.85</v>
          </cell>
          <cell r="W149">
            <v>28767</v>
          </cell>
          <cell r="X149">
            <v>0</v>
          </cell>
          <cell r="Y149">
            <v>0</v>
          </cell>
          <cell r="Z149">
            <v>0</v>
          </cell>
          <cell r="AA149">
            <v>255776.54</v>
          </cell>
          <cell r="AB149">
            <v>26743.1</v>
          </cell>
          <cell r="AC149">
            <v>65360.5</v>
          </cell>
          <cell r="AD149">
            <v>12713.87</v>
          </cell>
          <cell r="AE149">
            <v>25744.48</v>
          </cell>
          <cell r="AF149">
            <v>0</v>
          </cell>
          <cell r="AG149">
            <v>9768.82</v>
          </cell>
          <cell r="AH149">
            <v>1524.54</v>
          </cell>
          <cell r="AI149">
            <v>2537.13</v>
          </cell>
          <cell r="AJ149">
            <v>7427</v>
          </cell>
          <cell r="AK149">
            <v>1917</v>
          </cell>
          <cell r="AL149">
            <v>8733.2000000000007</v>
          </cell>
          <cell r="AM149">
            <v>1595.36</v>
          </cell>
          <cell r="AN149">
            <v>891.94</v>
          </cell>
          <cell r="AO149">
            <v>721.8</v>
          </cell>
          <cell r="AP149">
            <v>9859.0300000000007</v>
          </cell>
          <cell r="AQ149">
            <v>8778</v>
          </cell>
          <cell r="AR149">
            <v>588.98</v>
          </cell>
          <cell r="AS149">
            <v>15137.41</v>
          </cell>
          <cell r="AT149">
            <v>8561.6299999999992</v>
          </cell>
          <cell r="AU149">
            <v>0</v>
          </cell>
          <cell r="AV149">
            <v>6378.69</v>
          </cell>
          <cell r="AW149">
            <v>3592.8</v>
          </cell>
          <cell r="AX149">
            <v>910</v>
          </cell>
          <cell r="AY149">
            <v>0</v>
          </cell>
          <cell r="AZ149">
            <v>0</v>
          </cell>
          <cell r="BA149">
            <v>4058.83</v>
          </cell>
          <cell r="BB149">
            <v>11812</v>
          </cell>
          <cell r="BC149">
            <v>0</v>
          </cell>
          <cell r="BD149">
            <v>0</v>
          </cell>
          <cell r="BE149">
            <v>0</v>
          </cell>
          <cell r="BF149">
            <v>0</v>
          </cell>
          <cell r="BG149">
            <v>5997</v>
          </cell>
          <cell r="BH149">
            <v>0</v>
          </cell>
          <cell r="BI149">
            <v>0</v>
          </cell>
          <cell r="BJ149">
            <v>0</v>
          </cell>
          <cell r="BK149">
            <v>7384.27</v>
          </cell>
          <cell r="BL149">
            <v>0</v>
          </cell>
          <cell r="BM149">
            <v>1404.74</v>
          </cell>
          <cell r="BN149">
            <v>7959.7</v>
          </cell>
          <cell r="BO149">
            <v>0</v>
          </cell>
          <cell r="BP149">
            <v>128.54</v>
          </cell>
          <cell r="BQ149">
            <v>2402.2600000000002</v>
          </cell>
          <cell r="BR149">
            <v>0</v>
          </cell>
          <cell r="BS149">
            <v>0</v>
          </cell>
          <cell r="BT149">
            <v>10490.5</v>
          </cell>
        </row>
        <row r="150">
          <cell r="A150">
            <v>683</v>
          </cell>
          <cell r="B150">
            <v>2145</v>
          </cell>
          <cell r="C150" t="str">
            <v>Larkfield Infants School</v>
          </cell>
          <cell r="D150">
            <v>25715.58</v>
          </cell>
          <cell r="E150">
            <v>0</v>
          </cell>
          <cell r="F150">
            <v>8233.06</v>
          </cell>
          <cell r="G150">
            <v>6511.33</v>
          </cell>
          <cell r="H150">
            <v>0</v>
          </cell>
          <cell r="I150">
            <v>0</v>
          </cell>
          <cell r="J150">
            <v>313532.36</v>
          </cell>
          <cell r="K150">
            <v>0</v>
          </cell>
          <cell r="L150">
            <v>15184</v>
          </cell>
          <cell r="M150">
            <v>0</v>
          </cell>
          <cell r="N150">
            <v>10137.64</v>
          </cell>
          <cell r="O150">
            <v>1165.79</v>
          </cell>
          <cell r="P150">
            <v>200</v>
          </cell>
          <cell r="Q150">
            <v>8342.0499999999993</v>
          </cell>
          <cell r="R150">
            <v>0</v>
          </cell>
          <cell r="S150">
            <v>0</v>
          </cell>
          <cell r="T150">
            <v>560.62</v>
          </cell>
          <cell r="U150">
            <v>0</v>
          </cell>
          <cell r="V150">
            <v>4181.3</v>
          </cell>
          <cell r="W150">
            <v>23175</v>
          </cell>
          <cell r="X150">
            <v>0</v>
          </cell>
          <cell r="Y150">
            <v>0</v>
          </cell>
          <cell r="Z150">
            <v>0</v>
          </cell>
          <cell r="AA150">
            <v>220023.26</v>
          </cell>
          <cell r="AB150">
            <v>12810.94</v>
          </cell>
          <cell r="AC150">
            <v>62437.08</v>
          </cell>
          <cell r="AD150">
            <v>12616.03</v>
          </cell>
          <cell r="AE150">
            <v>25246.17</v>
          </cell>
          <cell r="AF150">
            <v>0</v>
          </cell>
          <cell r="AG150">
            <v>9433.01</v>
          </cell>
          <cell r="AH150">
            <v>665.28</v>
          </cell>
          <cell r="AI150">
            <v>1519.79</v>
          </cell>
          <cell r="AJ150">
            <v>2354</v>
          </cell>
          <cell r="AK150">
            <v>589</v>
          </cell>
          <cell r="AL150">
            <v>2968.56</v>
          </cell>
          <cell r="AM150">
            <v>2314.12</v>
          </cell>
          <cell r="AN150">
            <v>366.43</v>
          </cell>
          <cell r="AO150">
            <v>1902.37</v>
          </cell>
          <cell r="AP150">
            <v>7853.79</v>
          </cell>
          <cell r="AQ150">
            <v>6329</v>
          </cell>
          <cell r="AR150">
            <v>648.99</v>
          </cell>
          <cell r="AS150">
            <v>5892.47</v>
          </cell>
          <cell r="AT150">
            <v>1534.67</v>
          </cell>
          <cell r="AU150">
            <v>0</v>
          </cell>
          <cell r="AV150">
            <v>2434.8200000000002</v>
          </cell>
          <cell r="AW150">
            <v>2445</v>
          </cell>
          <cell r="AX150">
            <v>0</v>
          </cell>
          <cell r="AY150">
            <v>870</v>
          </cell>
          <cell r="AZ150">
            <v>2132.86</v>
          </cell>
          <cell r="BA150">
            <v>1492.6</v>
          </cell>
          <cell r="BB150">
            <v>9406</v>
          </cell>
          <cell r="BC150">
            <v>0</v>
          </cell>
          <cell r="BD150">
            <v>0</v>
          </cell>
          <cell r="BE150">
            <v>0</v>
          </cell>
          <cell r="BF150">
            <v>0</v>
          </cell>
          <cell r="BG150">
            <v>13996</v>
          </cell>
          <cell r="BH150">
            <v>0</v>
          </cell>
          <cell r="BI150">
            <v>0</v>
          </cell>
          <cell r="BJ150">
            <v>0</v>
          </cell>
          <cell r="BK150">
            <v>11233.19</v>
          </cell>
          <cell r="BL150">
            <v>0</v>
          </cell>
          <cell r="BM150">
            <v>2172.83</v>
          </cell>
          <cell r="BN150">
            <v>5908.1</v>
          </cell>
          <cell r="BO150">
            <v>0</v>
          </cell>
          <cell r="BP150">
            <v>11957.37</v>
          </cell>
          <cell r="BQ150">
            <v>3377</v>
          </cell>
          <cell r="BR150">
            <v>0</v>
          </cell>
          <cell r="BS150">
            <v>0</v>
          </cell>
          <cell r="BT150">
            <v>21242.47</v>
          </cell>
        </row>
        <row r="151">
          <cell r="A151">
            <v>684</v>
          </cell>
          <cell r="B151">
            <v>2074</v>
          </cell>
          <cell r="C151" t="str">
            <v>Kings Stanley Infant School</v>
          </cell>
          <cell r="D151">
            <v>11478.31</v>
          </cell>
          <cell r="E151">
            <v>0</v>
          </cell>
          <cell r="F151">
            <v>-8028.67</v>
          </cell>
          <cell r="G151">
            <v>610.27</v>
          </cell>
          <cell r="H151">
            <v>0</v>
          </cell>
          <cell r="I151">
            <v>0</v>
          </cell>
          <cell r="J151">
            <v>81857</v>
          </cell>
          <cell r="K151">
            <v>0</v>
          </cell>
          <cell r="L151">
            <v>1593</v>
          </cell>
          <cell r="M151">
            <v>0</v>
          </cell>
          <cell r="N151">
            <v>6012</v>
          </cell>
          <cell r="O151">
            <v>0</v>
          </cell>
          <cell r="P151">
            <v>0</v>
          </cell>
          <cell r="Q151">
            <v>1058.8499999999999</v>
          </cell>
          <cell r="R151">
            <v>0</v>
          </cell>
          <cell r="S151">
            <v>0</v>
          </cell>
          <cell r="T151">
            <v>1899.75</v>
          </cell>
          <cell r="U151">
            <v>0</v>
          </cell>
          <cell r="V151">
            <v>5581.06</v>
          </cell>
          <cell r="W151">
            <v>19286</v>
          </cell>
          <cell r="X151">
            <v>0</v>
          </cell>
          <cell r="Y151">
            <v>0</v>
          </cell>
          <cell r="Z151">
            <v>0</v>
          </cell>
          <cell r="AA151">
            <v>67402.36</v>
          </cell>
          <cell r="AB151">
            <v>1953.14</v>
          </cell>
          <cell r="AC151">
            <v>15257.49</v>
          </cell>
          <cell r="AD151">
            <v>2078.15</v>
          </cell>
          <cell r="AE151">
            <v>4104.57</v>
          </cell>
          <cell r="AF151">
            <v>0</v>
          </cell>
          <cell r="AG151">
            <v>0</v>
          </cell>
          <cell r="AH151">
            <v>157</v>
          </cell>
          <cell r="AI151">
            <v>135</v>
          </cell>
          <cell r="AJ151">
            <v>0</v>
          </cell>
          <cell r="AK151">
            <v>0</v>
          </cell>
          <cell r="AL151">
            <v>7887.25</v>
          </cell>
          <cell r="AM151">
            <v>1348.69</v>
          </cell>
          <cell r="AN151">
            <v>395.55</v>
          </cell>
          <cell r="AO151">
            <v>358.98</v>
          </cell>
          <cell r="AP151">
            <v>2009.87</v>
          </cell>
          <cell r="AQ151">
            <v>2864</v>
          </cell>
          <cell r="AR151">
            <v>295.72000000000003</v>
          </cell>
          <cell r="AS151">
            <v>8888.64</v>
          </cell>
          <cell r="AT151">
            <v>1176.1600000000001</v>
          </cell>
          <cell r="AU151">
            <v>0</v>
          </cell>
          <cell r="AV151">
            <v>2508.64</v>
          </cell>
          <cell r="AW151">
            <v>760</v>
          </cell>
          <cell r="AX151">
            <v>0</v>
          </cell>
          <cell r="AY151">
            <v>363</v>
          </cell>
          <cell r="AZ151">
            <v>0</v>
          </cell>
          <cell r="BA151">
            <v>286</v>
          </cell>
          <cell r="BB151">
            <v>2819</v>
          </cell>
          <cell r="BC151">
            <v>0</v>
          </cell>
          <cell r="BD151">
            <v>0</v>
          </cell>
          <cell r="BE151">
            <v>0</v>
          </cell>
          <cell r="BF151">
            <v>0</v>
          </cell>
          <cell r="BG151">
            <v>11607.86</v>
          </cell>
          <cell r="BH151">
            <v>0</v>
          </cell>
          <cell r="BI151">
            <v>0</v>
          </cell>
          <cell r="BJ151">
            <v>0</v>
          </cell>
          <cell r="BK151">
            <v>1265.8499999999999</v>
          </cell>
          <cell r="BL151">
            <v>0</v>
          </cell>
          <cell r="BM151">
            <v>406.96</v>
          </cell>
          <cell r="BN151">
            <v>5716.76</v>
          </cell>
          <cell r="BO151">
            <v>0</v>
          </cell>
          <cell r="BP151">
            <v>-2404.52</v>
          </cell>
          <cell r="BQ151">
            <v>1557.04</v>
          </cell>
          <cell r="BR151">
            <v>3364.13</v>
          </cell>
          <cell r="BS151">
            <v>0</v>
          </cell>
          <cell r="BT151">
            <v>8233.41</v>
          </cell>
        </row>
        <row r="152">
          <cell r="A152">
            <v>685</v>
          </cell>
          <cell r="B152">
            <v>3043</v>
          </cell>
          <cell r="C152" t="str">
            <v>King's Stanley Church of England Junior School</v>
          </cell>
          <cell r="D152">
            <v>49796.6</v>
          </cell>
          <cell r="E152">
            <v>0</v>
          </cell>
          <cell r="F152">
            <v>19383.05</v>
          </cell>
          <cell r="G152">
            <v>427.96</v>
          </cell>
          <cell r="H152">
            <v>0</v>
          </cell>
          <cell r="I152">
            <v>0</v>
          </cell>
          <cell r="J152">
            <v>125925</v>
          </cell>
          <cell r="K152">
            <v>0</v>
          </cell>
          <cell r="L152">
            <v>3825</v>
          </cell>
          <cell r="M152">
            <v>0</v>
          </cell>
          <cell r="N152">
            <v>9706</v>
          </cell>
          <cell r="O152">
            <v>0</v>
          </cell>
          <cell r="P152">
            <v>0</v>
          </cell>
          <cell r="Q152">
            <v>5217.6000000000004</v>
          </cell>
          <cell r="R152">
            <v>0</v>
          </cell>
          <cell r="S152">
            <v>292.5</v>
          </cell>
          <cell r="T152">
            <v>0</v>
          </cell>
          <cell r="U152">
            <v>3303</v>
          </cell>
          <cell r="V152">
            <v>3317.44</v>
          </cell>
          <cell r="W152">
            <v>25636</v>
          </cell>
          <cell r="X152">
            <v>0</v>
          </cell>
          <cell r="Y152">
            <v>0</v>
          </cell>
          <cell r="Z152">
            <v>0</v>
          </cell>
          <cell r="AA152">
            <v>101083.61</v>
          </cell>
          <cell r="AB152">
            <v>4692.72</v>
          </cell>
          <cell r="AC152">
            <v>15646.95</v>
          </cell>
          <cell r="AD152">
            <v>3446.6</v>
          </cell>
          <cell r="AE152">
            <v>7029.06</v>
          </cell>
          <cell r="AF152">
            <v>0</v>
          </cell>
          <cell r="AG152">
            <v>3062.4</v>
          </cell>
          <cell r="AH152">
            <v>777.04</v>
          </cell>
          <cell r="AI152">
            <v>585</v>
          </cell>
          <cell r="AJ152">
            <v>0</v>
          </cell>
          <cell r="AK152">
            <v>0</v>
          </cell>
          <cell r="AL152">
            <v>4587.12</v>
          </cell>
          <cell r="AM152">
            <v>40</v>
          </cell>
          <cell r="AN152">
            <v>0</v>
          </cell>
          <cell r="AO152">
            <v>468.23</v>
          </cell>
          <cell r="AP152">
            <v>-45.58</v>
          </cell>
          <cell r="AQ152">
            <v>2645</v>
          </cell>
          <cell r="AR152">
            <v>1696.05</v>
          </cell>
          <cell r="AS152">
            <v>7676.13</v>
          </cell>
          <cell r="AT152">
            <v>494</v>
          </cell>
          <cell r="AU152">
            <v>0</v>
          </cell>
          <cell r="AV152">
            <v>3017.04</v>
          </cell>
          <cell r="AW152">
            <v>1314.2</v>
          </cell>
          <cell r="AX152">
            <v>0</v>
          </cell>
          <cell r="AY152">
            <v>1049.3800000000001</v>
          </cell>
          <cell r="AZ152">
            <v>0</v>
          </cell>
          <cell r="BA152">
            <v>938.78</v>
          </cell>
          <cell r="BB152">
            <v>3631.97</v>
          </cell>
          <cell r="BC152">
            <v>0</v>
          </cell>
          <cell r="BD152">
            <v>0</v>
          </cell>
          <cell r="BE152">
            <v>0</v>
          </cell>
          <cell r="BF152">
            <v>0</v>
          </cell>
          <cell r="BG152">
            <v>11898</v>
          </cell>
          <cell r="BH152">
            <v>0</v>
          </cell>
          <cell r="BI152">
            <v>0</v>
          </cell>
          <cell r="BJ152">
            <v>0</v>
          </cell>
          <cell r="BK152">
            <v>10368.86</v>
          </cell>
          <cell r="BL152">
            <v>0</v>
          </cell>
          <cell r="BM152">
            <v>364.54</v>
          </cell>
          <cell r="BN152">
            <v>63183.44</v>
          </cell>
          <cell r="BO152">
            <v>0</v>
          </cell>
          <cell r="BP152">
            <v>19524.189999999999</v>
          </cell>
          <cell r="BQ152">
            <v>1448.46</v>
          </cell>
          <cell r="BR152">
            <v>2.96</v>
          </cell>
          <cell r="BS152">
            <v>0</v>
          </cell>
          <cell r="BT152">
            <v>84159.050000000017</v>
          </cell>
        </row>
        <row r="153">
          <cell r="A153">
            <v>686</v>
          </cell>
          <cell r="B153">
            <v>3372</v>
          </cell>
          <cell r="C153" t="str">
            <v>Kings Stanley Primary School</v>
          </cell>
          <cell r="D153">
            <v>68900.2</v>
          </cell>
          <cell r="E153">
            <v>0</v>
          </cell>
          <cell r="F153">
            <v>17119.669999999998</v>
          </cell>
          <cell r="G153">
            <v>3005.5</v>
          </cell>
          <cell r="H153">
            <v>3367.09</v>
          </cell>
          <cell r="I153">
            <v>0</v>
          </cell>
          <cell r="J153">
            <v>286855</v>
          </cell>
          <cell r="K153">
            <v>0</v>
          </cell>
          <cell r="L153">
            <v>6980</v>
          </cell>
          <cell r="M153">
            <v>0</v>
          </cell>
          <cell r="N153">
            <v>17187</v>
          </cell>
          <cell r="O153">
            <v>0</v>
          </cell>
          <cell r="P153">
            <v>0</v>
          </cell>
          <cell r="Q153">
            <v>5095.1000000000004</v>
          </cell>
          <cell r="R153">
            <v>0</v>
          </cell>
          <cell r="S153">
            <v>0</v>
          </cell>
          <cell r="T153">
            <v>0</v>
          </cell>
          <cell r="U153">
            <v>5806</v>
          </cell>
          <cell r="V153">
            <v>1602.55</v>
          </cell>
          <cell r="W153">
            <v>1743</v>
          </cell>
          <cell r="X153">
            <v>0</v>
          </cell>
          <cell r="Y153">
            <v>0</v>
          </cell>
          <cell r="Z153">
            <v>0</v>
          </cell>
          <cell r="AA153">
            <v>211445.87</v>
          </cell>
          <cell r="AB153">
            <v>7919.95</v>
          </cell>
          <cell r="AC153">
            <v>42089.97</v>
          </cell>
          <cell r="AD153">
            <v>8686.01</v>
          </cell>
          <cell r="AE153">
            <v>18247.900000000001</v>
          </cell>
          <cell r="AF153">
            <v>0</v>
          </cell>
          <cell r="AG153">
            <v>7213.62</v>
          </cell>
          <cell r="AH153">
            <v>4160.59</v>
          </cell>
          <cell r="AI153">
            <v>1963</v>
          </cell>
          <cell r="AJ153">
            <v>4298</v>
          </cell>
          <cell r="AK153">
            <v>1090</v>
          </cell>
          <cell r="AL153">
            <v>6135</v>
          </cell>
          <cell r="AM153">
            <v>1295.3800000000001</v>
          </cell>
          <cell r="AN153">
            <v>745.74</v>
          </cell>
          <cell r="AO153">
            <v>908.89</v>
          </cell>
          <cell r="AP153">
            <v>4355.6099999999997</v>
          </cell>
          <cell r="AQ153">
            <v>0</v>
          </cell>
          <cell r="AR153">
            <v>1730.76</v>
          </cell>
          <cell r="AS153">
            <v>13342.93</v>
          </cell>
          <cell r="AT153">
            <v>0</v>
          </cell>
          <cell r="AU153">
            <v>0</v>
          </cell>
          <cell r="AV153">
            <v>5657.49</v>
          </cell>
          <cell r="AW153">
            <v>2392</v>
          </cell>
          <cell r="AX153">
            <v>0</v>
          </cell>
          <cell r="AY153">
            <v>1776</v>
          </cell>
          <cell r="AZ153">
            <v>0</v>
          </cell>
          <cell r="BA153">
            <v>4812.4799999999996</v>
          </cell>
          <cell r="BB153">
            <v>5398</v>
          </cell>
          <cell r="BC153">
            <v>0</v>
          </cell>
          <cell r="BD153">
            <v>0</v>
          </cell>
          <cell r="BE153">
            <v>0</v>
          </cell>
          <cell r="BF153">
            <v>0</v>
          </cell>
          <cell r="BG153">
            <v>20741</v>
          </cell>
          <cell r="BH153">
            <v>0</v>
          </cell>
          <cell r="BI153">
            <v>0</v>
          </cell>
          <cell r="BJ153">
            <v>0</v>
          </cell>
          <cell r="BK153">
            <v>9315</v>
          </cell>
          <cell r="BL153">
            <v>0</v>
          </cell>
          <cell r="BM153">
            <v>651.01</v>
          </cell>
          <cell r="BN153">
            <v>38503.660000000003</v>
          </cell>
          <cell r="BO153">
            <v>0</v>
          </cell>
          <cell r="BP153">
            <v>24953</v>
          </cell>
          <cell r="BQ153">
            <v>5946.99</v>
          </cell>
          <cell r="BR153">
            <v>3367.26</v>
          </cell>
          <cell r="BS153">
            <v>0</v>
          </cell>
          <cell r="BT153">
            <v>72770.91</v>
          </cell>
        </row>
        <row r="154">
          <cell r="A154">
            <v>691</v>
          </cell>
          <cell r="B154">
            <v>2075</v>
          </cell>
          <cell r="C154" t="str">
            <v>Kingswood Primary School</v>
          </cell>
          <cell r="D154">
            <v>23898.6</v>
          </cell>
          <cell r="E154">
            <v>0</v>
          </cell>
          <cell r="F154">
            <v>35444.44</v>
          </cell>
          <cell r="G154">
            <v>662</v>
          </cell>
          <cell r="H154">
            <v>0</v>
          </cell>
          <cell r="I154">
            <v>0</v>
          </cell>
          <cell r="J154">
            <v>321946</v>
          </cell>
          <cell r="K154">
            <v>0</v>
          </cell>
          <cell r="L154">
            <v>15888</v>
          </cell>
          <cell r="M154">
            <v>0</v>
          </cell>
          <cell r="N154">
            <v>56075</v>
          </cell>
          <cell r="O154">
            <v>2550</v>
          </cell>
          <cell r="P154">
            <v>1767.24</v>
          </cell>
          <cell r="Q154">
            <v>7603.2</v>
          </cell>
          <cell r="R154">
            <v>0</v>
          </cell>
          <cell r="S154">
            <v>2197.92</v>
          </cell>
          <cell r="T154">
            <v>265.68</v>
          </cell>
          <cell r="U154">
            <v>6353.92</v>
          </cell>
          <cell r="V154">
            <v>18595.11</v>
          </cell>
          <cell r="W154">
            <v>29120</v>
          </cell>
          <cell r="X154">
            <v>0</v>
          </cell>
          <cell r="Y154">
            <v>0</v>
          </cell>
          <cell r="Z154">
            <v>0</v>
          </cell>
          <cell r="AA154">
            <v>252102.9</v>
          </cell>
          <cell r="AB154">
            <v>17146.53</v>
          </cell>
          <cell r="AC154">
            <v>55069.67</v>
          </cell>
          <cell r="AD154">
            <v>5610.12</v>
          </cell>
          <cell r="AE154">
            <v>27277.63</v>
          </cell>
          <cell r="AF154">
            <v>0</v>
          </cell>
          <cell r="AG154">
            <v>9900.2099999999991</v>
          </cell>
          <cell r="AH154">
            <v>1008.42</v>
          </cell>
          <cell r="AI154">
            <v>5369.7</v>
          </cell>
          <cell r="AJ154">
            <v>6489</v>
          </cell>
          <cell r="AK154">
            <v>2027.38</v>
          </cell>
          <cell r="AL154">
            <v>4780.71</v>
          </cell>
          <cell r="AM154">
            <v>589.79999999999995</v>
          </cell>
          <cell r="AN154">
            <v>6545.84</v>
          </cell>
          <cell r="AO154">
            <v>1011.93</v>
          </cell>
          <cell r="AP154">
            <v>3618.1</v>
          </cell>
          <cell r="AQ154">
            <v>4470</v>
          </cell>
          <cell r="AR154">
            <v>1094.74</v>
          </cell>
          <cell r="AS154">
            <v>25788.639999999999</v>
          </cell>
          <cell r="AT154">
            <v>3066.82</v>
          </cell>
          <cell r="AU154">
            <v>0</v>
          </cell>
          <cell r="AV154">
            <v>3484.9</v>
          </cell>
          <cell r="AW154">
            <v>2990.6</v>
          </cell>
          <cell r="AX154">
            <v>0</v>
          </cell>
          <cell r="AY154">
            <v>1018.5</v>
          </cell>
          <cell r="AZ154">
            <v>0</v>
          </cell>
          <cell r="BA154">
            <v>5083.88</v>
          </cell>
          <cell r="BB154">
            <v>9858.25</v>
          </cell>
          <cell r="BC154">
            <v>0</v>
          </cell>
          <cell r="BD154">
            <v>0</v>
          </cell>
          <cell r="BE154">
            <v>0</v>
          </cell>
          <cell r="BF154">
            <v>0</v>
          </cell>
          <cell r="BG154">
            <v>28898</v>
          </cell>
          <cell r="BH154">
            <v>0</v>
          </cell>
          <cell r="BI154">
            <v>0</v>
          </cell>
          <cell r="BJ154">
            <v>0</v>
          </cell>
          <cell r="BK154">
            <v>12267</v>
          </cell>
          <cell r="BL154">
            <v>0</v>
          </cell>
          <cell r="BM154">
            <v>3911.59</v>
          </cell>
          <cell r="BN154">
            <v>30856.400000000001</v>
          </cell>
          <cell r="BO154">
            <v>0</v>
          </cell>
          <cell r="BP154">
            <v>48607</v>
          </cell>
          <cell r="BQ154">
            <v>218.85</v>
          </cell>
          <cell r="BR154">
            <v>0</v>
          </cell>
          <cell r="BS154">
            <v>0</v>
          </cell>
          <cell r="BT154">
            <v>79682.25</v>
          </cell>
        </row>
        <row r="155">
          <cell r="A155">
            <v>692</v>
          </cell>
          <cell r="B155">
            <v>3330</v>
          </cell>
          <cell r="C155" t="str">
            <v>St Lawrence CE Primary School</v>
          </cell>
          <cell r="D155">
            <v>50467.6</v>
          </cell>
          <cell r="E155">
            <v>0</v>
          </cell>
          <cell r="F155">
            <v>0</v>
          </cell>
          <cell r="G155">
            <v>71.64</v>
          </cell>
          <cell r="H155">
            <v>0</v>
          </cell>
          <cell r="I155">
            <v>0</v>
          </cell>
          <cell r="J155">
            <v>587459.71</v>
          </cell>
          <cell r="K155">
            <v>0</v>
          </cell>
          <cell r="L155">
            <v>54646</v>
          </cell>
          <cell r="M155">
            <v>0</v>
          </cell>
          <cell r="N155">
            <v>22301.29</v>
          </cell>
          <cell r="O155">
            <v>2390</v>
          </cell>
          <cell r="P155">
            <v>213.76</v>
          </cell>
          <cell r="Q155">
            <v>10825.04</v>
          </cell>
          <cell r="R155">
            <v>0</v>
          </cell>
          <cell r="S155">
            <v>494.88</v>
          </cell>
          <cell r="T155">
            <v>51.75</v>
          </cell>
          <cell r="U155">
            <v>4071.5</v>
          </cell>
          <cell r="V155">
            <v>29551.78</v>
          </cell>
          <cell r="W155">
            <v>41325</v>
          </cell>
          <cell r="X155">
            <v>0</v>
          </cell>
          <cell r="Y155">
            <v>0</v>
          </cell>
          <cell r="Z155">
            <v>0</v>
          </cell>
          <cell r="AA155">
            <v>418858.3</v>
          </cell>
          <cell r="AB155">
            <v>30194.05</v>
          </cell>
          <cell r="AC155">
            <v>126917.79</v>
          </cell>
          <cell r="AD155">
            <v>12191.8</v>
          </cell>
          <cell r="AE155">
            <v>30483.84</v>
          </cell>
          <cell r="AF155">
            <v>0</v>
          </cell>
          <cell r="AG155">
            <v>5269.99</v>
          </cell>
          <cell r="AH155">
            <v>2618.77</v>
          </cell>
          <cell r="AI155">
            <v>1433.5</v>
          </cell>
          <cell r="AJ155">
            <v>4551</v>
          </cell>
          <cell r="AK155">
            <v>1255</v>
          </cell>
          <cell r="AL155">
            <v>12158.87</v>
          </cell>
          <cell r="AM155">
            <v>2591.9699999999998</v>
          </cell>
          <cell r="AN155">
            <v>1222.95</v>
          </cell>
          <cell r="AO155">
            <v>1060.9000000000001</v>
          </cell>
          <cell r="AP155">
            <v>9916.1</v>
          </cell>
          <cell r="AQ155">
            <v>1802</v>
          </cell>
          <cell r="AR155">
            <v>1031.24</v>
          </cell>
          <cell r="AS155">
            <v>37247.89</v>
          </cell>
          <cell r="AT155">
            <v>2420.1799999999998</v>
          </cell>
          <cell r="AU155">
            <v>0</v>
          </cell>
          <cell r="AV155">
            <v>8380.1</v>
          </cell>
          <cell r="AW155">
            <v>5801.8</v>
          </cell>
          <cell r="AX155">
            <v>0</v>
          </cell>
          <cell r="AY155">
            <v>1740</v>
          </cell>
          <cell r="AZ155">
            <v>0</v>
          </cell>
          <cell r="BA155">
            <v>9538.84</v>
          </cell>
          <cell r="BB155">
            <v>27528.73</v>
          </cell>
          <cell r="BC155">
            <v>2.33</v>
          </cell>
          <cell r="BD155">
            <v>12663</v>
          </cell>
          <cell r="BE155">
            <v>0</v>
          </cell>
          <cell r="BF155">
            <v>0</v>
          </cell>
          <cell r="BG155">
            <v>4154</v>
          </cell>
          <cell r="BH155">
            <v>0</v>
          </cell>
          <cell r="BI155">
            <v>12663</v>
          </cell>
          <cell r="BJ155">
            <v>0</v>
          </cell>
          <cell r="BK155">
            <v>12202</v>
          </cell>
          <cell r="BL155">
            <v>0</v>
          </cell>
          <cell r="BM155">
            <v>4032.92</v>
          </cell>
          <cell r="BN155">
            <v>34917.370000000003</v>
          </cell>
          <cell r="BO155">
            <v>0</v>
          </cell>
          <cell r="BP155">
            <v>0</v>
          </cell>
          <cell r="BQ155">
            <v>653.72</v>
          </cell>
          <cell r="BR155">
            <v>0</v>
          </cell>
          <cell r="BS155">
            <v>0</v>
          </cell>
          <cell r="BT155">
            <v>35571.090000000004</v>
          </cell>
        </row>
        <row r="156">
          <cell r="A156">
            <v>693</v>
          </cell>
          <cell r="B156">
            <v>5210</v>
          </cell>
          <cell r="C156" t="str">
            <v>Warden Hill Primary School</v>
          </cell>
          <cell r="D156">
            <v>19142.169999999998</v>
          </cell>
          <cell r="E156">
            <v>0</v>
          </cell>
          <cell r="F156">
            <v>0.67</v>
          </cell>
          <cell r="G156">
            <v>1121.7</v>
          </cell>
          <cell r="H156">
            <v>0</v>
          </cell>
          <cell r="I156">
            <v>0</v>
          </cell>
          <cell r="J156">
            <v>997381</v>
          </cell>
          <cell r="K156">
            <v>0</v>
          </cell>
          <cell r="L156">
            <v>37142</v>
          </cell>
          <cell r="M156">
            <v>0</v>
          </cell>
          <cell r="N156">
            <v>30302</v>
          </cell>
          <cell r="O156">
            <v>2950</v>
          </cell>
          <cell r="P156">
            <v>200</v>
          </cell>
          <cell r="Q156">
            <v>10066.09</v>
          </cell>
          <cell r="R156">
            <v>0</v>
          </cell>
          <cell r="S156">
            <v>0</v>
          </cell>
          <cell r="T156">
            <v>1759.54</v>
          </cell>
          <cell r="U156">
            <v>16770</v>
          </cell>
          <cell r="V156">
            <v>12945.31</v>
          </cell>
          <cell r="W156">
            <v>59885</v>
          </cell>
          <cell r="X156">
            <v>0</v>
          </cell>
          <cell r="Y156">
            <v>0</v>
          </cell>
          <cell r="Z156">
            <v>0</v>
          </cell>
          <cell r="AA156">
            <v>722263.31</v>
          </cell>
          <cell r="AB156">
            <v>40440.94</v>
          </cell>
          <cell r="AC156">
            <v>157113.92000000001</v>
          </cell>
          <cell r="AD156">
            <v>47179.01</v>
          </cell>
          <cell r="AE156">
            <v>33823.39</v>
          </cell>
          <cell r="AF156">
            <v>0</v>
          </cell>
          <cell r="AG156">
            <v>25625.29</v>
          </cell>
          <cell r="AH156">
            <v>2550.4</v>
          </cell>
          <cell r="AI156">
            <v>3369</v>
          </cell>
          <cell r="AJ156">
            <v>6097</v>
          </cell>
          <cell r="AK156">
            <v>1626</v>
          </cell>
          <cell r="AL156">
            <v>13455.74</v>
          </cell>
          <cell r="AM156">
            <v>5059.28</v>
          </cell>
          <cell r="AN156">
            <v>0</v>
          </cell>
          <cell r="AO156">
            <v>2991.46</v>
          </cell>
          <cell r="AP156">
            <v>17098.87</v>
          </cell>
          <cell r="AQ156">
            <v>2615</v>
          </cell>
          <cell r="AR156">
            <v>2350.1799999999998</v>
          </cell>
          <cell r="AS156">
            <v>44933.51</v>
          </cell>
          <cell r="AT156">
            <v>3367.26</v>
          </cell>
          <cell r="AU156">
            <v>0</v>
          </cell>
          <cell r="AV156">
            <v>10276.469999999999</v>
          </cell>
          <cell r="AW156">
            <v>9337</v>
          </cell>
          <cell r="AX156">
            <v>0</v>
          </cell>
          <cell r="AY156">
            <v>2483.5</v>
          </cell>
          <cell r="AZ156">
            <v>40</v>
          </cell>
          <cell r="BA156">
            <v>13733.84</v>
          </cell>
          <cell r="BB156">
            <v>18645.330000000002</v>
          </cell>
          <cell r="BC156">
            <v>0</v>
          </cell>
          <cell r="BD156">
            <v>0</v>
          </cell>
          <cell r="BE156">
            <v>0</v>
          </cell>
          <cell r="BF156">
            <v>0</v>
          </cell>
          <cell r="BG156">
            <v>26092</v>
          </cell>
          <cell r="BH156">
            <v>0</v>
          </cell>
          <cell r="BI156">
            <v>0</v>
          </cell>
          <cell r="BJ156">
            <v>0</v>
          </cell>
          <cell r="BK156">
            <v>21471.94</v>
          </cell>
          <cell r="BL156">
            <v>0</v>
          </cell>
          <cell r="BM156">
            <v>5691.7</v>
          </cell>
          <cell r="BN156">
            <v>2067.41</v>
          </cell>
          <cell r="BO156">
            <v>0</v>
          </cell>
          <cell r="BP156">
            <v>50.73</v>
          </cell>
          <cell r="BQ156">
            <v>0</v>
          </cell>
          <cell r="BR156">
            <v>0</v>
          </cell>
          <cell r="BS156">
            <v>0</v>
          </cell>
          <cell r="BT156">
            <v>2118.14</v>
          </cell>
        </row>
        <row r="157">
          <cell r="A157">
            <v>694</v>
          </cell>
          <cell r="B157">
            <v>3331</v>
          </cell>
          <cell r="C157" t="str">
            <v>Leonard Stanley C.E. AIDED Primary School</v>
          </cell>
          <cell r="D157">
            <v>22938.89</v>
          </cell>
          <cell r="E157">
            <v>0</v>
          </cell>
          <cell r="F157">
            <v>0</v>
          </cell>
          <cell r="G157">
            <v>0</v>
          </cell>
          <cell r="H157">
            <v>134.5</v>
          </cell>
          <cell r="I157">
            <v>0</v>
          </cell>
          <cell r="J157">
            <v>487539.94</v>
          </cell>
          <cell r="K157">
            <v>0</v>
          </cell>
          <cell r="L157">
            <v>70738</v>
          </cell>
          <cell r="M157">
            <v>0</v>
          </cell>
          <cell r="N157">
            <v>38953.56</v>
          </cell>
          <cell r="O157">
            <v>600</v>
          </cell>
          <cell r="P157">
            <v>0</v>
          </cell>
          <cell r="Q157">
            <v>3109.34</v>
          </cell>
          <cell r="R157">
            <v>1500</v>
          </cell>
          <cell r="S157">
            <v>3155.6</v>
          </cell>
          <cell r="T157">
            <v>3793.91</v>
          </cell>
          <cell r="U157">
            <v>6404.04</v>
          </cell>
          <cell r="V157">
            <v>27179.1</v>
          </cell>
          <cell r="W157">
            <v>35632</v>
          </cell>
          <cell r="X157">
            <v>0</v>
          </cell>
          <cell r="Y157">
            <v>0</v>
          </cell>
          <cell r="Z157">
            <v>0</v>
          </cell>
          <cell r="AA157">
            <v>358451.94</v>
          </cell>
          <cell r="AB157">
            <v>11393.95</v>
          </cell>
          <cell r="AC157">
            <v>119052.41</v>
          </cell>
          <cell r="AD157">
            <v>12497.03</v>
          </cell>
          <cell r="AE157">
            <v>22143.09</v>
          </cell>
          <cell r="AF157">
            <v>25703.85</v>
          </cell>
          <cell r="AG157">
            <v>18503.560000000001</v>
          </cell>
          <cell r="AH157">
            <v>754.25</v>
          </cell>
          <cell r="AI157">
            <v>1028</v>
          </cell>
          <cell r="AJ157">
            <v>10398</v>
          </cell>
          <cell r="AK157">
            <v>2600</v>
          </cell>
          <cell r="AL157">
            <v>12563.34</v>
          </cell>
          <cell r="AM157">
            <v>2638</v>
          </cell>
          <cell r="AN157">
            <v>1068.31</v>
          </cell>
          <cell r="AO157">
            <v>3106.37</v>
          </cell>
          <cell r="AP157">
            <v>14686.28</v>
          </cell>
          <cell r="AQ157">
            <v>1543</v>
          </cell>
          <cell r="AR157">
            <v>874.15</v>
          </cell>
          <cell r="AS157">
            <v>34487.339999999997</v>
          </cell>
          <cell r="AT157">
            <v>1576.93</v>
          </cell>
          <cell r="AU157">
            <v>0</v>
          </cell>
          <cell r="AV157">
            <v>5374.2</v>
          </cell>
          <cell r="AW157">
            <v>4545</v>
          </cell>
          <cell r="AX157">
            <v>0</v>
          </cell>
          <cell r="AY157">
            <v>437</v>
          </cell>
          <cell r="AZ157">
            <v>4465.1000000000004</v>
          </cell>
          <cell r="BA157">
            <v>3834.9</v>
          </cell>
          <cell r="BB157">
            <v>12649.17</v>
          </cell>
          <cell r="BC157">
            <v>0</v>
          </cell>
          <cell r="BD157">
            <v>0</v>
          </cell>
          <cell r="BE157">
            <v>0</v>
          </cell>
          <cell r="BF157">
            <v>0</v>
          </cell>
          <cell r="BG157">
            <v>3974</v>
          </cell>
          <cell r="BH157">
            <v>0</v>
          </cell>
          <cell r="BI157">
            <v>0</v>
          </cell>
          <cell r="BJ157">
            <v>0</v>
          </cell>
          <cell r="BK157">
            <v>0</v>
          </cell>
          <cell r="BL157">
            <v>0</v>
          </cell>
          <cell r="BM157">
            <v>135</v>
          </cell>
          <cell r="BN157">
            <v>15169.21</v>
          </cell>
          <cell r="BO157">
            <v>0</v>
          </cell>
          <cell r="BP157">
            <v>0</v>
          </cell>
          <cell r="BQ157">
            <v>3973.5</v>
          </cell>
          <cell r="BR157">
            <v>0</v>
          </cell>
          <cell r="BS157">
            <v>0</v>
          </cell>
          <cell r="BT157">
            <v>19142.71</v>
          </cell>
        </row>
        <row r="158">
          <cell r="A158">
            <v>695</v>
          </cell>
          <cell r="B158">
            <v>3044</v>
          </cell>
          <cell r="C158" t="str">
            <v>Littledean C of E Primary</v>
          </cell>
          <cell r="D158">
            <v>16141.65</v>
          </cell>
          <cell r="E158">
            <v>0</v>
          </cell>
          <cell r="F158">
            <v>19080.11</v>
          </cell>
          <cell r="G158">
            <v>503.45</v>
          </cell>
          <cell r="H158">
            <v>0</v>
          </cell>
          <cell r="I158">
            <v>0</v>
          </cell>
          <cell r="J158">
            <v>276778.12</v>
          </cell>
          <cell r="K158">
            <v>0</v>
          </cell>
          <cell r="L158">
            <v>66718</v>
          </cell>
          <cell r="M158">
            <v>0</v>
          </cell>
          <cell r="N158">
            <v>31304.880000000001</v>
          </cell>
          <cell r="O158">
            <v>2652.29</v>
          </cell>
          <cell r="P158">
            <v>46.13</v>
          </cell>
          <cell r="Q158">
            <v>4818.75</v>
          </cell>
          <cell r="R158">
            <v>0</v>
          </cell>
          <cell r="S158">
            <v>0</v>
          </cell>
          <cell r="T158">
            <v>0</v>
          </cell>
          <cell r="U158">
            <v>804.45</v>
          </cell>
          <cell r="V158">
            <v>8988.2199999999993</v>
          </cell>
          <cell r="W158">
            <v>26718</v>
          </cell>
          <cell r="X158">
            <v>0</v>
          </cell>
          <cell r="Y158">
            <v>0</v>
          </cell>
          <cell r="Z158">
            <v>0</v>
          </cell>
          <cell r="AA158">
            <v>198369.2</v>
          </cell>
          <cell r="AB158">
            <v>9674.36</v>
          </cell>
          <cell r="AC158">
            <v>87709.62</v>
          </cell>
          <cell r="AD158">
            <v>0</v>
          </cell>
          <cell r="AE158">
            <v>18102.73</v>
          </cell>
          <cell r="AF158">
            <v>0</v>
          </cell>
          <cell r="AG158">
            <v>10223.82</v>
          </cell>
          <cell r="AH158">
            <v>326.75</v>
          </cell>
          <cell r="AI158">
            <v>2389.46</v>
          </cell>
          <cell r="AJ158">
            <v>2693</v>
          </cell>
          <cell r="AK158">
            <v>770</v>
          </cell>
          <cell r="AL158">
            <v>1366.62</v>
          </cell>
          <cell r="AM158">
            <v>1049.1199999999999</v>
          </cell>
          <cell r="AN158">
            <v>12332.12</v>
          </cell>
          <cell r="AO158">
            <v>1478.8</v>
          </cell>
          <cell r="AP158">
            <v>6188.71</v>
          </cell>
          <cell r="AQ158">
            <v>3072</v>
          </cell>
          <cell r="AR158">
            <v>794.43</v>
          </cell>
          <cell r="AS158">
            <v>18662.82</v>
          </cell>
          <cell r="AT158">
            <v>3967.91</v>
          </cell>
          <cell r="AU158">
            <v>0</v>
          </cell>
          <cell r="AV158">
            <v>3731.56</v>
          </cell>
          <cell r="AW158">
            <v>2358.8000000000002</v>
          </cell>
          <cell r="AX158">
            <v>0</v>
          </cell>
          <cell r="AY158">
            <v>8844.2099999999991</v>
          </cell>
          <cell r="AZ158">
            <v>0</v>
          </cell>
          <cell r="BA158">
            <v>3533.78</v>
          </cell>
          <cell r="BB158">
            <v>10500.25</v>
          </cell>
          <cell r="BC158">
            <v>0</v>
          </cell>
          <cell r="BD158">
            <v>0</v>
          </cell>
          <cell r="BE158">
            <v>0</v>
          </cell>
          <cell r="BF158">
            <v>0</v>
          </cell>
          <cell r="BG158">
            <v>32187.68</v>
          </cell>
          <cell r="BH158">
            <v>0</v>
          </cell>
          <cell r="BI158">
            <v>0</v>
          </cell>
          <cell r="BJ158">
            <v>0</v>
          </cell>
          <cell r="BK158">
            <v>26654.92</v>
          </cell>
          <cell r="BL158">
            <v>0</v>
          </cell>
          <cell r="BM158">
            <v>504.24</v>
          </cell>
          <cell r="BN158">
            <v>26830.42</v>
          </cell>
          <cell r="BO158">
            <v>0</v>
          </cell>
          <cell r="BP158">
            <v>18089.41</v>
          </cell>
          <cell r="BQ158">
            <v>6522.67</v>
          </cell>
          <cell r="BR158">
            <v>0</v>
          </cell>
          <cell r="BS158">
            <v>0</v>
          </cell>
          <cell r="BT158">
            <v>51442.5</v>
          </cell>
        </row>
        <row r="159">
          <cell r="A159">
            <v>696</v>
          </cell>
          <cell r="B159">
            <v>3101</v>
          </cell>
          <cell r="C159" t="str">
            <v>Lakefield School</v>
          </cell>
          <cell r="D159">
            <v>99833.03</v>
          </cell>
          <cell r="E159">
            <v>0</v>
          </cell>
          <cell r="F159">
            <v>0</v>
          </cell>
          <cell r="G159">
            <v>4704.3900000000003</v>
          </cell>
          <cell r="H159">
            <v>0</v>
          </cell>
          <cell r="I159">
            <v>5772.04</v>
          </cell>
          <cell r="J159">
            <v>451650.61</v>
          </cell>
          <cell r="K159">
            <v>0</v>
          </cell>
          <cell r="L159">
            <v>14736</v>
          </cell>
          <cell r="M159">
            <v>0</v>
          </cell>
          <cell r="N159">
            <v>34329.5</v>
          </cell>
          <cell r="O159">
            <v>2794.46</v>
          </cell>
          <cell r="P159">
            <v>0</v>
          </cell>
          <cell r="Q159">
            <v>41980.85</v>
          </cell>
          <cell r="R159">
            <v>0</v>
          </cell>
          <cell r="S159">
            <v>1374.98</v>
          </cell>
          <cell r="T159">
            <v>31.63</v>
          </cell>
          <cell r="U159">
            <v>7759.5</v>
          </cell>
          <cell r="V159">
            <v>13384.44</v>
          </cell>
          <cell r="W159">
            <v>32967</v>
          </cell>
          <cell r="X159">
            <v>0</v>
          </cell>
          <cell r="Y159">
            <v>35807.74</v>
          </cell>
          <cell r="Z159">
            <v>19257.96</v>
          </cell>
          <cell r="AA159">
            <v>357578.11</v>
          </cell>
          <cell r="AB159">
            <v>13694.56</v>
          </cell>
          <cell r="AC159">
            <v>57160.63</v>
          </cell>
          <cell r="AD159">
            <v>20472.53</v>
          </cell>
          <cell r="AE159">
            <v>35626.559999999998</v>
          </cell>
          <cell r="AF159">
            <v>1813.57</v>
          </cell>
          <cell r="AG159">
            <v>16720.009999999998</v>
          </cell>
          <cell r="AH159">
            <v>1048.69</v>
          </cell>
          <cell r="AI159">
            <v>3623.06</v>
          </cell>
          <cell r="AJ159">
            <v>3898</v>
          </cell>
          <cell r="AK159">
            <v>975</v>
          </cell>
          <cell r="AL159">
            <v>7342.64</v>
          </cell>
          <cell r="AM159">
            <v>2633.19</v>
          </cell>
          <cell r="AN159">
            <v>732.39</v>
          </cell>
          <cell r="AO159">
            <v>2185.81</v>
          </cell>
          <cell r="AP159">
            <v>12229.94</v>
          </cell>
          <cell r="AQ159">
            <v>12890</v>
          </cell>
          <cell r="AR159">
            <v>1515.22</v>
          </cell>
          <cell r="AS159">
            <v>20720.169999999998</v>
          </cell>
          <cell r="AT159">
            <v>20881.27</v>
          </cell>
          <cell r="AU159">
            <v>0</v>
          </cell>
          <cell r="AV159">
            <v>6741.47</v>
          </cell>
          <cell r="AW159">
            <v>4323</v>
          </cell>
          <cell r="AX159">
            <v>0</v>
          </cell>
          <cell r="AY159">
            <v>4005.99</v>
          </cell>
          <cell r="AZ159">
            <v>4303.47</v>
          </cell>
          <cell r="BA159">
            <v>6897.06</v>
          </cell>
          <cell r="BB159">
            <v>9452</v>
          </cell>
          <cell r="BC159">
            <v>0</v>
          </cell>
          <cell r="BD159">
            <v>2000</v>
          </cell>
          <cell r="BE159">
            <v>52458.29</v>
          </cell>
          <cell r="BF159">
            <v>4817.2299999999996</v>
          </cell>
          <cell r="BG159">
            <v>18962.39</v>
          </cell>
          <cell r="BH159">
            <v>0</v>
          </cell>
          <cell r="BI159">
            <v>2000</v>
          </cell>
          <cell r="BJ159">
            <v>0</v>
          </cell>
          <cell r="BK159">
            <v>18692.87</v>
          </cell>
          <cell r="BL159">
            <v>0</v>
          </cell>
          <cell r="BM159">
            <v>0</v>
          </cell>
          <cell r="BN159">
            <v>69307.259999999995</v>
          </cell>
          <cell r="BO159">
            <v>0</v>
          </cell>
          <cell r="BP159">
            <v>2735.5</v>
          </cell>
          <cell r="BQ159">
            <v>4238.41</v>
          </cell>
          <cell r="BR159">
            <v>0</v>
          </cell>
          <cell r="BS159">
            <v>3632.62</v>
          </cell>
          <cell r="BT159">
            <v>79913.789999999994</v>
          </cell>
        </row>
        <row r="160">
          <cell r="A160">
            <v>699</v>
          </cell>
          <cell r="B160">
            <v>3045</v>
          </cell>
          <cell r="C160" t="str">
            <v>Longborough C of E</v>
          </cell>
          <cell r="D160">
            <v>13344.16</v>
          </cell>
          <cell r="E160">
            <v>0</v>
          </cell>
          <cell r="F160">
            <v>7079.95</v>
          </cell>
          <cell r="G160">
            <v>90.83</v>
          </cell>
          <cell r="H160">
            <v>0</v>
          </cell>
          <cell r="I160">
            <v>0</v>
          </cell>
          <cell r="J160">
            <v>174279.09</v>
          </cell>
          <cell r="K160">
            <v>0</v>
          </cell>
          <cell r="L160">
            <v>17241</v>
          </cell>
          <cell r="M160">
            <v>0</v>
          </cell>
          <cell r="N160">
            <v>40111.910000000003</v>
          </cell>
          <cell r="O160">
            <v>600</v>
          </cell>
          <cell r="P160">
            <v>3070</v>
          </cell>
          <cell r="Q160">
            <v>3186.5</v>
          </cell>
          <cell r="R160">
            <v>0</v>
          </cell>
          <cell r="S160">
            <v>1637.25</v>
          </cell>
          <cell r="T160">
            <v>557.29</v>
          </cell>
          <cell r="U160">
            <v>1355</v>
          </cell>
          <cell r="V160">
            <v>6305</v>
          </cell>
          <cell r="W160">
            <v>22340</v>
          </cell>
          <cell r="X160">
            <v>0</v>
          </cell>
          <cell r="Y160">
            <v>0</v>
          </cell>
          <cell r="Z160">
            <v>0</v>
          </cell>
          <cell r="AA160">
            <v>128103.38</v>
          </cell>
          <cell r="AB160">
            <v>14325.16</v>
          </cell>
          <cell r="AC160">
            <v>42532.959999999999</v>
          </cell>
          <cell r="AD160">
            <v>5611.84</v>
          </cell>
          <cell r="AE160">
            <v>14241.75</v>
          </cell>
          <cell r="AF160">
            <v>0</v>
          </cell>
          <cell r="AG160">
            <v>4381.6899999999996</v>
          </cell>
          <cell r="AH160">
            <v>950.52</v>
          </cell>
          <cell r="AI160">
            <v>662.16</v>
          </cell>
          <cell r="AJ160">
            <v>3297</v>
          </cell>
          <cell r="AK160">
            <v>824</v>
          </cell>
          <cell r="AL160">
            <v>3703.99</v>
          </cell>
          <cell r="AM160">
            <v>3451.08</v>
          </cell>
          <cell r="AN160">
            <v>648.79</v>
          </cell>
          <cell r="AO160">
            <v>518.24</v>
          </cell>
          <cell r="AP160">
            <v>4081.05</v>
          </cell>
          <cell r="AQ160">
            <v>1536</v>
          </cell>
          <cell r="AR160">
            <v>89.8</v>
          </cell>
          <cell r="AS160">
            <v>17485.29</v>
          </cell>
          <cell r="AT160">
            <v>2331.1799999999998</v>
          </cell>
          <cell r="AU160">
            <v>0</v>
          </cell>
          <cell r="AV160">
            <v>5110.09</v>
          </cell>
          <cell r="AW160">
            <v>1101</v>
          </cell>
          <cell r="AX160">
            <v>0</v>
          </cell>
          <cell r="AY160">
            <v>0</v>
          </cell>
          <cell r="AZ160">
            <v>0</v>
          </cell>
          <cell r="BA160">
            <v>2820.8</v>
          </cell>
          <cell r="BB160">
            <v>7275</v>
          </cell>
          <cell r="BC160">
            <v>0</v>
          </cell>
          <cell r="BD160">
            <v>0</v>
          </cell>
          <cell r="BE160">
            <v>0</v>
          </cell>
          <cell r="BF160">
            <v>0</v>
          </cell>
          <cell r="BG160">
            <v>23775</v>
          </cell>
          <cell r="BH160">
            <v>0</v>
          </cell>
          <cell r="BI160">
            <v>0</v>
          </cell>
          <cell r="BJ160">
            <v>0</v>
          </cell>
          <cell r="BK160">
            <v>7031.44</v>
          </cell>
          <cell r="BL160">
            <v>0</v>
          </cell>
          <cell r="BM160">
            <v>1054.8599999999999</v>
          </cell>
          <cell r="BN160">
            <v>18944.43</v>
          </cell>
          <cell r="BO160">
            <v>0</v>
          </cell>
          <cell r="BP160">
            <v>20659.509999999998</v>
          </cell>
          <cell r="BQ160">
            <v>2199.9699999999998</v>
          </cell>
          <cell r="BR160">
            <v>0</v>
          </cell>
          <cell r="BS160">
            <v>0</v>
          </cell>
          <cell r="BT160">
            <v>41803.910000000003</v>
          </cell>
        </row>
        <row r="161">
          <cell r="A161">
            <v>702</v>
          </cell>
          <cell r="B161">
            <v>2184</v>
          </cell>
          <cell r="C161" t="str">
            <v>Hope Brook Primary School</v>
          </cell>
          <cell r="D161">
            <v>28410.31</v>
          </cell>
          <cell r="E161">
            <v>0</v>
          </cell>
          <cell r="F161">
            <v>79038.87</v>
          </cell>
          <cell r="G161">
            <v>892.71</v>
          </cell>
          <cell r="H161">
            <v>0</v>
          </cell>
          <cell r="I161">
            <v>0</v>
          </cell>
          <cell r="J161">
            <v>300380</v>
          </cell>
          <cell r="K161">
            <v>0</v>
          </cell>
          <cell r="L161">
            <v>37550</v>
          </cell>
          <cell r="M161">
            <v>0</v>
          </cell>
          <cell r="N161">
            <v>25964</v>
          </cell>
          <cell r="O161">
            <v>25200</v>
          </cell>
          <cell r="P161">
            <v>6661.56</v>
          </cell>
          <cell r="Q161">
            <v>7831.58</v>
          </cell>
          <cell r="R161">
            <v>0</v>
          </cell>
          <cell r="S161">
            <v>0</v>
          </cell>
          <cell r="T161">
            <v>0</v>
          </cell>
          <cell r="U161">
            <v>9915.8700000000008</v>
          </cell>
          <cell r="V161">
            <v>13681.36</v>
          </cell>
          <cell r="W161">
            <v>27378</v>
          </cell>
          <cell r="X161">
            <v>0</v>
          </cell>
          <cell r="Y161">
            <v>0</v>
          </cell>
          <cell r="Z161">
            <v>0</v>
          </cell>
          <cell r="AA161">
            <v>225083.48</v>
          </cell>
          <cell r="AB161">
            <v>12924.5</v>
          </cell>
          <cell r="AC161">
            <v>68235.539999999994</v>
          </cell>
          <cell r="AD161">
            <v>0</v>
          </cell>
          <cell r="AE161">
            <v>14833.04</v>
          </cell>
          <cell r="AF161">
            <v>0</v>
          </cell>
          <cell r="AG161">
            <v>13974.68</v>
          </cell>
          <cell r="AH161">
            <v>1238.8599999999999</v>
          </cell>
          <cell r="AI161">
            <v>2191</v>
          </cell>
          <cell r="AJ161">
            <v>2554</v>
          </cell>
          <cell r="AK161">
            <v>639</v>
          </cell>
          <cell r="AL161">
            <v>2897.49</v>
          </cell>
          <cell r="AM161">
            <v>806.13</v>
          </cell>
          <cell r="AN161">
            <v>12707.73</v>
          </cell>
          <cell r="AO161">
            <v>624.49</v>
          </cell>
          <cell r="AP161">
            <v>6500.78</v>
          </cell>
          <cell r="AQ161">
            <v>9910</v>
          </cell>
          <cell r="AR161">
            <v>1151.52</v>
          </cell>
          <cell r="AS161">
            <v>38667.589999999997</v>
          </cell>
          <cell r="AT161">
            <v>24949.99</v>
          </cell>
          <cell r="AU161">
            <v>0</v>
          </cell>
          <cell r="AV161">
            <v>5290.61</v>
          </cell>
          <cell r="AW161">
            <v>2690</v>
          </cell>
          <cell r="AX161">
            <v>0</v>
          </cell>
          <cell r="AY161">
            <v>3672.5</v>
          </cell>
          <cell r="AZ161">
            <v>0</v>
          </cell>
          <cell r="BA161">
            <v>2010.41</v>
          </cell>
          <cell r="BB161">
            <v>11085.5</v>
          </cell>
          <cell r="BC161">
            <v>0</v>
          </cell>
          <cell r="BD161">
            <v>0</v>
          </cell>
          <cell r="BE161">
            <v>0</v>
          </cell>
          <cell r="BF161">
            <v>0</v>
          </cell>
          <cell r="BG161">
            <v>15472</v>
          </cell>
          <cell r="BH161">
            <v>0</v>
          </cell>
          <cell r="BI161">
            <v>0</v>
          </cell>
          <cell r="BJ161">
            <v>0</v>
          </cell>
          <cell r="BK161">
            <v>342</v>
          </cell>
          <cell r="BL161">
            <v>0</v>
          </cell>
          <cell r="BM161">
            <v>4310.58</v>
          </cell>
          <cell r="BN161">
            <v>18333.84</v>
          </cell>
          <cell r="BO161">
            <v>0</v>
          </cell>
          <cell r="BP161">
            <v>90751</v>
          </cell>
          <cell r="BQ161">
            <v>0</v>
          </cell>
          <cell r="BR161">
            <v>0</v>
          </cell>
          <cell r="BS161">
            <v>0</v>
          </cell>
          <cell r="BT161">
            <v>109084.84</v>
          </cell>
        </row>
        <row r="162">
          <cell r="A162">
            <v>705</v>
          </cell>
          <cell r="B162">
            <v>3047</v>
          </cell>
          <cell r="C162" t="str">
            <v>Longney C of E Primary</v>
          </cell>
          <cell r="D162">
            <v>15768.4</v>
          </cell>
          <cell r="E162">
            <v>0</v>
          </cell>
          <cell r="F162">
            <v>51280.09</v>
          </cell>
          <cell r="G162">
            <v>1093.5899999999999</v>
          </cell>
          <cell r="H162">
            <v>0</v>
          </cell>
          <cell r="I162">
            <v>0</v>
          </cell>
          <cell r="J162">
            <v>313164</v>
          </cell>
          <cell r="K162">
            <v>0</v>
          </cell>
          <cell r="L162">
            <v>5838</v>
          </cell>
          <cell r="M162">
            <v>0</v>
          </cell>
          <cell r="N162">
            <v>21763</v>
          </cell>
          <cell r="O162">
            <v>600</v>
          </cell>
          <cell r="P162">
            <v>5370.23</v>
          </cell>
          <cell r="Q162">
            <v>11739.84</v>
          </cell>
          <cell r="R162">
            <v>0</v>
          </cell>
          <cell r="S162">
            <v>0</v>
          </cell>
          <cell r="T162">
            <v>0</v>
          </cell>
          <cell r="U162">
            <v>7620</v>
          </cell>
          <cell r="V162">
            <v>11612.89</v>
          </cell>
          <cell r="W162">
            <v>0</v>
          </cell>
          <cell r="X162">
            <v>0</v>
          </cell>
          <cell r="Y162">
            <v>0</v>
          </cell>
          <cell r="Z162">
            <v>0</v>
          </cell>
          <cell r="AA162">
            <v>209172.08</v>
          </cell>
          <cell r="AB162">
            <v>8014.26</v>
          </cell>
          <cell r="AC162">
            <v>65087.69</v>
          </cell>
          <cell r="AD162">
            <v>0</v>
          </cell>
          <cell r="AE162">
            <v>18527.45</v>
          </cell>
          <cell r="AF162">
            <v>0</v>
          </cell>
          <cell r="AG162">
            <v>5731.91</v>
          </cell>
          <cell r="AH162">
            <v>431.3</v>
          </cell>
          <cell r="AI162">
            <v>1028.44</v>
          </cell>
          <cell r="AJ162">
            <v>2497</v>
          </cell>
          <cell r="AK162">
            <v>689</v>
          </cell>
          <cell r="AL162">
            <v>2846.39</v>
          </cell>
          <cell r="AM162">
            <v>1540.77</v>
          </cell>
          <cell r="AN162">
            <v>7706.47</v>
          </cell>
          <cell r="AO162">
            <v>747.26</v>
          </cell>
          <cell r="AP162">
            <v>3444.06</v>
          </cell>
          <cell r="AQ162">
            <v>2264</v>
          </cell>
          <cell r="AR162">
            <v>382.1</v>
          </cell>
          <cell r="AS162">
            <v>22618.12</v>
          </cell>
          <cell r="AT162">
            <v>3606.47</v>
          </cell>
          <cell r="AU162">
            <v>0</v>
          </cell>
          <cell r="AV162">
            <v>3958.57</v>
          </cell>
          <cell r="AW162">
            <v>2791</v>
          </cell>
          <cell r="AX162">
            <v>0</v>
          </cell>
          <cell r="AY162">
            <v>1305</v>
          </cell>
          <cell r="AZ162">
            <v>0</v>
          </cell>
          <cell r="BA162">
            <v>7348.98</v>
          </cell>
          <cell r="BB162">
            <v>9475.5</v>
          </cell>
          <cell r="BC162">
            <v>0</v>
          </cell>
          <cell r="BD162">
            <v>0</v>
          </cell>
          <cell r="BE162">
            <v>0</v>
          </cell>
          <cell r="BF162">
            <v>0</v>
          </cell>
          <cell r="BG162">
            <v>29331</v>
          </cell>
          <cell r="BH162">
            <v>0</v>
          </cell>
          <cell r="BI162">
            <v>0</v>
          </cell>
          <cell r="BJ162">
            <v>0</v>
          </cell>
          <cell r="BK162">
            <v>25587.98</v>
          </cell>
          <cell r="BL162">
            <v>0</v>
          </cell>
          <cell r="BM162">
            <v>1147.3</v>
          </cell>
          <cell r="BN162">
            <v>12262.54</v>
          </cell>
          <cell r="BO162">
            <v>0</v>
          </cell>
          <cell r="BP162">
            <v>51563.02</v>
          </cell>
          <cell r="BQ162">
            <v>3406.38</v>
          </cell>
          <cell r="BR162">
            <v>0</v>
          </cell>
          <cell r="BS162">
            <v>0</v>
          </cell>
          <cell r="BT162">
            <v>67231.94</v>
          </cell>
        </row>
        <row r="163">
          <cell r="A163">
            <v>708</v>
          </cell>
          <cell r="B163">
            <v>3064</v>
          </cell>
          <cell r="C163" t="str">
            <v>Redmarley C of E Primary School</v>
          </cell>
          <cell r="D163">
            <v>24747.98</v>
          </cell>
          <cell r="E163">
            <v>0</v>
          </cell>
          <cell r="F163">
            <v>8076</v>
          </cell>
          <cell r="G163">
            <v>199.38</v>
          </cell>
          <cell r="H163">
            <v>0</v>
          </cell>
          <cell r="I163">
            <v>0</v>
          </cell>
          <cell r="J163">
            <v>207807.14</v>
          </cell>
          <cell r="K163">
            <v>0</v>
          </cell>
          <cell r="L163">
            <v>8241</v>
          </cell>
          <cell r="M163">
            <v>0</v>
          </cell>
          <cell r="N163">
            <v>20933.86</v>
          </cell>
          <cell r="O163">
            <v>1000</v>
          </cell>
          <cell r="P163">
            <v>300</v>
          </cell>
          <cell r="Q163">
            <v>7992.22</v>
          </cell>
          <cell r="R163">
            <v>0</v>
          </cell>
          <cell r="S163">
            <v>470.25</v>
          </cell>
          <cell r="T163">
            <v>120.75</v>
          </cell>
          <cell r="U163">
            <v>3151.53</v>
          </cell>
          <cell r="V163">
            <v>28170.16</v>
          </cell>
          <cell r="W163">
            <v>20682</v>
          </cell>
          <cell r="X163">
            <v>0</v>
          </cell>
          <cell r="Y163">
            <v>0</v>
          </cell>
          <cell r="Z163">
            <v>0</v>
          </cell>
          <cell r="AA163">
            <v>174655.75</v>
          </cell>
          <cell r="AB163">
            <v>12811.94</v>
          </cell>
          <cell r="AC163">
            <v>26170.1</v>
          </cell>
          <cell r="AD163">
            <v>0</v>
          </cell>
          <cell r="AE163">
            <v>13037.8</v>
          </cell>
          <cell r="AF163">
            <v>0</v>
          </cell>
          <cell r="AG163">
            <v>4691.04</v>
          </cell>
          <cell r="AH163">
            <v>259.18</v>
          </cell>
          <cell r="AI163">
            <v>1268</v>
          </cell>
          <cell r="AJ163">
            <v>3842</v>
          </cell>
          <cell r="AK163">
            <v>1060</v>
          </cell>
          <cell r="AL163">
            <v>2375.21</v>
          </cell>
          <cell r="AM163">
            <v>1926.22</v>
          </cell>
          <cell r="AN163">
            <v>9958.9599999999991</v>
          </cell>
          <cell r="AO163">
            <v>580.41999999999996</v>
          </cell>
          <cell r="AP163">
            <v>6485.86</v>
          </cell>
          <cell r="AQ163">
            <v>2275</v>
          </cell>
          <cell r="AR163">
            <v>468.46</v>
          </cell>
          <cell r="AS163">
            <v>16171.55</v>
          </cell>
          <cell r="AT163">
            <v>1515.02</v>
          </cell>
          <cell r="AU163">
            <v>0</v>
          </cell>
          <cell r="AV163">
            <v>5457.44</v>
          </cell>
          <cell r="AW163">
            <v>1383</v>
          </cell>
          <cell r="AX163">
            <v>0</v>
          </cell>
          <cell r="AY163">
            <v>1147.92</v>
          </cell>
          <cell r="AZ163">
            <v>0</v>
          </cell>
          <cell r="BA163">
            <v>4707.47</v>
          </cell>
          <cell r="BB163">
            <v>13998.22</v>
          </cell>
          <cell r="BC163">
            <v>0</v>
          </cell>
          <cell r="BD163">
            <v>0</v>
          </cell>
          <cell r="BE163">
            <v>0</v>
          </cell>
          <cell r="BF163">
            <v>0</v>
          </cell>
          <cell r="BG163">
            <v>32731</v>
          </cell>
          <cell r="BH163">
            <v>0</v>
          </cell>
          <cell r="BI163">
            <v>0</v>
          </cell>
          <cell r="BJ163">
            <v>0</v>
          </cell>
          <cell r="BK163">
            <v>13780.98</v>
          </cell>
          <cell r="BL163">
            <v>0</v>
          </cell>
          <cell r="BM163">
            <v>3313.88</v>
          </cell>
          <cell r="BN163">
            <v>17370.330000000002</v>
          </cell>
          <cell r="BO163">
            <v>0</v>
          </cell>
          <cell r="BP163">
            <v>23377.7</v>
          </cell>
          <cell r="BQ163">
            <v>533.82000000000005</v>
          </cell>
          <cell r="BR163">
            <v>0</v>
          </cell>
          <cell r="BS163">
            <v>0</v>
          </cell>
          <cell r="BT163">
            <v>41281.85</v>
          </cell>
        </row>
        <row r="164">
          <cell r="A164">
            <v>709</v>
          </cell>
          <cell r="B164">
            <v>2077</v>
          </cell>
          <cell r="C164" t="str">
            <v>Lydbrook Primary School</v>
          </cell>
          <cell r="D164">
            <v>42204.13</v>
          </cell>
          <cell r="E164">
            <v>0</v>
          </cell>
          <cell r="F164">
            <v>13770.57</v>
          </cell>
          <cell r="G164">
            <v>6.48</v>
          </cell>
          <cell r="H164">
            <v>0</v>
          </cell>
          <cell r="I164">
            <v>0</v>
          </cell>
          <cell r="J164">
            <v>363510</v>
          </cell>
          <cell r="K164">
            <v>0</v>
          </cell>
          <cell r="L164">
            <v>64412</v>
          </cell>
          <cell r="M164">
            <v>0</v>
          </cell>
          <cell r="N164">
            <v>24141.5</v>
          </cell>
          <cell r="O164">
            <v>0</v>
          </cell>
          <cell r="P164">
            <v>1000</v>
          </cell>
          <cell r="Q164">
            <v>33845.51</v>
          </cell>
          <cell r="R164">
            <v>0</v>
          </cell>
          <cell r="S164">
            <v>4650</v>
          </cell>
          <cell r="T164">
            <v>0</v>
          </cell>
          <cell r="U164">
            <v>5566.83</v>
          </cell>
          <cell r="V164">
            <v>11014.72</v>
          </cell>
          <cell r="W164">
            <v>29742</v>
          </cell>
          <cell r="X164">
            <v>0</v>
          </cell>
          <cell r="Y164">
            <v>0</v>
          </cell>
          <cell r="Z164">
            <v>0</v>
          </cell>
          <cell r="AA164">
            <v>283694.87</v>
          </cell>
          <cell r="AB164">
            <v>6766.16</v>
          </cell>
          <cell r="AC164">
            <v>76885.460000000006</v>
          </cell>
          <cell r="AD164">
            <v>0</v>
          </cell>
          <cell r="AE164">
            <v>34821.089999999997</v>
          </cell>
          <cell r="AF164">
            <v>0</v>
          </cell>
          <cell r="AG164">
            <v>32359.1</v>
          </cell>
          <cell r="AH164">
            <v>1044.08</v>
          </cell>
          <cell r="AI164">
            <v>1262.5</v>
          </cell>
          <cell r="AJ164">
            <v>4512</v>
          </cell>
          <cell r="AK164">
            <v>0</v>
          </cell>
          <cell r="AL164">
            <v>8457.67</v>
          </cell>
          <cell r="AM164">
            <v>2133.02</v>
          </cell>
          <cell r="AN164">
            <v>8771.9599999999991</v>
          </cell>
          <cell r="AO164">
            <v>2990.04</v>
          </cell>
          <cell r="AP164">
            <v>9807.48</v>
          </cell>
          <cell r="AQ164">
            <v>4193</v>
          </cell>
          <cell r="AR164">
            <v>651.41999999999996</v>
          </cell>
          <cell r="AS164">
            <v>31684.61</v>
          </cell>
          <cell r="AT164">
            <v>1241.95</v>
          </cell>
          <cell r="AU164">
            <v>0</v>
          </cell>
          <cell r="AV164">
            <v>5721.27</v>
          </cell>
          <cell r="AW164">
            <v>3306.7</v>
          </cell>
          <cell r="AX164">
            <v>0</v>
          </cell>
          <cell r="AY164">
            <v>5220</v>
          </cell>
          <cell r="AZ164">
            <v>306.67</v>
          </cell>
          <cell r="BA164">
            <v>3949.74</v>
          </cell>
          <cell r="BB164">
            <v>9741</v>
          </cell>
          <cell r="BC164">
            <v>0</v>
          </cell>
          <cell r="BD164">
            <v>0</v>
          </cell>
          <cell r="BE164">
            <v>0</v>
          </cell>
          <cell r="BF164">
            <v>0</v>
          </cell>
          <cell r="BG164">
            <v>30023</v>
          </cell>
          <cell r="BH164">
            <v>0</v>
          </cell>
          <cell r="BI164">
            <v>0</v>
          </cell>
          <cell r="BJ164">
            <v>0</v>
          </cell>
          <cell r="BK164">
            <v>40305</v>
          </cell>
          <cell r="BL164">
            <v>0</v>
          </cell>
          <cell r="BM164">
            <v>1356.27</v>
          </cell>
          <cell r="BN164">
            <v>40564.9</v>
          </cell>
          <cell r="BO164">
            <v>0</v>
          </cell>
          <cell r="BP164">
            <v>-34</v>
          </cell>
          <cell r="BQ164">
            <v>2172.7800000000002</v>
          </cell>
          <cell r="BR164">
            <v>0</v>
          </cell>
          <cell r="BS164">
            <v>0</v>
          </cell>
          <cell r="BT164">
            <v>42703.68</v>
          </cell>
        </row>
        <row r="165">
          <cell r="A165">
            <v>710</v>
          </cell>
          <cell r="B165">
            <v>3048</v>
          </cell>
          <cell r="C165" t="str">
            <v>Lydney Church of England Community Primary School</v>
          </cell>
          <cell r="D165">
            <v>60760.95</v>
          </cell>
          <cell r="E165">
            <v>0</v>
          </cell>
          <cell r="F165">
            <v>11895.32</v>
          </cell>
          <cell r="G165">
            <v>0</v>
          </cell>
          <cell r="H165">
            <v>0</v>
          </cell>
          <cell r="I165">
            <v>0</v>
          </cell>
          <cell r="J165">
            <v>543751.43000000005</v>
          </cell>
          <cell r="K165">
            <v>0</v>
          </cell>
          <cell r="L165">
            <v>75376</v>
          </cell>
          <cell r="M165">
            <v>0</v>
          </cell>
          <cell r="N165">
            <v>29510</v>
          </cell>
          <cell r="O165">
            <v>5410</v>
          </cell>
          <cell r="P165">
            <v>3193</v>
          </cell>
          <cell r="Q165">
            <v>12885.79</v>
          </cell>
          <cell r="R165">
            <v>1789</v>
          </cell>
          <cell r="S165">
            <v>0</v>
          </cell>
          <cell r="T165">
            <v>2743.5</v>
          </cell>
          <cell r="U165">
            <v>4478.76</v>
          </cell>
          <cell r="V165">
            <v>3315</v>
          </cell>
          <cell r="W165">
            <v>41316</v>
          </cell>
          <cell r="X165">
            <v>0</v>
          </cell>
          <cell r="Y165">
            <v>0</v>
          </cell>
          <cell r="Z165">
            <v>0</v>
          </cell>
          <cell r="AA165">
            <v>372323.67</v>
          </cell>
          <cell r="AB165">
            <v>9957.06</v>
          </cell>
          <cell r="AC165">
            <v>138844.35</v>
          </cell>
          <cell r="AD165">
            <v>25955.66</v>
          </cell>
          <cell r="AE165">
            <v>39376.14</v>
          </cell>
          <cell r="AF165">
            <v>0</v>
          </cell>
          <cell r="AG165">
            <v>23872.7</v>
          </cell>
          <cell r="AH165">
            <v>1067.57</v>
          </cell>
          <cell r="AI165">
            <v>1109.8800000000001</v>
          </cell>
          <cell r="AJ165">
            <v>4442</v>
          </cell>
          <cell r="AK165">
            <v>1225</v>
          </cell>
          <cell r="AL165">
            <v>8450.83</v>
          </cell>
          <cell r="AM165">
            <v>4657.16</v>
          </cell>
          <cell r="AN165">
            <v>1447.5</v>
          </cell>
          <cell r="AO165">
            <v>1846.04</v>
          </cell>
          <cell r="AP165">
            <v>9414.25</v>
          </cell>
          <cell r="AQ165">
            <v>7115</v>
          </cell>
          <cell r="AR165">
            <v>1646.31</v>
          </cell>
          <cell r="AS165">
            <v>61084.49</v>
          </cell>
          <cell r="AT165">
            <v>3118.41</v>
          </cell>
          <cell r="AU165">
            <v>0</v>
          </cell>
          <cell r="AV165">
            <v>3118.15</v>
          </cell>
          <cell r="AW165">
            <v>5311</v>
          </cell>
          <cell r="AX165">
            <v>0</v>
          </cell>
          <cell r="AY165">
            <v>2565.36</v>
          </cell>
          <cell r="AZ165">
            <v>0</v>
          </cell>
          <cell r="BA165">
            <v>5178.1899999999996</v>
          </cell>
          <cell r="BB165">
            <v>13171</v>
          </cell>
          <cell r="BC165">
            <v>0</v>
          </cell>
          <cell r="BD165">
            <v>0</v>
          </cell>
          <cell r="BE165">
            <v>0</v>
          </cell>
          <cell r="BF165">
            <v>0</v>
          </cell>
          <cell r="BG165">
            <v>35633</v>
          </cell>
          <cell r="BH165">
            <v>0</v>
          </cell>
          <cell r="BI165">
            <v>0</v>
          </cell>
          <cell r="BJ165">
            <v>0</v>
          </cell>
          <cell r="BK165">
            <v>6213.17</v>
          </cell>
          <cell r="BL165">
            <v>0</v>
          </cell>
          <cell r="BM165">
            <v>3903</v>
          </cell>
          <cell r="BN165">
            <v>38231.71</v>
          </cell>
          <cell r="BO165">
            <v>0</v>
          </cell>
          <cell r="BP165">
            <v>37412.15</v>
          </cell>
          <cell r="BQ165">
            <v>0</v>
          </cell>
          <cell r="BR165">
            <v>0</v>
          </cell>
          <cell r="BS165">
            <v>0</v>
          </cell>
          <cell r="BT165">
            <v>75643.86</v>
          </cell>
        </row>
        <row r="166">
          <cell r="A166">
            <v>711</v>
          </cell>
          <cell r="B166">
            <v>5216</v>
          </cell>
          <cell r="C166" t="str">
            <v>Severnbanks Primary School</v>
          </cell>
          <cell r="D166">
            <v>105671.61</v>
          </cell>
          <cell r="E166">
            <v>0</v>
          </cell>
          <cell r="F166">
            <v>28535.08</v>
          </cell>
          <cell r="G166">
            <v>548.71</v>
          </cell>
          <cell r="H166">
            <v>0</v>
          </cell>
          <cell r="I166">
            <v>0</v>
          </cell>
          <cell r="J166">
            <v>642407</v>
          </cell>
          <cell r="K166">
            <v>0</v>
          </cell>
          <cell r="L166">
            <v>161201</v>
          </cell>
          <cell r="M166">
            <v>0</v>
          </cell>
          <cell r="N166">
            <v>76531</v>
          </cell>
          <cell r="O166">
            <v>0</v>
          </cell>
          <cell r="P166">
            <v>11446.63</v>
          </cell>
          <cell r="Q166">
            <v>6945.68</v>
          </cell>
          <cell r="R166">
            <v>0</v>
          </cell>
          <cell r="S166">
            <v>2290.3000000000002</v>
          </cell>
          <cell r="T166">
            <v>2547.81</v>
          </cell>
          <cell r="U166">
            <v>5273.36</v>
          </cell>
          <cell r="V166">
            <v>4530.53</v>
          </cell>
          <cell r="W166">
            <v>52128</v>
          </cell>
          <cell r="X166">
            <v>2302.6799999999998</v>
          </cell>
          <cell r="Y166">
            <v>8930</v>
          </cell>
          <cell r="Z166">
            <v>0</v>
          </cell>
          <cell r="AA166">
            <v>489380.17</v>
          </cell>
          <cell r="AB166">
            <v>14109.46</v>
          </cell>
          <cell r="AC166">
            <v>195964.46</v>
          </cell>
          <cell r="AD166">
            <v>25936.080000000002</v>
          </cell>
          <cell r="AE166">
            <v>42407.14</v>
          </cell>
          <cell r="AF166">
            <v>0</v>
          </cell>
          <cell r="AG166">
            <v>25077.62</v>
          </cell>
          <cell r="AH166">
            <v>1101.49</v>
          </cell>
          <cell r="AI166">
            <v>5967.48</v>
          </cell>
          <cell r="AJ166">
            <v>3364</v>
          </cell>
          <cell r="AK166">
            <v>841</v>
          </cell>
          <cell r="AL166">
            <v>6899.34</v>
          </cell>
          <cell r="AM166">
            <v>5993.63</v>
          </cell>
          <cell r="AN166">
            <v>3456.68</v>
          </cell>
          <cell r="AO166">
            <v>1989.94</v>
          </cell>
          <cell r="AP166">
            <v>17305.990000000002</v>
          </cell>
          <cell r="AQ166">
            <v>1819.3</v>
          </cell>
          <cell r="AR166">
            <v>3944.43</v>
          </cell>
          <cell r="AS166">
            <v>44965.05</v>
          </cell>
          <cell r="AT166">
            <v>4433.34</v>
          </cell>
          <cell r="AU166">
            <v>0</v>
          </cell>
          <cell r="AV166">
            <v>12901.41</v>
          </cell>
          <cell r="AW166">
            <v>6181.2</v>
          </cell>
          <cell r="AX166">
            <v>0</v>
          </cell>
          <cell r="AY166">
            <v>21750</v>
          </cell>
          <cell r="AZ166">
            <v>25601.18</v>
          </cell>
          <cell r="BA166">
            <v>2455</v>
          </cell>
          <cell r="BB166">
            <v>25371.73</v>
          </cell>
          <cell r="BC166">
            <v>0</v>
          </cell>
          <cell r="BD166">
            <v>0</v>
          </cell>
          <cell r="BE166">
            <v>0</v>
          </cell>
          <cell r="BF166">
            <v>3459</v>
          </cell>
          <cell r="BG166">
            <v>37384</v>
          </cell>
          <cell r="BH166">
            <v>0</v>
          </cell>
          <cell r="BI166">
            <v>0</v>
          </cell>
          <cell r="BJ166">
            <v>0</v>
          </cell>
          <cell r="BK166">
            <v>17070.560000000001</v>
          </cell>
          <cell r="BL166">
            <v>0</v>
          </cell>
          <cell r="BM166">
            <v>3995</v>
          </cell>
          <cell r="BN166">
            <v>84058.48</v>
          </cell>
          <cell r="BO166">
            <v>0</v>
          </cell>
          <cell r="BP166">
            <v>45218.23</v>
          </cell>
          <cell r="BQ166">
            <v>184</v>
          </cell>
          <cell r="BR166">
            <v>0</v>
          </cell>
          <cell r="BS166">
            <v>5471</v>
          </cell>
          <cell r="BT166">
            <v>134931.71</v>
          </cell>
        </row>
        <row r="167">
          <cell r="A167">
            <v>714</v>
          </cell>
          <cell r="B167">
            <v>3050</v>
          </cell>
          <cell r="C167" t="str">
            <v>Meysey Hampton C of E Primary</v>
          </cell>
          <cell r="D167">
            <v>26778.54</v>
          </cell>
          <cell r="E167">
            <v>0</v>
          </cell>
          <cell r="F167">
            <v>46157.47</v>
          </cell>
          <cell r="G167">
            <v>532</v>
          </cell>
          <cell r="H167">
            <v>0</v>
          </cell>
          <cell r="I167">
            <v>0</v>
          </cell>
          <cell r="J167">
            <v>282125.61</v>
          </cell>
          <cell r="K167">
            <v>0</v>
          </cell>
          <cell r="L167">
            <v>8897</v>
          </cell>
          <cell r="M167">
            <v>0</v>
          </cell>
          <cell r="N167">
            <v>18142.39</v>
          </cell>
          <cell r="O167">
            <v>1129.5</v>
          </cell>
          <cell r="P167">
            <v>0</v>
          </cell>
          <cell r="Q167">
            <v>7726.29</v>
          </cell>
          <cell r="R167">
            <v>0</v>
          </cell>
          <cell r="S167">
            <v>1443.61</v>
          </cell>
          <cell r="T167">
            <v>924.67</v>
          </cell>
          <cell r="U167">
            <v>5285</v>
          </cell>
          <cell r="V167">
            <v>6678.2</v>
          </cell>
          <cell r="W167">
            <v>23526</v>
          </cell>
          <cell r="X167">
            <v>0</v>
          </cell>
          <cell r="Y167">
            <v>0</v>
          </cell>
          <cell r="Z167">
            <v>0</v>
          </cell>
          <cell r="AA167">
            <v>237282.77</v>
          </cell>
          <cell r="AB167">
            <v>6324.4</v>
          </cell>
          <cell r="AC167">
            <v>37499.050000000003</v>
          </cell>
          <cell r="AD167">
            <v>0</v>
          </cell>
          <cell r="AE167">
            <v>13146.82</v>
          </cell>
          <cell r="AF167">
            <v>0</v>
          </cell>
          <cell r="AG167">
            <v>6239.16</v>
          </cell>
          <cell r="AH167">
            <v>264</v>
          </cell>
          <cell r="AI167">
            <v>1925.08</v>
          </cell>
          <cell r="AJ167">
            <v>5888</v>
          </cell>
          <cell r="AK167">
            <v>1519</v>
          </cell>
          <cell r="AL167">
            <v>3155.16</v>
          </cell>
          <cell r="AM167">
            <v>195.56</v>
          </cell>
          <cell r="AN167">
            <v>7693.06</v>
          </cell>
          <cell r="AO167">
            <v>474.58</v>
          </cell>
          <cell r="AP167">
            <v>3642.52</v>
          </cell>
          <cell r="AQ167">
            <v>989</v>
          </cell>
          <cell r="AR167">
            <v>3247.9</v>
          </cell>
          <cell r="AS167">
            <v>9419.5</v>
          </cell>
          <cell r="AT167">
            <v>1402.48</v>
          </cell>
          <cell r="AU167">
            <v>0</v>
          </cell>
          <cell r="AV167">
            <v>6031.79</v>
          </cell>
          <cell r="AW167">
            <v>2396</v>
          </cell>
          <cell r="AX167">
            <v>0</v>
          </cell>
          <cell r="AY167">
            <v>0</v>
          </cell>
          <cell r="AZ167">
            <v>0</v>
          </cell>
          <cell r="BA167">
            <v>4536.21</v>
          </cell>
          <cell r="BB167">
            <v>7604</v>
          </cell>
          <cell r="BC167">
            <v>0</v>
          </cell>
          <cell r="BD167">
            <v>0</v>
          </cell>
          <cell r="BE167">
            <v>0</v>
          </cell>
          <cell r="BF167">
            <v>0</v>
          </cell>
          <cell r="BG167">
            <v>32365</v>
          </cell>
          <cell r="BH167">
            <v>0</v>
          </cell>
          <cell r="BI167">
            <v>0</v>
          </cell>
          <cell r="BJ167">
            <v>0</v>
          </cell>
          <cell r="BK167">
            <v>66066.59</v>
          </cell>
          <cell r="BL167">
            <v>0</v>
          </cell>
          <cell r="BM167">
            <v>1817.27</v>
          </cell>
          <cell r="BN167">
            <v>21780.77</v>
          </cell>
          <cell r="BO167">
            <v>0</v>
          </cell>
          <cell r="BP167">
            <v>9057.8799999999992</v>
          </cell>
          <cell r="BQ167">
            <v>2112.73</v>
          </cell>
          <cell r="BR167">
            <v>0</v>
          </cell>
          <cell r="BS167">
            <v>0</v>
          </cell>
          <cell r="BT167">
            <v>32951.380000000005</v>
          </cell>
        </row>
        <row r="168">
          <cell r="A168">
            <v>717</v>
          </cell>
          <cell r="B168">
            <v>2081</v>
          </cell>
          <cell r="C168" t="str">
            <v>Mickleton Primary School</v>
          </cell>
          <cell r="D168">
            <v>26459.63</v>
          </cell>
          <cell r="E168">
            <v>0</v>
          </cell>
          <cell r="F168">
            <v>20675.759999999998</v>
          </cell>
          <cell r="G168">
            <v>2221</v>
          </cell>
          <cell r="H168">
            <v>0</v>
          </cell>
          <cell r="I168">
            <v>7012.33</v>
          </cell>
          <cell r="J168">
            <v>262252.95</v>
          </cell>
          <cell r="K168">
            <v>0</v>
          </cell>
          <cell r="L168">
            <v>9834</v>
          </cell>
          <cell r="M168">
            <v>0</v>
          </cell>
          <cell r="N168">
            <v>18659.05</v>
          </cell>
          <cell r="O168">
            <v>872.5</v>
          </cell>
          <cell r="P168">
            <v>0</v>
          </cell>
          <cell r="Q168">
            <v>4919.4799999999996</v>
          </cell>
          <cell r="R168">
            <v>0</v>
          </cell>
          <cell r="S168">
            <v>1782.63</v>
          </cell>
          <cell r="T168">
            <v>609.05999999999995</v>
          </cell>
          <cell r="U168">
            <v>8236</v>
          </cell>
          <cell r="V168">
            <v>8156.14</v>
          </cell>
          <cell r="W168">
            <v>23510</v>
          </cell>
          <cell r="X168">
            <v>0</v>
          </cell>
          <cell r="Y168">
            <v>18513.13</v>
          </cell>
          <cell r="Z168">
            <v>11613.1</v>
          </cell>
          <cell r="AA168">
            <v>205091.75</v>
          </cell>
          <cell r="AB168">
            <v>7645.09</v>
          </cell>
          <cell r="AC168">
            <v>32970.26</v>
          </cell>
          <cell r="AD168">
            <v>12292.27</v>
          </cell>
          <cell r="AE168">
            <v>19242.62</v>
          </cell>
          <cell r="AF168">
            <v>0</v>
          </cell>
          <cell r="AG168">
            <v>8241.49</v>
          </cell>
          <cell r="AH168">
            <v>2828.58</v>
          </cell>
          <cell r="AI168">
            <v>2289.64</v>
          </cell>
          <cell r="AJ168">
            <v>5681</v>
          </cell>
          <cell r="AK168">
            <v>1420</v>
          </cell>
          <cell r="AL168">
            <v>2565.7800000000002</v>
          </cell>
          <cell r="AM168">
            <v>400.8</v>
          </cell>
          <cell r="AN168">
            <v>752.78</v>
          </cell>
          <cell r="AO168">
            <v>2666.6</v>
          </cell>
          <cell r="AP168">
            <v>7082.03</v>
          </cell>
          <cell r="AQ168">
            <v>12705</v>
          </cell>
          <cell r="AR168">
            <v>590.69000000000005</v>
          </cell>
          <cell r="AS168">
            <v>20707.7</v>
          </cell>
          <cell r="AT168">
            <v>2731.3</v>
          </cell>
          <cell r="AU168">
            <v>0</v>
          </cell>
          <cell r="AV168">
            <v>2722.5</v>
          </cell>
          <cell r="AW168">
            <v>2322</v>
          </cell>
          <cell r="AX168">
            <v>0</v>
          </cell>
          <cell r="AY168">
            <v>2610</v>
          </cell>
          <cell r="AZ168">
            <v>885.8</v>
          </cell>
          <cell r="BA168">
            <v>2777.12</v>
          </cell>
          <cell r="BB168">
            <v>8686.9699999999993</v>
          </cell>
          <cell r="BC168">
            <v>0</v>
          </cell>
          <cell r="BD168">
            <v>0</v>
          </cell>
          <cell r="BE168">
            <v>36049.01</v>
          </cell>
          <cell r="BF168">
            <v>2602.5500000000002</v>
          </cell>
          <cell r="BG168">
            <v>15607</v>
          </cell>
          <cell r="BH168">
            <v>0</v>
          </cell>
          <cell r="BI168">
            <v>0</v>
          </cell>
          <cell r="BJ168">
            <v>0</v>
          </cell>
          <cell r="BK168">
            <v>1704.74</v>
          </cell>
          <cell r="BL168">
            <v>0</v>
          </cell>
          <cell r="BM168">
            <v>1093.2</v>
          </cell>
          <cell r="BN168">
            <v>-2618.33</v>
          </cell>
          <cell r="BO168">
            <v>0</v>
          </cell>
          <cell r="BP168">
            <v>31214.02</v>
          </cell>
          <cell r="BQ168">
            <v>4491.8</v>
          </cell>
          <cell r="BR168">
            <v>0</v>
          </cell>
          <cell r="BS168">
            <v>-1513</v>
          </cell>
          <cell r="BT168">
            <v>31574.490000000005</v>
          </cell>
        </row>
        <row r="169">
          <cell r="A169">
            <v>718</v>
          </cell>
          <cell r="B169">
            <v>5217</v>
          </cell>
          <cell r="C169" t="str">
            <v>Minchinhampton School</v>
          </cell>
          <cell r="D169">
            <v>42513.02</v>
          </cell>
          <cell r="E169">
            <v>0</v>
          </cell>
          <cell r="F169">
            <v>5887.64</v>
          </cell>
          <cell r="G169">
            <v>0</v>
          </cell>
          <cell r="H169">
            <v>0</v>
          </cell>
          <cell r="I169">
            <v>15034.37</v>
          </cell>
          <cell r="J169">
            <v>715851</v>
          </cell>
          <cell r="K169">
            <v>0</v>
          </cell>
          <cell r="L169">
            <v>28271</v>
          </cell>
          <cell r="M169">
            <v>0</v>
          </cell>
          <cell r="N169">
            <v>37940</v>
          </cell>
          <cell r="O169">
            <v>0</v>
          </cell>
          <cell r="P169">
            <v>2829.8</v>
          </cell>
          <cell r="Q169">
            <v>18723.310000000001</v>
          </cell>
          <cell r="R169">
            <v>0</v>
          </cell>
          <cell r="S169">
            <v>2669.45</v>
          </cell>
          <cell r="T169">
            <v>511.75</v>
          </cell>
          <cell r="U169">
            <v>7665.05</v>
          </cell>
          <cell r="V169">
            <v>11405.55</v>
          </cell>
          <cell r="W169">
            <v>47093</v>
          </cell>
          <cell r="X169">
            <v>0</v>
          </cell>
          <cell r="Y169">
            <v>37319.85</v>
          </cell>
          <cell r="Z169">
            <v>10614.23</v>
          </cell>
          <cell r="AA169">
            <v>480901.91</v>
          </cell>
          <cell r="AB169">
            <v>38423.83</v>
          </cell>
          <cell r="AC169">
            <v>130907.14</v>
          </cell>
          <cell r="AD169">
            <v>23869.82</v>
          </cell>
          <cell r="AE169">
            <v>35362.85</v>
          </cell>
          <cell r="AF169">
            <v>0</v>
          </cell>
          <cell r="AG169">
            <v>18392.830000000002</v>
          </cell>
          <cell r="AH169">
            <v>2151.7600000000002</v>
          </cell>
          <cell r="AI169">
            <v>2576.02</v>
          </cell>
          <cell r="AJ169">
            <v>9492</v>
          </cell>
          <cell r="AK169">
            <v>0</v>
          </cell>
          <cell r="AL169">
            <v>9273.18</v>
          </cell>
          <cell r="AM169">
            <v>1749.62</v>
          </cell>
          <cell r="AN169">
            <v>2202.8000000000002</v>
          </cell>
          <cell r="AO169">
            <v>1455.06</v>
          </cell>
          <cell r="AP169">
            <v>13439.71</v>
          </cell>
          <cell r="AQ169">
            <v>4375</v>
          </cell>
          <cell r="AR169">
            <v>1007.99</v>
          </cell>
          <cell r="AS169">
            <v>38326.480000000003</v>
          </cell>
          <cell r="AT169">
            <v>1469</v>
          </cell>
          <cell r="AU169">
            <v>0</v>
          </cell>
          <cell r="AV169">
            <v>11869.96</v>
          </cell>
          <cell r="AW169">
            <v>6595</v>
          </cell>
          <cell r="AX169">
            <v>0</v>
          </cell>
          <cell r="AY169">
            <v>7830</v>
          </cell>
          <cell r="AZ169">
            <v>148.5</v>
          </cell>
          <cell r="BA169">
            <v>5863.54</v>
          </cell>
          <cell r="BB169">
            <v>13019</v>
          </cell>
          <cell r="BC169">
            <v>0</v>
          </cell>
          <cell r="BD169">
            <v>0</v>
          </cell>
          <cell r="BE169">
            <v>44089.82</v>
          </cell>
          <cell r="BF169">
            <v>4543.18</v>
          </cell>
          <cell r="BG169">
            <v>41779.5</v>
          </cell>
          <cell r="BH169">
            <v>0</v>
          </cell>
          <cell r="BI169">
            <v>0</v>
          </cell>
          <cell r="BJ169">
            <v>0</v>
          </cell>
          <cell r="BK169">
            <v>10456.530000000001</v>
          </cell>
          <cell r="BL169">
            <v>0</v>
          </cell>
          <cell r="BM169">
            <v>4110</v>
          </cell>
          <cell r="BN169">
            <v>54769.93</v>
          </cell>
          <cell r="BO169">
            <v>0</v>
          </cell>
          <cell r="BP169">
            <v>33100.61</v>
          </cell>
          <cell r="BQ169">
            <v>0</v>
          </cell>
          <cell r="BR169">
            <v>0</v>
          </cell>
          <cell r="BS169">
            <v>14335.45</v>
          </cell>
          <cell r="BT169">
            <v>102205.99</v>
          </cell>
        </row>
        <row r="170">
          <cell r="A170">
            <v>719</v>
          </cell>
          <cell r="B170">
            <v>3336</v>
          </cell>
          <cell r="C170" t="str">
            <v>MINSTERWORTH C OF E PRIMARY SCHOOL</v>
          </cell>
          <cell r="D170">
            <v>21609.27</v>
          </cell>
          <cell r="E170">
            <v>0</v>
          </cell>
          <cell r="F170">
            <v>0</v>
          </cell>
          <cell r="G170">
            <v>820.41</v>
          </cell>
          <cell r="H170">
            <v>0</v>
          </cell>
          <cell r="I170">
            <v>9519.69</v>
          </cell>
          <cell r="J170">
            <v>187491.53</v>
          </cell>
          <cell r="K170">
            <v>0</v>
          </cell>
          <cell r="L170">
            <v>13003</v>
          </cell>
          <cell r="M170">
            <v>0</v>
          </cell>
          <cell r="N170">
            <v>29930.47</v>
          </cell>
          <cell r="O170">
            <v>0</v>
          </cell>
          <cell r="P170">
            <v>520</v>
          </cell>
          <cell r="Q170">
            <v>6252.89</v>
          </cell>
          <cell r="R170">
            <v>6883.54</v>
          </cell>
          <cell r="S170">
            <v>3417.86</v>
          </cell>
          <cell r="T170">
            <v>2351.4499999999998</v>
          </cell>
          <cell r="U170">
            <v>4435</v>
          </cell>
          <cell r="V170">
            <v>7875.44</v>
          </cell>
          <cell r="W170">
            <v>19663</v>
          </cell>
          <cell r="X170">
            <v>0</v>
          </cell>
          <cell r="Y170">
            <v>0</v>
          </cell>
          <cell r="Z170">
            <v>19641.7</v>
          </cell>
          <cell r="AA170">
            <v>157226.01999999999</v>
          </cell>
          <cell r="AB170">
            <v>11377.13</v>
          </cell>
          <cell r="AC170">
            <v>23605.98</v>
          </cell>
          <cell r="AD170">
            <v>5039.75</v>
          </cell>
          <cell r="AE170">
            <v>16919.82</v>
          </cell>
          <cell r="AF170">
            <v>0</v>
          </cell>
          <cell r="AG170">
            <v>12570.69</v>
          </cell>
          <cell r="AH170">
            <v>1069.32</v>
          </cell>
          <cell r="AI170">
            <v>1302.5</v>
          </cell>
          <cell r="AJ170">
            <v>4190</v>
          </cell>
          <cell r="AK170">
            <v>1048</v>
          </cell>
          <cell r="AL170">
            <v>799.51</v>
          </cell>
          <cell r="AM170">
            <v>1524.44</v>
          </cell>
          <cell r="AN170">
            <v>1543.08</v>
          </cell>
          <cell r="AO170">
            <v>546.32000000000005</v>
          </cell>
          <cell r="AP170">
            <v>4124.0200000000004</v>
          </cell>
          <cell r="AQ170">
            <v>538</v>
          </cell>
          <cell r="AR170">
            <v>959.43</v>
          </cell>
          <cell r="AS170">
            <v>11062.92</v>
          </cell>
          <cell r="AT170">
            <v>1741.24</v>
          </cell>
          <cell r="AU170">
            <v>0</v>
          </cell>
          <cell r="AV170">
            <v>4447.41</v>
          </cell>
          <cell r="AW170">
            <v>1507</v>
          </cell>
          <cell r="AX170">
            <v>0</v>
          </cell>
          <cell r="AY170">
            <v>11073.93</v>
          </cell>
          <cell r="AZ170">
            <v>0</v>
          </cell>
          <cell r="BA170">
            <v>0</v>
          </cell>
          <cell r="BB170">
            <v>7903.78</v>
          </cell>
          <cell r="BC170">
            <v>0</v>
          </cell>
          <cell r="BD170">
            <v>0</v>
          </cell>
          <cell r="BE170">
            <v>28713.09</v>
          </cell>
          <cell r="BF170">
            <v>1132.4000000000001</v>
          </cell>
          <cell r="BG170">
            <v>3427</v>
          </cell>
          <cell r="BH170">
            <v>0</v>
          </cell>
          <cell r="BI170">
            <v>0</v>
          </cell>
          <cell r="BJ170">
            <v>0</v>
          </cell>
          <cell r="BK170">
            <v>0</v>
          </cell>
          <cell r="BL170">
            <v>0</v>
          </cell>
          <cell r="BM170">
            <v>820.41</v>
          </cell>
          <cell r="BN170">
            <v>21313.16</v>
          </cell>
          <cell r="BO170">
            <v>0</v>
          </cell>
          <cell r="BP170">
            <v>0</v>
          </cell>
          <cell r="BQ170">
            <v>3427</v>
          </cell>
          <cell r="BR170">
            <v>0</v>
          </cell>
          <cell r="BS170">
            <v>-684.1</v>
          </cell>
          <cell r="BT170">
            <v>24056.06</v>
          </cell>
        </row>
        <row r="171">
          <cell r="A171">
            <v>720</v>
          </cell>
          <cell r="B171">
            <v>3337</v>
          </cell>
          <cell r="C171" t="str">
            <v>MISERDEN CHURCH OF ENGLAND PRIMARY SCHOOL</v>
          </cell>
          <cell r="D171">
            <v>24920.17</v>
          </cell>
          <cell r="E171">
            <v>0</v>
          </cell>
          <cell r="F171">
            <v>0</v>
          </cell>
          <cell r="G171">
            <v>609.96</v>
          </cell>
          <cell r="H171">
            <v>0</v>
          </cell>
          <cell r="I171">
            <v>0</v>
          </cell>
          <cell r="J171">
            <v>223788</v>
          </cell>
          <cell r="K171">
            <v>0</v>
          </cell>
          <cell r="L171">
            <v>13728</v>
          </cell>
          <cell r="M171">
            <v>0</v>
          </cell>
          <cell r="N171">
            <v>25024</v>
          </cell>
          <cell r="O171">
            <v>12150</v>
          </cell>
          <cell r="P171">
            <v>0</v>
          </cell>
          <cell r="Q171">
            <v>3885.9</v>
          </cell>
          <cell r="R171">
            <v>0</v>
          </cell>
          <cell r="S171">
            <v>9122.16</v>
          </cell>
          <cell r="T171">
            <v>0</v>
          </cell>
          <cell r="U171">
            <v>4774.57</v>
          </cell>
          <cell r="V171">
            <v>1700</v>
          </cell>
          <cell r="W171">
            <v>21002</v>
          </cell>
          <cell r="X171">
            <v>0</v>
          </cell>
          <cell r="Y171">
            <v>0</v>
          </cell>
          <cell r="Z171">
            <v>0</v>
          </cell>
          <cell r="AA171">
            <v>200465.2</v>
          </cell>
          <cell r="AB171">
            <v>14941.12</v>
          </cell>
          <cell r="AC171">
            <v>36074.39</v>
          </cell>
          <cell r="AD171">
            <v>0</v>
          </cell>
          <cell r="AE171">
            <v>13343.61</v>
          </cell>
          <cell r="AF171">
            <v>0</v>
          </cell>
          <cell r="AG171">
            <v>4542.37</v>
          </cell>
          <cell r="AH171">
            <v>3883.01</v>
          </cell>
          <cell r="AI171">
            <v>2114.15</v>
          </cell>
          <cell r="AJ171">
            <v>4581</v>
          </cell>
          <cell r="AK171">
            <v>1221</v>
          </cell>
          <cell r="AL171">
            <v>4643.1499999999996</v>
          </cell>
          <cell r="AM171">
            <v>1751.88</v>
          </cell>
          <cell r="AN171">
            <v>7907.16</v>
          </cell>
          <cell r="AO171">
            <v>364.99</v>
          </cell>
          <cell r="AP171">
            <v>6390.02</v>
          </cell>
          <cell r="AQ171">
            <v>1289</v>
          </cell>
          <cell r="AR171">
            <v>0</v>
          </cell>
          <cell r="AS171">
            <v>11162.77</v>
          </cell>
          <cell r="AT171">
            <v>1926.62</v>
          </cell>
          <cell r="AU171">
            <v>0</v>
          </cell>
          <cell r="AV171">
            <v>3336.91</v>
          </cell>
          <cell r="AW171">
            <v>1889.4</v>
          </cell>
          <cell r="AX171">
            <v>0</v>
          </cell>
          <cell r="AY171">
            <v>2995.34</v>
          </cell>
          <cell r="AZ171">
            <v>0</v>
          </cell>
          <cell r="BA171">
            <v>3944.85</v>
          </cell>
          <cell r="BB171">
            <v>8807.5</v>
          </cell>
          <cell r="BC171">
            <v>0</v>
          </cell>
          <cell r="BD171">
            <v>0</v>
          </cell>
          <cell r="BE171">
            <v>0</v>
          </cell>
          <cell r="BF171">
            <v>0</v>
          </cell>
          <cell r="BG171">
            <v>3488</v>
          </cell>
          <cell r="BH171">
            <v>0</v>
          </cell>
          <cell r="BI171">
            <v>0</v>
          </cell>
          <cell r="BJ171">
            <v>0</v>
          </cell>
          <cell r="BK171">
            <v>0</v>
          </cell>
          <cell r="BL171">
            <v>0</v>
          </cell>
          <cell r="BM171">
            <v>955.83</v>
          </cell>
          <cell r="BN171">
            <v>2519.36</v>
          </cell>
          <cell r="BO171">
            <v>0</v>
          </cell>
          <cell r="BP171">
            <v>0</v>
          </cell>
          <cell r="BQ171">
            <v>3142.13</v>
          </cell>
          <cell r="BR171">
            <v>0</v>
          </cell>
          <cell r="BS171">
            <v>0</v>
          </cell>
          <cell r="BT171">
            <v>5661.49</v>
          </cell>
        </row>
        <row r="172">
          <cell r="A172">
            <v>721</v>
          </cell>
          <cell r="B172">
            <v>3338</v>
          </cell>
          <cell r="C172" t="str">
            <v>Mitcheldean Endowed Primary</v>
          </cell>
          <cell r="D172">
            <v>49006.720000000001</v>
          </cell>
          <cell r="E172">
            <v>0</v>
          </cell>
          <cell r="F172">
            <v>0</v>
          </cell>
          <cell r="G172">
            <v>0</v>
          </cell>
          <cell r="H172">
            <v>0</v>
          </cell>
          <cell r="I172">
            <v>0</v>
          </cell>
          <cell r="J172">
            <v>520988</v>
          </cell>
          <cell r="K172">
            <v>0</v>
          </cell>
          <cell r="L172">
            <v>14704</v>
          </cell>
          <cell r="M172">
            <v>0</v>
          </cell>
          <cell r="N172">
            <v>19629</v>
          </cell>
          <cell r="O172">
            <v>1955.44</v>
          </cell>
          <cell r="P172">
            <v>0</v>
          </cell>
          <cell r="Q172">
            <v>4663.87</v>
          </cell>
          <cell r="R172">
            <v>0</v>
          </cell>
          <cell r="S172">
            <v>0</v>
          </cell>
          <cell r="T172">
            <v>221.37</v>
          </cell>
          <cell r="U172">
            <v>0</v>
          </cell>
          <cell r="V172">
            <v>6060.7</v>
          </cell>
          <cell r="W172">
            <v>38987</v>
          </cell>
          <cell r="X172">
            <v>0</v>
          </cell>
          <cell r="Y172">
            <v>0</v>
          </cell>
          <cell r="Z172">
            <v>0</v>
          </cell>
          <cell r="AA172">
            <v>402249.29</v>
          </cell>
          <cell r="AB172">
            <v>7877.47</v>
          </cell>
          <cell r="AC172">
            <v>54485.02</v>
          </cell>
          <cell r="AD172">
            <v>15950.62</v>
          </cell>
          <cell r="AE172">
            <v>23742.5</v>
          </cell>
          <cell r="AF172">
            <v>0</v>
          </cell>
          <cell r="AG172">
            <v>11065.11</v>
          </cell>
          <cell r="AH172">
            <v>1346.18</v>
          </cell>
          <cell r="AI172">
            <v>254.72</v>
          </cell>
          <cell r="AJ172">
            <v>4078</v>
          </cell>
          <cell r="AK172">
            <v>1125</v>
          </cell>
          <cell r="AL172">
            <v>8790.2999999999993</v>
          </cell>
          <cell r="AM172">
            <v>2910.37</v>
          </cell>
          <cell r="AN172">
            <v>787.52</v>
          </cell>
          <cell r="AO172">
            <v>3972.78</v>
          </cell>
          <cell r="AP172">
            <v>6688.33</v>
          </cell>
          <cell r="AQ172">
            <v>2190</v>
          </cell>
          <cell r="AR172">
            <v>418.45</v>
          </cell>
          <cell r="AS172">
            <v>22431.49</v>
          </cell>
          <cell r="AT172">
            <v>4353.43</v>
          </cell>
          <cell r="AU172">
            <v>0</v>
          </cell>
          <cell r="AV172">
            <v>4837.43</v>
          </cell>
          <cell r="AW172">
            <v>4817</v>
          </cell>
          <cell r="AX172">
            <v>0</v>
          </cell>
          <cell r="AY172">
            <v>2148.8200000000002</v>
          </cell>
          <cell r="AZ172">
            <v>0</v>
          </cell>
          <cell r="BA172">
            <v>3140.34</v>
          </cell>
          <cell r="BB172">
            <v>11152</v>
          </cell>
          <cell r="BC172">
            <v>0</v>
          </cell>
          <cell r="BD172">
            <v>0</v>
          </cell>
          <cell r="BE172">
            <v>0</v>
          </cell>
          <cell r="BF172">
            <v>0</v>
          </cell>
          <cell r="BG172">
            <v>4040</v>
          </cell>
          <cell r="BH172">
            <v>0</v>
          </cell>
          <cell r="BI172">
            <v>0</v>
          </cell>
          <cell r="BJ172">
            <v>0</v>
          </cell>
          <cell r="BK172">
            <v>0</v>
          </cell>
          <cell r="BL172">
            <v>0</v>
          </cell>
          <cell r="BM172">
            <v>4040</v>
          </cell>
          <cell r="BN172">
            <v>55403.93</v>
          </cell>
          <cell r="BO172">
            <v>0</v>
          </cell>
          <cell r="BP172">
            <v>0</v>
          </cell>
          <cell r="BQ172">
            <v>0</v>
          </cell>
          <cell r="BR172">
            <v>0</v>
          </cell>
          <cell r="BS172">
            <v>0</v>
          </cell>
          <cell r="BT172">
            <v>55403.93</v>
          </cell>
        </row>
        <row r="173">
          <cell r="A173">
            <v>722</v>
          </cell>
          <cell r="B173">
            <v>5213</v>
          </cell>
          <cell r="C173" t="str">
            <v>St.  Davids School</v>
          </cell>
          <cell r="D173">
            <v>62095.14</v>
          </cell>
          <cell r="E173">
            <v>0</v>
          </cell>
          <cell r="F173">
            <v>0</v>
          </cell>
          <cell r="G173">
            <v>402.45</v>
          </cell>
          <cell r="H173">
            <v>0</v>
          </cell>
          <cell r="I173">
            <v>0</v>
          </cell>
          <cell r="J173">
            <v>722211</v>
          </cell>
          <cell r="K173">
            <v>0</v>
          </cell>
          <cell r="L173">
            <v>41974</v>
          </cell>
          <cell r="M173">
            <v>0</v>
          </cell>
          <cell r="N173">
            <v>30420</v>
          </cell>
          <cell r="O173">
            <v>0</v>
          </cell>
          <cell r="P173">
            <v>5004.43</v>
          </cell>
          <cell r="Q173">
            <v>26687.85</v>
          </cell>
          <cell r="R173">
            <v>1058.0999999999999</v>
          </cell>
          <cell r="S173">
            <v>7825.25</v>
          </cell>
          <cell r="T173">
            <v>18621.66</v>
          </cell>
          <cell r="U173">
            <v>5659.61</v>
          </cell>
          <cell r="V173">
            <v>24910.49</v>
          </cell>
          <cell r="W173">
            <v>48396</v>
          </cell>
          <cell r="X173">
            <v>0</v>
          </cell>
          <cell r="Y173">
            <v>0</v>
          </cell>
          <cell r="Z173">
            <v>0</v>
          </cell>
          <cell r="AA173">
            <v>518682.68</v>
          </cell>
          <cell r="AB173">
            <v>52137.47</v>
          </cell>
          <cell r="AC173">
            <v>154270.34</v>
          </cell>
          <cell r="AD173">
            <v>25164.21</v>
          </cell>
          <cell r="AE173">
            <v>36217.980000000003</v>
          </cell>
          <cell r="AF173">
            <v>0</v>
          </cell>
          <cell r="AG173">
            <v>33821.879999999997</v>
          </cell>
          <cell r="AH173">
            <v>3759.39</v>
          </cell>
          <cell r="AI173">
            <v>3561.79</v>
          </cell>
          <cell r="AJ173">
            <v>7631</v>
          </cell>
          <cell r="AK173">
            <v>0</v>
          </cell>
          <cell r="AL173">
            <v>15638.06</v>
          </cell>
          <cell r="AM173">
            <v>4581.95</v>
          </cell>
          <cell r="AN173">
            <v>2148.63</v>
          </cell>
          <cell r="AO173">
            <v>2429.9699999999998</v>
          </cell>
          <cell r="AP173">
            <v>10797.08</v>
          </cell>
          <cell r="AQ173">
            <v>1816</v>
          </cell>
          <cell r="AR173">
            <v>2490.9899999999998</v>
          </cell>
          <cell r="AS173">
            <v>39984.44</v>
          </cell>
          <cell r="AT173">
            <v>7493.82</v>
          </cell>
          <cell r="AU173">
            <v>0</v>
          </cell>
          <cell r="AV173">
            <v>9528.69</v>
          </cell>
          <cell r="AW173">
            <v>7005.32</v>
          </cell>
          <cell r="AX173">
            <v>0</v>
          </cell>
          <cell r="AY173">
            <v>144.25</v>
          </cell>
          <cell r="AZ173">
            <v>0</v>
          </cell>
          <cell r="BA173">
            <v>5184.9799999999996</v>
          </cell>
          <cell r="BB173">
            <v>13832.76</v>
          </cell>
          <cell r="BC173">
            <v>0</v>
          </cell>
          <cell r="BD173">
            <v>0</v>
          </cell>
          <cell r="BE173">
            <v>0</v>
          </cell>
          <cell r="BF173">
            <v>0</v>
          </cell>
          <cell r="BG173">
            <v>4390</v>
          </cell>
          <cell r="BH173">
            <v>0</v>
          </cell>
          <cell r="BI173">
            <v>0</v>
          </cell>
          <cell r="BJ173">
            <v>0</v>
          </cell>
          <cell r="BK173">
            <v>0</v>
          </cell>
          <cell r="BL173">
            <v>0</v>
          </cell>
          <cell r="BM173">
            <v>1099.4100000000001</v>
          </cell>
          <cell r="BN173">
            <v>36539.85</v>
          </cell>
          <cell r="BO173">
            <v>0</v>
          </cell>
          <cell r="BP173">
            <v>0</v>
          </cell>
          <cell r="BQ173">
            <v>3693.04</v>
          </cell>
          <cell r="BR173">
            <v>0</v>
          </cell>
          <cell r="BS173">
            <v>0</v>
          </cell>
          <cell r="BT173">
            <v>40232.89</v>
          </cell>
        </row>
        <row r="174">
          <cell r="A174">
            <v>724</v>
          </cell>
          <cell r="B174">
            <v>3052</v>
          </cell>
          <cell r="C174" t="str">
            <v>Nailsworth Church of England Primary School</v>
          </cell>
          <cell r="D174">
            <v>-913.36</v>
          </cell>
          <cell r="E174">
            <v>0</v>
          </cell>
          <cell r="F174">
            <v>2581</v>
          </cell>
          <cell r="G174">
            <v>50.15</v>
          </cell>
          <cell r="H174">
            <v>0</v>
          </cell>
          <cell r="I174">
            <v>0</v>
          </cell>
          <cell r="J174">
            <v>480594.56</v>
          </cell>
          <cell r="K174">
            <v>0</v>
          </cell>
          <cell r="L174">
            <v>70360</v>
          </cell>
          <cell r="M174">
            <v>0</v>
          </cell>
          <cell r="N174">
            <v>35152.44</v>
          </cell>
          <cell r="O174">
            <v>5522.08</v>
          </cell>
          <cell r="P174">
            <v>0</v>
          </cell>
          <cell r="Q174">
            <v>1487.79</v>
          </cell>
          <cell r="R174">
            <v>0</v>
          </cell>
          <cell r="S174">
            <v>8547</v>
          </cell>
          <cell r="T174">
            <v>0</v>
          </cell>
          <cell r="U174">
            <v>3830.5</v>
          </cell>
          <cell r="V174">
            <v>20995.360000000001</v>
          </cell>
          <cell r="W174">
            <v>37755</v>
          </cell>
          <cell r="X174">
            <v>0</v>
          </cell>
          <cell r="Y174">
            <v>0</v>
          </cell>
          <cell r="Z174">
            <v>0</v>
          </cell>
          <cell r="AA174">
            <v>363545.71</v>
          </cell>
          <cell r="AB174">
            <v>15930.68</v>
          </cell>
          <cell r="AC174">
            <v>87416.639999999999</v>
          </cell>
          <cell r="AD174">
            <v>30861.34</v>
          </cell>
          <cell r="AE174">
            <v>29162.62</v>
          </cell>
          <cell r="AF174">
            <v>0</v>
          </cell>
          <cell r="AG174">
            <v>11430.29</v>
          </cell>
          <cell r="AH174">
            <v>3790.41</v>
          </cell>
          <cell r="AI174">
            <v>2002.44</v>
          </cell>
          <cell r="AJ174">
            <v>3751</v>
          </cell>
          <cell r="AK174">
            <v>1035</v>
          </cell>
          <cell r="AL174">
            <v>5576.4</v>
          </cell>
          <cell r="AM174">
            <v>4038.36</v>
          </cell>
          <cell r="AN174">
            <v>1579.7</v>
          </cell>
          <cell r="AO174">
            <v>5979.18</v>
          </cell>
          <cell r="AP174">
            <v>26226.22</v>
          </cell>
          <cell r="AQ174">
            <v>7138</v>
          </cell>
          <cell r="AR174">
            <v>339.75</v>
          </cell>
          <cell r="AS174">
            <v>20714.759999999998</v>
          </cell>
          <cell r="AT174">
            <v>4884.16</v>
          </cell>
          <cell r="AU174">
            <v>0</v>
          </cell>
          <cell r="AV174">
            <v>11570.01</v>
          </cell>
          <cell r="AW174">
            <v>4694</v>
          </cell>
          <cell r="AX174">
            <v>4308</v>
          </cell>
          <cell r="AY174">
            <v>7554.53</v>
          </cell>
          <cell r="AZ174">
            <v>1848.18</v>
          </cell>
          <cell r="BA174">
            <v>12600.94</v>
          </cell>
          <cell r="BB174">
            <v>12769</v>
          </cell>
          <cell r="BC174">
            <v>396.64</v>
          </cell>
          <cell r="BD174">
            <v>0</v>
          </cell>
          <cell r="BE174">
            <v>0</v>
          </cell>
          <cell r="BF174">
            <v>0</v>
          </cell>
          <cell r="BG174">
            <v>21756</v>
          </cell>
          <cell r="BH174">
            <v>0</v>
          </cell>
          <cell r="BI174">
            <v>0</v>
          </cell>
          <cell r="BJ174">
            <v>0</v>
          </cell>
          <cell r="BK174">
            <v>20591</v>
          </cell>
          <cell r="BL174">
            <v>0</v>
          </cell>
          <cell r="BM174">
            <v>3796.15</v>
          </cell>
          <cell r="BN174">
            <v>-17812.59</v>
          </cell>
          <cell r="BO174">
            <v>0</v>
          </cell>
          <cell r="BP174">
            <v>0</v>
          </cell>
          <cell r="BQ174">
            <v>0</v>
          </cell>
          <cell r="BR174">
            <v>0</v>
          </cell>
          <cell r="BS174">
            <v>0</v>
          </cell>
          <cell r="BT174">
            <v>-17812.59</v>
          </cell>
        </row>
        <row r="175">
          <cell r="A175">
            <v>726</v>
          </cell>
          <cell r="B175">
            <v>5203</v>
          </cell>
          <cell r="C175" t="str">
            <v>Picklenash Junior School</v>
          </cell>
          <cell r="D175">
            <v>61037.48</v>
          </cell>
          <cell r="E175">
            <v>0</v>
          </cell>
          <cell r="F175">
            <v>6115.97</v>
          </cell>
          <cell r="G175">
            <v>326.47000000000003</v>
          </cell>
          <cell r="H175">
            <v>0</v>
          </cell>
          <cell r="I175">
            <v>0</v>
          </cell>
          <cell r="J175">
            <v>618063</v>
          </cell>
          <cell r="K175">
            <v>0</v>
          </cell>
          <cell r="L175">
            <v>56785</v>
          </cell>
          <cell r="M175">
            <v>0</v>
          </cell>
          <cell r="N175">
            <v>38026.5</v>
          </cell>
          <cell r="O175">
            <v>578</v>
          </cell>
          <cell r="P175">
            <v>2105</v>
          </cell>
          <cell r="Q175">
            <v>7907.61</v>
          </cell>
          <cell r="R175">
            <v>31598.71</v>
          </cell>
          <cell r="S175">
            <v>18243.28</v>
          </cell>
          <cell r="T175">
            <v>999.38</v>
          </cell>
          <cell r="U175">
            <v>600.53</v>
          </cell>
          <cell r="V175">
            <v>2590.48</v>
          </cell>
          <cell r="W175">
            <v>44203</v>
          </cell>
          <cell r="X175">
            <v>0</v>
          </cell>
          <cell r="Y175">
            <v>0</v>
          </cell>
          <cell r="Z175">
            <v>0</v>
          </cell>
          <cell r="AA175">
            <v>441768.49</v>
          </cell>
          <cell r="AB175">
            <v>29044.15</v>
          </cell>
          <cell r="AC175">
            <v>79332.47</v>
          </cell>
          <cell r="AD175">
            <v>28718.2</v>
          </cell>
          <cell r="AE175">
            <v>56960.34</v>
          </cell>
          <cell r="AF175">
            <v>22663.94</v>
          </cell>
          <cell r="AG175">
            <v>8654.2000000000007</v>
          </cell>
          <cell r="AH175">
            <v>4436.8100000000004</v>
          </cell>
          <cell r="AI175">
            <v>3734.4</v>
          </cell>
          <cell r="AJ175">
            <v>12454</v>
          </cell>
          <cell r="AK175">
            <v>2812</v>
          </cell>
          <cell r="AL175">
            <v>2747.64</v>
          </cell>
          <cell r="AM175">
            <v>4435.32</v>
          </cell>
          <cell r="AN175">
            <v>1237.01</v>
          </cell>
          <cell r="AO175">
            <v>6545.94</v>
          </cell>
          <cell r="AP175">
            <v>12453.85</v>
          </cell>
          <cell r="AQ175">
            <v>3192.42</v>
          </cell>
          <cell r="AR175">
            <v>3474.62</v>
          </cell>
          <cell r="AS175">
            <v>40261.370000000003</v>
          </cell>
          <cell r="AT175">
            <v>4275.7</v>
          </cell>
          <cell r="AU175">
            <v>0</v>
          </cell>
          <cell r="AV175">
            <v>15061.5</v>
          </cell>
          <cell r="AW175">
            <v>5829</v>
          </cell>
          <cell r="AX175">
            <v>0</v>
          </cell>
          <cell r="AY175">
            <v>22337.24</v>
          </cell>
          <cell r="AZ175">
            <v>32843.980000000003</v>
          </cell>
          <cell r="BA175">
            <v>19076.990000000002</v>
          </cell>
          <cell r="BB175">
            <v>13365.5</v>
          </cell>
          <cell r="BC175">
            <v>0</v>
          </cell>
          <cell r="BD175">
            <v>0</v>
          </cell>
          <cell r="BE175">
            <v>0</v>
          </cell>
          <cell r="BF175">
            <v>0</v>
          </cell>
          <cell r="BG175">
            <v>37963</v>
          </cell>
          <cell r="BH175">
            <v>0</v>
          </cell>
          <cell r="BI175">
            <v>0</v>
          </cell>
          <cell r="BJ175">
            <v>0</v>
          </cell>
          <cell r="BK175">
            <v>14026.94</v>
          </cell>
          <cell r="BL175">
            <v>0</v>
          </cell>
          <cell r="BM175">
            <v>424.98</v>
          </cell>
          <cell r="BN175">
            <v>5020.8900000000003</v>
          </cell>
          <cell r="BO175">
            <v>0</v>
          </cell>
          <cell r="BP175">
            <v>26087.06</v>
          </cell>
          <cell r="BQ175">
            <v>3866.46</v>
          </cell>
          <cell r="BR175">
            <v>0</v>
          </cell>
          <cell r="BS175">
            <v>0</v>
          </cell>
          <cell r="BT175">
            <v>34974.410000000003</v>
          </cell>
        </row>
        <row r="176">
          <cell r="A176">
            <v>727</v>
          </cell>
          <cell r="B176">
            <v>5211</v>
          </cell>
          <cell r="C176" t="str">
            <v>Glebe Infants School</v>
          </cell>
          <cell r="D176">
            <v>5367.08</v>
          </cell>
          <cell r="E176">
            <v>0</v>
          </cell>
          <cell r="F176">
            <v>0</v>
          </cell>
          <cell r="G176">
            <v>1172.0899999999999</v>
          </cell>
          <cell r="H176">
            <v>0</v>
          </cell>
          <cell r="I176">
            <v>0</v>
          </cell>
          <cell r="J176">
            <v>364163</v>
          </cell>
          <cell r="K176">
            <v>0</v>
          </cell>
          <cell r="L176">
            <v>24715</v>
          </cell>
          <cell r="M176">
            <v>0</v>
          </cell>
          <cell r="N176">
            <v>17912.5</v>
          </cell>
          <cell r="O176">
            <v>50</v>
          </cell>
          <cell r="P176">
            <v>200</v>
          </cell>
          <cell r="Q176">
            <v>669.53</v>
          </cell>
          <cell r="R176">
            <v>16255.77</v>
          </cell>
          <cell r="S176">
            <v>0</v>
          </cell>
          <cell r="T176">
            <v>580.75</v>
          </cell>
          <cell r="U176">
            <v>0</v>
          </cell>
          <cell r="V176">
            <v>10517.48</v>
          </cell>
          <cell r="W176">
            <v>29520</v>
          </cell>
          <cell r="X176">
            <v>0</v>
          </cell>
          <cell r="Y176">
            <v>0</v>
          </cell>
          <cell r="Z176">
            <v>0</v>
          </cell>
          <cell r="AA176">
            <v>264281.96000000002</v>
          </cell>
          <cell r="AB176">
            <v>20251.189999999999</v>
          </cell>
          <cell r="AC176">
            <v>46471.99</v>
          </cell>
          <cell r="AD176">
            <v>15419.08</v>
          </cell>
          <cell r="AE176">
            <v>19783.669999999998</v>
          </cell>
          <cell r="AF176">
            <v>9897.42</v>
          </cell>
          <cell r="AG176">
            <v>10168.379999999999</v>
          </cell>
          <cell r="AH176">
            <v>18.170000000000002</v>
          </cell>
          <cell r="AI176">
            <v>2977.76</v>
          </cell>
          <cell r="AJ176">
            <v>2960</v>
          </cell>
          <cell r="AK176">
            <v>789</v>
          </cell>
          <cell r="AL176">
            <v>5252.5</v>
          </cell>
          <cell r="AM176">
            <v>905.66</v>
          </cell>
          <cell r="AN176">
            <v>2105.6799999999998</v>
          </cell>
          <cell r="AO176">
            <v>2987.61</v>
          </cell>
          <cell r="AP176">
            <v>14837.49</v>
          </cell>
          <cell r="AQ176">
            <v>1247</v>
          </cell>
          <cell r="AR176">
            <v>4096.13</v>
          </cell>
          <cell r="AS176">
            <v>12450.16</v>
          </cell>
          <cell r="AT176">
            <v>2076</v>
          </cell>
          <cell r="AU176">
            <v>0</v>
          </cell>
          <cell r="AV176">
            <v>4901.79</v>
          </cell>
          <cell r="AW176">
            <v>3186</v>
          </cell>
          <cell r="AX176">
            <v>0</v>
          </cell>
          <cell r="AY176">
            <v>8713.27</v>
          </cell>
          <cell r="AZ176">
            <v>0</v>
          </cell>
          <cell r="BA176">
            <v>0</v>
          </cell>
          <cell r="BB176">
            <v>10198</v>
          </cell>
          <cell r="BC176">
            <v>0</v>
          </cell>
          <cell r="BD176">
            <v>1000</v>
          </cell>
          <cell r="BE176">
            <v>0</v>
          </cell>
          <cell r="BF176">
            <v>0</v>
          </cell>
          <cell r="BG176">
            <v>27902</v>
          </cell>
          <cell r="BH176">
            <v>0</v>
          </cell>
          <cell r="BI176">
            <v>1000</v>
          </cell>
          <cell r="BJ176">
            <v>0</v>
          </cell>
          <cell r="BK176">
            <v>26038.69</v>
          </cell>
          <cell r="BL176">
            <v>0</v>
          </cell>
          <cell r="BM176">
            <v>3623.92</v>
          </cell>
          <cell r="BN176">
            <v>2975.2</v>
          </cell>
          <cell r="BO176">
            <v>0</v>
          </cell>
          <cell r="BP176">
            <v>-679.69</v>
          </cell>
          <cell r="BQ176">
            <v>1091.17</v>
          </cell>
          <cell r="BR176">
            <v>0</v>
          </cell>
          <cell r="BS176">
            <v>0</v>
          </cell>
          <cell r="BT176">
            <v>3386.68</v>
          </cell>
        </row>
        <row r="177">
          <cell r="A177">
            <v>728</v>
          </cell>
          <cell r="B177">
            <v>3340</v>
          </cell>
          <cell r="C177" t="str">
            <v>NEWNHAM St. Peters C of E Primary School</v>
          </cell>
          <cell r="D177">
            <v>62683.43</v>
          </cell>
          <cell r="E177">
            <v>0</v>
          </cell>
          <cell r="F177">
            <v>0</v>
          </cell>
          <cell r="G177">
            <v>656.65</v>
          </cell>
          <cell r="H177">
            <v>0</v>
          </cell>
          <cell r="I177">
            <v>0</v>
          </cell>
          <cell r="J177">
            <v>292247</v>
          </cell>
          <cell r="K177">
            <v>0</v>
          </cell>
          <cell r="L177">
            <v>28097</v>
          </cell>
          <cell r="M177">
            <v>0</v>
          </cell>
          <cell r="N177">
            <v>14635</v>
          </cell>
          <cell r="O177">
            <v>1329.98</v>
          </cell>
          <cell r="P177">
            <v>150</v>
          </cell>
          <cell r="Q177">
            <v>7950.76</v>
          </cell>
          <cell r="R177">
            <v>0</v>
          </cell>
          <cell r="S177">
            <v>0</v>
          </cell>
          <cell r="T177">
            <v>786.3</v>
          </cell>
          <cell r="U177">
            <v>5644</v>
          </cell>
          <cell r="V177">
            <v>8913.85</v>
          </cell>
          <cell r="W177">
            <v>25780</v>
          </cell>
          <cell r="X177">
            <v>0</v>
          </cell>
          <cell r="Y177">
            <v>0</v>
          </cell>
          <cell r="Z177">
            <v>0</v>
          </cell>
          <cell r="AA177">
            <v>204534.54</v>
          </cell>
          <cell r="AB177">
            <v>9665.24</v>
          </cell>
          <cell r="AC177">
            <v>57873.13</v>
          </cell>
          <cell r="AD177">
            <v>0</v>
          </cell>
          <cell r="AE177">
            <v>21864.85</v>
          </cell>
          <cell r="AF177">
            <v>0</v>
          </cell>
          <cell r="AG177">
            <v>11895.06</v>
          </cell>
          <cell r="AH177">
            <v>6756.7</v>
          </cell>
          <cell r="AI177">
            <v>1127.0899999999999</v>
          </cell>
          <cell r="AJ177">
            <v>3720</v>
          </cell>
          <cell r="AK177">
            <v>930</v>
          </cell>
          <cell r="AL177">
            <v>38395.230000000003</v>
          </cell>
          <cell r="AM177">
            <v>1786.44</v>
          </cell>
          <cell r="AN177">
            <v>10213.65</v>
          </cell>
          <cell r="AO177">
            <v>1873.64</v>
          </cell>
          <cell r="AP177">
            <v>5242.28</v>
          </cell>
          <cell r="AQ177">
            <v>1217</v>
          </cell>
          <cell r="AR177">
            <v>1812.04</v>
          </cell>
          <cell r="AS177">
            <v>27338.69</v>
          </cell>
          <cell r="AT177">
            <v>723.45</v>
          </cell>
          <cell r="AU177">
            <v>0</v>
          </cell>
          <cell r="AV177">
            <v>2412.11</v>
          </cell>
          <cell r="AW177">
            <v>2831</v>
          </cell>
          <cell r="AX177">
            <v>0</v>
          </cell>
          <cell r="AY177">
            <v>1305</v>
          </cell>
          <cell r="AZ177">
            <v>0</v>
          </cell>
          <cell r="BA177">
            <v>1582.03</v>
          </cell>
          <cell r="BB177">
            <v>10944</v>
          </cell>
          <cell r="BC177">
            <v>0</v>
          </cell>
          <cell r="BD177">
            <v>3802</v>
          </cell>
          <cell r="BE177">
            <v>0</v>
          </cell>
          <cell r="BF177">
            <v>0</v>
          </cell>
          <cell r="BG177">
            <v>3641</v>
          </cell>
          <cell r="BH177">
            <v>0</v>
          </cell>
          <cell r="BI177">
            <v>3802</v>
          </cell>
          <cell r="BJ177">
            <v>0</v>
          </cell>
          <cell r="BK177">
            <v>0</v>
          </cell>
          <cell r="BL177">
            <v>0</v>
          </cell>
          <cell r="BM177">
            <v>656.65</v>
          </cell>
          <cell r="BN177">
            <v>18372.150000000001</v>
          </cell>
          <cell r="BO177">
            <v>0</v>
          </cell>
          <cell r="BP177">
            <v>0</v>
          </cell>
          <cell r="BQ177">
            <v>4005</v>
          </cell>
          <cell r="BR177">
            <v>3438</v>
          </cell>
          <cell r="BS177">
            <v>0</v>
          </cell>
          <cell r="BT177">
            <v>25815.15</v>
          </cell>
        </row>
        <row r="178">
          <cell r="A178">
            <v>729</v>
          </cell>
          <cell r="B178">
            <v>3055</v>
          </cell>
          <cell r="C178" t="str">
            <v>North Cerney C of E Primary</v>
          </cell>
          <cell r="D178">
            <v>31257.64</v>
          </cell>
          <cell r="E178">
            <v>0</v>
          </cell>
          <cell r="F178">
            <v>0</v>
          </cell>
          <cell r="G178">
            <v>747.77</v>
          </cell>
          <cell r="H178">
            <v>0</v>
          </cell>
          <cell r="I178">
            <v>0</v>
          </cell>
          <cell r="J178">
            <v>195141</v>
          </cell>
          <cell r="K178">
            <v>0</v>
          </cell>
          <cell r="L178">
            <v>10874</v>
          </cell>
          <cell r="M178">
            <v>0</v>
          </cell>
          <cell r="N178">
            <v>38214</v>
          </cell>
          <cell r="O178">
            <v>0</v>
          </cell>
          <cell r="P178">
            <v>1180</v>
          </cell>
          <cell r="Q178">
            <v>9090.7900000000009</v>
          </cell>
          <cell r="R178">
            <v>6667.27</v>
          </cell>
          <cell r="S178">
            <v>1184</v>
          </cell>
          <cell r="T178">
            <v>741.13</v>
          </cell>
          <cell r="U178">
            <v>520</v>
          </cell>
          <cell r="V178">
            <v>1430.77</v>
          </cell>
          <cell r="W178">
            <v>22486</v>
          </cell>
          <cell r="X178">
            <v>0</v>
          </cell>
          <cell r="Y178">
            <v>0</v>
          </cell>
          <cell r="Z178">
            <v>0</v>
          </cell>
          <cell r="AA178">
            <v>136249.19</v>
          </cell>
          <cell r="AB178">
            <v>11338.46</v>
          </cell>
          <cell r="AC178">
            <v>48300.55</v>
          </cell>
          <cell r="AD178">
            <v>0</v>
          </cell>
          <cell r="AE178">
            <v>16089.46</v>
          </cell>
          <cell r="AF178">
            <v>0</v>
          </cell>
          <cell r="AG178">
            <v>3209.92</v>
          </cell>
          <cell r="AH178">
            <v>1963.72</v>
          </cell>
          <cell r="AI178">
            <v>2903.1</v>
          </cell>
          <cell r="AJ178">
            <v>3794</v>
          </cell>
          <cell r="AK178">
            <v>948</v>
          </cell>
          <cell r="AL178">
            <v>10216.719999999999</v>
          </cell>
          <cell r="AM178">
            <v>1737.81</v>
          </cell>
          <cell r="AN178">
            <v>8464.65</v>
          </cell>
          <cell r="AO178">
            <v>846.73</v>
          </cell>
          <cell r="AP178">
            <v>5519.28</v>
          </cell>
          <cell r="AQ178">
            <v>1167</v>
          </cell>
          <cell r="AR178">
            <v>682.27</v>
          </cell>
          <cell r="AS178">
            <v>12080.04</v>
          </cell>
          <cell r="AT178">
            <v>8433.44</v>
          </cell>
          <cell r="AU178">
            <v>0</v>
          </cell>
          <cell r="AV178">
            <v>4184.05</v>
          </cell>
          <cell r="AW178">
            <v>1296</v>
          </cell>
          <cell r="AX178">
            <v>0</v>
          </cell>
          <cell r="AY178">
            <v>8427.81</v>
          </cell>
          <cell r="AZ178">
            <v>0</v>
          </cell>
          <cell r="BA178">
            <v>2713.42</v>
          </cell>
          <cell r="BB178">
            <v>10358</v>
          </cell>
          <cell r="BC178">
            <v>0</v>
          </cell>
          <cell r="BD178">
            <v>0</v>
          </cell>
          <cell r="BE178">
            <v>0</v>
          </cell>
          <cell r="BF178">
            <v>0</v>
          </cell>
          <cell r="BG178">
            <v>24164</v>
          </cell>
          <cell r="BH178">
            <v>0</v>
          </cell>
          <cell r="BI178">
            <v>0</v>
          </cell>
          <cell r="BJ178">
            <v>0</v>
          </cell>
          <cell r="BK178">
            <v>12632.15</v>
          </cell>
          <cell r="BL178">
            <v>0</v>
          </cell>
          <cell r="BM178">
            <v>2429.66</v>
          </cell>
          <cell r="BN178">
            <v>17862.98</v>
          </cell>
          <cell r="BO178">
            <v>0</v>
          </cell>
          <cell r="BP178">
            <v>8324.85</v>
          </cell>
          <cell r="BQ178">
            <v>1525.11</v>
          </cell>
          <cell r="BR178">
            <v>0</v>
          </cell>
          <cell r="BS178">
            <v>0</v>
          </cell>
          <cell r="BT178">
            <v>27712.940000000002</v>
          </cell>
        </row>
        <row r="179">
          <cell r="A179">
            <v>730</v>
          </cell>
          <cell r="B179">
            <v>3056</v>
          </cell>
          <cell r="C179" t="str">
            <v>Northleach C. of E. Primary</v>
          </cell>
          <cell r="D179">
            <v>31012.16</v>
          </cell>
          <cell r="E179">
            <v>0</v>
          </cell>
          <cell r="F179">
            <v>0</v>
          </cell>
          <cell r="G179">
            <v>2445.75</v>
          </cell>
          <cell r="H179">
            <v>0</v>
          </cell>
          <cell r="I179">
            <v>0</v>
          </cell>
          <cell r="J179">
            <v>413003</v>
          </cell>
          <cell r="K179">
            <v>0</v>
          </cell>
          <cell r="L179">
            <v>35443</v>
          </cell>
          <cell r="M179">
            <v>0</v>
          </cell>
          <cell r="N179">
            <v>34735.75</v>
          </cell>
          <cell r="O179">
            <v>3538.5</v>
          </cell>
          <cell r="P179">
            <v>0</v>
          </cell>
          <cell r="Q179">
            <v>11273.1</v>
          </cell>
          <cell r="R179">
            <v>0</v>
          </cell>
          <cell r="S179">
            <v>0</v>
          </cell>
          <cell r="T179">
            <v>0</v>
          </cell>
          <cell r="U179">
            <v>7878.5</v>
          </cell>
          <cell r="V179">
            <v>12189.52</v>
          </cell>
          <cell r="W179">
            <v>31781</v>
          </cell>
          <cell r="X179">
            <v>0</v>
          </cell>
          <cell r="Y179">
            <v>0</v>
          </cell>
          <cell r="Z179">
            <v>0</v>
          </cell>
          <cell r="AA179">
            <v>300766.83</v>
          </cell>
          <cell r="AB179">
            <v>13692.37</v>
          </cell>
          <cell r="AC179">
            <v>59646.3</v>
          </cell>
          <cell r="AD179">
            <v>12232.79</v>
          </cell>
          <cell r="AE179">
            <v>23499.13</v>
          </cell>
          <cell r="AF179">
            <v>0</v>
          </cell>
          <cell r="AG179">
            <v>10449.33</v>
          </cell>
          <cell r="AH179">
            <v>166.22</v>
          </cell>
          <cell r="AI179">
            <v>1543.01</v>
          </cell>
          <cell r="AJ179">
            <v>3131</v>
          </cell>
          <cell r="AK179">
            <v>894</v>
          </cell>
          <cell r="AL179">
            <v>25458.76</v>
          </cell>
          <cell r="AM179">
            <v>2357.92</v>
          </cell>
          <cell r="AN179">
            <v>1646.87</v>
          </cell>
          <cell r="AO179">
            <v>1445.31</v>
          </cell>
          <cell r="AP179">
            <v>19126.169999999998</v>
          </cell>
          <cell r="AQ179">
            <v>7450</v>
          </cell>
          <cell r="AR179">
            <v>1288.68</v>
          </cell>
          <cell r="AS179">
            <v>19304.87</v>
          </cell>
          <cell r="AT179">
            <v>5157.6400000000003</v>
          </cell>
          <cell r="AU179">
            <v>0</v>
          </cell>
          <cell r="AV179">
            <v>10868.84</v>
          </cell>
          <cell r="AW179">
            <v>4128.3999999999996</v>
          </cell>
          <cell r="AX179">
            <v>0</v>
          </cell>
          <cell r="AY179">
            <v>1343.9</v>
          </cell>
          <cell r="AZ179">
            <v>0</v>
          </cell>
          <cell r="BA179">
            <v>11229.37</v>
          </cell>
          <cell r="BB179">
            <v>10844</v>
          </cell>
          <cell r="BC179">
            <v>0</v>
          </cell>
          <cell r="BD179">
            <v>0</v>
          </cell>
          <cell r="BE179">
            <v>0</v>
          </cell>
          <cell r="BF179">
            <v>0</v>
          </cell>
          <cell r="BG179">
            <v>43630.25</v>
          </cell>
          <cell r="BH179">
            <v>0</v>
          </cell>
          <cell r="BI179">
            <v>0</v>
          </cell>
          <cell r="BJ179">
            <v>0</v>
          </cell>
          <cell r="BK179">
            <v>42446</v>
          </cell>
          <cell r="BL179">
            <v>0</v>
          </cell>
          <cell r="BM179">
            <v>140</v>
          </cell>
          <cell r="BN179">
            <v>33182.82</v>
          </cell>
          <cell r="BO179">
            <v>0</v>
          </cell>
          <cell r="BP179">
            <v>0</v>
          </cell>
          <cell r="BQ179">
            <v>3490</v>
          </cell>
          <cell r="BR179">
            <v>0</v>
          </cell>
          <cell r="BS179">
            <v>0</v>
          </cell>
          <cell r="BT179">
            <v>36672.82</v>
          </cell>
        </row>
        <row r="180">
          <cell r="A180">
            <v>731</v>
          </cell>
          <cell r="B180">
            <v>3341</v>
          </cell>
          <cell r="C180" t="str">
            <v>North Nibley C of E School</v>
          </cell>
          <cell r="D180">
            <v>32191.65</v>
          </cell>
          <cell r="E180">
            <v>0</v>
          </cell>
          <cell r="F180">
            <v>0</v>
          </cell>
          <cell r="G180">
            <v>763.66</v>
          </cell>
          <cell r="H180">
            <v>0</v>
          </cell>
          <cell r="I180">
            <v>0</v>
          </cell>
          <cell r="J180">
            <v>302725.57</v>
          </cell>
          <cell r="K180">
            <v>0</v>
          </cell>
          <cell r="L180">
            <v>20536</v>
          </cell>
          <cell r="M180">
            <v>0</v>
          </cell>
          <cell r="N180">
            <v>28371.43</v>
          </cell>
          <cell r="O180">
            <v>3300</v>
          </cell>
          <cell r="P180">
            <v>600</v>
          </cell>
          <cell r="Q180">
            <v>3114.67</v>
          </cell>
          <cell r="R180">
            <v>0</v>
          </cell>
          <cell r="S180">
            <v>4340.2299999999996</v>
          </cell>
          <cell r="T180">
            <v>1044.51</v>
          </cell>
          <cell r="U180">
            <v>5253.89</v>
          </cell>
          <cell r="V180">
            <v>18183.59</v>
          </cell>
          <cell r="W180">
            <v>25516</v>
          </cell>
          <cell r="X180">
            <v>0</v>
          </cell>
          <cell r="Y180">
            <v>0</v>
          </cell>
          <cell r="Z180">
            <v>0</v>
          </cell>
          <cell r="AA180">
            <v>224236.33</v>
          </cell>
          <cell r="AB180">
            <v>15551.49</v>
          </cell>
          <cell r="AC180">
            <v>59608.77</v>
          </cell>
          <cell r="AD180">
            <v>10509.55</v>
          </cell>
          <cell r="AE180">
            <v>13192.32</v>
          </cell>
          <cell r="AF180">
            <v>0</v>
          </cell>
          <cell r="AG180">
            <v>10300.959999999999</v>
          </cell>
          <cell r="AH180">
            <v>1011.8</v>
          </cell>
          <cell r="AI180">
            <v>3105.56</v>
          </cell>
          <cell r="AJ180">
            <v>6070</v>
          </cell>
          <cell r="AK180">
            <v>1619</v>
          </cell>
          <cell r="AL180">
            <v>4027.06</v>
          </cell>
          <cell r="AM180">
            <v>1083.47</v>
          </cell>
          <cell r="AN180">
            <v>767.83</v>
          </cell>
          <cell r="AO180">
            <v>275.72000000000003</v>
          </cell>
          <cell r="AP180">
            <v>4739.87</v>
          </cell>
          <cell r="AQ180">
            <v>801</v>
          </cell>
          <cell r="AR180">
            <v>559.73</v>
          </cell>
          <cell r="AS180">
            <v>26122.27</v>
          </cell>
          <cell r="AT180">
            <v>4025.42</v>
          </cell>
          <cell r="AU180">
            <v>0</v>
          </cell>
          <cell r="AV180">
            <v>3245.37</v>
          </cell>
          <cell r="AW180">
            <v>2693.8</v>
          </cell>
          <cell r="AX180">
            <v>0</v>
          </cell>
          <cell r="AY180">
            <v>1024.1400000000001</v>
          </cell>
          <cell r="AZ180">
            <v>0</v>
          </cell>
          <cell r="BA180">
            <v>6169.33</v>
          </cell>
          <cell r="BB180">
            <v>8520.33</v>
          </cell>
          <cell r="BC180">
            <v>0</v>
          </cell>
          <cell r="BD180">
            <v>0</v>
          </cell>
          <cell r="BE180">
            <v>0</v>
          </cell>
          <cell r="BF180">
            <v>0</v>
          </cell>
          <cell r="BG180">
            <v>3628</v>
          </cell>
          <cell r="BH180">
            <v>0</v>
          </cell>
          <cell r="BI180">
            <v>0</v>
          </cell>
          <cell r="BJ180">
            <v>0</v>
          </cell>
          <cell r="BK180">
            <v>0</v>
          </cell>
          <cell r="BL180">
            <v>0</v>
          </cell>
          <cell r="BM180">
            <v>763.66</v>
          </cell>
          <cell r="BN180">
            <v>35916.42</v>
          </cell>
          <cell r="BO180">
            <v>0</v>
          </cell>
          <cell r="BP180">
            <v>0</v>
          </cell>
          <cell r="BQ180">
            <v>3628</v>
          </cell>
          <cell r="BR180">
            <v>0</v>
          </cell>
          <cell r="BS180">
            <v>0</v>
          </cell>
          <cell r="BT180">
            <v>39544.42</v>
          </cell>
        </row>
        <row r="181">
          <cell r="A181">
            <v>732</v>
          </cell>
          <cell r="B181">
            <v>2119</v>
          </cell>
          <cell r="C181" t="str">
            <v>Northway Infants School</v>
          </cell>
          <cell r="D181">
            <v>27277.58</v>
          </cell>
          <cell r="E181">
            <v>0</v>
          </cell>
          <cell r="F181">
            <v>7411.65</v>
          </cell>
          <cell r="G181">
            <v>8.94</v>
          </cell>
          <cell r="H181">
            <v>0</v>
          </cell>
          <cell r="I181">
            <v>0</v>
          </cell>
          <cell r="J181">
            <v>377735.79</v>
          </cell>
          <cell r="K181">
            <v>0</v>
          </cell>
          <cell r="L181">
            <v>40786</v>
          </cell>
          <cell r="M181">
            <v>0</v>
          </cell>
          <cell r="N181">
            <v>21086.21</v>
          </cell>
          <cell r="O181">
            <v>4044.4</v>
          </cell>
          <cell r="P181">
            <v>2296</v>
          </cell>
          <cell r="Q181">
            <v>8024.36</v>
          </cell>
          <cell r="R181">
            <v>0</v>
          </cell>
          <cell r="S181">
            <v>8999.51</v>
          </cell>
          <cell r="T181">
            <v>1058.04</v>
          </cell>
          <cell r="U181">
            <v>149.79</v>
          </cell>
          <cell r="V181">
            <v>9855.73</v>
          </cell>
          <cell r="W181">
            <v>30133</v>
          </cell>
          <cell r="X181">
            <v>0</v>
          </cell>
          <cell r="Y181">
            <v>0</v>
          </cell>
          <cell r="Z181">
            <v>0</v>
          </cell>
          <cell r="AA181">
            <v>279462.67</v>
          </cell>
          <cell r="AB181">
            <v>15981.44</v>
          </cell>
          <cell r="AC181">
            <v>64133.18</v>
          </cell>
          <cell r="AD181">
            <v>18485.37</v>
          </cell>
          <cell r="AE181">
            <v>27311.1</v>
          </cell>
          <cell r="AF181">
            <v>0</v>
          </cell>
          <cell r="AG181">
            <v>21478.53</v>
          </cell>
          <cell r="AH181">
            <v>339</v>
          </cell>
          <cell r="AI181">
            <v>0</v>
          </cell>
          <cell r="AJ181">
            <v>7560</v>
          </cell>
          <cell r="AK181">
            <v>2016</v>
          </cell>
          <cell r="AL181">
            <v>4934.99</v>
          </cell>
          <cell r="AM181">
            <v>2474.59</v>
          </cell>
          <cell r="AN181">
            <v>1039.43</v>
          </cell>
          <cell r="AO181">
            <v>2637.88</v>
          </cell>
          <cell r="AP181">
            <v>8532.98</v>
          </cell>
          <cell r="AQ181">
            <v>5424</v>
          </cell>
          <cell r="AR181">
            <v>751.75</v>
          </cell>
          <cell r="AS181">
            <v>17488.05</v>
          </cell>
          <cell r="AT181">
            <v>1667.91</v>
          </cell>
          <cell r="AU181">
            <v>0</v>
          </cell>
          <cell r="AV181">
            <v>10547.04</v>
          </cell>
          <cell r="AW181">
            <v>3634.2</v>
          </cell>
          <cell r="AX181">
            <v>0</v>
          </cell>
          <cell r="AY181">
            <v>7395</v>
          </cell>
          <cell r="AZ181">
            <v>2775.9</v>
          </cell>
          <cell r="BA181">
            <v>7793.6</v>
          </cell>
          <cell r="BB181">
            <v>8206</v>
          </cell>
          <cell r="BC181">
            <v>0</v>
          </cell>
          <cell r="BD181">
            <v>0</v>
          </cell>
          <cell r="BE181">
            <v>0</v>
          </cell>
          <cell r="BF181">
            <v>0</v>
          </cell>
          <cell r="BG181">
            <v>31253</v>
          </cell>
          <cell r="BH181">
            <v>0</v>
          </cell>
          <cell r="BI181">
            <v>0</v>
          </cell>
          <cell r="BJ181">
            <v>0</v>
          </cell>
          <cell r="BK181">
            <v>29230.36</v>
          </cell>
          <cell r="BL181">
            <v>0</v>
          </cell>
          <cell r="BM181">
            <v>3563.59</v>
          </cell>
          <cell r="BN181">
            <v>9375.7999999999993</v>
          </cell>
          <cell r="BO181">
            <v>0</v>
          </cell>
          <cell r="BP181">
            <v>5879.64</v>
          </cell>
          <cell r="BQ181">
            <v>0</v>
          </cell>
          <cell r="BR181">
            <v>0</v>
          </cell>
          <cell r="BS181">
            <v>0</v>
          </cell>
          <cell r="BT181">
            <v>15255.439999999999</v>
          </cell>
        </row>
        <row r="182">
          <cell r="A182">
            <v>733</v>
          </cell>
          <cell r="B182">
            <v>3057</v>
          </cell>
          <cell r="C182" t="str">
            <v>Norton C of E Primary School</v>
          </cell>
          <cell r="D182">
            <v>27645.64</v>
          </cell>
          <cell r="E182">
            <v>0</v>
          </cell>
          <cell r="F182">
            <v>0</v>
          </cell>
          <cell r="G182">
            <v>0</v>
          </cell>
          <cell r="H182">
            <v>0</v>
          </cell>
          <cell r="I182">
            <v>5977.64</v>
          </cell>
          <cell r="J182">
            <v>281042</v>
          </cell>
          <cell r="K182">
            <v>0</v>
          </cell>
          <cell r="L182">
            <v>69525</v>
          </cell>
          <cell r="M182">
            <v>4000</v>
          </cell>
          <cell r="N182">
            <v>24979</v>
          </cell>
          <cell r="O182">
            <v>8435</v>
          </cell>
          <cell r="P182">
            <v>970</v>
          </cell>
          <cell r="Q182">
            <v>21327.37</v>
          </cell>
          <cell r="R182">
            <v>0</v>
          </cell>
          <cell r="S182">
            <v>0</v>
          </cell>
          <cell r="T182">
            <v>43.12</v>
          </cell>
          <cell r="U182">
            <v>7299.66</v>
          </cell>
          <cell r="V182">
            <v>1021.72</v>
          </cell>
          <cell r="W182">
            <v>24559</v>
          </cell>
          <cell r="X182">
            <v>0</v>
          </cell>
          <cell r="Y182">
            <v>23402.57</v>
          </cell>
          <cell r="Z182">
            <v>6736.11</v>
          </cell>
          <cell r="AA182">
            <v>214148.26</v>
          </cell>
          <cell r="AB182">
            <v>15090.5</v>
          </cell>
          <cell r="AC182">
            <v>79814.41</v>
          </cell>
          <cell r="AD182">
            <v>0</v>
          </cell>
          <cell r="AE182">
            <v>24749.66</v>
          </cell>
          <cell r="AF182">
            <v>0</v>
          </cell>
          <cell r="AG182">
            <v>8750.56</v>
          </cell>
          <cell r="AH182">
            <v>3223.87</v>
          </cell>
          <cell r="AI182">
            <v>1515</v>
          </cell>
          <cell r="AJ182">
            <v>2319</v>
          </cell>
          <cell r="AK182">
            <v>619</v>
          </cell>
          <cell r="AL182">
            <v>7105.93</v>
          </cell>
          <cell r="AM182">
            <v>1242.72</v>
          </cell>
          <cell r="AN182">
            <v>8632.23</v>
          </cell>
          <cell r="AO182">
            <v>647.78</v>
          </cell>
          <cell r="AP182">
            <v>4393.28</v>
          </cell>
          <cell r="AQ182">
            <v>1825</v>
          </cell>
          <cell r="AR182">
            <v>566.46</v>
          </cell>
          <cell r="AS182">
            <v>25619.41</v>
          </cell>
          <cell r="AT182">
            <v>3952.05</v>
          </cell>
          <cell r="AU182">
            <v>0</v>
          </cell>
          <cell r="AV182">
            <v>8094.35</v>
          </cell>
          <cell r="AW182">
            <v>2421</v>
          </cell>
          <cell r="AX182">
            <v>0</v>
          </cell>
          <cell r="AY182">
            <v>1305</v>
          </cell>
          <cell r="AZ182">
            <v>1130.28</v>
          </cell>
          <cell r="BA182">
            <v>6669.3</v>
          </cell>
          <cell r="BB182">
            <v>11266.67</v>
          </cell>
          <cell r="BC182">
            <v>0</v>
          </cell>
          <cell r="BD182">
            <v>0</v>
          </cell>
          <cell r="BE182">
            <v>28002.15</v>
          </cell>
          <cell r="BF182">
            <v>1409.72</v>
          </cell>
          <cell r="BG182">
            <v>33517</v>
          </cell>
          <cell r="BH182">
            <v>0</v>
          </cell>
          <cell r="BI182">
            <v>0</v>
          </cell>
          <cell r="BJ182">
            <v>0</v>
          </cell>
          <cell r="BK182">
            <v>26609.37</v>
          </cell>
          <cell r="BL182">
            <v>0</v>
          </cell>
          <cell r="BM182">
            <v>1756.11</v>
          </cell>
          <cell r="BN182">
            <v>35745.79</v>
          </cell>
          <cell r="BO182">
            <v>0</v>
          </cell>
          <cell r="BP182">
            <v>3505.63</v>
          </cell>
          <cell r="BQ182">
            <v>1645.89</v>
          </cell>
          <cell r="BR182">
            <v>0</v>
          </cell>
          <cell r="BS182">
            <v>6704.45</v>
          </cell>
          <cell r="BT182">
            <v>47601.759999999995</v>
          </cell>
        </row>
        <row r="183">
          <cell r="A183">
            <v>734</v>
          </cell>
          <cell r="B183">
            <v>3356</v>
          </cell>
          <cell r="C183" t="str">
            <v>St Josephs R C Primary School</v>
          </cell>
          <cell r="D183">
            <v>-24433.7</v>
          </cell>
          <cell r="E183">
            <v>0</v>
          </cell>
          <cell r="F183">
            <v>0</v>
          </cell>
          <cell r="G183">
            <v>0</v>
          </cell>
          <cell r="H183">
            <v>165.3</v>
          </cell>
          <cell r="I183">
            <v>0</v>
          </cell>
          <cell r="J183">
            <v>341533</v>
          </cell>
          <cell r="K183">
            <v>0</v>
          </cell>
          <cell r="L183">
            <v>33720</v>
          </cell>
          <cell r="M183">
            <v>0</v>
          </cell>
          <cell r="N183">
            <v>22822</v>
          </cell>
          <cell r="O183">
            <v>0</v>
          </cell>
          <cell r="P183">
            <v>0</v>
          </cell>
          <cell r="Q183">
            <v>4599.29</v>
          </cell>
          <cell r="R183">
            <v>0</v>
          </cell>
          <cell r="S183">
            <v>0</v>
          </cell>
          <cell r="T183">
            <v>4034.54</v>
          </cell>
          <cell r="U183">
            <v>6114.71</v>
          </cell>
          <cell r="V183">
            <v>5871.4</v>
          </cell>
          <cell r="W183">
            <v>28897</v>
          </cell>
          <cell r="X183">
            <v>0</v>
          </cell>
          <cell r="Y183">
            <v>0</v>
          </cell>
          <cell r="Z183">
            <v>0</v>
          </cell>
          <cell r="AA183">
            <v>263161.74</v>
          </cell>
          <cell r="AB183">
            <v>7625.91</v>
          </cell>
          <cell r="AC183">
            <v>49778.6</v>
          </cell>
          <cell r="AD183">
            <v>3491.18</v>
          </cell>
          <cell r="AE183">
            <v>39386.910000000003</v>
          </cell>
          <cell r="AF183">
            <v>0</v>
          </cell>
          <cell r="AG183">
            <v>7091.51</v>
          </cell>
          <cell r="AH183">
            <v>496.5</v>
          </cell>
          <cell r="AI183">
            <v>1897.56</v>
          </cell>
          <cell r="AJ183">
            <v>2125</v>
          </cell>
          <cell r="AK183">
            <v>607</v>
          </cell>
          <cell r="AL183">
            <v>3031.64</v>
          </cell>
          <cell r="AM183">
            <v>3661.79</v>
          </cell>
          <cell r="AN183">
            <v>10262.18</v>
          </cell>
          <cell r="AO183">
            <v>2322.35</v>
          </cell>
          <cell r="AP183">
            <v>6479.56</v>
          </cell>
          <cell r="AQ183">
            <v>917</v>
          </cell>
          <cell r="AR183">
            <v>644.42999999999995</v>
          </cell>
          <cell r="AS183">
            <v>12238.13</v>
          </cell>
          <cell r="AT183">
            <v>3696.05</v>
          </cell>
          <cell r="AU183">
            <v>0</v>
          </cell>
          <cell r="AV183">
            <v>4364.9799999999996</v>
          </cell>
          <cell r="AW183">
            <v>3213</v>
          </cell>
          <cell r="AX183">
            <v>0</v>
          </cell>
          <cell r="AY183">
            <v>1310.5</v>
          </cell>
          <cell r="AZ183">
            <v>2137.1999999999998</v>
          </cell>
          <cell r="BA183">
            <v>6467.39</v>
          </cell>
          <cell r="BB183">
            <v>9409.92</v>
          </cell>
          <cell r="BC183">
            <v>0</v>
          </cell>
          <cell r="BD183">
            <v>0</v>
          </cell>
          <cell r="BE183">
            <v>0</v>
          </cell>
          <cell r="BF183">
            <v>0</v>
          </cell>
          <cell r="BG183">
            <v>3720</v>
          </cell>
          <cell r="BH183">
            <v>0</v>
          </cell>
          <cell r="BI183">
            <v>0</v>
          </cell>
          <cell r="BJ183">
            <v>0</v>
          </cell>
          <cell r="BK183">
            <v>0</v>
          </cell>
          <cell r="BL183">
            <v>0</v>
          </cell>
          <cell r="BM183">
            <v>165.3</v>
          </cell>
          <cell r="BN183">
            <v>-22659.79</v>
          </cell>
          <cell r="BO183">
            <v>0</v>
          </cell>
          <cell r="BP183">
            <v>0</v>
          </cell>
          <cell r="BQ183">
            <v>3720</v>
          </cell>
          <cell r="BR183">
            <v>0</v>
          </cell>
          <cell r="BS183">
            <v>0</v>
          </cell>
          <cell r="BT183">
            <v>-18939.79</v>
          </cell>
        </row>
        <row r="184">
          <cell r="A184">
            <v>735</v>
          </cell>
          <cell r="B184">
            <v>3310</v>
          </cell>
          <cell r="C184" t="str">
            <v>Oakridge Parochial School</v>
          </cell>
          <cell r="D184">
            <v>11489.6</v>
          </cell>
          <cell r="E184">
            <v>0</v>
          </cell>
          <cell r="F184">
            <v>0</v>
          </cell>
          <cell r="G184">
            <v>560.54999999999995</v>
          </cell>
          <cell r="H184">
            <v>0</v>
          </cell>
          <cell r="I184">
            <v>0</v>
          </cell>
          <cell r="J184">
            <v>141963</v>
          </cell>
          <cell r="K184">
            <v>0</v>
          </cell>
          <cell r="L184">
            <v>3471</v>
          </cell>
          <cell r="M184">
            <v>0</v>
          </cell>
          <cell r="N184">
            <v>18617</v>
          </cell>
          <cell r="O184">
            <v>0</v>
          </cell>
          <cell r="P184">
            <v>0</v>
          </cell>
          <cell r="Q184">
            <v>3955.24</v>
          </cell>
          <cell r="R184">
            <v>0</v>
          </cell>
          <cell r="S184">
            <v>1477.57</v>
          </cell>
          <cell r="T184">
            <v>439.65</v>
          </cell>
          <cell r="U184">
            <v>1405</v>
          </cell>
          <cell r="V184">
            <v>45329.440000000002</v>
          </cell>
          <cell r="W184">
            <v>15862</v>
          </cell>
          <cell r="X184">
            <v>0</v>
          </cell>
          <cell r="Y184">
            <v>0</v>
          </cell>
          <cell r="Z184">
            <v>0</v>
          </cell>
          <cell r="AA184">
            <v>147514.42000000001</v>
          </cell>
          <cell r="AB184">
            <v>6931.62</v>
          </cell>
          <cell r="AC184">
            <v>30881.39</v>
          </cell>
          <cell r="AD184">
            <v>3130.63</v>
          </cell>
          <cell r="AE184">
            <v>11325.49</v>
          </cell>
          <cell r="AF184">
            <v>0</v>
          </cell>
          <cell r="AG184">
            <v>2442.21</v>
          </cell>
          <cell r="AH184">
            <v>964.98</v>
          </cell>
          <cell r="AI184">
            <v>585.58000000000004</v>
          </cell>
          <cell r="AJ184">
            <v>2718</v>
          </cell>
          <cell r="AK184">
            <v>725</v>
          </cell>
          <cell r="AL184">
            <v>1861.46</v>
          </cell>
          <cell r="AM184">
            <v>0</v>
          </cell>
          <cell r="AN184">
            <v>579.94000000000005</v>
          </cell>
          <cell r="AO184">
            <v>169.43</v>
          </cell>
          <cell r="AP184">
            <v>3449.29</v>
          </cell>
          <cell r="AQ184">
            <v>263</v>
          </cell>
          <cell r="AR184">
            <v>407</v>
          </cell>
          <cell r="AS184">
            <v>13669.04</v>
          </cell>
          <cell r="AT184">
            <v>1061.81</v>
          </cell>
          <cell r="AU184">
            <v>0</v>
          </cell>
          <cell r="AV184">
            <v>1411.08</v>
          </cell>
          <cell r="AW184">
            <v>865</v>
          </cell>
          <cell r="AX184">
            <v>0</v>
          </cell>
          <cell r="AY184">
            <v>0</v>
          </cell>
          <cell r="AZ184">
            <v>0</v>
          </cell>
          <cell r="BA184">
            <v>3177.48</v>
          </cell>
          <cell r="BB184">
            <v>5922</v>
          </cell>
          <cell r="BC184">
            <v>0</v>
          </cell>
          <cell r="BD184">
            <v>0</v>
          </cell>
          <cell r="BE184">
            <v>0</v>
          </cell>
          <cell r="BF184">
            <v>0</v>
          </cell>
          <cell r="BG184">
            <v>3313</v>
          </cell>
          <cell r="BH184">
            <v>0</v>
          </cell>
          <cell r="BI184">
            <v>0</v>
          </cell>
          <cell r="BJ184">
            <v>0</v>
          </cell>
          <cell r="BK184">
            <v>0</v>
          </cell>
          <cell r="BL184">
            <v>0</v>
          </cell>
          <cell r="BM184">
            <v>975.53</v>
          </cell>
          <cell r="BN184">
            <v>3953.65</v>
          </cell>
          <cell r="BO184">
            <v>0</v>
          </cell>
          <cell r="BP184">
            <v>0</v>
          </cell>
          <cell r="BQ184">
            <v>2898.02</v>
          </cell>
          <cell r="BR184">
            <v>0</v>
          </cell>
          <cell r="BS184">
            <v>0</v>
          </cell>
          <cell r="BT184">
            <v>6851.67</v>
          </cell>
        </row>
        <row r="185">
          <cell r="A185">
            <v>736</v>
          </cell>
          <cell r="B185">
            <v>5220</v>
          </cell>
          <cell r="C185" t="str">
            <v>Carrant Brook Junior School</v>
          </cell>
          <cell r="D185">
            <v>22259.4</v>
          </cell>
          <cell r="E185">
            <v>0</v>
          </cell>
          <cell r="F185">
            <v>11255.29</v>
          </cell>
          <cell r="G185">
            <v>0</v>
          </cell>
          <cell r="H185">
            <v>0</v>
          </cell>
          <cell r="I185">
            <v>0</v>
          </cell>
          <cell r="J185">
            <v>521125</v>
          </cell>
          <cell r="K185">
            <v>0</v>
          </cell>
          <cell r="L185">
            <v>61648.639999999999</v>
          </cell>
          <cell r="M185">
            <v>0</v>
          </cell>
          <cell r="N185">
            <v>29148</v>
          </cell>
          <cell r="O185">
            <v>0</v>
          </cell>
          <cell r="P185">
            <v>2265.2800000000002</v>
          </cell>
          <cell r="Q185">
            <v>8487.48</v>
          </cell>
          <cell r="R185">
            <v>0</v>
          </cell>
          <cell r="S185">
            <v>0</v>
          </cell>
          <cell r="T185">
            <v>0</v>
          </cell>
          <cell r="U185">
            <v>7406.31</v>
          </cell>
          <cell r="V185">
            <v>3029.37</v>
          </cell>
          <cell r="W185">
            <v>39129</v>
          </cell>
          <cell r="X185">
            <v>0</v>
          </cell>
          <cell r="Y185">
            <v>0</v>
          </cell>
          <cell r="Z185">
            <v>0</v>
          </cell>
          <cell r="AA185">
            <v>405388.95</v>
          </cell>
          <cell r="AB185">
            <v>4435.6899999999996</v>
          </cell>
          <cell r="AC185">
            <v>80110.86</v>
          </cell>
          <cell r="AD185">
            <v>13746.95</v>
          </cell>
          <cell r="AE185">
            <v>30257.68</v>
          </cell>
          <cell r="AF185">
            <v>0</v>
          </cell>
          <cell r="AG185">
            <v>10569.04</v>
          </cell>
          <cell r="AH185">
            <v>1026.27</v>
          </cell>
          <cell r="AI185">
            <v>3603.95</v>
          </cell>
          <cell r="AJ185">
            <v>5111</v>
          </cell>
          <cell r="AK185">
            <v>0</v>
          </cell>
          <cell r="AL185">
            <v>1619.43</v>
          </cell>
          <cell r="AM185">
            <v>3221.64</v>
          </cell>
          <cell r="AN185">
            <v>1367.98</v>
          </cell>
          <cell r="AO185">
            <v>2383.09</v>
          </cell>
          <cell r="AP185">
            <v>8222.34</v>
          </cell>
          <cell r="AQ185">
            <v>1783</v>
          </cell>
          <cell r="AR185">
            <v>911.98</v>
          </cell>
          <cell r="AS185">
            <v>21210.13</v>
          </cell>
          <cell r="AT185">
            <v>1776.07</v>
          </cell>
          <cell r="AU185">
            <v>0</v>
          </cell>
          <cell r="AV185">
            <v>5954.78</v>
          </cell>
          <cell r="AW185">
            <v>426.8</v>
          </cell>
          <cell r="AX185">
            <v>0</v>
          </cell>
          <cell r="AY185">
            <v>173.24</v>
          </cell>
          <cell r="AZ185">
            <v>6575.65</v>
          </cell>
          <cell r="BA185">
            <v>5881.05</v>
          </cell>
          <cell r="BB185">
            <v>24971</v>
          </cell>
          <cell r="BC185">
            <v>0</v>
          </cell>
          <cell r="BD185">
            <v>0</v>
          </cell>
          <cell r="BE185">
            <v>0</v>
          </cell>
          <cell r="BF185">
            <v>0</v>
          </cell>
          <cell r="BG185">
            <v>45931</v>
          </cell>
          <cell r="BH185">
            <v>0</v>
          </cell>
          <cell r="BI185">
            <v>0</v>
          </cell>
          <cell r="BJ185">
            <v>0</v>
          </cell>
          <cell r="BK185">
            <v>49591.38</v>
          </cell>
          <cell r="BL185">
            <v>0</v>
          </cell>
          <cell r="BM185">
            <v>3804</v>
          </cell>
          <cell r="BN185">
            <v>53769.91</v>
          </cell>
          <cell r="BO185">
            <v>0</v>
          </cell>
          <cell r="BP185">
            <v>1290.9100000000001</v>
          </cell>
          <cell r="BQ185">
            <v>0</v>
          </cell>
          <cell r="BR185">
            <v>2500</v>
          </cell>
          <cell r="BS185">
            <v>0</v>
          </cell>
          <cell r="BT185">
            <v>57560.820000000007</v>
          </cell>
        </row>
        <row r="186">
          <cell r="A186">
            <v>742</v>
          </cell>
          <cell r="B186">
            <v>2130</v>
          </cell>
          <cell r="C186" t="str">
            <v>The Croft County Primary</v>
          </cell>
          <cell r="D186">
            <v>28720.93</v>
          </cell>
          <cell r="E186">
            <v>0</v>
          </cell>
          <cell r="F186">
            <v>-2112.34</v>
          </cell>
          <cell r="G186">
            <v>905</v>
          </cell>
          <cell r="H186">
            <v>0.08</v>
          </cell>
          <cell r="I186">
            <v>0</v>
          </cell>
          <cell r="J186">
            <v>375919</v>
          </cell>
          <cell r="K186">
            <v>0</v>
          </cell>
          <cell r="L186">
            <v>34588</v>
          </cell>
          <cell r="M186">
            <v>0</v>
          </cell>
          <cell r="N186">
            <v>30468</v>
          </cell>
          <cell r="O186">
            <v>3558.16</v>
          </cell>
          <cell r="P186">
            <v>0</v>
          </cell>
          <cell r="Q186">
            <v>13831.14</v>
          </cell>
          <cell r="R186">
            <v>0</v>
          </cell>
          <cell r="S186">
            <v>0</v>
          </cell>
          <cell r="T186">
            <v>128.25</v>
          </cell>
          <cell r="U186">
            <v>5479.51</v>
          </cell>
          <cell r="V186">
            <v>8550.32</v>
          </cell>
          <cell r="W186">
            <v>30505</v>
          </cell>
          <cell r="X186">
            <v>0</v>
          </cell>
          <cell r="Y186">
            <v>0</v>
          </cell>
          <cell r="Z186">
            <v>0</v>
          </cell>
          <cell r="AA186">
            <v>260872.21</v>
          </cell>
          <cell r="AB186">
            <v>15380.19</v>
          </cell>
          <cell r="AC186">
            <v>63369.599999999999</v>
          </cell>
          <cell r="AD186">
            <v>314.69</v>
          </cell>
          <cell r="AE186">
            <v>20518.78</v>
          </cell>
          <cell r="AF186">
            <v>0</v>
          </cell>
          <cell r="AG186">
            <v>8767.19</v>
          </cell>
          <cell r="AH186">
            <v>613.12</v>
          </cell>
          <cell r="AI186">
            <v>2862.55</v>
          </cell>
          <cell r="AJ186">
            <v>2734</v>
          </cell>
          <cell r="AK186">
            <v>683</v>
          </cell>
          <cell r="AL186">
            <v>5596.99</v>
          </cell>
          <cell r="AM186">
            <v>5008.05</v>
          </cell>
          <cell r="AN186">
            <v>11126.87</v>
          </cell>
          <cell r="AO186">
            <v>2451.3000000000002</v>
          </cell>
          <cell r="AP186">
            <v>9288.08</v>
          </cell>
          <cell r="AQ186">
            <v>7935</v>
          </cell>
          <cell r="AR186">
            <v>937.94</v>
          </cell>
          <cell r="AS186">
            <v>16694.810000000001</v>
          </cell>
          <cell r="AT186">
            <v>5252.48</v>
          </cell>
          <cell r="AU186">
            <v>0</v>
          </cell>
          <cell r="AV186">
            <v>3840.02</v>
          </cell>
          <cell r="AW186">
            <v>3799.8</v>
          </cell>
          <cell r="AX186">
            <v>0</v>
          </cell>
          <cell r="AY186">
            <v>3915</v>
          </cell>
          <cell r="AZ186">
            <v>9010.43</v>
          </cell>
          <cell r="BA186">
            <v>14812.88</v>
          </cell>
          <cell r="BB186">
            <v>11022</v>
          </cell>
          <cell r="BC186">
            <v>0</v>
          </cell>
          <cell r="BD186">
            <v>0</v>
          </cell>
          <cell r="BE186">
            <v>0</v>
          </cell>
          <cell r="BF186">
            <v>0</v>
          </cell>
          <cell r="BG186">
            <v>16978.939999999999</v>
          </cell>
          <cell r="BH186">
            <v>0</v>
          </cell>
          <cell r="BI186">
            <v>0</v>
          </cell>
          <cell r="BJ186">
            <v>0</v>
          </cell>
          <cell r="BK186">
            <v>4141.0200000000004</v>
          </cell>
          <cell r="BL186">
            <v>0</v>
          </cell>
          <cell r="BM186">
            <v>2782.21</v>
          </cell>
          <cell r="BN186">
            <v>44941.31</v>
          </cell>
          <cell r="BO186">
            <v>0</v>
          </cell>
          <cell r="BP186">
            <v>7129.64</v>
          </cell>
          <cell r="BQ186">
            <v>1718.81</v>
          </cell>
          <cell r="BR186">
            <v>0</v>
          </cell>
          <cell r="BS186">
            <v>0</v>
          </cell>
          <cell r="BT186">
            <v>53789.759999999995</v>
          </cell>
        </row>
        <row r="187">
          <cell r="A187">
            <v>743</v>
          </cell>
          <cell r="B187">
            <v>2108</v>
          </cell>
          <cell r="C187" t="str">
            <v>Parkend Primary School</v>
          </cell>
          <cell r="D187">
            <v>19201.29</v>
          </cell>
          <cell r="E187">
            <v>0</v>
          </cell>
          <cell r="F187">
            <v>23282.58</v>
          </cell>
          <cell r="G187">
            <v>217.28</v>
          </cell>
          <cell r="H187">
            <v>0</v>
          </cell>
          <cell r="I187">
            <v>0</v>
          </cell>
          <cell r="J187">
            <v>186099.8</v>
          </cell>
          <cell r="K187">
            <v>0</v>
          </cell>
          <cell r="L187">
            <v>7290</v>
          </cell>
          <cell r="M187">
            <v>0</v>
          </cell>
          <cell r="N187">
            <v>22649.200000000001</v>
          </cell>
          <cell r="O187">
            <v>800</v>
          </cell>
          <cell r="P187">
            <v>0</v>
          </cell>
          <cell r="Q187">
            <v>4522.88</v>
          </cell>
          <cell r="R187">
            <v>0</v>
          </cell>
          <cell r="S187">
            <v>3432.25</v>
          </cell>
          <cell r="T187">
            <v>666.25</v>
          </cell>
          <cell r="U187">
            <v>1862.75</v>
          </cell>
          <cell r="V187">
            <v>6173.78</v>
          </cell>
          <cell r="W187">
            <v>18587</v>
          </cell>
          <cell r="X187">
            <v>0</v>
          </cell>
          <cell r="Y187">
            <v>0</v>
          </cell>
          <cell r="Z187">
            <v>0</v>
          </cell>
          <cell r="AA187">
            <v>130908.13</v>
          </cell>
          <cell r="AB187">
            <v>8242.8700000000008</v>
          </cell>
          <cell r="AC187">
            <v>31870.04</v>
          </cell>
          <cell r="AD187">
            <v>0</v>
          </cell>
          <cell r="AE187">
            <v>20764.560000000001</v>
          </cell>
          <cell r="AF187">
            <v>0</v>
          </cell>
          <cell r="AG187">
            <v>5529.99</v>
          </cell>
          <cell r="AH187">
            <v>937.33</v>
          </cell>
          <cell r="AI187">
            <v>627.1</v>
          </cell>
          <cell r="AJ187">
            <v>3893</v>
          </cell>
          <cell r="AK187">
            <v>973</v>
          </cell>
          <cell r="AL187">
            <v>3213.5</v>
          </cell>
          <cell r="AM187">
            <v>1439.36</v>
          </cell>
          <cell r="AN187">
            <v>6986.83</v>
          </cell>
          <cell r="AO187">
            <v>594.46</v>
          </cell>
          <cell r="AP187">
            <v>5236.41</v>
          </cell>
          <cell r="AQ187">
            <v>2379</v>
          </cell>
          <cell r="AR187">
            <v>505.72</v>
          </cell>
          <cell r="AS187">
            <v>17238.73</v>
          </cell>
          <cell r="AT187">
            <v>2385.16</v>
          </cell>
          <cell r="AU187">
            <v>0</v>
          </cell>
          <cell r="AV187">
            <v>2049.92</v>
          </cell>
          <cell r="AW187">
            <v>1423.4</v>
          </cell>
          <cell r="AX187">
            <v>0</v>
          </cell>
          <cell r="AY187">
            <v>3078.21</v>
          </cell>
          <cell r="AZ187">
            <v>0</v>
          </cell>
          <cell r="BA187">
            <v>1516.07</v>
          </cell>
          <cell r="BB187">
            <v>8301</v>
          </cell>
          <cell r="BC187">
            <v>0</v>
          </cell>
          <cell r="BD187">
            <v>0</v>
          </cell>
          <cell r="BE187">
            <v>0</v>
          </cell>
          <cell r="BF187">
            <v>0</v>
          </cell>
          <cell r="BG187">
            <v>29253</v>
          </cell>
          <cell r="BH187">
            <v>0</v>
          </cell>
          <cell r="BI187">
            <v>0</v>
          </cell>
          <cell r="BJ187">
            <v>0</v>
          </cell>
          <cell r="BK187">
            <v>43662.2</v>
          </cell>
          <cell r="BL187">
            <v>0</v>
          </cell>
          <cell r="BM187">
            <v>3346.81</v>
          </cell>
          <cell r="BN187">
            <v>11191.41</v>
          </cell>
          <cell r="BO187">
            <v>0</v>
          </cell>
          <cell r="BP187">
            <v>5658.66</v>
          </cell>
          <cell r="BQ187">
            <v>85.19</v>
          </cell>
          <cell r="BR187">
            <v>0</v>
          </cell>
          <cell r="BS187">
            <v>0</v>
          </cell>
          <cell r="BT187">
            <v>16935.259999999998</v>
          </cell>
        </row>
        <row r="188">
          <cell r="A188">
            <v>749</v>
          </cell>
          <cell r="B188">
            <v>3060</v>
          </cell>
          <cell r="C188" t="str">
            <v>Pauntley Church of England Primary School</v>
          </cell>
          <cell r="D188">
            <v>13215.2</v>
          </cell>
          <cell r="E188">
            <v>0</v>
          </cell>
          <cell r="F188">
            <v>36053.199999999997</v>
          </cell>
          <cell r="G188">
            <v>0</v>
          </cell>
          <cell r="H188">
            <v>0</v>
          </cell>
          <cell r="I188">
            <v>0</v>
          </cell>
          <cell r="J188">
            <v>170618</v>
          </cell>
          <cell r="K188">
            <v>0</v>
          </cell>
          <cell r="L188">
            <v>5806</v>
          </cell>
          <cell r="M188">
            <v>0</v>
          </cell>
          <cell r="N188">
            <v>18760</v>
          </cell>
          <cell r="O188">
            <v>0</v>
          </cell>
          <cell r="P188">
            <v>0</v>
          </cell>
          <cell r="Q188">
            <v>3636.46</v>
          </cell>
          <cell r="R188">
            <v>2466</v>
          </cell>
          <cell r="S188">
            <v>1080</v>
          </cell>
          <cell r="T188">
            <v>0</v>
          </cell>
          <cell r="U188">
            <v>4960.3</v>
          </cell>
          <cell r="V188">
            <v>5478.4</v>
          </cell>
          <cell r="W188">
            <v>17619</v>
          </cell>
          <cell r="X188">
            <v>0</v>
          </cell>
          <cell r="Y188">
            <v>0</v>
          </cell>
          <cell r="Z188">
            <v>0</v>
          </cell>
          <cell r="AA188">
            <v>143439.29999999999</v>
          </cell>
          <cell r="AB188">
            <v>4854.87</v>
          </cell>
          <cell r="AC188">
            <v>22740.21</v>
          </cell>
          <cell r="AD188">
            <v>4526.5200000000004</v>
          </cell>
          <cell r="AE188">
            <v>15562.57</v>
          </cell>
          <cell r="AF188">
            <v>0</v>
          </cell>
          <cell r="AG188">
            <v>4442.05</v>
          </cell>
          <cell r="AH188">
            <v>549.97</v>
          </cell>
          <cell r="AI188">
            <v>4220.6899999999996</v>
          </cell>
          <cell r="AJ188">
            <v>0</v>
          </cell>
          <cell r="AK188">
            <v>1425.27</v>
          </cell>
          <cell r="AL188">
            <v>1001.39</v>
          </cell>
          <cell r="AM188">
            <v>735.9</v>
          </cell>
          <cell r="AN188">
            <v>225.95</v>
          </cell>
          <cell r="AO188">
            <v>158.53</v>
          </cell>
          <cell r="AP188">
            <v>2696.94</v>
          </cell>
          <cell r="AQ188">
            <v>1224</v>
          </cell>
          <cell r="AR188">
            <v>449.5</v>
          </cell>
          <cell r="AS188">
            <v>6317.27</v>
          </cell>
          <cell r="AT188">
            <v>3155.13</v>
          </cell>
          <cell r="AU188">
            <v>0</v>
          </cell>
          <cell r="AV188">
            <v>3027.63</v>
          </cell>
          <cell r="AW188">
            <v>1261</v>
          </cell>
          <cell r="AX188">
            <v>0</v>
          </cell>
          <cell r="AY188">
            <v>3916.75</v>
          </cell>
          <cell r="AZ188">
            <v>214</v>
          </cell>
          <cell r="BA188">
            <v>6574.8</v>
          </cell>
          <cell r="BB188">
            <v>12398.5</v>
          </cell>
          <cell r="BC188">
            <v>0</v>
          </cell>
          <cell r="BD188">
            <v>0</v>
          </cell>
          <cell r="BE188">
            <v>0</v>
          </cell>
          <cell r="BF188">
            <v>0</v>
          </cell>
          <cell r="BG188">
            <v>24967</v>
          </cell>
          <cell r="BH188">
            <v>0</v>
          </cell>
          <cell r="BI188">
            <v>0</v>
          </cell>
          <cell r="BJ188">
            <v>0</v>
          </cell>
          <cell r="BK188">
            <v>55000</v>
          </cell>
          <cell r="BL188">
            <v>0</v>
          </cell>
          <cell r="BM188">
            <v>1623.03</v>
          </cell>
          <cell r="BN188">
            <v>-1479.38</v>
          </cell>
          <cell r="BO188">
            <v>0</v>
          </cell>
          <cell r="BP188">
            <v>2829.2</v>
          </cell>
          <cell r="BQ188">
            <v>0</v>
          </cell>
          <cell r="BR188">
            <v>1567.97</v>
          </cell>
          <cell r="BS188">
            <v>0</v>
          </cell>
          <cell r="BT188">
            <v>2917.79</v>
          </cell>
        </row>
        <row r="189">
          <cell r="A189">
            <v>750</v>
          </cell>
          <cell r="B189">
            <v>2109</v>
          </cell>
          <cell r="C189" t="str">
            <v>Pillowell C P School</v>
          </cell>
          <cell r="D189">
            <v>52427.38</v>
          </cell>
          <cell r="E189">
            <v>0</v>
          </cell>
          <cell r="F189">
            <v>8246.74</v>
          </cell>
          <cell r="G189">
            <v>5264.45</v>
          </cell>
          <cell r="H189">
            <v>0</v>
          </cell>
          <cell r="I189">
            <v>0</v>
          </cell>
          <cell r="J189">
            <v>259269</v>
          </cell>
          <cell r="K189">
            <v>0</v>
          </cell>
          <cell r="L189">
            <v>7664</v>
          </cell>
          <cell r="M189">
            <v>0</v>
          </cell>
          <cell r="N189">
            <v>25850</v>
          </cell>
          <cell r="O189">
            <v>7635</v>
          </cell>
          <cell r="P189">
            <v>0</v>
          </cell>
          <cell r="Q189">
            <v>3422.1</v>
          </cell>
          <cell r="R189">
            <v>0</v>
          </cell>
          <cell r="S189">
            <v>485.63</v>
          </cell>
          <cell r="T189">
            <v>404.65</v>
          </cell>
          <cell r="U189">
            <v>1862.38</v>
          </cell>
          <cell r="V189">
            <v>3331.8</v>
          </cell>
          <cell r="W189">
            <v>25249</v>
          </cell>
          <cell r="X189">
            <v>0</v>
          </cell>
          <cell r="Y189">
            <v>0</v>
          </cell>
          <cell r="Z189">
            <v>0</v>
          </cell>
          <cell r="AA189">
            <v>189374.31</v>
          </cell>
          <cell r="AB189">
            <v>4603.4399999999996</v>
          </cell>
          <cell r="AC189">
            <v>57459.839999999997</v>
          </cell>
          <cell r="AD189">
            <v>11382.52</v>
          </cell>
          <cell r="AE189">
            <v>16082.23</v>
          </cell>
          <cell r="AF189">
            <v>0</v>
          </cell>
          <cell r="AG189">
            <v>4209.71</v>
          </cell>
          <cell r="AH189">
            <v>537.54999999999995</v>
          </cell>
          <cell r="AI189">
            <v>1301</v>
          </cell>
          <cell r="AJ189">
            <v>5283</v>
          </cell>
          <cell r="AK189">
            <v>1321</v>
          </cell>
          <cell r="AL189">
            <v>4478.1099999999997</v>
          </cell>
          <cell r="AM189">
            <v>1380</v>
          </cell>
          <cell r="AN189">
            <v>1198.8699999999999</v>
          </cell>
          <cell r="AO189">
            <v>729.76</v>
          </cell>
          <cell r="AP189">
            <v>6716.01</v>
          </cell>
          <cell r="AQ189">
            <v>2044</v>
          </cell>
          <cell r="AR189">
            <v>506.15</v>
          </cell>
          <cell r="AS189">
            <v>22476.53</v>
          </cell>
          <cell r="AT189">
            <v>1140</v>
          </cell>
          <cell r="AU189">
            <v>0</v>
          </cell>
          <cell r="AV189">
            <v>5879.74</v>
          </cell>
          <cell r="AW189">
            <v>2152</v>
          </cell>
          <cell r="AX189">
            <v>0</v>
          </cell>
          <cell r="AY189">
            <v>1740</v>
          </cell>
          <cell r="AZ189">
            <v>0</v>
          </cell>
          <cell r="BA189">
            <v>1946.17</v>
          </cell>
          <cell r="BB189">
            <v>6511</v>
          </cell>
          <cell r="BC189">
            <v>0</v>
          </cell>
          <cell r="BD189">
            <v>0</v>
          </cell>
          <cell r="BE189">
            <v>0</v>
          </cell>
          <cell r="BF189">
            <v>0</v>
          </cell>
          <cell r="BG189">
            <v>26667.52</v>
          </cell>
          <cell r="BH189">
            <v>0</v>
          </cell>
          <cell r="BI189">
            <v>0</v>
          </cell>
          <cell r="BJ189">
            <v>0</v>
          </cell>
          <cell r="BK189">
            <v>17794.03</v>
          </cell>
          <cell r="BL189">
            <v>0</v>
          </cell>
          <cell r="BM189">
            <v>1693.87</v>
          </cell>
          <cell r="BN189">
            <v>37148</v>
          </cell>
          <cell r="BO189">
            <v>0</v>
          </cell>
          <cell r="BP189">
            <v>13677.97</v>
          </cell>
          <cell r="BQ189">
            <v>6901.13</v>
          </cell>
          <cell r="BR189">
            <v>111.71</v>
          </cell>
          <cell r="BS189">
            <v>0</v>
          </cell>
          <cell r="BT189">
            <v>57838.81</v>
          </cell>
        </row>
        <row r="190">
          <cell r="A190">
            <v>754</v>
          </cell>
          <cell r="B190">
            <v>3343</v>
          </cell>
          <cell r="C190" t="str">
            <v>Prestbury St Marys Junior</v>
          </cell>
          <cell r="D190">
            <v>22173.7</v>
          </cell>
          <cell r="E190">
            <v>0</v>
          </cell>
          <cell r="F190">
            <v>0</v>
          </cell>
          <cell r="G190">
            <v>0</v>
          </cell>
          <cell r="H190">
            <v>0</v>
          </cell>
          <cell r="I190">
            <v>0</v>
          </cell>
          <cell r="J190">
            <v>595723</v>
          </cell>
          <cell r="K190">
            <v>0</v>
          </cell>
          <cell r="L190">
            <v>42407</v>
          </cell>
          <cell r="M190">
            <v>0</v>
          </cell>
          <cell r="N190">
            <v>27236</v>
          </cell>
          <cell r="O190">
            <v>9200</v>
          </cell>
          <cell r="P190">
            <v>0</v>
          </cell>
          <cell r="Q190">
            <v>12413.07</v>
          </cell>
          <cell r="R190">
            <v>0</v>
          </cell>
          <cell r="S190">
            <v>0</v>
          </cell>
          <cell r="T190">
            <v>6101.9</v>
          </cell>
          <cell r="U190">
            <v>18804</v>
          </cell>
          <cell r="V190">
            <v>9984</v>
          </cell>
          <cell r="W190">
            <v>41911</v>
          </cell>
          <cell r="X190">
            <v>0</v>
          </cell>
          <cell r="Y190">
            <v>0</v>
          </cell>
          <cell r="Z190">
            <v>0</v>
          </cell>
          <cell r="AA190">
            <v>404695.9</v>
          </cell>
          <cell r="AB190">
            <v>38815.050000000003</v>
          </cell>
          <cell r="AC190">
            <v>85163.82</v>
          </cell>
          <cell r="AD190">
            <v>26394.42</v>
          </cell>
          <cell r="AE190">
            <v>33040.800000000003</v>
          </cell>
          <cell r="AF190">
            <v>0</v>
          </cell>
          <cell r="AG190">
            <v>14965.11</v>
          </cell>
          <cell r="AH190">
            <v>1665.55</v>
          </cell>
          <cell r="AI190">
            <v>1689</v>
          </cell>
          <cell r="AJ190">
            <v>4606</v>
          </cell>
          <cell r="AK190">
            <v>1270</v>
          </cell>
          <cell r="AL190">
            <v>10867.74</v>
          </cell>
          <cell r="AM190">
            <v>5608.15</v>
          </cell>
          <cell r="AN190">
            <v>2198.73</v>
          </cell>
          <cell r="AO190">
            <v>1533.43</v>
          </cell>
          <cell r="AP190">
            <v>13656.28</v>
          </cell>
          <cell r="AQ190">
            <v>1672</v>
          </cell>
          <cell r="AR190">
            <v>1038.83</v>
          </cell>
          <cell r="AS190">
            <v>51493.94</v>
          </cell>
          <cell r="AT190">
            <v>5438.1</v>
          </cell>
          <cell r="AU190">
            <v>0</v>
          </cell>
          <cell r="AV190">
            <v>13868.11</v>
          </cell>
          <cell r="AW190">
            <v>6106.4</v>
          </cell>
          <cell r="AX190">
            <v>0</v>
          </cell>
          <cell r="AY190">
            <v>7227.23</v>
          </cell>
          <cell r="AZ190">
            <v>0</v>
          </cell>
          <cell r="BA190">
            <v>10646.1</v>
          </cell>
          <cell r="BB190">
            <v>11731.5</v>
          </cell>
          <cell r="BC190">
            <v>0</v>
          </cell>
          <cell r="BD190">
            <v>463</v>
          </cell>
          <cell r="BE190">
            <v>0</v>
          </cell>
          <cell r="BF190">
            <v>0</v>
          </cell>
          <cell r="BG190">
            <v>4167</v>
          </cell>
          <cell r="BH190">
            <v>0</v>
          </cell>
          <cell r="BI190">
            <v>463</v>
          </cell>
          <cell r="BJ190">
            <v>0</v>
          </cell>
          <cell r="BK190">
            <v>0</v>
          </cell>
          <cell r="BL190">
            <v>0</v>
          </cell>
          <cell r="BM190">
            <v>4630</v>
          </cell>
          <cell r="BN190">
            <v>30098.48</v>
          </cell>
          <cell r="BO190">
            <v>0</v>
          </cell>
          <cell r="BP190">
            <v>0</v>
          </cell>
          <cell r="BQ190">
            <v>0</v>
          </cell>
          <cell r="BR190">
            <v>0</v>
          </cell>
          <cell r="BS190">
            <v>0</v>
          </cell>
          <cell r="BT190">
            <v>30098.48</v>
          </cell>
        </row>
        <row r="191">
          <cell r="A191">
            <v>755</v>
          </cell>
          <cell r="B191">
            <v>5202</v>
          </cell>
          <cell r="C191" t="str">
            <v>Primrose Hill Cof E Primary School</v>
          </cell>
          <cell r="D191">
            <v>68471.11</v>
          </cell>
          <cell r="E191">
            <v>0</v>
          </cell>
          <cell r="F191">
            <v>4049.54</v>
          </cell>
          <cell r="G191">
            <v>5689.94</v>
          </cell>
          <cell r="H191">
            <v>0</v>
          </cell>
          <cell r="I191">
            <v>0</v>
          </cell>
          <cell r="J191">
            <v>789196</v>
          </cell>
          <cell r="K191">
            <v>0</v>
          </cell>
          <cell r="L191">
            <v>46505</v>
          </cell>
          <cell r="M191">
            <v>0</v>
          </cell>
          <cell r="N191">
            <v>47248</v>
          </cell>
          <cell r="O191">
            <v>0</v>
          </cell>
          <cell r="P191">
            <v>4798.5</v>
          </cell>
          <cell r="Q191">
            <v>26047.84</v>
          </cell>
          <cell r="R191">
            <v>0</v>
          </cell>
          <cell r="S191">
            <v>11262.03</v>
          </cell>
          <cell r="T191">
            <v>457.6</v>
          </cell>
          <cell r="U191">
            <v>0</v>
          </cell>
          <cell r="V191">
            <v>4802.71</v>
          </cell>
          <cell r="W191">
            <v>51129</v>
          </cell>
          <cell r="X191">
            <v>0</v>
          </cell>
          <cell r="Y191">
            <v>0</v>
          </cell>
          <cell r="Z191">
            <v>0</v>
          </cell>
          <cell r="AA191">
            <v>533192.19999999995</v>
          </cell>
          <cell r="AB191">
            <v>38286.51</v>
          </cell>
          <cell r="AC191">
            <v>137709.56</v>
          </cell>
          <cell r="AD191">
            <v>33648.53</v>
          </cell>
          <cell r="AE191">
            <v>43606.81</v>
          </cell>
          <cell r="AF191">
            <v>2880.88</v>
          </cell>
          <cell r="AG191">
            <v>25433.01</v>
          </cell>
          <cell r="AH191">
            <v>2020</v>
          </cell>
          <cell r="AI191">
            <v>2185.44</v>
          </cell>
          <cell r="AJ191">
            <v>4873.3599999999997</v>
          </cell>
          <cell r="AK191">
            <v>1218.6400000000001</v>
          </cell>
          <cell r="AL191">
            <v>6320.19</v>
          </cell>
          <cell r="AM191">
            <v>26178.69</v>
          </cell>
          <cell r="AN191">
            <v>3695.6</v>
          </cell>
          <cell r="AO191">
            <v>2322.88</v>
          </cell>
          <cell r="AP191">
            <v>12895.42</v>
          </cell>
          <cell r="AQ191">
            <v>2596</v>
          </cell>
          <cell r="AR191">
            <v>6815.89</v>
          </cell>
          <cell r="AS191">
            <v>29928.06</v>
          </cell>
          <cell r="AT191">
            <v>1529</v>
          </cell>
          <cell r="AU191">
            <v>0</v>
          </cell>
          <cell r="AV191">
            <v>13127.11</v>
          </cell>
          <cell r="AW191">
            <v>807.26</v>
          </cell>
          <cell r="AX191">
            <v>0</v>
          </cell>
          <cell r="AY191">
            <v>350</v>
          </cell>
          <cell r="AZ191">
            <v>0</v>
          </cell>
          <cell r="BA191">
            <v>12515.49</v>
          </cell>
          <cell r="BB191">
            <v>26938.36</v>
          </cell>
          <cell r="BC191">
            <v>0</v>
          </cell>
          <cell r="BD191">
            <v>0</v>
          </cell>
          <cell r="BE191">
            <v>0</v>
          </cell>
          <cell r="BF191">
            <v>0</v>
          </cell>
          <cell r="BG191">
            <v>42281</v>
          </cell>
          <cell r="BH191">
            <v>0</v>
          </cell>
          <cell r="BI191">
            <v>0</v>
          </cell>
          <cell r="BJ191">
            <v>0</v>
          </cell>
          <cell r="BK191">
            <v>5717.18</v>
          </cell>
          <cell r="BL191">
            <v>0</v>
          </cell>
          <cell r="BM191">
            <v>4586</v>
          </cell>
          <cell r="BN191">
            <v>78842.899999999994</v>
          </cell>
          <cell r="BO191">
            <v>0</v>
          </cell>
          <cell r="BP191">
            <v>41657.360000000001</v>
          </cell>
          <cell r="BQ191">
            <v>59.94</v>
          </cell>
          <cell r="BR191">
            <v>0</v>
          </cell>
          <cell r="BS191">
            <v>0</v>
          </cell>
          <cell r="BT191">
            <v>120560.2</v>
          </cell>
        </row>
        <row r="192">
          <cell r="A192">
            <v>756</v>
          </cell>
          <cell r="B192">
            <v>3061</v>
          </cell>
          <cell r="C192" t="str">
            <v>Field Court Church of England Infant School</v>
          </cell>
          <cell r="D192">
            <v>29150.66</v>
          </cell>
          <cell r="E192">
            <v>0</v>
          </cell>
          <cell r="F192">
            <v>73782</v>
          </cell>
          <cell r="G192">
            <v>594.58000000000004</v>
          </cell>
          <cell r="H192">
            <v>0</v>
          </cell>
          <cell r="I192">
            <v>0</v>
          </cell>
          <cell r="J192">
            <v>600319</v>
          </cell>
          <cell r="K192">
            <v>0</v>
          </cell>
          <cell r="L192">
            <v>52505</v>
          </cell>
          <cell r="M192">
            <v>0</v>
          </cell>
          <cell r="N192">
            <v>27398</v>
          </cell>
          <cell r="O192">
            <v>9222.27</v>
          </cell>
          <cell r="P192">
            <v>1903.57</v>
          </cell>
          <cell r="Q192">
            <v>43108.74</v>
          </cell>
          <cell r="R192">
            <v>0</v>
          </cell>
          <cell r="S192">
            <v>0</v>
          </cell>
          <cell r="T192">
            <v>345</v>
          </cell>
          <cell r="U192">
            <v>0</v>
          </cell>
          <cell r="V192">
            <v>26931.91</v>
          </cell>
          <cell r="W192">
            <v>42495</v>
          </cell>
          <cell r="X192">
            <v>0</v>
          </cell>
          <cell r="Y192">
            <v>0</v>
          </cell>
          <cell r="Z192">
            <v>0</v>
          </cell>
          <cell r="AA192">
            <v>410747</v>
          </cell>
          <cell r="AB192">
            <v>20272.11</v>
          </cell>
          <cell r="AC192">
            <v>158001.25</v>
          </cell>
          <cell r="AD192">
            <v>16509.47</v>
          </cell>
          <cell r="AE192">
            <v>30776.69</v>
          </cell>
          <cell r="AF192">
            <v>0</v>
          </cell>
          <cell r="AG192">
            <v>25891.89</v>
          </cell>
          <cell r="AH192">
            <v>145.34</v>
          </cell>
          <cell r="AI192">
            <v>6635.12</v>
          </cell>
          <cell r="AJ192">
            <v>5022</v>
          </cell>
          <cell r="AK192">
            <v>1255</v>
          </cell>
          <cell r="AL192">
            <v>10319.209999999999</v>
          </cell>
          <cell r="AM192">
            <v>1156.68</v>
          </cell>
          <cell r="AN192">
            <v>2106.6</v>
          </cell>
          <cell r="AO192">
            <v>1803.86</v>
          </cell>
          <cell r="AP192">
            <v>9502.0300000000007</v>
          </cell>
          <cell r="AQ192">
            <v>0</v>
          </cell>
          <cell r="AR192">
            <v>1367.85</v>
          </cell>
          <cell r="AS192">
            <v>26729.89</v>
          </cell>
          <cell r="AT192">
            <v>7198.14</v>
          </cell>
          <cell r="AU192">
            <v>0</v>
          </cell>
          <cell r="AV192">
            <v>1881.98</v>
          </cell>
          <cell r="AW192">
            <v>6075.8</v>
          </cell>
          <cell r="AX192">
            <v>0</v>
          </cell>
          <cell r="AY192">
            <v>9570</v>
          </cell>
          <cell r="AZ192">
            <v>0</v>
          </cell>
          <cell r="BA192">
            <v>0</v>
          </cell>
          <cell r="BB192">
            <v>12884</v>
          </cell>
          <cell r="BC192">
            <v>0</v>
          </cell>
          <cell r="BD192">
            <v>0</v>
          </cell>
          <cell r="BE192">
            <v>0</v>
          </cell>
          <cell r="BF192">
            <v>0</v>
          </cell>
          <cell r="BG192">
            <v>35973</v>
          </cell>
          <cell r="BH192">
            <v>0</v>
          </cell>
          <cell r="BI192">
            <v>0</v>
          </cell>
          <cell r="BJ192">
            <v>0</v>
          </cell>
          <cell r="BK192">
            <v>669.58</v>
          </cell>
          <cell r="BL192">
            <v>0</v>
          </cell>
          <cell r="BM192">
            <v>2266.7199999999998</v>
          </cell>
          <cell r="BN192">
            <v>67527.240000000005</v>
          </cell>
          <cell r="BO192">
            <v>0</v>
          </cell>
          <cell r="BP192">
            <v>105157</v>
          </cell>
          <cell r="BQ192">
            <v>2256.2800000000002</v>
          </cell>
          <cell r="BR192">
            <v>0</v>
          </cell>
          <cell r="BS192">
            <v>0</v>
          </cell>
          <cell r="BT192">
            <v>174940.52</v>
          </cell>
        </row>
        <row r="193">
          <cell r="A193">
            <v>757</v>
          </cell>
          <cell r="B193">
            <v>2168</v>
          </cell>
          <cell r="C193" t="str">
            <v>Field Court Junior School</v>
          </cell>
          <cell r="D193">
            <v>72767.05</v>
          </cell>
          <cell r="E193">
            <v>0</v>
          </cell>
          <cell r="F193">
            <v>52436.02</v>
          </cell>
          <cell r="G193">
            <v>288</v>
          </cell>
          <cell r="H193">
            <v>0</v>
          </cell>
          <cell r="I193">
            <v>0</v>
          </cell>
          <cell r="J193">
            <v>839390.6</v>
          </cell>
          <cell r="K193">
            <v>0</v>
          </cell>
          <cell r="L193">
            <v>63478</v>
          </cell>
          <cell r="M193">
            <v>0</v>
          </cell>
          <cell r="N193">
            <v>80649.399999999994</v>
          </cell>
          <cell r="O193">
            <v>1083.56</v>
          </cell>
          <cell r="P193">
            <v>1367.18</v>
          </cell>
          <cell r="Q193">
            <v>10620.81</v>
          </cell>
          <cell r="R193">
            <v>0</v>
          </cell>
          <cell r="S193">
            <v>6842.82</v>
          </cell>
          <cell r="T193">
            <v>6228.08</v>
          </cell>
          <cell r="U193">
            <v>32061.4</v>
          </cell>
          <cell r="V193">
            <v>3586.75</v>
          </cell>
          <cell r="W193">
            <v>55897</v>
          </cell>
          <cell r="X193">
            <v>0</v>
          </cell>
          <cell r="Y193">
            <v>0</v>
          </cell>
          <cell r="Z193">
            <v>0</v>
          </cell>
          <cell r="AA193">
            <v>585859.21</v>
          </cell>
          <cell r="AB193">
            <v>15869.21</v>
          </cell>
          <cell r="AC193">
            <v>117881.58</v>
          </cell>
          <cell r="AD193">
            <v>20321.22</v>
          </cell>
          <cell r="AE193">
            <v>55905.46</v>
          </cell>
          <cell r="AF193">
            <v>0</v>
          </cell>
          <cell r="AG193">
            <v>8453.4599999999991</v>
          </cell>
          <cell r="AH193">
            <v>4770.46</v>
          </cell>
          <cell r="AI193">
            <v>2389.39</v>
          </cell>
          <cell r="AJ193">
            <v>17251</v>
          </cell>
          <cell r="AK193">
            <v>4313</v>
          </cell>
          <cell r="AL193">
            <v>15079.71</v>
          </cell>
          <cell r="AM193">
            <v>2978.11</v>
          </cell>
          <cell r="AN193">
            <v>17531.990000000002</v>
          </cell>
          <cell r="AO193">
            <v>4899.33</v>
          </cell>
          <cell r="AP193">
            <v>16360.93</v>
          </cell>
          <cell r="AQ193">
            <v>30030</v>
          </cell>
          <cell r="AR193">
            <v>1818.56</v>
          </cell>
          <cell r="AS193">
            <v>89963.57</v>
          </cell>
          <cell r="AT193">
            <v>4526.92</v>
          </cell>
          <cell r="AU193">
            <v>0</v>
          </cell>
          <cell r="AV193">
            <v>3127.49</v>
          </cell>
          <cell r="AW193">
            <v>8659.2000000000007</v>
          </cell>
          <cell r="AX193">
            <v>0</v>
          </cell>
          <cell r="AY193">
            <v>11064.41</v>
          </cell>
          <cell r="AZ193">
            <v>28204.52</v>
          </cell>
          <cell r="BA193">
            <v>1117.55</v>
          </cell>
          <cell r="BB193">
            <v>16420</v>
          </cell>
          <cell r="BC193">
            <v>0</v>
          </cell>
          <cell r="BD193">
            <v>0</v>
          </cell>
          <cell r="BE193">
            <v>0</v>
          </cell>
          <cell r="BF193">
            <v>0</v>
          </cell>
          <cell r="BG193">
            <v>43998</v>
          </cell>
          <cell r="BH193">
            <v>0</v>
          </cell>
          <cell r="BI193">
            <v>0</v>
          </cell>
          <cell r="BJ193">
            <v>0</v>
          </cell>
          <cell r="BK193">
            <v>20428.88</v>
          </cell>
          <cell r="BL193">
            <v>0</v>
          </cell>
          <cell r="BM193">
            <v>4290.41</v>
          </cell>
          <cell r="BN193">
            <v>89176.37</v>
          </cell>
          <cell r="BO193">
            <v>0</v>
          </cell>
          <cell r="BP193">
            <v>71675.14</v>
          </cell>
          <cell r="BQ193">
            <v>327.58999999999997</v>
          </cell>
          <cell r="BR193">
            <v>0</v>
          </cell>
          <cell r="BS193">
            <v>0</v>
          </cell>
          <cell r="BT193">
            <v>161179.1</v>
          </cell>
        </row>
        <row r="194">
          <cell r="A194">
            <v>759</v>
          </cell>
          <cell r="B194">
            <v>3063</v>
          </cell>
          <cell r="C194" t="str">
            <v>Randwick C of E Primary School</v>
          </cell>
          <cell r="D194">
            <v>24445.51</v>
          </cell>
          <cell r="E194">
            <v>0</v>
          </cell>
          <cell r="F194">
            <v>5879</v>
          </cell>
          <cell r="G194">
            <v>785.19</v>
          </cell>
          <cell r="H194">
            <v>0</v>
          </cell>
          <cell r="I194">
            <v>0</v>
          </cell>
          <cell r="J194">
            <v>240207</v>
          </cell>
          <cell r="K194">
            <v>0</v>
          </cell>
          <cell r="L194">
            <v>8928</v>
          </cell>
          <cell r="M194">
            <v>0</v>
          </cell>
          <cell r="N194">
            <v>24656</v>
          </cell>
          <cell r="O194">
            <v>300</v>
          </cell>
          <cell r="P194">
            <v>280.66000000000003</v>
          </cell>
          <cell r="Q194">
            <v>5033.87</v>
          </cell>
          <cell r="R194">
            <v>0</v>
          </cell>
          <cell r="S194">
            <v>0</v>
          </cell>
          <cell r="T194">
            <v>965.99</v>
          </cell>
          <cell r="U194">
            <v>3366</v>
          </cell>
          <cell r="V194">
            <v>20711.580000000002</v>
          </cell>
          <cell r="W194">
            <v>22156</v>
          </cell>
          <cell r="X194">
            <v>0</v>
          </cell>
          <cell r="Y194">
            <v>0</v>
          </cell>
          <cell r="Z194">
            <v>0</v>
          </cell>
          <cell r="AA194">
            <v>210332.68</v>
          </cell>
          <cell r="AB194">
            <v>10035.530000000001</v>
          </cell>
          <cell r="AC194">
            <v>34916.47</v>
          </cell>
          <cell r="AD194">
            <v>800.86</v>
          </cell>
          <cell r="AE194">
            <v>26476.68</v>
          </cell>
          <cell r="AF194">
            <v>0</v>
          </cell>
          <cell r="AG194">
            <v>3630.75</v>
          </cell>
          <cell r="AH194">
            <v>893.95</v>
          </cell>
          <cell r="AI194">
            <v>3148.75</v>
          </cell>
          <cell r="AJ194">
            <v>2094</v>
          </cell>
          <cell r="AK194">
            <v>523</v>
          </cell>
          <cell r="AL194">
            <v>3301.28</v>
          </cell>
          <cell r="AM194">
            <v>1141.5999999999999</v>
          </cell>
          <cell r="AN194">
            <v>3506.63</v>
          </cell>
          <cell r="AO194">
            <v>483.15</v>
          </cell>
          <cell r="AP194">
            <v>3153.42</v>
          </cell>
          <cell r="AQ194">
            <v>2238</v>
          </cell>
          <cell r="AR194">
            <v>837.72</v>
          </cell>
          <cell r="AS194">
            <v>19457.77</v>
          </cell>
          <cell r="AT194">
            <v>1502.54</v>
          </cell>
          <cell r="AU194">
            <v>0</v>
          </cell>
          <cell r="AV194">
            <v>2403.91</v>
          </cell>
          <cell r="AW194">
            <v>1877</v>
          </cell>
          <cell r="AX194">
            <v>0</v>
          </cell>
          <cell r="AY194">
            <v>1495.25</v>
          </cell>
          <cell r="AZ194">
            <v>0</v>
          </cell>
          <cell r="BA194">
            <v>4309.58</v>
          </cell>
          <cell r="BB194">
            <v>8393</v>
          </cell>
          <cell r="BC194">
            <v>0</v>
          </cell>
          <cell r="BD194">
            <v>0</v>
          </cell>
          <cell r="BE194">
            <v>0</v>
          </cell>
          <cell r="BF194">
            <v>0</v>
          </cell>
          <cell r="BG194">
            <v>32603</v>
          </cell>
          <cell r="BH194">
            <v>0</v>
          </cell>
          <cell r="BI194">
            <v>0</v>
          </cell>
          <cell r="BJ194">
            <v>0</v>
          </cell>
          <cell r="BK194">
            <v>28601.59</v>
          </cell>
          <cell r="BL194">
            <v>0</v>
          </cell>
          <cell r="BM194">
            <v>2840.82</v>
          </cell>
          <cell r="BN194">
            <v>4097.09</v>
          </cell>
          <cell r="BO194">
            <v>0</v>
          </cell>
          <cell r="BP194">
            <v>5397.41</v>
          </cell>
          <cell r="BQ194">
            <v>2427.37</v>
          </cell>
          <cell r="BR194">
            <v>0</v>
          </cell>
          <cell r="BS194">
            <v>0</v>
          </cell>
          <cell r="BT194">
            <v>11921.869999999999</v>
          </cell>
        </row>
        <row r="195">
          <cell r="A195">
            <v>761</v>
          </cell>
          <cell r="B195">
            <v>3054</v>
          </cell>
          <cell r="C195" t="str">
            <v>Redbrook C of E Primary</v>
          </cell>
          <cell r="D195">
            <v>6701.9</v>
          </cell>
          <cell r="E195">
            <v>0</v>
          </cell>
          <cell r="F195">
            <v>12567.74</v>
          </cell>
          <cell r="G195">
            <v>0</v>
          </cell>
          <cell r="H195">
            <v>0</v>
          </cell>
          <cell r="I195">
            <v>0</v>
          </cell>
          <cell r="J195">
            <v>159263</v>
          </cell>
          <cell r="K195">
            <v>0</v>
          </cell>
          <cell r="L195">
            <v>7524</v>
          </cell>
          <cell r="M195">
            <v>0</v>
          </cell>
          <cell r="N195">
            <v>20575</v>
          </cell>
          <cell r="O195">
            <v>400</v>
          </cell>
          <cell r="P195">
            <v>0</v>
          </cell>
          <cell r="Q195">
            <v>1000</v>
          </cell>
          <cell r="R195">
            <v>0</v>
          </cell>
          <cell r="S195">
            <v>3614.86</v>
          </cell>
          <cell r="T195">
            <v>484.43</v>
          </cell>
          <cell r="U195">
            <v>727.86</v>
          </cell>
          <cell r="V195">
            <v>812</v>
          </cell>
          <cell r="W195">
            <v>17492</v>
          </cell>
          <cell r="X195">
            <v>0</v>
          </cell>
          <cell r="Y195">
            <v>0</v>
          </cell>
          <cell r="Z195">
            <v>0</v>
          </cell>
          <cell r="AA195">
            <v>125073.15</v>
          </cell>
          <cell r="AB195">
            <v>12485.3</v>
          </cell>
          <cell r="AC195">
            <v>28449.98</v>
          </cell>
          <cell r="AD195">
            <v>0</v>
          </cell>
          <cell r="AE195">
            <v>14444.49</v>
          </cell>
          <cell r="AF195">
            <v>0</v>
          </cell>
          <cell r="AG195">
            <v>4537.37</v>
          </cell>
          <cell r="AH195">
            <v>1938.41</v>
          </cell>
          <cell r="AI195">
            <v>1573.15</v>
          </cell>
          <cell r="AJ195">
            <v>3297</v>
          </cell>
          <cell r="AK195">
            <v>824</v>
          </cell>
          <cell r="AL195">
            <v>1499.1</v>
          </cell>
          <cell r="AM195">
            <v>751.8</v>
          </cell>
          <cell r="AN195">
            <v>4312.75</v>
          </cell>
          <cell r="AO195">
            <v>30.82</v>
          </cell>
          <cell r="AP195">
            <v>2646.68</v>
          </cell>
          <cell r="AQ195">
            <v>924</v>
          </cell>
          <cell r="AR195">
            <v>2415.92</v>
          </cell>
          <cell r="AS195">
            <v>4833.29</v>
          </cell>
          <cell r="AT195">
            <v>2793.6</v>
          </cell>
          <cell r="AU195">
            <v>0</v>
          </cell>
          <cell r="AV195">
            <v>4313.22</v>
          </cell>
          <cell r="AW195">
            <v>1071.5999999999999</v>
          </cell>
          <cell r="AX195">
            <v>0</v>
          </cell>
          <cell r="AY195">
            <v>0</v>
          </cell>
          <cell r="AZ195">
            <v>0</v>
          </cell>
          <cell r="BA195">
            <v>339.95</v>
          </cell>
          <cell r="BB195">
            <v>8986</v>
          </cell>
          <cell r="BC195">
            <v>0</v>
          </cell>
          <cell r="BD195">
            <v>0</v>
          </cell>
          <cell r="BE195">
            <v>0</v>
          </cell>
          <cell r="BF195">
            <v>0</v>
          </cell>
          <cell r="BG195">
            <v>43199</v>
          </cell>
          <cell r="BH195">
            <v>0</v>
          </cell>
          <cell r="BI195">
            <v>0</v>
          </cell>
          <cell r="BJ195">
            <v>0</v>
          </cell>
          <cell r="BK195">
            <v>31415.08</v>
          </cell>
          <cell r="BL195">
            <v>0</v>
          </cell>
          <cell r="BM195">
            <v>3166</v>
          </cell>
          <cell r="BN195">
            <v>-8946.5300000000007</v>
          </cell>
          <cell r="BO195">
            <v>0</v>
          </cell>
          <cell r="BP195">
            <v>21185.66</v>
          </cell>
          <cell r="BQ195">
            <v>0</v>
          </cell>
          <cell r="BR195">
            <v>0</v>
          </cell>
          <cell r="BS195">
            <v>0</v>
          </cell>
          <cell r="BT195">
            <v>12239.13</v>
          </cell>
        </row>
        <row r="196">
          <cell r="A196">
            <v>763</v>
          </cell>
          <cell r="B196">
            <v>2123</v>
          </cell>
          <cell r="C196" t="str">
            <v>Rodborough Community Primary School</v>
          </cell>
          <cell r="D196">
            <v>55169.65</v>
          </cell>
          <cell r="E196">
            <v>0</v>
          </cell>
          <cell r="F196">
            <v>51035.6</v>
          </cell>
          <cell r="G196">
            <v>6371.33</v>
          </cell>
          <cell r="H196">
            <v>0</v>
          </cell>
          <cell r="I196">
            <v>0</v>
          </cell>
          <cell r="J196">
            <v>535786.94999999995</v>
          </cell>
          <cell r="K196">
            <v>0</v>
          </cell>
          <cell r="L196">
            <v>57986</v>
          </cell>
          <cell r="M196">
            <v>0</v>
          </cell>
          <cell r="N196">
            <v>55163.05</v>
          </cell>
          <cell r="O196">
            <v>5602</v>
          </cell>
          <cell r="P196">
            <v>650</v>
          </cell>
          <cell r="Q196">
            <v>9328.26</v>
          </cell>
          <cell r="R196">
            <v>0</v>
          </cell>
          <cell r="S196">
            <v>2170.7800000000002</v>
          </cell>
          <cell r="T196">
            <v>281.75</v>
          </cell>
          <cell r="U196">
            <v>6342.97</v>
          </cell>
          <cell r="V196">
            <v>4846.71</v>
          </cell>
          <cell r="W196">
            <v>38691</v>
          </cell>
          <cell r="X196">
            <v>0</v>
          </cell>
          <cell r="Y196">
            <v>0</v>
          </cell>
          <cell r="Z196">
            <v>0</v>
          </cell>
          <cell r="AA196">
            <v>380889.84</v>
          </cell>
          <cell r="AB196">
            <v>16146.41</v>
          </cell>
          <cell r="AC196">
            <v>81433.58</v>
          </cell>
          <cell r="AD196">
            <v>15638.74</v>
          </cell>
          <cell r="AE196">
            <v>46864.85</v>
          </cell>
          <cell r="AF196">
            <v>0</v>
          </cell>
          <cell r="AG196">
            <v>17878.900000000001</v>
          </cell>
          <cell r="AH196">
            <v>1151.3499999999999</v>
          </cell>
          <cell r="AI196">
            <v>7166.67</v>
          </cell>
          <cell r="AJ196">
            <v>6453</v>
          </cell>
          <cell r="AK196">
            <v>1613</v>
          </cell>
          <cell r="AL196">
            <v>8497.81</v>
          </cell>
          <cell r="AM196">
            <v>1647.38</v>
          </cell>
          <cell r="AN196">
            <v>5093.83</v>
          </cell>
          <cell r="AO196">
            <v>1633.54</v>
          </cell>
          <cell r="AP196">
            <v>5796.33</v>
          </cell>
          <cell r="AQ196">
            <v>3515.27</v>
          </cell>
          <cell r="AR196">
            <v>5839.17</v>
          </cell>
          <cell r="AS196">
            <v>29974.23</v>
          </cell>
          <cell r="AT196">
            <v>9688.4599999999991</v>
          </cell>
          <cell r="AU196">
            <v>0</v>
          </cell>
          <cell r="AV196">
            <v>3689.85</v>
          </cell>
          <cell r="AW196">
            <v>5064</v>
          </cell>
          <cell r="AX196">
            <v>0</v>
          </cell>
          <cell r="AY196">
            <v>3480</v>
          </cell>
          <cell r="AZ196">
            <v>6782.03</v>
          </cell>
          <cell r="BA196">
            <v>5359.83</v>
          </cell>
          <cell r="BB196">
            <v>11596</v>
          </cell>
          <cell r="BC196">
            <v>0</v>
          </cell>
          <cell r="BD196">
            <v>26400.1</v>
          </cell>
          <cell r="BE196">
            <v>0</v>
          </cell>
          <cell r="BF196">
            <v>0</v>
          </cell>
          <cell r="BG196">
            <v>60596</v>
          </cell>
          <cell r="BH196">
            <v>0</v>
          </cell>
          <cell r="BI196">
            <v>26400.1</v>
          </cell>
          <cell r="BJ196">
            <v>0</v>
          </cell>
          <cell r="BK196">
            <v>137700.39000000001</v>
          </cell>
          <cell r="BL196">
            <v>0</v>
          </cell>
          <cell r="BM196">
            <v>5450.93</v>
          </cell>
          <cell r="BN196">
            <v>62724.95</v>
          </cell>
          <cell r="BO196">
            <v>0</v>
          </cell>
          <cell r="BP196">
            <v>0</v>
          </cell>
          <cell r="BQ196">
            <v>1251.71</v>
          </cell>
          <cell r="BR196">
            <v>0</v>
          </cell>
          <cell r="BS196">
            <v>0</v>
          </cell>
          <cell r="BT196">
            <v>63976.659999999996</v>
          </cell>
        </row>
        <row r="197">
          <cell r="A197">
            <v>764</v>
          </cell>
          <cell r="B197">
            <v>2085</v>
          </cell>
          <cell r="C197" t="str">
            <v>Rodmarton School</v>
          </cell>
          <cell r="D197">
            <v>62870.67</v>
          </cell>
          <cell r="E197">
            <v>0</v>
          </cell>
          <cell r="F197">
            <v>38088.28</v>
          </cell>
          <cell r="G197">
            <v>28.5</v>
          </cell>
          <cell r="H197">
            <v>0</v>
          </cell>
          <cell r="I197">
            <v>0</v>
          </cell>
          <cell r="J197">
            <v>202604</v>
          </cell>
          <cell r="K197">
            <v>0</v>
          </cell>
          <cell r="L197">
            <v>7207</v>
          </cell>
          <cell r="M197">
            <v>0</v>
          </cell>
          <cell r="N197">
            <v>20177</v>
          </cell>
          <cell r="O197">
            <v>0</v>
          </cell>
          <cell r="P197">
            <v>57.15</v>
          </cell>
          <cell r="Q197">
            <v>7344.52</v>
          </cell>
          <cell r="R197">
            <v>0</v>
          </cell>
          <cell r="S197">
            <v>1220.32</v>
          </cell>
          <cell r="T197">
            <v>0</v>
          </cell>
          <cell r="U197">
            <v>5052.28</v>
          </cell>
          <cell r="V197">
            <v>7545.76</v>
          </cell>
          <cell r="W197">
            <v>19768</v>
          </cell>
          <cell r="X197">
            <v>0</v>
          </cell>
          <cell r="Y197">
            <v>0</v>
          </cell>
          <cell r="Z197">
            <v>0</v>
          </cell>
          <cell r="AA197">
            <v>170693.91</v>
          </cell>
          <cell r="AB197">
            <v>4904.07</v>
          </cell>
          <cell r="AC197">
            <v>37558.71</v>
          </cell>
          <cell r="AD197">
            <v>648.36</v>
          </cell>
          <cell r="AE197">
            <v>12661.18</v>
          </cell>
          <cell r="AF197">
            <v>0</v>
          </cell>
          <cell r="AG197">
            <v>4429.28</v>
          </cell>
          <cell r="AH197">
            <v>1378.79</v>
          </cell>
          <cell r="AI197">
            <v>2050.35</v>
          </cell>
          <cell r="AJ197">
            <v>2214</v>
          </cell>
          <cell r="AK197">
            <v>553</v>
          </cell>
          <cell r="AL197">
            <v>8315.56</v>
          </cell>
          <cell r="AM197">
            <v>2531.21</v>
          </cell>
          <cell r="AN197">
            <v>4710.76</v>
          </cell>
          <cell r="AO197">
            <v>377.53</v>
          </cell>
          <cell r="AP197">
            <v>4367.7</v>
          </cell>
          <cell r="AQ197">
            <v>1870</v>
          </cell>
          <cell r="AR197">
            <v>1505.95</v>
          </cell>
          <cell r="AS197">
            <v>15410.82</v>
          </cell>
          <cell r="AT197">
            <v>2967.63</v>
          </cell>
          <cell r="AU197">
            <v>0</v>
          </cell>
          <cell r="AV197">
            <v>2566.42</v>
          </cell>
          <cell r="AW197">
            <v>1284</v>
          </cell>
          <cell r="AX197">
            <v>0</v>
          </cell>
          <cell r="AY197">
            <v>32.03</v>
          </cell>
          <cell r="AZ197">
            <v>0</v>
          </cell>
          <cell r="BA197">
            <v>1244.45</v>
          </cell>
          <cell r="BB197">
            <v>8445.83</v>
          </cell>
          <cell r="BC197">
            <v>0</v>
          </cell>
          <cell r="BD197">
            <v>0</v>
          </cell>
          <cell r="BE197">
            <v>0</v>
          </cell>
          <cell r="BF197">
            <v>0</v>
          </cell>
          <cell r="BG197">
            <v>25500</v>
          </cell>
          <cell r="BH197">
            <v>0</v>
          </cell>
          <cell r="BI197">
            <v>0</v>
          </cell>
          <cell r="BJ197">
            <v>0</v>
          </cell>
          <cell r="BK197">
            <v>24820.880000000001</v>
          </cell>
          <cell r="BL197">
            <v>0</v>
          </cell>
          <cell r="BM197">
            <v>1051.32</v>
          </cell>
          <cell r="BN197">
            <v>41125.160000000003</v>
          </cell>
          <cell r="BO197">
            <v>0</v>
          </cell>
          <cell r="BP197">
            <v>35547.4</v>
          </cell>
          <cell r="BQ197">
            <v>2197.1799999999998</v>
          </cell>
          <cell r="BR197">
            <v>0</v>
          </cell>
          <cell r="BS197">
            <v>0</v>
          </cell>
          <cell r="BT197">
            <v>78869.739999999991</v>
          </cell>
        </row>
        <row r="198">
          <cell r="A198">
            <v>765</v>
          </cell>
          <cell r="B198">
            <v>3065</v>
          </cell>
          <cell r="C198" t="str">
            <v>Ruardean C of E School</v>
          </cell>
          <cell r="D198">
            <v>47015.8</v>
          </cell>
          <cell r="E198">
            <v>0</v>
          </cell>
          <cell r="F198">
            <v>22850</v>
          </cell>
          <cell r="G198">
            <v>58.22</v>
          </cell>
          <cell r="H198">
            <v>3447</v>
          </cell>
          <cell r="I198">
            <v>0</v>
          </cell>
          <cell r="J198">
            <v>306499.27</v>
          </cell>
          <cell r="K198">
            <v>0</v>
          </cell>
          <cell r="L198">
            <v>173968</v>
          </cell>
          <cell r="M198">
            <v>0</v>
          </cell>
          <cell r="N198">
            <v>25953.13</v>
          </cell>
          <cell r="O198">
            <v>5650</v>
          </cell>
          <cell r="P198">
            <v>105.44</v>
          </cell>
          <cell r="Q198">
            <v>4412.3100000000004</v>
          </cell>
          <cell r="R198">
            <v>0</v>
          </cell>
          <cell r="S198">
            <v>1795.5</v>
          </cell>
          <cell r="T198">
            <v>0</v>
          </cell>
          <cell r="U198">
            <v>4879.2</v>
          </cell>
          <cell r="V198">
            <v>5111</v>
          </cell>
          <cell r="W198">
            <v>27426</v>
          </cell>
          <cell r="X198">
            <v>0</v>
          </cell>
          <cell r="Y198">
            <v>0</v>
          </cell>
          <cell r="Z198">
            <v>0</v>
          </cell>
          <cell r="AA198">
            <v>261823.47</v>
          </cell>
          <cell r="AB198">
            <v>10788.57</v>
          </cell>
          <cell r="AC198">
            <v>130515.94</v>
          </cell>
          <cell r="AD198">
            <v>397.56</v>
          </cell>
          <cell r="AE198">
            <v>17985.689999999999</v>
          </cell>
          <cell r="AF198">
            <v>0</v>
          </cell>
          <cell r="AG198">
            <v>13317.25</v>
          </cell>
          <cell r="AH198">
            <v>810.39</v>
          </cell>
          <cell r="AI198">
            <v>821.43</v>
          </cell>
          <cell r="AJ198">
            <v>2695</v>
          </cell>
          <cell r="AK198">
            <v>674</v>
          </cell>
          <cell r="AL198">
            <v>5632.44</v>
          </cell>
          <cell r="AM198">
            <v>3823.69</v>
          </cell>
          <cell r="AN198">
            <v>7933.84</v>
          </cell>
          <cell r="AO198">
            <v>1324.07</v>
          </cell>
          <cell r="AP198">
            <v>5087.1499999999996</v>
          </cell>
          <cell r="AQ198">
            <v>3165</v>
          </cell>
          <cell r="AR198">
            <v>1612.7</v>
          </cell>
          <cell r="AS198">
            <v>30402</v>
          </cell>
          <cell r="AT198">
            <v>3642.99</v>
          </cell>
          <cell r="AU198">
            <v>0</v>
          </cell>
          <cell r="AV198">
            <v>4544.42</v>
          </cell>
          <cell r="AW198">
            <v>2849</v>
          </cell>
          <cell r="AX198">
            <v>0</v>
          </cell>
          <cell r="AY198">
            <v>2610</v>
          </cell>
          <cell r="AZ198">
            <v>0</v>
          </cell>
          <cell r="BA198">
            <v>1549.02</v>
          </cell>
          <cell r="BB198">
            <v>9609</v>
          </cell>
          <cell r="BC198">
            <v>0</v>
          </cell>
          <cell r="BD198">
            <v>0</v>
          </cell>
          <cell r="BE198">
            <v>0</v>
          </cell>
          <cell r="BF198">
            <v>0</v>
          </cell>
          <cell r="BG198">
            <v>33230</v>
          </cell>
          <cell r="BH198">
            <v>0</v>
          </cell>
          <cell r="BI198">
            <v>0</v>
          </cell>
          <cell r="BJ198">
            <v>0</v>
          </cell>
          <cell r="BK198">
            <v>1750.02</v>
          </cell>
          <cell r="BL198">
            <v>0</v>
          </cell>
          <cell r="BM198">
            <v>142.22</v>
          </cell>
          <cell r="BN198">
            <v>79201.03</v>
          </cell>
          <cell r="BO198">
            <v>0</v>
          </cell>
          <cell r="BP198">
            <v>46619.23</v>
          </cell>
          <cell r="BQ198">
            <v>7626.75</v>
          </cell>
          <cell r="BR198">
            <v>3447</v>
          </cell>
          <cell r="BS198">
            <v>0</v>
          </cell>
          <cell r="BT198">
            <v>136894.01</v>
          </cell>
        </row>
        <row r="199">
          <cell r="A199">
            <v>766</v>
          </cell>
          <cell r="B199">
            <v>2064</v>
          </cell>
          <cell r="C199" t="str">
            <v>Woodside Primary School</v>
          </cell>
          <cell r="D199">
            <v>12582.91</v>
          </cell>
          <cell r="E199">
            <v>0</v>
          </cell>
          <cell r="F199">
            <v>23505.78</v>
          </cell>
          <cell r="G199">
            <v>52.37</v>
          </cell>
          <cell r="H199">
            <v>0</v>
          </cell>
          <cell r="I199">
            <v>0</v>
          </cell>
          <cell r="J199">
            <v>297960.17</v>
          </cell>
          <cell r="K199">
            <v>0</v>
          </cell>
          <cell r="L199">
            <v>28417</v>
          </cell>
          <cell r="M199">
            <v>0</v>
          </cell>
          <cell r="N199">
            <v>23695.83</v>
          </cell>
          <cell r="O199">
            <v>6000</v>
          </cell>
          <cell r="P199">
            <v>262.5</v>
          </cell>
          <cell r="Q199">
            <v>3600.46</v>
          </cell>
          <cell r="R199">
            <v>0</v>
          </cell>
          <cell r="S199">
            <v>679.77</v>
          </cell>
          <cell r="T199">
            <v>636.41999999999996</v>
          </cell>
          <cell r="U199">
            <v>4537.75</v>
          </cell>
          <cell r="V199">
            <v>6644.03</v>
          </cell>
          <cell r="W199">
            <v>26562</v>
          </cell>
          <cell r="X199">
            <v>0</v>
          </cell>
          <cell r="Y199">
            <v>0</v>
          </cell>
          <cell r="Z199">
            <v>0</v>
          </cell>
          <cell r="AA199">
            <v>204013.33</v>
          </cell>
          <cell r="AB199">
            <v>6468.75</v>
          </cell>
          <cell r="AC199">
            <v>58193.919999999998</v>
          </cell>
          <cell r="AD199">
            <v>451.97</v>
          </cell>
          <cell r="AE199">
            <v>28220.3</v>
          </cell>
          <cell r="AF199">
            <v>0</v>
          </cell>
          <cell r="AG199">
            <v>5866.38</v>
          </cell>
          <cell r="AH199">
            <v>857.72</v>
          </cell>
          <cell r="AI199">
            <v>1376</v>
          </cell>
          <cell r="AJ199">
            <v>6525</v>
          </cell>
          <cell r="AK199">
            <v>1631</v>
          </cell>
          <cell r="AL199">
            <v>3125.2</v>
          </cell>
          <cell r="AM199">
            <v>1541.52</v>
          </cell>
          <cell r="AN199">
            <v>9308.64</v>
          </cell>
          <cell r="AO199">
            <v>1056.43</v>
          </cell>
          <cell r="AP199">
            <v>5406.96</v>
          </cell>
          <cell r="AQ199">
            <v>4620</v>
          </cell>
          <cell r="AR199">
            <v>624.66999999999996</v>
          </cell>
          <cell r="AS199">
            <v>23684.05</v>
          </cell>
          <cell r="AT199">
            <v>12961.47</v>
          </cell>
          <cell r="AU199">
            <v>0</v>
          </cell>
          <cell r="AV199">
            <v>7845.92</v>
          </cell>
          <cell r="AW199">
            <v>2569</v>
          </cell>
          <cell r="AX199">
            <v>0</v>
          </cell>
          <cell r="AY199">
            <v>3945</v>
          </cell>
          <cell r="AZ199">
            <v>0</v>
          </cell>
          <cell r="BA199">
            <v>2023.66</v>
          </cell>
          <cell r="BB199">
            <v>10353</v>
          </cell>
          <cell r="BC199">
            <v>0</v>
          </cell>
          <cell r="BD199">
            <v>0</v>
          </cell>
          <cell r="BE199">
            <v>0</v>
          </cell>
          <cell r="BF199">
            <v>0</v>
          </cell>
          <cell r="BG199">
            <v>28235</v>
          </cell>
          <cell r="BH199">
            <v>0</v>
          </cell>
          <cell r="BI199">
            <v>0</v>
          </cell>
          <cell r="BJ199">
            <v>0</v>
          </cell>
          <cell r="BK199">
            <v>43046.22</v>
          </cell>
          <cell r="BL199">
            <v>0</v>
          </cell>
          <cell r="BM199">
            <v>3487.15</v>
          </cell>
          <cell r="BN199">
            <v>8908.9500000000007</v>
          </cell>
          <cell r="BO199">
            <v>0</v>
          </cell>
          <cell r="BP199">
            <v>5259.78</v>
          </cell>
          <cell r="BQ199">
            <v>0</v>
          </cell>
          <cell r="BR199">
            <v>0</v>
          </cell>
          <cell r="BS199">
            <v>0</v>
          </cell>
          <cell r="BT199">
            <v>14168.73</v>
          </cell>
        </row>
        <row r="200">
          <cell r="A200">
            <v>767</v>
          </cell>
          <cell r="B200">
            <v>2065</v>
          </cell>
          <cell r="C200" t="str">
            <v>St Whites Primary</v>
          </cell>
          <cell r="D200">
            <v>100954.13</v>
          </cell>
          <cell r="E200">
            <v>0</v>
          </cell>
          <cell r="F200">
            <v>33608.71</v>
          </cell>
          <cell r="G200">
            <v>6193.99</v>
          </cell>
          <cell r="H200">
            <v>0</v>
          </cell>
          <cell r="I200">
            <v>0</v>
          </cell>
          <cell r="J200">
            <v>748798.01</v>
          </cell>
          <cell r="K200">
            <v>0</v>
          </cell>
          <cell r="L200">
            <v>63226</v>
          </cell>
          <cell r="M200">
            <v>0</v>
          </cell>
          <cell r="N200">
            <v>43200.99</v>
          </cell>
          <cell r="O200">
            <v>3076.66</v>
          </cell>
          <cell r="P200">
            <v>1600</v>
          </cell>
          <cell r="Q200">
            <v>8118.95</v>
          </cell>
          <cell r="R200">
            <v>0</v>
          </cell>
          <cell r="S200">
            <v>978.83</v>
          </cell>
          <cell r="T200">
            <v>1370.07</v>
          </cell>
          <cell r="U200">
            <v>0</v>
          </cell>
          <cell r="V200">
            <v>13459.25</v>
          </cell>
          <cell r="W200">
            <v>53519</v>
          </cell>
          <cell r="X200">
            <v>0</v>
          </cell>
          <cell r="Y200">
            <v>0</v>
          </cell>
          <cell r="Z200">
            <v>0</v>
          </cell>
          <cell r="AA200">
            <v>597353.77</v>
          </cell>
          <cell r="AB200">
            <v>13347.55</v>
          </cell>
          <cell r="AC200">
            <v>125875.06</v>
          </cell>
          <cell r="AD200">
            <v>22296.01</v>
          </cell>
          <cell r="AE200">
            <v>37945.42</v>
          </cell>
          <cell r="AF200">
            <v>0</v>
          </cell>
          <cell r="AG200">
            <v>16997.88</v>
          </cell>
          <cell r="AH200">
            <v>1278.79</v>
          </cell>
          <cell r="AI200">
            <v>1767.48</v>
          </cell>
          <cell r="AJ200">
            <v>5605</v>
          </cell>
          <cell r="AK200">
            <v>1546</v>
          </cell>
          <cell r="AL200">
            <v>25286.32</v>
          </cell>
          <cell r="AM200">
            <v>2575.37</v>
          </cell>
          <cell r="AN200">
            <v>1165.78</v>
          </cell>
          <cell r="AO200">
            <v>4814.8999999999996</v>
          </cell>
          <cell r="AP200">
            <v>12664.35</v>
          </cell>
          <cell r="AQ200">
            <v>6918</v>
          </cell>
          <cell r="AR200">
            <v>1136.51</v>
          </cell>
          <cell r="AS200">
            <v>36397.410000000003</v>
          </cell>
          <cell r="AT200">
            <v>11561.65</v>
          </cell>
          <cell r="AU200">
            <v>0</v>
          </cell>
          <cell r="AV200">
            <v>10388.35</v>
          </cell>
          <cell r="AW200">
            <v>5072.8999999999996</v>
          </cell>
          <cell r="AX200">
            <v>0</v>
          </cell>
          <cell r="AY200">
            <v>12656.7</v>
          </cell>
          <cell r="AZ200">
            <v>13195.92</v>
          </cell>
          <cell r="BA200">
            <v>14.22</v>
          </cell>
          <cell r="BB200">
            <v>13237.65</v>
          </cell>
          <cell r="BC200">
            <v>0</v>
          </cell>
          <cell r="BD200">
            <v>0</v>
          </cell>
          <cell r="BE200">
            <v>0</v>
          </cell>
          <cell r="BF200">
            <v>0</v>
          </cell>
          <cell r="BG200">
            <v>41505</v>
          </cell>
          <cell r="BH200">
            <v>0</v>
          </cell>
          <cell r="BI200">
            <v>0</v>
          </cell>
          <cell r="BJ200">
            <v>0</v>
          </cell>
          <cell r="BK200">
            <v>43776.79</v>
          </cell>
          <cell r="BL200">
            <v>0</v>
          </cell>
          <cell r="BM200">
            <v>2190.75</v>
          </cell>
          <cell r="BN200">
            <v>57202.9</v>
          </cell>
          <cell r="BO200">
            <v>0</v>
          </cell>
          <cell r="BP200">
            <v>31172.16</v>
          </cell>
          <cell r="BQ200">
            <v>4168</v>
          </cell>
          <cell r="BR200">
            <v>0</v>
          </cell>
          <cell r="BS200">
            <v>0</v>
          </cell>
          <cell r="BT200">
            <v>92543.06</v>
          </cell>
        </row>
        <row r="201">
          <cell r="A201">
            <v>768</v>
          </cell>
          <cell r="B201">
            <v>3360</v>
          </cell>
          <cell r="C201" t="str">
            <v>St Marys C of E Infants</v>
          </cell>
          <cell r="D201">
            <v>124777.66</v>
          </cell>
          <cell r="E201">
            <v>0</v>
          </cell>
          <cell r="F201">
            <v>0</v>
          </cell>
          <cell r="G201">
            <v>537.59</v>
          </cell>
          <cell r="H201">
            <v>0</v>
          </cell>
          <cell r="I201">
            <v>0</v>
          </cell>
          <cell r="J201">
            <v>470008.47</v>
          </cell>
          <cell r="K201">
            <v>0</v>
          </cell>
          <cell r="L201">
            <v>17311</v>
          </cell>
          <cell r="M201">
            <v>0</v>
          </cell>
          <cell r="N201">
            <v>25682.53</v>
          </cell>
          <cell r="O201">
            <v>1789.54</v>
          </cell>
          <cell r="P201">
            <v>0</v>
          </cell>
          <cell r="Q201">
            <v>7067.85</v>
          </cell>
          <cell r="R201">
            <v>0</v>
          </cell>
          <cell r="S201">
            <v>0</v>
          </cell>
          <cell r="T201">
            <v>0</v>
          </cell>
          <cell r="U201">
            <v>0</v>
          </cell>
          <cell r="V201">
            <v>17247.78</v>
          </cell>
          <cell r="W201">
            <v>35053</v>
          </cell>
          <cell r="X201">
            <v>0</v>
          </cell>
          <cell r="Y201">
            <v>0</v>
          </cell>
          <cell r="Z201">
            <v>0</v>
          </cell>
          <cell r="AA201">
            <v>337089.47</v>
          </cell>
          <cell r="AB201">
            <v>9436.77</v>
          </cell>
          <cell r="AC201">
            <v>97909.26</v>
          </cell>
          <cell r="AD201">
            <v>13902.44</v>
          </cell>
          <cell r="AE201">
            <v>17844.939999999999</v>
          </cell>
          <cell r="AF201">
            <v>0</v>
          </cell>
          <cell r="AG201">
            <v>14623.54</v>
          </cell>
          <cell r="AH201">
            <v>983.61</v>
          </cell>
          <cell r="AI201">
            <v>3468</v>
          </cell>
          <cell r="AJ201">
            <v>3971</v>
          </cell>
          <cell r="AK201">
            <v>1025</v>
          </cell>
          <cell r="AL201">
            <v>22707.279999999999</v>
          </cell>
          <cell r="AM201">
            <v>1595.05</v>
          </cell>
          <cell r="AN201">
            <v>1045.79</v>
          </cell>
          <cell r="AO201">
            <v>1742.27</v>
          </cell>
          <cell r="AP201">
            <v>7922.58</v>
          </cell>
          <cell r="AQ201">
            <v>1594</v>
          </cell>
          <cell r="AR201">
            <v>0</v>
          </cell>
          <cell r="AS201">
            <v>15646.88</v>
          </cell>
          <cell r="AT201">
            <v>7499.09</v>
          </cell>
          <cell r="AU201">
            <v>0</v>
          </cell>
          <cell r="AV201">
            <v>3261.21</v>
          </cell>
          <cell r="AW201">
            <v>1644.6</v>
          </cell>
          <cell r="AX201">
            <v>0</v>
          </cell>
          <cell r="AY201">
            <v>435</v>
          </cell>
          <cell r="AZ201">
            <v>0</v>
          </cell>
          <cell r="BA201">
            <v>0</v>
          </cell>
          <cell r="BB201">
            <v>18612</v>
          </cell>
          <cell r="BC201">
            <v>0</v>
          </cell>
          <cell r="BD201">
            <v>439</v>
          </cell>
          <cell r="BE201">
            <v>0</v>
          </cell>
          <cell r="BF201">
            <v>0</v>
          </cell>
          <cell r="BG201">
            <v>3952</v>
          </cell>
          <cell r="BH201">
            <v>0</v>
          </cell>
          <cell r="BI201">
            <v>439</v>
          </cell>
          <cell r="BJ201">
            <v>0</v>
          </cell>
          <cell r="BK201">
            <v>0</v>
          </cell>
          <cell r="BL201">
            <v>0</v>
          </cell>
          <cell r="BM201">
            <v>1687.59</v>
          </cell>
          <cell r="BN201">
            <v>114539.05</v>
          </cell>
          <cell r="BO201">
            <v>0</v>
          </cell>
          <cell r="BP201">
            <v>0</v>
          </cell>
          <cell r="BQ201">
            <v>3241</v>
          </cell>
          <cell r="BR201">
            <v>0</v>
          </cell>
          <cell r="BS201">
            <v>0</v>
          </cell>
          <cell r="BT201">
            <v>117780.05</v>
          </cell>
        </row>
        <row r="202">
          <cell r="A202">
            <v>769</v>
          </cell>
          <cell r="B202">
            <v>3344</v>
          </cell>
          <cell r="C202" t="str">
            <v>St Briavels Parochial Primary School</v>
          </cell>
          <cell r="D202">
            <v>19694.79</v>
          </cell>
          <cell r="E202">
            <v>0</v>
          </cell>
          <cell r="F202">
            <v>0</v>
          </cell>
          <cell r="G202">
            <v>192.35</v>
          </cell>
          <cell r="H202">
            <v>1167.6600000000001</v>
          </cell>
          <cell r="I202">
            <v>0</v>
          </cell>
          <cell r="J202">
            <v>266617.34999999998</v>
          </cell>
          <cell r="K202">
            <v>0</v>
          </cell>
          <cell r="L202">
            <v>48327</v>
          </cell>
          <cell r="M202">
            <v>0</v>
          </cell>
          <cell r="N202">
            <v>43664.65</v>
          </cell>
          <cell r="O202">
            <v>5000</v>
          </cell>
          <cell r="P202">
            <v>1763.47</v>
          </cell>
          <cell r="Q202">
            <v>2716.36</v>
          </cell>
          <cell r="R202">
            <v>0</v>
          </cell>
          <cell r="S202">
            <v>305.25</v>
          </cell>
          <cell r="T202">
            <v>0</v>
          </cell>
          <cell r="U202">
            <v>3099.83</v>
          </cell>
          <cell r="V202">
            <v>4050</v>
          </cell>
          <cell r="W202">
            <v>25805</v>
          </cell>
          <cell r="X202">
            <v>0</v>
          </cell>
          <cell r="Y202">
            <v>0</v>
          </cell>
          <cell r="Z202">
            <v>0</v>
          </cell>
          <cell r="AA202">
            <v>208673.05</v>
          </cell>
          <cell r="AB202">
            <v>14170.89</v>
          </cell>
          <cell r="AC202">
            <v>54806.33</v>
          </cell>
          <cell r="AD202">
            <v>0</v>
          </cell>
          <cell r="AE202">
            <v>21805.41</v>
          </cell>
          <cell r="AF202">
            <v>0</v>
          </cell>
          <cell r="AG202">
            <v>6742.73</v>
          </cell>
          <cell r="AH202">
            <v>1612.44</v>
          </cell>
          <cell r="AI202">
            <v>1801.25</v>
          </cell>
          <cell r="AJ202">
            <v>2354</v>
          </cell>
          <cell r="AK202">
            <v>589</v>
          </cell>
          <cell r="AL202">
            <v>5126.3599999999997</v>
          </cell>
          <cell r="AM202">
            <v>2411.46</v>
          </cell>
          <cell r="AN202">
            <v>10663.07</v>
          </cell>
          <cell r="AO202">
            <v>1114.5899999999999</v>
          </cell>
          <cell r="AP202">
            <v>8960.24</v>
          </cell>
          <cell r="AQ202">
            <v>1326</v>
          </cell>
          <cell r="AR202">
            <v>1791.12</v>
          </cell>
          <cell r="AS202">
            <v>14826.56</v>
          </cell>
          <cell r="AT202">
            <v>7509.44</v>
          </cell>
          <cell r="AU202">
            <v>0</v>
          </cell>
          <cell r="AV202">
            <v>12954.49</v>
          </cell>
          <cell r="AW202">
            <v>2257</v>
          </cell>
          <cell r="AX202">
            <v>0</v>
          </cell>
          <cell r="AY202">
            <v>870</v>
          </cell>
          <cell r="AZ202">
            <v>0</v>
          </cell>
          <cell r="BA202">
            <v>1367</v>
          </cell>
          <cell r="BB202">
            <v>10556.02</v>
          </cell>
          <cell r="BC202">
            <v>0</v>
          </cell>
          <cell r="BD202">
            <v>0</v>
          </cell>
          <cell r="BE202">
            <v>0</v>
          </cell>
          <cell r="BF202">
            <v>0</v>
          </cell>
          <cell r="BG202">
            <v>3571</v>
          </cell>
          <cell r="BH202">
            <v>0</v>
          </cell>
          <cell r="BI202">
            <v>0</v>
          </cell>
          <cell r="BJ202">
            <v>0</v>
          </cell>
          <cell r="BK202">
            <v>0</v>
          </cell>
          <cell r="BL202">
            <v>0</v>
          </cell>
          <cell r="BM202">
            <v>3763</v>
          </cell>
          <cell r="BN202">
            <v>26755.25</v>
          </cell>
          <cell r="BO202">
            <v>0</v>
          </cell>
          <cell r="BP202">
            <v>0</v>
          </cell>
          <cell r="BQ202">
            <v>0</v>
          </cell>
          <cell r="BR202">
            <v>1168.01</v>
          </cell>
          <cell r="BS202">
            <v>0</v>
          </cell>
          <cell r="BT202">
            <v>27923.26</v>
          </cell>
        </row>
        <row r="203">
          <cell r="A203">
            <v>771</v>
          </cell>
          <cell r="B203">
            <v>3345</v>
          </cell>
          <cell r="C203" t="str">
            <v>Sapperton Church of England Primary School</v>
          </cell>
          <cell r="D203">
            <v>12647.97</v>
          </cell>
          <cell r="E203">
            <v>0</v>
          </cell>
          <cell r="F203">
            <v>0</v>
          </cell>
          <cell r="G203">
            <v>0</v>
          </cell>
          <cell r="H203">
            <v>0</v>
          </cell>
          <cell r="I203">
            <v>0</v>
          </cell>
          <cell r="J203">
            <v>238958</v>
          </cell>
          <cell r="K203">
            <v>0</v>
          </cell>
          <cell r="L203">
            <v>6555</v>
          </cell>
          <cell r="M203">
            <v>0</v>
          </cell>
          <cell r="N203">
            <v>26874</v>
          </cell>
          <cell r="O203">
            <v>950</v>
          </cell>
          <cell r="P203">
            <v>375</v>
          </cell>
          <cell r="Q203">
            <v>2028.44</v>
          </cell>
          <cell r="R203">
            <v>0</v>
          </cell>
          <cell r="S203">
            <v>8033.62</v>
          </cell>
          <cell r="T203">
            <v>1102.3</v>
          </cell>
          <cell r="U203">
            <v>7565.1</v>
          </cell>
          <cell r="V203">
            <v>6068.52</v>
          </cell>
          <cell r="W203">
            <v>0</v>
          </cell>
          <cell r="X203">
            <v>0</v>
          </cell>
          <cell r="Y203">
            <v>0</v>
          </cell>
          <cell r="Z203">
            <v>0</v>
          </cell>
          <cell r="AA203">
            <v>181827.14</v>
          </cell>
          <cell r="AB203">
            <v>11848.13</v>
          </cell>
          <cell r="AC203">
            <v>26328.95</v>
          </cell>
          <cell r="AD203">
            <v>6989.86</v>
          </cell>
          <cell r="AE203">
            <v>18881.89</v>
          </cell>
          <cell r="AF203">
            <v>0</v>
          </cell>
          <cell r="AG203">
            <v>4323.25</v>
          </cell>
          <cell r="AH203">
            <v>858.8</v>
          </cell>
          <cell r="AI203">
            <v>4527.43</v>
          </cell>
          <cell r="AJ203">
            <v>4519</v>
          </cell>
          <cell r="AK203">
            <v>1246</v>
          </cell>
          <cell r="AL203">
            <v>1427.51</v>
          </cell>
          <cell r="AM203">
            <v>1267.99</v>
          </cell>
          <cell r="AN203">
            <v>924.86</v>
          </cell>
          <cell r="AO203">
            <v>266.38</v>
          </cell>
          <cell r="AP203">
            <v>2893.9</v>
          </cell>
          <cell r="AQ203">
            <v>262</v>
          </cell>
          <cell r="AR203">
            <v>843.14</v>
          </cell>
          <cell r="AS203">
            <v>13911.13</v>
          </cell>
          <cell r="AT203">
            <v>1868.95</v>
          </cell>
          <cell r="AU203">
            <v>0</v>
          </cell>
          <cell r="AV203">
            <v>4422.38</v>
          </cell>
          <cell r="AW203">
            <v>2686.8</v>
          </cell>
          <cell r="AX203">
            <v>0</v>
          </cell>
          <cell r="AY203">
            <v>107.05</v>
          </cell>
          <cell r="AZ203">
            <v>0</v>
          </cell>
          <cell r="BA203">
            <v>4761.4399999999996</v>
          </cell>
          <cell r="BB203">
            <v>7773</v>
          </cell>
          <cell r="BC203">
            <v>0</v>
          </cell>
          <cell r="BD203">
            <v>388</v>
          </cell>
          <cell r="BE203">
            <v>0</v>
          </cell>
          <cell r="BF203">
            <v>0</v>
          </cell>
          <cell r="BG203">
            <v>3497</v>
          </cell>
          <cell r="BH203">
            <v>0</v>
          </cell>
          <cell r="BI203">
            <v>388</v>
          </cell>
          <cell r="BJ203">
            <v>0</v>
          </cell>
          <cell r="BK203">
            <v>0</v>
          </cell>
          <cell r="BL203">
            <v>0</v>
          </cell>
          <cell r="BM203">
            <v>0</v>
          </cell>
          <cell r="BN203">
            <v>6002.97</v>
          </cell>
          <cell r="BO203">
            <v>0</v>
          </cell>
          <cell r="BP203">
            <v>0</v>
          </cell>
          <cell r="BQ203">
            <v>0</v>
          </cell>
          <cell r="BR203">
            <v>3885</v>
          </cell>
          <cell r="BS203">
            <v>0</v>
          </cell>
          <cell r="BT203">
            <v>9887.9700000000012</v>
          </cell>
        </row>
        <row r="204">
          <cell r="A204">
            <v>775</v>
          </cell>
          <cell r="B204">
            <v>2072</v>
          </cell>
          <cell r="C204" t="str">
            <v>Sharpness Primary School</v>
          </cell>
          <cell r="D204">
            <v>22737.200000000001</v>
          </cell>
          <cell r="E204">
            <v>0</v>
          </cell>
          <cell r="F204">
            <v>15301</v>
          </cell>
          <cell r="G204">
            <v>521.91999999999996</v>
          </cell>
          <cell r="H204">
            <v>0</v>
          </cell>
          <cell r="I204">
            <v>0</v>
          </cell>
          <cell r="J204">
            <v>295772.32</v>
          </cell>
          <cell r="K204">
            <v>0</v>
          </cell>
          <cell r="L204">
            <v>54906</v>
          </cell>
          <cell r="M204">
            <v>0</v>
          </cell>
          <cell r="N204">
            <v>36890.730000000003</v>
          </cell>
          <cell r="O204">
            <v>0</v>
          </cell>
          <cell r="P204">
            <v>0</v>
          </cell>
          <cell r="Q204">
            <v>4961.74</v>
          </cell>
          <cell r="R204">
            <v>7682.7</v>
          </cell>
          <cell r="S204">
            <v>2356.46</v>
          </cell>
          <cell r="T204">
            <v>0</v>
          </cell>
          <cell r="U204">
            <v>6383.71</v>
          </cell>
          <cell r="V204">
            <v>4628.97</v>
          </cell>
          <cell r="W204">
            <v>27352</v>
          </cell>
          <cell r="X204">
            <v>0</v>
          </cell>
          <cell r="Y204">
            <v>0</v>
          </cell>
          <cell r="Z204">
            <v>0</v>
          </cell>
          <cell r="AA204">
            <v>240378.06</v>
          </cell>
          <cell r="AB204">
            <v>9859.25</v>
          </cell>
          <cell r="AC204">
            <v>78991.62</v>
          </cell>
          <cell r="AD204">
            <v>9512.74</v>
          </cell>
          <cell r="AE204">
            <v>24969.27</v>
          </cell>
          <cell r="AF204">
            <v>0</v>
          </cell>
          <cell r="AG204">
            <v>5819.63</v>
          </cell>
          <cell r="AH204">
            <v>1243.8699999999999</v>
          </cell>
          <cell r="AI204">
            <v>1353</v>
          </cell>
          <cell r="AJ204">
            <v>2695</v>
          </cell>
          <cell r="AK204">
            <v>674</v>
          </cell>
          <cell r="AL204">
            <v>7734.63</v>
          </cell>
          <cell r="AM204">
            <v>2621.69</v>
          </cell>
          <cell r="AN204">
            <v>1106.1500000000001</v>
          </cell>
          <cell r="AO204">
            <v>1559.97</v>
          </cell>
          <cell r="AP204">
            <v>5513.2</v>
          </cell>
          <cell r="AQ204">
            <v>4493</v>
          </cell>
          <cell r="AR204">
            <v>597.58000000000004</v>
          </cell>
          <cell r="AS204">
            <v>21118.59</v>
          </cell>
          <cell r="AT204">
            <v>1189.08</v>
          </cell>
          <cell r="AU204">
            <v>0</v>
          </cell>
          <cell r="AV204">
            <v>646.41999999999996</v>
          </cell>
          <cell r="AW204">
            <v>2643</v>
          </cell>
          <cell r="AX204">
            <v>0</v>
          </cell>
          <cell r="AY204">
            <v>13815.46</v>
          </cell>
          <cell r="AZ204">
            <v>0</v>
          </cell>
          <cell r="BA204">
            <v>4144.2299999999996</v>
          </cell>
          <cell r="BB204">
            <v>6693</v>
          </cell>
          <cell r="BC204">
            <v>0</v>
          </cell>
          <cell r="BD204">
            <v>0</v>
          </cell>
          <cell r="BE204">
            <v>0</v>
          </cell>
          <cell r="BF204">
            <v>0</v>
          </cell>
          <cell r="BG204">
            <v>28562</v>
          </cell>
          <cell r="BH204">
            <v>0</v>
          </cell>
          <cell r="BI204">
            <v>0</v>
          </cell>
          <cell r="BJ204">
            <v>0</v>
          </cell>
          <cell r="BK204">
            <v>343.09</v>
          </cell>
          <cell r="BL204">
            <v>0</v>
          </cell>
          <cell r="BM204">
            <v>816.39</v>
          </cell>
          <cell r="BN204">
            <v>14299.39</v>
          </cell>
          <cell r="BO204">
            <v>0</v>
          </cell>
          <cell r="BP204">
            <v>40072.910000000003</v>
          </cell>
          <cell r="BQ204">
            <v>3152.53</v>
          </cell>
          <cell r="BR204">
            <v>0</v>
          </cell>
          <cell r="BS204">
            <v>0</v>
          </cell>
          <cell r="BT204">
            <v>57524.83</v>
          </cell>
        </row>
        <row r="205">
          <cell r="A205">
            <v>776</v>
          </cell>
          <cell r="B205">
            <v>2084</v>
          </cell>
          <cell r="C205" t="str">
            <v>SHEEPSCOMBE SCHOOL</v>
          </cell>
          <cell r="D205">
            <v>6528.21</v>
          </cell>
          <cell r="E205">
            <v>0</v>
          </cell>
          <cell r="F205">
            <v>3191.55</v>
          </cell>
          <cell r="G205">
            <v>477</v>
          </cell>
          <cell r="H205">
            <v>0</v>
          </cell>
          <cell r="I205">
            <v>0</v>
          </cell>
          <cell r="J205">
            <v>209970</v>
          </cell>
          <cell r="K205">
            <v>0</v>
          </cell>
          <cell r="L205">
            <v>9739</v>
          </cell>
          <cell r="M205">
            <v>0</v>
          </cell>
          <cell r="N205">
            <v>25840</v>
          </cell>
          <cell r="O205">
            <v>300</v>
          </cell>
          <cell r="P205">
            <v>650</v>
          </cell>
          <cell r="Q205">
            <v>2721.89</v>
          </cell>
          <cell r="R205">
            <v>0</v>
          </cell>
          <cell r="S205">
            <v>553.94000000000005</v>
          </cell>
          <cell r="T205">
            <v>2788.42</v>
          </cell>
          <cell r="U205">
            <v>2158</v>
          </cell>
          <cell r="V205">
            <v>5840.14</v>
          </cell>
          <cell r="W205">
            <v>21243</v>
          </cell>
          <cell r="X205">
            <v>0</v>
          </cell>
          <cell r="Y205">
            <v>0</v>
          </cell>
          <cell r="Z205">
            <v>0</v>
          </cell>
          <cell r="AA205">
            <v>160870.99</v>
          </cell>
          <cell r="AB205">
            <v>6996.34</v>
          </cell>
          <cell r="AC205">
            <v>35927.480000000003</v>
          </cell>
          <cell r="AD205">
            <v>2983.1</v>
          </cell>
          <cell r="AE205">
            <v>12545.98</v>
          </cell>
          <cell r="AF205">
            <v>0</v>
          </cell>
          <cell r="AG205">
            <v>4639.28</v>
          </cell>
          <cell r="AH205">
            <v>1401.19</v>
          </cell>
          <cell r="AI205">
            <v>1778.87</v>
          </cell>
          <cell r="AJ205">
            <v>4248</v>
          </cell>
          <cell r="AK205">
            <v>1172</v>
          </cell>
          <cell r="AL205">
            <v>2688.71</v>
          </cell>
          <cell r="AM205">
            <v>0</v>
          </cell>
          <cell r="AN205">
            <v>374.9</v>
          </cell>
          <cell r="AO205">
            <v>206.48</v>
          </cell>
          <cell r="AP205">
            <v>4699.3100000000004</v>
          </cell>
          <cell r="AQ205">
            <v>1432</v>
          </cell>
          <cell r="AR205">
            <v>1341.86</v>
          </cell>
          <cell r="AS205">
            <v>7746.32</v>
          </cell>
          <cell r="AT205">
            <v>1680.14</v>
          </cell>
          <cell r="AU205">
            <v>0</v>
          </cell>
          <cell r="AV205">
            <v>4666.59</v>
          </cell>
          <cell r="AW205">
            <v>1849.2</v>
          </cell>
          <cell r="AX205">
            <v>0</v>
          </cell>
          <cell r="AY205">
            <v>0</v>
          </cell>
          <cell r="AZ205">
            <v>0</v>
          </cell>
          <cell r="BA205">
            <v>2814.26</v>
          </cell>
          <cell r="BB205">
            <v>7116</v>
          </cell>
          <cell r="BC205">
            <v>0</v>
          </cell>
          <cell r="BD205">
            <v>0</v>
          </cell>
          <cell r="BE205">
            <v>0</v>
          </cell>
          <cell r="BF205">
            <v>0</v>
          </cell>
          <cell r="BG205">
            <v>25814</v>
          </cell>
          <cell r="BH205">
            <v>0</v>
          </cell>
          <cell r="BI205">
            <v>0</v>
          </cell>
          <cell r="BJ205">
            <v>0</v>
          </cell>
          <cell r="BK205">
            <v>13804.76</v>
          </cell>
          <cell r="BL205">
            <v>0</v>
          </cell>
          <cell r="BM205">
            <v>2427</v>
          </cell>
          <cell r="BN205">
            <v>19153.599999999999</v>
          </cell>
          <cell r="BO205">
            <v>0</v>
          </cell>
          <cell r="BP205">
            <v>11918.79</v>
          </cell>
          <cell r="BQ205">
            <v>1332</v>
          </cell>
          <cell r="BR205">
            <v>0</v>
          </cell>
          <cell r="BS205">
            <v>0</v>
          </cell>
          <cell r="BT205">
            <v>32404.39</v>
          </cell>
        </row>
        <row r="206">
          <cell r="A206">
            <v>777</v>
          </cell>
          <cell r="B206">
            <v>3067</v>
          </cell>
          <cell r="C206" t="str">
            <v>Sherborne Primary School</v>
          </cell>
          <cell r="D206">
            <v>19578.919999999998</v>
          </cell>
          <cell r="E206">
            <v>0</v>
          </cell>
          <cell r="F206">
            <v>23986.66</v>
          </cell>
          <cell r="G206">
            <v>478.91</v>
          </cell>
          <cell r="H206">
            <v>0</v>
          </cell>
          <cell r="I206">
            <v>0</v>
          </cell>
          <cell r="J206">
            <v>153750</v>
          </cell>
          <cell r="K206">
            <v>0</v>
          </cell>
          <cell r="L206">
            <v>18489</v>
          </cell>
          <cell r="M206">
            <v>0</v>
          </cell>
          <cell r="N206">
            <v>25730</v>
          </cell>
          <cell r="O206">
            <v>0</v>
          </cell>
          <cell r="P206">
            <v>1610</v>
          </cell>
          <cell r="Q206">
            <v>3912.74</v>
          </cell>
          <cell r="R206">
            <v>0</v>
          </cell>
          <cell r="S206">
            <v>2324.8200000000002</v>
          </cell>
          <cell r="T206">
            <v>865.98</v>
          </cell>
          <cell r="U206">
            <v>847</v>
          </cell>
          <cell r="V206">
            <v>13942.17</v>
          </cell>
          <cell r="W206">
            <v>17223</v>
          </cell>
          <cell r="X206">
            <v>0</v>
          </cell>
          <cell r="Y206">
            <v>0</v>
          </cell>
          <cell r="Z206">
            <v>0</v>
          </cell>
          <cell r="AA206">
            <v>121039.35</v>
          </cell>
          <cell r="AB206">
            <v>11710.29</v>
          </cell>
          <cell r="AC206">
            <v>36104.589999999997</v>
          </cell>
          <cell r="AD206">
            <v>6154.62</v>
          </cell>
          <cell r="AE206">
            <v>17314.8</v>
          </cell>
          <cell r="AF206">
            <v>0</v>
          </cell>
          <cell r="AG206">
            <v>2073.44</v>
          </cell>
          <cell r="AH206">
            <v>2486.1799999999998</v>
          </cell>
          <cell r="AI206">
            <v>1560.09</v>
          </cell>
          <cell r="AJ206">
            <v>3137</v>
          </cell>
          <cell r="AK206">
            <v>837</v>
          </cell>
          <cell r="AL206">
            <v>1702.7</v>
          </cell>
          <cell r="AM206">
            <v>2727.95</v>
          </cell>
          <cell r="AN206">
            <v>595.28</v>
          </cell>
          <cell r="AO206">
            <v>266.49</v>
          </cell>
          <cell r="AP206">
            <v>1795.82</v>
          </cell>
          <cell r="AQ206">
            <v>1698</v>
          </cell>
          <cell r="AR206">
            <v>534.46</v>
          </cell>
          <cell r="AS206">
            <v>8251.48</v>
          </cell>
          <cell r="AT206">
            <v>1415.26</v>
          </cell>
          <cell r="AU206">
            <v>0</v>
          </cell>
          <cell r="AV206">
            <v>1405.26</v>
          </cell>
          <cell r="AW206">
            <v>963</v>
          </cell>
          <cell r="AX206">
            <v>0</v>
          </cell>
          <cell r="AY206">
            <v>1587.52</v>
          </cell>
          <cell r="AZ206">
            <v>1296.53</v>
          </cell>
          <cell r="BA206">
            <v>6865.64</v>
          </cell>
          <cell r="BB206">
            <v>6437</v>
          </cell>
          <cell r="BC206">
            <v>0</v>
          </cell>
          <cell r="BD206">
            <v>0</v>
          </cell>
          <cell r="BE206">
            <v>0</v>
          </cell>
          <cell r="BF206">
            <v>0</v>
          </cell>
          <cell r="BG206">
            <v>28271</v>
          </cell>
          <cell r="BH206">
            <v>0</v>
          </cell>
          <cell r="BI206">
            <v>0</v>
          </cell>
          <cell r="BJ206">
            <v>0</v>
          </cell>
          <cell r="BK206">
            <v>2477.92</v>
          </cell>
          <cell r="BL206">
            <v>0</v>
          </cell>
          <cell r="BM206">
            <v>488.57</v>
          </cell>
          <cell r="BN206">
            <v>18313.88</v>
          </cell>
          <cell r="BO206">
            <v>0</v>
          </cell>
          <cell r="BP206">
            <v>42654.74</v>
          </cell>
          <cell r="BQ206">
            <v>7115.34</v>
          </cell>
          <cell r="BR206">
            <v>0</v>
          </cell>
          <cell r="BS206">
            <v>0</v>
          </cell>
          <cell r="BT206">
            <v>68083.959999999992</v>
          </cell>
        </row>
        <row r="207">
          <cell r="A207">
            <v>779</v>
          </cell>
          <cell r="B207">
            <v>3068</v>
          </cell>
          <cell r="C207" t="str">
            <v>Shurdington Primary School</v>
          </cell>
          <cell r="D207">
            <v>29795.95</v>
          </cell>
          <cell r="E207">
            <v>0</v>
          </cell>
          <cell r="F207">
            <v>11019.63</v>
          </cell>
          <cell r="G207">
            <v>158.07</v>
          </cell>
          <cell r="H207">
            <v>0</v>
          </cell>
          <cell r="I207">
            <v>0</v>
          </cell>
          <cell r="J207">
            <v>301479</v>
          </cell>
          <cell r="K207">
            <v>0</v>
          </cell>
          <cell r="L207">
            <v>26647</v>
          </cell>
          <cell r="M207">
            <v>0</v>
          </cell>
          <cell r="N207">
            <v>24642</v>
          </cell>
          <cell r="O207">
            <v>0</v>
          </cell>
          <cell r="P207">
            <v>0</v>
          </cell>
          <cell r="Q207">
            <v>6424.36</v>
          </cell>
          <cell r="R207">
            <v>0</v>
          </cell>
          <cell r="S207">
            <v>0</v>
          </cell>
          <cell r="T207">
            <v>89.6</v>
          </cell>
          <cell r="U207">
            <v>310</v>
          </cell>
          <cell r="V207">
            <v>3351.78</v>
          </cell>
          <cell r="W207">
            <v>25052</v>
          </cell>
          <cell r="X207">
            <v>0</v>
          </cell>
          <cell r="Y207">
            <v>0</v>
          </cell>
          <cell r="Z207">
            <v>0</v>
          </cell>
          <cell r="AA207">
            <v>226495.31</v>
          </cell>
          <cell r="AB207">
            <v>7107.46</v>
          </cell>
          <cell r="AC207">
            <v>56951.89</v>
          </cell>
          <cell r="AD207">
            <v>6986.07</v>
          </cell>
          <cell r="AE207">
            <v>18596.34</v>
          </cell>
          <cell r="AF207">
            <v>0</v>
          </cell>
          <cell r="AG207">
            <v>6477.3</v>
          </cell>
          <cell r="AH207">
            <v>765.92</v>
          </cell>
          <cell r="AI207">
            <v>1737</v>
          </cell>
          <cell r="AJ207">
            <v>3200</v>
          </cell>
          <cell r="AK207">
            <v>853</v>
          </cell>
          <cell r="AL207">
            <v>7977.11</v>
          </cell>
          <cell r="AM207">
            <v>4578.53</v>
          </cell>
          <cell r="AN207">
            <v>516.6</v>
          </cell>
          <cell r="AO207">
            <v>1547.18</v>
          </cell>
          <cell r="AP207">
            <v>5198.05</v>
          </cell>
          <cell r="AQ207">
            <v>2125</v>
          </cell>
          <cell r="AR207">
            <v>476.24</v>
          </cell>
          <cell r="AS207">
            <v>26104.35</v>
          </cell>
          <cell r="AT207">
            <v>6346.04</v>
          </cell>
          <cell r="AU207">
            <v>0</v>
          </cell>
          <cell r="AV207">
            <v>1779.69</v>
          </cell>
          <cell r="AW207">
            <v>2683.4</v>
          </cell>
          <cell r="AX207">
            <v>0</v>
          </cell>
          <cell r="AY207">
            <v>3480</v>
          </cell>
          <cell r="AZ207">
            <v>2604.81</v>
          </cell>
          <cell r="BA207">
            <v>3014.15</v>
          </cell>
          <cell r="BB207">
            <v>10399.33</v>
          </cell>
          <cell r="BC207">
            <v>0</v>
          </cell>
          <cell r="BD207">
            <v>0</v>
          </cell>
          <cell r="BE207">
            <v>0</v>
          </cell>
          <cell r="BF207">
            <v>0</v>
          </cell>
          <cell r="BG207">
            <v>28072</v>
          </cell>
          <cell r="BH207">
            <v>0</v>
          </cell>
          <cell r="BI207">
            <v>0</v>
          </cell>
          <cell r="BJ207">
            <v>0</v>
          </cell>
          <cell r="BK207">
            <v>29948.25</v>
          </cell>
          <cell r="BL207">
            <v>0</v>
          </cell>
          <cell r="BM207">
            <v>2368.9499999999998</v>
          </cell>
          <cell r="BN207">
            <v>9790.92</v>
          </cell>
          <cell r="BO207">
            <v>0</v>
          </cell>
          <cell r="BP207">
            <v>5745.38</v>
          </cell>
          <cell r="BQ207">
            <v>1187.1199999999999</v>
          </cell>
          <cell r="BR207">
            <v>0</v>
          </cell>
          <cell r="BS207">
            <v>0</v>
          </cell>
          <cell r="BT207">
            <v>16723.419999999998</v>
          </cell>
        </row>
        <row r="208">
          <cell r="A208">
            <v>780</v>
          </cell>
          <cell r="B208">
            <v>3089</v>
          </cell>
          <cell r="C208" t="str">
            <v>Siddington C. of E. Primary</v>
          </cell>
          <cell r="D208">
            <v>21996.639999999999</v>
          </cell>
          <cell r="E208">
            <v>0</v>
          </cell>
          <cell r="F208">
            <v>0</v>
          </cell>
          <cell r="G208">
            <v>834.95</v>
          </cell>
          <cell r="H208">
            <v>0</v>
          </cell>
          <cell r="I208">
            <v>0</v>
          </cell>
          <cell r="J208">
            <v>170509</v>
          </cell>
          <cell r="K208">
            <v>0</v>
          </cell>
          <cell r="L208">
            <v>42054</v>
          </cell>
          <cell r="M208">
            <v>0</v>
          </cell>
          <cell r="N208">
            <v>23526</v>
          </cell>
          <cell r="O208">
            <v>18569.48</v>
          </cell>
          <cell r="P208">
            <v>250</v>
          </cell>
          <cell r="Q208">
            <v>1674.54</v>
          </cell>
          <cell r="R208">
            <v>0</v>
          </cell>
          <cell r="S208">
            <v>0</v>
          </cell>
          <cell r="T208">
            <v>1624.9</v>
          </cell>
          <cell r="U208">
            <v>420</v>
          </cell>
          <cell r="V208">
            <v>4029.25</v>
          </cell>
          <cell r="W208">
            <v>19321</v>
          </cell>
          <cell r="X208">
            <v>0</v>
          </cell>
          <cell r="Y208">
            <v>0</v>
          </cell>
          <cell r="Z208">
            <v>0</v>
          </cell>
          <cell r="AA208">
            <v>148936.99</v>
          </cell>
          <cell r="AB208">
            <v>9665.7999999999993</v>
          </cell>
          <cell r="AC208">
            <v>35506.519999999997</v>
          </cell>
          <cell r="AD208">
            <v>0</v>
          </cell>
          <cell r="AE208">
            <v>11696.82</v>
          </cell>
          <cell r="AF208">
            <v>0</v>
          </cell>
          <cell r="AG208">
            <v>5578.64</v>
          </cell>
          <cell r="AH208">
            <v>2437.54</v>
          </cell>
          <cell r="AI208">
            <v>1561.21</v>
          </cell>
          <cell r="AJ208">
            <v>1935</v>
          </cell>
          <cell r="AK208">
            <v>484</v>
          </cell>
          <cell r="AL208">
            <v>5233.91</v>
          </cell>
          <cell r="AM208">
            <v>1843.25</v>
          </cell>
          <cell r="AN208">
            <v>6440.42</v>
          </cell>
          <cell r="AO208">
            <v>605.66999999999996</v>
          </cell>
          <cell r="AP208">
            <v>3862.48</v>
          </cell>
          <cell r="AQ208">
            <v>1802</v>
          </cell>
          <cell r="AR208">
            <v>446.9</v>
          </cell>
          <cell r="AS208">
            <v>4931.87</v>
          </cell>
          <cell r="AT208">
            <v>1775.12</v>
          </cell>
          <cell r="AU208">
            <v>0</v>
          </cell>
          <cell r="AV208">
            <v>1967.9</v>
          </cell>
          <cell r="AW208">
            <v>1115.98</v>
          </cell>
          <cell r="AX208">
            <v>0</v>
          </cell>
          <cell r="AY208">
            <v>2180.5500000000002</v>
          </cell>
          <cell r="AZ208">
            <v>0</v>
          </cell>
          <cell r="BA208">
            <v>300</v>
          </cell>
          <cell r="BB208">
            <v>8623</v>
          </cell>
          <cell r="BC208">
            <v>0</v>
          </cell>
          <cell r="BD208">
            <v>0</v>
          </cell>
          <cell r="BE208">
            <v>0</v>
          </cell>
          <cell r="BF208">
            <v>0</v>
          </cell>
          <cell r="BG208">
            <v>7353</v>
          </cell>
          <cell r="BH208">
            <v>0</v>
          </cell>
          <cell r="BI208">
            <v>0</v>
          </cell>
          <cell r="BJ208">
            <v>0</v>
          </cell>
          <cell r="BK208">
            <v>5465</v>
          </cell>
          <cell r="BL208">
            <v>0</v>
          </cell>
          <cell r="BM208">
            <v>834.95</v>
          </cell>
          <cell r="BN208">
            <v>45043.24</v>
          </cell>
          <cell r="BO208">
            <v>0</v>
          </cell>
          <cell r="BP208">
            <v>210</v>
          </cell>
          <cell r="BQ208">
            <v>3178</v>
          </cell>
          <cell r="BR208">
            <v>-1500</v>
          </cell>
          <cell r="BS208">
            <v>0</v>
          </cell>
          <cell r="BT208">
            <v>46931.24</v>
          </cell>
        </row>
        <row r="209">
          <cell r="A209">
            <v>781</v>
          </cell>
          <cell r="B209">
            <v>2137</v>
          </cell>
          <cell r="C209" t="str">
            <v>Gastrells Community Primary School</v>
          </cell>
          <cell r="D209">
            <v>23400.65</v>
          </cell>
          <cell r="E209">
            <v>0</v>
          </cell>
          <cell r="F209">
            <v>14675.69</v>
          </cell>
          <cell r="G209">
            <v>623.6</v>
          </cell>
          <cell r="H209">
            <v>0</v>
          </cell>
          <cell r="I209">
            <v>0</v>
          </cell>
          <cell r="J209">
            <v>397749</v>
          </cell>
          <cell r="K209">
            <v>0</v>
          </cell>
          <cell r="L209">
            <v>129581</v>
          </cell>
          <cell r="M209">
            <v>0</v>
          </cell>
          <cell r="N209">
            <v>24139</v>
          </cell>
          <cell r="O209">
            <v>1500</v>
          </cell>
          <cell r="P209">
            <v>0</v>
          </cell>
          <cell r="Q209">
            <v>10923.2</v>
          </cell>
          <cell r="R209">
            <v>0</v>
          </cell>
          <cell r="S209">
            <v>2534.5</v>
          </cell>
          <cell r="T209">
            <v>2458.02</v>
          </cell>
          <cell r="U209">
            <v>6656.24</v>
          </cell>
          <cell r="V209">
            <v>4188.28</v>
          </cell>
          <cell r="W209">
            <v>33897</v>
          </cell>
          <cell r="X209">
            <v>0</v>
          </cell>
          <cell r="Y209">
            <v>0</v>
          </cell>
          <cell r="Z209">
            <v>0</v>
          </cell>
          <cell r="AA209">
            <v>322102.33</v>
          </cell>
          <cell r="AB209">
            <v>7915.89</v>
          </cell>
          <cell r="AC209">
            <v>130198.15</v>
          </cell>
          <cell r="AD209">
            <v>18721.66</v>
          </cell>
          <cell r="AE209">
            <v>16254.6</v>
          </cell>
          <cell r="AF209">
            <v>0</v>
          </cell>
          <cell r="AG209">
            <v>12249.13</v>
          </cell>
          <cell r="AH209">
            <v>468.81</v>
          </cell>
          <cell r="AI209">
            <v>1461</v>
          </cell>
          <cell r="AJ209">
            <v>8462</v>
          </cell>
          <cell r="AK209">
            <v>2115</v>
          </cell>
          <cell r="AL209">
            <v>7172.71</v>
          </cell>
          <cell r="AM209">
            <v>2464.0100000000002</v>
          </cell>
          <cell r="AN209">
            <v>1199.32</v>
          </cell>
          <cell r="AO209">
            <v>3943.13</v>
          </cell>
          <cell r="AP209">
            <v>10391.209999999999</v>
          </cell>
          <cell r="AQ209">
            <v>13398</v>
          </cell>
          <cell r="AR209">
            <v>865.94</v>
          </cell>
          <cell r="AS209">
            <v>35396.660000000003</v>
          </cell>
          <cell r="AT209">
            <v>6727.71</v>
          </cell>
          <cell r="AU209">
            <v>0</v>
          </cell>
          <cell r="AV209">
            <v>5490.44</v>
          </cell>
          <cell r="AW209">
            <v>3803.3</v>
          </cell>
          <cell r="AX209">
            <v>0</v>
          </cell>
          <cell r="AY209">
            <v>3915</v>
          </cell>
          <cell r="AZ209">
            <v>87</v>
          </cell>
          <cell r="BA209">
            <v>5987.26</v>
          </cell>
          <cell r="BB209">
            <v>11417.75</v>
          </cell>
          <cell r="BC209">
            <v>0</v>
          </cell>
          <cell r="BD209">
            <v>0</v>
          </cell>
          <cell r="BE209">
            <v>0</v>
          </cell>
          <cell r="BF209">
            <v>0</v>
          </cell>
          <cell r="BG209">
            <v>30727</v>
          </cell>
          <cell r="BH209">
            <v>0</v>
          </cell>
          <cell r="BI209">
            <v>0</v>
          </cell>
          <cell r="BJ209">
            <v>0</v>
          </cell>
          <cell r="BK209">
            <v>23213.29</v>
          </cell>
          <cell r="BL209">
            <v>0</v>
          </cell>
          <cell r="BM209">
            <v>4220.29</v>
          </cell>
          <cell r="BN209">
            <v>4818.88</v>
          </cell>
          <cell r="BO209">
            <v>0</v>
          </cell>
          <cell r="BP209">
            <v>18592.71</v>
          </cell>
          <cell r="BQ209">
            <v>0</v>
          </cell>
          <cell r="BR209">
            <v>0</v>
          </cell>
          <cell r="BS209">
            <v>0</v>
          </cell>
          <cell r="BT209">
            <v>23411.59</v>
          </cell>
        </row>
        <row r="210">
          <cell r="A210">
            <v>782</v>
          </cell>
          <cell r="B210">
            <v>2086</v>
          </cell>
          <cell r="C210" t="str">
            <v>Slimbridge Primary School</v>
          </cell>
          <cell r="D210">
            <v>2824.52</v>
          </cell>
          <cell r="E210">
            <v>0</v>
          </cell>
          <cell r="F210">
            <v>41146.21</v>
          </cell>
          <cell r="G210">
            <v>0</v>
          </cell>
          <cell r="H210">
            <v>0</v>
          </cell>
          <cell r="I210">
            <v>0</v>
          </cell>
          <cell r="J210">
            <v>275461</v>
          </cell>
          <cell r="K210">
            <v>0</v>
          </cell>
          <cell r="L210">
            <v>28857</v>
          </cell>
          <cell r="M210">
            <v>0</v>
          </cell>
          <cell r="N210">
            <v>40588</v>
          </cell>
          <cell r="O210">
            <v>300</v>
          </cell>
          <cell r="P210">
            <v>1409.24</v>
          </cell>
          <cell r="Q210">
            <v>4531.49</v>
          </cell>
          <cell r="R210">
            <v>0</v>
          </cell>
          <cell r="S210">
            <v>10916.67</v>
          </cell>
          <cell r="T210">
            <v>1215.06</v>
          </cell>
          <cell r="U210">
            <v>0</v>
          </cell>
          <cell r="V210">
            <v>5958.57</v>
          </cell>
          <cell r="W210">
            <v>25459</v>
          </cell>
          <cell r="X210">
            <v>0</v>
          </cell>
          <cell r="Y210">
            <v>0</v>
          </cell>
          <cell r="Z210">
            <v>0</v>
          </cell>
          <cell r="AA210">
            <v>227779.94</v>
          </cell>
          <cell r="AB210">
            <v>7338.94</v>
          </cell>
          <cell r="AC210">
            <v>52357.279999999999</v>
          </cell>
          <cell r="AD210">
            <v>4665.71</v>
          </cell>
          <cell r="AE210">
            <v>20961.12</v>
          </cell>
          <cell r="AF210">
            <v>0</v>
          </cell>
          <cell r="AG210">
            <v>12323.98</v>
          </cell>
          <cell r="AH210">
            <v>2939.63</v>
          </cell>
          <cell r="AI210">
            <v>4053.03</v>
          </cell>
          <cell r="AJ210">
            <v>6177</v>
          </cell>
          <cell r="AK210">
            <v>1544</v>
          </cell>
          <cell r="AL210">
            <v>3190.65</v>
          </cell>
          <cell r="AM210">
            <v>2162.31</v>
          </cell>
          <cell r="AN210">
            <v>5163.74</v>
          </cell>
          <cell r="AO210">
            <v>704.29</v>
          </cell>
          <cell r="AP210">
            <v>4181.74</v>
          </cell>
          <cell r="AQ210">
            <v>3119</v>
          </cell>
          <cell r="AR210">
            <v>897.65</v>
          </cell>
          <cell r="AS210">
            <v>17229.46</v>
          </cell>
          <cell r="AT210">
            <v>1972</v>
          </cell>
          <cell r="AU210">
            <v>0</v>
          </cell>
          <cell r="AV210">
            <v>1819.89</v>
          </cell>
          <cell r="AW210">
            <v>2636.6</v>
          </cell>
          <cell r="AX210">
            <v>0</v>
          </cell>
          <cell r="AY210">
            <v>1402.01</v>
          </cell>
          <cell r="AZ210">
            <v>0</v>
          </cell>
          <cell r="BA210">
            <v>794.02</v>
          </cell>
          <cell r="BB210">
            <v>11851.58</v>
          </cell>
          <cell r="BC210">
            <v>0</v>
          </cell>
          <cell r="BD210">
            <v>0</v>
          </cell>
          <cell r="BE210">
            <v>0</v>
          </cell>
          <cell r="BF210">
            <v>0</v>
          </cell>
          <cell r="BG210">
            <v>27891</v>
          </cell>
          <cell r="BH210">
            <v>0</v>
          </cell>
          <cell r="BI210">
            <v>0</v>
          </cell>
          <cell r="BJ210">
            <v>0</v>
          </cell>
          <cell r="BK210">
            <v>14939.7</v>
          </cell>
          <cell r="BL210">
            <v>0</v>
          </cell>
          <cell r="BM210">
            <v>2782.41</v>
          </cell>
          <cell r="BN210">
            <v>254.98</v>
          </cell>
          <cell r="BO210">
            <v>0</v>
          </cell>
          <cell r="BP210">
            <v>50691.3</v>
          </cell>
          <cell r="BQ210">
            <v>623.79999999999995</v>
          </cell>
          <cell r="BR210">
            <v>0</v>
          </cell>
          <cell r="BS210">
            <v>0</v>
          </cell>
          <cell r="BT210">
            <v>51570.080000000009</v>
          </cell>
        </row>
        <row r="211">
          <cell r="A211">
            <v>784</v>
          </cell>
          <cell r="B211">
            <v>2066</v>
          </cell>
          <cell r="C211" t="str">
            <v>Soudley County Primary</v>
          </cell>
          <cell r="D211">
            <v>51195.76</v>
          </cell>
          <cell r="E211">
            <v>0</v>
          </cell>
          <cell r="F211">
            <v>0</v>
          </cell>
          <cell r="G211">
            <v>1251</v>
          </cell>
          <cell r="H211">
            <v>0</v>
          </cell>
          <cell r="I211">
            <v>0</v>
          </cell>
          <cell r="J211">
            <v>224051.03</v>
          </cell>
          <cell r="K211">
            <v>0</v>
          </cell>
          <cell r="L211">
            <v>14061</v>
          </cell>
          <cell r="M211">
            <v>0</v>
          </cell>
          <cell r="N211">
            <v>19597.97</v>
          </cell>
          <cell r="O211">
            <v>1950.77</v>
          </cell>
          <cell r="P211">
            <v>815.9</v>
          </cell>
          <cell r="Q211">
            <v>5338.9</v>
          </cell>
          <cell r="R211">
            <v>0</v>
          </cell>
          <cell r="S211">
            <v>0</v>
          </cell>
          <cell r="T211">
            <v>0</v>
          </cell>
          <cell r="U211">
            <v>5789.17</v>
          </cell>
          <cell r="V211">
            <v>5288.43</v>
          </cell>
          <cell r="W211">
            <v>21395</v>
          </cell>
          <cell r="X211">
            <v>0</v>
          </cell>
          <cell r="Y211">
            <v>0</v>
          </cell>
          <cell r="Z211">
            <v>0</v>
          </cell>
          <cell r="AA211">
            <v>167950.19</v>
          </cell>
          <cell r="AB211">
            <v>11536.7</v>
          </cell>
          <cell r="AC211">
            <v>50796.35</v>
          </cell>
          <cell r="AD211">
            <v>9748.16</v>
          </cell>
          <cell r="AE211">
            <v>19071.66</v>
          </cell>
          <cell r="AF211">
            <v>0</v>
          </cell>
          <cell r="AG211">
            <v>5905.91</v>
          </cell>
          <cell r="AH211">
            <v>573.45000000000005</v>
          </cell>
          <cell r="AI211">
            <v>3331.36</v>
          </cell>
          <cell r="AJ211">
            <v>2799</v>
          </cell>
          <cell r="AK211">
            <v>700</v>
          </cell>
          <cell r="AL211">
            <v>4747.42</v>
          </cell>
          <cell r="AM211">
            <v>689.19</v>
          </cell>
          <cell r="AN211">
            <v>647.54</v>
          </cell>
          <cell r="AO211">
            <v>641.86</v>
          </cell>
          <cell r="AP211">
            <v>6805.24</v>
          </cell>
          <cell r="AQ211">
            <v>1848</v>
          </cell>
          <cell r="AR211">
            <v>808.12</v>
          </cell>
          <cell r="AS211">
            <v>16892.169999999998</v>
          </cell>
          <cell r="AT211">
            <v>2778.92</v>
          </cell>
          <cell r="AU211">
            <v>0</v>
          </cell>
          <cell r="AV211">
            <v>3407.61</v>
          </cell>
          <cell r="AW211">
            <v>1965.8</v>
          </cell>
          <cell r="AX211">
            <v>0</v>
          </cell>
          <cell r="AY211">
            <v>488.75</v>
          </cell>
          <cell r="AZ211">
            <v>0</v>
          </cell>
          <cell r="BA211">
            <v>2777.29</v>
          </cell>
          <cell r="BB211">
            <v>8966.9</v>
          </cell>
          <cell r="BC211">
            <v>0</v>
          </cell>
          <cell r="BD211">
            <v>0</v>
          </cell>
          <cell r="BE211">
            <v>0</v>
          </cell>
          <cell r="BF211">
            <v>0</v>
          </cell>
          <cell r="BG211">
            <v>26910</v>
          </cell>
          <cell r="BH211">
            <v>0</v>
          </cell>
          <cell r="BI211">
            <v>0</v>
          </cell>
          <cell r="BJ211">
            <v>0</v>
          </cell>
          <cell r="BK211">
            <v>6446.3</v>
          </cell>
          <cell r="BL211">
            <v>0</v>
          </cell>
          <cell r="BM211">
            <v>4558</v>
          </cell>
          <cell r="BN211">
            <v>23606.34</v>
          </cell>
          <cell r="BO211">
            <v>0</v>
          </cell>
          <cell r="BP211">
            <v>17156.7</v>
          </cell>
          <cell r="BQ211">
            <v>0</v>
          </cell>
          <cell r="BR211">
            <v>0</v>
          </cell>
          <cell r="BS211">
            <v>0</v>
          </cell>
          <cell r="BT211">
            <v>40763.040000000001</v>
          </cell>
        </row>
        <row r="212">
          <cell r="A212">
            <v>786</v>
          </cell>
          <cell r="B212">
            <v>3069</v>
          </cell>
          <cell r="C212" t="str">
            <v>Ann Edwards Church of England Primary School</v>
          </cell>
          <cell r="D212">
            <v>54634.91</v>
          </cell>
          <cell r="E212">
            <v>0</v>
          </cell>
          <cell r="F212">
            <v>5592.33</v>
          </cell>
          <cell r="G212">
            <v>5130.72</v>
          </cell>
          <cell r="H212">
            <v>0</v>
          </cell>
          <cell r="I212">
            <v>0</v>
          </cell>
          <cell r="J212">
            <v>778185.19</v>
          </cell>
          <cell r="K212">
            <v>0</v>
          </cell>
          <cell r="L212">
            <v>73908</v>
          </cell>
          <cell r="M212">
            <v>0</v>
          </cell>
          <cell r="N212">
            <v>36430.81</v>
          </cell>
          <cell r="O212">
            <v>6069.49</v>
          </cell>
          <cell r="P212">
            <v>57.12</v>
          </cell>
          <cell r="Q212">
            <v>8390.07</v>
          </cell>
          <cell r="R212">
            <v>0</v>
          </cell>
          <cell r="S212">
            <v>0</v>
          </cell>
          <cell r="T212">
            <v>0</v>
          </cell>
          <cell r="U212">
            <v>19530.36</v>
          </cell>
          <cell r="V212">
            <v>9174</v>
          </cell>
          <cell r="W212">
            <v>54066</v>
          </cell>
          <cell r="X212">
            <v>0</v>
          </cell>
          <cell r="Y212">
            <v>0</v>
          </cell>
          <cell r="Z212">
            <v>0</v>
          </cell>
          <cell r="AA212">
            <v>504377.39</v>
          </cell>
          <cell r="AB212">
            <v>25534.67</v>
          </cell>
          <cell r="AC212">
            <v>199075.76</v>
          </cell>
          <cell r="AD212">
            <v>18236.5</v>
          </cell>
          <cell r="AE212">
            <v>37050.300000000003</v>
          </cell>
          <cell r="AF212">
            <v>0</v>
          </cell>
          <cell r="AG212">
            <v>13296.26</v>
          </cell>
          <cell r="AH212">
            <v>2155.12</v>
          </cell>
          <cell r="AI212">
            <v>5976.65</v>
          </cell>
          <cell r="AJ212">
            <v>8934</v>
          </cell>
          <cell r="AK212">
            <v>2234</v>
          </cell>
          <cell r="AL212">
            <v>11125.63</v>
          </cell>
          <cell r="AM212">
            <v>8773.9</v>
          </cell>
          <cell r="AN212">
            <v>1974.79</v>
          </cell>
          <cell r="AO212">
            <v>5331.37</v>
          </cell>
          <cell r="AP212">
            <v>16477.88</v>
          </cell>
          <cell r="AQ212">
            <v>13340</v>
          </cell>
          <cell r="AR212">
            <v>1473.61</v>
          </cell>
          <cell r="AS212">
            <v>85823.87</v>
          </cell>
          <cell r="AT212">
            <v>2180.13</v>
          </cell>
          <cell r="AU212">
            <v>0</v>
          </cell>
          <cell r="AV212">
            <v>7731.07</v>
          </cell>
          <cell r="AW212">
            <v>7784.8</v>
          </cell>
          <cell r="AX212">
            <v>650.70000000000005</v>
          </cell>
          <cell r="AY212">
            <v>3516.46</v>
          </cell>
          <cell r="AZ212">
            <v>0</v>
          </cell>
          <cell r="BA212">
            <v>2145.4</v>
          </cell>
          <cell r="BB212">
            <v>18549</v>
          </cell>
          <cell r="BC212">
            <v>0</v>
          </cell>
          <cell r="BD212">
            <v>0</v>
          </cell>
          <cell r="BE212">
            <v>0</v>
          </cell>
          <cell r="BF212">
            <v>0</v>
          </cell>
          <cell r="BG212">
            <v>39980</v>
          </cell>
          <cell r="BH212">
            <v>0</v>
          </cell>
          <cell r="BI212">
            <v>0</v>
          </cell>
          <cell r="BJ212">
            <v>0</v>
          </cell>
          <cell r="BK212">
            <v>30492.52</v>
          </cell>
          <cell r="BL212">
            <v>0</v>
          </cell>
          <cell r="BM212">
            <v>2144.87</v>
          </cell>
          <cell r="BN212">
            <v>36696.69</v>
          </cell>
          <cell r="BO212">
            <v>0</v>
          </cell>
          <cell r="BP212">
            <v>14861.81</v>
          </cell>
          <cell r="BQ212">
            <v>3203.85</v>
          </cell>
          <cell r="BR212">
            <v>0</v>
          </cell>
          <cell r="BS212">
            <v>0</v>
          </cell>
          <cell r="BT212">
            <v>54762.35</v>
          </cell>
        </row>
        <row r="213">
          <cell r="A213">
            <v>787</v>
          </cell>
          <cell r="B213">
            <v>3070</v>
          </cell>
          <cell r="C213" t="str">
            <v>Southrop Primary School</v>
          </cell>
          <cell r="D213">
            <v>16793.8</v>
          </cell>
          <cell r="E213">
            <v>0</v>
          </cell>
          <cell r="F213">
            <v>27439.87</v>
          </cell>
          <cell r="G213">
            <v>145.49</v>
          </cell>
          <cell r="H213">
            <v>0</v>
          </cell>
          <cell r="I213">
            <v>0</v>
          </cell>
          <cell r="J213">
            <v>174577</v>
          </cell>
          <cell r="K213">
            <v>0</v>
          </cell>
          <cell r="L213">
            <v>5260</v>
          </cell>
          <cell r="M213">
            <v>0</v>
          </cell>
          <cell r="N213">
            <v>19483</v>
          </cell>
          <cell r="O213">
            <v>0</v>
          </cell>
          <cell r="P213">
            <v>1290</v>
          </cell>
          <cell r="Q213">
            <v>4881.2</v>
          </cell>
          <cell r="R213">
            <v>0</v>
          </cell>
          <cell r="S213">
            <v>0</v>
          </cell>
          <cell r="T213">
            <v>0</v>
          </cell>
          <cell r="U213">
            <v>3422.5</v>
          </cell>
          <cell r="V213">
            <v>526.5</v>
          </cell>
          <cell r="W213">
            <v>18150</v>
          </cell>
          <cell r="X213">
            <v>0</v>
          </cell>
          <cell r="Y213">
            <v>0</v>
          </cell>
          <cell r="Z213">
            <v>0</v>
          </cell>
          <cell r="AA213">
            <v>132464.9</v>
          </cell>
          <cell r="AB213">
            <v>8142.33</v>
          </cell>
          <cell r="AC213">
            <v>21794.85</v>
          </cell>
          <cell r="AD213">
            <v>2318</v>
          </cell>
          <cell r="AE213">
            <v>17950.439999999999</v>
          </cell>
          <cell r="AF213">
            <v>0</v>
          </cell>
          <cell r="AG213">
            <v>3757.87</v>
          </cell>
          <cell r="AH213">
            <v>4894.6000000000004</v>
          </cell>
          <cell r="AI213">
            <v>2203.8000000000002</v>
          </cell>
          <cell r="AJ213">
            <v>1370</v>
          </cell>
          <cell r="AK213">
            <v>378</v>
          </cell>
          <cell r="AL213">
            <v>1488.03</v>
          </cell>
          <cell r="AM213">
            <v>485.56</v>
          </cell>
          <cell r="AN213">
            <v>3826.56</v>
          </cell>
          <cell r="AO213">
            <v>223.82</v>
          </cell>
          <cell r="AP213">
            <v>3258.98</v>
          </cell>
          <cell r="AQ213">
            <v>1351</v>
          </cell>
          <cell r="AR213">
            <v>1289.8800000000001</v>
          </cell>
          <cell r="AS213">
            <v>10054.370000000001</v>
          </cell>
          <cell r="AT213">
            <v>1843.53</v>
          </cell>
          <cell r="AU213">
            <v>0</v>
          </cell>
          <cell r="AV213">
            <v>2647.65</v>
          </cell>
          <cell r="AW213">
            <v>1161</v>
          </cell>
          <cell r="AX213">
            <v>0</v>
          </cell>
          <cell r="AY213">
            <v>550.16999999999996</v>
          </cell>
          <cell r="AZ213">
            <v>0</v>
          </cell>
          <cell r="BA213">
            <v>5393.45</v>
          </cell>
          <cell r="BB213">
            <v>8013.07</v>
          </cell>
          <cell r="BC213">
            <v>0</v>
          </cell>
          <cell r="BD213">
            <v>0</v>
          </cell>
          <cell r="BE213">
            <v>0</v>
          </cell>
          <cell r="BF213">
            <v>0</v>
          </cell>
          <cell r="BG213">
            <v>24790</v>
          </cell>
          <cell r="BH213">
            <v>0</v>
          </cell>
          <cell r="BI213">
            <v>0</v>
          </cell>
          <cell r="BJ213">
            <v>0</v>
          </cell>
          <cell r="BK213">
            <v>6770.53</v>
          </cell>
          <cell r="BL213">
            <v>0</v>
          </cell>
          <cell r="BM213">
            <v>781.93</v>
          </cell>
          <cell r="BN213">
            <v>7522.14</v>
          </cell>
          <cell r="BO213">
            <v>0</v>
          </cell>
          <cell r="BP213">
            <v>42256.34</v>
          </cell>
          <cell r="BQ213">
            <v>2566.56</v>
          </cell>
          <cell r="BR213">
            <v>0</v>
          </cell>
          <cell r="BS213">
            <v>0</v>
          </cell>
          <cell r="BT213">
            <v>52345.039999999994</v>
          </cell>
        </row>
        <row r="214">
          <cell r="A214">
            <v>788</v>
          </cell>
          <cell r="B214">
            <v>2087</v>
          </cell>
          <cell r="C214" t="str">
            <v>Didbrook Primary School</v>
          </cell>
          <cell r="D214">
            <v>17965.490000000002</v>
          </cell>
          <cell r="E214">
            <v>0</v>
          </cell>
          <cell r="F214">
            <v>36309.019999999997</v>
          </cell>
          <cell r="G214">
            <v>230.6</v>
          </cell>
          <cell r="H214">
            <v>0</v>
          </cell>
          <cell r="I214">
            <v>0</v>
          </cell>
          <cell r="J214">
            <v>59830</v>
          </cell>
          <cell r="K214">
            <v>0</v>
          </cell>
          <cell r="L214">
            <v>1184</v>
          </cell>
          <cell r="M214">
            <v>0</v>
          </cell>
          <cell r="N214">
            <v>10639.5</v>
          </cell>
          <cell r="O214">
            <v>0</v>
          </cell>
          <cell r="P214">
            <v>0</v>
          </cell>
          <cell r="Q214">
            <v>2870.22</v>
          </cell>
          <cell r="R214">
            <v>0</v>
          </cell>
          <cell r="S214">
            <v>0</v>
          </cell>
          <cell r="T214">
            <v>0</v>
          </cell>
          <cell r="U214">
            <v>992</v>
          </cell>
          <cell r="V214">
            <v>0</v>
          </cell>
          <cell r="W214">
            <v>17573</v>
          </cell>
          <cell r="X214">
            <v>0</v>
          </cell>
          <cell r="Y214">
            <v>0</v>
          </cell>
          <cell r="Z214">
            <v>0</v>
          </cell>
          <cell r="AA214">
            <v>29160.92</v>
          </cell>
          <cell r="AB214">
            <v>1883.35</v>
          </cell>
          <cell r="AC214">
            <v>11026.99</v>
          </cell>
          <cell r="AD214">
            <v>1394.1</v>
          </cell>
          <cell r="AE214">
            <v>5728.49</v>
          </cell>
          <cell r="AF214">
            <v>0</v>
          </cell>
          <cell r="AG214">
            <v>3942.83</v>
          </cell>
          <cell r="AH214">
            <v>101.14</v>
          </cell>
          <cell r="AI214">
            <v>90</v>
          </cell>
          <cell r="AJ214">
            <v>0</v>
          </cell>
          <cell r="AK214">
            <v>0</v>
          </cell>
          <cell r="AL214">
            <v>901.45</v>
          </cell>
          <cell r="AM214">
            <v>486.69</v>
          </cell>
          <cell r="AN214">
            <v>107.36</v>
          </cell>
          <cell r="AO214">
            <v>191.8</v>
          </cell>
          <cell r="AP214">
            <v>978.1</v>
          </cell>
          <cell r="AQ214">
            <v>3350</v>
          </cell>
          <cell r="AR214">
            <v>1461.75</v>
          </cell>
          <cell r="AS214">
            <v>9416.0300000000007</v>
          </cell>
          <cell r="AT214">
            <v>551</v>
          </cell>
          <cell r="AU214">
            <v>0</v>
          </cell>
          <cell r="AV214">
            <v>697.35</v>
          </cell>
          <cell r="AW214">
            <v>434.8</v>
          </cell>
          <cell r="AX214">
            <v>0</v>
          </cell>
          <cell r="AY214">
            <v>600.11</v>
          </cell>
          <cell r="AZ214">
            <v>0</v>
          </cell>
          <cell r="BA214">
            <v>543.5</v>
          </cell>
          <cell r="BB214">
            <v>2631.58</v>
          </cell>
          <cell r="BC214">
            <v>0</v>
          </cell>
          <cell r="BD214">
            <v>0</v>
          </cell>
          <cell r="BE214">
            <v>0</v>
          </cell>
          <cell r="BF214">
            <v>0</v>
          </cell>
          <cell r="BG214">
            <v>9831</v>
          </cell>
          <cell r="BH214">
            <v>0</v>
          </cell>
          <cell r="BI214">
            <v>0</v>
          </cell>
          <cell r="BJ214">
            <v>0</v>
          </cell>
          <cell r="BK214">
            <v>7500</v>
          </cell>
          <cell r="BL214">
            <v>0</v>
          </cell>
          <cell r="BM214">
            <v>0</v>
          </cell>
          <cell r="BN214">
            <v>35374.870000000003</v>
          </cell>
          <cell r="BO214">
            <v>0</v>
          </cell>
          <cell r="BP214">
            <v>37331.019999999997</v>
          </cell>
          <cell r="BQ214">
            <v>1539.6</v>
          </cell>
          <cell r="BR214">
            <v>0</v>
          </cell>
          <cell r="BS214">
            <v>0</v>
          </cell>
          <cell r="BT214">
            <v>74245.490000000005</v>
          </cell>
        </row>
        <row r="215">
          <cell r="A215">
            <v>789</v>
          </cell>
          <cell r="B215">
            <v>3374</v>
          </cell>
          <cell r="C215" t="str">
            <v>Isbourne Valley Primary School</v>
          </cell>
          <cell r="D215">
            <v>64057.07</v>
          </cell>
          <cell r="E215">
            <v>0</v>
          </cell>
          <cell r="F215">
            <v>38648.92</v>
          </cell>
          <cell r="G215">
            <v>1539.6</v>
          </cell>
          <cell r="H215">
            <v>0</v>
          </cell>
          <cell r="I215">
            <v>0</v>
          </cell>
          <cell r="J215">
            <v>177691</v>
          </cell>
          <cell r="K215">
            <v>0</v>
          </cell>
          <cell r="L215">
            <v>1858</v>
          </cell>
          <cell r="M215">
            <v>0</v>
          </cell>
          <cell r="N215">
            <v>12593</v>
          </cell>
          <cell r="O215">
            <v>0</v>
          </cell>
          <cell r="P215">
            <v>416.4</v>
          </cell>
          <cell r="Q215">
            <v>440</v>
          </cell>
          <cell r="R215">
            <v>0</v>
          </cell>
          <cell r="S215">
            <v>0</v>
          </cell>
          <cell r="T215">
            <v>0</v>
          </cell>
          <cell r="U215">
            <v>676</v>
          </cell>
          <cell r="V215">
            <v>325</v>
          </cell>
          <cell r="W215">
            <v>382</v>
          </cell>
          <cell r="X215">
            <v>0</v>
          </cell>
          <cell r="Y215">
            <v>0</v>
          </cell>
          <cell r="Z215">
            <v>0</v>
          </cell>
          <cell r="AA215">
            <v>99962.36</v>
          </cell>
          <cell r="AB215">
            <v>8300.02</v>
          </cell>
          <cell r="AC215">
            <v>31779.53</v>
          </cell>
          <cell r="AD215">
            <v>5570.11</v>
          </cell>
          <cell r="AE215">
            <v>10114.44</v>
          </cell>
          <cell r="AF215">
            <v>0</v>
          </cell>
          <cell r="AG215">
            <v>4621.72</v>
          </cell>
          <cell r="AH215">
            <v>53</v>
          </cell>
          <cell r="AI215">
            <v>1464</v>
          </cell>
          <cell r="AJ215">
            <v>2083</v>
          </cell>
          <cell r="AK215">
            <v>553</v>
          </cell>
          <cell r="AL215">
            <v>4465.53</v>
          </cell>
          <cell r="AM215">
            <v>574.14</v>
          </cell>
          <cell r="AN215">
            <v>824.98</v>
          </cell>
          <cell r="AO215">
            <v>161.01</v>
          </cell>
          <cell r="AP215">
            <v>4120.84</v>
          </cell>
          <cell r="AQ215">
            <v>0</v>
          </cell>
          <cell r="AR215">
            <v>282.7</v>
          </cell>
          <cell r="AS215">
            <v>28098.06</v>
          </cell>
          <cell r="AT215">
            <v>786.95</v>
          </cell>
          <cell r="AU215">
            <v>0</v>
          </cell>
          <cell r="AV215">
            <v>2675.36</v>
          </cell>
          <cell r="AW215">
            <v>0</v>
          </cell>
          <cell r="AX215">
            <v>0</v>
          </cell>
          <cell r="AY215">
            <v>0</v>
          </cell>
          <cell r="AZ215">
            <v>444.5</v>
          </cell>
          <cell r="BA215">
            <v>1923.88</v>
          </cell>
          <cell r="BB215">
            <v>1490</v>
          </cell>
          <cell r="BC215">
            <v>0</v>
          </cell>
          <cell r="BD215">
            <v>0</v>
          </cell>
          <cell r="BE215">
            <v>0</v>
          </cell>
          <cell r="BF215">
            <v>0</v>
          </cell>
          <cell r="BG215">
            <v>20602</v>
          </cell>
          <cell r="BH215">
            <v>0</v>
          </cell>
          <cell r="BI215">
            <v>0</v>
          </cell>
          <cell r="BJ215">
            <v>0</v>
          </cell>
          <cell r="BK215">
            <v>1675</v>
          </cell>
          <cell r="BL215">
            <v>0</v>
          </cell>
          <cell r="BM215">
            <v>121.5</v>
          </cell>
          <cell r="BN215">
            <v>48089.24</v>
          </cell>
          <cell r="BO215">
            <v>0</v>
          </cell>
          <cell r="BP215">
            <v>48947.02</v>
          </cell>
          <cell r="BQ215">
            <v>10047</v>
          </cell>
          <cell r="BR215">
            <v>0</v>
          </cell>
          <cell r="BS215">
            <v>0</v>
          </cell>
          <cell r="BT215">
            <v>107083.26</v>
          </cell>
        </row>
        <row r="216">
          <cell r="A216">
            <v>791</v>
          </cell>
          <cell r="B216">
            <v>2146</v>
          </cell>
          <cell r="C216" t="str">
            <v>The Park Infant School</v>
          </cell>
          <cell r="D216">
            <v>41046.1</v>
          </cell>
          <cell r="E216">
            <v>0</v>
          </cell>
          <cell r="F216">
            <v>-2755.58</v>
          </cell>
          <cell r="G216">
            <v>0</v>
          </cell>
          <cell r="H216">
            <v>0</v>
          </cell>
          <cell r="I216">
            <v>0</v>
          </cell>
          <cell r="J216">
            <v>445346.3</v>
          </cell>
          <cell r="K216">
            <v>0</v>
          </cell>
          <cell r="L216">
            <v>71927</v>
          </cell>
          <cell r="M216">
            <v>0</v>
          </cell>
          <cell r="N216">
            <v>33335.839999999997</v>
          </cell>
          <cell r="O216">
            <v>434.42</v>
          </cell>
          <cell r="P216">
            <v>0</v>
          </cell>
          <cell r="Q216">
            <v>10184.709999999999</v>
          </cell>
          <cell r="R216">
            <v>0</v>
          </cell>
          <cell r="S216">
            <v>4815.75</v>
          </cell>
          <cell r="T216">
            <v>0</v>
          </cell>
          <cell r="U216">
            <v>465</v>
          </cell>
          <cell r="V216">
            <v>4172.6499999999996</v>
          </cell>
          <cell r="W216">
            <v>33202</v>
          </cell>
          <cell r="X216">
            <v>0</v>
          </cell>
          <cell r="Y216">
            <v>0</v>
          </cell>
          <cell r="Z216">
            <v>0</v>
          </cell>
          <cell r="AA216">
            <v>332832.89</v>
          </cell>
          <cell r="AB216">
            <v>6956.9</v>
          </cell>
          <cell r="AC216">
            <v>123174.18</v>
          </cell>
          <cell r="AD216">
            <v>22953.119999999999</v>
          </cell>
          <cell r="AE216">
            <v>34481.74</v>
          </cell>
          <cell r="AF216">
            <v>0</v>
          </cell>
          <cell r="AG216">
            <v>14393.05</v>
          </cell>
          <cell r="AH216">
            <v>0.5</v>
          </cell>
          <cell r="AI216">
            <v>1804</v>
          </cell>
          <cell r="AJ216">
            <v>3070</v>
          </cell>
          <cell r="AK216">
            <v>768</v>
          </cell>
          <cell r="AL216">
            <v>8193.49</v>
          </cell>
          <cell r="AM216">
            <v>1839.34</v>
          </cell>
          <cell r="AN216">
            <v>2966.51</v>
          </cell>
          <cell r="AO216">
            <v>1830.81</v>
          </cell>
          <cell r="AP216">
            <v>14653.39</v>
          </cell>
          <cell r="AQ216">
            <v>7831</v>
          </cell>
          <cell r="AR216">
            <v>612.84</v>
          </cell>
          <cell r="AS216">
            <v>20390.939999999999</v>
          </cell>
          <cell r="AT216">
            <v>4586.04</v>
          </cell>
          <cell r="AU216">
            <v>0</v>
          </cell>
          <cell r="AV216">
            <v>4834.63</v>
          </cell>
          <cell r="AW216">
            <v>4329.21</v>
          </cell>
          <cell r="AX216">
            <v>0</v>
          </cell>
          <cell r="AY216">
            <v>9143.19</v>
          </cell>
          <cell r="AZ216">
            <v>0</v>
          </cell>
          <cell r="BA216">
            <v>417.5</v>
          </cell>
          <cell r="BB216">
            <v>13935.73</v>
          </cell>
          <cell r="BC216">
            <v>0</v>
          </cell>
          <cell r="BD216">
            <v>298.35000000000002</v>
          </cell>
          <cell r="BE216">
            <v>0</v>
          </cell>
          <cell r="BF216">
            <v>0</v>
          </cell>
          <cell r="BG216">
            <v>32451.86</v>
          </cell>
          <cell r="BH216">
            <v>0</v>
          </cell>
          <cell r="BI216">
            <v>298.35000000000002</v>
          </cell>
          <cell r="BJ216">
            <v>0</v>
          </cell>
          <cell r="BK216">
            <v>30814.52</v>
          </cell>
          <cell r="BL216">
            <v>0</v>
          </cell>
          <cell r="BM216">
            <v>3981.35</v>
          </cell>
          <cell r="BN216">
            <v>8632.42</v>
          </cell>
          <cell r="BO216">
            <v>0</v>
          </cell>
          <cell r="BP216">
            <v>-4801.24</v>
          </cell>
          <cell r="BQ216">
            <v>0</v>
          </cell>
          <cell r="BR216">
            <v>0</v>
          </cell>
          <cell r="BS216">
            <v>0</v>
          </cell>
          <cell r="BT216">
            <v>3831.1800000000003</v>
          </cell>
        </row>
        <row r="217">
          <cell r="A217">
            <v>793</v>
          </cell>
          <cell r="B217">
            <v>2067</v>
          </cell>
          <cell r="C217" t="str">
            <v>Steam Mills Primary School</v>
          </cell>
          <cell r="D217">
            <v>20912.73</v>
          </cell>
          <cell r="E217">
            <v>0</v>
          </cell>
          <cell r="F217">
            <v>101475.7</v>
          </cell>
          <cell r="G217">
            <v>229.85</v>
          </cell>
          <cell r="H217">
            <v>0</v>
          </cell>
          <cell r="I217">
            <v>0</v>
          </cell>
          <cell r="J217">
            <v>316703</v>
          </cell>
          <cell r="K217">
            <v>0</v>
          </cell>
          <cell r="L217">
            <v>17269</v>
          </cell>
          <cell r="M217">
            <v>0</v>
          </cell>
          <cell r="N217">
            <v>26588</v>
          </cell>
          <cell r="O217">
            <v>2340.7800000000002</v>
          </cell>
          <cell r="P217">
            <v>3619</v>
          </cell>
          <cell r="Q217">
            <v>10995.49</v>
          </cell>
          <cell r="R217">
            <v>229.72</v>
          </cell>
          <cell r="S217">
            <v>0</v>
          </cell>
          <cell r="T217">
            <v>559.77</v>
          </cell>
          <cell r="U217">
            <v>3398</v>
          </cell>
          <cell r="V217">
            <v>4940.67</v>
          </cell>
          <cell r="W217">
            <v>27768</v>
          </cell>
          <cell r="X217">
            <v>0</v>
          </cell>
          <cell r="Y217">
            <v>0</v>
          </cell>
          <cell r="Z217">
            <v>0</v>
          </cell>
          <cell r="AA217">
            <v>251934.81</v>
          </cell>
          <cell r="AB217">
            <v>6912.58</v>
          </cell>
          <cell r="AC217">
            <v>39969.660000000003</v>
          </cell>
          <cell r="AD217">
            <v>12478.21</v>
          </cell>
          <cell r="AE217">
            <v>20624.849999999999</v>
          </cell>
          <cell r="AF217">
            <v>0</v>
          </cell>
          <cell r="AG217">
            <v>7781.9</v>
          </cell>
          <cell r="AH217">
            <v>877.95</v>
          </cell>
          <cell r="AI217">
            <v>3165.79</v>
          </cell>
          <cell r="AJ217">
            <v>2835</v>
          </cell>
          <cell r="AK217">
            <v>709</v>
          </cell>
          <cell r="AL217">
            <v>4815.43</v>
          </cell>
          <cell r="AM217">
            <v>384.66</v>
          </cell>
          <cell r="AN217">
            <v>790.63</v>
          </cell>
          <cell r="AO217">
            <v>811.12</v>
          </cell>
          <cell r="AP217">
            <v>6110</v>
          </cell>
          <cell r="AQ217">
            <v>1802</v>
          </cell>
          <cell r="AR217">
            <v>1551.73</v>
          </cell>
          <cell r="AS217">
            <v>19122.75</v>
          </cell>
          <cell r="AT217">
            <v>4401.18</v>
          </cell>
          <cell r="AU217">
            <v>0</v>
          </cell>
          <cell r="AV217">
            <v>4112.5600000000004</v>
          </cell>
          <cell r="AW217">
            <v>2841</v>
          </cell>
          <cell r="AX217">
            <v>0</v>
          </cell>
          <cell r="AY217">
            <v>1740</v>
          </cell>
          <cell r="AZ217">
            <v>3022.44</v>
          </cell>
          <cell r="BA217">
            <v>2067.66</v>
          </cell>
          <cell r="BB217">
            <v>10344.6</v>
          </cell>
          <cell r="BC217">
            <v>0</v>
          </cell>
          <cell r="BD217">
            <v>0</v>
          </cell>
          <cell r="BE217">
            <v>0</v>
          </cell>
          <cell r="BF217">
            <v>0</v>
          </cell>
          <cell r="BG217">
            <v>29095</v>
          </cell>
          <cell r="BH217">
            <v>0</v>
          </cell>
          <cell r="BI217">
            <v>0</v>
          </cell>
          <cell r="BJ217">
            <v>0</v>
          </cell>
          <cell r="BK217">
            <v>34054.870000000003</v>
          </cell>
          <cell r="BL217">
            <v>0</v>
          </cell>
          <cell r="BM217">
            <v>3190.5</v>
          </cell>
          <cell r="BN217">
            <v>24116.65</v>
          </cell>
          <cell r="BO217">
            <v>0</v>
          </cell>
          <cell r="BP217">
            <v>63215</v>
          </cell>
          <cell r="BQ217">
            <v>513.54999999999995</v>
          </cell>
          <cell r="BR217">
            <v>29826.63</v>
          </cell>
          <cell r="BS217">
            <v>0</v>
          </cell>
          <cell r="BT217">
            <v>117671.83</v>
          </cell>
        </row>
        <row r="218">
          <cell r="A218">
            <v>795</v>
          </cell>
          <cell r="B218">
            <v>2089</v>
          </cell>
          <cell r="C218" t="str">
            <v>TREDINGTON PRIMARY SCHOOL</v>
          </cell>
          <cell r="D218">
            <v>93.83</v>
          </cell>
          <cell r="E218">
            <v>0</v>
          </cell>
          <cell r="F218">
            <v>37217.68</v>
          </cell>
          <cell r="G218">
            <v>0</v>
          </cell>
          <cell r="H218">
            <v>435.03</v>
          </cell>
          <cell r="I218">
            <v>0</v>
          </cell>
          <cell r="J218">
            <v>200262</v>
          </cell>
          <cell r="K218">
            <v>0</v>
          </cell>
          <cell r="L218">
            <v>54982</v>
          </cell>
          <cell r="M218">
            <v>0</v>
          </cell>
          <cell r="N218">
            <v>28619</v>
          </cell>
          <cell r="O218">
            <v>6071.5</v>
          </cell>
          <cell r="P218">
            <v>0</v>
          </cell>
          <cell r="Q218">
            <v>1715.72</v>
          </cell>
          <cell r="R218">
            <v>0</v>
          </cell>
          <cell r="S218">
            <v>0</v>
          </cell>
          <cell r="T218">
            <v>0</v>
          </cell>
          <cell r="U218">
            <v>3793.94</v>
          </cell>
          <cell r="V218">
            <v>15759.18</v>
          </cell>
          <cell r="W218">
            <v>26714</v>
          </cell>
          <cell r="X218">
            <v>0</v>
          </cell>
          <cell r="Y218">
            <v>0</v>
          </cell>
          <cell r="Z218">
            <v>0</v>
          </cell>
          <cell r="AA218">
            <v>165246.73000000001</v>
          </cell>
          <cell r="AB218">
            <v>6889.28</v>
          </cell>
          <cell r="AC218">
            <v>54028.21</v>
          </cell>
          <cell r="AD218">
            <v>7808.58</v>
          </cell>
          <cell r="AE218">
            <v>11439.7</v>
          </cell>
          <cell r="AF218">
            <v>0</v>
          </cell>
          <cell r="AG218">
            <v>4978.58</v>
          </cell>
          <cell r="AH218">
            <v>343.75</v>
          </cell>
          <cell r="AI218">
            <v>3226.94</v>
          </cell>
          <cell r="AJ218">
            <v>1607</v>
          </cell>
          <cell r="AK218">
            <v>443</v>
          </cell>
          <cell r="AL218">
            <v>7187.8</v>
          </cell>
          <cell r="AM218">
            <v>2320.85</v>
          </cell>
          <cell r="AN218">
            <v>396.36</v>
          </cell>
          <cell r="AO218">
            <v>826.75</v>
          </cell>
          <cell r="AP218">
            <v>6053.9</v>
          </cell>
          <cell r="AQ218">
            <v>2171</v>
          </cell>
          <cell r="AR218">
            <v>1963.86</v>
          </cell>
          <cell r="AS218">
            <v>21317.45</v>
          </cell>
          <cell r="AT218">
            <v>1466.41</v>
          </cell>
          <cell r="AU218">
            <v>0</v>
          </cell>
          <cell r="AV218">
            <v>13758.24</v>
          </cell>
          <cell r="AW218">
            <v>1766.4</v>
          </cell>
          <cell r="AX218">
            <v>0</v>
          </cell>
          <cell r="AY218">
            <v>6809.8</v>
          </cell>
          <cell r="AZ218">
            <v>0</v>
          </cell>
          <cell r="BA218">
            <v>579.32000000000005</v>
          </cell>
          <cell r="BB218">
            <v>6504</v>
          </cell>
          <cell r="BC218">
            <v>0</v>
          </cell>
          <cell r="BD218">
            <v>0</v>
          </cell>
          <cell r="BE218">
            <v>0</v>
          </cell>
          <cell r="BF218">
            <v>0</v>
          </cell>
          <cell r="BG218">
            <v>28884</v>
          </cell>
          <cell r="BH218">
            <v>0</v>
          </cell>
          <cell r="BI218">
            <v>0</v>
          </cell>
          <cell r="BJ218">
            <v>0</v>
          </cell>
          <cell r="BK218">
            <v>30220.44</v>
          </cell>
          <cell r="BL218">
            <v>0</v>
          </cell>
          <cell r="BM218">
            <v>2401.83</v>
          </cell>
          <cell r="BN218">
            <v>8877.26</v>
          </cell>
          <cell r="BO218">
            <v>0</v>
          </cell>
          <cell r="BP218">
            <v>30399.19</v>
          </cell>
          <cell r="BQ218">
            <v>3515.25</v>
          </cell>
          <cell r="BR218">
            <v>0</v>
          </cell>
          <cell r="BS218">
            <v>0</v>
          </cell>
          <cell r="BT218">
            <v>42791.7</v>
          </cell>
        </row>
        <row r="219">
          <cell r="A219">
            <v>797</v>
          </cell>
          <cell r="B219">
            <v>2090</v>
          </cell>
          <cell r="C219" t="str">
            <v>Park Junior School</v>
          </cell>
          <cell r="D219">
            <v>73250.58</v>
          </cell>
          <cell r="E219">
            <v>0</v>
          </cell>
          <cell r="F219">
            <v>79939.179999999993</v>
          </cell>
          <cell r="G219">
            <v>57.44</v>
          </cell>
          <cell r="H219">
            <v>0</v>
          </cell>
          <cell r="I219">
            <v>0</v>
          </cell>
          <cell r="J219">
            <v>581558.17000000004</v>
          </cell>
          <cell r="K219">
            <v>0</v>
          </cell>
          <cell r="L219">
            <v>59528</v>
          </cell>
          <cell r="M219">
            <v>0</v>
          </cell>
          <cell r="N219">
            <v>36079.83</v>
          </cell>
          <cell r="O219">
            <v>13000</v>
          </cell>
          <cell r="P219">
            <v>1468.6</v>
          </cell>
          <cell r="Q219">
            <v>12969.53</v>
          </cell>
          <cell r="R219">
            <v>0</v>
          </cell>
          <cell r="S219">
            <v>0</v>
          </cell>
          <cell r="T219">
            <v>2945.03</v>
          </cell>
          <cell r="U219">
            <v>0</v>
          </cell>
          <cell r="V219">
            <v>4095.65</v>
          </cell>
          <cell r="W219">
            <v>39575</v>
          </cell>
          <cell r="X219">
            <v>0</v>
          </cell>
          <cell r="Y219">
            <v>0</v>
          </cell>
          <cell r="Z219">
            <v>0</v>
          </cell>
          <cell r="AA219">
            <v>474688.5</v>
          </cell>
          <cell r="AB219">
            <v>3317.31</v>
          </cell>
          <cell r="AC219">
            <v>92999.23</v>
          </cell>
          <cell r="AD219">
            <v>19015.349999999999</v>
          </cell>
          <cell r="AE219">
            <v>37134.980000000003</v>
          </cell>
          <cell r="AF219">
            <v>0</v>
          </cell>
          <cell r="AG219">
            <v>11709.88</v>
          </cell>
          <cell r="AH219">
            <v>1967.29</v>
          </cell>
          <cell r="AI219">
            <v>2466.84</v>
          </cell>
          <cell r="AJ219">
            <v>4278</v>
          </cell>
          <cell r="AK219">
            <v>1180</v>
          </cell>
          <cell r="AL219">
            <v>6184.12</v>
          </cell>
          <cell r="AM219">
            <v>3260.52</v>
          </cell>
          <cell r="AN219">
            <v>1446.8</v>
          </cell>
          <cell r="AO219">
            <v>2353.0100000000002</v>
          </cell>
          <cell r="AP219">
            <v>10718.15</v>
          </cell>
          <cell r="AQ219">
            <v>10707</v>
          </cell>
          <cell r="AR219">
            <v>1300.4000000000001</v>
          </cell>
          <cell r="AS219">
            <v>17483.32</v>
          </cell>
          <cell r="AT219">
            <v>2636.26</v>
          </cell>
          <cell r="AU219">
            <v>0</v>
          </cell>
          <cell r="AV219">
            <v>3943.79</v>
          </cell>
          <cell r="AW219">
            <v>5646.8</v>
          </cell>
          <cell r="AX219">
            <v>0</v>
          </cell>
          <cell r="AY219">
            <v>12013.81</v>
          </cell>
          <cell r="AZ219">
            <v>6515.31</v>
          </cell>
          <cell r="BA219">
            <v>6824.08</v>
          </cell>
          <cell r="BB219">
            <v>12035</v>
          </cell>
          <cell r="BC219">
            <v>0</v>
          </cell>
          <cell r="BD219">
            <v>0</v>
          </cell>
          <cell r="BE219">
            <v>0</v>
          </cell>
          <cell r="BF219">
            <v>0</v>
          </cell>
          <cell r="BG219">
            <v>36289</v>
          </cell>
          <cell r="BH219">
            <v>0</v>
          </cell>
          <cell r="BI219">
            <v>0</v>
          </cell>
          <cell r="BJ219">
            <v>0</v>
          </cell>
          <cell r="BK219">
            <v>14303.98</v>
          </cell>
          <cell r="BL219">
            <v>0</v>
          </cell>
          <cell r="BM219">
            <v>58</v>
          </cell>
          <cell r="BN219">
            <v>72644.639999999999</v>
          </cell>
          <cell r="BO219">
            <v>0</v>
          </cell>
          <cell r="BP219">
            <v>98057.64</v>
          </cell>
          <cell r="BQ219">
            <v>3866</v>
          </cell>
          <cell r="BR219">
            <v>0</v>
          </cell>
          <cell r="BS219">
            <v>0</v>
          </cell>
          <cell r="BT219">
            <v>174568.28</v>
          </cell>
        </row>
        <row r="220">
          <cell r="A220">
            <v>798</v>
          </cell>
          <cell r="B220">
            <v>2091</v>
          </cell>
          <cell r="C220" t="str">
            <v>Stow On The Wold Primary</v>
          </cell>
          <cell r="D220">
            <v>39722.239999999998</v>
          </cell>
          <cell r="E220">
            <v>0</v>
          </cell>
          <cell r="F220">
            <v>5615.11</v>
          </cell>
          <cell r="G220">
            <v>210.35</v>
          </cell>
          <cell r="H220">
            <v>0</v>
          </cell>
          <cell r="I220">
            <v>25460.85</v>
          </cell>
          <cell r="J220">
            <v>359026</v>
          </cell>
          <cell r="K220">
            <v>0</v>
          </cell>
          <cell r="L220">
            <v>32767</v>
          </cell>
          <cell r="M220">
            <v>0</v>
          </cell>
          <cell r="N220">
            <v>22205</v>
          </cell>
          <cell r="O220">
            <v>3244.6</v>
          </cell>
          <cell r="P220">
            <v>124.52</v>
          </cell>
          <cell r="Q220">
            <v>8580.5400000000009</v>
          </cell>
          <cell r="R220">
            <v>0</v>
          </cell>
          <cell r="S220">
            <v>0</v>
          </cell>
          <cell r="T220">
            <v>0</v>
          </cell>
          <cell r="U220">
            <v>3904</v>
          </cell>
          <cell r="V220">
            <v>3546.6</v>
          </cell>
          <cell r="W220">
            <v>29496</v>
          </cell>
          <cell r="X220">
            <v>0</v>
          </cell>
          <cell r="Y220">
            <v>11238.15</v>
          </cell>
          <cell r="Z220">
            <v>25460.85</v>
          </cell>
          <cell r="AA220">
            <v>269440.27</v>
          </cell>
          <cell r="AB220">
            <v>11809.23</v>
          </cell>
          <cell r="AC220">
            <v>73799.95</v>
          </cell>
          <cell r="AD220">
            <v>0</v>
          </cell>
          <cell r="AE220">
            <v>21650.45</v>
          </cell>
          <cell r="AF220">
            <v>0</v>
          </cell>
          <cell r="AG220">
            <v>11248.36</v>
          </cell>
          <cell r="AH220">
            <v>25</v>
          </cell>
          <cell r="AI220">
            <v>1667.62</v>
          </cell>
          <cell r="AJ220">
            <v>0</v>
          </cell>
          <cell r="AK220">
            <v>0</v>
          </cell>
          <cell r="AL220">
            <v>4604.55</v>
          </cell>
          <cell r="AM220">
            <v>1992.81</v>
          </cell>
          <cell r="AN220">
            <v>15270.48</v>
          </cell>
          <cell r="AO220">
            <v>997.01</v>
          </cell>
          <cell r="AP220">
            <v>3525.15</v>
          </cell>
          <cell r="AQ220">
            <v>9702</v>
          </cell>
          <cell r="AR220">
            <v>1488.97</v>
          </cell>
          <cell r="AS220">
            <v>18542.77</v>
          </cell>
          <cell r="AT220">
            <v>2644.5</v>
          </cell>
          <cell r="AU220">
            <v>0</v>
          </cell>
          <cell r="AV220">
            <v>1377.79</v>
          </cell>
          <cell r="AW220">
            <v>3616.4</v>
          </cell>
          <cell r="AX220">
            <v>0</v>
          </cell>
          <cell r="AY220">
            <v>7395</v>
          </cell>
          <cell r="AZ220">
            <v>2564.06</v>
          </cell>
          <cell r="BA220">
            <v>4532.93</v>
          </cell>
          <cell r="BB220">
            <v>10373.799999999999</v>
          </cell>
          <cell r="BC220">
            <v>0</v>
          </cell>
          <cell r="BD220">
            <v>0</v>
          </cell>
          <cell r="BE220">
            <v>40044.519999999997</v>
          </cell>
          <cell r="BF220">
            <v>5098.1000000000004</v>
          </cell>
          <cell r="BG220">
            <v>30161</v>
          </cell>
          <cell r="BH220">
            <v>0</v>
          </cell>
          <cell r="BI220">
            <v>0</v>
          </cell>
          <cell r="BJ220">
            <v>0</v>
          </cell>
          <cell r="BK220">
            <v>14237.05</v>
          </cell>
          <cell r="BL220">
            <v>0</v>
          </cell>
          <cell r="BM220">
            <v>210.35</v>
          </cell>
          <cell r="BN220">
            <v>24347.4</v>
          </cell>
          <cell r="BO220">
            <v>0</v>
          </cell>
          <cell r="BP220">
            <v>18005.060000000001</v>
          </cell>
          <cell r="BQ220">
            <v>3534</v>
          </cell>
          <cell r="BR220">
            <v>0</v>
          </cell>
          <cell r="BS220">
            <v>17017.23</v>
          </cell>
          <cell r="BT220">
            <v>62903.69</v>
          </cell>
        </row>
        <row r="221">
          <cell r="A221">
            <v>800</v>
          </cell>
          <cell r="B221">
            <v>3025</v>
          </cell>
          <cell r="C221" t="str">
            <v>Stratton Church of England Primary School</v>
          </cell>
          <cell r="D221">
            <v>73514.36</v>
          </cell>
          <cell r="E221">
            <v>0</v>
          </cell>
          <cell r="F221">
            <v>87057.74</v>
          </cell>
          <cell r="G221">
            <v>891.5</v>
          </cell>
          <cell r="H221">
            <v>0</v>
          </cell>
          <cell r="I221">
            <v>0</v>
          </cell>
          <cell r="J221">
            <v>544186.72</v>
          </cell>
          <cell r="K221">
            <v>0</v>
          </cell>
          <cell r="L221">
            <v>20152</v>
          </cell>
          <cell r="M221">
            <v>0</v>
          </cell>
          <cell r="N221">
            <v>25545.279999999999</v>
          </cell>
          <cell r="O221">
            <v>1000</v>
          </cell>
          <cell r="P221">
            <v>0</v>
          </cell>
          <cell r="Q221">
            <v>24547.439999999999</v>
          </cell>
          <cell r="R221">
            <v>0</v>
          </cell>
          <cell r="S221">
            <v>0</v>
          </cell>
          <cell r="T221">
            <v>875.6</v>
          </cell>
          <cell r="U221">
            <v>7199.82</v>
          </cell>
          <cell r="V221">
            <v>6016.69</v>
          </cell>
          <cell r="W221">
            <v>39957</v>
          </cell>
          <cell r="X221">
            <v>0</v>
          </cell>
          <cell r="Y221">
            <v>0</v>
          </cell>
          <cell r="Z221">
            <v>0</v>
          </cell>
          <cell r="AA221">
            <v>394338.61</v>
          </cell>
          <cell r="AB221">
            <v>10310.67</v>
          </cell>
          <cell r="AC221">
            <v>86236.65</v>
          </cell>
          <cell r="AD221">
            <v>13453.52</v>
          </cell>
          <cell r="AE221">
            <v>23971.77</v>
          </cell>
          <cell r="AF221">
            <v>0</v>
          </cell>
          <cell r="AG221">
            <v>8980.39</v>
          </cell>
          <cell r="AH221">
            <v>591.4</v>
          </cell>
          <cell r="AI221">
            <v>3882.51</v>
          </cell>
          <cell r="AJ221">
            <v>3745</v>
          </cell>
          <cell r="AK221">
            <v>936</v>
          </cell>
          <cell r="AL221">
            <v>5330.33</v>
          </cell>
          <cell r="AM221">
            <v>3943.25</v>
          </cell>
          <cell r="AN221">
            <v>844.41</v>
          </cell>
          <cell r="AO221">
            <v>1269.5</v>
          </cell>
          <cell r="AP221">
            <v>5994.32</v>
          </cell>
          <cell r="AQ221">
            <v>6364</v>
          </cell>
          <cell r="AR221">
            <v>749.61</v>
          </cell>
          <cell r="AS221">
            <v>40824.089999999997</v>
          </cell>
          <cell r="AT221">
            <v>18915.53</v>
          </cell>
          <cell r="AU221">
            <v>0</v>
          </cell>
          <cell r="AV221">
            <v>3144.18</v>
          </cell>
          <cell r="AW221">
            <v>5586.4</v>
          </cell>
          <cell r="AX221">
            <v>0</v>
          </cell>
          <cell r="AY221">
            <v>2610</v>
          </cell>
          <cell r="AZ221">
            <v>2207.25</v>
          </cell>
          <cell r="BA221">
            <v>4693.0200000000004</v>
          </cell>
          <cell r="BB221">
            <v>24348.63</v>
          </cell>
          <cell r="BC221">
            <v>0</v>
          </cell>
          <cell r="BD221">
            <v>0</v>
          </cell>
          <cell r="BE221">
            <v>0</v>
          </cell>
          <cell r="BF221">
            <v>0</v>
          </cell>
          <cell r="BG221">
            <v>39868</v>
          </cell>
          <cell r="BH221">
            <v>0</v>
          </cell>
          <cell r="BI221">
            <v>0</v>
          </cell>
          <cell r="BJ221">
            <v>0</v>
          </cell>
          <cell r="BK221">
            <v>29407.95</v>
          </cell>
          <cell r="BL221">
            <v>0</v>
          </cell>
          <cell r="BM221">
            <v>1039.5</v>
          </cell>
          <cell r="BN221">
            <v>69723.87</v>
          </cell>
          <cell r="BO221">
            <v>0</v>
          </cell>
          <cell r="BP221">
            <v>88875.79</v>
          </cell>
          <cell r="BQ221">
            <v>8494</v>
          </cell>
          <cell r="BR221">
            <v>0</v>
          </cell>
          <cell r="BS221">
            <v>0</v>
          </cell>
          <cell r="BT221">
            <v>167093.65999999997</v>
          </cell>
        </row>
        <row r="222">
          <cell r="A222">
            <v>801</v>
          </cell>
          <cell r="B222">
            <v>2134</v>
          </cell>
          <cell r="C222" t="str">
            <v>Callowell Primary</v>
          </cell>
          <cell r="D222">
            <v>36606.67</v>
          </cell>
          <cell r="E222">
            <v>0</v>
          </cell>
          <cell r="F222">
            <v>15963</v>
          </cell>
          <cell r="G222">
            <v>2551.3200000000002</v>
          </cell>
          <cell r="H222">
            <v>0.5</v>
          </cell>
          <cell r="I222">
            <v>0</v>
          </cell>
          <cell r="J222">
            <v>420416.5</v>
          </cell>
          <cell r="K222">
            <v>0</v>
          </cell>
          <cell r="L222">
            <v>35120</v>
          </cell>
          <cell r="M222">
            <v>0</v>
          </cell>
          <cell r="N222">
            <v>22807</v>
          </cell>
          <cell r="O222">
            <v>4600</v>
          </cell>
          <cell r="P222">
            <v>0</v>
          </cell>
          <cell r="Q222">
            <v>2454.33</v>
          </cell>
          <cell r="R222">
            <v>0</v>
          </cell>
          <cell r="S222">
            <v>305.25</v>
          </cell>
          <cell r="T222">
            <v>69</v>
          </cell>
          <cell r="U222">
            <v>0</v>
          </cell>
          <cell r="V222">
            <v>650</v>
          </cell>
          <cell r="W222">
            <v>34344</v>
          </cell>
          <cell r="X222">
            <v>0</v>
          </cell>
          <cell r="Y222">
            <v>0</v>
          </cell>
          <cell r="Z222">
            <v>0</v>
          </cell>
          <cell r="AA222">
            <v>351861.38</v>
          </cell>
          <cell r="AB222">
            <v>6445.03</v>
          </cell>
          <cell r="AC222">
            <v>42948.26</v>
          </cell>
          <cell r="AD222">
            <v>0</v>
          </cell>
          <cell r="AE222">
            <v>27267.51</v>
          </cell>
          <cell r="AF222">
            <v>0</v>
          </cell>
          <cell r="AG222">
            <v>10201.89</v>
          </cell>
          <cell r="AH222">
            <v>1565.28</v>
          </cell>
          <cell r="AI222">
            <v>791</v>
          </cell>
          <cell r="AJ222">
            <v>3638</v>
          </cell>
          <cell r="AK222">
            <v>909</v>
          </cell>
          <cell r="AL222">
            <v>5229.42</v>
          </cell>
          <cell r="AM222">
            <v>4911.3900000000003</v>
          </cell>
          <cell r="AN222">
            <v>17017.400000000001</v>
          </cell>
          <cell r="AO222">
            <v>1637.82</v>
          </cell>
          <cell r="AP222">
            <v>1718.03</v>
          </cell>
          <cell r="AQ222">
            <v>6780</v>
          </cell>
          <cell r="AR222">
            <v>403.92</v>
          </cell>
          <cell r="AS222">
            <v>17195.810000000001</v>
          </cell>
          <cell r="AT222">
            <v>6463.5</v>
          </cell>
          <cell r="AU222">
            <v>0</v>
          </cell>
          <cell r="AV222">
            <v>4833.51</v>
          </cell>
          <cell r="AW222">
            <v>4145</v>
          </cell>
          <cell r="AX222">
            <v>0</v>
          </cell>
          <cell r="AY222">
            <v>5220</v>
          </cell>
          <cell r="AZ222">
            <v>0</v>
          </cell>
          <cell r="BA222">
            <v>1762.65</v>
          </cell>
          <cell r="BB222">
            <v>10637</v>
          </cell>
          <cell r="BC222">
            <v>0</v>
          </cell>
          <cell r="BD222">
            <v>0</v>
          </cell>
          <cell r="BE222">
            <v>0</v>
          </cell>
          <cell r="BF222">
            <v>0</v>
          </cell>
          <cell r="BG222">
            <v>60613.5</v>
          </cell>
          <cell r="BH222">
            <v>0</v>
          </cell>
          <cell r="BI222">
            <v>0</v>
          </cell>
          <cell r="BJ222">
            <v>0</v>
          </cell>
          <cell r="BK222">
            <v>38217.75</v>
          </cell>
          <cell r="BL222">
            <v>0</v>
          </cell>
          <cell r="BM222">
            <v>119.1</v>
          </cell>
          <cell r="BN222">
            <v>23789.95</v>
          </cell>
          <cell r="BO222">
            <v>0</v>
          </cell>
          <cell r="BP222">
            <v>34716.25</v>
          </cell>
          <cell r="BQ222">
            <v>6075.22</v>
          </cell>
          <cell r="BR222">
            <v>0</v>
          </cell>
          <cell r="BS222">
            <v>0</v>
          </cell>
          <cell r="BT222">
            <v>64581.42</v>
          </cell>
        </row>
        <row r="223">
          <cell r="A223">
            <v>803</v>
          </cell>
          <cell r="B223">
            <v>2094</v>
          </cell>
          <cell r="C223" t="str">
            <v>Stroud Valley Primary School</v>
          </cell>
          <cell r="D223">
            <v>22288.79</v>
          </cell>
          <cell r="E223">
            <v>0</v>
          </cell>
          <cell r="F223">
            <v>48991</v>
          </cell>
          <cell r="G223">
            <v>5270.05</v>
          </cell>
          <cell r="H223">
            <v>0</v>
          </cell>
          <cell r="I223">
            <v>0</v>
          </cell>
          <cell r="J223">
            <v>611950</v>
          </cell>
          <cell r="K223">
            <v>0</v>
          </cell>
          <cell r="L223">
            <v>79118</v>
          </cell>
          <cell r="M223">
            <v>0</v>
          </cell>
          <cell r="N223">
            <v>43124</v>
          </cell>
          <cell r="O223">
            <v>6754</v>
          </cell>
          <cell r="P223">
            <v>820.61</v>
          </cell>
          <cell r="Q223">
            <v>7260.1</v>
          </cell>
          <cell r="R223">
            <v>0</v>
          </cell>
          <cell r="S223">
            <v>5494.5</v>
          </cell>
          <cell r="T223">
            <v>165.76</v>
          </cell>
          <cell r="U223">
            <v>8802.82</v>
          </cell>
          <cell r="V223">
            <v>7196.23</v>
          </cell>
          <cell r="W223">
            <v>44186</v>
          </cell>
          <cell r="X223">
            <v>0</v>
          </cell>
          <cell r="Y223">
            <v>0</v>
          </cell>
          <cell r="Z223">
            <v>0</v>
          </cell>
          <cell r="AA223">
            <v>462213.58</v>
          </cell>
          <cell r="AB223">
            <v>26531.21</v>
          </cell>
          <cell r="AC223">
            <v>154642.87</v>
          </cell>
          <cell r="AD223">
            <v>0</v>
          </cell>
          <cell r="AE223">
            <v>33831.910000000003</v>
          </cell>
          <cell r="AF223">
            <v>0</v>
          </cell>
          <cell r="AG223">
            <v>13658.8</v>
          </cell>
          <cell r="AH223">
            <v>2115.1999999999998</v>
          </cell>
          <cell r="AI223">
            <v>4022.54</v>
          </cell>
          <cell r="AJ223">
            <v>5082</v>
          </cell>
          <cell r="AK223">
            <v>1270</v>
          </cell>
          <cell r="AL223">
            <v>10200.41</v>
          </cell>
          <cell r="AM223">
            <v>2546.91</v>
          </cell>
          <cell r="AN223">
            <v>20701.64</v>
          </cell>
          <cell r="AO223">
            <v>1642.5</v>
          </cell>
          <cell r="AP223">
            <v>15323.27</v>
          </cell>
          <cell r="AQ223">
            <v>18272</v>
          </cell>
          <cell r="AR223">
            <v>1526.25</v>
          </cell>
          <cell r="AS223">
            <v>25727.040000000001</v>
          </cell>
          <cell r="AT223">
            <v>2436</v>
          </cell>
          <cell r="AU223">
            <v>0</v>
          </cell>
          <cell r="AV223">
            <v>4966.1099999999997</v>
          </cell>
          <cell r="AW223">
            <v>5681</v>
          </cell>
          <cell r="AX223">
            <v>0</v>
          </cell>
          <cell r="AY223">
            <v>13288.95</v>
          </cell>
          <cell r="AZ223">
            <v>0</v>
          </cell>
          <cell r="BA223">
            <v>568</v>
          </cell>
          <cell r="BB223">
            <v>13068</v>
          </cell>
          <cell r="BC223">
            <v>0</v>
          </cell>
          <cell r="BD223">
            <v>3255</v>
          </cell>
          <cell r="BE223">
            <v>0</v>
          </cell>
          <cell r="BF223">
            <v>0</v>
          </cell>
          <cell r="BG223">
            <v>37686</v>
          </cell>
          <cell r="BH223">
            <v>0</v>
          </cell>
          <cell r="BI223">
            <v>3255</v>
          </cell>
          <cell r="BJ223">
            <v>0</v>
          </cell>
          <cell r="BK223">
            <v>56287.19</v>
          </cell>
          <cell r="BL223">
            <v>0</v>
          </cell>
          <cell r="BM223">
            <v>225</v>
          </cell>
          <cell r="BN223">
            <v>-5410.38</v>
          </cell>
          <cell r="BO223">
            <v>0</v>
          </cell>
          <cell r="BP223">
            <v>34749.86</v>
          </cell>
          <cell r="BQ223">
            <v>3940</v>
          </cell>
          <cell r="BR223">
            <v>0</v>
          </cell>
          <cell r="BS223">
            <v>0</v>
          </cell>
          <cell r="BT223">
            <v>33279.479999999996</v>
          </cell>
        </row>
        <row r="224">
          <cell r="A224">
            <v>804</v>
          </cell>
          <cell r="B224">
            <v>2096</v>
          </cell>
          <cell r="C224" t="str">
            <v>PARLIAMENT PRIMARY</v>
          </cell>
          <cell r="D224">
            <v>19032.62</v>
          </cell>
          <cell r="E224">
            <v>0</v>
          </cell>
          <cell r="F224">
            <v>32013.279999999999</v>
          </cell>
          <cell r="G224">
            <v>1302.0899999999999</v>
          </cell>
          <cell r="H224">
            <v>0</v>
          </cell>
          <cell r="I224">
            <v>0</v>
          </cell>
          <cell r="J224">
            <v>323620</v>
          </cell>
          <cell r="K224">
            <v>0</v>
          </cell>
          <cell r="L224">
            <v>46776</v>
          </cell>
          <cell r="M224">
            <v>0</v>
          </cell>
          <cell r="N224">
            <v>32926</v>
          </cell>
          <cell r="O224">
            <v>1500</v>
          </cell>
          <cell r="P224">
            <v>52.72</v>
          </cell>
          <cell r="Q224">
            <v>9320.32</v>
          </cell>
          <cell r="R224">
            <v>0</v>
          </cell>
          <cell r="S224">
            <v>538.72</v>
          </cell>
          <cell r="T224">
            <v>0</v>
          </cell>
          <cell r="U224">
            <v>5411.79</v>
          </cell>
          <cell r="V224">
            <v>19890.91</v>
          </cell>
          <cell r="W224">
            <v>30543</v>
          </cell>
          <cell r="X224">
            <v>0</v>
          </cell>
          <cell r="Y224">
            <v>0</v>
          </cell>
          <cell r="Z224">
            <v>0</v>
          </cell>
          <cell r="AA224">
            <v>247637.96</v>
          </cell>
          <cell r="AB224">
            <v>11442.31</v>
          </cell>
          <cell r="AC224">
            <v>76987.850000000006</v>
          </cell>
          <cell r="AD224">
            <v>19252.04</v>
          </cell>
          <cell r="AE224">
            <v>14288.39</v>
          </cell>
          <cell r="AF224">
            <v>0</v>
          </cell>
          <cell r="AG224">
            <v>12855.89</v>
          </cell>
          <cell r="AH224">
            <v>442.98</v>
          </cell>
          <cell r="AI224">
            <v>1394.04</v>
          </cell>
          <cell r="AJ224">
            <v>2635</v>
          </cell>
          <cell r="AK224">
            <v>659</v>
          </cell>
          <cell r="AL224">
            <v>5485.97</v>
          </cell>
          <cell r="AM224">
            <v>5217.7700000000004</v>
          </cell>
          <cell r="AN224">
            <v>1044.23</v>
          </cell>
          <cell r="AO224">
            <v>1766.8</v>
          </cell>
          <cell r="AP224">
            <v>11210.13</v>
          </cell>
          <cell r="AQ224">
            <v>13306</v>
          </cell>
          <cell r="AR224">
            <v>872.22</v>
          </cell>
          <cell r="AS224">
            <v>14545.62</v>
          </cell>
          <cell r="AT224">
            <v>4893.22</v>
          </cell>
          <cell r="AU224">
            <v>0</v>
          </cell>
          <cell r="AV224">
            <v>5184.4799999999996</v>
          </cell>
          <cell r="AW224">
            <v>2825</v>
          </cell>
          <cell r="AX224">
            <v>0</v>
          </cell>
          <cell r="AY224">
            <v>9221.91</v>
          </cell>
          <cell r="AZ224">
            <v>3214.07</v>
          </cell>
          <cell r="BA224">
            <v>525</v>
          </cell>
          <cell r="BB224">
            <v>9815.67</v>
          </cell>
          <cell r="BC224">
            <v>0</v>
          </cell>
          <cell r="BD224">
            <v>0</v>
          </cell>
          <cell r="BE224">
            <v>0</v>
          </cell>
          <cell r="BF224">
            <v>0</v>
          </cell>
          <cell r="BG224">
            <v>29621</v>
          </cell>
          <cell r="BH224">
            <v>0</v>
          </cell>
          <cell r="BI224">
            <v>0</v>
          </cell>
          <cell r="BJ224">
            <v>0</v>
          </cell>
          <cell r="BK224">
            <v>8248.2999999999993</v>
          </cell>
          <cell r="BL224">
            <v>0</v>
          </cell>
          <cell r="BM224">
            <v>1631</v>
          </cell>
          <cell r="BN224">
            <v>12888.53</v>
          </cell>
          <cell r="BO224">
            <v>0</v>
          </cell>
          <cell r="BP224">
            <v>49951.07</v>
          </cell>
          <cell r="BQ224">
            <v>3106</v>
          </cell>
          <cell r="BR224">
            <v>0</v>
          </cell>
          <cell r="BS224">
            <v>0</v>
          </cell>
          <cell r="BT224">
            <v>65945.600000000006</v>
          </cell>
        </row>
        <row r="225">
          <cell r="A225">
            <v>805</v>
          </cell>
          <cell r="B225">
            <v>2097</v>
          </cell>
          <cell r="C225" t="str">
            <v>Uplands Community Primary School</v>
          </cell>
          <cell r="D225">
            <v>21255.97</v>
          </cell>
          <cell r="E225">
            <v>0</v>
          </cell>
          <cell r="F225">
            <v>39358.86</v>
          </cell>
          <cell r="G225">
            <v>1310</v>
          </cell>
          <cell r="H225">
            <v>0.39</v>
          </cell>
          <cell r="I225">
            <v>0</v>
          </cell>
          <cell r="J225">
            <v>294311</v>
          </cell>
          <cell r="K225">
            <v>0</v>
          </cell>
          <cell r="L225">
            <v>18467</v>
          </cell>
          <cell r="M225">
            <v>0</v>
          </cell>
          <cell r="N225">
            <v>27701</v>
          </cell>
          <cell r="O225">
            <v>0</v>
          </cell>
          <cell r="P225">
            <v>709.85</v>
          </cell>
          <cell r="Q225">
            <v>8500.18</v>
          </cell>
          <cell r="R225">
            <v>0</v>
          </cell>
          <cell r="S225">
            <v>0</v>
          </cell>
          <cell r="T225">
            <v>0</v>
          </cell>
          <cell r="U225">
            <v>5874.8</v>
          </cell>
          <cell r="V225">
            <v>1551.77</v>
          </cell>
          <cell r="W225">
            <v>26131</v>
          </cell>
          <cell r="X225">
            <v>0</v>
          </cell>
          <cell r="Y225">
            <v>0</v>
          </cell>
          <cell r="Z225">
            <v>0</v>
          </cell>
          <cell r="AA225">
            <v>208897.94</v>
          </cell>
          <cell r="AB225">
            <v>9698.7000000000007</v>
          </cell>
          <cell r="AC225">
            <v>39739.980000000003</v>
          </cell>
          <cell r="AD225">
            <v>0</v>
          </cell>
          <cell r="AE225">
            <v>22641.87</v>
          </cell>
          <cell r="AF225">
            <v>0</v>
          </cell>
          <cell r="AG225">
            <v>6782.32</v>
          </cell>
          <cell r="AH225">
            <v>819.75</v>
          </cell>
          <cell r="AI225">
            <v>2861.37</v>
          </cell>
          <cell r="AJ225">
            <v>2235</v>
          </cell>
          <cell r="AK225">
            <v>639</v>
          </cell>
          <cell r="AL225">
            <v>6511.03</v>
          </cell>
          <cell r="AM225">
            <v>140</v>
          </cell>
          <cell r="AN225">
            <v>7709.69</v>
          </cell>
          <cell r="AO225">
            <v>75.34</v>
          </cell>
          <cell r="AP225">
            <v>5405.82</v>
          </cell>
          <cell r="AQ225">
            <v>3403</v>
          </cell>
          <cell r="AR225">
            <v>1001.61</v>
          </cell>
          <cell r="AS225">
            <v>10106.370000000001</v>
          </cell>
          <cell r="AT225">
            <v>4758.93</v>
          </cell>
          <cell r="AU225">
            <v>0</v>
          </cell>
          <cell r="AV225">
            <v>10219.4</v>
          </cell>
          <cell r="AW225">
            <v>2495</v>
          </cell>
          <cell r="AX225">
            <v>0</v>
          </cell>
          <cell r="AY225">
            <v>3883.14</v>
          </cell>
          <cell r="AZ225">
            <v>4861.12</v>
          </cell>
          <cell r="BA225">
            <v>19350.400000000001</v>
          </cell>
          <cell r="BB225">
            <v>9211</v>
          </cell>
          <cell r="BC225">
            <v>0</v>
          </cell>
          <cell r="BD225">
            <v>0</v>
          </cell>
          <cell r="BE225">
            <v>0</v>
          </cell>
          <cell r="BF225">
            <v>0</v>
          </cell>
          <cell r="BG225">
            <v>28155</v>
          </cell>
          <cell r="BH225">
            <v>0</v>
          </cell>
          <cell r="BI225">
            <v>0</v>
          </cell>
          <cell r="BJ225">
            <v>0</v>
          </cell>
          <cell r="BK225">
            <v>25740.53</v>
          </cell>
          <cell r="BL225">
            <v>0</v>
          </cell>
          <cell r="BM225">
            <v>4728</v>
          </cell>
          <cell r="BN225">
            <v>21054.79</v>
          </cell>
          <cell r="BO225">
            <v>0</v>
          </cell>
          <cell r="BP225">
            <v>38355.72</v>
          </cell>
          <cell r="BQ225">
            <v>0</v>
          </cell>
          <cell r="BR225">
            <v>0</v>
          </cell>
          <cell r="BS225">
            <v>0</v>
          </cell>
          <cell r="BT225">
            <v>59410.51</v>
          </cell>
        </row>
        <row r="226">
          <cell r="A226">
            <v>806</v>
          </cell>
          <cell r="B226">
            <v>3071</v>
          </cell>
          <cell r="C226" t="str">
            <v>Swell Cof E Primary School</v>
          </cell>
          <cell r="D226">
            <v>10819.79</v>
          </cell>
          <cell r="E226">
            <v>0</v>
          </cell>
          <cell r="F226">
            <v>42555</v>
          </cell>
          <cell r="G226">
            <v>789.6</v>
          </cell>
          <cell r="H226">
            <v>0</v>
          </cell>
          <cell r="I226">
            <v>0</v>
          </cell>
          <cell r="J226">
            <v>141365</v>
          </cell>
          <cell r="K226">
            <v>0</v>
          </cell>
          <cell r="L226">
            <v>3886</v>
          </cell>
          <cell r="M226">
            <v>0</v>
          </cell>
          <cell r="N226">
            <v>25766</v>
          </cell>
          <cell r="O226">
            <v>6600</v>
          </cell>
          <cell r="P226">
            <v>200</v>
          </cell>
          <cell r="Q226">
            <v>3710.77</v>
          </cell>
          <cell r="R226">
            <v>0</v>
          </cell>
          <cell r="S226">
            <v>4282.8999999999996</v>
          </cell>
          <cell r="T226">
            <v>910</v>
          </cell>
          <cell r="U226">
            <v>0</v>
          </cell>
          <cell r="V226">
            <v>4019.12</v>
          </cell>
          <cell r="W226">
            <v>16341</v>
          </cell>
          <cell r="X226">
            <v>0</v>
          </cell>
          <cell r="Y226">
            <v>0</v>
          </cell>
          <cell r="Z226">
            <v>0</v>
          </cell>
          <cell r="AA226">
            <v>99763.43</v>
          </cell>
          <cell r="AB226">
            <v>14585.51</v>
          </cell>
          <cell r="AC226">
            <v>22223.26</v>
          </cell>
          <cell r="AD226">
            <v>0</v>
          </cell>
          <cell r="AE226">
            <v>15935.12</v>
          </cell>
          <cell r="AF226">
            <v>0</v>
          </cell>
          <cell r="AG226">
            <v>2611.1999999999998</v>
          </cell>
          <cell r="AH226">
            <v>1458.92</v>
          </cell>
          <cell r="AI226">
            <v>760.16</v>
          </cell>
          <cell r="AJ226">
            <v>3098</v>
          </cell>
          <cell r="AK226">
            <v>775</v>
          </cell>
          <cell r="AL226">
            <v>3187.78</v>
          </cell>
          <cell r="AM226">
            <v>793.36</v>
          </cell>
          <cell r="AN226">
            <v>5448.55</v>
          </cell>
          <cell r="AO226">
            <v>188.83</v>
          </cell>
          <cell r="AP226">
            <v>1945.08</v>
          </cell>
          <cell r="AQ226">
            <v>785</v>
          </cell>
          <cell r="AR226">
            <v>510.02</v>
          </cell>
          <cell r="AS226">
            <v>13489.98</v>
          </cell>
          <cell r="AT226">
            <v>1588.38</v>
          </cell>
          <cell r="AU226">
            <v>0</v>
          </cell>
          <cell r="AV226">
            <v>2539.4899999999998</v>
          </cell>
          <cell r="AW226">
            <v>1013</v>
          </cell>
          <cell r="AX226">
            <v>0</v>
          </cell>
          <cell r="AY226">
            <v>0</v>
          </cell>
          <cell r="AZ226">
            <v>0</v>
          </cell>
          <cell r="BA226">
            <v>1450.68</v>
          </cell>
          <cell r="BB226">
            <v>7555</v>
          </cell>
          <cell r="BC226">
            <v>0</v>
          </cell>
          <cell r="BD226">
            <v>0</v>
          </cell>
          <cell r="BE226">
            <v>0</v>
          </cell>
          <cell r="BF226">
            <v>0</v>
          </cell>
          <cell r="BG226">
            <v>24484</v>
          </cell>
          <cell r="BH226">
            <v>0</v>
          </cell>
          <cell r="BI226">
            <v>0</v>
          </cell>
          <cell r="BJ226">
            <v>0</v>
          </cell>
          <cell r="BK226">
            <v>31459.18</v>
          </cell>
          <cell r="BL226">
            <v>0</v>
          </cell>
          <cell r="BM226">
            <v>3832.41</v>
          </cell>
          <cell r="BN226">
            <v>16194.83</v>
          </cell>
          <cell r="BO226">
            <v>0</v>
          </cell>
          <cell r="BP226">
            <v>32430.82</v>
          </cell>
          <cell r="BQ226">
            <v>106.19</v>
          </cell>
          <cell r="BR226">
            <v>0</v>
          </cell>
          <cell r="BS226">
            <v>0</v>
          </cell>
          <cell r="BT226">
            <v>48731.840000000004</v>
          </cell>
        </row>
        <row r="227">
          <cell r="A227">
            <v>807</v>
          </cell>
          <cell r="B227">
            <v>5214</v>
          </cell>
          <cell r="C227" t="str">
            <v>Swindon Village Primary School</v>
          </cell>
          <cell r="D227">
            <v>25728.43</v>
          </cell>
          <cell r="E227">
            <v>0</v>
          </cell>
          <cell r="F227">
            <v>25952.44</v>
          </cell>
          <cell r="G227">
            <v>0</v>
          </cell>
          <cell r="H227">
            <v>0</v>
          </cell>
          <cell r="I227">
            <v>0</v>
          </cell>
          <cell r="J227">
            <v>1072746</v>
          </cell>
          <cell r="K227">
            <v>0</v>
          </cell>
          <cell r="L227">
            <v>84292</v>
          </cell>
          <cell r="M227">
            <v>0</v>
          </cell>
          <cell r="N227">
            <v>39114.5</v>
          </cell>
          <cell r="O227">
            <v>5120</v>
          </cell>
          <cell r="P227">
            <v>4081.24</v>
          </cell>
          <cell r="Q227">
            <v>11765.58</v>
          </cell>
          <cell r="R227">
            <v>235</v>
          </cell>
          <cell r="S227">
            <v>17273.099999999999</v>
          </cell>
          <cell r="T227">
            <v>3976.09</v>
          </cell>
          <cell r="U227">
            <v>50834.6</v>
          </cell>
          <cell r="V227">
            <v>6676.5</v>
          </cell>
          <cell r="W227">
            <v>67450</v>
          </cell>
          <cell r="X227">
            <v>0</v>
          </cell>
          <cell r="Y227">
            <v>0</v>
          </cell>
          <cell r="Z227">
            <v>0</v>
          </cell>
          <cell r="AA227">
            <v>699976.08</v>
          </cell>
          <cell r="AB227">
            <v>39145.660000000003</v>
          </cell>
          <cell r="AC227">
            <v>196864.84</v>
          </cell>
          <cell r="AD227">
            <v>47263.360000000001</v>
          </cell>
          <cell r="AE227">
            <v>74536.27</v>
          </cell>
          <cell r="AF227">
            <v>5452.05</v>
          </cell>
          <cell r="AG227">
            <v>35280.559999999998</v>
          </cell>
          <cell r="AH227">
            <v>6240.74</v>
          </cell>
          <cell r="AI227">
            <v>5194.3999999999996</v>
          </cell>
          <cell r="AJ227">
            <v>10691</v>
          </cell>
          <cell r="AK227">
            <v>142.86000000000001</v>
          </cell>
          <cell r="AL227">
            <v>12806.63</v>
          </cell>
          <cell r="AM227">
            <v>2678</v>
          </cell>
          <cell r="AN227">
            <v>2390.98</v>
          </cell>
          <cell r="AO227">
            <v>4707.79</v>
          </cell>
          <cell r="AP227">
            <v>20436.07</v>
          </cell>
          <cell r="AQ227">
            <v>2114</v>
          </cell>
          <cell r="AR227">
            <v>3144.1</v>
          </cell>
          <cell r="AS227">
            <v>88491.17</v>
          </cell>
          <cell r="AT227">
            <v>12971.95</v>
          </cell>
          <cell r="AU227">
            <v>0</v>
          </cell>
          <cell r="AV227">
            <v>12779.89</v>
          </cell>
          <cell r="AW227">
            <v>10127</v>
          </cell>
          <cell r="AX227">
            <v>0</v>
          </cell>
          <cell r="AY227">
            <v>12239</v>
          </cell>
          <cell r="AZ227">
            <v>0</v>
          </cell>
          <cell r="BA227">
            <v>6354.33</v>
          </cell>
          <cell r="BB227">
            <v>14182</v>
          </cell>
          <cell r="BC227">
            <v>0</v>
          </cell>
          <cell r="BD227">
            <v>0</v>
          </cell>
          <cell r="BE227">
            <v>0</v>
          </cell>
          <cell r="BF227">
            <v>0</v>
          </cell>
          <cell r="BG227">
            <v>83245.56</v>
          </cell>
          <cell r="BH227">
            <v>0</v>
          </cell>
          <cell r="BI227">
            <v>0</v>
          </cell>
          <cell r="BJ227">
            <v>0</v>
          </cell>
          <cell r="BK227">
            <v>104496</v>
          </cell>
          <cell r="BL227">
            <v>0</v>
          </cell>
          <cell r="BM227">
            <v>4032</v>
          </cell>
          <cell r="BN227">
            <v>63082.31</v>
          </cell>
          <cell r="BO227">
            <v>0</v>
          </cell>
          <cell r="BP227">
            <v>0.44</v>
          </cell>
          <cell r="BQ227">
            <v>670</v>
          </cell>
          <cell r="BR227">
            <v>-0.44</v>
          </cell>
          <cell r="BS227">
            <v>0</v>
          </cell>
          <cell r="BT227">
            <v>63752.31</v>
          </cell>
        </row>
        <row r="228">
          <cell r="A228">
            <v>808</v>
          </cell>
          <cell r="B228">
            <v>3072</v>
          </cell>
          <cell r="C228" t="str">
            <v>Temple Guiting Cof E</v>
          </cell>
          <cell r="D228">
            <v>16863.71</v>
          </cell>
          <cell r="E228">
            <v>0</v>
          </cell>
          <cell r="F228">
            <v>23509</v>
          </cell>
          <cell r="G228">
            <v>1265</v>
          </cell>
          <cell r="H228">
            <v>0</v>
          </cell>
          <cell r="I228">
            <v>0</v>
          </cell>
          <cell r="J228">
            <v>221351.83</v>
          </cell>
          <cell r="K228">
            <v>0</v>
          </cell>
          <cell r="L228">
            <v>3544</v>
          </cell>
          <cell r="M228">
            <v>0</v>
          </cell>
          <cell r="N228">
            <v>18776.169999999998</v>
          </cell>
          <cell r="O228">
            <v>0</v>
          </cell>
          <cell r="P228">
            <v>0</v>
          </cell>
          <cell r="Q228">
            <v>4616.3</v>
          </cell>
          <cell r="R228">
            <v>0</v>
          </cell>
          <cell r="S228">
            <v>0</v>
          </cell>
          <cell r="T228">
            <v>0</v>
          </cell>
          <cell r="U228">
            <v>4410</v>
          </cell>
          <cell r="V228">
            <v>5861</v>
          </cell>
          <cell r="W228">
            <v>21431</v>
          </cell>
          <cell r="X228">
            <v>0</v>
          </cell>
          <cell r="Y228">
            <v>0</v>
          </cell>
          <cell r="Z228">
            <v>0</v>
          </cell>
          <cell r="AA228">
            <v>171378.18</v>
          </cell>
          <cell r="AB228">
            <v>5600.7</v>
          </cell>
          <cell r="AC228">
            <v>34551.18</v>
          </cell>
          <cell r="AD228">
            <v>0</v>
          </cell>
          <cell r="AE228">
            <v>9133.35</v>
          </cell>
          <cell r="AF228">
            <v>0</v>
          </cell>
          <cell r="AG228">
            <v>2099.61</v>
          </cell>
          <cell r="AH228">
            <v>386.97</v>
          </cell>
          <cell r="AI228">
            <v>1365.58</v>
          </cell>
          <cell r="AJ228">
            <v>2537</v>
          </cell>
          <cell r="AK228">
            <v>700</v>
          </cell>
          <cell r="AL228">
            <v>537.5</v>
          </cell>
          <cell r="AM228">
            <v>961.92</v>
          </cell>
          <cell r="AN228">
            <v>7481.54</v>
          </cell>
          <cell r="AO228">
            <v>574.04</v>
          </cell>
          <cell r="AP228">
            <v>5314.01</v>
          </cell>
          <cell r="AQ228">
            <v>2934</v>
          </cell>
          <cell r="AR228">
            <v>610.21</v>
          </cell>
          <cell r="AS228">
            <v>10250.36</v>
          </cell>
          <cell r="AT228">
            <v>1266.2</v>
          </cell>
          <cell r="AU228">
            <v>0</v>
          </cell>
          <cell r="AV228">
            <v>2276.25</v>
          </cell>
          <cell r="AW228">
            <v>2064.8000000000002</v>
          </cell>
          <cell r="AX228">
            <v>0</v>
          </cell>
          <cell r="AY228">
            <v>452.5</v>
          </cell>
          <cell r="AZ228">
            <v>268.8</v>
          </cell>
          <cell r="BA228">
            <v>3327.02</v>
          </cell>
          <cell r="BB228">
            <v>8732.25</v>
          </cell>
          <cell r="BC228">
            <v>0</v>
          </cell>
          <cell r="BD228">
            <v>0</v>
          </cell>
          <cell r="BE228">
            <v>0</v>
          </cell>
          <cell r="BF228">
            <v>0</v>
          </cell>
          <cell r="BG228">
            <v>26532</v>
          </cell>
          <cell r="BH228">
            <v>0</v>
          </cell>
          <cell r="BI228">
            <v>0</v>
          </cell>
          <cell r="BJ228">
            <v>0</v>
          </cell>
          <cell r="BK228">
            <v>42238.45</v>
          </cell>
          <cell r="BL228">
            <v>0</v>
          </cell>
          <cell r="BM228">
            <v>5242.26</v>
          </cell>
          <cell r="BN228">
            <v>22050.04</v>
          </cell>
          <cell r="BO228">
            <v>0</v>
          </cell>
          <cell r="BP228">
            <v>243.8</v>
          </cell>
          <cell r="BQ228">
            <v>3581.49</v>
          </cell>
          <cell r="BR228">
            <v>0</v>
          </cell>
          <cell r="BS228">
            <v>0</v>
          </cell>
          <cell r="BT228">
            <v>25875.33</v>
          </cell>
        </row>
        <row r="229">
          <cell r="A229">
            <v>810</v>
          </cell>
          <cell r="B229">
            <v>3348</v>
          </cell>
          <cell r="C229" t="str">
            <v>St Marys Church of England Primary School</v>
          </cell>
          <cell r="D229">
            <v>28157.79</v>
          </cell>
          <cell r="E229">
            <v>0</v>
          </cell>
          <cell r="F229">
            <v>0</v>
          </cell>
          <cell r="G229">
            <v>73.599999999999994</v>
          </cell>
          <cell r="H229">
            <v>0</v>
          </cell>
          <cell r="I229">
            <v>0</v>
          </cell>
          <cell r="J229">
            <v>745662.97</v>
          </cell>
          <cell r="K229">
            <v>0</v>
          </cell>
          <cell r="L229">
            <v>63268</v>
          </cell>
          <cell r="M229">
            <v>0</v>
          </cell>
          <cell r="N229">
            <v>30007.03</v>
          </cell>
          <cell r="O229">
            <v>6350</v>
          </cell>
          <cell r="P229">
            <v>429.11</v>
          </cell>
          <cell r="Q229">
            <v>10015.459999999999</v>
          </cell>
          <cell r="R229">
            <v>0</v>
          </cell>
          <cell r="S229">
            <v>33426.449999999997</v>
          </cell>
          <cell r="T229">
            <v>4257.45</v>
          </cell>
          <cell r="U229">
            <v>4399.6099999999997</v>
          </cell>
          <cell r="V229">
            <v>17330.03</v>
          </cell>
          <cell r="W229">
            <v>52159</v>
          </cell>
          <cell r="X229">
            <v>0</v>
          </cell>
          <cell r="Y229">
            <v>0</v>
          </cell>
          <cell r="Z229">
            <v>0</v>
          </cell>
          <cell r="AA229">
            <v>527430.26</v>
          </cell>
          <cell r="AB229">
            <v>51464.65</v>
          </cell>
          <cell r="AC229">
            <v>177904.11</v>
          </cell>
          <cell r="AD229">
            <v>27938.080000000002</v>
          </cell>
          <cell r="AE229">
            <v>32604.15</v>
          </cell>
          <cell r="AF229">
            <v>0</v>
          </cell>
          <cell r="AG229">
            <v>17096.099999999999</v>
          </cell>
          <cell r="AH229">
            <v>1360.96</v>
          </cell>
          <cell r="AI229">
            <v>3737.41</v>
          </cell>
          <cell r="AJ229">
            <v>15215</v>
          </cell>
          <cell r="AK229">
            <v>3804</v>
          </cell>
          <cell r="AL229">
            <v>9099.6299999999992</v>
          </cell>
          <cell r="AM229">
            <v>1727.84</v>
          </cell>
          <cell r="AN229">
            <v>1380.84</v>
          </cell>
          <cell r="AO229">
            <v>2649.02</v>
          </cell>
          <cell r="AP229">
            <v>15305.31</v>
          </cell>
          <cell r="AQ229">
            <v>3368</v>
          </cell>
          <cell r="AR229">
            <v>1482.25</v>
          </cell>
          <cell r="AS229">
            <v>27352.02</v>
          </cell>
          <cell r="AT229">
            <v>6514.4</v>
          </cell>
          <cell r="AU229">
            <v>0</v>
          </cell>
          <cell r="AV229">
            <v>7058.4</v>
          </cell>
          <cell r="AW229">
            <v>7040</v>
          </cell>
          <cell r="AX229">
            <v>0</v>
          </cell>
          <cell r="AY229">
            <v>4635.71</v>
          </cell>
          <cell r="AZ229">
            <v>0</v>
          </cell>
          <cell r="BA229">
            <v>5781.59</v>
          </cell>
          <cell r="BB229">
            <v>13904</v>
          </cell>
          <cell r="BC229">
            <v>0</v>
          </cell>
          <cell r="BD229">
            <v>0</v>
          </cell>
          <cell r="BE229">
            <v>0</v>
          </cell>
          <cell r="BF229">
            <v>0</v>
          </cell>
          <cell r="BG229">
            <v>4399</v>
          </cell>
          <cell r="BH229">
            <v>0</v>
          </cell>
          <cell r="BI229">
            <v>0</v>
          </cell>
          <cell r="BJ229">
            <v>0</v>
          </cell>
          <cell r="BK229">
            <v>0</v>
          </cell>
          <cell r="BL229">
            <v>0</v>
          </cell>
          <cell r="BM229">
            <v>4472.6000000000004</v>
          </cell>
          <cell r="BN229">
            <v>29609.17</v>
          </cell>
          <cell r="BO229">
            <v>0</v>
          </cell>
          <cell r="BP229">
            <v>0</v>
          </cell>
          <cell r="BQ229">
            <v>0</v>
          </cell>
          <cell r="BR229">
            <v>0</v>
          </cell>
          <cell r="BS229">
            <v>0</v>
          </cell>
          <cell r="BT229">
            <v>29609.17</v>
          </cell>
        </row>
        <row r="230">
          <cell r="A230">
            <v>811</v>
          </cell>
          <cell r="B230">
            <v>3073</v>
          </cell>
          <cell r="C230" t="str">
            <v>Tewkesbury C of E Primary School</v>
          </cell>
          <cell r="D230">
            <v>60490.33</v>
          </cell>
          <cell r="E230">
            <v>0</v>
          </cell>
          <cell r="F230">
            <v>0</v>
          </cell>
          <cell r="G230">
            <v>1807.26</v>
          </cell>
          <cell r="H230">
            <v>0</v>
          </cell>
          <cell r="I230">
            <v>0</v>
          </cell>
          <cell r="J230">
            <v>1038159</v>
          </cell>
          <cell r="K230">
            <v>0</v>
          </cell>
          <cell r="L230">
            <v>85776</v>
          </cell>
          <cell r="M230">
            <v>0</v>
          </cell>
          <cell r="N230">
            <v>74931</v>
          </cell>
          <cell r="O230">
            <v>1828.1</v>
          </cell>
          <cell r="P230">
            <v>0</v>
          </cell>
          <cell r="Q230">
            <v>26095.02</v>
          </cell>
          <cell r="R230">
            <v>24903.040000000001</v>
          </cell>
          <cell r="S230">
            <v>8810.6200000000008</v>
          </cell>
          <cell r="T230">
            <v>0</v>
          </cell>
          <cell r="U230">
            <v>0</v>
          </cell>
          <cell r="V230">
            <v>13646.49</v>
          </cell>
          <cell r="W230">
            <v>66150</v>
          </cell>
          <cell r="X230">
            <v>0</v>
          </cell>
          <cell r="Y230">
            <v>0</v>
          </cell>
          <cell r="Z230">
            <v>0</v>
          </cell>
          <cell r="AA230">
            <v>777090.86</v>
          </cell>
          <cell r="AB230">
            <v>71355.34</v>
          </cell>
          <cell r="AC230">
            <v>135023.47</v>
          </cell>
          <cell r="AD230">
            <v>17616.34</v>
          </cell>
          <cell r="AE230">
            <v>35520.050000000003</v>
          </cell>
          <cell r="AF230">
            <v>26634.11</v>
          </cell>
          <cell r="AG230">
            <v>22032.29</v>
          </cell>
          <cell r="AH230">
            <v>3001.62</v>
          </cell>
          <cell r="AI230">
            <v>2531.15</v>
          </cell>
          <cell r="AJ230">
            <v>8230</v>
          </cell>
          <cell r="AK230">
            <v>2058</v>
          </cell>
          <cell r="AL230">
            <v>38998.550000000003</v>
          </cell>
          <cell r="AM230">
            <v>2328.59</v>
          </cell>
          <cell r="AN230">
            <v>8095.48</v>
          </cell>
          <cell r="AO230">
            <v>2717.14</v>
          </cell>
          <cell r="AP230">
            <v>11199.91</v>
          </cell>
          <cell r="AQ230">
            <v>27304</v>
          </cell>
          <cell r="AR230">
            <v>4881.7299999999996</v>
          </cell>
          <cell r="AS230">
            <v>32872.639999999999</v>
          </cell>
          <cell r="AT230">
            <v>17025.91</v>
          </cell>
          <cell r="AU230">
            <v>0</v>
          </cell>
          <cell r="AV230">
            <v>7595.31</v>
          </cell>
          <cell r="AW230">
            <v>10334.200000000001</v>
          </cell>
          <cell r="AX230">
            <v>0</v>
          </cell>
          <cell r="AY230">
            <v>35249.14</v>
          </cell>
          <cell r="AZ230">
            <v>9110.75</v>
          </cell>
          <cell r="BA230">
            <v>14654.6</v>
          </cell>
          <cell r="BB230">
            <v>17916</v>
          </cell>
          <cell r="BC230">
            <v>0</v>
          </cell>
          <cell r="BD230">
            <v>0</v>
          </cell>
          <cell r="BE230">
            <v>0</v>
          </cell>
          <cell r="BF230">
            <v>0</v>
          </cell>
          <cell r="BG230">
            <v>13729</v>
          </cell>
          <cell r="BH230">
            <v>0</v>
          </cell>
          <cell r="BI230">
            <v>0</v>
          </cell>
          <cell r="BJ230">
            <v>0</v>
          </cell>
          <cell r="BK230">
            <v>6520</v>
          </cell>
          <cell r="BL230">
            <v>0</v>
          </cell>
          <cell r="BM230">
            <v>3133.8</v>
          </cell>
          <cell r="BN230">
            <v>59412.42</v>
          </cell>
          <cell r="BO230">
            <v>0</v>
          </cell>
          <cell r="BP230">
            <v>2618</v>
          </cell>
          <cell r="BQ230">
            <v>3264.46</v>
          </cell>
          <cell r="BR230">
            <v>0</v>
          </cell>
          <cell r="BS230">
            <v>0</v>
          </cell>
          <cell r="BT230">
            <v>65294.879999999997</v>
          </cell>
        </row>
        <row r="231">
          <cell r="A231">
            <v>812</v>
          </cell>
          <cell r="B231">
            <v>2180</v>
          </cell>
          <cell r="C231" t="str">
            <v>The John Moore Primary School</v>
          </cell>
          <cell r="D231">
            <v>26296.21</v>
          </cell>
          <cell r="E231">
            <v>0</v>
          </cell>
          <cell r="F231">
            <v>38669.72</v>
          </cell>
          <cell r="G231">
            <v>319.35000000000002</v>
          </cell>
          <cell r="H231">
            <v>0</v>
          </cell>
          <cell r="I231">
            <v>0</v>
          </cell>
          <cell r="J231">
            <v>521105.65</v>
          </cell>
          <cell r="K231">
            <v>0</v>
          </cell>
          <cell r="L231">
            <v>26170</v>
          </cell>
          <cell r="M231">
            <v>0</v>
          </cell>
          <cell r="N231">
            <v>30563.35</v>
          </cell>
          <cell r="O231">
            <v>3100</v>
          </cell>
          <cell r="P231">
            <v>235</v>
          </cell>
          <cell r="Q231">
            <v>11046.14</v>
          </cell>
          <cell r="R231">
            <v>0</v>
          </cell>
          <cell r="S231">
            <v>0</v>
          </cell>
          <cell r="T231">
            <v>4084.9</v>
          </cell>
          <cell r="U231">
            <v>13517.5</v>
          </cell>
          <cell r="V231">
            <v>3807.78</v>
          </cell>
          <cell r="W231">
            <v>39434</v>
          </cell>
          <cell r="X231">
            <v>0</v>
          </cell>
          <cell r="Y231">
            <v>0</v>
          </cell>
          <cell r="Z231">
            <v>0</v>
          </cell>
          <cell r="AA231">
            <v>368300.17</v>
          </cell>
          <cell r="AB231">
            <v>19480.41</v>
          </cell>
          <cell r="AC231">
            <v>84506.52</v>
          </cell>
          <cell r="AD231">
            <v>903.24</v>
          </cell>
          <cell r="AE231">
            <v>17636.14</v>
          </cell>
          <cell r="AF231">
            <v>0</v>
          </cell>
          <cell r="AG231">
            <v>13196.98</v>
          </cell>
          <cell r="AH231">
            <v>3031.97</v>
          </cell>
          <cell r="AI231">
            <v>3185.44</v>
          </cell>
          <cell r="AJ231">
            <v>6369</v>
          </cell>
          <cell r="AK231">
            <v>1592</v>
          </cell>
          <cell r="AL231">
            <v>5474.71</v>
          </cell>
          <cell r="AM231">
            <v>3290.31</v>
          </cell>
          <cell r="AN231">
            <v>20334.12</v>
          </cell>
          <cell r="AO231">
            <v>1689.47</v>
          </cell>
          <cell r="AP231">
            <v>6651.08</v>
          </cell>
          <cell r="AQ231">
            <v>8895</v>
          </cell>
          <cell r="AR231">
            <v>2969.49</v>
          </cell>
          <cell r="AS231">
            <v>23463.91</v>
          </cell>
          <cell r="AT231">
            <v>7972.54</v>
          </cell>
          <cell r="AU231">
            <v>0</v>
          </cell>
          <cell r="AV231">
            <v>4345.8500000000004</v>
          </cell>
          <cell r="AW231">
            <v>5361.7</v>
          </cell>
          <cell r="AX231">
            <v>2308.66</v>
          </cell>
          <cell r="AY231">
            <v>5004.1499999999996</v>
          </cell>
          <cell r="AZ231">
            <v>400</v>
          </cell>
          <cell r="BA231">
            <v>9280.0400000000009</v>
          </cell>
          <cell r="BB231">
            <v>15450.25</v>
          </cell>
          <cell r="BC231">
            <v>0</v>
          </cell>
          <cell r="BD231">
            <v>0</v>
          </cell>
          <cell r="BE231">
            <v>0</v>
          </cell>
          <cell r="BF231">
            <v>0</v>
          </cell>
          <cell r="BG231">
            <v>19450</v>
          </cell>
          <cell r="BH231">
            <v>0</v>
          </cell>
          <cell r="BI231">
            <v>0</v>
          </cell>
          <cell r="BJ231">
            <v>0</v>
          </cell>
          <cell r="BK231">
            <v>22380.04</v>
          </cell>
          <cell r="BL231">
            <v>0</v>
          </cell>
          <cell r="BM231">
            <v>4097.5600000000004</v>
          </cell>
          <cell r="BN231">
            <v>38267.379999999997</v>
          </cell>
          <cell r="BO231">
            <v>0</v>
          </cell>
          <cell r="BP231">
            <v>31902.68</v>
          </cell>
          <cell r="BQ231">
            <v>58.79</v>
          </cell>
          <cell r="BR231">
            <v>0</v>
          </cell>
          <cell r="BS231">
            <v>0</v>
          </cell>
          <cell r="BT231">
            <v>70228.849999999991</v>
          </cell>
        </row>
        <row r="232">
          <cell r="A232">
            <v>814</v>
          </cell>
          <cell r="B232">
            <v>2125</v>
          </cell>
          <cell r="C232" t="str">
            <v>Mitton Manor Primary School</v>
          </cell>
          <cell r="D232">
            <v>19491.939999999999</v>
          </cell>
          <cell r="E232">
            <v>0</v>
          </cell>
          <cell r="F232">
            <v>9214.68</v>
          </cell>
          <cell r="G232">
            <v>0</v>
          </cell>
          <cell r="H232">
            <v>0</v>
          </cell>
          <cell r="I232">
            <v>0</v>
          </cell>
          <cell r="J232">
            <v>501802</v>
          </cell>
          <cell r="K232">
            <v>0</v>
          </cell>
          <cell r="L232">
            <v>32260</v>
          </cell>
          <cell r="M232">
            <v>0</v>
          </cell>
          <cell r="N232">
            <v>21775</v>
          </cell>
          <cell r="O232">
            <v>1720.4</v>
          </cell>
          <cell r="P232">
            <v>2000.4</v>
          </cell>
          <cell r="Q232">
            <v>7310.31</v>
          </cell>
          <cell r="R232">
            <v>0</v>
          </cell>
          <cell r="S232">
            <v>0</v>
          </cell>
          <cell r="T232">
            <v>0</v>
          </cell>
          <cell r="U232">
            <v>8818.57</v>
          </cell>
          <cell r="V232">
            <v>1602.13</v>
          </cell>
          <cell r="W232">
            <v>38005</v>
          </cell>
          <cell r="X232">
            <v>0</v>
          </cell>
          <cell r="Y232">
            <v>0</v>
          </cell>
          <cell r="Z232">
            <v>0</v>
          </cell>
          <cell r="AA232">
            <v>361328.17</v>
          </cell>
          <cell r="AB232">
            <v>20908.349999999999</v>
          </cell>
          <cell r="AC232">
            <v>77812.09</v>
          </cell>
          <cell r="AD232">
            <v>8595.9699999999993</v>
          </cell>
          <cell r="AE232">
            <v>20264.259999999998</v>
          </cell>
          <cell r="AF232">
            <v>0</v>
          </cell>
          <cell r="AG232">
            <v>20529.36</v>
          </cell>
          <cell r="AH232">
            <v>892.79</v>
          </cell>
          <cell r="AI232">
            <v>712</v>
          </cell>
          <cell r="AJ232">
            <v>3423</v>
          </cell>
          <cell r="AK232">
            <v>856</v>
          </cell>
          <cell r="AL232">
            <v>2262.67</v>
          </cell>
          <cell r="AM232">
            <v>3530.78</v>
          </cell>
          <cell r="AN232">
            <v>10594.61</v>
          </cell>
          <cell r="AO232">
            <v>3560.82</v>
          </cell>
          <cell r="AP232">
            <v>8909.2099999999991</v>
          </cell>
          <cell r="AQ232">
            <v>7623</v>
          </cell>
          <cell r="AR232">
            <v>1958.25</v>
          </cell>
          <cell r="AS232">
            <v>26679.25</v>
          </cell>
          <cell r="AT232">
            <v>4340.38</v>
          </cell>
          <cell r="AU232">
            <v>0</v>
          </cell>
          <cell r="AV232">
            <v>7420.7</v>
          </cell>
          <cell r="AW232">
            <v>4668</v>
          </cell>
          <cell r="AX232">
            <v>0</v>
          </cell>
          <cell r="AY232">
            <v>2610</v>
          </cell>
          <cell r="AZ232">
            <v>0</v>
          </cell>
          <cell r="BA232">
            <v>7532.66</v>
          </cell>
          <cell r="BB232">
            <v>11639.8</v>
          </cell>
          <cell r="BC232">
            <v>0</v>
          </cell>
          <cell r="BD232">
            <v>0</v>
          </cell>
          <cell r="BE232">
            <v>0</v>
          </cell>
          <cell r="BF232">
            <v>0</v>
          </cell>
          <cell r="BG232">
            <v>50623</v>
          </cell>
          <cell r="BH232">
            <v>0</v>
          </cell>
          <cell r="BI232">
            <v>0</v>
          </cell>
          <cell r="BJ232">
            <v>0</v>
          </cell>
          <cell r="BK232">
            <v>40844.29</v>
          </cell>
          <cell r="BL232">
            <v>0</v>
          </cell>
          <cell r="BM232">
            <v>2351.21</v>
          </cell>
          <cell r="BN232">
            <v>16133.63</v>
          </cell>
          <cell r="BO232">
            <v>0</v>
          </cell>
          <cell r="BP232">
            <v>15483.09</v>
          </cell>
          <cell r="BQ232">
            <v>1159.0899999999999</v>
          </cell>
          <cell r="BR232">
            <v>0</v>
          </cell>
          <cell r="BS232">
            <v>0</v>
          </cell>
          <cell r="BT232">
            <v>32775.81</v>
          </cell>
        </row>
        <row r="233">
          <cell r="A233">
            <v>815</v>
          </cell>
          <cell r="B233">
            <v>2116</v>
          </cell>
          <cell r="C233" t="str">
            <v>Queen Margaret PS &amp; EY Centre</v>
          </cell>
          <cell r="D233">
            <v>19678.64</v>
          </cell>
          <cell r="E233">
            <v>0</v>
          </cell>
          <cell r="F233">
            <v>39225</v>
          </cell>
          <cell r="G233">
            <v>0</v>
          </cell>
          <cell r="H233">
            <v>0</v>
          </cell>
          <cell r="I233">
            <v>0</v>
          </cell>
          <cell r="J233">
            <v>334583.08</v>
          </cell>
          <cell r="K233">
            <v>0</v>
          </cell>
          <cell r="L233">
            <v>57503</v>
          </cell>
          <cell r="M233">
            <v>0</v>
          </cell>
          <cell r="N233">
            <v>48450</v>
          </cell>
          <cell r="O233">
            <v>4544.72</v>
          </cell>
          <cell r="P233">
            <v>0</v>
          </cell>
          <cell r="Q233">
            <v>4907.0200000000004</v>
          </cell>
          <cell r="R233">
            <v>0</v>
          </cell>
          <cell r="S233">
            <v>6203.39</v>
          </cell>
          <cell r="T233">
            <v>2400.9299999999998</v>
          </cell>
          <cell r="U233">
            <v>87</v>
          </cell>
          <cell r="V233">
            <v>2609.8000000000002</v>
          </cell>
          <cell r="W233">
            <v>29488</v>
          </cell>
          <cell r="X233">
            <v>0</v>
          </cell>
          <cell r="Y233">
            <v>0</v>
          </cell>
          <cell r="Z233">
            <v>0</v>
          </cell>
          <cell r="AA233">
            <v>258824.65</v>
          </cell>
          <cell r="AB233">
            <v>9032.86</v>
          </cell>
          <cell r="AC233">
            <v>98377.97</v>
          </cell>
          <cell r="AD233">
            <v>18795.38</v>
          </cell>
          <cell r="AE233">
            <v>19937.13</v>
          </cell>
          <cell r="AF233">
            <v>0</v>
          </cell>
          <cell r="AG233">
            <v>8561.7900000000009</v>
          </cell>
          <cell r="AH233">
            <v>441.42</v>
          </cell>
          <cell r="AI233">
            <v>1635.43</v>
          </cell>
          <cell r="AJ233">
            <v>6822</v>
          </cell>
          <cell r="AK233">
            <v>1706</v>
          </cell>
          <cell r="AL233">
            <v>10804.66</v>
          </cell>
          <cell r="AM233">
            <v>3110.48</v>
          </cell>
          <cell r="AN233">
            <v>1540.78</v>
          </cell>
          <cell r="AO233">
            <v>2125.5</v>
          </cell>
          <cell r="AP233">
            <v>6771.71</v>
          </cell>
          <cell r="AQ233">
            <v>6468</v>
          </cell>
          <cell r="AR233">
            <v>970.43</v>
          </cell>
          <cell r="AS233">
            <v>21084.55</v>
          </cell>
          <cell r="AT233">
            <v>2014.2</v>
          </cell>
          <cell r="AU233">
            <v>0</v>
          </cell>
          <cell r="AV233">
            <v>5775.3</v>
          </cell>
          <cell r="AW233">
            <v>2986.2</v>
          </cell>
          <cell r="AX233">
            <v>0</v>
          </cell>
          <cell r="AY233">
            <v>18384.34</v>
          </cell>
          <cell r="AZ233">
            <v>0</v>
          </cell>
          <cell r="BA233">
            <v>1837.72</v>
          </cell>
          <cell r="BB233">
            <v>9992.5</v>
          </cell>
          <cell r="BC233">
            <v>0</v>
          </cell>
          <cell r="BD233">
            <v>0</v>
          </cell>
          <cell r="BE233">
            <v>0</v>
          </cell>
          <cell r="BF233">
            <v>0</v>
          </cell>
          <cell r="BG233">
            <v>29583</v>
          </cell>
          <cell r="BH233">
            <v>0</v>
          </cell>
          <cell r="BI233">
            <v>0</v>
          </cell>
          <cell r="BJ233">
            <v>0</v>
          </cell>
          <cell r="BK233">
            <v>66141.119999999995</v>
          </cell>
          <cell r="BL233">
            <v>0</v>
          </cell>
          <cell r="BM233">
            <v>0</v>
          </cell>
          <cell r="BN233">
            <v>-7545.42</v>
          </cell>
          <cell r="BO233">
            <v>0</v>
          </cell>
          <cell r="BP233">
            <v>-793.12</v>
          </cell>
          <cell r="BQ233">
            <v>3460</v>
          </cell>
          <cell r="BR233">
            <v>0</v>
          </cell>
          <cell r="BS233">
            <v>0</v>
          </cell>
          <cell r="BT233">
            <v>-4878.5400000000009</v>
          </cell>
        </row>
        <row r="234">
          <cell r="A234">
            <v>816</v>
          </cell>
          <cell r="B234">
            <v>2179</v>
          </cell>
          <cell r="C234" t="str">
            <v>Meadowside Primary School</v>
          </cell>
          <cell r="D234">
            <v>47768.18</v>
          </cell>
          <cell r="E234">
            <v>0</v>
          </cell>
          <cell r="F234">
            <v>114588</v>
          </cell>
          <cell r="G234">
            <v>4571.84</v>
          </cell>
          <cell r="H234">
            <v>4041</v>
          </cell>
          <cell r="I234">
            <v>0</v>
          </cell>
          <cell r="J234">
            <v>542661</v>
          </cell>
          <cell r="K234">
            <v>0</v>
          </cell>
          <cell r="L234">
            <v>51520</v>
          </cell>
          <cell r="M234">
            <v>0</v>
          </cell>
          <cell r="N234">
            <v>29373</v>
          </cell>
          <cell r="O234">
            <v>1530</v>
          </cell>
          <cell r="P234">
            <v>477.04</v>
          </cell>
          <cell r="Q234">
            <v>15852.28</v>
          </cell>
          <cell r="R234">
            <v>0</v>
          </cell>
          <cell r="S234">
            <v>185</v>
          </cell>
          <cell r="T234">
            <v>2426.23</v>
          </cell>
          <cell r="U234">
            <v>0</v>
          </cell>
          <cell r="V234">
            <v>6955.58</v>
          </cell>
          <cell r="W234">
            <v>46915</v>
          </cell>
          <cell r="X234">
            <v>0</v>
          </cell>
          <cell r="Y234">
            <v>0</v>
          </cell>
          <cell r="Z234">
            <v>0</v>
          </cell>
          <cell r="AA234">
            <v>397281.16</v>
          </cell>
          <cell r="AB234">
            <v>948.42</v>
          </cell>
          <cell r="AC234">
            <v>140948.75</v>
          </cell>
          <cell r="AD234">
            <v>0</v>
          </cell>
          <cell r="AE234">
            <v>26154.36</v>
          </cell>
          <cell r="AF234">
            <v>0</v>
          </cell>
          <cell r="AG234">
            <v>15610.63</v>
          </cell>
          <cell r="AH234">
            <v>604.48</v>
          </cell>
          <cell r="AI234">
            <v>1255.6199999999999</v>
          </cell>
          <cell r="AJ234">
            <v>4741</v>
          </cell>
          <cell r="AK234">
            <v>1185</v>
          </cell>
          <cell r="AL234">
            <v>3047.44</v>
          </cell>
          <cell r="AM234">
            <v>2770.5</v>
          </cell>
          <cell r="AN234">
            <v>20108.439999999999</v>
          </cell>
          <cell r="AO234">
            <v>495.15</v>
          </cell>
          <cell r="AP234">
            <v>8197.69</v>
          </cell>
          <cell r="AQ234">
            <v>13070</v>
          </cell>
          <cell r="AR234">
            <v>560.17999999999995</v>
          </cell>
          <cell r="AS234">
            <v>15029.63</v>
          </cell>
          <cell r="AT234">
            <v>21482.61</v>
          </cell>
          <cell r="AU234">
            <v>0</v>
          </cell>
          <cell r="AV234">
            <v>3225.03</v>
          </cell>
          <cell r="AW234">
            <v>5649</v>
          </cell>
          <cell r="AX234">
            <v>0</v>
          </cell>
          <cell r="AY234">
            <v>4113.3900000000003</v>
          </cell>
          <cell r="AZ234">
            <v>4802.5</v>
          </cell>
          <cell r="BA234">
            <v>6070.87</v>
          </cell>
          <cell r="BB234">
            <v>14076</v>
          </cell>
          <cell r="BC234">
            <v>0</v>
          </cell>
          <cell r="BD234">
            <v>0</v>
          </cell>
          <cell r="BE234">
            <v>0</v>
          </cell>
          <cell r="BF234">
            <v>0</v>
          </cell>
          <cell r="BG234">
            <v>19735</v>
          </cell>
          <cell r="BH234">
            <v>0</v>
          </cell>
          <cell r="BI234">
            <v>0</v>
          </cell>
          <cell r="BJ234">
            <v>0</v>
          </cell>
          <cell r="BK234">
            <v>137015.98000000001</v>
          </cell>
          <cell r="BL234">
            <v>0</v>
          </cell>
          <cell r="BM234">
            <v>72.27</v>
          </cell>
          <cell r="BN234">
            <v>34235.46</v>
          </cell>
          <cell r="BO234">
            <v>0</v>
          </cell>
          <cell r="BP234">
            <v>5327.51</v>
          </cell>
          <cell r="BQ234">
            <v>520.08000000000004</v>
          </cell>
          <cell r="BR234">
            <v>0</v>
          </cell>
          <cell r="BS234">
            <v>0</v>
          </cell>
          <cell r="BT234">
            <v>40083.050000000003</v>
          </cell>
        </row>
        <row r="235">
          <cell r="A235">
            <v>817</v>
          </cell>
          <cell r="B235">
            <v>3373</v>
          </cell>
          <cell r="C235" t="str">
            <v>Kingsway Primary School</v>
          </cell>
          <cell r="J235">
            <v>334021.48</v>
          </cell>
          <cell r="K235">
            <v>0</v>
          </cell>
          <cell r="L235">
            <v>15641</v>
          </cell>
          <cell r="M235">
            <v>0</v>
          </cell>
          <cell r="N235">
            <v>13540</v>
          </cell>
          <cell r="O235">
            <v>0</v>
          </cell>
          <cell r="P235">
            <v>500</v>
          </cell>
          <cell r="Q235">
            <v>4765.3900000000003</v>
          </cell>
          <cell r="R235">
            <v>0</v>
          </cell>
          <cell r="S235">
            <v>425.5</v>
          </cell>
          <cell r="T235">
            <v>145.63999999999999</v>
          </cell>
          <cell r="U235">
            <v>60</v>
          </cell>
          <cell r="V235">
            <v>201.83</v>
          </cell>
          <cell r="W235">
            <v>74228</v>
          </cell>
          <cell r="X235">
            <v>0</v>
          </cell>
          <cell r="Y235">
            <v>0</v>
          </cell>
          <cell r="Z235">
            <v>0</v>
          </cell>
          <cell r="AA235">
            <v>150371.35</v>
          </cell>
          <cell r="AB235">
            <v>186.66</v>
          </cell>
          <cell r="AC235">
            <v>26373.91</v>
          </cell>
          <cell r="AD235">
            <v>8421.86</v>
          </cell>
          <cell r="AE235">
            <v>14793.21</v>
          </cell>
          <cell r="AF235">
            <v>0</v>
          </cell>
          <cell r="AG235">
            <v>6916.45</v>
          </cell>
          <cell r="AH235">
            <v>1477.45</v>
          </cell>
          <cell r="AI235">
            <v>2437.7600000000002</v>
          </cell>
          <cell r="AJ235">
            <v>530</v>
          </cell>
          <cell r="AK235">
            <v>132</v>
          </cell>
          <cell r="AL235">
            <v>1863.26</v>
          </cell>
          <cell r="AM235">
            <v>44</v>
          </cell>
          <cell r="AN235">
            <v>7093.95</v>
          </cell>
          <cell r="AO235">
            <v>0</v>
          </cell>
          <cell r="AP235">
            <v>12311.61</v>
          </cell>
          <cell r="AQ235">
            <v>8750</v>
          </cell>
          <cell r="AR235">
            <v>274.82</v>
          </cell>
          <cell r="AS235">
            <v>110179.66</v>
          </cell>
          <cell r="AT235">
            <v>2841.5</v>
          </cell>
          <cell r="AU235">
            <v>0</v>
          </cell>
          <cell r="AV235">
            <v>2998.26</v>
          </cell>
          <cell r="AW235">
            <v>1729</v>
          </cell>
          <cell r="AX235">
            <v>0</v>
          </cell>
          <cell r="AY235">
            <v>693.85</v>
          </cell>
          <cell r="AZ235">
            <v>4251.7</v>
          </cell>
          <cell r="BA235">
            <v>0</v>
          </cell>
          <cell r="BB235">
            <v>6735</v>
          </cell>
          <cell r="BC235">
            <v>0</v>
          </cell>
          <cell r="BD235">
            <v>0</v>
          </cell>
          <cell r="BE235">
            <v>0</v>
          </cell>
          <cell r="BF235">
            <v>0</v>
          </cell>
          <cell r="BG235">
            <v>2040</v>
          </cell>
          <cell r="BH235">
            <v>0</v>
          </cell>
          <cell r="BI235">
            <v>0</v>
          </cell>
          <cell r="BJ235">
            <v>0</v>
          </cell>
          <cell r="BK235">
            <v>0</v>
          </cell>
          <cell r="BL235">
            <v>0</v>
          </cell>
          <cell r="BM235">
            <v>0</v>
          </cell>
          <cell r="BN235">
            <v>72121.58</v>
          </cell>
          <cell r="BO235">
            <v>0</v>
          </cell>
          <cell r="BP235">
            <v>0</v>
          </cell>
          <cell r="BQ235">
            <v>2040</v>
          </cell>
          <cell r="BR235">
            <v>0</v>
          </cell>
          <cell r="BS235">
            <v>0</v>
          </cell>
          <cell r="BT235">
            <v>74161.58</v>
          </cell>
        </row>
        <row r="236">
          <cell r="A236">
            <v>818</v>
          </cell>
          <cell r="B236">
            <v>2098</v>
          </cell>
          <cell r="C236" t="str">
            <v>Thrupp School</v>
          </cell>
          <cell r="D236">
            <v>25895.23</v>
          </cell>
          <cell r="E236">
            <v>0</v>
          </cell>
          <cell r="F236">
            <v>62734.91</v>
          </cell>
          <cell r="G236">
            <v>152.57</v>
          </cell>
          <cell r="H236">
            <v>0</v>
          </cell>
          <cell r="I236">
            <v>0</v>
          </cell>
          <cell r="J236">
            <v>328325</v>
          </cell>
          <cell r="K236">
            <v>0</v>
          </cell>
          <cell r="L236">
            <v>52291</v>
          </cell>
          <cell r="M236">
            <v>0</v>
          </cell>
          <cell r="N236">
            <v>30733</v>
          </cell>
          <cell r="O236">
            <v>0</v>
          </cell>
          <cell r="P236">
            <v>2265.9</v>
          </cell>
          <cell r="Q236">
            <v>31406.94</v>
          </cell>
          <cell r="R236">
            <v>0</v>
          </cell>
          <cell r="S236">
            <v>0</v>
          </cell>
          <cell r="T236">
            <v>1889.22</v>
          </cell>
          <cell r="U236">
            <v>6077.17</v>
          </cell>
          <cell r="V236">
            <v>5591.48</v>
          </cell>
          <cell r="W236">
            <v>28081</v>
          </cell>
          <cell r="X236">
            <v>0</v>
          </cell>
          <cell r="Y236">
            <v>0</v>
          </cell>
          <cell r="Z236">
            <v>0</v>
          </cell>
          <cell r="AA236">
            <v>267234.03999999998</v>
          </cell>
          <cell r="AB236">
            <v>9662.2900000000009</v>
          </cell>
          <cell r="AC236">
            <v>103178.95</v>
          </cell>
          <cell r="AD236">
            <v>0</v>
          </cell>
          <cell r="AE236">
            <v>18164.54</v>
          </cell>
          <cell r="AF236">
            <v>0</v>
          </cell>
          <cell r="AG236">
            <v>7352.55</v>
          </cell>
          <cell r="AH236">
            <v>899.06</v>
          </cell>
          <cell r="AI236">
            <v>1680.5</v>
          </cell>
          <cell r="AJ236">
            <v>3076</v>
          </cell>
          <cell r="AK236">
            <v>769</v>
          </cell>
          <cell r="AL236">
            <v>5568.66</v>
          </cell>
          <cell r="AM236">
            <v>1709.01</v>
          </cell>
          <cell r="AN236">
            <v>9958.0300000000007</v>
          </cell>
          <cell r="AO236">
            <v>781.52</v>
          </cell>
          <cell r="AP236">
            <v>6244.65</v>
          </cell>
          <cell r="AQ236">
            <v>2650</v>
          </cell>
          <cell r="AR236">
            <v>1234.7</v>
          </cell>
          <cell r="AS236">
            <v>16403.07</v>
          </cell>
          <cell r="AT236">
            <v>1703.42</v>
          </cell>
          <cell r="AU236">
            <v>0</v>
          </cell>
          <cell r="AV236">
            <v>5382.29</v>
          </cell>
          <cell r="AW236">
            <v>3186</v>
          </cell>
          <cell r="AX236">
            <v>0</v>
          </cell>
          <cell r="AY236">
            <v>1029.51</v>
          </cell>
          <cell r="AZ236">
            <v>0</v>
          </cell>
          <cell r="BA236">
            <v>10220.58</v>
          </cell>
          <cell r="BB236">
            <v>10699</v>
          </cell>
          <cell r="BC236">
            <v>0</v>
          </cell>
          <cell r="BD236">
            <v>0</v>
          </cell>
          <cell r="BE236">
            <v>0</v>
          </cell>
          <cell r="BF236">
            <v>0</v>
          </cell>
          <cell r="BG236">
            <v>29712</v>
          </cell>
          <cell r="BH236">
            <v>0</v>
          </cell>
          <cell r="BI236">
            <v>0</v>
          </cell>
          <cell r="BJ236">
            <v>0</v>
          </cell>
          <cell r="BK236">
            <v>6180</v>
          </cell>
          <cell r="BL236">
            <v>0</v>
          </cell>
          <cell r="BM236">
            <v>1300.8900000000001</v>
          </cell>
          <cell r="BN236">
            <v>23768.57</v>
          </cell>
          <cell r="BO236">
            <v>0</v>
          </cell>
          <cell r="BP236">
            <v>82740.91</v>
          </cell>
          <cell r="BQ236">
            <v>2377.6799999999998</v>
          </cell>
          <cell r="BR236">
            <v>0</v>
          </cell>
          <cell r="BS236">
            <v>0</v>
          </cell>
          <cell r="BT236">
            <v>108887.16</v>
          </cell>
        </row>
        <row r="237">
          <cell r="A237">
            <v>819</v>
          </cell>
          <cell r="B237">
            <v>2099</v>
          </cell>
          <cell r="C237" t="str">
            <v>Tibberton Community School</v>
          </cell>
          <cell r="D237">
            <v>42158.62</v>
          </cell>
          <cell r="E237">
            <v>0</v>
          </cell>
          <cell r="F237">
            <v>25785</v>
          </cell>
          <cell r="G237">
            <v>461.17</v>
          </cell>
          <cell r="H237">
            <v>0</v>
          </cell>
          <cell r="I237">
            <v>0</v>
          </cell>
          <cell r="J237">
            <v>273290</v>
          </cell>
          <cell r="K237">
            <v>0</v>
          </cell>
          <cell r="L237">
            <v>25302</v>
          </cell>
          <cell r="M237">
            <v>0</v>
          </cell>
          <cell r="N237">
            <v>25201.5</v>
          </cell>
          <cell r="O237">
            <v>2519</v>
          </cell>
          <cell r="P237">
            <v>400</v>
          </cell>
          <cell r="Q237">
            <v>14118.42</v>
          </cell>
          <cell r="R237">
            <v>14048.6</v>
          </cell>
          <cell r="S237">
            <v>0</v>
          </cell>
          <cell r="T237">
            <v>402.1</v>
          </cell>
          <cell r="U237">
            <v>9069.94</v>
          </cell>
          <cell r="V237">
            <v>7219</v>
          </cell>
          <cell r="W237">
            <v>25338</v>
          </cell>
          <cell r="X237">
            <v>0</v>
          </cell>
          <cell r="Y237">
            <v>0</v>
          </cell>
          <cell r="Z237">
            <v>0</v>
          </cell>
          <cell r="AA237">
            <v>195365.9</v>
          </cell>
          <cell r="AB237">
            <v>8411.93</v>
          </cell>
          <cell r="AC237">
            <v>57018.03</v>
          </cell>
          <cell r="AD237">
            <v>278.37</v>
          </cell>
          <cell r="AE237">
            <v>17751.11</v>
          </cell>
          <cell r="AF237">
            <v>0</v>
          </cell>
          <cell r="AG237">
            <v>6912.81</v>
          </cell>
          <cell r="AH237">
            <v>1869.19</v>
          </cell>
          <cell r="AI237">
            <v>1018.38</v>
          </cell>
          <cell r="AJ237">
            <v>6127</v>
          </cell>
          <cell r="AK237">
            <v>1532</v>
          </cell>
          <cell r="AL237">
            <v>9492.81</v>
          </cell>
          <cell r="AM237">
            <v>2233.96</v>
          </cell>
          <cell r="AN237">
            <v>10567.77</v>
          </cell>
          <cell r="AO237">
            <v>1010.33</v>
          </cell>
          <cell r="AP237">
            <v>4038.05</v>
          </cell>
          <cell r="AQ237">
            <v>3407</v>
          </cell>
          <cell r="AR237">
            <v>990.03</v>
          </cell>
          <cell r="AS237">
            <v>27345.93</v>
          </cell>
          <cell r="AT237">
            <v>12273.89</v>
          </cell>
          <cell r="AU237">
            <v>0</v>
          </cell>
          <cell r="AV237">
            <v>2163.61</v>
          </cell>
          <cell r="AW237">
            <v>2371</v>
          </cell>
          <cell r="AX237">
            <v>0</v>
          </cell>
          <cell r="AY237">
            <v>15632</v>
          </cell>
          <cell r="AZ237">
            <v>0</v>
          </cell>
          <cell r="BA237">
            <v>5674.63</v>
          </cell>
          <cell r="BB237">
            <v>7946</v>
          </cell>
          <cell r="BC237">
            <v>0</v>
          </cell>
          <cell r="BD237">
            <v>910.91</v>
          </cell>
          <cell r="BE237">
            <v>0</v>
          </cell>
          <cell r="BF237">
            <v>0</v>
          </cell>
          <cell r="BG237">
            <v>27824</v>
          </cell>
          <cell r="BH237">
            <v>0</v>
          </cell>
          <cell r="BI237">
            <v>910.91</v>
          </cell>
          <cell r="BJ237">
            <v>0</v>
          </cell>
          <cell r="BK237">
            <v>51117.91</v>
          </cell>
          <cell r="BL237">
            <v>0</v>
          </cell>
          <cell r="BM237">
            <v>461.17</v>
          </cell>
          <cell r="BN237">
            <v>36724.54</v>
          </cell>
          <cell r="BO237">
            <v>0</v>
          </cell>
          <cell r="BP237">
            <v>0</v>
          </cell>
          <cell r="BQ237">
            <v>3402</v>
          </cell>
          <cell r="BR237">
            <v>0</v>
          </cell>
          <cell r="BS237">
            <v>0</v>
          </cell>
          <cell r="BT237">
            <v>40126.54</v>
          </cell>
        </row>
        <row r="238">
          <cell r="A238">
            <v>821</v>
          </cell>
          <cell r="B238">
            <v>2100</v>
          </cell>
          <cell r="C238" t="str">
            <v>Toddington Primary School</v>
          </cell>
          <cell r="D238">
            <v>31597.07</v>
          </cell>
          <cell r="E238">
            <v>0</v>
          </cell>
          <cell r="F238">
            <v>20754</v>
          </cell>
          <cell r="G238">
            <v>190.9</v>
          </cell>
          <cell r="H238">
            <v>0</v>
          </cell>
          <cell r="I238">
            <v>0</v>
          </cell>
          <cell r="J238">
            <v>65188</v>
          </cell>
          <cell r="K238">
            <v>0</v>
          </cell>
          <cell r="L238">
            <v>195</v>
          </cell>
          <cell r="M238">
            <v>0</v>
          </cell>
          <cell r="N238">
            <v>11056</v>
          </cell>
          <cell r="O238">
            <v>0</v>
          </cell>
          <cell r="P238">
            <v>0</v>
          </cell>
          <cell r="Q238">
            <v>2436.2199999999998</v>
          </cell>
          <cell r="R238">
            <v>0</v>
          </cell>
          <cell r="S238">
            <v>0</v>
          </cell>
          <cell r="T238">
            <v>0</v>
          </cell>
          <cell r="U238">
            <v>776</v>
          </cell>
          <cell r="V238">
            <v>2808.52</v>
          </cell>
          <cell r="W238">
            <v>18159</v>
          </cell>
          <cell r="X238">
            <v>0</v>
          </cell>
          <cell r="Y238">
            <v>0</v>
          </cell>
          <cell r="Z238">
            <v>0</v>
          </cell>
          <cell r="AA238">
            <v>52281.14</v>
          </cell>
          <cell r="AB238">
            <v>1383.6</v>
          </cell>
          <cell r="AC238">
            <v>7730.14</v>
          </cell>
          <cell r="AD238">
            <v>1963.75</v>
          </cell>
          <cell r="AE238">
            <v>3571.26</v>
          </cell>
          <cell r="AF238">
            <v>0</v>
          </cell>
          <cell r="AG238">
            <v>4169.38</v>
          </cell>
          <cell r="AH238">
            <v>132</v>
          </cell>
          <cell r="AI238">
            <v>826</v>
          </cell>
          <cell r="AJ238">
            <v>0</v>
          </cell>
          <cell r="AK238">
            <v>0</v>
          </cell>
          <cell r="AL238">
            <v>6398.79</v>
          </cell>
          <cell r="AM238">
            <v>1399.39</v>
          </cell>
          <cell r="AN238">
            <v>83.95</v>
          </cell>
          <cell r="AO238">
            <v>215.24</v>
          </cell>
          <cell r="AP238">
            <v>730.66</v>
          </cell>
          <cell r="AQ238">
            <v>1409</v>
          </cell>
          <cell r="AR238">
            <v>259.75</v>
          </cell>
          <cell r="AS238">
            <v>15439.26</v>
          </cell>
          <cell r="AT238">
            <v>445</v>
          </cell>
          <cell r="AU238">
            <v>0</v>
          </cell>
          <cell r="AV238">
            <v>642.29999999999995</v>
          </cell>
          <cell r="AW238">
            <v>1172</v>
          </cell>
          <cell r="AX238">
            <v>0</v>
          </cell>
          <cell r="AY238">
            <v>0</v>
          </cell>
          <cell r="AZ238">
            <v>0</v>
          </cell>
          <cell r="BA238">
            <v>0</v>
          </cell>
          <cell r="BB238">
            <v>3281</v>
          </cell>
          <cell r="BC238">
            <v>0</v>
          </cell>
          <cell r="BD238">
            <v>0</v>
          </cell>
          <cell r="BE238">
            <v>0</v>
          </cell>
          <cell r="BF238">
            <v>0</v>
          </cell>
          <cell r="BG238">
            <v>9997</v>
          </cell>
          <cell r="BH238">
            <v>0</v>
          </cell>
          <cell r="BI238">
            <v>0</v>
          </cell>
          <cell r="BJ238">
            <v>0</v>
          </cell>
          <cell r="BK238">
            <v>29434</v>
          </cell>
          <cell r="BL238">
            <v>0</v>
          </cell>
          <cell r="BM238">
            <v>190</v>
          </cell>
          <cell r="BN238">
            <v>28682.2</v>
          </cell>
          <cell r="BO238">
            <v>0</v>
          </cell>
          <cell r="BP238">
            <v>1317.9</v>
          </cell>
          <cell r="BQ238">
            <v>0</v>
          </cell>
          <cell r="BR238">
            <v>0</v>
          </cell>
          <cell r="BS238">
            <v>0</v>
          </cell>
          <cell r="BT238">
            <v>30000.100000000002</v>
          </cell>
        </row>
        <row r="239">
          <cell r="A239">
            <v>825</v>
          </cell>
          <cell r="B239">
            <v>3074</v>
          </cell>
          <cell r="C239" t="str">
            <v>Tutshill Church of England Primay School</v>
          </cell>
          <cell r="D239">
            <v>16096.43</v>
          </cell>
          <cell r="E239">
            <v>0</v>
          </cell>
          <cell r="F239">
            <v>0</v>
          </cell>
          <cell r="G239">
            <v>0</v>
          </cell>
          <cell r="H239">
            <v>0</v>
          </cell>
          <cell r="I239">
            <v>0</v>
          </cell>
          <cell r="J239">
            <v>554859.81999999995</v>
          </cell>
          <cell r="K239">
            <v>0</v>
          </cell>
          <cell r="L239">
            <v>83337</v>
          </cell>
          <cell r="M239">
            <v>0</v>
          </cell>
          <cell r="N239">
            <v>37692.18</v>
          </cell>
          <cell r="O239">
            <v>3880</v>
          </cell>
          <cell r="P239">
            <v>700</v>
          </cell>
          <cell r="Q239">
            <v>18920.009999999998</v>
          </cell>
          <cell r="R239">
            <v>0</v>
          </cell>
          <cell r="S239">
            <v>4635.49</v>
          </cell>
          <cell r="T239">
            <v>3804.13</v>
          </cell>
          <cell r="U239">
            <v>9119.85</v>
          </cell>
          <cell r="V239">
            <v>9332.49</v>
          </cell>
          <cell r="W239">
            <v>39394</v>
          </cell>
          <cell r="X239">
            <v>0</v>
          </cell>
          <cell r="Y239">
            <v>0</v>
          </cell>
          <cell r="Z239">
            <v>0</v>
          </cell>
          <cell r="AA239">
            <v>400925.21</v>
          </cell>
          <cell r="AB239">
            <v>21268.39</v>
          </cell>
          <cell r="AC239">
            <v>113620.27</v>
          </cell>
          <cell r="AD239">
            <v>22769.25</v>
          </cell>
          <cell r="AE239">
            <v>40900.800000000003</v>
          </cell>
          <cell r="AF239">
            <v>0</v>
          </cell>
          <cell r="AG239">
            <v>10628.63</v>
          </cell>
          <cell r="AH239">
            <v>2374.86</v>
          </cell>
          <cell r="AI239">
            <v>2762</v>
          </cell>
          <cell r="AJ239">
            <v>11590</v>
          </cell>
          <cell r="AK239">
            <v>2898</v>
          </cell>
          <cell r="AL239">
            <v>16922.52</v>
          </cell>
          <cell r="AM239">
            <v>2935.56</v>
          </cell>
          <cell r="AN239">
            <v>1822.87</v>
          </cell>
          <cell r="AO239">
            <v>2211.73</v>
          </cell>
          <cell r="AP239">
            <v>8423.98</v>
          </cell>
          <cell r="AQ239">
            <v>13721</v>
          </cell>
          <cell r="AR239">
            <v>3327.4</v>
          </cell>
          <cell r="AS239">
            <v>30760.07</v>
          </cell>
          <cell r="AT239">
            <v>4006.18</v>
          </cell>
          <cell r="AU239">
            <v>0</v>
          </cell>
          <cell r="AV239">
            <v>3906.56</v>
          </cell>
          <cell r="AW239">
            <v>5142</v>
          </cell>
          <cell r="AX239">
            <v>0</v>
          </cell>
          <cell r="AY239">
            <v>1305</v>
          </cell>
          <cell r="AZ239">
            <v>0</v>
          </cell>
          <cell r="BA239">
            <v>8783.14</v>
          </cell>
          <cell r="BB239">
            <v>14904</v>
          </cell>
          <cell r="BC239">
            <v>0</v>
          </cell>
          <cell r="BD239">
            <v>0</v>
          </cell>
          <cell r="BE239">
            <v>0</v>
          </cell>
          <cell r="BF239">
            <v>0</v>
          </cell>
          <cell r="BG239">
            <v>23129</v>
          </cell>
          <cell r="BH239">
            <v>0</v>
          </cell>
          <cell r="BI239">
            <v>0</v>
          </cell>
          <cell r="BJ239">
            <v>0</v>
          </cell>
          <cell r="BK239">
            <v>15707.15</v>
          </cell>
          <cell r="BL239">
            <v>0</v>
          </cell>
          <cell r="BM239">
            <v>3857</v>
          </cell>
          <cell r="BN239">
            <v>33861.980000000003</v>
          </cell>
          <cell r="BO239">
            <v>0</v>
          </cell>
          <cell r="BP239">
            <v>3564.85</v>
          </cell>
          <cell r="BQ239">
            <v>0</v>
          </cell>
          <cell r="BR239">
            <v>0</v>
          </cell>
          <cell r="BS239">
            <v>0</v>
          </cell>
          <cell r="BT239">
            <v>37426.83</v>
          </cell>
        </row>
        <row r="240">
          <cell r="A240">
            <v>827</v>
          </cell>
          <cell r="B240">
            <v>2101</v>
          </cell>
          <cell r="C240" t="str">
            <v>TWYNING SCHOOL</v>
          </cell>
          <cell r="D240">
            <v>14281.73</v>
          </cell>
          <cell r="E240">
            <v>0</v>
          </cell>
          <cell r="F240">
            <v>22420.959999999999</v>
          </cell>
          <cell r="G240">
            <v>4767.03</v>
          </cell>
          <cell r="H240">
            <v>0</v>
          </cell>
          <cell r="I240">
            <v>0</v>
          </cell>
          <cell r="J240">
            <v>321277.01</v>
          </cell>
          <cell r="K240">
            <v>0</v>
          </cell>
          <cell r="L240">
            <v>32903</v>
          </cell>
          <cell r="M240">
            <v>0</v>
          </cell>
          <cell r="N240">
            <v>24161.61</v>
          </cell>
          <cell r="O240">
            <v>7181</v>
          </cell>
          <cell r="P240">
            <v>254.37</v>
          </cell>
          <cell r="Q240">
            <v>8182</v>
          </cell>
          <cell r="R240">
            <v>0</v>
          </cell>
          <cell r="S240">
            <v>1391.74</v>
          </cell>
          <cell r="T240">
            <v>445.55</v>
          </cell>
          <cell r="U240">
            <v>11250</v>
          </cell>
          <cell r="V240">
            <v>0</v>
          </cell>
          <cell r="W240">
            <v>26873</v>
          </cell>
          <cell r="X240">
            <v>0</v>
          </cell>
          <cell r="Y240">
            <v>0</v>
          </cell>
          <cell r="Z240">
            <v>0</v>
          </cell>
          <cell r="AA240">
            <v>226831.35</v>
          </cell>
          <cell r="AB240">
            <v>16501.580000000002</v>
          </cell>
          <cell r="AC240">
            <v>79159.899999999994</v>
          </cell>
          <cell r="AD240">
            <v>6641.8</v>
          </cell>
          <cell r="AE240">
            <v>27204.5</v>
          </cell>
          <cell r="AF240">
            <v>0</v>
          </cell>
          <cell r="AG240">
            <v>10963.45</v>
          </cell>
          <cell r="AH240">
            <v>322</v>
          </cell>
          <cell r="AI240">
            <v>1168.5</v>
          </cell>
          <cell r="AJ240">
            <v>6273</v>
          </cell>
          <cell r="AK240">
            <v>1730</v>
          </cell>
          <cell r="AL240">
            <v>4319.2700000000004</v>
          </cell>
          <cell r="AM240">
            <v>1430.73</v>
          </cell>
          <cell r="AN240">
            <v>596.85</v>
          </cell>
          <cell r="AO240">
            <v>1606.69</v>
          </cell>
          <cell r="AP240">
            <v>6290.62</v>
          </cell>
          <cell r="AQ240">
            <v>5198</v>
          </cell>
          <cell r="AR240">
            <v>1103.26</v>
          </cell>
          <cell r="AS240">
            <v>23907</v>
          </cell>
          <cell r="AT240">
            <v>1993.15</v>
          </cell>
          <cell r="AU240">
            <v>0</v>
          </cell>
          <cell r="AV240">
            <v>4667.99</v>
          </cell>
          <cell r="AW240">
            <v>2841</v>
          </cell>
          <cell r="AX240">
            <v>0</v>
          </cell>
          <cell r="AY240">
            <v>3856.91</v>
          </cell>
          <cell r="AZ240">
            <v>0</v>
          </cell>
          <cell r="BA240">
            <v>4285.59</v>
          </cell>
          <cell r="BB240">
            <v>8702</v>
          </cell>
          <cell r="BC240">
            <v>0</v>
          </cell>
          <cell r="BD240">
            <v>0</v>
          </cell>
          <cell r="BE240">
            <v>0</v>
          </cell>
          <cell r="BF240">
            <v>0</v>
          </cell>
          <cell r="BG240">
            <v>28835</v>
          </cell>
          <cell r="BH240">
            <v>0</v>
          </cell>
          <cell r="BI240">
            <v>0</v>
          </cell>
          <cell r="BJ240">
            <v>0</v>
          </cell>
          <cell r="BK240">
            <v>32058.22</v>
          </cell>
          <cell r="BL240">
            <v>0</v>
          </cell>
          <cell r="BM240">
            <v>4284.99</v>
          </cell>
          <cell r="BN240">
            <v>606.35</v>
          </cell>
          <cell r="BO240">
            <v>0</v>
          </cell>
          <cell r="BP240">
            <v>19179.78</v>
          </cell>
          <cell r="BQ240">
            <v>500</v>
          </cell>
          <cell r="BR240">
            <v>0</v>
          </cell>
          <cell r="BS240">
            <v>0</v>
          </cell>
          <cell r="BT240">
            <v>20286.129999999997</v>
          </cell>
        </row>
        <row r="241">
          <cell r="A241">
            <v>829</v>
          </cell>
          <cell r="B241">
            <v>3076</v>
          </cell>
          <cell r="C241" t="str">
            <v>Uley Church of England Primary</v>
          </cell>
          <cell r="D241">
            <v>51717.94</v>
          </cell>
          <cell r="E241">
            <v>0</v>
          </cell>
          <cell r="F241">
            <v>31475.03</v>
          </cell>
          <cell r="G241">
            <v>4255</v>
          </cell>
          <cell r="H241">
            <v>0</v>
          </cell>
          <cell r="I241">
            <v>0</v>
          </cell>
          <cell r="J241">
            <v>306143</v>
          </cell>
          <cell r="K241">
            <v>0</v>
          </cell>
          <cell r="L241">
            <v>21725</v>
          </cell>
          <cell r="M241">
            <v>0</v>
          </cell>
          <cell r="N241">
            <v>23280</v>
          </cell>
          <cell r="O241">
            <v>2000</v>
          </cell>
          <cell r="P241">
            <v>200</v>
          </cell>
          <cell r="Q241">
            <v>25291.919999999998</v>
          </cell>
          <cell r="R241">
            <v>0</v>
          </cell>
          <cell r="S241">
            <v>0</v>
          </cell>
          <cell r="T241">
            <v>1305.73</v>
          </cell>
          <cell r="U241">
            <v>5702.41</v>
          </cell>
          <cell r="V241">
            <v>1840.79</v>
          </cell>
          <cell r="W241">
            <v>25574</v>
          </cell>
          <cell r="X241">
            <v>0</v>
          </cell>
          <cell r="Y241">
            <v>0</v>
          </cell>
          <cell r="Z241">
            <v>0</v>
          </cell>
          <cell r="AA241">
            <v>224754.86</v>
          </cell>
          <cell r="AB241">
            <v>8582.4</v>
          </cell>
          <cell r="AC241">
            <v>65573.320000000007</v>
          </cell>
          <cell r="AD241">
            <v>0</v>
          </cell>
          <cell r="AE241">
            <v>27075.38</v>
          </cell>
          <cell r="AF241">
            <v>0</v>
          </cell>
          <cell r="AG241">
            <v>4500.01</v>
          </cell>
          <cell r="AH241">
            <v>4992.7</v>
          </cell>
          <cell r="AI241">
            <v>3477.57</v>
          </cell>
          <cell r="AJ241">
            <v>2433</v>
          </cell>
          <cell r="AK241">
            <v>649</v>
          </cell>
          <cell r="AL241">
            <v>11734.35</v>
          </cell>
          <cell r="AM241">
            <v>1820.29</v>
          </cell>
          <cell r="AN241">
            <v>10130.11</v>
          </cell>
          <cell r="AO241">
            <v>1174.6300000000001</v>
          </cell>
          <cell r="AP241">
            <v>3688.93</v>
          </cell>
          <cell r="AQ241">
            <v>4066</v>
          </cell>
          <cell r="AR241">
            <v>1766.3</v>
          </cell>
          <cell r="AS241">
            <v>17941.57</v>
          </cell>
          <cell r="AT241">
            <v>1386.47</v>
          </cell>
          <cell r="AU241">
            <v>0</v>
          </cell>
          <cell r="AV241">
            <v>1989.02</v>
          </cell>
          <cell r="AW241">
            <v>2470</v>
          </cell>
          <cell r="AX241">
            <v>0</v>
          </cell>
          <cell r="AY241">
            <v>1913.65</v>
          </cell>
          <cell r="AZ241">
            <v>0</v>
          </cell>
          <cell r="BA241">
            <v>7811.31</v>
          </cell>
          <cell r="BB241">
            <v>11174.75</v>
          </cell>
          <cell r="BC241">
            <v>0</v>
          </cell>
          <cell r="BD241">
            <v>0</v>
          </cell>
          <cell r="BE241">
            <v>0</v>
          </cell>
          <cell r="BF241">
            <v>0</v>
          </cell>
          <cell r="BG241">
            <v>30448</v>
          </cell>
          <cell r="BH241">
            <v>0</v>
          </cell>
          <cell r="BI241">
            <v>0</v>
          </cell>
          <cell r="BJ241">
            <v>0</v>
          </cell>
          <cell r="BK241">
            <v>4367.8900000000003</v>
          </cell>
          <cell r="BL241">
            <v>0</v>
          </cell>
          <cell r="BM241">
            <v>0.03</v>
          </cell>
          <cell r="BN241">
            <v>43675.17</v>
          </cell>
          <cell r="BO241">
            <v>0</v>
          </cell>
          <cell r="BP241">
            <v>54272.24</v>
          </cell>
          <cell r="BQ241">
            <v>7288.37</v>
          </cell>
          <cell r="BR241">
            <v>249.5</v>
          </cell>
          <cell r="BS241">
            <v>0</v>
          </cell>
          <cell r="BT241">
            <v>105485.28</v>
          </cell>
        </row>
        <row r="242">
          <cell r="A242">
            <v>830</v>
          </cell>
          <cell r="B242">
            <v>5208</v>
          </cell>
          <cell r="C242" t="str">
            <v>TIRLEBROOK PRIMARY SCHOOL</v>
          </cell>
          <cell r="D242">
            <v>16191.39</v>
          </cell>
          <cell r="E242">
            <v>0</v>
          </cell>
          <cell r="F242">
            <v>0</v>
          </cell>
          <cell r="G242">
            <v>514.84</v>
          </cell>
          <cell r="H242">
            <v>0</v>
          </cell>
          <cell r="I242">
            <v>0</v>
          </cell>
          <cell r="J242">
            <v>387285</v>
          </cell>
          <cell r="K242">
            <v>0</v>
          </cell>
          <cell r="L242">
            <v>43965</v>
          </cell>
          <cell r="M242">
            <v>0</v>
          </cell>
          <cell r="N242">
            <v>28082.5</v>
          </cell>
          <cell r="O242">
            <v>200</v>
          </cell>
          <cell r="P242">
            <v>137.82</v>
          </cell>
          <cell r="Q242">
            <v>17349.740000000002</v>
          </cell>
          <cell r="R242">
            <v>28518.55</v>
          </cell>
          <cell r="S242">
            <v>1260</v>
          </cell>
          <cell r="T242">
            <v>72.8</v>
          </cell>
          <cell r="U242">
            <v>3003</v>
          </cell>
          <cell r="V242">
            <v>48504.07</v>
          </cell>
          <cell r="W242">
            <v>31316</v>
          </cell>
          <cell r="X242">
            <v>0</v>
          </cell>
          <cell r="Y242">
            <v>0</v>
          </cell>
          <cell r="Z242">
            <v>0</v>
          </cell>
          <cell r="AA242">
            <v>370969.86</v>
          </cell>
          <cell r="AB242">
            <v>9812.56</v>
          </cell>
          <cell r="AC242">
            <v>47660.36</v>
          </cell>
          <cell r="AD242">
            <v>7968.41</v>
          </cell>
          <cell r="AE242">
            <v>29419.439999999999</v>
          </cell>
          <cell r="AF242">
            <v>17624.73</v>
          </cell>
          <cell r="AG242">
            <v>9712.81</v>
          </cell>
          <cell r="AH242">
            <v>1772.49</v>
          </cell>
          <cell r="AI242">
            <v>892</v>
          </cell>
          <cell r="AJ242">
            <v>3974</v>
          </cell>
          <cell r="AK242">
            <v>0</v>
          </cell>
          <cell r="AL242">
            <v>6327.64</v>
          </cell>
          <cell r="AM242">
            <v>1068</v>
          </cell>
          <cell r="AN242">
            <v>590.91999999999996</v>
          </cell>
          <cell r="AO242">
            <v>3042.27</v>
          </cell>
          <cell r="AP242">
            <v>8243.4599999999991</v>
          </cell>
          <cell r="AQ242">
            <v>1594</v>
          </cell>
          <cell r="AR242">
            <v>854.19</v>
          </cell>
          <cell r="AS242">
            <v>28988.85</v>
          </cell>
          <cell r="AT242">
            <v>5236.8500000000004</v>
          </cell>
          <cell r="AU242">
            <v>0</v>
          </cell>
          <cell r="AV242">
            <v>1801.26</v>
          </cell>
          <cell r="AW242">
            <v>3705</v>
          </cell>
          <cell r="AX242">
            <v>0</v>
          </cell>
          <cell r="AY242">
            <v>10797.73</v>
          </cell>
          <cell r="AZ242">
            <v>0</v>
          </cell>
          <cell r="BA242">
            <v>2583.1</v>
          </cell>
          <cell r="BB242">
            <v>5067.8999999999996</v>
          </cell>
          <cell r="BC242">
            <v>0</v>
          </cell>
          <cell r="BD242">
            <v>0</v>
          </cell>
          <cell r="BE242">
            <v>0</v>
          </cell>
          <cell r="BF242">
            <v>0</v>
          </cell>
          <cell r="BG242">
            <v>49782.63</v>
          </cell>
          <cell r="BH242">
            <v>0</v>
          </cell>
          <cell r="BI242">
            <v>0</v>
          </cell>
          <cell r="BJ242">
            <v>0</v>
          </cell>
          <cell r="BK242">
            <v>37066</v>
          </cell>
          <cell r="BL242">
            <v>0</v>
          </cell>
          <cell r="BM242">
            <v>3166.32</v>
          </cell>
          <cell r="BN242">
            <v>26178.04</v>
          </cell>
          <cell r="BO242">
            <v>0</v>
          </cell>
          <cell r="BP242">
            <v>9116</v>
          </cell>
          <cell r="BQ242">
            <v>949.15</v>
          </cell>
          <cell r="BR242">
            <v>0</v>
          </cell>
          <cell r="BS242">
            <v>0</v>
          </cell>
          <cell r="BT242">
            <v>36243.19</v>
          </cell>
        </row>
        <row r="243">
          <cell r="A243">
            <v>833</v>
          </cell>
          <cell r="B243">
            <v>3077</v>
          </cell>
          <cell r="C243" t="str">
            <v>Upton St. Leonards Church of England Primary School</v>
          </cell>
          <cell r="D243">
            <v>59319.26</v>
          </cell>
          <cell r="E243">
            <v>0</v>
          </cell>
          <cell r="F243">
            <v>87699.05</v>
          </cell>
          <cell r="G243">
            <v>152.13999999999999</v>
          </cell>
          <cell r="H243">
            <v>0</v>
          </cell>
          <cell r="I243">
            <v>0</v>
          </cell>
          <cell r="J243">
            <v>1093541</v>
          </cell>
          <cell r="K243">
            <v>0</v>
          </cell>
          <cell r="L243">
            <v>111338</v>
          </cell>
          <cell r="M243">
            <v>0</v>
          </cell>
          <cell r="N243">
            <v>45685.5</v>
          </cell>
          <cell r="O243">
            <v>0</v>
          </cell>
          <cell r="P243">
            <v>0</v>
          </cell>
          <cell r="Q243">
            <v>15934.07</v>
          </cell>
          <cell r="R243">
            <v>36323.67</v>
          </cell>
          <cell r="S243">
            <v>0</v>
          </cell>
          <cell r="T243">
            <v>552.53</v>
          </cell>
          <cell r="U243">
            <v>18977.150000000001</v>
          </cell>
          <cell r="V243">
            <v>12152.09</v>
          </cell>
          <cell r="W243">
            <v>64807</v>
          </cell>
          <cell r="X243">
            <v>0</v>
          </cell>
          <cell r="Y243">
            <v>0</v>
          </cell>
          <cell r="Z243">
            <v>0</v>
          </cell>
          <cell r="AA243">
            <v>798579.63</v>
          </cell>
          <cell r="AB243">
            <v>22123.96</v>
          </cell>
          <cell r="AC243">
            <v>201356.61</v>
          </cell>
          <cell r="AD243">
            <v>13331.73</v>
          </cell>
          <cell r="AE243">
            <v>43320.53</v>
          </cell>
          <cell r="AF243">
            <v>23640.46</v>
          </cell>
          <cell r="AG243">
            <v>33057.199999999997</v>
          </cell>
          <cell r="AH243">
            <v>7713.43</v>
          </cell>
          <cell r="AI243">
            <v>10876.82</v>
          </cell>
          <cell r="AJ243">
            <v>8003</v>
          </cell>
          <cell r="AK243">
            <v>0</v>
          </cell>
          <cell r="AL243">
            <v>24056.36</v>
          </cell>
          <cell r="AM243">
            <v>4335.67</v>
          </cell>
          <cell r="AN243">
            <v>16207.37</v>
          </cell>
          <cell r="AO243">
            <v>4359.37</v>
          </cell>
          <cell r="AP243">
            <v>16569.39</v>
          </cell>
          <cell r="AQ243">
            <v>22499</v>
          </cell>
          <cell r="AR243">
            <v>3286.08</v>
          </cell>
          <cell r="AS243">
            <v>48788.69</v>
          </cell>
          <cell r="AT243">
            <v>4961.3900000000003</v>
          </cell>
          <cell r="AU243">
            <v>0</v>
          </cell>
          <cell r="AV243">
            <v>21135.64</v>
          </cell>
          <cell r="AW243">
            <v>10804.35</v>
          </cell>
          <cell r="AX243">
            <v>0</v>
          </cell>
          <cell r="AY243">
            <v>18059.169999999998</v>
          </cell>
          <cell r="AZ243">
            <v>9716.7800000000007</v>
          </cell>
          <cell r="BA243">
            <v>18375.310000000001</v>
          </cell>
          <cell r="BB243">
            <v>15899.84</v>
          </cell>
          <cell r="BC243">
            <v>0</v>
          </cell>
          <cell r="BD243">
            <v>0</v>
          </cell>
          <cell r="BE243">
            <v>0</v>
          </cell>
          <cell r="BF243">
            <v>0</v>
          </cell>
          <cell r="BG243">
            <v>50065</v>
          </cell>
          <cell r="BH243">
            <v>0</v>
          </cell>
          <cell r="BI243">
            <v>0</v>
          </cell>
          <cell r="BJ243">
            <v>0</v>
          </cell>
          <cell r="BK243">
            <v>17339</v>
          </cell>
          <cell r="BL243">
            <v>0</v>
          </cell>
          <cell r="BM243">
            <v>4447.24</v>
          </cell>
          <cell r="BN243">
            <v>57572.09</v>
          </cell>
          <cell r="BO243">
            <v>0</v>
          </cell>
          <cell r="BP243">
            <v>115698.05</v>
          </cell>
          <cell r="BQ243">
            <v>431.9</v>
          </cell>
          <cell r="BR243">
            <v>0</v>
          </cell>
          <cell r="BS243">
            <v>0</v>
          </cell>
          <cell r="BT243">
            <v>173702.04</v>
          </cell>
        </row>
        <row r="244">
          <cell r="A244">
            <v>835</v>
          </cell>
          <cell r="B244">
            <v>3024</v>
          </cell>
          <cell r="C244" t="str">
            <v>Watermoor C of E Primary School</v>
          </cell>
          <cell r="D244">
            <v>27064.35</v>
          </cell>
          <cell r="E244">
            <v>0</v>
          </cell>
          <cell r="F244">
            <v>29227.759999999998</v>
          </cell>
          <cell r="G244">
            <v>134.04</v>
          </cell>
          <cell r="H244">
            <v>0</v>
          </cell>
          <cell r="I244">
            <v>0</v>
          </cell>
          <cell r="J244">
            <v>331950.23</v>
          </cell>
          <cell r="K244">
            <v>0</v>
          </cell>
          <cell r="L244">
            <v>46404</v>
          </cell>
          <cell r="M244">
            <v>0</v>
          </cell>
          <cell r="N244">
            <v>26033</v>
          </cell>
          <cell r="O244">
            <v>400</v>
          </cell>
          <cell r="P244">
            <v>2200</v>
          </cell>
          <cell r="Q244">
            <v>3066.02</v>
          </cell>
          <cell r="R244">
            <v>0</v>
          </cell>
          <cell r="S244">
            <v>9028.01</v>
          </cell>
          <cell r="T244">
            <v>0</v>
          </cell>
          <cell r="U244">
            <v>0</v>
          </cell>
          <cell r="V244">
            <v>5336.5</v>
          </cell>
          <cell r="W244">
            <v>28715</v>
          </cell>
          <cell r="X244">
            <v>0</v>
          </cell>
          <cell r="Y244">
            <v>0</v>
          </cell>
          <cell r="Z244">
            <v>0</v>
          </cell>
          <cell r="AA244">
            <v>252230.86</v>
          </cell>
          <cell r="AB244">
            <v>13535.09</v>
          </cell>
          <cell r="AC244">
            <v>44584.97</v>
          </cell>
          <cell r="AD244">
            <v>10012.719999999999</v>
          </cell>
          <cell r="AE244">
            <v>27592.71</v>
          </cell>
          <cell r="AF244">
            <v>0</v>
          </cell>
          <cell r="AG244">
            <v>8441.98</v>
          </cell>
          <cell r="AH244">
            <v>443.84</v>
          </cell>
          <cell r="AI244">
            <v>2379.41</v>
          </cell>
          <cell r="AJ244">
            <v>7022</v>
          </cell>
          <cell r="AK244">
            <v>1755</v>
          </cell>
          <cell r="AL244">
            <v>3416.9</v>
          </cell>
          <cell r="AM244">
            <v>1780.35</v>
          </cell>
          <cell r="AN244">
            <v>1801.04</v>
          </cell>
          <cell r="AO244">
            <v>1933.2</v>
          </cell>
          <cell r="AP244">
            <v>6725.26</v>
          </cell>
          <cell r="AQ244">
            <v>6676</v>
          </cell>
          <cell r="AR244">
            <v>2795.3</v>
          </cell>
          <cell r="AS244">
            <v>15149.86</v>
          </cell>
          <cell r="AT244">
            <v>3627.26</v>
          </cell>
          <cell r="AU244">
            <v>0</v>
          </cell>
          <cell r="AV244">
            <v>2301.91</v>
          </cell>
          <cell r="AW244">
            <v>3143</v>
          </cell>
          <cell r="AX244">
            <v>0</v>
          </cell>
          <cell r="AY244">
            <v>8700</v>
          </cell>
          <cell r="AZ244">
            <v>27481.3</v>
          </cell>
          <cell r="BA244">
            <v>826.8</v>
          </cell>
          <cell r="BB244">
            <v>10082.799999999999</v>
          </cell>
          <cell r="BC244">
            <v>0</v>
          </cell>
          <cell r="BD244">
            <v>0</v>
          </cell>
          <cell r="BE244">
            <v>0</v>
          </cell>
          <cell r="BF244">
            <v>0</v>
          </cell>
          <cell r="BG244">
            <v>31048</v>
          </cell>
          <cell r="BH244">
            <v>0</v>
          </cell>
          <cell r="BI244">
            <v>0</v>
          </cell>
          <cell r="BJ244">
            <v>0</v>
          </cell>
          <cell r="BK244">
            <v>27097.96</v>
          </cell>
          <cell r="BL244">
            <v>0</v>
          </cell>
          <cell r="BM244">
            <v>134.04</v>
          </cell>
          <cell r="BN244">
            <v>15757.55</v>
          </cell>
          <cell r="BO244">
            <v>0</v>
          </cell>
          <cell r="BP244">
            <v>29701.8</v>
          </cell>
          <cell r="BQ244">
            <v>3476</v>
          </cell>
          <cell r="BR244">
            <v>0</v>
          </cell>
          <cell r="BS244">
            <v>0</v>
          </cell>
          <cell r="BT244">
            <v>48935.35</v>
          </cell>
        </row>
        <row r="245">
          <cell r="A245">
            <v>837</v>
          </cell>
          <cell r="B245">
            <v>2102</v>
          </cell>
          <cell r="C245" t="str">
            <v>Walmore Hill Primary School</v>
          </cell>
          <cell r="D245">
            <v>17148.79</v>
          </cell>
          <cell r="E245">
            <v>0</v>
          </cell>
          <cell r="F245">
            <v>19938</v>
          </cell>
          <cell r="G245">
            <v>0</v>
          </cell>
          <cell r="H245">
            <v>0</v>
          </cell>
          <cell r="I245">
            <v>0</v>
          </cell>
          <cell r="J245">
            <v>229806</v>
          </cell>
          <cell r="K245">
            <v>0</v>
          </cell>
          <cell r="L245">
            <v>25298</v>
          </cell>
          <cell r="M245">
            <v>0</v>
          </cell>
          <cell r="N245">
            <v>28660</v>
          </cell>
          <cell r="O245">
            <v>0</v>
          </cell>
          <cell r="P245">
            <v>1129.28</v>
          </cell>
          <cell r="Q245">
            <v>1831.92</v>
          </cell>
          <cell r="R245">
            <v>9455.2999999999993</v>
          </cell>
          <cell r="S245">
            <v>2858.61</v>
          </cell>
          <cell r="T245">
            <v>1099.21</v>
          </cell>
          <cell r="U245">
            <v>2084</v>
          </cell>
          <cell r="V245">
            <v>2691.4</v>
          </cell>
          <cell r="W245">
            <v>22440</v>
          </cell>
          <cell r="X245">
            <v>0</v>
          </cell>
          <cell r="Y245">
            <v>0</v>
          </cell>
          <cell r="Z245">
            <v>0</v>
          </cell>
          <cell r="AA245">
            <v>171492.01</v>
          </cell>
          <cell r="AB245">
            <v>4858.63</v>
          </cell>
          <cell r="AC245">
            <v>47193.08</v>
          </cell>
          <cell r="AD245">
            <v>6412.43</v>
          </cell>
          <cell r="AE245">
            <v>16315.2</v>
          </cell>
          <cell r="AF245">
            <v>0</v>
          </cell>
          <cell r="AG245">
            <v>5520.04</v>
          </cell>
          <cell r="AH245">
            <v>965.88</v>
          </cell>
          <cell r="AI245">
            <v>932</v>
          </cell>
          <cell r="AJ245">
            <v>4986</v>
          </cell>
          <cell r="AK245">
            <v>1246</v>
          </cell>
          <cell r="AL245">
            <v>1445.76</v>
          </cell>
          <cell r="AM245">
            <v>541.97</v>
          </cell>
          <cell r="AN245">
            <v>721.97</v>
          </cell>
          <cell r="AO245">
            <v>2246.41</v>
          </cell>
          <cell r="AP245">
            <v>3339.12</v>
          </cell>
          <cell r="AQ245">
            <v>3835</v>
          </cell>
          <cell r="AR245">
            <v>980.79</v>
          </cell>
          <cell r="AS245">
            <v>11192.07</v>
          </cell>
          <cell r="AT245">
            <v>1226.43</v>
          </cell>
          <cell r="AU245">
            <v>0</v>
          </cell>
          <cell r="AV245">
            <v>2139.54</v>
          </cell>
          <cell r="AW245">
            <v>1990.8</v>
          </cell>
          <cell r="AX245">
            <v>0</v>
          </cell>
          <cell r="AY245">
            <v>9875.25</v>
          </cell>
          <cell r="AZ245">
            <v>667.85</v>
          </cell>
          <cell r="BA245">
            <v>0</v>
          </cell>
          <cell r="BB245">
            <v>8605</v>
          </cell>
          <cell r="BC245">
            <v>0</v>
          </cell>
          <cell r="BD245">
            <v>0</v>
          </cell>
          <cell r="BE245">
            <v>0</v>
          </cell>
          <cell r="BF245">
            <v>0</v>
          </cell>
          <cell r="BG245">
            <v>26280</v>
          </cell>
          <cell r="BH245">
            <v>0</v>
          </cell>
          <cell r="BI245">
            <v>0</v>
          </cell>
          <cell r="BJ245">
            <v>0</v>
          </cell>
          <cell r="BK245">
            <v>5762.32</v>
          </cell>
          <cell r="BL245">
            <v>0</v>
          </cell>
          <cell r="BM245">
            <v>0</v>
          </cell>
          <cell r="BN245">
            <v>35773.279999999999</v>
          </cell>
          <cell r="BO245">
            <v>0</v>
          </cell>
          <cell r="BP245">
            <v>37148.68</v>
          </cell>
          <cell r="BQ245">
            <v>0</v>
          </cell>
          <cell r="BR245">
            <v>3307</v>
          </cell>
          <cell r="BS245">
            <v>0</v>
          </cell>
          <cell r="BT245">
            <v>76228.959999999992</v>
          </cell>
        </row>
        <row r="246">
          <cell r="A246">
            <v>838</v>
          </cell>
          <cell r="B246">
            <v>3350</v>
          </cell>
          <cell r="C246" t="str">
            <v>Westbury on Severn Primary School</v>
          </cell>
          <cell r="D246">
            <v>22627.61</v>
          </cell>
          <cell r="E246">
            <v>0</v>
          </cell>
          <cell r="F246">
            <v>0</v>
          </cell>
          <cell r="G246">
            <v>35.450000000000003</v>
          </cell>
          <cell r="H246">
            <v>0</v>
          </cell>
          <cell r="I246">
            <v>0</v>
          </cell>
          <cell r="J246">
            <v>211941</v>
          </cell>
          <cell r="K246">
            <v>0</v>
          </cell>
          <cell r="L246">
            <v>26981</v>
          </cell>
          <cell r="M246">
            <v>0</v>
          </cell>
          <cell r="N246">
            <v>24691</v>
          </cell>
          <cell r="O246">
            <v>1000</v>
          </cell>
          <cell r="P246">
            <v>0</v>
          </cell>
          <cell r="Q246">
            <v>1712.09</v>
          </cell>
          <cell r="R246">
            <v>0</v>
          </cell>
          <cell r="S246">
            <v>956</v>
          </cell>
          <cell r="T246">
            <v>252.64</v>
          </cell>
          <cell r="U246">
            <v>6130.48</v>
          </cell>
          <cell r="V246">
            <v>7937.69</v>
          </cell>
          <cell r="W246">
            <v>21535</v>
          </cell>
          <cell r="X246">
            <v>0</v>
          </cell>
          <cell r="Y246">
            <v>0</v>
          </cell>
          <cell r="Z246">
            <v>0</v>
          </cell>
          <cell r="AA246">
            <v>152998.35</v>
          </cell>
          <cell r="AB246">
            <v>15760.78</v>
          </cell>
          <cell r="AC246">
            <v>44175.839999999997</v>
          </cell>
          <cell r="AD246">
            <v>6353.96</v>
          </cell>
          <cell r="AE246">
            <v>17542.349999999999</v>
          </cell>
          <cell r="AF246">
            <v>0</v>
          </cell>
          <cell r="AG246">
            <v>10784.35</v>
          </cell>
          <cell r="AH246">
            <v>1596.24</v>
          </cell>
          <cell r="AI246">
            <v>1378.44</v>
          </cell>
          <cell r="AJ246">
            <v>2436</v>
          </cell>
          <cell r="AK246">
            <v>672</v>
          </cell>
          <cell r="AL246">
            <v>12633.27</v>
          </cell>
          <cell r="AM246">
            <v>719.64</v>
          </cell>
          <cell r="AN246">
            <v>528.41999999999996</v>
          </cell>
          <cell r="AO246">
            <v>566.13</v>
          </cell>
          <cell r="AP246">
            <v>3398.13</v>
          </cell>
          <cell r="AQ246">
            <v>656</v>
          </cell>
          <cell r="AR246">
            <v>456.09</v>
          </cell>
          <cell r="AS246">
            <v>19191.27</v>
          </cell>
          <cell r="AT246">
            <v>0</v>
          </cell>
          <cell r="AU246">
            <v>0</v>
          </cell>
          <cell r="AV246">
            <v>3130.92</v>
          </cell>
          <cell r="AW246">
            <v>1630</v>
          </cell>
          <cell r="AX246">
            <v>0</v>
          </cell>
          <cell r="AY246">
            <v>2175</v>
          </cell>
          <cell r="AZ246">
            <v>0</v>
          </cell>
          <cell r="BA246">
            <v>0</v>
          </cell>
          <cell r="BB246">
            <v>7245</v>
          </cell>
          <cell r="BC246">
            <v>0</v>
          </cell>
          <cell r="BD246">
            <v>0</v>
          </cell>
          <cell r="BE246">
            <v>0</v>
          </cell>
          <cell r="BF246">
            <v>0</v>
          </cell>
          <cell r="BG246">
            <v>3479</v>
          </cell>
          <cell r="BH246">
            <v>0</v>
          </cell>
          <cell r="BI246">
            <v>0</v>
          </cell>
          <cell r="BJ246">
            <v>0</v>
          </cell>
          <cell r="BK246">
            <v>0</v>
          </cell>
          <cell r="BL246">
            <v>0</v>
          </cell>
          <cell r="BM246">
            <v>3514.45</v>
          </cell>
          <cell r="BN246">
            <v>19736.330000000002</v>
          </cell>
          <cell r="BO246">
            <v>0</v>
          </cell>
          <cell r="BP246">
            <v>0</v>
          </cell>
          <cell r="BQ246">
            <v>0</v>
          </cell>
          <cell r="BR246">
            <v>0</v>
          </cell>
          <cell r="BS246">
            <v>0</v>
          </cell>
          <cell r="BT246">
            <v>19736.330000000002</v>
          </cell>
        </row>
        <row r="247">
          <cell r="A247">
            <v>841</v>
          </cell>
          <cell r="B247">
            <v>2111</v>
          </cell>
          <cell r="C247" t="str">
            <v>Whiteshill Primary School</v>
          </cell>
          <cell r="D247">
            <v>14904.25</v>
          </cell>
          <cell r="E247">
            <v>0</v>
          </cell>
          <cell r="F247">
            <v>-28424</v>
          </cell>
          <cell r="G247">
            <v>4265.1000000000004</v>
          </cell>
          <cell r="H247">
            <v>0</v>
          </cell>
          <cell r="I247">
            <v>0</v>
          </cell>
          <cell r="J247">
            <v>255651.9</v>
          </cell>
          <cell r="K247">
            <v>0</v>
          </cell>
          <cell r="L247">
            <v>33759</v>
          </cell>
          <cell r="M247">
            <v>0</v>
          </cell>
          <cell r="N247">
            <v>27447</v>
          </cell>
          <cell r="O247">
            <v>4900</v>
          </cell>
          <cell r="P247">
            <v>400</v>
          </cell>
          <cell r="Q247">
            <v>3054.76</v>
          </cell>
          <cell r="R247">
            <v>0</v>
          </cell>
          <cell r="S247">
            <v>0</v>
          </cell>
          <cell r="T247">
            <v>0</v>
          </cell>
          <cell r="U247">
            <v>6452.55</v>
          </cell>
          <cell r="V247">
            <v>13434.42</v>
          </cell>
          <cell r="W247">
            <v>22943</v>
          </cell>
          <cell r="X247">
            <v>0</v>
          </cell>
          <cell r="Y247">
            <v>0</v>
          </cell>
          <cell r="Z247">
            <v>0</v>
          </cell>
          <cell r="AA247">
            <v>237725.62</v>
          </cell>
          <cell r="AB247">
            <v>3472.11</v>
          </cell>
          <cell r="AC247">
            <v>57494.46</v>
          </cell>
          <cell r="AD247">
            <v>0</v>
          </cell>
          <cell r="AE247">
            <v>20929.93</v>
          </cell>
          <cell r="AF247">
            <v>0</v>
          </cell>
          <cell r="AG247">
            <v>5444.85</v>
          </cell>
          <cell r="AH247">
            <v>535.45000000000005</v>
          </cell>
          <cell r="AI247">
            <v>1447.88</v>
          </cell>
          <cell r="AJ247">
            <v>2097</v>
          </cell>
          <cell r="AK247">
            <v>579</v>
          </cell>
          <cell r="AL247">
            <v>6066.87</v>
          </cell>
          <cell r="AM247">
            <v>682.01</v>
          </cell>
          <cell r="AN247">
            <v>6591.92</v>
          </cell>
          <cell r="AO247">
            <v>481</v>
          </cell>
          <cell r="AP247">
            <v>2269.2800000000002</v>
          </cell>
          <cell r="AQ247">
            <v>2449</v>
          </cell>
          <cell r="AR247">
            <v>1018.19</v>
          </cell>
          <cell r="AS247">
            <v>13587.77</v>
          </cell>
          <cell r="AT247">
            <v>2258.9499999999998</v>
          </cell>
          <cell r="AU247">
            <v>0</v>
          </cell>
          <cell r="AV247">
            <v>4696.2700000000004</v>
          </cell>
          <cell r="AW247">
            <v>2398.1999999999998</v>
          </cell>
          <cell r="AX247">
            <v>0</v>
          </cell>
          <cell r="AY247">
            <v>435</v>
          </cell>
          <cell r="AZ247">
            <v>0</v>
          </cell>
          <cell r="BA247">
            <v>2419.81</v>
          </cell>
          <cell r="BB247">
            <v>9800</v>
          </cell>
          <cell r="BC247">
            <v>0</v>
          </cell>
          <cell r="BD247">
            <v>0</v>
          </cell>
          <cell r="BE247">
            <v>0</v>
          </cell>
          <cell r="BF247">
            <v>0</v>
          </cell>
          <cell r="BG247">
            <v>28358.1</v>
          </cell>
          <cell r="BH247">
            <v>25000</v>
          </cell>
          <cell r="BI247">
            <v>0</v>
          </cell>
          <cell r="BJ247">
            <v>0</v>
          </cell>
          <cell r="BK247">
            <v>12787</v>
          </cell>
          <cell r="BL247">
            <v>0</v>
          </cell>
          <cell r="BM247">
            <v>3368.57</v>
          </cell>
          <cell r="BN247">
            <v>-1933.69</v>
          </cell>
          <cell r="BO247">
            <v>0</v>
          </cell>
          <cell r="BP247">
            <v>13043</v>
          </cell>
          <cell r="BQ247">
            <v>0.63</v>
          </cell>
          <cell r="BR247">
            <v>0</v>
          </cell>
          <cell r="BS247">
            <v>0</v>
          </cell>
          <cell r="BT247">
            <v>11109.939999999999</v>
          </cell>
        </row>
        <row r="248">
          <cell r="A248">
            <v>842</v>
          </cell>
          <cell r="B248">
            <v>3080</v>
          </cell>
          <cell r="C248" t="str">
            <v>Whitminster Endowed C of E Primary School</v>
          </cell>
          <cell r="D248">
            <v>41185.81</v>
          </cell>
          <cell r="E248">
            <v>0</v>
          </cell>
          <cell r="F248">
            <v>48526</v>
          </cell>
          <cell r="G248">
            <v>4905.07</v>
          </cell>
          <cell r="H248">
            <v>0</v>
          </cell>
          <cell r="I248">
            <v>0</v>
          </cell>
          <cell r="J248">
            <v>287170.07</v>
          </cell>
          <cell r="K248">
            <v>0</v>
          </cell>
          <cell r="L248">
            <v>16827</v>
          </cell>
          <cell r="M248">
            <v>0</v>
          </cell>
          <cell r="N248">
            <v>47604</v>
          </cell>
          <cell r="O248">
            <v>2300</v>
          </cell>
          <cell r="P248">
            <v>0</v>
          </cell>
          <cell r="Q248">
            <v>6333.27</v>
          </cell>
          <cell r="R248">
            <v>0</v>
          </cell>
          <cell r="S248">
            <v>788.83</v>
          </cell>
          <cell r="T248">
            <v>167.62</v>
          </cell>
          <cell r="U248">
            <v>7831.9</v>
          </cell>
          <cell r="V248">
            <v>3449.07</v>
          </cell>
          <cell r="W248">
            <v>0</v>
          </cell>
          <cell r="X248">
            <v>0</v>
          </cell>
          <cell r="Y248">
            <v>0</v>
          </cell>
          <cell r="Z248">
            <v>0</v>
          </cell>
          <cell r="AA248">
            <v>213323.88</v>
          </cell>
          <cell r="AB248">
            <v>16609.37</v>
          </cell>
          <cell r="AC248">
            <v>35852.300000000003</v>
          </cell>
          <cell r="AD248">
            <v>6845.74</v>
          </cell>
          <cell r="AE248">
            <v>21401.96</v>
          </cell>
          <cell r="AF248">
            <v>0</v>
          </cell>
          <cell r="AG248">
            <v>7282.31</v>
          </cell>
          <cell r="AH248">
            <v>1475.3</v>
          </cell>
          <cell r="AI248">
            <v>2070.5500000000002</v>
          </cell>
          <cell r="AJ248">
            <v>3580</v>
          </cell>
          <cell r="AK248">
            <v>895</v>
          </cell>
          <cell r="AL248">
            <v>9694.35</v>
          </cell>
          <cell r="AM248">
            <v>916.44</v>
          </cell>
          <cell r="AN248">
            <v>594.04999999999995</v>
          </cell>
          <cell r="AO248">
            <v>1609.37</v>
          </cell>
          <cell r="AP248">
            <v>4378.6899999999996</v>
          </cell>
          <cell r="AQ248">
            <v>2948</v>
          </cell>
          <cell r="AR248">
            <v>539.28</v>
          </cell>
          <cell r="AS248">
            <v>21563.03</v>
          </cell>
          <cell r="AT248">
            <v>15008.02</v>
          </cell>
          <cell r="AU248">
            <v>0</v>
          </cell>
          <cell r="AV248">
            <v>2743.73</v>
          </cell>
          <cell r="AW248">
            <v>2694.4</v>
          </cell>
          <cell r="AX248">
            <v>0</v>
          </cell>
          <cell r="AY248">
            <v>1536.5</v>
          </cell>
          <cell r="AZ248">
            <v>0</v>
          </cell>
          <cell r="BA248">
            <v>3653.47</v>
          </cell>
          <cell r="BB248">
            <v>8035.88</v>
          </cell>
          <cell r="BC248">
            <v>0</v>
          </cell>
          <cell r="BD248">
            <v>0</v>
          </cell>
          <cell r="BE248">
            <v>0</v>
          </cell>
          <cell r="BF248">
            <v>0</v>
          </cell>
          <cell r="BG248">
            <v>28536.93</v>
          </cell>
          <cell r="BH248">
            <v>0</v>
          </cell>
          <cell r="BI248">
            <v>0</v>
          </cell>
          <cell r="BJ248">
            <v>0</v>
          </cell>
          <cell r="BK248">
            <v>11376.15</v>
          </cell>
          <cell r="BL248">
            <v>0</v>
          </cell>
          <cell r="BM248">
            <v>3934.5</v>
          </cell>
          <cell r="BN248">
            <v>28405.95</v>
          </cell>
          <cell r="BO248">
            <v>0</v>
          </cell>
          <cell r="BP248">
            <v>62264.85</v>
          </cell>
          <cell r="BQ248">
            <v>4392.5</v>
          </cell>
          <cell r="BR248">
            <v>0</v>
          </cell>
          <cell r="BS248">
            <v>0</v>
          </cell>
          <cell r="BT248">
            <v>95063.3</v>
          </cell>
        </row>
        <row r="249">
          <cell r="A249">
            <v>845</v>
          </cell>
          <cell r="B249">
            <v>3081</v>
          </cell>
          <cell r="C249" t="str">
            <v>Willersey C of E Primary</v>
          </cell>
          <cell r="D249">
            <v>20174.490000000002</v>
          </cell>
          <cell r="E249">
            <v>0</v>
          </cell>
          <cell r="F249">
            <v>65288.01</v>
          </cell>
          <cell r="G249">
            <v>0</v>
          </cell>
          <cell r="H249">
            <v>0</v>
          </cell>
          <cell r="I249">
            <v>0</v>
          </cell>
          <cell r="J249">
            <v>190736.73</v>
          </cell>
          <cell r="K249">
            <v>0</v>
          </cell>
          <cell r="L249">
            <v>15556</v>
          </cell>
          <cell r="M249">
            <v>0</v>
          </cell>
          <cell r="N249">
            <v>21513.27</v>
          </cell>
          <cell r="O249">
            <v>0</v>
          </cell>
          <cell r="P249">
            <v>59.06</v>
          </cell>
          <cell r="Q249">
            <v>6028.58</v>
          </cell>
          <cell r="R249">
            <v>0</v>
          </cell>
          <cell r="S249">
            <v>557.38</v>
          </cell>
          <cell r="T249">
            <v>63.25</v>
          </cell>
          <cell r="U249">
            <v>5399.85</v>
          </cell>
          <cell r="V249">
            <v>290</v>
          </cell>
          <cell r="W249">
            <v>20296</v>
          </cell>
          <cell r="X249">
            <v>0</v>
          </cell>
          <cell r="Y249">
            <v>0</v>
          </cell>
          <cell r="Z249">
            <v>0</v>
          </cell>
          <cell r="AA249">
            <v>154033.07</v>
          </cell>
          <cell r="AB249">
            <v>4641.91</v>
          </cell>
          <cell r="AC249">
            <v>35523.279999999999</v>
          </cell>
          <cell r="AD249">
            <v>6600.36</v>
          </cell>
          <cell r="AE249">
            <v>9808.33</v>
          </cell>
          <cell r="AF249">
            <v>0</v>
          </cell>
          <cell r="AG249">
            <v>5050.33</v>
          </cell>
          <cell r="AH249">
            <v>2253.9699999999998</v>
          </cell>
          <cell r="AI249">
            <v>1105</v>
          </cell>
          <cell r="AJ249">
            <v>3483</v>
          </cell>
          <cell r="AK249">
            <v>961</v>
          </cell>
          <cell r="AL249">
            <v>2527.36</v>
          </cell>
          <cell r="AM249">
            <v>311.48</v>
          </cell>
          <cell r="AN249">
            <v>281.89999999999998</v>
          </cell>
          <cell r="AO249">
            <v>351.2</v>
          </cell>
          <cell r="AP249">
            <v>3047.13</v>
          </cell>
          <cell r="AQ249">
            <v>1848</v>
          </cell>
          <cell r="AR249">
            <v>1016.04</v>
          </cell>
          <cell r="AS249">
            <v>8268.82</v>
          </cell>
          <cell r="AT249">
            <v>2639.56</v>
          </cell>
          <cell r="AU249">
            <v>0</v>
          </cell>
          <cell r="AV249">
            <v>2126.27</v>
          </cell>
          <cell r="AW249">
            <v>1396.2</v>
          </cell>
          <cell r="AX249">
            <v>0</v>
          </cell>
          <cell r="AY249">
            <v>1246.46</v>
          </cell>
          <cell r="AZ249">
            <v>339.9</v>
          </cell>
          <cell r="BA249">
            <v>1725.34</v>
          </cell>
          <cell r="BB249">
            <v>7294</v>
          </cell>
          <cell r="BC249">
            <v>0</v>
          </cell>
          <cell r="BD249">
            <v>0</v>
          </cell>
          <cell r="BE249">
            <v>0</v>
          </cell>
          <cell r="BF249">
            <v>0</v>
          </cell>
          <cell r="BG249">
            <v>24861</v>
          </cell>
          <cell r="BH249">
            <v>0</v>
          </cell>
          <cell r="BI249">
            <v>0</v>
          </cell>
          <cell r="BJ249">
            <v>0</v>
          </cell>
          <cell r="BK249">
            <v>1230.1199999999999</v>
          </cell>
          <cell r="BL249">
            <v>0</v>
          </cell>
          <cell r="BM249">
            <v>0</v>
          </cell>
          <cell r="BN249">
            <v>22794.7</v>
          </cell>
          <cell r="BO249">
            <v>0</v>
          </cell>
          <cell r="BP249">
            <v>85707.89</v>
          </cell>
          <cell r="BQ249">
            <v>3211</v>
          </cell>
          <cell r="BR249">
            <v>0</v>
          </cell>
          <cell r="BS249">
            <v>0</v>
          </cell>
          <cell r="BT249">
            <v>111713.59</v>
          </cell>
        </row>
        <row r="250">
          <cell r="A250">
            <v>848</v>
          </cell>
          <cell r="B250">
            <v>3368</v>
          </cell>
          <cell r="C250" t="str">
            <v>Winchcombe Abbey Primary School</v>
          </cell>
          <cell r="D250">
            <v>575.66999999999996</v>
          </cell>
          <cell r="E250">
            <v>0</v>
          </cell>
          <cell r="F250">
            <v>0</v>
          </cell>
          <cell r="G250">
            <v>720.15</v>
          </cell>
          <cell r="H250">
            <v>0</v>
          </cell>
          <cell r="I250">
            <v>0</v>
          </cell>
          <cell r="J250">
            <v>582853.51</v>
          </cell>
          <cell r="K250">
            <v>0</v>
          </cell>
          <cell r="L250">
            <v>58884</v>
          </cell>
          <cell r="M250">
            <v>0</v>
          </cell>
          <cell r="N250">
            <v>37955.49</v>
          </cell>
          <cell r="O250">
            <v>7900</v>
          </cell>
          <cell r="P250">
            <v>260</v>
          </cell>
          <cell r="Q250">
            <v>9704.08</v>
          </cell>
          <cell r="R250">
            <v>0</v>
          </cell>
          <cell r="S250">
            <v>2914.56</v>
          </cell>
          <cell r="T250">
            <v>5912.22</v>
          </cell>
          <cell r="U250">
            <v>6023.64</v>
          </cell>
          <cell r="V250">
            <v>7180.53</v>
          </cell>
          <cell r="W250">
            <v>44200</v>
          </cell>
          <cell r="X250">
            <v>0</v>
          </cell>
          <cell r="Y250">
            <v>0</v>
          </cell>
          <cell r="Z250">
            <v>0</v>
          </cell>
          <cell r="AA250">
            <v>440609.18</v>
          </cell>
          <cell r="AB250">
            <v>21326.26</v>
          </cell>
          <cell r="AC250">
            <v>111774.17</v>
          </cell>
          <cell r="AD250">
            <v>24121.91</v>
          </cell>
          <cell r="AE250">
            <v>27092.18</v>
          </cell>
          <cell r="AF250">
            <v>0</v>
          </cell>
          <cell r="AG250">
            <v>21040.37</v>
          </cell>
          <cell r="AH250">
            <v>922.34</v>
          </cell>
          <cell r="AI250">
            <v>882</v>
          </cell>
          <cell r="AJ250">
            <v>9536</v>
          </cell>
          <cell r="AK250">
            <v>1245</v>
          </cell>
          <cell r="AL250">
            <v>19941.41</v>
          </cell>
          <cell r="AM250">
            <v>4297.21</v>
          </cell>
          <cell r="AN250">
            <v>1231.94</v>
          </cell>
          <cell r="AO250">
            <v>2258.3200000000002</v>
          </cell>
          <cell r="AP250">
            <v>10304.25</v>
          </cell>
          <cell r="AQ250">
            <v>2631</v>
          </cell>
          <cell r="AR250">
            <v>752.65</v>
          </cell>
          <cell r="AS250">
            <v>33536.639999999999</v>
          </cell>
          <cell r="AT250">
            <v>8733.83</v>
          </cell>
          <cell r="AU250">
            <v>0</v>
          </cell>
          <cell r="AV250">
            <v>5169.99</v>
          </cell>
          <cell r="AW250">
            <v>5749.4</v>
          </cell>
          <cell r="AX250">
            <v>0</v>
          </cell>
          <cell r="AY250">
            <v>7126.01</v>
          </cell>
          <cell r="AZ250">
            <v>0</v>
          </cell>
          <cell r="BA250">
            <v>7787.23</v>
          </cell>
          <cell r="BB250">
            <v>12313</v>
          </cell>
          <cell r="BC250">
            <v>0</v>
          </cell>
          <cell r="BD250">
            <v>0</v>
          </cell>
          <cell r="BE250">
            <v>0</v>
          </cell>
          <cell r="BF250">
            <v>0</v>
          </cell>
          <cell r="BG250">
            <v>4605</v>
          </cell>
          <cell r="BH250">
            <v>0</v>
          </cell>
          <cell r="BI250">
            <v>0</v>
          </cell>
          <cell r="BJ250">
            <v>0</v>
          </cell>
          <cell r="BK250">
            <v>0</v>
          </cell>
          <cell r="BL250">
            <v>0</v>
          </cell>
          <cell r="BM250">
            <v>4050.72</v>
          </cell>
          <cell r="BN250">
            <v>-16018.59</v>
          </cell>
          <cell r="BO250">
            <v>0</v>
          </cell>
          <cell r="BP250">
            <v>0</v>
          </cell>
          <cell r="BQ250">
            <v>1274.43</v>
          </cell>
          <cell r="BR250">
            <v>0</v>
          </cell>
          <cell r="BS250">
            <v>0</v>
          </cell>
          <cell r="BT250">
            <v>-14744.16</v>
          </cell>
        </row>
        <row r="251">
          <cell r="A251">
            <v>851</v>
          </cell>
          <cell r="B251">
            <v>3352</v>
          </cell>
          <cell r="C251" t="str">
            <v>Withington C of E Primary</v>
          </cell>
          <cell r="D251">
            <v>15111.16</v>
          </cell>
          <cell r="E251">
            <v>0</v>
          </cell>
          <cell r="F251">
            <v>0</v>
          </cell>
          <cell r="G251">
            <v>990.65</v>
          </cell>
          <cell r="H251">
            <v>0</v>
          </cell>
          <cell r="I251">
            <v>3176.19</v>
          </cell>
          <cell r="J251">
            <v>109168</v>
          </cell>
          <cell r="K251">
            <v>0</v>
          </cell>
          <cell r="L251">
            <v>19299</v>
          </cell>
          <cell r="M251">
            <v>0</v>
          </cell>
          <cell r="N251">
            <v>12934</v>
          </cell>
          <cell r="O251">
            <v>0</v>
          </cell>
          <cell r="P251">
            <v>140</v>
          </cell>
          <cell r="Q251">
            <v>1267.6300000000001</v>
          </cell>
          <cell r="R251">
            <v>0</v>
          </cell>
          <cell r="S251">
            <v>0</v>
          </cell>
          <cell r="T251">
            <v>761.41</v>
          </cell>
          <cell r="U251">
            <v>678.3</v>
          </cell>
          <cell r="V251">
            <v>8721.36</v>
          </cell>
          <cell r="W251">
            <v>14852</v>
          </cell>
          <cell r="X251">
            <v>0</v>
          </cell>
          <cell r="Y251">
            <v>30</v>
          </cell>
          <cell r="Z251">
            <v>24953.5</v>
          </cell>
          <cell r="AA251">
            <v>106436.98</v>
          </cell>
          <cell r="AB251">
            <v>1950.3</v>
          </cell>
          <cell r="AC251">
            <v>23073.65</v>
          </cell>
          <cell r="AD251">
            <v>2912.01</v>
          </cell>
          <cell r="AE251">
            <v>13031.91</v>
          </cell>
          <cell r="AF251">
            <v>0</v>
          </cell>
          <cell r="AG251">
            <v>2994.38</v>
          </cell>
          <cell r="AH251">
            <v>646.91</v>
          </cell>
          <cell r="AI251">
            <v>190</v>
          </cell>
          <cell r="AJ251">
            <v>709</v>
          </cell>
          <cell r="AK251">
            <v>202</v>
          </cell>
          <cell r="AL251">
            <v>1845.59</v>
          </cell>
          <cell r="AM251">
            <v>240</v>
          </cell>
          <cell r="AN251">
            <v>617.47</v>
          </cell>
          <cell r="AO251">
            <v>271.70999999999998</v>
          </cell>
          <cell r="AP251">
            <v>3405.81</v>
          </cell>
          <cell r="AQ251">
            <v>136</v>
          </cell>
          <cell r="AR251">
            <v>502.38</v>
          </cell>
          <cell r="AS251">
            <v>4767.29</v>
          </cell>
          <cell r="AT251">
            <v>1025.3499999999999</v>
          </cell>
          <cell r="AU251">
            <v>0</v>
          </cell>
          <cell r="AV251">
            <v>3127.11</v>
          </cell>
          <cell r="AW251">
            <v>312.8</v>
          </cell>
          <cell r="AX251">
            <v>0</v>
          </cell>
          <cell r="AY251">
            <v>2175</v>
          </cell>
          <cell r="AZ251">
            <v>0</v>
          </cell>
          <cell r="BA251">
            <v>35.6</v>
          </cell>
          <cell r="BB251">
            <v>4936.5</v>
          </cell>
          <cell r="BC251">
            <v>0</v>
          </cell>
          <cell r="BD251">
            <v>807</v>
          </cell>
          <cell r="BE251">
            <v>27317.65</v>
          </cell>
          <cell r="BF251">
            <v>715.75</v>
          </cell>
          <cell r="BG251">
            <v>8273</v>
          </cell>
          <cell r="BH251">
            <v>0</v>
          </cell>
          <cell r="BI251">
            <v>807</v>
          </cell>
          <cell r="BJ251">
            <v>0</v>
          </cell>
          <cell r="BK251">
            <v>5488</v>
          </cell>
          <cell r="BL251">
            <v>0</v>
          </cell>
          <cell r="BM251">
            <v>4276.58</v>
          </cell>
          <cell r="BN251">
            <v>6580.11</v>
          </cell>
          <cell r="BO251">
            <v>0</v>
          </cell>
          <cell r="BP251">
            <v>0</v>
          </cell>
          <cell r="BQ251">
            <v>306.07</v>
          </cell>
          <cell r="BR251">
            <v>0</v>
          </cell>
          <cell r="BS251">
            <v>126.29</v>
          </cell>
          <cell r="BT251">
            <v>7012.4699999999993</v>
          </cell>
        </row>
        <row r="252">
          <cell r="A252">
            <v>852</v>
          </cell>
          <cell r="B252">
            <v>2114</v>
          </cell>
          <cell r="C252" t="str">
            <v>Woolaston Primary School</v>
          </cell>
          <cell r="D252">
            <v>-6525.09</v>
          </cell>
          <cell r="E252">
            <v>0</v>
          </cell>
          <cell r="F252">
            <v>6034.47</v>
          </cell>
          <cell r="G252">
            <v>163.4</v>
          </cell>
          <cell r="H252">
            <v>0</v>
          </cell>
          <cell r="I252">
            <v>0</v>
          </cell>
          <cell r="J252">
            <v>523497.01</v>
          </cell>
          <cell r="K252">
            <v>0</v>
          </cell>
          <cell r="L252">
            <v>44302</v>
          </cell>
          <cell r="M252">
            <v>0</v>
          </cell>
          <cell r="N252">
            <v>47104.25</v>
          </cell>
          <cell r="O252">
            <v>8700</v>
          </cell>
          <cell r="P252">
            <v>14153</v>
          </cell>
          <cell r="Q252">
            <v>8621.3799999999992</v>
          </cell>
          <cell r="R252">
            <v>31556.63</v>
          </cell>
          <cell r="S252">
            <v>15100.57</v>
          </cell>
          <cell r="T252">
            <v>3693.7</v>
          </cell>
          <cell r="U252">
            <v>6347.5</v>
          </cell>
          <cell r="V252">
            <v>13187.97</v>
          </cell>
          <cell r="W252">
            <v>39304</v>
          </cell>
          <cell r="X252">
            <v>0</v>
          </cell>
          <cell r="Y252">
            <v>0</v>
          </cell>
          <cell r="Z252">
            <v>0</v>
          </cell>
          <cell r="AA252">
            <v>337283.22</v>
          </cell>
          <cell r="AB252">
            <v>30130.17</v>
          </cell>
          <cell r="AC252">
            <v>124319.69</v>
          </cell>
          <cell r="AD252">
            <v>4646.95</v>
          </cell>
          <cell r="AE252">
            <v>23953.62</v>
          </cell>
          <cell r="AF252">
            <v>27108.6</v>
          </cell>
          <cell r="AG252">
            <v>25781</v>
          </cell>
          <cell r="AH252">
            <v>3227.92</v>
          </cell>
          <cell r="AI252">
            <v>2454.79</v>
          </cell>
          <cell r="AJ252">
            <v>11490</v>
          </cell>
          <cell r="AK252">
            <v>2873</v>
          </cell>
          <cell r="AL252">
            <v>3645.69</v>
          </cell>
          <cell r="AM252">
            <v>3930</v>
          </cell>
          <cell r="AN252">
            <v>13255.88</v>
          </cell>
          <cell r="AO252">
            <v>1614.42</v>
          </cell>
          <cell r="AP252">
            <v>11377.16</v>
          </cell>
          <cell r="AQ252">
            <v>9055</v>
          </cell>
          <cell r="AR252">
            <v>2855.34</v>
          </cell>
          <cell r="AS252">
            <v>26086.29</v>
          </cell>
          <cell r="AT252">
            <v>18568.3</v>
          </cell>
          <cell r="AU252">
            <v>0</v>
          </cell>
          <cell r="AV252">
            <v>17421.080000000002</v>
          </cell>
          <cell r="AW252">
            <v>4965</v>
          </cell>
          <cell r="AX252">
            <v>0</v>
          </cell>
          <cell r="AY252">
            <v>19753.86</v>
          </cell>
          <cell r="AZ252">
            <v>0</v>
          </cell>
          <cell r="BA252">
            <v>6006.94</v>
          </cell>
          <cell r="BB252">
            <v>10561.02</v>
          </cell>
          <cell r="BC252">
            <v>0</v>
          </cell>
          <cell r="BD252">
            <v>0</v>
          </cell>
          <cell r="BE252">
            <v>0</v>
          </cell>
          <cell r="BF252">
            <v>0</v>
          </cell>
          <cell r="BG252">
            <v>34886</v>
          </cell>
          <cell r="BH252">
            <v>0</v>
          </cell>
          <cell r="BI252">
            <v>0</v>
          </cell>
          <cell r="BJ252">
            <v>0</v>
          </cell>
          <cell r="BK252">
            <v>32387.51</v>
          </cell>
          <cell r="BL252">
            <v>0</v>
          </cell>
          <cell r="BM252">
            <v>3849.87</v>
          </cell>
          <cell r="BN252">
            <v>6677.98</v>
          </cell>
          <cell r="BO252">
            <v>0</v>
          </cell>
          <cell r="BP252">
            <v>4683.49</v>
          </cell>
          <cell r="BQ252">
            <v>163</v>
          </cell>
          <cell r="BR252">
            <v>0</v>
          </cell>
          <cell r="BS252">
            <v>0</v>
          </cell>
          <cell r="BT252">
            <v>11524.47</v>
          </cell>
        </row>
        <row r="253">
          <cell r="A253">
            <v>853</v>
          </cell>
          <cell r="B253">
            <v>3353</v>
          </cell>
          <cell r="C253" t="str">
            <v>Woodchester Endowed Church of England Primary Scho</v>
          </cell>
          <cell r="D253">
            <v>47182.89</v>
          </cell>
          <cell r="E253">
            <v>0</v>
          </cell>
          <cell r="F253">
            <v>0</v>
          </cell>
          <cell r="G253">
            <v>0</v>
          </cell>
          <cell r="H253">
            <v>0</v>
          </cell>
          <cell r="I253">
            <v>0</v>
          </cell>
          <cell r="J253">
            <v>323856</v>
          </cell>
          <cell r="K253">
            <v>0</v>
          </cell>
          <cell r="L253">
            <v>34232</v>
          </cell>
          <cell r="M253">
            <v>0</v>
          </cell>
          <cell r="N253">
            <v>20242</v>
          </cell>
          <cell r="O253">
            <v>1350</v>
          </cell>
          <cell r="P253">
            <v>793</v>
          </cell>
          <cell r="Q253">
            <v>5382.1</v>
          </cell>
          <cell r="R253">
            <v>0</v>
          </cell>
          <cell r="S253">
            <v>0</v>
          </cell>
          <cell r="T253">
            <v>1850.01</v>
          </cell>
          <cell r="U253">
            <v>10623.55</v>
          </cell>
          <cell r="V253">
            <v>1602</v>
          </cell>
          <cell r="W253">
            <v>28549</v>
          </cell>
          <cell r="X253">
            <v>0</v>
          </cell>
          <cell r="Y253">
            <v>0</v>
          </cell>
          <cell r="Z253">
            <v>0</v>
          </cell>
          <cell r="AA253">
            <v>241175.56</v>
          </cell>
          <cell r="AB253">
            <v>10463.18</v>
          </cell>
          <cell r="AC253">
            <v>35183.9</v>
          </cell>
          <cell r="AD253">
            <v>0</v>
          </cell>
          <cell r="AE253">
            <v>30033.360000000001</v>
          </cell>
          <cell r="AF253">
            <v>0</v>
          </cell>
          <cell r="AG253">
            <v>10145.58</v>
          </cell>
          <cell r="AH253">
            <v>357.73</v>
          </cell>
          <cell r="AI253">
            <v>1671</v>
          </cell>
          <cell r="AJ253">
            <v>2996</v>
          </cell>
          <cell r="AK253">
            <v>749</v>
          </cell>
          <cell r="AL253">
            <v>5911.85</v>
          </cell>
          <cell r="AM253">
            <v>1659.87</v>
          </cell>
          <cell r="AN253">
            <v>12341.49</v>
          </cell>
          <cell r="AO253">
            <v>4192.34</v>
          </cell>
          <cell r="AP253">
            <v>6486.64</v>
          </cell>
          <cell r="AQ253">
            <v>1294</v>
          </cell>
          <cell r="AR253">
            <v>444.08</v>
          </cell>
          <cell r="AS253">
            <v>36941.620000000003</v>
          </cell>
          <cell r="AT253">
            <v>1921.33</v>
          </cell>
          <cell r="AU253">
            <v>0</v>
          </cell>
          <cell r="AV253">
            <v>4239.68</v>
          </cell>
          <cell r="AW253">
            <v>3084.09</v>
          </cell>
          <cell r="AX253">
            <v>0</v>
          </cell>
          <cell r="AY253">
            <v>435</v>
          </cell>
          <cell r="AZ253">
            <v>609.20000000000005</v>
          </cell>
          <cell r="BA253">
            <v>1653.61</v>
          </cell>
          <cell r="BB253">
            <v>9907.5</v>
          </cell>
          <cell r="BC253">
            <v>0</v>
          </cell>
          <cell r="BD253">
            <v>0</v>
          </cell>
          <cell r="BE253">
            <v>0</v>
          </cell>
          <cell r="BF253">
            <v>0</v>
          </cell>
          <cell r="BG253">
            <v>3711</v>
          </cell>
          <cell r="BH253">
            <v>0</v>
          </cell>
          <cell r="BI253">
            <v>0</v>
          </cell>
          <cell r="BJ253">
            <v>0</v>
          </cell>
          <cell r="BK253">
            <v>0</v>
          </cell>
          <cell r="BL253">
            <v>0</v>
          </cell>
          <cell r="BM253">
            <v>3577.9</v>
          </cell>
          <cell r="BN253">
            <v>51764.94</v>
          </cell>
          <cell r="BO253">
            <v>0</v>
          </cell>
          <cell r="BP253">
            <v>0</v>
          </cell>
          <cell r="BQ253">
            <v>133.1</v>
          </cell>
          <cell r="BR253">
            <v>0</v>
          </cell>
          <cell r="BS253">
            <v>0</v>
          </cell>
          <cell r="BT253">
            <v>51898.04</v>
          </cell>
        </row>
        <row r="254">
          <cell r="A254">
            <v>854</v>
          </cell>
          <cell r="B254">
            <v>3355</v>
          </cell>
          <cell r="C254" t="str">
            <v>St. Dominics Catholic Primary</v>
          </cell>
          <cell r="D254">
            <v>64421.2</v>
          </cell>
          <cell r="E254">
            <v>0</v>
          </cell>
          <cell r="F254">
            <v>0</v>
          </cell>
          <cell r="G254">
            <v>0</v>
          </cell>
          <cell r="H254">
            <v>0</v>
          </cell>
          <cell r="I254">
            <v>0</v>
          </cell>
          <cell r="J254">
            <v>318104</v>
          </cell>
          <cell r="K254">
            <v>0</v>
          </cell>
          <cell r="L254">
            <v>19046</v>
          </cell>
          <cell r="M254">
            <v>0</v>
          </cell>
          <cell r="N254">
            <v>30169</v>
          </cell>
          <cell r="O254">
            <v>1543</v>
          </cell>
          <cell r="P254">
            <v>0</v>
          </cell>
          <cell r="Q254">
            <v>5703.29</v>
          </cell>
          <cell r="R254">
            <v>0</v>
          </cell>
          <cell r="S254">
            <v>0</v>
          </cell>
          <cell r="T254">
            <v>0</v>
          </cell>
          <cell r="U254">
            <v>9741.56</v>
          </cell>
          <cell r="V254">
            <v>2689.55</v>
          </cell>
          <cell r="W254">
            <v>26012</v>
          </cell>
          <cell r="X254">
            <v>0</v>
          </cell>
          <cell r="Y254">
            <v>0</v>
          </cell>
          <cell r="Z254">
            <v>0</v>
          </cell>
          <cell r="AA254">
            <v>226810.98</v>
          </cell>
          <cell r="AB254">
            <v>8397.26</v>
          </cell>
          <cell r="AC254">
            <v>62362.41</v>
          </cell>
          <cell r="AD254">
            <v>0</v>
          </cell>
          <cell r="AE254">
            <v>17868.96</v>
          </cell>
          <cell r="AF254">
            <v>0</v>
          </cell>
          <cell r="AG254">
            <v>5532.23</v>
          </cell>
          <cell r="AH254">
            <v>2020.14</v>
          </cell>
          <cell r="AI254">
            <v>2058.87</v>
          </cell>
          <cell r="AJ254">
            <v>2140</v>
          </cell>
          <cell r="AK254">
            <v>535</v>
          </cell>
          <cell r="AL254">
            <v>16504.060000000001</v>
          </cell>
          <cell r="AM254">
            <v>2437.9299999999998</v>
          </cell>
          <cell r="AN254">
            <v>9242.0300000000007</v>
          </cell>
          <cell r="AO254">
            <v>1198.8</v>
          </cell>
          <cell r="AP254">
            <v>5367.32</v>
          </cell>
          <cell r="AQ254">
            <v>446</v>
          </cell>
          <cell r="AR254">
            <v>194.34</v>
          </cell>
          <cell r="AS254">
            <v>27623.47</v>
          </cell>
          <cell r="AT254">
            <v>5769.67</v>
          </cell>
          <cell r="AU254">
            <v>0</v>
          </cell>
          <cell r="AV254">
            <v>17331.310000000001</v>
          </cell>
          <cell r="AW254">
            <v>2750.9</v>
          </cell>
          <cell r="AX254">
            <v>0</v>
          </cell>
          <cell r="AY254">
            <v>2849.81</v>
          </cell>
          <cell r="AZ254">
            <v>0</v>
          </cell>
          <cell r="BA254">
            <v>4512</v>
          </cell>
          <cell r="BB254">
            <v>8024</v>
          </cell>
          <cell r="BC254">
            <v>0</v>
          </cell>
          <cell r="BD254">
            <v>20894.13</v>
          </cell>
          <cell r="BE254">
            <v>0</v>
          </cell>
          <cell r="BF254">
            <v>0</v>
          </cell>
          <cell r="BG254">
            <v>3641</v>
          </cell>
          <cell r="BH254">
            <v>0</v>
          </cell>
          <cell r="BI254">
            <v>20894.13</v>
          </cell>
          <cell r="BJ254">
            <v>0</v>
          </cell>
          <cell r="BK254">
            <v>20489.93</v>
          </cell>
          <cell r="BL254">
            <v>0</v>
          </cell>
          <cell r="BM254">
            <v>4045.2</v>
          </cell>
          <cell r="BN254">
            <v>24557.98</v>
          </cell>
          <cell r="BO254">
            <v>0</v>
          </cell>
          <cell r="BP254">
            <v>0</v>
          </cell>
          <cell r="BQ254">
            <v>0</v>
          </cell>
          <cell r="BR254">
            <v>0</v>
          </cell>
          <cell r="BS254">
            <v>0</v>
          </cell>
          <cell r="BT254">
            <v>24557.98</v>
          </cell>
        </row>
        <row r="255">
          <cell r="A255">
            <v>855</v>
          </cell>
          <cell r="B255">
            <v>5204</v>
          </cell>
          <cell r="C255" t="str">
            <v>Blue Coat Church of England Primary School</v>
          </cell>
          <cell r="D255">
            <v>19270.150000000001</v>
          </cell>
          <cell r="E255">
            <v>0</v>
          </cell>
          <cell r="F255">
            <v>0</v>
          </cell>
          <cell r="G255">
            <v>1247.54</v>
          </cell>
          <cell r="H255">
            <v>0</v>
          </cell>
          <cell r="I255">
            <v>0</v>
          </cell>
          <cell r="J255">
            <v>841810</v>
          </cell>
          <cell r="K255">
            <v>0</v>
          </cell>
          <cell r="L255">
            <v>41677</v>
          </cell>
          <cell r="M255">
            <v>0</v>
          </cell>
          <cell r="N255">
            <v>56460</v>
          </cell>
          <cell r="O255">
            <v>0</v>
          </cell>
          <cell r="P255">
            <v>1200</v>
          </cell>
          <cell r="Q255">
            <v>27595.41</v>
          </cell>
          <cell r="R255">
            <v>51945.66</v>
          </cell>
          <cell r="S255">
            <v>0</v>
          </cell>
          <cell r="T255">
            <v>0</v>
          </cell>
          <cell r="U255">
            <v>23945.75</v>
          </cell>
          <cell r="V255">
            <v>5655.09</v>
          </cell>
          <cell r="W255">
            <v>53185</v>
          </cell>
          <cell r="X255">
            <v>0</v>
          </cell>
          <cell r="Y255">
            <v>0</v>
          </cell>
          <cell r="Z255">
            <v>0</v>
          </cell>
          <cell r="AA255">
            <v>640134.52</v>
          </cell>
          <cell r="AB255">
            <v>25660.26</v>
          </cell>
          <cell r="AC255">
            <v>119652.52</v>
          </cell>
          <cell r="AD255">
            <v>36610.79</v>
          </cell>
          <cell r="AE255">
            <v>53433.41</v>
          </cell>
          <cell r="AF255">
            <v>31693.919999999998</v>
          </cell>
          <cell r="AG255">
            <v>19070.71</v>
          </cell>
          <cell r="AH255">
            <v>3503.03</v>
          </cell>
          <cell r="AI255">
            <v>6527.12</v>
          </cell>
          <cell r="AJ255">
            <v>0</v>
          </cell>
          <cell r="AK255">
            <v>0</v>
          </cell>
          <cell r="AL255">
            <v>12459.36</v>
          </cell>
          <cell r="AM255">
            <v>990.41</v>
          </cell>
          <cell r="AN255">
            <v>1872.1</v>
          </cell>
          <cell r="AO255">
            <v>51.93</v>
          </cell>
          <cell r="AP255">
            <v>10024.52</v>
          </cell>
          <cell r="AQ255">
            <v>4747</v>
          </cell>
          <cell r="AR255">
            <v>1766.06</v>
          </cell>
          <cell r="AS255">
            <v>29412.43</v>
          </cell>
          <cell r="AT255">
            <v>2171.46</v>
          </cell>
          <cell r="AU255">
            <v>0</v>
          </cell>
          <cell r="AV255">
            <v>1637.93</v>
          </cell>
          <cell r="AW255">
            <v>6786.6</v>
          </cell>
          <cell r="AX255">
            <v>0</v>
          </cell>
          <cell r="AY255">
            <v>24081.279999999999</v>
          </cell>
          <cell r="AZ255">
            <v>9456.0400000000009</v>
          </cell>
          <cell r="BA255">
            <v>15223.01</v>
          </cell>
          <cell r="BB255">
            <v>5906.71</v>
          </cell>
          <cell r="BC255">
            <v>0</v>
          </cell>
          <cell r="BD255">
            <v>0</v>
          </cell>
          <cell r="BE255">
            <v>0</v>
          </cell>
          <cell r="BF255">
            <v>0</v>
          </cell>
          <cell r="BG255">
            <v>9062</v>
          </cell>
          <cell r="BH255">
            <v>0</v>
          </cell>
          <cell r="BI255">
            <v>0</v>
          </cell>
          <cell r="BJ255">
            <v>0</v>
          </cell>
          <cell r="BK255">
            <v>0</v>
          </cell>
          <cell r="BL255">
            <v>0</v>
          </cell>
          <cell r="BM255">
            <v>3458.72</v>
          </cell>
          <cell r="BN255">
            <v>59871.22</v>
          </cell>
          <cell r="BO255">
            <v>0</v>
          </cell>
          <cell r="BP255">
            <v>0</v>
          </cell>
          <cell r="BQ255">
            <v>6850.54</v>
          </cell>
          <cell r="BR255">
            <v>0</v>
          </cell>
          <cell r="BS255">
            <v>0</v>
          </cell>
          <cell r="BT255">
            <v>66721.759999999995</v>
          </cell>
        </row>
        <row r="256">
          <cell r="A256">
            <v>856</v>
          </cell>
          <cell r="B256">
            <v>5209</v>
          </cell>
          <cell r="C256" t="str">
            <v>The British School</v>
          </cell>
          <cell r="D256">
            <v>33416.480000000003</v>
          </cell>
          <cell r="E256">
            <v>0</v>
          </cell>
          <cell r="F256">
            <v>20385.5</v>
          </cell>
          <cell r="G256">
            <v>1403.09</v>
          </cell>
          <cell r="H256">
            <v>0</v>
          </cell>
          <cell r="I256">
            <v>0</v>
          </cell>
          <cell r="J256">
            <v>408021</v>
          </cell>
          <cell r="K256">
            <v>0</v>
          </cell>
          <cell r="L256">
            <v>35450</v>
          </cell>
          <cell r="M256">
            <v>0</v>
          </cell>
          <cell r="N256">
            <v>40497.5</v>
          </cell>
          <cell r="O256">
            <v>0</v>
          </cell>
          <cell r="P256">
            <v>1000</v>
          </cell>
          <cell r="Q256">
            <v>10737.61</v>
          </cell>
          <cell r="R256">
            <v>0</v>
          </cell>
          <cell r="S256">
            <v>0</v>
          </cell>
          <cell r="T256">
            <v>0</v>
          </cell>
          <cell r="U256">
            <v>5470.23</v>
          </cell>
          <cell r="V256">
            <v>29703.89</v>
          </cell>
          <cell r="W256">
            <v>31371</v>
          </cell>
          <cell r="X256">
            <v>0</v>
          </cell>
          <cell r="Y256">
            <v>0</v>
          </cell>
          <cell r="Z256">
            <v>0</v>
          </cell>
          <cell r="AA256">
            <v>291618.01</v>
          </cell>
          <cell r="AB256">
            <v>10426.08</v>
          </cell>
          <cell r="AC256">
            <v>101889.78</v>
          </cell>
          <cell r="AD256">
            <v>9902.58</v>
          </cell>
          <cell r="AE256">
            <v>23696.76</v>
          </cell>
          <cell r="AF256">
            <v>0</v>
          </cell>
          <cell r="AG256">
            <v>9620.5</v>
          </cell>
          <cell r="AH256">
            <v>482.19</v>
          </cell>
          <cell r="AI256">
            <v>1056.95</v>
          </cell>
          <cell r="AJ256">
            <v>4206</v>
          </cell>
          <cell r="AK256">
            <v>0</v>
          </cell>
          <cell r="AL256">
            <v>5329.43</v>
          </cell>
          <cell r="AM256">
            <v>5570.88</v>
          </cell>
          <cell r="AN256">
            <v>1090.92</v>
          </cell>
          <cell r="AO256">
            <v>1781.18</v>
          </cell>
          <cell r="AP256">
            <v>11913.03</v>
          </cell>
          <cell r="AQ256">
            <v>2816</v>
          </cell>
          <cell r="AR256">
            <v>2684.31</v>
          </cell>
          <cell r="AS256">
            <v>31328.61</v>
          </cell>
          <cell r="AT256">
            <v>4250.4799999999996</v>
          </cell>
          <cell r="AU256">
            <v>0</v>
          </cell>
          <cell r="AV256">
            <v>5809.81</v>
          </cell>
          <cell r="AW256">
            <v>3977</v>
          </cell>
          <cell r="AX256">
            <v>0</v>
          </cell>
          <cell r="AY256">
            <v>2204.5500000000002</v>
          </cell>
          <cell r="AZ256">
            <v>0</v>
          </cell>
          <cell r="BA256">
            <v>7365.61</v>
          </cell>
          <cell r="BB256">
            <v>7795.87</v>
          </cell>
          <cell r="BC256">
            <v>0</v>
          </cell>
          <cell r="BD256">
            <v>7148</v>
          </cell>
          <cell r="BE256">
            <v>0</v>
          </cell>
          <cell r="BF256">
            <v>0</v>
          </cell>
          <cell r="BG256">
            <v>62600.43</v>
          </cell>
          <cell r="BH256">
            <v>0</v>
          </cell>
          <cell r="BI256">
            <v>7148</v>
          </cell>
          <cell r="BJ256">
            <v>0</v>
          </cell>
          <cell r="BK256">
            <v>79016</v>
          </cell>
          <cell r="BL256">
            <v>0</v>
          </cell>
          <cell r="BM256">
            <v>5003.5200000000004</v>
          </cell>
          <cell r="BN256">
            <v>41703.18</v>
          </cell>
          <cell r="BO256">
            <v>0</v>
          </cell>
          <cell r="BP256">
            <v>7475</v>
          </cell>
          <cell r="BQ256">
            <v>42.5</v>
          </cell>
          <cell r="BR256">
            <v>0</v>
          </cell>
          <cell r="BS256">
            <v>0</v>
          </cell>
          <cell r="BT256">
            <v>49220.68</v>
          </cell>
        </row>
        <row r="257">
          <cell r="A257">
            <v>857</v>
          </cell>
          <cell r="B257">
            <v>2136</v>
          </cell>
          <cell r="C257" t="str">
            <v>Foxmoor Primary School</v>
          </cell>
          <cell r="D257">
            <v>64199.19</v>
          </cell>
          <cell r="E257">
            <v>0</v>
          </cell>
          <cell r="F257">
            <v>69597</v>
          </cell>
          <cell r="G257">
            <v>1822</v>
          </cell>
          <cell r="H257">
            <v>0</v>
          </cell>
          <cell r="I257">
            <v>0</v>
          </cell>
          <cell r="J257">
            <v>678176</v>
          </cell>
          <cell r="K257">
            <v>0</v>
          </cell>
          <cell r="L257">
            <v>39570</v>
          </cell>
          <cell r="M257">
            <v>0</v>
          </cell>
          <cell r="N257">
            <v>34680</v>
          </cell>
          <cell r="O257">
            <v>0</v>
          </cell>
          <cell r="P257">
            <v>12676.37</v>
          </cell>
          <cell r="Q257">
            <v>34279.68</v>
          </cell>
          <cell r="R257">
            <v>0</v>
          </cell>
          <cell r="S257">
            <v>678.5</v>
          </cell>
          <cell r="T257">
            <v>0</v>
          </cell>
          <cell r="U257">
            <v>11834.83</v>
          </cell>
          <cell r="V257">
            <v>65301.31</v>
          </cell>
          <cell r="W257">
            <v>45568</v>
          </cell>
          <cell r="X257">
            <v>0</v>
          </cell>
          <cell r="Y257">
            <v>0</v>
          </cell>
          <cell r="Z257">
            <v>0</v>
          </cell>
          <cell r="AA257">
            <v>476592.35</v>
          </cell>
          <cell r="AB257">
            <v>3438.07</v>
          </cell>
          <cell r="AC257">
            <v>224827.11</v>
          </cell>
          <cell r="AD257">
            <v>21345.09</v>
          </cell>
          <cell r="AE257">
            <v>34593.19</v>
          </cell>
          <cell r="AF257">
            <v>0</v>
          </cell>
          <cell r="AG257">
            <v>12569.19</v>
          </cell>
          <cell r="AH257">
            <v>429</v>
          </cell>
          <cell r="AI257">
            <v>1808.89</v>
          </cell>
          <cell r="AJ257">
            <v>7204</v>
          </cell>
          <cell r="AK257">
            <v>0</v>
          </cell>
          <cell r="AL257">
            <v>9048.59</v>
          </cell>
          <cell r="AM257">
            <v>5184.3999999999996</v>
          </cell>
          <cell r="AN257">
            <v>2151.04</v>
          </cell>
          <cell r="AO257">
            <v>2457.0500000000002</v>
          </cell>
          <cell r="AP257">
            <v>14912</v>
          </cell>
          <cell r="AQ257">
            <v>7392</v>
          </cell>
          <cell r="AR257">
            <v>1890.75</v>
          </cell>
          <cell r="AS257">
            <v>25133.41</v>
          </cell>
          <cell r="AT257">
            <v>8207.39</v>
          </cell>
          <cell r="AU257">
            <v>0</v>
          </cell>
          <cell r="AV257">
            <v>10221.36</v>
          </cell>
          <cell r="AW257">
            <v>6969</v>
          </cell>
          <cell r="AX257">
            <v>0</v>
          </cell>
          <cell r="AY257">
            <v>160.88</v>
          </cell>
          <cell r="AZ257">
            <v>0</v>
          </cell>
          <cell r="BA257">
            <v>19114.13</v>
          </cell>
          <cell r="BB257">
            <v>15250.86</v>
          </cell>
          <cell r="BC257">
            <v>0</v>
          </cell>
          <cell r="BD257">
            <v>0</v>
          </cell>
          <cell r="BE257">
            <v>0</v>
          </cell>
          <cell r="BF257">
            <v>0</v>
          </cell>
          <cell r="BG257">
            <v>44331</v>
          </cell>
          <cell r="BH257">
            <v>0</v>
          </cell>
          <cell r="BI257">
            <v>0</v>
          </cell>
          <cell r="BJ257">
            <v>0</v>
          </cell>
          <cell r="BK257">
            <v>36759.699999999997</v>
          </cell>
          <cell r="BL257">
            <v>0</v>
          </cell>
          <cell r="BM257">
            <v>5642</v>
          </cell>
          <cell r="BN257">
            <v>76064.13</v>
          </cell>
          <cell r="BO257">
            <v>0</v>
          </cell>
          <cell r="BP257">
            <v>68410.13</v>
          </cell>
          <cell r="BQ257">
            <v>4938.17</v>
          </cell>
          <cell r="BR257">
            <v>0</v>
          </cell>
          <cell r="BS257">
            <v>0</v>
          </cell>
          <cell r="BT257">
            <v>149412.43000000002</v>
          </cell>
        </row>
        <row r="258">
          <cell r="A258">
            <v>862</v>
          </cell>
          <cell r="B258">
            <v>2110</v>
          </cell>
          <cell r="C258" t="str">
            <v>Yorkley Primary School</v>
          </cell>
          <cell r="D258">
            <v>53089.89</v>
          </cell>
          <cell r="E258">
            <v>0</v>
          </cell>
          <cell r="F258">
            <v>58804</v>
          </cell>
          <cell r="G258">
            <v>0</v>
          </cell>
          <cell r="H258">
            <v>0</v>
          </cell>
          <cell r="I258">
            <v>0</v>
          </cell>
          <cell r="J258">
            <v>408359</v>
          </cell>
          <cell r="K258">
            <v>0</v>
          </cell>
          <cell r="L258">
            <v>48653</v>
          </cell>
          <cell r="M258">
            <v>0</v>
          </cell>
          <cell r="N258">
            <v>25667</v>
          </cell>
          <cell r="O258">
            <v>100</v>
          </cell>
          <cell r="P258">
            <v>1280.74</v>
          </cell>
          <cell r="Q258">
            <v>9336.5300000000007</v>
          </cell>
          <cell r="R258">
            <v>0</v>
          </cell>
          <cell r="S258">
            <v>2762.6</v>
          </cell>
          <cell r="T258">
            <v>0</v>
          </cell>
          <cell r="U258">
            <v>4327</v>
          </cell>
          <cell r="V258">
            <v>6601.4</v>
          </cell>
          <cell r="W258">
            <v>32811</v>
          </cell>
          <cell r="X258">
            <v>0</v>
          </cell>
          <cell r="Y258">
            <v>0</v>
          </cell>
          <cell r="Z258">
            <v>0</v>
          </cell>
          <cell r="AA258">
            <v>305853.78999999998</v>
          </cell>
          <cell r="AB258">
            <v>23214.49</v>
          </cell>
          <cell r="AC258">
            <v>85357.35</v>
          </cell>
          <cell r="AD258">
            <v>15734.86</v>
          </cell>
          <cell r="AE258">
            <v>25660.05</v>
          </cell>
          <cell r="AF258">
            <v>0</v>
          </cell>
          <cell r="AG258">
            <v>9214.81</v>
          </cell>
          <cell r="AH258">
            <v>1846.23</v>
          </cell>
          <cell r="AI258">
            <v>1336.88</v>
          </cell>
          <cell r="AJ258">
            <v>3069</v>
          </cell>
          <cell r="AK258">
            <v>877</v>
          </cell>
          <cell r="AL258">
            <v>6627.08</v>
          </cell>
          <cell r="AM258">
            <v>1163.71</v>
          </cell>
          <cell r="AN258">
            <v>644.92999999999995</v>
          </cell>
          <cell r="AO258">
            <v>2196.6</v>
          </cell>
          <cell r="AP258">
            <v>12168.84</v>
          </cell>
          <cell r="AQ258">
            <v>4066</v>
          </cell>
          <cell r="AR258">
            <v>837.13</v>
          </cell>
          <cell r="AS258">
            <v>14835.38</v>
          </cell>
          <cell r="AT258">
            <v>5919.17</v>
          </cell>
          <cell r="AU258">
            <v>0</v>
          </cell>
          <cell r="AV258">
            <v>5774.84</v>
          </cell>
          <cell r="AW258">
            <v>3933.8</v>
          </cell>
          <cell r="AX258">
            <v>0</v>
          </cell>
          <cell r="AY258">
            <v>6606.94</v>
          </cell>
          <cell r="AZ258">
            <v>0</v>
          </cell>
          <cell r="BA258">
            <v>6305.42</v>
          </cell>
          <cell r="BB258">
            <v>10403</v>
          </cell>
          <cell r="BC258">
            <v>0</v>
          </cell>
          <cell r="BD258">
            <v>0</v>
          </cell>
          <cell r="BE258">
            <v>0</v>
          </cell>
          <cell r="BF258">
            <v>0</v>
          </cell>
          <cell r="BG258">
            <v>37259</v>
          </cell>
          <cell r="BH258">
            <v>0</v>
          </cell>
          <cell r="BI258">
            <v>0</v>
          </cell>
          <cell r="BJ258">
            <v>0</v>
          </cell>
          <cell r="BK258">
            <v>11585.6</v>
          </cell>
          <cell r="BL258">
            <v>0</v>
          </cell>
          <cell r="BM258">
            <v>1000</v>
          </cell>
          <cell r="BN258">
            <v>39340.86</v>
          </cell>
          <cell r="BO258">
            <v>0</v>
          </cell>
          <cell r="BP258">
            <v>76365.399999999994</v>
          </cell>
          <cell r="BQ258">
            <v>7112</v>
          </cell>
          <cell r="BR258">
            <v>0</v>
          </cell>
          <cell r="BS258">
            <v>0</v>
          </cell>
          <cell r="BT258">
            <v>122818.26</v>
          </cell>
        </row>
        <row r="259">
          <cell r="A259">
            <v>880</v>
          </cell>
          <cell r="B259">
            <v>2164</v>
          </cell>
          <cell r="C259" t="str">
            <v>Arthur Dye Primary School</v>
          </cell>
          <cell r="D259">
            <v>4636.5600000000004</v>
          </cell>
          <cell r="E259">
            <v>0</v>
          </cell>
          <cell r="F259">
            <v>45104.7</v>
          </cell>
          <cell r="G259">
            <v>510.06</v>
          </cell>
          <cell r="H259">
            <v>0</v>
          </cell>
          <cell r="I259">
            <v>0</v>
          </cell>
          <cell r="J259">
            <v>885354</v>
          </cell>
          <cell r="K259">
            <v>0</v>
          </cell>
          <cell r="L259">
            <v>117200</v>
          </cell>
          <cell r="M259">
            <v>0</v>
          </cell>
          <cell r="N259">
            <v>61907</v>
          </cell>
          <cell r="O259">
            <v>26252.29</v>
          </cell>
          <cell r="P259">
            <v>400</v>
          </cell>
          <cell r="Q259">
            <v>7841.66</v>
          </cell>
          <cell r="R259">
            <v>0</v>
          </cell>
          <cell r="S259">
            <v>15430.83</v>
          </cell>
          <cell r="T259">
            <v>7550.2</v>
          </cell>
          <cell r="U259">
            <v>435.5</v>
          </cell>
          <cell r="V259">
            <v>16039.75</v>
          </cell>
          <cell r="W259">
            <v>61478</v>
          </cell>
          <cell r="X259">
            <v>0</v>
          </cell>
          <cell r="Y259">
            <v>0</v>
          </cell>
          <cell r="Z259">
            <v>0</v>
          </cell>
          <cell r="AA259">
            <v>604427.98</v>
          </cell>
          <cell r="AB259">
            <v>28820.73</v>
          </cell>
          <cell r="AC259">
            <v>174081.76</v>
          </cell>
          <cell r="AD259">
            <v>3359.3</v>
          </cell>
          <cell r="AE259">
            <v>55085.52</v>
          </cell>
          <cell r="AF259">
            <v>0</v>
          </cell>
          <cell r="AG259">
            <v>23554.86</v>
          </cell>
          <cell r="AH259">
            <v>885.92</v>
          </cell>
          <cell r="AI259">
            <v>2766.5</v>
          </cell>
          <cell r="AJ259">
            <v>17698</v>
          </cell>
          <cell r="AK259">
            <v>4425</v>
          </cell>
          <cell r="AL259">
            <v>19304.560000000001</v>
          </cell>
          <cell r="AM259">
            <v>6859.39</v>
          </cell>
          <cell r="AN259">
            <v>24301.24</v>
          </cell>
          <cell r="AO259">
            <v>3917.8</v>
          </cell>
          <cell r="AP259">
            <v>17145.27</v>
          </cell>
          <cell r="AQ259">
            <v>8917</v>
          </cell>
          <cell r="AR259">
            <v>2531.7800000000002</v>
          </cell>
          <cell r="AS259">
            <v>71519.09</v>
          </cell>
          <cell r="AT259">
            <v>2984.17</v>
          </cell>
          <cell r="AU259">
            <v>0</v>
          </cell>
          <cell r="AV259">
            <v>11383.29</v>
          </cell>
          <cell r="AW259">
            <v>8852</v>
          </cell>
          <cell r="AX259">
            <v>0</v>
          </cell>
          <cell r="AY259">
            <v>36975</v>
          </cell>
          <cell r="AZ259">
            <v>47356.03</v>
          </cell>
          <cell r="BA259">
            <v>16106.76</v>
          </cell>
          <cell r="BB259">
            <v>19811.21</v>
          </cell>
          <cell r="BC259">
            <v>0</v>
          </cell>
          <cell r="BD259">
            <v>0</v>
          </cell>
          <cell r="BE259">
            <v>0</v>
          </cell>
          <cell r="BF259">
            <v>0</v>
          </cell>
          <cell r="BG259">
            <v>47603</v>
          </cell>
          <cell r="BH259">
            <v>0</v>
          </cell>
          <cell r="BI259">
            <v>0</v>
          </cell>
          <cell r="BJ259">
            <v>0</v>
          </cell>
          <cell r="BK259">
            <v>59880.17</v>
          </cell>
          <cell r="BL259">
            <v>0</v>
          </cell>
          <cell r="BM259">
            <v>4877</v>
          </cell>
          <cell r="BN259">
            <v>-8544.3700000000008</v>
          </cell>
          <cell r="BO259">
            <v>0</v>
          </cell>
          <cell r="BP259">
            <v>28387.34</v>
          </cell>
          <cell r="BQ259">
            <v>73.25</v>
          </cell>
          <cell r="BR259">
            <v>0</v>
          </cell>
          <cell r="BS259">
            <v>0</v>
          </cell>
          <cell r="BT259">
            <v>19916.22</v>
          </cell>
        </row>
        <row r="260">
          <cell r="A260">
            <v>881</v>
          </cell>
          <cell r="B260">
            <v>2165</v>
          </cell>
          <cell r="C260" t="str">
            <v>Benhall Infants School</v>
          </cell>
          <cell r="D260">
            <v>35806.980000000003</v>
          </cell>
          <cell r="E260">
            <v>0</v>
          </cell>
          <cell r="F260">
            <v>20872.04</v>
          </cell>
          <cell r="G260">
            <v>0</v>
          </cell>
          <cell r="H260">
            <v>0</v>
          </cell>
          <cell r="I260">
            <v>0</v>
          </cell>
          <cell r="J260">
            <v>473971</v>
          </cell>
          <cell r="K260">
            <v>0</v>
          </cell>
          <cell r="L260">
            <v>8179</v>
          </cell>
          <cell r="M260">
            <v>0</v>
          </cell>
          <cell r="N260">
            <v>20235</v>
          </cell>
          <cell r="O260">
            <v>3720</v>
          </cell>
          <cell r="P260">
            <v>200</v>
          </cell>
          <cell r="Q260">
            <v>62538.81</v>
          </cell>
          <cell r="R260">
            <v>0</v>
          </cell>
          <cell r="S260">
            <v>6494.05</v>
          </cell>
          <cell r="T260">
            <v>4597.6499999999996</v>
          </cell>
          <cell r="U260">
            <v>0</v>
          </cell>
          <cell r="V260">
            <v>34922.81</v>
          </cell>
          <cell r="W260">
            <v>36485</v>
          </cell>
          <cell r="X260">
            <v>0</v>
          </cell>
          <cell r="Y260">
            <v>0</v>
          </cell>
          <cell r="Z260">
            <v>0</v>
          </cell>
          <cell r="AA260">
            <v>311953.65000000002</v>
          </cell>
          <cell r="AB260">
            <v>13311.02</v>
          </cell>
          <cell r="AC260">
            <v>65972.72</v>
          </cell>
          <cell r="AD260">
            <v>13229.9</v>
          </cell>
          <cell r="AE260">
            <v>34782.65</v>
          </cell>
          <cell r="AF260">
            <v>0</v>
          </cell>
          <cell r="AG260">
            <v>74068.37</v>
          </cell>
          <cell r="AH260">
            <v>1014.11</v>
          </cell>
          <cell r="AI260">
            <v>5090</v>
          </cell>
          <cell r="AJ260">
            <v>5369</v>
          </cell>
          <cell r="AK260">
            <v>1432</v>
          </cell>
          <cell r="AL260">
            <v>38985.17</v>
          </cell>
          <cell r="AM260">
            <v>1019.23</v>
          </cell>
          <cell r="AN260">
            <v>1848.05</v>
          </cell>
          <cell r="AO260">
            <v>1789.26</v>
          </cell>
          <cell r="AP260">
            <v>6944.53</v>
          </cell>
          <cell r="AQ260">
            <v>6780</v>
          </cell>
          <cell r="AR260">
            <v>1391.12</v>
          </cell>
          <cell r="AS260">
            <v>15533.47</v>
          </cell>
          <cell r="AT260">
            <v>6108.21</v>
          </cell>
          <cell r="AU260">
            <v>0</v>
          </cell>
          <cell r="AV260">
            <v>5557.23</v>
          </cell>
          <cell r="AW260">
            <v>4765.8</v>
          </cell>
          <cell r="AX260">
            <v>0</v>
          </cell>
          <cell r="AY260">
            <v>435</v>
          </cell>
          <cell r="AZ260">
            <v>5854.89</v>
          </cell>
          <cell r="BA260">
            <v>337.78</v>
          </cell>
          <cell r="BB260">
            <v>15454</v>
          </cell>
          <cell r="BC260">
            <v>0</v>
          </cell>
          <cell r="BD260">
            <v>0</v>
          </cell>
          <cell r="BE260">
            <v>0</v>
          </cell>
          <cell r="BF260">
            <v>0</v>
          </cell>
          <cell r="BG260">
            <v>17937</v>
          </cell>
          <cell r="BH260">
            <v>0</v>
          </cell>
          <cell r="BI260">
            <v>0</v>
          </cell>
          <cell r="BJ260">
            <v>0</v>
          </cell>
          <cell r="BK260">
            <v>17727.96</v>
          </cell>
          <cell r="BL260">
            <v>0</v>
          </cell>
          <cell r="BM260">
            <v>3741</v>
          </cell>
          <cell r="BN260">
            <v>48123.14</v>
          </cell>
          <cell r="BO260">
            <v>0</v>
          </cell>
          <cell r="BP260">
            <v>17340.080000000002</v>
          </cell>
          <cell r="BQ260">
            <v>0</v>
          </cell>
          <cell r="BR260">
            <v>0</v>
          </cell>
          <cell r="BS260">
            <v>0</v>
          </cell>
          <cell r="BT260">
            <v>65463.22</v>
          </cell>
        </row>
        <row r="261">
          <cell r="A261">
            <v>882</v>
          </cell>
          <cell r="B261">
            <v>5215</v>
          </cell>
          <cell r="C261" t="str">
            <v>Christ Church C of E  Primary School</v>
          </cell>
          <cell r="D261">
            <v>52009.07</v>
          </cell>
          <cell r="E261">
            <v>-0.81</v>
          </cell>
          <cell r="F261">
            <v>0</v>
          </cell>
          <cell r="G261">
            <v>0</v>
          </cell>
          <cell r="H261">
            <v>0</v>
          </cell>
          <cell r="I261">
            <v>0</v>
          </cell>
          <cell r="J261">
            <v>558561</v>
          </cell>
          <cell r="K261">
            <v>0</v>
          </cell>
          <cell r="L261">
            <v>129709</v>
          </cell>
          <cell r="M261">
            <v>0</v>
          </cell>
          <cell r="N261">
            <v>36559</v>
          </cell>
          <cell r="O261">
            <v>1508.16</v>
          </cell>
          <cell r="P261">
            <v>350</v>
          </cell>
          <cell r="Q261">
            <v>10383.85</v>
          </cell>
          <cell r="R261">
            <v>2376.7800000000002</v>
          </cell>
          <cell r="S261">
            <v>13324</v>
          </cell>
          <cell r="T261">
            <v>1272.27</v>
          </cell>
          <cell r="U261">
            <v>14193.58</v>
          </cell>
          <cell r="V261">
            <v>32729.07</v>
          </cell>
          <cell r="W261">
            <v>40924</v>
          </cell>
          <cell r="X261">
            <v>0</v>
          </cell>
          <cell r="Y261">
            <v>0</v>
          </cell>
          <cell r="Z261">
            <v>0</v>
          </cell>
          <cell r="AA261">
            <v>448963.33</v>
          </cell>
          <cell r="AB261">
            <v>33997.19</v>
          </cell>
          <cell r="AC261">
            <v>129237.9</v>
          </cell>
          <cell r="AD261">
            <v>25137.06</v>
          </cell>
          <cell r="AE261">
            <v>45920.73</v>
          </cell>
          <cell r="AF261">
            <v>0</v>
          </cell>
          <cell r="AG261">
            <v>14784.36</v>
          </cell>
          <cell r="AH261">
            <v>467.95</v>
          </cell>
          <cell r="AI261">
            <v>1921</v>
          </cell>
          <cell r="AJ261">
            <v>5528</v>
          </cell>
          <cell r="AK261">
            <v>0</v>
          </cell>
          <cell r="AL261">
            <v>8810.52</v>
          </cell>
          <cell r="AM261">
            <v>735.17</v>
          </cell>
          <cell r="AN261">
            <v>1129.6199999999999</v>
          </cell>
          <cell r="AO261">
            <v>1426.51</v>
          </cell>
          <cell r="AP261">
            <v>13058.83</v>
          </cell>
          <cell r="AQ261">
            <v>1395</v>
          </cell>
          <cell r="AR261">
            <v>971.56</v>
          </cell>
          <cell r="AS261">
            <v>42027.74</v>
          </cell>
          <cell r="AT261">
            <v>16622.68</v>
          </cell>
          <cell r="AU261">
            <v>0</v>
          </cell>
          <cell r="AV261">
            <v>5433.52</v>
          </cell>
          <cell r="AW261">
            <v>5897</v>
          </cell>
          <cell r="AX261">
            <v>0</v>
          </cell>
          <cell r="AY261">
            <v>7430.96</v>
          </cell>
          <cell r="AZ261">
            <v>0</v>
          </cell>
          <cell r="BA261">
            <v>5900.02</v>
          </cell>
          <cell r="BB261">
            <v>7506</v>
          </cell>
          <cell r="BC261">
            <v>2</v>
          </cell>
          <cell r="BD261">
            <v>20000</v>
          </cell>
          <cell r="BE261">
            <v>0</v>
          </cell>
          <cell r="BF261">
            <v>0</v>
          </cell>
          <cell r="BG261">
            <v>4101</v>
          </cell>
          <cell r="BH261">
            <v>0</v>
          </cell>
          <cell r="BI261">
            <v>20000</v>
          </cell>
          <cell r="BJ261">
            <v>0</v>
          </cell>
          <cell r="BK261">
            <v>20000</v>
          </cell>
          <cell r="BL261">
            <v>0</v>
          </cell>
          <cell r="BM261">
            <v>4101</v>
          </cell>
          <cell r="BN261">
            <v>49594.32</v>
          </cell>
          <cell r="BO261">
            <v>0</v>
          </cell>
          <cell r="BP261">
            <v>0</v>
          </cell>
          <cell r="BQ261">
            <v>0</v>
          </cell>
          <cell r="BR261">
            <v>0</v>
          </cell>
          <cell r="BS261">
            <v>0</v>
          </cell>
          <cell r="BT261">
            <v>49594.32</v>
          </cell>
        </row>
        <row r="262">
          <cell r="A262">
            <v>884</v>
          </cell>
          <cell r="B262">
            <v>2147</v>
          </cell>
          <cell r="C262" t="str">
            <v>Dunalley Primary School</v>
          </cell>
          <cell r="D262">
            <v>51907.33</v>
          </cell>
          <cell r="E262">
            <v>0</v>
          </cell>
          <cell r="F262">
            <v>3272.44</v>
          </cell>
          <cell r="G262">
            <v>235.17</v>
          </cell>
          <cell r="H262">
            <v>0</v>
          </cell>
          <cell r="I262">
            <v>0</v>
          </cell>
          <cell r="J262">
            <v>510308.03</v>
          </cell>
          <cell r="K262">
            <v>0</v>
          </cell>
          <cell r="L262">
            <v>89227.43</v>
          </cell>
          <cell r="M262">
            <v>0</v>
          </cell>
          <cell r="N262">
            <v>61676.89</v>
          </cell>
          <cell r="O262">
            <v>0</v>
          </cell>
          <cell r="P262">
            <v>0</v>
          </cell>
          <cell r="Q262">
            <v>36527.839999999997</v>
          </cell>
          <cell r="R262">
            <v>0</v>
          </cell>
          <cell r="S262">
            <v>0</v>
          </cell>
          <cell r="T262">
            <v>2040.08</v>
          </cell>
          <cell r="U262">
            <v>4413.3</v>
          </cell>
          <cell r="V262">
            <v>7162.94</v>
          </cell>
          <cell r="W262">
            <v>38227</v>
          </cell>
          <cell r="X262">
            <v>0</v>
          </cell>
          <cell r="Y262">
            <v>0</v>
          </cell>
          <cell r="Z262">
            <v>0</v>
          </cell>
          <cell r="AA262">
            <v>399383.2</v>
          </cell>
          <cell r="AB262">
            <v>9241.23</v>
          </cell>
          <cell r="AC262">
            <v>136674.91</v>
          </cell>
          <cell r="AD262">
            <v>24307.51</v>
          </cell>
          <cell r="AE262">
            <v>32855.17</v>
          </cell>
          <cell r="AF262">
            <v>0</v>
          </cell>
          <cell r="AG262">
            <v>16649.27</v>
          </cell>
          <cell r="AH262">
            <v>1324.24</v>
          </cell>
          <cell r="AI262">
            <v>2016.29</v>
          </cell>
          <cell r="AJ262">
            <v>4119</v>
          </cell>
          <cell r="AK262">
            <v>1030</v>
          </cell>
          <cell r="AL262">
            <v>3948.81</v>
          </cell>
          <cell r="AM262">
            <v>2202</v>
          </cell>
          <cell r="AN262">
            <v>1907.73</v>
          </cell>
          <cell r="AO262">
            <v>2743.17</v>
          </cell>
          <cell r="AP262">
            <v>9829.18</v>
          </cell>
          <cell r="AQ262">
            <v>22164</v>
          </cell>
          <cell r="AR262">
            <v>2448.83</v>
          </cell>
          <cell r="AS262">
            <v>30350.18</v>
          </cell>
          <cell r="AT262">
            <v>6566.01</v>
          </cell>
          <cell r="AU262">
            <v>0</v>
          </cell>
          <cell r="AV262">
            <v>6555.24</v>
          </cell>
          <cell r="AW262">
            <v>4839.8</v>
          </cell>
          <cell r="AX262">
            <v>0</v>
          </cell>
          <cell r="AY262">
            <v>16965</v>
          </cell>
          <cell r="AZ262">
            <v>8557.23</v>
          </cell>
          <cell r="BA262">
            <v>4168.25</v>
          </cell>
          <cell r="BB262">
            <v>9078</v>
          </cell>
          <cell r="BC262">
            <v>0</v>
          </cell>
          <cell r="BD262">
            <v>0</v>
          </cell>
          <cell r="BE262">
            <v>0</v>
          </cell>
          <cell r="BF262">
            <v>0</v>
          </cell>
          <cell r="BG262">
            <v>33581.39</v>
          </cell>
          <cell r="BH262">
            <v>0</v>
          </cell>
          <cell r="BI262">
            <v>0</v>
          </cell>
          <cell r="BJ262">
            <v>0</v>
          </cell>
          <cell r="BK262">
            <v>10342.629999999999</v>
          </cell>
          <cell r="BL262">
            <v>0</v>
          </cell>
          <cell r="BM262">
            <v>238.06</v>
          </cell>
          <cell r="BN262">
            <v>41566.589999999997</v>
          </cell>
          <cell r="BO262">
            <v>0</v>
          </cell>
          <cell r="BP262">
            <v>22770.37</v>
          </cell>
          <cell r="BQ262">
            <v>3737.94</v>
          </cell>
          <cell r="BR262">
            <v>0</v>
          </cell>
          <cell r="BS262">
            <v>0</v>
          </cell>
          <cell r="BT262">
            <v>68074.899999999994</v>
          </cell>
        </row>
        <row r="263">
          <cell r="A263">
            <v>886</v>
          </cell>
          <cell r="B263">
            <v>2177</v>
          </cell>
          <cell r="C263" t="str">
            <v>Gardners Lane Primary School</v>
          </cell>
          <cell r="D263">
            <v>59820.39</v>
          </cell>
          <cell r="E263">
            <v>0</v>
          </cell>
          <cell r="F263">
            <v>4734.32</v>
          </cell>
          <cell r="G263">
            <v>0</v>
          </cell>
          <cell r="H263">
            <v>0</v>
          </cell>
          <cell r="I263">
            <v>0</v>
          </cell>
          <cell r="J263">
            <v>553538</v>
          </cell>
          <cell r="K263">
            <v>0</v>
          </cell>
          <cell r="L263">
            <v>94988</v>
          </cell>
          <cell r="M263">
            <v>0</v>
          </cell>
          <cell r="N263">
            <v>75840</v>
          </cell>
          <cell r="O263">
            <v>32441</v>
          </cell>
          <cell r="P263">
            <v>-2743.21</v>
          </cell>
          <cell r="Q263">
            <v>6975.24</v>
          </cell>
          <cell r="R263">
            <v>0</v>
          </cell>
          <cell r="S263">
            <v>4984.8100000000004</v>
          </cell>
          <cell r="T263">
            <v>30.64</v>
          </cell>
          <cell r="U263">
            <v>0</v>
          </cell>
          <cell r="V263">
            <v>3811.65</v>
          </cell>
          <cell r="W263">
            <v>41028</v>
          </cell>
          <cell r="X263">
            <v>0</v>
          </cell>
          <cell r="Y263">
            <v>0</v>
          </cell>
          <cell r="Z263">
            <v>0</v>
          </cell>
          <cell r="AA263">
            <v>417446.89</v>
          </cell>
          <cell r="AB263">
            <v>4937.57</v>
          </cell>
          <cell r="AC263">
            <v>125595.63</v>
          </cell>
          <cell r="AD263">
            <v>24854.3</v>
          </cell>
          <cell r="AE263">
            <v>23361.03</v>
          </cell>
          <cell r="AF263">
            <v>0</v>
          </cell>
          <cell r="AG263">
            <v>15100.17</v>
          </cell>
          <cell r="AH263">
            <v>2218.7600000000002</v>
          </cell>
          <cell r="AI263">
            <v>3692</v>
          </cell>
          <cell r="AJ263">
            <v>11094</v>
          </cell>
          <cell r="AK263">
            <v>2773</v>
          </cell>
          <cell r="AL263">
            <v>8607.31</v>
          </cell>
          <cell r="AM263">
            <v>2844.81</v>
          </cell>
          <cell r="AN263">
            <v>1173.3599999999999</v>
          </cell>
          <cell r="AO263">
            <v>4444.97</v>
          </cell>
          <cell r="AP263">
            <v>13852.28</v>
          </cell>
          <cell r="AQ263">
            <v>9806</v>
          </cell>
          <cell r="AR263">
            <v>2010.58</v>
          </cell>
          <cell r="AS263">
            <v>46074.29</v>
          </cell>
          <cell r="AT263">
            <v>2659.03</v>
          </cell>
          <cell r="AU263">
            <v>0</v>
          </cell>
          <cell r="AV263">
            <v>7155.05</v>
          </cell>
          <cell r="AW263">
            <v>5214.3999999999996</v>
          </cell>
          <cell r="AX263">
            <v>0</v>
          </cell>
          <cell r="AY263">
            <v>25707.5</v>
          </cell>
          <cell r="AZ263">
            <v>12751.58</v>
          </cell>
          <cell r="BA263">
            <v>1078.17</v>
          </cell>
          <cell r="BB263">
            <v>12255</v>
          </cell>
          <cell r="BC263">
            <v>0</v>
          </cell>
          <cell r="BD263">
            <v>0</v>
          </cell>
          <cell r="BE263">
            <v>0</v>
          </cell>
          <cell r="BF263">
            <v>0</v>
          </cell>
          <cell r="BG263">
            <v>34412</v>
          </cell>
          <cell r="BH263">
            <v>0</v>
          </cell>
          <cell r="BI263">
            <v>0</v>
          </cell>
          <cell r="BJ263">
            <v>0</v>
          </cell>
          <cell r="BK263">
            <v>16446.75</v>
          </cell>
          <cell r="BL263">
            <v>1018.32</v>
          </cell>
          <cell r="BM263">
            <v>1689</v>
          </cell>
          <cell r="BN263">
            <v>84006.84</v>
          </cell>
          <cell r="BO263">
            <v>0</v>
          </cell>
          <cell r="BP263">
            <v>18883.25</v>
          </cell>
          <cell r="BQ263">
            <v>1109</v>
          </cell>
          <cell r="BR263">
            <v>0</v>
          </cell>
          <cell r="BS263">
            <v>0</v>
          </cell>
          <cell r="BT263">
            <v>103999.09</v>
          </cell>
        </row>
        <row r="264">
          <cell r="A264">
            <v>887</v>
          </cell>
          <cell r="B264">
            <v>2150</v>
          </cell>
          <cell r="C264" t="str">
            <v>Gloucester Road Primary</v>
          </cell>
          <cell r="D264">
            <v>-6141.09</v>
          </cell>
          <cell r="E264">
            <v>0</v>
          </cell>
          <cell r="F264">
            <v>35017.01</v>
          </cell>
          <cell r="G264">
            <v>1131.5</v>
          </cell>
          <cell r="H264">
            <v>0</v>
          </cell>
          <cell r="I264">
            <v>0</v>
          </cell>
          <cell r="J264">
            <v>347973</v>
          </cell>
          <cell r="K264">
            <v>0</v>
          </cell>
          <cell r="L264">
            <v>44558</v>
          </cell>
          <cell r="M264">
            <v>0</v>
          </cell>
          <cell r="N264">
            <v>54817</v>
          </cell>
          <cell r="O264">
            <v>4603.91</v>
          </cell>
          <cell r="P264">
            <v>257.12</v>
          </cell>
          <cell r="Q264">
            <v>5708.11</v>
          </cell>
          <cell r="R264">
            <v>0</v>
          </cell>
          <cell r="S264">
            <v>0</v>
          </cell>
          <cell r="T264">
            <v>1632</v>
          </cell>
          <cell r="U264">
            <v>10712.7</v>
          </cell>
          <cell r="V264">
            <v>2745.06</v>
          </cell>
          <cell r="W264">
            <v>31332</v>
          </cell>
          <cell r="X264">
            <v>0</v>
          </cell>
          <cell r="Y264">
            <v>0</v>
          </cell>
          <cell r="Z264">
            <v>0</v>
          </cell>
          <cell r="AA264">
            <v>277156.64</v>
          </cell>
          <cell r="AB264">
            <v>10065.01</v>
          </cell>
          <cell r="AC264">
            <v>53852.77</v>
          </cell>
          <cell r="AD264">
            <v>0</v>
          </cell>
          <cell r="AE264">
            <v>33772.51</v>
          </cell>
          <cell r="AF264">
            <v>0</v>
          </cell>
          <cell r="AG264">
            <v>7997.05</v>
          </cell>
          <cell r="AH264">
            <v>1140.1199999999999</v>
          </cell>
          <cell r="AI264">
            <v>499.9</v>
          </cell>
          <cell r="AJ264">
            <v>2786</v>
          </cell>
          <cell r="AK264">
            <v>719</v>
          </cell>
          <cell r="AL264">
            <v>10709.48</v>
          </cell>
          <cell r="AM264">
            <v>841.46</v>
          </cell>
          <cell r="AN264">
            <v>11981.9</v>
          </cell>
          <cell r="AO264">
            <v>800.6</v>
          </cell>
          <cell r="AP264">
            <v>4775.95</v>
          </cell>
          <cell r="AQ264">
            <v>6168</v>
          </cell>
          <cell r="AR264">
            <v>1791.54</v>
          </cell>
          <cell r="AS264">
            <v>18429.91</v>
          </cell>
          <cell r="AT264">
            <v>2003.5</v>
          </cell>
          <cell r="AU264">
            <v>0</v>
          </cell>
          <cell r="AV264">
            <v>5869.2</v>
          </cell>
          <cell r="AW264">
            <v>2995</v>
          </cell>
          <cell r="AX264">
            <v>0</v>
          </cell>
          <cell r="AY264">
            <v>15542.51</v>
          </cell>
          <cell r="AZ264">
            <v>4296.5200000000004</v>
          </cell>
          <cell r="BA264">
            <v>0</v>
          </cell>
          <cell r="BB264">
            <v>12052</v>
          </cell>
          <cell r="BC264">
            <v>0</v>
          </cell>
          <cell r="BD264">
            <v>0</v>
          </cell>
          <cell r="BE264">
            <v>0</v>
          </cell>
          <cell r="BF264">
            <v>0</v>
          </cell>
          <cell r="BG264">
            <v>28915</v>
          </cell>
          <cell r="BH264">
            <v>0</v>
          </cell>
          <cell r="BI264">
            <v>0</v>
          </cell>
          <cell r="BJ264">
            <v>0</v>
          </cell>
          <cell r="BK264">
            <v>41123.82</v>
          </cell>
          <cell r="BL264">
            <v>0</v>
          </cell>
          <cell r="BM264">
            <v>3301.24</v>
          </cell>
          <cell r="BN264">
            <v>0</v>
          </cell>
          <cell r="BO264">
            <v>11951.24</v>
          </cell>
          <cell r="BP264">
            <v>19323.189999999999</v>
          </cell>
          <cell r="BQ264">
            <v>1315.26</v>
          </cell>
          <cell r="BR264">
            <v>0</v>
          </cell>
          <cell r="BS264">
            <v>0</v>
          </cell>
          <cell r="BT264">
            <v>32589.69</v>
          </cell>
        </row>
        <row r="265">
          <cell r="A265">
            <v>888</v>
          </cell>
          <cell r="B265">
            <v>2178</v>
          </cell>
          <cell r="C265" t="str">
            <v>Hesters Way Primary School &amp; Childrens Centre</v>
          </cell>
          <cell r="D265">
            <v>63919.07</v>
          </cell>
          <cell r="E265">
            <v>0</v>
          </cell>
          <cell r="F265">
            <v>51500.25</v>
          </cell>
          <cell r="G265">
            <v>0</v>
          </cell>
          <cell r="H265">
            <v>0</v>
          </cell>
          <cell r="I265">
            <v>0</v>
          </cell>
          <cell r="J265">
            <v>528150</v>
          </cell>
          <cell r="K265">
            <v>0</v>
          </cell>
          <cell r="L265">
            <v>107028</v>
          </cell>
          <cell r="M265">
            <v>0</v>
          </cell>
          <cell r="N265">
            <v>79752</v>
          </cell>
          <cell r="O265">
            <v>12600</v>
          </cell>
          <cell r="P265">
            <v>0</v>
          </cell>
          <cell r="Q265">
            <v>6113.9</v>
          </cell>
          <cell r="R265">
            <v>0</v>
          </cell>
          <cell r="S265">
            <v>0</v>
          </cell>
          <cell r="T265">
            <v>0</v>
          </cell>
          <cell r="U265">
            <v>4775.1000000000004</v>
          </cell>
          <cell r="V265">
            <v>7067.91</v>
          </cell>
          <cell r="W265">
            <v>41812</v>
          </cell>
          <cell r="X265">
            <v>0</v>
          </cell>
          <cell r="Y265">
            <v>0</v>
          </cell>
          <cell r="Z265">
            <v>0</v>
          </cell>
          <cell r="AA265">
            <v>376535.81</v>
          </cell>
          <cell r="AB265">
            <v>29104.95</v>
          </cell>
          <cell r="AC265">
            <v>155264.29999999999</v>
          </cell>
          <cell r="AD265">
            <v>22079.42</v>
          </cell>
          <cell r="AE265">
            <v>13791.34</v>
          </cell>
          <cell r="AF265">
            <v>0</v>
          </cell>
          <cell r="AG265">
            <v>27635.94</v>
          </cell>
          <cell r="AH265">
            <v>935.6</v>
          </cell>
          <cell r="AI265">
            <v>1992</v>
          </cell>
          <cell r="AJ265">
            <v>4179</v>
          </cell>
          <cell r="AK265">
            <v>1045</v>
          </cell>
          <cell r="AL265">
            <v>14915.04</v>
          </cell>
          <cell r="AM265">
            <v>3319.81</v>
          </cell>
          <cell r="AN265">
            <v>1741.16</v>
          </cell>
          <cell r="AO265">
            <v>3451.76</v>
          </cell>
          <cell r="AP265">
            <v>18274.509999999998</v>
          </cell>
          <cell r="AQ265">
            <v>8824</v>
          </cell>
          <cell r="AR265">
            <v>2828.65</v>
          </cell>
          <cell r="AS265">
            <v>54571.15</v>
          </cell>
          <cell r="AT265">
            <v>5684.15</v>
          </cell>
          <cell r="AU265">
            <v>0</v>
          </cell>
          <cell r="AV265">
            <v>11812.41</v>
          </cell>
          <cell r="AW265">
            <v>4924.8</v>
          </cell>
          <cell r="AX265">
            <v>674.49</v>
          </cell>
          <cell r="AY265">
            <v>28658.639999999999</v>
          </cell>
          <cell r="AZ265">
            <v>0</v>
          </cell>
          <cell r="BA265">
            <v>2667.56</v>
          </cell>
          <cell r="BB265">
            <v>12494.28</v>
          </cell>
          <cell r="BC265">
            <v>0</v>
          </cell>
          <cell r="BD265">
            <v>0</v>
          </cell>
          <cell r="BE265">
            <v>0</v>
          </cell>
          <cell r="BF265">
            <v>0</v>
          </cell>
          <cell r="BG265">
            <v>33972</v>
          </cell>
          <cell r="BH265">
            <v>0</v>
          </cell>
          <cell r="BI265">
            <v>0</v>
          </cell>
          <cell r="BJ265">
            <v>0</v>
          </cell>
          <cell r="BK265">
            <v>86300.25</v>
          </cell>
          <cell r="BL265">
            <v>0</v>
          </cell>
          <cell r="BM265">
            <v>3653.49</v>
          </cell>
          <cell r="BN265">
            <v>43812.21</v>
          </cell>
          <cell r="BO265">
            <v>0</v>
          </cell>
          <cell r="BP265">
            <v>-4582.25</v>
          </cell>
          <cell r="BQ265">
            <v>100.76</v>
          </cell>
          <cell r="BR265">
            <v>0</v>
          </cell>
          <cell r="BS265">
            <v>0</v>
          </cell>
          <cell r="BT265">
            <v>39330.720000000001</v>
          </cell>
        </row>
        <row r="266">
          <cell r="A266">
            <v>890</v>
          </cell>
          <cell r="B266">
            <v>3093</v>
          </cell>
          <cell r="C266" t="str">
            <v>Holy Trinity C of E Primary School</v>
          </cell>
          <cell r="D266">
            <v>51593.51</v>
          </cell>
          <cell r="E266">
            <v>0</v>
          </cell>
          <cell r="F266">
            <v>15619.11</v>
          </cell>
          <cell r="G266">
            <v>1299.18</v>
          </cell>
          <cell r="H266">
            <v>0</v>
          </cell>
          <cell r="I266">
            <v>0</v>
          </cell>
          <cell r="J266">
            <v>477401</v>
          </cell>
          <cell r="K266">
            <v>0</v>
          </cell>
          <cell r="L266">
            <v>34895</v>
          </cell>
          <cell r="M266">
            <v>0</v>
          </cell>
          <cell r="N266">
            <v>28752</v>
          </cell>
          <cell r="O266">
            <v>52.72</v>
          </cell>
          <cell r="P266">
            <v>52.72</v>
          </cell>
          <cell r="Q266">
            <v>15438.95</v>
          </cell>
          <cell r="R266">
            <v>0</v>
          </cell>
          <cell r="S266">
            <v>8620.4599999999991</v>
          </cell>
          <cell r="T266">
            <v>2072.4899999999998</v>
          </cell>
          <cell r="U266">
            <v>2174</v>
          </cell>
          <cell r="V266">
            <v>3484.22</v>
          </cell>
          <cell r="W266">
            <v>38830</v>
          </cell>
          <cell r="X266">
            <v>0</v>
          </cell>
          <cell r="Y266">
            <v>0</v>
          </cell>
          <cell r="Z266">
            <v>0</v>
          </cell>
          <cell r="AA266">
            <v>376766.28</v>
          </cell>
          <cell r="AB266">
            <v>15206.28</v>
          </cell>
          <cell r="AC266">
            <v>67310.240000000005</v>
          </cell>
          <cell r="AD266">
            <v>22134.79</v>
          </cell>
          <cell r="AE266">
            <v>27226.71</v>
          </cell>
          <cell r="AF266">
            <v>0</v>
          </cell>
          <cell r="AG266">
            <v>6899.38</v>
          </cell>
          <cell r="AH266">
            <v>240.66</v>
          </cell>
          <cell r="AI266">
            <v>2388.38</v>
          </cell>
          <cell r="AJ266">
            <v>10250</v>
          </cell>
          <cell r="AK266">
            <v>2562</v>
          </cell>
          <cell r="AL266">
            <v>4322.16</v>
          </cell>
          <cell r="AM266">
            <v>798.48</v>
          </cell>
          <cell r="AN266">
            <v>1120.6500000000001</v>
          </cell>
          <cell r="AO266">
            <v>1323.72</v>
          </cell>
          <cell r="AP266">
            <v>5854.28</v>
          </cell>
          <cell r="AQ266">
            <v>7623</v>
          </cell>
          <cell r="AR266">
            <v>626.29</v>
          </cell>
          <cell r="AS266">
            <v>15921.17</v>
          </cell>
          <cell r="AT266">
            <v>2078.69</v>
          </cell>
          <cell r="AU266">
            <v>0</v>
          </cell>
          <cell r="AV266">
            <v>3247.35</v>
          </cell>
          <cell r="AW266">
            <v>4867</v>
          </cell>
          <cell r="AX266">
            <v>0</v>
          </cell>
          <cell r="AY266">
            <v>6525</v>
          </cell>
          <cell r="AZ266">
            <v>0</v>
          </cell>
          <cell r="BA266">
            <v>10815.59</v>
          </cell>
          <cell r="BB266">
            <v>9717.5</v>
          </cell>
          <cell r="BC266">
            <v>0</v>
          </cell>
          <cell r="BD266">
            <v>0</v>
          </cell>
          <cell r="BE266">
            <v>0</v>
          </cell>
          <cell r="BF266">
            <v>0</v>
          </cell>
          <cell r="BG266">
            <v>34016</v>
          </cell>
          <cell r="BH266">
            <v>0</v>
          </cell>
          <cell r="BI266">
            <v>0</v>
          </cell>
          <cell r="BJ266">
            <v>0</v>
          </cell>
          <cell r="BK266">
            <v>5075</v>
          </cell>
          <cell r="BL266">
            <v>0</v>
          </cell>
          <cell r="BM266">
            <v>1287.31</v>
          </cell>
          <cell r="BN266">
            <v>57541.47</v>
          </cell>
          <cell r="BO266">
            <v>0</v>
          </cell>
          <cell r="BP266">
            <v>40825.11</v>
          </cell>
          <cell r="BQ266">
            <v>3746.87</v>
          </cell>
          <cell r="BR266">
            <v>0</v>
          </cell>
          <cell r="BS266">
            <v>0</v>
          </cell>
          <cell r="BT266">
            <v>102113.45</v>
          </cell>
        </row>
        <row r="267">
          <cell r="A267">
            <v>891</v>
          </cell>
          <cell r="B267">
            <v>2151</v>
          </cell>
          <cell r="C267" t="str">
            <v>Greatfield Park Primary School</v>
          </cell>
          <cell r="D267">
            <v>54965.71</v>
          </cell>
          <cell r="E267">
            <v>0</v>
          </cell>
          <cell r="F267">
            <v>45760.27</v>
          </cell>
          <cell r="G267">
            <v>830.62</v>
          </cell>
          <cell r="H267">
            <v>0</v>
          </cell>
          <cell r="I267">
            <v>0</v>
          </cell>
          <cell r="J267">
            <v>538786.43000000005</v>
          </cell>
          <cell r="K267">
            <v>0</v>
          </cell>
          <cell r="L267">
            <v>33443</v>
          </cell>
          <cell r="M267">
            <v>0</v>
          </cell>
          <cell r="N267">
            <v>26339.57</v>
          </cell>
          <cell r="O267">
            <v>9752.75</v>
          </cell>
          <cell r="P267">
            <v>1116.08</v>
          </cell>
          <cell r="Q267">
            <v>14159.97</v>
          </cell>
          <cell r="R267">
            <v>0</v>
          </cell>
          <cell r="S267">
            <v>0</v>
          </cell>
          <cell r="T267">
            <v>0</v>
          </cell>
          <cell r="U267">
            <v>6856</v>
          </cell>
          <cell r="V267">
            <v>10674.36</v>
          </cell>
          <cell r="W267">
            <v>38714</v>
          </cell>
          <cell r="X267">
            <v>0</v>
          </cell>
          <cell r="Y267">
            <v>0</v>
          </cell>
          <cell r="Z267">
            <v>0</v>
          </cell>
          <cell r="AA267">
            <v>379353.62</v>
          </cell>
          <cell r="AB267">
            <v>18222.88</v>
          </cell>
          <cell r="AC267">
            <v>73186.240000000005</v>
          </cell>
          <cell r="AD267">
            <v>12771.26</v>
          </cell>
          <cell r="AE267">
            <v>38809</v>
          </cell>
          <cell r="AF267">
            <v>0</v>
          </cell>
          <cell r="AG267">
            <v>14984.25</v>
          </cell>
          <cell r="AH267">
            <v>2543.0700000000002</v>
          </cell>
          <cell r="AI267">
            <v>3765.55</v>
          </cell>
          <cell r="AJ267">
            <v>4242</v>
          </cell>
          <cell r="AK267">
            <v>1170</v>
          </cell>
          <cell r="AL267">
            <v>9078.89</v>
          </cell>
          <cell r="AM267">
            <v>4929.32</v>
          </cell>
          <cell r="AN267">
            <v>1917.55</v>
          </cell>
          <cell r="AO267">
            <v>3560.53</v>
          </cell>
          <cell r="AP267">
            <v>10832.35</v>
          </cell>
          <cell r="AQ267">
            <v>14830</v>
          </cell>
          <cell r="AR267">
            <v>1927.79</v>
          </cell>
          <cell r="AS267">
            <v>36729.620000000003</v>
          </cell>
          <cell r="AT267">
            <v>2823.98</v>
          </cell>
          <cell r="AU267">
            <v>0</v>
          </cell>
          <cell r="AV267">
            <v>5561.52</v>
          </cell>
          <cell r="AW267">
            <v>5669.6</v>
          </cell>
          <cell r="AX267">
            <v>0</v>
          </cell>
          <cell r="AY267">
            <v>735</v>
          </cell>
          <cell r="AZ267">
            <v>16458.740000000002</v>
          </cell>
          <cell r="BA267">
            <v>6769.85</v>
          </cell>
          <cell r="BB267">
            <v>13710.75</v>
          </cell>
          <cell r="BC267">
            <v>0</v>
          </cell>
          <cell r="BD267">
            <v>0</v>
          </cell>
          <cell r="BE267">
            <v>0</v>
          </cell>
          <cell r="BF267">
            <v>0</v>
          </cell>
          <cell r="BG267">
            <v>40246</v>
          </cell>
          <cell r="BH267">
            <v>0</v>
          </cell>
          <cell r="BI267">
            <v>0</v>
          </cell>
          <cell r="BJ267">
            <v>0</v>
          </cell>
          <cell r="BK267">
            <v>2103.86</v>
          </cell>
          <cell r="BL267">
            <v>0</v>
          </cell>
          <cell r="BM267">
            <v>1997.62</v>
          </cell>
          <cell r="BN267">
            <v>50224.51</v>
          </cell>
          <cell r="BO267">
            <v>0</v>
          </cell>
          <cell r="BP267">
            <v>75260.41</v>
          </cell>
          <cell r="BQ267">
            <v>7475</v>
          </cell>
          <cell r="BR267">
            <v>0</v>
          </cell>
          <cell r="BS267">
            <v>0</v>
          </cell>
          <cell r="BT267">
            <v>132959.92000000001</v>
          </cell>
        </row>
        <row r="268">
          <cell r="A268">
            <v>892</v>
          </cell>
          <cell r="B268">
            <v>2160</v>
          </cell>
          <cell r="C268" t="str">
            <v>Lakeside Primary School</v>
          </cell>
          <cell r="D268">
            <v>48055.32</v>
          </cell>
          <cell r="E268">
            <v>0</v>
          </cell>
          <cell r="F268">
            <v>0</v>
          </cell>
          <cell r="G268">
            <v>400.69</v>
          </cell>
          <cell r="H268">
            <v>0</v>
          </cell>
          <cell r="I268">
            <v>0</v>
          </cell>
          <cell r="J268">
            <v>1049428</v>
          </cell>
          <cell r="K268">
            <v>0</v>
          </cell>
          <cell r="L268">
            <v>83160</v>
          </cell>
          <cell r="M268">
            <v>0</v>
          </cell>
          <cell r="N268">
            <v>37979</v>
          </cell>
          <cell r="O268">
            <v>3800</v>
          </cell>
          <cell r="P268">
            <v>0</v>
          </cell>
          <cell r="Q268">
            <v>26017.09</v>
          </cell>
          <cell r="R268">
            <v>0</v>
          </cell>
          <cell r="S268">
            <v>13479.37</v>
          </cell>
          <cell r="T268">
            <v>1727.05</v>
          </cell>
          <cell r="U268">
            <v>31862.639999999999</v>
          </cell>
          <cell r="V268">
            <v>18645.78</v>
          </cell>
          <cell r="W268">
            <v>63069</v>
          </cell>
          <cell r="X268">
            <v>0</v>
          </cell>
          <cell r="Y268">
            <v>0</v>
          </cell>
          <cell r="Z268">
            <v>0</v>
          </cell>
          <cell r="AA268">
            <v>754240.2</v>
          </cell>
          <cell r="AB268">
            <v>9837.32</v>
          </cell>
          <cell r="AC268">
            <v>171603.05</v>
          </cell>
          <cell r="AD268">
            <v>48426.8</v>
          </cell>
          <cell r="AE268">
            <v>44550.43</v>
          </cell>
          <cell r="AF268">
            <v>0</v>
          </cell>
          <cell r="AG268">
            <v>23447.78</v>
          </cell>
          <cell r="AH268">
            <v>7756.87</v>
          </cell>
          <cell r="AI268">
            <v>4720.09</v>
          </cell>
          <cell r="AJ268">
            <v>8431</v>
          </cell>
          <cell r="AK268">
            <v>2108</v>
          </cell>
          <cell r="AL268">
            <v>26595.49</v>
          </cell>
          <cell r="AM268">
            <v>5014.79</v>
          </cell>
          <cell r="AN268">
            <v>3389.93</v>
          </cell>
          <cell r="AO268">
            <v>2540.09</v>
          </cell>
          <cell r="AP268">
            <v>11133.41</v>
          </cell>
          <cell r="AQ268">
            <v>11781</v>
          </cell>
          <cell r="AR268">
            <v>3883.26</v>
          </cell>
          <cell r="AS268">
            <v>76674.55</v>
          </cell>
          <cell r="AT268">
            <v>15833.75</v>
          </cell>
          <cell r="AU268">
            <v>0</v>
          </cell>
          <cell r="AV268">
            <v>7265.45</v>
          </cell>
          <cell r="AW268">
            <v>9423.2000000000007</v>
          </cell>
          <cell r="AX268">
            <v>0</v>
          </cell>
          <cell r="AY268">
            <v>3915</v>
          </cell>
          <cell r="AZ268">
            <v>46158.59</v>
          </cell>
          <cell r="BA268">
            <v>18297.419999999998</v>
          </cell>
          <cell r="BB268">
            <v>20743.25</v>
          </cell>
          <cell r="BC268">
            <v>0</v>
          </cell>
          <cell r="BD268">
            <v>10821.25</v>
          </cell>
          <cell r="BE268">
            <v>0</v>
          </cell>
          <cell r="BF268">
            <v>0</v>
          </cell>
          <cell r="BG268">
            <v>68302</v>
          </cell>
          <cell r="BH268">
            <v>0</v>
          </cell>
          <cell r="BI268">
            <v>10821.25</v>
          </cell>
          <cell r="BJ268">
            <v>0</v>
          </cell>
          <cell r="BK268">
            <v>75110.27</v>
          </cell>
          <cell r="BL268">
            <v>0</v>
          </cell>
          <cell r="BM268">
            <v>4423.75</v>
          </cell>
          <cell r="BN268">
            <v>28631.279999999999</v>
          </cell>
          <cell r="BO268">
            <v>0</v>
          </cell>
          <cell r="BP268">
            <v>-619.02</v>
          </cell>
          <cell r="BQ268">
            <v>608.94000000000005</v>
          </cell>
          <cell r="BR268">
            <v>0</v>
          </cell>
          <cell r="BS268">
            <v>0</v>
          </cell>
          <cell r="BT268">
            <v>28621.199999999997</v>
          </cell>
        </row>
        <row r="269">
          <cell r="A269">
            <v>893</v>
          </cell>
          <cell r="B269">
            <v>3094</v>
          </cell>
          <cell r="C269" t="str">
            <v>Leckhampton C of E Primary School</v>
          </cell>
          <cell r="D269">
            <v>48138.26</v>
          </cell>
          <cell r="E269">
            <v>0</v>
          </cell>
          <cell r="F269">
            <v>0</v>
          </cell>
          <cell r="G269">
            <v>600</v>
          </cell>
          <cell r="H269">
            <v>2745</v>
          </cell>
          <cell r="I269">
            <v>0</v>
          </cell>
          <cell r="J269">
            <v>1076581</v>
          </cell>
          <cell r="K269">
            <v>0</v>
          </cell>
          <cell r="L269">
            <v>80254</v>
          </cell>
          <cell r="M269">
            <v>0</v>
          </cell>
          <cell r="N269">
            <v>30427</v>
          </cell>
          <cell r="O269">
            <v>0</v>
          </cell>
          <cell r="P269">
            <v>1050</v>
          </cell>
          <cell r="Q269">
            <v>26727.57</v>
          </cell>
          <cell r="R269">
            <v>0</v>
          </cell>
          <cell r="S269">
            <v>0</v>
          </cell>
          <cell r="T269">
            <v>0</v>
          </cell>
          <cell r="U269">
            <v>22026.720000000001</v>
          </cell>
          <cell r="V269">
            <v>5941.06</v>
          </cell>
          <cell r="W269">
            <v>67128</v>
          </cell>
          <cell r="X269">
            <v>0</v>
          </cell>
          <cell r="Y269">
            <v>0</v>
          </cell>
          <cell r="Z269">
            <v>0</v>
          </cell>
          <cell r="AA269">
            <v>729037.44</v>
          </cell>
          <cell r="AB269">
            <v>26956.35</v>
          </cell>
          <cell r="AC269">
            <v>159744.03</v>
          </cell>
          <cell r="AD269">
            <v>31354.09</v>
          </cell>
          <cell r="AE269">
            <v>48827.88</v>
          </cell>
          <cell r="AF269">
            <v>0</v>
          </cell>
          <cell r="AG269">
            <v>15623.01</v>
          </cell>
          <cell r="AH269">
            <v>5042.47</v>
          </cell>
          <cell r="AI269">
            <v>2696.73</v>
          </cell>
          <cell r="AJ269">
            <v>8317</v>
          </cell>
          <cell r="AK269">
            <v>2218</v>
          </cell>
          <cell r="AL269">
            <v>57709.02</v>
          </cell>
          <cell r="AM269">
            <v>6613.38</v>
          </cell>
          <cell r="AN269">
            <v>1830.32</v>
          </cell>
          <cell r="AO269">
            <v>3096.84</v>
          </cell>
          <cell r="AP269">
            <v>14202.65</v>
          </cell>
          <cell r="AQ269">
            <v>18388</v>
          </cell>
          <cell r="AR269">
            <v>1772.83</v>
          </cell>
          <cell r="AS269">
            <v>64010.98</v>
          </cell>
          <cell r="AT269">
            <v>24575.86</v>
          </cell>
          <cell r="AU269">
            <v>0</v>
          </cell>
          <cell r="AV269">
            <v>9344.2900000000009</v>
          </cell>
          <cell r="AW269">
            <v>10275</v>
          </cell>
          <cell r="AX269">
            <v>0</v>
          </cell>
          <cell r="AY269">
            <v>6525</v>
          </cell>
          <cell r="AZ269">
            <v>0</v>
          </cell>
          <cell r="BA269">
            <v>26023.57</v>
          </cell>
          <cell r="BB269">
            <v>17299.95</v>
          </cell>
          <cell r="BC269">
            <v>0</v>
          </cell>
          <cell r="BD269">
            <v>0</v>
          </cell>
          <cell r="BE269">
            <v>0</v>
          </cell>
          <cell r="BF269">
            <v>0</v>
          </cell>
          <cell r="BG269">
            <v>49305</v>
          </cell>
          <cell r="BH269">
            <v>0</v>
          </cell>
          <cell r="BI269">
            <v>0</v>
          </cell>
          <cell r="BJ269">
            <v>0</v>
          </cell>
          <cell r="BK269">
            <v>745</v>
          </cell>
          <cell r="BL269">
            <v>0</v>
          </cell>
          <cell r="BM269">
            <v>5323</v>
          </cell>
          <cell r="BN269">
            <v>66788.92</v>
          </cell>
          <cell r="BO269">
            <v>0</v>
          </cell>
          <cell r="BP269">
            <v>44582</v>
          </cell>
          <cell r="BQ269">
            <v>0</v>
          </cell>
          <cell r="BR269">
            <v>2000</v>
          </cell>
          <cell r="BS269">
            <v>0</v>
          </cell>
          <cell r="BT269">
            <v>113370.92</v>
          </cell>
        </row>
        <row r="270">
          <cell r="A270">
            <v>894</v>
          </cell>
          <cell r="B270">
            <v>2152</v>
          </cell>
          <cell r="C270" t="str">
            <v>Lynworth Primary</v>
          </cell>
          <cell r="D270">
            <v>73927.58</v>
          </cell>
          <cell r="E270">
            <v>0</v>
          </cell>
          <cell r="F270">
            <v>31127.58</v>
          </cell>
          <cell r="G270">
            <v>2139.5</v>
          </cell>
          <cell r="H270">
            <v>0</v>
          </cell>
          <cell r="I270">
            <v>-7693.94</v>
          </cell>
          <cell r="J270">
            <v>332827</v>
          </cell>
          <cell r="K270">
            <v>0</v>
          </cell>
          <cell r="L270">
            <v>58506</v>
          </cell>
          <cell r="M270">
            <v>0</v>
          </cell>
          <cell r="N270">
            <v>74568</v>
          </cell>
          <cell r="O270">
            <v>5197.21</v>
          </cell>
          <cell r="P270">
            <v>311.8</v>
          </cell>
          <cell r="Q270">
            <v>8748.91</v>
          </cell>
          <cell r="R270">
            <v>0</v>
          </cell>
          <cell r="S270">
            <v>0</v>
          </cell>
          <cell r="T270">
            <v>375.19</v>
          </cell>
          <cell r="U270">
            <v>200</v>
          </cell>
          <cell r="V270">
            <v>0</v>
          </cell>
          <cell r="W270">
            <v>0</v>
          </cell>
          <cell r="X270">
            <v>0</v>
          </cell>
          <cell r="Y270">
            <v>34097.94</v>
          </cell>
          <cell r="Z270">
            <v>2183.3200000000002</v>
          </cell>
          <cell r="AA270">
            <v>260742.97</v>
          </cell>
          <cell r="AB270">
            <v>11078.08</v>
          </cell>
          <cell r="AC270">
            <v>74614.509999999995</v>
          </cell>
          <cell r="AD270">
            <v>16919.37</v>
          </cell>
          <cell r="AE270">
            <v>28843</v>
          </cell>
          <cell r="AF270">
            <v>0</v>
          </cell>
          <cell r="AG270">
            <v>7331.59</v>
          </cell>
          <cell r="AH270">
            <v>1448.68</v>
          </cell>
          <cell r="AI270">
            <v>2126.83</v>
          </cell>
          <cell r="AJ270">
            <v>2643</v>
          </cell>
          <cell r="AK270">
            <v>729</v>
          </cell>
          <cell r="AL270">
            <v>3594.11</v>
          </cell>
          <cell r="AM270">
            <v>7135.6</v>
          </cell>
          <cell r="AN270">
            <v>816.03</v>
          </cell>
          <cell r="AO270">
            <v>4387.37</v>
          </cell>
          <cell r="AP270">
            <v>9087.06</v>
          </cell>
          <cell r="AQ270">
            <v>6514</v>
          </cell>
          <cell r="AR270">
            <v>922.35</v>
          </cell>
          <cell r="AS270">
            <v>24892.32</v>
          </cell>
          <cell r="AT270">
            <v>3490.15</v>
          </cell>
          <cell r="AU270">
            <v>0</v>
          </cell>
          <cell r="AV270">
            <v>892.37</v>
          </cell>
          <cell r="AW270">
            <v>3126.8</v>
          </cell>
          <cell r="AX270">
            <v>0</v>
          </cell>
          <cell r="AY270">
            <v>10005</v>
          </cell>
          <cell r="AZ270">
            <v>40</v>
          </cell>
          <cell r="BA270">
            <v>5844.07</v>
          </cell>
          <cell r="BB270">
            <v>8500</v>
          </cell>
          <cell r="BC270">
            <v>0</v>
          </cell>
          <cell r="BD270">
            <v>0</v>
          </cell>
          <cell r="BE270">
            <v>26752.48</v>
          </cell>
          <cell r="BF270">
            <v>528.16999999999996</v>
          </cell>
          <cell r="BG270">
            <v>34865</v>
          </cell>
          <cell r="BH270">
            <v>0</v>
          </cell>
          <cell r="BI270">
            <v>0</v>
          </cell>
          <cell r="BJ270">
            <v>0</v>
          </cell>
          <cell r="BK270">
            <v>33151.21</v>
          </cell>
          <cell r="BL270">
            <v>0</v>
          </cell>
          <cell r="BM270">
            <v>2139.5</v>
          </cell>
          <cell r="BN270">
            <v>58937.43</v>
          </cell>
          <cell r="BO270">
            <v>0</v>
          </cell>
          <cell r="BP270">
            <v>26289.37</v>
          </cell>
          <cell r="BQ270">
            <v>6552</v>
          </cell>
          <cell r="BR270">
            <v>0</v>
          </cell>
          <cell r="BS270">
            <v>1306.67</v>
          </cell>
          <cell r="BT270">
            <v>93085.47</v>
          </cell>
        </row>
        <row r="271">
          <cell r="A271">
            <v>897</v>
          </cell>
          <cell r="B271">
            <v>2182</v>
          </cell>
          <cell r="C271" t="str">
            <v>Monkscroft Community Primary School</v>
          </cell>
          <cell r="D271">
            <v>73030.62</v>
          </cell>
          <cell r="E271">
            <v>0</v>
          </cell>
          <cell r="F271">
            <v>82517</v>
          </cell>
          <cell r="G271">
            <v>881.1</v>
          </cell>
          <cell r="H271">
            <v>0</v>
          </cell>
          <cell r="I271">
            <v>0</v>
          </cell>
          <cell r="J271">
            <v>51983</v>
          </cell>
          <cell r="K271">
            <v>0</v>
          </cell>
          <cell r="L271">
            <v>3637</v>
          </cell>
          <cell r="M271">
            <v>0</v>
          </cell>
          <cell r="N271">
            <v>2207</v>
          </cell>
          <cell r="O271">
            <v>0</v>
          </cell>
          <cell r="P271">
            <v>0</v>
          </cell>
          <cell r="Q271">
            <v>7758.12</v>
          </cell>
          <cell r="R271">
            <v>0</v>
          </cell>
          <cell r="S271">
            <v>0</v>
          </cell>
          <cell r="T271">
            <v>0</v>
          </cell>
          <cell r="U271">
            <v>0</v>
          </cell>
          <cell r="V271">
            <v>300</v>
          </cell>
          <cell r="W271">
            <v>0</v>
          </cell>
          <cell r="X271">
            <v>0</v>
          </cell>
          <cell r="Y271">
            <v>0</v>
          </cell>
          <cell r="Z271">
            <v>0</v>
          </cell>
          <cell r="AA271">
            <v>55727.88</v>
          </cell>
          <cell r="AB271">
            <v>0</v>
          </cell>
          <cell r="AC271">
            <v>7662.07</v>
          </cell>
          <cell r="AD271">
            <v>0</v>
          </cell>
          <cell r="AE271">
            <v>7837.25</v>
          </cell>
          <cell r="AF271">
            <v>0</v>
          </cell>
          <cell r="AG271">
            <v>1789.65</v>
          </cell>
          <cell r="AH271">
            <v>146.4</v>
          </cell>
          <cell r="AI271">
            <v>236</v>
          </cell>
          <cell r="AJ271">
            <v>0</v>
          </cell>
          <cell r="AK271">
            <v>0</v>
          </cell>
          <cell r="AL271">
            <v>287.63</v>
          </cell>
          <cell r="AM271">
            <v>3924.12</v>
          </cell>
          <cell r="AN271">
            <v>5313.78</v>
          </cell>
          <cell r="AO271">
            <v>2136.44</v>
          </cell>
          <cell r="AP271">
            <v>5386.63</v>
          </cell>
          <cell r="AQ271">
            <v>7057</v>
          </cell>
          <cell r="AR271">
            <v>636.35</v>
          </cell>
          <cell r="AS271">
            <v>3217.87</v>
          </cell>
          <cell r="AT271">
            <v>464</v>
          </cell>
          <cell r="AU271">
            <v>0</v>
          </cell>
          <cell r="AV271">
            <v>11352.47</v>
          </cell>
          <cell r="AW271">
            <v>233.4</v>
          </cell>
          <cell r="AX271">
            <v>0</v>
          </cell>
          <cell r="AY271">
            <v>1088</v>
          </cell>
          <cell r="AZ271">
            <v>0</v>
          </cell>
          <cell r="BA271">
            <v>0</v>
          </cell>
          <cell r="BB271">
            <v>2224</v>
          </cell>
          <cell r="BC271">
            <v>0</v>
          </cell>
          <cell r="BD271">
            <v>0</v>
          </cell>
          <cell r="BE271">
            <v>0</v>
          </cell>
          <cell r="BF271">
            <v>0</v>
          </cell>
          <cell r="BG271">
            <v>4720</v>
          </cell>
          <cell r="BH271">
            <v>0</v>
          </cell>
          <cell r="BI271">
            <v>0</v>
          </cell>
          <cell r="BJ271">
            <v>0</v>
          </cell>
          <cell r="BK271">
            <v>0</v>
          </cell>
          <cell r="BL271">
            <v>0</v>
          </cell>
          <cell r="BM271">
            <v>0</v>
          </cell>
          <cell r="BN271">
            <v>22194.799999999999</v>
          </cell>
          <cell r="BO271">
            <v>0</v>
          </cell>
          <cell r="BP271">
            <v>88118.1</v>
          </cell>
          <cell r="BQ271">
            <v>0</v>
          </cell>
          <cell r="BR271">
            <v>0</v>
          </cell>
          <cell r="BS271">
            <v>0</v>
          </cell>
          <cell r="BT271">
            <v>110312.90000000001</v>
          </cell>
        </row>
        <row r="272">
          <cell r="A272">
            <v>898</v>
          </cell>
          <cell r="B272">
            <v>2155</v>
          </cell>
          <cell r="C272" t="str">
            <v>Naunton Park Primary School</v>
          </cell>
          <cell r="D272">
            <v>60310.76</v>
          </cell>
          <cell r="E272">
            <v>0</v>
          </cell>
          <cell r="F272">
            <v>63851.09</v>
          </cell>
          <cell r="G272">
            <v>171.16</v>
          </cell>
          <cell r="H272">
            <v>0</v>
          </cell>
          <cell r="I272">
            <v>0</v>
          </cell>
          <cell r="J272">
            <v>1002616</v>
          </cell>
          <cell r="K272">
            <v>0</v>
          </cell>
          <cell r="L272">
            <v>128849</v>
          </cell>
          <cell r="M272">
            <v>0</v>
          </cell>
          <cell r="N272">
            <v>45487.86</v>
          </cell>
          <cell r="O272">
            <v>4108.9399999999996</v>
          </cell>
          <cell r="P272">
            <v>983.53</v>
          </cell>
          <cell r="Q272">
            <v>33148.449999999997</v>
          </cell>
          <cell r="R272">
            <v>0</v>
          </cell>
          <cell r="S272">
            <v>4508.1499999999996</v>
          </cell>
          <cell r="T272">
            <v>3112.27</v>
          </cell>
          <cell r="U272">
            <v>21560.400000000001</v>
          </cell>
          <cell r="V272">
            <v>14031.99</v>
          </cell>
          <cell r="W272">
            <v>63055</v>
          </cell>
          <cell r="X272">
            <v>0</v>
          </cell>
          <cell r="Y272">
            <v>0</v>
          </cell>
          <cell r="Z272">
            <v>0</v>
          </cell>
          <cell r="AA272">
            <v>793270.09</v>
          </cell>
          <cell r="AB272">
            <v>23332.81</v>
          </cell>
          <cell r="AC272">
            <v>194097.13</v>
          </cell>
          <cell r="AD272">
            <v>18445.64</v>
          </cell>
          <cell r="AE272">
            <v>32681.15</v>
          </cell>
          <cell r="AF272">
            <v>0</v>
          </cell>
          <cell r="AG272">
            <v>40700.28</v>
          </cell>
          <cell r="AH272">
            <v>5134.07</v>
          </cell>
          <cell r="AI272">
            <v>3160.7</v>
          </cell>
          <cell r="AJ272">
            <v>7792</v>
          </cell>
          <cell r="AK272">
            <v>2027</v>
          </cell>
          <cell r="AL272">
            <v>17524.66</v>
          </cell>
          <cell r="AM272">
            <v>1494.56</v>
          </cell>
          <cell r="AN272">
            <v>30027.58</v>
          </cell>
          <cell r="AO272">
            <v>2623.15</v>
          </cell>
          <cell r="AP272">
            <v>15795.81</v>
          </cell>
          <cell r="AQ272">
            <v>11897</v>
          </cell>
          <cell r="AR272">
            <v>2556.66</v>
          </cell>
          <cell r="AS272">
            <v>60541.35</v>
          </cell>
          <cell r="AT272">
            <v>5890.88</v>
          </cell>
          <cell r="AU272">
            <v>0</v>
          </cell>
          <cell r="AV272">
            <v>15475.32</v>
          </cell>
          <cell r="AW272">
            <v>9287</v>
          </cell>
          <cell r="AX272">
            <v>0</v>
          </cell>
          <cell r="AY272">
            <v>8784.99</v>
          </cell>
          <cell r="AZ272">
            <v>3592.15</v>
          </cell>
          <cell r="BA272">
            <v>8872.86</v>
          </cell>
          <cell r="BB272">
            <v>15604.5</v>
          </cell>
          <cell r="BC272">
            <v>0</v>
          </cell>
          <cell r="BD272">
            <v>0</v>
          </cell>
          <cell r="BE272">
            <v>0</v>
          </cell>
          <cell r="BF272">
            <v>0</v>
          </cell>
          <cell r="BG272">
            <v>25408</v>
          </cell>
          <cell r="BH272">
            <v>0</v>
          </cell>
          <cell r="BI272">
            <v>0</v>
          </cell>
          <cell r="BJ272">
            <v>0</v>
          </cell>
          <cell r="BK272">
            <v>21441.31</v>
          </cell>
          <cell r="BL272">
            <v>0</v>
          </cell>
          <cell r="BM272">
            <v>3637.39</v>
          </cell>
          <cell r="BN272">
            <v>51163.01</v>
          </cell>
          <cell r="BO272">
            <v>0</v>
          </cell>
          <cell r="BP272">
            <v>63251.78</v>
          </cell>
          <cell r="BQ272">
            <v>1099.77</v>
          </cell>
          <cell r="BR272">
            <v>0</v>
          </cell>
          <cell r="BS272">
            <v>0</v>
          </cell>
          <cell r="BT272">
            <v>115514.56000000001</v>
          </cell>
        </row>
        <row r="273">
          <cell r="A273">
            <v>900</v>
          </cell>
          <cell r="C273" t="str">
            <v>Oakwood Primary</v>
          </cell>
          <cell r="D273">
            <v>172454.87</v>
          </cell>
          <cell r="E273">
            <v>0</v>
          </cell>
          <cell r="F273">
            <v>50539.98</v>
          </cell>
          <cell r="G273">
            <v>2844.7200000000003</v>
          </cell>
          <cell r="H273">
            <v>0</v>
          </cell>
          <cell r="I273">
            <v>-7693.94</v>
          </cell>
          <cell r="J273">
            <v>741358.39</v>
          </cell>
          <cell r="K273">
            <v>0</v>
          </cell>
          <cell r="L273">
            <v>127802</v>
          </cell>
          <cell r="M273">
            <v>0</v>
          </cell>
          <cell r="N273">
            <v>129793.95999999999</v>
          </cell>
          <cell r="O273">
            <v>12594.01</v>
          </cell>
          <cell r="P273">
            <v>311.8</v>
          </cell>
          <cell r="Q273">
            <v>18367.02</v>
          </cell>
          <cell r="R273">
            <v>0</v>
          </cell>
          <cell r="S273">
            <v>0</v>
          </cell>
          <cell r="T273">
            <v>375.19</v>
          </cell>
          <cell r="U273">
            <v>4834.9799999999996</v>
          </cell>
          <cell r="V273">
            <v>7181</v>
          </cell>
          <cell r="W273">
            <v>34686</v>
          </cell>
          <cell r="X273">
            <v>117.65</v>
          </cell>
          <cell r="Y273">
            <v>34097.94</v>
          </cell>
          <cell r="Z273">
            <v>2183.3200000000002</v>
          </cell>
          <cell r="AA273">
            <v>553298.57999999996</v>
          </cell>
          <cell r="AB273">
            <v>17660.36</v>
          </cell>
          <cell r="AC273">
            <v>181018.31</v>
          </cell>
          <cell r="AD273">
            <v>17567.73</v>
          </cell>
          <cell r="AE273">
            <v>53438.8</v>
          </cell>
          <cell r="AF273">
            <v>0</v>
          </cell>
          <cell r="AG273">
            <v>21372</v>
          </cell>
          <cell r="AH273">
            <v>4280.9800000000005</v>
          </cell>
          <cell r="AI273">
            <v>3257.83</v>
          </cell>
          <cell r="AJ273">
            <v>5184</v>
          </cell>
          <cell r="AK273">
            <v>1364</v>
          </cell>
          <cell r="AL273">
            <v>6438.96</v>
          </cell>
          <cell r="AM273">
            <v>8637.380000000001</v>
          </cell>
          <cell r="AN273">
            <v>24496.67</v>
          </cell>
          <cell r="AO273">
            <v>6765.85</v>
          </cell>
          <cell r="AP273">
            <v>18393.510000000002</v>
          </cell>
          <cell r="AQ273">
            <v>13432</v>
          </cell>
          <cell r="AR273">
            <v>1369.48</v>
          </cell>
          <cell r="AS273">
            <v>53538.770000000004</v>
          </cell>
          <cell r="AT273">
            <v>8287.84</v>
          </cell>
          <cell r="AU273">
            <v>0</v>
          </cell>
          <cell r="AV273">
            <v>6460.48</v>
          </cell>
          <cell r="AW273">
            <v>6752.2000000000007</v>
          </cell>
          <cell r="AX273">
            <v>11000</v>
          </cell>
          <cell r="AY273">
            <v>37348.240000000005</v>
          </cell>
          <cell r="AZ273">
            <v>19142.29</v>
          </cell>
          <cell r="BA273">
            <v>6844.07</v>
          </cell>
          <cell r="BB273">
            <v>19840</v>
          </cell>
          <cell r="BC273">
            <v>0</v>
          </cell>
          <cell r="BD273">
            <v>0</v>
          </cell>
          <cell r="BE273">
            <v>26752.48</v>
          </cell>
          <cell r="BF273">
            <v>528.16999999999996</v>
          </cell>
          <cell r="BG273">
            <v>65921</v>
          </cell>
          <cell r="BH273">
            <v>0</v>
          </cell>
          <cell r="BI273">
            <v>0</v>
          </cell>
          <cell r="BJ273">
            <v>0</v>
          </cell>
          <cell r="BK273">
            <v>56425.57</v>
          </cell>
          <cell r="BL273">
            <v>0</v>
          </cell>
          <cell r="BM273">
            <v>2844.5</v>
          </cell>
          <cell r="BN273">
            <v>142686.54</v>
          </cell>
          <cell r="BO273">
            <v>0</v>
          </cell>
          <cell r="BP273">
            <v>49936.41</v>
          </cell>
          <cell r="BQ273">
            <v>10099.219999999999</v>
          </cell>
          <cell r="BR273">
            <v>0</v>
          </cell>
          <cell r="BS273">
            <v>1306.67</v>
          </cell>
          <cell r="BT273">
            <v>204028.84000000003</v>
          </cell>
        </row>
        <row r="274">
          <cell r="A274">
            <v>902</v>
          </cell>
          <cell r="B274">
            <v>2158</v>
          </cell>
          <cell r="C274" t="str">
            <v>Rowanfield Infant School</v>
          </cell>
          <cell r="D274">
            <v>53850.25</v>
          </cell>
          <cell r="E274">
            <v>0</v>
          </cell>
          <cell r="F274">
            <v>37404.980000000003</v>
          </cell>
          <cell r="G274">
            <v>4900.72</v>
          </cell>
          <cell r="H274">
            <v>0</v>
          </cell>
          <cell r="I274">
            <v>0</v>
          </cell>
          <cell r="J274">
            <v>604696</v>
          </cell>
          <cell r="K274">
            <v>0</v>
          </cell>
          <cell r="L274">
            <v>117164</v>
          </cell>
          <cell r="M274">
            <v>0</v>
          </cell>
          <cell r="N274">
            <v>49982</v>
          </cell>
          <cell r="O274">
            <v>6605.44</v>
          </cell>
          <cell r="P274">
            <v>105.44</v>
          </cell>
          <cell r="Q274">
            <v>12758.24</v>
          </cell>
          <cell r="R274">
            <v>0</v>
          </cell>
          <cell r="S274">
            <v>388.5</v>
          </cell>
          <cell r="T274">
            <v>1730.41</v>
          </cell>
          <cell r="U274">
            <v>0</v>
          </cell>
          <cell r="V274">
            <v>2996</v>
          </cell>
          <cell r="W274">
            <v>46673</v>
          </cell>
          <cell r="X274">
            <v>0</v>
          </cell>
          <cell r="Y274">
            <v>0</v>
          </cell>
          <cell r="Z274">
            <v>0</v>
          </cell>
          <cell r="AA274">
            <v>394335.76</v>
          </cell>
          <cell r="AB274">
            <v>20515.259999999998</v>
          </cell>
          <cell r="AC274">
            <v>189999.39</v>
          </cell>
          <cell r="AD274">
            <v>581.96</v>
          </cell>
          <cell r="AE274">
            <v>34968.82</v>
          </cell>
          <cell r="AF274">
            <v>0</v>
          </cell>
          <cell r="AG274">
            <v>15122.09</v>
          </cell>
          <cell r="AH274">
            <v>6316.23</v>
          </cell>
          <cell r="AI274">
            <v>1647.28</v>
          </cell>
          <cell r="AJ274">
            <v>4642</v>
          </cell>
          <cell r="AK274">
            <v>1280</v>
          </cell>
          <cell r="AL274">
            <v>13650.79</v>
          </cell>
          <cell r="AM274">
            <v>1525.09</v>
          </cell>
          <cell r="AN274">
            <v>18855.64</v>
          </cell>
          <cell r="AO274">
            <v>1546.63</v>
          </cell>
          <cell r="AP274">
            <v>10866.58</v>
          </cell>
          <cell r="AQ274">
            <v>0</v>
          </cell>
          <cell r="AR274">
            <v>671.45</v>
          </cell>
          <cell r="AS274">
            <v>34426.39</v>
          </cell>
          <cell r="AT274">
            <v>13710.17</v>
          </cell>
          <cell r="AU274">
            <v>0</v>
          </cell>
          <cell r="AV274">
            <v>9391.33</v>
          </cell>
          <cell r="AW274">
            <v>6259.8</v>
          </cell>
          <cell r="AX274">
            <v>0</v>
          </cell>
          <cell r="AY274">
            <v>21750</v>
          </cell>
          <cell r="AZ274">
            <v>1041.6400000000001</v>
          </cell>
          <cell r="BA274">
            <v>218</v>
          </cell>
          <cell r="BB274">
            <v>14913</v>
          </cell>
          <cell r="BC274">
            <v>0</v>
          </cell>
          <cell r="BD274">
            <v>0</v>
          </cell>
          <cell r="BE274">
            <v>0</v>
          </cell>
          <cell r="BF274">
            <v>0</v>
          </cell>
          <cell r="BG274">
            <v>35931</v>
          </cell>
          <cell r="BH274">
            <v>0</v>
          </cell>
          <cell r="BI274">
            <v>0</v>
          </cell>
          <cell r="BJ274">
            <v>0</v>
          </cell>
          <cell r="BK274">
            <v>58992.04</v>
          </cell>
          <cell r="BL274">
            <v>0</v>
          </cell>
          <cell r="BM274">
            <v>175</v>
          </cell>
          <cell r="BN274">
            <v>78713.98</v>
          </cell>
          <cell r="BO274">
            <v>0</v>
          </cell>
          <cell r="BP274">
            <v>15214.94</v>
          </cell>
          <cell r="BQ274">
            <v>3854.72</v>
          </cell>
          <cell r="BR274">
            <v>0</v>
          </cell>
          <cell r="BS274">
            <v>0</v>
          </cell>
          <cell r="BT274">
            <v>97783.64</v>
          </cell>
        </row>
        <row r="275">
          <cell r="A275">
            <v>903</v>
          </cell>
          <cell r="B275">
            <v>2157</v>
          </cell>
          <cell r="C275" t="str">
            <v>Rowanfield Junior School</v>
          </cell>
          <cell r="D275">
            <v>74907.86</v>
          </cell>
          <cell r="E275">
            <v>0</v>
          </cell>
          <cell r="F275">
            <v>19967.16</v>
          </cell>
          <cell r="G275">
            <v>9.49</v>
          </cell>
          <cell r="H275">
            <v>0</v>
          </cell>
          <cell r="I275">
            <v>0</v>
          </cell>
          <cell r="J275">
            <v>752125.88</v>
          </cell>
          <cell r="K275">
            <v>0</v>
          </cell>
          <cell r="L275">
            <v>116317</v>
          </cell>
          <cell r="M275">
            <v>0</v>
          </cell>
          <cell r="N275">
            <v>89920</v>
          </cell>
          <cell r="O275">
            <v>6370.1</v>
          </cell>
          <cell r="P275">
            <v>11772.61</v>
          </cell>
          <cell r="Q275">
            <v>18231.78</v>
          </cell>
          <cell r="R275">
            <v>0</v>
          </cell>
          <cell r="S275">
            <v>9004.6</v>
          </cell>
          <cell r="T275">
            <v>1052.3499999999999</v>
          </cell>
          <cell r="U275">
            <v>7680.07</v>
          </cell>
          <cell r="V275">
            <v>7937.83</v>
          </cell>
          <cell r="W275">
            <v>57394</v>
          </cell>
          <cell r="X275">
            <v>0</v>
          </cell>
          <cell r="Y275">
            <v>0</v>
          </cell>
          <cell r="Z275">
            <v>0</v>
          </cell>
          <cell r="AA275">
            <v>533697.98</v>
          </cell>
          <cell r="AB275">
            <v>35699.370000000003</v>
          </cell>
          <cell r="AC275">
            <v>147477.22</v>
          </cell>
          <cell r="AD275">
            <v>28644.71</v>
          </cell>
          <cell r="AE275">
            <v>32023.98</v>
          </cell>
          <cell r="AF275">
            <v>0</v>
          </cell>
          <cell r="AG275">
            <v>22310.11</v>
          </cell>
          <cell r="AH275">
            <v>6784.24</v>
          </cell>
          <cell r="AI275">
            <v>3537.9</v>
          </cell>
          <cell r="AJ275">
            <v>4819</v>
          </cell>
          <cell r="AK275">
            <v>1205</v>
          </cell>
          <cell r="AL275">
            <v>15673.64</v>
          </cell>
          <cell r="AM275">
            <v>7262.6</v>
          </cell>
          <cell r="AN275">
            <v>2151.8200000000002</v>
          </cell>
          <cell r="AO275">
            <v>1626.99</v>
          </cell>
          <cell r="AP275">
            <v>15823.38</v>
          </cell>
          <cell r="AQ275">
            <v>19808</v>
          </cell>
          <cell r="AR275">
            <v>6213.99</v>
          </cell>
          <cell r="AS275">
            <v>32322.55</v>
          </cell>
          <cell r="AT275">
            <v>24561.94</v>
          </cell>
          <cell r="AU275">
            <v>0</v>
          </cell>
          <cell r="AV275">
            <v>10987.83</v>
          </cell>
          <cell r="AW275">
            <v>7296.8</v>
          </cell>
          <cell r="AX275">
            <v>0</v>
          </cell>
          <cell r="AY275">
            <v>24859.56</v>
          </cell>
          <cell r="AZ275">
            <v>4113.67</v>
          </cell>
          <cell r="BA275">
            <v>3525.25</v>
          </cell>
          <cell r="BB275">
            <v>22729.3</v>
          </cell>
          <cell r="BC275">
            <v>0</v>
          </cell>
          <cell r="BD275">
            <v>0</v>
          </cell>
          <cell r="BE275">
            <v>0</v>
          </cell>
          <cell r="BF275">
            <v>0</v>
          </cell>
          <cell r="BG275">
            <v>37944</v>
          </cell>
          <cell r="BH275">
            <v>0</v>
          </cell>
          <cell r="BI275">
            <v>0</v>
          </cell>
          <cell r="BJ275">
            <v>0</v>
          </cell>
          <cell r="BK275">
            <v>86871.61</v>
          </cell>
          <cell r="BL275">
            <v>0</v>
          </cell>
          <cell r="BM275">
            <v>1309</v>
          </cell>
          <cell r="BN275">
            <v>137557.25</v>
          </cell>
          <cell r="BO275">
            <v>0</v>
          </cell>
          <cell r="BP275">
            <v>-33095.449999999997</v>
          </cell>
          <cell r="BQ275">
            <v>2835.49</v>
          </cell>
          <cell r="BR275">
            <v>0</v>
          </cell>
          <cell r="BS275">
            <v>0</v>
          </cell>
          <cell r="BT275">
            <v>107297.29000000001</v>
          </cell>
        </row>
        <row r="276">
          <cell r="A276">
            <v>904</v>
          </cell>
          <cell r="B276">
            <v>5201</v>
          </cell>
          <cell r="C276" t="str">
            <v>THE CATHOLIC SCHOOL OF ST. GREGORY THE GREAT</v>
          </cell>
          <cell r="D276">
            <v>36266.33</v>
          </cell>
          <cell r="E276">
            <v>0</v>
          </cell>
          <cell r="F276">
            <v>0</v>
          </cell>
          <cell r="G276">
            <v>0</v>
          </cell>
          <cell r="H276">
            <v>0</v>
          </cell>
          <cell r="I276">
            <v>0</v>
          </cell>
          <cell r="J276">
            <v>1048119</v>
          </cell>
          <cell r="K276">
            <v>0</v>
          </cell>
          <cell r="L276">
            <v>54362.65</v>
          </cell>
          <cell r="M276">
            <v>0</v>
          </cell>
          <cell r="N276">
            <v>52554</v>
          </cell>
          <cell r="O276">
            <v>0</v>
          </cell>
          <cell r="P276">
            <v>5587.13</v>
          </cell>
          <cell r="Q276">
            <v>2725.24</v>
          </cell>
          <cell r="R276">
            <v>0</v>
          </cell>
          <cell r="S276">
            <v>5760.7</v>
          </cell>
          <cell r="T276">
            <v>3612.85</v>
          </cell>
          <cell r="U276">
            <v>31253.25</v>
          </cell>
          <cell r="V276">
            <v>19163.04</v>
          </cell>
          <cell r="W276">
            <v>67285</v>
          </cell>
          <cell r="X276">
            <v>0</v>
          </cell>
          <cell r="Y276">
            <v>0</v>
          </cell>
          <cell r="Z276">
            <v>0</v>
          </cell>
          <cell r="AA276">
            <v>640671.94999999995</v>
          </cell>
          <cell r="AB276">
            <v>42600.59</v>
          </cell>
          <cell r="AC276">
            <v>177174.94</v>
          </cell>
          <cell r="AD276">
            <v>32245.42</v>
          </cell>
          <cell r="AE276">
            <v>62779.45</v>
          </cell>
          <cell r="AF276">
            <v>0</v>
          </cell>
          <cell r="AG276">
            <v>21844.87</v>
          </cell>
          <cell r="AH276">
            <v>6302.87</v>
          </cell>
          <cell r="AI276">
            <v>13221.4</v>
          </cell>
          <cell r="AJ276">
            <v>21472</v>
          </cell>
          <cell r="AK276">
            <v>5368</v>
          </cell>
          <cell r="AL276">
            <v>20962.72</v>
          </cell>
          <cell r="AM276">
            <v>5008.4399999999996</v>
          </cell>
          <cell r="AN276">
            <v>28231.13</v>
          </cell>
          <cell r="AO276">
            <v>4299.5200000000004</v>
          </cell>
          <cell r="AP276">
            <v>19240.11</v>
          </cell>
          <cell r="AQ276">
            <v>1737</v>
          </cell>
          <cell r="AR276">
            <v>7199.15</v>
          </cell>
          <cell r="AS276">
            <v>65109.68</v>
          </cell>
          <cell r="AT276">
            <v>11625.99</v>
          </cell>
          <cell r="AU276">
            <v>0</v>
          </cell>
          <cell r="AV276">
            <v>16107.21</v>
          </cell>
          <cell r="AW276">
            <v>10053</v>
          </cell>
          <cell r="AX276">
            <v>0</v>
          </cell>
          <cell r="AY276">
            <v>16557.05</v>
          </cell>
          <cell r="AZ276">
            <v>9289.66</v>
          </cell>
          <cell r="BA276">
            <v>17388.3</v>
          </cell>
          <cell r="BB276">
            <v>19774.77</v>
          </cell>
          <cell r="BC276">
            <v>0</v>
          </cell>
          <cell r="BD276">
            <v>3209.11</v>
          </cell>
          <cell r="BE276">
            <v>0</v>
          </cell>
          <cell r="BF276">
            <v>0</v>
          </cell>
          <cell r="BG276">
            <v>4951</v>
          </cell>
          <cell r="BH276">
            <v>0</v>
          </cell>
          <cell r="BI276">
            <v>3209.11</v>
          </cell>
          <cell r="BJ276">
            <v>0</v>
          </cell>
          <cell r="BK276">
            <v>3209.11</v>
          </cell>
          <cell r="BL276">
            <v>0</v>
          </cell>
          <cell r="BM276">
            <v>4951</v>
          </cell>
          <cell r="BN276">
            <v>47214.86</v>
          </cell>
          <cell r="BO276">
            <v>0</v>
          </cell>
          <cell r="BP276">
            <v>0</v>
          </cell>
          <cell r="BQ276">
            <v>0</v>
          </cell>
          <cell r="BR276">
            <v>0</v>
          </cell>
          <cell r="BS276">
            <v>0</v>
          </cell>
          <cell r="BT276">
            <v>47214.86</v>
          </cell>
        </row>
        <row r="277">
          <cell r="A277">
            <v>905</v>
          </cell>
          <cell r="B277">
            <v>3096</v>
          </cell>
          <cell r="C277" t="str">
            <v>St James C of E Primary School</v>
          </cell>
          <cell r="D277">
            <v>27681.73</v>
          </cell>
          <cell r="E277">
            <v>0</v>
          </cell>
          <cell r="F277">
            <v>382.8</v>
          </cell>
          <cell r="G277">
            <v>5642.05</v>
          </cell>
          <cell r="H277">
            <v>0</v>
          </cell>
          <cell r="I277">
            <v>0</v>
          </cell>
          <cell r="J277">
            <v>796377</v>
          </cell>
          <cell r="K277">
            <v>0</v>
          </cell>
          <cell r="L277">
            <v>32551</v>
          </cell>
          <cell r="M277">
            <v>0</v>
          </cell>
          <cell r="N277">
            <v>21652</v>
          </cell>
          <cell r="O277">
            <v>1690</v>
          </cell>
          <cell r="P277">
            <v>200</v>
          </cell>
          <cell r="Q277">
            <v>14773.69</v>
          </cell>
          <cell r="R277">
            <v>0</v>
          </cell>
          <cell r="S277">
            <v>4090.09</v>
          </cell>
          <cell r="T277">
            <v>2572.23</v>
          </cell>
          <cell r="U277">
            <v>9945</v>
          </cell>
          <cell r="V277">
            <v>19920.21</v>
          </cell>
          <cell r="W277">
            <v>51196</v>
          </cell>
          <cell r="X277">
            <v>0</v>
          </cell>
          <cell r="Y277">
            <v>0</v>
          </cell>
          <cell r="Z277">
            <v>0</v>
          </cell>
          <cell r="AA277">
            <v>552131.87</v>
          </cell>
          <cell r="AB277">
            <v>752.66</v>
          </cell>
          <cell r="AC277">
            <v>127511.98</v>
          </cell>
          <cell r="AD277">
            <v>0</v>
          </cell>
          <cell r="AE277">
            <v>38848.47</v>
          </cell>
          <cell r="AF277">
            <v>0</v>
          </cell>
          <cell r="AG277">
            <v>19502.900000000001</v>
          </cell>
          <cell r="AH277">
            <v>3032.79</v>
          </cell>
          <cell r="AI277">
            <v>3236</v>
          </cell>
          <cell r="AJ277">
            <v>6566</v>
          </cell>
          <cell r="AK277">
            <v>0</v>
          </cell>
          <cell r="AL277">
            <v>7212.65</v>
          </cell>
          <cell r="AM277">
            <v>4079.29</v>
          </cell>
          <cell r="AN277">
            <v>16272.15</v>
          </cell>
          <cell r="AO277">
            <v>3685.27</v>
          </cell>
          <cell r="AP277">
            <v>8570.9599999999991</v>
          </cell>
          <cell r="AQ277">
            <v>15038</v>
          </cell>
          <cell r="AR277">
            <v>1392.63</v>
          </cell>
          <cell r="AS277">
            <v>55826.65</v>
          </cell>
          <cell r="AT277">
            <v>3671.97</v>
          </cell>
          <cell r="AU277">
            <v>0</v>
          </cell>
          <cell r="AV277">
            <v>9040.5499999999993</v>
          </cell>
          <cell r="AW277">
            <v>7435</v>
          </cell>
          <cell r="AX277">
            <v>0</v>
          </cell>
          <cell r="AY277">
            <v>1110.8599999999999</v>
          </cell>
          <cell r="AZ277">
            <v>28427.66</v>
          </cell>
          <cell r="BA277">
            <v>25198.98</v>
          </cell>
          <cell r="BB277">
            <v>1693.7</v>
          </cell>
          <cell r="BC277">
            <v>0</v>
          </cell>
          <cell r="BD277">
            <v>0</v>
          </cell>
          <cell r="BE277">
            <v>0</v>
          </cell>
          <cell r="BF277">
            <v>0</v>
          </cell>
          <cell r="BG277">
            <v>31278</v>
          </cell>
          <cell r="BH277">
            <v>0</v>
          </cell>
          <cell r="BI277">
            <v>0</v>
          </cell>
          <cell r="BJ277">
            <v>0</v>
          </cell>
          <cell r="BK277">
            <v>2672</v>
          </cell>
          <cell r="BL277">
            <v>0</v>
          </cell>
          <cell r="BM277">
            <v>4639</v>
          </cell>
          <cell r="BN277">
            <v>42409.96</v>
          </cell>
          <cell r="BO277">
            <v>0</v>
          </cell>
          <cell r="BP277">
            <v>27413.8</v>
          </cell>
          <cell r="BQ277">
            <v>2578.0500000000002</v>
          </cell>
          <cell r="BR277">
            <v>0</v>
          </cell>
          <cell r="BS277">
            <v>0</v>
          </cell>
          <cell r="BT277">
            <v>72401.81</v>
          </cell>
        </row>
        <row r="278">
          <cell r="A278">
            <v>906</v>
          </cell>
          <cell r="B278">
            <v>3097</v>
          </cell>
          <cell r="C278" t="str">
            <v>St. Johns C. of E. Primary</v>
          </cell>
          <cell r="D278">
            <v>43742.28</v>
          </cell>
          <cell r="E278">
            <v>0</v>
          </cell>
          <cell r="F278">
            <v>4032.97</v>
          </cell>
          <cell r="G278">
            <v>0</v>
          </cell>
          <cell r="H278">
            <v>0</v>
          </cell>
          <cell r="I278">
            <v>0</v>
          </cell>
          <cell r="J278">
            <v>437411</v>
          </cell>
          <cell r="K278">
            <v>0</v>
          </cell>
          <cell r="L278">
            <v>14267</v>
          </cell>
          <cell r="M278">
            <v>0</v>
          </cell>
          <cell r="N278">
            <v>25163</v>
          </cell>
          <cell r="O278">
            <v>2850</v>
          </cell>
          <cell r="P278">
            <v>1744</v>
          </cell>
          <cell r="Q278">
            <v>10207.08</v>
          </cell>
          <cell r="R278">
            <v>0</v>
          </cell>
          <cell r="S278">
            <v>94.5</v>
          </cell>
          <cell r="T278">
            <v>0</v>
          </cell>
          <cell r="U278">
            <v>10159.969999999999</v>
          </cell>
          <cell r="V278">
            <v>406.44</v>
          </cell>
          <cell r="W278">
            <v>33204</v>
          </cell>
          <cell r="X278">
            <v>0</v>
          </cell>
          <cell r="Y278">
            <v>0</v>
          </cell>
          <cell r="Z278">
            <v>0</v>
          </cell>
          <cell r="AA278">
            <v>360466.53</v>
          </cell>
          <cell r="AB278">
            <v>838.27</v>
          </cell>
          <cell r="AC278">
            <v>63240.83</v>
          </cell>
          <cell r="AD278">
            <v>15533.18</v>
          </cell>
          <cell r="AE278">
            <v>15665.04</v>
          </cell>
          <cell r="AF278">
            <v>0</v>
          </cell>
          <cell r="AG278">
            <v>3746.05</v>
          </cell>
          <cell r="AH278">
            <v>1530</v>
          </cell>
          <cell r="AI278">
            <v>1380</v>
          </cell>
          <cell r="AJ278">
            <v>3341</v>
          </cell>
          <cell r="AK278">
            <v>955</v>
          </cell>
          <cell r="AL278">
            <v>4097.4399999999996</v>
          </cell>
          <cell r="AM278">
            <v>0</v>
          </cell>
          <cell r="AN278">
            <v>640.32000000000005</v>
          </cell>
          <cell r="AO278">
            <v>3301.37</v>
          </cell>
          <cell r="AP278">
            <v>9340.73</v>
          </cell>
          <cell r="AQ278">
            <v>5452</v>
          </cell>
          <cell r="AR278">
            <v>139.19999999999999</v>
          </cell>
          <cell r="AS278">
            <v>23908.33</v>
          </cell>
          <cell r="AT278">
            <v>2961.5</v>
          </cell>
          <cell r="AU278">
            <v>0</v>
          </cell>
          <cell r="AV278">
            <v>7556.56</v>
          </cell>
          <cell r="AW278">
            <v>4513.8</v>
          </cell>
          <cell r="AX278">
            <v>0</v>
          </cell>
          <cell r="AY278">
            <v>1002.27</v>
          </cell>
          <cell r="AZ278">
            <v>447.18</v>
          </cell>
          <cell r="BA278">
            <v>4502.13</v>
          </cell>
          <cell r="BB278">
            <v>11962.5</v>
          </cell>
          <cell r="BC278">
            <v>0</v>
          </cell>
          <cell r="BD278">
            <v>0</v>
          </cell>
          <cell r="BE278">
            <v>0</v>
          </cell>
          <cell r="BF278">
            <v>0</v>
          </cell>
          <cell r="BG278">
            <v>32763</v>
          </cell>
          <cell r="BH278">
            <v>0</v>
          </cell>
          <cell r="BI278">
            <v>0</v>
          </cell>
          <cell r="BJ278">
            <v>0</v>
          </cell>
          <cell r="BK278">
            <v>3585.3</v>
          </cell>
          <cell r="BL278">
            <v>0</v>
          </cell>
          <cell r="BM278">
            <v>2784.22</v>
          </cell>
          <cell r="BN278">
            <v>32728.04</v>
          </cell>
          <cell r="BO278">
            <v>0</v>
          </cell>
          <cell r="BP278">
            <v>29531.67</v>
          </cell>
          <cell r="BQ278">
            <v>894.78</v>
          </cell>
          <cell r="BR278">
            <v>0</v>
          </cell>
          <cell r="BS278">
            <v>0</v>
          </cell>
          <cell r="BT278">
            <v>63154.49</v>
          </cell>
        </row>
        <row r="279">
          <cell r="A279">
            <v>907</v>
          </cell>
          <cell r="B279">
            <v>3363</v>
          </cell>
          <cell r="C279" t="str">
            <v>St Marks C of E Junior School</v>
          </cell>
          <cell r="D279">
            <v>56984.65</v>
          </cell>
          <cell r="E279">
            <v>0</v>
          </cell>
          <cell r="F279">
            <v>0</v>
          </cell>
          <cell r="G279">
            <v>1255.5</v>
          </cell>
          <cell r="H279">
            <v>0</v>
          </cell>
          <cell r="I279">
            <v>0</v>
          </cell>
          <cell r="J279">
            <v>636930.85</v>
          </cell>
          <cell r="K279">
            <v>0</v>
          </cell>
          <cell r="L279">
            <v>30691</v>
          </cell>
          <cell r="M279">
            <v>0</v>
          </cell>
          <cell r="N279">
            <v>32576</v>
          </cell>
          <cell r="O279">
            <v>0</v>
          </cell>
          <cell r="P279">
            <v>300</v>
          </cell>
          <cell r="Q279">
            <v>18291.89</v>
          </cell>
          <cell r="R279">
            <v>0</v>
          </cell>
          <cell r="S279">
            <v>32.369999999999997</v>
          </cell>
          <cell r="T279">
            <v>57.6</v>
          </cell>
          <cell r="U279">
            <v>37497.449999999997</v>
          </cell>
          <cell r="V279">
            <v>11296.53</v>
          </cell>
          <cell r="W279">
            <v>44259</v>
          </cell>
          <cell r="X279">
            <v>0</v>
          </cell>
          <cell r="Y279">
            <v>0</v>
          </cell>
          <cell r="Z279">
            <v>0</v>
          </cell>
          <cell r="AA279">
            <v>435762.61</v>
          </cell>
          <cell r="AB279">
            <v>19241.189999999999</v>
          </cell>
          <cell r="AC279">
            <v>76814.740000000005</v>
          </cell>
          <cell r="AD279">
            <v>19779.66</v>
          </cell>
          <cell r="AE279">
            <v>42544.82</v>
          </cell>
          <cell r="AF279">
            <v>0</v>
          </cell>
          <cell r="AG279">
            <v>14589.83</v>
          </cell>
          <cell r="AH279">
            <v>1796</v>
          </cell>
          <cell r="AI279">
            <v>7197.33</v>
          </cell>
          <cell r="AJ279">
            <v>6678</v>
          </cell>
          <cell r="AK279">
            <v>0</v>
          </cell>
          <cell r="AL279">
            <v>24654.83</v>
          </cell>
          <cell r="AM279">
            <v>5576.21</v>
          </cell>
          <cell r="AN279">
            <v>2150.13</v>
          </cell>
          <cell r="AO279">
            <v>2223.2399999999998</v>
          </cell>
          <cell r="AP279">
            <v>8314.0400000000009</v>
          </cell>
          <cell r="AQ279">
            <v>1455</v>
          </cell>
          <cell r="AR279">
            <v>1081.02</v>
          </cell>
          <cell r="AS279">
            <v>70197.98</v>
          </cell>
          <cell r="AT279">
            <v>10351.200000000001</v>
          </cell>
          <cell r="AU279">
            <v>0</v>
          </cell>
          <cell r="AV279">
            <v>13048.29</v>
          </cell>
          <cell r="AW279">
            <v>5903</v>
          </cell>
          <cell r="AX279">
            <v>0</v>
          </cell>
          <cell r="AY279">
            <v>373.55</v>
          </cell>
          <cell r="AZ279">
            <v>1928.93</v>
          </cell>
          <cell r="BA279">
            <v>9931.93</v>
          </cell>
          <cell r="BB279">
            <v>12841.68</v>
          </cell>
          <cell r="BC279">
            <v>0</v>
          </cell>
          <cell r="BD279">
            <v>0</v>
          </cell>
          <cell r="BE279">
            <v>0</v>
          </cell>
          <cell r="BF279">
            <v>0</v>
          </cell>
          <cell r="BG279">
            <v>4224</v>
          </cell>
          <cell r="BH279">
            <v>0</v>
          </cell>
          <cell r="BI279">
            <v>0</v>
          </cell>
          <cell r="BJ279">
            <v>0</v>
          </cell>
          <cell r="BK279">
            <v>0</v>
          </cell>
          <cell r="BL279">
            <v>0</v>
          </cell>
          <cell r="BM279">
            <v>1255.5</v>
          </cell>
          <cell r="BN279">
            <v>74482.13</v>
          </cell>
          <cell r="BO279">
            <v>0</v>
          </cell>
          <cell r="BP279">
            <v>0</v>
          </cell>
          <cell r="BQ279">
            <v>4224</v>
          </cell>
          <cell r="BR279">
            <v>0</v>
          </cell>
          <cell r="BS279">
            <v>0</v>
          </cell>
          <cell r="BT279">
            <v>78706.13</v>
          </cell>
        </row>
        <row r="280">
          <cell r="A280">
            <v>909</v>
          </cell>
          <cell r="B280">
            <v>2159</v>
          </cell>
          <cell r="C280" t="str">
            <v>Whaddon Primary School</v>
          </cell>
          <cell r="D280">
            <v>98527.29</v>
          </cell>
          <cell r="E280">
            <v>0</v>
          </cell>
          <cell r="F280">
            <v>19412.400000000001</v>
          </cell>
          <cell r="G280">
            <v>705.22</v>
          </cell>
          <cell r="H280">
            <v>0</v>
          </cell>
          <cell r="I280">
            <v>0</v>
          </cell>
          <cell r="J280">
            <v>408531.39</v>
          </cell>
          <cell r="K280">
            <v>0</v>
          </cell>
          <cell r="L280">
            <v>69296</v>
          </cell>
          <cell r="M280">
            <v>0</v>
          </cell>
          <cell r="N280">
            <v>55225.96</v>
          </cell>
          <cell r="O280">
            <v>7396.8</v>
          </cell>
          <cell r="P280">
            <v>0</v>
          </cell>
          <cell r="Q280">
            <v>9618.11</v>
          </cell>
          <cell r="R280">
            <v>0</v>
          </cell>
          <cell r="S280">
            <v>0</v>
          </cell>
          <cell r="T280">
            <v>0</v>
          </cell>
          <cell r="U280">
            <v>4634.9799999999996</v>
          </cell>
          <cell r="V280">
            <v>7181</v>
          </cell>
          <cell r="W280">
            <v>34686</v>
          </cell>
          <cell r="X280">
            <v>117.65</v>
          </cell>
          <cell r="Y280">
            <v>0</v>
          </cell>
          <cell r="Z280">
            <v>0</v>
          </cell>
          <cell r="AA280">
            <v>292555.61</v>
          </cell>
          <cell r="AB280">
            <v>6582.28</v>
          </cell>
          <cell r="AC280">
            <v>106403.8</v>
          </cell>
          <cell r="AD280">
            <v>648.36</v>
          </cell>
          <cell r="AE280">
            <v>24595.8</v>
          </cell>
          <cell r="AF280">
            <v>0</v>
          </cell>
          <cell r="AG280">
            <v>14040.41</v>
          </cell>
          <cell r="AH280">
            <v>2832.3</v>
          </cell>
          <cell r="AI280">
            <v>1131</v>
          </cell>
          <cell r="AJ280">
            <v>2541</v>
          </cell>
          <cell r="AK280">
            <v>635</v>
          </cell>
          <cell r="AL280">
            <v>2844.85</v>
          </cell>
          <cell r="AM280">
            <v>1501.78</v>
          </cell>
          <cell r="AN280">
            <v>23680.639999999999</v>
          </cell>
          <cell r="AO280">
            <v>2378.48</v>
          </cell>
          <cell r="AP280">
            <v>9306.4500000000007</v>
          </cell>
          <cell r="AQ280">
            <v>6918</v>
          </cell>
          <cell r="AR280">
            <v>447.13</v>
          </cell>
          <cell r="AS280">
            <v>28646.45</v>
          </cell>
          <cell r="AT280">
            <v>4797.6899999999996</v>
          </cell>
          <cell r="AU280">
            <v>0</v>
          </cell>
          <cell r="AV280">
            <v>5568.11</v>
          </cell>
          <cell r="AW280">
            <v>3625.4</v>
          </cell>
          <cell r="AX280">
            <v>11000</v>
          </cell>
          <cell r="AY280">
            <v>27343.24</v>
          </cell>
          <cell r="AZ280">
            <v>19102.29</v>
          </cell>
          <cell r="BA280">
            <v>1000</v>
          </cell>
          <cell r="BB280">
            <v>11340</v>
          </cell>
          <cell r="BC280">
            <v>0</v>
          </cell>
          <cell r="BD280">
            <v>0</v>
          </cell>
          <cell r="BE280">
            <v>0</v>
          </cell>
          <cell r="BF280">
            <v>0</v>
          </cell>
          <cell r="BG280">
            <v>31056</v>
          </cell>
          <cell r="BH280">
            <v>0</v>
          </cell>
          <cell r="BI280">
            <v>0</v>
          </cell>
          <cell r="BJ280">
            <v>0</v>
          </cell>
          <cell r="BK280">
            <v>23274.36</v>
          </cell>
          <cell r="BL280">
            <v>0</v>
          </cell>
          <cell r="BM280">
            <v>705</v>
          </cell>
          <cell r="BN280">
            <v>83749.11</v>
          </cell>
          <cell r="BO280">
            <v>0</v>
          </cell>
          <cell r="BP280">
            <v>23647.040000000001</v>
          </cell>
          <cell r="BQ280">
            <v>3547.22</v>
          </cell>
          <cell r="BR280">
            <v>0</v>
          </cell>
          <cell r="BS280">
            <v>0</v>
          </cell>
          <cell r="BT280">
            <v>110943.37</v>
          </cell>
        </row>
        <row r="281">
          <cell r="A281">
            <v>912</v>
          </cell>
          <cell r="B281">
            <v>3359</v>
          </cell>
          <cell r="C281" t="str">
            <v>St. Thomas More Catholic Primary School</v>
          </cell>
          <cell r="D281">
            <v>-25811.42</v>
          </cell>
          <cell r="E281">
            <v>0</v>
          </cell>
          <cell r="F281">
            <v>0</v>
          </cell>
          <cell r="G281">
            <v>0</v>
          </cell>
          <cell r="H281">
            <v>0</v>
          </cell>
          <cell r="I281">
            <v>0</v>
          </cell>
          <cell r="J281">
            <v>524340</v>
          </cell>
          <cell r="K281">
            <v>0</v>
          </cell>
          <cell r="L281">
            <v>62969</v>
          </cell>
          <cell r="M281">
            <v>0</v>
          </cell>
          <cell r="N281">
            <v>77471</v>
          </cell>
          <cell r="O281">
            <v>1780.44</v>
          </cell>
          <cell r="P281">
            <v>184.39</v>
          </cell>
          <cell r="Q281">
            <v>1540.82</v>
          </cell>
          <cell r="R281">
            <v>0</v>
          </cell>
          <cell r="S281">
            <v>5809.8</v>
          </cell>
          <cell r="T281">
            <v>1323.79</v>
          </cell>
          <cell r="U281">
            <v>3575.14</v>
          </cell>
          <cell r="V281">
            <v>4813.3</v>
          </cell>
          <cell r="W281">
            <v>42241</v>
          </cell>
          <cell r="X281">
            <v>0</v>
          </cell>
          <cell r="Y281">
            <v>0</v>
          </cell>
          <cell r="Z281">
            <v>0</v>
          </cell>
          <cell r="AA281">
            <v>396212.24</v>
          </cell>
          <cell r="AB281">
            <v>7644.65</v>
          </cell>
          <cell r="AC281">
            <v>82865.98</v>
          </cell>
          <cell r="AD281">
            <v>13396.08</v>
          </cell>
          <cell r="AE281">
            <v>30764.31</v>
          </cell>
          <cell r="AF281">
            <v>0</v>
          </cell>
          <cell r="AG281">
            <v>14250.42</v>
          </cell>
          <cell r="AH281">
            <v>529.4</v>
          </cell>
          <cell r="AI281">
            <v>1738.09</v>
          </cell>
          <cell r="AJ281">
            <v>10746</v>
          </cell>
          <cell r="AK281">
            <v>2686</v>
          </cell>
          <cell r="AL281">
            <v>5226.37</v>
          </cell>
          <cell r="AM281">
            <v>3283.36</v>
          </cell>
          <cell r="AN281">
            <v>2036.57</v>
          </cell>
          <cell r="AO281">
            <v>3282.56</v>
          </cell>
          <cell r="AP281">
            <v>7715.75</v>
          </cell>
          <cell r="AQ281">
            <v>1014</v>
          </cell>
          <cell r="AR281">
            <v>767.81</v>
          </cell>
          <cell r="AS281">
            <v>38747.25</v>
          </cell>
          <cell r="AT281">
            <v>2792</v>
          </cell>
          <cell r="AU281">
            <v>0</v>
          </cell>
          <cell r="AV281">
            <v>4396.41</v>
          </cell>
          <cell r="AW281">
            <v>4970</v>
          </cell>
          <cell r="AX281">
            <v>0</v>
          </cell>
          <cell r="AY281">
            <v>19358.68</v>
          </cell>
          <cell r="AZ281">
            <v>27230.58</v>
          </cell>
          <cell r="BA281">
            <v>0</v>
          </cell>
          <cell r="BB281">
            <v>13306</v>
          </cell>
          <cell r="BC281">
            <v>0</v>
          </cell>
          <cell r="BD281">
            <v>5418.74</v>
          </cell>
          <cell r="BE281">
            <v>0</v>
          </cell>
          <cell r="BF281">
            <v>0</v>
          </cell>
          <cell r="BG281">
            <v>4005</v>
          </cell>
          <cell r="BH281">
            <v>0</v>
          </cell>
          <cell r="BI281">
            <v>5418.74</v>
          </cell>
          <cell r="BJ281">
            <v>0</v>
          </cell>
          <cell r="BK281">
            <v>5418.74</v>
          </cell>
          <cell r="BL281">
            <v>0</v>
          </cell>
          <cell r="BM281">
            <v>2237.5100000000002</v>
          </cell>
          <cell r="BN281">
            <v>-141.99</v>
          </cell>
          <cell r="BO281">
            <v>0</v>
          </cell>
          <cell r="BP281">
            <v>0</v>
          </cell>
          <cell r="BQ281">
            <v>1767.49</v>
          </cell>
          <cell r="BR281">
            <v>0</v>
          </cell>
          <cell r="BS281">
            <v>0</v>
          </cell>
          <cell r="BT281">
            <v>1625.5</v>
          </cell>
        </row>
        <row r="282">
          <cell r="A282">
            <v>920</v>
          </cell>
          <cell r="B282">
            <v>3365</v>
          </cell>
          <cell r="C282" t="str">
            <v>Barnwood C of E Primary</v>
          </cell>
          <cell r="D282">
            <v>45620.01</v>
          </cell>
          <cell r="E282">
            <v>0</v>
          </cell>
          <cell r="F282">
            <v>0</v>
          </cell>
          <cell r="G282">
            <v>112.43</v>
          </cell>
          <cell r="H282">
            <v>0</v>
          </cell>
          <cell r="I282">
            <v>0</v>
          </cell>
          <cell r="J282">
            <v>556459.43000000005</v>
          </cell>
          <cell r="K282">
            <v>0</v>
          </cell>
          <cell r="L282">
            <v>67967.8</v>
          </cell>
          <cell r="M282">
            <v>0</v>
          </cell>
          <cell r="N282">
            <v>38339.57</v>
          </cell>
          <cell r="O282">
            <v>0</v>
          </cell>
          <cell r="P282">
            <v>1650</v>
          </cell>
          <cell r="Q282">
            <v>12474.81</v>
          </cell>
          <cell r="R282">
            <v>0</v>
          </cell>
          <cell r="S282">
            <v>0</v>
          </cell>
          <cell r="T282">
            <v>155.12</v>
          </cell>
          <cell r="U282">
            <v>7796.7</v>
          </cell>
          <cell r="V282">
            <v>17227.04</v>
          </cell>
          <cell r="W282">
            <v>42017</v>
          </cell>
          <cell r="X282">
            <v>0</v>
          </cell>
          <cell r="Y282">
            <v>0</v>
          </cell>
          <cell r="Z282">
            <v>0</v>
          </cell>
          <cell r="AA282">
            <v>407841.56</v>
          </cell>
          <cell r="AB282">
            <v>14323.94</v>
          </cell>
          <cell r="AC282">
            <v>129487.03999999999</v>
          </cell>
          <cell r="AD282">
            <v>14982.16</v>
          </cell>
          <cell r="AE282">
            <v>26351.94</v>
          </cell>
          <cell r="AF282">
            <v>0</v>
          </cell>
          <cell r="AG282">
            <v>15411.54</v>
          </cell>
          <cell r="AH282">
            <v>579.09</v>
          </cell>
          <cell r="AI282">
            <v>3923.38</v>
          </cell>
          <cell r="AJ282">
            <v>4761</v>
          </cell>
          <cell r="AK282">
            <v>1190</v>
          </cell>
          <cell r="AL282">
            <v>11402.69</v>
          </cell>
          <cell r="AM282">
            <v>1876.45</v>
          </cell>
          <cell r="AN282">
            <v>1179.78</v>
          </cell>
          <cell r="AO282">
            <v>2622.56</v>
          </cell>
          <cell r="AP282">
            <v>12761.51</v>
          </cell>
          <cell r="AQ282">
            <v>3229</v>
          </cell>
          <cell r="AR282">
            <v>2781.56</v>
          </cell>
          <cell r="AS282">
            <v>33489.29</v>
          </cell>
          <cell r="AT282">
            <v>3649.36</v>
          </cell>
          <cell r="AU282">
            <v>0</v>
          </cell>
          <cell r="AV282">
            <v>6157.74</v>
          </cell>
          <cell r="AW282">
            <v>5440.2</v>
          </cell>
          <cell r="AX282">
            <v>0</v>
          </cell>
          <cell r="AY282">
            <v>2572.7600000000002</v>
          </cell>
          <cell r="AZ282">
            <v>1773.05</v>
          </cell>
          <cell r="BA282">
            <v>8445.73</v>
          </cell>
          <cell r="BB282">
            <v>11979.05</v>
          </cell>
          <cell r="BC282">
            <v>0</v>
          </cell>
          <cell r="BD282">
            <v>0</v>
          </cell>
          <cell r="BE282">
            <v>0</v>
          </cell>
          <cell r="BF282">
            <v>0</v>
          </cell>
          <cell r="BG282">
            <v>4097</v>
          </cell>
          <cell r="BH282">
            <v>0</v>
          </cell>
          <cell r="BI282">
            <v>0</v>
          </cell>
          <cell r="BJ282">
            <v>0</v>
          </cell>
          <cell r="BK282">
            <v>0</v>
          </cell>
          <cell r="BL282">
            <v>0</v>
          </cell>
          <cell r="BM282">
            <v>112.43</v>
          </cell>
          <cell r="BN282">
            <v>61495.1</v>
          </cell>
          <cell r="BO282">
            <v>0</v>
          </cell>
          <cell r="BP282">
            <v>0</v>
          </cell>
          <cell r="BQ282">
            <v>4097</v>
          </cell>
          <cell r="BR282">
            <v>0</v>
          </cell>
          <cell r="BS282">
            <v>0</v>
          </cell>
          <cell r="BT282">
            <v>65592.100000000006</v>
          </cell>
        </row>
        <row r="283">
          <cell r="A283">
            <v>921</v>
          </cell>
          <cell r="B283">
            <v>2008</v>
          </cell>
          <cell r="C283" t="str">
            <v>Calton Infant School</v>
          </cell>
          <cell r="D283">
            <v>51559.839999999997</v>
          </cell>
          <cell r="E283">
            <v>0</v>
          </cell>
          <cell r="F283">
            <v>11413.41</v>
          </cell>
          <cell r="G283">
            <v>999.8</v>
          </cell>
          <cell r="H283">
            <v>0</v>
          </cell>
          <cell r="I283">
            <v>0</v>
          </cell>
          <cell r="J283">
            <v>462958</v>
          </cell>
          <cell r="K283">
            <v>0</v>
          </cell>
          <cell r="L283">
            <v>55594</v>
          </cell>
          <cell r="M283">
            <v>0</v>
          </cell>
          <cell r="N283">
            <v>56786</v>
          </cell>
          <cell r="O283">
            <v>252.72</v>
          </cell>
          <cell r="P283">
            <v>4000</v>
          </cell>
          <cell r="Q283">
            <v>5205.57</v>
          </cell>
          <cell r="R283">
            <v>0</v>
          </cell>
          <cell r="S283">
            <v>3803.59</v>
          </cell>
          <cell r="T283">
            <v>783.5</v>
          </cell>
          <cell r="U283">
            <v>3955.9</v>
          </cell>
          <cell r="V283">
            <v>5506.9</v>
          </cell>
          <cell r="W283">
            <v>36930</v>
          </cell>
          <cell r="X283">
            <v>0</v>
          </cell>
          <cell r="Y283">
            <v>0</v>
          </cell>
          <cell r="Z283">
            <v>0</v>
          </cell>
          <cell r="AA283">
            <v>347486.45</v>
          </cell>
          <cell r="AB283">
            <v>8649.11</v>
          </cell>
          <cell r="AC283">
            <v>129405.54</v>
          </cell>
          <cell r="AD283">
            <v>14065.03</v>
          </cell>
          <cell r="AE283">
            <v>26871.42</v>
          </cell>
          <cell r="AF283">
            <v>0</v>
          </cell>
          <cell r="AG283">
            <v>18041.45</v>
          </cell>
          <cell r="AH283">
            <v>1275.68</v>
          </cell>
          <cell r="AI283">
            <v>2730.82</v>
          </cell>
          <cell r="AJ283">
            <v>9784</v>
          </cell>
          <cell r="AK283">
            <v>2525</v>
          </cell>
          <cell r="AL283">
            <v>7265.51</v>
          </cell>
          <cell r="AM283">
            <v>171.72</v>
          </cell>
          <cell r="AN283">
            <v>1581.14</v>
          </cell>
          <cell r="AO283">
            <v>1548.75</v>
          </cell>
          <cell r="AP283">
            <v>4866.93</v>
          </cell>
          <cell r="AQ283">
            <v>0</v>
          </cell>
          <cell r="AR283">
            <v>1746.4</v>
          </cell>
          <cell r="AS283">
            <v>33579.1</v>
          </cell>
          <cell r="AT283">
            <v>6479.9</v>
          </cell>
          <cell r="AU283">
            <v>0</v>
          </cell>
          <cell r="AV283">
            <v>5245.34</v>
          </cell>
          <cell r="AW283">
            <v>4763.6000000000004</v>
          </cell>
          <cell r="AX283">
            <v>13740</v>
          </cell>
          <cell r="AY283">
            <v>6571.05</v>
          </cell>
          <cell r="AZ283">
            <v>506.07</v>
          </cell>
          <cell r="BA283">
            <v>0</v>
          </cell>
          <cell r="BB283">
            <v>14462.25</v>
          </cell>
          <cell r="BC283">
            <v>0</v>
          </cell>
          <cell r="BD283">
            <v>0</v>
          </cell>
          <cell r="BE283">
            <v>0</v>
          </cell>
          <cell r="BF283">
            <v>0</v>
          </cell>
          <cell r="BG283">
            <v>33006.199999999997</v>
          </cell>
          <cell r="BH283">
            <v>0</v>
          </cell>
          <cell r="BI283">
            <v>0</v>
          </cell>
          <cell r="BJ283">
            <v>0</v>
          </cell>
          <cell r="BK283">
            <v>32050.66</v>
          </cell>
          <cell r="BL283">
            <v>0</v>
          </cell>
          <cell r="BM283">
            <v>1499.69</v>
          </cell>
          <cell r="BN283">
            <v>23973.759999999998</v>
          </cell>
          <cell r="BO283">
            <v>0</v>
          </cell>
          <cell r="BP283">
            <v>8635.75</v>
          </cell>
          <cell r="BQ283">
            <v>3233.31</v>
          </cell>
          <cell r="BR283">
            <v>0</v>
          </cell>
          <cell r="BS283">
            <v>0</v>
          </cell>
          <cell r="BT283">
            <v>35842.82</v>
          </cell>
        </row>
        <row r="284">
          <cell r="A284">
            <v>922</v>
          </cell>
          <cell r="B284">
            <v>2007</v>
          </cell>
          <cell r="C284" t="str">
            <v>CALTON JUNIOR SCHOOL</v>
          </cell>
          <cell r="D284">
            <v>12994</v>
          </cell>
          <cell r="E284">
            <v>0</v>
          </cell>
          <cell r="F284">
            <v>14009.18</v>
          </cell>
          <cell r="G284">
            <v>1461.06</v>
          </cell>
          <cell r="H284">
            <v>0</v>
          </cell>
          <cell r="I284">
            <v>0</v>
          </cell>
          <cell r="J284">
            <v>634181.18000000005</v>
          </cell>
          <cell r="K284">
            <v>0</v>
          </cell>
          <cell r="L284">
            <v>99834</v>
          </cell>
          <cell r="M284">
            <v>0</v>
          </cell>
          <cell r="N284">
            <v>107675.06</v>
          </cell>
          <cell r="O284">
            <v>0</v>
          </cell>
          <cell r="P284">
            <v>0</v>
          </cell>
          <cell r="Q284">
            <v>8494.06</v>
          </cell>
          <cell r="R284">
            <v>0</v>
          </cell>
          <cell r="S284">
            <v>0</v>
          </cell>
          <cell r="T284">
            <v>0</v>
          </cell>
          <cell r="U284">
            <v>20927.8</v>
          </cell>
          <cell r="V284">
            <v>25922.05</v>
          </cell>
          <cell r="W284">
            <v>47228</v>
          </cell>
          <cell r="X284">
            <v>0</v>
          </cell>
          <cell r="Y284">
            <v>0</v>
          </cell>
          <cell r="Z284">
            <v>0</v>
          </cell>
          <cell r="AA284">
            <v>428819.66</v>
          </cell>
          <cell r="AB284">
            <v>16260.95</v>
          </cell>
          <cell r="AC284">
            <v>159789.09</v>
          </cell>
          <cell r="AD284">
            <v>32111.14</v>
          </cell>
          <cell r="AE284">
            <v>31602.87</v>
          </cell>
          <cell r="AF284">
            <v>0</v>
          </cell>
          <cell r="AG284">
            <v>26153.33</v>
          </cell>
          <cell r="AH284">
            <v>6978.8</v>
          </cell>
          <cell r="AI284">
            <v>4610</v>
          </cell>
          <cell r="AJ284">
            <v>4133</v>
          </cell>
          <cell r="AK284">
            <v>1066</v>
          </cell>
          <cell r="AL284">
            <v>6909.43</v>
          </cell>
          <cell r="AM284">
            <v>4000.47</v>
          </cell>
          <cell r="AN284">
            <v>5646.41</v>
          </cell>
          <cell r="AO284">
            <v>2837.14</v>
          </cell>
          <cell r="AP284">
            <v>13312.57</v>
          </cell>
          <cell r="AQ284">
            <v>14634</v>
          </cell>
          <cell r="AR284">
            <v>1680.56</v>
          </cell>
          <cell r="AS284">
            <v>63602.2</v>
          </cell>
          <cell r="AT284">
            <v>1420</v>
          </cell>
          <cell r="AU284">
            <v>0</v>
          </cell>
          <cell r="AV284">
            <v>9997.75</v>
          </cell>
          <cell r="AW284">
            <v>6472.2</v>
          </cell>
          <cell r="AX284">
            <v>0</v>
          </cell>
          <cell r="AY284">
            <v>10754.78</v>
          </cell>
          <cell r="AZ284">
            <v>39930.33</v>
          </cell>
          <cell r="BA284">
            <v>12182.49</v>
          </cell>
          <cell r="BB284">
            <v>16063.34</v>
          </cell>
          <cell r="BC284">
            <v>0</v>
          </cell>
          <cell r="BD284">
            <v>0</v>
          </cell>
          <cell r="BE284">
            <v>0</v>
          </cell>
          <cell r="BF284">
            <v>0</v>
          </cell>
          <cell r="BG284">
            <v>40522.76</v>
          </cell>
          <cell r="BH284">
            <v>0</v>
          </cell>
          <cell r="BI284">
            <v>0</v>
          </cell>
          <cell r="BJ284">
            <v>0</v>
          </cell>
          <cell r="BK284">
            <v>74361.899999999994</v>
          </cell>
          <cell r="BL284">
            <v>0</v>
          </cell>
          <cell r="BM284">
            <v>4210</v>
          </cell>
          <cell r="BN284">
            <v>36287.64</v>
          </cell>
          <cell r="BO284">
            <v>0</v>
          </cell>
          <cell r="BP284">
            <v>-23823.9</v>
          </cell>
          <cell r="BQ284">
            <v>1245</v>
          </cell>
          <cell r="BR284">
            <v>0</v>
          </cell>
          <cell r="BS284">
            <v>0</v>
          </cell>
          <cell r="BT284">
            <v>13708.739999999998</v>
          </cell>
        </row>
        <row r="285">
          <cell r="A285">
            <v>924</v>
          </cell>
          <cell r="B285">
            <v>2175</v>
          </cell>
          <cell r="C285" t="str">
            <v>CONEY HILL COMMUNITY PRIMARY SCHOOL</v>
          </cell>
          <cell r="D285">
            <v>126768.77</v>
          </cell>
          <cell r="E285">
            <v>0</v>
          </cell>
          <cell r="F285">
            <v>13373.87</v>
          </cell>
          <cell r="G285">
            <v>0</v>
          </cell>
          <cell r="H285">
            <v>0</v>
          </cell>
          <cell r="I285">
            <v>0</v>
          </cell>
          <cell r="J285">
            <v>569092.78</v>
          </cell>
          <cell r="K285">
            <v>0</v>
          </cell>
          <cell r="L285">
            <v>91301</v>
          </cell>
          <cell r="M285">
            <v>0</v>
          </cell>
          <cell r="N285">
            <v>127547</v>
          </cell>
          <cell r="O285">
            <v>3074.4</v>
          </cell>
          <cell r="P285">
            <v>4096</v>
          </cell>
          <cell r="Q285">
            <v>24277.39</v>
          </cell>
          <cell r="R285">
            <v>0</v>
          </cell>
          <cell r="S285">
            <v>4534.3500000000004</v>
          </cell>
          <cell r="T285">
            <v>5409.85</v>
          </cell>
          <cell r="U285">
            <v>6684.49</v>
          </cell>
          <cell r="V285">
            <v>13542</v>
          </cell>
          <cell r="W285">
            <v>46746</v>
          </cell>
          <cell r="X285">
            <v>0</v>
          </cell>
          <cell r="Y285">
            <v>0</v>
          </cell>
          <cell r="Z285">
            <v>0</v>
          </cell>
          <cell r="AA285">
            <v>390686.79</v>
          </cell>
          <cell r="AB285">
            <v>0</v>
          </cell>
          <cell r="AC285">
            <v>206452.89</v>
          </cell>
          <cell r="AD285">
            <v>21312.78</v>
          </cell>
          <cell r="AE285">
            <v>28467.32</v>
          </cell>
          <cell r="AF285">
            <v>0</v>
          </cell>
          <cell r="AG285">
            <v>82415.34</v>
          </cell>
          <cell r="AH285">
            <v>1632.89</v>
          </cell>
          <cell r="AI285">
            <v>2596</v>
          </cell>
          <cell r="AJ285">
            <v>4661</v>
          </cell>
          <cell r="AK285">
            <v>1165</v>
          </cell>
          <cell r="AL285">
            <v>9684.0499999999993</v>
          </cell>
          <cell r="AM285">
            <v>1459.27</v>
          </cell>
          <cell r="AN285">
            <v>1246.27</v>
          </cell>
          <cell r="AO285">
            <v>476.7</v>
          </cell>
          <cell r="AP285">
            <v>8405.3700000000008</v>
          </cell>
          <cell r="AQ285">
            <v>21668</v>
          </cell>
          <cell r="AR285">
            <v>2295.9899999999998</v>
          </cell>
          <cell r="AS285">
            <v>29950.95</v>
          </cell>
          <cell r="AT285">
            <v>365.66</v>
          </cell>
          <cell r="AU285">
            <v>0</v>
          </cell>
          <cell r="AV285">
            <v>10269.719999999999</v>
          </cell>
          <cell r="AW285">
            <v>6515.83</v>
          </cell>
          <cell r="AX285">
            <v>7649.47</v>
          </cell>
          <cell r="AY285">
            <v>30708.85</v>
          </cell>
          <cell r="AZ285">
            <v>2160.75</v>
          </cell>
          <cell r="BA285">
            <v>3718.56</v>
          </cell>
          <cell r="BB285">
            <v>37263.269999999997</v>
          </cell>
          <cell r="BC285">
            <v>0</v>
          </cell>
          <cell r="BD285">
            <v>0</v>
          </cell>
          <cell r="BE285">
            <v>0</v>
          </cell>
          <cell r="BF285">
            <v>0</v>
          </cell>
          <cell r="BG285">
            <v>19655.13</v>
          </cell>
          <cell r="BH285">
            <v>0</v>
          </cell>
          <cell r="BI285">
            <v>0</v>
          </cell>
          <cell r="BJ285">
            <v>0</v>
          </cell>
          <cell r="BK285">
            <v>0</v>
          </cell>
          <cell r="BL285">
            <v>19840</v>
          </cell>
          <cell r="BM285">
            <v>0</v>
          </cell>
          <cell r="BN285">
            <v>109845.31</v>
          </cell>
          <cell r="BO285">
            <v>0</v>
          </cell>
          <cell r="BP285">
            <v>9336</v>
          </cell>
          <cell r="BQ285">
            <v>3853</v>
          </cell>
          <cell r="BR285">
            <v>0</v>
          </cell>
          <cell r="BS285">
            <v>0</v>
          </cell>
          <cell r="BT285">
            <v>123034.31</v>
          </cell>
        </row>
        <row r="286">
          <cell r="A286">
            <v>925</v>
          </cell>
          <cell r="B286">
            <v>2034</v>
          </cell>
          <cell r="C286" t="str">
            <v>Dinglewell Infant School</v>
          </cell>
          <cell r="D286">
            <v>25986.75</v>
          </cell>
          <cell r="E286">
            <v>0</v>
          </cell>
          <cell r="F286">
            <v>60.93</v>
          </cell>
          <cell r="G286">
            <v>5035</v>
          </cell>
          <cell r="H286">
            <v>0</v>
          </cell>
          <cell r="I286">
            <v>0</v>
          </cell>
          <cell r="J286">
            <v>690728</v>
          </cell>
          <cell r="K286">
            <v>0</v>
          </cell>
          <cell r="L286">
            <v>50903</v>
          </cell>
          <cell r="M286">
            <v>0</v>
          </cell>
          <cell r="N286">
            <v>23022</v>
          </cell>
          <cell r="O286">
            <v>5409.48</v>
          </cell>
          <cell r="P286">
            <v>2444.2399999999998</v>
          </cell>
          <cell r="Q286">
            <v>13667.72</v>
          </cell>
          <cell r="R286">
            <v>-346.65</v>
          </cell>
          <cell r="S286">
            <v>0</v>
          </cell>
          <cell r="T286">
            <v>1104.3800000000001</v>
          </cell>
          <cell r="U286">
            <v>281.7</v>
          </cell>
          <cell r="V286">
            <v>22849.599999999999</v>
          </cell>
          <cell r="W286">
            <v>45402</v>
          </cell>
          <cell r="X286">
            <v>0</v>
          </cell>
          <cell r="Y286">
            <v>0</v>
          </cell>
          <cell r="Z286">
            <v>0</v>
          </cell>
          <cell r="AA286">
            <v>544145.31999999995</v>
          </cell>
          <cell r="AB286">
            <v>4635.33</v>
          </cell>
          <cell r="AC286">
            <v>122092.61</v>
          </cell>
          <cell r="AD286">
            <v>10553.62</v>
          </cell>
          <cell r="AE286">
            <v>27480.9</v>
          </cell>
          <cell r="AF286">
            <v>0</v>
          </cell>
          <cell r="AG286">
            <v>21429.67</v>
          </cell>
          <cell r="AH286">
            <v>918.03</v>
          </cell>
          <cell r="AI286">
            <v>2829.88</v>
          </cell>
          <cell r="AJ286">
            <v>5460</v>
          </cell>
          <cell r="AK286">
            <v>1456</v>
          </cell>
          <cell r="AL286">
            <v>8019.27</v>
          </cell>
          <cell r="AM286">
            <v>196.37</v>
          </cell>
          <cell r="AN286">
            <v>9432.18</v>
          </cell>
          <cell r="AO286">
            <v>3365.66</v>
          </cell>
          <cell r="AP286">
            <v>8188.45</v>
          </cell>
          <cell r="AQ286">
            <v>0</v>
          </cell>
          <cell r="AR286">
            <v>1279.73</v>
          </cell>
          <cell r="AS286">
            <v>31184.91</v>
          </cell>
          <cell r="AT286">
            <v>1621.95</v>
          </cell>
          <cell r="AU286">
            <v>0</v>
          </cell>
          <cell r="AV286">
            <v>10310.64</v>
          </cell>
          <cell r="AW286">
            <v>6471</v>
          </cell>
          <cell r="AX286">
            <v>0</v>
          </cell>
          <cell r="AY286">
            <v>4712.59</v>
          </cell>
          <cell r="AZ286">
            <v>0</v>
          </cell>
          <cell r="BA286">
            <v>1438.6</v>
          </cell>
          <cell r="BB286">
            <v>10806</v>
          </cell>
          <cell r="BC286">
            <v>0</v>
          </cell>
          <cell r="BD286">
            <v>0</v>
          </cell>
          <cell r="BE286">
            <v>0</v>
          </cell>
          <cell r="BF286">
            <v>0</v>
          </cell>
          <cell r="BG286">
            <v>38784</v>
          </cell>
          <cell r="BH286">
            <v>0</v>
          </cell>
          <cell r="BI286">
            <v>0</v>
          </cell>
          <cell r="BJ286">
            <v>0</v>
          </cell>
          <cell r="BK286">
            <v>9.9499999999999993</v>
          </cell>
          <cell r="BL286">
            <v>0</v>
          </cell>
          <cell r="BM286">
            <v>4093.05</v>
          </cell>
          <cell r="BN286">
            <v>43423.51</v>
          </cell>
          <cell r="BO286">
            <v>0</v>
          </cell>
          <cell r="BP286">
            <v>34751.93</v>
          </cell>
          <cell r="BQ286">
            <v>5025</v>
          </cell>
          <cell r="BR286">
            <v>0</v>
          </cell>
          <cell r="BS286">
            <v>0</v>
          </cell>
          <cell r="BT286">
            <v>83200.44</v>
          </cell>
        </row>
        <row r="287">
          <cell r="A287">
            <v>926</v>
          </cell>
          <cell r="B287">
            <v>2030</v>
          </cell>
          <cell r="C287" t="str">
            <v>Dinglewell Junior School</v>
          </cell>
          <cell r="D287">
            <v>21978.71</v>
          </cell>
          <cell r="E287">
            <v>0</v>
          </cell>
          <cell r="F287">
            <v>87299.25</v>
          </cell>
          <cell r="G287">
            <v>5961.18</v>
          </cell>
          <cell r="H287">
            <v>0</v>
          </cell>
          <cell r="I287">
            <v>0</v>
          </cell>
          <cell r="J287">
            <v>937428.89</v>
          </cell>
          <cell r="K287">
            <v>0</v>
          </cell>
          <cell r="L287">
            <v>27895</v>
          </cell>
          <cell r="M287">
            <v>0</v>
          </cell>
          <cell r="N287">
            <v>61409.4</v>
          </cell>
          <cell r="O287">
            <v>400</v>
          </cell>
          <cell r="P287">
            <v>0</v>
          </cell>
          <cell r="Q287">
            <v>16102.78</v>
          </cell>
          <cell r="R287">
            <v>0</v>
          </cell>
          <cell r="S287">
            <v>901.87</v>
          </cell>
          <cell r="T287">
            <v>387.55</v>
          </cell>
          <cell r="U287">
            <v>21284.98</v>
          </cell>
          <cell r="V287">
            <v>5019.83</v>
          </cell>
          <cell r="W287">
            <v>58051</v>
          </cell>
          <cell r="X287">
            <v>0</v>
          </cell>
          <cell r="Y287">
            <v>0</v>
          </cell>
          <cell r="Z287">
            <v>0</v>
          </cell>
          <cell r="AA287">
            <v>626155.07999999996</v>
          </cell>
          <cell r="AB287">
            <v>7194.46</v>
          </cell>
          <cell r="AC287">
            <v>62603.98</v>
          </cell>
          <cell r="AD287">
            <v>13676.53</v>
          </cell>
          <cell r="AE287">
            <v>43134.09</v>
          </cell>
          <cell r="AF287">
            <v>0</v>
          </cell>
          <cell r="AG287">
            <v>10315.780000000001</v>
          </cell>
          <cell r="AH287">
            <v>1428.38</v>
          </cell>
          <cell r="AI287">
            <v>4928.3999999999996</v>
          </cell>
          <cell r="AJ287">
            <v>10049</v>
          </cell>
          <cell r="AK287">
            <v>2680</v>
          </cell>
          <cell r="AL287">
            <v>18272.02</v>
          </cell>
          <cell r="AM287">
            <v>2377.77</v>
          </cell>
          <cell r="AN287">
            <v>2133.33</v>
          </cell>
          <cell r="AO287">
            <v>4257.07</v>
          </cell>
          <cell r="AP287">
            <v>13672.15</v>
          </cell>
          <cell r="AQ287">
            <v>12451</v>
          </cell>
          <cell r="AR287">
            <v>3377.06</v>
          </cell>
          <cell r="AS287">
            <v>45295.71</v>
          </cell>
          <cell r="AT287">
            <v>5024.82</v>
          </cell>
          <cell r="AU287">
            <v>0</v>
          </cell>
          <cell r="AV287">
            <v>5448.32</v>
          </cell>
          <cell r="AW287">
            <v>9582.7999999999993</v>
          </cell>
          <cell r="AX287">
            <v>0</v>
          </cell>
          <cell r="AY287">
            <v>3480</v>
          </cell>
          <cell r="AZ287">
            <v>51915.45</v>
          </cell>
          <cell r="BA287">
            <v>135251.15</v>
          </cell>
          <cell r="BB287">
            <v>17853</v>
          </cell>
          <cell r="BC287">
            <v>0</v>
          </cell>
          <cell r="BD287">
            <v>0</v>
          </cell>
          <cell r="BE287">
            <v>0</v>
          </cell>
          <cell r="BF287">
            <v>0</v>
          </cell>
          <cell r="BG287">
            <v>45159</v>
          </cell>
          <cell r="BH287">
            <v>0</v>
          </cell>
          <cell r="BI287">
            <v>0</v>
          </cell>
          <cell r="BJ287">
            <v>0</v>
          </cell>
          <cell r="BK287">
            <v>61367.67</v>
          </cell>
          <cell r="BL287">
            <v>0</v>
          </cell>
          <cell r="BM287">
            <v>1242.8599999999999</v>
          </cell>
          <cell r="BN287">
            <v>38302.660000000003</v>
          </cell>
          <cell r="BO287">
            <v>0</v>
          </cell>
          <cell r="BP287">
            <v>66607.58</v>
          </cell>
          <cell r="BQ287">
            <v>9201.32</v>
          </cell>
          <cell r="BR287">
            <v>0</v>
          </cell>
          <cell r="BS287">
            <v>0</v>
          </cell>
          <cell r="BT287">
            <v>114111.56</v>
          </cell>
        </row>
        <row r="288">
          <cell r="A288">
            <v>927</v>
          </cell>
          <cell r="B288">
            <v>2014</v>
          </cell>
          <cell r="C288" t="str">
            <v>Elmbridge Infant School</v>
          </cell>
          <cell r="D288">
            <v>66542.63</v>
          </cell>
          <cell r="E288">
            <v>0</v>
          </cell>
          <cell r="F288">
            <v>32743.52</v>
          </cell>
          <cell r="G288">
            <v>1449.9</v>
          </cell>
          <cell r="H288">
            <v>0</v>
          </cell>
          <cell r="I288">
            <v>0</v>
          </cell>
          <cell r="J288">
            <v>573478</v>
          </cell>
          <cell r="K288">
            <v>0</v>
          </cell>
          <cell r="L288">
            <v>47772</v>
          </cell>
          <cell r="M288">
            <v>0</v>
          </cell>
          <cell r="N288">
            <v>19355</v>
          </cell>
          <cell r="O288">
            <v>0</v>
          </cell>
          <cell r="P288">
            <v>0</v>
          </cell>
          <cell r="Q288">
            <v>15089.1</v>
          </cell>
          <cell r="R288">
            <v>0</v>
          </cell>
          <cell r="S288">
            <v>0</v>
          </cell>
          <cell r="T288">
            <v>1044.52</v>
          </cell>
          <cell r="U288">
            <v>772.83</v>
          </cell>
          <cell r="V288">
            <v>8535.02</v>
          </cell>
          <cell r="W288">
            <v>39294</v>
          </cell>
          <cell r="X288">
            <v>0</v>
          </cell>
          <cell r="Y288">
            <v>0</v>
          </cell>
          <cell r="Z288">
            <v>0</v>
          </cell>
          <cell r="AA288">
            <v>412425.07</v>
          </cell>
          <cell r="AB288">
            <v>17832.46</v>
          </cell>
          <cell r="AC288">
            <v>98441.27</v>
          </cell>
          <cell r="AD288">
            <v>25305.25</v>
          </cell>
          <cell r="AE288">
            <v>32179.09</v>
          </cell>
          <cell r="AF288">
            <v>0</v>
          </cell>
          <cell r="AG288">
            <v>17122.060000000001</v>
          </cell>
          <cell r="AH288">
            <v>475.18</v>
          </cell>
          <cell r="AI288">
            <v>1850.63</v>
          </cell>
          <cell r="AJ288">
            <v>6536</v>
          </cell>
          <cell r="AK288">
            <v>1634</v>
          </cell>
          <cell r="AL288">
            <v>6294.44</v>
          </cell>
          <cell r="AM288">
            <v>2744.26</v>
          </cell>
          <cell r="AN288">
            <v>2031.34</v>
          </cell>
          <cell r="AO288">
            <v>3208.47</v>
          </cell>
          <cell r="AP288">
            <v>8489.02</v>
          </cell>
          <cell r="AQ288">
            <v>18399</v>
          </cell>
          <cell r="AR288">
            <v>1593.32</v>
          </cell>
          <cell r="AS288">
            <v>28259.3</v>
          </cell>
          <cell r="AT288">
            <v>3035.81</v>
          </cell>
          <cell r="AU288">
            <v>0</v>
          </cell>
          <cell r="AV288">
            <v>11209.86</v>
          </cell>
          <cell r="AW288">
            <v>5395.4</v>
          </cell>
          <cell r="AX288">
            <v>0</v>
          </cell>
          <cell r="AY288">
            <v>6718.18</v>
          </cell>
          <cell r="AZ288">
            <v>695</v>
          </cell>
          <cell r="BA288">
            <v>2762.1</v>
          </cell>
          <cell r="BB288">
            <v>14965</v>
          </cell>
          <cell r="BC288">
            <v>0</v>
          </cell>
          <cell r="BD288">
            <v>0</v>
          </cell>
          <cell r="BE288">
            <v>0</v>
          </cell>
          <cell r="BF288">
            <v>0</v>
          </cell>
          <cell r="BG288">
            <v>35435</v>
          </cell>
          <cell r="BH288">
            <v>0</v>
          </cell>
          <cell r="BI288">
            <v>0</v>
          </cell>
          <cell r="BJ288">
            <v>0</v>
          </cell>
          <cell r="BK288">
            <v>40959.839999999997</v>
          </cell>
          <cell r="BL288">
            <v>0</v>
          </cell>
          <cell r="BM288">
            <v>1449.9</v>
          </cell>
          <cell r="BN288">
            <v>42281.59</v>
          </cell>
          <cell r="BO288">
            <v>0</v>
          </cell>
          <cell r="BP288">
            <v>23356.68</v>
          </cell>
          <cell r="BQ288">
            <v>3862</v>
          </cell>
          <cell r="BR288">
            <v>0</v>
          </cell>
          <cell r="BS288">
            <v>0</v>
          </cell>
          <cell r="BT288">
            <v>69500.26999999999</v>
          </cell>
        </row>
        <row r="289">
          <cell r="A289">
            <v>928</v>
          </cell>
          <cell r="B289">
            <v>2013</v>
          </cell>
          <cell r="C289" t="str">
            <v>Elmbridge Junior School</v>
          </cell>
          <cell r="D289">
            <v>63108.01</v>
          </cell>
          <cell r="E289">
            <v>0</v>
          </cell>
          <cell r="F289">
            <v>0</v>
          </cell>
          <cell r="G289">
            <v>1942.24</v>
          </cell>
          <cell r="H289">
            <v>0</v>
          </cell>
          <cell r="I289">
            <v>0</v>
          </cell>
          <cell r="J289">
            <v>942788</v>
          </cell>
          <cell r="K289">
            <v>0</v>
          </cell>
          <cell r="L289">
            <v>69635</v>
          </cell>
          <cell r="M289">
            <v>0</v>
          </cell>
          <cell r="N289">
            <v>61070</v>
          </cell>
          <cell r="O289">
            <v>1033.5</v>
          </cell>
          <cell r="P289">
            <v>3447</v>
          </cell>
          <cell r="Q289">
            <v>25022.53</v>
          </cell>
          <cell r="R289">
            <v>0</v>
          </cell>
          <cell r="S289">
            <v>13628.59</v>
          </cell>
          <cell r="T289">
            <v>241.5</v>
          </cell>
          <cell r="U289">
            <v>40311.32</v>
          </cell>
          <cell r="V289">
            <v>3743.5</v>
          </cell>
          <cell r="W289">
            <v>60669</v>
          </cell>
          <cell r="X289">
            <v>0</v>
          </cell>
          <cell r="Y289">
            <v>0</v>
          </cell>
          <cell r="Z289">
            <v>0</v>
          </cell>
          <cell r="AA289">
            <v>604341.97</v>
          </cell>
          <cell r="AB289">
            <v>40063.589999999997</v>
          </cell>
          <cell r="AC289">
            <v>112367.8</v>
          </cell>
          <cell r="AD289">
            <v>35888.32</v>
          </cell>
          <cell r="AE289">
            <v>36468.480000000003</v>
          </cell>
          <cell r="AF289">
            <v>0</v>
          </cell>
          <cell r="AG289">
            <v>29452.79</v>
          </cell>
          <cell r="AH289">
            <v>2107.96</v>
          </cell>
          <cell r="AI289">
            <v>2339</v>
          </cell>
          <cell r="AJ289">
            <v>7649</v>
          </cell>
          <cell r="AK289">
            <v>1912</v>
          </cell>
          <cell r="AL289">
            <v>34510.639999999999</v>
          </cell>
          <cell r="AM289">
            <v>3116.75</v>
          </cell>
          <cell r="AN289">
            <v>488.2</v>
          </cell>
          <cell r="AO289">
            <v>5255.1</v>
          </cell>
          <cell r="AP289">
            <v>22613.24</v>
          </cell>
          <cell r="AQ289">
            <v>12197</v>
          </cell>
          <cell r="AR289">
            <v>2236.29</v>
          </cell>
          <cell r="AS289">
            <v>72243.88</v>
          </cell>
          <cell r="AT289">
            <v>5298.94</v>
          </cell>
          <cell r="AU289">
            <v>0</v>
          </cell>
          <cell r="AV289">
            <v>39818.35</v>
          </cell>
          <cell r="AW289">
            <v>9451</v>
          </cell>
          <cell r="AX289">
            <v>0</v>
          </cell>
          <cell r="AY289">
            <v>10570.87</v>
          </cell>
          <cell r="AZ289">
            <v>23796.76</v>
          </cell>
          <cell r="BA289">
            <v>18080.97</v>
          </cell>
          <cell r="BB289">
            <v>18633.7</v>
          </cell>
          <cell r="BC289">
            <v>0</v>
          </cell>
          <cell r="BD289">
            <v>0</v>
          </cell>
          <cell r="BE289">
            <v>0</v>
          </cell>
          <cell r="BF289">
            <v>0</v>
          </cell>
          <cell r="BG289">
            <v>48068</v>
          </cell>
          <cell r="BH289">
            <v>0</v>
          </cell>
          <cell r="BI289">
            <v>0</v>
          </cell>
          <cell r="BJ289">
            <v>0</v>
          </cell>
          <cell r="BK289">
            <v>45017.41</v>
          </cell>
          <cell r="BL289">
            <v>0</v>
          </cell>
          <cell r="BM289">
            <v>494.24</v>
          </cell>
          <cell r="BN289">
            <v>133795.35</v>
          </cell>
          <cell r="BO289">
            <v>0</v>
          </cell>
          <cell r="BP289">
            <v>28.59</v>
          </cell>
          <cell r="BQ289">
            <v>4470</v>
          </cell>
          <cell r="BR289">
            <v>0</v>
          </cell>
          <cell r="BS289">
            <v>0</v>
          </cell>
          <cell r="BT289">
            <v>138293.94</v>
          </cell>
        </row>
        <row r="290">
          <cell r="A290">
            <v>929</v>
          </cell>
          <cell r="B290">
            <v>2200</v>
          </cell>
          <cell r="C290" t="str">
            <v>Finlay Community School</v>
          </cell>
          <cell r="D290">
            <v>0</v>
          </cell>
          <cell r="E290">
            <v>197530.27</v>
          </cell>
          <cell r="F290">
            <v>47098</v>
          </cell>
          <cell r="G290">
            <v>3601</v>
          </cell>
          <cell r="H290">
            <v>0</v>
          </cell>
          <cell r="I290">
            <v>0</v>
          </cell>
          <cell r="J290">
            <v>102450</v>
          </cell>
          <cell r="K290">
            <v>0</v>
          </cell>
          <cell r="L290">
            <v>29799</v>
          </cell>
          <cell r="M290">
            <v>0</v>
          </cell>
          <cell r="N290">
            <v>0</v>
          </cell>
          <cell r="O290">
            <v>45</v>
          </cell>
          <cell r="P290">
            <v>0</v>
          </cell>
          <cell r="Q290">
            <v>3204.46</v>
          </cell>
          <cell r="R290">
            <v>0</v>
          </cell>
          <cell r="S290">
            <v>296</v>
          </cell>
          <cell r="T290">
            <v>3621.76</v>
          </cell>
          <cell r="U290">
            <v>1362.79</v>
          </cell>
          <cell r="V290">
            <v>11437.56</v>
          </cell>
          <cell r="W290">
            <v>9379</v>
          </cell>
          <cell r="X290">
            <v>0</v>
          </cell>
          <cell r="Y290">
            <v>0</v>
          </cell>
          <cell r="Z290">
            <v>0</v>
          </cell>
          <cell r="AA290">
            <v>84729.74</v>
          </cell>
          <cell r="AB290">
            <v>5691.95</v>
          </cell>
          <cell r="AC290">
            <v>44091.02</v>
          </cell>
          <cell r="AD290">
            <v>5105.82</v>
          </cell>
          <cell r="AE290">
            <v>9199.33</v>
          </cell>
          <cell r="AF290">
            <v>0</v>
          </cell>
          <cell r="AG290">
            <v>5067.38</v>
          </cell>
          <cell r="AH290">
            <v>1123.6300000000001</v>
          </cell>
          <cell r="AI290">
            <v>0</v>
          </cell>
          <cell r="AJ290">
            <v>8511</v>
          </cell>
          <cell r="AK290">
            <v>2128</v>
          </cell>
          <cell r="AL290">
            <v>1524.91</v>
          </cell>
          <cell r="AM290">
            <v>1190.8800000000001</v>
          </cell>
          <cell r="AN290">
            <v>406.75</v>
          </cell>
          <cell r="AO290">
            <v>2265.11</v>
          </cell>
          <cell r="AP290">
            <v>13591.17</v>
          </cell>
          <cell r="AQ290">
            <v>0</v>
          </cell>
          <cell r="AR290">
            <v>950.19</v>
          </cell>
          <cell r="AS290">
            <v>13400.23</v>
          </cell>
          <cell r="AT290">
            <v>0</v>
          </cell>
          <cell r="AU290">
            <v>0</v>
          </cell>
          <cell r="AV290">
            <v>3738.86</v>
          </cell>
          <cell r="AW290">
            <v>0</v>
          </cell>
          <cell r="AX290">
            <v>0</v>
          </cell>
          <cell r="AY290">
            <v>440.94</v>
          </cell>
          <cell r="AZ290">
            <v>0</v>
          </cell>
          <cell r="BA290">
            <v>0</v>
          </cell>
          <cell r="BB290">
            <v>774</v>
          </cell>
          <cell r="BC290">
            <v>0</v>
          </cell>
          <cell r="BD290">
            <v>0</v>
          </cell>
          <cell r="BE290">
            <v>0</v>
          </cell>
          <cell r="BF290">
            <v>0</v>
          </cell>
          <cell r="BG290">
            <v>11982</v>
          </cell>
          <cell r="BH290">
            <v>0</v>
          </cell>
          <cell r="BI290">
            <v>0</v>
          </cell>
          <cell r="BJ290">
            <v>0</v>
          </cell>
          <cell r="BK290">
            <v>73078.86</v>
          </cell>
          <cell r="BL290">
            <v>0</v>
          </cell>
          <cell r="BM290">
            <v>464</v>
          </cell>
          <cell r="BN290">
            <v>155194.93</v>
          </cell>
          <cell r="BO290">
            <v>0</v>
          </cell>
          <cell r="BP290">
            <v>-13998.86</v>
          </cell>
          <cell r="BQ290">
            <v>3137</v>
          </cell>
          <cell r="BR290">
            <v>0</v>
          </cell>
          <cell r="BS290">
            <v>0</v>
          </cell>
          <cell r="BT290">
            <v>144333.07</v>
          </cell>
        </row>
        <row r="291">
          <cell r="A291">
            <v>930</v>
          </cell>
          <cell r="B291">
            <v>2176</v>
          </cell>
          <cell r="C291" t="str">
            <v>Finlay Community School</v>
          </cell>
          <cell r="D291">
            <v>272717.42</v>
          </cell>
          <cell r="E291">
            <v>0</v>
          </cell>
          <cell r="F291">
            <v>30285.49</v>
          </cell>
          <cell r="G291">
            <v>555.87</v>
          </cell>
          <cell r="H291">
            <v>0</v>
          </cell>
          <cell r="I291">
            <v>0</v>
          </cell>
          <cell r="J291">
            <v>325625.57</v>
          </cell>
          <cell r="K291">
            <v>0</v>
          </cell>
          <cell r="L291">
            <v>70758</v>
          </cell>
          <cell r="M291">
            <v>0</v>
          </cell>
          <cell r="N291">
            <v>131729.1</v>
          </cell>
          <cell r="O291">
            <v>3333</v>
          </cell>
          <cell r="P291">
            <v>21000</v>
          </cell>
          <cell r="Q291">
            <v>20693.919999999998</v>
          </cell>
          <cell r="R291">
            <v>0</v>
          </cell>
          <cell r="S291">
            <v>288</v>
          </cell>
          <cell r="T291">
            <v>7513.93</v>
          </cell>
          <cell r="U291">
            <v>3348.49</v>
          </cell>
          <cell r="V291">
            <v>9511.19</v>
          </cell>
          <cell r="W291">
            <v>28135</v>
          </cell>
          <cell r="X291">
            <v>0</v>
          </cell>
          <cell r="Y291">
            <v>0</v>
          </cell>
          <cell r="Z291">
            <v>0</v>
          </cell>
          <cell r="AA291">
            <v>279268.68</v>
          </cell>
          <cell r="AB291">
            <v>10583.89</v>
          </cell>
          <cell r="AC291">
            <v>143270.39999999999</v>
          </cell>
          <cell r="AD291">
            <v>20979.01</v>
          </cell>
          <cell r="AE291">
            <v>34316.199999999997</v>
          </cell>
          <cell r="AF291">
            <v>0</v>
          </cell>
          <cell r="AG291">
            <v>36468.9</v>
          </cell>
          <cell r="AH291">
            <v>4218.13</v>
          </cell>
          <cell r="AI291">
            <v>1011</v>
          </cell>
          <cell r="AJ291">
            <v>0</v>
          </cell>
          <cell r="AK291">
            <v>0</v>
          </cell>
          <cell r="AL291">
            <v>15020.92</v>
          </cell>
          <cell r="AM291">
            <v>27141.759999999998</v>
          </cell>
          <cell r="AN291">
            <v>1414.61</v>
          </cell>
          <cell r="AO291">
            <v>10779.11</v>
          </cell>
          <cell r="AP291">
            <v>9500.86</v>
          </cell>
          <cell r="AQ291">
            <v>8085</v>
          </cell>
          <cell r="AR291">
            <v>3413.51</v>
          </cell>
          <cell r="AS291">
            <v>48976.2</v>
          </cell>
          <cell r="AT291">
            <v>1862.85</v>
          </cell>
          <cell r="AU291">
            <v>0</v>
          </cell>
          <cell r="AV291">
            <v>3731.7</v>
          </cell>
          <cell r="AW291">
            <v>3975</v>
          </cell>
          <cell r="AX291">
            <v>0</v>
          </cell>
          <cell r="AY291">
            <v>21182.32</v>
          </cell>
          <cell r="AZ291">
            <v>1084.5</v>
          </cell>
          <cell r="BA291">
            <v>331.8</v>
          </cell>
          <cell r="BB291">
            <v>10507</v>
          </cell>
          <cell r="BC291">
            <v>0</v>
          </cell>
          <cell r="BD291">
            <v>0</v>
          </cell>
          <cell r="BE291">
            <v>0</v>
          </cell>
          <cell r="BF291">
            <v>0</v>
          </cell>
          <cell r="BG291">
            <v>25414.33</v>
          </cell>
          <cell r="BH291">
            <v>0</v>
          </cell>
          <cell r="BI291">
            <v>0</v>
          </cell>
          <cell r="BJ291">
            <v>0</v>
          </cell>
          <cell r="BK291">
            <v>5001.6899999999996</v>
          </cell>
          <cell r="BL291">
            <v>0</v>
          </cell>
          <cell r="BM291">
            <v>555</v>
          </cell>
          <cell r="BN291">
            <v>0</v>
          </cell>
          <cell r="BO291">
            <v>197530.27</v>
          </cell>
          <cell r="BP291">
            <v>47098</v>
          </cell>
          <cell r="BQ291">
            <v>3601</v>
          </cell>
          <cell r="BR291">
            <v>0</v>
          </cell>
          <cell r="BS291">
            <v>0</v>
          </cell>
          <cell r="BT291">
            <v>248229.27</v>
          </cell>
        </row>
        <row r="292">
          <cell r="A292">
            <v>933</v>
          </cell>
          <cell r="B292">
            <v>2025</v>
          </cell>
          <cell r="C292" t="str">
            <v>HAREWOOD INFANTS SCHOOL</v>
          </cell>
          <cell r="D292">
            <v>38930</v>
          </cell>
          <cell r="E292">
            <v>0</v>
          </cell>
          <cell r="F292">
            <v>48005</v>
          </cell>
          <cell r="G292">
            <v>1269</v>
          </cell>
          <cell r="H292">
            <v>4647.91</v>
          </cell>
          <cell r="I292">
            <v>0</v>
          </cell>
          <cell r="J292">
            <v>571957</v>
          </cell>
          <cell r="K292">
            <v>0</v>
          </cell>
          <cell r="L292">
            <v>37835</v>
          </cell>
          <cell r="M292">
            <v>0</v>
          </cell>
          <cell r="N292">
            <v>48650</v>
          </cell>
          <cell r="O292">
            <v>1600</v>
          </cell>
          <cell r="P292">
            <v>1900</v>
          </cell>
          <cell r="Q292">
            <v>5175.8999999999996</v>
          </cell>
          <cell r="R292">
            <v>0</v>
          </cell>
          <cell r="S292">
            <v>732</v>
          </cell>
          <cell r="T292">
            <v>1910.4</v>
          </cell>
          <cell r="U292">
            <v>0</v>
          </cell>
          <cell r="V292">
            <v>5952.2</v>
          </cell>
          <cell r="W292">
            <v>0</v>
          </cell>
          <cell r="X292">
            <v>0</v>
          </cell>
          <cell r="Y292">
            <v>0</v>
          </cell>
          <cell r="Z292">
            <v>0</v>
          </cell>
          <cell r="AA292">
            <v>384937.55</v>
          </cell>
          <cell r="AB292">
            <v>12076.93</v>
          </cell>
          <cell r="AC292">
            <v>101812.58</v>
          </cell>
          <cell r="AD292">
            <v>20093.46</v>
          </cell>
          <cell r="AE292">
            <v>28730.639999999999</v>
          </cell>
          <cell r="AF292">
            <v>0</v>
          </cell>
          <cell r="AG292">
            <v>20900.05</v>
          </cell>
          <cell r="AH292">
            <v>795.14</v>
          </cell>
          <cell r="AI292">
            <v>1628.88</v>
          </cell>
          <cell r="AJ292">
            <v>6397</v>
          </cell>
          <cell r="AK292">
            <v>1599</v>
          </cell>
          <cell r="AL292">
            <v>6780.54</v>
          </cell>
          <cell r="AM292">
            <v>1149.24</v>
          </cell>
          <cell r="AN292">
            <v>1384.18</v>
          </cell>
          <cell r="AO292">
            <v>3660.87</v>
          </cell>
          <cell r="AP292">
            <v>8181.51</v>
          </cell>
          <cell r="AQ292">
            <v>0</v>
          </cell>
          <cell r="AR292">
            <v>899.41</v>
          </cell>
          <cell r="AS292">
            <v>29822.28</v>
          </cell>
          <cell r="AT292">
            <v>22.93</v>
          </cell>
          <cell r="AU292">
            <v>0</v>
          </cell>
          <cell r="AV292">
            <v>11684.97</v>
          </cell>
          <cell r="AW292">
            <v>5510.6</v>
          </cell>
          <cell r="AX292">
            <v>0</v>
          </cell>
          <cell r="AY292">
            <v>8274.9699999999993</v>
          </cell>
          <cell r="AZ292">
            <v>2764.4</v>
          </cell>
          <cell r="BA292">
            <v>1166.56</v>
          </cell>
          <cell r="BB292">
            <v>15067</v>
          </cell>
          <cell r="BC292">
            <v>0</v>
          </cell>
          <cell r="BD292">
            <v>0</v>
          </cell>
          <cell r="BE292">
            <v>0</v>
          </cell>
          <cell r="BF292">
            <v>0</v>
          </cell>
          <cell r="BG292">
            <v>35626</v>
          </cell>
          <cell r="BH292">
            <v>0</v>
          </cell>
          <cell r="BI292">
            <v>0</v>
          </cell>
          <cell r="BJ292">
            <v>7446</v>
          </cell>
          <cell r="BK292">
            <v>28527.86</v>
          </cell>
          <cell r="BL292">
            <v>0</v>
          </cell>
          <cell r="BM292">
            <v>1269</v>
          </cell>
          <cell r="BN292">
            <v>39301.81</v>
          </cell>
          <cell r="BO292">
            <v>0</v>
          </cell>
          <cell r="BP292">
            <v>46816.14</v>
          </cell>
          <cell r="BQ292">
            <v>3841</v>
          </cell>
          <cell r="BR292">
            <v>1647.91</v>
          </cell>
          <cell r="BS292">
            <v>0</v>
          </cell>
          <cell r="BT292">
            <v>91606.86</v>
          </cell>
        </row>
        <row r="293">
          <cell r="A293">
            <v>934</v>
          </cell>
          <cell r="B293">
            <v>2026</v>
          </cell>
          <cell r="C293" t="str">
            <v>Harewood Junior School</v>
          </cell>
          <cell r="D293">
            <v>77173</v>
          </cell>
          <cell r="E293">
            <v>0.65</v>
          </cell>
          <cell r="F293">
            <v>56224</v>
          </cell>
          <cell r="G293">
            <v>5253</v>
          </cell>
          <cell r="H293">
            <v>0</v>
          </cell>
          <cell r="I293">
            <v>0</v>
          </cell>
          <cell r="J293">
            <v>831225</v>
          </cell>
          <cell r="K293">
            <v>0</v>
          </cell>
          <cell r="L293">
            <v>80764</v>
          </cell>
          <cell r="M293">
            <v>0</v>
          </cell>
          <cell r="N293">
            <v>89047</v>
          </cell>
          <cell r="O293">
            <v>14297.72</v>
          </cell>
          <cell r="P293">
            <v>37790.410000000003</v>
          </cell>
          <cell r="Q293">
            <v>15532.72</v>
          </cell>
          <cell r="R293">
            <v>0</v>
          </cell>
          <cell r="S293">
            <v>0</v>
          </cell>
          <cell r="T293">
            <v>238</v>
          </cell>
          <cell r="U293">
            <v>16444</v>
          </cell>
          <cell r="V293">
            <v>44289.81</v>
          </cell>
          <cell r="W293">
            <v>53689</v>
          </cell>
          <cell r="X293">
            <v>0</v>
          </cell>
          <cell r="Y293">
            <v>0</v>
          </cell>
          <cell r="Z293">
            <v>0</v>
          </cell>
          <cell r="AA293">
            <v>693906.53</v>
          </cell>
          <cell r="AB293">
            <v>4091.47</v>
          </cell>
          <cell r="AC293">
            <v>162450.46</v>
          </cell>
          <cell r="AD293">
            <v>27912.48</v>
          </cell>
          <cell r="AE293">
            <v>44826.13</v>
          </cell>
          <cell r="AF293">
            <v>0</v>
          </cell>
          <cell r="AG293">
            <v>29119.42</v>
          </cell>
          <cell r="AH293">
            <v>12742.74</v>
          </cell>
          <cell r="AI293">
            <v>3096.54</v>
          </cell>
          <cell r="AJ293">
            <v>8508</v>
          </cell>
          <cell r="AK293">
            <v>0</v>
          </cell>
          <cell r="AL293">
            <v>12580.46</v>
          </cell>
          <cell r="AM293">
            <v>3575.16</v>
          </cell>
          <cell r="AN293">
            <v>1171.81</v>
          </cell>
          <cell r="AO293">
            <v>-1438.93</v>
          </cell>
          <cell r="AP293">
            <v>17604.939999999999</v>
          </cell>
          <cell r="AQ293">
            <v>11850</v>
          </cell>
          <cell r="AR293">
            <v>926.45</v>
          </cell>
          <cell r="AS293">
            <v>98538.92</v>
          </cell>
          <cell r="AT293">
            <v>1548</v>
          </cell>
          <cell r="AU293">
            <v>0</v>
          </cell>
          <cell r="AV293">
            <v>4875.6899999999996</v>
          </cell>
          <cell r="AW293">
            <v>8358.7999999999993</v>
          </cell>
          <cell r="AX293">
            <v>758.34</v>
          </cell>
          <cell r="AY293">
            <v>12655.37</v>
          </cell>
          <cell r="AZ293">
            <v>1808.8</v>
          </cell>
          <cell r="BA293">
            <v>6455.17</v>
          </cell>
          <cell r="BB293">
            <v>14600</v>
          </cell>
          <cell r="BC293">
            <v>0</v>
          </cell>
          <cell r="BD293">
            <v>0</v>
          </cell>
          <cell r="BE293">
            <v>0</v>
          </cell>
          <cell r="BF293">
            <v>0</v>
          </cell>
          <cell r="BG293">
            <v>43523</v>
          </cell>
          <cell r="BH293">
            <v>0</v>
          </cell>
          <cell r="BI293">
            <v>0</v>
          </cell>
          <cell r="BJ293">
            <v>0</v>
          </cell>
          <cell r="BK293">
            <v>68864.759999999995</v>
          </cell>
          <cell r="BL293">
            <v>0</v>
          </cell>
          <cell r="BM293">
            <v>0</v>
          </cell>
          <cell r="BN293">
            <v>77968.56</v>
          </cell>
          <cell r="BO293">
            <v>0</v>
          </cell>
          <cell r="BP293">
            <v>31839.24</v>
          </cell>
          <cell r="BQ293">
            <v>4296</v>
          </cell>
          <cell r="BR293">
            <v>0</v>
          </cell>
          <cell r="BS293">
            <v>0</v>
          </cell>
          <cell r="BT293">
            <v>114103.8</v>
          </cell>
        </row>
        <row r="294">
          <cell r="A294">
            <v>935</v>
          </cell>
          <cell r="B294">
            <v>2005</v>
          </cell>
          <cell r="C294" t="str">
            <v>Hatherley Infants School</v>
          </cell>
          <cell r="D294">
            <v>132391.79999999999</v>
          </cell>
          <cell r="E294">
            <v>0</v>
          </cell>
          <cell r="F294">
            <v>45951</v>
          </cell>
          <cell r="G294">
            <v>192.52</v>
          </cell>
          <cell r="H294">
            <v>0</v>
          </cell>
          <cell r="I294">
            <v>0</v>
          </cell>
          <cell r="J294">
            <v>529165</v>
          </cell>
          <cell r="K294">
            <v>0</v>
          </cell>
          <cell r="L294">
            <v>66228</v>
          </cell>
          <cell r="M294">
            <v>0</v>
          </cell>
          <cell r="N294">
            <v>67298</v>
          </cell>
          <cell r="O294">
            <v>4360</v>
          </cell>
          <cell r="P294">
            <v>12100.63</v>
          </cell>
          <cell r="Q294">
            <v>8719.51</v>
          </cell>
          <cell r="R294">
            <v>0</v>
          </cell>
          <cell r="S294">
            <v>0</v>
          </cell>
          <cell r="T294">
            <v>1646.43</v>
          </cell>
          <cell r="U294">
            <v>0</v>
          </cell>
          <cell r="V294">
            <v>300</v>
          </cell>
          <cell r="W294">
            <v>0</v>
          </cell>
          <cell r="X294">
            <v>0</v>
          </cell>
          <cell r="Y294">
            <v>0</v>
          </cell>
          <cell r="Z294">
            <v>0</v>
          </cell>
          <cell r="AA294">
            <v>370821.77</v>
          </cell>
          <cell r="AB294">
            <v>13486.59</v>
          </cell>
          <cell r="AC294">
            <v>109433.13</v>
          </cell>
          <cell r="AD294">
            <v>13579.89</v>
          </cell>
          <cell r="AE294">
            <v>28091.759999999998</v>
          </cell>
          <cell r="AF294">
            <v>0</v>
          </cell>
          <cell r="AG294">
            <v>29385.78</v>
          </cell>
          <cell r="AH294">
            <v>2331.3200000000002</v>
          </cell>
          <cell r="AI294">
            <v>1239.8599999999999</v>
          </cell>
          <cell r="AJ294">
            <v>3678</v>
          </cell>
          <cell r="AK294">
            <v>1015</v>
          </cell>
          <cell r="AL294">
            <v>14651.62</v>
          </cell>
          <cell r="AM294">
            <v>130</v>
          </cell>
          <cell r="AN294">
            <v>2420.06</v>
          </cell>
          <cell r="AO294">
            <v>1723.75</v>
          </cell>
          <cell r="AP294">
            <v>8100.57</v>
          </cell>
          <cell r="AQ294">
            <v>6191</v>
          </cell>
          <cell r="AR294">
            <v>11562.96</v>
          </cell>
          <cell r="AS294">
            <v>37811.279999999999</v>
          </cell>
          <cell r="AT294">
            <v>9931.61</v>
          </cell>
          <cell r="AU294">
            <v>0</v>
          </cell>
          <cell r="AV294">
            <v>6786.2</v>
          </cell>
          <cell r="AW294">
            <v>4660.2</v>
          </cell>
          <cell r="AX294">
            <v>0</v>
          </cell>
          <cell r="AY294">
            <v>21721.3</v>
          </cell>
          <cell r="AZ294">
            <v>0</v>
          </cell>
          <cell r="BA294">
            <v>8387.9500000000007</v>
          </cell>
          <cell r="BB294">
            <v>11623.09</v>
          </cell>
          <cell r="BC294">
            <v>0</v>
          </cell>
          <cell r="BD294">
            <v>0</v>
          </cell>
          <cell r="BE294">
            <v>0</v>
          </cell>
          <cell r="BF294">
            <v>0</v>
          </cell>
          <cell r="BG294">
            <v>33191</v>
          </cell>
          <cell r="BH294">
            <v>0</v>
          </cell>
          <cell r="BI294">
            <v>0</v>
          </cell>
          <cell r="BJ294">
            <v>0</v>
          </cell>
          <cell r="BK294">
            <v>0</v>
          </cell>
          <cell r="BL294">
            <v>0</v>
          </cell>
          <cell r="BM294">
            <v>1175.6400000000001</v>
          </cell>
          <cell r="BN294">
            <v>103444.68</v>
          </cell>
          <cell r="BO294">
            <v>0</v>
          </cell>
          <cell r="BP294">
            <v>75413</v>
          </cell>
          <cell r="BQ294">
            <v>2745.88</v>
          </cell>
          <cell r="BR294">
            <v>0</v>
          </cell>
          <cell r="BS294">
            <v>0</v>
          </cell>
          <cell r="BT294">
            <v>181603.56</v>
          </cell>
        </row>
        <row r="295">
          <cell r="A295">
            <v>936</v>
          </cell>
          <cell r="B295">
            <v>3011</v>
          </cell>
          <cell r="C295" t="str">
            <v>HEMPSTED C of E PRIMARY SCHOOL</v>
          </cell>
          <cell r="D295">
            <v>69733</v>
          </cell>
          <cell r="E295">
            <v>0</v>
          </cell>
          <cell r="F295">
            <v>63226.02</v>
          </cell>
          <cell r="G295">
            <v>537.54999999999995</v>
          </cell>
          <cell r="H295">
            <v>0</v>
          </cell>
          <cell r="I295">
            <v>0</v>
          </cell>
          <cell r="J295">
            <v>541910</v>
          </cell>
          <cell r="K295">
            <v>0</v>
          </cell>
          <cell r="L295">
            <v>49418</v>
          </cell>
          <cell r="M295">
            <v>0</v>
          </cell>
          <cell r="N295">
            <v>27769</v>
          </cell>
          <cell r="O295">
            <v>6531.65</v>
          </cell>
          <cell r="P295">
            <v>0</v>
          </cell>
          <cell r="Q295">
            <v>13984.76</v>
          </cell>
          <cell r="R295">
            <v>0</v>
          </cell>
          <cell r="S295">
            <v>0</v>
          </cell>
          <cell r="T295">
            <v>179.2</v>
          </cell>
          <cell r="U295">
            <v>377.1</v>
          </cell>
          <cell r="V295">
            <v>3410.25</v>
          </cell>
          <cell r="W295">
            <v>37782</v>
          </cell>
          <cell r="X295">
            <v>0</v>
          </cell>
          <cell r="Y295">
            <v>0</v>
          </cell>
          <cell r="Z295">
            <v>0</v>
          </cell>
          <cell r="AA295">
            <v>381254.83</v>
          </cell>
          <cell r="AB295">
            <v>35070</v>
          </cell>
          <cell r="AC295">
            <v>99321.4</v>
          </cell>
          <cell r="AD295">
            <v>9103.5300000000007</v>
          </cell>
          <cell r="AE295">
            <v>39988.5</v>
          </cell>
          <cell r="AF295">
            <v>0</v>
          </cell>
          <cell r="AG295">
            <v>21014.02</v>
          </cell>
          <cell r="AH295">
            <v>4423.57</v>
          </cell>
          <cell r="AI295">
            <v>1395</v>
          </cell>
          <cell r="AJ295">
            <v>4641</v>
          </cell>
          <cell r="AK295">
            <v>1160</v>
          </cell>
          <cell r="AL295">
            <v>2491.81</v>
          </cell>
          <cell r="AM295">
            <v>6454.7</v>
          </cell>
          <cell r="AN295">
            <v>11282.05</v>
          </cell>
          <cell r="AO295">
            <v>2734.97</v>
          </cell>
          <cell r="AP295">
            <v>5974.71</v>
          </cell>
          <cell r="AQ295">
            <v>6237</v>
          </cell>
          <cell r="AR295">
            <v>747.12</v>
          </cell>
          <cell r="AS295">
            <v>30502.39</v>
          </cell>
          <cell r="AT295">
            <v>2680.35</v>
          </cell>
          <cell r="AU295">
            <v>0</v>
          </cell>
          <cell r="AV295">
            <v>4831.3999999999996</v>
          </cell>
          <cell r="AW295">
            <v>5088</v>
          </cell>
          <cell r="AX295">
            <v>0</v>
          </cell>
          <cell r="AY295">
            <v>781.5</v>
          </cell>
          <cell r="AZ295">
            <v>1160.71</v>
          </cell>
          <cell r="BA295">
            <v>8055.18</v>
          </cell>
          <cell r="BB295">
            <v>12510.7</v>
          </cell>
          <cell r="BC295">
            <v>0</v>
          </cell>
          <cell r="BD295">
            <v>0</v>
          </cell>
          <cell r="BE295">
            <v>0</v>
          </cell>
          <cell r="BF295">
            <v>0</v>
          </cell>
          <cell r="BG295">
            <v>35957</v>
          </cell>
          <cell r="BH295">
            <v>0</v>
          </cell>
          <cell r="BI295">
            <v>0</v>
          </cell>
          <cell r="BJ295">
            <v>0</v>
          </cell>
          <cell r="BK295">
            <v>31063.74</v>
          </cell>
          <cell r="BL295">
            <v>0</v>
          </cell>
          <cell r="BM295">
            <v>838.96</v>
          </cell>
          <cell r="BN295">
            <v>52190.52</v>
          </cell>
          <cell r="BO295">
            <v>0</v>
          </cell>
          <cell r="BP295">
            <v>64270.83</v>
          </cell>
          <cell r="BQ295">
            <v>3547.04</v>
          </cell>
          <cell r="BR295">
            <v>0</v>
          </cell>
          <cell r="BS295">
            <v>0</v>
          </cell>
          <cell r="BT295">
            <v>120008.39</v>
          </cell>
        </row>
        <row r="296">
          <cell r="A296">
            <v>937</v>
          </cell>
          <cell r="B296">
            <v>2028</v>
          </cell>
          <cell r="C296" t="str">
            <v>Hillview County Primary School</v>
          </cell>
          <cell r="D296">
            <v>4223.5200000000004</v>
          </cell>
          <cell r="E296">
            <v>0</v>
          </cell>
          <cell r="F296">
            <v>2569.4</v>
          </cell>
          <cell r="G296">
            <v>0</v>
          </cell>
          <cell r="H296">
            <v>0</v>
          </cell>
          <cell r="I296">
            <v>0</v>
          </cell>
          <cell r="J296">
            <v>461753.58</v>
          </cell>
          <cell r="K296">
            <v>0</v>
          </cell>
          <cell r="L296">
            <v>43129</v>
          </cell>
          <cell r="M296">
            <v>0</v>
          </cell>
          <cell r="N296">
            <v>30968.42</v>
          </cell>
          <cell r="O296">
            <v>2328</v>
          </cell>
          <cell r="P296">
            <v>200</v>
          </cell>
          <cell r="Q296">
            <v>4979.43</v>
          </cell>
          <cell r="R296">
            <v>0</v>
          </cell>
          <cell r="S296">
            <v>6947.89</v>
          </cell>
          <cell r="T296">
            <v>3521.37</v>
          </cell>
          <cell r="U296">
            <v>1568.2</v>
          </cell>
          <cell r="V296">
            <v>27044.560000000001</v>
          </cell>
          <cell r="W296">
            <v>37447</v>
          </cell>
          <cell r="X296">
            <v>0</v>
          </cell>
          <cell r="Y296">
            <v>0</v>
          </cell>
          <cell r="Z296">
            <v>0</v>
          </cell>
          <cell r="AA296">
            <v>331700.03999999998</v>
          </cell>
          <cell r="AB296">
            <v>12365.25</v>
          </cell>
          <cell r="AC296">
            <v>65972.69</v>
          </cell>
          <cell r="AD296">
            <v>22581.71</v>
          </cell>
          <cell r="AE296">
            <v>24576.720000000001</v>
          </cell>
          <cell r="AF296">
            <v>0</v>
          </cell>
          <cell r="AG296">
            <v>11986.11</v>
          </cell>
          <cell r="AH296">
            <v>126.94</v>
          </cell>
          <cell r="AI296">
            <v>2989.44</v>
          </cell>
          <cell r="AJ296">
            <v>9063</v>
          </cell>
          <cell r="AK296">
            <v>2500</v>
          </cell>
          <cell r="AL296">
            <v>8463.58</v>
          </cell>
          <cell r="AM296">
            <v>2745.68</v>
          </cell>
          <cell r="AN296">
            <v>1045.71</v>
          </cell>
          <cell r="AO296">
            <v>6289.84</v>
          </cell>
          <cell r="AP296">
            <v>11311.87</v>
          </cell>
          <cell r="AQ296">
            <v>7669</v>
          </cell>
          <cell r="AR296">
            <v>720.33</v>
          </cell>
          <cell r="AS296">
            <v>45746.67</v>
          </cell>
          <cell r="AT296">
            <v>1911.17</v>
          </cell>
          <cell r="AU296">
            <v>0</v>
          </cell>
          <cell r="AV296">
            <v>6091.36</v>
          </cell>
          <cell r="AW296">
            <v>4633</v>
          </cell>
          <cell r="AX296">
            <v>0</v>
          </cell>
          <cell r="AY296">
            <v>6960</v>
          </cell>
          <cell r="AZ296">
            <v>10659.87</v>
          </cell>
          <cell r="BA296">
            <v>3255.98</v>
          </cell>
          <cell r="BB296">
            <v>13676.5</v>
          </cell>
          <cell r="BC296">
            <v>0</v>
          </cell>
          <cell r="BD296">
            <v>0</v>
          </cell>
          <cell r="BE296">
            <v>0</v>
          </cell>
          <cell r="BF296">
            <v>0</v>
          </cell>
          <cell r="BG296">
            <v>37119</v>
          </cell>
          <cell r="BH296">
            <v>2858.55</v>
          </cell>
          <cell r="BI296">
            <v>0</v>
          </cell>
          <cell r="BJ296">
            <v>0</v>
          </cell>
          <cell r="BK296">
            <v>56796.57</v>
          </cell>
          <cell r="BL296">
            <v>0</v>
          </cell>
          <cell r="BM296">
            <v>3725.02</v>
          </cell>
          <cell r="BN296">
            <v>9068.51</v>
          </cell>
          <cell r="BO296">
            <v>0</v>
          </cell>
          <cell r="BP296">
            <v>-21549.64</v>
          </cell>
          <cell r="BQ296">
            <v>3575</v>
          </cell>
          <cell r="BR296">
            <v>0</v>
          </cell>
          <cell r="BS296">
            <v>0</v>
          </cell>
          <cell r="BT296">
            <v>-8906.1299999999992</v>
          </cell>
        </row>
        <row r="297">
          <cell r="A297">
            <v>938</v>
          </cell>
          <cell r="B297">
            <v>3010</v>
          </cell>
          <cell r="C297" t="str">
            <v>KINGSHOLM C OF E PRIMARY</v>
          </cell>
          <cell r="D297">
            <v>118676.1</v>
          </cell>
          <cell r="E297">
            <v>0</v>
          </cell>
          <cell r="F297">
            <v>0</v>
          </cell>
          <cell r="G297">
            <v>2.2000000000000002</v>
          </cell>
          <cell r="H297">
            <v>0</v>
          </cell>
          <cell r="I297">
            <v>0</v>
          </cell>
          <cell r="J297">
            <v>889114.01</v>
          </cell>
          <cell r="K297">
            <v>0</v>
          </cell>
          <cell r="L297">
            <v>200256</v>
          </cell>
          <cell r="M297">
            <v>0</v>
          </cell>
          <cell r="N297">
            <v>220996.36</v>
          </cell>
          <cell r="O297">
            <v>0</v>
          </cell>
          <cell r="P297">
            <v>87650.39</v>
          </cell>
          <cell r="Q297">
            <v>39572.589999999997</v>
          </cell>
          <cell r="R297">
            <v>21783.03</v>
          </cell>
          <cell r="S297">
            <v>7943.39</v>
          </cell>
          <cell r="T297">
            <v>4596.33</v>
          </cell>
          <cell r="U297">
            <v>11610.96</v>
          </cell>
          <cell r="V297">
            <v>86161.9</v>
          </cell>
          <cell r="W297">
            <v>65025</v>
          </cell>
          <cell r="X297">
            <v>0</v>
          </cell>
          <cell r="Y297">
            <v>0</v>
          </cell>
          <cell r="Z297">
            <v>0</v>
          </cell>
          <cell r="AA297">
            <v>721641.98</v>
          </cell>
          <cell r="AB297">
            <v>10094.81</v>
          </cell>
          <cell r="AC297">
            <v>351461.07</v>
          </cell>
          <cell r="AD297">
            <v>46747.92</v>
          </cell>
          <cell r="AE297">
            <v>82028.78</v>
          </cell>
          <cell r="AF297">
            <v>29799.51</v>
          </cell>
          <cell r="AG297">
            <v>23370.73</v>
          </cell>
          <cell r="AH297">
            <v>10468.27</v>
          </cell>
          <cell r="AI297">
            <v>12286.06</v>
          </cell>
          <cell r="AJ297">
            <v>17897</v>
          </cell>
          <cell r="AK297">
            <v>4474</v>
          </cell>
          <cell r="AL297">
            <v>47605.53</v>
          </cell>
          <cell r="AM297">
            <v>3472.54</v>
          </cell>
          <cell r="AN297">
            <v>3820.59</v>
          </cell>
          <cell r="AO297">
            <v>9204.93</v>
          </cell>
          <cell r="AP297">
            <v>17401.25</v>
          </cell>
          <cell r="AQ297">
            <v>10626</v>
          </cell>
          <cell r="AR297">
            <v>3084.94</v>
          </cell>
          <cell r="AS297">
            <v>45890.53</v>
          </cell>
          <cell r="AT297">
            <v>11987.46</v>
          </cell>
          <cell r="AU297">
            <v>0</v>
          </cell>
          <cell r="AV297">
            <v>40916.629999999997</v>
          </cell>
          <cell r="AW297">
            <v>47.26</v>
          </cell>
          <cell r="AX297">
            <v>0</v>
          </cell>
          <cell r="AY297">
            <v>32793.760000000002</v>
          </cell>
          <cell r="AZ297">
            <v>12710.71</v>
          </cell>
          <cell r="BA297">
            <v>62034.400000000001</v>
          </cell>
          <cell r="BB297">
            <v>22079.86</v>
          </cell>
          <cell r="BC297">
            <v>4</v>
          </cell>
          <cell r="BD297">
            <v>7792.02</v>
          </cell>
          <cell r="BE297">
            <v>0</v>
          </cell>
          <cell r="BF297">
            <v>0</v>
          </cell>
          <cell r="BG297">
            <v>31622</v>
          </cell>
          <cell r="BH297">
            <v>0</v>
          </cell>
          <cell r="BI297">
            <v>7792.02</v>
          </cell>
          <cell r="BJ297">
            <v>0</v>
          </cell>
          <cell r="BK297">
            <v>7792.02</v>
          </cell>
          <cell r="BL297">
            <v>0</v>
          </cell>
          <cell r="BM297">
            <v>4385.2</v>
          </cell>
          <cell r="BN297">
            <v>111643.52</v>
          </cell>
          <cell r="BO297">
            <v>0</v>
          </cell>
          <cell r="BP297">
            <v>27239</v>
          </cell>
          <cell r="BQ297">
            <v>0</v>
          </cell>
          <cell r="BR297">
            <v>0</v>
          </cell>
          <cell r="BS297">
            <v>0</v>
          </cell>
          <cell r="BT297">
            <v>138882.52000000002</v>
          </cell>
        </row>
        <row r="298">
          <cell r="A298">
            <v>939</v>
          </cell>
          <cell r="B298">
            <v>3369</v>
          </cell>
          <cell r="C298" t="str">
            <v>Grange Primary School</v>
          </cell>
          <cell r="D298">
            <v>59476.03</v>
          </cell>
          <cell r="E298">
            <v>0</v>
          </cell>
          <cell r="F298">
            <v>31694.94</v>
          </cell>
          <cell r="G298">
            <v>10</v>
          </cell>
          <cell r="H298">
            <v>0</v>
          </cell>
          <cell r="I298">
            <v>0</v>
          </cell>
          <cell r="J298">
            <v>861741.29</v>
          </cell>
          <cell r="K298">
            <v>0</v>
          </cell>
          <cell r="L298">
            <v>116464</v>
          </cell>
          <cell r="M298">
            <v>0</v>
          </cell>
          <cell r="N298">
            <v>123198</v>
          </cell>
          <cell r="O298">
            <v>13125</v>
          </cell>
          <cell r="P298">
            <v>3373.39</v>
          </cell>
          <cell r="Q298">
            <v>16155.51</v>
          </cell>
          <cell r="R298">
            <v>0</v>
          </cell>
          <cell r="S298">
            <v>712.25</v>
          </cell>
          <cell r="T298">
            <v>805</v>
          </cell>
          <cell r="U298">
            <v>1828</v>
          </cell>
          <cell r="V298">
            <v>23809.97</v>
          </cell>
          <cell r="W298">
            <v>62497</v>
          </cell>
          <cell r="X298">
            <v>0</v>
          </cell>
          <cell r="Y298">
            <v>0</v>
          </cell>
          <cell r="Z298">
            <v>0</v>
          </cell>
          <cell r="AA298">
            <v>609626.93999999994</v>
          </cell>
          <cell r="AB298">
            <v>34553.57</v>
          </cell>
          <cell r="AC298">
            <v>233649.29</v>
          </cell>
          <cell r="AD298">
            <v>37931.480000000003</v>
          </cell>
          <cell r="AE298">
            <v>37661.769999999997</v>
          </cell>
          <cell r="AF298">
            <v>0</v>
          </cell>
          <cell r="AG298">
            <v>46758.720000000001</v>
          </cell>
          <cell r="AH298">
            <v>2708.47</v>
          </cell>
          <cell r="AI298">
            <v>3624.55</v>
          </cell>
          <cell r="AJ298">
            <v>6368</v>
          </cell>
          <cell r="AK298">
            <v>1757</v>
          </cell>
          <cell r="AL298">
            <v>14811.96</v>
          </cell>
          <cell r="AM298">
            <v>4452.6000000000004</v>
          </cell>
          <cell r="AN298">
            <v>3657.21</v>
          </cell>
          <cell r="AO298">
            <v>5107.03</v>
          </cell>
          <cell r="AP298">
            <v>31225.439999999999</v>
          </cell>
          <cell r="AQ298">
            <v>16724</v>
          </cell>
          <cell r="AR298">
            <v>2358.08</v>
          </cell>
          <cell r="AS298">
            <v>61536.77</v>
          </cell>
          <cell r="AT298">
            <v>2803.07</v>
          </cell>
          <cell r="AU298">
            <v>0</v>
          </cell>
          <cell r="AV298">
            <v>8401.09</v>
          </cell>
          <cell r="AW298">
            <v>8341.7999999999993</v>
          </cell>
          <cell r="AX298">
            <v>0</v>
          </cell>
          <cell r="AY298">
            <v>31154.59</v>
          </cell>
          <cell r="AZ298">
            <v>25392.39</v>
          </cell>
          <cell r="BA298">
            <v>6839.48</v>
          </cell>
          <cell r="BB298">
            <v>14996.99</v>
          </cell>
          <cell r="BC298">
            <v>0</v>
          </cell>
          <cell r="BD298">
            <v>215.42</v>
          </cell>
          <cell r="BE298">
            <v>0</v>
          </cell>
          <cell r="BF298">
            <v>0</v>
          </cell>
          <cell r="BG298">
            <v>24050</v>
          </cell>
          <cell r="BH298">
            <v>0</v>
          </cell>
          <cell r="BI298">
            <v>215.42</v>
          </cell>
          <cell r="BJ298">
            <v>0</v>
          </cell>
          <cell r="BK298">
            <v>964.51</v>
          </cell>
          <cell r="BL298">
            <v>0</v>
          </cell>
          <cell r="BM298">
            <v>3035.86</v>
          </cell>
          <cell r="BN298">
            <v>30742.93</v>
          </cell>
          <cell r="BO298">
            <v>0</v>
          </cell>
          <cell r="BP298">
            <v>50438.43</v>
          </cell>
          <cell r="BQ298">
            <v>1316.14</v>
          </cell>
          <cell r="BR298">
            <v>0</v>
          </cell>
          <cell r="BS298">
            <v>0</v>
          </cell>
          <cell r="BT298">
            <v>82497.5</v>
          </cell>
        </row>
        <row r="299">
          <cell r="A299">
            <v>940</v>
          </cell>
          <cell r="B299">
            <v>2004</v>
          </cell>
          <cell r="C299" t="str">
            <v>Linden Primary  School</v>
          </cell>
          <cell r="D299">
            <v>73456.320000000007</v>
          </cell>
          <cell r="E299">
            <v>0</v>
          </cell>
          <cell r="F299">
            <v>0</v>
          </cell>
          <cell r="G299">
            <v>1943.1</v>
          </cell>
          <cell r="H299">
            <v>0</v>
          </cell>
          <cell r="I299">
            <v>0</v>
          </cell>
          <cell r="J299">
            <v>855047</v>
          </cell>
          <cell r="K299">
            <v>0</v>
          </cell>
          <cell r="L299">
            <v>98073</v>
          </cell>
          <cell r="M299">
            <v>0</v>
          </cell>
          <cell r="N299">
            <v>126621</v>
          </cell>
          <cell r="O299">
            <v>37133.86</v>
          </cell>
          <cell r="P299">
            <v>0</v>
          </cell>
          <cell r="Q299">
            <v>16120.32</v>
          </cell>
          <cell r="R299">
            <v>0</v>
          </cell>
          <cell r="S299">
            <v>6385.83</v>
          </cell>
          <cell r="T299">
            <v>293.25</v>
          </cell>
          <cell r="U299">
            <v>9045.25</v>
          </cell>
          <cell r="V299">
            <v>5140.45</v>
          </cell>
          <cell r="W299">
            <v>58199</v>
          </cell>
          <cell r="X299">
            <v>0</v>
          </cell>
          <cell r="Y299">
            <v>0</v>
          </cell>
          <cell r="Z299">
            <v>0</v>
          </cell>
          <cell r="AA299">
            <v>610797.9</v>
          </cell>
          <cell r="AB299">
            <v>12312.68</v>
          </cell>
          <cell r="AC299">
            <v>134123.12</v>
          </cell>
          <cell r="AD299">
            <v>43579.83</v>
          </cell>
          <cell r="AE299">
            <v>64026.15</v>
          </cell>
          <cell r="AF299">
            <v>0</v>
          </cell>
          <cell r="AG299">
            <v>31004.54</v>
          </cell>
          <cell r="AH299">
            <v>1159.3</v>
          </cell>
          <cell r="AI299">
            <v>4249.1000000000004</v>
          </cell>
          <cell r="AJ299">
            <v>6967</v>
          </cell>
          <cell r="AK299">
            <v>1742</v>
          </cell>
          <cell r="AL299">
            <v>63986</v>
          </cell>
          <cell r="AM299">
            <v>2065.7600000000002</v>
          </cell>
          <cell r="AN299">
            <v>1887.27</v>
          </cell>
          <cell r="AO299">
            <v>2543.71</v>
          </cell>
          <cell r="AP299">
            <v>14317.2</v>
          </cell>
          <cell r="AQ299">
            <v>19173</v>
          </cell>
          <cell r="AR299">
            <v>4946.1000000000004</v>
          </cell>
          <cell r="AS299">
            <v>53749.14</v>
          </cell>
          <cell r="AT299">
            <v>12551.19</v>
          </cell>
          <cell r="AU299">
            <v>0</v>
          </cell>
          <cell r="AV299">
            <v>7712.4</v>
          </cell>
          <cell r="AW299">
            <v>8587.7000000000007</v>
          </cell>
          <cell r="AX299">
            <v>9958.75</v>
          </cell>
          <cell r="AY299">
            <v>25340.21</v>
          </cell>
          <cell r="AZ299">
            <v>36638.449999999997</v>
          </cell>
          <cell r="BA299">
            <v>1963.22</v>
          </cell>
          <cell r="BB299">
            <v>19898.25</v>
          </cell>
          <cell r="BC299">
            <v>0</v>
          </cell>
          <cell r="BD299">
            <v>0</v>
          </cell>
          <cell r="BE299">
            <v>0</v>
          </cell>
          <cell r="BF299">
            <v>0</v>
          </cell>
          <cell r="BG299">
            <v>42297</v>
          </cell>
          <cell r="BH299">
            <v>0</v>
          </cell>
          <cell r="BI299">
            <v>0</v>
          </cell>
          <cell r="BJ299">
            <v>0</v>
          </cell>
          <cell r="BK299">
            <v>8311.36</v>
          </cell>
          <cell r="BL299">
            <v>0</v>
          </cell>
          <cell r="BM299">
            <v>4186.58</v>
          </cell>
          <cell r="BN299">
            <v>90235.31</v>
          </cell>
          <cell r="BO299">
            <v>0</v>
          </cell>
          <cell r="BP299">
            <v>29655.64</v>
          </cell>
          <cell r="BQ299">
            <v>2086.52</v>
          </cell>
          <cell r="BR299">
            <v>0</v>
          </cell>
          <cell r="BS299">
            <v>0</v>
          </cell>
          <cell r="BT299">
            <v>121977.47</v>
          </cell>
        </row>
        <row r="300">
          <cell r="A300">
            <v>941</v>
          </cell>
          <cell r="B300">
            <v>2033</v>
          </cell>
          <cell r="C300" t="str">
            <v>Longlevens Infant School</v>
          </cell>
          <cell r="D300">
            <v>104402.18</v>
          </cell>
          <cell r="E300">
            <v>0</v>
          </cell>
          <cell r="F300">
            <v>8146</v>
          </cell>
          <cell r="G300">
            <v>171.13</v>
          </cell>
          <cell r="H300">
            <v>0</v>
          </cell>
          <cell r="I300">
            <v>0</v>
          </cell>
          <cell r="J300">
            <v>891068</v>
          </cell>
          <cell r="K300">
            <v>0</v>
          </cell>
          <cell r="L300">
            <v>35997</v>
          </cell>
          <cell r="M300">
            <v>0</v>
          </cell>
          <cell r="N300">
            <v>30334</v>
          </cell>
          <cell r="O300">
            <v>5095.6499999999996</v>
          </cell>
          <cell r="P300">
            <v>0</v>
          </cell>
          <cell r="Q300">
            <v>9590.42</v>
          </cell>
          <cell r="R300">
            <v>0</v>
          </cell>
          <cell r="S300">
            <v>12670.03</v>
          </cell>
          <cell r="T300">
            <v>5792.69</v>
          </cell>
          <cell r="U300">
            <v>1169</v>
          </cell>
          <cell r="V300">
            <v>6874.25</v>
          </cell>
          <cell r="W300">
            <v>57284</v>
          </cell>
          <cell r="X300">
            <v>0</v>
          </cell>
          <cell r="Y300">
            <v>0</v>
          </cell>
          <cell r="Z300">
            <v>0</v>
          </cell>
          <cell r="AA300">
            <v>533212.47</v>
          </cell>
          <cell r="AB300">
            <v>28162.12</v>
          </cell>
          <cell r="AC300">
            <v>182167.94</v>
          </cell>
          <cell r="AD300">
            <v>21768.35</v>
          </cell>
          <cell r="AE300">
            <v>53978.71</v>
          </cell>
          <cell r="AF300">
            <v>0</v>
          </cell>
          <cell r="AG300">
            <v>27797.99</v>
          </cell>
          <cell r="AH300">
            <v>2789.78</v>
          </cell>
          <cell r="AI300">
            <v>3494.27</v>
          </cell>
          <cell r="AJ300">
            <v>18344</v>
          </cell>
          <cell r="AK300">
            <v>4586</v>
          </cell>
          <cell r="AL300">
            <v>38418.33</v>
          </cell>
          <cell r="AM300">
            <v>1943.94</v>
          </cell>
          <cell r="AN300">
            <v>1866.31</v>
          </cell>
          <cell r="AO300">
            <v>2957.3</v>
          </cell>
          <cell r="AP300">
            <v>8073.89</v>
          </cell>
          <cell r="AQ300">
            <v>10349</v>
          </cell>
          <cell r="AR300">
            <v>2809.53</v>
          </cell>
          <cell r="AS300">
            <v>30830.1</v>
          </cell>
          <cell r="AT300">
            <v>28928.21</v>
          </cell>
          <cell r="AU300">
            <v>0</v>
          </cell>
          <cell r="AV300">
            <v>20954.740000000002</v>
          </cell>
          <cell r="AW300">
            <v>9276.6</v>
          </cell>
          <cell r="AX300">
            <v>0</v>
          </cell>
          <cell r="AY300">
            <v>6860.29</v>
          </cell>
          <cell r="AZ300">
            <v>13159.74</v>
          </cell>
          <cell r="BA300">
            <v>3265</v>
          </cell>
          <cell r="BB300">
            <v>21754</v>
          </cell>
          <cell r="BC300">
            <v>0</v>
          </cell>
          <cell r="BD300">
            <v>0</v>
          </cell>
          <cell r="BE300">
            <v>0</v>
          </cell>
          <cell r="BF300">
            <v>0</v>
          </cell>
          <cell r="BG300">
            <v>43648</v>
          </cell>
          <cell r="BH300">
            <v>0</v>
          </cell>
          <cell r="BI300">
            <v>0</v>
          </cell>
          <cell r="BJ300">
            <v>0</v>
          </cell>
          <cell r="BK300">
            <v>35444.97</v>
          </cell>
          <cell r="BL300">
            <v>0</v>
          </cell>
          <cell r="BM300">
            <v>2058.13</v>
          </cell>
          <cell r="BN300">
            <v>82528.61</v>
          </cell>
          <cell r="BO300">
            <v>0</v>
          </cell>
          <cell r="BP300">
            <v>12099.03</v>
          </cell>
          <cell r="BQ300">
            <v>2363</v>
          </cell>
          <cell r="BR300">
            <v>0</v>
          </cell>
          <cell r="BS300">
            <v>0</v>
          </cell>
          <cell r="BT300">
            <v>96990.64</v>
          </cell>
        </row>
        <row r="301">
          <cell r="A301">
            <v>942</v>
          </cell>
          <cell r="B301">
            <v>2031</v>
          </cell>
          <cell r="C301" t="str">
            <v>Longlevens Junior School</v>
          </cell>
          <cell r="D301">
            <v>2327.96</v>
          </cell>
          <cell r="E301">
            <v>0</v>
          </cell>
          <cell r="F301">
            <v>7269.7</v>
          </cell>
          <cell r="G301">
            <v>606.5</v>
          </cell>
          <cell r="H301">
            <v>0</v>
          </cell>
          <cell r="I301">
            <v>0</v>
          </cell>
          <cell r="J301">
            <v>1166180</v>
          </cell>
          <cell r="K301">
            <v>0</v>
          </cell>
          <cell r="L301">
            <v>79939</v>
          </cell>
          <cell r="M301">
            <v>0</v>
          </cell>
          <cell r="N301">
            <v>101057</v>
          </cell>
          <cell r="O301">
            <v>0</v>
          </cell>
          <cell r="P301">
            <v>10851</v>
          </cell>
          <cell r="Q301">
            <v>17495.599999999999</v>
          </cell>
          <cell r="R301">
            <v>0</v>
          </cell>
          <cell r="S301">
            <v>1552.74</v>
          </cell>
          <cell r="T301">
            <v>1205.5999999999999</v>
          </cell>
          <cell r="U301">
            <v>54248.93</v>
          </cell>
          <cell r="V301">
            <v>54468.46</v>
          </cell>
          <cell r="W301">
            <v>70716</v>
          </cell>
          <cell r="X301">
            <v>0</v>
          </cell>
          <cell r="Y301">
            <v>0</v>
          </cell>
          <cell r="Z301">
            <v>0</v>
          </cell>
          <cell r="AA301">
            <v>824629.4</v>
          </cell>
          <cell r="AB301">
            <v>19061.14</v>
          </cell>
          <cell r="AC301">
            <v>219154.78</v>
          </cell>
          <cell r="AD301">
            <v>27746.74</v>
          </cell>
          <cell r="AE301">
            <v>59534.09</v>
          </cell>
          <cell r="AF301">
            <v>0</v>
          </cell>
          <cell r="AG301">
            <v>29593.11</v>
          </cell>
          <cell r="AH301">
            <v>14564.12</v>
          </cell>
          <cell r="AI301">
            <v>5142.5</v>
          </cell>
          <cell r="AJ301">
            <v>11251</v>
          </cell>
          <cell r="AK301">
            <v>0</v>
          </cell>
          <cell r="AL301">
            <v>11741.75</v>
          </cell>
          <cell r="AM301">
            <v>1723.02</v>
          </cell>
          <cell r="AN301">
            <v>25997.61</v>
          </cell>
          <cell r="AO301">
            <v>3977.66</v>
          </cell>
          <cell r="AP301">
            <v>20420.080000000002</v>
          </cell>
          <cell r="AQ301">
            <v>22037</v>
          </cell>
          <cell r="AR301">
            <v>1715.02</v>
          </cell>
          <cell r="AS301">
            <v>159857.26</v>
          </cell>
          <cell r="AT301">
            <v>6849.21</v>
          </cell>
          <cell r="AU301">
            <v>0</v>
          </cell>
          <cell r="AV301">
            <v>16308.22</v>
          </cell>
          <cell r="AW301">
            <v>9570</v>
          </cell>
          <cell r="AX301">
            <v>21</v>
          </cell>
          <cell r="AY301">
            <v>0</v>
          </cell>
          <cell r="AZ301">
            <v>58268.28</v>
          </cell>
          <cell r="BA301">
            <v>7580.12</v>
          </cell>
          <cell r="BB301">
            <v>28381.15</v>
          </cell>
          <cell r="BC301">
            <v>0</v>
          </cell>
          <cell r="BD301">
            <v>0</v>
          </cell>
          <cell r="BE301">
            <v>0</v>
          </cell>
          <cell r="BF301">
            <v>0</v>
          </cell>
          <cell r="BG301">
            <v>51979</v>
          </cell>
          <cell r="BH301">
            <v>0</v>
          </cell>
          <cell r="BI301">
            <v>0</v>
          </cell>
          <cell r="BJ301">
            <v>0</v>
          </cell>
          <cell r="BK301">
            <v>54434.7</v>
          </cell>
          <cell r="BL301">
            <v>0</v>
          </cell>
          <cell r="BM301">
            <v>5420.5</v>
          </cell>
          <cell r="BN301">
            <v>-25081.97</v>
          </cell>
          <cell r="BO301">
            <v>0</v>
          </cell>
          <cell r="BP301">
            <v>0</v>
          </cell>
          <cell r="BQ301">
            <v>0</v>
          </cell>
          <cell r="BR301">
            <v>0</v>
          </cell>
          <cell r="BS301">
            <v>0</v>
          </cell>
          <cell r="BT301">
            <v>-25081.97</v>
          </cell>
        </row>
        <row r="302">
          <cell r="A302">
            <v>945</v>
          </cell>
          <cell r="B302">
            <v>2183</v>
          </cell>
          <cell r="C302" t="str">
            <v>Moat Primary School</v>
          </cell>
          <cell r="D302">
            <v>-16849.52</v>
          </cell>
          <cell r="E302">
            <v>0</v>
          </cell>
          <cell r="F302">
            <v>42824.35</v>
          </cell>
          <cell r="G302">
            <v>24</v>
          </cell>
          <cell r="H302">
            <v>0</v>
          </cell>
          <cell r="I302">
            <v>0</v>
          </cell>
          <cell r="J302">
            <v>468959</v>
          </cell>
          <cell r="K302">
            <v>0</v>
          </cell>
          <cell r="L302">
            <v>55903</v>
          </cell>
          <cell r="M302">
            <v>0</v>
          </cell>
          <cell r="N302">
            <v>87896</v>
          </cell>
          <cell r="O302">
            <v>1090.94</v>
          </cell>
          <cell r="P302">
            <v>4965.12</v>
          </cell>
          <cell r="Q302">
            <v>31957.26</v>
          </cell>
          <cell r="R302">
            <v>0</v>
          </cell>
          <cell r="S302">
            <v>1386.93</v>
          </cell>
          <cell r="T302">
            <v>5126.5</v>
          </cell>
          <cell r="U302">
            <v>1581.48</v>
          </cell>
          <cell r="V302">
            <v>5297.07</v>
          </cell>
          <cell r="W302">
            <v>40382</v>
          </cell>
          <cell r="X302">
            <v>0</v>
          </cell>
          <cell r="Y302">
            <v>4649</v>
          </cell>
          <cell r="Z302">
            <v>0</v>
          </cell>
          <cell r="AA302">
            <v>380399.16</v>
          </cell>
          <cell r="AB302">
            <v>13625.47</v>
          </cell>
          <cell r="AC302">
            <v>127625.81</v>
          </cell>
          <cell r="AD302">
            <v>39067.26</v>
          </cell>
          <cell r="AE302">
            <v>38773.360000000001</v>
          </cell>
          <cell r="AF302">
            <v>0</v>
          </cell>
          <cell r="AG302">
            <v>15034.99</v>
          </cell>
          <cell r="AH302">
            <v>2069.96</v>
          </cell>
          <cell r="AI302">
            <v>674.08</v>
          </cell>
          <cell r="AJ302">
            <v>9256</v>
          </cell>
          <cell r="AK302">
            <v>2314</v>
          </cell>
          <cell r="AL302">
            <v>10690.5</v>
          </cell>
          <cell r="AM302">
            <v>3827.52</v>
          </cell>
          <cell r="AN302">
            <v>1762.97</v>
          </cell>
          <cell r="AO302">
            <v>5475.64</v>
          </cell>
          <cell r="AP302">
            <v>13355.51</v>
          </cell>
          <cell r="AQ302">
            <v>1917</v>
          </cell>
          <cell r="AR302">
            <v>3231.28</v>
          </cell>
          <cell r="AS302">
            <v>8835.9</v>
          </cell>
          <cell r="AT302">
            <v>2409.98</v>
          </cell>
          <cell r="AU302">
            <v>0</v>
          </cell>
          <cell r="AV302">
            <v>5853.47</v>
          </cell>
          <cell r="AW302">
            <v>4329</v>
          </cell>
          <cell r="AX302">
            <v>0</v>
          </cell>
          <cell r="AY302">
            <v>25403.77</v>
          </cell>
          <cell r="AZ302">
            <v>0</v>
          </cell>
          <cell r="BA302">
            <v>0</v>
          </cell>
          <cell r="BB302">
            <v>11254.3</v>
          </cell>
          <cell r="BC302">
            <v>0</v>
          </cell>
          <cell r="BD302">
            <v>0</v>
          </cell>
          <cell r="BE302">
            <v>4649</v>
          </cell>
          <cell r="BF302">
            <v>0</v>
          </cell>
          <cell r="BG302">
            <v>32810</v>
          </cell>
          <cell r="BH302">
            <v>0</v>
          </cell>
          <cell r="BI302">
            <v>0</v>
          </cell>
          <cell r="BJ302">
            <v>24</v>
          </cell>
          <cell r="BK302">
            <v>56251.3</v>
          </cell>
          <cell r="BL302">
            <v>0</v>
          </cell>
          <cell r="BM302">
            <v>0</v>
          </cell>
          <cell r="BN302">
            <v>-39491.15</v>
          </cell>
          <cell r="BO302">
            <v>0</v>
          </cell>
          <cell r="BP302">
            <v>15720.05</v>
          </cell>
          <cell r="BQ302">
            <v>3663</v>
          </cell>
          <cell r="BR302">
            <v>0</v>
          </cell>
          <cell r="BS302">
            <v>0</v>
          </cell>
          <cell r="BT302">
            <v>-20108.100000000002</v>
          </cell>
        </row>
        <row r="303">
          <cell r="A303">
            <v>946</v>
          </cell>
          <cell r="B303">
            <v>5200</v>
          </cell>
          <cell r="C303" t="str">
            <v>Robinswood Primary School</v>
          </cell>
          <cell r="D303">
            <v>59292.51</v>
          </cell>
          <cell r="E303">
            <v>-0.18</v>
          </cell>
          <cell r="F303">
            <v>15814.27</v>
          </cell>
          <cell r="G303">
            <v>1521.52</v>
          </cell>
          <cell r="H303">
            <v>0</v>
          </cell>
          <cell r="I303">
            <v>0</v>
          </cell>
          <cell r="J303">
            <v>1103228.71</v>
          </cell>
          <cell r="K303">
            <v>0</v>
          </cell>
          <cell r="L303">
            <v>175834</v>
          </cell>
          <cell r="M303">
            <v>0</v>
          </cell>
          <cell r="N303">
            <v>182775.29</v>
          </cell>
          <cell r="O303">
            <v>30925</v>
          </cell>
          <cell r="P303">
            <v>0</v>
          </cell>
          <cell r="Q303">
            <v>15772.22</v>
          </cell>
          <cell r="R303">
            <v>30698.22</v>
          </cell>
          <cell r="S303">
            <v>5692.23</v>
          </cell>
          <cell r="T303">
            <v>996.15</v>
          </cell>
          <cell r="U303">
            <v>8317.6299999999992</v>
          </cell>
          <cell r="V303">
            <v>89314.58</v>
          </cell>
          <cell r="W303">
            <v>74935</v>
          </cell>
          <cell r="X303">
            <v>0</v>
          </cell>
          <cell r="Y303">
            <v>0</v>
          </cell>
          <cell r="Z303">
            <v>0</v>
          </cell>
          <cell r="AA303">
            <v>766099.82</v>
          </cell>
          <cell r="AB303">
            <v>61221.36</v>
          </cell>
          <cell r="AC303">
            <v>368316.93</v>
          </cell>
          <cell r="AD303">
            <v>56532.27</v>
          </cell>
          <cell r="AE303">
            <v>54380.65</v>
          </cell>
          <cell r="AF303">
            <v>38034.68</v>
          </cell>
          <cell r="AG303">
            <v>29589.07</v>
          </cell>
          <cell r="AH303">
            <v>4076.46</v>
          </cell>
          <cell r="AI303">
            <v>3458.46</v>
          </cell>
          <cell r="AJ303">
            <v>10238</v>
          </cell>
          <cell r="AK303">
            <v>0</v>
          </cell>
          <cell r="AL303">
            <v>91274.59</v>
          </cell>
          <cell r="AM303">
            <v>4627.21</v>
          </cell>
          <cell r="AN303">
            <v>5254.32</v>
          </cell>
          <cell r="AO303">
            <v>5165.82</v>
          </cell>
          <cell r="AP303">
            <v>19738.240000000002</v>
          </cell>
          <cell r="AQ303">
            <v>3639.64</v>
          </cell>
          <cell r="AR303">
            <v>2325.56</v>
          </cell>
          <cell r="AS303">
            <v>69191.240000000005</v>
          </cell>
          <cell r="AT303">
            <v>1741.23</v>
          </cell>
          <cell r="AU303">
            <v>0</v>
          </cell>
          <cell r="AV303">
            <v>16787.599999999999</v>
          </cell>
          <cell r="AW303">
            <v>9701.86</v>
          </cell>
          <cell r="AX303">
            <v>323.26</v>
          </cell>
          <cell r="AY303">
            <v>44061.3</v>
          </cell>
          <cell r="AZ303">
            <v>7456.85</v>
          </cell>
          <cell r="BA303">
            <v>1287.8</v>
          </cell>
          <cell r="BB303">
            <v>15386.1</v>
          </cell>
          <cell r="BC303">
            <v>0</v>
          </cell>
          <cell r="BD303">
            <v>0</v>
          </cell>
          <cell r="BE303">
            <v>0</v>
          </cell>
          <cell r="BF303">
            <v>0</v>
          </cell>
          <cell r="BG303">
            <v>51623</v>
          </cell>
          <cell r="BH303">
            <v>0</v>
          </cell>
          <cell r="BI303">
            <v>0</v>
          </cell>
          <cell r="BJ303">
            <v>0</v>
          </cell>
          <cell r="BK303">
            <v>61347.92</v>
          </cell>
          <cell r="BL303">
            <v>0</v>
          </cell>
          <cell r="BM303">
            <v>5564.71</v>
          </cell>
          <cell r="BN303">
            <v>87871.039999999994</v>
          </cell>
          <cell r="BO303">
            <v>0</v>
          </cell>
          <cell r="BP303">
            <v>1507.35</v>
          </cell>
          <cell r="BQ303">
            <v>538.80999999999995</v>
          </cell>
          <cell r="BR303">
            <v>0</v>
          </cell>
          <cell r="BS303">
            <v>0</v>
          </cell>
          <cell r="BT303">
            <v>89917.2</v>
          </cell>
        </row>
        <row r="304">
          <cell r="A304">
            <v>947</v>
          </cell>
          <cell r="B304">
            <v>3006</v>
          </cell>
          <cell r="C304" t="str">
            <v>ST. JAMES JUNIOR SCHOOL</v>
          </cell>
          <cell r="D304">
            <v>94469.53</v>
          </cell>
          <cell r="E304">
            <v>0</v>
          </cell>
          <cell r="F304">
            <v>39996.15</v>
          </cell>
          <cell r="G304">
            <v>0</v>
          </cell>
          <cell r="H304">
            <v>0</v>
          </cell>
          <cell r="I304">
            <v>0</v>
          </cell>
          <cell r="J304">
            <v>401762.77</v>
          </cell>
          <cell r="K304">
            <v>0</v>
          </cell>
          <cell r="L304">
            <v>83708</v>
          </cell>
          <cell r="M304">
            <v>0</v>
          </cell>
          <cell r="N304">
            <v>90035.23</v>
          </cell>
          <cell r="O304">
            <v>0</v>
          </cell>
          <cell r="P304">
            <v>4500</v>
          </cell>
          <cell r="Q304">
            <v>7632.49</v>
          </cell>
          <cell r="R304">
            <v>0</v>
          </cell>
          <cell r="S304">
            <v>10631.51</v>
          </cell>
          <cell r="T304">
            <v>3251.84</v>
          </cell>
          <cell r="U304">
            <v>3146</v>
          </cell>
          <cell r="V304">
            <v>3450</v>
          </cell>
          <cell r="W304">
            <v>34787</v>
          </cell>
          <cell r="X304">
            <v>0</v>
          </cell>
          <cell r="Y304">
            <v>0</v>
          </cell>
          <cell r="Z304">
            <v>0</v>
          </cell>
          <cell r="AA304">
            <v>318109.2</v>
          </cell>
          <cell r="AB304">
            <v>4057.54</v>
          </cell>
          <cell r="AC304">
            <v>87756.01</v>
          </cell>
          <cell r="AD304">
            <v>22626.3</v>
          </cell>
          <cell r="AE304">
            <v>21912.61</v>
          </cell>
          <cell r="AF304">
            <v>0</v>
          </cell>
          <cell r="AG304">
            <v>16591.650000000001</v>
          </cell>
          <cell r="AH304">
            <v>1474.86</v>
          </cell>
          <cell r="AI304">
            <v>4119</v>
          </cell>
          <cell r="AJ304">
            <v>8561</v>
          </cell>
          <cell r="AK304">
            <v>2140</v>
          </cell>
          <cell r="AL304">
            <v>19340.52</v>
          </cell>
          <cell r="AM304">
            <v>1502.17</v>
          </cell>
          <cell r="AN304">
            <v>1674.54</v>
          </cell>
          <cell r="AO304">
            <v>2387.4</v>
          </cell>
          <cell r="AP304">
            <v>8725.52</v>
          </cell>
          <cell r="AQ304">
            <v>8224</v>
          </cell>
          <cell r="AR304">
            <v>573.79999999999995</v>
          </cell>
          <cell r="AS304">
            <v>24090.34</v>
          </cell>
          <cell r="AT304">
            <v>2749.58</v>
          </cell>
          <cell r="AU304">
            <v>0</v>
          </cell>
          <cell r="AV304">
            <v>13127.73</v>
          </cell>
          <cell r="AW304">
            <v>3952.2</v>
          </cell>
          <cell r="AX304">
            <v>0</v>
          </cell>
          <cell r="AY304">
            <v>19796.400000000001</v>
          </cell>
          <cell r="AZ304">
            <v>21847.82</v>
          </cell>
          <cell r="BA304">
            <v>484.9</v>
          </cell>
          <cell r="BB304">
            <v>20161.810000000001</v>
          </cell>
          <cell r="BC304">
            <v>0</v>
          </cell>
          <cell r="BD304">
            <v>0</v>
          </cell>
          <cell r="BE304">
            <v>0</v>
          </cell>
          <cell r="BF304">
            <v>0</v>
          </cell>
          <cell r="BG304">
            <v>35618</v>
          </cell>
          <cell r="BH304">
            <v>0</v>
          </cell>
          <cell r="BI304">
            <v>0</v>
          </cell>
          <cell r="BJ304">
            <v>0</v>
          </cell>
          <cell r="BK304">
            <v>34455.19</v>
          </cell>
          <cell r="BL304">
            <v>0</v>
          </cell>
          <cell r="BM304">
            <v>3605</v>
          </cell>
          <cell r="BN304">
            <v>101387.47</v>
          </cell>
          <cell r="BO304">
            <v>0</v>
          </cell>
          <cell r="BP304">
            <v>37553.96</v>
          </cell>
          <cell r="BQ304">
            <v>0</v>
          </cell>
          <cell r="BR304">
            <v>0</v>
          </cell>
          <cell r="BS304">
            <v>0</v>
          </cell>
          <cell r="BT304">
            <v>138941.43</v>
          </cell>
        </row>
        <row r="305">
          <cell r="A305">
            <v>948</v>
          </cell>
          <cell r="B305">
            <v>3004</v>
          </cell>
          <cell r="C305" t="str">
            <v>St Pauls C of E Primary School</v>
          </cell>
          <cell r="D305">
            <v>0</v>
          </cell>
          <cell r="E305">
            <v>106391.96</v>
          </cell>
          <cell r="F305">
            <v>15901.97</v>
          </cell>
          <cell r="G305">
            <v>0</v>
          </cell>
          <cell r="H305">
            <v>0</v>
          </cell>
          <cell r="I305">
            <v>0</v>
          </cell>
          <cell r="J305">
            <v>495918</v>
          </cell>
          <cell r="K305">
            <v>0</v>
          </cell>
          <cell r="L305">
            <v>49291</v>
          </cell>
          <cell r="M305">
            <v>0</v>
          </cell>
          <cell r="N305">
            <v>100648</v>
          </cell>
          <cell r="O305">
            <v>750</v>
          </cell>
          <cell r="P305">
            <v>0</v>
          </cell>
          <cell r="Q305">
            <v>19012.07</v>
          </cell>
          <cell r="R305">
            <v>0</v>
          </cell>
          <cell r="S305">
            <v>1526.25</v>
          </cell>
          <cell r="T305">
            <v>1033</v>
          </cell>
          <cell r="U305">
            <v>7756.04</v>
          </cell>
          <cell r="V305">
            <v>19409.87</v>
          </cell>
          <cell r="W305">
            <v>36870</v>
          </cell>
          <cell r="X305">
            <v>0</v>
          </cell>
          <cell r="Y305">
            <v>0</v>
          </cell>
          <cell r="Z305">
            <v>0</v>
          </cell>
          <cell r="AA305">
            <v>358647.55</v>
          </cell>
          <cell r="AB305">
            <v>7833.36</v>
          </cell>
          <cell r="AC305">
            <v>145924.15</v>
          </cell>
          <cell r="AD305">
            <v>18491.84</v>
          </cell>
          <cell r="AE305">
            <v>60362.239999999998</v>
          </cell>
          <cell r="AF305">
            <v>0</v>
          </cell>
          <cell r="AG305">
            <v>10790.3</v>
          </cell>
          <cell r="AH305">
            <v>990.02</v>
          </cell>
          <cell r="AI305">
            <v>5091.32</v>
          </cell>
          <cell r="AJ305">
            <v>3199</v>
          </cell>
          <cell r="AK305">
            <v>800</v>
          </cell>
          <cell r="AL305">
            <v>21588.89</v>
          </cell>
          <cell r="AM305">
            <v>7468.69</v>
          </cell>
          <cell r="AN305">
            <v>1530.17</v>
          </cell>
          <cell r="AO305">
            <v>1068.21</v>
          </cell>
          <cell r="AP305">
            <v>8566.49</v>
          </cell>
          <cell r="AQ305">
            <v>6630</v>
          </cell>
          <cell r="AR305">
            <v>10209.379999999999</v>
          </cell>
          <cell r="AS305">
            <v>29433.89</v>
          </cell>
          <cell r="AT305">
            <v>1040.0999999999999</v>
          </cell>
          <cell r="AU305">
            <v>0</v>
          </cell>
          <cell r="AV305">
            <v>11753.05</v>
          </cell>
          <cell r="AW305">
            <v>4417.7</v>
          </cell>
          <cell r="AX305">
            <v>0</v>
          </cell>
          <cell r="AY305">
            <v>16744.830000000002</v>
          </cell>
          <cell r="AZ305">
            <v>0</v>
          </cell>
          <cell r="BA305">
            <v>5781.9</v>
          </cell>
          <cell r="BB305">
            <v>11614</v>
          </cell>
          <cell r="BC305">
            <v>0</v>
          </cell>
          <cell r="BD305">
            <v>0</v>
          </cell>
          <cell r="BE305">
            <v>0</v>
          </cell>
          <cell r="BF305">
            <v>0</v>
          </cell>
          <cell r="BG305">
            <v>34691</v>
          </cell>
          <cell r="BH305">
            <v>0</v>
          </cell>
          <cell r="BI305">
            <v>0</v>
          </cell>
          <cell r="BJ305">
            <v>0</v>
          </cell>
          <cell r="BK305">
            <v>46433.41</v>
          </cell>
          <cell r="BL305">
            <v>0</v>
          </cell>
          <cell r="BM305">
            <v>3717</v>
          </cell>
          <cell r="BN305">
            <v>88629.11</v>
          </cell>
          <cell r="BO305">
            <v>0</v>
          </cell>
          <cell r="BP305">
            <v>442.56</v>
          </cell>
          <cell r="BQ305">
            <v>0</v>
          </cell>
          <cell r="BR305">
            <v>0</v>
          </cell>
          <cell r="BS305">
            <v>0</v>
          </cell>
          <cell r="BT305">
            <v>89071.67</v>
          </cell>
        </row>
        <row r="306">
          <cell r="A306">
            <v>951</v>
          </cell>
          <cell r="B306">
            <v>2032</v>
          </cell>
          <cell r="C306" t="str">
            <v>Tredworth Infant School</v>
          </cell>
          <cell r="D306">
            <v>55231.75</v>
          </cell>
          <cell r="E306">
            <v>0</v>
          </cell>
          <cell r="F306">
            <v>89.01</v>
          </cell>
          <cell r="G306">
            <v>1251</v>
          </cell>
          <cell r="H306">
            <v>0</v>
          </cell>
          <cell r="I306">
            <v>0</v>
          </cell>
          <cell r="J306">
            <v>550117.91</v>
          </cell>
          <cell r="K306">
            <v>0</v>
          </cell>
          <cell r="L306">
            <v>110055</v>
          </cell>
          <cell r="M306">
            <v>0</v>
          </cell>
          <cell r="N306">
            <v>78435</v>
          </cell>
          <cell r="O306">
            <v>30505.040000000001</v>
          </cell>
          <cell r="P306">
            <v>3500</v>
          </cell>
          <cell r="Q306">
            <v>5992.72</v>
          </cell>
          <cell r="R306">
            <v>0</v>
          </cell>
          <cell r="S306">
            <v>15988.6</v>
          </cell>
          <cell r="T306">
            <v>10541.38</v>
          </cell>
          <cell r="U306">
            <v>2430</v>
          </cell>
          <cell r="V306">
            <v>10195.879999999999</v>
          </cell>
          <cell r="W306">
            <v>40116</v>
          </cell>
          <cell r="X306">
            <v>0</v>
          </cell>
          <cell r="Y306">
            <v>0</v>
          </cell>
          <cell r="Z306">
            <v>0</v>
          </cell>
          <cell r="AA306">
            <v>364830.7</v>
          </cell>
          <cell r="AB306">
            <v>9127.89</v>
          </cell>
          <cell r="AC306">
            <v>183099.38</v>
          </cell>
          <cell r="AD306">
            <v>24637.02</v>
          </cell>
          <cell r="AE306">
            <v>33409.39</v>
          </cell>
          <cell r="AF306">
            <v>0</v>
          </cell>
          <cell r="AG306">
            <v>19693.72</v>
          </cell>
          <cell r="AH306">
            <v>2855.84</v>
          </cell>
          <cell r="AI306">
            <v>2749.71</v>
          </cell>
          <cell r="AJ306">
            <v>10299</v>
          </cell>
          <cell r="AK306">
            <v>2575</v>
          </cell>
          <cell r="AL306">
            <v>16719.05</v>
          </cell>
          <cell r="AM306">
            <v>1649.62</v>
          </cell>
          <cell r="AN306">
            <v>1130.18</v>
          </cell>
          <cell r="AO306">
            <v>4162.25</v>
          </cell>
          <cell r="AP306">
            <v>12917.62</v>
          </cell>
          <cell r="AQ306">
            <v>6884</v>
          </cell>
          <cell r="AR306">
            <v>2971.82</v>
          </cell>
          <cell r="AS306">
            <v>23167.57</v>
          </cell>
          <cell r="AT306">
            <v>15874.03</v>
          </cell>
          <cell r="AU306">
            <v>0</v>
          </cell>
          <cell r="AV306">
            <v>26673.07</v>
          </cell>
          <cell r="AW306">
            <v>4943.2</v>
          </cell>
          <cell r="AX306">
            <v>0</v>
          </cell>
          <cell r="AY306">
            <v>25802.799999999999</v>
          </cell>
          <cell r="AZ306">
            <v>23781.85</v>
          </cell>
          <cell r="BA306">
            <v>7491</v>
          </cell>
          <cell r="BB306">
            <v>24470.35</v>
          </cell>
          <cell r="BC306">
            <v>0</v>
          </cell>
          <cell r="BD306">
            <v>0</v>
          </cell>
          <cell r="BE306">
            <v>0</v>
          </cell>
          <cell r="BF306">
            <v>0</v>
          </cell>
          <cell r="BG306">
            <v>39856</v>
          </cell>
          <cell r="BH306">
            <v>0</v>
          </cell>
          <cell r="BI306">
            <v>0</v>
          </cell>
          <cell r="BJ306">
            <v>0</v>
          </cell>
          <cell r="BK306">
            <v>37121.78</v>
          </cell>
          <cell r="BL306">
            <v>0</v>
          </cell>
          <cell r="BM306">
            <v>4312.5</v>
          </cell>
          <cell r="BN306">
            <v>61193.22</v>
          </cell>
          <cell r="BO306">
            <v>0</v>
          </cell>
          <cell r="BP306">
            <v>-1116.78</v>
          </cell>
          <cell r="BQ306">
            <v>878.51</v>
          </cell>
          <cell r="BR306">
            <v>0</v>
          </cell>
          <cell r="BS306">
            <v>0</v>
          </cell>
          <cell r="BT306">
            <v>60954.950000000004</v>
          </cell>
        </row>
        <row r="307">
          <cell r="A307">
            <v>952</v>
          </cell>
          <cell r="B307">
            <v>2002</v>
          </cell>
          <cell r="C307" t="str">
            <v>Tredworth Junior School</v>
          </cell>
          <cell r="D307">
            <v>168692.91</v>
          </cell>
          <cell r="E307">
            <v>0</v>
          </cell>
          <cell r="F307">
            <v>55434.19</v>
          </cell>
          <cell r="G307">
            <v>245.86</v>
          </cell>
          <cell r="H307">
            <v>0</v>
          </cell>
          <cell r="I307">
            <v>0</v>
          </cell>
          <cell r="J307">
            <v>691392</v>
          </cell>
          <cell r="K307">
            <v>0</v>
          </cell>
          <cell r="L307">
            <v>124312</v>
          </cell>
          <cell r="M307">
            <v>0</v>
          </cell>
          <cell r="N307">
            <v>115400</v>
          </cell>
          <cell r="O307">
            <v>48</v>
          </cell>
          <cell r="P307">
            <v>1495.9</v>
          </cell>
          <cell r="Q307">
            <v>20394.099999999999</v>
          </cell>
          <cell r="R307">
            <v>0</v>
          </cell>
          <cell r="S307">
            <v>0</v>
          </cell>
          <cell r="T307">
            <v>0</v>
          </cell>
          <cell r="U307">
            <v>4697.37</v>
          </cell>
          <cell r="V307">
            <v>5976.27</v>
          </cell>
          <cell r="W307">
            <v>56319</v>
          </cell>
          <cell r="X307">
            <v>0</v>
          </cell>
          <cell r="Y307">
            <v>0</v>
          </cell>
          <cell r="Z307">
            <v>0</v>
          </cell>
          <cell r="AA307">
            <v>498741.19</v>
          </cell>
          <cell r="AB307">
            <v>10026.24</v>
          </cell>
          <cell r="AC307">
            <v>174190.95</v>
          </cell>
          <cell r="AD307">
            <v>13385.04</v>
          </cell>
          <cell r="AE307">
            <v>54618.71</v>
          </cell>
          <cell r="AF307">
            <v>0</v>
          </cell>
          <cell r="AG307">
            <v>26142.86</v>
          </cell>
          <cell r="AH307">
            <v>5163.33</v>
          </cell>
          <cell r="AI307">
            <v>5226</v>
          </cell>
          <cell r="AJ307">
            <v>4514</v>
          </cell>
          <cell r="AK307">
            <v>1129</v>
          </cell>
          <cell r="AL307">
            <v>26176.400000000001</v>
          </cell>
          <cell r="AM307">
            <v>557.5</v>
          </cell>
          <cell r="AN307">
            <v>11220.28</v>
          </cell>
          <cell r="AO307">
            <v>5994.35</v>
          </cell>
          <cell r="AP307">
            <v>16764.52</v>
          </cell>
          <cell r="AQ307">
            <v>9517</v>
          </cell>
          <cell r="AR307">
            <v>1399.28</v>
          </cell>
          <cell r="AS307">
            <v>47066.64</v>
          </cell>
          <cell r="AT307">
            <v>10138.26</v>
          </cell>
          <cell r="AU307">
            <v>0</v>
          </cell>
          <cell r="AV307">
            <v>5587.27</v>
          </cell>
          <cell r="AW307">
            <v>6702.2</v>
          </cell>
          <cell r="AX307">
            <v>0</v>
          </cell>
          <cell r="AY307">
            <v>33749.83</v>
          </cell>
          <cell r="AZ307">
            <v>11259.58</v>
          </cell>
          <cell r="BA307">
            <v>21901.37</v>
          </cell>
          <cell r="BB307">
            <v>16958.75</v>
          </cell>
          <cell r="BC307">
            <v>0</v>
          </cell>
          <cell r="BD307">
            <v>0</v>
          </cell>
          <cell r="BE307">
            <v>0</v>
          </cell>
          <cell r="BF307">
            <v>0</v>
          </cell>
          <cell r="BG307">
            <v>37991</v>
          </cell>
          <cell r="BH307">
            <v>0</v>
          </cell>
          <cell r="BI307">
            <v>0</v>
          </cell>
          <cell r="BJ307">
            <v>0</v>
          </cell>
          <cell r="BK307">
            <v>6140.25</v>
          </cell>
          <cell r="BL307">
            <v>0</v>
          </cell>
          <cell r="BM307">
            <v>4102.05</v>
          </cell>
          <cell r="BN307">
            <v>170597</v>
          </cell>
          <cell r="BO307">
            <v>0</v>
          </cell>
          <cell r="BP307">
            <v>83228.75</v>
          </cell>
          <cell r="BQ307">
            <v>200</v>
          </cell>
          <cell r="BR307">
            <v>0</v>
          </cell>
          <cell r="BS307">
            <v>0</v>
          </cell>
          <cell r="BT307">
            <v>254025.75</v>
          </cell>
        </row>
        <row r="308">
          <cell r="A308">
            <v>954</v>
          </cell>
          <cell r="B308">
            <v>2173</v>
          </cell>
          <cell r="C308" t="str">
            <v>Tuffley Primary School</v>
          </cell>
          <cell r="D308">
            <v>55542.06</v>
          </cell>
          <cell r="E308">
            <v>0</v>
          </cell>
          <cell r="F308">
            <v>63576.43</v>
          </cell>
          <cell r="G308">
            <v>785</v>
          </cell>
          <cell r="H308">
            <v>0</v>
          </cell>
          <cell r="I308">
            <v>0</v>
          </cell>
          <cell r="J308">
            <v>370032.19</v>
          </cell>
          <cell r="K308">
            <v>0</v>
          </cell>
          <cell r="L308">
            <v>239246</v>
          </cell>
          <cell r="M308">
            <v>0</v>
          </cell>
          <cell r="N308">
            <v>96481.81</v>
          </cell>
          <cell r="O308">
            <v>8206.08</v>
          </cell>
          <cell r="P308">
            <v>0</v>
          </cell>
          <cell r="Q308">
            <v>11215.08</v>
          </cell>
          <cell r="R308">
            <v>0</v>
          </cell>
          <cell r="S308">
            <v>2391.12</v>
          </cell>
          <cell r="T308">
            <v>519.64</v>
          </cell>
          <cell r="U308">
            <v>3454.85</v>
          </cell>
          <cell r="V308">
            <v>9347.33</v>
          </cell>
          <cell r="W308">
            <v>30728</v>
          </cell>
          <cell r="X308">
            <v>0</v>
          </cell>
          <cell r="Y308">
            <v>0</v>
          </cell>
          <cell r="Z308">
            <v>0</v>
          </cell>
          <cell r="AA308">
            <v>335188.2</v>
          </cell>
          <cell r="AB308">
            <v>917.25</v>
          </cell>
          <cell r="AC308">
            <v>225821.79</v>
          </cell>
          <cell r="AD308">
            <v>15824.95</v>
          </cell>
          <cell r="AE308">
            <v>35494.11</v>
          </cell>
          <cell r="AF308">
            <v>0</v>
          </cell>
          <cell r="AG308">
            <v>12319.99</v>
          </cell>
          <cell r="AH308">
            <v>422</v>
          </cell>
          <cell r="AI308">
            <v>2020.88</v>
          </cell>
          <cell r="AJ308">
            <v>2620</v>
          </cell>
          <cell r="AK308">
            <v>699</v>
          </cell>
          <cell r="AL308">
            <v>10264.16</v>
          </cell>
          <cell r="AM308">
            <v>2740.64</v>
          </cell>
          <cell r="AN308">
            <v>13128.68</v>
          </cell>
          <cell r="AO308">
            <v>2646.87</v>
          </cell>
          <cell r="AP308">
            <v>5015.93</v>
          </cell>
          <cell r="AQ308">
            <v>7046</v>
          </cell>
          <cell r="AR308">
            <v>358.13</v>
          </cell>
          <cell r="AS308">
            <v>21259.23</v>
          </cell>
          <cell r="AT308">
            <v>5936.93</v>
          </cell>
          <cell r="AU308">
            <v>0</v>
          </cell>
          <cell r="AV308">
            <v>8302.01</v>
          </cell>
          <cell r="AW308">
            <v>2990.6</v>
          </cell>
          <cell r="AX308">
            <v>0</v>
          </cell>
          <cell r="AY308">
            <v>21770.04</v>
          </cell>
          <cell r="AZ308">
            <v>15417.15</v>
          </cell>
          <cell r="BA308">
            <v>1495.65</v>
          </cell>
          <cell r="BB308">
            <v>8562</v>
          </cell>
          <cell r="BC308">
            <v>0</v>
          </cell>
          <cell r="BD308">
            <v>0</v>
          </cell>
          <cell r="BE308">
            <v>0</v>
          </cell>
          <cell r="BF308">
            <v>0</v>
          </cell>
          <cell r="BG308">
            <v>29591</v>
          </cell>
          <cell r="BH308">
            <v>0</v>
          </cell>
          <cell r="BI308">
            <v>0</v>
          </cell>
          <cell r="BJ308">
            <v>0</v>
          </cell>
          <cell r="BK308">
            <v>87977.62</v>
          </cell>
          <cell r="BL308">
            <v>0</v>
          </cell>
          <cell r="BM308">
            <v>2356.2800000000002</v>
          </cell>
          <cell r="BN308">
            <v>68901.97</v>
          </cell>
          <cell r="BO308">
            <v>0</v>
          </cell>
          <cell r="BP308">
            <v>1721.81</v>
          </cell>
          <cell r="BQ308">
            <v>1896.72</v>
          </cell>
          <cell r="BR308">
            <v>0</v>
          </cell>
          <cell r="BS308">
            <v>0</v>
          </cell>
          <cell r="BT308">
            <v>72520.5</v>
          </cell>
        </row>
        <row r="309">
          <cell r="A309">
            <v>955</v>
          </cell>
          <cell r="B309">
            <v>3370</v>
          </cell>
          <cell r="C309" t="str">
            <v>St Peters Catholic Primary School</v>
          </cell>
          <cell r="D309">
            <v>48632.77</v>
          </cell>
          <cell r="E309">
            <v>0</v>
          </cell>
          <cell r="F309">
            <v>0</v>
          </cell>
          <cell r="G309">
            <v>0</v>
          </cell>
          <cell r="H309">
            <v>-0.08</v>
          </cell>
          <cell r="I309">
            <v>0</v>
          </cell>
          <cell r="J309">
            <v>1247629.99</v>
          </cell>
          <cell r="K309">
            <v>0</v>
          </cell>
          <cell r="L309">
            <v>103408</v>
          </cell>
          <cell r="M309">
            <v>9171</v>
          </cell>
          <cell r="N309">
            <v>53131.01</v>
          </cell>
          <cell r="O309">
            <v>0</v>
          </cell>
          <cell r="P309">
            <v>11556.24</v>
          </cell>
          <cell r="Q309">
            <v>7938.99</v>
          </cell>
          <cell r="R309">
            <v>0</v>
          </cell>
          <cell r="S309">
            <v>8357.02</v>
          </cell>
          <cell r="T309">
            <v>9742</v>
          </cell>
          <cell r="U309">
            <v>23976.37</v>
          </cell>
          <cell r="V309">
            <v>8560.7000000000007</v>
          </cell>
          <cell r="W309">
            <v>80205</v>
          </cell>
          <cell r="X309">
            <v>0</v>
          </cell>
          <cell r="Y309">
            <v>0</v>
          </cell>
          <cell r="Z309">
            <v>0</v>
          </cell>
          <cell r="AA309">
            <v>716995.66</v>
          </cell>
          <cell r="AB309">
            <v>14243.45</v>
          </cell>
          <cell r="AC309">
            <v>207745.63</v>
          </cell>
          <cell r="AD309">
            <v>35816.089999999997</v>
          </cell>
          <cell r="AE309">
            <v>63018.7</v>
          </cell>
          <cell r="AF309">
            <v>0</v>
          </cell>
          <cell r="AG309">
            <v>50397.98</v>
          </cell>
          <cell r="AH309">
            <v>11415.64</v>
          </cell>
          <cell r="AI309">
            <v>8112.95</v>
          </cell>
          <cell r="AJ309">
            <v>12695</v>
          </cell>
          <cell r="AK309">
            <v>73</v>
          </cell>
          <cell r="AL309">
            <v>102973.66</v>
          </cell>
          <cell r="AM309">
            <v>3278.11</v>
          </cell>
          <cell r="AN309">
            <v>4130.34</v>
          </cell>
          <cell r="AO309">
            <v>5196.29</v>
          </cell>
          <cell r="AP309">
            <v>21656.73</v>
          </cell>
          <cell r="AQ309">
            <v>3562</v>
          </cell>
          <cell r="AR309">
            <v>2276.15</v>
          </cell>
          <cell r="AS309">
            <v>89095.66</v>
          </cell>
          <cell r="AT309">
            <v>3402.54</v>
          </cell>
          <cell r="AU309">
            <v>0</v>
          </cell>
          <cell r="AV309">
            <v>9759.5400000000009</v>
          </cell>
          <cell r="AW309">
            <v>11881</v>
          </cell>
          <cell r="AX309">
            <v>0</v>
          </cell>
          <cell r="AY309">
            <v>114.32</v>
          </cell>
          <cell r="AZ309">
            <v>111443.8</v>
          </cell>
          <cell r="BA309">
            <v>24222.7</v>
          </cell>
          <cell r="BB309">
            <v>27851.06</v>
          </cell>
          <cell r="BC309">
            <v>0</v>
          </cell>
          <cell r="BD309">
            <v>0</v>
          </cell>
          <cell r="BE309">
            <v>0</v>
          </cell>
          <cell r="BF309">
            <v>0</v>
          </cell>
          <cell r="BG309">
            <v>5275</v>
          </cell>
          <cell r="BH309">
            <v>0</v>
          </cell>
          <cell r="BI309">
            <v>0</v>
          </cell>
          <cell r="BJ309">
            <v>0</v>
          </cell>
          <cell r="BK309">
            <v>0</v>
          </cell>
          <cell r="BL309">
            <v>0</v>
          </cell>
          <cell r="BM309">
            <v>5274.92</v>
          </cell>
          <cell r="BN309">
            <v>70951.09</v>
          </cell>
          <cell r="BO309">
            <v>0</v>
          </cell>
          <cell r="BP309">
            <v>0</v>
          </cell>
          <cell r="BQ309">
            <v>0</v>
          </cell>
          <cell r="BR309">
            <v>0</v>
          </cell>
          <cell r="BS309">
            <v>0</v>
          </cell>
          <cell r="BT309">
            <v>70951.09</v>
          </cell>
        </row>
        <row r="310">
          <cell r="A310">
            <v>956</v>
          </cell>
          <cell r="B310">
            <v>2000</v>
          </cell>
          <cell r="C310" t="str">
            <v>Widden Primary School</v>
          </cell>
          <cell r="D310">
            <v>180712.03</v>
          </cell>
          <cell r="E310">
            <v>0</v>
          </cell>
          <cell r="F310">
            <v>21917.89</v>
          </cell>
          <cell r="G310">
            <v>0</v>
          </cell>
          <cell r="H310">
            <v>0</v>
          </cell>
          <cell r="I310">
            <v>0</v>
          </cell>
          <cell r="J310">
            <v>1071888</v>
          </cell>
          <cell r="K310">
            <v>0</v>
          </cell>
          <cell r="L310">
            <v>119019</v>
          </cell>
          <cell r="M310">
            <v>0</v>
          </cell>
          <cell r="N310">
            <v>209759.5</v>
          </cell>
          <cell r="O310">
            <v>14580.08</v>
          </cell>
          <cell r="P310">
            <v>38349</v>
          </cell>
          <cell r="Q310">
            <v>17885.18</v>
          </cell>
          <cell r="R310">
            <v>0</v>
          </cell>
          <cell r="S310">
            <v>8758.4699999999993</v>
          </cell>
          <cell r="T310">
            <v>4239.07</v>
          </cell>
          <cell r="U310">
            <v>1369.15</v>
          </cell>
          <cell r="V310">
            <v>16963.650000000001</v>
          </cell>
          <cell r="W310">
            <v>0</v>
          </cell>
          <cell r="X310">
            <v>0</v>
          </cell>
          <cell r="Y310">
            <v>0</v>
          </cell>
          <cell r="Z310">
            <v>0</v>
          </cell>
          <cell r="AA310">
            <v>793694.17</v>
          </cell>
          <cell r="AB310">
            <v>16110.61</v>
          </cell>
          <cell r="AC310">
            <v>257411.87</v>
          </cell>
          <cell r="AD310">
            <v>36005.339999999997</v>
          </cell>
          <cell r="AE310">
            <v>45890.16</v>
          </cell>
          <cell r="AF310">
            <v>0</v>
          </cell>
          <cell r="AG310">
            <v>29303.46</v>
          </cell>
          <cell r="AH310">
            <v>3203.61</v>
          </cell>
          <cell r="AI310">
            <v>3389.54</v>
          </cell>
          <cell r="AJ310">
            <v>19982</v>
          </cell>
          <cell r="AK310">
            <v>4996</v>
          </cell>
          <cell r="AL310">
            <v>63817.07</v>
          </cell>
          <cell r="AM310">
            <v>4145.72</v>
          </cell>
          <cell r="AN310">
            <v>2237.81</v>
          </cell>
          <cell r="AO310">
            <v>468.56</v>
          </cell>
          <cell r="AP310">
            <v>24337.68</v>
          </cell>
          <cell r="AQ310">
            <v>18896</v>
          </cell>
          <cell r="AR310">
            <v>3013.12</v>
          </cell>
          <cell r="AS310">
            <v>66718.17</v>
          </cell>
          <cell r="AT310">
            <v>45500.42</v>
          </cell>
          <cell r="AU310">
            <v>0</v>
          </cell>
          <cell r="AV310">
            <v>7506.8</v>
          </cell>
          <cell r="AW310">
            <v>9941.2000000000007</v>
          </cell>
          <cell r="AX310">
            <v>50587.5</v>
          </cell>
          <cell r="AY310">
            <v>27840</v>
          </cell>
          <cell r="AZ310">
            <v>64228.77</v>
          </cell>
          <cell r="BA310">
            <v>454.25</v>
          </cell>
          <cell r="BB310">
            <v>33509</v>
          </cell>
          <cell r="BC310">
            <v>0</v>
          </cell>
          <cell r="BD310">
            <v>0</v>
          </cell>
          <cell r="BE310">
            <v>0</v>
          </cell>
          <cell r="BF310">
            <v>0</v>
          </cell>
          <cell r="BG310">
            <v>46367</v>
          </cell>
          <cell r="BH310">
            <v>0</v>
          </cell>
          <cell r="BI310">
            <v>0</v>
          </cell>
          <cell r="BJ310">
            <v>0</v>
          </cell>
          <cell r="BK310">
            <v>1318.75</v>
          </cell>
          <cell r="BL310">
            <v>0</v>
          </cell>
          <cell r="BM310">
            <v>0</v>
          </cell>
          <cell r="BN310">
            <v>50334.3</v>
          </cell>
          <cell r="BO310">
            <v>0</v>
          </cell>
          <cell r="BP310">
            <v>62409.14</v>
          </cell>
          <cell r="BQ310">
            <v>4557</v>
          </cell>
          <cell r="BR310">
            <v>0</v>
          </cell>
          <cell r="BS310">
            <v>0</v>
          </cell>
          <cell r="BT310">
            <v>117300.44</v>
          </cell>
        </row>
        <row r="311">
          <cell r="A311">
            <v>957</v>
          </cell>
          <cell r="B311">
            <v>5219</v>
          </cell>
          <cell r="C311" t="str">
            <v>Heron Primary School</v>
          </cell>
          <cell r="D311">
            <v>48962.69</v>
          </cell>
          <cell r="E311">
            <v>0</v>
          </cell>
          <cell r="F311">
            <v>52844.79</v>
          </cell>
          <cell r="G311">
            <v>0</v>
          </cell>
          <cell r="H311">
            <v>0</v>
          </cell>
          <cell r="I311">
            <v>0</v>
          </cell>
          <cell r="J311">
            <v>1065862</v>
          </cell>
          <cell r="K311">
            <v>0</v>
          </cell>
          <cell r="L311">
            <v>42832</v>
          </cell>
          <cell r="M311">
            <v>0</v>
          </cell>
          <cell r="N311">
            <v>59186</v>
          </cell>
          <cell r="O311">
            <v>0</v>
          </cell>
          <cell r="P311">
            <v>1469.24</v>
          </cell>
          <cell r="Q311">
            <v>25225.78</v>
          </cell>
          <cell r="R311">
            <v>3284.79</v>
          </cell>
          <cell r="S311">
            <v>22879.03</v>
          </cell>
          <cell r="T311">
            <v>5233.45</v>
          </cell>
          <cell r="U311">
            <v>17112.79</v>
          </cell>
          <cell r="V311">
            <v>4321</v>
          </cell>
          <cell r="W311">
            <v>65828</v>
          </cell>
          <cell r="X311">
            <v>0</v>
          </cell>
          <cell r="Y311">
            <v>0</v>
          </cell>
          <cell r="Z311">
            <v>0</v>
          </cell>
          <cell r="AA311">
            <v>692204.81</v>
          </cell>
          <cell r="AB311">
            <v>58020</v>
          </cell>
          <cell r="AC311">
            <v>171270.58</v>
          </cell>
          <cell r="AD311">
            <v>8692.77</v>
          </cell>
          <cell r="AE311">
            <v>56342.53</v>
          </cell>
          <cell r="AF311">
            <v>0</v>
          </cell>
          <cell r="AG311">
            <v>23924.639999999999</v>
          </cell>
          <cell r="AH311">
            <v>6038.19</v>
          </cell>
          <cell r="AI311">
            <v>5496.6</v>
          </cell>
          <cell r="AJ311">
            <v>8712</v>
          </cell>
          <cell r="AK311">
            <v>2149</v>
          </cell>
          <cell r="AL311">
            <v>20075.79</v>
          </cell>
          <cell r="AM311">
            <v>4428.5600000000004</v>
          </cell>
          <cell r="AN311">
            <v>22504.58</v>
          </cell>
          <cell r="AO311">
            <v>4456.34</v>
          </cell>
          <cell r="AP311">
            <v>13899.11</v>
          </cell>
          <cell r="AQ311">
            <v>3987</v>
          </cell>
          <cell r="AR311">
            <v>7083.47</v>
          </cell>
          <cell r="AS311">
            <v>83499.62</v>
          </cell>
          <cell r="AT311">
            <v>10753.4</v>
          </cell>
          <cell r="AU311">
            <v>0</v>
          </cell>
          <cell r="AV311">
            <v>18401.36</v>
          </cell>
          <cell r="AW311">
            <v>10599</v>
          </cell>
          <cell r="AX311">
            <v>0</v>
          </cell>
          <cell r="AY311">
            <v>2451.58</v>
          </cell>
          <cell r="AZ311">
            <v>15056.72</v>
          </cell>
          <cell r="BA311">
            <v>13081.31</v>
          </cell>
          <cell r="BB311">
            <v>14415</v>
          </cell>
          <cell r="BC311">
            <v>0</v>
          </cell>
          <cell r="BD311">
            <v>0</v>
          </cell>
          <cell r="BE311">
            <v>0</v>
          </cell>
          <cell r="BF311">
            <v>0</v>
          </cell>
          <cell r="BG311">
            <v>55342</v>
          </cell>
          <cell r="BH311">
            <v>0</v>
          </cell>
          <cell r="BI311">
            <v>0</v>
          </cell>
          <cell r="BJ311">
            <v>0</v>
          </cell>
          <cell r="BK311">
            <v>49738.63</v>
          </cell>
          <cell r="BL311">
            <v>0</v>
          </cell>
          <cell r="BM311">
            <v>369.62</v>
          </cell>
          <cell r="BN311">
            <v>84652.81</v>
          </cell>
          <cell r="BO311">
            <v>0</v>
          </cell>
          <cell r="BP311">
            <v>47877.37</v>
          </cell>
          <cell r="BQ311">
            <v>10201.17</v>
          </cell>
          <cell r="BR311">
            <v>0</v>
          </cell>
          <cell r="BS311">
            <v>0</v>
          </cell>
          <cell r="BT311">
            <v>142731.35</v>
          </cell>
        </row>
      </sheetData>
      <sheetData sheetId="12" refreshError="1">
        <row r="4">
          <cell r="A4">
            <v>125</v>
          </cell>
          <cell r="B4" t="str">
            <v>Alderman Knight</v>
          </cell>
          <cell r="D4">
            <v>144551</v>
          </cell>
          <cell r="E4">
            <v>0</v>
          </cell>
          <cell r="F4">
            <v>3393</v>
          </cell>
          <cell r="G4">
            <v>3256</v>
          </cell>
          <cell r="H4">
            <v>0</v>
          </cell>
          <cell r="I4">
            <v>0</v>
          </cell>
          <cell r="J4">
            <v>1093974</v>
          </cell>
          <cell r="K4">
            <v>0</v>
          </cell>
          <cell r="L4">
            <v>0</v>
          </cell>
          <cell r="M4">
            <v>0</v>
          </cell>
          <cell r="N4">
            <v>39041</v>
          </cell>
          <cell r="O4">
            <v>18207</v>
          </cell>
          <cell r="P4">
            <v>0</v>
          </cell>
          <cell r="Q4">
            <v>3000</v>
          </cell>
          <cell r="R4">
            <v>0</v>
          </cell>
          <cell r="S4">
            <v>0</v>
          </cell>
          <cell r="T4">
            <v>0</v>
          </cell>
          <cell r="U4">
            <v>0</v>
          </cell>
          <cell r="V4">
            <v>0</v>
          </cell>
          <cell r="W4">
            <v>51619</v>
          </cell>
          <cell r="X4">
            <v>0</v>
          </cell>
          <cell r="Y4">
            <v>0</v>
          </cell>
          <cell r="Z4">
            <v>0</v>
          </cell>
          <cell r="AA4">
            <v>628174</v>
          </cell>
          <cell r="AB4">
            <v>10643</v>
          </cell>
          <cell r="AC4">
            <v>361113</v>
          </cell>
          <cell r="AD4">
            <v>21731</v>
          </cell>
          <cell r="AE4">
            <v>49016</v>
          </cell>
          <cell r="AF4">
            <v>5528</v>
          </cell>
          <cell r="AG4">
            <v>2157</v>
          </cell>
          <cell r="AH4">
            <v>7000</v>
          </cell>
          <cell r="AI4">
            <v>10500</v>
          </cell>
          <cell r="AJ4">
            <v>24918</v>
          </cell>
          <cell r="AK4">
            <v>12459</v>
          </cell>
          <cell r="AL4">
            <v>27000</v>
          </cell>
          <cell r="AM4">
            <v>900</v>
          </cell>
          <cell r="AN4">
            <v>2460</v>
          </cell>
          <cell r="AO4">
            <v>1600</v>
          </cell>
          <cell r="AP4">
            <v>16500</v>
          </cell>
          <cell r="AQ4">
            <v>0</v>
          </cell>
          <cell r="AR4">
            <v>1600</v>
          </cell>
          <cell r="AS4">
            <v>40427</v>
          </cell>
          <cell r="AT4">
            <v>11892</v>
          </cell>
          <cell r="AU4">
            <v>2500</v>
          </cell>
          <cell r="AV4">
            <v>6900</v>
          </cell>
          <cell r="AW4">
            <v>2000</v>
          </cell>
          <cell r="AX4">
            <v>0</v>
          </cell>
          <cell r="AY4">
            <v>10694</v>
          </cell>
          <cell r="AZ4">
            <v>0</v>
          </cell>
          <cell r="BA4">
            <v>0</v>
          </cell>
          <cell r="BB4">
            <v>18835</v>
          </cell>
          <cell r="BC4">
            <v>0</v>
          </cell>
          <cell r="BD4">
            <v>0</v>
          </cell>
          <cell r="BE4">
            <v>0</v>
          </cell>
          <cell r="BF4">
            <v>0</v>
          </cell>
          <cell r="BG4">
            <v>47924</v>
          </cell>
          <cell r="BH4">
            <v>0</v>
          </cell>
          <cell r="BI4">
            <v>0</v>
          </cell>
          <cell r="BJ4">
            <v>0</v>
          </cell>
          <cell r="BK4">
            <v>48080</v>
          </cell>
          <cell r="BL4">
            <v>0</v>
          </cell>
          <cell r="BM4">
            <v>6493</v>
          </cell>
          <cell r="BN4">
            <v>73845</v>
          </cell>
          <cell r="BO4">
            <v>0</v>
          </cell>
          <cell r="BP4">
            <v>0</v>
          </cell>
          <cell r="BQ4">
            <v>0</v>
          </cell>
          <cell r="BR4">
            <v>0</v>
          </cell>
          <cell r="BS4">
            <v>0</v>
          </cell>
          <cell r="BT4">
            <v>73845</v>
          </cell>
        </row>
        <row r="5">
          <cell r="A5">
            <v>126</v>
          </cell>
          <cell r="B5" t="str">
            <v>Amberley  Ridge</v>
          </cell>
          <cell r="D5">
            <v>89057</v>
          </cell>
          <cell r="E5">
            <v>0</v>
          </cell>
          <cell r="F5">
            <v>11082</v>
          </cell>
          <cell r="G5">
            <v>8329</v>
          </cell>
          <cell r="H5">
            <v>0</v>
          </cell>
          <cell r="I5">
            <v>0</v>
          </cell>
          <cell r="J5">
            <v>1083637</v>
          </cell>
          <cell r="K5">
            <v>0</v>
          </cell>
          <cell r="L5">
            <v>0</v>
          </cell>
          <cell r="M5">
            <v>0</v>
          </cell>
          <cell r="N5">
            <v>55930</v>
          </cell>
          <cell r="O5">
            <v>0</v>
          </cell>
          <cell r="P5">
            <v>0</v>
          </cell>
          <cell r="Q5">
            <v>0</v>
          </cell>
          <cell r="R5">
            <v>5000</v>
          </cell>
          <cell r="S5">
            <v>5000</v>
          </cell>
          <cell r="T5">
            <v>10000</v>
          </cell>
          <cell r="U5">
            <v>0</v>
          </cell>
          <cell r="V5">
            <v>16689</v>
          </cell>
          <cell r="W5">
            <v>48212</v>
          </cell>
          <cell r="X5">
            <v>0</v>
          </cell>
          <cell r="Y5">
            <v>0</v>
          </cell>
          <cell r="Z5">
            <v>0</v>
          </cell>
          <cell r="AA5">
            <v>353800</v>
          </cell>
          <cell r="AB5">
            <v>0</v>
          </cell>
          <cell r="AC5">
            <v>451432</v>
          </cell>
          <cell r="AD5">
            <v>87600</v>
          </cell>
          <cell r="AE5">
            <v>45100</v>
          </cell>
          <cell r="AF5">
            <v>46100</v>
          </cell>
          <cell r="AG5">
            <v>18000</v>
          </cell>
          <cell r="AH5">
            <v>15000</v>
          </cell>
          <cell r="AI5">
            <v>15000</v>
          </cell>
          <cell r="AJ5">
            <v>24177</v>
          </cell>
          <cell r="AK5">
            <v>0</v>
          </cell>
          <cell r="AL5">
            <v>13265</v>
          </cell>
          <cell r="AM5">
            <v>2400</v>
          </cell>
          <cell r="AN5">
            <v>4000</v>
          </cell>
          <cell r="AO5">
            <v>2000</v>
          </cell>
          <cell r="AP5">
            <v>25400</v>
          </cell>
          <cell r="AQ5">
            <v>0</v>
          </cell>
          <cell r="AR5">
            <v>4140</v>
          </cell>
          <cell r="AS5">
            <v>65303</v>
          </cell>
          <cell r="AT5">
            <v>7673</v>
          </cell>
          <cell r="AU5">
            <v>0</v>
          </cell>
          <cell r="AV5">
            <v>12910</v>
          </cell>
          <cell r="AW5">
            <v>4700</v>
          </cell>
          <cell r="AX5">
            <v>2500</v>
          </cell>
          <cell r="AY5">
            <v>21387</v>
          </cell>
          <cell r="AZ5">
            <v>0</v>
          </cell>
          <cell r="BA5">
            <v>0</v>
          </cell>
          <cell r="BB5">
            <v>11191</v>
          </cell>
          <cell r="BC5">
            <v>0</v>
          </cell>
          <cell r="BD5">
            <v>0</v>
          </cell>
          <cell r="BE5">
            <v>0</v>
          </cell>
          <cell r="BF5">
            <v>0</v>
          </cell>
          <cell r="BG5">
            <v>38561</v>
          </cell>
          <cell r="BH5">
            <v>0</v>
          </cell>
          <cell r="BI5">
            <v>0</v>
          </cell>
          <cell r="BJ5">
            <v>0</v>
          </cell>
          <cell r="BK5">
            <v>51688</v>
          </cell>
          <cell r="BL5">
            <v>0</v>
          </cell>
          <cell r="BM5">
            <v>6284</v>
          </cell>
          <cell r="BN5">
            <v>80447</v>
          </cell>
          <cell r="BO5">
            <v>0</v>
          </cell>
          <cell r="BP5">
            <v>0</v>
          </cell>
          <cell r="BQ5">
            <v>0</v>
          </cell>
          <cell r="BR5">
            <v>0</v>
          </cell>
          <cell r="BS5">
            <v>0</v>
          </cell>
          <cell r="BT5">
            <v>80447</v>
          </cell>
        </row>
        <row r="6">
          <cell r="A6">
            <v>127</v>
          </cell>
          <cell r="B6" t="str">
            <v>Bettridge</v>
          </cell>
          <cell r="D6">
            <v>93617</v>
          </cell>
          <cell r="E6">
            <v>0</v>
          </cell>
          <cell r="F6">
            <v>46365</v>
          </cell>
          <cell r="G6">
            <v>0</v>
          </cell>
          <cell r="H6">
            <v>0</v>
          </cell>
          <cell r="I6">
            <v>0</v>
          </cell>
          <cell r="J6">
            <v>1760285</v>
          </cell>
          <cell r="K6">
            <v>0</v>
          </cell>
          <cell r="L6">
            <v>0</v>
          </cell>
          <cell r="M6">
            <v>0</v>
          </cell>
          <cell r="N6">
            <v>116253</v>
          </cell>
          <cell r="O6">
            <v>0</v>
          </cell>
          <cell r="P6">
            <v>0</v>
          </cell>
          <cell r="Q6">
            <v>15000</v>
          </cell>
          <cell r="R6">
            <v>0</v>
          </cell>
          <cell r="S6">
            <v>0</v>
          </cell>
          <cell r="T6">
            <v>0</v>
          </cell>
          <cell r="U6">
            <v>0</v>
          </cell>
          <cell r="V6">
            <v>5000</v>
          </cell>
          <cell r="W6">
            <v>48212</v>
          </cell>
          <cell r="X6">
            <v>0</v>
          </cell>
          <cell r="Y6">
            <v>0</v>
          </cell>
          <cell r="Z6">
            <v>0</v>
          </cell>
          <cell r="AA6">
            <v>893835</v>
          </cell>
          <cell r="AB6">
            <v>32317</v>
          </cell>
          <cell r="AC6">
            <v>703063</v>
          </cell>
          <cell r="AD6">
            <v>42900</v>
          </cell>
          <cell r="AE6">
            <v>57234</v>
          </cell>
          <cell r="AF6">
            <v>0</v>
          </cell>
          <cell r="AG6">
            <v>69830</v>
          </cell>
          <cell r="AH6">
            <v>10000</v>
          </cell>
          <cell r="AI6">
            <v>8983</v>
          </cell>
          <cell r="AJ6">
            <v>30965</v>
          </cell>
          <cell r="AK6">
            <v>7742</v>
          </cell>
          <cell r="AL6">
            <v>8500</v>
          </cell>
          <cell r="AM6">
            <v>700</v>
          </cell>
          <cell r="AN6">
            <v>6300</v>
          </cell>
          <cell r="AO6">
            <v>2000</v>
          </cell>
          <cell r="AP6">
            <v>36000</v>
          </cell>
          <cell r="AQ6">
            <v>0</v>
          </cell>
          <cell r="AR6">
            <v>0</v>
          </cell>
          <cell r="AS6">
            <v>47632</v>
          </cell>
          <cell r="AT6">
            <v>3737</v>
          </cell>
          <cell r="AU6">
            <v>0</v>
          </cell>
          <cell r="AV6">
            <v>8850</v>
          </cell>
          <cell r="AW6">
            <v>13503</v>
          </cell>
          <cell r="AX6">
            <v>0</v>
          </cell>
          <cell r="AY6">
            <v>8194</v>
          </cell>
          <cell r="AZ6">
            <v>0</v>
          </cell>
          <cell r="BA6">
            <v>0</v>
          </cell>
          <cell r="BB6">
            <v>10905</v>
          </cell>
          <cell r="BC6">
            <v>0</v>
          </cell>
          <cell r="BD6">
            <v>0</v>
          </cell>
          <cell r="BE6">
            <v>0</v>
          </cell>
          <cell r="BF6">
            <v>0</v>
          </cell>
          <cell r="BG6">
            <v>28986</v>
          </cell>
          <cell r="BH6">
            <v>0</v>
          </cell>
          <cell r="BI6">
            <v>0</v>
          </cell>
          <cell r="BJ6">
            <v>0</v>
          </cell>
          <cell r="BK6">
            <v>72016</v>
          </cell>
          <cell r="BL6">
            <v>0</v>
          </cell>
          <cell r="BM6">
            <v>3335</v>
          </cell>
          <cell r="BN6">
            <v>35177</v>
          </cell>
          <cell r="BO6">
            <v>0</v>
          </cell>
          <cell r="BP6">
            <v>0</v>
          </cell>
          <cell r="BQ6">
            <v>0</v>
          </cell>
          <cell r="BR6">
            <v>0</v>
          </cell>
          <cell r="BS6">
            <v>0</v>
          </cell>
          <cell r="BT6">
            <v>35177</v>
          </cell>
        </row>
        <row r="7">
          <cell r="A7">
            <v>130</v>
          </cell>
          <cell r="B7" t="str">
            <v>Cam House</v>
          </cell>
          <cell r="D7">
            <v>1737</v>
          </cell>
          <cell r="E7">
            <v>-78522</v>
          </cell>
          <cell r="F7">
            <v>33913</v>
          </cell>
          <cell r="G7">
            <v>6957</v>
          </cell>
          <cell r="H7">
            <v>0</v>
          </cell>
          <cell r="I7">
            <v>0</v>
          </cell>
          <cell r="J7">
            <v>1089558</v>
          </cell>
          <cell r="K7">
            <v>0</v>
          </cell>
          <cell r="L7">
            <v>0</v>
          </cell>
          <cell r="M7">
            <v>0</v>
          </cell>
          <cell r="N7">
            <v>38936</v>
          </cell>
          <cell r="O7">
            <v>0</v>
          </cell>
          <cell r="P7">
            <v>0</v>
          </cell>
          <cell r="Q7">
            <v>9629</v>
          </cell>
          <cell r="R7">
            <v>0</v>
          </cell>
          <cell r="S7">
            <v>0</v>
          </cell>
          <cell r="T7">
            <v>0</v>
          </cell>
          <cell r="U7">
            <v>0</v>
          </cell>
          <cell r="V7">
            <v>530</v>
          </cell>
          <cell r="W7">
            <v>40112</v>
          </cell>
          <cell r="X7">
            <v>0</v>
          </cell>
          <cell r="Y7">
            <v>0</v>
          </cell>
          <cell r="Z7">
            <v>0</v>
          </cell>
          <cell r="AA7">
            <v>478149</v>
          </cell>
          <cell r="AB7">
            <v>1994</v>
          </cell>
          <cell r="AC7">
            <v>239249</v>
          </cell>
          <cell r="AD7">
            <v>59824</v>
          </cell>
          <cell r="AE7">
            <v>43141</v>
          </cell>
          <cell r="AF7">
            <v>32298</v>
          </cell>
          <cell r="AG7">
            <v>96052</v>
          </cell>
          <cell r="AH7">
            <v>8500</v>
          </cell>
          <cell r="AI7">
            <v>17500</v>
          </cell>
          <cell r="AJ7">
            <v>0</v>
          </cell>
          <cell r="AK7">
            <v>0</v>
          </cell>
          <cell r="AL7">
            <v>16700</v>
          </cell>
          <cell r="AM7">
            <v>7077</v>
          </cell>
          <cell r="AN7">
            <v>3000</v>
          </cell>
          <cell r="AO7">
            <v>2170</v>
          </cell>
          <cell r="AP7">
            <v>21700</v>
          </cell>
          <cell r="AQ7">
            <v>0</v>
          </cell>
          <cell r="AR7">
            <v>3920</v>
          </cell>
          <cell r="AS7">
            <v>60446</v>
          </cell>
          <cell r="AT7">
            <v>12005</v>
          </cell>
          <cell r="AU7">
            <v>2500</v>
          </cell>
          <cell r="AV7">
            <v>13600</v>
          </cell>
          <cell r="AW7">
            <v>1700</v>
          </cell>
          <cell r="AX7">
            <v>0</v>
          </cell>
          <cell r="AY7">
            <v>28275</v>
          </cell>
          <cell r="AZ7">
            <v>18005</v>
          </cell>
          <cell r="BA7">
            <v>0</v>
          </cell>
          <cell r="BB7">
            <v>17295</v>
          </cell>
          <cell r="BC7">
            <v>0</v>
          </cell>
          <cell r="BD7">
            <v>0</v>
          </cell>
          <cell r="BE7">
            <v>0</v>
          </cell>
          <cell r="BF7">
            <v>0</v>
          </cell>
          <cell r="BG7">
            <v>40453</v>
          </cell>
          <cell r="BH7">
            <v>0</v>
          </cell>
          <cell r="BI7">
            <v>0</v>
          </cell>
          <cell r="BJ7">
            <v>0</v>
          </cell>
          <cell r="BK7">
            <v>5275</v>
          </cell>
          <cell r="BL7">
            <v>0</v>
          </cell>
          <cell r="BM7">
            <v>4851</v>
          </cell>
          <cell r="BN7">
            <v>-80120</v>
          </cell>
          <cell r="BO7">
            <v>0</v>
          </cell>
          <cell r="BP7">
            <v>71197</v>
          </cell>
          <cell r="BQ7">
            <v>0</v>
          </cell>
          <cell r="BR7">
            <v>0</v>
          </cell>
          <cell r="BS7">
            <v>0</v>
          </cell>
          <cell r="BT7">
            <v>-8923</v>
          </cell>
        </row>
        <row r="8">
          <cell r="A8">
            <v>132</v>
          </cell>
          <cell r="B8" t="str">
            <v>Coln House</v>
          </cell>
          <cell r="C8">
            <v>1</v>
          </cell>
          <cell r="D8">
            <v>80210</v>
          </cell>
          <cell r="E8">
            <v>0</v>
          </cell>
          <cell r="F8">
            <v>6336</v>
          </cell>
          <cell r="G8">
            <v>0</v>
          </cell>
          <cell r="H8">
            <v>0</v>
          </cell>
          <cell r="I8">
            <v>0</v>
          </cell>
          <cell r="J8">
            <v>1598356</v>
          </cell>
          <cell r="K8">
            <v>0</v>
          </cell>
          <cell r="L8">
            <v>0</v>
          </cell>
          <cell r="M8">
            <v>0</v>
          </cell>
          <cell r="N8">
            <v>40323</v>
          </cell>
          <cell r="O8">
            <v>0</v>
          </cell>
          <cell r="P8">
            <v>26207</v>
          </cell>
          <cell r="Q8">
            <v>10500</v>
          </cell>
          <cell r="R8">
            <v>0</v>
          </cell>
          <cell r="S8">
            <v>0</v>
          </cell>
          <cell r="T8">
            <v>0</v>
          </cell>
          <cell r="U8">
            <v>1275</v>
          </cell>
          <cell r="V8">
            <v>12500</v>
          </cell>
          <cell r="W8">
            <v>45712</v>
          </cell>
          <cell r="X8">
            <v>0</v>
          </cell>
          <cell r="Y8">
            <v>0</v>
          </cell>
          <cell r="Z8">
            <v>0</v>
          </cell>
          <cell r="AA8">
            <v>672462</v>
          </cell>
          <cell r="AB8">
            <v>0</v>
          </cell>
          <cell r="AC8">
            <v>706877</v>
          </cell>
          <cell r="AD8">
            <v>109457</v>
          </cell>
          <cell r="AE8">
            <v>52562</v>
          </cell>
          <cell r="AF8">
            <v>66880</v>
          </cell>
          <cell r="AG8">
            <v>0</v>
          </cell>
          <cell r="AH8">
            <v>2500</v>
          </cell>
          <cell r="AI8">
            <v>4200</v>
          </cell>
          <cell r="AJ8">
            <v>0</v>
          </cell>
          <cell r="AK8">
            <v>0</v>
          </cell>
          <cell r="AL8">
            <v>33500</v>
          </cell>
          <cell r="AM8">
            <v>0</v>
          </cell>
          <cell r="AN8">
            <v>2550</v>
          </cell>
          <cell r="AO8">
            <v>4000</v>
          </cell>
          <cell r="AP8">
            <v>34000</v>
          </cell>
          <cell r="AQ8">
            <v>0</v>
          </cell>
          <cell r="AR8">
            <v>3900</v>
          </cell>
          <cell r="AS8">
            <v>50022</v>
          </cell>
          <cell r="AT8">
            <v>2950</v>
          </cell>
          <cell r="AU8">
            <v>2200</v>
          </cell>
          <cell r="AV8">
            <v>24900</v>
          </cell>
          <cell r="AW8">
            <v>5993</v>
          </cell>
          <cell r="AX8">
            <v>0</v>
          </cell>
          <cell r="AY8">
            <v>29500</v>
          </cell>
          <cell r="AZ8">
            <v>0</v>
          </cell>
          <cell r="BA8">
            <v>1627</v>
          </cell>
          <cell r="BB8">
            <v>43143</v>
          </cell>
          <cell r="BC8">
            <v>0</v>
          </cell>
          <cell r="BD8">
            <v>0</v>
          </cell>
          <cell r="BE8">
            <v>0</v>
          </cell>
          <cell r="BF8">
            <v>0</v>
          </cell>
          <cell r="BG8">
            <v>43361</v>
          </cell>
          <cell r="BH8">
            <v>0</v>
          </cell>
          <cell r="BI8">
            <v>0</v>
          </cell>
          <cell r="BJ8">
            <v>0</v>
          </cell>
          <cell r="BK8">
            <v>20836</v>
          </cell>
          <cell r="BL8">
            <v>0</v>
          </cell>
          <cell r="BM8">
            <v>3173</v>
          </cell>
          <cell r="BN8">
            <v>-38140</v>
          </cell>
          <cell r="BO8">
            <v>0</v>
          </cell>
          <cell r="BP8">
            <v>25688</v>
          </cell>
          <cell r="BQ8">
            <v>0</v>
          </cell>
          <cell r="BR8">
            <v>0</v>
          </cell>
          <cell r="BS8">
            <v>0</v>
          </cell>
          <cell r="BT8">
            <v>-12452</v>
          </cell>
        </row>
        <row r="9">
          <cell r="A9">
            <v>137</v>
          </cell>
          <cell r="B9" t="str">
            <v>Paternoster</v>
          </cell>
          <cell r="D9">
            <v>93228</v>
          </cell>
          <cell r="E9">
            <v>0</v>
          </cell>
          <cell r="F9">
            <v>93306</v>
          </cell>
          <cell r="G9">
            <v>3191</v>
          </cell>
          <cell r="H9">
            <v>0</v>
          </cell>
          <cell r="I9">
            <v>0</v>
          </cell>
          <cell r="J9">
            <v>854131</v>
          </cell>
          <cell r="K9">
            <v>0</v>
          </cell>
          <cell r="L9">
            <v>0</v>
          </cell>
          <cell r="M9">
            <v>0</v>
          </cell>
          <cell r="N9">
            <v>44644</v>
          </cell>
          <cell r="O9">
            <v>0</v>
          </cell>
          <cell r="P9">
            <v>0</v>
          </cell>
          <cell r="Q9">
            <v>13800</v>
          </cell>
          <cell r="R9">
            <v>6000</v>
          </cell>
          <cell r="S9">
            <v>0</v>
          </cell>
          <cell r="T9">
            <v>0</v>
          </cell>
          <cell r="U9">
            <v>0</v>
          </cell>
          <cell r="V9">
            <v>3401</v>
          </cell>
          <cell r="W9">
            <v>47073</v>
          </cell>
          <cell r="X9">
            <v>0</v>
          </cell>
          <cell r="Y9">
            <v>0</v>
          </cell>
          <cell r="Z9">
            <v>0</v>
          </cell>
          <cell r="AA9">
            <v>401482</v>
          </cell>
          <cell r="AB9">
            <v>37797</v>
          </cell>
          <cell r="AC9">
            <v>361111</v>
          </cell>
          <cell r="AD9">
            <v>40447</v>
          </cell>
          <cell r="AE9">
            <v>41887</v>
          </cell>
          <cell r="AF9">
            <v>9700</v>
          </cell>
          <cell r="AG9">
            <v>14838</v>
          </cell>
          <cell r="AH9">
            <v>6900</v>
          </cell>
          <cell r="AI9">
            <v>2800</v>
          </cell>
          <cell r="AJ9">
            <v>19454</v>
          </cell>
          <cell r="AK9">
            <v>4863</v>
          </cell>
          <cell r="AL9">
            <v>16900</v>
          </cell>
          <cell r="AM9">
            <v>4337</v>
          </cell>
          <cell r="AN9">
            <v>3000</v>
          </cell>
          <cell r="AO9">
            <v>1800</v>
          </cell>
          <cell r="AP9">
            <v>24000</v>
          </cell>
          <cell r="AQ9">
            <v>0</v>
          </cell>
          <cell r="AR9">
            <v>5500</v>
          </cell>
          <cell r="AS9">
            <v>28061</v>
          </cell>
          <cell r="AT9">
            <v>2635</v>
          </cell>
          <cell r="AU9">
            <v>0</v>
          </cell>
          <cell r="AV9">
            <v>12570</v>
          </cell>
          <cell r="AW9">
            <v>6518</v>
          </cell>
          <cell r="AX9">
            <v>0</v>
          </cell>
          <cell r="AY9">
            <v>5073</v>
          </cell>
          <cell r="AZ9">
            <v>0</v>
          </cell>
          <cell r="BA9">
            <v>0</v>
          </cell>
          <cell r="BB9">
            <v>9808</v>
          </cell>
          <cell r="BC9">
            <v>0</v>
          </cell>
          <cell r="BD9">
            <v>0</v>
          </cell>
          <cell r="BE9">
            <v>0</v>
          </cell>
          <cell r="BF9">
            <v>0</v>
          </cell>
          <cell r="BG9">
            <v>40152</v>
          </cell>
          <cell r="BH9">
            <v>0</v>
          </cell>
          <cell r="BI9">
            <v>0</v>
          </cell>
          <cell r="BJ9">
            <v>0</v>
          </cell>
          <cell r="BK9">
            <v>88306</v>
          </cell>
          <cell r="BL9">
            <v>0</v>
          </cell>
          <cell r="BM9">
            <v>6330</v>
          </cell>
          <cell r="BN9">
            <v>796</v>
          </cell>
          <cell r="BO9">
            <v>0</v>
          </cell>
          <cell r="BP9">
            <v>42013</v>
          </cell>
          <cell r="BQ9">
            <v>0</v>
          </cell>
          <cell r="BR9">
            <v>0</v>
          </cell>
          <cell r="BS9">
            <v>0</v>
          </cell>
          <cell r="BT9">
            <v>42809</v>
          </cell>
        </row>
        <row r="10">
          <cell r="A10">
            <v>138</v>
          </cell>
          <cell r="B10" t="str">
            <v>Sandford</v>
          </cell>
          <cell r="D10">
            <v>-21775</v>
          </cell>
          <cell r="E10">
            <v>0</v>
          </cell>
          <cell r="F10">
            <v>28706</v>
          </cell>
          <cell r="G10">
            <v>0</v>
          </cell>
          <cell r="H10">
            <v>0</v>
          </cell>
          <cell r="I10">
            <v>0</v>
          </cell>
          <cell r="J10">
            <v>966331</v>
          </cell>
          <cell r="K10">
            <v>0</v>
          </cell>
          <cell r="L10">
            <v>0</v>
          </cell>
          <cell r="M10">
            <v>0</v>
          </cell>
          <cell r="N10">
            <v>38513</v>
          </cell>
          <cell r="O10">
            <v>24800</v>
          </cell>
          <cell r="P10">
            <v>0</v>
          </cell>
          <cell r="Q10">
            <v>0</v>
          </cell>
          <cell r="R10">
            <v>0</v>
          </cell>
          <cell r="S10">
            <v>0</v>
          </cell>
          <cell r="T10">
            <v>0</v>
          </cell>
          <cell r="U10">
            <v>0</v>
          </cell>
          <cell r="V10">
            <v>28809</v>
          </cell>
          <cell r="W10">
            <v>40919</v>
          </cell>
          <cell r="X10">
            <v>0</v>
          </cell>
          <cell r="Y10">
            <v>0</v>
          </cell>
          <cell r="Z10">
            <v>0</v>
          </cell>
          <cell r="AA10">
            <v>715557</v>
          </cell>
          <cell r="AB10">
            <v>3017</v>
          </cell>
          <cell r="AC10">
            <v>197063</v>
          </cell>
          <cell r="AD10">
            <v>29272</v>
          </cell>
          <cell r="AE10">
            <v>51614</v>
          </cell>
          <cell r="AF10">
            <v>0</v>
          </cell>
          <cell r="AG10">
            <v>8245</v>
          </cell>
          <cell r="AH10">
            <v>20050</v>
          </cell>
          <cell r="AI10">
            <v>7150</v>
          </cell>
          <cell r="AJ10">
            <v>0</v>
          </cell>
          <cell r="AK10">
            <v>0</v>
          </cell>
          <cell r="AL10">
            <v>14700</v>
          </cell>
          <cell r="AM10">
            <v>700</v>
          </cell>
          <cell r="AN10">
            <v>21500</v>
          </cell>
          <cell r="AO10">
            <v>2173</v>
          </cell>
          <cell r="AP10">
            <v>22000</v>
          </cell>
          <cell r="AQ10">
            <v>0</v>
          </cell>
          <cell r="AR10">
            <v>11250</v>
          </cell>
          <cell r="AS10">
            <v>77564</v>
          </cell>
          <cell r="AT10">
            <v>5306</v>
          </cell>
          <cell r="AU10">
            <v>2500</v>
          </cell>
          <cell r="AV10">
            <v>15300</v>
          </cell>
          <cell r="AW10">
            <v>7463</v>
          </cell>
          <cell r="AX10">
            <v>0</v>
          </cell>
          <cell r="AY10">
            <v>500</v>
          </cell>
          <cell r="AZ10">
            <v>0</v>
          </cell>
          <cell r="BA10">
            <v>0</v>
          </cell>
          <cell r="BB10">
            <v>14669</v>
          </cell>
          <cell r="BC10">
            <v>0</v>
          </cell>
          <cell r="BD10">
            <v>0</v>
          </cell>
          <cell r="BE10">
            <v>0</v>
          </cell>
          <cell r="BF10">
            <v>0</v>
          </cell>
          <cell r="BG10">
            <v>44168</v>
          </cell>
          <cell r="BH10">
            <v>0</v>
          </cell>
          <cell r="BI10">
            <v>0</v>
          </cell>
          <cell r="BJ10">
            <v>0</v>
          </cell>
          <cell r="BK10">
            <v>69688</v>
          </cell>
          <cell r="BL10">
            <v>0</v>
          </cell>
          <cell r="BM10">
            <v>3186</v>
          </cell>
          <cell r="BN10">
            <v>-149996</v>
          </cell>
          <cell r="BO10">
            <v>0</v>
          </cell>
          <cell r="BP10">
            <v>0</v>
          </cell>
          <cell r="BQ10">
            <v>0</v>
          </cell>
          <cell r="BR10">
            <v>0</v>
          </cell>
          <cell r="BS10">
            <v>0</v>
          </cell>
          <cell r="BT10">
            <v>-149996</v>
          </cell>
        </row>
        <row r="11">
          <cell r="A11">
            <v>139</v>
          </cell>
          <cell r="B11" t="str">
            <v>The Shrubberies</v>
          </cell>
          <cell r="D11">
            <v>109398</v>
          </cell>
          <cell r="E11">
            <v>0</v>
          </cell>
          <cell r="F11">
            <v>103105</v>
          </cell>
          <cell r="G11">
            <v>0</v>
          </cell>
          <cell r="H11">
            <v>0</v>
          </cell>
          <cell r="I11">
            <v>0</v>
          </cell>
          <cell r="J11">
            <v>1486354</v>
          </cell>
          <cell r="K11">
            <v>0</v>
          </cell>
          <cell r="L11">
            <v>0</v>
          </cell>
          <cell r="M11">
            <v>0</v>
          </cell>
          <cell r="N11">
            <v>101077</v>
          </cell>
          <cell r="O11">
            <v>17000</v>
          </cell>
          <cell r="P11">
            <v>0</v>
          </cell>
          <cell r="Q11">
            <v>0</v>
          </cell>
          <cell r="R11">
            <v>0</v>
          </cell>
          <cell r="S11">
            <v>0</v>
          </cell>
          <cell r="T11">
            <v>0</v>
          </cell>
          <cell r="U11">
            <v>0</v>
          </cell>
          <cell r="V11">
            <v>0</v>
          </cell>
          <cell r="W11">
            <v>48212</v>
          </cell>
          <cell r="X11">
            <v>0</v>
          </cell>
          <cell r="Y11">
            <v>0</v>
          </cell>
          <cell r="Z11">
            <v>0</v>
          </cell>
          <cell r="AA11">
            <v>0</v>
          </cell>
          <cell r="AB11">
            <v>14428</v>
          </cell>
          <cell r="AC11">
            <v>1352271</v>
          </cell>
          <cell r="AD11">
            <v>12988</v>
          </cell>
          <cell r="AE11">
            <v>50024</v>
          </cell>
          <cell r="AF11">
            <v>0</v>
          </cell>
          <cell r="AG11">
            <v>34435</v>
          </cell>
          <cell r="AH11">
            <v>3250</v>
          </cell>
          <cell r="AI11">
            <v>3000</v>
          </cell>
          <cell r="AJ11">
            <v>40000</v>
          </cell>
          <cell r="AK11">
            <v>20000</v>
          </cell>
          <cell r="AL11">
            <v>59669</v>
          </cell>
          <cell r="AM11">
            <v>2650</v>
          </cell>
          <cell r="AN11">
            <v>22550</v>
          </cell>
          <cell r="AO11">
            <v>3960</v>
          </cell>
          <cell r="AP11">
            <v>27500</v>
          </cell>
          <cell r="AQ11">
            <v>0</v>
          </cell>
          <cell r="AR11">
            <v>3800</v>
          </cell>
          <cell r="AS11">
            <v>53486</v>
          </cell>
          <cell r="AT11">
            <v>2000</v>
          </cell>
          <cell r="AU11">
            <v>0</v>
          </cell>
          <cell r="AV11">
            <v>5300</v>
          </cell>
          <cell r="AW11">
            <v>11300</v>
          </cell>
          <cell r="AX11">
            <v>0</v>
          </cell>
          <cell r="AY11">
            <v>6500</v>
          </cell>
          <cell r="AZ11">
            <v>0</v>
          </cell>
          <cell r="BA11">
            <v>8000</v>
          </cell>
          <cell r="BB11">
            <v>16900</v>
          </cell>
          <cell r="BC11">
            <v>0</v>
          </cell>
          <cell r="BD11">
            <v>0</v>
          </cell>
          <cell r="BE11">
            <v>0</v>
          </cell>
          <cell r="BF11">
            <v>0</v>
          </cell>
          <cell r="BG11">
            <v>51957</v>
          </cell>
          <cell r="BH11">
            <v>0</v>
          </cell>
          <cell r="BI11">
            <v>0</v>
          </cell>
          <cell r="BJ11">
            <v>0</v>
          </cell>
          <cell r="BK11">
            <v>146628</v>
          </cell>
          <cell r="BL11">
            <v>0</v>
          </cell>
          <cell r="BM11">
            <v>8434</v>
          </cell>
          <cell r="BN11">
            <v>8030</v>
          </cell>
          <cell r="BO11">
            <v>0</v>
          </cell>
          <cell r="BP11">
            <v>0</v>
          </cell>
          <cell r="BQ11">
            <v>0</v>
          </cell>
          <cell r="BR11">
            <v>0</v>
          </cell>
          <cell r="BS11">
            <v>0</v>
          </cell>
          <cell r="BT11">
            <v>8030</v>
          </cell>
        </row>
        <row r="12">
          <cell r="A12">
            <v>141</v>
          </cell>
          <cell r="B12" t="str">
            <v>Battledown</v>
          </cell>
          <cell r="D12">
            <v>120410</v>
          </cell>
          <cell r="E12">
            <v>0</v>
          </cell>
          <cell r="F12">
            <v>33898</v>
          </cell>
          <cell r="G12">
            <v>8</v>
          </cell>
          <cell r="H12">
            <v>0</v>
          </cell>
          <cell r="I12">
            <v>0</v>
          </cell>
          <cell r="J12">
            <v>596890</v>
          </cell>
          <cell r="K12">
            <v>0</v>
          </cell>
          <cell r="L12">
            <v>0</v>
          </cell>
          <cell r="M12">
            <v>0</v>
          </cell>
          <cell r="N12">
            <v>30967</v>
          </cell>
          <cell r="O12">
            <v>0</v>
          </cell>
          <cell r="P12">
            <v>30000</v>
          </cell>
          <cell r="Q12">
            <v>2500</v>
          </cell>
          <cell r="R12">
            <v>0</v>
          </cell>
          <cell r="S12">
            <v>0</v>
          </cell>
          <cell r="T12">
            <v>0</v>
          </cell>
          <cell r="U12">
            <v>0</v>
          </cell>
          <cell r="V12">
            <v>25000</v>
          </cell>
          <cell r="W12">
            <v>48212</v>
          </cell>
          <cell r="X12">
            <v>0</v>
          </cell>
          <cell r="Y12">
            <v>0</v>
          </cell>
          <cell r="Z12">
            <v>0</v>
          </cell>
          <cell r="AA12">
            <v>311467</v>
          </cell>
          <cell r="AB12">
            <v>10000</v>
          </cell>
          <cell r="AC12">
            <v>217002</v>
          </cell>
          <cell r="AD12">
            <v>21796</v>
          </cell>
          <cell r="AE12">
            <v>68857</v>
          </cell>
          <cell r="AF12">
            <v>0</v>
          </cell>
          <cell r="AG12">
            <v>3681</v>
          </cell>
          <cell r="AH12">
            <v>5000</v>
          </cell>
          <cell r="AI12">
            <v>12516</v>
          </cell>
          <cell r="AJ12">
            <v>0</v>
          </cell>
          <cell r="AK12">
            <v>0</v>
          </cell>
          <cell r="AL12">
            <v>7600</v>
          </cell>
          <cell r="AM12">
            <v>1500</v>
          </cell>
          <cell r="AN12">
            <v>1500</v>
          </cell>
          <cell r="AO12">
            <v>1500</v>
          </cell>
          <cell r="AP12">
            <v>5200</v>
          </cell>
          <cell r="AQ12">
            <v>0</v>
          </cell>
          <cell r="AR12">
            <v>1450</v>
          </cell>
          <cell r="AS12">
            <v>102778</v>
          </cell>
          <cell r="AT12">
            <v>4528</v>
          </cell>
          <cell r="AU12">
            <v>0</v>
          </cell>
          <cell r="AV12">
            <v>5555</v>
          </cell>
          <cell r="AW12">
            <v>5348</v>
          </cell>
          <cell r="AX12">
            <v>0</v>
          </cell>
          <cell r="AY12">
            <v>3117</v>
          </cell>
          <cell r="AZ12">
            <v>0</v>
          </cell>
          <cell r="BA12">
            <v>36150</v>
          </cell>
          <cell r="BB12">
            <v>11734</v>
          </cell>
          <cell r="BC12">
            <v>0</v>
          </cell>
          <cell r="BD12">
            <v>0</v>
          </cell>
          <cell r="BE12">
            <v>0</v>
          </cell>
          <cell r="BF12">
            <v>0</v>
          </cell>
          <cell r="BG12">
            <v>36169</v>
          </cell>
          <cell r="BH12">
            <v>0</v>
          </cell>
          <cell r="BI12">
            <v>0</v>
          </cell>
          <cell r="BJ12">
            <v>0</v>
          </cell>
          <cell r="BK12">
            <v>66942</v>
          </cell>
          <cell r="BL12">
            <v>0</v>
          </cell>
          <cell r="BM12">
            <v>3133</v>
          </cell>
          <cell r="BN12">
            <v>15700</v>
          </cell>
          <cell r="BO12">
            <v>0</v>
          </cell>
          <cell r="BP12">
            <v>0</v>
          </cell>
          <cell r="BQ12">
            <v>0</v>
          </cell>
          <cell r="BR12">
            <v>0</v>
          </cell>
          <cell r="BS12">
            <v>0</v>
          </cell>
          <cell r="BT12">
            <v>15700</v>
          </cell>
        </row>
        <row r="13">
          <cell r="A13">
            <v>143</v>
          </cell>
          <cell r="B13" t="str">
            <v>Belmont</v>
          </cell>
          <cell r="C13">
            <v>1</v>
          </cell>
          <cell r="D13">
            <v>74153</v>
          </cell>
          <cell r="E13">
            <v>0</v>
          </cell>
          <cell r="F13">
            <v>80000</v>
          </cell>
          <cell r="G13">
            <v>0</v>
          </cell>
          <cell r="H13">
            <v>3000</v>
          </cell>
          <cell r="I13">
            <v>0</v>
          </cell>
          <cell r="J13">
            <v>1161112</v>
          </cell>
          <cell r="K13">
            <v>0</v>
          </cell>
          <cell r="L13">
            <v>0</v>
          </cell>
          <cell r="M13">
            <v>0</v>
          </cell>
          <cell r="N13">
            <v>109359</v>
          </cell>
          <cell r="O13">
            <v>0</v>
          </cell>
          <cell r="P13">
            <v>0</v>
          </cell>
          <cell r="Q13">
            <v>0</v>
          </cell>
          <cell r="R13">
            <v>0</v>
          </cell>
          <cell r="S13">
            <v>0</v>
          </cell>
          <cell r="T13">
            <v>0</v>
          </cell>
          <cell r="U13">
            <v>0</v>
          </cell>
          <cell r="V13">
            <v>0</v>
          </cell>
          <cell r="W13">
            <v>48212</v>
          </cell>
          <cell r="X13">
            <v>0</v>
          </cell>
          <cell r="Y13">
            <v>0</v>
          </cell>
          <cell r="Z13">
            <v>0</v>
          </cell>
          <cell r="AA13">
            <v>675524</v>
          </cell>
          <cell r="AB13">
            <v>29753</v>
          </cell>
          <cell r="AC13">
            <v>246060</v>
          </cell>
          <cell r="AD13">
            <v>25561</v>
          </cell>
          <cell r="AE13">
            <v>113820</v>
          </cell>
          <cell r="AF13">
            <v>0</v>
          </cell>
          <cell r="AG13">
            <v>1884</v>
          </cell>
          <cell r="AH13">
            <v>6400</v>
          </cell>
          <cell r="AI13">
            <v>14549</v>
          </cell>
          <cell r="AJ13">
            <v>29040</v>
          </cell>
          <cell r="AK13">
            <v>7260</v>
          </cell>
          <cell r="AL13">
            <v>29692</v>
          </cell>
          <cell r="AM13">
            <v>4800</v>
          </cell>
          <cell r="AN13">
            <v>18000</v>
          </cell>
          <cell r="AO13">
            <v>3500</v>
          </cell>
          <cell r="AP13">
            <v>18500</v>
          </cell>
          <cell r="AQ13">
            <v>0</v>
          </cell>
          <cell r="AR13">
            <v>4400</v>
          </cell>
          <cell r="AS13">
            <v>62220</v>
          </cell>
          <cell r="AT13">
            <v>23069</v>
          </cell>
          <cell r="AU13">
            <v>4000</v>
          </cell>
          <cell r="AV13">
            <v>19400</v>
          </cell>
          <cell r="AW13">
            <v>8238</v>
          </cell>
          <cell r="AX13">
            <v>2000</v>
          </cell>
          <cell r="AY13">
            <v>375</v>
          </cell>
          <cell r="AZ13">
            <v>0</v>
          </cell>
          <cell r="BA13">
            <v>16433</v>
          </cell>
          <cell r="BB13">
            <v>17667</v>
          </cell>
          <cell r="BC13">
            <v>0</v>
          </cell>
          <cell r="BD13">
            <v>3000</v>
          </cell>
          <cell r="BE13">
            <v>0</v>
          </cell>
          <cell r="BF13">
            <v>0</v>
          </cell>
          <cell r="BG13">
            <v>45260</v>
          </cell>
          <cell r="BH13">
            <v>0</v>
          </cell>
          <cell r="BI13">
            <v>3000</v>
          </cell>
          <cell r="BJ13">
            <v>0</v>
          </cell>
          <cell r="BK13">
            <v>80000</v>
          </cell>
          <cell r="BL13">
            <v>0</v>
          </cell>
          <cell r="BM13">
            <v>3220</v>
          </cell>
          <cell r="BN13">
            <v>7691</v>
          </cell>
          <cell r="BO13">
            <v>0</v>
          </cell>
          <cell r="BP13">
            <v>42040</v>
          </cell>
          <cell r="BQ13">
            <v>0</v>
          </cell>
          <cell r="BR13">
            <v>6000</v>
          </cell>
          <cell r="BS13">
            <v>0</v>
          </cell>
          <cell r="BT13">
            <v>55731</v>
          </cell>
        </row>
        <row r="14">
          <cell r="A14">
            <v>144</v>
          </cell>
          <cell r="B14" t="str">
            <v>The Milestone</v>
          </cell>
          <cell r="D14">
            <v>103343</v>
          </cell>
          <cell r="E14">
            <v>0</v>
          </cell>
          <cell r="F14">
            <v>23228</v>
          </cell>
          <cell r="G14">
            <v>374</v>
          </cell>
          <cell r="H14">
            <v>0</v>
          </cell>
          <cell r="I14">
            <v>0</v>
          </cell>
          <cell r="J14">
            <v>4156922</v>
          </cell>
          <cell r="K14">
            <v>0</v>
          </cell>
          <cell r="L14">
            <v>0</v>
          </cell>
          <cell r="M14">
            <v>0</v>
          </cell>
          <cell r="N14">
            <v>268335</v>
          </cell>
          <cell r="O14">
            <v>0</v>
          </cell>
          <cell r="P14">
            <v>17500</v>
          </cell>
          <cell r="Q14">
            <v>14000</v>
          </cell>
          <cell r="R14">
            <v>34500</v>
          </cell>
          <cell r="S14">
            <v>0</v>
          </cell>
          <cell r="T14">
            <v>0</v>
          </cell>
          <cell r="U14">
            <v>2000</v>
          </cell>
          <cell r="V14">
            <v>13000</v>
          </cell>
          <cell r="W14">
            <v>76442</v>
          </cell>
          <cell r="X14">
            <v>0</v>
          </cell>
          <cell r="Y14">
            <v>0</v>
          </cell>
          <cell r="Z14">
            <v>0</v>
          </cell>
          <cell r="AA14">
            <v>1851009</v>
          </cell>
          <cell r="AB14">
            <v>33330</v>
          </cell>
          <cell r="AC14">
            <v>1882804</v>
          </cell>
          <cell r="AD14">
            <v>114971</v>
          </cell>
          <cell r="AE14">
            <v>198541</v>
          </cell>
          <cell r="AF14">
            <v>0</v>
          </cell>
          <cell r="AG14">
            <v>97987</v>
          </cell>
          <cell r="AH14">
            <v>10892</v>
          </cell>
          <cell r="AI14">
            <v>21500</v>
          </cell>
          <cell r="AJ14">
            <v>0</v>
          </cell>
          <cell r="AK14">
            <v>0</v>
          </cell>
          <cell r="AL14">
            <v>40500</v>
          </cell>
          <cell r="AM14">
            <v>250</v>
          </cell>
          <cell r="AN14">
            <v>6000</v>
          </cell>
          <cell r="AO14">
            <v>8000</v>
          </cell>
          <cell r="AP14">
            <v>68000</v>
          </cell>
          <cell r="AQ14">
            <v>0</v>
          </cell>
          <cell r="AR14">
            <v>34000</v>
          </cell>
          <cell r="AS14">
            <v>190773</v>
          </cell>
          <cell r="AT14">
            <v>2000</v>
          </cell>
          <cell r="AU14">
            <v>0</v>
          </cell>
          <cell r="AV14">
            <v>22900</v>
          </cell>
          <cell r="AW14">
            <v>33483</v>
          </cell>
          <cell r="AX14">
            <v>0</v>
          </cell>
          <cell r="AY14">
            <v>52100</v>
          </cell>
          <cell r="AZ14">
            <v>0</v>
          </cell>
          <cell r="BA14">
            <v>14000</v>
          </cell>
          <cell r="BB14">
            <v>22784</v>
          </cell>
          <cell r="BC14">
            <v>0</v>
          </cell>
          <cell r="BD14">
            <v>0</v>
          </cell>
          <cell r="BE14">
            <v>0</v>
          </cell>
          <cell r="BF14">
            <v>0</v>
          </cell>
          <cell r="BG14">
            <v>101815</v>
          </cell>
          <cell r="BH14">
            <v>0</v>
          </cell>
          <cell r="BI14">
            <v>0</v>
          </cell>
          <cell r="BJ14">
            <v>0</v>
          </cell>
          <cell r="BK14">
            <v>121099</v>
          </cell>
          <cell r="BL14">
            <v>0</v>
          </cell>
          <cell r="BM14">
            <v>4318</v>
          </cell>
          <cell r="BN14">
            <v>-19782</v>
          </cell>
          <cell r="BO14">
            <v>0</v>
          </cell>
          <cell r="BP14">
            <v>0</v>
          </cell>
          <cell r="BQ14">
            <v>0</v>
          </cell>
          <cell r="BR14">
            <v>0</v>
          </cell>
          <cell r="BS14">
            <v>0</v>
          </cell>
          <cell r="BT14">
            <v>-19782</v>
          </cell>
        </row>
        <row r="15">
          <cell r="A15">
            <v>145</v>
          </cell>
          <cell r="B15" t="str">
            <v xml:space="preserve">Heart of the Forest </v>
          </cell>
          <cell r="D15">
            <v>143010</v>
          </cell>
          <cell r="E15">
            <v>0</v>
          </cell>
          <cell r="F15">
            <v>23836</v>
          </cell>
          <cell r="G15">
            <v>4193</v>
          </cell>
          <cell r="H15">
            <v>0</v>
          </cell>
          <cell r="I15">
            <v>0</v>
          </cell>
          <cell r="J15">
            <v>1380507</v>
          </cell>
          <cell r="K15">
            <v>0</v>
          </cell>
          <cell r="L15">
            <v>0</v>
          </cell>
          <cell r="M15">
            <v>0</v>
          </cell>
          <cell r="N15">
            <v>57926</v>
          </cell>
          <cell r="O15">
            <v>0</v>
          </cell>
          <cell r="P15">
            <v>0</v>
          </cell>
          <cell r="Q15">
            <v>6000</v>
          </cell>
          <cell r="R15">
            <v>0</v>
          </cell>
          <cell r="S15">
            <v>0</v>
          </cell>
          <cell r="T15">
            <v>0</v>
          </cell>
          <cell r="U15">
            <v>0</v>
          </cell>
          <cell r="V15">
            <v>6000</v>
          </cell>
          <cell r="W15">
            <v>48212</v>
          </cell>
          <cell r="X15">
            <v>0</v>
          </cell>
          <cell r="Y15">
            <v>0</v>
          </cell>
          <cell r="Z15">
            <v>0</v>
          </cell>
          <cell r="AA15">
            <v>691459</v>
          </cell>
          <cell r="AB15">
            <v>18427</v>
          </cell>
          <cell r="AC15">
            <v>579258</v>
          </cell>
          <cell r="AD15">
            <v>42308</v>
          </cell>
          <cell r="AE15">
            <v>38921</v>
          </cell>
          <cell r="AF15">
            <v>0</v>
          </cell>
          <cell r="AG15">
            <v>25742</v>
          </cell>
          <cell r="AH15">
            <v>7500</v>
          </cell>
          <cell r="AI15">
            <v>7000</v>
          </cell>
          <cell r="AJ15">
            <v>28852</v>
          </cell>
          <cell r="AK15">
            <v>7213</v>
          </cell>
          <cell r="AL15">
            <v>15000</v>
          </cell>
          <cell r="AM15">
            <v>2600</v>
          </cell>
          <cell r="AN15">
            <v>8000</v>
          </cell>
          <cell r="AO15">
            <v>7000</v>
          </cell>
          <cell r="AP15">
            <v>25600</v>
          </cell>
          <cell r="AQ15">
            <v>0</v>
          </cell>
          <cell r="AR15">
            <v>3450</v>
          </cell>
          <cell r="AS15">
            <v>54906</v>
          </cell>
          <cell r="AT15">
            <v>5202</v>
          </cell>
          <cell r="AU15">
            <v>1000</v>
          </cell>
          <cell r="AV15">
            <v>10150</v>
          </cell>
          <cell r="AW15">
            <v>0</v>
          </cell>
          <cell r="AX15">
            <v>0</v>
          </cell>
          <cell r="AY15">
            <v>4838</v>
          </cell>
          <cell r="AZ15">
            <v>0</v>
          </cell>
          <cell r="BA15">
            <v>18378</v>
          </cell>
          <cell r="BB15">
            <v>21040</v>
          </cell>
          <cell r="BC15">
            <v>0</v>
          </cell>
          <cell r="BD15">
            <v>0</v>
          </cell>
          <cell r="BE15">
            <v>0</v>
          </cell>
          <cell r="BF15">
            <v>0</v>
          </cell>
          <cell r="BG15">
            <v>25994</v>
          </cell>
          <cell r="BH15">
            <v>0</v>
          </cell>
          <cell r="BI15">
            <v>0</v>
          </cell>
          <cell r="BJ15">
            <v>0</v>
          </cell>
          <cell r="BK15">
            <v>46576</v>
          </cell>
          <cell r="BL15">
            <v>0</v>
          </cell>
          <cell r="BM15">
            <v>7447</v>
          </cell>
          <cell r="BN15">
            <v>17811</v>
          </cell>
          <cell r="BO15">
            <v>0</v>
          </cell>
          <cell r="BP15">
            <v>0</v>
          </cell>
          <cell r="BQ15">
            <v>0</v>
          </cell>
          <cell r="BR15">
            <v>0</v>
          </cell>
          <cell r="BS15">
            <v>0</v>
          </cell>
          <cell r="BT15">
            <v>17811</v>
          </cell>
        </row>
        <row r="16">
          <cell r="A16">
            <v>325</v>
          </cell>
          <cell r="B16" t="str">
            <v>Dene Magna Community School</v>
          </cell>
          <cell r="C16">
            <v>1</v>
          </cell>
          <cell r="D16">
            <v>88032</v>
          </cell>
          <cell r="E16">
            <v>0</v>
          </cell>
          <cell r="F16">
            <v>0</v>
          </cell>
          <cell r="G16">
            <v>0</v>
          </cell>
          <cell r="H16">
            <v>0</v>
          </cell>
          <cell r="I16">
            <v>0</v>
          </cell>
          <cell r="J16">
            <v>2675836</v>
          </cell>
          <cell r="K16">
            <v>0</v>
          </cell>
          <cell r="L16">
            <v>300840</v>
          </cell>
          <cell r="M16">
            <v>0</v>
          </cell>
          <cell r="N16">
            <v>286322</v>
          </cell>
          <cell r="O16">
            <v>0</v>
          </cell>
          <cell r="P16">
            <v>8297</v>
          </cell>
          <cell r="Q16">
            <v>21400</v>
          </cell>
          <cell r="R16">
            <v>57000</v>
          </cell>
          <cell r="S16">
            <v>0</v>
          </cell>
          <cell r="T16">
            <v>0</v>
          </cell>
          <cell r="U16">
            <v>0</v>
          </cell>
          <cell r="V16">
            <v>35505</v>
          </cell>
          <cell r="W16">
            <v>155795</v>
          </cell>
          <cell r="X16">
            <v>0</v>
          </cell>
          <cell r="Y16">
            <v>0</v>
          </cell>
          <cell r="Z16">
            <v>34000</v>
          </cell>
          <cell r="AA16">
            <v>2060674</v>
          </cell>
          <cell r="AB16">
            <v>17000</v>
          </cell>
          <cell r="AC16">
            <v>582322</v>
          </cell>
          <cell r="AD16">
            <v>96429</v>
          </cell>
          <cell r="AE16">
            <v>179521</v>
          </cell>
          <cell r="AF16">
            <v>54675</v>
          </cell>
          <cell r="AG16">
            <v>41973</v>
          </cell>
          <cell r="AH16">
            <v>6181</v>
          </cell>
          <cell r="AI16">
            <v>23354</v>
          </cell>
          <cell r="AJ16">
            <v>0</v>
          </cell>
          <cell r="AK16">
            <v>0</v>
          </cell>
          <cell r="AL16">
            <v>29900</v>
          </cell>
          <cell r="AM16">
            <v>14748</v>
          </cell>
          <cell r="AN16">
            <v>2235</v>
          </cell>
          <cell r="AO16">
            <v>9140</v>
          </cell>
          <cell r="AP16">
            <v>53786</v>
          </cell>
          <cell r="AQ16">
            <v>10673</v>
          </cell>
          <cell r="AR16">
            <v>10413</v>
          </cell>
          <cell r="AS16">
            <v>161091</v>
          </cell>
          <cell r="AT16">
            <v>62830</v>
          </cell>
          <cell r="AU16">
            <v>48200</v>
          </cell>
          <cell r="AV16">
            <v>20100</v>
          </cell>
          <cell r="AW16">
            <v>19017</v>
          </cell>
          <cell r="AX16">
            <v>0</v>
          </cell>
          <cell r="AY16">
            <v>27074</v>
          </cell>
          <cell r="AZ16">
            <v>9595</v>
          </cell>
          <cell r="BA16">
            <v>28027</v>
          </cell>
          <cell r="BB16">
            <v>770</v>
          </cell>
          <cell r="BC16">
            <v>0</v>
          </cell>
          <cell r="BD16">
            <v>0</v>
          </cell>
          <cell r="BE16">
            <v>31761</v>
          </cell>
          <cell r="BF16">
            <v>0</v>
          </cell>
          <cell r="BG16">
            <v>132961</v>
          </cell>
          <cell r="BH16">
            <v>0</v>
          </cell>
          <cell r="BI16">
            <v>0</v>
          </cell>
          <cell r="BJ16">
            <v>0</v>
          </cell>
          <cell r="BK16">
            <v>124426</v>
          </cell>
          <cell r="BL16">
            <v>2000</v>
          </cell>
          <cell r="BM16">
            <v>0</v>
          </cell>
          <cell r="BN16">
            <v>59299</v>
          </cell>
          <cell r="BO16">
            <v>0</v>
          </cell>
          <cell r="BP16">
            <v>6535</v>
          </cell>
          <cell r="BQ16">
            <v>0</v>
          </cell>
          <cell r="BR16">
            <v>0</v>
          </cell>
          <cell r="BS16">
            <v>2239</v>
          </cell>
          <cell r="BT16">
            <v>68073</v>
          </cell>
        </row>
        <row r="17">
          <cell r="A17">
            <v>326</v>
          </cell>
          <cell r="B17" t="str">
            <v>Vale of Berkeley College</v>
          </cell>
          <cell r="C17">
            <v>1</v>
          </cell>
          <cell r="D17">
            <v>81190</v>
          </cell>
          <cell r="E17">
            <v>0</v>
          </cell>
          <cell r="F17">
            <v>81916</v>
          </cell>
          <cell r="G17">
            <v>165594</v>
          </cell>
          <cell r="H17">
            <v>0</v>
          </cell>
          <cell r="I17">
            <v>0</v>
          </cell>
          <cell r="J17">
            <v>1327115</v>
          </cell>
          <cell r="K17">
            <v>0</v>
          </cell>
          <cell r="L17">
            <v>283097</v>
          </cell>
          <cell r="M17">
            <v>0</v>
          </cell>
          <cell r="N17">
            <v>158762</v>
          </cell>
          <cell r="O17">
            <v>0</v>
          </cell>
          <cell r="P17">
            <v>0</v>
          </cell>
          <cell r="Q17">
            <v>5000</v>
          </cell>
          <cell r="R17">
            <v>0</v>
          </cell>
          <cell r="S17">
            <v>0</v>
          </cell>
          <cell r="T17">
            <v>0</v>
          </cell>
          <cell r="U17">
            <v>0</v>
          </cell>
          <cell r="V17">
            <v>21600</v>
          </cell>
          <cell r="W17">
            <v>137741</v>
          </cell>
          <cell r="X17">
            <v>0</v>
          </cell>
          <cell r="Y17">
            <v>0</v>
          </cell>
          <cell r="Z17">
            <v>0</v>
          </cell>
          <cell r="AA17">
            <v>1014847</v>
          </cell>
          <cell r="AB17">
            <v>62751</v>
          </cell>
          <cell r="AC17">
            <v>342780</v>
          </cell>
          <cell r="AD17">
            <v>47146</v>
          </cell>
          <cell r="AE17">
            <v>93267</v>
          </cell>
          <cell r="AF17">
            <v>0</v>
          </cell>
          <cell r="AG17">
            <v>11775</v>
          </cell>
          <cell r="AH17">
            <v>10000</v>
          </cell>
          <cell r="AI17">
            <v>7150</v>
          </cell>
          <cell r="AJ17">
            <v>0</v>
          </cell>
          <cell r="AK17">
            <v>0</v>
          </cell>
          <cell r="AL17">
            <v>75500</v>
          </cell>
          <cell r="AM17">
            <v>9500</v>
          </cell>
          <cell r="AN17">
            <v>35000</v>
          </cell>
          <cell r="AO17">
            <v>4200</v>
          </cell>
          <cell r="AP17">
            <v>34500</v>
          </cell>
          <cell r="AQ17">
            <v>17239</v>
          </cell>
          <cell r="AR17">
            <v>12900</v>
          </cell>
          <cell r="AS17">
            <v>61474</v>
          </cell>
          <cell r="AT17">
            <v>18584</v>
          </cell>
          <cell r="AU17">
            <v>22000</v>
          </cell>
          <cell r="AV17">
            <v>35134</v>
          </cell>
          <cell r="AW17">
            <v>7185</v>
          </cell>
          <cell r="AX17">
            <v>0</v>
          </cell>
          <cell r="AY17">
            <v>14368</v>
          </cell>
          <cell r="AZ17">
            <v>0</v>
          </cell>
          <cell r="BA17">
            <v>11906</v>
          </cell>
          <cell r="BB17">
            <v>29682</v>
          </cell>
          <cell r="BC17">
            <v>0</v>
          </cell>
          <cell r="BD17">
            <v>0</v>
          </cell>
          <cell r="BE17">
            <v>0</v>
          </cell>
          <cell r="BF17">
            <v>0</v>
          </cell>
          <cell r="BG17">
            <v>70205</v>
          </cell>
          <cell r="BH17">
            <v>0</v>
          </cell>
          <cell r="BI17">
            <v>0</v>
          </cell>
          <cell r="BJ17">
            <v>0</v>
          </cell>
          <cell r="BK17">
            <v>86573</v>
          </cell>
          <cell r="BL17">
            <v>0</v>
          </cell>
          <cell r="BM17">
            <v>6120</v>
          </cell>
          <cell r="BN17">
            <v>35617</v>
          </cell>
          <cell r="BO17">
            <v>0</v>
          </cell>
          <cell r="BP17">
            <v>231980</v>
          </cell>
          <cell r="BQ17">
            <v>-6958</v>
          </cell>
          <cell r="BR17">
            <v>0</v>
          </cell>
          <cell r="BS17">
            <v>0</v>
          </cell>
          <cell r="BT17">
            <v>260639</v>
          </cell>
        </row>
        <row r="18">
          <cell r="A18">
            <v>327</v>
          </cell>
          <cell r="B18" t="str">
            <v>Lakers School</v>
          </cell>
          <cell r="C18">
            <v>1</v>
          </cell>
          <cell r="D18">
            <v>193963</v>
          </cell>
          <cell r="E18">
            <v>0</v>
          </cell>
          <cell r="F18">
            <v>-134683</v>
          </cell>
          <cell r="G18">
            <v>0</v>
          </cell>
          <cell r="H18">
            <v>0</v>
          </cell>
          <cell r="I18">
            <v>0</v>
          </cell>
          <cell r="J18">
            <v>2751525</v>
          </cell>
          <cell r="K18">
            <v>0</v>
          </cell>
          <cell r="L18">
            <v>405520</v>
          </cell>
          <cell r="M18">
            <v>0</v>
          </cell>
          <cell r="N18">
            <v>332105</v>
          </cell>
          <cell r="O18">
            <v>130826</v>
          </cell>
          <cell r="P18">
            <v>3000</v>
          </cell>
          <cell r="Q18">
            <v>14000</v>
          </cell>
          <cell r="R18">
            <v>125000</v>
          </cell>
          <cell r="S18">
            <v>0</v>
          </cell>
          <cell r="T18">
            <v>0</v>
          </cell>
          <cell r="U18">
            <v>0</v>
          </cell>
          <cell r="V18">
            <v>15000</v>
          </cell>
          <cell r="W18">
            <v>172274</v>
          </cell>
          <cell r="X18">
            <v>0</v>
          </cell>
          <cell r="Y18">
            <v>2174</v>
          </cell>
          <cell r="Z18">
            <v>0</v>
          </cell>
          <cell r="AA18">
            <v>2149702</v>
          </cell>
          <cell r="AB18">
            <v>30400</v>
          </cell>
          <cell r="AC18">
            <v>455334</v>
          </cell>
          <cell r="AD18">
            <v>106683</v>
          </cell>
          <cell r="AE18">
            <v>282557</v>
          </cell>
          <cell r="AF18">
            <v>80705</v>
          </cell>
          <cell r="AG18">
            <v>12000</v>
          </cell>
          <cell r="AH18">
            <v>37148</v>
          </cell>
          <cell r="AI18">
            <v>10500</v>
          </cell>
          <cell r="AJ18">
            <v>0</v>
          </cell>
          <cell r="AK18">
            <v>350</v>
          </cell>
          <cell r="AL18">
            <v>24350</v>
          </cell>
          <cell r="AM18">
            <v>1800</v>
          </cell>
          <cell r="AN18">
            <v>59500</v>
          </cell>
          <cell r="AO18">
            <v>6000</v>
          </cell>
          <cell r="AP18">
            <v>46000</v>
          </cell>
          <cell r="AQ18">
            <v>12391</v>
          </cell>
          <cell r="AR18">
            <v>29550</v>
          </cell>
          <cell r="AS18">
            <v>315950</v>
          </cell>
          <cell r="AT18">
            <v>18287</v>
          </cell>
          <cell r="AU18">
            <v>50000</v>
          </cell>
          <cell r="AV18">
            <v>29400</v>
          </cell>
          <cell r="AW18">
            <v>20992</v>
          </cell>
          <cell r="AX18">
            <v>0</v>
          </cell>
          <cell r="AY18">
            <v>83174</v>
          </cell>
          <cell r="AZ18">
            <v>19000</v>
          </cell>
          <cell r="BA18">
            <v>8000</v>
          </cell>
          <cell r="BB18">
            <v>36850</v>
          </cell>
          <cell r="BC18">
            <v>0</v>
          </cell>
          <cell r="BD18">
            <v>20789</v>
          </cell>
          <cell r="BE18">
            <v>2174</v>
          </cell>
          <cell r="BF18">
            <v>0</v>
          </cell>
          <cell r="BG18">
            <v>132258</v>
          </cell>
          <cell r="BH18">
            <v>20000</v>
          </cell>
          <cell r="BI18">
            <v>20789</v>
          </cell>
          <cell r="BJ18">
            <v>0</v>
          </cell>
          <cell r="BK18">
            <v>29832</v>
          </cell>
          <cell r="BL18">
            <v>0</v>
          </cell>
          <cell r="BM18">
            <v>8532</v>
          </cell>
          <cell r="BN18">
            <v>195801</v>
          </cell>
          <cell r="BO18">
            <v>0</v>
          </cell>
          <cell r="BP18">
            <v>0</v>
          </cell>
          <cell r="BQ18">
            <v>0</v>
          </cell>
          <cell r="BR18">
            <v>0</v>
          </cell>
          <cell r="BS18">
            <v>0</v>
          </cell>
          <cell r="BT18">
            <v>195801</v>
          </cell>
        </row>
        <row r="19">
          <cell r="A19">
            <v>328</v>
          </cell>
          <cell r="B19" t="str">
            <v>Cleeve School</v>
          </cell>
          <cell r="C19">
            <v>1</v>
          </cell>
          <cell r="D19">
            <v>176188</v>
          </cell>
          <cell r="E19">
            <v>0</v>
          </cell>
          <cell r="F19">
            <v>89292</v>
          </cell>
          <cell r="G19">
            <v>0</v>
          </cell>
          <cell r="H19">
            <v>0</v>
          </cell>
          <cell r="I19">
            <v>0</v>
          </cell>
          <cell r="J19">
            <v>4218948</v>
          </cell>
          <cell r="K19">
            <v>1622136</v>
          </cell>
          <cell r="L19">
            <v>256695</v>
          </cell>
          <cell r="M19">
            <v>0</v>
          </cell>
          <cell r="N19">
            <v>610319</v>
          </cell>
          <cell r="O19">
            <v>0</v>
          </cell>
          <cell r="P19">
            <v>78980</v>
          </cell>
          <cell r="Q19">
            <v>104300</v>
          </cell>
          <cell r="R19">
            <v>0</v>
          </cell>
          <cell r="S19">
            <v>3347</v>
          </cell>
          <cell r="T19">
            <v>0</v>
          </cell>
          <cell r="U19">
            <v>0</v>
          </cell>
          <cell r="V19">
            <v>0</v>
          </cell>
          <cell r="W19">
            <v>268987</v>
          </cell>
          <cell r="X19">
            <v>0</v>
          </cell>
          <cell r="Y19">
            <v>47707</v>
          </cell>
          <cell r="Z19">
            <v>0</v>
          </cell>
          <cell r="AA19">
            <v>4577221</v>
          </cell>
          <cell r="AB19">
            <v>20000</v>
          </cell>
          <cell r="AC19">
            <v>788311</v>
          </cell>
          <cell r="AD19">
            <v>251423</v>
          </cell>
          <cell r="AE19">
            <v>342980</v>
          </cell>
          <cell r="AF19">
            <v>0</v>
          </cell>
          <cell r="AG19">
            <v>17193</v>
          </cell>
          <cell r="AH19">
            <v>69504</v>
          </cell>
          <cell r="AI19">
            <v>58397</v>
          </cell>
          <cell r="AJ19">
            <v>0</v>
          </cell>
          <cell r="AK19">
            <v>0</v>
          </cell>
          <cell r="AL19">
            <v>67110</v>
          </cell>
          <cell r="AM19">
            <v>39688</v>
          </cell>
          <cell r="AN19">
            <v>7342</v>
          </cell>
          <cell r="AO19">
            <v>16673</v>
          </cell>
          <cell r="AP19">
            <v>96565</v>
          </cell>
          <cell r="AQ19">
            <v>14361</v>
          </cell>
          <cell r="AR19">
            <v>29845</v>
          </cell>
          <cell r="AS19">
            <v>270166</v>
          </cell>
          <cell r="AT19">
            <v>220890</v>
          </cell>
          <cell r="AU19">
            <v>128000</v>
          </cell>
          <cell r="AV19">
            <v>107263</v>
          </cell>
          <cell r="AW19">
            <v>42131</v>
          </cell>
          <cell r="AX19">
            <v>0</v>
          </cell>
          <cell r="AY19">
            <v>27344</v>
          </cell>
          <cell r="AZ19">
            <v>0</v>
          </cell>
          <cell r="BA19">
            <v>79182</v>
          </cell>
          <cell r="BB19">
            <v>68336</v>
          </cell>
          <cell r="BC19">
            <v>0</v>
          </cell>
          <cell r="BD19">
            <v>0</v>
          </cell>
          <cell r="BE19">
            <v>16536</v>
          </cell>
          <cell r="BF19">
            <v>31146</v>
          </cell>
          <cell r="BG19">
            <v>245755</v>
          </cell>
          <cell r="BH19">
            <v>0</v>
          </cell>
          <cell r="BI19">
            <v>0</v>
          </cell>
          <cell r="BJ19">
            <v>0</v>
          </cell>
          <cell r="BK19">
            <v>323641</v>
          </cell>
          <cell r="BL19">
            <v>0</v>
          </cell>
          <cell r="BM19">
            <v>11406</v>
          </cell>
          <cell r="BN19">
            <v>-25</v>
          </cell>
          <cell r="BO19">
            <v>0</v>
          </cell>
          <cell r="BP19">
            <v>0</v>
          </cell>
          <cell r="BQ19">
            <v>0</v>
          </cell>
          <cell r="BR19">
            <v>0</v>
          </cell>
          <cell r="BS19">
            <v>25</v>
          </cell>
          <cell r="BT19">
            <v>0</v>
          </cell>
        </row>
        <row r="20">
          <cell r="A20">
            <v>330</v>
          </cell>
          <cell r="B20" t="str">
            <v>Beaufort Community School</v>
          </cell>
          <cell r="C20">
            <v>1</v>
          </cell>
          <cell r="D20">
            <v>249299</v>
          </cell>
          <cell r="E20">
            <v>0</v>
          </cell>
          <cell r="F20">
            <v>13918</v>
          </cell>
          <cell r="G20">
            <v>0</v>
          </cell>
          <cell r="H20">
            <v>0</v>
          </cell>
          <cell r="I20">
            <v>0</v>
          </cell>
          <cell r="J20">
            <v>3640027</v>
          </cell>
          <cell r="K20">
            <v>829632</v>
          </cell>
          <cell r="L20">
            <v>600375</v>
          </cell>
          <cell r="M20">
            <v>0</v>
          </cell>
          <cell r="N20">
            <v>601001</v>
          </cell>
          <cell r="O20">
            <v>0</v>
          </cell>
          <cell r="P20">
            <v>3000</v>
          </cell>
          <cell r="Q20">
            <v>93500</v>
          </cell>
          <cell r="R20">
            <v>0</v>
          </cell>
          <cell r="S20">
            <v>0</v>
          </cell>
          <cell r="T20">
            <v>0</v>
          </cell>
          <cell r="U20">
            <v>0</v>
          </cell>
          <cell r="V20">
            <v>38940</v>
          </cell>
          <cell r="W20">
            <v>267887</v>
          </cell>
          <cell r="X20">
            <v>0</v>
          </cell>
          <cell r="Y20">
            <v>0</v>
          </cell>
          <cell r="Z20">
            <v>0</v>
          </cell>
          <cell r="AA20">
            <v>3516744</v>
          </cell>
          <cell r="AB20">
            <v>46000</v>
          </cell>
          <cell r="AC20">
            <v>892620</v>
          </cell>
          <cell r="AD20">
            <v>207000</v>
          </cell>
          <cell r="AE20">
            <v>313020</v>
          </cell>
          <cell r="AF20">
            <v>0</v>
          </cell>
          <cell r="AG20">
            <v>116389</v>
          </cell>
          <cell r="AH20">
            <v>49500</v>
          </cell>
          <cell r="AI20">
            <v>11000</v>
          </cell>
          <cell r="AJ20">
            <v>0</v>
          </cell>
          <cell r="AK20">
            <v>0</v>
          </cell>
          <cell r="AL20">
            <v>107200</v>
          </cell>
          <cell r="AM20">
            <v>11800</v>
          </cell>
          <cell r="AN20">
            <v>12500</v>
          </cell>
          <cell r="AO20">
            <v>30000</v>
          </cell>
          <cell r="AP20">
            <v>108000</v>
          </cell>
          <cell r="AQ20">
            <v>17606</v>
          </cell>
          <cell r="AR20">
            <v>16500</v>
          </cell>
          <cell r="AS20">
            <v>223430</v>
          </cell>
          <cell r="AT20">
            <v>97408</v>
          </cell>
          <cell r="AU20">
            <v>96000</v>
          </cell>
          <cell r="AV20">
            <v>138850</v>
          </cell>
          <cell r="AW20">
            <v>30433</v>
          </cell>
          <cell r="AX20">
            <v>0</v>
          </cell>
          <cell r="AY20">
            <v>54042</v>
          </cell>
          <cell r="AZ20">
            <v>61961</v>
          </cell>
          <cell r="BA20">
            <v>38000</v>
          </cell>
          <cell r="BB20">
            <v>60077</v>
          </cell>
          <cell r="BC20">
            <v>0</v>
          </cell>
          <cell r="BD20">
            <v>0</v>
          </cell>
          <cell r="BE20">
            <v>0</v>
          </cell>
          <cell r="BF20">
            <v>0</v>
          </cell>
          <cell r="BG20">
            <v>193264</v>
          </cell>
          <cell r="BH20">
            <v>0</v>
          </cell>
          <cell r="BI20">
            <v>0</v>
          </cell>
          <cell r="BJ20">
            <v>0</v>
          </cell>
          <cell r="BK20">
            <v>197123</v>
          </cell>
          <cell r="BL20">
            <v>0</v>
          </cell>
          <cell r="BM20">
            <v>10059</v>
          </cell>
          <cell r="BN20">
            <v>67581</v>
          </cell>
          <cell r="BO20">
            <v>0</v>
          </cell>
          <cell r="BP20">
            <v>0</v>
          </cell>
          <cell r="BQ20">
            <v>0</v>
          </cell>
          <cell r="BR20">
            <v>0</v>
          </cell>
          <cell r="BS20">
            <v>0</v>
          </cell>
          <cell r="BT20">
            <v>67581</v>
          </cell>
        </row>
        <row r="21">
          <cell r="A21">
            <v>331</v>
          </cell>
          <cell r="B21" t="str">
            <v>Balcarras School</v>
          </cell>
          <cell r="C21">
            <v>1</v>
          </cell>
          <cell r="D21">
            <v>93240</v>
          </cell>
          <cell r="E21">
            <v>0</v>
          </cell>
          <cell r="F21">
            <v>0</v>
          </cell>
          <cell r="G21">
            <v>0</v>
          </cell>
          <cell r="H21">
            <v>0</v>
          </cell>
          <cell r="I21">
            <v>0</v>
          </cell>
          <cell r="J21">
            <v>3430573</v>
          </cell>
          <cell r="K21">
            <v>1409501</v>
          </cell>
          <cell r="L21">
            <v>201360</v>
          </cell>
          <cell r="M21">
            <v>0</v>
          </cell>
          <cell r="N21">
            <v>327536</v>
          </cell>
          <cell r="O21">
            <v>0</v>
          </cell>
          <cell r="P21">
            <v>26764</v>
          </cell>
          <cell r="Q21">
            <v>94887.338749999995</v>
          </cell>
          <cell r="R21">
            <v>0</v>
          </cell>
          <cell r="S21">
            <v>0</v>
          </cell>
          <cell r="T21">
            <v>0</v>
          </cell>
          <cell r="U21">
            <v>0</v>
          </cell>
          <cell r="V21">
            <v>0</v>
          </cell>
          <cell r="W21">
            <v>212207</v>
          </cell>
          <cell r="X21">
            <v>0</v>
          </cell>
          <cell r="Y21">
            <v>0</v>
          </cell>
          <cell r="Z21">
            <v>0</v>
          </cell>
          <cell r="AA21">
            <v>3648853</v>
          </cell>
          <cell r="AB21">
            <v>43300</v>
          </cell>
          <cell r="AC21">
            <v>403257</v>
          </cell>
          <cell r="AD21">
            <v>181539</v>
          </cell>
          <cell r="AE21">
            <v>335698</v>
          </cell>
          <cell r="AF21">
            <v>0</v>
          </cell>
          <cell r="AG21">
            <v>77741</v>
          </cell>
          <cell r="AH21">
            <v>27753</v>
          </cell>
          <cell r="AI21">
            <v>24000</v>
          </cell>
          <cell r="AJ21">
            <v>0</v>
          </cell>
          <cell r="AK21">
            <v>0</v>
          </cell>
          <cell r="AL21">
            <v>54479</v>
          </cell>
          <cell r="AM21">
            <v>9040</v>
          </cell>
          <cell r="AN21">
            <v>13610</v>
          </cell>
          <cell r="AO21">
            <v>12448.37</v>
          </cell>
          <cell r="AP21">
            <v>71760.53</v>
          </cell>
          <cell r="AQ21">
            <v>18897</v>
          </cell>
          <cell r="AR21">
            <v>10017</v>
          </cell>
          <cell r="AS21">
            <v>285520</v>
          </cell>
          <cell r="AT21">
            <v>102667</v>
          </cell>
          <cell r="AU21">
            <v>120950</v>
          </cell>
          <cell r="AV21">
            <v>55446</v>
          </cell>
          <cell r="AW21">
            <v>33752</v>
          </cell>
          <cell r="AX21">
            <v>10000</v>
          </cell>
          <cell r="AY21">
            <v>25593</v>
          </cell>
          <cell r="AZ21">
            <v>0</v>
          </cell>
          <cell r="BA21">
            <v>47888.823499999999</v>
          </cell>
          <cell r="BB21">
            <v>21377</v>
          </cell>
          <cell r="BC21">
            <v>0</v>
          </cell>
          <cell r="BD21">
            <v>43986</v>
          </cell>
          <cell r="BE21">
            <v>0</v>
          </cell>
          <cell r="BF21">
            <v>0</v>
          </cell>
          <cell r="BG21">
            <v>203396</v>
          </cell>
          <cell r="BH21">
            <v>0</v>
          </cell>
          <cell r="BI21">
            <v>43986</v>
          </cell>
          <cell r="BJ21">
            <v>0</v>
          </cell>
          <cell r="BK21">
            <v>242382</v>
          </cell>
          <cell r="BL21">
            <v>5000</v>
          </cell>
          <cell r="BM21">
            <v>0</v>
          </cell>
          <cell r="BN21">
            <v>116495.6152499998</v>
          </cell>
          <cell r="BO21">
            <v>0</v>
          </cell>
          <cell r="BP21">
            <v>0</v>
          </cell>
          <cell r="BQ21">
            <v>0</v>
          </cell>
          <cell r="BR21">
            <v>0</v>
          </cell>
          <cell r="BS21">
            <v>0</v>
          </cell>
          <cell r="BT21">
            <v>116495.6152499998</v>
          </cell>
        </row>
        <row r="22">
          <cell r="A22">
            <v>332</v>
          </cell>
          <cell r="B22" t="str">
            <v>Chipping Campden School</v>
          </cell>
          <cell r="C22">
            <v>1</v>
          </cell>
          <cell r="D22">
            <v>236681</v>
          </cell>
          <cell r="E22">
            <v>0</v>
          </cell>
          <cell r="F22">
            <v>-14993</v>
          </cell>
          <cell r="G22">
            <v>0</v>
          </cell>
          <cell r="H22">
            <v>0</v>
          </cell>
          <cell r="I22">
            <v>23804</v>
          </cell>
          <cell r="J22">
            <v>3235232</v>
          </cell>
          <cell r="K22">
            <v>1041453</v>
          </cell>
          <cell r="L22">
            <v>222276</v>
          </cell>
          <cell r="M22">
            <v>0</v>
          </cell>
          <cell r="N22">
            <v>388478</v>
          </cell>
          <cell r="O22">
            <v>3500</v>
          </cell>
          <cell r="P22">
            <v>166963</v>
          </cell>
          <cell r="Q22">
            <v>146900</v>
          </cell>
          <cell r="R22">
            <v>0</v>
          </cell>
          <cell r="S22">
            <v>0</v>
          </cell>
          <cell r="T22">
            <v>0</v>
          </cell>
          <cell r="U22">
            <v>84000</v>
          </cell>
          <cell r="V22">
            <v>3500</v>
          </cell>
          <cell r="W22">
            <v>205507</v>
          </cell>
          <cell r="X22">
            <v>0</v>
          </cell>
          <cell r="Y22">
            <v>73178</v>
          </cell>
          <cell r="Z22">
            <v>0</v>
          </cell>
          <cell r="AA22">
            <v>3388310</v>
          </cell>
          <cell r="AB22">
            <v>91183</v>
          </cell>
          <cell r="AC22">
            <v>611360</v>
          </cell>
          <cell r="AD22">
            <v>155376</v>
          </cell>
          <cell r="AE22">
            <v>213045</v>
          </cell>
          <cell r="AF22">
            <v>0</v>
          </cell>
          <cell r="AG22">
            <v>16020</v>
          </cell>
          <cell r="AH22">
            <v>14600</v>
          </cell>
          <cell r="AI22">
            <v>11200</v>
          </cell>
          <cell r="AJ22">
            <v>0</v>
          </cell>
          <cell r="AK22">
            <v>0</v>
          </cell>
          <cell r="AL22">
            <v>64450</v>
          </cell>
          <cell r="AM22">
            <v>6450</v>
          </cell>
          <cell r="AN22">
            <v>12400</v>
          </cell>
          <cell r="AO22">
            <v>16560</v>
          </cell>
          <cell r="AP22">
            <v>83920</v>
          </cell>
          <cell r="AQ22">
            <v>18729</v>
          </cell>
          <cell r="AR22">
            <v>28700</v>
          </cell>
          <cell r="AS22">
            <v>418317</v>
          </cell>
          <cell r="AT22">
            <v>70162</v>
          </cell>
          <cell r="AU22">
            <v>102000</v>
          </cell>
          <cell r="AV22">
            <v>92740</v>
          </cell>
          <cell r="AW22">
            <v>31151</v>
          </cell>
          <cell r="AX22">
            <v>0</v>
          </cell>
          <cell r="AY22">
            <v>8000</v>
          </cell>
          <cell r="AZ22">
            <v>4000</v>
          </cell>
          <cell r="BA22">
            <v>67500</v>
          </cell>
          <cell r="BB22">
            <v>49416</v>
          </cell>
          <cell r="BC22">
            <v>1200</v>
          </cell>
          <cell r="BD22">
            <v>0</v>
          </cell>
          <cell r="BE22">
            <v>0</v>
          </cell>
          <cell r="BF22">
            <v>96982</v>
          </cell>
          <cell r="BG22">
            <v>190831</v>
          </cell>
          <cell r="BH22">
            <v>0</v>
          </cell>
          <cell r="BI22">
            <v>0</v>
          </cell>
          <cell r="BJ22">
            <v>0</v>
          </cell>
          <cell r="BK22">
            <v>107000</v>
          </cell>
          <cell r="BL22">
            <v>0</v>
          </cell>
          <cell r="BM22">
            <v>9913</v>
          </cell>
          <cell r="BN22">
            <v>157701</v>
          </cell>
          <cell r="BO22">
            <v>0</v>
          </cell>
          <cell r="BP22">
            <v>58925</v>
          </cell>
          <cell r="BQ22">
            <v>0</v>
          </cell>
          <cell r="BR22">
            <v>0</v>
          </cell>
          <cell r="BS22">
            <v>0</v>
          </cell>
          <cell r="BT22">
            <v>216626</v>
          </cell>
        </row>
        <row r="23">
          <cell r="A23">
            <v>334</v>
          </cell>
          <cell r="B23" t="str">
            <v>Cirencester Kingshill School</v>
          </cell>
          <cell r="C23">
            <v>1</v>
          </cell>
          <cell r="D23">
            <v>175312</v>
          </cell>
          <cell r="E23">
            <v>0</v>
          </cell>
          <cell r="F23">
            <v>0</v>
          </cell>
          <cell r="G23">
            <v>4779</v>
          </cell>
          <cell r="H23">
            <v>192475</v>
          </cell>
          <cell r="I23">
            <v>0</v>
          </cell>
          <cell r="J23">
            <v>2870896</v>
          </cell>
          <cell r="K23">
            <v>0</v>
          </cell>
          <cell r="L23">
            <v>327185</v>
          </cell>
          <cell r="M23">
            <v>0</v>
          </cell>
          <cell r="N23">
            <v>280454</v>
          </cell>
          <cell r="O23">
            <v>0</v>
          </cell>
          <cell r="P23">
            <v>24692</v>
          </cell>
          <cell r="Q23">
            <v>31800</v>
          </cell>
          <cell r="R23">
            <v>0</v>
          </cell>
          <cell r="S23">
            <v>0</v>
          </cell>
          <cell r="T23">
            <v>0</v>
          </cell>
          <cell r="U23">
            <v>20000</v>
          </cell>
          <cell r="V23">
            <v>0</v>
          </cell>
          <cell r="W23">
            <v>162392</v>
          </cell>
          <cell r="X23">
            <v>0</v>
          </cell>
          <cell r="Y23">
            <v>0</v>
          </cell>
          <cell r="Z23">
            <v>10000</v>
          </cell>
          <cell r="AA23">
            <v>2289805</v>
          </cell>
          <cell r="AB23">
            <v>54567</v>
          </cell>
          <cell r="AC23">
            <v>547979</v>
          </cell>
          <cell r="AD23">
            <v>62820</v>
          </cell>
          <cell r="AE23">
            <v>155154</v>
          </cell>
          <cell r="AF23">
            <v>0</v>
          </cell>
          <cell r="AG23">
            <v>33000</v>
          </cell>
          <cell r="AH23">
            <v>18500</v>
          </cell>
          <cell r="AI23">
            <v>20000</v>
          </cell>
          <cell r="AJ23">
            <v>0</v>
          </cell>
          <cell r="AK23">
            <v>0</v>
          </cell>
          <cell r="AL23">
            <v>75000</v>
          </cell>
          <cell r="AM23">
            <v>21000</v>
          </cell>
          <cell r="AN23">
            <v>85000</v>
          </cell>
          <cell r="AO23">
            <v>10000</v>
          </cell>
          <cell r="AP23">
            <v>85000</v>
          </cell>
          <cell r="AQ23">
            <v>13433</v>
          </cell>
          <cell r="AR23">
            <v>6500</v>
          </cell>
          <cell r="AS23">
            <v>167989</v>
          </cell>
          <cell r="AT23">
            <v>36063</v>
          </cell>
          <cell r="AU23">
            <v>47515</v>
          </cell>
          <cell r="AV23">
            <v>32000</v>
          </cell>
          <cell r="AW23">
            <v>1500</v>
          </cell>
          <cell r="AX23">
            <v>0</v>
          </cell>
          <cell r="AY23">
            <v>12504</v>
          </cell>
          <cell r="AZ23">
            <v>1000</v>
          </cell>
          <cell r="BA23">
            <v>34442</v>
          </cell>
          <cell r="BB23">
            <v>37762</v>
          </cell>
          <cell r="BC23">
            <v>0</v>
          </cell>
          <cell r="BD23">
            <v>0</v>
          </cell>
          <cell r="BE23">
            <v>0</v>
          </cell>
          <cell r="BF23">
            <v>10000</v>
          </cell>
          <cell r="BG23">
            <v>158748</v>
          </cell>
          <cell r="BH23">
            <v>0</v>
          </cell>
          <cell r="BI23">
            <v>0</v>
          </cell>
          <cell r="BJ23">
            <v>0</v>
          </cell>
          <cell r="BK23">
            <v>329958</v>
          </cell>
          <cell r="BL23">
            <v>0</v>
          </cell>
          <cell r="BM23">
            <v>26044</v>
          </cell>
          <cell r="BN23">
            <v>44198</v>
          </cell>
          <cell r="BO23">
            <v>0</v>
          </cell>
          <cell r="BP23">
            <v>0</v>
          </cell>
          <cell r="BQ23">
            <v>0</v>
          </cell>
          <cell r="BR23">
            <v>0</v>
          </cell>
          <cell r="BS23">
            <v>0</v>
          </cell>
          <cell r="BT23">
            <v>44198</v>
          </cell>
        </row>
        <row r="24">
          <cell r="A24">
            <v>335</v>
          </cell>
          <cell r="B24" t="str">
            <v>Chosen Hill School</v>
          </cell>
          <cell r="C24">
            <v>1</v>
          </cell>
          <cell r="D24">
            <v>100698</v>
          </cell>
          <cell r="E24">
            <v>0</v>
          </cell>
          <cell r="F24">
            <v>0</v>
          </cell>
          <cell r="G24">
            <v>0</v>
          </cell>
          <cell r="H24">
            <v>0</v>
          </cell>
          <cell r="I24">
            <v>0</v>
          </cell>
          <cell r="J24">
            <v>3940921</v>
          </cell>
          <cell r="K24">
            <v>1232306</v>
          </cell>
          <cell r="L24">
            <v>541885</v>
          </cell>
          <cell r="M24">
            <v>0</v>
          </cell>
          <cell r="N24">
            <v>466933</v>
          </cell>
          <cell r="O24">
            <v>0</v>
          </cell>
          <cell r="P24">
            <v>30500</v>
          </cell>
          <cell r="Q24">
            <v>103600</v>
          </cell>
          <cell r="R24">
            <v>0</v>
          </cell>
          <cell r="S24">
            <v>0</v>
          </cell>
          <cell r="T24">
            <v>0</v>
          </cell>
          <cell r="U24">
            <v>0</v>
          </cell>
          <cell r="V24">
            <v>6000</v>
          </cell>
          <cell r="W24">
            <v>251297</v>
          </cell>
          <cell r="X24">
            <v>0</v>
          </cell>
          <cell r="Y24">
            <v>0</v>
          </cell>
          <cell r="Z24">
            <v>0</v>
          </cell>
          <cell r="AA24">
            <v>3924760</v>
          </cell>
          <cell r="AB24">
            <v>30000</v>
          </cell>
          <cell r="AC24">
            <v>861239</v>
          </cell>
          <cell r="AD24">
            <v>131075</v>
          </cell>
          <cell r="AE24">
            <v>506118</v>
          </cell>
          <cell r="AF24">
            <v>0</v>
          </cell>
          <cell r="AG24">
            <v>40094</v>
          </cell>
          <cell r="AH24">
            <v>28800</v>
          </cell>
          <cell r="AI24">
            <v>24000</v>
          </cell>
          <cell r="AJ24">
            <v>0</v>
          </cell>
          <cell r="AK24">
            <v>0</v>
          </cell>
          <cell r="AL24">
            <v>63700</v>
          </cell>
          <cell r="AM24">
            <v>16000</v>
          </cell>
          <cell r="AN24">
            <v>93500</v>
          </cell>
          <cell r="AO24">
            <v>20000</v>
          </cell>
          <cell r="AP24">
            <v>109000</v>
          </cell>
          <cell r="AQ24">
            <v>13500</v>
          </cell>
          <cell r="AR24">
            <v>40500</v>
          </cell>
          <cell r="AS24">
            <v>245000</v>
          </cell>
          <cell r="AT24">
            <v>120000</v>
          </cell>
          <cell r="AU24">
            <v>125000</v>
          </cell>
          <cell r="AV24">
            <v>71000</v>
          </cell>
          <cell r="AW24">
            <v>39500</v>
          </cell>
          <cell r="AX24">
            <v>0</v>
          </cell>
          <cell r="AY24">
            <v>16000</v>
          </cell>
          <cell r="AZ24">
            <v>5000</v>
          </cell>
          <cell r="BA24">
            <v>87090</v>
          </cell>
          <cell r="BB24">
            <v>47320</v>
          </cell>
          <cell r="BC24">
            <v>0</v>
          </cell>
          <cell r="BD24">
            <v>0</v>
          </cell>
          <cell r="BE24">
            <v>0</v>
          </cell>
          <cell r="BF24">
            <v>0</v>
          </cell>
          <cell r="BG24">
            <v>209608</v>
          </cell>
          <cell r="BH24">
            <v>107250</v>
          </cell>
          <cell r="BI24">
            <v>0</v>
          </cell>
          <cell r="BJ24">
            <v>0</v>
          </cell>
          <cell r="BK24">
            <v>316390</v>
          </cell>
          <cell r="BL24">
            <v>0</v>
          </cell>
          <cell r="BM24">
            <v>0</v>
          </cell>
          <cell r="BN24">
            <v>15944</v>
          </cell>
          <cell r="BO24">
            <v>0</v>
          </cell>
          <cell r="BP24">
            <v>468</v>
          </cell>
          <cell r="BQ24">
            <v>0</v>
          </cell>
          <cell r="BR24">
            <v>0</v>
          </cell>
          <cell r="BS24">
            <v>0</v>
          </cell>
          <cell r="BT24">
            <v>16412</v>
          </cell>
        </row>
        <row r="25">
          <cell r="A25">
            <v>336</v>
          </cell>
          <cell r="B25" t="str">
            <v>Churchdown School</v>
          </cell>
          <cell r="C25">
            <v>1</v>
          </cell>
          <cell r="D25">
            <v>134680</v>
          </cell>
          <cell r="E25">
            <v>0</v>
          </cell>
          <cell r="F25">
            <v>8500</v>
          </cell>
          <cell r="G25">
            <v>2173</v>
          </cell>
          <cell r="H25">
            <v>3971</v>
          </cell>
          <cell r="I25">
            <v>0</v>
          </cell>
          <cell r="J25">
            <v>4001069</v>
          </cell>
          <cell r="K25">
            <v>885229</v>
          </cell>
          <cell r="L25">
            <v>389687</v>
          </cell>
          <cell r="M25">
            <v>0</v>
          </cell>
          <cell r="N25">
            <v>329737</v>
          </cell>
          <cell r="O25">
            <v>0</v>
          </cell>
          <cell r="P25">
            <v>86837</v>
          </cell>
          <cell r="Q25">
            <v>65000</v>
          </cell>
          <cell r="R25">
            <v>150000</v>
          </cell>
          <cell r="S25">
            <v>0</v>
          </cell>
          <cell r="T25">
            <v>0</v>
          </cell>
          <cell r="U25">
            <v>0</v>
          </cell>
          <cell r="V25">
            <v>44851</v>
          </cell>
          <cell r="W25">
            <v>242089</v>
          </cell>
          <cell r="X25">
            <v>0</v>
          </cell>
          <cell r="Y25">
            <v>0</v>
          </cell>
          <cell r="Z25">
            <v>0</v>
          </cell>
          <cell r="AA25">
            <v>3856326</v>
          </cell>
          <cell r="AB25">
            <v>13800</v>
          </cell>
          <cell r="AC25">
            <v>761448</v>
          </cell>
          <cell r="AD25">
            <v>186432</v>
          </cell>
          <cell r="AE25">
            <v>422838</v>
          </cell>
          <cell r="AF25">
            <v>91904</v>
          </cell>
          <cell r="AG25">
            <v>23136</v>
          </cell>
          <cell r="AH25">
            <v>12000</v>
          </cell>
          <cell r="AI25">
            <v>25000</v>
          </cell>
          <cell r="AJ25">
            <v>0</v>
          </cell>
          <cell r="AK25">
            <v>0</v>
          </cell>
          <cell r="AL25">
            <v>28800</v>
          </cell>
          <cell r="AM25">
            <v>13400</v>
          </cell>
          <cell r="AN25">
            <v>8600</v>
          </cell>
          <cell r="AO25">
            <v>14400</v>
          </cell>
          <cell r="AP25">
            <v>83200</v>
          </cell>
          <cell r="AQ25">
            <v>13339</v>
          </cell>
          <cell r="AR25">
            <v>17500</v>
          </cell>
          <cell r="AS25">
            <v>237600</v>
          </cell>
          <cell r="AT25">
            <v>12900</v>
          </cell>
          <cell r="AU25">
            <v>93000</v>
          </cell>
          <cell r="AV25">
            <v>94000</v>
          </cell>
          <cell r="AW25">
            <v>35819</v>
          </cell>
          <cell r="AX25">
            <v>0</v>
          </cell>
          <cell r="AY25">
            <v>111300</v>
          </cell>
          <cell r="AZ25">
            <v>21200</v>
          </cell>
          <cell r="BA25">
            <v>109600</v>
          </cell>
          <cell r="BB25">
            <v>18100</v>
          </cell>
          <cell r="BC25">
            <v>0</v>
          </cell>
          <cell r="BD25">
            <v>0</v>
          </cell>
          <cell r="BE25">
            <v>0</v>
          </cell>
          <cell r="BF25">
            <v>0</v>
          </cell>
          <cell r="BG25">
            <v>212350</v>
          </cell>
          <cell r="BH25">
            <v>0</v>
          </cell>
          <cell r="BI25">
            <v>0</v>
          </cell>
          <cell r="BJ25">
            <v>0</v>
          </cell>
          <cell r="BK25">
            <v>184312</v>
          </cell>
          <cell r="BL25">
            <v>0</v>
          </cell>
          <cell r="BM25">
            <v>12682</v>
          </cell>
          <cell r="BN25">
            <v>23537</v>
          </cell>
          <cell r="BO25">
            <v>0</v>
          </cell>
          <cell r="BP25">
            <v>30000</v>
          </cell>
          <cell r="BQ25">
            <v>0</v>
          </cell>
          <cell r="BR25">
            <v>0</v>
          </cell>
          <cell r="BS25">
            <v>0</v>
          </cell>
          <cell r="BT25">
            <v>53537</v>
          </cell>
        </row>
        <row r="26">
          <cell r="A26">
            <v>337</v>
          </cell>
          <cell r="B26" t="str">
            <v>Heywood Community School</v>
          </cell>
          <cell r="C26">
            <v>1</v>
          </cell>
          <cell r="D26">
            <v>80852</v>
          </cell>
          <cell r="E26">
            <v>0</v>
          </cell>
          <cell r="F26">
            <v>18583</v>
          </cell>
          <cell r="G26">
            <v>0</v>
          </cell>
          <cell r="H26">
            <v>0</v>
          </cell>
          <cell r="I26">
            <v>0</v>
          </cell>
          <cell r="J26">
            <v>1587233</v>
          </cell>
          <cell r="K26">
            <v>0</v>
          </cell>
          <cell r="L26">
            <v>186728</v>
          </cell>
          <cell r="M26">
            <v>0</v>
          </cell>
          <cell r="N26">
            <v>153129</v>
          </cell>
          <cell r="O26">
            <v>54627</v>
          </cell>
          <cell r="P26">
            <v>319514</v>
          </cell>
          <cell r="Q26">
            <v>29505</v>
          </cell>
          <cell r="R26">
            <v>0</v>
          </cell>
          <cell r="S26">
            <v>0</v>
          </cell>
          <cell r="T26">
            <v>0</v>
          </cell>
          <cell r="U26">
            <v>2244</v>
          </cell>
          <cell r="V26">
            <v>0</v>
          </cell>
          <cell r="W26">
            <v>118178</v>
          </cell>
          <cell r="X26">
            <v>0</v>
          </cell>
          <cell r="Y26">
            <v>34943</v>
          </cell>
          <cell r="Z26">
            <v>0</v>
          </cell>
          <cell r="AA26">
            <v>1122942</v>
          </cell>
          <cell r="AB26">
            <v>10690</v>
          </cell>
          <cell r="AC26">
            <v>294380</v>
          </cell>
          <cell r="AD26">
            <v>71095</v>
          </cell>
          <cell r="AE26">
            <v>190094</v>
          </cell>
          <cell r="AF26">
            <v>0</v>
          </cell>
          <cell r="AG26">
            <v>354420</v>
          </cell>
          <cell r="AH26">
            <v>9760</v>
          </cell>
          <cell r="AI26">
            <v>7650</v>
          </cell>
          <cell r="AJ26">
            <v>0</v>
          </cell>
          <cell r="AK26">
            <v>0</v>
          </cell>
          <cell r="AL26">
            <v>32653</v>
          </cell>
          <cell r="AM26">
            <v>7520</v>
          </cell>
          <cell r="AN26">
            <v>4770</v>
          </cell>
          <cell r="AO26">
            <v>2750</v>
          </cell>
          <cell r="AP26">
            <v>59500</v>
          </cell>
          <cell r="AQ26">
            <v>7074</v>
          </cell>
          <cell r="AR26">
            <v>14848</v>
          </cell>
          <cell r="AS26">
            <v>122983</v>
          </cell>
          <cell r="AT26">
            <v>23057</v>
          </cell>
          <cell r="AU26">
            <v>33510</v>
          </cell>
          <cell r="AV26">
            <v>50020</v>
          </cell>
          <cell r="AW26">
            <v>11562</v>
          </cell>
          <cell r="AX26">
            <v>25270</v>
          </cell>
          <cell r="AY26">
            <v>27647</v>
          </cell>
          <cell r="AZ26">
            <v>16000</v>
          </cell>
          <cell r="BA26">
            <v>16695</v>
          </cell>
          <cell r="BB26">
            <v>15120</v>
          </cell>
          <cell r="BC26">
            <v>0</v>
          </cell>
          <cell r="BD26">
            <v>0</v>
          </cell>
          <cell r="BE26">
            <v>0</v>
          </cell>
          <cell r="BF26">
            <v>34943</v>
          </cell>
          <cell r="BG26">
            <v>88414</v>
          </cell>
          <cell r="BH26">
            <v>0</v>
          </cell>
          <cell r="BI26">
            <v>0</v>
          </cell>
          <cell r="BJ26">
            <v>0</v>
          </cell>
          <cell r="BK26">
            <v>99653</v>
          </cell>
          <cell r="BL26">
            <v>0</v>
          </cell>
          <cell r="BM26">
            <v>7344</v>
          </cell>
          <cell r="BN26">
            <v>0</v>
          </cell>
          <cell r="BO26">
            <v>0</v>
          </cell>
          <cell r="BP26">
            <v>0</v>
          </cell>
          <cell r="BQ26">
            <v>0</v>
          </cell>
          <cell r="BR26">
            <v>0</v>
          </cell>
          <cell r="BS26">
            <v>0</v>
          </cell>
          <cell r="BT26">
            <v>0</v>
          </cell>
        </row>
        <row r="27">
          <cell r="A27">
            <v>339</v>
          </cell>
          <cell r="B27" t="str">
            <v>Cirencester Deer Park School</v>
          </cell>
          <cell r="C27">
            <v>1</v>
          </cell>
          <cell r="D27">
            <v>343450</v>
          </cell>
          <cell r="E27">
            <v>0</v>
          </cell>
          <cell r="F27">
            <v>30532</v>
          </cell>
          <cell r="G27">
            <v>0</v>
          </cell>
          <cell r="H27">
            <v>34980</v>
          </cell>
          <cell r="I27">
            <v>7612</v>
          </cell>
          <cell r="J27">
            <v>3831002</v>
          </cell>
          <cell r="K27">
            <v>0</v>
          </cell>
          <cell r="L27">
            <v>144458</v>
          </cell>
          <cell r="M27">
            <v>0</v>
          </cell>
          <cell r="N27">
            <v>544980</v>
          </cell>
          <cell r="O27">
            <v>0</v>
          </cell>
          <cell r="P27">
            <v>52410</v>
          </cell>
          <cell r="Q27">
            <v>166541</v>
          </cell>
          <cell r="R27">
            <v>174102</v>
          </cell>
          <cell r="S27">
            <v>0</v>
          </cell>
          <cell r="T27">
            <v>0</v>
          </cell>
          <cell r="U27">
            <v>0</v>
          </cell>
          <cell r="V27">
            <v>0</v>
          </cell>
          <cell r="W27">
            <v>201833</v>
          </cell>
          <cell r="X27">
            <v>0</v>
          </cell>
          <cell r="Y27">
            <v>0</v>
          </cell>
          <cell r="Z27">
            <v>0</v>
          </cell>
          <cell r="AA27">
            <v>3271690</v>
          </cell>
          <cell r="AB27">
            <v>79132</v>
          </cell>
          <cell r="AC27">
            <v>385207</v>
          </cell>
          <cell r="AD27">
            <v>214871</v>
          </cell>
          <cell r="AE27">
            <v>402214</v>
          </cell>
          <cell r="AF27">
            <v>79001</v>
          </cell>
          <cell r="AG27">
            <v>0</v>
          </cell>
          <cell r="AH27">
            <v>23973</v>
          </cell>
          <cell r="AI27">
            <v>32563</v>
          </cell>
          <cell r="AJ27">
            <v>0</v>
          </cell>
          <cell r="AK27">
            <v>0</v>
          </cell>
          <cell r="AL27">
            <v>42345</v>
          </cell>
          <cell r="AM27">
            <v>5781</v>
          </cell>
          <cell r="AN27">
            <v>7464</v>
          </cell>
          <cell r="AO27">
            <v>9238</v>
          </cell>
          <cell r="AP27">
            <v>109073</v>
          </cell>
          <cell r="AQ27">
            <v>13063</v>
          </cell>
          <cell r="AR27">
            <v>20824</v>
          </cell>
          <cell r="AS27">
            <v>145157</v>
          </cell>
          <cell r="AT27">
            <v>40050</v>
          </cell>
          <cell r="AU27">
            <v>80000</v>
          </cell>
          <cell r="AV27">
            <v>30796</v>
          </cell>
          <cell r="AW27">
            <v>29769</v>
          </cell>
          <cell r="AX27">
            <v>0</v>
          </cell>
          <cell r="AY27">
            <v>105966</v>
          </cell>
          <cell r="AZ27">
            <v>0</v>
          </cell>
          <cell r="BA27">
            <v>61703</v>
          </cell>
          <cell r="BB27">
            <v>18717</v>
          </cell>
          <cell r="BC27">
            <v>0</v>
          </cell>
          <cell r="BD27">
            <v>0</v>
          </cell>
          <cell r="BE27">
            <v>0</v>
          </cell>
          <cell r="BF27">
            <v>1500</v>
          </cell>
          <cell r="BG27">
            <v>180934</v>
          </cell>
          <cell r="BH27">
            <v>0</v>
          </cell>
          <cell r="BI27">
            <v>0</v>
          </cell>
          <cell r="BJ27">
            <v>0</v>
          </cell>
          <cell r="BK27">
            <v>185000</v>
          </cell>
          <cell r="BL27">
            <v>6348</v>
          </cell>
          <cell r="BM27">
            <v>14000</v>
          </cell>
          <cell r="BN27">
            <v>250179</v>
          </cell>
          <cell r="BO27">
            <v>0</v>
          </cell>
          <cell r="BP27">
            <v>41098</v>
          </cell>
          <cell r="BQ27">
            <v>0</v>
          </cell>
          <cell r="BR27">
            <v>0</v>
          </cell>
          <cell r="BS27">
            <v>6112</v>
          </cell>
          <cell r="BT27">
            <v>297389</v>
          </cell>
        </row>
        <row r="28">
          <cell r="A28">
            <v>340</v>
          </cell>
          <cell r="B28" t="str">
            <v>Ribston Hall High School</v>
          </cell>
          <cell r="C28">
            <v>1</v>
          </cell>
          <cell r="D28">
            <v>8181</v>
          </cell>
          <cell r="E28">
            <v>0</v>
          </cell>
          <cell r="F28">
            <v>67122</v>
          </cell>
          <cell r="G28">
            <v>0</v>
          </cell>
          <cell r="H28">
            <v>127603</v>
          </cell>
          <cell r="I28">
            <v>1869</v>
          </cell>
          <cell r="J28">
            <v>2037871</v>
          </cell>
          <cell r="K28">
            <v>1091821</v>
          </cell>
          <cell r="L28">
            <v>2707</v>
          </cell>
          <cell r="M28">
            <v>0</v>
          </cell>
          <cell r="N28">
            <v>267538</v>
          </cell>
          <cell r="O28">
            <v>0</v>
          </cell>
          <cell r="P28">
            <v>0</v>
          </cell>
          <cell r="Q28">
            <v>50000</v>
          </cell>
          <cell r="R28">
            <v>0</v>
          </cell>
          <cell r="S28">
            <v>0</v>
          </cell>
          <cell r="T28">
            <v>0</v>
          </cell>
          <cell r="U28">
            <v>0</v>
          </cell>
          <cell r="V28">
            <v>45000</v>
          </cell>
          <cell r="W28">
            <v>135015</v>
          </cell>
          <cell r="X28">
            <v>0</v>
          </cell>
          <cell r="Y28">
            <v>48216</v>
          </cell>
          <cell r="Z28">
            <v>0</v>
          </cell>
          <cell r="AA28">
            <v>2518090</v>
          </cell>
          <cell r="AB28">
            <v>35000</v>
          </cell>
          <cell r="AC28">
            <v>167629</v>
          </cell>
          <cell r="AD28">
            <v>120000</v>
          </cell>
          <cell r="AE28">
            <v>229500</v>
          </cell>
          <cell r="AF28">
            <v>0</v>
          </cell>
          <cell r="AG28">
            <v>20000</v>
          </cell>
          <cell r="AH28">
            <v>8000</v>
          </cell>
          <cell r="AI28">
            <v>10000</v>
          </cell>
          <cell r="AJ28">
            <v>0</v>
          </cell>
          <cell r="AK28">
            <v>0</v>
          </cell>
          <cell r="AL28">
            <v>40000</v>
          </cell>
          <cell r="AM28">
            <v>7500</v>
          </cell>
          <cell r="AN28">
            <v>8500</v>
          </cell>
          <cell r="AO28">
            <v>20000</v>
          </cell>
          <cell r="AP28">
            <v>70000</v>
          </cell>
          <cell r="AQ28">
            <v>12000</v>
          </cell>
          <cell r="AR28">
            <v>14000</v>
          </cell>
          <cell r="AS28">
            <v>170000</v>
          </cell>
          <cell r="AT28">
            <v>75000</v>
          </cell>
          <cell r="AU28">
            <v>75000</v>
          </cell>
          <cell r="AV28">
            <v>80000</v>
          </cell>
          <cell r="AW28">
            <v>20541</v>
          </cell>
          <cell r="AX28">
            <v>0</v>
          </cell>
          <cell r="AY28">
            <v>5000</v>
          </cell>
          <cell r="AZ28">
            <v>0</v>
          </cell>
          <cell r="BA28">
            <v>19500</v>
          </cell>
          <cell r="BB28">
            <v>20000</v>
          </cell>
          <cell r="BC28">
            <v>0</v>
          </cell>
          <cell r="BD28">
            <v>0</v>
          </cell>
          <cell r="BE28">
            <v>0</v>
          </cell>
          <cell r="BF28">
            <v>48216</v>
          </cell>
          <cell r="BG28">
            <v>141007</v>
          </cell>
          <cell r="BH28">
            <v>0</v>
          </cell>
          <cell r="BI28">
            <v>0</v>
          </cell>
          <cell r="BJ28">
            <v>0</v>
          </cell>
          <cell r="BK28">
            <v>300000</v>
          </cell>
          <cell r="BL28">
            <v>0</v>
          </cell>
          <cell r="BM28">
            <v>0</v>
          </cell>
          <cell r="BN28">
            <v>-107127</v>
          </cell>
          <cell r="BO28">
            <v>0</v>
          </cell>
          <cell r="BP28">
            <v>35732</v>
          </cell>
          <cell r="BQ28">
            <v>0</v>
          </cell>
          <cell r="BR28">
            <v>0</v>
          </cell>
          <cell r="BS28">
            <v>1869</v>
          </cell>
          <cell r="BT28">
            <v>-69526</v>
          </cell>
        </row>
        <row r="29">
          <cell r="A29">
            <v>341</v>
          </cell>
          <cell r="B29" t="str">
            <v>Central Technology College</v>
          </cell>
          <cell r="C29">
            <v>1</v>
          </cell>
          <cell r="D29">
            <v>-540368</v>
          </cell>
          <cell r="E29">
            <v>0</v>
          </cell>
          <cell r="F29">
            <v>0</v>
          </cell>
          <cell r="G29">
            <v>0</v>
          </cell>
          <cell r="H29">
            <v>-28981</v>
          </cell>
          <cell r="I29">
            <v>0</v>
          </cell>
          <cell r="J29">
            <v>1794715</v>
          </cell>
          <cell r="K29">
            <v>236994</v>
          </cell>
          <cell r="L29">
            <v>239756</v>
          </cell>
          <cell r="M29">
            <v>17964</v>
          </cell>
          <cell r="N29">
            <v>251134</v>
          </cell>
          <cell r="O29">
            <v>0</v>
          </cell>
          <cell r="P29">
            <v>131788</v>
          </cell>
          <cell r="Q29">
            <v>20500</v>
          </cell>
          <cell r="R29">
            <v>65000</v>
          </cell>
          <cell r="S29">
            <v>0</v>
          </cell>
          <cell r="T29">
            <v>0</v>
          </cell>
          <cell r="U29">
            <v>0</v>
          </cell>
          <cell r="V29">
            <v>0</v>
          </cell>
          <cell r="W29">
            <v>123827</v>
          </cell>
          <cell r="X29">
            <v>0</v>
          </cell>
          <cell r="Y29">
            <v>0</v>
          </cell>
          <cell r="Z29">
            <v>0</v>
          </cell>
          <cell r="AA29">
            <v>1537359</v>
          </cell>
          <cell r="AB29">
            <v>30000</v>
          </cell>
          <cell r="AC29">
            <v>415347</v>
          </cell>
          <cell r="AD29">
            <v>118823</v>
          </cell>
          <cell r="AE29">
            <v>193708</v>
          </cell>
          <cell r="AF29">
            <v>53600</v>
          </cell>
          <cell r="AG29">
            <v>33236</v>
          </cell>
          <cell r="AH29">
            <v>4000</v>
          </cell>
          <cell r="AI29">
            <v>6000</v>
          </cell>
          <cell r="AJ29">
            <v>0</v>
          </cell>
          <cell r="AK29">
            <v>0</v>
          </cell>
          <cell r="AL29">
            <v>35000</v>
          </cell>
          <cell r="AM29">
            <v>12000</v>
          </cell>
          <cell r="AN29">
            <v>2000</v>
          </cell>
          <cell r="AO29">
            <v>15000</v>
          </cell>
          <cell r="AP29">
            <v>60000</v>
          </cell>
          <cell r="AQ29">
            <v>9000</v>
          </cell>
          <cell r="AR29">
            <v>9250</v>
          </cell>
          <cell r="AS29">
            <v>64793</v>
          </cell>
          <cell r="AT29">
            <v>54473</v>
          </cell>
          <cell r="AU29">
            <v>35000</v>
          </cell>
          <cell r="AV29">
            <v>53700</v>
          </cell>
          <cell r="AW29">
            <v>11617</v>
          </cell>
          <cell r="AX29">
            <v>0</v>
          </cell>
          <cell r="AY29">
            <v>53500</v>
          </cell>
          <cell r="AZ29">
            <v>0</v>
          </cell>
          <cell r="BA29">
            <v>21964</v>
          </cell>
          <cell r="BB29">
            <v>28872</v>
          </cell>
          <cell r="BC29">
            <v>0</v>
          </cell>
          <cell r="BD29">
            <v>0</v>
          </cell>
          <cell r="BE29">
            <v>0</v>
          </cell>
          <cell r="BF29">
            <v>0</v>
          </cell>
          <cell r="BG29">
            <v>42871</v>
          </cell>
          <cell r="BH29">
            <v>0</v>
          </cell>
          <cell r="BI29">
            <v>0</v>
          </cell>
          <cell r="BJ29">
            <v>0</v>
          </cell>
          <cell r="BK29">
            <v>35422</v>
          </cell>
          <cell r="BL29">
            <v>3400</v>
          </cell>
          <cell r="BM29">
            <v>3257</v>
          </cell>
          <cell r="BN29">
            <v>-516932</v>
          </cell>
          <cell r="BO29">
            <v>0</v>
          </cell>
          <cell r="BP29">
            <v>-28189</v>
          </cell>
          <cell r="BQ29">
            <v>0</v>
          </cell>
          <cell r="BR29">
            <v>0</v>
          </cell>
          <cell r="BS29">
            <v>0</v>
          </cell>
          <cell r="BT29">
            <v>-545121</v>
          </cell>
        </row>
        <row r="30">
          <cell r="A30">
            <v>342</v>
          </cell>
          <cell r="B30" t="str">
            <v>The Crypt School</v>
          </cell>
          <cell r="C30">
            <v>1</v>
          </cell>
          <cell r="D30">
            <v>24624.560000000001</v>
          </cell>
          <cell r="E30">
            <v>0</v>
          </cell>
          <cell r="F30">
            <v>186820.85</v>
          </cell>
          <cell r="G30">
            <v>0</v>
          </cell>
          <cell r="H30">
            <v>68383.56</v>
          </cell>
          <cell r="I30">
            <v>0</v>
          </cell>
          <cell r="J30">
            <v>2054707</v>
          </cell>
          <cell r="K30">
            <v>1000908</v>
          </cell>
          <cell r="L30">
            <v>28982</v>
          </cell>
          <cell r="M30">
            <v>0</v>
          </cell>
          <cell r="N30">
            <v>280379</v>
          </cell>
          <cell r="O30">
            <v>0</v>
          </cell>
          <cell r="P30">
            <v>50907</v>
          </cell>
          <cell r="Q30">
            <v>28000</v>
          </cell>
          <cell r="R30">
            <v>0</v>
          </cell>
          <cell r="S30">
            <v>0</v>
          </cell>
          <cell r="T30">
            <v>0</v>
          </cell>
          <cell r="U30">
            <v>0</v>
          </cell>
          <cell r="V30">
            <v>0</v>
          </cell>
          <cell r="W30">
            <v>151678</v>
          </cell>
          <cell r="X30">
            <v>0</v>
          </cell>
          <cell r="Y30">
            <v>0</v>
          </cell>
          <cell r="Z30">
            <v>0</v>
          </cell>
          <cell r="AA30">
            <v>2251272</v>
          </cell>
          <cell r="AB30">
            <v>20000</v>
          </cell>
          <cell r="AC30">
            <v>202760</v>
          </cell>
          <cell r="AD30">
            <v>114294</v>
          </cell>
          <cell r="AE30">
            <v>205866</v>
          </cell>
          <cell r="AF30">
            <v>0</v>
          </cell>
          <cell r="AG30">
            <v>14841</v>
          </cell>
          <cell r="AH30">
            <v>20193</v>
          </cell>
          <cell r="AI30">
            <v>32000</v>
          </cell>
          <cell r="AJ30">
            <v>0</v>
          </cell>
          <cell r="AK30">
            <v>0</v>
          </cell>
          <cell r="AL30">
            <v>120167</v>
          </cell>
          <cell r="AM30">
            <v>11816</v>
          </cell>
          <cell r="AN30">
            <v>5425</v>
          </cell>
          <cell r="AO30">
            <v>8015</v>
          </cell>
          <cell r="AP30">
            <v>53082</v>
          </cell>
          <cell r="AQ30">
            <v>11144</v>
          </cell>
          <cell r="AR30">
            <v>4083</v>
          </cell>
          <cell r="AS30">
            <v>277774</v>
          </cell>
          <cell r="AT30">
            <v>64000</v>
          </cell>
          <cell r="AU30">
            <v>78000</v>
          </cell>
          <cell r="AV30">
            <v>41989</v>
          </cell>
          <cell r="AW30">
            <v>19936</v>
          </cell>
          <cell r="AX30">
            <v>0</v>
          </cell>
          <cell r="AY30">
            <v>10230</v>
          </cell>
          <cell r="AZ30">
            <v>0</v>
          </cell>
          <cell r="BA30">
            <v>16000</v>
          </cell>
          <cell r="BB30">
            <v>12515</v>
          </cell>
          <cell r="BC30">
            <v>0</v>
          </cell>
          <cell r="BD30">
            <v>0</v>
          </cell>
          <cell r="BE30">
            <v>0</v>
          </cell>
          <cell r="BF30">
            <v>0</v>
          </cell>
          <cell r="BG30">
            <v>186821</v>
          </cell>
          <cell r="BH30">
            <v>0</v>
          </cell>
          <cell r="BI30">
            <v>0</v>
          </cell>
          <cell r="BJ30">
            <v>0</v>
          </cell>
          <cell r="BK30">
            <v>312702</v>
          </cell>
          <cell r="BL30">
            <v>0</v>
          </cell>
          <cell r="BM30">
            <v>0</v>
          </cell>
          <cell r="BN30">
            <v>24784</v>
          </cell>
          <cell r="BO30">
            <v>0</v>
          </cell>
          <cell r="BP30">
            <v>0</v>
          </cell>
          <cell r="BQ30">
            <v>0</v>
          </cell>
          <cell r="BR30">
            <v>0</v>
          </cell>
          <cell r="BS30">
            <v>0</v>
          </cell>
          <cell r="BT30">
            <v>24784</v>
          </cell>
        </row>
        <row r="31">
          <cell r="A31">
            <v>343</v>
          </cell>
          <cell r="B31" t="str">
            <v>Brockworth Enterprise School</v>
          </cell>
          <cell r="C31">
            <v>1</v>
          </cell>
          <cell r="D31">
            <v>-56697</v>
          </cell>
          <cell r="E31">
            <v>0</v>
          </cell>
          <cell r="F31">
            <v>11049</v>
          </cell>
          <cell r="G31">
            <v>0</v>
          </cell>
          <cell r="H31">
            <v>0</v>
          </cell>
          <cell r="I31">
            <v>0</v>
          </cell>
          <cell r="J31">
            <v>2415299</v>
          </cell>
          <cell r="K31">
            <v>366032</v>
          </cell>
          <cell r="L31">
            <v>309540</v>
          </cell>
          <cell r="M31">
            <v>0</v>
          </cell>
          <cell r="N31">
            <v>304679</v>
          </cell>
          <cell r="O31">
            <v>0</v>
          </cell>
          <cell r="P31">
            <v>0</v>
          </cell>
          <cell r="Q31">
            <v>51375</v>
          </cell>
          <cell r="R31">
            <v>0</v>
          </cell>
          <cell r="S31">
            <v>0</v>
          </cell>
          <cell r="T31">
            <v>0</v>
          </cell>
          <cell r="U31">
            <v>0</v>
          </cell>
          <cell r="V31">
            <v>68200</v>
          </cell>
          <cell r="W31">
            <v>166472</v>
          </cell>
          <cell r="X31">
            <v>0</v>
          </cell>
          <cell r="Y31">
            <v>0</v>
          </cell>
          <cell r="Z31">
            <v>0</v>
          </cell>
          <cell r="AA31">
            <v>2201863</v>
          </cell>
          <cell r="AB31">
            <v>0</v>
          </cell>
          <cell r="AC31">
            <v>500464</v>
          </cell>
          <cell r="AD31">
            <v>147262</v>
          </cell>
          <cell r="AE31">
            <v>337014</v>
          </cell>
          <cell r="AF31">
            <v>0</v>
          </cell>
          <cell r="AG31">
            <v>7118</v>
          </cell>
          <cell r="AH31">
            <v>27100</v>
          </cell>
          <cell r="AI31">
            <v>6000</v>
          </cell>
          <cell r="AJ31">
            <v>0</v>
          </cell>
          <cell r="AK31">
            <v>0</v>
          </cell>
          <cell r="AL31">
            <v>22700</v>
          </cell>
          <cell r="AM31">
            <v>17000</v>
          </cell>
          <cell r="AN31">
            <v>8000</v>
          </cell>
          <cell r="AO31">
            <v>15400</v>
          </cell>
          <cell r="AP31">
            <v>130600</v>
          </cell>
          <cell r="AQ31">
            <v>56402</v>
          </cell>
          <cell r="AR31">
            <v>11780</v>
          </cell>
          <cell r="AS31">
            <v>145700</v>
          </cell>
          <cell r="AT31">
            <v>20350</v>
          </cell>
          <cell r="AU31">
            <v>58000</v>
          </cell>
          <cell r="AV31">
            <v>56082</v>
          </cell>
          <cell r="AW31">
            <v>0</v>
          </cell>
          <cell r="AX31">
            <v>0</v>
          </cell>
          <cell r="AY31">
            <v>24200</v>
          </cell>
          <cell r="AZ31">
            <v>0</v>
          </cell>
          <cell r="BA31">
            <v>27800</v>
          </cell>
          <cell r="BB31">
            <v>42215</v>
          </cell>
          <cell r="BC31">
            <v>0</v>
          </cell>
          <cell r="BD31">
            <v>0</v>
          </cell>
          <cell r="BE31">
            <v>0</v>
          </cell>
          <cell r="BF31">
            <v>0</v>
          </cell>
          <cell r="BG31">
            <v>135641</v>
          </cell>
          <cell r="BH31">
            <v>0</v>
          </cell>
          <cell r="BI31">
            <v>0</v>
          </cell>
          <cell r="BJ31">
            <v>0</v>
          </cell>
          <cell r="BK31">
            <v>138253</v>
          </cell>
          <cell r="BL31">
            <v>0</v>
          </cell>
          <cell r="BM31">
            <v>8437</v>
          </cell>
          <cell r="BN31">
            <v>-238150</v>
          </cell>
          <cell r="BO31">
            <v>0</v>
          </cell>
          <cell r="BP31">
            <v>0</v>
          </cell>
          <cell r="BQ31">
            <v>0</v>
          </cell>
          <cell r="BR31">
            <v>0</v>
          </cell>
          <cell r="BS31">
            <v>0</v>
          </cell>
          <cell r="BT31">
            <v>-238150</v>
          </cell>
        </row>
        <row r="32">
          <cell r="A32">
            <v>344</v>
          </cell>
          <cell r="B32" t="str">
            <v>High School for Girls</v>
          </cell>
          <cell r="C32">
            <v>1</v>
          </cell>
          <cell r="D32">
            <v>-57356</v>
          </cell>
          <cell r="E32">
            <v>0</v>
          </cell>
          <cell r="F32">
            <v>44865</v>
          </cell>
          <cell r="G32">
            <v>15667</v>
          </cell>
          <cell r="H32">
            <v>0</v>
          </cell>
          <cell r="I32">
            <v>0</v>
          </cell>
          <cell r="J32">
            <v>2150740</v>
          </cell>
          <cell r="K32">
            <v>1063460</v>
          </cell>
          <cell r="L32">
            <v>11054</v>
          </cell>
          <cell r="M32">
            <v>0</v>
          </cell>
          <cell r="N32">
            <v>261641</v>
          </cell>
          <cell r="O32">
            <v>0</v>
          </cell>
          <cell r="P32">
            <v>1640</v>
          </cell>
          <cell r="Q32">
            <v>71500</v>
          </cell>
          <cell r="R32">
            <v>76000</v>
          </cell>
          <cell r="S32">
            <v>0</v>
          </cell>
          <cell r="T32">
            <v>0</v>
          </cell>
          <cell r="U32">
            <v>0</v>
          </cell>
          <cell r="V32">
            <v>0</v>
          </cell>
          <cell r="W32">
            <v>126580</v>
          </cell>
          <cell r="X32">
            <v>0</v>
          </cell>
          <cell r="Y32">
            <v>0</v>
          </cell>
          <cell r="Z32">
            <v>0</v>
          </cell>
          <cell r="AA32">
            <v>2557315</v>
          </cell>
          <cell r="AB32">
            <v>25810</v>
          </cell>
          <cell r="AC32">
            <v>219156</v>
          </cell>
          <cell r="AD32">
            <v>139137</v>
          </cell>
          <cell r="AE32">
            <v>239791</v>
          </cell>
          <cell r="AF32">
            <v>55509</v>
          </cell>
          <cell r="AG32">
            <v>4486</v>
          </cell>
          <cell r="AH32">
            <v>22100</v>
          </cell>
          <cell r="AI32">
            <v>7500</v>
          </cell>
          <cell r="AJ32">
            <v>0</v>
          </cell>
          <cell r="AK32">
            <v>0</v>
          </cell>
          <cell r="AL32">
            <v>53500</v>
          </cell>
          <cell r="AM32">
            <v>10000</v>
          </cell>
          <cell r="AN32">
            <v>6000</v>
          </cell>
          <cell r="AO32">
            <v>8200</v>
          </cell>
          <cell r="AP32">
            <v>55500</v>
          </cell>
          <cell r="AQ32">
            <v>54651</v>
          </cell>
          <cell r="AR32">
            <v>15130</v>
          </cell>
          <cell r="AS32">
            <v>142322</v>
          </cell>
          <cell r="AT32">
            <v>34973</v>
          </cell>
          <cell r="AU32">
            <v>86000</v>
          </cell>
          <cell r="AV32">
            <v>31006</v>
          </cell>
          <cell r="AW32">
            <v>22598</v>
          </cell>
          <cell r="AX32">
            <v>0</v>
          </cell>
          <cell r="AY32">
            <v>46000</v>
          </cell>
          <cell r="AZ32">
            <v>15000</v>
          </cell>
          <cell r="BA32">
            <v>66820</v>
          </cell>
          <cell r="BB32">
            <v>24049</v>
          </cell>
          <cell r="BC32">
            <v>0</v>
          </cell>
          <cell r="BD32">
            <v>0</v>
          </cell>
          <cell r="BE32">
            <v>0</v>
          </cell>
          <cell r="BF32">
            <v>0</v>
          </cell>
          <cell r="BG32">
            <v>143639</v>
          </cell>
          <cell r="BH32">
            <v>0</v>
          </cell>
          <cell r="BI32">
            <v>0</v>
          </cell>
          <cell r="BJ32">
            <v>0</v>
          </cell>
          <cell r="BK32">
            <v>188815</v>
          </cell>
          <cell r="BL32">
            <v>0</v>
          </cell>
          <cell r="BM32">
            <v>15356</v>
          </cell>
          <cell r="BN32">
            <v>-237294</v>
          </cell>
          <cell r="BO32">
            <v>0</v>
          </cell>
          <cell r="BP32">
            <v>0</v>
          </cell>
          <cell r="BQ32">
            <v>0</v>
          </cell>
          <cell r="BR32">
            <v>0</v>
          </cell>
          <cell r="BS32">
            <v>0</v>
          </cell>
          <cell r="BT32">
            <v>-237294</v>
          </cell>
        </row>
        <row r="33">
          <cell r="A33">
            <v>346</v>
          </cell>
          <cell r="B33" t="str">
            <v>Rednock School</v>
          </cell>
          <cell r="C33">
            <v>1</v>
          </cell>
          <cell r="D33">
            <v>380790</v>
          </cell>
          <cell r="E33">
            <v>0</v>
          </cell>
          <cell r="F33">
            <v>415858</v>
          </cell>
          <cell r="G33">
            <v>11527</v>
          </cell>
          <cell r="H33">
            <v>721252</v>
          </cell>
          <cell r="I33">
            <v>0</v>
          </cell>
          <cell r="J33">
            <v>4418685</v>
          </cell>
          <cell r="K33">
            <v>908812</v>
          </cell>
          <cell r="L33">
            <v>117144</v>
          </cell>
          <cell r="M33">
            <v>0</v>
          </cell>
          <cell r="N33">
            <v>275820</v>
          </cell>
          <cell r="O33">
            <v>0</v>
          </cell>
          <cell r="P33">
            <v>0</v>
          </cell>
          <cell r="Q33">
            <v>72000</v>
          </cell>
          <cell r="R33">
            <v>0</v>
          </cell>
          <cell r="S33">
            <v>0</v>
          </cell>
          <cell r="T33">
            <v>0</v>
          </cell>
          <cell r="U33">
            <v>99406</v>
          </cell>
          <cell r="V33">
            <v>12000</v>
          </cell>
          <cell r="W33">
            <v>0</v>
          </cell>
          <cell r="X33">
            <v>0</v>
          </cell>
          <cell r="Y33">
            <v>0</v>
          </cell>
          <cell r="Z33">
            <v>0</v>
          </cell>
          <cell r="AA33">
            <v>3963638</v>
          </cell>
          <cell r="AB33">
            <v>50000</v>
          </cell>
          <cell r="AC33">
            <v>575645</v>
          </cell>
          <cell r="AD33">
            <v>180532</v>
          </cell>
          <cell r="AE33">
            <v>328582</v>
          </cell>
          <cell r="AF33">
            <v>500</v>
          </cell>
          <cell r="AG33">
            <v>40000</v>
          </cell>
          <cell r="AH33">
            <v>16520</v>
          </cell>
          <cell r="AI33">
            <v>26203</v>
          </cell>
          <cell r="AJ33">
            <v>0</v>
          </cell>
          <cell r="AK33">
            <v>0</v>
          </cell>
          <cell r="AL33">
            <v>32000</v>
          </cell>
          <cell r="AM33">
            <v>16000</v>
          </cell>
          <cell r="AN33">
            <v>22000</v>
          </cell>
          <cell r="AO33">
            <v>18000</v>
          </cell>
          <cell r="AP33">
            <v>54000</v>
          </cell>
          <cell r="AQ33">
            <v>17200</v>
          </cell>
          <cell r="AR33">
            <v>17000</v>
          </cell>
          <cell r="AS33">
            <v>308584</v>
          </cell>
          <cell r="AT33">
            <v>208185</v>
          </cell>
          <cell r="AU33">
            <v>125000</v>
          </cell>
          <cell r="AV33">
            <v>67778</v>
          </cell>
          <cell r="AW33">
            <v>35000</v>
          </cell>
          <cell r="AX33">
            <v>0</v>
          </cell>
          <cell r="AY33">
            <v>50406</v>
          </cell>
          <cell r="AZ33">
            <v>0</v>
          </cell>
          <cell r="BA33">
            <v>73079</v>
          </cell>
          <cell r="BB33">
            <v>52453</v>
          </cell>
          <cell r="BC33">
            <v>40</v>
          </cell>
          <cell r="BD33">
            <v>0</v>
          </cell>
          <cell r="BE33">
            <v>0</v>
          </cell>
          <cell r="BF33">
            <v>0</v>
          </cell>
          <cell r="BG33">
            <v>183385</v>
          </cell>
          <cell r="BH33">
            <v>0</v>
          </cell>
          <cell r="BI33">
            <v>0</v>
          </cell>
          <cell r="BJ33">
            <v>0</v>
          </cell>
          <cell r="BK33">
            <v>1310000</v>
          </cell>
          <cell r="BL33">
            <v>0</v>
          </cell>
          <cell r="BM33">
            <v>22000</v>
          </cell>
          <cell r="BN33">
            <v>6312</v>
          </cell>
          <cell r="BO33">
            <v>0</v>
          </cell>
          <cell r="BP33">
            <v>22</v>
          </cell>
          <cell r="BQ33">
            <v>0</v>
          </cell>
          <cell r="BR33">
            <v>0</v>
          </cell>
          <cell r="BS33">
            <v>0</v>
          </cell>
          <cell r="BT33">
            <v>6334</v>
          </cell>
        </row>
        <row r="34">
          <cell r="A34">
            <v>348</v>
          </cell>
          <cell r="B34" t="str">
            <v>Thomas Keble School</v>
          </cell>
          <cell r="C34">
            <v>1</v>
          </cell>
          <cell r="D34">
            <v>642888</v>
          </cell>
          <cell r="E34">
            <v>0</v>
          </cell>
          <cell r="F34">
            <v>23180</v>
          </cell>
          <cell r="G34">
            <v>798</v>
          </cell>
          <cell r="H34">
            <v>0</v>
          </cell>
          <cell r="I34">
            <v>0</v>
          </cell>
          <cell r="J34">
            <v>2459330</v>
          </cell>
          <cell r="K34">
            <v>0</v>
          </cell>
          <cell r="L34">
            <v>336464</v>
          </cell>
          <cell r="M34">
            <v>0</v>
          </cell>
          <cell r="N34">
            <v>236399</v>
          </cell>
          <cell r="O34">
            <v>0</v>
          </cell>
          <cell r="P34">
            <v>0</v>
          </cell>
          <cell r="Q34">
            <v>0</v>
          </cell>
          <cell r="R34">
            <v>0</v>
          </cell>
          <cell r="S34">
            <v>0</v>
          </cell>
          <cell r="T34">
            <v>0</v>
          </cell>
          <cell r="U34">
            <v>0</v>
          </cell>
          <cell r="V34">
            <v>0</v>
          </cell>
          <cell r="W34">
            <v>164272</v>
          </cell>
          <cell r="X34">
            <v>0</v>
          </cell>
          <cell r="Y34">
            <v>0</v>
          </cell>
          <cell r="Z34">
            <v>0</v>
          </cell>
          <cell r="AA34">
            <v>2305976</v>
          </cell>
          <cell r="AB34">
            <v>24624</v>
          </cell>
          <cell r="AC34">
            <v>461786</v>
          </cell>
          <cell r="AD34">
            <v>56000</v>
          </cell>
          <cell r="AE34">
            <v>266015</v>
          </cell>
          <cell r="AF34">
            <v>0</v>
          </cell>
          <cell r="AG34">
            <v>4100</v>
          </cell>
          <cell r="AH34">
            <v>29302</v>
          </cell>
          <cell r="AI34">
            <v>17252</v>
          </cell>
          <cell r="AJ34">
            <v>16467</v>
          </cell>
          <cell r="AK34">
            <v>0</v>
          </cell>
          <cell r="AL34">
            <v>51764</v>
          </cell>
          <cell r="AM34">
            <v>6277</v>
          </cell>
          <cell r="AN34">
            <v>70803</v>
          </cell>
          <cell r="AO34">
            <v>5000</v>
          </cell>
          <cell r="AP34">
            <v>32000</v>
          </cell>
          <cell r="AQ34">
            <v>9792</v>
          </cell>
          <cell r="AR34">
            <v>14400</v>
          </cell>
          <cell r="AS34">
            <v>213368</v>
          </cell>
          <cell r="AT34">
            <v>25695</v>
          </cell>
          <cell r="AU34">
            <v>28300</v>
          </cell>
          <cell r="AV34">
            <v>95987</v>
          </cell>
          <cell r="AW34">
            <v>18867</v>
          </cell>
          <cell r="AX34">
            <v>0</v>
          </cell>
          <cell r="AY34">
            <v>32200</v>
          </cell>
          <cell r="AZ34">
            <v>0</v>
          </cell>
          <cell r="BA34">
            <v>25517</v>
          </cell>
          <cell r="BB34">
            <v>12169</v>
          </cell>
          <cell r="BC34">
            <v>0</v>
          </cell>
          <cell r="BD34">
            <v>0</v>
          </cell>
          <cell r="BE34">
            <v>0</v>
          </cell>
          <cell r="BF34">
            <v>0</v>
          </cell>
          <cell r="BG34">
            <v>124330</v>
          </cell>
          <cell r="BH34">
            <v>0</v>
          </cell>
          <cell r="BI34">
            <v>0</v>
          </cell>
          <cell r="BJ34">
            <v>0</v>
          </cell>
          <cell r="BK34">
            <v>139195</v>
          </cell>
          <cell r="BL34">
            <v>0</v>
          </cell>
          <cell r="BM34">
            <v>9113</v>
          </cell>
          <cell r="BN34">
            <v>15692</v>
          </cell>
          <cell r="BO34">
            <v>0</v>
          </cell>
          <cell r="BP34">
            <v>0</v>
          </cell>
          <cell r="BQ34">
            <v>0</v>
          </cell>
          <cell r="BR34">
            <v>0</v>
          </cell>
          <cell r="BS34">
            <v>0</v>
          </cell>
          <cell r="BT34">
            <v>15692</v>
          </cell>
        </row>
        <row r="35">
          <cell r="A35">
            <v>349</v>
          </cell>
          <cell r="B35" t="str">
            <v>Farmor's School</v>
          </cell>
          <cell r="C35">
            <v>1</v>
          </cell>
          <cell r="D35">
            <v>-93577</v>
          </cell>
          <cell r="E35">
            <v>0</v>
          </cell>
          <cell r="F35">
            <v>49280</v>
          </cell>
          <cell r="G35">
            <v>0</v>
          </cell>
          <cell r="H35">
            <v>0</v>
          </cell>
          <cell r="I35">
            <v>0</v>
          </cell>
          <cell r="J35">
            <v>2919129</v>
          </cell>
          <cell r="K35">
            <v>1118901</v>
          </cell>
          <cell r="L35">
            <v>173286</v>
          </cell>
          <cell r="M35">
            <v>0</v>
          </cell>
          <cell r="N35">
            <v>275221</v>
          </cell>
          <cell r="O35">
            <v>0</v>
          </cell>
          <cell r="P35">
            <v>0</v>
          </cell>
          <cell r="Q35">
            <v>59000</v>
          </cell>
          <cell r="R35">
            <v>86400</v>
          </cell>
          <cell r="S35">
            <v>0</v>
          </cell>
          <cell r="T35">
            <v>0</v>
          </cell>
          <cell r="U35">
            <v>0</v>
          </cell>
          <cell r="V35">
            <v>34500</v>
          </cell>
          <cell r="W35">
            <v>185835</v>
          </cell>
          <cell r="X35">
            <v>0</v>
          </cell>
          <cell r="Y35">
            <v>0</v>
          </cell>
          <cell r="Z35">
            <v>0</v>
          </cell>
          <cell r="AA35">
            <v>3458067</v>
          </cell>
          <cell r="AB35">
            <v>39000</v>
          </cell>
          <cell r="AC35">
            <v>344418</v>
          </cell>
          <cell r="AD35">
            <v>143428</v>
          </cell>
          <cell r="AE35">
            <v>188648</v>
          </cell>
          <cell r="AF35">
            <v>42999</v>
          </cell>
          <cell r="AG35">
            <v>65250</v>
          </cell>
          <cell r="AH35">
            <v>22100</v>
          </cell>
          <cell r="AI35">
            <v>17470</v>
          </cell>
          <cell r="AJ35">
            <v>0</v>
          </cell>
          <cell r="AK35">
            <v>0</v>
          </cell>
          <cell r="AL35">
            <v>0</v>
          </cell>
          <cell r="AM35">
            <v>0</v>
          </cell>
          <cell r="AN35">
            <v>2180</v>
          </cell>
          <cell r="AO35">
            <v>10000</v>
          </cell>
          <cell r="AP35">
            <v>83000</v>
          </cell>
          <cell r="AQ35">
            <v>54438</v>
          </cell>
          <cell r="AR35">
            <v>7000</v>
          </cell>
          <cell r="AS35">
            <v>178309</v>
          </cell>
          <cell r="AT35">
            <v>33564</v>
          </cell>
          <cell r="AU35">
            <v>82000</v>
          </cell>
          <cell r="AV35">
            <v>32000</v>
          </cell>
          <cell r="AW35">
            <v>27117</v>
          </cell>
          <cell r="AX35">
            <v>0</v>
          </cell>
          <cell r="AY35">
            <v>53546</v>
          </cell>
          <cell r="AZ35">
            <v>0</v>
          </cell>
          <cell r="BA35">
            <v>0</v>
          </cell>
          <cell r="BB35">
            <v>37232</v>
          </cell>
          <cell r="BC35">
            <v>0</v>
          </cell>
          <cell r="BD35">
            <v>0</v>
          </cell>
          <cell r="BE35">
            <v>0</v>
          </cell>
          <cell r="BF35">
            <v>0</v>
          </cell>
          <cell r="BG35">
            <v>177000</v>
          </cell>
          <cell r="BH35">
            <v>0</v>
          </cell>
          <cell r="BI35">
            <v>0</v>
          </cell>
          <cell r="BJ35">
            <v>0</v>
          </cell>
          <cell r="BK35">
            <v>216665</v>
          </cell>
          <cell r="BL35">
            <v>0</v>
          </cell>
          <cell r="BM35">
            <v>9615</v>
          </cell>
          <cell r="BN35">
            <v>-163071</v>
          </cell>
          <cell r="BO35">
            <v>0</v>
          </cell>
          <cell r="BP35">
            <v>0</v>
          </cell>
          <cell r="BQ35">
            <v>0</v>
          </cell>
          <cell r="BR35">
            <v>0</v>
          </cell>
          <cell r="BS35">
            <v>0</v>
          </cell>
          <cell r="BT35">
            <v>-163071</v>
          </cell>
        </row>
        <row r="36">
          <cell r="A36">
            <v>352</v>
          </cell>
          <cell r="B36" t="str">
            <v>Bishops' College</v>
          </cell>
          <cell r="C36">
            <v>1</v>
          </cell>
          <cell r="D36">
            <v>57668</v>
          </cell>
          <cell r="E36">
            <v>0</v>
          </cell>
          <cell r="F36">
            <v>0</v>
          </cell>
          <cell r="G36">
            <v>0</v>
          </cell>
          <cell r="H36">
            <v>0</v>
          </cell>
          <cell r="I36">
            <v>0</v>
          </cell>
          <cell r="J36">
            <v>2141048</v>
          </cell>
          <cell r="K36">
            <v>0</v>
          </cell>
          <cell r="L36">
            <v>342011</v>
          </cell>
          <cell r="M36">
            <v>16603</v>
          </cell>
          <cell r="N36">
            <v>368993</v>
          </cell>
          <cell r="O36">
            <v>0</v>
          </cell>
          <cell r="P36">
            <v>30000</v>
          </cell>
          <cell r="Q36">
            <v>33755</v>
          </cell>
          <cell r="R36">
            <v>0</v>
          </cell>
          <cell r="S36">
            <v>0</v>
          </cell>
          <cell r="T36">
            <v>0</v>
          </cell>
          <cell r="U36">
            <v>0</v>
          </cell>
          <cell r="V36">
            <v>189423</v>
          </cell>
          <cell r="W36">
            <v>170957</v>
          </cell>
          <cell r="X36">
            <v>0</v>
          </cell>
          <cell r="Y36">
            <v>0</v>
          </cell>
          <cell r="Z36">
            <v>0</v>
          </cell>
          <cell r="AA36">
            <v>1620844</v>
          </cell>
          <cell r="AB36">
            <v>0</v>
          </cell>
          <cell r="AC36">
            <v>613667</v>
          </cell>
          <cell r="AD36">
            <v>67552</v>
          </cell>
          <cell r="AE36">
            <v>279108</v>
          </cell>
          <cell r="AF36">
            <v>9016</v>
          </cell>
          <cell r="AG36">
            <v>112878</v>
          </cell>
          <cell r="AH36">
            <v>18000</v>
          </cell>
          <cell r="AI36">
            <v>10000</v>
          </cell>
          <cell r="AJ36">
            <v>0</v>
          </cell>
          <cell r="AK36">
            <v>0</v>
          </cell>
          <cell r="AL36">
            <v>45500</v>
          </cell>
          <cell r="AM36">
            <v>14000</v>
          </cell>
          <cell r="AN36">
            <v>65000</v>
          </cell>
          <cell r="AO36">
            <v>6500</v>
          </cell>
          <cell r="AP36">
            <v>47250</v>
          </cell>
          <cell r="AQ36">
            <v>11408</v>
          </cell>
          <cell r="AR36">
            <v>3000</v>
          </cell>
          <cell r="AS36">
            <v>148785</v>
          </cell>
          <cell r="AT36">
            <v>18192</v>
          </cell>
          <cell r="AU36">
            <v>33000</v>
          </cell>
          <cell r="AV36">
            <v>37200</v>
          </cell>
          <cell r="AW36">
            <v>1750</v>
          </cell>
          <cell r="AX36">
            <v>0</v>
          </cell>
          <cell r="AY36">
            <v>51000</v>
          </cell>
          <cell r="AZ36">
            <v>45000</v>
          </cell>
          <cell r="BA36">
            <v>500</v>
          </cell>
          <cell r="BB36">
            <v>96000</v>
          </cell>
          <cell r="BC36">
            <v>0</v>
          </cell>
          <cell r="BD36">
            <v>0</v>
          </cell>
          <cell r="BE36">
            <v>0</v>
          </cell>
          <cell r="BF36">
            <v>0</v>
          </cell>
          <cell r="BG36">
            <v>8192</v>
          </cell>
          <cell r="BH36">
            <v>0</v>
          </cell>
          <cell r="BI36">
            <v>0</v>
          </cell>
          <cell r="BJ36">
            <v>0</v>
          </cell>
          <cell r="BK36">
            <v>0</v>
          </cell>
          <cell r="BL36">
            <v>0</v>
          </cell>
          <cell r="BM36">
            <v>0</v>
          </cell>
          <cell r="BN36">
            <v>-4692</v>
          </cell>
          <cell r="BO36">
            <v>0</v>
          </cell>
          <cell r="BP36">
            <v>8192</v>
          </cell>
          <cell r="BQ36">
            <v>0</v>
          </cell>
          <cell r="BR36">
            <v>0</v>
          </cell>
          <cell r="BS36">
            <v>0</v>
          </cell>
          <cell r="BT36">
            <v>3500</v>
          </cell>
        </row>
        <row r="37">
          <cell r="A37">
            <v>355</v>
          </cell>
          <cell r="B37" t="str">
            <v>Pittville School</v>
          </cell>
          <cell r="C37">
            <v>1</v>
          </cell>
          <cell r="D37">
            <v>-339836</v>
          </cell>
          <cell r="E37">
            <v>0</v>
          </cell>
          <cell r="F37">
            <v>-141316</v>
          </cell>
          <cell r="G37">
            <v>0</v>
          </cell>
          <cell r="H37">
            <v>30798</v>
          </cell>
          <cell r="I37">
            <v>1779</v>
          </cell>
          <cell r="J37">
            <v>2611537</v>
          </cell>
          <cell r="K37">
            <v>0</v>
          </cell>
          <cell r="L37">
            <v>257024</v>
          </cell>
          <cell r="M37">
            <v>0</v>
          </cell>
          <cell r="N37">
            <v>380000</v>
          </cell>
          <cell r="O37">
            <v>30000</v>
          </cell>
          <cell r="P37">
            <v>19000</v>
          </cell>
          <cell r="Q37">
            <v>33000</v>
          </cell>
          <cell r="R37">
            <v>90000</v>
          </cell>
          <cell r="S37">
            <v>0</v>
          </cell>
          <cell r="T37">
            <v>0</v>
          </cell>
          <cell r="U37">
            <v>0</v>
          </cell>
          <cell r="V37">
            <v>0</v>
          </cell>
          <cell r="W37">
            <v>173281</v>
          </cell>
          <cell r="X37">
            <v>0</v>
          </cell>
          <cell r="Y37">
            <v>0</v>
          </cell>
          <cell r="Z37">
            <v>0</v>
          </cell>
          <cell r="AA37">
            <v>2156917</v>
          </cell>
          <cell r="AB37">
            <v>0</v>
          </cell>
          <cell r="AC37">
            <v>485041</v>
          </cell>
          <cell r="AD37">
            <v>149972</v>
          </cell>
          <cell r="AE37">
            <v>240535</v>
          </cell>
          <cell r="AF37">
            <v>83012</v>
          </cell>
          <cell r="AG37">
            <v>22500</v>
          </cell>
          <cell r="AH37">
            <v>18500</v>
          </cell>
          <cell r="AI37">
            <v>55000</v>
          </cell>
          <cell r="AJ37">
            <v>0</v>
          </cell>
          <cell r="AK37">
            <v>0</v>
          </cell>
          <cell r="AL37">
            <v>27000</v>
          </cell>
          <cell r="AM37">
            <v>24000</v>
          </cell>
          <cell r="AN37">
            <v>6500</v>
          </cell>
          <cell r="AO37">
            <v>17850</v>
          </cell>
          <cell r="AP37">
            <v>71000</v>
          </cell>
          <cell r="AQ37">
            <v>12500</v>
          </cell>
          <cell r="AR37">
            <v>27000</v>
          </cell>
          <cell r="AS37">
            <v>130980</v>
          </cell>
          <cell r="AT37">
            <v>20000</v>
          </cell>
          <cell r="AU37">
            <v>75000</v>
          </cell>
          <cell r="AV37">
            <v>80750</v>
          </cell>
          <cell r="AW37">
            <v>16500</v>
          </cell>
          <cell r="AX37">
            <v>0</v>
          </cell>
          <cell r="AY37">
            <v>67000</v>
          </cell>
          <cell r="AZ37">
            <v>25000</v>
          </cell>
          <cell r="BA37">
            <v>19000</v>
          </cell>
          <cell r="BB37">
            <v>15500</v>
          </cell>
          <cell r="BC37">
            <v>0</v>
          </cell>
          <cell r="BD37">
            <v>0</v>
          </cell>
          <cell r="BE37">
            <v>0</v>
          </cell>
          <cell r="BF37">
            <v>0</v>
          </cell>
          <cell r="BG37">
            <v>8166</v>
          </cell>
          <cell r="BH37">
            <v>0</v>
          </cell>
          <cell r="BI37">
            <v>0</v>
          </cell>
          <cell r="BJ37">
            <v>0</v>
          </cell>
          <cell r="BK37">
            <v>0</v>
          </cell>
          <cell r="BL37">
            <v>0</v>
          </cell>
          <cell r="BM37">
            <v>0</v>
          </cell>
          <cell r="BN37">
            <v>-593051</v>
          </cell>
          <cell r="BO37">
            <v>0</v>
          </cell>
          <cell r="BP37">
            <v>-133150</v>
          </cell>
          <cell r="BQ37">
            <v>0</v>
          </cell>
          <cell r="BR37">
            <v>30798</v>
          </cell>
          <cell r="BS37">
            <v>1779</v>
          </cell>
          <cell r="BT37">
            <v>-693624</v>
          </cell>
        </row>
        <row r="38">
          <cell r="A38">
            <v>360</v>
          </cell>
          <cell r="B38" t="str">
            <v>Whitecross School</v>
          </cell>
          <cell r="C38">
            <v>1</v>
          </cell>
          <cell r="D38">
            <v>68650</v>
          </cell>
          <cell r="E38">
            <v>0</v>
          </cell>
          <cell r="F38">
            <v>0</v>
          </cell>
          <cell r="G38">
            <v>0</v>
          </cell>
          <cell r="H38">
            <v>0</v>
          </cell>
          <cell r="I38">
            <v>0</v>
          </cell>
          <cell r="J38">
            <v>3768358</v>
          </cell>
          <cell r="K38">
            <v>0</v>
          </cell>
          <cell r="L38">
            <v>442825</v>
          </cell>
          <cell r="M38">
            <v>0</v>
          </cell>
          <cell r="N38">
            <v>249485</v>
          </cell>
          <cell r="O38">
            <v>0</v>
          </cell>
          <cell r="P38">
            <v>0</v>
          </cell>
          <cell r="Q38">
            <v>44053</v>
          </cell>
          <cell r="R38">
            <v>120000</v>
          </cell>
          <cell r="S38">
            <v>0</v>
          </cell>
          <cell r="T38">
            <v>0</v>
          </cell>
          <cell r="U38">
            <v>15000</v>
          </cell>
          <cell r="V38">
            <v>31500</v>
          </cell>
          <cell r="W38">
            <v>224482</v>
          </cell>
          <cell r="X38">
            <v>0</v>
          </cell>
          <cell r="Y38">
            <v>0</v>
          </cell>
          <cell r="Z38">
            <v>0</v>
          </cell>
          <cell r="AA38">
            <v>2905036</v>
          </cell>
          <cell r="AB38">
            <v>100000</v>
          </cell>
          <cell r="AC38">
            <v>646137</v>
          </cell>
          <cell r="AD38">
            <v>244642</v>
          </cell>
          <cell r="AE38">
            <v>279560</v>
          </cell>
          <cell r="AF38">
            <v>86070</v>
          </cell>
          <cell r="AG38">
            <v>21660</v>
          </cell>
          <cell r="AH38">
            <v>8850</v>
          </cell>
          <cell r="AI38">
            <v>25200</v>
          </cell>
          <cell r="AJ38">
            <v>0</v>
          </cell>
          <cell r="AK38">
            <v>0</v>
          </cell>
          <cell r="AL38">
            <v>37000</v>
          </cell>
          <cell r="AM38">
            <v>8000</v>
          </cell>
          <cell r="AN38">
            <v>6200</v>
          </cell>
          <cell r="AO38">
            <v>20500</v>
          </cell>
          <cell r="AP38">
            <v>71000</v>
          </cell>
          <cell r="AQ38">
            <v>12463</v>
          </cell>
          <cell r="AR38">
            <v>14850</v>
          </cell>
          <cell r="AS38">
            <v>135927</v>
          </cell>
          <cell r="AT38">
            <v>30936</v>
          </cell>
          <cell r="AU38">
            <v>53000</v>
          </cell>
          <cell r="AV38">
            <v>37750</v>
          </cell>
          <cell r="AW38">
            <v>30500</v>
          </cell>
          <cell r="AX38">
            <v>0</v>
          </cell>
          <cell r="AY38">
            <v>74929</v>
          </cell>
          <cell r="AZ38">
            <v>0</v>
          </cell>
          <cell r="BA38">
            <v>27500</v>
          </cell>
          <cell r="BB38">
            <v>17500</v>
          </cell>
          <cell r="BC38">
            <v>0</v>
          </cell>
          <cell r="BD38">
            <v>0</v>
          </cell>
          <cell r="BE38">
            <v>0</v>
          </cell>
          <cell r="BF38">
            <v>0</v>
          </cell>
          <cell r="BG38">
            <v>174362</v>
          </cell>
          <cell r="BH38">
            <v>0</v>
          </cell>
          <cell r="BI38">
            <v>0</v>
          </cell>
          <cell r="BJ38">
            <v>0</v>
          </cell>
          <cell r="BK38">
            <v>164777</v>
          </cell>
          <cell r="BL38">
            <v>0</v>
          </cell>
          <cell r="BM38">
            <v>9585</v>
          </cell>
          <cell r="BN38">
            <v>69143</v>
          </cell>
          <cell r="BO38">
            <v>0</v>
          </cell>
          <cell r="BP38">
            <v>0</v>
          </cell>
          <cell r="BQ38">
            <v>0</v>
          </cell>
          <cell r="BR38">
            <v>0</v>
          </cell>
          <cell r="BS38">
            <v>0</v>
          </cell>
          <cell r="BT38">
            <v>69143</v>
          </cell>
        </row>
        <row r="39">
          <cell r="A39">
            <v>363</v>
          </cell>
          <cell r="B39" t="str">
            <v>Newent Community School</v>
          </cell>
          <cell r="C39">
            <v>1</v>
          </cell>
          <cell r="D39">
            <v>85324</v>
          </cell>
          <cell r="E39">
            <v>0</v>
          </cell>
          <cell r="F39">
            <v>110519</v>
          </cell>
          <cell r="G39">
            <v>11376</v>
          </cell>
          <cell r="H39">
            <v>0</v>
          </cell>
          <cell r="I39">
            <v>0</v>
          </cell>
          <cell r="J39">
            <v>3766664</v>
          </cell>
          <cell r="K39">
            <v>1086263</v>
          </cell>
          <cell r="L39">
            <v>238493</v>
          </cell>
          <cell r="M39">
            <v>0</v>
          </cell>
          <cell r="N39">
            <v>343415</v>
          </cell>
          <cell r="O39">
            <v>0</v>
          </cell>
          <cell r="P39">
            <v>5800</v>
          </cell>
          <cell r="Q39">
            <v>167000</v>
          </cell>
          <cell r="R39">
            <v>222593</v>
          </cell>
          <cell r="S39">
            <v>0</v>
          </cell>
          <cell r="T39">
            <v>0</v>
          </cell>
          <cell r="U39">
            <v>0</v>
          </cell>
          <cell r="V39">
            <v>31636</v>
          </cell>
          <cell r="W39">
            <v>234696</v>
          </cell>
          <cell r="X39">
            <v>0</v>
          </cell>
          <cell r="Y39">
            <v>0</v>
          </cell>
          <cell r="Z39">
            <v>0</v>
          </cell>
          <cell r="AA39">
            <v>3804804</v>
          </cell>
          <cell r="AB39">
            <v>74990</v>
          </cell>
          <cell r="AC39">
            <v>419577</v>
          </cell>
          <cell r="AD39">
            <v>259910</v>
          </cell>
          <cell r="AE39">
            <v>328921</v>
          </cell>
          <cell r="AF39">
            <v>133848</v>
          </cell>
          <cell r="AG39">
            <v>131655</v>
          </cell>
          <cell r="AH39">
            <v>29542</v>
          </cell>
          <cell r="AI39">
            <v>22150</v>
          </cell>
          <cell r="AJ39">
            <v>0</v>
          </cell>
          <cell r="AK39">
            <v>0</v>
          </cell>
          <cell r="AL39">
            <v>141708</v>
          </cell>
          <cell r="AM39">
            <v>16920</v>
          </cell>
          <cell r="AN39">
            <v>9500</v>
          </cell>
          <cell r="AO39">
            <v>25000</v>
          </cell>
          <cell r="AP39">
            <v>110000</v>
          </cell>
          <cell r="AQ39">
            <v>17714</v>
          </cell>
          <cell r="AR39">
            <v>15000</v>
          </cell>
          <cell r="AS39">
            <v>389372</v>
          </cell>
          <cell r="AT39">
            <v>31900</v>
          </cell>
          <cell r="AU39">
            <v>105000</v>
          </cell>
          <cell r="AV39">
            <v>85150</v>
          </cell>
          <cell r="AW39">
            <v>33337</v>
          </cell>
          <cell r="AX39">
            <v>15500</v>
          </cell>
          <cell r="AY39">
            <v>110500</v>
          </cell>
          <cell r="AZ39">
            <v>5000</v>
          </cell>
          <cell r="BA39">
            <v>17000</v>
          </cell>
          <cell r="BB39">
            <v>51982</v>
          </cell>
          <cell r="BC39">
            <v>0</v>
          </cell>
          <cell r="BD39">
            <v>0</v>
          </cell>
          <cell r="BE39">
            <v>0</v>
          </cell>
          <cell r="BF39">
            <v>0</v>
          </cell>
          <cell r="BG39">
            <v>208638</v>
          </cell>
          <cell r="BH39">
            <v>0</v>
          </cell>
          <cell r="BI39">
            <v>0</v>
          </cell>
          <cell r="BJ39">
            <v>0</v>
          </cell>
          <cell r="BK39">
            <v>308712</v>
          </cell>
          <cell r="BL39">
            <v>0</v>
          </cell>
          <cell r="BM39">
            <v>21821</v>
          </cell>
          <cell r="BN39">
            <v>-204096</v>
          </cell>
          <cell r="BO39">
            <v>0</v>
          </cell>
          <cell r="BP39">
            <v>0</v>
          </cell>
          <cell r="BQ39">
            <v>0</v>
          </cell>
          <cell r="BR39">
            <v>0</v>
          </cell>
          <cell r="BS39">
            <v>0</v>
          </cell>
          <cell r="BT39">
            <v>-204096</v>
          </cell>
        </row>
        <row r="40">
          <cell r="A40">
            <v>369</v>
          </cell>
          <cell r="B40" t="str">
            <v>Severn Vale School</v>
          </cell>
          <cell r="C40">
            <v>1</v>
          </cell>
          <cell r="D40">
            <v>438269</v>
          </cell>
          <cell r="E40">
            <v>0</v>
          </cell>
          <cell r="F40">
            <v>265902</v>
          </cell>
          <cell r="G40">
            <v>10796</v>
          </cell>
          <cell r="H40">
            <v>189725</v>
          </cell>
          <cell r="I40">
            <v>0</v>
          </cell>
          <cell r="J40">
            <v>4108586</v>
          </cell>
          <cell r="K40">
            <v>0</v>
          </cell>
          <cell r="L40">
            <v>375076</v>
          </cell>
          <cell r="M40">
            <v>0</v>
          </cell>
          <cell r="N40">
            <v>264872</v>
          </cell>
          <cell r="O40">
            <v>0</v>
          </cell>
          <cell r="P40">
            <v>8000</v>
          </cell>
          <cell r="Q40">
            <v>40000</v>
          </cell>
          <cell r="R40">
            <v>0</v>
          </cell>
          <cell r="S40">
            <v>0</v>
          </cell>
          <cell r="T40">
            <v>0</v>
          </cell>
          <cell r="U40">
            <v>0</v>
          </cell>
          <cell r="V40">
            <v>6000</v>
          </cell>
          <cell r="W40">
            <v>244522</v>
          </cell>
          <cell r="X40">
            <v>0</v>
          </cell>
          <cell r="Y40">
            <v>0</v>
          </cell>
          <cell r="Z40">
            <v>0</v>
          </cell>
          <cell r="AA40">
            <v>3029501</v>
          </cell>
          <cell r="AB40">
            <v>2132</v>
          </cell>
          <cell r="AC40">
            <v>528219</v>
          </cell>
          <cell r="AD40">
            <v>137000</v>
          </cell>
          <cell r="AE40">
            <v>319485</v>
          </cell>
          <cell r="AF40">
            <v>0</v>
          </cell>
          <cell r="AG40">
            <v>26414</v>
          </cell>
          <cell r="AH40">
            <v>17500</v>
          </cell>
          <cell r="AI40">
            <v>60000</v>
          </cell>
          <cell r="AJ40">
            <v>0</v>
          </cell>
          <cell r="AK40">
            <v>0</v>
          </cell>
          <cell r="AL40">
            <v>108100</v>
          </cell>
          <cell r="AM40">
            <v>16000</v>
          </cell>
          <cell r="AN40">
            <v>80000</v>
          </cell>
          <cell r="AO40">
            <v>12000</v>
          </cell>
          <cell r="AP40">
            <v>68000</v>
          </cell>
          <cell r="AQ40">
            <v>92400</v>
          </cell>
          <cell r="AR40">
            <v>1500</v>
          </cell>
          <cell r="AS40">
            <v>210923</v>
          </cell>
          <cell r="AT40">
            <v>131650</v>
          </cell>
          <cell r="AU40">
            <v>72000</v>
          </cell>
          <cell r="AV40">
            <v>123858</v>
          </cell>
          <cell r="AW40">
            <v>32000</v>
          </cell>
          <cell r="AX40">
            <v>0</v>
          </cell>
          <cell r="AY40">
            <v>29950</v>
          </cell>
          <cell r="AZ40">
            <v>78125</v>
          </cell>
          <cell r="BA40">
            <v>17500</v>
          </cell>
          <cell r="BB40">
            <v>32600</v>
          </cell>
          <cell r="BC40">
            <v>0</v>
          </cell>
          <cell r="BD40">
            <v>0</v>
          </cell>
          <cell r="BE40">
            <v>0</v>
          </cell>
          <cell r="BF40">
            <v>0</v>
          </cell>
          <cell r="BG40">
            <v>189476</v>
          </cell>
          <cell r="BH40">
            <v>0</v>
          </cell>
          <cell r="BI40">
            <v>0</v>
          </cell>
          <cell r="BJ40">
            <v>0</v>
          </cell>
          <cell r="BK40">
            <v>455627</v>
          </cell>
          <cell r="BL40">
            <v>0</v>
          </cell>
          <cell r="BM40">
            <v>20753</v>
          </cell>
          <cell r="BN40">
            <v>129468</v>
          </cell>
          <cell r="BO40">
            <v>0</v>
          </cell>
          <cell r="BP40">
            <v>179519</v>
          </cell>
          <cell r="BQ40">
            <v>0</v>
          </cell>
          <cell r="BR40">
            <v>0</v>
          </cell>
          <cell r="BS40">
            <v>0</v>
          </cell>
          <cell r="BT40">
            <v>437987</v>
          </cell>
        </row>
        <row r="41">
          <cell r="A41">
            <v>372</v>
          </cell>
          <cell r="B41" t="str">
            <v>The Cotswold School</v>
          </cell>
          <cell r="C41">
            <v>1</v>
          </cell>
          <cell r="D41">
            <v>197963</v>
          </cell>
          <cell r="E41">
            <v>0</v>
          </cell>
          <cell r="F41">
            <v>189204</v>
          </cell>
          <cell r="G41">
            <v>10328</v>
          </cell>
          <cell r="H41">
            <v>476818</v>
          </cell>
          <cell r="I41">
            <v>0</v>
          </cell>
          <cell r="J41">
            <v>3066909</v>
          </cell>
          <cell r="K41">
            <v>1032121</v>
          </cell>
          <cell r="L41">
            <v>195612</v>
          </cell>
          <cell r="M41">
            <v>0</v>
          </cell>
          <cell r="N41">
            <v>391019.5</v>
          </cell>
          <cell r="O41">
            <v>0</v>
          </cell>
          <cell r="P41">
            <v>2000</v>
          </cell>
          <cell r="Q41">
            <v>73000</v>
          </cell>
          <cell r="R41">
            <v>100000</v>
          </cell>
          <cell r="S41">
            <v>0</v>
          </cell>
          <cell r="T41">
            <v>0</v>
          </cell>
          <cell r="U41">
            <v>0</v>
          </cell>
          <cell r="V41">
            <v>25000</v>
          </cell>
          <cell r="W41">
            <v>194218</v>
          </cell>
          <cell r="X41">
            <v>0</v>
          </cell>
          <cell r="Y41">
            <v>10000</v>
          </cell>
          <cell r="Z41">
            <v>0</v>
          </cell>
          <cell r="AA41">
            <v>3231784</v>
          </cell>
          <cell r="AB41">
            <v>41000</v>
          </cell>
          <cell r="AC41">
            <v>406943</v>
          </cell>
          <cell r="AD41">
            <v>176000</v>
          </cell>
          <cell r="AE41">
            <v>207000</v>
          </cell>
          <cell r="AF41">
            <v>80000</v>
          </cell>
          <cell r="AG41">
            <v>11500</v>
          </cell>
          <cell r="AH41">
            <v>40000</v>
          </cell>
          <cell r="AI41">
            <v>40000</v>
          </cell>
          <cell r="AJ41">
            <v>0</v>
          </cell>
          <cell r="AK41">
            <v>10000</v>
          </cell>
          <cell r="AL41">
            <v>153800</v>
          </cell>
          <cell r="AM41">
            <v>30000</v>
          </cell>
          <cell r="AN41">
            <v>9500</v>
          </cell>
          <cell r="AO41">
            <v>9000</v>
          </cell>
          <cell r="AP41">
            <v>80000</v>
          </cell>
          <cell r="AQ41">
            <v>11879</v>
          </cell>
          <cell r="AR41">
            <v>19493</v>
          </cell>
          <cell r="AS41">
            <v>252468.5</v>
          </cell>
          <cell r="AT41">
            <v>82000</v>
          </cell>
          <cell r="AU41">
            <v>110000</v>
          </cell>
          <cell r="AV41">
            <v>61755</v>
          </cell>
          <cell r="AW41">
            <v>33000</v>
          </cell>
          <cell r="AX41">
            <v>0</v>
          </cell>
          <cell r="AY41">
            <v>70720</v>
          </cell>
          <cell r="AZ41">
            <v>0</v>
          </cell>
          <cell r="BA41">
            <v>55000</v>
          </cell>
          <cell r="BB41">
            <v>55000</v>
          </cell>
          <cell r="BC41">
            <v>0</v>
          </cell>
          <cell r="BD41">
            <v>0</v>
          </cell>
          <cell r="BE41">
            <v>5000</v>
          </cell>
          <cell r="BF41">
            <v>5000</v>
          </cell>
          <cell r="BG41">
            <v>175751</v>
          </cell>
          <cell r="BH41">
            <v>22100</v>
          </cell>
          <cell r="BI41">
            <v>0</v>
          </cell>
          <cell r="BJ41">
            <v>0</v>
          </cell>
          <cell r="BK41">
            <v>854166</v>
          </cell>
          <cell r="BL41">
            <v>0</v>
          </cell>
          <cell r="BM41">
            <v>20035</v>
          </cell>
          <cell r="BN41">
            <v>0</v>
          </cell>
          <cell r="BO41">
            <v>0</v>
          </cell>
          <cell r="BP41">
            <v>0</v>
          </cell>
          <cell r="BQ41">
            <v>0</v>
          </cell>
          <cell r="BR41">
            <v>0</v>
          </cell>
          <cell r="BS41">
            <v>0</v>
          </cell>
          <cell r="BT41">
            <v>0</v>
          </cell>
        </row>
        <row r="42">
          <cell r="A42">
            <v>373</v>
          </cell>
          <cell r="B42" t="str">
            <v>Maidenhill School</v>
          </cell>
          <cell r="C42">
            <v>1</v>
          </cell>
          <cell r="D42">
            <v>-570271</v>
          </cell>
          <cell r="E42">
            <v>0</v>
          </cell>
          <cell r="F42">
            <v>-21098</v>
          </cell>
          <cell r="G42">
            <v>6536</v>
          </cell>
          <cell r="H42">
            <v>0</v>
          </cell>
          <cell r="I42">
            <v>0</v>
          </cell>
          <cell r="J42">
            <v>2204883</v>
          </cell>
          <cell r="K42">
            <v>0</v>
          </cell>
          <cell r="L42">
            <v>204485</v>
          </cell>
          <cell r="M42">
            <v>0</v>
          </cell>
          <cell r="N42">
            <v>228913</v>
          </cell>
          <cell r="O42">
            <v>0</v>
          </cell>
          <cell r="P42">
            <v>15000</v>
          </cell>
          <cell r="Q42">
            <v>24600</v>
          </cell>
          <cell r="R42">
            <v>0</v>
          </cell>
          <cell r="S42">
            <v>0</v>
          </cell>
          <cell r="T42">
            <v>0</v>
          </cell>
          <cell r="U42">
            <v>0</v>
          </cell>
          <cell r="V42">
            <v>3000</v>
          </cell>
          <cell r="W42">
            <v>130039</v>
          </cell>
          <cell r="X42">
            <v>36831</v>
          </cell>
          <cell r="Y42">
            <v>0</v>
          </cell>
          <cell r="Z42">
            <v>0</v>
          </cell>
          <cell r="AA42">
            <v>1662000</v>
          </cell>
          <cell r="AB42">
            <v>20000</v>
          </cell>
          <cell r="AC42">
            <v>475700</v>
          </cell>
          <cell r="AD42">
            <v>108500</v>
          </cell>
          <cell r="AE42">
            <v>140500</v>
          </cell>
          <cell r="AF42">
            <v>0</v>
          </cell>
          <cell r="AG42">
            <v>22610</v>
          </cell>
          <cell r="AH42">
            <v>15000</v>
          </cell>
          <cell r="AI42">
            <v>12000</v>
          </cell>
          <cell r="AJ42">
            <v>0</v>
          </cell>
          <cell r="AK42">
            <v>0</v>
          </cell>
          <cell r="AL42">
            <v>30000</v>
          </cell>
          <cell r="AM42">
            <v>8000</v>
          </cell>
          <cell r="AN42">
            <v>4000</v>
          </cell>
          <cell r="AO42">
            <v>9000</v>
          </cell>
          <cell r="AP42">
            <v>70000</v>
          </cell>
          <cell r="AQ42">
            <v>9587</v>
          </cell>
          <cell r="AR42">
            <v>12000</v>
          </cell>
          <cell r="AS42">
            <v>167000</v>
          </cell>
          <cell r="AT42">
            <v>40000</v>
          </cell>
          <cell r="AU42">
            <v>52000</v>
          </cell>
          <cell r="AV42">
            <v>51500</v>
          </cell>
          <cell r="AW42">
            <v>750</v>
          </cell>
          <cell r="AX42">
            <v>0</v>
          </cell>
          <cell r="AY42">
            <v>23500</v>
          </cell>
          <cell r="AZ42">
            <v>30000</v>
          </cell>
          <cell r="BA42">
            <v>64000</v>
          </cell>
          <cell r="BB42">
            <v>49000</v>
          </cell>
          <cell r="BC42">
            <v>0</v>
          </cell>
          <cell r="BD42">
            <v>0</v>
          </cell>
          <cell r="BE42">
            <v>0</v>
          </cell>
          <cell r="BF42">
            <v>0</v>
          </cell>
          <cell r="BG42">
            <v>123403</v>
          </cell>
          <cell r="BH42">
            <v>0</v>
          </cell>
          <cell r="BI42">
            <v>0</v>
          </cell>
          <cell r="BJ42">
            <v>0</v>
          </cell>
          <cell r="BK42">
            <v>100773</v>
          </cell>
          <cell r="BL42">
            <v>0</v>
          </cell>
          <cell r="BM42">
            <v>8068</v>
          </cell>
          <cell r="BN42">
            <v>-799167</v>
          </cell>
          <cell r="BO42">
            <v>0</v>
          </cell>
          <cell r="BP42">
            <v>0</v>
          </cell>
          <cell r="BQ42">
            <v>0</v>
          </cell>
          <cell r="BR42">
            <v>0</v>
          </cell>
          <cell r="BS42">
            <v>0</v>
          </cell>
          <cell r="BT42">
            <v>-799167</v>
          </cell>
        </row>
        <row r="43">
          <cell r="A43">
            <v>374</v>
          </cell>
          <cell r="B43" t="str">
            <v>Archway School</v>
          </cell>
          <cell r="C43">
            <v>1</v>
          </cell>
          <cell r="D43">
            <v>148726</v>
          </cell>
          <cell r="E43">
            <v>0</v>
          </cell>
          <cell r="F43">
            <v>10184</v>
          </cell>
          <cell r="G43">
            <v>0</v>
          </cell>
          <cell r="H43">
            <v>0</v>
          </cell>
          <cell r="I43">
            <v>0</v>
          </cell>
          <cell r="J43">
            <v>3549867</v>
          </cell>
          <cell r="K43">
            <v>599461</v>
          </cell>
          <cell r="L43">
            <v>186728</v>
          </cell>
          <cell r="M43">
            <v>0</v>
          </cell>
          <cell r="N43">
            <v>371497</v>
          </cell>
          <cell r="O43">
            <v>0</v>
          </cell>
          <cell r="P43">
            <v>16320</v>
          </cell>
          <cell r="Q43">
            <v>108000</v>
          </cell>
          <cell r="R43">
            <v>73000</v>
          </cell>
          <cell r="S43">
            <v>0</v>
          </cell>
          <cell r="T43">
            <v>0</v>
          </cell>
          <cell r="U43">
            <v>0</v>
          </cell>
          <cell r="V43">
            <v>20000</v>
          </cell>
          <cell r="W43">
            <v>218314</v>
          </cell>
          <cell r="X43">
            <v>0</v>
          </cell>
          <cell r="Y43">
            <v>0</v>
          </cell>
          <cell r="Z43">
            <v>0</v>
          </cell>
          <cell r="AA43">
            <v>3167072</v>
          </cell>
          <cell r="AB43">
            <v>55590</v>
          </cell>
          <cell r="AC43">
            <v>478789</v>
          </cell>
          <cell r="AD43">
            <v>146514</v>
          </cell>
          <cell r="AE43">
            <v>252515</v>
          </cell>
          <cell r="AF43">
            <v>60836</v>
          </cell>
          <cell r="AG43">
            <v>52548</v>
          </cell>
          <cell r="AH43">
            <v>10875</v>
          </cell>
          <cell r="AI43">
            <v>21075</v>
          </cell>
          <cell r="AJ43">
            <v>0</v>
          </cell>
          <cell r="AK43">
            <v>0</v>
          </cell>
          <cell r="AL43">
            <v>53750</v>
          </cell>
          <cell r="AM43">
            <v>16100</v>
          </cell>
          <cell r="AN43">
            <v>18085</v>
          </cell>
          <cell r="AO43">
            <v>18000</v>
          </cell>
          <cell r="AP43">
            <v>145000</v>
          </cell>
          <cell r="AQ43">
            <v>73217</v>
          </cell>
          <cell r="AR43">
            <v>14240</v>
          </cell>
          <cell r="AS43">
            <v>139097</v>
          </cell>
          <cell r="AT43">
            <v>94973</v>
          </cell>
          <cell r="AU43">
            <v>82060</v>
          </cell>
          <cell r="AV43">
            <v>92411</v>
          </cell>
          <cell r="AW43">
            <v>29153</v>
          </cell>
          <cell r="AX43">
            <v>0</v>
          </cell>
          <cell r="AY43">
            <v>68490</v>
          </cell>
          <cell r="AZ43">
            <v>57160</v>
          </cell>
          <cell r="BA43">
            <v>102117</v>
          </cell>
          <cell r="BB43">
            <v>41420</v>
          </cell>
          <cell r="BC43">
            <v>0</v>
          </cell>
          <cell r="BD43">
            <v>0</v>
          </cell>
          <cell r="BE43">
            <v>0</v>
          </cell>
          <cell r="BF43">
            <v>0</v>
          </cell>
          <cell r="BG43">
            <v>185828</v>
          </cell>
          <cell r="BH43">
            <v>0</v>
          </cell>
          <cell r="BI43">
            <v>0</v>
          </cell>
          <cell r="BJ43">
            <v>0</v>
          </cell>
          <cell r="BK43">
            <v>186207</v>
          </cell>
          <cell r="BL43">
            <v>0</v>
          </cell>
          <cell r="BM43">
            <v>9805</v>
          </cell>
          <cell r="BN43">
            <v>826</v>
          </cell>
          <cell r="BO43">
            <v>0</v>
          </cell>
          <cell r="BP43">
            <v>0</v>
          </cell>
          <cell r="BQ43">
            <v>0</v>
          </cell>
          <cell r="BR43">
            <v>0</v>
          </cell>
          <cell r="BS43">
            <v>0</v>
          </cell>
          <cell r="BT43">
            <v>826</v>
          </cell>
        </row>
        <row r="44">
          <cell r="A44">
            <v>375</v>
          </cell>
          <cell r="B44" t="str">
            <v>Marling School</v>
          </cell>
          <cell r="C44">
            <v>1</v>
          </cell>
          <cell r="D44">
            <v>51652</v>
          </cell>
          <cell r="E44">
            <v>0</v>
          </cell>
          <cell r="F44">
            <v>147086</v>
          </cell>
          <cell r="G44">
            <v>0</v>
          </cell>
          <cell r="H44">
            <v>0</v>
          </cell>
          <cell r="I44">
            <v>0</v>
          </cell>
          <cell r="J44">
            <v>2149149</v>
          </cell>
          <cell r="K44">
            <v>1101575</v>
          </cell>
          <cell r="L44">
            <v>19763</v>
          </cell>
          <cell r="M44">
            <v>0</v>
          </cell>
          <cell r="N44">
            <v>195221</v>
          </cell>
          <cell r="O44">
            <v>0</v>
          </cell>
          <cell r="P44">
            <v>7000</v>
          </cell>
          <cell r="Q44">
            <v>41725</v>
          </cell>
          <cell r="R44">
            <v>0</v>
          </cell>
          <cell r="S44">
            <v>0</v>
          </cell>
          <cell r="T44">
            <v>0</v>
          </cell>
          <cell r="U44">
            <v>2000</v>
          </cell>
          <cell r="V44">
            <v>50100</v>
          </cell>
          <cell r="W44">
            <v>129583</v>
          </cell>
          <cell r="X44">
            <v>0</v>
          </cell>
          <cell r="Y44">
            <v>0</v>
          </cell>
          <cell r="Z44">
            <v>0</v>
          </cell>
          <cell r="AA44">
            <v>2558641</v>
          </cell>
          <cell r="AB44">
            <v>41000</v>
          </cell>
          <cell r="AC44">
            <v>234629</v>
          </cell>
          <cell r="AD44">
            <v>172776</v>
          </cell>
          <cell r="AE44">
            <v>223075</v>
          </cell>
          <cell r="AF44">
            <v>0</v>
          </cell>
          <cell r="AG44">
            <v>7500</v>
          </cell>
          <cell r="AH44">
            <v>18100</v>
          </cell>
          <cell r="AI44">
            <v>26000</v>
          </cell>
          <cell r="AJ44">
            <v>0</v>
          </cell>
          <cell r="AK44">
            <v>0</v>
          </cell>
          <cell r="AL44">
            <v>50000</v>
          </cell>
          <cell r="AM44">
            <v>23546</v>
          </cell>
          <cell r="AN44">
            <v>5500</v>
          </cell>
          <cell r="AO44">
            <v>7787</v>
          </cell>
          <cell r="AP44">
            <v>71000</v>
          </cell>
          <cell r="AQ44">
            <v>10554</v>
          </cell>
          <cell r="AR44">
            <v>19920</v>
          </cell>
          <cell r="AS44">
            <v>106142</v>
          </cell>
          <cell r="AT44">
            <v>77600</v>
          </cell>
          <cell r="AU44">
            <v>96000</v>
          </cell>
          <cell r="AV44">
            <v>49985</v>
          </cell>
          <cell r="AW44">
            <v>21556</v>
          </cell>
          <cell r="AX44">
            <v>0</v>
          </cell>
          <cell r="AY44">
            <v>25363</v>
          </cell>
          <cell r="AZ44">
            <v>5000</v>
          </cell>
          <cell r="BA44">
            <v>58250</v>
          </cell>
          <cell r="BB44">
            <v>28000</v>
          </cell>
          <cell r="BC44">
            <v>0</v>
          </cell>
          <cell r="BD44">
            <v>0</v>
          </cell>
          <cell r="BE44">
            <v>0</v>
          </cell>
          <cell r="BF44">
            <v>0</v>
          </cell>
          <cell r="BG44">
            <v>149270</v>
          </cell>
          <cell r="BH44">
            <v>0</v>
          </cell>
          <cell r="BI44">
            <v>0</v>
          </cell>
          <cell r="BJ44">
            <v>0</v>
          </cell>
          <cell r="BK44">
            <v>287482</v>
          </cell>
          <cell r="BL44">
            <v>0</v>
          </cell>
          <cell r="BM44">
            <v>8874</v>
          </cell>
          <cell r="BN44">
            <v>-190156</v>
          </cell>
          <cell r="BO44">
            <v>0</v>
          </cell>
          <cell r="BP44">
            <v>0</v>
          </cell>
          <cell r="BQ44">
            <v>0</v>
          </cell>
          <cell r="BR44">
            <v>0</v>
          </cell>
          <cell r="BS44">
            <v>0</v>
          </cell>
          <cell r="BT44">
            <v>-190156</v>
          </cell>
        </row>
        <row r="45">
          <cell r="A45">
            <v>377</v>
          </cell>
          <cell r="B45" t="str">
            <v>Stroud High School</v>
          </cell>
          <cell r="C45">
            <v>1</v>
          </cell>
          <cell r="D45">
            <v>271481</v>
          </cell>
          <cell r="E45">
            <v>0</v>
          </cell>
          <cell r="F45">
            <v>340920</v>
          </cell>
          <cell r="G45">
            <v>7486</v>
          </cell>
          <cell r="H45">
            <v>369193</v>
          </cell>
          <cell r="I45">
            <v>0</v>
          </cell>
          <cell r="J45">
            <v>2274220</v>
          </cell>
          <cell r="K45">
            <v>1085974</v>
          </cell>
          <cell r="L45">
            <v>0</v>
          </cell>
          <cell r="M45">
            <v>0</v>
          </cell>
          <cell r="N45">
            <v>295735</v>
          </cell>
          <cell r="O45">
            <v>0</v>
          </cell>
          <cell r="P45">
            <v>0</v>
          </cell>
          <cell r="Q45">
            <v>6758</v>
          </cell>
          <cell r="R45">
            <v>0</v>
          </cell>
          <cell r="S45">
            <v>0</v>
          </cell>
          <cell r="T45">
            <v>0</v>
          </cell>
          <cell r="U45">
            <v>3427</v>
          </cell>
          <cell r="V45">
            <v>3690</v>
          </cell>
          <cell r="W45">
            <v>134028</v>
          </cell>
          <cell r="X45">
            <v>0</v>
          </cell>
          <cell r="Y45">
            <v>0</v>
          </cell>
          <cell r="Z45">
            <v>0</v>
          </cell>
          <cell r="AA45">
            <v>2567339</v>
          </cell>
          <cell r="AB45">
            <v>48000</v>
          </cell>
          <cell r="AC45">
            <v>270339</v>
          </cell>
          <cell r="AD45">
            <v>129715</v>
          </cell>
          <cell r="AE45">
            <v>282675</v>
          </cell>
          <cell r="AF45">
            <v>0</v>
          </cell>
          <cell r="AG45">
            <v>7629</v>
          </cell>
          <cell r="AH45">
            <v>20450</v>
          </cell>
          <cell r="AI45">
            <v>30000</v>
          </cell>
          <cell r="AJ45">
            <v>0</v>
          </cell>
          <cell r="AK45">
            <v>0</v>
          </cell>
          <cell r="AL45">
            <v>70000</v>
          </cell>
          <cell r="AM45">
            <v>14750</v>
          </cell>
          <cell r="AN45">
            <v>7500</v>
          </cell>
          <cell r="AO45">
            <v>4700</v>
          </cell>
          <cell r="AP45">
            <v>85000</v>
          </cell>
          <cell r="AQ45">
            <v>9608</v>
          </cell>
          <cell r="AR45">
            <v>11000</v>
          </cell>
          <cell r="AS45">
            <v>218033</v>
          </cell>
          <cell r="AT45">
            <v>109744</v>
          </cell>
          <cell r="AU45">
            <v>65398</v>
          </cell>
          <cell r="AV45">
            <v>42991</v>
          </cell>
          <cell r="AW45">
            <v>22666</v>
          </cell>
          <cell r="AX45">
            <v>1000</v>
          </cell>
          <cell r="AY45">
            <v>13302</v>
          </cell>
          <cell r="AZ45">
            <v>5286</v>
          </cell>
          <cell r="BA45">
            <v>14773</v>
          </cell>
          <cell r="BB45">
            <v>23415</v>
          </cell>
          <cell r="BC45">
            <v>0</v>
          </cell>
          <cell r="BD45">
            <v>0</v>
          </cell>
          <cell r="BE45">
            <v>0</v>
          </cell>
          <cell r="BF45">
            <v>0</v>
          </cell>
          <cell r="BG45">
            <v>153176</v>
          </cell>
          <cell r="BH45">
            <v>0</v>
          </cell>
          <cell r="BI45">
            <v>0</v>
          </cell>
          <cell r="BJ45">
            <v>0</v>
          </cell>
          <cell r="BK45">
            <v>854327</v>
          </cell>
          <cell r="BL45">
            <v>0</v>
          </cell>
          <cell r="BM45">
            <v>16448</v>
          </cell>
          <cell r="BN45">
            <v>0</v>
          </cell>
          <cell r="BO45">
            <v>0</v>
          </cell>
          <cell r="BP45">
            <v>0</v>
          </cell>
          <cell r="BQ45">
            <v>0</v>
          </cell>
          <cell r="BR45">
            <v>0</v>
          </cell>
          <cell r="BS45">
            <v>0</v>
          </cell>
          <cell r="BT45">
            <v>0</v>
          </cell>
        </row>
        <row r="46">
          <cell r="A46">
            <v>379</v>
          </cell>
          <cell r="B46" t="str">
            <v>Sir William Romney's School</v>
          </cell>
          <cell r="C46">
            <v>1</v>
          </cell>
          <cell r="D46">
            <v>108916</v>
          </cell>
          <cell r="E46">
            <v>0</v>
          </cell>
          <cell r="F46">
            <v>26513</v>
          </cell>
          <cell r="G46">
            <v>0</v>
          </cell>
          <cell r="H46">
            <v>0</v>
          </cell>
          <cell r="I46">
            <v>-612</v>
          </cell>
          <cell r="J46">
            <v>2003819</v>
          </cell>
          <cell r="K46">
            <v>0</v>
          </cell>
          <cell r="L46">
            <v>142961</v>
          </cell>
          <cell r="M46">
            <v>0</v>
          </cell>
          <cell r="N46">
            <v>165791</v>
          </cell>
          <cell r="O46">
            <v>54000</v>
          </cell>
          <cell r="P46">
            <v>0</v>
          </cell>
          <cell r="Q46">
            <v>23752</v>
          </cell>
          <cell r="R46">
            <v>0</v>
          </cell>
          <cell r="S46">
            <v>0</v>
          </cell>
          <cell r="T46">
            <v>0</v>
          </cell>
          <cell r="U46">
            <v>16000</v>
          </cell>
          <cell r="V46">
            <v>12365</v>
          </cell>
          <cell r="W46">
            <v>121699</v>
          </cell>
          <cell r="X46">
            <v>0</v>
          </cell>
          <cell r="Y46">
            <v>23500</v>
          </cell>
          <cell r="Z46">
            <v>2000</v>
          </cell>
          <cell r="AA46">
            <v>1524679</v>
          </cell>
          <cell r="AB46">
            <v>26657</v>
          </cell>
          <cell r="AC46">
            <v>348613</v>
          </cell>
          <cell r="AD46">
            <v>81456</v>
          </cell>
          <cell r="AE46">
            <v>162125</v>
          </cell>
          <cell r="AF46">
            <v>0</v>
          </cell>
          <cell r="AG46">
            <v>15230</v>
          </cell>
          <cell r="AH46">
            <v>8002</v>
          </cell>
          <cell r="AI46">
            <v>6819</v>
          </cell>
          <cell r="AJ46">
            <v>0</v>
          </cell>
          <cell r="AK46">
            <v>0</v>
          </cell>
          <cell r="AL46">
            <v>20000</v>
          </cell>
          <cell r="AM46">
            <v>16927</v>
          </cell>
          <cell r="AN46">
            <v>3574</v>
          </cell>
          <cell r="AO46">
            <v>9220</v>
          </cell>
          <cell r="AP46">
            <v>41620</v>
          </cell>
          <cell r="AQ46">
            <v>10225</v>
          </cell>
          <cell r="AR46">
            <v>17782</v>
          </cell>
          <cell r="AS46">
            <v>108030</v>
          </cell>
          <cell r="AT46">
            <v>26334</v>
          </cell>
          <cell r="AU46">
            <v>32784</v>
          </cell>
          <cell r="AV46">
            <v>28019</v>
          </cell>
          <cell r="AW46">
            <v>13660</v>
          </cell>
          <cell r="AX46">
            <v>0</v>
          </cell>
          <cell r="AY46">
            <v>12302</v>
          </cell>
          <cell r="AZ46">
            <v>1000</v>
          </cell>
          <cell r="BA46">
            <v>30324</v>
          </cell>
          <cell r="BB46">
            <v>29919</v>
          </cell>
          <cell r="BC46">
            <v>0</v>
          </cell>
          <cell r="BD46">
            <v>0</v>
          </cell>
          <cell r="BE46">
            <v>11706</v>
          </cell>
          <cell r="BF46">
            <v>14322</v>
          </cell>
          <cell r="BG46">
            <v>107355</v>
          </cell>
          <cell r="BH46">
            <v>0</v>
          </cell>
          <cell r="BI46">
            <v>0</v>
          </cell>
          <cell r="BJ46">
            <v>0</v>
          </cell>
          <cell r="BK46">
            <v>13000</v>
          </cell>
          <cell r="BL46">
            <v>49325</v>
          </cell>
          <cell r="BM46">
            <v>20315</v>
          </cell>
          <cell r="BN46">
            <v>74002</v>
          </cell>
          <cell r="BO46">
            <v>0</v>
          </cell>
          <cell r="BP46">
            <v>51228</v>
          </cell>
          <cell r="BQ46">
            <v>0</v>
          </cell>
          <cell r="BR46">
            <v>0</v>
          </cell>
          <cell r="BS46">
            <v>-1140</v>
          </cell>
          <cell r="BT46">
            <v>124090</v>
          </cell>
        </row>
        <row r="47">
          <cell r="A47">
            <v>380</v>
          </cell>
          <cell r="B47" t="str">
            <v>Sir Thomas Rich's School</v>
          </cell>
          <cell r="C47">
            <v>1</v>
          </cell>
          <cell r="D47">
            <v>51800</v>
          </cell>
          <cell r="E47">
            <v>0</v>
          </cell>
          <cell r="F47">
            <v>0</v>
          </cell>
          <cell r="G47">
            <v>9388</v>
          </cell>
          <cell r="H47">
            <v>0</v>
          </cell>
          <cell r="I47">
            <v>0</v>
          </cell>
          <cell r="J47">
            <v>2002225</v>
          </cell>
          <cell r="K47">
            <v>1228262</v>
          </cell>
          <cell r="L47">
            <v>4433</v>
          </cell>
          <cell r="M47">
            <v>0</v>
          </cell>
          <cell r="N47">
            <v>316270</v>
          </cell>
          <cell r="O47">
            <v>0</v>
          </cell>
          <cell r="P47">
            <v>0</v>
          </cell>
          <cell r="Q47">
            <v>106500</v>
          </cell>
          <cell r="R47">
            <v>0</v>
          </cell>
          <cell r="S47">
            <v>0</v>
          </cell>
          <cell r="T47">
            <v>0</v>
          </cell>
          <cell r="U47">
            <v>40000</v>
          </cell>
          <cell r="V47">
            <v>20000</v>
          </cell>
          <cell r="W47">
            <v>122966</v>
          </cell>
          <cell r="X47">
            <v>0</v>
          </cell>
          <cell r="Y47">
            <v>0</v>
          </cell>
          <cell r="Z47">
            <v>0</v>
          </cell>
          <cell r="AA47">
            <v>2755888</v>
          </cell>
          <cell r="AB47">
            <v>6800</v>
          </cell>
          <cell r="AC47">
            <v>209574</v>
          </cell>
          <cell r="AD47">
            <v>94669</v>
          </cell>
          <cell r="AE47">
            <v>230475</v>
          </cell>
          <cell r="AF47">
            <v>0</v>
          </cell>
          <cell r="AG47">
            <v>23600</v>
          </cell>
          <cell r="AH47">
            <v>24854</v>
          </cell>
          <cell r="AI47">
            <v>10500</v>
          </cell>
          <cell r="AJ47">
            <v>0</v>
          </cell>
          <cell r="AK47">
            <v>0</v>
          </cell>
          <cell r="AL47">
            <v>34350</v>
          </cell>
          <cell r="AM47">
            <v>11487</v>
          </cell>
          <cell r="AN47">
            <v>44650</v>
          </cell>
          <cell r="AO47">
            <v>14128</v>
          </cell>
          <cell r="AP47">
            <v>117520</v>
          </cell>
          <cell r="AQ47">
            <v>57674</v>
          </cell>
          <cell r="AR47">
            <v>26700</v>
          </cell>
          <cell r="AS47">
            <v>167585</v>
          </cell>
          <cell r="AT47">
            <v>0</v>
          </cell>
          <cell r="AU47">
            <v>85000</v>
          </cell>
          <cell r="AV47">
            <v>23560</v>
          </cell>
          <cell r="AW47">
            <v>20109</v>
          </cell>
          <cell r="AX47">
            <v>0</v>
          </cell>
          <cell r="AY47">
            <v>3100</v>
          </cell>
          <cell r="AZ47">
            <v>0</v>
          </cell>
          <cell r="BA47">
            <v>5000</v>
          </cell>
          <cell r="BB47">
            <v>24855</v>
          </cell>
          <cell r="BC47">
            <v>0</v>
          </cell>
          <cell r="BD47">
            <v>0</v>
          </cell>
          <cell r="BE47">
            <v>0</v>
          </cell>
          <cell r="BF47">
            <v>0</v>
          </cell>
          <cell r="BG47">
            <v>46019</v>
          </cell>
          <cell r="BH47">
            <v>0</v>
          </cell>
          <cell r="BI47">
            <v>0</v>
          </cell>
          <cell r="BJ47">
            <v>0</v>
          </cell>
          <cell r="BK47">
            <v>37338</v>
          </cell>
          <cell r="BL47">
            <v>0</v>
          </cell>
          <cell r="BM47">
            <v>18069</v>
          </cell>
          <cell r="BN47">
            <v>-99622</v>
          </cell>
          <cell r="BO47">
            <v>0</v>
          </cell>
          <cell r="BP47">
            <v>0</v>
          </cell>
          <cell r="BQ47">
            <v>0</v>
          </cell>
          <cell r="BR47">
            <v>0</v>
          </cell>
          <cell r="BS47">
            <v>0</v>
          </cell>
          <cell r="BT47">
            <v>-99622</v>
          </cell>
        </row>
        <row r="48">
          <cell r="A48">
            <v>381</v>
          </cell>
          <cell r="B48" t="str">
            <v>St. Peter's Catholic High School and Sixth Form Centre</v>
          </cell>
          <cell r="C48">
            <v>1</v>
          </cell>
          <cell r="D48">
            <v>223279</v>
          </cell>
          <cell r="E48">
            <v>0</v>
          </cell>
          <cell r="F48">
            <v>0</v>
          </cell>
          <cell r="G48">
            <v>9672</v>
          </cell>
          <cell r="H48">
            <v>165286</v>
          </cell>
          <cell r="I48">
            <v>5552</v>
          </cell>
          <cell r="J48">
            <v>4061024</v>
          </cell>
          <cell r="K48">
            <v>1819667</v>
          </cell>
          <cell r="L48">
            <v>370996</v>
          </cell>
          <cell r="M48">
            <v>32933</v>
          </cell>
          <cell r="N48">
            <v>510810</v>
          </cell>
          <cell r="O48">
            <v>0</v>
          </cell>
          <cell r="P48">
            <v>373217</v>
          </cell>
          <cell r="Q48">
            <v>7000</v>
          </cell>
          <cell r="R48">
            <v>139000</v>
          </cell>
          <cell r="S48">
            <v>0</v>
          </cell>
          <cell r="T48">
            <v>0</v>
          </cell>
          <cell r="U48">
            <v>0</v>
          </cell>
          <cell r="V48">
            <v>0</v>
          </cell>
          <cell r="W48">
            <v>283970</v>
          </cell>
          <cell r="X48">
            <v>0</v>
          </cell>
          <cell r="Y48">
            <v>0</v>
          </cell>
          <cell r="Z48">
            <v>0</v>
          </cell>
          <cell r="AA48">
            <v>5328000</v>
          </cell>
          <cell r="AB48">
            <v>35000</v>
          </cell>
          <cell r="AC48">
            <v>696000</v>
          </cell>
          <cell r="AD48">
            <v>193000</v>
          </cell>
          <cell r="AE48">
            <v>587000</v>
          </cell>
          <cell r="AF48">
            <v>78000</v>
          </cell>
          <cell r="AG48">
            <v>3000</v>
          </cell>
          <cell r="AH48">
            <v>15500</v>
          </cell>
          <cell r="AI48">
            <v>15600</v>
          </cell>
          <cell r="AJ48">
            <v>0</v>
          </cell>
          <cell r="AK48">
            <v>0</v>
          </cell>
          <cell r="AL48">
            <v>54500</v>
          </cell>
          <cell r="AM48">
            <v>20000</v>
          </cell>
          <cell r="AN48">
            <v>9000</v>
          </cell>
          <cell r="AO48">
            <v>17500</v>
          </cell>
          <cell r="AP48">
            <v>105500</v>
          </cell>
          <cell r="AQ48">
            <v>15284</v>
          </cell>
          <cell r="AR48">
            <v>10250</v>
          </cell>
          <cell r="AS48">
            <v>148902</v>
          </cell>
          <cell r="AT48">
            <v>88000</v>
          </cell>
          <cell r="AU48">
            <v>120000</v>
          </cell>
          <cell r="AV48">
            <v>77200</v>
          </cell>
          <cell r="AW48">
            <v>40040</v>
          </cell>
          <cell r="AX48">
            <v>0</v>
          </cell>
          <cell r="AY48">
            <v>85500</v>
          </cell>
          <cell r="AZ48">
            <v>0</v>
          </cell>
          <cell r="BA48">
            <v>0</v>
          </cell>
          <cell r="BB48">
            <v>77514</v>
          </cell>
          <cell r="BC48">
            <v>0</v>
          </cell>
          <cell r="BD48">
            <v>0</v>
          </cell>
          <cell r="BE48">
            <v>0</v>
          </cell>
          <cell r="BF48">
            <v>0</v>
          </cell>
          <cell r="BG48">
            <v>11990</v>
          </cell>
          <cell r="BH48">
            <v>0</v>
          </cell>
          <cell r="BI48">
            <v>0</v>
          </cell>
          <cell r="BJ48">
            <v>0</v>
          </cell>
          <cell r="BK48">
            <v>165286</v>
          </cell>
          <cell r="BL48">
            <v>0</v>
          </cell>
          <cell r="BM48">
            <v>11990</v>
          </cell>
          <cell r="BN48">
            <v>1606</v>
          </cell>
          <cell r="BO48">
            <v>0</v>
          </cell>
          <cell r="BP48">
            <v>9672</v>
          </cell>
          <cell r="BQ48">
            <v>0</v>
          </cell>
          <cell r="BR48">
            <v>0</v>
          </cell>
          <cell r="BS48">
            <v>5552</v>
          </cell>
          <cell r="BT48">
            <v>16830</v>
          </cell>
        </row>
        <row r="49">
          <cell r="A49">
            <v>382</v>
          </cell>
          <cell r="B49" t="str">
            <v>Christ College, Catholic &amp; C of E Sports College</v>
          </cell>
          <cell r="C49">
            <v>1</v>
          </cell>
          <cell r="D49">
            <v>371852</v>
          </cell>
          <cell r="E49">
            <v>0</v>
          </cell>
          <cell r="F49">
            <v>0</v>
          </cell>
          <cell r="G49">
            <v>0</v>
          </cell>
          <cell r="H49">
            <v>0</v>
          </cell>
          <cell r="I49">
            <v>6223</v>
          </cell>
          <cell r="J49">
            <v>2531075</v>
          </cell>
          <cell r="K49">
            <v>0</v>
          </cell>
          <cell r="L49">
            <v>300443</v>
          </cell>
          <cell r="M49">
            <v>0</v>
          </cell>
          <cell r="N49">
            <v>498856</v>
          </cell>
          <cell r="O49">
            <v>35572</v>
          </cell>
          <cell r="P49">
            <v>0</v>
          </cell>
          <cell r="Q49">
            <v>98516</v>
          </cell>
          <cell r="R49">
            <v>108900</v>
          </cell>
          <cell r="S49">
            <v>0</v>
          </cell>
          <cell r="T49">
            <v>0</v>
          </cell>
          <cell r="U49">
            <v>0</v>
          </cell>
          <cell r="V49">
            <v>50502</v>
          </cell>
          <cell r="W49">
            <v>205966</v>
          </cell>
          <cell r="X49">
            <v>0</v>
          </cell>
          <cell r="Y49">
            <v>0</v>
          </cell>
          <cell r="Z49">
            <v>0</v>
          </cell>
          <cell r="AA49">
            <v>1999935</v>
          </cell>
          <cell r="AB49">
            <v>2000</v>
          </cell>
          <cell r="AC49">
            <v>580011</v>
          </cell>
          <cell r="AD49">
            <v>113100</v>
          </cell>
          <cell r="AE49">
            <v>217900</v>
          </cell>
          <cell r="AF49">
            <v>56000</v>
          </cell>
          <cell r="AG49">
            <v>62035</v>
          </cell>
          <cell r="AH49">
            <v>25437</v>
          </cell>
          <cell r="AI49">
            <v>33251</v>
          </cell>
          <cell r="AJ49">
            <v>0</v>
          </cell>
          <cell r="AK49">
            <v>0</v>
          </cell>
          <cell r="AL49">
            <v>41000</v>
          </cell>
          <cell r="AM49">
            <v>25300</v>
          </cell>
          <cell r="AN49">
            <v>8400</v>
          </cell>
          <cell r="AO49">
            <v>10000</v>
          </cell>
          <cell r="AP49">
            <v>52462</v>
          </cell>
          <cell r="AQ49">
            <v>8996</v>
          </cell>
          <cell r="AR49">
            <v>7000</v>
          </cell>
          <cell r="AS49">
            <v>313882</v>
          </cell>
          <cell r="AT49">
            <v>76831</v>
          </cell>
          <cell r="AU49">
            <v>66460</v>
          </cell>
          <cell r="AV49">
            <v>83407</v>
          </cell>
          <cell r="AW49">
            <v>20700</v>
          </cell>
          <cell r="AX49">
            <v>0</v>
          </cell>
          <cell r="AY49">
            <v>119124</v>
          </cell>
          <cell r="AZ49">
            <v>20000</v>
          </cell>
          <cell r="BA49">
            <v>130233</v>
          </cell>
          <cell r="BB49">
            <v>91063</v>
          </cell>
          <cell r="BC49">
            <v>0</v>
          </cell>
          <cell r="BD49">
            <v>0</v>
          </cell>
          <cell r="BE49">
            <v>23000</v>
          </cell>
          <cell r="BF49">
            <v>6223</v>
          </cell>
          <cell r="BG49">
            <v>9345</v>
          </cell>
          <cell r="BH49">
            <v>0</v>
          </cell>
          <cell r="BI49">
            <v>0</v>
          </cell>
          <cell r="BJ49">
            <v>0</v>
          </cell>
          <cell r="BK49">
            <v>0</v>
          </cell>
          <cell r="BL49">
            <v>0</v>
          </cell>
          <cell r="BM49">
            <v>9345</v>
          </cell>
          <cell r="BN49">
            <v>37155</v>
          </cell>
          <cell r="BO49">
            <v>0</v>
          </cell>
          <cell r="BP49">
            <v>0</v>
          </cell>
          <cell r="BQ49">
            <v>0</v>
          </cell>
          <cell r="BR49">
            <v>0</v>
          </cell>
          <cell r="BS49">
            <v>-23000</v>
          </cell>
          <cell r="BT49">
            <v>14155</v>
          </cell>
        </row>
        <row r="50">
          <cell r="A50">
            <v>386</v>
          </cell>
          <cell r="B50" t="str">
            <v>Winchcombe School</v>
          </cell>
          <cell r="C50">
            <v>1</v>
          </cell>
          <cell r="D50">
            <v>53838</v>
          </cell>
          <cell r="E50">
            <v>0</v>
          </cell>
          <cell r="F50">
            <v>88293</v>
          </cell>
          <cell r="G50">
            <v>0</v>
          </cell>
          <cell r="H50">
            <v>5561</v>
          </cell>
          <cell r="I50">
            <v>0</v>
          </cell>
          <cell r="J50">
            <v>1788536</v>
          </cell>
          <cell r="K50">
            <v>0</v>
          </cell>
          <cell r="L50">
            <v>184389</v>
          </cell>
          <cell r="M50">
            <v>0</v>
          </cell>
          <cell r="N50">
            <v>236328</v>
          </cell>
          <cell r="O50">
            <v>0</v>
          </cell>
          <cell r="P50">
            <v>77600</v>
          </cell>
          <cell r="Q50">
            <v>35449</v>
          </cell>
          <cell r="R50">
            <v>57000</v>
          </cell>
          <cell r="S50">
            <v>0</v>
          </cell>
          <cell r="T50">
            <v>0</v>
          </cell>
          <cell r="U50">
            <v>10000</v>
          </cell>
          <cell r="V50">
            <v>10000</v>
          </cell>
          <cell r="W50">
            <v>129733</v>
          </cell>
          <cell r="X50">
            <v>0</v>
          </cell>
          <cell r="Y50">
            <v>0</v>
          </cell>
          <cell r="Z50">
            <v>0</v>
          </cell>
          <cell r="AA50">
            <v>1441073</v>
          </cell>
          <cell r="AB50">
            <v>42214</v>
          </cell>
          <cell r="AC50">
            <v>297468</v>
          </cell>
          <cell r="AD50">
            <v>76799</v>
          </cell>
          <cell r="AE50">
            <v>144240</v>
          </cell>
          <cell r="AF50">
            <v>29599</v>
          </cell>
          <cell r="AG50">
            <v>15375</v>
          </cell>
          <cell r="AH50">
            <v>25040</v>
          </cell>
          <cell r="AI50">
            <v>7150</v>
          </cell>
          <cell r="AJ50">
            <v>0</v>
          </cell>
          <cell r="AK50">
            <v>0</v>
          </cell>
          <cell r="AL50">
            <v>48939</v>
          </cell>
          <cell r="AM50">
            <v>13570</v>
          </cell>
          <cell r="AN50">
            <v>4000</v>
          </cell>
          <cell r="AO50">
            <v>3300</v>
          </cell>
          <cell r="AP50">
            <v>32000</v>
          </cell>
          <cell r="AQ50">
            <v>7750</v>
          </cell>
          <cell r="AR50">
            <v>17530</v>
          </cell>
          <cell r="AS50">
            <v>114340</v>
          </cell>
          <cell r="AT50">
            <v>36534</v>
          </cell>
          <cell r="AU50">
            <v>22600</v>
          </cell>
          <cell r="AV50">
            <v>37540</v>
          </cell>
          <cell r="AW50">
            <v>11984</v>
          </cell>
          <cell r="AX50">
            <v>11026</v>
          </cell>
          <cell r="AY50">
            <v>46000</v>
          </cell>
          <cell r="AZ50">
            <v>5000</v>
          </cell>
          <cell r="BA50">
            <v>30000</v>
          </cell>
          <cell r="BB50">
            <v>23436</v>
          </cell>
          <cell r="BC50">
            <v>0</v>
          </cell>
          <cell r="BD50">
            <v>0</v>
          </cell>
          <cell r="BE50">
            <v>0</v>
          </cell>
          <cell r="BF50">
            <v>0</v>
          </cell>
          <cell r="BG50">
            <v>109795</v>
          </cell>
          <cell r="BH50">
            <v>23500</v>
          </cell>
          <cell r="BI50">
            <v>0</v>
          </cell>
          <cell r="BJ50">
            <v>0</v>
          </cell>
          <cell r="BK50">
            <v>69551</v>
          </cell>
          <cell r="BL50">
            <v>0</v>
          </cell>
          <cell r="BM50">
            <v>7598</v>
          </cell>
          <cell r="BN50">
            <v>38366</v>
          </cell>
          <cell r="BO50">
            <v>0</v>
          </cell>
          <cell r="BP50">
            <v>150000</v>
          </cell>
          <cell r="BQ50">
            <v>0</v>
          </cell>
          <cell r="BR50">
            <v>0</v>
          </cell>
          <cell r="BS50">
            <v>0</v>
          </cell>
          <cell r="BT50">
            <v>188366</v>
          </cell>
        </row>
        <row r="51">
          <cell r="A51">
            <v>388</v>
          </cell>
          <cell r="B51" t="str">
            <v>Katharine Lady Berkeley's School</v>
          </cell>
          <cell r="C51">
            <v>1</v>
          </cell>
          <cell r="D51">
            <v>49940</v>
          </cell>
          <cell r="E51">
            <v>0</v>
          </cell>
          <cell r="F51">
            <v>0</v>
          </cell>
          <cell r="G51">
            <v>0</v>
          </cell>
          <cell r="H51">
            <v>0</v>
          </cell>
          <cell r="I51">
            <v>0</v>
          </cell>
          <cell r="J51">
            <v>4221093</v>
          </cell>
          <cell r="K51">
            <v>1138247</v>
          </cell>
          <cell r="L51">
            <v>260017</v>
          </cell>
          <cell r="M51">
            <v>0</v>
          </cell>
          <cell r="N51">
            <v>381448</v>
          </cell>
          <cell r="O51">
            <v>0</v>
          </cell>
          <cell r="P51">
            <v>115000</v>
          </cell>
          <cell r="Q51">
            <v>50500</v>
          </cell>
          <cell r="R51">
            <v>145000</v>
          </cell>
          <cell r="S51">
            <v>0</v>
          </cell>
          <cell r="T51">
            <v>0</v>
          </cell>
          <cell r="U51">
            <v>0</v>
          </cell>
          <cell r="V51">
            <v>2000</v>
          </cell>
          <cell r="W51">
            <v>258359</v>
          </cell>
          <cell r="X51">
            <v>0</v>
          </cell>
          <cell r="Y51">
            <v>0</v>
          </cell>
          <cell r="Z51">
            <v>0</v>
          </cell>
          <cell r="AA51">
            <v>4200000</v>
          </cell>
          <cell r="AB51">
            <v>80000</v>
          </cell>
          <cell r="AC51">
            <v>456357</v>
          </cell>
          <cell r="AD51">
            <v>217350</v>
          </cell>
          <cell r="AE51">
            <v>374001</v>
          </cell>
          <cell r="AF51">
            <v>91000</v>
          </cell>
          <cell r="AG51">
            <v>83501</v>
          </cell>
          <cell r="AH51">
            <v>24500</v>
          </cell>
          <cell r="AI51">
            <v>25000</v>
          </cell>
          <cell r="AJ51">
            <v>0</v>
          </cell>
          <cell r="AK51">
            <v>0</v>
          </cell>
          <cell r="AL51">
            <v>45000</v>
          </cell>
          <cell r="AM51">
            <v>6500</v>
          </cell>
          <cell r="AN51">
            <v>14000</v>
          </cell>
          <cell r="AO51">
            <v>10000</v>
          </cell>
          <cell r="AP51">
            <v>120000</v>
          </cell>
          <cell r="AQ51">
            <v>18364</v>
          </cell>
          <cell r="AR51">
            <v>29000</v>
          </cell>
          <cell r="AS51">
            <v>222150</v>
          </cell>
          <cell r="AT51">
            <v>52798</v>
          </cell>
          <cell r="AU51">
            <v>120000</v>
          </cell>
          <cell r="AV51">
            <v>142500</v>
          </cell>
          <cell r="AW51">
            <v>41085</v>
          </cell>
          <cell r="AX51">
            <v>0</v>
          </cell>
          <cell r="AY51">
            <v>67000</v>
          </cell>
          <cell r="AZ51">
            <v>40000</v>
          </cell>
          <cell r="BA51">
            <v>58000</v>
          </cell>
          <cell r="BB51">
            <v>33315</v>
          </cell>
          <cell r="BC51">
            <v>0</v>
          </cell>
          <cell r="BD51">
            <v>0</v>
          </cell>
          <cell r="BE51">
            <v>0</v>
          </cell>
          <cell r="BF51">
            <v>0</v>
          </cell>
          <cell r="BG51">
            <v>275175</v>
          </cell>
          <cell r="BH51">
            <v>0</v>
          </cell>
          <cell r="BI51">
            <v>0</v>
          </cell>
          <cell r="BJ51">
            <v>0</v>
          </cell>
          <cell r="BK51">
            <v>263461</v>
          </cell>
          <cell r="BL51">
            <v>0</v>
          </cell>
          <cell r="BM51">
            <v>11714</v>
          </cell>
          <cell r="BN51">
            <v>50183</v>
          </cell>
          <cell r="BO51">
            <v>0</v>
          </cell>
          <cell r="BP51">
            <v>0</v>
          </cell>
          <cell r="BQ51">
            <v>0</v>
          </cell>
          <cell r="BR51">
            <v>0</v>
          </cell>
          <cell r="BS51">
            <v>0</v>
          </cell>
          <cell r="BT51">
            <v>50183</v>
          </cell>
        </row>
        <row r="52">
          <cell r="A52">
            <v>389</v>
          </cell>
          <cell r="B52" t="str">
            <v>Barnwood Park Arts College</v>
          </cell>
          <cell r="C52">
            <v>1</v>
          </cell>
          <cell r="D52">
            <v>148706</v>
          </cell>
          <cell r="E52">
            <v>0</v>
          </cell>
          <cell r="F52">
            <v>0</v>
          </cell>
          <cell r="G52">
            <v>0</v>
          </cell>
          <cell r="H52">
            <v>106557</v>
          </cell>
          <cell r="I52">
            <v>0</v>
          </cell>
          <cell r="J52">
            <v>2576861</v>
          </cell>
          <cell r="K52">
            <v>0</v>
          </cell>
          <cell r="L52">
            <v>251606</v>
          </cell>
          <cell r="M52">
            <v>15786</v>
          </cell>
          <cell r="N52">
            <v>220894</v>
          </cell>
          <cell r="O52">
            <v>11615</v>
          </cell>
          <cell r="P52">
            <v>0</v>
          </cell>
          <cell r="Q52">
            <v>26721</v>
          </cell>
          <cell r="R52">
            <v>0</v>
          </cell>
          <cell r="S52">
            <v>0</v>
          </cell>
          <cell r="T52">
            <v>0</v>
          </cell>
          <cell r="U52">
            <v>5000</v>
          </cell>
          <cell r="V52">
            <v>6500</v>
          </cell>
          <cell r="W52">
            <v>186003</v>
          </cell>
          <cell r="X52">
            <v>0</v>
          </cell>
          <cell r="Y52">
            <v>0</v>
          </cell>
          <cell r="Z52">
            <v>0</v>
          </cell>
          <cell r="AA52">
            <v>2047966</v>
          </cell>
          <cell r="AB52">
            <v>45000</v>
          </cell>
          <cell r="AC52">
            <v>391419</v>
          </cell>
          <cell r="AD52">
            <v>70870</v>
          </cell>
          <cell r="AE52">
            <v>196386</v>
          </cell>
          <cell r="AF52">
            <v>0</v>
          </cell>
          <cell r="AG52">
            <v>8463</v>
          </cell>
          <cell r="AH52">
            <v>7400</v>
          </cell>
          <cell r="AI52">
            <v>10250</v>
          </cell>
          <cell r="AJ52">
            <v>0</v>
          </cell>
          <cell r="AK52">
            <v>0</v>
          </cell>
          <cell r="AL52">
            <v>45400</v>
          </cell>
          <cell r="AM52">
            <v>7425</v>
          </cell>
          <cell r="AN52">
            <v>61500</v>
          </cell>
          <cell r="AO52">
            <v>5300</v>
          </cell>
          <cell r="AP52">
            <v>55800</v>
          </cell>
          <cell r="AQ52">
            <v>11766</v>
          </cell>
          <cell r="AR52">
            <v>24900</v>
          </cell>
          <cell r="AS52">
            <v>181915</v>
          </cell>
          <cell r="AT52">
            <v>55440</v>
          </cell>
          <cell r="AU52">
            <v>38000</v>
          </cell>
          <cell r="AV52">
            <v>28197</v>
          </cell>
          <cell r="AW52">
            <v>17671</v>
          </cell>
          <cell r="AX52">
            <v>0</v>
          </cell>
          <cell r="AY52">
            <v>35750</v>
          </cell>
          <cell r="AZ52">
            <v>0</v>
          </cell>
          <cell r="BA52">
            <v>77046</v>
          </cell>
          <cell r="BB52">
            <v>25828</v>
          </cell>
          <cell r="BC52">
            <v>0</v>
          </cell>
          <cell r="BD52">
            <v>0</v>
          </cell>
          <cell r="BE52">
            <v>0</v>
          </cell>
          <cell r="BF52">
            <v>0</v>
          </cell>
          <cell r="BG52">
            <v>127188</v>
          </cell>
          <cell r="BH52">
            <v>0</v>
          </cell>
          <cell r="BI52">
            <v>0</v>
          </cell>
          <cell r="BJ52">
            <v>0</v>
          </cell>
          <cell r="BK52">
            <v>225389</v>
          </cell>
          <cell r="BL52">
            <v>0</v>
          </cell>
          <cell r="BM52">
            <v>8356</v>
          </cell>
          <cell r="BN52">
            <v>0</v>
          </cell>
          <cell r="BO52">
            <v>0</v>
          </cell>
          <cell r="BP52">
            <v>0</v>
          </cell>
          <cell r="BQ52">
            <v>0</v>
          </cell>
          <cell r="BR52">
            <v>0</v>
          </cell>
          <cell r="BS52">
            <v>0</v>
          </cell>
          <cell r="BT52">
            <v>0</v>
          </cell>
        </row>
        <row r="53">
          <cell r="A53">
            <v>391</v>
          </cell>
          <cell r="B53" t="str">
            <v>Tewkesbury School</v>
          </cell>
          <cell r="C53">
            <v>1</v>
          </cell>
          <cell r="D53">
            <v>124213</v>
          </cell>
          <cell r="E53">
            <v>0</v>
          </cell>
          <cell r="F53">
            <v>11025</v>
          </cell>
          <cell r="G53">
            <v>0</v>
          </cell>
          <cell r="H53">
            <v>0</v>
          </cell>
          <cell r="I53">
            <v>6526</v>
          </cell>
          <cell r="J53">
            <v>4625970</v>
          </cell>
          <cell r="K53">
            <v>1604812</v>
          </cell>
          <cell r="L53">
            <v>328442</v>
          </cell>
          <cell r="M53">
            <v>0</v>
          </cell>
          <cell r="N53">
            <v>502683</v>
          </cell>
          <cell r="O53">
            <v>0</v>
          </cell>
          <cell r="P53">
            <v>85991</v>
          </cell>
          <cell r="Q53">
            <v>130000</v>
          </cell>
          <cell r="R53">
            <v>0</v>
          </cell>
          <cell r="S53">
            <v>0</v>
          </cell>
          <cell r="T53">
            <v>0</v>
          </cell>
          <cell r="U53">
            <v>0</v>
          </cell>
          <cell r="V53">
            <v>8000</v>
          </cell>
          <cell r="W53">
            <v>291103</v>
          </cell>
          <cell r="X53">
            <v>0</v>
          </cell>
          <cell r="Y53">
            <v>50000</v>
          </cell>
          <cell r="Z53">
            <v>0</v>
          </cell>
          <cell r="AA53">
            <v>4806097</v>
          </cell>
          <cell r="AB53">
            <v>25000</v>
          </cell>
          <cell r="AC53">
            <v>813932</v>
          </cell>
          <cell r="AD53">
            <v>309355</v>
          </cell>
          <cell r="AE53">
            <v>481078</v>
          </cell>
          <cell r="AF53">
            <v>0</v>
          </cell>
          <cell r="AG53">
            <v>44937</v>
          </cell>
          <cell r="AH53">
            <v>20505</v>
          </cell>
          <cell r="AI53">
            <v>33455</v>
          </cell>
          <cell r="AJ53">
            <v>0</v>
          </cell>
          <cell r="AK53">
            <v>0</v>
          </cell>
          <cell r="AL53">
            <v>114229</v>
          </cell>
          <cell r="AM53">
            <v>8815</v>
          </cell>
          <cell r="AN53">
            <v>19187</v>
          </cell>
          <cell r="AO53">
            <v>24000</v>
          </cell>
          <cell r="AP53">
            <v>120000</v>
          </cell>
          <cell r="AQ53">
            <v>23136</v>
          </cell>
          <cell r="AR53">
            <v>28200</v>
          </cell>
          <cell r="AS53">
            <v>358252</v>
          </cell>
          <cell r="AT53">
            <v>105752</v>
          </cell>
          <cell r="AU53">
            <v>140000</v>
          </cell>
          <cell r="AV53">
            <v>74626</v>
          </cell>
          <cell r="AW53">
            <v>42884</v>
          </cell>
          <cell r="AX53">
            <v>69316</v>
          </cell>
          <cell r="AY53">
            <v>39250</v>
          </cell>
          <cell r="AZ53">
            <v>0</v>
          </cell>
          <cell r="BA53">
            <v>83024</v>
          </cell>
          <cell r="BB53">
            <v>63398</v>
          </cell>
          <cell r="BC53">
            <v>0</v>
          </cell>
          <cell r="BD53">
            <v>0</v>
          </cell>
          <cell r="BE53">
            <v>47000</v>
          </cell>
          <cell r="BF53">
            <v>9526</v>
          </cell>
          <cell r="BG53">
            <v>262867</v>
          </cell>
          <cell r="BH53">
            <v>0</v>
          </cell>
          <cell r="BI53">
            <v>0</v>
          </cell>
          <cell r="BJ53">
            <v>0</v>
          </cell>
          <cell r="BK53">
            <v>262175</v>
          </cell>
          <cell r="BL53">
            <v>0</v>
          </cell>
          <cell r="BM53">
            <v>11717</v>
          </cell>
          <cell r="BN53">
            <v>-147214</v>
          </cell>
          <cell r="BO53">
            <v>0</v>
          </cell>
          <cell r="BP53">
            <v>0</v>
          </cell>
          <cell r="BQ53">
            <v>0</v>
          </cell>
          <cell r="BR53">
            <v>0</v>
          </cell>
          <cell r="BS53">
            <v>0</v>
          </cell>
          <cell r="BT53">
            <v>-147214</v>
          </cell>
        </row>
        <row r="54">
          <cell r="A54">
            <v>392</v>
          </cell>
          <cell r="B54" t="str">
            <v>Wyedean School</v>
          </cell>
          <cell r="C54">
            <v>1</v>
          </cell>
          <cell r="D54">
            <v>188244</v>
          </cell>
          <cell r="E54">
            <v>0</v>
          </cell>
          <cell r="F54">
            <v>53107</v>
          </cell>
          <cell r="G54">
            <v>0</v>
          </cell>
          <cell r="H54">
            <v>0</v>
          </cell>
          <cell r="I54">
            <v>0</v>
          </cell>
          <cell r="J54">
            <v>2955108</v>
          </cell>
          <cell r="K54">
            <v>1713528</v>
          </cell>
          <cell r="L54">
            <v>395658</v>
          </cell>
          <cell r="M54">
            <v>0</v>
          </cell>
          <cell r="N54">
            <v>237979</v>
          </cell>
          <cell r="O54">
            <v>0</v>
          </cell>
          <cell r="P54">
            <v>0</v>
          </cell>
          <cell r="Q54">
            <v>38620</v>
          </cell>
          <cell r="R54">
            <v>226431</v>
          </cell>
          <cell r="S54">
            <v>0</v>
          </cell>
          <cell r="T54">
            <v>0</v>
          </cell>
          <cell r="U54">
            <v>40000</v>
          </cell>
          <cell r="V54">
            <v>69206</v>
          </cell>
          <cell r="W54">
            <v>209039</v>
          </cell>
          <cell r="X54">
            <v>0</v>
          </cell>
          <cell r="Y54">
            <v>0</v>
          </cell>
          <cell r="Z54">
            <v>0</v>
          </cell>
          <cell r="AA54">
            <v>3595293</v>
          </cell>
          <cell r="AB54">
            <v>10000</v>
          </cell>
          <cell r="AC54">
            <v>566475</v>
          </cell>
          <cell r="AD54">
            <v>169015</v>
          </cell>
          <cell r="AE54">
            <v>424409</v>
          </cell>
          <cell r="AF54">
            <v>101581</v>
          </cell>
          <cell r="AG54">
            <v>29782</v>
          </cell>
          <cell r="AH54">
            <v>29150</v>
          </cell>
          <cell r="AI54">
            <v>15299</v>
          </cell>
          <cell r="AJ54">
            <v>0</v>
          </cell>
          <cell r="AK54">
            <v>21833</v>
          </cell>
          <cell r="AL54">
            <v>39665</v>
          </cell>
          <cell r="AM54">
            <v>17688</v>
          </cell>
          <cell r="AN54">
            <v>19000</v>
          </cell>
          <cell r="AO54">
            <v>8350</v>
          </cell>
          <cell r="AP54">
            <v>90000</v>
          </cell>
          <cell r="AQ54">
            <v>16791</v>
          </cell>
          <cell r="AR54">
            <v>21874</v>
          </cell>
          <cell r="AS54">
            <v>328716</v>
          </cell>
          <cell r="AT54">
            <v>66374</v>
          </cell>
          <cell r="AU54">
            <v>110000</v>
          </cell>
          <cell r="AV54">
            <v>60688</v>
          </cell>
          <cell r="AW54">
            <v>26362</v>
          </cell>
          <cell r="AX54">
            <v>26969</v>
          </cell>
          <cell r="AY54">
            <v>138851</v>
          </cell>
          <cell r="AZ54">
            <v>30000</v>
          </cell>
          <cell r="BA54">
            <v>60000</v>
          </cell>
          <cell r="BB54">
            <v>46612</v>
          </cell>
          <cell r="BC54">
            <v>0</v>
          </cell>
          <cell r="BD54">
            <v>0</v>
          </cell>
          <cell r="BE54">
            <v>0</v>
          </cell>
          <cell r="BF54">
            <v>0</v>
          </cell>
          <cell r="BG54">
            <v>194333</v>
          </cell>
          <cell r="BH54">
            <v>1295859</v>
          </cell>
          <cell r="BI54">
            <v>0</v>
          </cell>
          <cell r="BJ54">
            <v>0</v>
          </cell>
          <cell r="BK54">
            <v>1531832</v>
          </cell>
          <cell r="BL54">
            <v>0</v>
          </cell>
          <cell r="BM54">
            <v>10069</v>
          </cell>
          <cell r="BN54">
            <v>3036</v>
          </cell>
          <cell r="BO54">
            <v>0</v>
          </cell>
          <cell r="BP54">
            <v>1398</v>
          </cell>
          <cell r="BQ54">
            <v>0</v>
          </cell>
          <cell r="BR54">
            <v>0</v>
          </cell>
          <cell r="BS54">
            <v>0</v>
          </cell>
          <cell r="BT54">
            <v>4434</v>
          </cell>
        </row>
        <row r="55">
          <cell r="A55">
            <v>394</v>
          </cell>
          <cell r="B55" t="str">
            <v>Cheltenham Kingsmead School</v>
          </cell>
          <cell r="C55">
            <v>1</v>
          </cell>
          <cell r="D55">
            <v>55702</v>
          </cell>
          <cell r="E55">
            <v>0</v>
          </cell>
          <cell r="F55">
            <v>54834.21</v>
          </cell>
          <cell r="G55">
            <v>1591</v>
          </cell>
          <cell r="H55">
            <v>0</v>
          </cell>
          <cell r="I55">
            <v>0</v>
          </cell>
          <cell r="J55">
            <v>331744</v>
          </cell>
          <cell r="K55">
            <v>0</v>
          </cell>
          <cell r="L55">
            <v>27321</v>
          </cell>
          <cell r="M55">
            <v>0</v>
          </cell>
          <cell r="N55">
            <v>51278</v>
          </cell>
          <cell r="O55">
            <v>0</v>
          </cell>
          <cell r="P55">
            <v>0</v>
          </cell>
          <cell r="Q55">
            <v>0</v>
          </cell>
          <cell r="R55">
            <v>0</v>
          </cell>
          <cell r="S55">
            <v>0</v>
          </cell>
          <cell r="T55">
            <v>0</v>
          </cell>
          <cell r="U55">
            <v>0</v>
          </cell>
          <cell r="V55">
            <v>0</v>
          </cell>
          <cell r="W55">
            <v>0</v>
          </cell>
          <cell r="X55">
            <v>0</v>
          </cell>
          <cell r="Y55">
            <v>0</v>
          </cell>
          <cell r="Z55">
            <v>0</v>
          </cell>
          <cell r="AA55">
            <v>346911</v>
          </cell>
          <cell r="AB55">
            <v>15055</v>
          </cell>
          <cell r="AC55">
            <v>95499</v>
          </cell>
          <cell r="AD55">
            <v>28479</v>
          </cell>
          <cell r="AE55">
            <v>54536</v>
          </cell>
          <cell r="AF55">
            <v>0</v>
          </cell>
          <cell r="AG55">
            <v>3273</v>
          </cell>
          <cell r="AH55">
            <v>6780</v>
          </cell>
          <cell r="AI55">
            <v>4950</v>
          </cell>
          <cell r="AJ55">
            <v>0</v>
          </cell>
          <cell r="AK55">
            <v>0</v>
          </cell>
          <cell r="AL55">
            <v>17700</v>
          </cell>
          <cell r="AM55">
            <v>6850</v>
          </cell>
          <cell r="AN55">
            <v>1700</v>
          </cell>
          <cell r="AO55">
            <v>6100</v>
          </cell>
          <cell r="AP55">
            <v>26000</v>
          </cell>
          <cell r="AQ55">
            <v>3790</v>
          </cell>
          <cell r="AR55">
            <v>7600</v>
          </cell>
          <cell r="AS55">
            <v>42622</v>
          </cell>
          <cell r="AT55">
            <v>5550</v>
          </cell>
          <cell r="AU55">
            <v>3000</v>
          </cell>
          <cell r="AV55">
            <v>14555</v>
          </cell>
          <cell r="AW55">
            <v>3074</v>
          </cell>
          <cell r="AX55">
            <v>0</v>
          </cell>
          <cell r="AY55">
            <v>13100</v>
          </cell>
          <cell r="AZ55">
            <v>6000</v>
          </cell>
          <cell r="BA55">
            <v>21750</v>
          </cell>
          <cell r="BB55">
            <v>6000</v>
          </cell>
          <cell r="BC55">
            <v>0</v>
          </cell>
          <cell r="BD55">
            <v>0</v>
          </cell>
          <cell r="BE55">
            <v>0</v>
          </cell>
          <cell r="BF55">
            <v>0</v>
          </cell>
          <cell r="BG55">
            <v>17788</v>
          </cell>
          <cell r="BH55">
            <v>0</v>
          </cell>
          <cell r="BI55">
            <v>0</v>
          </cell>
          <cell r="BJ55">
            <v>0</v>
          </cell>
          <cell r="BK55">
            <v>2300</v>
          </cell>
          <cell r="BL55">
            <v>0</v>
          </cell>
          <cell r="BM55">
            <v>1591</v>
          </cell>
          <cell r="BN55">
            <v>-274829</v>
          </cell>
          <cell r="BO55">
            <v>0</v>
          </cell>
          <cell r="BP55">
            <v>17013.21</v>
          </cell>
          <cell r="BQ55">
            <v>53309</v>
          </cell>
          <cell r="BR55">
            <v>0</v>
          </cell>
          <cell r="BS55">
            <v>0</v>
          </cell>
          <cell r="BT55">
            <v>-204506.79</v>
          </cell>
        </row>
        <row r="56">
          <cell r="A56">
            <v>396</v>
          </cell>
          <cell r="B56" t="str">
            <v>Cheltenham Bournside School and Sixth Form Centre</v>
          </cell>
          <cell r="C56">
            <v>1</v>
          </cell>
          <cell r="D56">
            <v>276672</v>
          </cell>
          <cell r="E56">
            <v>0</v>
          </cell>
          <cell r="F56">
            <v>32742</v>
          </cell>
          <cell r="G56">
            <v>7279</v>
          </cell>
          <cell r="H56">
            <v>269869</v>
          </cell>
          <cell r="I56">
            <v>0</v>
          </cell>
          <cell r="J56">
            <v>4477294</v>
          </cell>
          <cell r="K56">
            <v>2104142</v>
          </cell>
          <cell r="L56">
            <v>333590</v>
          </cell>
          <cell r="M56">
            <v>0</v>
          </cell>
          <cell r="N56">
            <v>335129</v>
          </cell>
          <cell r="O56">
            <v>0</v>
          </cell>
          <cell r="P56">
            <v>10000</v>
          </cell>
          <cell r="Q56">
            <v>178000</v>
          </cell>
          <cell r="R56">
            <v>0</v>
          </cell>
          <cell r="S56">
            <v>0</v>
          </cell>
          <cell r="T56">
            <v>0</v>
          </cell>
          <cell r="U56">
            <v>0</v>
          </cell>
          <cell r="V56">
            <v>13000</v>
          </cell>
          <cell r="W56">
            <v>307350</v>
          </cell>
          <cell r="X56">
            <v>0</v>
          </cell>
          <cell r="Y56">
            <v>0</v>
          </cell>
          <cell r="Z56">
            <v>0</v>
          </cell>
          <cell r="AA56">
            <v>5218565</v>
          </cell>
          <cell r="AB56">
            <v>47795</v>
          </cell>
          <cell r="AC56">
            <v>641540</v>
          </cell>
          <cell r="AD56">
            <v>112540</v>
          </cell>
          <cell r="AE56">
            <v>564685</v>
          </cell>
          <cell r="AF56">
            <v>0</v>
          </cell>
          <cell r="AG56">
            <v>84360</v>
          </cell>
          <cell r="AH56">
            <v>54600</v>
          </cell>
          <cell r="AI56">
            <v>46000</v>
          </cell>
          <cell r="AJ56">
            <v>0</v>
          </cell>
          <cell r="AK56">
            <v>0</v>
          </cell>
          <cell r="AL56">
            <v>76352</v>
          </cell>
          <cell r="AM56">
            <v>0</v>
          </cell>
          <cell r="AN56">
            <v>143596</v>
          </cell>
          <cell r="AO56">
            <v>29760</v>
          </cell>
          <cell r="AP56">
            <v>130240</v>
          </cell>
          <cell r="AQ56">
            <v>22959</v>
          </cell>
          <cell r="AR56">
            <v>7238</v>
          </cell>
          <cell r="AS56">
            <v>346500</v>
          </cell>
          <cell r="AT56">
            <v>0</v>
          </cell>
          <cell r="AU56">
            <v>145000</v>
          </cell>
          <cell r="AV56">
            <v>78380</v>
          </cell>
          <cell r="AW56">
            <v>68000</v>
          </cell>
          <cell r="AX56">
            <v>0</v>
          </cell>
          <cell r="AY56">
            <v>24616</v>
          </cell>
          <cell r="AZ56">
            <v>39900</v>
          </cell>
          <cell r="BA56">
            <v>124400</v>
          </cell>
          <cell r="BB56">
            <v>18434</v>
          </cell>
          <cell r="BC56">
            <v>0</v>
          </cell>
          <cell r="BD56">
            <v>0</v>
          </cell>
          <cell r="BE56">
            <v>0</v>
          </cell>
          <cell r="BF56">
            <v>0</v>
          </cell>
          <cell r="BG56">
            <v>280369</v>
          </cell>
          <cell r="BH56">
            <v>115264</v>
          </cell>
          <cell r="BI56">
            <v>0</v>
          </cell>
          <cell r="BJ56">
            <v>0</v>
          </cell>
          <cell r="BK56">
            <v>686168</v>
          </cell>
          <cell r="BL56">
            <v>0</v>
          </cell>
          <cell r="BM56">
            <v>19355</v>
          </cell>
          <cell r="BN56">
            <v>9717</v>
          </cell>
          <cell r="BO56">
            <v>0</v>
          </cell>
          <cell r="BP56">
            <v>0</v>
          </cell>
          <cell r="BQ56">
            <v>0</v>
          </cell>
          <cell r="BR56">
            <v>0</v>
          </cell>
          <cell r="BS56">
            <v>0</v>
          </cell>
          <cell r="BT56">
            <v>9717</v>
          </cell>
        </row>
        <row r="57">
          <cell r="A57">
            <v>398</v>
          </cell>
          <cell r="B57" t="str">
            <v>Pate's Grammar School</v>
          </cell>
          <cell r="C57">
            <v>1</v>
          </cell>
          <cell r="D57">
            <v>112740</v>
          </cell>
          <cell r="E57">
            <v>0</v>
          </cell>
          <cell r="F57">
            <v>0</v>
          </cell>
          <cell r="G57">
            <v>0</v>
          </cell>
          <cell r="H57">
            <v>0</v>
          </cell>
          <cell r="I57">
            <v>0</v>
          </cell>
          <cell r="J57">
            <v>2199927</v>
          </cell>
          <cell r="K57">
            <v>1828342</v>
          </cell>
          <cell r="L57">
            <v>2938</v>
          </cell>
          <cell r="M57">
            <v>0</v>
          </cell>
          <cell r="N57">
            <v>315266</v>
          </cell>
          <cell r="O57">
            <v>0</v>
          </cell>
          <cell r="P57">
            <v>32843</v>
          </cell>
          <cell r="Q57">
            <v>43000</v>
          </cell>
          <cell r="R57">
            <v>108000</v>
          </cell>
          <cell r="S57">
            <v>0</v>
          </cell>
          <cell r="T57">
            <v>0</v>
          </cell>
          <cell r="U57">
            <v>0</v>
          </cell>
          <cell r="V57">
            <v>207000</v>
          </cell>
          <cell r="W57">
            <v>145389</v>
          </cell>
          <cell r="X57">
            <v>0</v>
          </cell>
          <cell r="Y57">
            <v>0</v>
          </cell>
          <cell r="Z57">
            <v>0</v>
          </cell>
          <cell r="AA57">
            <v>3098128</v>
          </cell>
          <cell r="AB57">
            <v>88039</v>
          </cell>
          <cell r="AC57">
            <v>184009</v>
          </cell>
          <cell r="AD57">
            <v>63059</v>
          </cell>
          <cell r="AE57">
            <v>383005</v>
          </cell>
          <cell r="AF57">
            <v>68701</v>
          </cell>
          <cell r="AG57">
            <v>0</v>
          </cell>
          <cell r="AH57">
            <v>13600</v>
          </cell>
          <cell r="AI57">
            <v>19000</v>
          </cell>
          <cell r="AJ57">
            <v>0</v>
          </cell>
          <cell r="AK57">
            <v>0</v>
          </cell>
          <cell r="AL57">
            <v>78500</v>
          </cell>
          <cell r="AM57">
            <v>33000</v>
          </cell>
          <cell r="AN57">
            <v>98800</v>
          </cell>
          <cell r="AO57">
            <v>14000</v>
          </cell>
          <cell r="AP57">
            <v>86000</v>
          </cell>
          <cell r="AQ57">
            <v>23814</v>
          </cell>
          <cell r="AR57">
            <v>12400</v>
          </cell>
          <cell r="AS57">
            <v>166750</v>
          </cell>
          <cell r="AT57">
            <v>37000</v>
          </cell>
          <cell r="AU57">
            <v>130000</v>
          </cell>
          <cell r="AV57">
            <v>93000</v>
          </cell>
          <cell r="AW57">
            <v>30300</v>
          </cell>
          <cell r="AX57">
            <v>0</v>
          </cell>
          <cell r="AY57">
            <v>80000</v>
          </cell>
          <cell r="AZ57">
            <v>0</v>
          </cell>
          <cell r="BA57">
            <v>15000</v>
          </cell>
          <cell r="BB57">
            <v>19600</v>
          </cell>
          <cell r="BC57">
            <v>0</v>
          </cell>
          <cell r="BD57">
            <v>47000</v>
          </cell>
          <cell r="BE57">
            <v>0</v>
          </cell>
          <cell r="BF57">
            <v>0</v>
          </cell>
          <cell r="BG57">
            <v>9817</v>
          </cell>
          <cell r="BH57">
            <v>0</v>
          </cell>
          <cell r="BI57">
            <v>0</v>
          </cell>
          <cell r="BJ57">
            <v>0</v>
          </cell>
          <cell r="BK57">
            <v>0</v>
          </cell>
          <cell r="BL57">
            <v>0</v>
          </cell>
          <cell r="BM57">
            <v>9817</v>
          </cell>
          <cell r="BN57">
            <v>112740</v>
          </cell>
          <cell r="BO57">
            <v>0</v>
          </cell>
          <cell r="BP57">
            <v>0</v>
          </cell>
          <cell r="BQ57">
            <v>0</v>
          </cell>
          <cell r="BR57">
            <v>0</v>
          </cell>
          <cell r="BS57">
            <v>0</v>
          </cell>
          <cell r="BT57">
            <v>112740</v>
          </cell>
        </row>
        <row r="58">
          <cell r="A58">
            <v>526</v>
          </cell>
          <cell r="B58" t="str">
            <v>Oak Hill Church of England Primary School</v>
          </cell>
          <cell r="D58">
            <v>12145</v>
          </cell>
          <cell r="E58">
            <v>0</v>
          </cell>
          <cell r="F58">
            <v>38695</v>
          </cell>
          <cell r="G58">
            <v>4326</v>
          </cell>
          <cell r="H58">
            <v>0</v>
          </cell>
          <cell r="I58">
            <v>0</v>
          </cell>
          <cell r="J58">
            <v>313317</v>
          </cell>
          <cell r="K58">
            <v>0</v>
          </cell>
          <cell r="L58">
            <v>6343</v>
          </cell>
          <cell r="M58">
            <v>0</v>
          </cell>
          <cell r="N58">
            <v>16244</v>
          </cell>
          <cell r="O58">
            <v>1175</v>
          </cell>
          <cell r="P58">
            <v>0</v>
          </cell>
          <cell r="Q58">
            <v>5390</v>
          </cell>
          <cell r="R58">
            <v>0</v>
          </cell>
          <cell r="S58">
            <v>0</v>
          </cell>
          <cell r="T58">
            <v>0</v>
          </cell>
          <cell r="U58">
            <v>0</v>
          </cell>
          <cell r="V58">
            <v>6000</v>
          </cell>
          <cell r="W58">
            <v>24915</v>
          </cell>
          <cell r="X58">
            <v>0</v>
          </cell>
          <cell r="Y58">
            <v>0</v>
          </cell>
          <cell r="Z58">
            <v>0</v>
          </cell>
          <cell r="AA58">
            <v>213104</v>
          </cell>
          <cell r="AB58">
            <v>2650</v>
          </cell>
          <cell r="AC58">
            <v>57722</v>
          </cell>
          <cell r="AD58">
            <v>9727</v>
          </cell>
          <cell r="AE58">
            <v>17247</v>
          </cell>
          <cell r="AF58">
            <v>0</v>
          </cell>
          <cell r="AG58">
            <v>5946</v>
          </cell>
          <cell r="AH58">
            <v>650</v>
          </cell>
          <cell r="AI58">
            <v>1350</v>
          </cell>
          <cell r="AJ58">
            <v>2480</v>
          </cell>
          <cell r="AK58">
            <v>622</v>
          </cell>
          <cell r="AL58">
            <v>8500</v>
          </cell>
          <cell r="AM58">
            <v>800</v>
          </cell>
          <cell r="AN58">
            <v>850</v>
          </cell>
          <cell r="AO58">
            <v>750</v>
          </cell>
          <cell r="AP58">
            <v>5400</v>
          </cell>
          <cell r="AQ58">
            <v>2974</v>
          </cell>
          <cell r="AR58">
            <v>1280</v>
          </cell>
          <cell r="AS58">
            <v>14156</v>
          </cell>
          <cell r="AT58">
            <v>4070</v>
          </cell>
          <cell r="AU58">
            <v>0</v>
          </cell>
          <cell r="AV58">
            <v>3250</v>
          </cell>
          <cell r="AW58">
            <v>2387</v>
          </cell>
          <cell r="AX58">
            <v>0</v>
          </cell>
          <cell r="AY58">
            <v>1539</v>
          </cell>
          <cell r="AZ58">
            <v>1500</v>
          </cell>
          <cell r="BA58">
            <v>4000</v>
          </cell>
          <cell r="BB58">
            <v>8807</v>
          </cell>
          <cell r="BC58">
            <v>0</v>
          </cell>
          <cell r="BD58">
            <v>0</v>
          </cell>
          <cell r="BE58">
            <v>0</v>
          </cell>
          <cell r="BF58">
            <v>0</v>
          </cell>
          <cell r="BG58">
            <v>37005</v>
          </cell>
          <cell r="BH58">
            <v>0</v>
          </cell>
          <cell r="BI58">
            <v>0</v>
          </cell>
          <cell r="BJ58">
            <v>0</v>
          </cell>
          <cell r="BK58">
            <v>73352</v>
          </cell>
          <cell r="BL58">
            <v>0</v>
          </cell>
          <cell r="BM58">
            <v>6674</v>
          </cell>
          <cell r="BN58">
            <v>13768</v>
          </cell>
          <cell r="BO58">
            <v>0</v>
          </cell>
          <cell r="BP58">
            <v>0</v>
          </cell>
          <cell r="BQ58">
            <v>0</v>
          </cell>
          <cell r="BR58">
            <v>0</v>
          </cell>
          <cell r="BS58">
            <v>0</v>
          </cell>
          <cell r="BT58">
            <v>13768</v>
          </cell>
        </row>
        <row r="59">
          <cell r="A59">
            <v>529</v>
          </cell>
          <cell r="B59" t="str">
            <v>Abbeymead Primary School</v>
          </cell>
          <cell r="D59">
            <v>56781</v>
          </cell>
          <cell r="E59">
            <v>0</v>
          </cell>
          <cell r="F59">
            <v>26046</v>
          </cell>
          <cell r="G59">
            <v>36</v>
          </cell>
          <cell r="H59">
            <v>10000</v>
          </cell>
          <cell r="I59">
            <v>0</v>
          </cell>
          <cell r="J59">
            <v>1078443</v>
          </cell>
          <cell r="K59">
            <v>0</v>
          </cell>
          <cell r="L59">
            <v>85092</v>
          </cell>
          <cell r="M59">
            <v>0</v>
          </cell>
          <cell r="N59">
            <v>41062</v>
          </cell>
          <cell r="O59">
            <v>0</v>
          </cell>
          <cell r="P59">
            <v>15930</v>
          </cell>
          <cell r="Q59">
            <v>14124</v>
          </cell>
          <cell r="R59">
            <v>1663</v>
          </cell>
          <cell r="S59">
            <v>0</v>
          </cell>
          <cell r="T59">
            <v>0</v>
          </cell>
          <cell r="U59">
            <v>7156</v>
          </cell>
          <cell r="V59">
            <v>14404</v>
          </cell>
          <cell r="W59">
            <v>66582</v>
          </cell>
          <cell r="X59">
            <v>0</v>
          </cell>
          <cell r="Y59">
            <v>0</v>
          </cell>
          <cell r="Z59">
            <v>0</v>
          </cell>
          <cell r="AA59">
            <v>691119</v>
          </cell>
          <cell r="AB59">
            <v>57833</v>
          </cell>
          <cell r="AC59">
            <v>238252</v>
          </cell>
          <cell r="AD59">
            <v>44802</v>
          </cell>
          <cell r="AE59">
            <v>55696</v>
          </cell>
          <cell r="AF59">
            <v>0</v>
          </cell>
          <cell r="AG59">
            <v>35259</v>
          </cell>
          <cell r="AH59">
            <v>6722</v>
          </cell>
          <cell r="AI59">
            <v>6000</v>
          </cell>
          <cell r="AJ59">
            <v>10232</v>
          </cell>
          <cell r="AK59">
            <v>0</v>
          </cell>
          <cell r="AL59">
            <v>20000</v>
          </cell>
          <cell r="AM59">
            <v>4500</v>
          </cell>
          <cell r="AN59">
            <v>5800</v>
          </cell>
          <cell r="AO59">
            <v>6000</v>
          </cell>
          <cell r="AP59">
            <v>16500</v>
          </cell>
          <cell r="AQ59">
            <v>27318</v>
          </cell>
          <cell r="AR59">
            <v>3175</v>
          </cell>
          <cell r="AS59">
            <v>61000</v>
          </cell>
          <cell r="AT59">
            <v>11245</v>
          </cell>
          <cell r="AU59">
            <v>0</v>
          </cell>
          <cell r="AV59">
            <v>5136</v>
          </cell>
          <cell r="AW59">
            <v>1351</v>
          </cell>
          <cell r="AX59">
            <v>0</v>
          </cell>
          <cell r="AY59">
            <v>15398</v>
          </cell>
          <cell r="AZ59">
            <v>0</v>
          </cell>
          <cell r="BA59">
            <v>124</v>
          </cell>
          <cell r="BB59">
            <v>26957</v>
          </cell>
          <cell r="BC59">
            <v>0</v>
          </cell>
          <cell r="BD59">
            <v>0</v>
          </cell>
          <cell r="BE59">
            <v>0</v>
          </cell>
          <cell r="BF59">
            <v>0</v>
          </cell>
          <cell r="BG59">
            <v>21920</v>
          </cell>
          <cell r="BH59">
            <v>0</v>
          </cell>
          <cell r="BI59">
            <v>0</v>
          </cell>
          <cell r="BJ59">
            <v>0</v>
          </cell>
          <cell r="BK59">
            <v>53602</v>
          </cell>
          <cell r="BL59">
            <v>0</v>
          </cell>
          <cell r="BM59">
            <v>4400</v>
          </cell>
          <cell r="BN59">
            <v>30818</v>
          </cell>
          <cell r="BO59">
            <v>0</v>
          </cell>
          <cell r="BP59">
            <v>0</v>
          </cell>
          <cell r="BQ59">
            <v>0</v>
          </cell>
          <cell r="BR59">
            <v>0</v>
          </cell>
          <cell r="BS59">
            <v>0</v>
          </cell>
          <cell r="BT59">
            <v>30818</v>
          </cell>
        </row>
        <row r="60">
          <cell r="A60">
            <v>530</v>
          </cell>
          <cell r="B60" t="str">
            <v>Amberley Parochial School</v>
          </cell>
          <cell r="D60">
            <v>25115</v>
          </cell>
          <cell r="E60">
            <v>0</v>
          </cell>
          <cell r="F60">
            <v>0</v>
          </cell>
          <cell r="G60">
            <v>1592</v>
          </cell>
          <cell r="H60">
            <v>0</v>
          </cell>
          <cell r="I60">
            <v>0</v>
          </cell>
          <cell r="J60">
            <v>297115</v>
          </cell>
          <cell r="K60">
            <v>0</v>
          </cell>
          <cell r="L60">
            <v>4957</v>
          </cell>
          <cell r="M60">
            <v>0</v>
          </cell>
          <cell r="N60">
            <v>16205</v>
          </cell>
          <cell r="O60">
            <v>0</v>
          </cell>
          <cell r="P60">
            <v>0</v>
          </cell>
          <cell r="Q60">
            <v>287</v>
          </cell>
          <cell r="R60">
            <v>0</v>
          </cell>
          <cell r="S60">
            <v>0</v>
          </cell>
          <cell r="T60">
            <v>0</v>
          </cell>
          <cell r="U60">
            <v>0</v>
          </cell>
          <cell r="V60">
            <v>0</v>
          </cell>
          <cell r="W60">
            <v>24904</v>
          </cell>
          <cell r="X60">
            <v>0</v>
          </cell>
          <cell r="Y60">
            <v>0</v>
          </cell>
          <cell r="Z60">
            <v>0</v>
          </cell>
          <cell r="AA60">
            <v>217458</v>
          </cell>
          <cell r="AB60">
            <v>5323</v>
          </cell>
          <cell r="AC60">
            <v>40278</v>
          </cell>
          <cell r="AD60">
            <v>11786</v>
          </cell>
          <cell r="AE60">
            <v>26049</v>
          </cell>
          <cell r="AF60">
            <v>0</v>
          </cell>
          <cell r="AG60">
            <v>6920</v>
          </cell>
          <cell r="AH60">
            <v>1187</v>
          </cell>
          <cell r="AI60">
            <v>3000</v>
          </cell>
          <cell r="AJ60">
            <v>2594</v>
          </cell>
          <cell r="AK60">
            <v>700</v>
          </cell>
          <cell r="AL60">
            <v>2000</v>
          </cell>
          <cell r="AM60">
            <v>1000</v>
          </cell>
          <cell r="AN60">
            <v>450</v>
          </cell>
          <cell r="AO60">
            <v>1800</v>
          </cell>
          <cell r="AP60">
            <v>4500</v>
          </cell>
          <cell r="AQ60">
            <v>356</v>
          </cell>
          <cell r="AR60">
            <v>700</v>
          </cell>
          <cell r="AS60">
            <v>21802</v>
          </cell>
          <cell r="AT60">
            <v>1910</v>
          </cell>
          <cell r="AU60">
            <v>0</v>
          </cell>
          <cell r="AV60">
            <v>3075</v>
          </cell>
          <cell r="AW60">
            <v>0</v>
          </cell>
          <cell r="AX60">
            <v>0</v>
          </cell>
          <cell r="AY60">
            <v>0</v>
          </cell>
          <cell r="AZ60">
            <v>100</v>
          </cell>
          <cell r="BA60">
            <v>287</v>
          </cell>
          <cell r="BB60">
            <v>13462</v>
          </cell>
          <cell r="BC60">
            <v>0</v>
          </cell>
          <cell r="BD60">
            <v>0</v>
          </cell>
          <cell r="BE60">
            <v>0</v>
          </cell>
          <cell r="BF60">
            <v>0</v>
          </cell>
          <cell r="BG60">
            <v>3548</v>
          </cell>
          <cell r="BH60">
            <v>0</v>
          </cell>
          <cell r="BI60">
            <v>0</v>
          </cell>
          <cell r="BJ60">
            <v>0</v>
          </cell>
          <cell r="BK60">
            <v>0</v>
          </cell>
          <cell r="BL60">
            <v>0</v>
          </cell>
          <cell r="BM60">
            <v>5140</v>
          </cell>
          <cell r="BN60">
            <v>1846</v>
          </cell>
          <cell r="BO60">
            <v>0</v>
          </cell>
          <cell r="BP60">
            <v>0</v>
          </cell>
          <cell r="BQ60">
            <v>0</v>
          </cell>
          <cell r="BR60">
            <v>0</v>
          </cell>
          <cell r="BS60">
            <v>0</v>
          </cell>
          <cell r="BT60">
            <v>1846</v>
          </cell>
        </row>
        <row r="61">
          <cell r="A61">
            <v>531</v>
          </cell>
          <cell r="B61" t="str">
            <v>Ampney Crucis Church of England Primary School</v>
          </cell>
          <cell r="D61">
            <v>17909</v>
          </cell>
          <cell r="E61">
            <v>0</v>
          </cell>
          <cell r="F61">
            <v>0</v>
          </cell>
          <cell r="G61">
            <v>3</v>
          </cell>
          <cell r="H61">
            <v>0</v>
          </cell>
          <cell r="I61">
            <v>0</v>
          </cell>
          <cell r="J61">
            <v>212465</v>
          </cell>
          <cell r="K61">
            <v>0</v>
          </cell>
          <cell r="L61">
            <v>10388</v>
          </cell>
          <cell r="M61">
            <v>0</v>
          </cell>
          <cell r="N61">
            <v>18036</v>
          </cell>
          <cell r="O61">
            <v>0</v>
          </cell>
          <cell r="P61">
            <v>0</v>
          </cell>
          <cell r="Q61">
            <v>500</v>
          </cell>
          <cell r="R61">
            <v>0</v>
          </cell>
          <cell r="S61">
            <v>0</v>
          </cell>
          <cell r="T61">
            <v>0</v>
          </cell>
          <cell r="U61">
            <v>0</v>
          </cell>
          <cell r="V61">
            <v>6000</v>
          </cell>
          <cell r="W61">
            <v>20897</v>
          </cell>
          <cell r="X61">
            <v>0</v>
          </cell>
          <cell r="Y61">
            <v>0</v>
          </cell>
          <cell r="Z61">
            <v>0</v>
          </cell>
          <cell r="AA61">
            <v>170872</v>
          </cell>
          <cell r="AB61">
            <v>5000</v>
          </cell>
          <cell r="AC61">
            <v>32159</v>
          </cell>
          <cell r="AD61">
            <v>2543</v>
          </cell>
          <cell r="AE61">
            <v>13428</v>
          </cell>
          <cell r="AF61">
            <v>0</v>
          </cell>
          <cell r="AG61">
            <v>6305</v>
          </cell>
          <cell r="AH61">
            <v>200</v>
          </cell>
          <cell r="AI61">
            <v>500</v>
          </cell>
          <cell r="AJ61">
            <v>4563</v>
          </cell>
          <cell r="AK61">
            <v>1141</v>
          </cell>
          <cell r="AL61">
            <v>1000</v>
          </cell>
          <cell r="AM61">
            <v>2160</v>
          </cell>
          <cell r="AN61">
            <v>8500</v>
          </cell>
          <cell r="AO61">
            <v>650</v>
          </cell>
          <cell r="AP61">
            <v>5175</v>
          </cell>
          <cell r="AQ61">
            <v>393</v>
          </cell>
          <cell r="AR61">
            <v>839</v>
          </cell>
          <cell r="AS61">
            <v>5749</v>
          </cell>
          <cell r="AT61">
            <v>1478</v>
          </cell>
          <cell r="AU61">
            <v>0</v>
          </cell>
          <cell r="AV61">
            <v>1760</v>
          </cell>
          <cell r="AW61">
            <v>1600</v>
          </cell>
          <cell r="AX61">
            <v>0</v>
          </cell>
          <cell r="AY61">
            <v>2892</v>
          </cell>
          <cell r="AZ61">
            <v>0</v>
          </cell>
          <cell r="BA61">
            <v>0</v>
          </cell>
          <cell r="BB61">
            <v>9232</v>
          </cell>
          <cell r="BC61">
            <v>0</v>
          </cell>
          <cell r="BD61">
            <v>0</v>
          </cell>
          <cell r="BE61">
            <v>0</v>
          </cell>
          <cell r="BF61">
            <v>0</v>
          </cell>
          <cell r="BG61">
            <v>3398</v>
          </cell>
          <cell r="BH61">
            <v>0</v>
          </cell>
          <cell r="BI61">
            <v>0</v>
          </cell>
          <cell r="BJ61">
            <v>0</v>
          </cell>
          <cell r="BK61">
            <v>0</v>
          </cell>
          <cell r="BL61">
            <v>0</v>
          </cell>
          <cell r="BM61">
            <v>3401</v>
          </cell>
          <cell r="BN61">
            <v>8056</v>
          </cell>
          <cell r="BO61">
            <v>0</v>
          </cell>
          <cell r="BP61">
            <v>0</v>
          </cell>
          <cell r="BQ61">
            <v>0</v>
          </cell>
          <cell r="BR61">
            <v>0</v>
          </cell>
          <cell r="BS61">
            <v>0</v>
          </cell>
          <cell r="BT61">
            <v>8056</v>
          </cell>
        </row>
        <row r="62">
          <cell r="A62">
            <v>532</v>
          </cell>
          <cell r="B62" t="str">
            <v>Andoversford Primary School</v>
          </cell>
          <cell r="C62">
            <v>1</v>
          </cell>
          <cell r="D62">
            <v>26117</v>
          </cell>
          <cell r="E62">
            <v>0</v>
          </cell>
          <cell r="F62">
            <v>2871</v>
          </cell>
          <cell r="G62">
            <v>2783</v>
          </cell>
          <cell r="H62">
            <v>0</v>
          </cell>
          <cell r="I62">
            <v>0</v>
          </cell>
          <cell r="J62">
            <v>203734</v>
          </cell>
          <cell r="K62">
            <v>0</v>
          </cell>
          <cell r="L62">
            <v>38446</v>
          </cell>
          <cell r="M62">
            <v>0</v>
          </cell>
          <cell r="N62">
            <v>21733</v>
          </cell>
          <cell r="O62">
            <v>0</v>
          </cell>
          <cell r="P62">
            <v>13800</v>
          </cell>
          <cell r="Q62">
            <v>2934</v>
          </cell>
          <cell r="R62">
            <v>0</v>
          </cell>
          <cell r="S62">
            <v>17000</v>
          </cell>
          <cell r="T62">
            <v>0</v>
          </cell>
          <cell r="U62">
            <v>0</v>
          </cell>
          <cell r="V62">
            <v>0</v>
          </cell>
          <cell r="W62">
            <v>20754</v>
          </cell>
          <cell r="X62">
            <v>0</v>
          </cell>
          <cell r="Y62">
            <v>0</v>
          </cell>
          <cell r="Z62">
            <v>0</v>
          </cell>
          <cell r="AA62">
            <v>194979</v>
          </cell>
          <cell r="AB62">
            <v>3206</v>
          </cell>
          <cell r="AC62">
            <v>69147</v>
          </cell>
          <cell r="AD62">
            <v>0</v>
          </cell>
          <cell r="AE62">
            <v>12290</v>
          </cell>
          <cell r="AF62">
            <v>0</v>
          </cell>
          <cell r="AG62">
            <v>4562</v>
          </cell>
          <cell r="AH62">
            <v>515</v>
          </cell>
          <cell r="AI62">
            <v>567</v>
          </cell>
          <cell r="AJ62">
            <v>3095</v>
          </cell>
          <cell r="AK62">
            <v>0</v>
          </cell>
          <cell r="AL62">
            <v>4000</v>
          </cell>
          <cell r="AM62">
            <v>870</v>
          </cell>
          <cell r="AN62">
            <v>7773</v>
          </cell>
          <cell r="AO62">
            <v>1545</v>
          </cell>
          <cell r="AP62">
            <v>6399</v>
          </cell>
          <cell r="AQ62">
            <v>994</v>
          </cell>
          <cell r="AR62">
            <v>1092</v>
          </cell>
          <cell r="AS62">
            <v>5908</v>
          </cell>
          <cell r="AT62">
            <v>1978</v>
          </cell>
          <cell r="AU62">
            <v>0</v>
          </cell>
          <cell r="AV62">
            <v>4186</v>
          </cell>
          <cell r="AW62">
            <v>0</v>
          </cell>
          <cell r="AX62">
            <v>0</v>
          </cell>
          <cell r="AY62">
            <v>0</v>
          </cell>
          <cell r="AZ62">
            <v>1500</v>
          </cell>
          <cell r="BA62">
            <v>0</v>
          </cell>
          <cell r="BB62">
            <v>13956</v>
          </cell>
          <cell r="BC62">
            <v>0</v>
          </cell>
          <cell r="BD62">
            <v>0</v>
          </cell>
          <cell r="BE62">
            <v>0</v>
          </cell>
          <cell r="BF62">
            <v>0</v>
          </cell>
          <cell r="BG62">
            <v>35088</v>
          </cell>
          <cell r="BH62">
            <v>0</v>
          </cell>
          <cell r="BI62">
            <v>0</v>
          </cell>
          <cell r="BJ62">
            <v>0</v>
          </cell>
          <cell r="BK62">
            <v>2871</v>
          </cell>
          <cell r="BL62">
            <v>0</v>
          </cell>
          <cell r="BM62">
            <v>5986</v>
          </cell>
          <cell r="BN62">
            <v>5956</v>
          </cell>
          <cell r="BO62">
            <v>0</v>
          </cell>
          <cell r="BP62">
            <v>31885</v>
          </cell>
          <cell r="BQ62">
            <v>0</v>
          </cell>
          <cell r="BR62">
            <v>0</v>
          </cell>
          <cell r="BS62">
            <v>0</v>
          </cell>
          <cell r="BT62">
            <v>37841</v>
          </cell>
        </row>
        <row r="63">
          <cell r="A63">
            <v>534</v>
          </cell>
          <cell r="B63" t="str">
            <v>Ashchurch Primary School</v>
          </cell>
          <cell r="D63">
            <v>5103</v>
          </cell>
          <cell r="E63">
            <v>0</v>
          </cell>
          <cell r="F63">
            <v>50</v>
          </cell>
          <cell r="G63">
            <v>383</v>
          </cell>
          <cell r="H63">
            <v>90</v>
          </cell>
          <cell r="I63">
            <v>0</v>
          </cell>
          <cell r="J63">
            <v>347161</v>
          </cell>
          <cell r="K63">
            <v>0</v>
          </cell>
          <cell r="L63">
            <v>39248</v>
          </cell>
          <cell r="M63">
            <v>0</v>
          </cell>
          <cell r="N63">
            <v>27346</v>
          </cell>
          <cell r="O63">
            <v>0</v>
          </cell>
          <cell r="P63">
            <v>0</v>
          </cell>
          <cell r="Q63">
            <v>0</v>
          </cell>
          <cell r="R63">
            <v>0</v>
          </cell>
          <cell r="S63">
            <v>0</v>
          </cell>
          <cell r="T63">
            <v>0</v>
          </cell>
          <cell r="U63">
            <v>0</v>
          </cell>
          <cell r="V63">
            <v>0</v>
          </cell>
          <cell r="W63">
            <v>30039</v>
          </cell>
          <cell r="X63">
            <v>0</v>
          </cell>
          <cell r="Y63">
            <v>0</v>
          </cell>
          <cell r="Z63">
            <v>0</v>
          </cell>
          <cell r="AA63">
            <v>242672</v>
          </cell>
          <cell r="AB63">
            <v>14584</v>
          </cell>
          <cell r="AC63">
            <v>76206</v>
          </cell>
          <cell r="AD63">
            <v>10796</v>
          </cell>
          <cell r="AE63">
            <v>29657</v>
          </cell>
          <cell r="AF63">
            <v>0</v>
          </cell>
          <cell r="AG63">
            <v>5352</v>
          </cell>
          <cell r="AH63">
            <v>0</v>
          </cell>
          <cell r="AI63">
            <v>0</v>
          </cell>
          <cell r="AJ63">
            <v>3876</v>
          </cell>
          <cell r="AK63">
            <v>0</v>
          </cell>
          <cell r="AL63">
            <v>8500</v>
          </cell>
          <cell r="AM63">
            <v>2131</v>
          </cell>
          <cell r="AN63">
            <v>1400</v>
          </cell>
          <cell r="AO63">
            <v>3200</v>
          </cell>
          <cell r="AP63">
            <v>7900</v>
          </cell>
          <cell r="AQ63">
            <v>4651</v>
          </cell>
          <cell r="AR63">
            <v>700</v>
          </cell>
          <cell r="AS63">
            <v>12301</v>
          </cell>
          <cell r="AT63">
            <v>2277</v>
          </cell>
          <cell r="AU63">
            <v>0</v>
          </cell>
          <cell r="AV63">
            <v>3500</v>
          </cell>
          <cell r="AW63">
            <v>3148</v>
          </cell>
          <cell r="AX63">
            <v>0</v>
          </cell>
          <cell r="AY63">
            <v>7232</v>
          </cell>
          <cell r="AZ63">
            <v>0</v>
          </cell>
          <cell r="BA63">
            <v>8667</v>
          </cell>
          <cell r="BB63">
            <v>0</v>
          </cell>
          <cell r="BC63">
            <v>0</v>
          </cell>
          <cell r="BD63">
            <v>0</v>
          </cell>
          <cell r="BE63">
            <v>0</v>
          </cell>
          <cell r="BF63">
            <v>0</v>
          </cell>
          <cell r="BG63">
            <v>19879</v>
          </cell>
          <cell r="BH63">
            <v>0</v>
          </cell>
          <cell r="BI63">
            <v>0</v>
          </cell>
          <cell r="BJ63">
            <v>0</v>
          </cell>
          <cell r="BK63">
            <v>16599</v>
          </cell>
          <cell r="BL63">
            <v>0</v>
          </cell>
          <cell r="BM63">
            <v>3803</v>
          </cell>
          <cell r="BN63">
            <v>147</v>
          </cell>
          <cell r="BO63">
            <v>0</v>
          </cell>
          <cell r="BP63">
            <v>0</v>
          </cell>
          <cell r="BQ63">
            <v>0</v>
          </cell>
          <cell r="BR63">
            <v>0</v>
          </cell>
          <cell r="BS63">
            <v>0</v>
          </cell>
          <cell r="BT63">
            <v>147</v>
          </cell>
        </row>
        <row r="64">
          <cell r="A64">
            <v>535</v>
          </cell>
          <cell r="B64" t="str">
            <v>Ashleworth Church of England Primary School</v>
          </cell>
          <cell r="D64">
            <v>31587</v>
          </cell>
          <cell r="E64">
            <v>0</v>
          </cell>
          <cell r="F64">
            <v>2828</v>
          </cell>
          <cell r="G64">
            <v>0</v>
          </cell>
          <cell r="H64">
            <v>0</v>
          </cell>
          <cell r="I64">
            <v>0</v>
          </cell>
          <cell r="J64">
            <v>136499</v>
          </cell>
          <cell r="K64">
            <v>0</v>
          </cell>
          <cell r="L64">
            <v>5833</v>
          </cell>
          <cell r="M64">
            <v>0</v>
          </cell>
          <cell r="N64">
            <v>12551</v>
          </cell>
          <cell r="O64">
            <v>0</v>
          </cell>
          <cell r="P64">
            <v>0</v>
          </cell>
          <cell r="Q64">
            <v>0</v>
          </cell>
          <cell r="R64">
            <v>0</v>
          </cell>
          <cell r="S64">
            <v>0</v>
          </cell>
          <cell r="T64">
            <v>0</v>
          </cell>
          <cell r="U64">
            <v>0</v>
          </cell>
          <cell r="V64">
            <v>0</v>
          </cell>
          <cell r="W64">
            <v>15434</v>
          </cell>
          <cell r="X64">
            <v>0</v>
          </cell>
          <cell r="Y64">
            <v>0</v>
          </cell>
          <cell r="Z64">
            <v>0</v>
          </cell>
          <cell r="AA64">
            <v>118939</v>
          </cell>
          <cell r="AB64">
            <v>6676</v>
          </cell>
          <cell r="AC64">
            <v>16104</v>
          </cell>
          <cell r="AD64">
            <v>0</v>
          </cell>
          <cell r="AE64">
            <v>6773</v>
          </cell>
          <cell r="AF64">
            <v>0</v>
          </cell>
          <cell r="AG64">
            <v>4065</v>
          </cell>
          <cell r="AH64">
            <v>100</v>
          </cell>
          <cell r="AI64">
            <v>100</v>
          </cell>
          <cell r="AJ64">
            <v>2776</v>
          </cell>
          <cell r="AK64">
            <v>694</v>
          </cell>
          <cell r="AL64">
            <v>6699</v>
          </cell>
          <cell r="AM64">
            <v>695</v>
          </cell>
          <cell r="AN64">
            <v>6500</v>
          </cell>
          <cell r="AO64">
            <v>866</v>
          </cell>
          <cell r="AP64">
            <v>3400</v>
          </cell>
          <cell r="AQ64">
            <v>1272</v>
          </cell>
          <cell r="AR64">
            <v>930</v>
          </cell>
          <cell r="AS64">
            <v>2300</v>
          </cell>
          <cell r="AT64">
            <v>3952</v>
          </cell>
          <cell r="AU64">
            <v>0</v>
          </cell>
          <cell r="AV64">
            <v>1553</v>
          </cell>
          <cell r="AW64">
            <v>793</v>
          </cell>
          <cell r="AX64">
            <v>0</v>
          </cell>
          <cell r="AY64">
            <v>0</v>
          </cell>
          <cell r="AZ64">
            <v>0</v>
          </cell>
          <cell r="BA64">
            <v>0</v>
          </cell>
          <cell r="BB64">
            <v>7603</v>
          </cell>
          <cell r="BC64">
            <v>0</v>
          </cell>
          <cell r="BD64">
            <v>0</v>
          </cell>
          <cell r="BE64">
            <v>0</v>
          </cell>
          <cell r="BF64">
            <v>0</v>
          </cell>
          <cell r="BG64">
            <v>20896</v>
          </cell>
          <cell r="BH64">
            <v>0</v>
          </cell>
          <cell r="BI64">
            <v>0</v>
          </cell>
          <cell r="BJ64">
            <v>0</v>
          </cell>
          <cell r="BK64">
            <v>20629</v>
          </cell>
          <cell r="BL64">
            <v>0</v>
          </cell>
          <cell r="BM64">
            <v>3095</v>
          </cell>
          <cell r="BN64">
            <v>9114</v>
          </cell>
          <cell r="BO64">
            <v>0</v>
          </cell>
          <cell r="BP64">
            <v>0</v>
          </cell>
          <cell r="BQ64">
            <v>0</v>
          </cell>
          <cell r="BR64">
            <v>0</v>
          </cell>
          <cell r="BS64">
            <v>0</v>
          </cell>
          <cell r="BT64">
            <v>9114</v>
          </cell>
        </row>
        <row r="65">
          <cell r="A65">
            <v>536</v>
          </cell>
          <cell r="B65" t="str">
            <v>Cold Aston Church of England Primary School</v>
          </cell>
          <cell r="D65">
            <v>6263</v>
          </cell>
          <cell r="E65">
            <v>0</v>
          </cell>
          <cell r="F65">
            <v>15471</v>
          </cell>
          <cell r="G65">
            <v>142</v>
          </cell>
          <cell r="H65">
            <v>0</v>
          </cell>
          <cell r="I65">
            <v>0</v>
          </cell>
          <cell r="J65">
            <v>234004</v>
          </cell>
          <cell r="K65">
            <v>0</v>
          </cell>
          <cell r="L65">
            <v>20749</v>
          </cell>
          <cell r="M65">
            <v>0</v>
          </cell>
          <cell r="N65">
            <v>18989</v>
          </cell>
          <cell r="O65">
            <v>0</v>
          </cell>
          <cell r="P65">
            <v>0</v>
          </cell>
          <cell r="Q65">
            <v>265</v>
          </cell>
          <cell r="R65">
            <v>0</v>
          </cell>
          <cell r="S65">
            <v>0</v>
          </cell>
          <cell r="T65">
            <v>0</v>
          </cell>
          <cell r="U65">
            <v>10</v>
          </cell>
          <cell r="V65">
            <v>0</v>
          </cell>
          <cell r="W65">
            <v>23389</v>
          </cell>
          <cell r="X65">
            <v>0</v>
          </cell>
          <cell r="Y65">
            <v>0</v>
          </cell>
          <cell r="Z65">
            <v>0</v>
          </cell>
          <cell r="AA65">
            <v>167912</v>
          </cell>
          <cell r="AB65">
            <v>4600</v>
          </cell>
          <cell r="AC65">
            <v>57879</v>
          </cell>
          <cell r="AD65">
            <v>0</v>
          </cell>
          <cell r="AE65">
            <v>20221</v>
          </cell>
          <cell r="AF65">
            <v>0</v>
          </cell>
          <cell r="AG65">
            <v>1594</v>
          </cell>
          <cell r="AH65">
            <v>2000</v>
          </cell>
          <cell r="AI65">
            <v>2500</v>
          </cell>
          <cell r="AJ65">
            <v>3454</v>
          </cell>
          <cell r="AK65">
            <v>0</v>
          </cell>
          <cell r="AL65">
            <v>3500</v>
          </cell>
          <cell r="AM65">
            <v>920</v>
          </cell>
          <cell r="AN65">
            <v>5920</v>
          </cell>
          <cell r="AO65">
            <v>750</v>
          </cell>
          <cell r="AP65">
            <v>3300</v>
          </cell>
          <cell r="AQ65">
            <v>1978</v>
          </cell>
          <cell r="AR65">
            <v>1140</v>
          </cell>
          <cell r="AS65">
            <v>6860</v>
          </cell>
          <cell r="AT65">
            <v>1642</v>
          </cell>
          <cell r="AU65">
            <v>0</v>
          </cell>
          <cell r="AV65">
            <v>650</v>
          </cell>
          <cell r="AW65">
            <v>1927</v>
          </cell>
          <cell r="AX65">
            <v>0</v>
          </cell>
          <cell r="AY65">
            <v>0</v>
          </cell>
          <cell r="AZ65">
            <v>0</v>
          </cell>
          <cell r="BA65">
            <v>5581</v>
          </cell>
          <cell r="BB65">
            <v>2049</v>
          </cell>
          <cell r="BC65">
            <v>0</v>
          </cell>
          <cell r="BD65">
            <v>0</v>
          </cell>
          <cell r="BE65">
            <v>0</v>
          </cell>
          <cell r="BF65">
            <v>0</v>
          </cell>
          <cell r="BG65">
            <v>35059</v>
          </cell>
          <cell r="BH65">
            <v>0</v>
          </cell>
          <cell r="BI65">
            <v>0</v>
          </cell>
          <cell r="BJ65">
            <v>0</v>
          </cell>
          <cell r="BK65">
            <v>0</v>
          </cell>
          <cell r="BL65">
            <v>0</v>
          </cell>
          <cell r="BM65">
            <v>3379</v>
          </cell>
          <cell r="BN65">
            <v>7292</v>
          </cell>
          <cell r="BO65">
            <v>0</v>
          </cell>
          <cell r="BP65">
            <v>47293</v>
          </cell>
          <cell r="BQ65">
            <v>0</v>
          </cell>
          <cell r="BR65">
            <v>0</v>
          </cell>
          <cell r="BS65">
            <v>0</v>
          </cell>
          <cell r="BT65">
            <v>54585</v>
          </cell>
        </row>
        <row r="66">
          <cell r="A66">
            <v>538</v>
          </cell>
          <cell r="B66" t="str">
            <v>Avening Primary School</v>
          </cell>
          <cell r="D66">
            <v>32278</v>
          </cell>
          <cell r="E66">
            <v>0</v>
          </cell>
          <cell r="F66">
            <v>801</v>
          </cell>
          <cell r="G66">
            <v>5520</v>
          </cell>
          <cell r="H66">
            <v>0</v>
          </cell>
          <cell r="I66">
            <v>0</v>
          </cell>
          <cell r="J66">
            <v>300924</v>
          </cell>
          <cell r="K66">
            <v>0</v>
          </cell>
          <cell r="L66">
            <v>14454</v>
          </cell>
          <cell r="M66">
            <v>0</v>
          </cell>
          <cell r="N66">
            <v>18986</v>
          </cell>
          <cell r="O66">
            <v>0</v>
          </cell>
          <cell r="P66">
            <v>0</v>
          </cell>
          <cell r="Q66">
            <v>0</v>
          </cell>
          <cell r="R66">
            <v>0</v>
          </cell>
          <cell r="S66">
            <v>0</v>
          </cell>
          <cell r="T66">
            <v>0</v>
          </cell>
          <cell r="U66">
            <v>0</v>
          </cell>
          <cell r="V66">
            <v>0</v>
          </cell>
          <cell r="W66">
            <v>27663</v>
          </cell>
          <cell r="X66">
            <v>0</v>
          </cell>
          <cell r="Y66">
            <v>0</v>
          </cell>
          <cell r="Z66">
            <v>0</v>
          </cell>
          <cell r="AA66">
            <v>224472</v>
          </cell>
          <cell r="AB66">
            <v>14318</v>
          </cell>
          <cell r="AC66">
            <v>52438</v>
          </cell>
          <cell r="AD66">
            <v>6509</v>
          </cell>
          <cell r="AE66">
            <v>27474</v>
          </cell>
          <cell r="AF66">
            <v>0</v>
          </cell>
          <cell r="AG66">
            <v>7771</v>
          </cell>
          <cell r="AH66">
            <v>0</v>
          </cell>
          <cell r="AI66">
            <v>2177</v>
          </cell>
          <cell r="AJ66">
            <v>3824</v>
          </cell>
          <cell r="AK66">
            <v>956</v>
          </cell>
          <cell r="AL66">
            <v>5000</v>
          </cell>
          <cell r="AM66">
            <v>600</v>
          </cell>
          <cell r="AN66">
            <v>1000</v>
          </cell>
          <cell r="AO66">
            <v>670</v>
          </cell>
          <cell r="AP66">
            <v>4750</v>
          </cell>
          <cell r="AQ66">
            <v>2732</v>
          </cell>
          <cell r="AR66">
            <v>1500</v>
          </cell>
          <cell r="AS66">
            <v>14106</v>
          </cell>
          <cell r="AT66">
            <v>1965</v>
          </cell>
          <cell r="AU66">
            <v>0</v>
          </cell>
          <cell r="AV66">
            <v>4000</v>
          </cell>
          <cell r="AW66">
            <v>3253</v>
          </cell>
          <cell r="AX66">
            <v>0</v>
          </cell>
          <cell r="AY66">
            <v>2410</v>
          </cell>
          <cell r="AZ66">
            <v>0</v>
          </cell>
          <cell r="BA66">
            <v>250</v>
          </cell>
          <cell r="BB66">
            <v>7725</v>
          </cell>
          <cell r="BC66">
            <v>0</v>
          </cell>
          <cell r="BD66">
            <v>0</v>
          </cell>
          <cell r="BE66">
            <v>0</v>
          </cell>
          <cell r="BF66">
            <v>0</v>
          </cell>
          <cell r="BG66">
            <v>32626</v>
          </cell>
          <cell r="BH66">
            <v>0</v>
          </cell>
          <cell r="BI66">
            <v>0</v>
          </cell>
          <cell r="BJ66">
            <v>0</v>
          </cell>
          <cell r="BK66">
            <v>34345</v>
          </cell>
          <cell r="BL66">
            <v>0</v>
          </cell>
          <cell r="BM66">
            <v>4602</v>
          </cell>
          <cell r="BN66">
            <v>4405</v>
          </cell>
          <cell r="BO66">
            <v>0</v>
          </cell>
          <cell r="BP66">
            <v>0</v>
          </cell>
          <cell r="BQ66">
            <v>0</v>
          </cell>
          <cell r="BR66">
            <v>0</v>
          </cell>
          <cell r="BS66">
            <v>0</v>
          </cell>
          <cell r="BT66">
            <v>4405</v>
          </cell>
        </row>
        <row r="67">
          <cell r="A67">
            <v>539</v>
          </cell>
          <cell r="B67" t="str">
            <v>Aylburton Church of England Primary School</v>
          </cell>
          <cell r="D67">
            <v>15589</v>
          </cell>
          <cell r="E67">
            <v>0</v>
          </cell>
          <cell r="F67">
            <v>22682</v>
          </cell>
          <cell r="G67">
            <v>3225</v>
          </cell>
          <cell r="H67">
            <v>0</v>
          </cell>
          <cell r="I67">
            <v>0</v>
          </cell>
          <cell r="J67">
            <v>213965</v>
          </cell>
          <cell r="K67">
            <v>0</v>
          </cell>
          <cell r="L67">
            <v>26167</v>
          </cell>
          <cell r="M67">
            <v>0</v>
          </cell>
          <cell r="N67">
            <v>17020</v>
          </cell>
          <cell r="O67">
            <v>0</v>
          </cell>
          <cell r="P67">
            <v>0</v>
          </cell>
          <cell r="Q67">
            <v>1000</v>
          </cell>
          <cell r="R67">
            <v>0</v>
          </cell>
          <cell r="S67">
            <v>0</v>
          </cell>
          <cell r="T67">
            <v>0</v>
          </cell>
          <cell r="U67">
            <v>0</v>
          </cell>
          <cell r="V67">
            <v>0</v>
          </cell>
          <cell r="W67">
            <v>22397</v>
          </cell>
          <cell r="X67">
            <v>0</v>
          </cell>
          <cell r="Y67">
            <v>0</v>
          </cell>
          <cell r="Z67">
            <v>0</v>
          </cell>
          <cell r="AA67">
            <v>163601</v>
          </cell>
          <cell r="AB67">
            <v>5000</v>
          </cell>
          <cell r="AC67">
            <v>37320</v>
          </cell>
          <cell r="AD67">
            <v>7858</v>
          </cell>
          <cell r="AE67">
            <v>20381</v>
          </cell>
          <cell r="AF67">
            <v>0</v>
          </cell>
          <cell r="AG67">
            <v>5464</v>
          </cell>
          <cell r="AH67">
            <v>200</v>
          </cell>
          <cell r="AI67">
            <v>1000</v>
          </cell>
          <cell r="AJ67">
            <v>4767</v>
          </cell>
          <cell r="AK67">
            <v>1192</v>
          </cell>
          <cell r="AL67">
            <v>4000</v>
          </cell>
          <cell r="AM67">
            <v>300</v>
          </cell>
          <cell r="AN67">
            <v>400</v>
          </cell>
          <cell r="AO67">
            <v>1200</v>
          </cell>
          <cell r="AP67">
            <v>4000</v>
          </cell>
          <cell r="AQ67">
            <v>1837</v>
          </cell>
          <cell r="AR67">
            <v>100</v>
          </cell>
          <cell r="AS67">
            <v>11120</v>
          </cell>
          <cell r="AT67">
            <v>1000</v>
          </cell>
          <cell r="AU67">
            <v>0</v>
          </cell>
          <cell r="AV67">
            <v>1350</v>
          </cell>
          <cell r="AW67">
            <v>1701</v>
          </cell>
          <cell r="AX67">
            <v>0</v>
          </cell>
          <cell r="AY67">
            <v>482</v>
          </cell>
          <cell r="AZ67">
            <v>0</v>
          </cell>
          <cell r="BA67">
            <v>2000</v>
          </cell>
          <cell r="BB67">
            <v>8401</v>
          </cell>
          <cell r="BC67">
            <v>0</v>
          </cell>
          <cell r="BD67">
            <v>0</v>
          </cell>
          <cell r="BE67">
            <v>0</v>
          </cell>
          <cell r="BF67">
            <v>0</v>
          </cell>
          <cell r="BG67">
            <v>35162</v>
          </cell>
          <cell r="BH67">
            <v>0</v>
          </cell>
          <cell r="BI67">
            <v>0</v>
          </cell>
          <cell r="BJ67">
            <v>0</v>
          </cell>
          <cell r="BK67">
            <v>27135</v>
          </cell>
          <cell r="BL67">
            <v>0</v>
          </cell>
          <cell r="BM67">
            <v>4317</v>
          </cell>
          <cell r="BN67">
            <v>11464</v>
          </cell>
          <cell r="BO67">
            <v>0</v>
          </cell>
          <cell r="BP67">
            <v>29617</v>
          </cell>
          <cell r="BQ67">
            <v>0</v>
          </cell>
          <cell r="BR67">
            <v>0</v>
          </cell>
          <cell r="BS67">
            <v>0</v>
          </cell>
          <cell r="BT67">
            <v>41081</v>
          </cell>
        </row>
        <row r="68">
          <cell r="A68">
            <v>543</v>
          </cell>
          <cell r="B68" t="str">
            <v>Offa's Mead Primary School</v>
          </cell>
          <cell r="D68">
            <v>42833</v>
          </cell>
          <cell r="E68">
            <v>0</v>
          </cell>
          <cell r="F68">
            <v>16826</v>
          </cell>
          <cell r="G68">
            <v>3688</v>
          </cell>
          <cell r="H68">
            <v>0</v>
          </cell>
          <cell r="I68">
            <v>0</v>
          </cell>
          <cell r="J68">
            <v>435192</v>
          </cell>
          <cell r="K68">
            <v>0</v>
          </cell>
          <cell r="L68">
            <v>39061</v>
          </cell>
          <cell r="M68">
            <v>0</v>
          </cell>
          <cell r="N68">
            <v>27357</v>
          </cell>
          <cell r="O68">
            <v>0</v>
          </cell>
          <cell r="P68">
            <v>0</v>
          </cell>
          <cell r="Q68">
            <v>0</v>
          </cell>
          <cell r="R68">
            <v>0</v>
          </cell>
          <cell r="S68">
            <v>0</v>
          </cell>
          <cell r="T68">
            <v>0</v>
          </cell>
          <cell r="U68">
            <v>0</v>
          </cell>
          <cell r="V68">
            <v>0</v>
          </cell>
          <cell r="W68">
            <v>33979</v>
          </cell>
          <cell r="X68">
            <v>0</v>
          </cell>
          <cell r="Y68">
            <v>0</v>
          </cell>
          <cell r="Z68">
            <v>0</v>
          </cell>
          <cell r="AA68">
            <v>363860</v>
          </cell>
          <cell r="AB68">
            <v>9062</v>
          </cell>
          <cell r="AC68">
            <v>75092</v>
          </cell>
          <cell r="AD68">
            <v>24232</v>
          </cell>
          <cell r="AE68">
            <v>53557</v>
          </cell>
          <cell r="AF68">
            <v>0</v>
          </cell>
          <cell r="AG68">
            <v>15696</v>
          </cell>
          <cell r="AH68">
            <v>6450</v>
          </cell>
          <cell r="AI68">
            <v>1000</v>
          </cell>
          <cell r="AJ68">
            <v>3574</v>
          </cell>
          <cell r="AK68">
            <v>894</v>
          </cell>
          <cell r="AL68">
            <v>12300</v>
          </cell>
          <cell r="AM68">
            <v>2550</v>
          </cell>
          <cell r="AN68">
            <v>2000</v>
          </cell>
          <cell r="AO68">
            <v>2200</v>
          </cell>
          <cell r="AP68">
            <v>12050</v>
          </cell>
          <cell r="AQ68">
            <v>7536</v>
          </cell>
          <cell r="AR68">
            <v>1200</v>
          </cell>
          <cell r="AS68">
            <v>11238</v>
          </cell>
          <cell r="AT68">
            <v>3249</v>
          </cell>
          <cell r="AU68">
            <v>0</v>
          </cell>
          <cell r="AV68">
            <v>4570</v>
          </cell>
          <cell r="AW68">
            <v>3732</v>
          </cell>
          <cell r="AX68">
            <v>0</v>
          </cell>
          <cell r="AY68">
            <v>14942</v>
          </cell>
          <cell r="AZ68">
            <v>0</v>
          </cell>
          <cell r="BA68">
            <v>500</v>
          </cell>
          <cell r="BB68">
            <v>10223</v>
          </cell>
          <cell r="BC68">
            <v>0</v>
          </cell>
          <cell r="BD68">
            <v>0</v>
          </cell>
          <cell r="BE68">
            <v>0</v>
          </cell>
          <cell r="BF68">
            <v>0</v>
          </cell>
          <cell r="BG68">
            <v>43560</v>
          </cell>
          <cell r="BH68">
            <v>0</v>
          </cell>
          <cell r="BI68">
            <v>0</v>
          </cell>
          <cell r="BJ68">
            <v>0</v>
          </cell>
          <cell r="BK68">
            <v>56888</v>
          </cell>
          <cell r="BL68">
            <v>0</v>
          </cell>
          <cell r="BM68">
            <v>7186</v>
          </cell>
          <cell r="BN68">
            <v>-63285</v>
          </cell>
          <cell r="BO68">
            <v>0</v>
          </cell>
          <cell r="BP68">
            <v>0</v>
          </cell>
          <cell r="BQ68">
            <v>0</v>
          </cell>
          <cell r="BR68">
            <v>0</v>
          </cell>
          <cell r="BS68">
            <v>0</v>
          </cell>
          <cell r="BT68">
            <v>-63285</v>
          </cell>
        </row>
        <row r="69">
          <cell r="A69">
            <v>544</v>
          </cell>
          <cell r="B69" t="str">
            <v>The Rosary Catholic Primary School</v>
          </cell>
          <cell r="D69">
            <v>39800</v>
          </cell>
          <cell r="E69">
            <v>0</v>
          </cell>
          <cell r="F69">
            <v>0</v>
          </cell>
          <cell r="G69">
            <v>178</v>
          </cell>
          <cell r="H69">
            <v>0</v>
          </cell>
          <cell r="I69">
            <v>0</v>
          </cell>
          <cell r="J69">
            <v>465175</v>
          </cell>
          <cell r="K69">
            <v>0</v>
          </cell>
          <cell r="L69">
            <v>37717</v>
          </cell>
          <cell r="M69">
            <v>0</v>
          </cell>
          <cell r="N69">
            <v>20301</v>
          </cell>
          <cell r="O69">
            <v>0</v>
          </cell>
          <cell r="P69">
            <v>0</v>
          </cell>
          <cell r="Q69">
            <v>0</v>
          </cell>
          <cell r="R69">
            <v>0</v>
          </cell>
          <cell r="S69">
            <v>0</v>
          </cell>
          <cell r="T69">
            <v>0</v>
          </cell>
          <cell r="U69">
            <v>0</v>
          </cell>
          <cell r="V69">
            <v>1700</v>
          </cell>
          <cell r="W69">
            <v>34487</v>
          </cell>
          <cell r="X69">
            <v>0</v>
          </cell>
          <cell r="Y69">
            <v>0</v>
          </cell>
          <cell r="Z69">
            <v>0</v>
          </cell>
          <cell r="AA69">
            <v>310500</v>
          </cell>
          <cell r="AB69">
            <v>8250</v>
          </cell>
          <cell r="AC69">
            <v>115511</v>
          </cell>
          <cell r="AD69">
            <v>0</v>
          </cell>
          <cell r="AE69">
            <v>33500</v>
          </cell>
          <cell r="AF69">
            <v>0</v>
          </cell>
          <cell r="AG69">
            <v>20000</v>
          </cell>
          <cell r="AH69">
            <v>200</v>
          </cell>
          <cell r="AI69">
            <v>2300</v>
          </cell>
          <cell r="AJ69">
            <v>10230</v>
          </cell>
          <cell r="AK69">
            <v>2558</v>
          </cell>
          <cell r="AL69">
            <v>7800</v>
          </cell>
          <cell r="AM69">
            <v>4000</v>
          </cell>
          <cell r="AN69">
            <v>17880</v>
          </cell>
          <cell r="AO69">
            <v>4300</v>
          </cell>
          <cell r="AP69">
            <v>10700</v>
          </cell>
          <cell r="AQ69">
            <v>1338</v>
          </cell>
          <cell r="AR69">
            <v>1400</v>
          </cell>
          <cell r="AS69">
            <v>10938</v>
          </cell>
          <cell r="AT69">
            <v>1322</v>
          </cell>
          <cell r="AU69">
            <v>0</v>
          </cell>
          <cell r="AV69">
            <v>3810</v>
          </cell>
          <cell r="AW69">
            <v>0</v>
          </cell>
          <cell r="AX69">
            <v>0</v>
          </cell>
          <cell r="AY69">
            <v>7530</v>
          </cell>
          <cell r="AZ69">
            <v>0</v>
          </cell>
          <cell r="BA69">
            <v>10076</v>
          </cell>
          <cell r="BB69">
            <v>4968</v>
          </cell>
          <cell r="BC69">
            <v>0</v>
          </cell>
          <cell r="BD69">
            <v>0</v>
          </cell>
          <cell r="BE69">
            <v>0</v>
          </cell>
          <cell r="BF69">
            <v>0</v>
          </cell>
          <cell r="BG69">
            <v>3795</v>
          </cell>
          <cell r="BH69">
            <v>0</v>
          </cell>
          <cell r="BI69">
            <v>0</v>
          </cell>
          <cell r="BJ69">
            <v>0</v>
          </cell>
          <cell r="BK69">
            <v>0</v>
          </cell>
          <cell r="BL69">
            <v>0</v>
          </cell>
          <cell r="BM69">
            <v>3973</v>
          </cell>
          <cell r="BN69">
            <v>10069</v>
          </cell>
          <cell r="BO69">
            <v>0</v>
          </cell>
          <cell r="BP69">
            <v>0</v>
          </cell>
          <cell r="BQ69">
            <v>0</v>
          </cell>
          <cell r="BR69">
            <v>0</v>
          </cell>
          <cell r="BS69">
            <v>0</v>
          </cell>
          <cell r="BT69">
            <v>10069</v>
          </cell>
        </row>
        <row r="70">
          <cell r="A70">
            <v>545</v>
          </cell>
          <cell r="B70" t="str">
            <v>Berkeley Primary School</v>
          </cell>
          <cell r="C70">
            <v>1</v>
          </cell>
          <cell r="D70">
            <v>55433</v>
          </cell>
          <cell r="E70">
            <v>0</v>
          </cell>
          <cell r="F70">
            <v>468</v>
          </cell>
          <cell r="G70">
            <v>5978</v>
          </cell>
          <cell r="H70">
            <v>0</v>
          </cell>
          <cell r="I70">
            <v>0</v>
          </cell>
          <cell r="J70">
            <v>511994</v>
          </cell>
          <cell r="K70">
            <v>0</v>
          </cell>
          <cell r="L70">
            <v>38174</v>
          </cell>
          <cell r="M70">
            <v>0</v>
          </cell>
          <cell r="N70">
            <v>23504</v>
          </cell>
          <cell r="O70">
            <v>0</v>
          </cell>
          <cell r="P70">
            <v>400</v>
          </cell>
          <cell r="Q70">
            <v>10100</v>
          </cell>
          <cell r="R70">
            <v>0</v>
          </cell>
          <cell r="S70">
            <v>0</v>
          </cell>
          <cell r="T70">
            <v>0</v>
          </cell>
          <cell r="U70">
            <v>500</v>
          </cell>
          <cell r="V70">
            <v>9000</v>
          </cell>
          <cell r="W70">
            <v>38712</v>
          </cell>
          <cell r="X70">
            <v>0</v>
          </cell>
          <cell r="Y70">
            <v>0</v>
          </cell>
          <cell r="Z70">
            <v>0</v>
          </cell>
          <cell r="AA70">
            <v>360860</v>
          </cell>
          <cell r="AB70">
            <v>15535</v>
          </cell>
          <cell r="AC70">
            <v>100000</v>
          </cell>
          <cell r="AD70">
            <v>22500</v>
          </cell>
          <cell r="AE70">
            <v>31000</v>
          </cell>
          <cell r="AF70">
            <v>0</v>
          </cell>
          <cell r="AG70">
            <v>16000</v>
          </cell>
          <cell r="AH70">
            <v>7433</v>
          </cell>
          <cell r="AI70">
            <v>5000</v>
          </cell>
          <cell r="AJ70">
            <v>4544</v>
          </cell>
          <cell r="AK70">
            <v>1136</v>
          </cell>
          <cell r="AL70">
            <v>16000</v>
          </cell>
          <cell r="AM70">
            <v>2500</v>
          </cell>
          <cell r="AN70">
            <v>2000</v>
          </cell>
          <cell r="AO70">
            <v>4900</v>
          </cell>
          <cell r="AP70">
            <v>8700</v>
          </cell>
          <cell r="AQ70">
            <v>8231</v>
          </cell>
          <cell r="AR70">
            <v>1133</v>
          </cell>
          <cell r="AS70">
            <v>23245</v>
          </cell>
          <cell r="AT70">
            <v>4969</v>
          </cell>
          <cell r="AU70">
            <v>0</v>
          </cell>
          <cell r="AV70">
            <v>6550</v>
          </cell>
          <cell r="AW70">
            <v>5390</v>
          </cell>
          <cell r="AX70">
            <v>0</v>
          </cell>
          <cell r="AY70">
            <v>3474</v>
          </cell>
          <cell r="AZ70">
            <v>0</v>
          </cell>
          <cell r="BA70">
            <v>4000</v>
          </cell>
          <cell r="BB70">
            <v>13975</v>
          </cell>
          <cell r="BC70">
            <v>0</v>
          </cell>
          <cell r="BD70">
            <v>0</v>
          </cell>
          <cell r="BE70">
            <v>0</v>
          </cell>
          <cell r="BF70">
            <v>0</v>
          </cell>
          <cell r="BG70">
            <v>46983</v>
          </cell>
          <cell r="BH70">
            <v>0</v>
          </cell>
          <cell r="BI70">
            <v>0</v>
          </cell>
          <cell r="BJ70">
            <v>0</v>
          </cell>
          <cell r="BK70">
            <v>36240</v>
          </cell>
          <cell r="BL70">
            <v>0</v>
          </cell>
          <cell r="BM70">
            <v>4899</v>
          </cell>
          <cell r="BN70">
            <v>18742</v>
          </cell>
          <cell r="BO70">
            <v>0</v>
          </cell>
          <cell r="BP70">
            <v>12290</v>
          </cell>
          <cell r="BQ70">
            <v>0</v>
          </cell>
          <cell r="BR70">
            <v>0</v>
          </cell>
          <cell r="BS70">
            <v>0</v>
          </cell>
          <cell r="BT70">
            <v>31032</v>
          </cell>
        </row>
        <row r="71">
          <cell r="A71">
            <v>546</v>
          </cell>
          <cell r="B71" t="str">
            <v>Berry Hill Primary School</v>
          </cell>
          <cell r="D71">
            <v>59376</v>
          </cell>
          <cell r="E71">
            <v>0</v>
          </cell>
          <cell r="F71">
            <v>3958</v>
          </cell>
          <cell r="G71">
            <v>444</v>
          </cell>
          <cell r="H71">
            <v>0</v>
          </cell>
          <cell r="I71">
            <v>0</v>
          </cell>
          <cell r="J71">
            <v>515475</v>
          </cell>
          <cell r="K71">
            <v>0</v>
          </cell>
          <cell r="L71">
            <v>51407</v>
          </cell>
          <cell r="M71">
            <v>0</v>
          </cell>
          <cell r="N71">
            <v>38553</v>
          </cell>
          <cell r="O71">
            <v>0</v>
          </cell>
          <cell r="P71">
            <v>0</v>
          </cell>
          <cell r="Q71">
            <v>6558</v>
          </cell>
          <cell r="R71">
            <v>11000</v>
          </cell>
          <cell r="S71">
            <v>0</v>
          </cell>
          <cell r="T71">
            <v>0</v>
          </cell>
          <cell r="U71">
            <v>7700</v>
          </cell>
          <cell r="V71">
            <v>0</v>
          </cell>
          <cell r="W71">
            <v>37967</v>
          </cell>
          <cell r="X71">
            <v>0</v>
          </cell>
          <cell r="Y71">
            <v>0</v>
          </cell>
          <cell r="Z71">
            <v>0</v>
          </cell>
          <cell r="AA71">
            <v>372388</v>
          </cell>
          <cell r="AB71">
            <v>16577</v>
          </cell>
          <cell r="AC71">
            <v>122239</v>
          </cell>
          <cell r="AD71">
            <v>2776</v>
          </cell>
          <cell r="AE71">
            <v>28289</v>
          </cell>
          <cell r="AF71">
            <v>8738</v>
          </cell>
          <cell r="AG71">
            <v>32836</v>
          </cell>
          <cell r="AH71">
            <v>3853</v>
          </cell>
          <cell r="AI71">
            <v>5000</v>
          </cell>
          <cell r="AJ71">
            <v>4441</v>
          </cell>
          <cell r="AK71">
            <v>1110</v>
          </cell>
          <cell r="AL71">
            <v>7000</v>
          </cell>
          <cell r="AM71">
            <v>3050</v>
          </cell>
          <cell r="AN71">
            <v>15075</v>
          </cell>
          <cell r="AO71">
            <v>2800</v>
          </cell>
          <cell r="AP71">
            <v>12250</v>
          </cell>
          <cell r="AQ71">
            <v>7253</v>
          </cell>
          <cell r="AR71">
            <v>700</v>
          </cell>
          <cell r="AS71">
            <v>16868</v>
          </cell>
          <cell r="AT71">
            <v>15367</v>
          </cell>
          <cell r="AU71">
            <v>0</v>
          </cell>
          <cell r="AV71">
            <v>7350</v>
          </cell>
          <cell r="AW71">
            <v>4799</v>
          </cell>
          <cell r="AX71">
            <v>0</v>
          </cell>
          <cell r="AY71">
            <v>6335</v>
          </cell>
          <cell r="AZ71">
            <v>0</v>
          </cell>
          <cell r="BA71">
            <v>5122</v>
          </cell>
          <cell r="BB71">
            <v>13266</v>
          </cell>
          <cell r="BC71">
            <v>0</v>
          </cell>
          <cell r="BD71">
            <v>0</v>
          </cell>
          <cell r="BE71">
            <v>0</v>
          </cell>
          <cell r="BF71">
            <v>0</v>
          </cell>
          <cell r="BG71">
            <v>28880</v>
          </cell>
          <cell r="BH71">
            <v>0</v>
          </cell>
          <cell r="BI71">
            <v>0</v>
          </cell>
          <cell r="BJ71">
            <v>0</v>
          </cell>
          <cell r="BK71">
            <v>29198</v>
          </cell>
          <cell r="BL71">
            <v>0</v>
          </cell>
          <cell r="BM71">
            <v>4084</v>
          </cell>
          <cell r="BN71">
            <v>12554</v>
          </cell>
          <cell r="BO71">
            <v>0</v>
          </cell>
          <cell r="BP71">
            <v>0</v>
          </cell>
          <cell r="BQ71">
            <v>0</v>
          </cell>
          <cell r="BR71">
            <v>0</v>
          </cell>
          <cell r="BS71">
            <v>0</v>
          </cell>
          <cell r="BT71">
            <v>12554</v>
          </cell>
        </row>
        <row r="72">
          <cell r="A72">
            <v>547</v>
          </cell>
          <cell r="B72" t="str">
            <v>Woodmancote School</v>
          </cell>
          <cell r="D72">
            <v>51633</v>
          </cell>
          <cell r="E72">
            <v>0</v>
          </cell>
          <cell r="F72">
            <v>57160</v>
          </cell>
          <cell r="G72">
            <v>544</v>
          </cell>
          <cell r="H72">
            <v>0</v>
          </cell>
          <cell r="I72">
            <v>0</v>
          </cell>
          <cell r="J72">
            <v>818089</v>
          </cell>
          <cell r="K72">
            <v>0</v>
          </cell>
          <cell r="L72">
            <v>59866</v>
          </cell>
          <cell r="M72">
            <v>0</v>
          </cell>
          <cell r="N72">
            <v>33077</v>
          </cell>
          <cell r="O72">
            <v>0</v>
          </cell>
          <cell r="P72">
            <v>0</v>
          </cell>
          <cell r="Q72">
            <v>16400</v>
          </cell>
          <cell r="R72">
            <v>0</v>
          </cell>
          <cell r="S72">
            <v>0</v>
          </cell>
          <cell r="T72">
            <v>0</v>
          </cell>
          <cell r="U72">
            <v>10000</v>
          </cell>
          <cell r="V72">
            <v>0</v>
          </cell>
          <cell r="W72">
            <v>52143</v>
          </cell>
          <cell r="X72">
            <v>0</v>
          </cell>
          <cell r="Y72">
            <v>0</v>
          </cell>
          <cell r="Z72">
            <v>0</v>
          </cell>
          <cell r="AA72">
            <v>600997</v>
          </cell>
          <cell r="AB72">
            <v>17300</v>
          </cell>
          <cell r="AC72">
            <v>134493</v>
          </cell>
          <cell r="AD72">
            <v>22983</v>
          </cell>
          <cell r="AE72">
            <v>30731</v>
          </cell>
          <cell r="AF72">
            <v>0</v>
          </cell>
          <cell r="AG72">
            <v>20464</v>
          </cell>
          <cell r="AH72">
            <v>400</v>
          </cell>
          <cell r="AI72">
            <v>7000</v>
          </cell>
          <cell r="AJ72">
            <v>8386</v>
          </cell>
          <cell r="AK72">
            <v>0</v>
          </cell>
          <cell r="AL72">
            <v>15000</v>
          </cell>
          <cell r="AM72">
            <v>5642</v>
          </cell>
          <cell r="AN72">
            <v>1200</v>
          </cell>
          <cell r="AO72">
            <v>5000</v>
          </cell>
          <cell r="AP72">
            <v>12000</v>
          </cell>
          <cell r="AQ72">
            <v>15531</v>
          </cell>
          <cell r="AR72">
            <v>1300</v>
          </cell>
          <cell r="AS72">
            <v>52803</v>
          </cell>
          <cell r="AT72">
            <v>4270</v>
          </cell>
          <cell r="AU72">
            <v>0</v>
          </cell>
          <cell r="AV72">
            <v>5087</v>
          </cell>
          <cell r="AW72">
            <v>7592</v>
          </cell>
          <cell r="AX72">
            <v>0</v>
          </cell>
          <cell r="AY72">
            <v>7380</v>
          </cell>
          <cell r="AZ72">
            <v>0</v>
          </cell>
          <cell r="BA72">
            <v>12000</v>
          </cell>
          <cell r="BB72">
            <v>13351</v>
          </cell>
          <cell r="BC72">
            <v>0</v>
          </cell>
          <cell r="BD72">
            <v>0</v>
          </cell>
          <cell r="BE72">
            <v>0</v>
          </cell>
          <cell r="BF72">
            <v>0</v>
          </cell>
          <cell r="BG72">
            <v>56095</v>
          </cell>
          <cell r="BH72">
            <v>0</v>
          </cell>
          <cell r="BI72">
            <v>0</v>
          </cell>
          <cell r="BJ72">
            <v>0</v>
          </cell>
          <cell r="BK72">
            <v>109243</v>
          </cell>
          <cell r="BL72">
            <v>0</v>
          </cell>
          <cell r="BM72">
            <v>4556</v>
          </cell>
          <cell r="BN72">
            <v>40298</v>
          </cell>
          <cell r="BO72">
            <v>0</v>
          </cell>
          <cell r="BP72">
            <v>0</v>
          </cell>
          <cell r="BQ72">
            <v>0</v>
          </cell>
          <cell r="BR72">
            <v>0</v>
          </cell>
          <cell r="BS72">
            <v>0</v>
          </cell>
          <cell r="BT72">
            <v>40298</v>
          </cell>
        </row>
        <row r="73">
          <cell r="A73">
            <v>548</v>
          </cell>
          <cell r="B73" t="str">
            <v>Bibury Church of England Primary School</v>
          </cell>
          <cell r="D73">
            <v>4797</v>
          </cell>
          <cell r="E73">
            <v>0</v>
          </cell>
          <cell r="F73">
            <v>30657</v>
          </cell>
          <cell r="G73">
            <v>3133</v>
          </cell>
          <cell r="H73">
            <v>0</v>
          </cell>
          <cell r="I73">
            <v>0</v>
          </cell>
          <cell r="J73">
            <v>147608</v>
          </cell>
          <cell r="K73">
            <v>0</v>
          </cell>
          <cell r="L73">
            <v>2232</v>
          </cell>
          <cell r="M73">
            <v>0</v>
          </cell>
          <cell r="N73">
            <v>16063</v>
          </cell>
          <cell r="O73">
            <v>0</v>
          </cell>
          <cell r="P73">
            <v>0</v>
          </cell>
          <cell r="Q73">
            <v>1000</v>
          </cell>
          <cell r="R73">
            <v>0</v>
          </cell>
          <cell r="S73">
            <v>0</v>
          </cell>
          <cell r="T73">
            <v>0</v>
          </cell>
          <cell r="U73">
            <v>999</v>
          </cell>
          <cell r="V73">
            <v>13000</v>
          </cell>
          <cell r="W73">
            <v>17659</v>
          </cell>
          <cell r="X73">
            <v>0</v>
          </cell>
          <cell r="Y73">
            <v>0</v>
          </cell>
          <cell r="Z73">
            <v>0</v>
          </cell>
          <cell r="AA73">
            <v>132038</v>
          </cell>
          <cell r="AB73">
            <v>0</v>
          </cell>
          <cell r="AC73">
            <v>18002</v>
          </cell>
          <cell r="AD73">
            <v>4753</v>
          </cell>
          <cell r="AE73">
            <v>10497</v>
          </cell>
          <cell r="AF73">
            <v>0</v>
          </cell>
          <cell r="AG73">
            <v>2037</v>
          </cell>
          <cell r="AH73">
            <v>500</v>
          </cell>
          <cell r="AI73">
            <v>800</v>
          </cell>
          <cell r="AJ73">
            <v>2930</v>
          </cell>
          <cell r="AK73">
            <v>732</v>
          </cell>
          <cell r="AL73">
            <v>1000</v>
          </cell>
          <cell r="AM73">
            <v>80</v>
          </cell>
          <cell r="AN73">
            <v>3000</v>
          </cell>
          <cell r="AO73">
            <v>500</v>
          </cell>
          <cell r="AP73">
            <v>3400</v>
          </cell>
          <cell r="AQ73">
            <v>1413</v>
          </cell>
          <cell r="AR73">
            <v>700</v>
          </cell>
          <cell r="AS73">
            <v>6149</v>
          </cell>
          <cell r="AT73">
            <v>1824</v>
          </cell>
          <cell r="AU73">
            <v>0</v>
          </cell>
          <cell r="AV73">
            <v>1190</v>
          </cell>
          <cell r="AW73">
            <v>900</v>
          </cell>
          <cell r="AX73">
            <v>0</v>
          </cell>
          <cell r="AY73">
            <v>0</v>
          </cell>
          <cell r="AZ73">
            <v>0</v>
          </cell>
          <cell r="BA73">
            <v>0</v>
          </cell>
          <cell r="BB73">
            <v>7109</v>
          </cell>
          <cell r="BC73">
            <v>0</v>
          </cell>
          <cell r="BD73">
            <v>0</v>
          </cell>
          <cell r="BE73">
            <v>0</v>
          </cell>
          <cell r="BF73">
            <v>0</v>
          </cell>
          <cell r="BG73">
            <v>31802</v>
          </cell>
          <cell r="BH73">
            <v>0</v>
          </cell>
          <cell r="BI73">
            <v>0</v>
          </cell>
          <cell r="BJ73">
            <v>0</v>
          </cell>
          <cell r="BK73">
            <v>59354</v>
          </cell>
          <cell r="BL73">
            <v>0</v>
          </cell>
          <cell r="BM73">
            <v>6238</v>
          </cell>
          <cell r="BN73">
            <v>3804</v>
          </cell>
          <cell r="BO73">
            <v>0</v>
          </cell>
          <cell r="BP73">
            <v>0</v>
          </cell>
          <cell r="BQ73">
            <v>0</v>
          </cell>
          <cell r="BR73">
            <v>0</v>
          </cell>
          <cell r="BS73">
            <v>0</v>
          </cell>
          <cell r="BT73">
            <v>3804</v>
          </cell>
        </row>
        <row r="74">
          <cell r="A74">
            <v>551</v>
          </cell>
          <cell r="B74" t="str">
            <v>Birdlip Primary School</v>
          </cell>
          <cell r="D74">
            <v>49299</v>
          </cell>
          <cell r="E74">
            <v>0</v>
          </cell>
          <cell r="F74">
            <v>64819</v>
          </cell>
          <cell r="G74">
            <v>7629</v>
          </cell>
          <cell r="H74">
            <v>0</v>
          </cell>
          <cell r="I74">
            <v>0</v>
          </cell>
          <cell r="J74">
            <v>295899</v>
          </cell>
          <cell r="K74">
            <v>0</v>
          </cell>
          <cell r="L74">
            <v>12670</v>
          </cell>
          <cell r="M74">
            <v>0</v>
          </cell>
          <cell r="N74">
            <v>19862</v>
          </cell>
          <cell r="O74">
            <v>0</v>
          </cell>
          <cell r="P74">
            <v>0</v>
          </cell>
          <cell r="Q74">
            <v>0</v>
          </cell>
          <cell r="R74">
            <v>0</v>
          </cell>
          <cell r="S74">
            <v>0</v>
          </cell>
          <cell r="T74">
            <v>0</v>
          </cell>
          <cell r="U74">
            <v>0</v>
          </cell>
          <cell r="V74">
            <v>1964</v>
          </cell>
          <cell r="W74">
            <v>26334</v>
          </cell>
          <cell r="X74">
            <v>0</v>
          </cell>
          <cell r="Y74">
            <v>0</v>
          </cell>
          <cell r="Z74">
            <v>0</v>
          </cell>
          <cell r="AA74">
            <v>268415</v>
          </cell>
          <cell r="AB74">
            <v>8916</v>
          </cell>
          <cell r="AC74">
            <v>32183</v>
          </cell>
          <cell r="AD74">
            <v>1945</v>
          </cell>
          <cell r="AE74">
            <v>19380</v>
          </cell>
          <cell r="AF74">
            <v>0</v>
          </cell>
          <cell r="AG74">
            <v>4833</v>
          </cell>
          <cell r="AH74">
            <v>3094</v>
          </cell>
          <cell r="AI74">
            <v>2000</v>
          </cell>
          <cell r="AJ74">
            <v>4421</v>
          </cell>
          <cell r="AK74">
            <v>881</v>
          </cell>
          <cell r="AL74">
            <v>5085</v>
          </cell>
          <cell r="AM74">
            <v>1920</v>
          </cell>
          <cell r="AN74">
            <v>7650</v>
          </cell>
          <cell r="AO74">
            <v>1000</v>
          </cell>
          <cell r="AP74">
            <v>7000</v>
          </cell>
          <cell r="AQ74">
            <v>1837</v>
          </cell>
          <cell r="AR74">
            <v>1020</v>
          </cell>
          <cell r="AS74">
            <v>10833</v>
          </cell>
          <cell r="AT74">
            <v>1880</v>
          </cell>
          <cell r="AU74">
            <v>0</v>
          </cell>
          <cell r="AV74">
            <v>5270</v>
          </cell>
          <cell r="AW74">
            <v>2693</v>
          </cell>
          <cell r="AX74">
            <v>0</v>
          </cell>
          <cell r="AY74">
            <v>0</v>
          </cell>
          <cell r="AZ74">
            <v>0</v>
          </cell>
          <cell r="BA74">
            <v>3572</v>
          </cell>
          <cell r="BB74">
            <v>8792</v>
          </cell>
          <cell r="BC74">
            <v>0</v>
          </cell>
          <cell r="BD74">
            <v>0</v>
          </cell>
          <cell r="BE74">
            <v>0</v>
          </cell>
          <cell r="BF74">
            <v>0</v>
          </cell>
          <cell r="BG74">
            <v>37972</v>
          </cell>
          <cell r="BH74">
            <v>0</v>
          </cell>
          <cell r="BI74">
            <v>0</v>
          </cell>
          <cell r="BJ74">
            <v>0</v>
          </cell>
          <cell r="BK74">
            <v>103678</v>
          </cell>
          <cell r="BL74">
            <v>0</v>
          </cell>
          <cell r="BM74">
            <v>6742</v>
          </cell>
          <cell r="BN74">
            <v>1408</v>
          </cell>
          <cell r="BO74">
            <v>0</v>
          </cell>
          <cell r="BP74">
            <v>0</v>
          </cell>
          <cell r="BQ74">
            <v>0</v>
          </cell>
          <cell r="BR74">
            <v>0</v>
          </cell>
          <cell r="BS74">
            <v>0</v>
          </cell>
          <cell r="BT74">
            <v>1408</v>
          </cell>
        </row>
        <row r="75">
          <cell r="A75">
            <v>552</v>
          </cell>
          <cell r="B75" t="str">
            <v>Bishops Cleeve Primary School</v>
          </cell>
          <cell r="D75">
            <v>-119534</v>
          </cell>
          <cell r="E75">
            <v>0</v>
          </cell>
          <cell r="F75">
            <v>3310</v>
          </cell>
          <cell r="G75">
            <v>4769</v>
          </cell>
          <cell r="H75">
            <v>0</v>
          </cell>
          <cell r="I75">
            <v>0</v>
          </cell>
          <cell r="J75">
            <v>1174922</v>
          </cell>
          <cell r="K75">
            <v>0</v>
          </cell>
          <cell r="L75">
            <v>129634</v>
          </cell>
          <cell r="M75">
            <v>0</v>
          </cell>
          <cell r="N75">
            <v>37488</v>
          </cell>
          <cell r="O75">
            <v>0</v>
          </cell>
          <cell r="P75">
            <v>0</v>
          </cell>
          <cell r="Q75">
            <v>0</v>
          </cell>
          <cell r="R75">
            <v>0</v>
          </cell>
          <cell r="S75">
            <v>0</v>
          </cell>
          <cell r="T75">
            <v>0</v>
          </cell>
          <cell r="U75">
            <v>40000</v>
          </cell>
          <cell r="V75">
            <v>6000</v>
          </cell>
          <cell r="W75">
            <v>77348</v>
          </cell>
          <cell r="X75">
            <v>0</v>
          </cell>
          <cell r="Y75">
            <v>0</v>
          </cell>
          <cell r="Z75">
            <v>0</v>
          </cell>
          <cell r="AA75">
            <v>799817</v>
          </cell>
          <cell r="AB75">
            <v>48000</v>
          </cell>
          <cell r="AC75">
            <v>279651</v>
          </cell>
          <cell r="AD75">
            <v>14955</v>
          </cell>
          <cell r="AE75">
            <v>81329</v>
          </cell>
          <cell r="AF75">
            <v>0</v>
          </cell>
          <cell r="AG75">
            <v>45434</v>
          </cell>
          <cell r="AH75">
            <v>2000</v>
          </cell>
          <cell r="AI75">
            <v>5000</v>
          </cell>
          <cell r="AJ75">
            <v>11642</v>
          </cell>
          <cell r="AK75">
            <v>0</v>
          </cell>
          <cell r="AL75">
            <v>15400</v>
          </cell>
          <cell r="AM75">
            <v>6409</v>
          </cell>
          <cell r="AN75">
            <v>22962</v>
          </cell>
          <cell r="AO75">
            <v>8000</v>
          </cell>
          <cell r="AP75">
            <v>16000</v>
          </cell>
          <cell r="AQ75">
            <v>9356</v>
          </cell>
          <cell r="AR75">
            <v>2900</v>
          </cell>
          <cell r="AS75">
            <v>76608</v>
          </cell>
          <cell r="AT75">
            <v>34999</v>
          </cell>
          <cell r="AU75">
            <v>0</v>
          </cell>
          <cell r="AV75">
            <v>20052</v>
          </cell>
          <cell r="AW75">
            <v>12015</v>
          </cell>
          <cell r="AX75">
            <v>0</v>
          </cell>
          <cell r="AY75">
            <v>9631</v>
          </cell>
          <cell r="AZ75">
            <v>16000</v>
          </cell>
          <cell r="BA75">
            <v>0</v>
          </cell>
          <cell r="BB75">
            <v>19616</v>
          </cell>
          <cell r="BC75">
            <v>0</v>
          </cell>
          <cell r="BD75">
            <v>0</v>
          </cell>
          <cell r="BE75">
            <v>0</v>
          </cell>
          <cell r="BF75">
            <v>0</v>
          </cell>
          <cell r="BG75">
            <v>68321</v>
          </cell>
          <cell r="BH75">
            <v>0</v>
          </cell>
          <cell r="BI75">
            <v>0</v>
          </cell>
          <cell r="BJ75">
            <v>0</v>
          </cell>
          <cell r="BK75">
            <v>67148</v>
          </cell>
          <cell r="BL75">
            <v>0</v>
          </cell>
          <cell r="BM75">
            <v>9252</v>
          </cell>
          <cell r="BN75">
            <v>-211918</v>
          </cell>
          <cell r="BO75">
            <v>0</v>
          </cell>
          <cell r="BP75">
            <v>0</v>
          </cell>
          <cell r="BQ75">
            <v>0</v>
          </cell>
          <cell r="BR75">
            <v>0</v>
          </cell>
          <cell r="BS75">
            <v>0</v>
          </cell>
          <cell r="BT75">
            <v>-211918</v>
          </cell>
        </row>
        <row r="76">
          <cell r="A76">
            <v>553</v>
          </cell>
          <cell r="B76" t="str">
            <v>Bisley Blue Coat Church of England Primary School</v>
          </cell>
          <cell r="D76">
            <v>52741</v>
          </cell>
          <cell r="E76">
            <v>0</v>
          </cell>
          <cell r="F76">
            <v>53480</v>
          </cell>
          <cell r="G76">
            <v>7026</v>
          </cell>
          <cell r="H76">
            <v>2829</v>
          </cell>
          <cell r="I76">
            <v>0</v>
          </cell>
          <cell r="J76">
            <v>254588</v>
          </cell>
          <cell r="K76">
            <v>0</v>
          </cell>
          <cell r="L76">
            <v>8685</v>
          </cell>
          <cell r="M76">
            <v>0</v>
          </cell>
          <cell r="N76">
            <v>21796</v>
          </cell>
          <cell r="O76">
            <v>0</v>
          </cell>
          <cell r="P76">
            <v>0</v>
          </cell>
          <cell r="Q76">
            <v>8300</v>
          </cell>
          <cell r="R76">
            <v>0</v>
          </cell>
          <cell r="S76">
            <v>0</v>
          </cell>
          <cell r="T76">
            <v>0</v>
          </cell>
          <cell r="U76">
            <v>0</v>
          </cell>
          <cell r="V76">
            <v>0</v>
          </cell>
          <cell r="W76">
            <v>24431</v>
          </cell>
          <cell r="X76">
            <v>0</v>
          </cell>
          <cell r="Y76">
            <v>0</v>
          </cell>
          <cell r="Z76">
            <v>0</v>
          </cell>
          <cell r="AA76">
            <v>184905</v>
          </cell>
          <cell r="AB76">
            <v>9474</v>
          </cell>
          <cell r="AC76">
            <v>34990</v>
          </cell>
          <cell r="AD76">
            <v>8552</v>
          </cell>
          <cell r="AE76">
            <v>20529</v>
          </cell>
          <cell r="AF76">
            <v>0</v>
          </cell>
          <cell r="AG76">
            <v>8284</v>
          </cell>
          <cell r="AH76">
            <v>250</v>
          </cell>
          <cell r="AI76">
            <v>7259</v>
          </cell>
          <cell r="AJ76">
            <v>3991</v>
          </cell>
          <cell r="AK76">
            <v>0</v>
          </cell>
          <cell r="AL76">
            <v>2600</v>
          </cell>
          <cell r="AM76">
            <v>600</v>
          </cell>
          <cell r="AN76">
            <v>1000</v>
          </cell>
          <cell r="AO76">
            <v>600</v>
          </cell>
          <cell r="AP76">
            <v>5700</v>
          </cell>
          <cell r="AQ76">
            <v>1802</v>
          </cell>
          <cell r="AR76">
            <v>1172</v>
          </cell>
          <cell r="AS76">
            <v>30607</v>
          </cell>
          <cell r="AT76">
            <v>2935</v>
          </cell>
          <cell r="AU76">
            <v>0</v>
          </cell>
          <cell r="AV76">
            <v>4842</v>
          </cell>
          <cell r="AW76">
            <v>2158</v>
          </cell>
          <cell r="AX76">
            <v>0</v>
          </cell>
          <cell r="AY76">
            <v>1300</v>
          </cell>
          <cell r="AZ76">
            <v>0</v>
          </cell>
          <cell r="BA76">
            <v>6850</v>
          </cell>
          <cell r="BB76">
            <v>8625</v>
          </cell>
          <cell r="BC76">
            <v>0</v>
          </cell>
          <cell r="BD76">
            <v>0</v>
          </cell>
          <cell r="BE76">
            <v>0</v>
          </cell>
          <cell r="BF76">
            <v>0</v>
          </cell>
          <cell r="BG76">
            <v>36496</v>
          </cell>
          <cell r="BH76">
            <v>0</v>
          </cell>
          <cell r="BI76">
            <v>0</v>
          </cell>
          <cell r="BJ76">
            <v>0</v>
          </cell>
          <cell r="BK76">
            <v>93677</v>
          </cell>
          <cell r="BL76">
            <v>0</v>
          </cell>
          <cell r="BM76">
            <v>6154</v>
          </cell>
          <cell r="BN76">
            <v>21516</v>
          </cell>
          <cell r="BO76">
            <v>0</v>
          </cell>
          <cell r="BP76">
            <v>0</v>
          </cell>
          <cell r="BQ76">
            <v>0</v>
          </cell>
          <cell r="BR76">
            <v>0</v>
          </cell>
          <cell r="BS76">
            <v>0</v>
          </cell>
          <cell r="BT76">
            <v>21516</v>
          </cell>
        </row>
        <row r="77">
          <cell r="A77">
            <v>554</v>
          </cell>
          <cell r="B77" t="str">
            <v>Beech Green Primary School</v>
          </cell>
          <cell r="C77">
            <v>1</v>
          </cell>
          <cell r="D77">
            <v>149239</v>
          </cell>
          <cell r="E77">
            <v>0</v>
          </cell>
          <cell r="F77">
            <v>59121</v>
          </cell>
          <cell r="G77">
            <v>4902</v>
          </cell>
          <cell r="H77">
            <v>1</v>
          </cell>
          <cell r="I77">
            <v>0</v>
          </cell>
          <cell r="J77">
            <v>1113640</v>
          </cell>
          <cell r="K77">
            <v>0</v>
          </cell>
          <cell r="L77">
            <v>64759</v>
          </cell>
          <cell r="M77">
            <v>0</v>
          </cell>
          <cell r="N77">
            <v>34679</v>
          </cell>
          <cell r="O77">
            <v>0</v>
          </cell>
          <cell r="P77">
            <v>0</v>
          </cell>
          <cell r="Q77">
            <v>5000</v>
          </cell>
          <cell r="R77">
            <v>0</v>
          </cell>
          <cell r="S77">
            <v>0</v>
          </cell>
          <cell r="T77">
            <v>0</v>
          </cell>
          <cell r="U77">
            <v>0</v>
          </cell>
          <cell r="V77">
            <v>3500</v>
          </cell>
          <cell r="W77">
            <v>65127</v>
          </cell>
          <cell r="X77">
            <v>0</v>
          </cell>
          <cell r="Y77">
            <v>0</v>
          </cell>
          <cell r="Z77">
            <v>0</v>
          </cell>
          <cell r="AA77">
            <v>794748</v>
          </cell>
          <cell r="AB77">
            <v>46259</v>
          </cell>
          <cell r="AC77">
            <v>219665</v>
          </cell>
          <cell r="AD77">
            <v>31445</v>
          </cell>
          <cell r="AE77">
            <v>64307</v>
          </cell>
          <cell r="AF77">
            <v>0</v>
          </cell>
          <cell r="AG77">
            <v>38019</v>
          </cell>
          <cell r="AH77">
            <v>1750</v>
          </cell>
          <cell r="AI77">
            <v>10000</v>
          </cell>
          <cell r="AJ77">
            <v>8956</v>
          </cell>
          <cell r="AK77">
            <v>2239</v>
          </cell>
          <cell r="AL77">
            <v>13000</v>
          </cell>
          <cell r="AM77">
            <v>3938</v>
          </cell>
          <cell r="AN77">
            <v>4750</v>
          </cell>
          <cell r="AO77">
            <v>4250</v>
          </cell>
          <cell r="AP77">
            <v>16940</v>
          </cell>
          <cell r="AQ77">
            <v>15637</v>
          </cell>
          <cell r="AR77">
            <v>3650</v>
          </cell>
          <cell r="AS77">
            <v>79927</v>
          </cell>
          <cell r="AT77">
            <v>10011</v>
          </cell>
          <cell r="AU77">
            <v>0</v>
          </cell>
          <cell r="AV77">
            <v>8850</v>
          </cell>
          <cell r="AW77">
            <v>11439</v>
          </cell>
          <cell r="AX77">
            <v>5000</v>
          </cell>
          <cell r="AY77">
            <v>14460</v>
          </cell>
          <cell r="AZ77">
            <v>0</v>
          </cell>
          <cell r="BA77">
            <v>1951</v>
          </cell>
          <cell r="BB77">
            <v>16181</v>
          </cell>
          <cell r="BC77">
            <v>0</v>
          </cell>
          <cell r="BD77">
            <v>0</v>
          </cell>
          <cell r="BE77">
            <v>0</v>
          </cell>
          <cell r="BF77">
            <v>0</v>
          </cell>
          <cell r="BG77">
            <v>68724</v>
          </cell>
          <cell r="BH77">
            <v>0</v>
          </cell>
          <cell r="BI77">
            <v>0</v>
          </cell>
          <cell r="BJ77">
            <v>0</v>
          </cell>
          <cell r="BK77">
            <v>123861</v>
          </cell>
          <cell r="BL77">
            <v>0</v>
          </cell>
          <cell r="BM77">
            <v>8887</v>
          </cell>
          <cell r="BN77">
            <v>8572</v>
          </cell>
          <cell r="BO77">
            <v>0</v>
          </cell>
          <cell r="BP77">
            <v>0</v>
          </cell>
          <cell r="BQ77">
            <v>0</v>
          </cell>
          <cell r="BR77">
            <v>0</v>
          </cell>
          <cell r="BS77">
            <v>0</v>
          </cell>
          <cell r="BT77">
            <v>8572</v>
          </cell>
        </row>
        <row r="78">
          <cell r="A78">
            <v>555</v>
          </cell>
          <cell r="B78" t="str">
            <v>Forest View Primary School</v>
          </cell>
          <cell r="C78">
            <v>1</v>
          </cell>
          <cell r="D78">
            <v>75568</v>
          </cell>
          <cell r="E78">
            <v>0</v>
          </cell>
          <cell r="F78">
            <v>55669</v>
          </cell>
          <cell r="G78">
            <v>0</v>
          </cell>
          <cell r="H78">
            <v>0</v>
          </cell>
          <cell r="I78">
            <v>0</v>
          </cell>
          <cell r="J78">
            <v>867217</v>
          </cell>
          <cell r="K78">
            <v>0</v>
          </cell>
          <cell r="L78">
            <v>240470</v>
          </cell>
          <cell r="M78">
            <v>0</v>
          </cell>
          <cell r="N78">
            <v>39913</v>
          </cell>
          <cell r="O78">
            <v>0</v>
          </cell>
          <cell r="P78">
            <v>0</v>
          </cell>
          <cell r="Q78">
            <v>9500</v>
          </cell>
          <cell r="R78">
            <v>0</v>
          </cell>
          <cell r="S78">
            <v>0</v>
          </cell>
          <cell r="T78">
            <v>0</v>
          </cell>
          <cell r="U78">
            <v>0</v>
          </cell>
          <cell r="V78">
            <v>10000</v>
          </cell>
          <cell r="W78">
            <v>58293</v>
          </cell>
          <cell r="X78">
            <v>0</v>
          </cell>
          <cell r="Y78">
            <v>0</v>
          </cell>
          <cell r="Z78">
            <v>0</v>
          </cell>
          <cell r="AA78">
            <v>709229</v>
          </cell>
          <cell r="AB78">
            <v>14894</v>
          </cell>
          <cell r="AC78">
            <v>262733</v>
          </cell>
          <cell r="AD78">
            <v>33233</v>
          </cell>
          <cell r="AE78">
            <v>47359</v>
          </cell>
          <cell r="AF78">
            <v>0</v>
          </cell>
          <cell r="AG78">
            <v>25808</v>
          </cell>
          <cell r="AH78">
            <v>2360</v>
          </cell>
          <cell r="AI78">
            <v>1000</v>
          </cell>
          <cell r="AJ78">
            <v>8489</v>
          </cell>
          <cell r="AK78">
            <v>0</v>
          </cell>
          <cell r="AL78">
            <v>8500</v>
          </cell>
          <cell r="AM78">
            <v>3000</v>
          </cell>
          <cell r="AN78">
            <v>1744</v>
          </cell>
          <cell r="AO78">
            <v>4500</v>
          </cell>
          <cell r="AP78">
            <v>32000</v>
          </cell>
          <cell r="AQ78">
            <v>20112</v>
          </cell>
          <cell r="AR78">
            <v>1000</v>
          </cell>
          <cell r="AS78">
            <v>62855</v>
          </cell>
          <cell r="AT78">
            <v>1287</v>
          </cell>
          <cell r="AU78">
            <v>0</v>
          </cell>
          <cell r="AV78">
            <v>5988</v>
          </cell>
          <cell r="AW78">
            <v>7693</v>
          </cell>
          <cell r="AX78">
            <v>0</v>
          </cell>
          <cell r="AY78">
            <v>23136</v>
          </cell>
          <cell r="AZ78">
            <v>0</v>
          </cell>
          <cell r="BA78">
            <v>0</v>
          </cell>
          <cell r="BB78">
            <v>14041</v>
          </cell>
          <cell r="BC78">
            <v>0</v>
          </cell>
          <cell r="BD78">
            <v>0</v>
          </cell>
          <cell r="BE78">
            <v>0</v>
          </cell>
          <cell r="BF78">
            <v>0</v>
          </cell>
          <cell r="BG78">
            <v>58667</v>
          </cell>
          <cell r="BH78">
            <v>0</v>
          </cell>
          <cell r="BI78">
            <v>0</v>
          </cell>
          <cell r="BJ78">
            <v>0</v>
          </cell>
          <cell r="BK78">
            <v>110310</v>
          </cell>
          <cell r="BL78">
            <v>0</v>
          </cell>
          <cell r="BM78">
            <v>4026</v>
          </cell>
          <cell r="BN78">
            <v>10000</v>
          </cell>
          <cell r="BO78">
            <v>0</v>
          </cell>
          <cell r="BP78">
            <v>0</v>
          </cell>
          <cell r="BQ78">
            <v>0</v>
          </cell>
          <cell r="BR78">
            <v>0</v>
          </cell>
          <cell r="BS78">
            <v>0</v>
          </cell>
          <cell r="BT78">
            <v>10000</v>
          </cell>
        </row>
        <row r="79">
          <cell r="A79">
            <v>558</v>
          </cell>
          <cell r="B79" t="str">
            <v>Blakeney Primary School</v>
          </cell>
          <cell r="D79">
            <v>12832</v>
          </cell>
          <cell r="E79">
            <v>0</v>
          </cell>
          <cell r="F79">
            <v>1</v>
          </cell>
          <cell r="G79">
            <v>0</v>
          </cell>
          <cell r="H79">
            <v>1640</v>
          </cell>
          <cell r="I79">
            <v>0</v>
          </cell>
          <cell r="J79">
            <v>262176</v>
          </cell>
          <cell r="K79">
            <v>0</v>
          </cell>
          <cell r="L79">
            <v>29242</v>
          </cell>
          <cell r="M79">
            <v>0</v>
          </cell>
          <cell r="N79">
            <v>19867</v>
          </cell>
          <cell r="O79">
            <v>0</v>
          </cell>
          <cell r="P79">
            <v>0</v>
          </cell>
          <cell r="Q79">
            <v>584</v>
          </cell>
          <cell r="R79">
            <v>0</v>
          </cell>
          <cell r="S79">
            <v>0</v>
          </cell>
          <cell r="T79">
            <v>0</v>
          </cell>
          <cell r="U79">
            <v>0</v>
          </cell>
          <cell r="V79">
            <v>0</v>
          </cell>
          <cell r="W79">
            <v>24499</v>
          </cell>
          <cell r="X79">
            <v>0</v>
          </cell>
          <cell r="Y79">
            <v>0</v>
          </cell>
          <cell r="Z79">
            <v>0</v>
          </cell>
          <cell r="AA79">
            <v>200493</v>
          </cell>
          <cell r="AB79">
            <v>7067</v>
          </cell>
          <cell r="AC79">
            <v>54712</v>
          </cell>
          <cell r="AD79">
            <v>0</v>
          </cell>
          <cell r="AE79">
            <v>18513</v>
          </cell>
          <cell r="AF79">
            <v>0</v>
          </cell>
          <cell r="AG79">
            <v>6164</v>
          </cell>
          <cell r="AH79">
            <v>0</v>
          </cell>
          <cell r="AI79">
            <v>1400</v>
          </cell>
          <cell r="AJ79">
            <v>5584</v>
          </cell>
          <cell r="AK79">
            <v>1396</v>
          </cell>
          <cell r="AL79">
            <v>6530</v>
          </cell>
          <cell r="AM79">
            <v>1221</v>
          </cell>
          <cell r="AN79">
            <v>9310</v>
          </cell>
          <cell r="AO79">
            <v>2760</v>
          </cell>
          <cell r="AP79">
            <v>3400</v>
          </cell>
          <cell r="AQ79">
            <v>4545</v>
          </cell>
          <cell r="AR79">
            <v>530</v>
          </cell>
          <cell r="AS79">
            <v>8778</v>
          </cell>
          <cell r="AT79">
            <v>1778</v>
          </cell>
          <cell r="AU79">
            <v>0</v>
          </cell>
          <cell r="AV79">
            <v>4032</v>
          </cell>
          <cell r="AW79">
            <v>2542</v>
          </cell>
          <cell r="AX79">
            <v>0</v>
          </cell>
          <cell r="AY79">
            <v>2892</v>
          </cell>
          <cell r="AZ79">
            <v>0</v>
          </cell>
          <cell r="BA79">
            <v>0</v>
          </cell>
          <cell r="BB79">
            <v>9205</v>
          </cell>
          <cell r="BC79">
            <v>0</v>
          </cell>
          <cell r="BD79">
            <v>0</v>
          </cell>
          <cell r="BE79">
            <v>0</v>
          </cell>
          <cell r="BF79">
            <v>0</v>
          </cell>
          <cell r="BG79">
            <v>27337</v>
          </cell>
          <cell r="BH79">
            <v>0</v>
          </cell>
          <cell r="BI79">
            <v>0</v>
          </cell>
          <cell r="BJ79">
            <v>0</v>
          </cell>
          <cell r="BK79">
            <v>25697</v>
          </cell>
          <cell r="BL79">
            <v>0</v>
          </cell>
          <cell r="BM79">
            <v>3281</v>
          </cell>
          <cell r="BN79">
            <v>-3652</v>
          </cell>
          <cell r="BO79">
            <v>0</v>
          </cell>
          <cell r="BP79">
            <v>0</v>
          </cell>
          <cell r="BQ79">
            <v>0</v>
          </cell>
          <cell r="BR79">
            <v>0</v>
          </cell>
          <cell r="BS79">
            <v>0</v>
          </cell>
          <cell r="BT79">
            <v>-3652</v>
          </cell>
        </row>
        <row r="80">
          <cell r="A80">
            <v>559</v>
          </cell>
          <cell r="B80" t="str">
            <v>Bledington School</v>
          </cell>
          <cell r="D80">
            <v>28892</v>
          </cell>
          <cell r="E80">
            <v>0</v>
          </cell>
          <cell r="F80">
            <v>39620</v>
          </cell>
          <cell r="G80">
            <v>3</v>
          </cell>
          <cell r="H80">
            <v>0</v>
          </cell>
          <cell r="I80">
            <v>0</v>
          </cell>
          <cell r="J80">
            <v>223865</v>
          </cell>
          <cell r="K80">
            <v>0</v>
          </cell>
          <cell r="L80">
            <v>5050</v>
          </cell>
          <cell r="M80">
            <v>0</v>
          </cell>
          <cell r="N80">
            <v>18413</v>
          </cell>
          <cell r="O80">
            <v>0</v>
          </cell>
          <cell r="P80">
            <v>0</v>
          </cell>
          <cell r="Q80">
            <v>2800</v>
          </cell>
          <cell r="R80">
            <v>0</v>
          </cell>
          <cell r="S80">
            <v>0</v>
          </cell>
          <cell r="T80">
            <v>0</v>
          </cell>
          <cell r="U80">
            <v>0</v>
          </cell>
          <cell r="V80">
            <v>3500</v>
          </cell>
          <cell r="W80">
            <v>22871</v>
          </cell>
          <cell r="X80">
            <v>0</v>
          </cell>
          <cell r="Y80">
            <v>0</v>
          </cell>
          <cell r="Z80">
            <v>0</v>
          </cell>
          <cell r="AA80">
            <v>187946</v>
          </cell>
          <cell r="AB80">
            <v>9200</v>
          </cell>
          <cell r="AC80">
            <v>27468</v>
          </cell>
          <cell r="AD80">
            <v>7674</v>
          </cell>
          <cell r="AE80">
            <v>23732</v>
          </cell>
          <cell r="AF80">
            <v>0</v>
          </cell>
          <cell r="AG80">
            <v>2119</v>
          </cell>
          <cell r="AH80">
            <v>100</v>
          </cell>
          <cell r="AI80">
            <v>0</v>
          </cell>
          <cell r="AJ80">
            <v>2792</v>
          </cell>
          <cell r="AK80">
            <v>698</v>
          </cell>
          <cell r="AL80">
            <v>2000</v>
          </cell>
          <cell r="AM80">
            <v>2300</v>
          </cell>
          <cell r="AN80">
            <v>650</v>
          </cell>
          <cell r="AO80">
            <v>1000</v>
          </cell>
          <cell r="AP80">
            <v>6000</v>
          </cell>
          <cell r="AQ80">
            <v>4710</v>
          </cell>
          <cell r="AR80">
            <v>500</v>
          </cell>
          <cell r="AS80">
            <v>6169</v>
          </cell>
          <cell r="AT80">
            <v>0</v>
          </cell>
          <cell r="AU80">
            <v>0</v>
          </cell>
          <cell r="AV80">
            <v>700</v>
          </cell>
          <cell r="AW80">
            <v>1803</v>
          </cell>
          <cell r="AX80">
            <v>0</v>
          </cell>
          <cell r="AY80">
            <v>1446</v>
          </cell>
          <cell r="AZ80">
            <v>500</v>
          </cell>
          <cell r="BA80">
            <v>0</v>
          </cell>
          <cell r="BB80">
            <v>5925</v>
          </cell>
          <cell r="BC80">
            <v>0</v>
          </cell>
          <cell r="BD80">
            <v>0</v>
          </cell>
          <cell r="BE80">
            <v>0</v>
          </cell>
          <cell r="BF80">
            <v>0</v>
          </cell>
          <cell r="BG80">
            <v>35717</v>
          </cell>
          <cell r="BH80">
            <v>0</v>
          </cell>
          <cell r="BI80">
            <v>0</v>
          </cell>
          <cell r="BJ80">
            <v>0</v>
          </cell>
          <cell r="BK80">
            <v>20000</v>
          </cell>
          <cell r="BL80">
            <v>0</v>
          </cell>
          <cell r="BM80">
            <v>3243</v>
          </cell>
          <cell r="BN80">
            <v>9959</v>
          </cell>
          <cell r="BO80">
            <v>0</v>
          </cell>
          <cell r="BP80">
            <v>52097</v>
          </cell>
          <cell r="BQ80">
            <v>0</v>
          </cell>
          <cell r="BR80">
            <v>0</v>
          </cell>
          <cell r="BS80">
            <v>0</v>
          </cell>
          <cell r="BT80">
            <v>62056</v>
          </cell>
        </row>
        <row r="81">
          <cell r="A81">
            <v>560</v>
          </cell>
          <cell r="B81" t="str">
            <v>Blockley Church of England Primary School</v>
          </cell>
          <cell r="D81">
            <v>15622</v>
          </cell>
          <cell r="E81">
            <v>0</v>
          </cell>
          <cell r="F81">
            <v>18350</v>
          </cell>
          <cell r="G81">
            <v>1186</v>
          </cell>
          <cell r="H81">
            <v>0</v>
          </cell>
          <cell r="I81">
            <v>0</v>
          </cell>
          <cell r="J81">
            <v>392159</v>
          </cell>
          <cell r="K81">
            <v>0</v>
          </cell>
          <cell r="L81">
            <v>43237</v>
          </cell>
          <cell r="M81">
            <v>0</v>
          </cell>
          <cell r="N81">
            <v>26636</v>
          </cell>
          <cell r="O81">
            <v>250</v>
          </cell>
          <cell r="P81">
            <v>10413</v>
          </cell>
          <cell r="Q81">
            <v>6786</v>
          </cell>
          <cell r="R81">
            <v>36000</v>
          </cell>
          <cell r="S81">
            <v>0</v>
          </cell>
          <cell r="T81">
            <v>0</v>
          </cell>
          <cell r="U81">
            <v>14750</v>
          </cell>
          <cell r="V81">
            <v>983</v>
          </cell>
          <cell r="W81">
            <v>32221</v>
          </cell>
          <cell r="X81">
            <v>0</v>
          </cell>
          <cell r="Y81">
            <v>0</v>
          </cell>
          <cell r="Z81">
            <v>0</v>
          </cell>
          <cell r="AA81">
            <v>299367</v>
          </cell>
          <cell r="AB81">
            <v>7000</v>
          </cell>
          <cell r="AC81">
            <v>80774</v>
          </cell>
          <cell r="AD81">
            <v>8174</v>
          </cell>
          <cell r="AE81">
            <v>19624</v>
          </cell>
          <cell r="AF81">
            <v>20254</v>
          </cell>
          <cell r="AG81">
            <v>13927</v>
          </cell>
          <cell r="AH81">
            <v>1300</v>
          </cell>
          <cell r="AI81">
            <v>1400</v>
          </cell>
          <cell r="AJ81">
            <v>1529</v>
          </cell>
          <cell r="AK81">
            <v>4585</v>
          </cell>
          <cell r="AL81">
            <v>8246</v>
          </cell>
          <cell r="AM81">
            <v>2200</v>
          </cell>
          <cell r="AN81">
            <v>1000</v>
          </cell>
          <cell r="AO81">
            <v>1200</v>
          </cell>
          <cell r="AP81">
            <v>11000</v>
          </cell>
          <cell r="AQ81">
            <v>6947</v>
          </cell>
          <cell r="AR81">
            <v>900</v>
          </cell>
          <cell r="AS81">
            <v>22434</v>
          </cell>
          <cell r="AT81">
            <v>2550</v>
          </cell>
          <cell r="AU81">
            <v>0</v>
          </cell>
          <cell r="AV81">
            <v>3350</v>
          </cell>
          <cell r="AW81">
            <v>0</v>
          </cell>
          <cell r="AX81">
            <v>0</v>
          </cell>
          <cell r="AY81">
            <v>16897</v>
          </cell>
          <cell r="AZ81">
            <v>0</v>
          </cell>
          <cell r="BA81">
            <v>11400</v>
          </cell>
          <cell r="BB81">
            <v>13600</v>
          </cell>
          <cell r="BC81">
            <v>0</v>
          </cell>
          <cell r="BD81">
            <v>0</v>
          </cell>
          <cell r="BE81">
            <v>0</v>
          </cell>
          <cell r="BF81">
            <v>0</v>
          </cell>
          <cell r="BG81">
            <v>42294</v>
          </cell>
          <cell r="BH81">
            <v>0</v>
          </cell>
          <cell r="BI81">
            <v>0</v>
          </cell>
          <cell r="BJ81">
            <v>0</v>
          </cell>
          <cell r="BK81">
            <v>57140</v>
          </cell>
          <cell r="BL81">
            <v>0</v>
          </cell>
          <cell r="BM81">
            <v>4690</v>
          </cell>
          <cell r="BN81">
            <v>19399</v>
          </cell>
          <cell r="BO81">
            <v>0</v>
          </cell>
          <cell r="BP81">
            <v>0</v>
          </cell>
          <cell r="BQ81">
            <v>0</v>
          </cell>
          <cell r="BR81">
            <v>0</v>
          </cell>
          <cell r="BS81">
            <v>0</v>
          </cell>
          <cell r="BT81">
            <v>19399</v>
          </cell>
        </row>
        <row r="82">
          <cell r="A82">
            <v>563</v>
          </cell>
          <cell r="B82" t="str">
            <v>Bourton-on-the-Water Primary School</v>
          </cell>
          <cell r="D82">
            <v>20673</v>
          </cell>
          <cell r="E82">
            <v>0</v>
          </cell>
          <cell r="F82">
            <v>1213</v>
          </cell>
          <cell r="G82">
            <v>5000</v>
          </cell>
          <cell r="H82">
            <v>0</v>
          </cell>
          <cell r="I82">
            <v>0</v>
          </cell>
          <cell r="J82">
            <v>658525</v>
          </cell>
          <cell r="K82">
            <v>0</v>
          </cell>
          <cell r="L82">
            <v>72365</v>
          </cell>
          <cell r="M82">
            <v>0</v>
          </cell>
          <cell r="N82">
            <v>22682</v>
          </cell>
          <cell r="O82">
            <v>0</v>
          </cell>
          <cell r="P82">
            <v>0</v>
          </cell>
          <cell r="Q82">
            <v>1090</v>
          </cell>
          <cell r="R82">
            <v>1056</v>
          </cell>
          <cell r="S82">
            <v>3000</v>
          </cell>
          <cell r="T82">
            <v>1000</v>
          </cell>
          <cell r="U82">
            <v>2230</v>
          </cell>
          <cell r="V82">
            <v>6205</v>
          </cell>
          <cell r="W82">
            <v>43388</v>
          </cell>
          <cell r="X82">
            <v>0</v>
          </cell>
          <cell r="Y82">
            <v>0</v>
          </cell>
          <cell r="Z82">
            <v>0</v>
          </cell>
          <cell r="AA82">
            <v>456547</v>
          </cell>
          <cell r="AB82">
            <v>32710</v>
          </cell>
          <cell r="AC82">
            <v>144099</v>
          </cell>
          <cell r="AD82">
            <v>12086</v>
          </cell>
          <cell r="AE82">
            <v>33189</v>
          </cell>
          <cell r="AF82">
            <v>0</v>
          </cell>
          <cell r="AG82">
            <v>26238</v>
          </cell>
          <cell r="AH82">
            <v>1625</v>
          </cell>
          <cell r="AI82">
            <v>7319</v>
          </cell>
          <cell r="AJ82">
            <v>13300</v>
          </cell>
          <cell r="AK82">
            <v>3444</v>
          </cell>
          <cell r="AL82">
            <v>6500</v>
          </cell>
          <cell r="AM82">
            <v>700</v>
          </cell>
          <cell r="AN82">
            <v>1550</v>
          </cell>
          <cell r="AO82">
            <v>1800</v>
          </cell>
          <cell r="AP82">
            <v>12600</v>
          </cell>
          <cell r="AQ82">
            <v>13706</v>
          </cell>
          <cell r="AR82">
            <v>1550</v>
          </cell>
          <cell r="AS82">
            <v>19873</v>
          </cell>
          <cell r="AT82">
            <v>3770</v>
          </cell>
          <cell r="AU82">
            <v>0</v>
          </cell>
          <cell r="AV82">
            <v>3800</v>
          </cell>
          <cell r="AW82">
            <v>6592</v>
          </cell>
          <cell r="AX82">
            <v>0</v>
          </cell>
          <cell r="AY82">
            <v>500</v>
          </cell>
          <cell r="AZ82">
            <v>7200</v>
          </cell>
          <cell r="BA82">
            <v>0</v>
          </cell>
          <cell r="BB82">
            <v>16198</v>
          </cell>
          <cell r="BC82">
            <v>0</v>
          </cell>
          <cell r="BD82">
            <v>0</v>
          </cell>
          <cell r="BE82">
            <v>0</v>
          </cell>
          <cell r="BF82">
            <v>0</v>
          </cell>
          <cell r="BG82">
            <v>51396</v>
          </cell>
          <cell r="BH82">
            <v>0</v>
          </cell>
          <cell r="BI82">
            <v>0</v>
          </cell>
          <cell r="BJ82">
            <v>0</v>
          </cell>
          <cell r="BK82">
            <v>43810</v>
          </cell>
          <cell r="BL82">
            <v>0</v>
          </cell>
          <cell r="BM82">
            <v>3799</v>
          </cell>
          <cell r="BN82">
            <v>5318</v>
          </cell>
          <cell r="BO82">
            <v>0</v>
          </cell>
          <cell r="BP82">
            <v>10000</v>
          </cell>
          <cell r="BQ82">
            <v>0</v>
          </cell>
          <cell r="BR82">
            <v>0</v>
          </cell>
          <cell r="BS82">
            <v>0</v>
          </cell>
          <cell r="BT82">
            <v>15318</v>
          </cell>
        </row>
        <row r="83">
          <cell r="A83">
            <v>564</v>
          </cell>
          <cell r="B83" t="str">
            <v>Leighterton Primary School</v>
          </cell>
          <cell r="D83">
            <v>13007</v>
          </cell>
          <cell r="E83">
            <v>0</v>
          </cell>
          <cell r="F83">
            <v>43449</v>
          </cell>
          <cell r="G83">
            <v>0</v>
          </cell>
          <cell r="H83">
            <v>0</v>
          </cell>
          <cell r="I83">
            <v>0</v>
          </cell>
          <cell r="J83">
            <v>306720</v>
          </cell>
          <cell r="K83">
            <v>0</v>
          </cell>
          <cell r="L83">
            <v>21993</v>
          </cell>
          <cell r="M83">
            <v>0</v>
          </cell>
          <cell r="N83">
            <v>17621</v>
          </cell>
          <cell r="O83">
            <v>0</v>
          </cell>
          <cell r="P83">
            <v>0</v>
          </cell>
          <cell r="Q83">
            <v>0</v>
          </cell>
          <cell r="R83">
            <v>0</v>
          </cell>
          <cell r="S83">
            <v>0</v>
          </cell>
          <cell r="T83">
            <v>0</v>
          </cell>
          <cell r="U83">
            <v>0</v>
          </cell>
          <cell r="V83">
            <v>23170</v>
          </cell>
          <cell r="W83">
            <v>26680</v>
          </cell>
          <cell r="X83">
            <v>0</v>
          </cell>
          <cell r="Y83">
            <v>0</v>
          </cell>
          <cell r="Z83">
            <v>0</v>
          </cell>
          <cell r="AA83">
            <v>242332</v>
          </cell>
          <cell r="AB83">
            <v>3737</v>
          </cell>
          <cell r="AC83">
            <v>70512</v>
          </cell>
          <cell r="AD83">
            <v>8897</v>
          </cell>
          <cell r="AE83">
            <v>19933</v>
          </cell>
          <cell r="AF83">
            <v>0</v>
          </cell>
          <cell r="AG83">
            <v>7637</v>
          </cell>
          <cell r="AH83">
            <v>700</v>
          </cell>
          <cell r="AI83">
            <v>2552</v>
          </cell>
          <cell r="AJ83">
            <v>2770</v>
          </cell>
          <cell r="AK83">
            <v>693</v>
          </cell>
          <cell r="AL83">
            <v>700</v>
          </cell>
          <cell r="AM83">
            <v>1000</v>
          </cell>
          <cell r="AN83">
            <v>1379</v>
          </cell>
          <cell r="AO83">
            <v>900</v>
          </cell>
          <cell r="AP83">
            <v>9000</v>
          </cell>
          <cell r="AQ83">
            <v>5417</v>
          </cell>
          <cell r="AR83">
            <v>1717</v>
          </cell>
          <cell r="AS83">
            <v>4246</v>
          </cell>
          <cell r="AT83">
            <v>3833</v>
          </cell>
          <cell r="AU83">
            <v>0</v>
          </cell>
          <cell r="AV83">
            <v>3666</v>
          </cell>
          <cell r="AW83">
            <v>2742</v>
          </cell>
          <cell r="AX83">
            <v>0</v>
          </cell>
          <cell r="AY83">
            <v>482</v>
          </cell>
          <cell r="AZ83">
            <v>0</v>
          </cell>
          <cell r="BA83">
            <v>0</v>
          </cell>
          <cell r="BB83">
            <v>9349</v>
          </cell>
          <cell r="BC83">
            <v>0</v>
          </cell>
          <cell r="BD83">
            <v>0</v>
          </cell>
          <cell r="BE83">
            <v>0</v>
          </cell>
          <cell r="BF83">
            <v>0</v>
          </cell>
          <cell r="BG83">
            <v>38351</v>
          </cell>
          <cell r="BH83">
            <v>0</v>
          </cell>
          <cell r="BI83">
            <v>0</v>
          </cell>
          <cell r="BJ83">
            <v>0</v>
          </cell>
          <cell r="BK83">
            <v>78435</v>
          </cell>
          <cell r="BL83">
            <v>0</v>
          </cell>
          <cell r="BM83">
            <v>3366</v>
          </cell>
          <cell r="BN83">
            <v>4997</v>
          </cell>
          <cell r="BO83">
            <v>0</v>
          </cell>
          <cell r="BP83">
            <v>-1</v>
          </cell>
          <cell r="BQ83">
            <v>0</v>
          </cell>
          <cell r="BR83">
            <v>0</v>
          </cell>
          <cell r="BS83">
            <v>0</v>
          </cell>
          <cell r="BT83">
            <v>4996</v>
          </cell>
        </row>
        <row r="84">
          <cell r="A84">
            <v>565</v>
          </cell>
          <cell r="B84" t="str">
            <v>Bream Church of England Primary School</v>
          </cell>
          <cell r="D84">
            <v>14877</v>
          </cell>
          <cell r="E84">
            <v>0</v>
          </cell>
          <cell r="F84">
            <v>17908</v>
          </cell>
          <cell r="G84">
            <v>1577</v>
          </cell>
          <cell r="H84">
            <v>0</v>
          </cell>
          <cell r="I84">
            <v>0</v>
          </cell>
          <cell r="J84">
            <v>581185</v>
          </cell>
          <cell r="K84">
            <v>0</v>
          </cell>
          <cell r="L84">
            <v>78680</v>
          </cell>
          <cell r="M84">
            <v>0</v>
          </cell>
          <cell r="N84">
            <v>24675</v>
          </cell>
          <cell r="O84">
            <v>0</v>
          </cell>
          <cell r="P84">
            <v>0</v>
          </cell>
          <cell r="Q84">
            <v>1100</v>
          </cell>
          <cell r="R84">
            <v>0</v>
          </cell>
          <cell r="S84">
            <v>0</v>
          </cell>
          <cell r="T84">
            <v>0</v>
          </cell>
          <cell r="U84">
            <v>0</v>
          </cell>
          <cell r="V84">
            <v>0</v>
          </cell>
          <cell r="W84">
            <v>41906</v>
          </cell>
          <cell r="X84">
            <v>0</v>
          </cell>
          <cell r="Y84">
            <v>0</v>
          </cell>
          <cell r="Z84">
            <v>0</v>
          </cell>
          <cell r="AA84">
            <v>439608</v>
          </cell>
          <cell r="AB84">
            <v>19200</v>
          </cell>
          <cell r="AC84">
            <v>97514</v>
          </cell>
          <cell r="AD84">
            <v>25791</v>
          </cell>
          <cell r="AE84">
            <v>19953</v>
          </cell>
          <cell r="AF84">
            <v>0</v>
          </cell>
          <cell r="AG84">
            <v>23338</v>
          </cell>
          <cell r="AH84">
            <v>2100</v>
          </cell>
          <cell r="AI84">
            <v>2324</v>
          </cell>
          <cell r="AJ84">
            <v>6633</v>
          </cell>
          <cell r="AK84">
            <v>1659</v>
          </cell>
          <cell r="AL84">
            <v>5000</v>
          </cell>
          <cell r="AM84">
            <v>546</v>
          </cell>
          <cell r="AN84">
            <v>1550</v>
          </cell>
          <cell r="AO84">
            <v>2417</v>
          </cell>
          <cell r="AP84">
            <v>12592</v>
          </cell>
          <cell r="AQ84">
            <v>6311</v>
          </cell>
          <cell r="AR84">
            <v>1093</v>
          </cell>
          <cell r="AS84">
            <v>35023</v>
          </cell>
          <cell r="AT84">
            <v>7176</v>
          </cell>
          <cell r="AU84">
            <v>0</v>
          </cell>
          <cell r="AV84">
            <v>3591</v>
          </cell>
          <cell r="AW84">
            <v>6205</v>
          </cell>
          <cell r="AX84">
            <v>0</v>
          </cell>
          <cell r="AY84">
            <v>7712</v>
          </cell>
          <cell r="AZ84">
            <v>0</v>
          </cell>
          <cell r="BA84">
            <v>0</v>
          </cell>
          <cell r="BB84">
            <v>11508</v>
          </cell>
          <cell r="BC84">
            <v>0</v>
          </cell>
          <cell r="BD84">
            <v>0</v>
          </cell>
          <cell r="BE84">
            <v>0</v>
          </cell>
          <cell r="BF84">
            <v>0</v>
          </cell>
          <cell r="BG84">
            <v>47612</v>
          </cell>
          <cell r="BH84">
            <v>0</v>
          </cell>
          <cell r="BI84">
            <v>0</v>
          </cell>
          <cell r="BJ84">
            <v>0</v>
          </cell>
          <cell r="BK84">
            <v>61826</v>
          </cell>
          <cell r="BL84">
            <v>0</v>
          </cell>
          <cell r="BM84">
            <v>5271</v>
          </cell>
          <cell r="BN84">
            <v>3579</v>
          </cell>
          <cell r="BO84">
            <v>0</v>
          </cell>
          <cell r="BP84">
            <v>0</v>
          </cell>
          <cell r="BQ84">
            <v>0</v>
          </cell>
          <cell r="BR84">
            <v>0</v>
          </cell>
          <cell r="BS84">
            <v>0</v>
          </cell>
          <cell r="BT84">
            <v>3579</v>
          </cell>
        </row>
        <row r="85">
          <cell r="A85">
            <v>567</v>
          </cell>
          <cell r="B85" t="str">
            <v>Brimscombe Church of England Primary School</v>
          </cell>
          <cell r="D85">
            <v>11384</v>
          </cell>
          <cell r="E85">
            <v>0</v>
          </cell>
          <cell r="F85">
            <v>0</v>
          </cell>
          <cell r="G85">
            <v>2960</v>
          </cell>
          <cell r="H85">
            <v>0</v>
          </cell>
          <cell r="I85">
            <v>895</v>
          </cell>
          <cell r="J85">
            <v>258019</v>
          </cell>
          <cell r="K85">
            <v>0</v>
          </cell>
          <cell r="L85">
            <v>67945</v>
          </cell>
          <cell r="M85">
            <v>0</v>
          </cell>
          <cell r="N85">
            <v>20329</v>
          </cell>
          <cell r="O85">
            <v>0</v>
          </cell>
          <cell r="P85">
            <v>0</v>
          </cell>
          <cell r="Q85">
            <v>0</v>
          </cell>
          <cell r="R85">
            <v>0</v>
          </cell>
          <cell r="S85">
            <v>0</v>
          </cell>
          <cell r="T85">
            <v>0</v>
          </cell>
          <cell r="U85">
            <v>0</v>
          </cell>
          <cell r="V85">
            <v>0</v>
          </cell>
          <cell r="W85">
            <v>23372</v>
          </cell>
          <cell r="X85">
            <v>0</v>
          </cell>
          <cell r="Y85">
            <v>0</v>
          </cell>
          <cell r="Z85">
            <v>15000</v>
          </cell>
          <cell r="AA85">
            <v>211599</v>
          </cell>
          <cell r="AB85">
            <v>3000</v>
          </cell>
          <cell r="AC85">
            <v>57918</v>
          </cell>
          <cell r="AD85">
            <v>0</v>
          </cell>
          <cell r="AE85">
            <v>18360</v>
          </cell>
          <cell r="AF85">
            <v>0</v>
          </cell>
          <cell r="AG85">
            <v>9568</v>
          </cell>
          <cell r="AH85">
            <v>600</v>
          </cell>
          <cell r="AI85">
            <v>2000</v>
          </cell>
          <cell r="AJ85">
            <v>3991</v>
          </cell>
          <cell r="AK85">
            <v>0</v>
          </cell>
          <cell r="AL85">
            <v>4000</v>
          </cell>
          <cell r="AM85">
            <v>2700</v>
          </cell>
          <cell r="AN85">
            <v>9600</v>
          </cell>
          <cell r="AO85">
            <v>1500</v>
          </cell>
          <cell r="AP85">
            <v>5200</v>
          </cell>
          <cell r="AQ85">
            <v>1243</v>
          </cell>
          <cell r="AR85">
            <v>0</v>
          </cell>
          <cell r="AS85">
            <v>5817</v>
          </cell>
          <cell r="AT85">
            <v>9200</v>
          </cell>
          <cell r="AU85">
            <v>0</v>
          </cell>
          <cell r="AV85">
            <v>6303</v>
          </cell>
          <cell r="AW85">
            <v>2308</v>
          </cell>
          <cell r="AX85">
            <v>0</v>
          </cell>
          <cell r="AY85">
            <v>5302</v>
          </cell>
          <cell r="AZ85">
            <v>0</v>
          </cell>
          <cell r="BA85">
            <v>9703</v>
          </cell>
          <cell r="BB85">
            <v>0</v>
          </cell>
          <cell r="BC85">
            <v>0</v>
          </cell>
          <cell r="BD85">
            <v>7900</v>
          </cell>
          <cell r="BE85">
            <v>19132</v>
          </cell>
          <cell r="BF85">
            <v>0</v>
          </cell>
          <cell r="BG85">
            <v>3477</v>
          </cell>
          <cell r="BH85">
            <v>0</v>
          </cell>
          <cell r="BI85">
            <v>0</v>
          </cell>
          <cell r="BJ85">
            <v>0</v>
          </cell>
          <cell r="BK85">
            <v>0</v>
          </cell>
          <cell r="BL85">
            <v>0</v>
          </cell>
          <cell r="BM85">
            <v>6437</v>
          </cell>
          <cell r="BN85">
            <v>3237</v>
          </cell>
          <cell r="BO85">
            <v>0</v>
          </cell>
          <cell r="BP85">
            <v>0</v>
          </cell>
          <cell r="BQ85">
            <v>0</v>
          </cell>
          <cell r="BR85">
            <v>0</v>
          </cell>
          <cell r="BS85">
            <v>-3237</v>
          </cell>
          <cell r="BT85">
            <v>0</v>
          </cell>
        </row>
        <row r="86">
          <cell r="A86">
            <v>569</v>
          </cell>
          <cell r="B86" t="str">
            <v>Coalway Junior School</v>
          </cell>
          <cell r="D86">
            <v>47576</v>
          </cell>
          <cell r="E86">
            <v>0</v>
          </cell>
          <cell r="F86">
            <v>7940</v>
          </cell>
          <cell r="G86">
            <v>0</v>
          </cell>
          <cell r="H86">
            <v>0</v>
          </cell>
          <cell r="I86">
            <v>0</v>
          </cell>
          <cell r="J86">
            <v>570504</v>
          </cell>
          <cell r="K86">
            <v>0</v>
          </cell>
          <cell r="L86">
            <v>71420</v>
          </cell>
          <cell r="M86">
            <v>0</v>
          </cell>
          <cell r="N86">
            <v>23718</v>
          </cell>
          <cell r="O86">
            <v>0</v>
          </cell>
          <cell r="P86">
            <v>10556</v>
          </cell>
          <cell r="Q86">
            <v>1000</v>
          </cell>
          <cell r="R86">
            <v>0</v>
          </cell>
          <cell r="S86">
            <v>0</v>
          </cell>
          <cell r="T86">
            <v>0</v>
          </cell>
          <cell r="U86">
            <v>0</v>
          </cell>
          <cell r="V86">
            <v>0</v>
          </cell>
          <cell r="W86">
            <v>39598</v>
          </cell>
          <cell r="X86">
            <v>0</v>
          </cell>
          <cell r="Y86">
            <v>0</v>
          </cell>
          <cell r="Z86">
            <v>0</v>
          </cell>
          <cell r="AA86">
            <v>427421</v>
          </cell>
          <cell r="AB86">
            <v>18697</v>
          </cell>
          <cell r="AC86">
            <v>104811</v>
          </cell>
          <cell r="AD86">
            <v>1500</v>
          </cell>
          <cell r="AE86">
            <v>34903</v>
          </cell>
          <cell r="AF86">
            <v>0</v>
          </cell>
          <cell r="AG86">
            <v>19027</v>
          </cell>
          <cell r="AH86">
            <v>1200</v>
          </cell>
          <cell r="AI86">
            <v>2000</v>
          </cell>
          <cell r="AJ86">
            <v>4812</v>
          </cell>
          <cell r="AK86">
            <v>1203</v>
          </cell>
          <cell r="AL86">
            <v>5750</v>
          </cell>
          <cell r="AM86">
            <v>4700</v>
          </cell>
          <cell r="AN86">
            <v>15200</v>
          </cell>
          <cell r="AO86">
            <v>3200</v>
          </cell>
          <cell r="AP86">
            <v>10600</v>
          </cell>
          <cell r="AQ86">
            <v>0</v>
          </cell>
          <cell r="AR86">
            <v>1350</v>
          </cell>
          <cell r="AS86">
            <v>19276</v>
          </cell>
          <cell r="AT86">
            <v>13540</v>
          </cell>
          <cell r="AU86">
            <v>0</v>
          </cell>
          <cell r="AV86">
            <v>6500</v>
          </cell>
          <cell r="AW86">
            <v>5256</v>
          </cell>
          <cell r="AX86">
            <v>0</v>
          </cell>
          <cell r="AY86">
            <v>7712</v>
          </cell>
          <cell r="AZ86">
            <v>0</v>
          </cell>
          <cell r="BA86">
            <v>0</v>
          </cell>
          <cell r="BB86">
            <v>15336</v>
          </cell>
          <cell r="BC86">
            <v>0</v>
          </cell>
          <cell r="BD86">
            <v>0</v>
          </cell>
          <cell r="BE86">
            <v>0</v>
          </cell>
          <cell r="BF86">
            <v>0</v>
          </cell>
          <cell r="BG86">
            <v>49244</v>
          </cell>
          <cell r="BH86">
            <v>0</v>
          </cell>
          <cell r="BI86">
            <v>0</v>
          </cell>
          <cell r="BJ86">
            <v>0</v>
          </cell>
          <cell r="BK86">
            <v>53483</v>
          </cell>
          <cell r="BL86">
            <v>0</v>
          </cell>
          <cell r="BM86">
            <v>3701</v>
          </cell>
          <cell r="BN86">
            <v>40378</v>
          </cell>
          <cell r="BO86">
            <v>0</v>
          </cell>
          <cell r="BP86">
            <v>0</v>
          </cell>
          <cell r="BQ86">
            <v>0</v>
          </cell>
          <cell r="BR86">
            <v>0</v>
          </cell>
          <cell r="BS86">
            <v>0</v>
          </cell>
          <cell r="BT86">
            <v>40378</v>
          </cell>
        </row>
        <row r="87">
          <cell r="A87">
            <v>572</v>
          </cell>
          <cell r="B87" t="str">
            <v>Brockworth Primary School</v>
          </cell>
          <cell r="D87">
            <v>60021</v>
          </cell>
          <cell r="E87">
            <v>0</v>
          </cell>
          <cell r="F87">
            <v>10774</v>
          </cell>
          <cell r="G87">
            <v>420</v>
          </cell>
          <cell r="H87">
            <v>0</v>
          </cell>
          <cell r="I87">
            <v>0</v>
          </cell>
          <cell r="J87">
            <v>557225</v>
          </cell>
          <cell r="K87">
            <v>0</v>
          </cell>
          <cell r="L87">
            <v>47748</v>
          </cell>
          <cell r="M87">
            <v>0</v>
          </cell>
          <cell r="N87">
            <v>25263</v>
          </cell>
          <cell r="O87">
            <v>0</v>
          </cell>
          <cell r="P87">
            <v>1312</v>
          </cell>
          <cell r="Q87">
            <v>4500</v>
          </cell>
          <cell r="R87">
            <v>0</v>
          </cell>
          <cell r="S87">
            <v>0</v>
          </cell>
          <cell r="T87">
            <v>0</v>
          </cell>
          <cell r="U87">
            <v>1100</v>
          </cell>
          <cell r="V87">
            <v>14029</v>
          </cell>
          <cell r="W87">
            <v>41515</v>
          </cell>
          <cell r="X87">
            <v>0</v>
          </cell>
          <cell r="Y87">
            <v>0</v>
          </cell>
          <cell r="Z87">
            <v>0</v>
          </cell>
          <cell r="AA87">
            <v>437104</v>
          </cell>
          <cell r="AB87">
            <v>6809</v>
          </cell>
          <cell r="AC87">
            <v>54427</v>
          </cell>
          <cell r="AD87">
            <v>0</v>
          </cell>
          <cell r="AE87">
            <v>51136</v>
          </cell>
          <cell r="AF87">
            <v>0</v>
          </cell>
          <cell r="AG87">
            <v>12952</v>
          </cell>
          <cell r="AH87">
            <v>200</v>
          </cell>
          <cell r="AI87">
            <v>700</v>
          </cell>
          <cell r="AJ87">
            <v>5654</v>
          </cell>
          <cell r="AK87">
            <v>0</v>
          </cell>
          <cell r="AL87">
            <v>6500</v>
          </cell>
          <cell r="AM87">
            <v>5500</v>
          </cell>
          <cell r="AN87">
            <v>30301</v>
          </cell>
          <cell r="AO87">
            <v>3030</v>
          </cell>
          <cell r="AP87">
            <v>15100</v>
          </cell>
          <cell r="AQ87">
            <v>10056</v>
          </cell>
          <cell r="AR87">
            <v>1350</v>
          </cell>
          <cell r="AS87">
            <v>46057</v>
          </cell>
          <cell r="AT87">
            <v>1550</v>
          </cell>
          <cell r="AU87">
            <v>0</v>
          </cell>
          <cell r="AV87">
            <v>6150</v>
          </cell>
          <cell r="AW87">
            <v>500</v>
          </cell>
          <cell r="AX87">
            <v>0</v>
          </cell>
          <cell r="AY87">
            <v>21690</v>
          </cell>
          <cell r="AZ87">
            <v>8591</v>
          </cell>
          <cell r="BA87">
            <v>0</v>
          </cell>
          <cell r="BB87">
            <v>15356</v>
          </cell>
          <cell r="BC87">
            <v>0</v>
          </cell>
          <cell r="BD87">
            <v>0</v>
          </cell>
          <cell r="BE87">
            <v>0</v>
          </cell>
          <cell r="BF87">
            <v>0</v>
          </cell>
          <cell r="BG87">
            <v>25556</v>
          </cell>
          <cell r="BH87">
            <v>0</v>
          </cell>
          <cell r="BI87">
            <v>0</v>
          </cell>
          <cell r="BJ87">
            <v>0</v>
          </cell>
          <cell r="BK87">
            <v>33097</v>
          </cell>
          <cell r="BL87">
            <v>0</v>
          </cell>
          <cell r="BM87">
            <v>3653</v>
          </cell>
          <cell r="BN87">
            <v>12000</v>
          </cell>
          <cell r="BO87">
            <v>0</v>
          </cell>
          <cell r="BP87">
            <v>0</v>
          </cell>
          <cell r="BQ87">
            <v>0</v>
          </cell>
          <cell r="BR87">
            <v>0</v>
          </cell>
          <cell r="BS87">
            <v>0</v>
          </cell>
          <cell r="BT87">
            <v>12000</v>
          </cell>
        </row>
        <row r="88">
          <cell r="A88">
            <v>574</v>
          </cell>
          <cell r="B88" t="str">
            <v>Bromesberrow St. Mary's Church of England Primary School</v>
          </cell>
          <cell r="D88">
            <v>23864</v>
          </cell>
          <cell r="E88">
            <v>0</v>
          </cell>
          <cell r="F88">
            <v>0</v>
          </cell>
          <cell r="G88">
            <v>607</v>
          </cell>
          <cell r="H88">
            <v>0</v>
          </cell>
          <cell r="I88">
            <v>2536</v>
          </cell>
          <cell r="J88">
            <v>212984</v>
          </cell>
          <cell r="K88">
            <v>0</v>
          </cell>
          <cell r="L88">
            <v>10405</v>
          </cell>
          <cell r="M88">
            <v>0</v>
          </cell>
          <cell r="N88">
            <v>24224</v>
          </cell>
          <cell r="O88">
            <v>0</v>
          </cell>
          <cell r="P88">
            <v>0</v>
          </cell>
          <cell r="Q88">
            <v>3849</v>
          </cell>
          <cell r="R88">
            <v>19743</v>
          </cell>
          <cell r="S88">
            <v>0</v>
          </cell>
          <cell r="T88">
            <v>0</v>
          </cell>
          <cell r="U88">
            <v>385</v>
          </cell>
          <cell r="V88">
            <v>2905</v>
          </cell>
          <cell r="W88">
            <v>24738</v>
          </cell>
          <cell r="X88">
            <v>0</v>
          </cell>
          <cell r="Y88">
            <v>20000</v>
          </cell>
          <cell r="Z88">
            <v>3534</v>
          </cell>
          <cell r="AA88">
            <v>163892</v>
          </cell>
          <cell r="AB88">
            <v>5713</v>
          </cell>
          <cell r="AC88">
            <v>19324</v>
          </cell>
          <cell r="AD88">
            <v>6521</v>
          </cell>
          <cell r="AE88">
            <v>17844</v>
          </cell>
          <cell r="AF88">
            <v>5243</v>
          </cell>
          <cell r="AG88">
            <v>10314</v>
          </cell>
          <cell r="AH88">
            <v>1500</v>
          </cell>
          <cell r="AI88">
            <v>2750</v>
          </cell>
          <cell r="AJ88">
            <v>2534</v>
          </cell>
          <cell r="AK88">
            <v>633</v>
          </cell>
          <cell r="AL88">
            <v>7783</v>
          </cell>
          <cell r="AM88">
            <v>1500</v>
          </cell>
          <cell r="AN88">
            <v>900</v>
          </cell>
          <cell r="AO88">
            <v>500</v>
          </cell>
          <cell r="AP88">
            <v>7000</v>
          </cell>
          <cell r="AQ88">
            <v>405</v>
          </cell>
          <cell r="AR88">
            <v>1500</v>
          </cell>
          <cell r="AS88">
            <v>11663</v>
          </cell>
          <cell r="AT88">
            <v>3814</v>
          </cell>
          <cell r="AU88">
            <v>0</v>
          </cell>
          <cell r="AV88">
            <v>2310</v>
          </cell>
          <cell r="AW88">
            <v>1574</v>
          </cell>
          <cell r="AX88">
            <v>0</v>
          </cell>
          <cell r="AY88">
            <v>15811</v>
          </cell>
          <cell r="AZ88">
            <v>3614</v>
          </cell>
          <cell r="BA88">
            <v>2280</v>
          </cell>
          <cell r="BB88">
            <v>7574</v>
          </cell>
          <cell r="BC88">
            <v>0</v>
          </cell>
          <cell r="BD88">
            <v>0</v>
          </cell>
          <cell r="BE88">
            <v>22834</v>
          </cell>
          <cell r="BF88">
            <v>700</v>
          </cell>
          <cell r="BG88">
            <v>3394</v>
          </cell>
          <cell r="BH88">
            <v>0</v>
          </cell>
          <cell r="BI88">
            <v>0</v>
          </cell>
          <cell r="BJ88">
            <v>0</v>
          </cell>
          <cell r="BK88">
            <v>0</v>
          </cell>
          <cell r="BL88">
            <v>0</v>
          </cell>
          <cell r="BM88">
            <v>4001</v>
          </cell>
          <cell r="BN88">
            <v>18601</v>
          </cell>
          <cell r="BO88">
            <v>0</v>
          </cell>
          <cell r="BP88">
            <v>0</v>
          </cell>
          <cell r="BQ88">
            <v>0</v>
          </cell>
          <cell r="BR88">
            <v>0</v>
          </cell>
          <cell r="BS88">
            <v>2536</v>
          </cell>
          <cell r="BT88">
            <v>21137</v>
          </cell>
        </row>
        <row r="89">
          <cell r="A89">
            <v>578</v>
          </cell>
          <cell r="B89" t="str">
            <v>Bussage Church of England Primary School</v>
          </cell>
          <cell r="D89">
            <v>20370</v>
          </cell>
          <cell r="E89">
            <v>0</v>
          </cell>
          <cell r="F89">
            <v>0</v>
          </cell>
          <cell r="G89">
            <v>285</v>
          </cell>
          <cell r="H89">
            <v>0</v>
          </cell>
          <cell r="I89">
            <v>0</v>
          </cell>
          <cell r="J89">
            <v>596296</v>
          </cell>
          <cell r="K89">
            <v>0</v>
          </cell>
          <cell r="L89">
            <v>25170</v>
          </cell>
          <cell r="M89">
            <v>0</v>
          </cell>
          <cell r="N89">
            <v>17025</v>
          </cell>
          <cell r="O89">
            <v>0</v>
          </cell>
          <cell r="P89">
            <v>0</v>
          </cell>
          <cell r="Q89">
            <v>0</v>
          </cell>
          <cell r="R89">
            <v>0</v>
          </cell>
          <cell r="S89">
            <v>0</v>
          </cell>
          <cell r="T89">
            <v>0</v>
          </cell>
          <cell r="U89">
            <v>140</v>
          </cell>
          <cell r="V89">
            <v>0</v>
          </cell>
          <cell r="W89">
            <v>39883</v>
          </cell>
          <cell r="X89">
            <v>0</v>
          </cell>
          <cell r="Y89">
            <v>0</v>
          </cell>
          <cell r="Z89">
            <v>0</v>
          </cell>
          <cell r="AA89">
            <v>426650</v>
          </cell>
          <cell r="AB89">
            <v>13396</v>
          </cell>
          <cell r="AC89">
            <v>94012</v>
          </cell>
          <cell r="AD89">
            <v>15561</v>
          </cell>
          <cell r="AE89">
            <v>25699</v>
          </cell>
          <cell r="AF89">
            <v>0</v>
          </cell>
          <cell r="AG89">
            <v>12900</v>
          </cell>
          <cell r="AH89">
            <v>500</v>
          </cell>
          <cell r="AI89">
            <v>1000</v>
          </cell>
          <cell r="AJ89">
            <v>5038</v>
          </cell>
          <cell r="AK89">
            <v>1260</v>
          </cell>
          <cell r="AL89">
            <v>8655</v>
          </cell>
          <cell r="AM89">
            <v>5500</v>
          </cell>
          <cell r="AN89">
            <v>1000</v>
          </cell>
          <cell r="AO89">
            <v>2000</v>
          </cell>
          <cell r="AP89">
            <v>8600</v>
          </cell>
          <cell r="AQ89">
            <v>1809</v>
          </cell>
          <cell r="AR89">
            <v>345</v>
          </cell>
          <cell r="AS89">
            <v>19602</v>
          </cell>
          <cell r="AT89">
            <v>8023</v>
          </cell>
          <cell r="AU89">
            <v>0</v>
          </cell>
          <cell r="AV89">
            <v>2150</v>
          </cell>
          <cell r="AW89">
            <v>5535</v>
          </cell>
          <cell r="AX89">
            <v>0</v>
          </cell>
          <cell r="AY89">
            <v>964</v>
          </cell>
          <cell r="AZ89">
            <v>6250</v>
          </cell>
          <cell r="BA89">
            <v>0</v>
          </cell>
          <cell r="BB89">
            <v>10722</v>
          </cell>
          <cell r="BC89">
            <v>0</v>
          </cell>
          <cell r="BD89">
            <v>0</v>
          </cell>
          <cell r="BE89">
            <v>0</v>
          </cell>
          <cell r="BF89">
            <v>0</v>
          </cell>
          <cell r="BG89">
            <v>3953</v>
          </cell>
          <cell r="BH89">
            <v>0</v>
          </cell>
          <cell r="BI89">
            <v>0</v>
          </cell>
          <cell r="BJ89">
            <v>0</v>
          </cell>
          <cell r="BK89">
            <v>0</v>
          </cell>
          <cell r="BL89">
            <v>0</v>
          </cell>
          <cell r="BM89">
            <v>4238</v>
          </cell>
          <cell r="BN89">
            <v>21713</v>
          </cell>
          <cell r="BO89">
            <v>0</v>
          </cell>
          <cell r="BP89">
            <v>0</v>
          </cell>
          <cell r="BQ89">
            <v>0</v>
          </cell>
          <cell r="BR89">
            <v>0</v>
          </cell>
          <cell r="BS89">
            <v>0</v>
          </cell>
          <cell r="BT89">
            <v>21713</v>
          </cell>
        </row>
        <row r="90">
          <cell r="A90">
            <v>579</v>
          </cell>
          <cell r="B90" t="str">
            <v>Castle Hill Primary School</v>
          </cell>
          <cell r="D90">
            <v>27253</v>
          </cell>
          <cell r="E90">
            <v>0</v>
          </cell>
          <cell r="F90">
            <v>185</v>
          </cell>
          <cell r="G90">
            <v>0</v>
          </cell>
          <cell r="H90">
            <v>0</v>
          </cell>
          <cell r="I90">
            <v>0</v>
          </cell>
          <cell r="J90">
            <v>598213</v>
          </cell>
          <cell r="K90">
            <v>0</v>
          </cell>
          <cell r="L90">
            <v>48443</v>
          </cell>
          <cell r="M90">
            <v>0</v>
          </cell>
          <cell r="N90">
            <v>28887</v>
          </cell>
          <cell r="O90">
            <v>0</v>
          </cell>
          <cell r="P90">
            <v>0</v>
          </cell>
          <cell r="Q90">
            <v>3507</v>
          </cell>
          <cell r="R90">
            <v>0</v>
          </cell>
          <cell r="S90">
            <v>0</v>
          </cell>
          <cell r="T90">
            <v>0</v>
          </cell>
          <cell r="U90">
            <v>299</v>
          </cell>
          <cell r="V90">
            <v>3046</v>
          </cell>
          <cell r="W90">
            <v>43995</v>
          </cell>
          <cell r="X90">
            <v>0</v>
          </cell>
          <cell r="Y90">
            <v>0</v>
          </cell>
          <cell r="Z90">
            <v>0</v>
          </cell>
          <cell r="AA90">
            <v>375025</v>
          </cell>
          <cell r="AB90">
            <v>20977</v>
          </cell>
          <cell r="AC90">
            <v>122394</v>
          </cell>
          <cell r="AD90">
            <v>20405</v>
          </cell>
          <cell r="AE90">
            <v>53023</v>
          </cell>
          <cell r="AF90">
            <v>0</v>
          </cell>
          <cell r="AG90">
            <v>15467</v>
          </cell>
          <cell r="AH90">
            <v>300</v>
          </cell>
          <cell r="AI90">
            <v>3897</v>
          </cell>
          <cell r="AJ90">
            <v>6169</v>
          </cell>
          <cell r="AK90">
            <v>0</v>
          </cell>
          <cell r="AL90">
            <v>13000</v>
          </cell>
          <cell r="AM90">
            <v>3039</v>
          </cell>
          <cell r="AN90">
            <v>1480</v>
          </cell>
          <cell r="AO90">
            <v>2317</v>
          </cell>
          <cell r="AP90">
            <v>9890</v>
          </cell>
          <cell r="AQ90">
            <v>7889</v>
          </cell>
          <cell r="AR90">
            <v>530</v>
          </cell>
          <cell r="AS90">
            <v>27723</v>
          </cell>
          <cell r="AT90">
            <v>7500</v>
          </cell>
          <cell r="AU90">
            <v>0</v>
          </cell>
          <cell r="AV90">
            <v>5730</v>
          </cell>
          <cell r="AW90">
            <v>0</v>
          </cell>
          <cell r="AX90">
            <v>0</v>
          </cell>
          <cell r="AY90">
            <v>17692</v>
          </cell>
          <cell r="AZ90">
            <v>0</v>
          </cell>
          <cell r="BA90">
            <v>107</v>
          </cell>
          <cell r="BB90">
            <v>16341</v>
          </cell>
          <cell r="BC90">
            <v>0</v>
          </cell>
          <cell r="BD90">
            <v>0</v>
          </cell>
          <cell r="BE90">
            <v>0</v>
          </cell>
          <cell r="BF90">
            <v>0</v>
          </cell>
          <cell r="BG90">
            <v>48345</v>
          </cell>
          <cell r="BH90">
            <v>0</v>
          </cell>
          <cell r="BI90">
            <v>0</v>
          </cell>
          <cell r="BJ90">
            <v>0</v>
          </cell>
          <cell r="BK90">
            <v>44809</v>
          </cell>
          <cell r="BL90">
            <v>0</v>
          </cell>
          <cell r="BM90">
            <v>3721</v>
          </cell>
          <cell r="BN90">
            <v>22748</v>
          </cell>
          <cell r="BO90">
            <v>0</v>
          </cell>
          <cell r="BP90">
            <v>0</v>
          </cell>
          <cell r="BQ90">
            <v>0</v>
          </cell>
          <cell r="BR90">
            <v>0</v>
          </cell>
          <cell r="BS90">
            <v>0</v>
          </cell>
          <cell r="BT90">
            <v>22748</v>
          </cell>
        </row>
        <row r="91">
          <cell r="A91">
            <v>580</v>
          </cell>
          <cell r="B91" t="str">
            <v>Cam Everlands Primary School</v>
          </cell>
          <cell r="D91">
            <v>15250</v>
          </cell>
          <cell r="E91">
            <v>0</v>
          </cell>
          <cell r="F91">
            <v>30831</v>
          </cell>
          <cell r="G91">
            <v>2736</v>
          </cell>
          <cell r="H91">
            <v>0</v>
          </cell>
          <cell r="I91">
            <v>0</v>
          </cell>
          <cell r="J91">
            <v>566968</v>
          </cell>
          <cell r="K91">
            <v>0</v>
          </cell>
          <cell r="L91">
            <v>61689</v>
          </cell>
          <cell r="M91">
            <v>0</v>
          </cell>
          <cell r="N91">
            <v>31456</v>
          </cell>
          <cell r="O91">
            <v>0</v>
          </cell>
          <cell r="P91">
            <v>3000</v>
          </cell>
          <cell r="Q91">
            <v>19200</v>
          </cell>
          <cell r="R91">
            <v>0</v>
          </cell>
          <cell r="S91">
            <v>0</v>
          </cell>
          <cell r="T91">
            <v>0</v>
          </cell>
          <cell r="U91">
            <v>0</v>
          </cell>
          <cell r="V91">
            <v>0</v>
          </cell>
          <cell r="W91">
            <v>41972</v>
          </cell>
          <cell r="X91">
            <v>0</v>
          </cell>
          <cell r="Y91">
            <v>0</v>
          </cell>
          <cell r="Z91">
            <v>0</v>
          </cell>
          <cell r="AA91">
            <v>396392</v>
          </cell>
          <cell r="AB91">
            <v>27379</v>
          </cell>
          <cell r="AC91">
            <v>125730</v>
          </cell>
          <cell r="AD91">
            <v>19624</v>
          </cell>
          <cell r="AE91">
            <v>40832</v>
          </cell>
          <cell r="AF91">
            <v>0</v>
          </cell>
          <cell r="AG91">
            <v>20191</v>
          </cell>
          <cell r="AH91">
            <v>600</v>
          </cell>
          <cell r="AI91">
            <v>1820</v>
          </cell>
          <cell r="AJ91">
            <v>6195</v>
          </cell>
          <cell r="AK91">
            <v>0</v>
          </cell>
          <cell r="AL91">
            <v>7350</v>
          </cell>
          <cell r="AM91">
            <v>5000</v>
          </cell>
          <cell r="AN91">
            <v>950</v>
          </cell>
          <cell r="AO91">
            <v>3300</v>
          </cell>
          <cell r="AP91">
            <v>8192</v>
          </cell>
          <cell r="AQ91">
            <v>8007</v>
          </cell>
          <cell r="AR91">
            <v>2750</v>
          </cell>
          <cell r="AS91">
            <v>13600</v>
          </cell>
          <cell r="AT91">
            <v>7390</v>
          </cell>
          <cell r="AU91">
            <v>0</v>
          </cell>
          <cell r="AV91">
            <v>5293</v>
          </cell>
          <cell r="AW91">
            <v>5433</v>
          </cell>
          <cell r="AX91">
            <v>0</v>
          </cell>
          <cell r="AY91">
            <v>3067</v>
          </cell>
          <cell r="AZ91">
            <v>6000</v>
          </cell>
          <cell r="BA91">
            <v>9155</v>
          </cell>
          <cell r="BB91">
            <v>11799</v>
          </cell>
          <cell r="BC91">
            <v>0</v>
          </cell>
          <cell r="BD91">
            <v>0</v>
          </cell>
          <cell r="BE91">
            <v>0</v>
          </cell>
          <cell r="BF91">
            <v>0</v>
          </cell>
          <cell r="BG91">
            <v>48184</v>
          </cell>
          <cell r="BH91">
            <v>0</v>
          </cell>
          <cell r="BI91">
            <v>0</v>
          </cell>
          <cell r="BJ91">
            <v>0</v>
          </cell>
          <cell r="BK91">
            <v>74503</v>
          </cell>
          <cell r="BL91">
            <v>0</v>
          </cell>
          <cell r="BM91">
            <v>9734</v>
          </cell>
          <cell r="BN91">
            <v>3486</v>
          </cell>
          <cell r="BO91">
            <v>0</v>
          </cell>
          <cell r="BP91">
            <v>-2486</v>
          </cell>
          <cell r="BQ91">
            <v>0</v>
          </cell>
          <cell r="BR91">
            <v>0</v>
          </cell>
          <cell r="BS91">
            <v>0</v>
          </cell>
          <cell r="BT91">
            <v>1000</v>
          </cell>
        </row>
        <row r="92">
          <cell r="A92">
            <v>581</v>
          </cell>
          <cell r="B92" t="str">
            <v>St. Matthew's Church of England Primary School</v>
          </cell>
          <cell r="D92">
            <v>-9078</v>
          </cell>
          <cell r="E92">
            <v>0</v>
          </cell>
          <cell r="F92">
            <v>0</v>
          </cell>
          <cell r="G92">
            <v>1346</v>
          </cell>
          <cell r="H92">
            <v>0</v>
          </cell>
          <cell r="I92">
            <v>0</v>
          </cell>
          <cell r="J92">
            <v>525241</v>
          </cell>
          <cell r="K92">
            <v>0</v>
          </cell>
          <cell r="L92">
            <v>76077</v>
          </cell>
          <cell r="M92">
            <v>0</v>
          </cell>
          <cell r="N92">
            <v>18289</v>
          </cell>
          <cell r="O92">
            <v>0</v>
          </cell>
          <cell r="P92">
            <v>0</v>
          </cell>
          <cell r="Q92">
            <v>0</v>
          </cell>
          <cell r="R92">
            <v>0</v>
          </cell>
          <cell r="S92">
            <v>0</v>
          </cell>
          <cell r="T92">
            <v>0</v>
          </cell>
          <cell r="U92">
            <v>0</v>
          </cell>
          <cell r="V92">
            <v>150</v>
          </cell>
          <cell r="W92">
            <v>38276</v>
          </cell>
          <cell r="X92">
            <v>0</v>
          </cell>
          <cell r="Y92">
            <v>0</v>
          </cell>
          <cell r="Z92">
            <v>0</v>
          </cell>
          <cell r="AA92">
            <v>378000</v>
          </cell>
          <cell r="AB92">
            <v>8150</v>
          </cell>
          <cell r="AC92">
            <v>109000</v>
          </cell>
          <cell r="AD92">
            <v>19000</v>
          </cell>
          <cell r="AE92">
            <v>29000</v>
          </cell>
          <cell r="AF92">
            <v>0</v>
          </cell>
          <cell r="AG92">
            <v>18000</v>
          </cell>
          <cell r="AH92">
            <v>2000</v>
          </cell>
          <cell r="AI92">
            <v>0</v>
          </cell>
          <cell r="AJ92">
            <v>6500</v>
          </cell>
          <cell r="AK92">
            <v>0</v>
          </cell>
          <cell r="AL92">
            <v>7000</v>
          </cell>
          <cell r="AM92">
            <v>3500</v>
          </cell>
          <cell r="AN92">
            <v>2800</v>
          </cell>
          <cell r="AO92">
            <v>3000</v>
          </cell>
          <cell r="AP92">
            <v>7500</v>
          </cell>
          <cell r="AQ92">
            <v>1634</v>
          </cell>
          <cell r="AR92">
            <v>0</v>
          </cell>
          <cell r="AS92">
            <v>20992</v>
          </cell>
          <cell r="AT92">
            <v>0</v>
          </cell>
          <cell r="AU92">
            <v>0</v>
          </cell>
          <cell r="AV92">
            <v>6475</v>
          </cell>
          <cell r="AW92">
            <v>5300</v>
          </cell>
          <cell r="AX92">
            <v>0</v>
          </cell>
          <cell r="AY92">
            <v>7737</v>
          </cell>
          <cell r="AZ92">
            <v>0</v>
          </cell>
          <cell r="BA92">
            <v>0</v>
          </cell>
          <cell r="BB92">
            <v>11000</v>
          </cell>
          <cell r="BC92">
            <v>0</v>
          </cell>
          <cell r="BD92">
            <v>0</v>
          </cell>
          <cell r="BE92">
            <v>0</v>
          </cell>
          <cell r="BF92">
            <v>0</v>
          </cell>
          <cell r="BG92">
            <v>3863</v>
          </cell>
          <cell r="BH92">
            <v>0</v>
          </cell>
          <cell r="BI92">
            <v>0</v>
          </cell>
          <cell r="BJ92">
            <v>0</v>
          </cell>
          <cell r="BK92">
            <v>0</v>
          </cell>
          <cell r="BL92">
            <v>0</v>
          </cell>
          <cell r="BM92">
            <v>5209</v>
          </cell>
          <cell r="BN92">
            <v>2367</v>
          </cell>
          <cell r="BO92">
            <v>0</v>
          </cell>
          <cell r="BP92">
            <v>0</v>
          </cell>
          <cell r="BQ92">
            <v>0</v>
          </cell>
          <cell r="BR92">
            <v>0</v>
          </cell>
          <cell r="BS92">
            <v>0</v>
          </cell>
          <cell r="BT92">
            <v>2367</v>
          </cell>
        </row>
        <row r="93">
          <cell r="A93">
            <v>582</v>
          </cell>
          <cell r="B93" t="str">
            <v>Cam Hopton Church of England Primary School</v>
          </cell>
          <cell r="D93">
            <v>60262</v>
          </cell>
          <cell r="E93">
            <v>0</v>
          </cell>
          <cell r="F93">
            <v>0</v>
          </cell>
          <cell r="G93">
            <v>2187</v>
          </cell>
          <cell r="H93">
            <v>0</v>
          </cell>
          <cell r="I93">
            <v>0</v>
          </cell>
          <cell r="J93">
            <v>538889</v>
          </cell>
          <cell r="K93">
            <v>0</v>
          </cell>
          <cell r="L93">
            <v>19136</v>
          </cell>
          <cell r="M93">
            <v>0</v>
          </cell>
          <cell r="N93">
            <v>19802</v>
          </cell>
          <cell r="O93">
            <v>0</v>
          </cell>
          <cell r="P93">
            <v>0</v>
          </cell>
          <cell r="Q93">
            <v>0</v>
          </cell>
          <cell r="R93">
            <v>0</v>
          </cell>
          <cell r="S93">
            <v>0</v>
          </cell>
          <cell r="T93">
            <v>0</v>
          </cell>
          <cell r="U93">
            <v>0</v>
          </cell>
          <cell r="V93">
            <v>0</v>
          </cell>
          <cell r="W93">
            <v>39405</v>
          </cell>
          <cell r="X93">
            <v>0</v>
          </cell>
          <cell r="Y93">
            <v>0</v>
          </cell>
          <cell r="Z93">
            <v>0</v>
          </cell>
          <cell r="AA93">
            <v>352815</v>
          </cell>
          <cell r="AB93">
            <v>35440</v>
          </cell>
          <cell r="AC93">
            <v>97254</v>
          </cell>
          <cell r="AD93">
            <v>17000</v>
          </cell>
          <cell r="AE93">
            <v>27170</v>
          </cell>
          <cell r="AF93">
            <v>0</v>
          </cell>
          <cell r="AG93">
            <v>17000</v>
          </cell>
          <cell r="AH93">
            <v>2000</v>
          </cell>
          <cell r="AI93">
            <v>2400</v>
          </cell>
          <cell r="AJ93">
            <v>5963</v>
          </cell>
          <cell r="AK93">
            <v>0</v>
          </cell>
          <cell r="AL93">
            <v>10400</v>
          </cell>
          <cell r="AM93">
            <v>3000</v>
          </cell>
          <cell r="AN93">
            <v>1350</v>
          </cell>
          <cell r="AO93">
            <v>2000</v>
          </cell>
          <cell r="AP93">
            <v>6500</v>
          </cell>
          <cell r="AQ93">
            <v>963</v>
          </cell>
          <cell r="AR93">
            <v>1500</v>
          </cell>
          <cell r="AS93">
            <v>13750</v>
          </cell>
          <cell r="AT93">
            <v>22111</v>
          </cell>
          <cell r="AU93">
            <v>0</v>
          </cell>
          <cell r="AV93">
            <v>5100</v>
          </cell>
          <cell r="AW93">
            <v>5205</v>
          </cell>
          <cell r="AX93">
            <v>0</v>
          </cell>
          <cell r="AY93">
            <v>1975</v>
          </cell>
          <cell r="AZ93">
            <v>10450</v>
          </cell>
          <cell r="BA93">
            <v>7500</v>
          </cell>
          <cell r="BB93">
            <v>14646</v>
          </cell>
          <cell r="BC93">
            <v>0</v>
          </cell>
          <cell r="BD93">
            <v>0</v>
          </cell>
          <cell r="BE93">
            <v>0</v>
          </cell>
          <cell r="BF93">
            <v>0</v>
          </cell>
          <cell r="BG93">
            <v>3906</v>
          </cell>
          <cell r="BH93">
            <v>0</v>
          </cell>
          <cell r="BI93">
            <v>0</v>
          </cell>
          <cell r="BJ93">
            <v>0</v>
          </cell>
          <cell r="BK93">
            <v>0</v>
          </cell>
          <cell r="BL93">
            <v>0</v>
          </cell>
          <cell r="BM93">
            <v>6093</v>
          </cell>
          <cell r="BN93">
            <v>14002</v>
          </cell>
          <cell r="BO93">
            <v>0</v>
          </cell>
          <cell r="BP93">
            <v>0</v>
          </cell>
          <cell r="BQ93">
            <v>0</v>
          </cell>
          <cell r="BR93">
            <v>0</v>
          </cell>
          <cell r="BS93">
            <v>0</v>
          </cell>
          <cell r="BT93">
            <v>14002</v>
          </cell>
        </row>
        <row r="94">
          <cell r="A94">
            <v>583</v>
          </cell>
          <cell r="B94" t="str">
            <v>Cam Woodfield Infant School</v>
          </cell>
          <cell r="D94">
            <v>13582</v>
          </cell>
          <cell r="E94">
            <v>0</v>
          </cell>
          <cell r="F94">
            <v>19088</v>
          </cell>
          <cell r="G94">
            <v>2340</v>
          </cell>
          <cell r="H94">
            <v>0</v>
          </cell>
          <cell r="I94">
            <v>0</v>
          </cell>
          <cell r="J94">
            <v>348427</v>
          </cell>
          <cell r="K94">
            <v>0</v>
          </cell>
          <cell r="L94">
            <v>22009</v>
          </cell>
          <cell r="M94">
            <v>0</v>
          </cell>
          <cell r="N94">
            <v>19087</v>
          </cell>
          <cell r="O94">
            <v>0</v>
          </cell>
          <cell r="P94">
            <v>0</v>
          </cell>
          <cell r="Q94">
            <v>1491</v>
          </cell>
          <cell r="R94">
            <v>0</v>
          </cell>
          <cell r="S94">
            <v>5438</v>
          </cell>
          <cell r="T94">
            <v>0</v>
          </cell>
          <cell r="U94">
            <v>0</v>
          </cell>
          <cell r="V94">
            <v>14217</v>
          </cell>
          <cell r="W94">
            <v>27482</v>
          </cell>
          <cell r="X94">
            <v>0</v>
          </cell>
          <cell r="Y94">
            <v>0</v>
          </cell>
          <cell r="Z94">
            <v>0</v>
          </cell>
          <cell r="AA94">
            <v>280583</v>
          </cell>
          <cell r="AB94">
            <v>11250</v>
          </cell>
          <cell r="AC94">
            <v>55513</v>
          </cell>
          <cell r="AD94">
            <v>11832</v>
          </cell>
          <cell r="AE94">
            <v>23179</v>
          </cell>
          <cell r="AF94">
            <v>0</v>
          </cell>
          <cell r="AG94">
            <v>9335</v>
          </cell>
          <cell r="AH94">
            <v>100</v>
          </cell>
          <cell r="AI94">
            <v>1500</v>
          </cell>
          <cell r="AJ94">
            <v>3644</v>
          </cell>
          <cell r="AK94">
            <v>0</v>
          </cell>
          <cell r="AL94">
            <v>5000</v>
          </cell>
          <cell r="AM94">
            <v>851</v>
          </cell>
          <cell r="AN94">
            <v>500</v>
          </cell>
          <cell r="AO94">
            <v>1500</v>
          </cell>
          <cell r="AP94">
            <v>9000</v>
          </cell>
          <cell r="AQ94">
            <v>4922</v>
          </cell>
          <cell r="AR94">
            <v>1435</v>
          </cell>
          <cell r="AS94">
            <v>5518</v>
          </cell>
          <cell r="AT94">
            <v>1212</v>
          </cell>
          <cell r="AU94">
            <v>0</v>
          </cell>
          <cell r="AV94">
            <v>1510</v>
          </cell>
          <cell r="AW94">
            <v>3208</v>
          </cell>
          <cell r="AX94">
            <v>0</v>
          </cell>
          <cell r="AY94">
            <v>6266</v>
          </cell>
          <cell r="AZ94">
            <v>0</v>
          </cell>
          <cell r="BA94">
            <v>1150</v>
          </cell>
          <cell r="BB94">
            <v>9402</v>
          </cell>
          <cell r="BC94">
            <v>0</v>
          </cell>
          <cell r="BD94">
            <v>0</v>
          </cell>
          <cell r="BE94">
            <v>0</v>
          </cell>
          <cell r="BF94">
            <v>0</v>
          </cell>
          <cell r="BG94">
            <v>40188</v>
          </cell>
          <cell r="BH94">
            <v>0</v>
          </cell>
          <cell r="BI94">
            <v>0</v>
          </cell>
          <cell r="BJ94">
            <v>0</v>
          </cell>
          <cell r="BK94">
            <v>55887</v>
          </cell>
          <cell r="BL94">
            <v>0</v>
          </cell>
          <cell r="BM94">
            <v>5729</v>
          </cell>
          <cell r="BN94">
            <v>3323</v>
          </cell>
          <cell r="BO94">
            <v>0</v>
          </cell>
          <cell r="BP94">
            <v>0</v>
          </cell>
          <cell r="BQ94">
            <v>0</v>
          </cell>
          <cell r="BR94">
            <v>0</v>
          </cell>
          <cell r="BS94">
            <v>0</v>
          </cell>
          <cell r="BT94">
            <v>3323</v>
          </cell>
        </row>
        <row r="95">
          <cell r="A95">
            <v>584</v>
          </cell>
          <cell r="B95" t="str">
            <v>Cam Woodfield Junior School</v>
          </cell>
          <cell r="C95">
            <v>1</v>
          </cell>
          <cell r="D95">
            <v>47735</v>
          </cell>
          <cell r="E95">
            <v>0</v>
          </cell>
          <cell r="F95">
            <v>36311</v>
          </cell>
          <cell r="G95">
            <v>2752</v>
          </cell>
          <cell r="H95">
            <v>0</v>
          </cell>
          <cell r="I95">
            <v>0</v>
          </cell>
          <cell r="J95">
            <v>451248</v>
          </cell>
          <cell r="K95">
            <v>0</v>
          </cell>
          <cell r="L95">
            <v>56030</v>
          </cell>
          <cell r="M95">
            <v>0</v>
          </cell>
          <cell r="N95">
            <v>23567.5</v>
          </cell>
          <cell r="O95">
            <v>0</v>
          </cell>
          <cell r="P95">
            <v>0</v>
          </cell>
          <cell r="Q95">
            <v>4000</v>
          </cell>
          <cell r="R95">
            <v>0</v>
          </cell>
          <cell r="S95">
            <v>0</v>
          </cell>
          <cell r="T95">
            <v>0</v>
          </cell>
          <cell r="U95">
            <v>0</v>
          </cell>
          <cell r="V95">
            <v>1500</v>
          </cell>
          <cell r="W95">
            <v>34115</v>
          </cell>
          <cell r="X95">
            <v>0</v>
          </cell>
          <cell r="Y95">
            <v>0</v>
          </cell>
          <cell r="Z95">
            <v>0</v>
          </cell>
          <cell r="AA95">
            <v>382574</v>
          </cell>
          <cell r="AB95">
            <v>8296</v>
          </cell>
          <cell r="AC95">
            <v>57536</v>
          </cell>
          <cell r="AD95">
            <v>18049</v>
          </cell>
          <cell r="AE95">
            <v>28905</v>
          </cell>
          <cell r="AF95">
            <v>0</v>
          </cell>
          <cell r="AG95">
            <v>9704</v>
          </cell>
          <cell r="AH95">
            <v>750</v>
          </cell>
          <cell r="AI95">
            <v>1900</v>
          </cell>
          <cell r="AJ95">
            <v>3623</v>
          </cell>
          <cell r="AK95">
            <v>1000</v>
          </cell>
          <cell r="AL95">
            <v>6930</v>
          </cell>
          <cell r="AM95">
            <v>5362</v>
          </cell>
          <cell r="AN95">
            <v>2600</v>
          </cell>
          <cell r="AO95">
            <v>2600</v>
          </cell>
          <cell r="AP95">
            <v>8000</v>
          </cell>
          <cell r="AQ95">
            <v>1795</v>
          </cell>
          <cell r="AR95">
            <v>1650</v>
          </cell>
          <cell r="AS95">
            <v>27151</v>
          </cell>
          <cell r="AT95">
            <v>3698</v>
          </cell>
          <cell r="AU95">
            <v>0</v>
          </cell>
          <cell r="AV95">
            <v>4220</v>
          </cell>
          <cell r="AW95">
            <v>4230</v>
          </cell>
          <cell r="AX95">
            <v>0</v>
          </cell>
          <cell r="AY95">
            <v>10846</v>
          </cell>
          <cell r="AZ95">
            <v>5000</v>
          </cell>
          <cell r="BA95">
            <v>3000</v>
          </cell>
          <cell r="BB95">
            <v>8698</v>
          </cell>
          <cell r="BC95">
            <v>0</v>
          </cell>
          <cell r="BD95">
            <v>0</v>
          </cell>
          <cell r="BE95">
            <v>0</v>
          </cell>
          <cell r="BF95">
            <v>0</v>
          </cell>
          <cell r="BG95">
            <v>43165</v>
          </cell>
          <cell r="BH95">
            <v>0</v>
          </cell>
          <cell r="BI95">
            <v>0</v>
          </cell>
          <cell r="BJ95">
            <v>0</v>
          </cell>
          <cell r="BK95">
            <v>75958</v>
          </cell>
          <cell r="BL95">
            <v>0</v>
          </cell>
          <cell r="BM95">
            <v>6270</v>
          </cell>
          <cell r="BN95">
            <v>10078.5</v>
          </cell>
          <cell r="BO95">
            <v>0</v>
          </cell>
          <cell r="BP95">
            <v>0</v>
          </cell>
          <cell r="BQ95">
            <v>0</v>
          </cell>
          <cell r="BR95">
            <v>0</v>
          </cell>
          <cell r="BS95">
            <v>0</v>
          </cell>
          <cell r="BT95">
            <v>10078.5</v>
          </cell>
        </row>
        <row r="96">
          <cell r="A96">
            <v>585</v>
          </cell>
          <cell r="B96" t="str">
            <v>Cashes Green Primary School</v>
          </cell>
          <cell r="D96">
            <v>10443</v>
          </cell>
          <cell r="E96">
            <v>0</v>
          </cell>
          <cell r="F96">
            <v>-2992</v>
          </cell>
          <cell r="G96">
            <v>2932</v>
          </cell>
          <cell r="H96">
            <v>0</v>
          </cell>
          <cell r="I96">
            <v>0</v>
          </cell>
          <cell r="J96">
            <v>390776</v>
          </cell>
          <cell r="K96">
            <v>0</v>
          </cell>
          <cell r="L96">
            <v>51780</v>
          </cell>
          <cell r="M96">
            <v>0</v>
          </cell>
          <cell r="N96">
            <v>27345</v>
          </cell>
          <cell r="O96">
            <v>0</v>
          </cell>
          <cell r="P96">
            <v>0</v>
          </cell>
          <cell r="Q96">
            <v>6000</v>
          </cell>
          <cell r="R96">
            <v>0</v>
          </cell>
          <cell r="S96">
            <v>0</v>
          </cell>
          <cell r="T96">
            <v>0</v>
          </cell>
          <cell r="U96">
            <v>1670</v>
          </cell>
          <cell r="V96">
            <v>4984</v>
          </cell>
          <cell r="W96">
            <v>33837</v>
          </cell>
          <cell r="X96">
            <v>0</v>
          </cell>
          <cell r="Y96">
            <v>0</v>
          </cell>
          <cell r="Z96">
            <v>0</v>
          </cell>
          <cell r="AA96">
            <v>331708</v>
          </cell>
          <cell r="AB96">
            <v>1644</v>
          </cell>
          <cell r="AC96">
            <v>66575</v>
          </cell>
          <cell r="AD96">
            <v>16021</v>
          </cell>
          <cell r="AE96">
            <v>26768</v>
          </cell>
          <cell r="AF96">
            <v>0</v>
          </cell>
          <cell r="AG96">
            <v>7003</v>
          </cell>
          <cell r="AH96">
            <v>286</v>
          </cell>
          <cell r="AI96">
            <v>0</v>
          </cell>
          <cell r="AJ96">
            <v>4288</v>
          </cell>
          <cell r="AK96">
            <v>0</v>
          </cell>
          <cell r="AL96">
            <v>1000</v>
          </cell>
          <cell r="AM96">
            <v>4000</v>
          </cell>
          <cell r="AN96">
            <v>750</v>
          </cell>
          <cell r="AO96">
            <v>2450</v>
          </cell>
          <cell r="AP96">
            <v>7527</v>
          </cell>
          <cell r="AQ96">
            <v>6653</v>
          </cell>
          <cell r="AR96">
            <v>800</v>
          </cell>
          <cell r="AS96">
            <v>8020</v>
          </cell>
          <cell r="AT96">
            <v>3077</v>
          </cell>
          <cell r="AU96">
            <v>0</v>
          </cell>
          <cell r="AV96">
            <v>1850</v>
          </cell>
          <cell r="AW96">
            <v>3555</v>
          </cell>
          <cell r="AX96">
            <v>0</v>
          </cell>
          <cell r="AY96">
            <v>14460</v>
          </cell>
          <cell r="AZ96">
            <v>0</v>
          </cell>
          <cell r="BA96">
            <v>882</v>
          </cell>
          <cell r="BB96">
            <v>9671</v>
          </cell>
          <cell r="BC96">
            <v>0</v>
          </cell>
          <cell r="BD96">
            <v>0</v>
          </cell>
          <cell r="BE96">
            <v>0</v>
          </cell>
          <cell r="BF96">
            <v>0</v>
          </cell>
          <cell r="BG96">
            <v>41974</v>
          </cell>
          <cell r="BH96">
            <v>0</v>
          </cell>
          <cell r="BI96">
            <v>0</v>
          </cell>
          <cell r="BJ96">
            <v>0</v>
          </cell>
          <cell r="BK96">
            <v>35508</v>
          </cell>
          <cell r="BL96">
            <v>0</v>
          </cell>
          <cell r="BM96">
            <v>6406</v>
          </cell>
          <cell r="BN96">
            <v>7847</v>
          </cell>
          <cell r="BO96">
            <v>0</v>
          </cell>
          <cell r="BP96">
            <v>0</v>
          </cell>
          <cell r="BQ96">
            <v>0</v>
          </cell>
          <cell r="BR96">
            <v>0</v>
          </cell>
          <cell r="BS96">
            <v>0</v>
          </cell>
          <cell r="BT96">
            <v>7847</v>
          </cell>
        </row>
        <row r="97">
          <cell r="A97">
            <v>586</v>
          </cell>
          <cell r="B97" t="str">
            <v>Chalford Hill Primary School</v>
          </cell>
          <cell r="D97">
            <v>23384</v>
          </cell>
          <cell r="E97">
            <v>0</v>
          </cell>
          <cell r="F97">
            <v>72987</v>
          </cell>
          <cell r="G97">
            <v>3313</v>
          </cell>
          <cell r="H97">
            <v>0</v>
          </cell>
          <cell r="I97">
            <v>0</v>
          </cell>
          <cell r="J97">
            <v>575087</v>
          </cell>
          <cell r="K97">
            <v>0</v>
          </cell>
          <cell r="L97">
            <v>8575</v>
          </cell>
          <cell r="M97">
            <v>0</v>
          </cell>
          <cell r="N97">
            <v>15409</v>
          </cell>
          <cell r="O97">
            <v>0</v>
          </cell>
          <cell r="P97">
            <v>0</v>
          </cell>
          <cell r="Q97">
            <v>1725</v>
          </cell>
          <cell r="R97">
            <v>0</v>
          </cell>
          <cell r="S97">
            <v>0</v>
          </cell>
          <cell r="T97">
            <v>0</v>
          </cell>
          <cell r="U97">
            <v>700</v>
          </cell>
          <cell r="V97">
            <v>1877</v>
          </cell>
          <cell r="W97">
            <v>40391</v>
          </cell>
          <cell r="X97">
            <v>0</v>
          </cell>
          <cell r="Y97">
            <v>0</v>
          </cell>
          <cell r="Z97">
            <v>0</v>
          </cell>
          <cell r="AA97">
            <v>428477</v>
          </cell>
          <cell r="AB97">
            <v>18829</v>
          </cell>
          <cell r="AC97">
            <v>76328</v>
          </cell>
          <cell r="AD97">
            <v>0</v>
          </cell>
          <cell r="AE97">
            <v>27910</v>
          </cell>
          <cell r="AF97">
            <v>0</v>
          </cell>
          <cell r="AG97">
            <v>10115</v>
          </cell>
          <cell r="AH97">
            <v>500</v>
          </cell>
          <cell r="AI97">
            <v>2650</v>
          </cell>
          <cell r="AJ97">
            <v>6169</v>
          </cell>
          <cell r="AK97">
            <v>0</v>
          </cell>
          <cell r="AL97">
            <v>5600</v>
          </cell>
          <cell r="AM97">
            <v>4412</v>
          </cell>
          <cell r="AN97">
            <v>15515</v>
          </cell>
          <cell r="AO97">
            <v>1340</v>
          </cell>
          <cell r="AP97">
            <v>6185</v>
          </cell>
          <cell r="AQ97">
            <v>3014</v>
          </cell>
          <cell r="AR97">
            <v>1350</v>
          </cell>
          <cell r="AS97">
            <v>12195</v>
          </cell>
          <cell r="AT97">
            <v>4602</v>
          </cell>
          <cell r="AU97">
            <v>0</v>
          </cell>
          <cell r="AV97">
            <v>4092</v>
          </cell>
          <cell r="AW97">
            <v>5408</v>
          </cell>
          <cell r="AX97">
            <v>0</v>
          </cell>
          <cell r="AY97">
            <v>0</v>
          </cell>
          <cell r="AZ97">
            <v>3137</v>
          </cell>
          <cell r="BA97">
            <v>3184</v>
          </cell>
          <cell r="BB97">
            <v>12360</v>
          </cell>
          <cell r="BC97">
            <v>0</v>
          </cell>
          <cell r="BD97">
            <v>0</v>
          </cell>
          <cell r="BE97">
            <v>0</v>
          </cell>
          <cell r="BF97">
            <v>0</v>
          </cell>
          <cell r="BG97">
            <v>48156</v>
          </cell>
          <cell r="BH97">
            <v>0</v>
          </cell>
          <cell r="BI97">
            <v>0</v>
          </cell>
          <cell r="BJ97">
            <v>0</v>
          </cell>
          <cell r="BK97">
            <v>43211</v>
          </cell>
          <cell r="BL97">
            <v>0</v>
          </cell>
          <cell r="BM97">
            <v>5143</v>
          </cell>
          <cell r="BN97">
            <v>13776</v>
          </cell>
          <cell r="BO97">
            <v>0</v>
          </cell>
          <cell r="BP97">
            <v>76102</v>
          </cell>
          <cell r="BQ97">
            <v>0</v>
          </cell>
          <cell r="BR97">
            <v>0</v>
          </cell>
          <cell r="BS97">
            <v>0</v>
          </cell>
          <cell r="BT97">
            <v>89878</v>
          </cell>
        </row>
        <row r="98">
          <cell r="A98">
            <v>587</v>
          </cell>
          <cell r="B98" t="str">
            <v>Christ Church Church of England Primary School (Stroud)</v>
          </cell>
          <cell r="D98">
            <v>19017</v>
          </cell>
          <cell r="E98">
            <v>0</v>
          </cell>
          <cell r="F98">
            <v>0</v>
          </cell>
          <cell r="G98">
            <v>3378</v>
          </cell>
          <cell r="H98">
            <v>0</v>
          </cell>
          <cell r="I98">
            <v>0</v>
          </cell>
          <cell r="J98">
            <v>192041</v>
          </cell>
          <cell r="K98">
            <v>0</v>
          </cell>
          <cell r="L98">
            <v>5017</v>
          </cell>
          <cell r="M98">
            <v>0</v>
          </cell>
          <cell r="N98">
            <v>20977</v>
          </cell>
          <cell r="O98">
            <v>0</v>
          </cell>
          <cell r="P98">
            <v>0</v>
          </cell>
          <cell r="Q98">
            <v>132</v>
          </cell>
          <cell r="R98">
            <v>0</v>
          </cell>
          <cell r="S98">
            <v>0</v>
          </cell>
          <cell r="T98">
            <v>0</v>
          </cell>
          <cell r="U98">
            <v>0</v>
          </cell>
          <cell r="V98">
            <v>0</v>
          </cell>
          <cell r="W98">
            <v>20788</v>
          </cell>
          <cell r="X98">
            <v>0</v>
          </cell>
          <cell r="Y98">
            <v>0</v>
          </cell>
          <cell r="Z98">
            <v>0</v>
          </cell>
          <cell r="AA98">
            <v>162727</v>
          </cell>
          <cell r="AB98">
            <v>10325</v>
          </cell>
          <cell r="AC98">
            <v>18807</v>
          </cell>
          <cell r="AD98">
            <v>5844</v>
          </cell>
          <cell r="AE98">
            <v>17706</v>
          </cell>
          <cell r="AF98">
            <v>0</v>
          </cell>
          <cell r="AG98">
            <v>3335</v>
          </cell>
          <cell r="AH98">
            <v>150</v>
          </cell>
          <cell r="AI98">
            <v>1600</v>
          </cell>
          <cell r="AJ98">
            <v>2160</v>
          </cell>
          <cell r="AK98">
            <v>541</v>
          </cell>
          <cell r="AL98">
            <v>6500</v>
          </cell>
          <cell r="AM98">
            <v>0</v>
          </cell>
          <cell r="AN98">
            <v>200</v>
          </cell>
          <cell r="AO98">
            <v>600</v>
          </cell>
          <cell r="AP98">
            <v>5000</v>
          </cell>
          <cell r="AQ98">
            <v>279</v>
          </cell>
          <cell r="AR98">
            <v>0</v>
          </cell>
          <cell r="AS98">
            <v>4110</v>
          </cell>
          <cell r="AT98">
            <v>1899</v>
          </cell>
          <cell r="AU98">
            <v>0</v>
          </cell>
          <cell r="AV98">
            <v>3000</v>
          </cell>
          <cell r="AW98">
            <v>1244</v>
          </cell>
          <cell r="AX98">
            <v>0</v>
          </cell>
          <cell r="AY98">
            <v>0</v>
          </cell>
          <cell r="AZ98">
            <v>0</v>
          </cell>
          <cell r="BA98">
            <v>220</v>
          </cell>
          <cell r="BB98">
            <v>9725</v>
          </cell>
          <cell r="BC98">
            <v>0</v>
          </cell>
          <cell r="BD98">
            <v>0</v>
          </cell>
          <cell r="BE98">
            <v>0</v>
          </cell>
          <cell r="BF98">
            <v>0</v>
          </cell>
          <cell r="BG98">
            <v>3348</v>
          </cell>
          <cell r="BH98">
            <v>0</v>
          </cell>
          <cell r="BI98">
            <v>0</v>
          </cell>
          <cell r="BJ98">
            <v>0</v>
          </cell>
          <cell r="BK98">
            <v>0</v>
          </cell>
          <cell r="BL98">
            <v>0</v>
          </cell>
          <cell r="BM98">
            <v>6726</v>
          </cell>
          <cell r="BN98">
            <v>2000</v>
          </cell>
          <cell r="BO98">
            <v>0</v>
          </cell>
          <cell r="BP98">
            <v>0</v>
          </cell>
          <cell r="BQ98">
            <v>0</v>
          </cell>
          <cell r="BR98">
            <v>0</v>
          </cell>
          <cell r="BS98">
            <v>0</v>
          </cell>
          <cell r="BT98">
            <v>2000</v>
          </cell>
        </row>
        <row r="99">
          <cell r="A99">
            <v>589</v>
          </cell>
          <cell r="B99" t="str">
            <v>Charlton Kings Junior School</v>
          </cell>
          <cell r="C99">
            <v>1</v>
          </cell>
          <cell r="D99">
            <v>83726</v>
          </cell>
          <cell r="E99">
            <v>0</v>
          </cell>
          <cell r="F99">
            <v>21528</v>
          </cell>
          <cell r="G99">
            <v>1564</v>
          </cell>
          <cell r="H99">
            <v>0</v>
          </cell>
          <cell r="I99">
            <v>0</v>
          </cell>
          <cell r="J99">
            <v>1010890</v>
          </cell>
          <cell r="K99">
            <v>0</v>
          </cell>
          <cell r="L99">
            <v>69081</v>
          </cell>
          <cell r="M99">
            <v>0</v>
          </cell>
          <cell r="N99">
            <v>31293.5</v>
          </cell>
          <cell r="O99">
            <v>0</v>
          </cell>
          <cell r="P99">
            <v>0</v>
          </cell>
          <cell r="Q99">
            <v>0</v>
          </cell>
          <cell r="R99">
            <v>0</v>
          </cell>
          <cell r="S99">
            <v>0</v>
          </cell>
          <cell r="T99">
            <v>0</v>
          </cell>
          <cell r="U99">
            <v>0</v>
          </cell>
          <cell r="V99">
            <v>0</v>
          </cell>
          <cell r="W99">
            <v>60388</v>
          </cell>
          <cell r="X99">
            <v>0</v>
          </cell>
          <cell r="Y99">
            <v>0</v>
          </cell>
          <cell r="Z99">
            <v>0</v>
          </cell>
          <cell r="AA99">
            <v>758594</v>
          </cell>
          <cell r="AB99">
            <v>24167</v>
          </cell>
          <cell r="AC99">
            <v>175084</v>
          </cell>
          <cell r="AD99">
            <v>44137</v>
          </cell>
          <cell r="AE99">
            <v>53268</v>
          </cell>
          <cell r="AF99">
            <v>0</v>
          </cell>
          <cell r="AG99">
            <v>14257</v>
          </cell>
          <cell r="AH99">
            <v>4800</v>
          </cell>
          <cell r="AI99">
            <v>600</v>
          </cell>
          <cell r="AJ99">
            <v>8234</v>
          </cell>
          <cell r="AK99">
            <v>2550</v>
          </cell>
          <cell r="AL99">
            <v>17000</v>
          </cell>
          <cell r="AM99">
            <v>7000</v>
          </cell>
          <cell r="AN99">
            <v>7000</v>
          </cell>
          <cell r="AO99">
            <v>4000</v>
          </cell>
          <cell r="AP99">
            <v>20200</v>
          </cell>
          <cell r="AQ99">
            <v>1800</v>
          </cell>
          <cell r="AR99">
            <v>4500</v>
          </cell>
          <cell r="AS99">
            <v>28667</v>
          </cell>
          <cell r="AT99">
            <v>0</v>
          </cell>
          <cell r="AU99">
            <v>0</v>
          </cell>
          <cell r="AV99">
            <v>8035</v>
          </cell>
          <cell r="AW99">
            <v>8800</v>
          </cell>
          <cell r="AX99">
            <v>0</v>
          </cell>
          <cell r="AY99">
            <v>7728</v>
          </cell>
          <cell r="AZ99">
            <v>0</v>
          </cell>
          <cell r="BA99">
            <v>2500</v>
          </cell>
          <cell r="BB99">
            <v>12240</v>
          </cell>
          <cell r="BC99">
            <v>0</v>
          </cell>
          <cell r="BD99">
            <v>0</v>
          </cell>
          <cell r="BE99">
            <v>0</v>
          </cell>
          <cell r="BF99">
            <v>0</v>
          </cell>
          <cell r="BG99">
            <v>62747</v>
          </cell>
          <cell r="BH99">
            <v>0</v>
          </cell>
          <cell r="BI99">
            <v>0</v>
          </cell>
          <cell r="BJ99">
            <v>0</v>
          </cell>
          <cell r="BK99">
            <v>80012</v>
          </cell>
          <cell r="BL99">
            <v>0</v>
          </cell>
          <cell r="BM99">
            <v>5827</v>
          </cell>
          <cell r="BN99">
            <v>40217.5</v>
          </cell>
          <cell r="BO99">
            <v>0</v>
          </cell>
          <cell r="BP99">
            <v>0</v>
          </cell>
          <cell r="BQ99">
            <v>0</v>
          </cell>
          <cell r="BR99">
            <v>0</v>
          </cell>
          <cell r="BS99">
            <v>0</v>
          </cell>
          <cell r="BT99">
            <v>40217.5</v>
          </cell>
        </row>
        <row r="100">
          <cell r="A100">
            <v>590</v>
          </cell>
          <cell r="B100" t="str">
            <v>Charlton Kings Infant School</v>
          </cell>
          <cell r="C100">
            <v>1</v>
          </cell>
          <cell r="D100">
            <v>54103</v>
          </cell>
          <cell r="E100">
            <v>0</v>
          </cell>
          <cell r="F100">
            <v>29705</v>
          </cell>
          <cell r="G100">
            <v>2357</v>
          </cell>
          <cell r="H100">
            <v>0</v>
          </cell>
          <cell r="I100">
            <v>0</v>
          </cell>
          <cell r="J100">
            <v>707356</v>
          </cell>
          <cell r="K100">
            <v>0</v>
          </cell>
          <cell r="L100">
            <v>32488</v>
          </cell>
          <cell r="M100">
            <v>0</v>
          </cell>
          <cell r="N100">
            <v>22298</v>
          </cell>
          <cell r="O100">
            <v>0</v>
          </cell>
          <cell r="P100">
            <v>0</v>
          </cell>
          <cell r="Q100">
            <v>5000</v>
          </cell>
          <cell r="R100">
            <v>0</v>
          </cell>
          <cell r="S100">
            <v>0</v>
          </cell>
          <cell r="T100">
            <v>0</v>
          </cell>
          <cell r="U100">
            <v>0</v>
          </cell>
          <cell r="V100">
            <v>0</v>
          </cell>
          <cell r="W100">
            <v>46582</v>
          </cell>
          <cell r="X100">
            <v>0</v>
          </cell>
          <cell r="Y100">
            <v>98900</v>
          </cell>
          <cell r="Z100">
            <v>0</v>
          </cell>
          <cell r="AA100">
            <v>488000</v>
          </cell>
          <cell r="AB100">
            <v>19281</v>
          </cell>
          <cell r="AC100">
            <v>124115</v>
          </cell>
          <cell r="AD100">
            <v>0</v>
          </cell>
          <cell r="AE100">
            <v>36000</v>
          </cell>
          <cell r="AF100">
            <v>0</v>
          </cell>
          <cell r="AG100">
            <v>20550</v>
          </cell>
          <cell r="AH100">
            <v>0</v>
          </cell>
          <cell r="AI100">
            <v>7500</v>
          </cell>
          <cell r="AJ100">
            <v>7510</v>
          </cell>
          <cell r="AK100">
            <v>500</v>
          </cell>
          <cell r="AL100">
            <v>30300</v>
          </cell>
          <cell r="AM100">
            <v>1350</v>
          </cell>
          <cell r="AN100">
            <v>22200</v>
          </cell>
          <cell r="AO100">
            <v>2500</v>
          </cell>
          <cell r="AP100">
            <v>11000</v>
          </cell>
          <cell r="AQ100">
            <v>2520</v>
          </cell>
          <cell r="AR100">
            <v>1300</v>
          </cell>
          <cell r="AS100">
            <v>20487</v>
          </cell>
          <cell r="AT100">
            <v>10492</v>
          </cell>
          <cell r="AU100">
            <v>0</v>
          </cell>
          <cell r="AV100">
            <v>12350</v>
          </cell>
          <cell r="AW100">
            <v>8182</v>
          </cell>
          <cell r="AX100">
            <v>0</v>
          </cell>
          <cell r="AY100">
            <v>750</v>
          </cell>
          <cell r="AZ100">
            <v>0</v>
          </cell>
          <cell r="BA100">
            <v>400</v>
          </cell>
          <cell r="BB100">
            <v>13312</v>
          </cell>
          <cell r="BC100">
            <v>0</v>
          </cell>
          <cell r="BD100">
            <v>0</v>
          </cell>
          <cell r="BE100">
            <v>81200</v>
          </cell>
          <cell r="BF100">
            <v>5000</v>
          </cell>
          <cell r="BG100">
            <v>52414</v>
          </cell>
          <cell r="BH100">
            <v>0</v>
          </cell>
          <cell r="BI100">
            <v>0</v>
          </cell>
          <cell r="BJ100">
            <v>0</v>
          </cell>
          <cell r="BK100">
            <v>78222</v>
          </cell>
          <cell r="BL100">
            <v>0</v>
          </cell>
          <cell r="BM100">
            <v>6254</v>
          </cell>
          <cell r="BN100">
            <v>27228</v>
          </cell>
          <cell r="BO100">
            <v>0</v>
          </cell>
          <cell r="BP100">
            <v>0</v>
          </cell>
          <cell r="BQ100">
            <v>0</v>
          </cell>
          <cell r="BR100">
            <v>0</v>
          </cell>
          <cell r="BS100">
            <v>12700</v>
          </cell>
          <cell r="BT100">
            <v>39928</v>
          </cell>
        </row>
        <row r="101">
          <cell r="A101">
            <v>591</v>
          </cell>
          <cell r="B101" t="str">
            <v>Holy Apostles' Church of England Primary School</v>
          </cell>
          <cell r="C101">
            <v>1</v>
          </cell>
          <cell r="D101">
            <v>36382</v>
          </cell>
          <cell r="E101">
            <v>0</v>
          </cell>
          <cell r="F101">
            <v>0</v>
          </cell>
          <cell r="G101">
            <v>4040</v>
          </cell>
          <cell r="H101">
            <v>14926</v>
          </cell>
          <cell r="I101">
            <v>0</v>
          </cell>
          <cell r="J101">
            <v>523368</v>
          </cell>
          <cell r="K101">
            <v>0</v>
          </cell>
          <cell r="L101">
            <v>26945</v>
          </cell>
          <cell r="M101">
            <v>0</v>
          </cell>
          <cell r="N101">
            <v>23523</v>
          </cell>
          <cell r="O101">
            <v>0</v>
          </cell>
          <cell r="P101">
            <v>8000</v>
          </cell>
          <cell r="Q101">
            <v>14300</v>
          </cell>
          <cell r="R101">
            <v>0</v>
          </cell>
          <cell r="S101">
            <v>0</v>
          </cell>
          <cell r="T101">
            <v>0</v>
          </cell>
          <cell r="U101">
            <v>6500</v>
          </cell>
          <cell r="V101">
            <v>5567</v>
          </cell>
          <cell r="W101">
            <v>37828</v>
          </cell>
          <cell r="X101">
            <v>0</v>
          </cell>
          <cell r="Y101">
            <v>0</v>
          </cell>
          <cell r="Z101">
            <v>0</v>
          </cell>
          <cell r="AA101">
            <v>382427</v>
          </cell>
          <cell r="AB101">
            <v>10176</v>
          </cell>
          <cell r="AC101">
            <v>86446</v>
          </cell>
          <cell r="AD101">
            <v>18603</v>
          </cell>
          <cell r="AE101">
            <v>25928</v>
          </cell>
          <cell r="AF101">
            <v>0</v>
          </cell>
          <cell r="AG101">
            <v>9601</v>
          </cell>
          <cell r="AH101">
            <v>4470</v>
          </cell>
          <cell r="AI101">
            <v>2000</v>
          </cell>
          <cell r="AJ101">
            <v>4688</v>
          </cell>
          <cell r="AK101">
            <v>1172</v>
          </cell>
          <cell r="AL101">
            <v>3540</v>
          </cell>
          <cell r="AM101">
            <v>5760</v>
          </cell>
          <cell r="AN101">
            <v>1500</v>
          </cell>
          <cell r="AO101">
            <v>2272</v>
          </cell>
          <cell r="AP101">
            <v>8840</v>
          </cell>
          <cell r="AQ101">
            <v>1366</v>
          </cell>
          <cell r="AR101">
            <v>1810</v>
          </cell>
          <cell r="AS101">
            <v>37270</v>
          </cell>
          <cell r="AT101">
            <v>7076</v>
          </cell>
          <cell r="AU101">
            <v>0</v>
          </cell>
          <cell r="AV101">
            <v>6445</v>
          </cell>
          <cell r="AW101">
            <v>5103</v>
          </cell>
          <cell r="AX101">
            <v>8000</v>
          </cell>
          <cell r="AY101">
            <v>0</v>
          </cell>
          <cell r="AZ101">
            <v>0</v>
          </cell>
          <cell r="BA101">
            <v>8000</v>
          </cell>
          <cell r="BB101">
            <v>10831</v>
          </cell>
          <cell r="BC101">
            <v>0</v>
          </cell>
          <cell r="BD101">
            <v>0</v>
          </cell>
          <cell r="BE101">
            <v>0</v>
          </cell>
          <cell r="BF101">
            <v>0</v>
          </cell>
          <cell r="BG101">
            <v>3892</v>
          </cell>
          <cell r="BH101">
            <v>0</v>
          </cell>
          <cell r="BI101">
            <v>0</v>
          </cell>
          <cell r="BJ101">
            <v>0</v>
          </cell>
          <cell r="BK101">
            <v>14926</v>
          </cell>
          <cell r="BL101">
            <v>0</v>
          </cell>
          <cell r="BM101">
            <v>7932</v>
          </cell>
          <cell r="BN101">
            <v>29089</v>
          </cell>
          <cell r="BO101">
            <v>0</v>
          </cell>
          <cell r="BP101">
            <v>0</v>
          </cell>
          <cell r="BQ101">
            <v>0</v>
          </cell>
          <cell r="BR101">
            <v>0</v>
          </cell>
          <cell r="BS101">
            <v>0</v>
          </cell>
          <cell r="BT101">
            <v>29089</v>
          </cell>
        </row>
        <row r="102">
          <cell r="A102">
            <v>592</v>
          </cell>
          <cell r="B102" t="str">
            <v>St. Andrew's Church of England Primary School</v>
          </cell>
          <cell r="D102">
            <v>56691</v>
          </cell>
          <cell r="E102">
            <v>0</v>
          </cell>
          <cell r="F102">
            <v>0</v>
          </cell>
          <cell r="G102">
            <v>3571</v>
          </cell>
          <cell r="H102">
            <v>0</v>
          </cell>
          <cell r="I102">
            <v>0</v>
          </cell>
          <cell r="J102">
            <v>285930</v>
          </cell>
          <cell r="K102">
            <v>0</v>
          </cell>
          <cell r="L102">
            <v>24574</v>
          </cell>
          <cell r="M102">
            <v>0</v>
          </cell>
          <cell r="N102">
            <v>24605</v>
          </cell>
          <cell r="O102">
            <v>0</v>
          </cell>
          <cell r="P102">
            <v>0</v>
          </cell>
          <cell r="Q102">
            <v>10000</v>
          </cell>
          <cell r="R102">
            <v>0</v>
          </cell>
          <cell r="S102">
            <v>0</v>
          </cell>
          <cell r="T102">
            <v>0</v>
          </cell>
          <cell r="U102">
            <v>3263</v>
          </cell>
          <cell r="V102">
            <v>14000</v>
          </cell>
          <cell r="W102">
            <v>26045</v>
          </cell>
          <cell r="X102">
            <v>0</v>
          </cell>
          <cell r="Y102">
            <v>0</v>
          </cell>
          <cell r="Z102">
            <v>0</v>
          </cell>
          <cell r="AA102">
            <v>223453</v>
          </cell>
          <cell r="AB102">
            <v>6331</v>
          </cell>
          <cell r="AC102">
            <v>56764</v>
          </cell>
          <cell r="AD102">
            <v>1500</v>
          </cell>
          <cell r="AE102">
            <v>15129</v>
          </cell>
          <cell r="AF102">
            <v>0</v>
          </cell>
          <cell r="AG102">
            <v>9601</v>
          </cell>
          <cell r="AH102">
            <v>0</v>
          </cell>
          <cell r="AI102">
            <v>300</v>
          </cell>
          <cell r="AJ102">
            <v>2035</v>
          </cell>
          <cell r="AK102">
            <v>509</v>
          </cell>
          <cell r="AL102">
            <v>300</v>
          </cell>
          <cell r="AM102">
            <v>1320</v>
          </cell>
          <cell r="AN102">
            <v>7401</v>
          </cell>
          <cell r="AO102">
            <v>400</v>
          </cell>
          <cell r="AP102">
            <v>7700</v>
          </cell>
          <cell r="AQ102">
            <v>429</v>
          </cell>
          <cell r="AR102">
            <v>400</v>
          </cell>
          <cell r="AS102">
            <v>22408</v>
          </cell>
          <cell r="AT102">
            <v>3803</v>
          </cell>
          <cell r="AU102">
            <v>0</v>
          </cell>
          <cell r="AV102">
            <v>1300</v>
          </cell>
          <cell r="AW102">
            <v>2583</v>
          </cell>
          <cell r="AX102">
            <v>0</v>
          </cell>
          <cell r="AY102">
            <v>15928</v>
          </cell>
          <cell r="AZ102">
            <v>0</v>
          </cell>
          <cell r="BA102">
            <v>10000</v>
          </cell>
          <cell r="BB102">
            <v>6679</v>
          </cell>
          <cell r="BC102">
            <v>0</v>
          </cell>
          <cell r="BD102">
            <v>0</v>
          </cell>
          <cell r="BE102">
            <v>0</v>
          </cell>
          <cell r="BF102">
            <v>0</v>
          </cell>
          <cell r="BG102">
            <v>3520</v>
          </cell>
          <cell r="BH102">
            <v>788</v>
          </cell>
          <cell r="BI102">
            <v>0</v>
          </cell>
          <cell r="BJ102">
            <v>0</v>
          </cell>
          <cell r="BK102">
            <v>0</v>
          </cell>
          <cell r="BL102">
            <v>0</v>
          </cell>
          <cell r="BM102">
            <v>7879</v>
          </cell>
          <cell r="BN102">
            <v>48835</v>
          </cell>
          <cell r="BO102">
            <v>0</v>
          </cell>
          <cell r="BP102">
            <v>0</v>
          </cell>
          <cell r="BQ102">
            <v>0</v>
          </cell>
          <cell r="BR102">
            <v>0</v>
          </cell>
          <cell r="BS102">
            <v>0</v>
          </cell>
          <cell r="BT102">
            <v>48835</v>
          </cell>
        </row>
        <row r="103">
          <cell r="A103">
            <v>593</v>
          </cell>
          <cell r="B103" t="str">
            <v>Glenfall Community Primary School</v>
          </cell>
          <cell r="D103">
            <v>-5529</v>
          </cell>
          <cell r="E103">
            <v>0</v>
          </cell>
          <cell r="F103">
            <v>-1761</v>
          </cell>
          <cell r="G103">
            <v>1720</v>
          </cell>
          <cell r="H103">
            <v>0</v>
          </cell>
          <cell r="I103">
            <v>0</v>
          </cell>
          <cell r="J103">
            <v>484964</v>
          </cell>
          <cell r="K103">
            <v>0</v>
          </cell>
          <cell r="L103">
            <v>45958</v>
          </cell>
          <cell r="M103">
            <v>0</v>
          </cell>
          <cell r="N103">
            <v>32594</v>
          </cell>
          <cell r="O103">
            <v>0</v>
          </cell>
          <cell r="P103">
            <v>0</v>
          </cell>
          <cell r="Q103">
            <v>5000</v>
          </cell>
          <cell r="R103">
            <v>0</v>
          </cell>
          <cell r="S103">
            <v>3395</v>
          </cell>
          <cell r="T103">
            <v>0</v>
          </cell>
          <cell r="U103">
            <v>0</v>
          </cell>
          <cell r="V103">
            <v>0</v>
          </cell>
          <cell r="W103">
            <v>36404</v>
          </cell>
          <cell r="X103">
            <v>0</v>
          </cell>
          <cell r="Y103">
            <v>0</v>
          </cell>
          <cell r="Z103">
            <v>0</v>
          </cell>
          <cell r="AA103">
            <v>386551</v>
          </cell>
          <cell r="AB103">
            <v>4223</v>
          </cell>
          <cell r="AC103">
            <v>82615</v>
          </cell>
          <cell r="AD103">
            <v>0</v>
          </cell>
          <cell r="AE103">
            <v>28599</v>
          </cell>
          <cell r="AF103">
            <v>0</v>
          </cell>
          <cell r="AG103">
            <v>12811</v>
          </cell>
          <cell r="AH103">
            <v>645</v>
          </cell>
          <cell r="AI103">
            <v>0</v>
          </cell>
          <cell r="AJ103">
            <v>4296</v>
          </cell>
          <cell r="AK103">
            <v>1074</v>
          </cell>
          <cell r="AL103">
            <v>6000</v>
          </cell>
          <cell r="AM103">
            <v>2959</v>
          </cell>
          <cell r="AN103">
            <v>17000</v>
          </cell>
          <cell r="AO103">
            <v>2000</v>
          </cell>
          <cell r="AP103">
            <v>7500</v>
          </cell>
          <cell r="AQ103">
            <v>7041</v>
          </cell>
          <cell r="AR103">
            <v>700</v>
          </cell>
          <cell r="AS103">
            <v>8600</v>
          </cell>
          <cell r="AT103">
            <v>4628</v>
          </cell>
          <cell r="AU103">
            <v>0</v>
          </cell>
          <cell r="AV103">
            <v>4700</v>
          </cell>
          <cell r="AW103">
            <v>4621</v>
          </cell>
          <cell r="AX103">
            <v>0</v>
          </cell>
          <cell r="AY103">
            <v>3856</v>
          </cell>
          <cell r="AZ103">
            <v>0</v>
          </cell>
          <cell r="BA103">
            <v>0</v>
          </cell>
          <cell r="BB103">
            <v>11176</v>
          </cell>
          <cell r="BC103">
            <v>0</v>
          </cell>
          <cell r="BD103">
            <v>0</v>
          </cell>
          <cell r="BE103">
            <v>0</v>
          </cell>
          <cell r="BF103">
            <v>0</v>
          </cell>
          <cell r="BG103">
            <v>35064</v>
          </cell>
          <cell r="BH103">
            <v>0</v>
          </cell>
          <cell r="BI103">
            <v>0</v>
          </cell>
          <cell r="BJ103">
            <v>0</v>
          </cell>
          <cell r="BK103">
            <v>35023</v>
          </cell>
          <cell r="BL103">
            <v>0</v>
          </cell>
          <cell r="BM103">
            <v>0</v>
          </cell>
          <cell r="BN103">
            <v>1191</v>
          </cell>
          <cell r="BO103">
            <v>0</v>
          </cell>
          <cell r="BP103">
            <v>0</v>
          </cell>
          <cell r="BQ103">
            <v>0</v>
          </cell>
          <cell r="BR103">
            <v>0</v>
          </cell>
          <cell r="BS103">
            <v>0</v>
          </cell>
          <cell r="BT103">
            <v>1191</v>
          </cell>
        </row>
        <row r="104">
          <cell r="A104">
            <v>594</v>
          </cell>
          <cell r="B104" t="str">
            <v>St. James' and Ebrington Church of England Primary Schools</v>
          </cell>
          <cell r="D104">
            <v>-2062</v>
          </cell>
          <cell r="E104">
            <v>0</v>
          </cell>
          <cell r="F104">
            <v>0</v>
          </cell>
          <cell r="G104">
            <v>505</v>
          </cell>
          <cell r="H104">
            <v>0</v>
          </cell>
          <cell r="I104">
            <v>0</v>
          </cell>
          <cell r="J104">
            <v>548745</v>
          </cell>
          <cell r="K104">
            <v>0</v>
          </cell>
          <cell r="L104">
            <v>49109</v>
          </cell>
          <cell r="M104">
            <v>0</v>
          </cell>
          <cell r="N104">
            <v>31208</v>
          </cell>
          <cell r="O104">
            <v>0</v>
          </cell>
          <cell r="P104">
            <v>0</v>
          </cell>
          <cell r="Q104">
            <v>0</v>
          </cell>
          <cell r="R104">
            <v>0</v>
          </cell>
          <cell r="S104">
            <v>0</v>
          </cell>
          <cell r="T104">
            <v>0</v>
          </cell>
          <cell r="U104">
            <v>0</v>
          </cell>
          <cell r="V104">
            <v>9632</v>
          </cell>
          <cell r="W104">
            <v>39046</v>
          </cell>
          <cell r="X104">
            <v>0</v>
          </cell>
          <cell r="Y104">
            <v>0</v>
          </cell>
          <cell r="Z104">
            <v>0</v>
          </cell>
          <cell r="AA104">
            <v>423440</v>
          </cell>
          <cell r="AB104">
            <v>4375</v>
          </cell>
          <cell r="AC104">
            <v>76348</v>
          </cell>
          <cell r="AD104">
            <v>15500</v>
          </cell>
          <cell r="AE104">
            <v>30170</v>
          </cell>
          <cell r="AF104">
            <v>0</v>
          </cell>
          <cell r="AG104">
            <v>11635</v>
          </cell>
          <cell r="AH104">
            <v>2400</v>
          </cell>
          <cell r="AI104">
            <v>2150</v>
          </cell>
          <cell r="AJ104">
            <v>4440</v>
          </cell>
          <cell r="AK104">
            <v>1111</v>
          </cell>
          <cell r="AL104">
            <v>10100</v>
          </cell>
          <cell r="AM104">
            <v>2500</v>
          </cell>
          <cell r="AN104">
            <v>1000</v>
          </cell>
          <cell r="AO104">
            <v>2240</v>
          </cell>
          <cell r="AP104">
            <v>10400</v>
          </cell>
          <cell r="AQ104">
            <v>1319</v>
          </cell>
          <cell r="AR104">
            <v>1710</v>
          </cell>
          <cell r="AS104">
            <v>18080</v>
          </cell>
          <cell r="AT104">
            <v>5400</v>
          </cell>
          <cell r="AU104">
            <v>0</v>
          </cell>
          <cell r="AV104">
            <v>9220</v>
          </cell>
          <cell r="AW104">
            <v>4799</v>
          </cell>
          <cell r="AX104">
            <v>0</v>
          </cell>
          <cell r="AY104">
            <v>6450</v>
          </cell>
          <cell r="AZ104">
            <v>0</v>
          </cell>
          <cell r="BA104">
            <v>1500</v>
          </cell>
          <cell r="BB104">
            <v>11141</v>
          </cell>
          <cell r="BC104">
            <v>0</v>
          </cell>
          <cell r="BD104">
            <v>4003</v>
          </cell>
          <cell r="BE104">
            <v>0</v>
          </cell>
          <cell r="BF104">
            <v>0</v>
          </cell>
          <cell r="BG104">
            <v>3849</v>
          </cell>
          <cell r="BH104">
            <v>0</v>
          </cell>
          <cell r="BI104">
            <v>4003</v>
          </cell>
          <cell r="BJ104">
            <v>0</v>
          </cell>
          <cell r="BK104">
            <v>3521</v>
          </cell>
          <cell r="BL104">
            <v>0</v>
          </cell>
          <cell r="BM104">
            <v>4836</v>
          </cell>
          <cell r="BN104">
            <v>14247</v>
          </cell>
          <cell r="BO104">
            <v>0</v>
          </cell>
          <cell r="BP104">
            <v>0</v>
          </cell>
          <cell r="BQ104">
            <v>0</v>
          </cell>
          <cell r="BR104">
            <v>0</v>
          </cell>
          <cell r="BS104">
            <v>0</v>
          </cell>
          <cell r="BT104">
            <v>14247</v>
          </cell>
        </row>
        <row r="105">
          <cell r="A105">
            <v>596</v>
          </cell>
          <cell r="B105" t="str">
            <v>St. Catharine's Catholic Primary School</v>
          </cell>
          <cell r="D105">
            <v>20888</v>
          </cell>
          <cell r="E105">
            <v>0</v>
          </cell>
          <cell r="F105">
            <v>0</v>
          </cell>
          <cell r="G105">
            <v>2954</v>
          </cell>
          <cell r="H105">
            <v>0</v>
          </cell>
          <cell r="I105">
            <v>0</v>
          </cell>
          <cell r="J105">
            <v>416229</v>
          </cell>
          <cell r="K105">
            <v>0</v>
          </cell>
          <cell r="L105">
            <v>11406</v>
          </cell>
          <cell r="M105">
            <v>0</v>
          </cell>
          <cell r="N105">
            <v>18291</v>
          </cell>
          <cell r="O105">
            <v>0</v>
          </cell>
          <cell r="P105">
            <v>0</v>
          </cell>
          <cell r="Q105">
            <v>26800</v>
          </cell>
          <cell r="R105">
            <v>0</v>
          </cell>
          <cell r="S105">
            <v>0</v>
          </cell>
          <cell r="T105">
            <v>0</v>
          </cell>
          <cell r="U105">
            <v>13000</v>
          </cell>
          <cell r="V105">
            <v>7500</v>
          </cell>
          <cell r="W105">
            <v>32401</v>
          </cell>
          <cell r="X105">
            <v>0</v>
          </cell>
          <cell r="Y105">
            <v>0</v>
          </cell>
          <cell r="Z105">
            <v>0</v>
          </cell>
          <cell r="AA105">
            <v>314553</v>
          </cell>
          <cell r="AB105">
            <v>5000</v>
          </cell>
          <cell r="AC105">
            <v>56046</v>
          </cell>
          <cell r="AD105">
            <v>16453</v>
          </cell>
          <cell r="AE105">
            <v>19582</v>
          </cell>
          <cell r="AF105">
            <v>0</v>
          </cell>
          <cell r="AG105">
            <v>32195</v>
          </cell>
          <cell r="AH105">
            <v>2100</v>
          </cell>
          <cell r="AI105">
            <v>2600</v>
          </cell>
          <cell r="AJ105">
            <v>3760</v>
          </cell>
          <cell r="AK105">
            <v>940</v>
          </cell>
          <cell r="AL105">
            <v>5000</v>
          </cell>
          <cell r="AM105">
            <v>1470</v>
          </cell>
          <cell r="AN105">
            <v>1000</v>
          </cell>
          <cell r="AO105">
            <v>2800</v>
          </cell>
          <cell r="AP105">
            <v>7750</v>
          </cell>
          <cell r="AQ105">
            <v>1300</v>
          </cell>
          <cell r="AR105">
            <v>1115</v>
          </cell>
          <cell r="AS105">
            <v>33465</v>
          </cell>
          <cell r="AT105">
            <v>7546</v>
          </cell>
          <cell r="AU105">
            <v>0</v>
          </cell>
          <cell r="AV105">
            <v>4705</v>
          </cell>
          <cell r="AW105">
            <v>3961</v>
          </cell>
          <cell r="AX105">
            <v>0</v>
          </cell>
          <cell r="AY105">
            <v>4838</v>
          </cell>
          <cell r="AZ105">
            <v>0</v>
          </cell>
          <cell r="BA105">
            <v>300</v>
          </cell>
          <cell r="BB105">
            <v>9456</v>
          </cell>
          <cell r="BC105">
            <v>0</v>
          </cell>
          <cell r="BD105">
            <v>0</v>
          </cell>
          <cell r="BE105">
            <v>0</v>
          </cell>
          <cell r="BF105">
            <v>0</v>
          </cell>
          <cell r="BG105">
            <v>3731</v>
          </cell>
          <cell r="BH105">
            <v>458</v>
          </cell>
          <cell r="BI105">
            <v>0</v>
          </cell>
          <cell r="BJ105">
            <v>0</v>
          </cell>
          <cell r="BK105">
            <v>0</v>
          </cell>
          <cell r="BL105">
            <v>0</v>
          </cell>
          <cell r="BM105">
            <v>7143</v>
          </cell>
          <cell r="BN105">
            <v>8580</v>
          </cell>
          <cell r="BO105">
            <v>0</v>
          </cell>
          <cell r="BP105">
            <v>0</v>
          </cell>
          <cell r="BQ105">
            <v>0</v>
          </cell>
          <cell r="BR105">
            <v>0</v>
          </cell>
          <cell r="BS105">
            <v>0</v>
          </cell>
          <cell r="BT105">
            <v>8580</v>
          </cell>
        </row>
        <row r="106">
          <cell r="A106">
            <v>598</v>
          </cell>
          <cell r="B106" t="str">
            <v>Churcham Primary School</v>
          </cell>
          <cell r="D106">
            <v>31051</v>
          </cell>
          <cell r="E106">
            <v>0</v>
          </cell>
          <cell r="F106">
            <v>1355</v>
          </cell>
          <cell r="G106">
            <v>5274</v>
          </cell>
          <cell r="H106">
            <v>0</v>
          </cell>
          <cell r="I106">
            <v>0</v>
          </cell>
          <cell r="J106">
            <v>193175</v>
          </cell>
          <cell r="K106">
            <v>0</v>
          </cell>
          <cell r="L106">
            <v>12099</v>
          </cell>
          <cell r="M106">
            <v>0</v>
          </cell>
          <cell r="N106">
            <v>21442</v>
          </cell>
          <cell r="O106">
            <v>0</v>
          </cell>
          <cell r="P106">
            <v>9600</v>
          </cell>
          <cell r="Q106">
            <v>5000</v>
          </cell>
          <cell r="R106">
            <v>0</v>
          </cell>
          <cell r="S106">
            <v>0</v>
          </cell>
          <cell r="T106">
            <v>0</v>
          </cell>
          <cell r="U106">
            <v>1490</v>
          </cell>
          <cell r="V106">
            <v>0</v>
          </cell>
          <cell r="W106">
            <v>20158</v>
          </cell>
          <cell r="X106">
            <v>0</v>
          </cell>
          <cell r="Y106">
            <v>0</v>
          </cell>
          <cell r="Z106">
            <v>0</v>
          </cell>
          <cell r="AA106">
            <v>174370</v>
          </cell>
          <cell r="AB106">
            <v>12411</v>
          </cell>
          <cell r="AC106">
            <v>31363</v>
          </cell>
          <cell r="AD106">
            <v>0</v>
          </cell>
          <cell r="AE106">
            <v>12936</v>
          </cell>
          <cell r="AF106">
            <v>0</v>
          </cell>
          <cell r="AG106">
            <v>8163</v>
          </cell>
          <cell r="AH106">
            <v>750</v>
          </cell>
          <cell r="AI106">
            <v>700</v>
          </cell>
          <cell r="AJ106">
            <v>1678</v>
          </cell>
          <cell r="AK106">
            <v>419</v>
          </cell>
          <cell r="AL106">
            <v>2100</v>
          </cell>
          <cell r="AM106">
            <v>1700</v>
          </cell>
          <cell r="AN106">
            <v>8550</v>
          </cell>
          <cell r="AO106">
            <v>840</v>
          </cell>
          <cell r="AP106">
            <v>5000</v>
          </cell>
          <cell r="AQ106">
            <v>1514</v>
          </cell>
          <cell r="AR106">
            <v>710</v>
          </cell>
          <cell r="AS106">
            <v>8670</v>
          </cell>
          <cell r="AT106">
            <v>1513</v>
          </cell>
          <cell r="AU106">
            <v>0</v>
          </cell>
          <cell r="AV106">
            <v>3427</v>
          </cell>
          <cell r="AW106">
            <v>1396</v>
          </cell>
          <cell r="AX106">
            <v>0</v>
          </cell>
          <cell r="AY106">
            <v>4918</v>
          </cell>
          <cell r="AZ106">
            <v>0</v>
          </cell>
          <cell r="BA106">
            <v>3250</v>
          </cell>
          <cell r="BB106">
            <v>6239</v>
          </cell>
          <cell r="BC106">
            <v>0</v>
          </cell>
          <cell r="BD106">
            <v>0</v>
          </cell>
          <cell r="BE106">
            <v>0</v>
          </cell>
          <cell r="BF106">
            <v>0</v>
          </cell>
          <cell r="BG106">
            <v>34189</v>
          </cell>
          <cell r="BH106">
            <v>0</v>
          </cell>
          <cell r="BI106">
            <v>0</v>
          </cell>
          <cell r="BJ106">
            <v>0</v>
          </cell>
          <cell r="BK106">
            <v>36368</v>
          </cell>
          <cell r="BL106">
            <v>0</v>
          </cell>
          <cell r="BM106">
            <v>4450</v>
          </cell>
          <cell r="BN106">
            <v>1398</v>
          </cell>
          <cell r="BO106">
            <v>0</v>
          </cell>
          <cell r="BP106">
            <v>0</v>
          </cell>
          <cell r="BQ106">
            <v>0</v>
          </cell>
          <cell r="BR106">
            <v>0</v>
          </cell>
          <cell r="BS106">
            <v>0</v>
          </cell>
          <cell r="BT106">
            <v>1398</v>
          </cell>
        </row>
        <row r="107">
          <cell r="A107">
            <v>599</v>
          </cell>
          <cell r="B107" t="str">
            <v>Churchdown Parton Manor Infant School</v>
          </cell>
          <cell r="D107">
            <v>25534</v>
          </cell>
          <cell r="E107">
            <v>0</v>
          </cell>
          <cell r="F107">
            <v>35888</v>
          </cell>
          <cell r="G107">
            <v>5303</v>
          </cell>
          <cell r="H107">
            <v>0</v>
          </cell>
          <cell r="I107">
            <v>0</v>
          </cell>
          <cell r="J107">
            <v>331490</v>
          </cell>
          <cell r="K107">
            <v>0</v>
          </cell>
          <cell r="L107">
            <v>24960</v>
          </cell>
          <cell r="M107">
            <v>0</v>
          </cell>
          <cell r="N107">
            <v>19361</v>
          </cell>
          <cell r="O107">
            <v>0</v>
          </cell>
          <cell r="P107">
            <v>0</v>
          </cell>
          <cell r="Q107">
            <v>4424</v>
          </cell>
          <cell r="R107">
            <v>0</v>
          </cell>
          <cell r="S107">
            <v>0</v>
          </cell>
          <cell r="T107">
            <v>0</v>
          </cell>
          <cell r="U107">
            <v>0</v>
          </cell>
          <cell r="V107">
            <v>0</v>
          </cell>
          <cell r="W107">
            <v>27071</v>
          </cell>
          <cell r="X107">
            <v>0</v>
          </cell>
          <cell r="Y107">
            <v>0</v>
          </cell>
          <cell r="Z107">
            <v>0</v>
          </cell>
          <cell r="AA107">
            <v>260311</v>
          </cell>
          <cell r="AB107">
            <v>8987</v>
          </cell>
          <cell r="AC107">
            <v>50790</v>
          </cell>
          <cell r="AD107">
            <v>17763</v>
          </cell>
          <cell r="AE107">
            <v>24139</v>
          </cell>
          <cell r="AF107">
            <v>0</v>
          </cell>
          <cell r="AG107">
            <v>12074</v>
          </cell>
          <cell r="AH107">
            <v>318</v>
          </cell>
          <cell r="AI107">
            <v>1015</v>
          </cell>
          <cell r="AJ107">
            <v>3360</v>
          </cell>
          <cell r="AK107">
            <v>0</v>
          </cell>
          <cell r="AL107">
            <v>2721</v>
          </cell>
          <cell r="AM107">
            <v>1686</v>
          </cell>
          <cell r="AN107">
            <v>799</v>
          </cell>
          <cell r="AO107">
            <v>1385</v>
          </cell>
          <cell r="AP107">
            <v>7426</v>
          </cell>
          <cell r="AQ107">
            <v>0</v>
          </cell>
          <cell r="AR107">
            <v>1168</v>
          </cell>
          <cell r="AS107">
            <v>11436</v>
          </cell>
          <cell r="AT107">
            <v>3590</v>
          </cell>
          <cell r="AU107">
            <v>0</v>
          </cell>
          <cell r="AV107">
            <v>9108</v>
          </cell>
          <cell r="AW107">
            <v>2350</v>
          </cell>
          <cell r="AX107">
            <v>0</v>
          </cell>
          <cell r="AY107">
            <v>5302</v>
          </cell>
          <cell r="AZ107">
            <v>0</v>
          </cell>
          <cell r="BA107">
            <v>258</v>
          </cell>
          <cell r="BB107">
            <v>10836</v>
          </cell>
          <cell r="BC107">
            <v>0</v>
          </cell>
          <cell r="BD107">
            <v>0</v>
          </cell>
          <cell r="BE107">
            <v>0</v>
          </cell>
          <cell r="BF107">
            <v>0</v>
          </cell>
          <cell r="BG107">
            <v>39055</v>
          </cell>
          <cell r="BH107">
            <v>0</v>
          </cell>
          <cell r="BI107">
            <v>0</v>
          </cell>
          <cell r="BJ107">
            <v>0</v>
          </cell>
          <cell r="BK107">
            <v>73422</v>
          </cell>
          <cell r="BL107">
            <v>0</v>
          </cell>
          <cell r="BM107">
            <v>6824</v>
          </cell>
          <cell r="BN107">
            <v>-3982</v>
          </cell>
          <cell r="BO107">
            <v>0</v>
          </cell>
          <cell r="BP107">
            <v>0</v>
          </cell>
          <cell r="BQ107">
            <v>0</v>
          </cell>
          <cell r="BR107">
            <v>0</v>
          </cell>
          <cell r="BS107">
            <v>0</v>
          </cell>
          <cell r="BT107">
            <v>-3982</v>
          </cell>
        </row>
        <row r="108">
          <cell r="A108">
            <v>600</v>
          </cell>
          <cell r="B108" t="str">
            <v>Churchdown Village Infant School</v>
          </cell>
          <cell r="D108">
            <v>36533</v>
          </cell>
          <cell r="E108">
            <v>0</v>
          </cell>
          <cell r="F108">
            <v>51761</v>
          </cell>
          <cell r="G108">
            <v>2846</v>
          </cell>
          <cell r="H108">
            <v>0</v>
          </cell>
          <cell r="I108">
            <v>0</v>
          </cell>
          <cell r="J108">
            <v>456835</v>
          </cell>
          <cell r="K108">
            <v>0</v>
          </cell>
          <cell r="L108">
            <v>17753</v>
          </cell>
          <cell r="M108">
            <v>0</v>
          </cell>
          <cell r="N108">
            <v>32754</v>
          </cell>
          <cell r="O108">
            <v>0</v>
          </cell>
          <cell r="P108">
            <v>0</v>
          </cell>
          <cell r="Q108">
            <v>49666</v>
          </cell>
          <cell r="R108">
            <v>0</v>
          </cell>
          <cell r="S108">
            <v>0</v>
          </cell>
          <cell r="T108">
            <v>0</v>
          </cell>
          <cell r="U108">
            <v>0</v>
          </cell>
          <cell r="V108">
            <v>0</v>
          </cell>
          <cell r="W108">
            <v>34166</v>
          </cell>
          <cell r="X108">
            <v>0</v>
          </cell>
          <cell r="Y108">
            <v>53908</v>
          </cell>
          <cell r="Z108">
            <v>0</v>
          </cell>
          <cell r="AA108">
            <v>333432</v>
          </cell>
          <cell r="AB108">
            <v>17214</v>
          </cell>
          <cell r="AC108">
            <v>86411</v>
          </cell>
          <cell r="AD108">
            <v>15542</v>
          </cell>
          <cell r="AE108">
            <v>25272</v>
          </cell>
          <cell r="AF108">
            <v>0</v>
          </cell>
          <cell r="AG108">
            <v>42386</v>
          </cell>
          <cell r="AH108">
            <v>0</v>
          </cell>
          <cell r="AI108">
            <v>10628</v>
          </cell>
          <cell r="AJ108">
            <v>4173</v>
          </cell>
          <cell r="AK108">
            <v>1043</v>
          </cell>
          <cell r="AL108">
            <v>2332</v>
          </cell>
          <cell r="AM108">
            <v>500</v>
          </cell>
          <cell r="AN108">
            <v>1102</v>
          </cell>
          <cell r="AO108">
            <v>1000</v>
          </cell>
          <cell r="AP108">
            <v>8800</v>
          </cell>
          <cell r="AQ108">
            <v>0</v>
          </cell>
          <cell r="AR108">
            <v>1350</v>
          </cell>
          <cell r="AS108">
            <v>11471</v>
          </cell>
          <cell r="AT108">
            <v>4771</v>
          </cell>
          <cell r="AU108">
            <v>0</v>
          </cell>
          <cell r="AV108">
            <v>6511</v>
          </cell>
          <cell r="AW108">
            <v>4469</v>
          </cell>
          <cell r="AX108">
            <v>0</v>
          </cell>
          <cell r="AY108">
            <v>0</v>
          </cell>
          <cell r="AZ108">
            <v>0</v>
          </cell>
          <cell r="BA108">
            <v>0</v>
          </cell>
          <cell r="BB108">
            <v>9357</v>
          </cell>
          <cell r="BC108">
            <v>0</v>
          </cell>
          <cell r="BD108">
            <v>0</v>
          </cell>
          <cell r="BE108">
            <v>53908</v>
          </cell>
          <cell r="BF108">
            <v>0</v>
          </cell>
          <cell r="BG108">
            <v>45271</v>
          </cell>
          <cell r="BH108">
            <v>0</v>
          </cell>
          <cell r="BI108">
            <v>0</v>
          </cell>
          <cell r="BJ108">
            <v>0</v>
          </cell>
          <cell r="BK108">
            <v>93436</v>
          </cell>
          <cell r="BL108">
            <v>0</v>
          </cell>
          <cell r="BM108">
            <v>6442</v>
          </cell>
          <cell r="BN108">
            <v>39943</v>
          </cell>
          <cell r="BO108">
            <v>0</v>
          </cell>
          <cell r="BP108">
            <v>0</v>
          </cell>
          <cell r="BQ108">
            <v>0</v>
          </cell>
          <cell r="BR108">
            <v>0</v>
          </cell>
          <cell r="BS108">
            <v>0</v>
          </cell>
          <cell r="BT108">
            <v>39943</v>
          </cell>
        </row>
        <row r="109">
          <cell r="A109">
            <v>601</v>
          </cell>
          <cell r="B109" t="str">
            <v>Cirencester Junior School</v>
          </cell>
          <cell r="D109">
            <v>46840</v>
          </cell>
          <cell r="E109">
            <v>0</v>
          </cell>
          <cell r="F109">
            <v>32448</v>
          </cell>
          <cell r="G109">
            <v>1266</v>
          </cell>
          <cell r="H109">
            <v>0</v>
          </cell>
          <cell r="I109">
            <v>0</v>
          </cell>
          <cell r="J109">
            <v>721611</v>
          </cell>
          <cell r="K109">
            <v>0</v>
          </cell>
          <cell r="L109">
            <v>70254</v>
          </cell>
          <cell r="M109">
            <v>0</v>
          </cell>
          <cell r="N109">
            <v>25874</v>
          </cell>
          <cell r="O109">
            <v>0</v>
          </cell>
          <cell r="P109">
            <v>0</v>
          </cell>
          <cell r="Q109">
            <v>1600</v>
          </cell>
          <cell r="R109">
            <v>0</v>
          </cell>
          <cell r="S109">
            <v>0</v>
          </cell>
          <cell r="T109">
            <v>0</v>
          </cell>
          <cell r="U109">
            <v>0</v>
          </cell>
          <cell r="V109">
            <v>0</v>
          </cell>
          <cell r="W109">
            <v>47275</v>
          </cell>
          <cell r="X109">
            <v>0</v>
          </cell>
          <cell r="Y109">
            <v>0</v>
          </cell>
          <cell r="Z109">
            <v>0</v>
          </cell>
          <cell r="AA109">
            <v>525752</v>
          </cell>
          <cell r="AB109">
            <v>4000</v>
          </cell>
          <cell r="AC109">
            <v>141232</v>
          </cell>
          <cell r="AD109">
            <v>28400</v>
          </cell>
          <cell r="AE109">
            <v>40260</v>
          </cell>
          <cell r="AF109">
            <v>0</v>
          </cell>
          <cell r="AG109">
            <v>2235</v>
          </cell>
          <cell r="AH109">
            <v>1000</v>
          </cell>
          <cell r="AI109">
            <v>5000</v>
          </cell>
          <cell r="AJ109">
            <v>5844</v>
          </cell>
          <cell r="AK109">
            <v>1461</v>
          </cell>
          <cell r="AL109">
            <v>12930</v>
          </cell>
          <cell r="AM109">
            <v>9000</v>
          </cell>
          <cell r="AN109">
            <v>8200</v>
          </cell>
          <cell r="AO109">
            <v>7000</v>
          </cell>
          <cell r="AP109">
            <v>14500</v>
          </cell>
          <cell r="AQ109">
            <v>19441</v>
          </cell>
          <cell r="AR109">
            <v>4250</v>
          </cell>
          <cell r="AS109">
            <v>19206</v>
          </cell>
          <cell r="AT109">
            <v>4170</v>
          </cell>
          <cell r="AU109">
            <v>0</v>
          </cell>
          <cell r="AV109">
            <v>10700</v>
          </cell>
          <cell r="AW109">
            <v>7145</v>
          </cell>
          <cell r="AX109">
            <v>0</v>
          </cell>
          <cell r="AY109">
            <v>1257</v>
          </cell>
          <cell r="AZ109">
            <v>10920</v>
          </cell>
          <cell r="BA109">
            <v>657</v>
          </cell>
          <cell r="BB109">
            <v>21133</v>
          </cell>
          <cell r="BC109">
            <v>0</v>
          </cell>
          <cell r="BD109">
            <v>0</v>
          </cell>
          <cell r="BE109">
            <v>0</v>
          </cell>
          <cell r="BF109">
            <v>0</v>
          </cell>
          <cell r="BG109">
            <v>53760</v>
          </cell>
          <cell r="BH109">
            <v>0</v>
          </cell>
          <cell r="BI109">
            <v>0</v>
          </cell>
          <cell r="BJ109">
            <v>0</v>
          </cell>
          <cell r="BK109">
            <v>82338</v>
          </cell>
          <cell r="BL109">
            <v>0</v>
          </cell>
          <cell r="BM109">
            <v>5136</v>
          </cell>
          <cell r="BN109">
            <v>7761</v>
          </cell>
          <cell r="BO109">
            <v>0</v>
          </cell>
          <cell r="BP109">
            <v>0</v>
          </cell>
          <cell r="BQ109">
            <v>0</v>
          </cell>
          <cell r="BR109">
            <v>0</v>
          </cell>
          <cell r="BS109">
            <v>0</v>
          </cell>
          <cell r="BT109">
            <v>7761</v>
          </cell>
        </row>
        <row r="110">
          <cell r="A110">
            <v>602</v>
          </cell>
          <cell r="B110" t="str">
            <v>Cirencester Infant School</v>
          </cell>
          <cell r="D110">
            <v>38440</v>
          </cell>
          <cell r="E110">
            <v>0</v>
          </cell>
          <cell r="F110">
            <v>35299</v>
          </cell>
          <cell r="G110">
            <v>1571</v>
          </cell>
          <cell r="H110">
            <v>0</v>
          </cell>
          <cell r="I110">
            <v>0</v>
          </cell>
          <cell r="J110">
            <v>442447</v>
          </cell>
          <cell r="K110">
            <v>0</v>
          </cell>
          <cell r="L110">
            <v>27297</v>
          </cell>
          <cell r="M110">
            <v>0</v>
          </cell>
          <cell r="N110">
            <v>15241</v>
          </cell>
          <cell r="O110">
            <v>0</v>
          </cell>
          <cell r="P110">
            <v>0</v>
          </cell>
          <cell r="Q110">
            <v>4000</v>
          </cell>
          <cell r="R110">
            <v>0</v>
          </cell>
          <cell r="S110">
            <v>0</v>
          </cell>
          <cell r="T110">
            <v>0</v>
          </cell>
          <cell r="U110">
            <v>0</v>
          </cell>
          <cell r="V110">
            <v>0</v>
          </cell>
          <cell r="W110">
            <v>34045</v>
          </cell>
          <cell r="X110">
            <v>0</v>
          </cell>
          <cell r="Y110">
            <v>0</v>
          </cell>
          <cell r="Z110">
            <v>0</v>
          </cell>
          <cell r="AA110">
            <v>307305</v>
          </cell>
          <cell r="AB110">
            <v>0</v>
          </cell>
          <cell r="AC110">
            <v>86249</v>
          </cell>
          <cell r="AD110">
            <v>9707</v>
          </cell>
          <cell r="AE110">
            <v>33860</v>
          </cell>
          <cell r="AF110">
            <v>0</v>
          </cell>
          <cell r="AG110">
            <v>12145</v>
          </cell>
          <cell r="AH110">
            <v>200</v>
          </cell>
          <cell r="AI110">
            <v>2000</v>
          </cell>
          <cell r="AJ110">
            <v>9618</v>
          </cell>
          <cell r="AK110">
            <v>2404</v>
          </cell>
          <cell r="AL110">
            <v>10400</v>
          </cell>
          <cell r="AM110">
            <v>0</v>
          </cell>
          <cell r="AN110">
            <v>16500</v>
          </cell>
          <cell r="AO110">
            <v>3000</v>
          </cell>
          <cell r="AP110">
            <v>9000</v>
          </cell>
          <cell r="AQ110">
            <v>0</v>
          </cell>
          <cell r="AR110">
            <v>1850</v>
          </cell>
          <cell r="AS110">
            <v>20368</v>
          </cell>
          <cell r="AT110">
            <v>3456</v>
          </cell>
          <cell r="AU110">
            <v>0</v>
          </cell>
          <cell r="AV110">
            <v>5970</v>
          </cell>
          <cell r="AW110">
            <v>4113</v>
          </cell>
          <cell r="AX110">
            <v>0</v>
          </cell>
          <cell r="AY110">
            <v>9158</v>
          </cell>
          <cell r="AZ110">
            <v>3137</v>
          </cell>
          <cell r="BA110">
            <v>200</v>
          </cell>
          <cell r="BB110">
            <v>10830</v>
          </cell>
          <cell r="BC110">
            <v>0</v>
          </cell>
          <cell r="BD110">
            <v>0</v>
          </cell>
          <cell r="BE110">
            <v>0</v>
          </cell>
          <cell r="BF110">
            <v>0</v>
          </cell>
          <cell r="BG110">
            <v>43862</v>
          </cell>
          <cell r="BH110">
            <v>0</v>
          </cell>
          <cell r="BI110">
            <v>0</v>
          </cell>
          <cell r="BJ110">
            <v>0</v>
          </cell>
          <cell r="BK110">
            <v>75613</v>
          </cell>
          <cell r="BL110">
            <v>0</v>
          </cell>
          <cell r="BM110">
            <v>5119</v>
          </cell>
          <cell r="BN110">
            <v>0</v>
          </cell>
          <cell r="BO110">
            <v>0</v>
          </cell>
          <cell r="BP110">
            <v>0</v>
          </cell>
          <cell r="BQ110">
            <v>0</v>
          </cell>
          <cell r="BR110">
            <v>0</v>
          </cell>
          <cell r="BS110">
            <v>0</v>
          </cell>
          <cell r="BT110">
            <v>0</v>
          </cell>
        </row>
        <row r="111">
          <cell r="A111">
            <v>603</v>
          </cell>
          <cell r="B111" t="str">
            <v>Cirencester Primary</v>
          </cell>
          <cell r="D111">
            <v>85280</v>
          </cell>
          <cell r="E111">
            <v>0</v>
          </cell>
          <cell r="F111">
            <v>67747</v>
          </cell>
          <cell r="G111">
            <v>2837</v>
          </cell>
          <cell r="H111">
            <v>0</v>
          </cell>
          <cell r="I111">
            <v>0</v>
          </cell>
          <cell r="J111">
            <v>1164058</v>
          </cell>
          <cell r="K111">
            <v>0</v>
          </cell>
          <cell r="L111">
            <v>97551</v>
          </cell>
          <cell r="M111">
            <v>0</v>
          </cell>
          <cell r="N111">
            <v>41115</v>
          </cell>
          <cell r="O111">
            <v>0</v>
          </cell>
          <cell r="P111">
            <v>0</v>
          </cell>
          <cell r="Q111">
            <v>5600</v>
          </cell>
          <cell r="R111">
            <v>0</v>
          </cell>
          <cell r="S111">
            <v>0</v>
          </cell>
          <cell r="T111">
            <v>0</v>
          </cell>
          <cell r="U111">
            <v>0</v>
          </cell>
          <cell r="V111">
            <v>0</v>
          </cell>
          <cell r="W111">
            <v>81320</v>
          </cell>
          <cell r="X111">
            <v>0</v>
          </cell>
          <cell r="Y111">
            <v>0</v>
          </cell>
          <cell r="Z111">
            <v>0</v>
          </cell>
          <cell r="AA111">
            <v>833057</v>
          </cell>
          <cell r="AB111">
            <v>4000</v>
          </cell>
          <cell r="AC111">
            <v>227481</v>
          </cell>
          <cell r="AD111">
            <v>38107</v>
          </cell>
          <cell r="AE111">
            <v>74120</v>
          </cell>
          <cell r="AF111">
            <v>0</v>
          </cell>
          <cell r="AG111">
            <v>14380</v>
          </cell>
          <cell r="AH111">
            <v>1200</v>
          </cell>
          <cell r="AI111">
            <v>7000</v>
          </cell>
          <cell r="AJ111">
            <v>15462</v>
          </cell>
          <cell r="AK111">
            <v>3865</v>
          </cell>
          <cell r="AL111">
            <v>23330</v>
          </cell>
          <cell r="AM111">
            <v>9000</v>
          </cell>
          <cell r="AN111">
            <v>24700</v>
          </cell>
          <cell r="AO111">
            <v>10000</v>
          </cell>
          <cell r="AP111">
            <v>23500</v>
          </cell>
          <cell r="AQ111">
            <v>19441</v>
          </cell>
          <cell r="AR111">
            <v>6100</v>
          </cell>
          <cell r="AS111">
            <v>39574</v>
          </cell>
          <cell r="AT111">
            <v>7626</v>
          </cell>
          <cell r="AU111">
            <v>0</v>
          </cell>
          <cell r="AV111">
            <v>16670</v>
          </cell>
          <cell r="AW111">
            <v>11258</v>
          </cell>
          <cell r="AX111">
            <v>0</v>
          </cell>
          <cell r="AY111">
            <v>10415</v>
          </cell>
          <cell r="AZ111">
            <v>14057</v>
          </cell>
          <cell r="BA111">
            <v>857</v>
          </cell>
          <cell r="BB111">
            <v>31963</v>
          </cell>
          <cell r="BC111">
            <v>0</v>
          </cell>
          <cell r="BD111">
            <v>0</v>
          </cell>
          <cell r="BE111">
            <v>0</v>
          </cell>
          <cell r="BF111">
            <v>0</v>
          </cell>
          <cell r="BG111">
            <v>97622</v>
          </cell>
          <cell r="BH111">
            <v>0</v>
          </cell>
          <cell r="BI111">
            <v>0</v>
          </cell>
          <cell r="BJ111">
            <v>0</v>
          </cell>
          <cell r="BK111">
            <v>157951</v>
          </cell>
          <cell r="BL111">
            <v>0</v>
          </cell>
          <cell r="BM111">
            <v>10255</v>
          </cell>
          <cell r="BN111">
            <v>7761</v>
          </cell>
          <cell r="BO111">
            <v>0</v>
          </cell>
          <cell r="BP111">
            <v>0</v>
          </cell>
          <cell r="BQ111">
            <v>0</v>
          </cell>
          <cell r="BR111">
            <v>0</v>
          </cell>
          <cell r="BS111">
            <v>0</v>
          </cell>
          <cell r="BT111">
            <v>7761</v>
          </cell>
        </row>
        <row r="112">
          <cell r="A112">
            <v>604</v>
          </cell>
          <cell r="B112" t="str">
            <v>Powell's Church of England Primary School</v>
          </cell>
          <cell r="C112">
            <v>1</v>
          </cell>
          <cell r="D112">
            <v>49088</v>
          </cell>
          <cell r="E112">
            <v>0</v>
          </cell>
          <cell r="F112">
            <v>0</v>
          </cell>
          <cell r="G112">
            <v>1980</v>
          </cell>
          <cell r="H112">
            <v>0</v>
          </cell>
          <cell r="I112">
            <v>0</v>
          </cell>
          <cell r="J112">
            <v>1115928</v>
          </cell>
          <cell r="K112">
            <v>0</v>
          </cell>
          <cell r="L112">
            <v>19457</v>
          </cell>
          <cell r="M112">
            <v>0</v>
          </cell>
          <cell r="N112">
            <v>26390</v>
          </cell>
          <cell r="O112">
            <v>0</v>
          </cell>
          <cell r="P112">
            <v>66</v>
          </cell>
          <cell r="Q112">
            <v>1500</v>
          </cell>
          <cell r="R112">
            <v>0</v>
          </cell>
          <cell r="S112">
            <v>0</v>
          </cell>
          <cell r="T112">
            <v>0</v>
          </cell>
          <cell r="U112">
            <v>18000</v>
          </cell>
          <cell r="V112">
            <v>19379</v>
          </cell>
          <cell r="W112">
            <v>66375</v>
          </cell>
          <cell r="X112">
            <v>0</v>
          </cell>
          <cell r="Y112">
            <v>0</v>
          </cell>
          <cell r="Z112">
            <v>0</v>
          </cell>
          <cell r="AA112">
            <v>724228</v>
          </cell>
          <cell r="AB112">
            <v>23381</v>
          </cell>
          <cell r="AC112">
            <v>203397</v>
          </cell>
          <cell r="AD112">
            <v>42401</v>
          </cell>
          <cell r="AE112">
            <v>62255</v>
          </cell>
          <cell r="AF112">
            <v>0</v>
          </cell>
          <cell r="AG112">
            <v>18698</v>
          </cell>
          <cell r="AH112">
            <v>1400</v>
          </cell>
          <cell r="AI112">
            <v>5281</v>
          </cell>
          <cell r="AJ112">
            <v>21722</v>
          </cell>
          <cell r="AK112">
            <v>0</v>
          </cell>
          <cell r="AL112">
            <v>26800</v>
          </cell>
          <cell r="AM112">
            <v>5230</v>
          </cell>
          <cell r="AN112">
            <v>5275</v>
          </cell>
          <cell r="AO112">
            <v>2600</v>
          </cell>
          <cell r="AP112">
            <v>20000</v>
          </cell>
          <cell r="AQ112">
            <v>3763</v>
          </cell>
          <cell r="AR112">
            <v>0</v>
          </cell>
          <cell r="AS112">
            <v>55104</v>
          </cell>
          <cell r="AT112">
            <v>24185</v>
          </cell>
          <cell r="AU112">
            <v>0</v>
          </cell>
          <cell r="AV112">
            <v>8720</v>
          </cell>
          <cell r="AW112">
            <v>11260</v>
          </cell>
          <cell r="AX112">
            <v>0</v>
          </cell>
          <cell r="AY112">
            <v>3128</v>
          </cell>
          <cell r="AZ112">
            <v>4566</v>
          </cell>
          <cell r="BA112">
            <v>1000</v>
          </cell>
          <cell r="BB112">
            <v>14406</v>
          </cell>
          <cell r="BC112">
            <v>0</v>
          </cell>
          <cell r="BD112">
            <v>1079</v>
          </cell>
          <cell r="BE112">
            <v>0</v>
          </cell>
          <cell r="BF112">
            <v>0</v>
          </cell>
          <cell r="BG112">
            <v>4687</v>
          </cell>
          <cell r="BH112">
            <v>0</v>
          </cell>
          <cell r="BI112">
            <v>0</v>
          </cell>
          <cell r="BJ112">
            <v>0</v>
          </cell>
          <cell r="BK112">
            <v>0</v>
          </cell>
          <cell r="BL112">
            <v>0</v>
          </cell>
          <cell r="BM112">
            <v>6667</v>
          </cell>
          <cell r="BN112">
            <v>26304</v>
          </cell>
          <cell r="BO112">
            <v>0</v>
          </cell>
          <cell r="BP112">
            <v>0</v>
          </cell>
          <cell r="BQ112">
            <v>0</v>
          </cell>
          <cell r="BR112">
            <v>0</v>
          </cell>
          <cell r="BS112">
            <v>0</v>
          </cell>
          <cell r="BT112">
            <v>26304</v>
          </cell>
        </row>
        <row r="113">
          <cell r="A113">
            <v>605</v>
          </cell>
          <cell r="B113" t="str">
            <v>Clearwell Church of England Primary School</v>
          </cell>
          <cell r="D113">
            <v>22389</v>
          </cell>
          <cell r="E113">
            <v>0</v>
          </cell>
          <cell r="F113">
            <v>11102</v>
          </cell>
          <cell r="G113">
            <v>597</v>
          </cell>
          <cell r="H113">
            <v>0</v>
          </cell>
          <cell r="I113">
            <v>0</v>
          </cell>
          <cell r="J113">
            <v>201787</v>
          </cell>
          <cell r="K113">
            <v>0</v>
          </cell>
          <cell r="L113">
            <v>9894</v>
          </cell>
          <cell r="M113">
            <v>0</v>
          </cell>
          <cell r="N113">
            <v>19670</v>
          </cell>
          <cell r="O113">
            <v>0</v>
          </cell>
          <cell r="P113">
            <v>5000</v>
          </cell>
          <cell r="Q113">
            <v>1000</v>
          </cell>
          <cell r="R113">
            <v>0</v>
          </cell>
          <cell r="S113">
            <v>0</v>
          </cell>
          <cell r="T113">
            <v>0</v>
          </cell>
          <cell r="U113">
            <v>0</v>
          </cell>
          <cell r="V113">
            <v>2000</v>
          </cell>
          <cell r="W113">
            <v>20569</v>
          </cell>
          <cell r="X113">
            <v>0</v>
          </cell>
          <cell r="Y113">
            <v>0</v>
          </cell>
          <cell r="Z113">
            <v>0</v>
          </cell>
          <cell r="AA113">
            <v>171205</v>
          </cell>
          <cell r="AB113">
            <v>1736</v>
          </cell>
          <cell r="AC113">
            <v>30857</v>
          </cell>
          <cell r="AD113">
            <v>2595</v>
          </cell>
          <cell r="AE113">
            <v>12999</v>
          </cell>
          <cell r="AF113">
            <v>0</v>
          </cell>
          <cell r="AG113">
            <v>3040</v>
          </cell>
          <cell r="AH113">
            <v>370</v>
          </cell>
          <cell r="AI113">
            <v>0</v>
          </cell>
          <cell r="AJ113">
            <v>2218</v>
          </cell>
          <cell r="AK113">
            <v>555</v>
          </cell>
          <cell r="AL113">
            <v>4000</v>
          </cell>
          <cell r="AM113">
            <v>532</v>
          </cell>
          <cell r="AN113">
            <v>7095</v>
          </cell>
          <cell r="AO113">
            <v>1300</v>
          </cell>
          <cell r="AP113">
            <v>7600</v>
          </cell>
          <cell r="AQ113">
            <v>2096</v>
          </cell>
          <cell r="AR113">
            <v>2050</v>
          </cell>
          <cell r="AS113">
            <v>14171</v>
          </cell>
          <cell r="AT113">
            <v>1301</v>
          </cell>
          <cell r="AU113">
            <v>0</v>
          </cell>
          <cell r="AV113">
            <v>1700</v>
          </cell>
          <cell r="AW113">
            <v>108</v>
          </cell>
          <cell r="AX113">
            <v>0</v>
          </cell>
          <cell r="AY113">
            <v>3374</v>
          </cell>
          <cell r="AZ113">
            <v>0</v>
          </cell>
          <cell r="BA113">
            <v>400</v>
          </cell>
          <cell r="BB113">
            <v>9403</v>
          </cell>
          <cell r="BC113">
            <v>0</v>
          </cell>
          <cell r="BD113">
            <v>0</v>
          </cell>
          <cell r="BE113">
            <v>0</v>
          </cell>
          <cell r="BF113">
            <v>0</v>
          </cell>
          <cell r="BG113">
            <v>3173</v>
          </cell>
          <cell r="BH113">
            <v>0</v>
          </cell>
          <cell r="BI113">
            <v>0</v>
          </cell>
          <cell r="BJ113">
            <v>0</v>
          </cell>
          <cell r="BK113">
            <v>11102</v>
          </cell>
          <cell r="BL113">
            <v>0</v>
          </cell>
          <cell r="BM113">
            <v>3770</v>
          </cell>
          <cell r="BN113">
            <v>1604</v>
          </cell>
          <cell r="BO113">
            <v>0</v>
          </cell>
          <cell r="BP113">
            <v>0</v>
          </cell>
          <cell r="BQ113">
            <v>0</v>
          </cell>
          <cell r="BR113">
            <v>0</v>
          </cell>
          <cell r="BS113">
            <v>0</v>
          </cell>
          <cell r="BT113">
            <v>1604</v>
          </cell>
        </row>
        <row r="114">
          <cell r="A114">
            <v>606</v>
          </cell>
          <cell r="B114" t="str">
            <v>Coaley Church of England Primary School</v>
          </cell>
          <cell r="D114">
            <v>52090</v>
          </cell>
          <cell r="E114">
            <v>0</v>
          </cell>
          <cell r="F114">
            <v>47736</v>
          </cell>
          <cell r="G114">
            <v>2578</v>
          </cell>
          <cell r="H114">
            <v>4105</v>
          </cell>
          <cell r="I114">
            <v>0</v>
          </cell>
          <cell r="J114">
            <v>213212</v>
          </cell>
          <cell r="K114">
            <v>0</v>
          </cell>
          <cell r="L114">
            <v>7265</v>
          </cell>
          <cell r="M114">
            <v>0</v>
          </cell>
          <cell r="N114">
            <v>21115</v>
          </cell>
          <cell r="O114">
            <v>0</v>
          </cell>
          <cell r="P114">
            <v>0</v>
          </cell>
          <cell r="Q114">
            <v>6000</v>
          </cell>
          <cell r="R114">
            <v>0</v>
          </cell>
          <cell r="S114">
            <v>0</v>
          </cell>
          <cell r="T114">
            <v>0</v>
          </cell>
          <cell r="U114">
            <v>0</v>
          </cell>
          <cell r="V114">
            <v>5280</v>
          </cell>
          <cell r="W114">
            <v>20471</v>
          </cell>
          <cell r="X114">
            <v>0</v>
          </cell>
          <cell r="Y114">
            <v>0</v>
          </cell>
          <cell r="Z114">
            <v>0</v>
          </cell>
          <cell r="AA114">
            <v>142828</v>
          </cell>
          <cell r="AB114">
            <v>7688</v>
          </cell>
          <cell r="AC114">
            <v>44675</v>
          </cell>
          <cell r="AD114">
            <v>1678</v>
          </cell>
          <cell r="AE114">
            <v>17320</v>
          </cell>
          <cell r="AF114">
            <v>0</v>
          </cell>
          <cell r="AG114">
            <v>5839</v>
          </cell>
          <cell r="AH114">
            <v>7835</v>
          </cell>
          <cell r="AI114">
            <v>1732</v>
          </cell>
          <cell r="AJ114">
            <v>4563</v>
          </cell>
          <cell r="AK114">
            <v>1141</v>
          </cell>
          <cell r="AL114">
            <v>8150</v>
          </cell>
          <cell r="AM114">
            <v>1900</v>
          </cell>
          <cell r="AN114">
            <v>8595</v>
          </cell>
          <cell r="AO114">
            <v>1200</v>
          </cell>
          <cell r="AP114">
            <v>5200</v>
          </cell>
          <cell r="AQ114">
            <v>3945</v>
          </cell>
          <cell r="AR114">
            <v>30</v>
          </cell>
          <cell r="AS114">
            <v>10164</v>
          </cell>
          <cell r="AT114">
            <v>1543</v>
          </cell>
          <cell r="AU114">
            <v>0</v>
          </cell>
          <cell r="AV114">
            <v>1420</v>
          </cell>
          <cell r="AW114">
            <v>1766</v>
          </cell>
          <cell r="AX114">
            <v>0</v>
          </cell>
          <cell r="AY114">
            <v>3042</v>
          </cell>
          <cell r="AZ114">
            <v>3564</v>
          </cell>
          <cell r="BA114">
            <v>0</v>
          </cell>
          <cell r="BB114">
            <v>8065</v>
          </cell>
          <cell r="BC114">
            <v>0</v>
          </cell>
          <cell r="BD114">
            <v>0</v>
          </cell>
          <cell r="BE114">
            <v>0</v>
          </cell>
          <cell r="BF114">
            <v>0</v>
          </cell>
          <cell r="BG114">
            <v>35300</v>
          </cell>
          <cell r="BH114">
            <v>0</v>
          </cell>
          <cell r="BI114">
            <v>0</v>
          </cell>
          <cell r="BJ114">
            <v>0</v>
          </cell>
          <cell r="BK114">
            <v>75079</v>
          </cell>
          <cell r="BL114">
            <v>0</v>
          </cell>
          <cell r="BM114">
            <v>5791</v>
          </cell>
          <cell r="BN114">
            <v>31550</v>
          </cell>
          <cell r="BO114">
            <v>0</v>
          </cell>
          <cell r="BP114">
            <v>8849</v>
          </cell>
          <cell r="BQ114">
            <v>0</v>
          </cell>
          <cell r="BR114">
            <v>0</v>
          </cell>
          <cell r="BS114">
            <v>0</v>
          </cell>
          <cell r="BT114">
            <v>40399</v>
          </cell>
        </row>
        <row r="115">
          <cell r="A115">
            <v>609</v>
          </cell>
          <cell r="B115" t="str">
            <v>Coberley Church of England Primary School</v>
          </cell>
          <cell r="D115">
            <v>2174</v>
          </cell>
          <cell r="E115">
            <v>0</v>
          </cell>
          <cell r="F115">
            <v>3000</v>
          </cell>
          <cell r="G115">
            <v>73</v>
          </cell>
          <cell r="H115">
            <v>0</v>
          </cell>
          <cell r="I115">
            <v>0</v>
          </cell>
          <cell r="J115">
            <v>227603</v>
          </cell>
          <cell r="K115">
            <v>0</v>
          </cell>
          <cell r="L115">
            <v>26869</v>
          </cell>
          <cell r="M115">
            <v>0</v>
          </cell>
          <cell r="N115">
            <v>17691</v>
          </cell>
          <cell r="O115">
            <v>0</v>
          </cell>
          <cell r="P115">
            <v>0</v>
          </cell>
          <cell r="Q115">
            <v>8679</v>
          </cell>
          <cell r="R115">
            <v>0</v>
          </cell>
          <cell r="S115">
            <v>0</v>
          </cell>
          <cell r="T115">
            <v>0</v>
          </cell>
          <cell r="U115">
            <v>0</v>
          </cell>
          <cell r="V115">
            <v>1000</v>
          </cell>
          <cell r="W115">
            <v>21263</v>
          </cell>
          <cell r="X115">
            <v>0</v>
          </cell>
          <cell r="Y115">
            <v>0</v>
          </cell>
          <cell r="Z115">
            <v>0</v>
          </cell>
          <cell r="AA115">
            <v>182470</v>
          </cell>
          <cell r="AB115">
            <v>3472</v>
          </cell>
          <cell r="AC115">
            <v>43803</v>
          </cell>
          <cell r="AD115">
            <v>0</v>
          </cell>
          <cell r="AE115">
            <v>22845</v>
          </cell>
          <cell r="AF115">
            <v>0</v>
          </cell>
          <cell r="AG115">
            <v>3400</v>
          </cell>
          <cell r="AH115">
            <v>100</v>
          </cell>
          <cell r="AI115">
            <v>1000</v>
          </cell>
          <cell r="AJ115">
            <v>2341</v>
          </cell>
          <cell r="AK115">
            <v>0</v>
          </cell>
          <cell r="AL115">
            <v>700</v>
          </cell>
          <cell r="AM115">
            <v>807</v>
          </cell>
          <cell r="AN115">
            <v>9000</v>
          </cell>
          <cell r="AO115">
            <v>300</v>
          </cell>
          <cell r="AP115">
            <v>7000</v>
          </cell>
          <cell r="AQ115">
            <v>2426</v>
          </cell>
          <cell r="AR115">
            <v>800</v>
          </cell>
          <cell r="AS115">
            <v>5721</v>
          </cell>
          <cell r="AT115">
            <v>1200</v>
          </cell>
          <cell r="AU115">
            <v>0</v>
          </cell>
          <cell r="AV115">
            <v>1900</v>
          </cell>
          <cell r="AW115">
            <v>1780</v>
          </cell>
          <cell r="AX115">
            <v>0</v>
          </cell>
          <cell r="AY115">
            <v>200</v>
          </cell>
          <cell r="AZ115">
            <v>0</v>
          </cell>
          <cell r="BA115">
            <v>5830</v>
          </cell>
          <cell r="BB115">
            <v>7790</v>
          </cell>
          <cell r="BC115">
            <v>0</v>
          </cell>
          <cell r="BD115">
            <v>0</v>
          </cell>
          <cell r="BE115">
            <v>0</v>
          </cell>
          <cell r="BF115">
            <v>0</v>
          </cell>
          <cell r="BG115">
            <v>35128</v>
          </cell>
          <cell r="BH115">
            <v>0</v>
          </cell>
          <cell r="BI115">
            <v>0</v>
          </cell>
          <cell r="BJ115">
            <v>0</v>
          </cell>
          <cell r="BK115">
            <v>34898</v>
          </cell>
          <cell r="BL115">
            <v>0</v>
          </cell>
          <cell r="BM115">
            <v>3303</v>
          </cell>
          <cell r="BN115">
            <v>394</v>
          </cell>
          <cell r="BO115">
            <v>0</v>
          </cell>
          <cell r="BP115">
            <v>0</v>
          </cell>
          <cell r="BQ115">
            <v>0</v>
          </cell>
          <cell r="BR115">
            <v>0</v>
          </cell>
          <cell r="BS115">
            <v>0</v>
          </cell>
          <cell r="BT115">
            <v>394</v>
          </cell>
        </row>
        <row r="116">
          <cell r="A116">
            <v>610</v>
          </cell>
          <cell r="B116" t="str">
            <v>Churchdown Parton Manor Junior School</v>
          </cell>
          <cell r="D116">
            <v>74352</v>
          </cell>
          <cell r="E116">
            <v>0</v>
          </cell>
          <cell r="F116">
            <v>33976</v>
          </cell>
          <cell r="G116">
            <v>118</v>
          </cell>
          <cell r="H116">
            <v>0</v>
          </cell>
          <cell r="I116">
            <v>0</v>
          </cell>
          <cell r="J116">
            <v>537195</v>
          </cell>
          <cell r="K116">
            <v>0</v>
          </cell>
          <cell r="L116">
            <v>70367</v>
          </cell>
          <cell r="M116">
            <v>0</v>
          </cell>
          <cell r="N116">
            <v>28503</v>
          </cell>
          <cell r="O116">
            <v>0</v>
          </cell>
          <cell r="P116">
            <v>0</v>
          </cell>
          <cell r="Q116">
            <v>4500</v>
          </cell>
          <cell r="R116">
            <v>0</v>
          </cell>
          <cell r="S116">
            <v>0</v>
          </cell>
          <cell r="T116">
            <v>0</v>
          </cell>
          <cell r="U116">
            <v>0</v>
          </cell>
          <cell r="V116">
            <v>0</v>
          </cell>
          <cell r="W116">
            <v>41087</v>
          </cell>
          <cell r="X116">
            <v>0</v>
          </cell>
          <cell r="Y116">
            <v>0</v>
          </cell>
          <cell r="Z116">
            <v>0</v>
          </cell>
          <cell r="AA116">
            <v>403461</v>
          </cell>
          <cell r="AB116">
            <v>12687</v>
          </cell>
          <cell r="AC116">
            <v>75253</v>
          </cell>
          <cell r="AD116">
            <v>8000</v>
          </cell>
          <cell r="AE116">
            <v>39061</v>
          </cell>
          <cell r="AF116">
            <v>0</v>
          </cell>
          <cell r="AG116">
            <v>12272</v>
          </cell>
          <cell r="AH116">
            <v>50</v>
          </cell>
          <cell r="AI116">
            <v>1100</v>
          </cell>
          <cell r="AJ116">
            <v>5345</v>
          </cell>
          <cell r="AK116">
            <v>0</v>
          </cell>
          <cell r="AL116">
            <v>25000</v>
          </cell>
          <cell r="AM116">
            <v>5100</v>
          </cell>
          <cell r="AN116">
            <v>14110</v>
          </cell>
          <cell r="AO116">
            <v>2652</v>
          </cell>
          <cell r="AP116">
            <v>13400</v>
          </cell>
          <cell r="AQ116">
            <v>12844</v>
          </cell>
          <cell r="AR116">
            <v>4550</v>
          </cell>
          <cell r="AS116">
            <v>35671</v>
          </cell>
          <cell r="AT116">
            <v>4901</v>
          </cell>
          <cell r="AU116">
            <v>0</v>
          </cell>
          <cell r="AV116">
            <v>9986</v>
          </cell>
          <cell r="AW116">
            <v>5056</v>
          </cell>
          <cell r="AX116">
            <v>0</v>
          </cell>
          <cell r="AY116">
            <v>15724</v>
          </cell>
          <cell r="AZ116">
            <v>0</v>
          </cell>
          <cell r="BA116">
            <v>708</v>
          </cell>
          <cell r="BB116">
            <v>10510</v>
          </cell>
          <cell r="BC116">
            <v>0</v>
          </cell>
          <cell r="BD116">
            <v>0</v>
          </cell>
          <cell r="BE116">
            <v>0</v>
          </cell>
          <cell r="BF116">
            <v>0</v>
          </cell>
          <cell r="BG116">
            <v>46863</v>
          </cell>
          <cell r="BH116">
            <v>0</v>
          </cell>
          <cell r="BI116">
            <v>0</v>
          </cell>
          <cell r="BJ116">
            <v>0</v>
          </cell>
          <cell r="BK116">
            <v>77226</v>
          </cell>
          <cell r="BL116">
            <v>0</v>
          </cell>
          <cell r="BM116">
            <v>3731</v>
          </cell>
          <cell r="BN116">
            <v>38563</v>
          </cell>
          <cell r="BO116">
            <v>0</v>
          </cell>
          <cell r="BP116">
            <v>0</v>
          </cell>
          <cell r="BQ116">
            <v>0</v>
          </cell>
          <cell r="BR116">
            <v>0</v>
          </cell>
          <cell r="BS116">
            <v>0</v>
          </cell>
          <cell r="BT116">
            <v>38563</v>
          </cell>
        </row>
        <row r="117">
          <cell r="A117">
            <v>611</v>
          </cell>
          <cell r="B117" t="str">
            <v>St. John's Church of England Primary School (Coleford)</v>
          </cell>
          <cell r="D117">
            <v>27671</v>
          </cell>
          <cell r="E117">
            <v>0</v>
          </cell>
          <cell r="F117">
            <v>28369</v>
          </cell>
          <cell r="G117">
            <v>55</v>
          </cell>
          <cell r="H117">
            <v>0</v>
          </cell>
          <cell r="I117">
            <v>0</v>
          </cell>
          <cell r="J117">
            <v>508020</v>
          </cell>
          <cell r="K117">
            <v>0</v>
          </cell>
          <cell r="L117">
            <v>75717</v>
          </cell>
          <cell r="M117">
            <v>0</v>
          </cell>
          <cell r="N117">
            <v>36595</v>
          </cell>
          <cell r="O117">
            <v>0</v>
          </cell>
          <cell r="P117">
            <v>0</v>
          </cell>
          <cell r="Q117">
            <v>0</v>
          </cell>
          <cell r="R117">
            <v>0</v>
          </cell>
          <cell r="S117">
            <v>0</v>
          </cell>
          <cell r="T117">
            <v>0</v>
          </cell>
          <cell r="U117">
            <v>0</v>
          </cell>
          <cell r="V117">
            <v>12000</v>
          </cell>
          <cell r="W117">
            <v>41802</v>
          </cell>
          <cell r="X117">
            <v>0</v>
          </cell>
          <cell r="Y117">
            <v>0</v>
          </cell>
          <cell r="Z117">
            <v>0</v>
          </cell>
          <cell r="AA117">
            <v>386225</v>
          </cell>
          <cell r="AB117">
            <v>9715</v>
          </cell>
          <cell r="AC117">
            <v>120309</v>
          </cell>
          <cell r="AD117">
            <v>5190</v>
          </cell>
          <cell r="AE117">
            <v>36247</v>
          </cell>
          <cell r="AF117">
            <v>0</v>
          </cell>
          <cell r="AG117">
            <v>12775</v>
          </cell>
          <cell r="AH117">
            <v>1250</v>
          </cell>
          <cell r="AI117">
            <v>2075</v>
          </cell>
          <cell r="AJ117">
            <v>10842</v>
          </cell>
          <cell r="AK117">
            <v>2711</v>
          </cell>
          <cell r="AL117">
            <v>5500</v>
          </cell>
          <cell r="AM117">
            <v>2000</v>
          </cell>
          <cell r="AN117">
            <v>17450</v>
          </cell>
          <cell r="AO117">
            <v>2500</v>
          </cell>
          <cell r="AP117">
            <v>7000</v>
          </cell>
          <cell r="AQ117">
            <v>6476</v>
          </cell>
          <cell r="AR117">
            <v>1050</v>
          </cell>
          <cell r="AS117">
            <v>13346</v>
          </cell>
          <cell r="AT117">
            <v>0</v>
          </cell>
          <cell r="AU117">
            <v>0</v>
          </cell>
          <cell r="AV117">
            <v>7050</v>
          </cell>
          <cell r="AW117">
            <v>5223</v>
          </cell>
          <cell r="AX117">
            <v>0</v>
          </cell>
          <cell r="AY117">
            <v>21208</v>
          </cell>
          <cell r="AZ117">
            <v>0</v>
          </cell>
          <cell r="BA117">
            <v>0</v>
          </cell>
          <cell r="BB117">
            <v>10791</v>
          </cell>
          <cell r="BC117">
            <v>0</v>
          </cell>
          <cell r="BD117">
            <v>0</v>
          </cell>
          <cell r="BE117">
            <v>0</v>
          </cell>
          <cell r="BF117">
            <v>0</v>
          </cell>
          <cell r="BG117">
            <v>45683</v>
          </cell>
          <cell r="BH117">
            <v>0</v>
          </cell>
          <cell r="BI117">
            <v>0</v>
          </cell>
          <cell r="BJ117">
            <v>0</v>
          </cell>
          <cell r="BK117">
            <v>65422</v>
          </cell>
          <cell r="BL117">
            <v>0</v>
          </cell>
          <cell r="BM117">
            <v>8685</v>
          </cell>
          <cell r="BN117">
            <v>14872</v>
          </cell>
          <cell r="BO117">
            <v>0</v>
          </cell>
          <cell r="BP117">
            <v>0</v>
          </cell>
          <cell r="BQ117">
            <v>0</v>
          </cell>
          <cell r="BR117">
            <v>0</v>
          </cell>
          <cell r="BS117">
            <v>0</v>
          </cell>
          <cell r="BT117">
            <v>14872</v>
          </cell>
        </row>
        <row r="118">
          <cell r="A118">
            <v>612</v>
          </cell>
          <cell r="B118" t="str">
            <v>Churchdown Village Junior School</v>
          </cell>
          <cell r="C118">
            <v>1</v>
          </cell>
          <cell r="D118">
            <v>78316</v>
          </cell>
          <cell r="E118">
            <v>0</v>
          </cell>
          <cell r="F118">
            <v>66349</v>
          </cell>
          <cell r="G118">
            <v>3982</v>
          </cell>
          <cell r="H118">
            <v>0</v>
          </cell>
          <cell r="I118">
            <v>0</v>
          </cell>
          <cell r="J118">
            <v>634528</v>
          </cell>
          <cell r="K118">
            <v>0</v>
          </cell>
          <cell r="L118">
            <v>33615</v>
          </cell>
          <cell r="M118">
            <v>0</v>
          </cell>
          <cell r="N118">
            <v>18173</v>
          </cell>
          <cell r="O118">
            <v>0</v>
          </cell>
          <cell r="P118">
            <v>10250</v>
          </cell>
          <cell r="Q118">
            <v>7500</v>
          </cell>
          <cell r="R118">
            <v>0</v>
          </cell>
          <cell r="S118">
            <v>0</v>
          </cell>
          <cell r="T118">
            <v>0</v>
          </cell>
          <cell r="U118">
            <v>14000</v>
          </cell>
          <cell r="V118">
            <v>0</v>
          </cell>
          <cell r="W118">
            <v>40920</v>
          </cell>
          <cell r="X118">
            <v>0</v>
          </cell>
          <cell r="Y118">
            <v>0</v>
          </cell>
          <cell r="Z118">
            <v>0</v>
          </cell>
          <cell r="AA118">
            <v>443094</v>
          </cell>
          <cell r="AB118">
            <v>19527</v>
          </cell>
          <cell r="AC118">
            <v>137867</v>
          </cell>
          <cell r="AD118">
            <v>8309</v>
          </cell>
          <cell r="AE118">
            <v>34636</v>
          </cell>
          <cell r="AF118">
            <v>0</v>
          </cell>
          <cell r="AG118">
            <v>12736</v>
          </cell>
          <cell r="AH118">
            <v>3500</v>
          </cell>
          <cell r="AI118">
            <v>4917</v>
          </cell>
          <cell r="AJ118">
            <v>5245</v>
          </cell>
          <cell r="AK118">
            <v>1311</v>
          </cell>
          <cell r="AL118">
            <v>10000</v>
          </cell>
          <cell r="AM118">
            <v>8000</v>
          </cell>
          <cell r="AN118">
            <v>15000</v>
          </cell>
          <cell r="AO118">
            <v>3180</v>
          </cell>
          <cell r="AP118">
            <v>15000</v>
          </cell>
          <cell r="AQ118">
            <v>19806</v>
          </cell>
          <cell r="AR118">
            <v>2014</v>
          </cell>
          <cell r="AS118">
            <v>39810</v>
          </cell>
          <cell r="AT118">
            <v>9183</v>
          </cell>
          <cell r="AU118">
            <v>0</v>
          </cell>
          <cell r="AV118">
            <v>5700</v>
          </cell>
          <cell r="AW118">
            <v>6289</v>
          </cell>
          <cell r="AX118">
            <v>0</v>
          </cell>
          <cell r="AY118">
            <v>500</v>
          </cell>
          <cell r="AZ118">
            <v>0</v>
          </cell>
          <cell r="BA118">
            <v>7500</v>
          </cell>
          <cell r="BB118">
            <v>15663</v>
          </cell>
          <cell r="BC118">
            <v>0</v>
          </cell>
          <cell r="BD118">
            <v>0</v>
          </cell>
          <cell r="BE118">
            <v>0</v>
          </cell>
          <cell r="BF118">
            <v>0</v>
          </cell>
          <cell r="BG118">
            <v>50349</v>
          </cell>
          <cell r="BH118">
            <v>0</v>
          </cell>
          <cell r="BI118">
            <v>0</v>
          </cell>
          <cell r="BJ118">
            <v>0</v>
          </cell>
          <cell r="BK118">
            <v>68051</v>
          </cell>
          <cell r="BL118">
            <v>0</v>
          </cell>
          <cell r="BM118">
            <v>7754</v>
          </cell>
          <cell r="BN118">
            <v>8515</v>
          </cell>
          <cell r="BO118">
            <v>0</v>
          </cell>
          <cell r="BP118">
            <v>44875</v>
          </cell>
          <cell r="BQ118">
            <v>0</v>
          </cell>
          <cell r="BR118">
            <v>0</v>
          </cell>
          <cell r="BS118">
            <v>0</v>
          </cell>
          <cell r="BT118">
            <v>53390</v>
          </cell>
        </row>
        <row r="119">
          <cell r="A119">
            <v>613</v>
          </cell>
          <cell r="B119" t="str">
            <v>St. Mary's Catholic Primary School</v>
          </cell>
          <cell r="D119">
            <v>21659</v>
          </cell>
          <cell r="E119">
            <v>0</v>
          </cell>
          <cell r="F119">
            <v>0</v>
          </cell>
          <cell r="G119">
            <v>0</v>
          </cell>
          <cell r="H119">
            <v>0</v>
          </cell>
          <cell r="I119">
            <v>0</v>
          </cell>
          <cell r="J119">
            <v>565105</v>
          </cell>
          <cell r="K119">
            <v>0</v>
          </cell>
          <cell r="L119">
            <v>60361</v>
          </cell>
          <cell r="M119">
            <v>0</v>
          </cell>
          <cell r="N119">
            <v>23534</v>
          </cell>
          <cell r="O119">
            <v>0</v>
          </cell>
          <cell r="P119">
            <v>8520</v>
          </cell>
          <cell r="Q119">
            <v>0</v>
          </cell>
          <cell r="R119">
            <v>23560</v>
          </cell>
          <cell r="S119">
            <v>0</v>
          </cell>
          <cell r="T119">
            <v>0</v>
          </cell>
          <cell r="U119">
            <v>0</v>
          </cell>
          <cell r="V119">
            <v>7000</v>
          </cell>
          <cell r="W119">
            <v>41118</v>
          </cell>
          <cell r="X119">
            <v>0</v>
          </cell>
          <cell r="Y119">
            <v>0</v>
          </cell>
          <cell r="Z119">
            <v>0</v>
          </cell>
          <cell r="AA119">
            <v>390620</v>
          </cell>
          <cell r="AB119">
            <v>12500</v>
          </cell>
          <cell r="AC119">
            <v>119076</v>
          </cell>
          <cell r="AD119">
            <v>13000</v>
          </cell>
          <cell r="AE119">
            <v>50000</v>
          </cell>
          <cell r="AF119">
            <v>16373</v>
          </cell>
          <cell r="AG119">
            <v>31823</v>
          </cell>
          <cell r="AH119">
            <v>1500</v>
          </cell>
          <cell r="AI119">
            <v>2500</v>
          </cell>
          <cell r="AJ119">
            <v>6195</v>
          </cell>
          <cell r="AK119">
            <v>0</v>
          </cell>
          <cell r="AL119">
            <v>11600</v>
          </cell>
          <cell r="AM119">
            <v>3500</v>
          </cell>
          <cell r="AN119">
            <v>1500</v>
          </cell>
          <cell r="AO119">
            <v>2500</v>
          </cell>
          <cell r="AP119">
            <v>9000</v>
          </cell>
          <cell r="AQ119">
            <v>1837</v>
          </cell>
          <cell r="AR119">
            <v>2250</v>
          </cell>
          <cell r="AS119">
            <v>30178</v>
          </cell>
          <cell r="AT119">
            <v>3300</v>
          </cell>
          <cell r="AU119">
            <v>0</v>
          </cell>
          <cell r="AV119">
            <v>2900</v>
          </cell>
          <cell r="AW119">
            <v>5673</v>
          </cell>
          <cell r="AX119">
            <v>0</v>
          </cell>
          <cell r="AY119">
            <v>14600</v>
          </cell>
          <cell r="AZ119">
            <v>0</v>
          </cell>
          <cell r="BA119">
            <v>700</v>
          </cell>
          <cell r="BB119">
            <v>11631</v>
          </cell>
          <cell r="BC119">
            <v>0</v>
          </cell>
          <cell r="BD119">
            <v>0</v>
          </cell>
          <cell r="BE119">
            <v>0</v>
          </cell>
          <cell r="BF119">
            <v>0</v>
          </cell>
          <cell r="BG119">
            <v>3939</v>
          </cell>
          <cell r="BH119">
            <v>0</v>
          </cell>
          <cell r="BI119">
            <v>0</v>
          </cell>
          <cell r="BJ119">
            <v>0</v>
          </cell>
          <cell r="BK119">
            <v>0</v>
          </cell>
          <cell r="BL119">
            <v>0</v>
          </cell>
          <cell r="BM119">
            <v>3939</v>
          </cell>
          <cell r="BN119">
            <v>6101</v>
          </cell>
          <cell r="BO119">
            <v>0</v>
          </cell>
          <cell r="BP119">
            <v>0</v>
          </cell>
          <cell r="BQ119">
            <v>0</v>
          </cell>
          <cell r="BR119">
            <v>0</v>
          </cell>
          <cell r="BS119">
            <v>0</v>
          </cell>
          <cell r="BT119">
            <v>6101</v>
          </cell>
        </row>
        <row r="120">
          <cell r="A120">
            <v>614</v>
          </cell>
          <cell r="B120" t="str">
            <v>Chesterton Primary School</v>
          </cell>
          <cell r="D120">
            <v>50202</v>
          </cell>
          <cell r="E120">
            <v>0</v>
          </cell>
          <cell r="F120">
            <v>85185</v>
          </cell>
          <cell r="G120">
            <v>0</v>
          </cell>
          <cell r="H120">
            <v>0</v>
          </cell>
          <cell r="I120">
            <v>0</v>
          </cell>
          <cell r="J120">
            <v>626068</v>
          </cell>
          <cell r="K120">
            <v>0</v>
          </cell>
          <cell r="L120">
            <v>42596</v>
          </cell>
          <cell r="M120">
            <v>0</v>
          </cell>
          <cell r="N120">
            <v>26575</v>
          </cell>
          <cell r="O120">
            <v>0</v>
          </cell>
          <cell r="P120">
            <v>0</v>
          </cell>
          <cell r="Q120">
            <v>4100</v>
          </cell>
          <cell r="R120">
            <v>0</v>
          </cell>
          <cell r="S120">
            <v>0</v>
          </cell>
          <cell r="T120">
            <v>0</v>
          </cell>
          <cell r="U120">
            <v>3900</v>
          </cell>
          <cell r="V120">
            <v>10900</v>
          </cell>
          <cell r="W120">
            <v>42135</v>
          </cell>
          <cell r="X120">
            <v>0</v>
          </cell>
          <cell r="Y120">
            <v>0</v>
          </cell>
          <cell r="Z120">
            <v>0</v>
          </cell>
          <cell r="AA120">
            <v>435026</v>
          </cell>
          <cell r="AB120">
            <v>18945</v>
          </cell>
          <cell r="AC120">
            <v>103255</v>
          </cell>
          <cell r="AD120">
            <v>8249</v>
          </cell>
          <cell r="AE120">
            <v>28778</v>
          </cell>
          <cell r="AF120">
            <v>0</v>
          </cell>
          <cell r="AG120">
            <v>19761</v>
          </cell>
          <cell r="AH120">
            <v>1000</v>
          </cell>
          <cell r="AI120">
            <v>200</v>
          </cell>
          <cell r="AJ120">
            <v>12578</v>
          </cell>
          <cell r="AK120">
            <v>3145</v>
          </cell>
          <cell r="AL120">
            <v>21200</v>
          </cell>
          <cell r="AM120">
            <v>5885</v>
          </cell>
          <cell r="AN120">
            <v>17713</v>
          </cell>
          <cell r="AO120">
            <v>3363</v>
          </cell>
          <cell r="AP120">
            <v>15794</v>
          </cell>
          <cell r="AQ120">
            <v>12482</v>
          </cell>
          <cell r="AR120">
            <v>2338</v>
          </cell>
          <cell r="AS120">
            <v>28883</v>
          </cell>
          <cell r="AT120">
            <v>6922</v>
          </cell>
          <cell r="AU120">
            <v>0</v>
          </cell>
          <cell r="AV120">
            <v>8680</v>
          </cell>
          <cell r="AW120">
            <v>5586</v>
          </cell>
          <cell r="AX120">
            <v>0</v>
          </cell>
          <cell r="AY120">
            <v>15924</v>
          </cell>
          <cell r="AZ120">
            <v>0</v>
          </cell>
          <cell r="BA120">
            <v>7925</v>
          </cell>
          <cell r="BB120">
            <v>14538</v>
          </cell>
          <cell r="BC120">
            <v>0</v>
          </cell>
          <cell r="BD120">
            <v>0</v>
          </cell>
          <cell r="BE120">
            <v>0</v>
          </cell>
          <cell r="BF120">
            <v>0</v>
          </cell>
          <cell r="BG120">
            <v>49868</v>
          </cell>
          <cell r="BH120">
            <v>0</v>
          </cell>
          <cell r="BI120">
            <v>0</v>
          </cell>
          <cell r="BJ120">
            <v>0</v>
          </cell>
          <cell r="BK120">
            <v>131308</v>
          </cell>
          <cell r="BL120">
            <v>0</v>
          </cell>
          <cell r="BM120">
            <v>3745</v>
          </cell>
          <cell r="BN120">
            <v>8306</v>
          </cell>
          <cell r="BO120">
            <v>0</v>
          </cell>
          <cell r="BP120">
            <v>0</v>
          </cell>
          <cell r="BQ120">
            <v>0</v>
          </cell>
          <cell r="BR120">
            <v>0</v>
          </cell>
          <cell r="BS120">
            <v>0</v>
          </cell>
          <cell r="BT120">
            <v>8306</v>
          </cell>
        </row>
        <row r="121">
          <cell r="A121">
            <v>615</v>
          </cell>
          <cell r="B121" t="str">
            <v>Staunton and Corse Church of England Primary School</v>
          </cell>
          <cell r="D121">
            <v>21357</v>
          </cell>
          <cell r="E121">
            <v>0</v>
          </cell>
          <cell r="F121">
            <v>0</v>
          </cell>
          <cell r="G121">
            <v>328</v>
          </cell>
          <cell r="H121">
            <v>0</v>
          </cell>
          <cell r="I121">
            <v>0</v>
          </cell>
          <cell r="J121">
            <v>317946</v>
          </cell>
          <cell r="K121">
            <v>0</v>
          </cell>
          <cell r="L121">
            <v>14166</v>
          </cell>
          <cell r="M121">
            <v>0</v>
          </cell>
          <cell r="N121">
            <v>18055</v>
          </cell>
          <cell r="O121">
            <v>0</v>
          </cell>
          <cell r="P121">
            <v>1790</v>
          </cell>
          <cell r="Q121">
            <v>0</v>
          </cell>
          <cell r="R121">
            <v>0</v>
          </cell>
          <cell r="S121">
            <v>0</v>
          </cell>
          <cell r="T121">
            <v>0</v>
          </cell>
          <cell r="U121">
            <v>1105</v>
          </cell>
          <cell r="V121">
            <v>3044</v>
          </cell>
          <cell r="W121">
            <v>26540</v>
          </cell>
          <cell r="X121">
            <v>0</v>
          </cell>
          <cell r="Y121">
            <v>0</v>
          </cell>
          <cell r="Z121">
            <v>0</v>
          </cell>
          <cell r="AA121">
            <v>240540</v>
          </cell>
          <cell r="AB121">
            <v>840</v>
          </cell>
          <cell r="AC121">
            <v>46244</v>
          </cell>
          <cell r="AD121">
            <v>12771</v>
          </cell>
          <cell r="AE121">
            <v>23496</v>
          </cell>
          <cell r="AF121">
            <v>0</v>
          </cell>
          <cell r="AG121">
            <v>7661</v>
          </cell>
          <cell r="AH121">
            <v>1060</v>
          </cell>
          <cell r="AI121">
            <v>878</v>
          </cell>
          <cell r="AJ121">
            <v>3996</v>
          </cell>
          <cell r="AK121">
            <v>999</v>
          </cell>
          <cell r="AL121">
            <v>6000</v>
          </cell>
          <cell r="AM121">
            <v>1500</v>
          </cell>
          <cell r="AN121">
            <v>720</v>
          </cell>
          <cell r="AO121">
            <v>2500</v>
          </cell>
          <cell r="AP121">
            <v>7500</v>
          </cell>
          <cell r="AQ121">
            <v>1884</v>
          </cell>
          <cell r="AR121">
            <v>930</v>
          </cell>
          <cell r="AS121">
            <v>16699</v>
          </cell>
          <cell r="AT121">
            <v>2265</v>
          </cell>
          <cell r="AU121">
            <v>0</v>
          </cell>
          <cell r="AV121">
            <v>1940</v>
          </cell>
          <cell r="AW121">
            <v>3019</v>
          </cell>
          <cell r="AX121">
            <v>0</v>
          </cell>
          <cell r="AY121">
            <v>3856</v>
          </cell>
          <cell r="AZ121">
            <v>0</v>
          </cell>
          <cell r="BA121">
            <v>0</v>
          </cell>
          <cell r="BB121">
            <v>10325</v>
          </cell>
          <cell r="BC121">
            <v>0</v>
          </cell>
          <cell r="BD121">
            <v>0</v>
          </cell>
          <cell r="BE121">
            <v>0</v>
          </cell>
          <cell r="BF121">
            <v>0</v>
          </cell>
          <cell r="BG121">
            <v>3577</v>
          </cell>
          <cell r="BH121">
            <v>0</v>
          </cell>
          <cell r="BI121">
            <v>0</v>
          </cell>
          <cell r="BJ121">
            <v>0</v>
          </cell>
          <cell r="BK121">
            <v>0</v>
          </cell>
          <cell r="BL121">
            <v>0</v>
          </cell>
          <cell r="BM121">
            <v>3905</v>
          </cell>
          <cell r="BN121">
            <v>6380</v>
          </cell>
          <cell r="BO121">
            <v>0</v>
          </cell>
          <cell r="BP121">
            <v>0</v>
          </cell>
          <cell r="BQ121">
            <v>0</v>
          </cell>
          <cell r="BR121">
            <v>0</v>
          </cell>
          <cell r="BS121">
            <v>0</v>
          </cell>
          <cell r="BT121">
            <v>6380</v>
          </cell>
        </row>
        <row r="122">
          <cell r="A122">
            <v>616</v>
          </cell>
          <cell r="B122" t="str">
            <v>Cranham Church of England Primary School</v>
          </cell>
          <cell r="D122">
            <v>15542</v>
          </cell>
          <cell r="E122">
            <v>0</v>
          </cell>
          <cell r="F122">
            <v>0</v>
          </cell>
          <cell r="G122">
            <v>1034</v>
          </cell>
          <cell r="H122">
            <v>0</v>
          </cell>
          <cell r="I122">
            <v>0</v>
          </cell>
          <cell r="J122">
            <v>197545</v>
          </cell>
          <cell r="K122">
            <v>0</v>
          </cell>
          <cell r="L122">
            <v>24049</v>
          </cell>
          <cell r="M122">
            <v>0</v>
          </cell>
          <cell r="N122">
            <v>20381</v>
          </cell>
          <cell r="O122">
            <v>0</v>
          </cell>
          <cell r="P122">
            <v>0</v>
          </cell>
          <cell r="Q122">
            <v>0</v>
          </cell>
          <cell r="R122">
            <v>0</v>
          </cell>
          <cell r="S122">
            <v>0</v>
          </cell>
          <cell r="T122">
            <v>0</v>
          </cell>
          <cell r="U122">
            <v>0</v>
          </cell>
          <cell r="V122">
            <v>383</v>
          </cell>
          <cell r="W122">
            <v>20789</v>
          </cell>
          <cell r="X122">
            <v>0</v>
          </cell>
          <cell r="Y122">
            <v>0</v>
          </cell>
          <cell r="Z122">
            <v>0</v>
          </cell>
          <cell r="AA122">
            <v>158224</v>
          </cell>
          <cell r="AB122">
            <v>2000</v>
          </cell>
          <cell r="AC122">
            <v>50586</v>
          </cell>
          <cell r="AD122">
            <v>3800</v>
          </cell>
          <cell r="AE122">
            <v>19452</v>
          </cell>
          <cell r="AF122">
            <v>0</v>
          </cell>
          <cell r="AG122">
            <v>5422</v>
          </cell>
          <cell r="AH122">
            <v>0</v>
          </cell>
          <cell r="AI122">
            <v>0</v>
          </cell>
          <cell r="AJ122">
            <v>3060</v>
          </cell>
          <cell r="AK122">
            <v>0</v>
          </cell>
          <cell r="AL122">
            <v>1200</v>
          </cell>
          <cell r="AM122">
            <v>0</v>
          </cell>
          <cell r="AN122">
            <v>6600</v>
          </cell>
          <cell r="AO122">
            <v>700</v>
          </cell>
          <cell r="AP122">
            <v>2600</v>
          </cell>
          <cell r="AQ122">
            <v>306</v>
          </cell>
          <cell r="AR122">
            <v>700</v>
          </cell>
          <cell r="AS122">
            <v>2745</v>
          </cell>
          <cell r="AT122">
            <v>3193</v>
          </cell>
          <cell r="AU122">
            <v>0</v>
          </cell>
          <cell r="AV122">
            <v>6376</v>
          </cell>
          <cell r="AW122">
            <v>1498</v>
          </cell>
          <cell r="AX122">
            <v>0</v>
          </cell>
          <cell r="AY122">
            <v>0</v>
          </cell>
          <cell r="AZ122">
            <v>0</v>
          </cell>
          <cell r="BA122">
            <v>0</v>
          </cell>
          <cell r="BB122">
            <v>8844</v>
          </cell>
          <cell r="BC122">
            <v>0</v>
          </cell>
          <cell r="BD122">
            <v>383</v>
          </cell>
          <cell r="BE122">
            <v>0</v>
          </cell>
          <cell r="BF122">
            <v>0</v>
          </cell>
          <cell r="BG122">
            <v>3384</v>
          </cell>
          <cell r="BH122">
            <v>0</v>
          </cell>
          <cell r="BI122">
            <v>0</v>
          </cell>
          <cell r="BJ122">
            <v>0</v>
          </cell>
          <cell r="BK122">
            <v>0</v>
          </cell>
          <cell r="BL122">
            <v>0</v>
          </cell>
          <cell r="BM122">
            <v>4418</v>
          </cell>
          <cell r="BN122">
            <v>1000</v>
          </cell>
          <cell r="BO122">
            <v>0</v>
          </cell>
          <cell r="BP122">
            <v>0</v>
          </cell>
          <cell r="BQ122">
            <v>0</v>
          </cell>
          <cell r="BR122">
            <v>0</v>
          </cell>
          <cell r="BS122">
            <v>0</v>
          </cell>
          <cell r="BT122">
            <v>1000</v>
          </cell>
        </row>
        <row r="123">
          <cell r="A123">
            <v>619</v>
          </cell>
          <cell r="B123" t="str">
            <v>Deerhurst and Apperley Church of England Primary School</v>
          </cell>
          <cell r="D123">
            <v>10035</v>
          </cell>
          <cell r="E123">
            <v>0</v>
          </cell>
          <cell r="F123">
            <v>-34164</v>
          </cell>
          <cell r="G123">
            <v>1190</v>
          </cell>
          <cell r="H123">
            <v>0</v>
          </cell>
          <cell r="I123">
            <v>0</v>
          </cell>
          <cell r="J123">
            <v>230973</v>
          </cell>
          <cell r="K123">
            <v>0</v>
          </cell>
          <cell r="L123">
            <v>30373</v>
          </cell>
          <cell r="M123">
            <v>0</v>
          </cell>
          <cell r="N123">
            <v>23150</v>
          </cell>
          <cell r="O123">
            <v>0</v>
          </cell>
          <cell r="P123">
            <v>0</v>
          </cell>
          <cell r="Q123">
            <v>0</v>
          </cell>
          <cell r="R123">
            <v>0</v>
          </cell>
          <cell r="S123">
            <v>0</v>
          </cell>
          <cell r="T123">
            <v>0</v>
          </cell>
          <cell r="U123">
            <v>0</v>
          </cell>
          <cell r="V123">
            <v>0</v>
          </cell>
          <cell r="W123">
            <v>25120</v>
          </cell>
          <cell r="X123">
            <v>0</v>
          </cell>
          <cell r="Y123">
            <v>0</v>
          </cell>
          <cell r="Z123">
            <v>0</v>
          </cell>
          <cell r="AA123">
            <v>172229</v>
          </cell>
          <cell r="AB123">
            <v>4050</v>
          </cell>
          <cell r="AC123">
            <v>45953</v>
          </cell>
          <cell r="AD123">
            <v>8535</v>
          </cell>
          <cell r="AE123">
            <v>17045</v>
          </cell>
          <cell r="AF123">
            <v>0</v>
          </cell>
          <cell r="AG123">
            <v>6123</v>
          </cell>
          <cell r="AH123">
            <v>450</v>
          </cell>
          <cell r="AI123">
            <v>5151</v>
          </cell>
          <cell r="AJ123">
            <v>2049</v>
          </cell>
          <cell r="AK123">
            <v>512</v>
          </cell>
          <cell r="AL123">
            <v>3500</v>
          </cell>
          <cell r="AM123">
            <v>3000</v>
          </cell>
          <cell r="AN123">
            <v>800</v>
          </cell>
          <cell r="AO123">
            <v>1000</v>
          </cell>
          <cell r="AP123">
            <v>5500</v>
          </cell>
          <cell r="AQ123">
            <v>2037</v>
          </cell>
          <cell r="AR123">
            <v>900</v>
          </cell>
          <cell r="AS123">
            <v>4993</v>
          </cell>
          <cell r="AT123">
            <v>3322</v>
          </cell>
          <cell r="AU123">
            <v>0</v>
          </cell>
          <cell r="AV123">
            <v>3950</v>
          </cell>
          <cell r="AW123">
            <v>1853</v>
          </cell>
          <cell r="AX123">
            <v>0</v>
          </cell>
          <cell r="AY123">
            <v>2387</v>
          </cell>
          <cell r="AZ123">
            <v>0</v>
          </cell>
          <cell r="BA123">
            <v>0</v>
          </cell>
          <cell r="BB123">
            <v>8181</v>
          </cell>
          <cell r="BC123">
            <v>0</v>
          </cell>
          <cell r="BD123">
            <v>2518</v>
          </cell>
          <cell r="BE123">
            <v>0</v>
          </cell>
          <cell r="BF123">
            <v>0</v>
          </cell>
          <cell r="BG123">
            <v>34893</v>
          </cell>
          <cell r="BH123">
            <v>0</v>
          </cell>
          <cell r="BI123">
            <v>2518</v>
          </cell>
          <cell r="BJ123">
            <v>0</v>
          </cell>
          <cell r="BK123">
            <v>0</v>
          </cell>
          <cell r="BL123">
            <v>0</v>
          </cell>
          <cell r="BM123">
            <v>4437</v>
          </cell>
          <cell r="BN123">
            <v>13613</v>
          </cell>
          <cell r="BO123">
            <v>0</v>
          </cell>
          <cell r="BP123">
            <v>0</v>
          </cell>
          <cell r="BQ123">
            <v>0</v>
          </cell>
          <cell r="BR123">
            <v>0</v>
          </cell>
          <cell r="BS123">
            <v>0</v>
          </cell>
          <cell r="BT123">
            <v>13613</v>
          </cell>
        </row>
        <row r="124">
          <cell r="A124">
            <v>620</v>
          </cell>
          <cell r="B124" t="str">
            <v>Coalway Community Infant School</v>
          </cell>
          <cell r="D124">
            <v>50742</v>
          </cell>
          <cell r="E124">
            <v>0</v>
          </cell>
          <cell r="F124">
            <v>69519</v>
          </cell>
          <cell r="G124">
            <v>3596</v>
          </cell>
          <cell r="H124">
            <v>0</v>
          </cell>
          <cell r="I124">
            <v>0</v>
          </cell>
          <cell r="J124">
            <v>493981</v>
          </cell>
          <cell r="K124">
            <v>0</v>
          </cell>
          <cell r="L124">
            <v>55783</v>
          </cell>
          <cell r="M124">
            <v>0</v>
          </cell>
          <cell r="N124">
            <v>25327</v>
          </cell>
          <cell r="O124">
            <v>0</v>
          </cell>
          <cell r="P124">
            <v>1000</v>
          </cell>
          <cell r="Q124">
            <v>2000</v>
          </cell>
          <cell r="R124">
            <v>0</v>
          </cell>
          <cell r="S124">
            <v>0</v>
          </cell>
          <cell r="T124">
            <v>0</v>
          </cell>
          <cell r="U124">
            <v>0</v>
          </cell>
          <cell r="V124">
            <v>2600</v>
          </cell>
          <cell r="W124">
            <v>35579</v>
          </cell>
          <cell r="X124">
            <v>0</v>
          </cell>
          <cell r="Y124">
            <v>0</v>
          </cell>
          <cell r="Z124">
            <v>0</v>
          </cell>
          <cell r="AA124">
            <v>332388</v>
          </cell>
          <cell r="AB124">
            <v>8450</v>
          </cell>
          <cell r="AC124">
            <v>125728</v>
          </cell>
          <cell r="AD124">
            <v>300</v>
          </cell>
          <cell r="AE124">
            <v>36383</v>
          </cell>
          <cell r="AF124">
            <v>0</v>
          </cell>
          <cell r="AG124">
            <v>17012</v>
          </cell>
          <cell r="AH124">
            <v>344</v>
          </cell>
          <cell r="AI124">
            <v>2000</v>
          </cell>
          <cell r="AJ124">
            <v>9975</v>
          </cell>
          <cell r="AK124">
            <v>2494</v>
          </cell>
          <cell r="AL124">
            <v>10100</v>
          </cell>
          <cell r="AM124">
            <v>1038</v>
          </cell>
          <cell r="AN124">
            <v>12772</v>
          </cell>
          <cell r="AO124">
            <v>3493</v>
          </cell>
          <cell r="AP124">
            <v>7680</v>
          </cell>
          <cell r="AQ124">
            <v>9561</v>
          </cell>
          <cell r="AR124">
            <v>750</v>
          </cell>
          <cell r="AS124">
            <v>19785</v>
          </cell>
          <cell r="AT124">
            <v>3883</v>
          </cell>
          <cell r="AU124">
            <v>0</v>
          </cell>
          <cell r="AV124">
            <v>5996</v>
          </cell>
          <cell r="AW124">
            <v>4642</v>
          </cell>
          <cell r="AX124">
            <v>0</v>
          </cell>
          <cell r="AY124">
            <v>6266</v>
          </cell>
          <cell r="AZ124">
            <v>0</v>
          </cell>
          <cell r="BA124">
            <v>0</v>
          </cell>
          <cell r="BB124">
            <v>12037</v>
          </cell>
          <cell r="BC124">
            <v>0</v>
          </cell>
          <cell r="BD124">
            <v>0</v>
          </cell>
          <cell r="BE124">
            <v>0</v>
          </cell>
          <cell r="BF124">
            <v>0</v>
          </cell>
          <cell r="BG124">
            <v>43622</v>
          </cell>
          <cell r="BH124">
            <v>0</v>
          </cell>
          <cell r="BI124">
            <v>0</v>
          </cell>
          <cell r="BJ124">
            <v>0</v>
          </cell>
          <cell r="BK124">
            <v>109569</v>
          </cell>
          <cell r="BL124">
            <v>0</v>
          </cell>
          <cell r="BM124">
            <v>7168</v>
          </cell>
          <cell r="BN124">
            <v>33935</v>
          </cell>
          <cell r="BO124">
            <v>0</v>
          </cell>
          <cell r="BP124">
            <v>0</v>
          </cell>
          <cell r="BQ124">
            <v>0</v>
          </cell>
          <cell r="BR124">
            <v>0</v>
          </cell>
          <cell r="BS124">
            <v>0</v>
          </cell>
          <cell r="BT124">
            <v>33935</v>
          </cell>
        </row>
        <row r="125">
          <cell r="A125">
            <v>622</v>
          </cell>
          <cell r="B125" t="str">
            <v>Down Ampney Church of England Primary School</v>
          </cell>
          <cell r="D125">
            <v>29493</v>
          </cell>
          <cell r="E125">
            <v>0</v>
          </cell>
          <cell r="F125">
            <v>15490</v>
          </cell>
          <cell r="G125">
            <v>0</v>
          </cell>
          <cell r="H125">
            <v>0</v>
          </cell>
          <cell r="I125">
            <v>0</v>
          </cell>
          <cell r="J125">
            <v>170110</v>
          </cell>
          <cell r="K125">
            <v>0</v>
          </cell>
          <cell r="L125">
            <v>8241</v>
          </cell>
          <cell r="M125">
            <v>0</v>
          </cell>
          <cell r="N125">
            <v>19397</v>
          </cell>
          <cell r="O125">
            <v>0</v>
          </cell>
          <cell r="P125">
            <v>0</v>
          </cell>
          <cell r="Q125">
            <v>0</v>
          </cell>
          <cell r="R125">
            <v>0</v>
          </cell>
          <cell r="S125">
            <v>0</v>
          </cell>
          <cell r="T125">
            <v>0</v>
          </cell>
          <cell r="U125">
            <v>0</v>
          </cell>
          <cell r="V125">
            <v>0</v>
          </cell>
          <cell r="W125">
            <v>20578</v>
          </cell>
          <cell r="X125">
            <v>0</v>
          </cell>
          <cell r="Y125">
            <v>0</v>
          </cell>
          <cell r="Z125">
            <v>0</v>
          </cell>
          <cell r="AA125">
            <v>145406</v>
          </cell>
          <cell r="AB125">
            <v>3875</v>
          </cell>
          <cell r="AC125">
            <v>17389</v>
          </cell>
          <cell r="AD125">
            <v>2453</v>
          </cell>
          <cell r="AE125">
            <v>11110</v>
          </cell>
          <cell r="AF125">
            <v>0</v>
          </cell>
          <cell r="AG125">
            <v>4528</v>
          </cell>
          <cell r="AH125">
            <v>565</v>
          </cell>
          <cell r="AI125">
            <v>4650</v>
          </cell>
          <cell r="AJ125">
            <v>3491</v>
          </cell>
          <cell r="AK125">
            <v>873</v>
          </cell>
          <cell r="AL125">
            <v>2150</v>
          </cell>
          <cell r="AM125">
            <v>2140</v>
          </cell>
          <cell r="AN125">
            <v>6500</v>
          </cell>
          <cell r="AO125">
            <v>340</v>
          </cell>
          <cell r="AP125">
            <v>5400</v>
          </cell>
          <cell r="AQ125">
            <v>2379</v>
          </cell>
          <cell r="AR125">
            <v>520</v>
          </cell>
          <cell r="AS125">
            <v>7360</v>
          </cell>
          <cell r="AT125">
            <v>3414</v>
          </cell>
          <cell r="AU125">
            <v>0</v>
          </cell>
          <cell r="AV125">
            <v>1835</v>
          </cell>
          <cell r="AW125">
            <v>1066</v>
          </cell>
          <cell r="AX125">
            <v>0</v>
          </cell>
          <cell r="AY125">
            <v>90</v>
          </cell>
          <cell r="AZ125">
            <v>0</v>
          </cell>
          <cell r="BA125">
            <v>300</v>
          </cell>
          <cell r="BB125">
            <v>7621</v>
          </cell>
          <cell r="BC125">
            <v>0</v>
          </cell>
          <cell r="BD125">
            <v>0</v>
          </cell>
          <cell r="BE125">
            <v>0</v>
          </cell>
          <cell r="BF125">
            <v>0</v>
          </cell>
          <cell r="BG125">
            <v>32557</v>
          </cell>
          <cell r="BH125">
            <v>0</v>
          </cell>
          <cell r="BI125">
            <v>0</v>
          </cell>
          <cell r="BJ125">
            <v>0</v>
          </cell>
          <cell r="BK125">
            <v>44905</v>
          </cell>
          <cell r="BL125">
            <v>0</v>
          </cell>
          <cell r="BM125">
            <v>3142</v>
          </cell>
          <cell r="BN125">
            <v>12364</v>
          </cell>
          <cell r="BO125">
            <v>0</v>
          </cell>
          <cell r="BP125">
            <v>0</v>
          </cell>
          <cell r="BQ125">
            <v>0</v>
          </cell>
          <cell r="BR125">
            <v>0</v>
          </cell>
          <cell r="BS125">
            <v>0</v>
          </cell>
          <cell r="BT125">
            <v>12364</v>
          </cell>
        </row>
        <row r="126">
          <cell r="A126">
            <v>628</v>
          </cell>
          <cell r="B126" t="str">
            <v>Drybrook School</v>
          </cell>
          <cell r="D126">
            <v>32744</v>
          </cell>
          <cell r="E126">
            <v>0</v>
          </cell>
          <cell r="F126">
            <v>42033</v>
          </cell>
          <cell r="G126">
            <v>3260</v>
          </cell>
          <cell r="H126">
            <v>0</v>
          </cell>
          <cell r="I126">
            <v>0</v>
          </cell>
          <cell r="J126">
            <v>365797</v>
          </cell>
          <cell r="K126">
            <v>0</v>
          </cell>
          <cell r="L126">
            <v>27180</v>
          </cell>
          <cell r="M126">
            <v>0</v>
          </cell>
          <cell r="N126">
            <v>23535</v>
          </cell>
          <cell r="O126">
            <v>0</v>
          </cell>
          <cell r="P126">
            <v>0</v>
          </cell>
          <cell r="Q126">
            <v>1500</v>
          </cell>
          <cell r="R126">
            <v>0</v>
          </cell>
          <cell r="S126">
            <v>0</v>
          </cell>
          <cell r="T126">
            <v>0</v>
          </cell>
          <cell r="U126">
            <v>0</v>
          </cell>
          <cell r="V126">
            <v>1000</v>
          </cell>
          <cell r="W126">
            <v>33032</v>
          </cell>
          <cell r="X126">
            <v>0</v>
          </cell>
          <cell r="Y126">
            <v>0</v>
          </cell>
          <cell r="Z126">
            <v>0</v>
          </cell>
          <cell r="AA126">
            <v>292305</v>
          </cell>
          <cell r="AB126">
            <v>8065</v>
          </cell>
          <cell r="AC126">
            <v>64452</v>
          </cell>
          <cell r="AD126">
            <v>0</v>
          </cell>
          <cell r="AE126">
            <v>26755</v>
          </cell>
          <cell r="AF126">
            <v>0</v>
          </cell>
          <cell r="AG126">
            <v>9798</v>
          </cell>
          <cell r="AH126">
            <v>250</v>
          </cell>
          <cell r="AI126">
            <v>471</v>
          </cell>
          <cell r="AJ126">
            <v>7468</v>
          </cell>
          <cell r="AK126">
            <v>1867</v>
          </cell>
          <cell r="AL126">
            <v>3486</v>
          </cell>
          <cell r="AM126">
            <v>1800</v>
          </cell>
          <cell r="AN126">
            <v>12250</v>
          </cell>
          <cell r="AO126">
            <v>0</v>
          </cell>
          <cell r="AP126">
            <v>8000</v>
          </cell>
          <cell r="AQ126">
            <v>3886</v>
          </cell>
          <cell r="AR126">
            <v>550</v>
          </cell>
          <cell r="AS126">
            <v>14350</v>
          </cell>
          <cell r="AT126">
            <v>3224</v>
          </cell>
          <cell r="AU126">
            <v>0</v>
          </cell>
          <cell r="AV126">
            <v>1150</v>
          </cell>
          <cell r="AW126">
            <v>0</v>
          </cell>
          <cell r="AX126">
            <v>0</v>
          </cell>
          <cell r="AY126">
            <v>7230</v>
          </cell>
          <cell r="AZ126">
            <v>0</v>
          </cell>
          <cell r="BA126">
            <v>0</v>
          </cell>
          <cell r="BB126">
            <v>14014</v>
          </cell>
          <cell r="BC126">
            <v>0</v>
          </cell>
          <cell r="BD126">
            <v>0</v>
          </cell>
          <cell r="BE126">
            <v>0</v>
          </cell>
          <cell r="BF126">
            <v>0</v>
          </cell>
          <cell r="BG126">
            <v>39438</v>
          </cell>
          <cell r="BH126">
            <v>0</v>
          </cell>
          <cell r="BI126">
            <v>0</v>
          </cell>
          <cell r="BJ126">
            <v>0</v>
          </cell>
          <cell r="BK126">
            <v>79399</v>
          </cell>
          <cell r="BL126">
            <v>0</v>
          </cell>
          <cell r="BM126">
            <v>5332</v>
          </cell>
          <cell r="BN126">
            <v>3417</v>
          </cell>
          <cell r="BO126">
            <v>0</v>
          </cell>
          <cell r="BP126">
            <v>0</v>
          </cell>
          <cell r="BQ126">
            <v>0</v>
          </cell>
          <cell r="BR126">
            <v>0</v>
          </cell>
          <cell r="BS126">
            <v>0</v>
          </cell>
          <cell r="BT126">
            <v>3417</v>
          </cell>
        </row>
        <row r="127">
          <cell r="A127">
            <v>630</v>
          </cell>
          <cell r="B127" t="str">
            <v>Dursley Church of England Primary School</v>
          </cell>
          <cell r="D127">
            <v>1729.56</v>
          </cell>
          <cell r="E127">
            <v>0</v>
          </cell>
          <cell r="F127">
            <v>36930</v>
          </cell>
          <cell r="G127">
            <v>266</v>
          </cell>
          <cell r="H127">
            <v>0</v>
          </cell>
          <cell r="I127">
            <v>0</v>
          </cell>
          <cell r="J127">
            <v>654184</v>
          </cell>
          <cell r="K127">
            <v>0</v>
          </cell>
          <cell r="L127">
            <v>90280</v>
          </cell>
          <cell r="M127">
            <v>0</v>
          </cell>
          <cell r="N127">
            <v>33141</v>
          </cell>
          <cell r="O127">
            <v>10269</v>
          </cell>
          <cell r="P127">
            <v>0</v>
          </cell>
          <cell r="Q127">
            <v>3751</v>
          </cell>
          <cell r="R127">
            <v>0</v>
          </cell>
          <cell r="S127">
            <v>0</v>
          </cell>
          <cell r="T127">
            <v>0</v>
          </cell>
          <cell r="U127">
            <v>0</v>
          </cell>
          <cell r="V127">
            <v>17810</v>
          </cell>
          <cell r="W127">
            <v>46053</v>
          </cell>
          <cell r="X127">
            <v>0</v>
          </cell>
          <cell r="Y127">
            <v>0</v>
          </cell>
          <cell r="Z127">
            <v>0</v>
          </cell>
          <cell r="AA127">
            <v>464814</v>
          </cell>
          <cell r="AB127">
            <v>8165</v>
          </cell>
          <cell r="AC127">
            <v>187000</v>
          </cell>
          <cell r="AD127">
            <v>35915</v>
          </cell>
          <cell r="AE127">
            <v>39371</v>
          </cell>
          <cell r="AF127">
            <v>0</v>
          </cell>
          <cell r="AG127">
            <v>15817</v>
          </cell>
          <cell r="AH127">
            <v>0</v>
          </cell>
          <cell r="AI127">
            <v>2000</v>
          </cell>
          <cell r="AJ127">
            <v>5389</v>
          </cell>
          <cell r="AK127">
            <v>1345</v>
          </cell>
          <cell r="AL127">
            <v>7159</v>
          </cell>
          <cell r="AM127">
            <v>5300</v>
          </cell>
          <cell r="AN127">
            <v>1000</v>
          </cell>
          <cell r="AO127">
            <v>4200</v>
          </cell>
          <cell r="AP127">
            <v>18700</v>
          </cell>
          <cell r="AQ127">
            <v>11351</v>
          </cell>
          <cell r="AR127">
            <v>775</v>
          </cell>
          <cell r="AS127">
            <v>20340</v>
          </cell>
          <cell r="AT127">
            <v>3596</v>
          </cell>
          <cell r="AU127">
            <v>0</v>
          </cell>
          <cell r="AV127">
            <v>2620</v>
          </cell>
          <cell r="AW127">
            <v>5967</v>
          </cell>
          <cell r="AX127">
            <v>0</v>
          </cell>
          <cell r="AY127">
            <v>11568</v>
          </cell>
          <cell r="AZ127">
            <v>0</v>
          </cell>
          <cell r="BA127">
            <v>2991</v>
          </cell>
          <cell r="BB127">
            <v>13073</v>
          </cell>
          <cell r="BC127">
            <v>0</v>
          </cell>
          <cell r="BD127">
            <v>0</v>
          </cell>
          <cell r="BE127">
            <v>0</v>
          </cell>
          <cell r="BF127">
            <v>0</v>
          </cell>
          <cell r="BG127">
            <v>50422</v>
          </cell>
          <cell r="BH127">
            <v>0</v>
          </cell>
          <cell r="BI127">
            <v>0</v>
          </cell>
          <cell r="BJ127">
            <v>0</v>
          </cell>
          <cell r="BK127">
            <v>60000</v>
          </cell>
          <cell r="BL127">
            <v>0</v>
          </cell>
          <cell r="BM127">
            <v>4061</v>
          </cell>
          <cell r="BN127">
            <v>-11238.439999999944</v>
          </cell>
          <cell r="BO127">
            <v>0</v>
          </cell>
          <cell r="BP127">
            <v>23557</v>
          </cell>
          <cell r="BQ127">
            <v>0</v>
          </cell>
          <cell r="BR127">
            <v>0</v>
          </cell>
          <cell r="BS127">
            <v>0</v>
          </cell>
          <cell r="BT127">
            <v>12318.560000000056</v>
          </cell>
        </row>
        <row r="128">
          <cell r="A128">
            <v>632</v>
          </cell>
          <cell r="B128" t="str">
            <v>Ann Cam Church of England Primary School</v>
          </cell>
          <cell r="D128">
            <v>14535</v>
          </cell>
          <cell r="E128">
            <v>0</v>
          </cell>
          <cell r="F128">
            <v>0</v>
          </cell>
          <cell r="G128">
            <v>3602</v>
          </cell>
          <cell r="H128">
            <v>0</v>
          </cell>
          <cell r="I128">
            <v>0</v>
          </cell>
          <cell r="J128">
            <v>290749</v>
          </cell>
          <cell r="K128">
            <v>0</v>
          </cell>
          <cell r="L128">
            <v>24596</v>
          </cell>
          <cell r="M128">
            <v>0</v>
          </cell>
          <cell r="N128">
            <v>21569</v>
          </cell>
          <cell r="O128">
            <v>0</v>
          </cell>
          <cell r="P128">
            <v>0</v>
          </cell>
          <cell r="Q128">
            <v>500</v>
          </cell>
          <cell r="R128">
            <v>0</v>
          </cell>
          <cell r="S128">
            <v>0</v>
          </cell>
          <cell r="T128">
            <v>0</v>
          </cell>
          <cell r="U128">
            <v>0</v>
          </cell>
          <cell r="V128">
            <v>2500</v>
          </cell>
          <cell r="W128">
            <v>25264</v>
          </cell>
          <cell r="X128">
            <v>0</v>
          </cell>
          <cell r="Y128">
            <v>0</v>
          </cell>
          <cell r="Z128">
            <v>0</v>
          </cell>
          <cell r="AA128">
            <v>221015</v>
          </cell>
          <cell r="AB128">
            <v>2975</v>
          </cell>
          <cell r="AC128">
            <v>56690</v>
          </cell>
          <cell r="AD128">
            <v>0</v>
          </cell>
          <cell r="AE128">
            <v>12422</v>
          </cell>
          <cell r="AF128">
            <v>0</v>
          </cell>
          <cell r="AG128">
            <v>4520</v>
          </cell>
          <cell r="AH128">
            <v>500</v>
          </cell>
          <cell r="AI128">
            <v>2100</v>
          </cell>
          <cell r="AJ128">
            <v>8065</v>
          </cell>
          <cell r="AK128">
            <v>0</v>
          </cell>
          <cell r="AL128">
            <v>7757</v>
          </cell>
          <cell r="AM128">
            <v>3597</v>
          </cell>
          <cell r="AN128">
            <v>7600</v>
          </cell>
          <cell r="AO128">
            <v>5500</v>
          </cell>
          <cell r="AP128">
            <v>10000</v>
          </cell>
          <cell r="AQ128">
            <v>1630</v>
          </cell>
          <cell r="AR128">
            <v>1133</v>
          </cell>
          <cell r="AS128">
            <v>13853</v>
          </cell>
          <cell r="AT128">
            <v>4623</v>
          </cell>
          <cell r="AU128">
            <v>0</v>
          </cell>
          <cell r="AV128">
            <v>1710</v>
          </cell>
          <cell r="AW128">
            <v>2539</v>
          </cell>
          <cell r="AX128">
            <v>0</v>
          </cell>
          <cell r="AY128">
            <v>964</v>
          </cell>
          <cell r="AZ128">
            <v>625</v>
          </cell>
          <cell r="BA128">
            <v>0</v>
          </cell>
          <cell r="BB128">
            <v>8746</v>
          </cell>
          <cell r="BC128">
            <v>0</v>
          </cell>
          <cell r="BD128">
            <v>0</v>
          </cell>
          <cell r="BE128">
            <v>0</v>
          </cell>
          <cell r="BF128">
            <v>0</v>
          </cell>
          <cell r="BG128">
            <v>3530</v>
          </cell>
          <cell r="BH128">
            <v>0</v>
          </cell>
          <cell r="BI128">
            <v>0</v>
          </cell>
          <cell r="BJ128">
            <v>0</v>
          </cell>
          <cell r="BK128">
            <v>0</v>
          </cell>
          <cell r="BL128">
            <v>0</v>
          </cell>
          <cell r="BM128">
            <v>7132</v>
          </cell>
          <cell r="BN128">
            <v>1149</v>
          </cell>
          <cell r="BO128">
            <v>0</v>
          </cell>
          <cell r="BP128">
            <v>0</v>
          </cell>
          <cell r="BQ128">
            <v>0</v>
          </cell>
          <cell r="BR128">
            <v>0</v>
          </cell>
          <cell r="BS128">
            <v>0</v>
          </cell>
          <cell r="BT128">
            <v>1149</v>
          </cell>
        </row>
        <row r="129">
          <cell r="A129">
            <v>633</v>
          </cell>
          <cell r="B129" t="str">
            <v>Eastcombe Primary School</v>
          </cell>
          <cell r="D129">
            <v>14966</v>
          </cell>
          <cell r="E129">
            <v>0</v>
          </cell>
          <cell r="F129">
            <v>0</v>
          </cell>
          <cell r="G129">
            <v>3585</v>
          </cell>
          <cell r="H129">
            <v>0</v>
          </cell>
          <cell r="I129">
            <v>0</v>
          </cell>
          <cell r="J129">
            <v>225360</v>
          </cell>
          <cell r="K129">
            <v>0</v>
          </cell>
          <cell r="L129">
            <v>42192</v>
          </cell>
          <cell r="M129">
            <v>0</v>
          </cell>
          <cell r="N129">
            <v>17420</v>
          </cell>
          <cell r="O129">
            <v>0</v>
          </cell>
          <cell r="P129">
            <v>0</v>
          </cell>
          <cell r="Q129">
            <v>0</v>
          </cell>
          <cell r="R129">
            <v>0</v>
          </cell>
          <cell r="S129">
            <v>0</v>
          </cell>
          <cell r="T129">
            <v>0</v>
          </cell>
          <cell r="U129">
            <v>0</v>
          </cell>
          <cell r="V129">
            <v>0</v>
          </cell>
          <cell r="W129">
            <v>23076</v>
          </cell>
          <cell r="X129">
            <v>0</v>
          </cell>
          <cell r="Y129">
            <v>0</v>
          </cell>
          <cell r="Z129">
            <v>0</v>
          </cell>
          <cell r="AA129">
            <v>177732</v>
          </cell>
          <cell r="AB129">
            <v>4640</v>
          </cell>
          <cell r="AC129">
            <v>60994</v>
          </cell>
          <cell r="AD129">
            <v>0</v>
          </cell>
          <cell r="AE129">
            <v>20708</v>
          </cell>
          <cell r="AF129">
            <v>0</v>
          </cell>
          <cell r="AG129">
            <v>5147</v>
          </cell>
          <cell r="AH129">
            <v>688</v>
          </cell>
          <cell r="AI129">
            <v>2175</v>
          </cell>
          <cell r="AJ129">
            <v>5000</v>
          </cell>
          <cell r="AK129">
            <v>1342</v>
          </cell>
          <cell r="AL129">
            <v>3500</v>
          </cell>
          <cell r="AM129">
            <v>0</v>
          </cell>
          <cell r="AN129">
            <v>6950</v>
          </cell>
          <cell r="AO129">
            <v>500</v>
          </cell>
          <cell r="AP129">
            <v>3697</v>
          </cell>
          <cell r="AQ129">
            <v>1672</v>
          </cell>
          <cell r="AR129">
            <v>700</v>
          </cell>
          <cell r="AS129">
            <v>11972</v>
          </cell>
          <cell r="AT129">
            <v>2774</v>
          </cell>
          <cell r="AU129">
            <v>0</v>
          </cell>
          <cell r="AV129">
            <v>2770</v>
          </cell>
          <cell r="AW129">
            <v>0</v>
          </cell>
          <cell r="AX129">
            <v>0</v>
          </cell>
          <cell r="AY129">
            <v>482</v>
          </cell>
          <cell r="AZ129">
            <v>0</v>
          </cell>
          <cell r="BA129">
            <v>100</v>
          </cell>
          <cell r="BB129">
            <v>9376</v>
          </cell>
          <cell r="BC129">
            <v>0</v>
          </cell>
          <cell r="BD129">
            <v>0</v>
          </cell>
          <cell r="BE129">
            <v>0</v>
          </cell>
          <cell r="BF129">
            <v>0</v>
          </cell>
          <cell r="BG129">
            <v>25101</v>
          </cell>
          <cell r="BH129">
            <v>0</v>
          </cell>
          <cell r="BI129">
            <v>0</v>
          </cell>
          <cell r="BJ129">
            <v>0</v>
          </cell>
          <cell r="BK129">
            <v>24518</v>
          </cell>
          <cell r="BL129">
            <v>0</v>
          </cell>
          <cell r="BM129">
            <v>4168</v>
          </cell>
          <cell r="BN129">
            <v>95</v>
          </cell>
          <cell r="BO129">
            <v>0</v>
          </cell>
          <cell r="BP129">
            <v>0</v>
          </cell>
          <cell r="BQ129">
            <v>0</v>
          </cell>
          <cell r="BR129">
            <v>0</v>
          </cell>
          <cell r="BS129">
            <v>0</v>
          </cell>
          <cell r="BT129">
            <v>95</v>
          </cell>
        </row>
        <row r="130">
          <cell r="A130">
            <v>635</v>
          </cell>
          <cell r="B130" t="str">
            <v>Eastington Primary School</v>
          </cell>
          <cell r="D130">
            <v>49120</v>
          </cell>
          <cell r="E130">
            <v>0</v>
          </cell>
          <cell r="F130">
            <v>0</v>
          </cell>
          <cell r="G130">
            <v>2847</v>
          </cell>
          <cell r="H130">
            <v>0</v>
          </cell>
          <cell r="I130">
            <v>0</v>
          </cell>
          <cell r="J130">
            <v>392346</v>
          </cell>
          <cell r="K130">
            <v>0</v>
          </cell>
          <cell r="L130">
            <v>5371</v>
          </cell>
          <cell r="M130">
            <v>0</v>
          </cell>
          <cell r="N130">
            <v>18261</v>
          </cell>
          <cell r="O130">
            <v>1800</v>
          </cell>
          <cell r="P130">
            <v>0</v>
          </cell>
          <cell r="Q130">
            <v>6700</v>
          </cell>
          <cell r="R130">
            <v>0</v>
          </cell>
          <cell r="S130">
            <v>0</v>
          </cell>
          <cell r="T130">
            <v>0</v>
          </cell>
          <cell r="U130">
            <v>7000</v>
          </cell>
          <cell r="V130">
            <v>1000</v>
          </cell>
          <cell r="W130">
            <v>32173</v>
          </cell>
          <cell r="X130">
            <v>0</v>
          </cell>
          <cell r="Y130">
            <v>0</v>
          </cell>
          <cell r="Z130">
            <v>0</v>
          </cell>
          <cell r="AA130">
            <v>295342</v>
          </cell>
          <cell r="AB130">
            <v>4384</v>
          </cell>
          <cell r="AC130">
            <v>52795</v>
          </cell>
          <cell r="AD130">
            <v>10315</v>
          </cell>
          <cell r="AE130">
            <v>24790</v>
          </cell>
          <cell r="AF130">
            <v>0</v>
          </cell>
          <cell r="AG130">
            <v>9334</v>
          </cell>
          <cell r="AH130">
            <v>0</v>
          </cell>
          <cell r="AI130">
            <v>0</v>
          </cell>
          <cell r="AJ130">
            <v>4942</v>
          </cell>
          <cell r="AK130">
            <v>1235</v>
          </cell>
          <cell r="AL130">
            <v>15360</v>
          </cell>
          <cell r="AM130">
            <v>1000</v>
          </cell>
          <cell r="AN130">
            <v>800</v>
          </cell>
          <cell r="AO130">
            <v>1000</v>
          </cell>
          <cell r="AP130">
            <v>8000</v>
          </cell>
          <cell r="AQ130">
            <v>2826</v>
          </cell>
          <cell r="AR130">
            <v>1950</v>
          </cell>
          <cell r="AS130">
            <v>18069</v>
          </cell>
          <cell r="AT130">
            <v>2532</v>
          </cell>
          <cell r="AU130">
            <v>0</v>
          </cell>
          <cell r="AV130">
            <v>5135</v>
          </cell>
          <cell r="AW130">
            <v>3907</v>
          </cell>
          <cell r="AX130">
            <v>0</v>
          </cell>
          <cell r="AY130">
            <v>0</v>
          </cell>
          <cell r="AZ130">
            <v>0</v>
          </cell>
          <cell r="BA130">
            <v>13299</v>
          </cell>
          <cell r="BB130">
            <v>9717</v>
          </cell>
          <cell r="BC130">
            <v>0</v>
          </cell>
          <cell r="BD130">
            <v>0</v>
          </cell>
          <cell r="BE130">
            <v>0</v>
          </cell>
          <cell r="BF130">
            <v>0</v>
          </cell>
          <cell r="BG130">
            <v>42208</v>
          </cell>
          <cell r="BH130">
            <v>0</v>
          </cell>
          <cell r="BI130">
            <v>0</v>
          </cell>
          <cell r="BJ130">
            <v>0</v>
          </cell>
          <cell r="BK130">
            <v>38714</v>
          </cell>
          <cell r="BL130">
            <v>0</v>
          </cell>
          <cell r="BM130">
            <v>6341</v>
          </cell>
          <cell r="BN130">
            <v>17039</v>
          </cell>
          <cell r="BO130">
            <v>0</v>
          </cell>
          <cell r="BP130">
            <v>0</v>
          </cell>
          <cell r="BQ130">
            <v>0</v>
          </cell>
          <cell r="BR130">
            <v>0</v>
          </cell>
          <cell r="BS130">
            <v>0</v>
          </cell>
          <cell r="BT130">
            <v>27039</v>
          </cell>
        </row>
        <row r="131">
          <cell r="A131">
            <v>640</v>
          </cell>
          <cell r="B131" t="str">
            <v>Ellwood Primary School</v>
          </cell>
          <cell r="D131">
            <v>31802</v>
          </cell>
          <cell r="E131">
            <v>0</v>
          </cell>
          <cell r="F131">
            <v>59031</v>
          </cell>
          <cell r="G131">
            <v>0</v>
          </cell>
          <cell r="H131">
            <v>0</v>
          </cell>
          <cell r="I131">
            <v>0</v>
          </cell>
          <cell r="J131">
            <v>391746</v>
          </cell>
          <cell r="K131">
            <v>0</v>
          </cell>
          <cell r="L131">
            <v>94174</v>
          </cell>
          <cell r="M131">
            <v>0</v>
          </cell>
          <cell r="N131">
            <v>22774</v>
          </cell>
          <cell r="O131">
            <v>0</v>
          </cell>
          <cell r="P131">
            <v>0</v>
          </cell>
          <cell r="Q131">
            <v>2500</v>
          </cell>
          <cell r="R131">
            <v>0</v>
          </cell>
          <cell r="S131">
            <v>0</v>
          </cell>
          <cell r="T131">
            <v>0</v>
          </cell>
          <cell r="U131">
            <v>0</v>
          </cell>
          <cell r="V131">
            <v>0</v>
          </cell>
          <cell r="W131">
            <v>33968</v>
          </cell>
          <cell r="X131">
            <v>0</v>
          </cell>
          <cell r="Y131">
            <v>0</v>
          </cell>
          <cell r="Z131">
            <v>0</v>
          </cell>
          <cell r="AA131">
            <v>279607</v>
          </cell>
          <cell r="AB131">
            <v>150</v>
          </cell>
          <cell r="AC131">
            <v>133409</v>
          </cell>
          <cell r="AD131">
            <v>11041</v>
          </cell>
          <cell r="AE131">
            <v>27158</v>
          </cell>
          <cell r="AF131">
            <v>0</v>
          </cell>
          <cell r="AG131">
            <v>12304</v>
          </cell>
          <cell r="AH131">
            <v>750</v>
          </cell>
          <cell r="AI131">
            <v>1500</v>
          </cell>
          <cell r="AJ131">
            <v>10171</v>
          </cell>
          <cell r="AK131">
            <v>0</v>
          </cell>
          <cell r="AL131">
            <v>6500</v>
          </cell>
          <cell r="AM131">
            <v>1200</v>
          </cell>
          <cell r="AN131">
            <v>1500</v>
          </cell>
          <cell r="AO131">
            <v>2640</v>
          </cell>
          <cell r="AP131">
            <v>9000</v>
          </cell>
          <cell r="AQ131">
            <v>6665</v>
          </cell>
          <cell r="AR131">
            <v>1160</v>
          </cell>
          <cell r="AS131">
            <v>29245</v>
          </cell>
          <cell r="AT131">
            <v>0</v>
          </cell>
          <cell r="AU131">
            <v>0</v>
          </cell>
          <cell r="AV131">
            <v>3550</v>
          </cell>
          <cell r="AW131">
            <v>3377</v>
          </cell>
          <cell r="AX131">
            <v>0</v>
          </cell>
          <cell r="AY131">
            <v>8560</v>
          </cell>
          <cell r="AZ131">
            <v>2688</v>
          </cell>
          <cell r="BA131">
            <v>0</v>
          </cell>
          <cell r="BB131">
            <v>10226</v>
          </cell>
          <cell r="BC131">
            <v>0</v>
          </cell>
          <cell r="BD131">
            <v>0</v>
          </cell>
          <cell r="BE131">
            <v>0</v>
          </cell>
          <cell r="BF131">
            <v>0</v>
          </cell>
          <cell r="BG131">
            <v>40577</v>
          </cell>
          <cell r="BH131">
            <v>0</v>
          </cell>
          <cell r="BI131">
            <v>0</v>
          </cell>
          <cell r="BJ131">
            <v>0</v>
          </cell>
          <cell r="BK131">
            <v>96158</v>
          </cell>
          <cell r="BL131">
            <v>0</v>
          </cell>
          <cell r="BM131">
            <v>3450</v>
          </cell>
          <cell r="BN131">
            <v>14563</v>
          </cell>
          <cell r="BO131">
            <v>0</v>
          </cell>
          <cell r="BP131">
            <v>0</v>
          </cell>
          <cell r="BQ131">
            <v>0</v>
          </cell>
          <cell r="BR131">
            <v>0</v>
          </cell>
          <cell r="BS131">
            <v>0</v>
          </cell>
          <cell r="BT131">
            <v>14563</v>
          </cell>
        </row>
        <row r="132">
          <cell r="A132">
            <v>643</v>
          </cell>
          <cell r="B132" t="str">
            <v>English Bicknor Church of England Primary School</v>
          </cell>
          <cell r="D132">
            <v>13685</v>
          </cell>
          <cell r="E132">
            <v>0</v>
          </cell>
          <cell r="F132">
            <v>11741</v>
          </cell>
          <cell r="G132">
            <v>4655</v>
          </cell>
          <cell r="H132">
            <v>0</v>
          </cell>
          <cell r="I132">
            <v>0</v>
          </cell>
          <cell r="J132">
            <v>173464</v>
          </cell>
          <cell r="K132">
            <v>0</v>
          </cell>
          <cell r="L132">
            <v>14844</v>
          </cell>
          <cell r="M132">
            <v>0</v>
          </cell>
          <cell r="N132">
            <v>12033</v>
          </cell>
          <cell r="O132">
            <v>0</v>
          </cell>
          <cell r="P132">
            <v>0</v>
          </cell>
          <cell r="Q132">
            <v>1266</v>
          </cell>
          <cell r="R132">
            <v>0</v>
          </cell>
          <cell r="S132">
            <v>0</v>
          </cell>
          <cell r="T132">
            <v>0</v>
          </cell>
          <cell r="U132">
            <v>4575</v>
          </cell>
          <cell r="V132">
            <v>5897</v>
          </cell>
          <cell r="W132">
            <v>18225</v>
          </cell>
          <cell r="X132">
            <v>0</v>
          </cell>
          <cell r="Y132">
            <v>0</v>
          </cell>
          <cell r="Z132">
            <v>0</v>
          </cell>
          <cell r="AA132">
            <v>183643</v>
          </cell>
          <cell r="AB132">
            <v>2543</v>
          </cell>
          <cell r="AC132">
            <v>18911</v>
          </cell>
          <cell r="AD132">
            <v>0</v>
          </cell>
          <cell r="AE132">
            <v>17776</v>
          </cell>
          <cell r="AF132">
            <v>0</v>
          </cell>
          <cell r="AG132">
            <v>2144</v>
          </cell>
          <cell r="AH132">
            <v>515</v>
          </cell>
          <cell r="AI132">
            <v>0</v>
          </cell>
          <cell r="AJ132">
            <v>424</v>
          </cell>
          <cell r="AK132">
            <v>3812</v>
          </cell>
          <cell r="AL132">
            <v>2652</v>
          </cell>
          <cell r="AM132">
            <v>1008</v>
          </cell>
          <cell r="AN132">
            <v>6365</v>
          </cell>
          <cell r="AO132">
            <v>534</v>
          </cell>
          <cell r="AP132">
            <v>4986</v>
          </cell>
          <cell r="AQ132">
            <v>2214</v>
          </cell>
          <cell r="AR132">
            <v>743</v>
          </cell>
          <cell r="AS132">
            <v>10016</v>
          </cell>
          <cell r="AT132">
            <v>1003</v>
          </cell>
          <cell r="AU132">
            <v>0</v>
          </cell>
          <cell r="AV132">
            <v>2621</v>
          </cell>
          <cell r="AW132">
            <v>1016</v>
          </cell>
          <cell r="AX132">
            <v>0</v>
          </cell>
          <cell r="AY132">
            <v>2998</v>
          </cell>
          <cell r="AZ132">
            <v>0</v>
          </cell>
          <cell r="BA132">
            <v>626</v>
          </cell>
          <cell r="BB132">
            <v>9231</v>
          </cell>
          <cell r="BC132">
            <v>0</v>
          </cell>
          <cell r="BD132">
            <v>0</v>
          </cell>
          <cell r="BE132">
            <v>0</v>
          </cell>
          <cell r="BF132">
            <v>0</v>
          </cell>
          <cell r="BG132">
            <v>33445</v>
          </cell>
          <cell r="BH132">
            <v>0</v>
          </cell>
          <cell r="BI132">
            <v>0</v>
          </cell>
          <cell r="BJ132">
            <v>0</v>
          </cell>
          <cell r="BK132">
            <v>46071</v>
          </cell>
          <cell r="BL132">
            <v>0</v>
          </cell>
          <cell r="BM132">
            <v>3770</v>
          </cell>
          <cell r="BN132">
            <v>-31792</v>
          </cell>
          <cell r="BO132">
            <v>0</v>
          </cell>
          <cell r="BP132">
            <v>0</v>
          </cell>
          <cell r="BQ132">
            <v>0</v>
          </cell>
          <cell r="BR132">
            <v>0</v>
          </cell>
          <cell r="BS132">
            <v>0</v>
          </cell>
          <cell r="BT132">
            <v>-31792</v>
          </cell>
        </row>
        <row r="133">
          <cell r="A133">
            <v>645</v>
          </cell>
          <cell r="B133" t="str">
            <v>Fairford Church of England Primary School</v>
          </cell>
          <cell r="C133">
            <v>1</v>
          </cell>
          <cell r="D133">
            <v>19611</v>
          </cell>
          <cell r="E133">
            <v>0</v>
          </cell>
          <cell r="F133">
            <v>16881</v>
          </cell>
          <cell r="G133">
            <v>1621</v>
          </cell>
          <cell r="H133">
            <v>0</v>
          </cell>
          <cell r="I133">
            <v>0</v>
          </cell>
          <cell r="J133">
            <v>594538</v>
          </cell>
          <cell r="K133">
            <v>0</v>
          </cell>
          <cell r="L133">
            <v>33586</v>
          </cell>
          <cell r="M133">
            <v>0</v>
          </cell>
          <cell r="N133">
            <v>22430</v>
          </cell>
          <cell r="O133">
            <v>0</v>
          </cell>
          <cell r="P133">
            <v>1850</v>
          </cell>
          <cell r="Q133">
            <v>3390</v>
          </cell>
          <cell r="R133">
            <v>27670</v>
          </cell>
          <cell r="S133">
            <v>0</v>
          </cell>
          <cell r="T133">
            <v>0</v>
          </cell>
          <cell r="U133">
            <v>2590</v>
          </cell>
          <cell r="V133">
            <v>828</v>
          </cell>
          <cell r="W133">
            <v>42768</v>
          </cell>
          <cell r="X133">
            <v>0</v>
          </cell>
          <cell r="Y133">
            <v>0</v>
          </cell>
          <cell r="Z133">
            <v>0</v>
          </cell>
          <cell r="AA133">
            <v>397380</v>
          </cell>
          <cell r="AB133">
            <v>7435</v>
          </cell>
          <cell r="AC133">
            <v>112948</v>
          </cell>
          <cell r="AD133">
            <v>12546</v>
          </cell>
          <cell r="AE133">
            <v>38406</v>
          </cell>
          <cell r="AF133">
            <v>18087</v>
          </cell>
          <cell r="AG133">
            <v>14629</v>
          </cell>
          <cell r="AH133">
            <v>5423</v>
          </cell>
          <cell r="AI133">
            <v>3300</v>
          </cell>
          <cell r="AJ133">
            <v>6247</v>
          </cell>
          <cell r="AK133">
            <v>0</v>
          </cell>
          <cell r="AL133">
            <v>6033</v>
          </cell>
          <cell r="AM133">
            <v>2650</v>
          </cell>
          <cell r="AN133">
            <v>18800</v>
          </cell>
          <cell r="AO133">
            <v>2000</v>
          </cell>
          <cell r="AP133">
            <v>7750</v>
          </cell>
          <cell r="AQ133">
            <v>13117</v>
          </cell>
          <cell r="AR133">
            <v>2350</v>
          </cell>
          <cell r="AS133">
            <v>17116</v>
          </cell>
          <cell r="AT133">
            <v>4859</v>
          </cell>
          <cell r="AU133">
            <v>0</v>
          </cell>
          <cell r="AV133">
            <v>6530</v>
          </cell>
          <cell r="AW133">
            <v>5484</v>
          </cell>
          <cell r="AX133">
            <v>0</v>
          </cell>
          <cell r="AY133">
            <v>13080</v>
          </cell>
          <cell r="AZ133">
            <v>13700</v>
          </cell>
          <cell r="BA133">
            <v>0</v>
          </cell>
          <cell r="BB133">
            <v>11750</v>
          </cell>
          <cell r="BC133">
            <v>0</v>
          </cell>
          <cell r="BD133">
            <v>0</v>
          </cell>
          <cell r="BE133">
            <v>0</v>
          </cell>
          <cell r="BF133">
            <v>0</v>
          </cell>
          <cell r="BG133">
            <v>49249</v>
          </cell>
          <cell r="BH133">
            <v>0</v>
          </cell>
          <cell r="BI133">
            <v>0</v>
          </cell>
          <cell r="BJ133">
            <v>0</v>
          </cell>
          <cell r="BK133">
            <v>62399</v>
          </cell>
          <cell r="BL133">
            <v>0</v>
          </cell>
          <cell r="BM133">
            <v>5352</v>
          </cell>
          <cell r="BN133">
            <v>7641</v>
          </cell>
          <cell r="BO133">
            <v>0</v>
          </cell>
          <cell r="BP133">
            <v>0</v>
          </cell>
          <cell r="BQ133">
            <v>0</v>
          </cell>
          <cell r="BR133">
            <v>0</v>
          </cell>
          <cell r="BS133">
            <v>0</v>
          </cell>
          <cell r="BT133">
            <v>7641</v>
          </cell>
        </row>
        <row r="134">
          <cell r="A134">
            <v>655</v>
          </cell>
          <cell r="B134" t="str">
            <v>Gotherington Primary School</v>
          </cell>
          <cell r="D134">
            <v>19682</v>
          </cell>
          <cell r="E134">
            <v>0</v>
          </cell>
          <cell r="F134">
            <v>51299</v>
          </cell>
          <cell r="G134">
            <v>0</v>
          </cell>
          <cell r="H134">
            <v>0</v>
          </cell>
          <cell r="I134">
            <v>0</v>
          </cell>
          <cell r="J134">
            <v>547520</v>
          </cell>
          <cell r="K134">
            <v>0</v>
          </cell>
          <cell r="L134">
            <v>33428</v>
          </cell>
          <cell r="M134">
            <v>0</v>
          </cell>
          <cell r="N134">
            <v>13608</v>
          </cell>
          <cell r="O134">
            <v>0</v>
          </cell>
          <cell r="P134">
            <v>0</v>
          </cell>
          <cell r="Q134">
            <v>3790</v>
          </cell>
          <cell r="R134">
            <v>0</v>
          </cell>
          <cell r="S134">
            <v>5200</v>
          </cell>
          <cell r="T134">
            <v>0</v>
          </cell>
          <cell r="U134">
            <v>5000</v>
          </cell>
          <cell r="V134">
            <v>12079</v>
          </cell>
          <cell r="W134">
            <v>37105</v>
          </cell>
          <cell r="X134">
            <v>0</v>
          </cell>
          <cell r="Y134">
            <v>0</v>
          </cell>
          <cell r="Z134">
            <v>0</v>
          </cell>
          <cell r="AA134">
            <v>416274</v>
          </cell>
          <cell r="AB134">
            <v>6201</v>
          </cell>
          <cell r="AC134">
            <v>109303</v>
          </cell>
          <cell r="AD134">
            <v>0</v>
          </cell>
          <cell r="AE134">
            <v>43122</v>
          </cell>
          <cell r="AF134">
            <v>0</v>
          </cell>
          <cell r="AG134">
            <v>13572</v>
          </cell>
          <cell r="AH134">
            <v>1000</v>
          </cell>
          <cell r="AI134">
            <v>1000</v>
          </cell>
          <cell r="AJ134">
            <v>0</v>
          </cell>
          <cell r="AK134">
            <v>0</v>
          </cell>
          <cell r="AL134">
            <v>5600</v>
          </cell>
          <cell r="AM134">
            <v>1300</v>
          </cell>
          <cell r="AN134">
            <v>14000</v>
          </cell>
          <cell r="AO134">
            <v>1400</v>
          </cell>
          <cell r="AP134">
            <v>7700</v>
          </cell>
          <cell r="AQ134">
            <v>6688</v>
          </cell>
          <cell r="AR134">
            <v>500</v>
          </cell>
          <cell r="AS134">
            <v>19357</v>
          </cell>
          <cell r="AT134">
            <v>1250</v>
          </cell>
          <cell r="AU134">
            <v>0</v>
          </cell>
          <cell r="AV134">
            <v>2000</v>
          </cell>
          <cell r="AW134">
            <v>5154</v>
          </cell>
          <cell r="AX134">
            <v>0</v>
          </cell>
          <cell r="AY134">
            <v>0</v>
          </cell>
          <cell r="AZ134">
            <v>300</v>
          </cell>
          <cell r="BA134">
            <v>3040</v>
          </cell>
          <cell r="BB134">
            <v>18500</v>
          </cell>
          <cell r="BC134">
            <v>0</v>
          </cell>
          <cell r="BD134">
            <v>0</v>
          </cell>
          <cell r="BE134">
            <v>0</v>
          </cell>
          <cell r="BF134">
            <v>0</v>
          </cell>
          <cell r="BG134">
            <v>47933</v>
          </cell>
          <cell r="BH134">
            <v>0</v>
          </cell>
          <cell r="BI134">
            <v>0</v>
          </cell>
          <cell r="BJ134">
            <v>0</v>
          </cell>
          <cell r="BK134">
            <v>83029</v>
          </cell>
          <cell r="BL134">
            <v>0</v>
          </cell>
          <cell r="BM134">
            <v>3687</v>
          </cell>
          <cell r="BN134">
            <v>151</v>
          </cell>
          <cell r="BO134">
            <v>0</v>
          </cell>
          <cell r="BP134">
            <v>12516</v>
          </cell>
          <cell r="BQ134">
            <v>0</v>
          </cell>
          <cell r="BR134">
            <v>0</v>
          </cell>
          <cell r="BS134">
            <v>0</v>
          </cell>
          <cell r="BT134">
            <v>12667</v>
          </cell>
        </row>
        <row r="135">
          <cell r="A135">
            <v>656</v>
          </cell>
          <cell r="B135" t="str">
            <v>Grangefield School</v>
          </cell>
          <cell r="D135">
            <v>20733</v>
          </cell>
          <cell r="E135">
            <v>0</v>
          </cell>
          <cell r="F135">
            <v>7373</v>
          </cell>
          <cell r="G135">
            <v>0</v>
          </cell>
          <cell r="H135">
            <v>0</v>
          </cell>
          <cell r="I135">
            <v>0</v>
          </cell>
          <cell r="J135">
            <v>563621</v>
          </cell>
          <cell r="K135">
            <v>0</v>
          </cell>
          <cell r="L135">
            <v>10469</v>
          </cell>
          <cell r="M135">
            <v>0</v>
          </cell>
          <cell r="N135">
            <v>28785</v>
          </cell>
          <cell r="O135">
            <v>0</v>
          </cell>
          <cell r="P135">
            <v>0</v>
          </cell>
          <cell r="Q135">
            <v>4500</v>
          </cell>
          <cell r="R135">
            <v>0</v>
          </cell>
          <cell r="S135">
            <v>0</v>
          </cell>
          <cell r="T135">
            <v>0</v>
          </cell>
          <cell r="U135">
            <v>0</v>
          </cell>
          <cell r="V135">
            <v>0</v>
          </cell>
          <cell r="W135">
            <v>50669</v>
          </cell>
          <cell r="X135">
            <v>0</v>
          </cell>
          <cell r="Y135">
            <v>0</v>
          </cell>
          <cell r="Z135">
            <v>0</v>
          </cell>
          <cell r="AA135">
            <v>392490</v>
          </cell>
          <cell r="AB135">
            <v>7489</v>
          </cell>
          <cell r="AC135">
            <v>68506</v>
          </cell>
          <cell r="AD135">
            <v>8030</v>
          </cell>
          <cell r="AE135">
            <v>15915</v>
          </cell>
          <cell r="AF135">
            <v>0</v>
          </cell>
          <cell r="AG135">
            <v>15570</v>
          </cell>
          <cell r="AH135">
            <v>3500</v>
          </cell>
          <cell r="AI135">
            <v>8100</v>
          </cell>
          <cell r="AJ135">
            <v>6092</v>
          </cell>
          <cell r="AK135">
            <v>0</v>
          </cell>
          <cell r="AL135">
            <v>8000</v>
          </cell>
          <cell r="AM135">
            <v>3500</v>
          </cell>
          <cell r="AN135">
            <v>2000</v>
          </cell>
          <cell r="AO135">
            <v>5000</v>
          </cell>
          <cell r="AP135">
            <v>15000</v>
          </cell>
          <cell r="AQ135">
            <v>17521</v>
          </cell>
          <cell r="AR135">
            <v>1000</v>
          </cell>
          <cell r="AS135">
            <v>33984</v>
          </cell>
          <cell r="AT135">
            <v>23730</v>
          </cell>
          <cell r="AU135">
            <v>0</v>
          </cell>
          <cell r="AV135">
            <v>4500</v>
          </cell>
          <cell r="AW135">
            <v>6332</v>
          </cell>
          <cell r="AX135">
            <v>0</v>
          </cell>
          <cell r="AY135">
            <v>2410</v>
          </cell>
          <cell r="AZ135">
            <v>0</v>
          </cell>
          <cell r="BA135">
            <v>4500</v>
          </cell>
          <cell r="BB135">
            <v>11783</v>
          </cell>
          <cell r="BC135">
            <v>0</v>
          </cell>
          <cell r="BD135">
            <v>0</v>
          </cell>
          <cell r="BE135">
            <v>0</v>
          </cell>
          <cell r="BF135">
            <v>0</v>
          </cell>
          <cell r="BG135">
            <v>25702</v>
          </cell>
          <cell r="BH135">
            <v>0</v>
          </cell>
          <cell r="BI135">
            <v>0</v>
          </cell>
          <cell r="BJ135">
            <v>0</v>
          </cell>
          <cell r="BK135">
            <v>29364</v>
          </cell>
          <cell r="BL135">
            <v>0</v>
          </cell>
          <cell r="BM135">
            <v>3711</v>
          </cell>
          <cell r="BN135">
            <v>13825</v>
          </cell>
          <cell r="BO135">
            <v>0</v>
          </cell>
          <cell r="BP135">
            <v>0</v>
          </cell>
          <cell r="BQ135">
            <v>0</v>
          </cell>
          <cell r="BR135">
            <v>0</v>
          </cell>
          <cell r="BS135">
            <v>0</v>
          </cell>
          <cell r="BT135">
            <v>13825</v>
          </cell>
        </row>
        <row r="136">
          <cell r="A136">
            <v>657</v>
          </cell>
          <cell r="B136" t="str">
            <v>Great Rissington Primary School</v>
          </cell>
          <cell r="D136">
            <v>12667</v>
          </cell>
          <cell r="E136">
            <v>0</v>
          </cell>
          <cell r="F136">
            <v>810</v>
          </cell>
          <cell r="G136">
            <v>4338</v>
          </cell>
          <cell r="H136">
            <v>0</v>
          </cell>
          <cell r="I136">
            <v>0</v>
          </cell>
          <cell r="J136">
            <v>273201</v>
          </cell>
          <cell r="K136">
            <v>0</v>
          </cell>
          <cell r="L136">
            <v>1817</v>
          </cell>
          <cell r="M136">
            <v>0</v>
          </cell>
          <cell r="N136">
            <v>19210</v>
          </cell>
          <cell r="O136">
            <v>0</v>
          </cell>
          <cell r="P136">
            <v>0</v>
          </cell>
          <cell r="Q136">
            <v>7523</v>
          </cell>
          <cell r="R136">
            <v>0</v>
          </cell>
          <cell r="S136">
            <v>0</v>
          </cell>
          <cell r="T136">
            <v>0</v>
          </cell>
          <cell r="U136">
            <v>760</v>
          </cell>
          <cell r="V136">
            <v>1628</v>
          </cell>
          <cell r="W136">
            <v>25541</v>
          </cell>
          <cell r="X136">
            <v>0</v>
          </cell>
          <cell r="Y136">
            <v>0</v>
          </cell>
          <cell r="Z136">
            <v>0</v>
          </cell>
          <cell r="AA136">
            <v>184291</v>
          </cell>
          <cell r="AB136">
            <v>7852</v>
          </cell>
          <cell r="AC136">
            <v>31343</v>
          </cell>
          <cell r="AD136">
            <v>5424</v>
          </cell>
          <cell r="AE136">
            <v>20039</v>
          </cell>
          <cell r="AF136">
            <v>0</v>
          </cell>
          <cell r="AG136">
            <v>5321</v>
          </cell>
          <cell r="AH136">
            <v>2252</v>
          </cell>
          <cell r="AI136">
            <v>2000</v>
          </cell>
          <cell r="AJ136">
            <v>5955</v>
          </cell>
          <cell r="AK136">
            <v>1600</v>
          </cell>
          <cell r="AL136">
            <v>4357</v>
          </cell>
          <cell r="AM136">
            <v>2122</v>
          </cell>
          <cell r="AN136">
            <v>530</v>
          </cell>
          <cell r="AO136">
            <v>260</v>
          </cell>
          <cell r="AP136">
            <v>3183</v>
          </cell>
          <cell r="AQ136">
            <v>4239</v>
          </cell>
          <cell r="AR136">
            <v>1327</v>
          </cell>
          <cell r="AS136">
            <v>11239</v>
          </cell>
          <cell r="AT136">
            <v>1160</v>
          </cell>
          <cell r="AU136">
            <v>0</v>
          </cell>
          <cell r="AV136">
            <v>2813</v>
          </cell>
          <cell r="AW136">
            <v>2536</v>
          </cell>
          <cell r="AX136">
            <v>0</v>
          </cell>
          <cell r="AY136">
            <v>0</v>
          </cell>
          <cell r="AZ136">
            <v>0</v>
          </cell>
          <cell r="BA136">
            <v>9005</v>
          </cell>
          <cell r="BB136">
            <v>8499</v>
          </cell>
          <cell r="BC136">
            <v>0</v>
          </cell>
          <cell r="BD136">
            <v>0</v>
          </cell>
          <cell r="BE136">
            <v>0</v>
          </cell>
          <cell r="BF136">
            <v>0</v>
          </cell>
          <cell r="BG136">
            <v>37136</v>
          </cell>
          <cell r="BH136">
            <v>0</v>
          </cell>
          <cell r="BI136">
            <v>0</v>
          </cell>
          <cell r="BJ136">
            <v>0</v>
          </cell>
          <cell r="BK136">
            <v>34635</v>
          </cell>
          <cell r="BL136">
            <v>0</v>
          </cell>
          <cell r="BM136">
            <v>7649</v>
          </cell>
          <cell r="BN136">
            <v>25000</v>
          </cell>
          <cell r="BO136">
            <v>0</v>
          </cell>
          <cell r="BP136">
            <v>0</v>
          </cell>
          <cell r="BQ136">
            <v>0</v>
          </cell>
          <cell r="BR136">
            <v>0</v>
          </cell>
          <cell r="BS136">
            <v>0</v>
          </cell>
          <cell r="BT136">
            <v>25000</v>
          </cell>
        </row>
        <row r="137">
          <cell r="A137">
            <v>658</v>
          </cell>
          <cell r="B137" t="str">
            <v>Gretton Primary School</v>
          </cell>
          <cell r="D137">
            <v>31277</v>
          </cell>
          <cell r="E137">
            <v>0</v>
          </cell>
          <cell r="F137">
            <v>39314</v>
          </cell>
          <cell r="G137">
            <v>4170</v>
          </cell>
          <cell r="H137">
            <v>0</v>
          </cell>
          <cell r="I137">
            <v>0</v>
          </cell>
          <cell r="J137">
            <v>252851</v>
          </cell>
          <cell r="K137">
            <v>0</v>
          </cell>
          <cell r="L137">
            <v>4573</v>
          </cell>
          <cell r="M137">
            <v>0</v>
          </cell>
          <cell r="N137">
            <v>22382</v>
          </cell>
          <cell r="O137">
            <v>0</v>
          </cell>
          <cell r="P137">
            <v>0</v>
          </cell>
          <cell r="Q137">
            <v>4257</v>
          </cell>
          <cell r="R137">
            <v>0</v>
          </cell>
          <cell r="S137">
            <v>0</v>
          </cell>
          <cell r="T137">
            <v>0</v>
          </cell>
          <cell r="U137">
            <v>7482</v>
          </cell>
          <cell r="V137">
            <v>1650</v>
          </cell>
          <cell r="W137">
            <v>24863</v>
          </cell>
          <cell r="X137">
            <v>0</v>
          </cell>
          <cell r="Y137">
            <v>0</v>
          </cell>
          <cell r="Z137">
            <v>0</v>
          </cell>
          <cell r="AA137">
            <v>202963</v>
          </cell>
          <cell r="AB137">
            <v>9213</v>
          </cell>
          <cell r="AC137">
            <v>34115</v>
          </cell>
          <cell r="AD137">
            <v>2766</v>
          </cell>
          <cell r="AE137">
            <v>14986</v>
          </cell>
          <cell r="AF137">
            <v>0</v>
          </cell>
          <cell r="AG137">
            <v>3961</v>
          </cell>
          <cell r="AH137">
            <v>750</v>
          </cell>
          <cell r="AI137">
            <v>1000</v>
          </cell>
          <cell r="AJ137">
            <v>2317</v>
          </cell>
          <cell r="AK137">
            <v>579</v>
          </cell>
          <cell r="AL137">
            <v>6000</v>
          </cell>
          <cell r="AM137">
            <v>2000</v>
          </cell>
          <cell r="AN137">
            <v>7270</v>
          </cell>
          <cell r="AO137">
            <v>770</v>
          </cell>
          <cell r="AP137">
            <v>4970</v>
          </cell>
          <cell r="AQ137">
            <v>4192</v>
          </cell>
          <cell r="AR137">
            <v>910</v>
          </cell>
          <cell r="AS137">
            <v>15790</v>
          </cell>
          <cell r="AT137">
            <v>2775</v>
          </cell>
          <cell r="AU137">
            <v>0</v>
          </cell>
          <cell r="AV137">
            <v>2976</v>
          </cell>
          <cell r="AW137">
            <v>2184</v>
          </cell>
          <cell r="AX137">
            <v>0</v>
          </cell>
          <cell r="AY137">
            <v>6235</v>
          </cell>
          <cell r="AZ137">
            <v>0</v>
          </cell>
          <cell r="BA137">
            <v>666</v>
          </cell>
          <cell r="BB137">
            <v>8174</v>
          </cell>
          <cell r="BC137">
            <v>0</v>
          </cell>
          <cell r="BD137">
            <v>0</v>
          </cell>
          <cell r="BE137">
            <v>0</v>
          </cell>
          <cell r="BF137">
            <v>0</v>
          </cell>
          <cell r="BG137">
            <v>36650</v>
          </cell>
          <cell r="BH137">
            <v>0</v>
          </cell>
          <cell r="BI137">
            <v>0</v>
          </cell>
          <cell r="BJ137">
            <v>0</v>
          </cell>
          <cell r="BK137">
            <v>43484</v>
          </cell>
          <cell r="BL137">
            <v>0</v>
          </cell>
          <cell r="BM137">
            <v>3291</v>
          </cell>
          <cell r="BN137">
            <v>11773</v>
          </cell>
          <cell r="BO137">
            <v>0</v>
          </cell>
          <cell r="BP137">
            <v>33359</v>
          </cell>
          <cell r="BQ137">
            <v>0</v>
          </cell>
          <cell r="BR137">
            <v>0</v>
          </cell>
          <cell r="BS137">
            <v>0</v>
          </cell>
          <cell r="BT137">
            <v>45132</v>
          </cell>
        </row>
        <row r="138">
          <cell r="A138">
            <v>660</v>
          </cell>
          <cell r="B138" t="str">
            <v>Stone with Woodford Church of England Primary School</v>
          </cell>
          <cell r="D138">
            <v>43603</v>
          </cell>
          <cell r="E138">
            <v>0</v>
          </cell>
          <cell r="F138">
            <v>49632</v>
          </cell>
          <cell r="G138">
            <v>2059</v>
          </cell>
          <cell r="H138">
            <v>26000</v>
          </cell>
          <cell r="I138">
            <v>0</v>
          </cell>
          <cell r="J138">
            <v>275829</v>
          </cell>
          <cell r="K138">
            <v>0</v>
          </cell>
          <cell r="L138">
            <v>30445</v>
          </cell>
          <cell r="M138">
            <v>0</v>
          </cell>
          <cell r="N138">
            <v>20114</v>
          </cell>
          <cell r="O138">
            <v>11895</v>
          </cell>
          <cell r="P138">
            <v>0</v>
          </cell>
          <cell r="Q138">
            <v>6500</v>
          </cell>
          <cell r="R138">
            <v>0</v>
          </cell>
          <cell r="S138">
            <v>0</v>
          </cell>
          <cell r="T138">
            <v>0</v>
          </cell>
          <cell r="U138">
            <v>4500</v>
          </cell>
          <cell r="V138">
            <v>1000</v>
          </cell>
          <cell r="W138">
            <v>24958</v>
          </cell>
          <cell r="X138">
            <v>0</v>
          </cell>
          <cell r="Y138">
            <v>0</v>
          </cell>
          <cell r="Z138">
            <v>0</v>
          </cell>
          <cell r="AA138">
            <v>204194</v>
          </cell>
          <cell r="AB138">
            <v>20700</v>
          </cell>
          <cell r="AC138">
            <v>58720</v>
          </cell>
          <cell r="AD138">
            <v>9741</v>
          </cell>
          <cell r="AE138">
            <v>27906</v>
          </cell>
          <cell r="AF138">
            <v>0</v>
          </cell>
          <cell r="AG138">
            <v>10320</v>
          </cell>
          <cell r="AH138">
            <v>500</v>
          </cell>
          <cell r="AI138">
            <v>3700</v>
          </cell>
          <cell r="AJ138">
            <v>5687</v>
          </cell>
          <cell r="AK138">
            <v>1421</v>
          </cell>
          <cell r="AL138">
            <v>5625</v>
          </cell>
          <cell r="AM138">
            <v>258</v>
          </cell>
          <cell r="AN138">
            <v>500</v>
          </cell>
          <cell r="AO138">
            <v>640</v>
          </cell>
          <cell r="AP138">
            <v>4500</v>
          </cell>
          <cell r="AQ138">
            <v>2082</v>
          </cell>
          <cell r="AR138">
            <v>880</v>
          </cell>
          <cell r="AS138">
            <v>23271</v>
          </cell>
          <cell r="AT138">
            <v>2057</v>
          </cell>
          <cell r="AU138">
            <v>0</v>
          </cell>
          <cell r="AV138">
            <v>995</v>
          </cell>
          <cell r="AW138">
            <v>2158</v>
          </cell>
          <cell r="AX138">
            <v>0</v>
          </cell>
          <cell r="AY138">
            <v>6876</v>
          </cell>
          <cell r="AZ138">
            <v>0</v>
          </cell>
          <cell r="BA138">
            <v>5000</v>
          </cell>
          <cell r="BB138">
            <v>7965</v>
          </cell>
          <cell r="BC138">
            <v>0</v>
          </cell>
          <cell r="BD138">
            <v>0</v>
          </cell>
          <cell r="BE138">
            <v>0</v>
          </cell>
          <cell r="BF138">
            <v>0</v>
          </cell>
          <cell r="BG138">
            <v>36811</v>
          </cell>
          <cell r="BH138">
            <v>0</v>
          </cell>
          <cell r="BI138">
            <v>0</v>
          </cell>
          <cell r="BJ138">
            <v>0</v>
          </cell>
          <cell r="BK138">
            <v>109155</v>
          </cell>
          <cell r="BL138">
            <v>0</v>
          </cell>
          <cell r="BM138">
            <v>5347</v>
          </cell>
          <cell r="BN138">
            <v>5748</v>
          </cell>
          <cell r="BO138">
            <v>0</v>
          </cell>
          <cell r="BP138">
            <v>0</v>
          </cell>
          <cell r="BQ138">
            <v>0</v>
          </cell>
          <cell r="BR138">
            <v>0</v>
          </cell>
          <cell r="BS138">
            <v>0</v>
          </cell>
          <cell r="BT138">
            <v>13148</v>
          </cell>
        </row>
        <row r="139">
          <cell r="A139">
            <v>664</v>
          </cell>
          <cell r="B139" t="str">
            <v>Hardwicke Parochial Primary School</v>
          </cell>
          <cell r="D139">
            <v>81195</v>
          </cell>
          <cell r="E139">
            <v>0</v>
          </cell>
          <cell r="F139">
            <v>0</v>
          </cell>
          <cell r="G139">
            <v>796</v>
          </cell>
          <cell r="H139">
            <v>0</v>
          </cell>
          <cell r="I139">
            <v>0</v>
          </cell>
          <cell r="J139">
            <v>1063329</v>
          </cell>
          <cell r="K139">
            <v>0</v>
          </cell>
          <cell r="L139">
            <v>45565</v>
          </cell>
          <cell r="M139">
            <v>0</v>
          </cell>
          <cell r="N139">
            <v>32496</v>
          </cell>
          <cell r="O139">
            <v>0</v>
          </cell>
          <cell r="P139">
            <v>0</v>
          </cell>
          <cell r="Q139">
            <v>6150</v>
          </cell>
          <cell r="R139">
            <v>0</v>
          </cell>
          <cell r="S139">
            <v>0</v>
          </cell>
          <cell r="T139">
            <v>0</v>
          </cell>
          <cell r="U139">
            <v>0</v>
          </cell>
          <cell r="V139">
            <v>0</v>
          </cell>
          <cell r="W139">
            <v>64264</v>
          </cell>
          <cell r="X139">
            <v>0</v>
          </cell>
          <cell r="Y139">
            <v>0</v>
          </cell>
          <cell r="Z139">
            <v>0</v>
          </cell>
          <cell r="AA139">
            <v>752202</v>
          </cell>
          <cell r="AB139">
            <v>0</v>
          </cell>
          <cell r="AC139">
            <v>168518</v>
          </cell>
          <cell r="AD139">
            <v>25561</v>
          </cell>
          <cell r="AE139">
            <v>30531</v>
          </cell>
          <cell r="AF139">
            <v>0</v>
          </cell>
          <cell r="AG139">
            <v>33940</v>
          </cell>
          <cell r="AH139">
            <v>2100</v>
          </cell>
          <cell r="AI139">
            <v>0</v>
          </cell>
          <cell r="AJ139">
            <v>0</v>
          </cell>
          <cell r="AK139">
            <v>0</v>
          </cell>
          <cell r="AL139">
            <v>47000</v>
          </cell>
          <cell r="AM139">
            <v>5500</v>
          </cell>
          <cell r="AN139">
            <v>3500</v>
          </cell>
          <cell r="AO139">
            <v>3500</v>
          </cell>
          <cell r="AP139">
            <v>15000</v>
          </cell>
          <cell r="AQ139">
            <v>3094</v>
          </cell>
          <cell r="AR139">
            <v>0</v>
          </cell>
          <cell r="AS139">
            <v>68301</v>
          </cell>
          <cell r="AT139">
            <v>3397</v>
          </cell>
          <cell r="AU139">
            <v>0</v>
          </cell>
          <cell r="AV139">
            <v>15848</v>
          </cell>
          <cell r="AW139">
            <v>10334</v>
          </cell>
          <cell r="AX139">
            <v>0</v>
          </cell>
          <cell r="AY139">
            <v>0</v>
          </cell>
          <cell r="AZ139">
            <v>43169</v>
          </cell>
          <cell r="BA139">
            <v>7368</v>
          </cell>
          <cell r="BB139">
            <v>15684</v>
          </cell>
          <cell r="BC139">
            <v>0</v>
          </cell>
          <cell r="BD139">
            <v>0</v>
          </cell>
          <cell r="BE139">
            <v>0</v>
          </cell>
          <cell r="BF139">
            <v>0</v>
          </cell>
          <cell r="BG139">
            <v>4629</v>
          </cell>
          <cell r="BH139">
            <v>0</v>
          </cell>
          <cell r="BI139">
            <v>0</v>
          </cell>
          <cell r="BJ139">
            <v>0</v>
          </cell>
          <cell r="BK139">
            <v>0</v>
          </cell>
          <cell r="BL139">
            <v>0</v>
          </cell>
          <cell r="BM139">
            <v>5425</v>
          </cell>
          <cell r="BN139">
            <v>38452</v>
          </cell>
          <cell r="BO139">
            <v>0</v>
          </cell>
          <cell r="BP139">
            <v>0</v>
          </cell>
          <cell r="BQ139">
            <v>0</v>
          </cell>
          <cell r="BR139">
            <v>0</v>
          </cell>
          <cell r="BS139">
            <v>0</v>
          </cell>
          <cell r="BT139">
            <v>38452</v>
          </cell>
        </row>
        <row r="140">
          <cell r="A140">
            <v>665</v>
          </cell>
          <cell r="B140" t="str">
            <v>Haresfield Church of England Primary School</v>
          </cell>
          <cell r="D140">
            <v>40470</v>
          </cell>
          <cell r="E140">
            <v>0</v>
          </cell>
          <cell r="F140">
            <v>47718</v>
          </cell>
          <cell r="G140">
            <v>1859</v>
          </cell>
          <cell r="H140">
            <v>0</v>
          </cell>
          <cell r="I140">
            <v>0</v>
          </cell>
          <cell r="J140">
            <v>271370</v>
          </cell>
          <cell r="K140">
            <v>0</v>
          </cell>
          <cell r="L140">
            <v>3618</v>
          </cell>
          <cell r="M140">
            <v>0</v>
          </cell>
          <cell r="N140">
            <v>17887</v>
          </cell>
          <cell r="O140">
            <v>0</v>
          </cell>
          <cell r="P140">
            <v>0</v>
          </cell>
          <cell r="Q140">
            <v>3500</v>
          </cell>
          <cell r="R140">
            <v>0</v>
          </cell>
          <cell r="S140">
            <v>0</v>
          </cell>
          <cell r="T140">
            <v>0</v>
          </cell>
          <cell r="U140">
            <v>0</v>
          </cell>
          <cell r="V140">
            <v>1300</v>
          </cell>
          <cell r="W140">
            <v>23680</v>
          </cell>
          <cell r="X140">
            <v>0</v>
          </cell>
          <cell r="Y140">
            <v>0</v>
          </cell>
          <cell r="Z140">
            <v>0</v>
          </cell>
          <cell r="AA140">
            <v>204563</v>
          </cell>
          <cell r="AB140">
            <v>15886</v>
          </cell>
          <cell r="AC140">
            <v>42471</v>
          </cell>
          <cell r="AD140">
            <v>13000</v>
          </cell>
          <cell r="AE140">
            <v>15000</v>
          </cell>
          <cell r="AF140">
            <v>0</v>
          </cell>
          <cell r="AG140">
            <v>8000</v>
          </cell>
          <cell r="AH140">
            <v>250</v>
          </cell>
          <cell r="AI140">
            <v>500</v>
          </cell>
          <cell r="AJ140">
            <v>4350</v>
          </cell>
          <cell r="AK140">
            <v>230</v>
          </cell>
          <cell r="AL140">
            <v>2100</v>
          </cell>
          <cell r="AM140">
            <v>1750</v>
          </cell>
          <cell r="AN140">
            <v>300</v>
          </cell>
          <cell r="AO140">
            <v>2200</v>
          </cell>
          <cell r="AP140">
            <v>4750</v>
          </cell>
          <cell r="AQ140">
            <v>2084</v>
          </cell>
          <cell r="AR140">
            <v>1200</v>
          </cell>
          <cell r="AS140">
            <v>8843</v>
          </cell>
          <cell r="AT140">
            <v>2439</v>
          </cell>
          <cell r="AU140">
            <v>0</v>
          </cell>
          <cell r="AV140">
            <v>5400</v>
          </cell>
          <cell r="AW140">
            <v>2500</v>
          </cell>
          <cell r="AX140">
            <v>0</v>
          </cell>
          <cell r="AY140">
            <v>100</v>
          </cell>
          <cell r="AZ140">
            <v>1000</v>
          </cell>
          <cell r="BA140">
            <v>1000</v>
          </cell>
          <cell r="BB140">
            <v>10443</v>
          </cell>
          <cell r="BC140">
            <v>0</v>
          </cell>
          <cell r="BD140">
            <v>0</v>
          </cell>
          <cell r="BE140">
            <v>0</v>
          </cell>
          <cell r="BF140">
            <v>0</v>
          </cell>
          <cell r="BG140">
            <v>37790</v>
          </cell>
          <cell r="BH140">
            <v>0</v>
          </cell>
          <cell r="BI140">
            <v>0</v>
          </cell>
          <cell r="BJ140">
            <v>0</v>
          </cell>
          <cell r="BK140">
            <v>82385</v>
          </cell>
          <cell r="BL140">
            <v>0</v>
          </cell>
          <cell r="BM140">
            <v>4982</v>
          </cell>
          <cell r="BN140">
            <v>11466</v>
          </cell>
          <cell r="BO140">
            <v>0</v>
          </cell>
          <cell r="BP140">
            <v>0</v>
          </cell>
          <cell r="BQ140">
            <v>0</v>
          </cell>
          <cell r="BR140">
            <v>0</v>
          </cell>
          <cell r="BS140">
            <v>0</v>
          </cell>
          <cell r="BT140">
            <v>11466</v>
          </cell>
        </row>
        <row r="141">
          <cell r="A141">
            <v>666</v>
          </cell>
          <cell r="B141" t="str">
            <v>Hartpury Church of England Primary School</v>
          </cell>
          <cell r="C141">
            <v>1</v>
          </cell>
          <cell r="D141">
            <v>30531</v>
          </cell>
          <cell r="E141">
            <v>0</v>
          </cell>
          <cell r="F141">
            <v>51133</v>
          </cell>
          <cell r="G141">
            <v>1213</v>
          </cell>
          <cell r="H141">
            <v>0</v>
          </cell>
          <cell r="I141">
            <v>0</v>
          </cell>
          <cell r="J141">
            <v>297794</v>
          </cell>
          <cell r="K141">
            <v>0</v>
          </cell>
          <cell r="L141">
            <v>23651</v>
          </cell>
          <cell r="M141">
            <v>0</v>
          </cell>
          <cell r="N141">
            <v>17376</v>
          </cell>
          <cell r="O141">
            <v>0</v>
          </cell>
          <cell r="P141">
            <v>0</v>
          </cell>
          <cell r="Q141">
            <v>0</v>
          </cell>
          <cell r="R141">
            <v>0</v>
          </cell>
          <cell r="S141">
            <v>0</v>
          </cell>
          <cell r="T141">
            <v>0</v>
          </cell>
          <cell r="U141">
            <v>0</v>
          </cell>
          <cell r="V141">
            <v>0</v>
          </cell>
          <cell r="W141">
            <v>24698</v>
          </cell>
          <cell r="X141">
            <v>0</v>
          </cell>
          <cell r="Y141">
            <v>0</v>
          </cell>
          <cell r="Z141">
            <v>0</v>
          </cell>
          <cell r="AA141">
            <v>250051</v>
          </cell>
          <cell r="AB141">
            <v>6298</v>
          </cell>
          <cell r="AC141">
            <v>45092</v>
          </cell>
          <cell r="AD141">
            <v>0</v>
          </cell>
          <cell r="AE141">
            <v>18957</v>
          </cell>
          <cell r="AF141">
            <v>0</v>
          </cell>
          <cell r="AG141">
            <v>5400</v>
          </cell>
          <cell r="AH141">
            <v>0</v>
          </cell>
          <cell r="AI141">
            <v>1125</v>
          </cell>
          <cell r="AJ141">
            <v>3451</v>
          </cell>
          <cell r="AK141">
            <v>863</v>
          </cell>
          <cell r="AL141">
            <v>6556</v>
          </cell>
          <cell r="AM141">
            <v>1550</v>
          </cell>
          <cell r="AN141">
            <v>8784</v>
          </cell>
          <cell r="AO141">
            <v>1627</v>
          </cell>
          <cell r="AP141">
            <v>6500</v>
          </cell>
          <cell r="AQ141">
            <v>8643</v>
          </cell>
          <cell r="AR141">
            <v>866</v>
          </cell>
          <cell r="AS141">
            <v>4639</v>
          </cell>
          <cell r="AT141">
            <v>2597</v>
          </cell>
          <cell r="AU141">
            <v>0</v>
          </cell>
          <cell r="AV141">
            <v>2193</v>
          </cell>
          <cell r="AW141">
            <v>2387</v>
          </cell>
          <cell r="AX141">
            <v>0</v>
          </cell>
          <cell r="AY141">
            <v>4338</v>
          </cell>
          <cell r="AZ141">
            <v>0</v>
          </cell>
          <cell r="BA141">
            <v>150</v>
          </cell>
          <cell r="BB141">
            <v>8983</v>
          </cell>
          <cell r="BC141">
            <v>0</v>
          </cell>
          <cell r="BD141">
            <v>0</v>
          </cell>
          <cell r="BE141">
            <v>0</v>
          </cell>
          <cell r="BF141">
            <v>0</v>
          </cell>
          <cell r="BG141">
            <v>20791</v>
          </cell>
          <cell r="BH141">
            <v>0</v>
          </cell>
          <cell r="BI141">
            <v>0</v>
          </cell>
          <cell r="BJ141">
            <v>0</v>
          </cell>
          <cell r="BK141">
            <v>68606</v>
          </cell>
          <cell r="BL141">
            <v>0</v>
          </cell>
          <cell r="BM141">
            <v>4531</v>
          </cell>
          <cell r="BN141">
            <v>3000</v>
          </cell>
          <cell r="BO141">
            <v>0</v>
          </cell>
          <cell r="BP141">
            <v>0</v>
          </cell>
          <cell r="BQ141">
            <v>0</v>
          </cell>
          <cell r="BR141">
            <v>0</v>
          </cell>
          <cell r="BS141">
            <v>0</v>
          </cell>
          <cell r="BT141">
            <v>3000</v>
          </cell>
        </row>
        <row r="142">
          <cell r="A142">
            <v>667</v>
          </cell>
          <cell r="B142" t="str">
            <v>Hatherop Church of England Primary School</v>
          </cell>
          <cell r="D142">
            <v>13044</v>
          </cell>
          <cell r="E142">
            <v>0</v>
          </cell>
          <cell r="F142">
            <v>22168</v>
          </cell>
          <cell r="G142">
            <v>2157</v>
          </cell>
          <cell r="H142">
            <v>0</v>
          </cell>
          <cell r="I142">
            <v>0</v>
          </cell>
          <cell r="J142">
            <v>247924</v>
          </cell>
          <cell r="K142">
            <v>0</v>
          </cell>
          <cell r="L142">
            <v>6821</v>
          </cell>
          <cell r="M142">
            <v>0</v>
          </cell>
          <cell r="N142">
            <v>20634.5</v>
          </cell>
          <cell r="O142">
            <v>0</v>
          </cell>
          <cell r="P142">
            <v>0</v>
          </cell>
          <cell r="Q142">
            <v>0</v>
          </cell>
          <cell r="R142">
            <v>0</v>
          </cell>
          <cell r="S142">
            <v>0</v>
          </cell>
          <cell r="T142">
            <v>0</v>
          </cell>
          <cell r="U142">
            <v>0</v>
          </cell>
          <cell r="V142">
            <v>17170</v>
          </cell>
          <cell r="W142">
            <v>24844</v>
          </cell>
          <cell r="X142">
            <v>0</v>
          </cell>
          <cell r="Y142">
            <v>0</v>
          </cell>
          <cell r="Z142">
            <v>0</v>
          </cell>
          <cell r="AA142">
            <v>183125</v>
          </cell>
          <cell r="AB142">
            <v>3000</v>
          </cell>
          <cell r="AC142">
            <v>33700</v>
          </cell>
          <cell r="AD142">
            <v>26259</v>
          </cell>
          <cell r="AE142">
            <v>15600</v>
          </cell>
          <cell r="AF142">
            <v>0</v>
          </cell>
          <cell r="AG142">
            <v>4864</v>
          </cell>
          <cell r="AH142">
            <v>0</v>
          </cell>
          <cell r="AI142">
            <v>500</v>
          </cell>
          <cell r="AJ142">
            <v>2716</v>
          </cell>
          <cell r="AK142">
            <v>0</v>
          </cell>
          <cell r="AL142">
            <v>2000</v>
          </cell>
          <cell r="AM142">
            <v>2500</v>
          </cell>
          <cell r="AN142">
            <v>850</v>
          </cell>
          <cell r="AO142">
            <v>390</v>
          </cell>
          <cell r="AP142">
            <v>5000</v>
          </cell>
          <cell r="AQ142">
            <v>2355</v>
          </cell>
          <cell r="AR142">
            <v>530</v>
          </cell>
          <cell r="AS142">
            <v>23473</v>
          </cell>
          <cell r="AT142">
            <v>150</v>
          </cell>
          <cell r="AU142">
            <v>0</v>
          </cell>
          <cell r="AV142">
            <v>900</v>
          </cell>
          <cell r="AW142">
            <v>2088</v>
          </cell>
          <cell r="AX142">
            <v>0</v>
          </cell>
          <cell r="AY142">
            <v>1040</v>
          </cell>
          <cell r="AZ142">
            <v>0</v>
          </cell>
          <cell r="BA142">
            <v>0</v>
          </cell>
          <cell r="BB142">
            <v>7277</v>
          </cell>
          <cell r="BC142">
            <v>0</v>
          </cell>
          <cell r="BD142">
            <v>0</v>
          </cell>
          <cell r="BE142">
            <v>0</v>
          </cell>
          <cell r="BF142">
            <v>0</v>
          </cell>
          <cell r="BG142">
            <v>35757</v>
          </cell>
          <cell r="BH142">
            <v>0</v>
          </cell>
          <cell r="BI142">
            <v>0</v>
          </cell>
          <cell r="BJ142">
            <v>0</v>
          </cell>
          <cell r="BK142">
            <v>22168</v>
          </cell>
          <cell r="BL142">
            <v>0</v>
          </cell>
          <cell r="BM142">
            <v>6709</v>
          </cell>
          <cell r="BN142">
            <v>12120.5</v>
          </cell>
          <cell r="BO142">
            <v>0</v>
          </cell>
          <cell r="BP142">
            <v>31205</v>
          </cell>
          <cell r="BQ142">
            <v>0</v>
          </cell>
          <cell r="BR142">
            <v>0</v>
          </cell>
          <cell r="BS142">
            <v>0</v>
          </cell>
          <cell r="BT142">
            <v>43325.5</v>
          </cell>
        </row>
        <row r="143">
          <cell r="A143">
            <v>670</v>
          </cell>
          <cell r="B143" t="str">
            <v>Highnam Church of England Primary School</v>
          </cell>
          <cell r="D143">
            <v>50982</v>
          </cell>
          <cell r="E143">
            <v>0</v>
          </cell>
          <cell r="F143">
            <v>8195</v>
          </cell>
          <cell r="G143">
            <v>0</v>
          </cell>
          <cell r="H143">
            <v>0</v>
          </cell>
          <cell r="I143">
            <v>0</v>
          </cell>
          <cell r="J143">
            <v>482176</v>
          </cell>
          <cell r="K143">
            <v>0</v>
          </cell>
          <cell r="L143">
            <v>4527</v>
          </cell>
          <cell r="M143">
            <v>0</v>
          </cell>
          <cell r="N143">
            <v>22397</v>
          </cell>
          <cell r="O143">
            <v>0</v>
          </cell>
          <cell r="P143">
            <v>0</v>
          </cell>
          <cell r="Q143">
            <v>7000</v>
          </cell>
          <cell r="R143">
            <v>0</v>
          </cell>
          <cell r="S143">
            <v>0</v>
          </cell>
          <cell r="T143">
            <v>0</v>
          </cell>
          <cell r="U143">
            <v>0</v>
          </cell>
          <cell r="V143">
            <v>0</v>
          </cell>
          <cell r="W143">
            <v>33842</v>
          </cell>
          <cell r="X143">
            <v>0</v>
          </cell>
          <cell r="Y143">
            <v>0</v>
          </cell>
          <cell r="Z143">
            <v>0</v>
          </cell>
          <cell r="AA143">
            <v>407336</v>
          </cell>
          <cell r="AB143">
            <v>6450</v>
          </cell>
          <cell r="AC143">
            <v>53847</v>
          </cell>
          <cell r="AD143">
            <v>100</v>
          </cell>
          <cell r="AE143">
            <v>18199</v>
          </cell>
          <cell r="AF143">
            <v>0</v>
          </cell>
          <cell r="AG143">
            <v>11423</v>
          </cell>
          <cell r="AH143">
            <v>500</v>
          </cell>
          <cell r="AI143">
            <v>375</v>
          </cell>
          <cell r="AJ143">
            <v>4152</v>
          </cell>
          <cell r="AK143">
            <v>1038</v>
          </cell>
          <cell r="AL143">
            <v>4000</v>
          </cell>
          <cell r="AM143">
            <v>3250</v>
          </cell>
          <cell r="AN143">
            <v>16820</v>
          </cell>
          <cell r="AO143">
            <v>3500</v>
          </cell>
          <cell r="AP143">
            <v>9500</v>
          </cell>
          <cell r="AQ143">
            <v>8867</v>
          </cell>
          <cell r="AR143">
            <v>850</v>
          </cell>
          <cell r="AS143">
            <v>9755</v>
          </cell>
          <cell r="AT143">
            <v>3970</v>
          </cell>
          <cell r="AU143">
            <v>0</v>
          </cell>
          <cell r="AV143">
            <v>3900</v>
          </cell>
          <cell r="AW143">
            <v>4443</v>
          </cell>
          <cell r="AX143">
            <v>0</v>
          </cell>
          <cell r="AY143">
            <v>2438</v>
          </cell>
          <cell r="AZ143">
            <v>0</v>
          </cell>
          <cell r="BA143">
            <v>5000</v>
          </cell>
          <cell r="BB143">
            <v>12211</v>
          </cell>
          <cell r="BC143">
            <v>0</v>
          </cell>
          <cell r="BD143">
            <v>0</v>
          </cell>
          <cell r="BE143">
            <v>0</v>
          </cell>
          <cell r="BF143">
            <v>0</v>
          </cell>
          <cell r="BG143">
            <v>45620</v>
          </cell>
          <cell r="BH143">
            <v>0</v>
          </cell>
          <cell r="BI143">
            <v>0</v>
          </cell>
          <cell r="BJ143">
            <v>0</v>
          </cell>
          <cell r="BK143">
            <v>0</v>
          </cell>
          <cell r="BL143">
            <v>0</v>
          </cell>
          <cell r="BM143">
            <v>3592</v>
          </cell>
          <cell r="BN143">
            <v>9000</v>
          </cell>
          <cell r="BO143">
            <v>0</v>
          </cell>
          <cell r="BP143">
            <v>50223</v>
          </cell>
          <cell r="BQ143">
            <v>0</v>
          </cell>
          <cell r="BR143">
            <v>0</v>
          </cell>
          <cell r="BS143">
            <v>0</v>
          </cell>
          <cell r="BT143">
            <v>59223</v>
          </cell>
        </row>
        <row r="144">
          <cell r="A144">
            <v>671</v>
          </cell>
          <cell r="B144" t="str">
            <v>Hillesley Church of England Primary School</v>
          </cell>
          <cell r="D144">
            <v>12675</v>
          </cell>
          <cell r="E144">
            <v>0</v>
          </cell>
          <cell r="F144">
            <v>0</v>
          </cell>
          <cell r="G144">
            <v>3596</v>
          </cell>
          <cell r="H144">
            <v>0</v>
          </cell>
          <cell r="I144">
            <v>0</v>
          </cell>
          <cell r="J144">
            <v>191424</v>
          </cell>
          <cell r="K144">
            <v>0</v>
          </cell>
          <cell r="L144">
            <v>8942</v>
          </cell>
          <cell r="M144">
            <v>0</v>
          </cell>
          <cell r="N144">
            <v>33279</v>
          </cell>
          <cell r="O144">
            <v>0</v>
          </cell>
          <cell r="P144">
            <v>0</v>
          </cell>
          <cell r="Q144">
            <v>4364</v>
          </cell>
          <cell r="R144">
            <v>0</v>
          </cell>
          <cell r="S144">
            <v>0</v>
          </cell>
          <cell r="T144">
            <v>0</v>
          </cell>
          <cell r="U144">
            <v>3075</v>
          </cell>
          <cell r="V144">
            <v>0</v>
          </cell>
          <cell r="W144">
            <v>21862</v>
          </cell>
          <cell r="X144">
            <v>0</v>
          </cell>
          <cell r="Y144">
            <v>0</v>
          </cell>
          <cell r="Z144">
            <v>0</v>
          </cell>
          <cell r="AA144">
            <v>161431</v>
          </cell>
          <cell r="AB144">
            <v>4856</v>
          </cell>
          <cell r="AC144">
            <v>32574</v>
          </cell>
          <cell r="AD144">
            <v>5063</v>
          </cell>
          <cell r="AE144">
            <v>16217</v>
          </cell>
          <cell r="AF144">
            <v>0</v>
          </cell>
          <cell r="AG144">
            <v>5152</v>
          </cell>
          <cell r="AH144">
            <v>1100</v>
          </cell>
          <cell r="AI144">
            <v>1150</v>
          </cell>
          <cell r="AJ144">
            <v>4002</v>
          </cell>
          <cell r="AK144">
            <v>1000</v>
          </cell>
          <cell r="AL144">
            <v>2000</v>
          </cell>
          <cell r="AM144">
            <v>1200</v>
          </cell>
          <cell r="AN144">
            <v>150</v>
          </cell>
          <cell r="AO144">
            <v>680</v>
          </cell>
          <cell r="AP144">
            <v>5000</v>
          </cell>
          <cell r="AQ144">
            <v>252</v>
          </cell>
          <cell r="AR144">
            <v>250</v>
          </cell>
          <cell r="AS144">
            <v>7189</v>
          </cell>
          <cell r="AT144">
            <v>2891</v>
          </cell>
          <cell r="AU144">
            <v>0</v>
          </cell>
          <cell r="AV144">
            <v>1020</v>
          </cell>
          <cell r="AW144">
            <v>1440</v>
          </cell>
          <cell r="AX144">
            <v>0</v>
          </cell>
          <cell r="AY144">
            <v>2376</v>
          </cell>
          <cell r="AZ144">
            <v>0</v>
          </cell>
          <cell r="BA144">
            <v>3755</v>
          </cell>
          <cell r="BB144">
            <v>7001</v>
          </cell>
          <cell r="BC144">
            <v>0</v>
          </cell>
          <cell r="BD144">
            <v>3000</v>
          </cell>
          <cell r="BE144">
            <v>0</v>
          </cell>
          <cell r="BF144">
            <v>0</v>
          </cell>
          <cell r="BG144">
            <v>3359</v>
          </cell>
          <cell r="BH144">
            <v>0</v>
          </cell>
          <cell r="BI144">
            <v>3000</v>
          </cell>
          <cell r="BJ144">
            <v>0</v>
          </cell>
          <cell r="BK144">
            <v>6359</v>
          </cell>
          <cell r="BL144">
            <v>0</v>
          </cell>
          <cell r="BM144">
            <v>3596</v>
          </cell>
          <cell r="BN144">
            <v>4872</v>
          </cell>
          <cell r="BO144">
            <v>0</v>
          </cell>
          <cell r="BP144">
            <v>0</v>
          </cell>
          <cell r="BQ144">
            <v>0</v>
          </cell>
          <cell r="BR144">
            <v>0</v>
          </cell>
          <cell r="BS144">
            <v>0</v>
          </cell>
          <cell r="BT144">
            <v>4872</v>
          </cell>
        </row>
        <row r="145">
          <cell r="A145">
            <v>672</v>
          </cell>
          <cell r="B145" t="str">
            <v>Horsley Church of England Primary School</v>
          </cell>
          <cell r="D145">
            <v>16522</v>
          </cell>
          <cell r="E145">
            <v>0</v>
          </cell>
          <cell r="F145">
            <v>0</v>
          </cell>
          <cell r="G145">
            <v>1007</v>
          </cell>
          <cell r="H145">
            <v>0</v>
          </cell>
          <cell r="I145">
            <v>0</v>
          </cell>
          <cell r="J145">
            <v>274483</v>
          </cell>
          <cell r="K145">
            <v>0</v>
          </cell>
          <cell r="L145">
            <v>23562</v>
          </cell>
          <cell r="M145">
            <v>0</v>
          </cell>
          <cell r="N145">
            <v>16467</v>
          </cell>
          <cell r="O145">
            <v>0</v>
          </cell>
          <cell r="P145">
            <v>0</v>
          </cell>
          <cell r="Q145">
            <v>0</v>
          </cell>
          <cell r="R145">
            <v>0</v>
          </cell>
          <cell r="S145">
            <v>0</v>
          </cell>
          <cell r="T145">
            <v>0</v>
          </cell>
          <cell r="U145">
            <v>0</v>
          </cell>
          <cell r="V145">
            <v>2400</v>
          </cell>
          <cell r="W145">
            <v>23918</v>
          </cell>
          <cell r="X145">
            <v>0</v>
          </cell>
          <cell r="Y145">
            <v>0</v>
          </cell>
          <cell r="Z145">
            <v>0</v>
          </cell>
          <cell r="AA145">
            <v>228848</v>
          </cell>
          <cell r="AB145">
            <v>8932</v>
          </cell>
          <cell r="AC145">
            <v>52692</v>
          </cell>
          <cell r="AD145">
            <v>5577</v>
          </cell>
          <cell r="AE145">
            <v>12863</v>
          </cell>
          <cell r="AF145">
            <v>0</v>
          </cell>
          <cell r="AG145">
            <v>5068</v>
          </cell>
          <cell r="AH145">
            <v>200</v>
          </cell>
          <cell r="AI145">
            <v>2000</v>
          </cell>
          <cell r="AJ145">
            <v>6044</v>
          </cell>
          <cell r="AK145">
            <v>1511</v>
          </cell>
          <cell r="AL145">
            <v>1300</v>
          </cell>
          <cell r="AM145">
            <v>831</v>
          </cell>
          <cell r="AN145">
            <v>750</v>
          </cell>
          <cell r="AO145">
            <v>1000</v>
          </cell>
          <cell r="AP145">
            <v>2700</v>
          </cell>
          <cell r="AQ145">
            <v>848</v>
          </cell>
          <cell r="AR145">
            <v>1030</v>
          </cell>
          <cell r="AS145">
            <v>5075</v>
          </cell>
          <cell r="AT145">
            <v>1783</v>
          </cell>
          <cell r="AU145">
            <v>0</v>
          </cell>
          <cell r="AV145">
            <v>4900</v>
          </cell>
          <cell r="AW145">
            <v>2811</v>
          </cell>
          <cell r="AX145">
            <v>0</v>
          </cell>
          <cell r="AY145">
            <v>1446</v>
          </cell>
          <cell r="AZ145">
            <v>0</v>
          </cell>
          <cell r="BA145">
            <v>577</v>
          </cell>
          <cell r="BB145">
            <v>7565</v>
          </cell>
          <cell r="BC145">
            <v>0</v>
          </cell>
          <cell r="BD145">
            <v>0</v>
          </cell>
          <cell r="BE145">
            <v>0</v>
          </cell>
          <cell r="BF145">
            <v>0</v>
          </cell>
          <cell r="BG145">
            <v>3502</v>
          </cell>
          <cell r="BH145">
            <v>0</v>
          </cell>
          <cell r="BI145">
            <v>0</v>
          </cell>
          <cell r="BJ145">
            <v>0</v>
          </cell>
          <cell r="BK145">
            <v>0</v>
          </cell>
          <cell r="BL145">
            <v>0</v>
          </cell>
          <cell r="BM145">
            <v>4509</v>
          </cell>
          <cell r="BN145">
            <v>1001</v>
          </cell>
          <cell r="BO145">
            <v>0</v>
          </cell>
          <cell r="BP145">
            <v>0</v>
          </cell>
          <cell r="BQ145">
            <v>0</v>
          </cell>
          <cell r="BR145">
            <v>0</v>
          </cell>
          <cell r="BS145">
            <v>0</v>
          </cell>
          <cell r="BT145">
            <v>1001</v>
          </cell>
        </row>
        <row r="146">
          <cell r="A146">
            <v>677</v>
          </cell>
          <cell r="B146" t="str">
            <v>Huntley Church of England Primary School</v>
          </cell>
          <cell r="D146">
            <v>26454</v>
          </cell>
          <cell r="E146">
            <v>0</v>
          </cell>
          <cell r="F146">
            <v>0</v>
          </cell>
          <cell r="G146">
            <v>3523</v>
          </cell>
          <cell r="H146">
            <v>0</v>
          </cell>
          <cell r="I146">
            <v>0</v>
          </cell>
          <cell r="J146">
            <v>240630</v>
          </cell>
          <cell r="K146">
            <v>0</v>
          </cell>
          <cell r="L146">
            <v>13089</v>
          </cell>
          <cell r="M146">
            <v>0</v>
          </cell>
          <cell r="N146">
            <v>22547</v>
          </cell>
          <cell r="O146">
            <v>0</v>
          </cell>
          <cell r="P146">
            <v>0</v>
          </cell>
          <cell r="Q146">
            <v>2000</v>
          </cell>
          <cell r="R146">
            <v>7500</v>
          </cell>
          <cell r="S146">
            <v>0</v>
          </cell>
          <cell r="T146">
            <v>0</v>
          </cell>
          <cell r="U146">
            <v>0</v>
          </cell>
          <cell r="V146">
            <v>1500</v>
          </cell>
          <cell r="W146">
            <v>23279</v>
          </cell>
          <cell r="X146">
            <v>0</v>
          </cell>
          <cell r="Y146">
            <v>0</v>
          </cell>
          <cell r="Z146">
            <v>0</v>
          </cell>
          <cell r="AA146">
            <v>181436</v>
          </cell>
          <cell r="AB146">
            <v>6504</v>
          </cell>
          <cell r="AC146">
            <v>27365</v>
          </cell>
          <cell r="AD146">
            <v>0</v>
          </cell>
          <cell r="AE146">
            <v>18161</v>
          </cell>
          <cell r="AF146">
            <v>0</v>
          </cell>
          <cell r="AG146">
            <v>7325</v>
          </cell>
          <cell r="AH146">
            <v>601</v>
          </cell>
          <cell r="AI146">
            <v>3300</v>
          </cell>
          <cell r="AJ146">
            <v>6789</v>
          </cell>
          <cell r="AK146">
            <v>0</v>
          </cell>
          <cell r="AL146">
            <v>5341</v>
          </cell>
          <cell r="AM146">
            <v>8970</v>
          </cell>
          <cell r="AN146">
            <v>8487</v>
          </cell>
          <cell r="AO146">
            <v>4250</v>
          </cell>
          <cell r="AP146">
            <v>8000</v>
          </cell>
          <cell r="AQ146">
            <v>591</v>
          </cell>
          <cell r="AR146">
            <v>1793</v>
          </cell>
          <cell r="AS146">
            <v>21884</v>
          </cell>
          <cell r="AT146">
            <v>2596</v>
          </cell>
          <cell r="AU146">
            <v>0</v>
          </cell>
          <cell r="AV146">
            <v>1317</v>
          </cell>
          <cell r="AW146">
            <v>2131</v>
          </cell>
          <cell r="AX146">
            <v>0</v>
          </cell>
          <cell r="AY146">
            <v>8946</v>
          </cell>
          <cell r="AZ146">
            <v>0</v>
          </cell>
          <cell r="BA146">
            <v>2134</v>
          </cell>
          <cell r="BB146">
            <v>5182</v>
          </cell>
          <cell r="BC146">
            <v>0</v>
          </cell>
          <cell r="BD146">
            <v>0</v>
          </cell>
          <cell r="BE146">
            <v>0</v>
          </cell>
          <cell r="BF146">
            <v>0</v>
          </cell>
          <cell r="BG146">
            <v>3459</v>
          </cell>
          <cell r="BH146">
            <v>0</v>
          </cell>
          <cell r="BI146">
            <v>0</v>
          </cell>
          <cell r="BJ146">
            <v>0</v>
          </cell>
          <cell r="BK146">
            <v>0</v>
          </cell>
          <cell r="BL146">
            <v>0</v>
          </cell>
          <cell r="BM146">
            <v>6982</v>
          </cell>
          <cell r="BN146">
            <v>3896</v>
          </cell>
          <cell r="BO146">
            <v>0</v>
          </cell>
          <cell r="BP146">
            <v>0</v>
          </cell>
          <cell r="BQ146">
            <v>0</v>
          </cell>
          <cell r="BR146">
            <v>0</v>
          </cell>
          <cell r="BS146">
            <v>0</v>
          </cell>
          <cell r="BT146">
            <v>3896</v>
          </cell>
        </row>
        <row r="147">
          <cell r="A147">
            <v>678</v>
          </cell>
          <cell r="B147" t="str">
            <v>Innsworth Junior School</v>
          </cell>
          <cell r="D147">
            <v>74536</v>
          </cell>
          <cell r="E147">
            <v>0</v>
          </cell>
          <cell r="F147">
            <v>27180</v>
          </cell>
          <cell r="G147">
            <v>5069</v>
          </cell>
          <cell r="H147">
            <v>0</v>
          </cell>
          <cell r="I147">
            <v>0</v>
          </cell>
          <cell r="J147">
            <v>417585</v>
          </cell>
          <cell r="K147">
            <v>0</v>
          </cell>
          <cell r="L147">
            <v>56358</v>
          </cell>
          <cell r="M147">
            <v>0</v>
          </cell>
          <cell r="N147">
            <v>14649</v>
          </cell>
          <cell r="O147">
            <v>0</v>
          </cell>
          <cell r="P147">
            <v>7313</v>
          </cell>
          <cell r="Q147">
            <v>3377</v>
          </cell>
          <cell r="R147">
            <v>0</v>
          </cell>
          <cell r="S147">
            <v>0</v>
          </cell>
          <cell r="T147">
            <v>0</v>
          </cell>
          <cell r="U147">
            <v>0</v>
          </cell>
          <cell r="V147">
            <v>0</v>
          </cell>
          <cell r="W147">
            <v>29577</v>
          </cell>
          <cell r="X147">
            <v>0</v>
          </cell>
          <cell r="Y147">
            <v>0</v>
          </cell>
          <cell r="Z147">
            <v>0</v>
          </cell>
          <cell r="AA147">
            <v>319479</v>
          </cell>
          <cell r="AB147">
            <v>0</v>
          </cell>
          <cell r="AC147">
            <v>98640</v>
          </cell>
          <cell r="AD147">
            <v>26881</v>
          </cell>
          <cell r="AE147">
            <v>36036</v>
          </cell>
          <cell r="AF147">
            <v>0</v>
          </cell>
          <cell r="AG147">
            <v>9636</v>
          </cell>
          <cell r="AH147">
            <v>1000</v>
          </cell>
          <cell r="AI147">
            <v>4300</v>
          </cell>
          <cell r="AJ147">
            <v>10490</v>
          </cell>
          <cell r="AK147">
            <v>0</v>
          </cell>
          <cell r="AL147">
            <v>6240</v>
          </cell>
          <cell r="AM147">
            <v>2500</v>
          </cell>
          <cell r="AN147">
            <v>2020</v>
          </cell>
          <cell r="AO147">
            <v>1100</v>
          </cell>
          <cell r="AP147">
            <v>9000</v>
          </cell>
          <cell r="AQ147">
            <v>6594</v>
          </cell>
          <cell r="AR147">
            <v>3230</v>
          </cell>
          <cell r="AS147">
            <v>25135</v>
          </cell>
          <cell r="AT147">
            <v>3181</v>
          </cell>
          <cell r="AU147">
            <v>0</v>
          </cell>
          <cell r="AV147">
            <v>7750</v>
          </cell>
          <cell r="AW147">
            <v>1000</v>
          </cell>
          <cell r="AX147">
            <v>0</v>
          </cell>
          <cell r="AY147">
            <v>2000</v>
          </cell>
          <cell r="AZ147">
            <v>15519</v>
          </cell>
          <cell r="BA147">
            <v>1000</v>
          </cell>
          <cell r="BB147">
            <v>18951</v>
          </cell>
          <cell r="BC147">
            <v>0</v>
          </cell>
          <cell r="BD147">
            <v>0</v>
          </cell>
          <cell r="BE147">
            <v>0</v>
          </cell>
          <cell r="BF147">
            <v>0</v>
          </cell>
          <cell r="BG147">
            <v>43177</v>
          </cell>
          <cell r="BH147">
            <v>0</v>
          </cell>
          <cell r="BI147">
            <v>0</v>
          </cell>
          <cell r="BJ147">
            <v>0</v>
          </cell>
          <cell r="BK147">
            <v>51461</v>
          </cell>
          <cell r="BL147">
            <v>0</v>
          </cell>
          <cell r="BM147">
            <v>3965</v>
          </cell>
          <cell r="BN147">
            <v>-8287</v>
          </cell>
          <cell r="BO147">
            <v>0</v>
          </cell>
          <cell r="BP147">
            <v>20000</v>
          </cell>
          <cell r="BQ147">
            <v>0</v>
          </cell>
          <cell r="BR147">
            <v>0</v>
          </cell>
          <cell r="BS147">
            <v>0</v>
          </cell>
          <cell r="BT147">
            <v>11713</v>
          </cell>
        </row>
        <row r="148">
          <cell r="A148">
            <v>681</v>
          </cell>
          <cell r="B148" t="str">
            <v>Kemble Primary School</v>
          </cell>
          <cell r="D148">
            <v>18085</v>
          </cell>
          <cell r="E148">
            <v>0</v>
          </cell>
          <cell r="F148">
            <v>740</v>
          </cell>
          <cell r="G148">
            <v>6</v>
          </cell>
          <cell r="H148">
            <v>0</v>
          </cell>
          <cell r="I148">
            <v>0</v>
          </cell>
          <cell r="J148">
            <v>289299</v>
          </cell>
          <cell r="K148">
            <v>0</v>
          </cell>
          <cell r="L148">
            <v>19431</v>
          </cell>
          <cell r="M148">
            <v>0</v>
          </cell>
          <cell r="N148">
            <v>16755</v>
          </cell>
          <cell r="O148">
            <v>0</v>
          </cell>
          <cell r="P148">
            <v>0</v>
          </cell>
          <cell r="Q148">
            <v>0</v>
          </cell>
          <cell r="R148">
            <v>0</v>
          </cell>
          <cell r="S148">
            <v>0</v>
          </cell>
          <cell r="T148">
            <v>0</v>
          </cell>
          <cell r="U148">
            <v>0</v>
          </cell>
          <cell r="V148">
            <v>0</v>
          </cell>
          <cell r="W148">
            <v>25650</v>
          </cell>
          <cell r="X148">
            <v>0</v>
          </cell>
          <cell r="Y148">
            <v>0</v>
          </cell>
          <cell r="Z148">
            <v>0</v>
          </cell>
          <cell r="AA148">
            <v>231790</v>
          </cell>
          <cell r="AB148">
            <v>4162</v>
          </cell>
          <cell r="AC148">
            <v>35877</v>
          </cell>
          <cell r="AD148">
            <v>12260</v>
          </cell>
          <cell r="AE148">
            <v>19237</v>
          </cell>
          <cell r="AF148">
            <v>0</v>
          </cell>
          <cell r="AG148">
            <v>6790</v>
          </cell>
          <cell r="AH148">
            <v>758</v>
          </cell>
          <cell r="AI148">
            <v>601</v>
          </cell>
          <cell r="AJ148">
            <v>6300</v>
          </cell>
          <cell r="AK148">
            <v>1574</v>
          </cell>
          <cell r="AL148">
            <v>1845</v>
          </cell>
          <cell r="AM148">
            <v>3996</v>
          </cell>
          <cell r="AN148">
            <v>650</v>
          </cell>
          <cell r="AO148">
            <v>450</v>
          </cell>
          <cell r="AP148">
            <v>4750</v>
          </cell>
          <cell r="AQ148">
            <v>8078</v>
          </cell>
          <cell r="AR148">
            <v>785</v>
          </cell>
          <cell r="AS148">
            <v>9340</v>
          </cell>
          <cell r="AT148">
            <v>2081</v>
          </cell>
          <cell r="AU148">
            <v>0</v>
          </cell>
          <cell r="AV148">
            <v>3848</v>
          </cell>
          <cell r="AW148">
            <v>2463</v>
          </cell>
          <cell r="AX148">
            <v>0</v>
          </cell>
          <cell r="AY148">
            <v>1496</v>
          </cell>
          <cell r="AZ148">
            <v>0</v>
          </cell>
          <cell r="BA148">
            <v>760</v>
          </cell>
          <cell r="BB148">
            <v>7741</v>
          </cell>
          <cell r="BC148">
            <v>0</v>
          </cell>
          <cell r="BD148">
            <v>0</v>
          </cell>
          <cell r="BE148">
            <v>0</v>
          </cell>
          <cell r="BF148">
            <v>0</v>
          </cell>
          <cell r="BG148">
            <v>37846</v>
          </cell>
          <cell r="BH148">
            <v>0</v>
          </cell>
          <cell r="BI148">
            <v>0</v>
          </cell>
          <cell r="BJ148">
            <v>0</v>
          </cell>
          <cell r="BK148">
            <v>35258</v>
          </cell>
          <cell r="BL148">
            <v>0</v>
          </cell>
          <cell r="BM148">
            <v>3334</v>
          </cell>
          <cell r="BN148">
            <v>1588</v>
          </cell>
          <cell r="BO148">
            <v>0</v>
          </cell>
          <cell r="BP148">
            <v>0</v>
          </cell>
          <cell r="BQ148">
            <v>0</v>
          </cell>
          <cell r="BR148">
            <v>0</v>
          </cell>
          <cell r="BS148">
            <v>0</v>
          </cell>
          <cell r="BT148">
            <v>1588</v>
          </cell>
        </row>
        <row r="149">
          <cell r="A149">
            <v>682</v>
          </cell>
          <cell r="B149" t="str">
            <v>Kempsford Church of England Primary School</v>
          </cell>
          <cell r="D149">
            <v>7960</v>
          </cell>
          <cell r="E149">
            <v>0</v>
          </cell>
          <cell r="F149">
            <v>128</v>
          </cell>
          <cell r="G149">
            <v>2402</v>
          </cell>
          <cell r="H149">
            <v>0</v>
          </cell>
          <cell r="I149">
            <v>0</v>
          </cell>
          <cell r="J149">
            <v>331230</v>
          </cell>
          <cell r="K149">
            <v>0</v>
          </cell>
          <cell r="L149">
            <v>34121</v>
          </cell>
          <cell r="M149">
            <v>0</v>
          </cell>
          <cell r="N149">
            <v>17060</v>
          </cell>
          <cell r="O149">
            <v>0</v>
          </cell>
          <cell r="P149">
            <v>0</v>
          </cell>
          <cell r="Q149">
            <v>2000</v>
          </cell>
          <cell r="R149">
            <v>0</v>
          </cell>
          <cell r="S149">
            <v>0</v>
          </cell>
          <cell r="T149">
            <v>0</v>
          </cell>
          <cell r="U149">
            <v>0</v>
          </cell>
          <cell r="V149">
            <v>2940</v>
          </cell>
          <cell r="W149">
            <v>27595</v>
          </cell>
          <cell r="X149">
            <v>0</v>
          </cell>
          <cell r="Y149">
            <v>0</v>
          </cell>
          <cell r="Z149">
            <v>0</v>
          </cell>
          <cell r="AA149">
            <v>242258</v>
          </cell>
          <cell r="AB149">
            <v>1896</v>
          </cell>
          <cell r="AC149">
            <v>64519</v>
          </cell>
          <cell r="AD149">
            <v>11647</v>
          </cell>
          <cell r="AE149">
            <v>25893</v>
          </cell>
          <cell r="AF149">
            <v>0</v>
          </cell>
          <cell r="AG149">
            <v>6960</v>
          </cell>
          <cell r="AH149">
            <v>950</v>
          </cell>
          <cell r="AI149">
            <v>1663</v>
          </cell>
          <cell r="AJ149">
            <v>7320</v>
          </cell>
          <cell r="AK149">
            <v>1830</v>
          </cell>
          <cell r="AL149">
            <v>4900</v>
          </cell>
          <cell r="AM149">
            <v>1596</v>
          </cell>
          <cell r="AN149">
            <v>1225</v>
          </cell>
          <cell r="AO149">
            <v>742</v>
          </cell>
          <cell r="AP149">
            <v>9000</v>
          </cell>
          <cell r="AQ149">
            <v>8949</v>
          </cell>
          <cell r="AR149">
            <v>300</v>
          </cell>
          <cell r="AS149">
            <v>5340</v>
          </cell>
          <cell r="AT149">
            <v>2029</v>
          </cell>
          <cell r="AU149">
            <v>0</v>
          </cell>
          <cell r="AV149">
            <v>3803</v>
          </cell>
          <cell r="AW149">
            <v>3624</v>
          </cell>
          <cell r="AX149">
            <v>1762</v>
          </cell>
          <cell r="AY149">
            <v>0</v>
          </cell>
          <cell r="AZ149">
            <v>0</v>
          </cell>
          <cell r="BA149">
            <v>0</v>
          </cell>
          <cell r="BB149">
            <v>10690</v>
          </cell>
          <cell r="BC149">
            <v>0</v>
          </cell>
          <cell r="BD149">
            <v>0</v>
          </cell>
          <cell r="BE149">
            <v>0</v>
          </cell>
          <cell r="BF149">
            <v>0</v>
          </cell>
          <cell r="BG149">
            <v>40308</v>
          </cell>
          <cell r="BH149">
            <v>0</v>
          </cell>
          <cell r="BI149">
            <v>0</v>
          </cell>
          <cell r="BJ149">
            <v>0</v>
          </cell>
          <cell r="BK149">
            <v>37040</v>
          </cell>
          <cell r="BL149">
            <v>0</v>
          </cell>
          <cell r="BM149">
            <v>5798</v>
          </cell>
          <cell r="BN149">
            <v>4010</v>
          </cell>
          <cell r="BO149">
            <v>0</v>
          </cell>
          <cell r="BP149">
            <v>0</v>
          </cell>
          <cell r="BQ149">
            <v>0</v>
          </cell>
          <cell r="BR149">
            <v>0</v>
          </cell>
          <cell r="BS149">
            <v>0</v>
          </cell>
          <cell r="BT149">
            <v>4010</v>
          </cell>
        </row>
        <row r="150">
          <cell r="A150">
            <v>683</v>
          </cell>
          <cell r="B150" t="str">
            <v>Innsworth Infant School</v>
          </cell>
          <cell r="D150">
            <v>5908</v>
          </cell>
          <cell r="E150">
            <v>0</v>
          </cell>
          <cell r="F150">
            <v>11957</v>
          </cell>
          <cell r="G150">
            <v>3377</v>
          </cell>
          <cell r="H150">
            <v>0</v>
          </cell>
          <cell r="I150">
            <v>0</v>
          </cell>
          <cell r="J150">
            <v>305492</v>
          </cell>
          <cell r="K150">
            <v>0</v>
          </cell>
          <cell r="L150">
            <v>16245</v>
          </cell>
          <cell r="M150">
            <v>0</v>
          </cell>
          <cell r="N150">
            <v>12082</v>
          </cell>
          <cell r="O150">
            <v>0</v>
          </cell>
          <cell r="P150">
            <v>0</v>
          </cell>
          <cell r="Q150">
            <v>1234</v>
          </cell>
          <cell r="R150">
            <v>0</v>
          </cell>
          <cell r="S150">
            <v>0</v>
          </cell>
          <cell r="T150">
            <v>0</v>
          </cell>
          <cell r="U150">
            <v>0</v>
          </cell>
          <cell r="V150">
            <v>0</v>
          </cell>
          <cell r="W150">
            <v>24609</v>
          </cell>
          <cell r="X150">
            <v>0</v>
          </cell>
          <cell r="Y150">
            <v>0</v>
          </cell>
          <cell r="Z150">
            <v>0</v>
          </cell>
          <cell r="AA150">
            <v>236056</v>
          </cell>
          <cell r="AB150">
            <v>11150</v>
          </cell>
          <cell r="AC150">
            <v>51893</v>
          </cell>
          <cell r="AD150">
            <v>10976</v>
          </cell>
          <cell r="AE150">
            <v>26653</v>
          </cell>
          <cell r="AF150">
            <v>0</v>
          </cell>
          <cell r="AG150">
            <v>10144</v>
          </cell>
          <cell r="AH150">
            <v>1370</v>
          </cell>
          <cell r="AI150">
            <v>1662</v>
          </cell>
          <cell r="AJ150">
            <v>4350</v>
          </cell>
          <cell r="AK150">
            <v>0</v>
          </cell>
          <cell r="AL150">
            <v>3819</v>
          </cell>
          <cell r="AM150">
            <v>1906</v>
          </cell>
          <cell r="AN150">
            <v>530</v>
          </cell>
          <cell r="AO150">
            <v>1555</v>
          </cell>
          <cell r="AP150">
            <v>6787</v>
          </cell>
          <cell r="AQ150">
            <v>6453</v>
          </cell>
          <cell r="AR150">
            <v>1065</v>
          </cell>
          <cell r="AS150">
            <v>15976</v>
          </cell>
          <cell r="AT150">
            <v>2662</v>
          </cell>
          <cell r="AU150">
            <v>0</v>
          </cell>
          <cell r="AV150">
            <v>2369</v>
          </cell>
          <cell r="AW150">
            <v>2715</v>
          </cell>
          <cell r="AX150">
            <v>0</v>
          </cell>
          <cell r="AY150">
            <v>0</v>
          </cell>
          <cell r="AZ150">
            <v>0</v>
          </cell>
          <cell r="BA150">
            <v>848</v>
          </cell>
          <cell r="BB150">
            <v>11646</v>
          </cell>
          <cell r="BC150">
            <v>0</v>
          </cell>
          <cell r="BD150">
            <v>0</v>
          </cell>
          <cell r="BE150">
            <v>0</v>
          </cell>
          <cell r="BF150">
            <v>0</v>
          </cell>
          <cell r="BG150">
            <v>37349</v>
          </cell>
          <cell r="BH150">
            <v>0</v>
          </cell>
          <cell r="BI150">
            <v>0</v>
          </cell>
          <cell r="BJ150">
            <v>0</v>
          </cell>
          <cell r="BK150">
            <v>45984</v>
          </cell>
          <cell r="BL150">
            <v>0</v>
          </cell>
          <cell r="BM150">
            <v>6699</v>
          </cell>
          <cell r="BN150">
            <v>-47015</v>
          </cell>
          <cell r="BO150">
            <v>0</v>
          </cell>
          <cell r="BP150">
            <v>0</v>
          </cell>
          <cell r="BQ150">
            <v>0</v>
          </cell>
          <cell r="BR150">
            <v>0</v>
          </cell>
          <cell r="BS150">
            <v>0</v>
          </cell>
          <cell r="BT150">
            <v>-47015</v>
          </cell>
        </row>
        <row r="151">
          <cell r="A151">
            <v>686</v>
          </cell>
          <cell r="B151" t="str">
            <v>King's Stanley Church of England Primary School</v>
          </cell>
          <cell r="D151">
            <v>38504</v>
          </cell>
          <cell r="E151">
            <v>0</v>
          </cell>
          <cell r="F151">
            <v>24953</v>
          </cell>
          <cell r="G151">
            <v>5947</v>
          </cell>
          <cell r="H151">
            <v>3367</v>
          </cell>
          <cell r="I151">
            <v>0</v>
          </cell>
          <cell r="J151">
            <v>507188</v>
          </cell>
          <cell r="K151">
            <v>0</v>
          </cell>
          <cell r="L151">
            <v>14994</v>
          </cell>
          <cell r="M151">
            <v>0</v>
          </cell>
          <cell r="N151">
            <v>21719</v>
          </cell>
          <cell r="O151">
            <v>0</v>
          </cell>
          <cell r="P151">
            <v>0</v>
          </cell>
          <cell r="Q151">
            <v>0</v>
          </cell>
          <cell r="R151">
            <v>0</v>
          </cell>
          <cell r="S151">
            <v>0</v>
          </cell>
          <cell r="T151">
            <v>0</v>
          </cell>
          <cell r="U151">
            <v>0</v>
          </cell>
          <cell r="V151">
            <v>0</v>
          </cell>
          <cell r="W151">
            <v>47945</v>
          </cell>
          <cell r="X151">
            <v>0</v>
          </cell>
          <cell r="Y151">
            <v>0</v>
          </cell>
          <cell r="Z151">
            <v>0</v>
          </cell>
          <cell r="AA151">
            <v>378339</v>
          </cell>
          <cell r="AB151">
            <v>15322</v>
          </cell>
          <cell r="AC151">
            <v>80614</v>
          </cell>
          <cell r="AD151">
            <v>14808</v>
          </cell>
          <cell r="AE151">
            <v>31539</v>
          </cell>
          <cell r="AF151">
            <v>0</v>
          </cell>
          <cell r="AG151">
            <v>12770</v>
          </cell>
          <cell r="AH151">
            <v>430</v>
          </cell>
          <cell r="AI151">
            <v>750</v>
          </cell>
          <cell r="AJ151">
            <v>6930</v>
          </cell>
          <cell r="AK151">
            <v>0</v>
          </cell>
          <cell r="AL151">
            <v>4000</v>
          </cell>
          <cell r="AM151">
            <v>4085</v>
          </cell>
          <cell r="AN151">
            <v>1000</v>
          </cell>
          <cell r="AO151">
            <v>1600</v>
          </cell>
          <cell r="AP151">
            <v>6700</v>
          </cell>
          <cell r="AQ151">
            <v>5922</v>
          </cell>
          <cell r="AR151">
            <v>4550</v>
          </cell>
          <cell r="AS151">
            <v>15654</v>
          </cell>
          <cell r="AT151">
            <v>1875</v>
          </cell>
          <cell r="AU151">
            <v>0</v>
          </cell>
          <cell r="AV151">
            <v>7900</v>
          </cell>
          <cell r="AW151">
            <v>4540</v>
          </cell>
          <cell r="AX151">
            <v>0</v>
          </cell>
          <cell r="AY151">
            <v>2410</v>
          </cell>
          <cell r="AZ151">
            <v>0</v>
          </cell>
          <cell r="BA151">
            <v>0</v>
          </cell>
          <cell r="BB151">
            <v>10062</v>
          </cell>
          <cell r="BC151">
            <v>0</v>
          </cell>
          <cell r="BD151">
            <v>0</v>
          </cell>
          <cell r="BE151">
            <v>0</v>
          </cell>
          <cell r="BF151">
            <v>0</v>
          </cell>
          <cell r="BG151">
            <v>44131</v>
          </cell>
          <cell r="BH151">
            <v>0</v>
          </cell>
          <cell r="BI151">
            <v>0</v>
          </cell>
          <cell r="BJ151">
            <v>0</v>
          </cell>
          <cell r="BK151">
            <v>68886</v>
          </cell>
          <cell r="BL151">
            <v>0</v>
          </cell>
          <cell r="BM151">
            <v>9511</v>
          </cell>
          <cell r="BN151">
            <v>18550</v>
          </cell>
          <cell r="BO151">
            <v>0</v>
          </cell>
          <cell r="BP151">
            <v>1</v>
          </cell>
          <cell r="BQ151">
            <v>0</v>
          </cell>
          <cell r="BR151">
            <v>0</v>
          </cell>
          <cell r="BS151">
            <v>0</v>
          </cell>
          <cell r="BT151">
            <v>18551</v>
          </cell>
        </row>
        <row r="152">
          <cell r="A152">
            <v>691</v>
          </cell>
          <cell r="B152" t="str">
            <v>Kingswood Primary School</v>
          </cell>
          <cell r="D152">
            <v>30857</v>
          </cell>
          <cell r="E152">
            <v>0</v>
          </cell>
          <cell r="F152">
            <v>48607</v>
          </cell>
          <cell r="G152">
            <v>219</v>
          </cell>
          <cell r="H152">
            <v>0</v>
          </cell>
          <cell r="I152">
            <v>0</v>
          </cell>
          <cell r="J152">
            <v>320235</v>
          </cell>
          <cell r="K152">
            <v>0</v>
          </cell>
          <cell r="L152">
            <v>16218</v>
          </cell>
          <cell r="M152">
            <v>0</v>
          </cell>
          <cell r="N152">
            <v>13279</v>
          </cell>
          <cell r="O152">
            <v>0</v>
          </cell>
          <cell r="P152">
            <v>1950</v>
          </cell>
          <cell r="Q152">
            <v>4493</v>
          </cell>
          <cell r="R152">
            <v>0</v>
          </cell>
          <cell r="S152">
            <v>0</v>
          </cell>
          <cell r="T152">
            <v>0</v>
          </cell>
          <cell r="U152">
            <v>0</v>
          </cell>
          <cell r="V152">
            <v>7579</v>
          </cell>
          <cell r="W152">
            <v>28270</v>
          </cell>
          <cell r="X152">
            <v>0</v>
          </cell>
          <cell r="Y152">
            <v>0</v>
          </cell>
          <cell r="Z152">
            <v>0</v>
          </cell>
          <cell r="AA152">
            <v>244869</v>
          </cell>
          <cell r="AB152">
            <v>6947</v>
          </cell>
          <cell r="AC152">
            <v>56383</v>
          </cell>
          <cell r="AD152">
            <v>2899</v>
          </cell>
          <cell r="AE152">
            <v>27587</v>
          </cell>
          <cell r="AF152">
            <v>0</v>
          </cell>
          <cell r="AG152">
            <v>9465</v>
          </cell>
          <cell r="AH152">
            <v>620</v>
          </cell>
          <cell r="AI152">
            <v>1300</v>
          </cell>
          <cell r="AJ152">
            <v>6810</v>
          </cell>
          <cell r="AK152">
            <v>1702</v>
          </cell>
          <cell r="AL152">
            <v>4441</v>
          </cell>
          <cell r="AM152">
            <v>700</v>
          </cell>
          <cell r="AN152">
            <v>7750</v>
          </cell>
          <cell r="AO152">
            <v>1200</v>
          </cell>
          <cell r="AP152">
            <v>3800</v>
          </cell>
          <cell r="AQ152">
            <v>4557</v>
          </cell>
          <cell r="AR152">
            <v>900</v>
          </cell>
          <cell r="AS152">
            <v>17001</v>
          </cell>
          <cell r="AT152">
            <v>3901</v>
          </cell>
          <cell r="AU152">
            <v>0</v>
          </cell>
          <cell r="AV152">
            <v>1420</v>
          </cell>
          <cell r="AW152">
            <v>2967</v>
          </cell>
          <cell r="AX152">
            <v>0</v>
          </cell>
          <cell r="AY152">
            <v>1463</v>
          </cell>
          <cell r="AZ152">
            <v>0</v>
          </cell>
          <cell r="BA152">
            <v>3251</v>
          </cell>
          <cell r="BB152">
            <v>8583</v>
          </cell>
          <cell r="BC152">
            <v>0</v>
          </cell>
          <cell r="BD152">
            <v>0</v>
          </cell>
          <cell r="BE152">
            <v>0</v>
          </cell>
          <cell r="BF152">
            <v>0</v>
          </cell>
          <cell r="BG152">
            <v>39077</v>
          </cell>
          <cell r="BH152">
            <v>0</v>
          </cell>
          <cell r="BI152">
            <v>0</v>
          </cell>
          <cell r="BJ152">
            <v>0</v>
          </cell>
          <cell r="BK152">
            <v>74226</v>
          </cell>
          <cell r="BL152">
            <v>0</v>
          </cell>
          <cell r="BM152">
            <v>3581</v>
          </cell>
          <cell r="BN152">
            <v>2365</v>
          </cell>
          <cell r="BO152">
            <v>0</v>
          </cell>
          <cell r="BP152">
            <v>10096</v>
          </cell>
          <cell r="BQ152">
            <v>0</v>
          </cell>
          <cell r="BR152">
            <v>0</v>
          </cell>
          <cell r="BS152">
            <v>0</v>
          </cell>
          <cell r="BT152">
            <v>12461</v>
          </cell>
        </row>
        <row r="153">
          <cell r="A153">
            <v>692</v>
          </cell>
          <cell r="B153" t="str">
            <v>St. Lawrence Church of England Primary School</v>
          </cell>
          <cell r="D153">
            <v>34917</v>
          </cell>
          <cell r="E153">
            <v>0</v>
          </cell>
          <cell r="F153">
            <v>0</v>
          </cell>
          <cell r="G153">
            <v>654</v>
          </cell>
          <cell r="H153">
            <v>0</v>
          </cell>
          <cell r="I153">
            <v>0</v>
          </cell>
          <cell r="J153">
            <v>580195</v>
          </cell>
          <cell r="K153">
            <v>0</v>
          </cell>
          <cell r="L153">
            <v>58836</v>
          </cell>
          <cell r="M153">
            <v>0</v>
          </cell>
          <cell r="N153">
            <v>17769</v>
          </cell>
          <cell r="O153">
            <v>0</v>
          </cell>
          <cell r="P153">
            <v>0</v>
          </cell>
          <cell r="Q153">
            <v>500</v>
          </cell>
          <cell r="R153">
            <v>0</v>
          </cell>
          <cell r="S153">
            <v>0</v>
          </cell>
          <cell r="T153">
            <v>0</v>
          </cell>
          <cell r="U153">
            <v>0</v>
          </cell>
          <cell r="V153">
            <v>0</v>
          </cell>
          <cell r="W153">
            <v>40190</v>
          </cell>
          <cell r="X153">
            <v>0</v>
          </cell>
          <cell r="Y153">
            <v>0</v>
          </cell>
          <cell r="Z153">
            <v>0</v>
          </cell>
          <cell r="AA153">
            <v>425600</v>
          </cell>
          <cell r="AB153">
            <v>11000</v>
          </cell>
          <cell r="AC153">
            <v>141250</v>
          </cell>
          <cell r="AD153">
            <v>13100</v>
          </cell>
          <cell r="AE153">
            <v>35750</v>
          </cell>
          <cell r="AF153">
            <v>0</v>
          </cell>
          <cell r="AG153">
            <v>7200</v>
          </cell>
          <cell r="AH153">
            <v>800</v>
          </cell>
          <cell r="AI153">
            <v>1800</v>
          </cell>
          <cell r="AJ153">
            <v>4969</v>
          </cell>
          <cell r="AK153">
            <v>1200</v>
          </cell>
          <cell r="AL153">
            <v>10000</v>
          </cell>
          <cell r="AM153">
            <v>2500</v>
          </cell>
          <cell r="AN153">
            <v>2500</v>
          </cell>
          <cell r="AO153">
            <v>1500</v>
          </cell>
          <cell r="AP153">
            <v>11500</v>
          </cell>
          <cell r="AQ153">
            <v>1837</v>
          </cell>
          <cell r="AR153">
            <v>0</v>
          </cell>
          <cell r="AS153">
            <v>30310</v>
          </cell>
          <cell r="AT153">
            <v>0</v>
          </cell>
          <cell r="AU153">
            <v>0</v>
          </cell>
          <cell r="AV153">
            <v>5600</v>
          </cell>
          <cell r="AW153">
            <v>5500</v>
          </cell>
          <cell r="AX153">
            <v>0</v>
          </cell>
          <cell r="AY153">
            <v>1928</v>
          </cell>
          <cell r="AZ153">
            <v>0</v>
          </cell>
          <cell r="BA153">
            <v>10000</v>
          </cell>
          <cell r="BB153">
            <v>6466</v>
          </cell>
          <cell r="BC153">
            <v>0</v>
          </cell>
          <cell r="BD153">
            <v>0</v>
          </cell>
          <cell r="BE153">
            <v>0</v>
          </cell>
          <cell r="BF153">
            <v>0</v>
          </cell>
          <cell r="BG153">
            <v>3935</v>
          </cell>
          <cell r="BH153">
            <v>0</v>
          </cell>
          <cell r="BI153">
            <v>0</v>
          </cell>
          <cell r="BJ153">
            <v>0</v>
          </cell>
          <cell r="BK153">
            <v>0</v>
          </cell>
          <cell r="BL153">
            <v>0</v>
          </cell>
          <cell r="BM153">
            <v>4589</v>
          </cell>
          <cell r="BN153">
            <v>97</v>
          </cell>
          <cell r="BO153">
            <v>0</v>
          </cell>
          <cell r="BP153">
            <v>0</v>
          </cell>
          <cell r="BQ153">
            <v>0</v>
          </cell>
          <cell r="BR153">
            <v>0</v>
          </cell>
          <cell r="BS153">
            <v>0</v>
          </cell>
          <cell r="BT153">
            <v>97</v>
          </cell>
        </row>
        <row r="154">
          <cell r="A154">
            <v>693</v>
          </cell>
          <cell r="B154" t="str">
            <v>Warden Hill Primary School</v>
          </cell>
          <cell r="D154">
            <v>2067</v>
          </cell>
          <cell r="E154">
            <v>0</v>
          </cell>
          <cell r="F154">
            <v>51</v>
          </cell>
          <cell r="G154">
            <v>0</v>
          </cell>
          <cell r="H154">
            <v>0</v>
          </cell>
          <cell r="I154">
            <v>0</v>
          </cell>
          <cell r="J154">
            <v>1029491</v>
          </cell>
          <cell r="K154">
            <v>0</v>
          </cell>
          <cell r="L154">
            <v>36703</v>
          </cell>
          <cell r="M154">
            <v>0</v>
          </cell>
          <cell r="N154">
            <v>27672</v>
          </cell>
          <cell r="O154">
            <v>0</v>
          </cell>
          <cell r="P154">
            <v>0</v>
          </cell>
          <cell r="Q154">
            <v>10000</v>
          </cell>
          <cell r="R154">
            <v>0</v>
          </cell>
          <cell r="S154">
            <v>0</v>
          </cell>
          <cell r="T154">
            <v>0</v>
          </cell>
          <cell r="U154">
            <v>17000</v>
          </cell>
          <cell r="V154">
            <v>7000</v>
          </cell>
          <cell r="W154">
            <v>61682</v>
          </cell>
          <cell r="X154">
            <v>0</v>
          </cell>
          <cell r="Y154">
            <v>0</v>
          </cell>
          <cell r="Z154">
            <v>0</v>
          </cell>
          <cell r="AA154">
            <v>700577</v>
          </cell>
          <cell r="AB154">
            <v>45606</v>
          </cell>
          <cell r="AC154">
            <v>168938</v>
          </cell>
          <cell r="AD154">
            <v>45116</v>
          </cell>
          <cell r="AE154">
            <v>35458</v>
          </cell>
          <cell r="AF154">
            <v>0</v>
          </cell>
          <cell r="AG154">
            <v>26638</v>
          </cell>
          <cell r="AH154">
            <v>1300</v>
          </cell>
          <cell r="AI154">
            <v>3000</v>
          </cell>
          <cell r="AJ154">
            <v>6736</v>
          </cell>
          <cell r="AK154">
            <v>1684</v>
          </cell>
          <cell r="AL154">
            <v>12000</v>
          </cell>
          <cell r="AM154">
            <v>8000</v>
          </cell>
          <cell r="AN154">
            <v>0</v>
          </cell>
          <cell r="AO154">
            <v>3600</v>
          </cell>
          <cell r="AP154">
            <v>18500</v>
          </cell>
          <cell r="AQ154">
            <v>2666</v>
          </cell>
          <cell r="AR154">
            <v>2900</v>
          </cell>
          <cell r="AS154">
            <v>37075</v>
          </cell>
          <cell r="AT154">
            <v>6784</v>
          </cell>
          <cell r="AU154">
            <v>0</v>
          </cell>
          <cell r="AV154">
            <v>11800</v>
          </cell>
          <cell r="AW154">
            <v>9699</v>
          </cell>
          <cell r="AX154">
            <v>0</v>
          </cell>
          <cell r="AY154">
            <v>2500</v>
          </cell>
          <cell r="AZ154">
            <v>0</v>
          </cell>
          <cell r="BA154">
            <v>10000</v>
          </cell>
          <cell r="BB154">
            <v>16038</v>
          </cell>
          <cell r="BC154">
            <v>0</v>
          </cell>
          <cell r="BD154">
            <v>0</v>
          </cell>
          <cell r="BE154">
            <v>0</v>
          </cell>
          <cell r="BF154">
            <v>0</v>
          </cell>
          <cell r="BG154">
            <v>63696</v>
          </cell>
          <cell r="BH154">
            <v>0</v>
          </cell>
          <cell r="BI154">
            <v>0</v>
          </cell>
          <cell r="BJ154">
            <v>0</v>
          </cell>
          <cell r="BK154">
            <v>59454</v>
          </cell>
          <cell r="BL154">
            <v>0</v>
          </cell>
          <cell r="BM154">
            <v>4293</v>
          </cell>
          <cell r="BN154">
            <v>15000</v>
          </cell>
          <cell r="BO154">
            <v>0</v>
          </cell>
          <cell r="BP154">
            <v>0</v>
          </cell>
          <cell r="BQ154">
            <v>0</v>
          </cell>
          <cell r="BR154">
            <v>0</v>
          </cell>
          <cell r="BS154">
            <v>0</v>
          </cell>
          <cell r="BT154">
            <v>15000</v>
          </cell>
        </row>
        <row r="155">
          <cell r="A155">
            <v>694</v>
          </cell>
          <cell r="B155" t="str">
            <v>Leonard Stanley Church of England Primary School</v>
          </cell>
          <cell r="D155">
            <v>15169</v>
          </cell>
          <cell r="E155">
            <v>0</v>
          </cell>
          <cell r="F155">
            <v>0</v>
          </cell>
          <cell r="G155">
            <v>3974</v>
          </cell>
          <cell r="H155">
            <v>0</v>
          </cell>
          <cell r="I155">
            <v>0</v>
          </cell>
          <cell r="J155">
            <v>474811</v>
          </cell>
          <cell r="K155">
            <v>0</v>
          </cell>
          <cell r="L155">
            <v>49227</v>
          </cell>
          <cell r="M155">
            <v>0</v>
          </cell>
          <cell r="N155">
            <v>26693</v>
          </cell>
          <cell r="O155">
            <v>0</v>
          </cell>
          <cell r="P155">
            <v>0</v>
          </cell>
          <cell r="Q155">
            <v>0</v>
          </cell>
          <cell r="R155">
            <v>0</v>
          </cell>
          <cell r="S155">
            <v>0</v>
          </cell>
          <cell r="T155">
            <v>0</v>
          </cell>
          <cell r="U155">
            <v>0</v>
          </cell>
          <cell r="V155">
            <v>0</v>
          </cell>
          <cell r="W155">
            <v>33878</v>
          </cell>
          <cell r="X155">
            <v>0</v>
          </cell>
          <cell r="Y155">
            <v>0</v>
          </cell>
          <cell r="Z155">
            <v>0</v>
          </cell>
          <cell r="AA155">
            <v>363795</v>
          </cell>
          <cell r="AB155">
            <v>4290</v>
          </cell>
          <cell r="AC155">
            <v>110348</v>
          </cell>
          <cell r="AD155">
            <v>10772</v>
          </cell>
          <cell r="AE155">
            <v>24312</v>
          </cell>
          <cell r="AF155">
            <v>0</v>
          </cell>
          <cell r="AG155">
            <v>9067</v>
          </cell>
          <cell r="AH155">
            <v>0</v>
          </cell>
          <cell r="AI155">
            <v>1800</v>
          </cell>
          <cell r="AJ155">
            <v>12469</v>
          </cell>
          <cell r="AK155">
            <v>0</v>
          </cell>
          <cell r="AL155">
            <v>10900</v>
          </cell>
          <cell r="AM155">
            <v>2600</v>
          </cell>
          <cell r="AN155">
            <v>700</v>
          </cell>
          <cell r="AO155">
            <v>3500</v>
          </cell>
          <cell r="AP155">
            <v>14500</v>
          </cell>
          <cell r="AQ155">
            <v>1573</v>
          </cell>
          <cell r="AR155">
            <v>0</v>
          </cell>
          <cell r="AS155">
            <v>14418</v>
          </cell>
          <cell r="AT155">
            <v>3942</v>
          </cell>
          <cell r="AU155">
            <v>0</v>
          </cell>
          <cell r="AV155">
            <v>7400</v>
          </cell>
          <cell r="AW155">
            <v>4291</v>
          </cell>
          <cell r="AX155">
            <v>0</v>
          </cell>
          <cell r="AY155">
            <v>9435</v>
          </cell>
          <cell r="AZ155">
            <v>5575</v>
          </cell>
          <cell r="BA155">
            <v>0</v>
          </cell>
          <cell r="BB155">
            <v>12051</v>
          </cell>
          <cell r="BC155">
            <v>0</v>
          </cell>
          <cell r="BD155">
            <v>0</v>
          </cell>
          <cell r="BE155">
            <v>0</v>
          </cell>
          <cell r="BF155">
            <v>0</v>
          </cell>
          <cell r="BG155">
            <v>3777</v>
          </cell>
          <cell r="BH155">
            <v>0</v>
          </cell>
          <cell r="BI155">
            <v>0</v>
          </cell>
          <cell r="BJ155">
            <v>0</v>
          </cell>
          <cell r="BK155">
            <v>0</v>
          </cell>
          <cell r="BL155">
            <v>0</v>
          </cell>
          <cell r="BM155">
            <v>7751</v>
          </cell>
          <cell r="BN155">
            <v>-27960</v>
          </cell>
          <cell r="BO155">
            <v>0</v>
          </cell>
          <cell r="BP155">
            <v>0</v>
          </cell>
          <cell r="BQ155">
            <v>0</v>
          </cell>
          <cell r="BR155">
            <v>0</v>
          </cell>
          <cell r="BS155">
            <v>0</v>
          </cell>
          <cell r="BT155">
            <v>-27960</v>
          </cell>
        </row>
        <row r="156">
          <cell r="A156">
            <v>695</v>
          </cell>
          <cell r="B156" t="str">
            <v>Littledean Church of England Primary School</v>
          </cell>
          <cell r="D156">
            <v>26831</v>
          </cell>
          <cell r="E156">
            <v>0</v>
          </cell>
          <cell r="F156">
            <v>18089</v>
          </cell>
          <cell r="G156">
            <v>6523</v>
          </cell>
          <cell r="H156">
            <v>0</v>
          </cell>
          <cell r="I156">
            <v>0</v>
          </cell>
          <cell r="J156">
            <v>292031</v>
          </cell>
          <cell r="K156">
            <v>0</v>
          </cell>
          <cell r="L156">
            <v>67190</v>
          </cell>
          <cell r="M156">
            <v>0</v>
          </cell>
          <cell r="N156">
            <v>32369</v>
          </cell>
          <cell r="O156">
            <v>0</v>
          </cell>
          <cell r="P156">
            <v>0</v>
          </cell>
          <cell r="Q156">
            <v>500</v>
          </cell>
          <cell r="R156">
            <v>0</v>
          </cell>
          <cell r="S156">
            <v>0</v>
          </cell>
          <cell r="T156">
            <v>0</v>
          </cell>
          <cell r="U156">
            <v>0</v>
          </cell>
          <cell r="V156">
            <v>0</v>
          </cell>
          <cell r="W156">
            <v>30618</v>
          </cell>
          <cell r="X156">
            <v>0</v>
          </cell>
          <cell r="Y156">
            <v>0</v>
          </cell>
          <cell r="Z156">
            <v>0</v>
          </cell>
          <cell r="AA156">
            <v>231905</v>
          </cell>
          <cell r="AB156">
            <v>3500</v>
          </cell>
          <cell r="AC156">
            <v>100766</v>
          </cell>
          <cell r="AD156">
            <v>0</v>
          </cell>
          <cell r="AE156">
            <v>21054</v>
          </cell>
          <cell r="AF156">
            <v>0</v>
          </cell>
          <cell r="AG156">
            <v>11213</v>
          </cell>
          <cell r="AH156">
            <v>1250</v>
          </cell>
          <cell r="AI156">
            <v>3575</v>
          </cell>
          <cell r="AJ156">
            <v>3451</v>
          </cell>
          <cell r="AK156">
            <v>863</v>
          </cell>
          <cell r="AL156">
            <v>4350</v>
          </cell>
          <cell r="AM156">
            <v>850</v>
          </cell>
          <cell r="AN156">
            <v>14100</v>
          </cell>
          <cell r="AO156">
            <v>1500</v>
          </cell>
          <cell r="AP156">
            <v>7500</v>
          </cell>
          <cell r="AQ156">
            <v>3132</v>
          </cell>
          <cell r="AR156">
            <v>700</v>
          </cell>
          <cell r="AS156">
            <v>6133</v>
          </cell>
          <cell r="AT156">
            <v>2571</v>
          </cell>
          <cell r="AU156">
            <v>0</v>
          </cell>
          <cell r="AV156">
            <v>3850</v>
          </cell>
          <cell r="AW156">
            <v>2637</v>
          </cell>
          <cell r="AX156">
            <v>0</v>
          </cell>
          <cell r="AY156">
            <v>8676</v>
          </cell>
          <cell r="AZ156">
            <v>0</v>
          </cell>
          <cell r="BA156">
            <v>0</v>
          </cell>
          <cell r="BB156">
            <v>9569</v>
          </cell>
          <cell r="BC156">
            <v>0</v>
          </cell>
          <cell r="BD156">
            <v>0</v>
          </cell>
          <cell r="BE156">
            <v>0</v>
          </cell>
          <cell r="BF156">
            <v>0</v>
          </cell>
          <cell r="BG156">
            <v>36879</v>
          </cell>
          <cell r="BH156">
            <v>0</v>
          </cell>
          <cell r="BI156">
            <v>0</v>
          </cell>
          <cell r="BJ156">
            <v>0</v>
          </cell>
          <cell r="BK156">
            <v>54825</v>
          </cell>
          <cell r="BL156">
            <v>0</v>
          </cell>
          <cell r="BM156">
            <v>6666</v>
          </cell>
          <cell r="BN156">
            <v>6394</v>
          </cell>
          <cell r="BO156">
            <v>0</v>
          </cell>
          <cell r="BP156">
            <v>0</v>
          </cell>
          <cell r="BQ156">
            <v>0</v>
          </cell>
          <cell r="BR156">
            <v>0</v>
          </cell>
          <cell r="BS156">
            <v>0</v>
          </cell>
          <cell r="BT156">
            <v>6394</v>
          </cell>
        </row>
        <row r="157">
          <cell r="A157">
            <v>696</v>
          </cell>
          <cell r="B157" t="str">
            <v>The Lake Field Church of England Primary School</v>
          </cell>
          <cell r="D157">
            <v>72939</v>
          </cell>
          <cell r="E157">
            <v>0</v>
          </cell>
          <cell r="F157">
            <v>2736</v>
          </cell>
          <cell r="G157">
            <v>4238</v>
          </cell>
          <cell r="H157">
            <v>0</v>
          </cell>
          <cell r="I157">
            <v>0</v>
          </cell>
          <cell r="J157">
            <v>476920</v>
          </cell>
          <cell r="K157">
            <v>0</v>
          </cell>
          <cell r="L157">
            <v>16427</v>
          </cell>
          <cell r="M157">
            <v>0</v>
          </cell>
          <cell r="N157">
            <v>22917</v>
          </cell>
          <cell r="O157">
            <v>0</v>
          </cell>
          <cell r="P157">
            <v>0</v>
          </cell>
          <cell r="Q157">
            <v>34700</v>
          </cell>
          <cell r="R157">
            <v>0</v>
          </cell>
          <cell r="S157">
            <v>0</v>
          </cell>
          <cell r="T157">
            <v>0</v>
          </cell>
          <cell r="U157">
            <v>0</v>
          </cell>
          <cell r="V157">
            <v>2090</v>
          </cell>
          <cell r="W157">
            <v>34444</v>
          </cell>
          <cell r="X157">
            <v>0</v>
          </cell>
          <cell r="Y157">
            <v>42586</v>
          </cell>
          <cell r="Z157">
            <v>14000</v>
          </cell>
          <cell r="AA157">
            <v>369581</v>
          </cell>
          <cell r="AB157">
            <v>14962</v>
          </cell>
          <cell r="AC157">
            <v>53676</v>
          </cell>
          <cell r="AD157">
            <v>20177</v>
          </cell>
          <cell r="AE157">
            <v>36314</v>
          </cell>
          <cell r="AF157">
            <v>1305</v>
          </cell>
          <cell r="AG157">
            <v>18283</v>
          </cell>
          <cell r="AH157">
            <v>1000</v>
          </cell>
          <cell r="AI157">
            <v>3335</v>
          </cell>
          <cell r="AJ157">
            <v>4090</v>
          </cell>
          <cell r="AK157">
            <v>1023</v>
          </cell>
          <cell r="AL157">
            <v>5000</v>
          </cell>
          <cell r="AM157">
            <v>2800</v>
          </cell>
          <cell r="AN157">
            <v>750</v>
          </cell>
          <cell r="AO157">
            <v>4000</v>
          </cell>
          <cell r="AP157">
            <v>12000</v>
          </cell>
          <cell r="AQ157">
            <v>13588</v>
          </cell>
          <cell r="AR157">
            <v>1390</v>
          </cell>
          <cell r="AS157">
            <v>17257</v>
          </cell>
          <cell r="AT157">
            <v>9322</v>
          </cell>
          <cell r="AU157">
            <v>0</v>
          </cell>
          <cell r="AV157">
            <v>6700</v>
          </cell>
          <cell r="AW157">
            <v>4367</v>
          </cell>
          <cell r="AX157">
            <v>0</v>
          </cell>
          <cell r="AY157">
            <v>5602</v>
          </cell>
          <cell r="AZ157">
            <v>7023</v>
          </cell>
          <cell r="BA157">
            <v>0</v>
          </cell>
          <cell r="BB157">
            <v>14581</v>
          </cell>
          <cell r="BC157">
            <v>0</v>
          </cell>
          <cell r="BD157">
            <v>0</v>
          </cell>
          <cell r="BE157">
            <v>51167</v>
          </cell>
          <cell r="BF157">
            <v>5419</v>
          </cell>
          <cell r="BG157">
            <v>23991</v>
          </cell>
          <cell r="BH157">
            <v>0</v>
          </cell>
          <cell r="BI157">
            <v>0</v>
          </cell>
          <cell r="BJ157">
            <v>0</v>
          </cell>
          <cell r="BK157">
            <v>23687</v>
          </cell>
          <cell r="BL157">
            <v>0</v>
          </cell>
          <cell r="BM157">
            <v>7278</v>
          </cell>
          <cell r="BN157">
            <v>28676</v>
          </cell>
          <cell r="BO157">
            <v>0</v>
          </cell>
          <cell r="BP157">
            <v>0</v>
          </cell>
          <cell r="BQ157">
            <v>0</v>
          </cell>
          <cell r="BR157">
            <v>0</v>
          </cell>
          <cell r="BS157">
            <v>3633</v>
          </cell>
          <cell r="BT157">
            <v>32309</v>
          </cell>
        </row>
        <row r="158">
          <cell r="A158">
            <v>699</v>
          </cell>
          <cell r="B158" t="str">
            <v>Longborough Church of England Primary School</v>
          </cell>
          <cell r="D158">
            <v>18944</v>
          </cell>
          <cell r="E158">
            <v>0</v>
          </cell>
          <cell r="F158">
            <v>20659</v>
          </cell>
          <cell r="G158">
            <v>2200</v>
          </cell>
          <cell r="H158">
            <v>0</v>
          </cell>
          <cell r="I158">
            <v>0</v>
          </cell>
          <cell r="J158">
            <v>183362</v>
          </cell>
          <cell r="K158">
            <v>0</v>
          </cell>
          <cell r="L158">
            <v>18845</v>
          </cell>
          <cell r="M158">
            <v>0</v>
          </cell>
          <cell r="N158">
            <v>40724</v>
          </cell>
          <cell r="O158">
            <v>0</v>
          </cell>
          <cell r="P158">
            <v>0</v>
          </cell>
          <cell r="Q158">
            <v>1541</v>
          </cell>
          <cell r="R158">
            <v>0</v>
          </cell>
          <cell r="S158">
            <v>0</v>
          </cell>
          <cell r="T158">
            <v>0</v>
          </cell>
          <cell r="U158">
            <v>0</v>
          </cell>
          <cell r="V158">
            <v>5420</v>
          </cell>
          <cell r="W158">
            <v>26380</v>
          </cell>
          <cell r="X158">
            <v>0</v>
          </cell>
          <cell r="Y158">
            <v>0</v>
          </cell>
          <cell r="Z158">
            <v>0</v>
          </cell>
          <cell r="AA158">
            <v>140135</v>
          </cell>
          <cell r="AB158">
            <v>9680</v>
          </cell>
          <cell r="AC158">
            <v>50575</v>
          </cell>
          <cell r="AD158">
            <v>6404</v>
          </cell>
          <cell r="AE158">
            <v>15469</v>
          </cell>
          <cell r="AF158">
            <v>0</v>
          </cell>
          <cell r="AG158">
            <v>4020</v>
          </cell>
          <cell r="AH158">
            <v>874</v>
          </cell>
          <cell r="AI158">
            <v>500</v>
          </cell>
          <cell r="AJ158">
            <v>3695</v>
          </cell>
          <cell r="AK158">
            <v>924</v>
          </cell>
          <cell r="AL158">
            <v>5150</v>
          </cell>
          <cell r="AM158">
            <v>2791</v>
          </cell>
          <cell r="AN158">
            <v>515</v>
          </cell>
          <cell r="AO158">
            <v>567</v>
          </cell>
          <cell r="AP158">
            <v>4223</v>
          </cell>
          <cell r="AQ158">
            <v>1566</v>
          </cell>
          <cell r="AR158">
            <v>103</v>
          </cell>
          <cell r="AS158">
            <v>16427</v>
          </cell>
          <cell r="AT158">
            <v>2596</v>
          </cell>
          <cell r="AU158">
            <v>0</v>
          </cell>
          <cell r="AV158">
            <v>1875</v>
          </cell>
          <cell r="AW158">
            <v>1168</v>
          </cell>
          <cell r="AX158">
            <v>0</v>
          </cell>
          <cell r="AY158">
            <v>0</v>
          </cell>
          <cell r="AZ158">
            <v>0</v>
          </cell>
          <cell r="BA158">
            <v>500</v>
          </cell>
          <cell r="BB158">
            <v>7662</v>
          </cell>
          <cell r="BC158">
            <v>0</v>
          </cell>
          <cell r="BD158">
            <v>0</v>
          </cell>
          <cell r="BE158">
            <v>0</v>
          </cell>
          <cell r="BF158">
            <v>0</v>
          </cell>
          <cell r="BG158">
            <v>32735</v>
          </cell>
          <cell r="BH158">
            <v>0</v>
          </cell>
          <cell r="BI158">
            <v>0</v>
          </cell>
          <cell r="BJ158">
            <v>0</v>
          </cell>
          <cell r="BK158">
            <v>50238</v>
          </cell>
          <cell r="BL158">
            <v>0</v>
          </cell>
          <cell r="BM158">
            <v>5356</v>
          </cell>
          <cell r="BN158">
            <v>17797</v>
          </cell>
          <cell r="BO158">
            <v>0</v>
          </cell>
          <cell r="BP158">
            <v>0</v>
          </cell>
          <cell r="BQ158">
            <v>0</v>
          </cell>
          <cell r="BR158">
            <v>0</v>
          </cell>
          <cell r="BS158">
            <v>0</v>
          </cell>
          <cell r="BT158">
            <v>17797</v>
          </cell>
        </row>
        <row r="159">
          <cell r="A159">
            <v>702</v>
          </cell>
          <cell r="B159" t="str">
            <v>Hope Brook Church of England Primary School</v>
          </cell>
          <cell r="D159">
            <v>18334</v>
          </cell>
          <cell r="E159">
            <v>0</v>
          </cell>
          <cell r="F159">
            <v>90751</v>
          </cell>
          <cell r="G159">
            <v>0</v>
          </cell>
          <cell r="H159">
            <v>0</v>
          </cell>
          <cell r="I159">
            <v>0</v>
          </cell>
          <cell r="J159">
            <v>322344</v>
          </cell>
          <cell r="K159">
            <v>0</v>
          </cell>
          <cell r="L159">
            <v>44880</v>
          </cell>
          <cell r="M159">
            <v>0</v>
          </cell>
          <cell r="N159">
            <v>22093</v>
          </cell>
          <cell r="O159">
            <v>22000</v>
          </cell>
          <cell r="P159">
            <v>0</v>
          </cell>
          <cell r="Q159">
            <v>2000</v>
          </cell>
          <cell r="R159">
            <v>0</v>
          </cell>
          <cell r="S159">
            <v>0</v>
          </cell>
          <cell r="T159">
            <v>0</v>
          </cell>
          <cell r="U159">
            <v>9000</v>
          </cell>
          <cell r="V159">
            <v>0</v>
          </cell>
          <cell r="W159">
            <v>30336</v>
          </cell>
          <cell r="X159">
            <v>0</v>
          </cell>
          <cell r="Y159">
            <v>0</v>
          </cell>
          <cell r="Z159">
            <v>0</v>
          </cell>
          <cell r="AA159">
            <v>239008</v>
          </cell>
          <cell r="AB159">
            <v>8376</v>
          </cell>
          <cell r="AC159">
            <v>88331</v>
          </cell>
          <cell r="AD159">
            <v>0</v>
          </cell>
          <cell r="AE159">
            <v>15167</v>
          </cell>
          <cell r="AF159">
            <v>0</v>
          </cell>
          <cell r="AG159">
            <v>12888</v>
          </cell>
          <cell r="AH159">
            <v>258</v>
          </cell>
          <cell r="AI159">
            <v>250</v>
          </cell>
          <cell r="AJ159">
            <v>2791</v>
          </cell>
          <cell r="AK159">
            <v>698</v>
          </cell>
          <cell r="AL159">
            <v>8000</v>
          </cell>
          <cell r="AM159">
            <v>1000</v>
          </cell>
          <cell r="AN159">
            <v>11800</v>
          </cell>
          <cell r="AO159">
            <v>700</v>
          </cell>
          <cell r="AP159">
            <v>9000</v>
          </cell>
          <cell r="AQ159">
            <v>10103</v>
          </cell>
          <cell r="AR159">
            <v>1000</v>
          </cell>
          <cell r="AS159">
            <v>30600</v>
          </cell>
          <cell r="AT159">
            <v>3001</v>
          </cell>
          <cell r="AU159">
            <v>0</v>
          </cell>
          <cell r="AV159">
            <v>3900</v>
          </cell>
          <cell r="AW159">
            <v>2700</v>
          </cell>
          <cell r="AX159">
            <v>0</v>
          </cell>
          <cell r="AY159">
            <v>2892</v>
          </cell>
          <cell r="AZ159">
            <v>0</v>
          </cell>
          <cell r="BA159">
            <v>4500</v>
          </cell>
          <cell r="BB159">
            <v>9939</v>
          </cell>
          <cell r="BC159">
            <v>0</v>
          </cell>
          <cell r="BD159">
            <v>0</v>
          </cell>
          <cell r="BE159">
            <v>0</v>
          </cell>
          <cell r="BF159">
            <v>0</v>
          </cell>
          <cell r="BG159">
            <v>20875</v>
          </cell>
          <cell r="BH159">
            <v>0</v>
          </cell>
          <cell r="BI159">
            <v>0</v>
          </cell>
          <cell r="BJ159">
            <v>0</v>
          </cell>
          <cell r="BK159">
            <v>108257</v>
          </cell>
          <cell r="BL159">
            <v>0</v>
          </cell>
          <cell r="BM159">
            <v>3369</v>
          </cell>
          <cell r="BN159">
            <v>4085</v>
          </cell>
          <cell r="BO159">
            <v>0</v>
          </cell>
          <cell r="BP159">
            <v>0</v>
          </cell>
          <cell r="BQ159">
            <v>0</v>
          </cell>
          <cell r="BR159">
            <v>0</v>
          </cell>
          <cell r="BS159">
            <v>0</v>
          </cell>
          <cell r="BT159">
            <v>4085</v>
          </cell>
        </row>
        <row r="160">
          <cell r="A160">
            <v>705</v>
          </cell>
          <cell r="B160" t="str">
            <v>Longney Church of England Primary School</v>
          </cell>
          <cell r="D160">
            <v>12174</v>
          </cell>
          <cell r="E160">
            <v>0</v>
          </cell>
          <cell r="F160">
            <v>51563</v>
          </cell>
          <cell r="G160">
            <v>3406</v>
          </cell>
          <cell r="H160">
            <v>0</v>
          </cell>
          <cell r="I160">
            <v>0</v>
          </cell>
          <cell r="J160">
            <v>299122</v>
          </cell>
          <cell r="K160">
            <v>0</v>
          </cell>
          <cell r="L160">
            <v>5481</v>
          </cell>
          <cell r="M160">
            <v>0</v>
          </cell>
          <cell r="N160">
            <v>15125</v>
          </cell>
          <cell r="O160">
            <v>0</v>
          </cell>
          <cell r="P160">
            <v>4000</v>
          </cell>
          <cell r="Q160">
            <v>2400</v>
          </cell>
          <cell r="R160">
            <v>0</v>
          </cell>
          <cell r="S160">
            <v>0</v>
          </cell>
          <cell r="T160">
            <v>0</v>
          </cell>
          <cell r="U160">
            <v>0</v>
          </cell>
          <cell r="V160">
            <v>16350</v>
          </cell>
          <cell r="W160">
            <v>26078</v>
          </cell>
          <cell r="X160">
            <v>0</v>
          </cell>
          <cell r="Y160">
            <v>0</v>
          </cell>
          <cell r="Z160">
            <v>0</v>
          </cell>
          <cell r="AA160">
            <v>213671</v>
          </cell>
          <cell r="AB160">
            <v>4000</v>
          </cell>
          <cell r="AC160">
            <v>67459</v>
          </cell>
          <cell r="AD160">
            <v>0</v>
          </cell>
          <cell r="AE160">
            <v>22938</v>
          </cell>
          <cell r="AF160">
            <v>0</v>
          </cell>
          <cell r="AG160">
            <v>4424</v>
          </cell>
          <cell r="AH160">
            <v>500</v>
          </cell>
          <cell r="AI160">
            <v>1500</v>
          </cell>
          <cell r="AJ160">
            <v>2832</v>
          </cell>
          <cell r="AK160">
            <v>709</v>
          </cell>
          <cell r="AL160">
            <v>3500</v>
          </cell>
          <cell r="AM160">
            <v>1800</v>
          </cell>
          <cell r="AN160">
            <v>9000</v>
          </cell>
          <cell r="AO160">
            <v>2000</v>
          </cell>
          <cell r="AP160">
            <v>4000</v>
          </cell>
          <cell r="AQ160">
            <v>2308</v>
          </cell>
          <cell r="AR160">
            <v>450</v>
          </cell>
          <cell r="AS160">
            <v>13438</v>
          </cell>
          <cell r="AT160">
            <v>3500</v>
          </cell>
          <cell r="AU160">
            <v>0</v>
          </cell>
          <cell r="AV160">
            <v>4850</v>
          </cell>
          <cell r="AW160">
            <v>2818</v>
          </cell>
          <cell r="AX160">
            <v>0</v>
          </cell>
          <cell r="AY160">
            <v>0</v>
          </cell>
          <cell r="AZ160">
            <v>0</v>
          </cell>
          <cell r="BA160">
            <v>0</v>
          </cell>
          <cell r="BB160">
            <v>10240</v>
          </cell>
          <cell r="BC160">
            <v>0</v>
          </cell>
          <cell r="BD160">
            <v>0</v>
          </cell>
          <cell r="BE160">
            <v>0</v>
          </cell>
          <cell r="BF160">
            <v>0</v>
          </cell>
          <cell r="BG160">
            <v>39066</v>
          </cell>
          <cell r="BH160">
            <v>0</v>
          </cell>
          <cell r="BI160">
            <v>0</v>
          </cell>
          <cell r="BJ160">
            <v>0</v>
          </cell>
          <cell r="BK160">
            <v>87253</v>
          </cell>
          <cell r="BL160">
            <v>0</v>
          </cell>
          <cell r="BM160">
            <v>6782</v>
          </cell>
          <cell r="BN160">
            <v>4793</v>
          </cell>
          <cell r="BO160">
            <v>0</v>
          </cell>
          <cell r="BP160">
            <v>0</v>
          </cell>
          <cell r="BQ160">
            <v>0</v>
          </cell>
          <cell r="BR160">
            <v>0</v>
          </cell>
          <cell r="BS160">
            <v>0</v>
          </cell>
          <cell r="BT160">
            <v>4793</v>
          </cell>
        </row>
        <row r="161">
          <cell r="A161">
            <v>708</v>
          </cell>
          <cell r="B161" t="str">
            <v>Redmarley Church of England Primary School</v>
          </cell>
          <cell r="D161">
            <v>17371</v>
          </cell>
          <cell r="E161">
            <v>0</v>
          </cell>
          <cell r="F161">
            <v>23378</v>
          </cell>
          <cell r="G161">
            <v>534</v>
          </cell>
          <cell r="H161">
            <v>0</v>
          </cell>
          <cell r="I161">
            <v>0</v>
          </cell>
          <cell r="J161">
            <v>222275</v>
          </cell>
          <cell r="K161">
            <v>0</v>
          </cell>
          <cell r="L161">
            <v>6263</v>
          </cell>
          <cell r="M161">
            <v>0</v>
          </cell>
          <cell r="N161">
            <v>16067</v>
          </cell>
          <cell r="O161">
            <v>0</v>
          </cell>
          <cell r="P161">
            <v>0</v>
          </cell>
          <cell r="Q161">
            <v>3875</v>
          </cell>
          <cell r="R161">
            <v>0</v>
          </cell>
          <cell r="S161">
            <v>0</v>
          </cell>
          <cell r="T161">
            <v>0</v>
          </cell>
          <cell r="U161">
            <v>0</v>
          </cell>
          <cell r="V161">
            <v>6500</v>
          </cell>
          <cell r="W161">
            <v>22077</v>
          </cell>
          <cell r="X161">
            <v>0</v>
          </cell>
          <cell r="Y161">
            <v>0</v>
          </cell>
          <cell r="Z161">
            <v>0</v>
          </cell>
          <cell r="AA161">
            <v>180894</v>
          </cell>
          <cell r="AB161">
            <v>12453</v>
          </cell>
          <cell r="AC161">
            <v>25137</v>
          </cell>
          <cell r="AD161">
            <v>0</v>
          </cell>
          <cell r="AE161">
            <v>13300</v>
          </cell>
          <cell r="AF161">
            <v>0</v>
          </cell>
          <cell r="AG161">
            <v>4858</v>
          </cell>
          <cell r="AH161">
            <v>100</v>
          </cell>
          <cell r="AI161">
            <v>400</v>
          </cell>
          <cell r="AJ161">
            <v>4440</v>
          </cell>
          <cell r="AK161">
            <v>1200</v>
          </cell>
          <cell r="AL161">
            <v>2000</v>
          </cell>
          <cell r="AM161">
            <v>1860</v>
          </cell>
          <cell r="AN161">
            <v>10400</v>
          </cell>
          <cell r="AO161">
            <v>600</v>
          </cell>
          <cell r="AP161">
            <v>6370</v>
          </cell>
          <cell r="AQ161">
            <v>2320</v>
          </cell>
          <cell r="AR161">
            <v>400</v>
          </cell>
          <cell r="AS161">
            <v>4800</v>
          </cell>
          <cell r="AT161">
            <v>1391</v>
          </cell>
          <cell r="AU161">
            <v>0</v>
          </cell>
          <cell r="AV161">
            <v>2115</v>
          </cell>
          <cell r="AW161">
            <v>0</v>
          </cell>
          <cell r="AX161">
            <v>0</v>
          </cell>
          <cell r="AY161">
            <v>944</v>
          </cell>
          <cell r="AZ161">
            <v>0</v>
          </cell>
          <cell r="BA161">
            <v>4269</v>
          </cell>
          <cell r="BB161">
            <v>13640</v>
          </cell>
          <cell r="BC161">
            <v>0</v>
          </cell>
          <cell r="BD161">
            <v>0</v>
          </cell>
          <cell r="BE161">
            <v>0</v>
          </cell>
          <cell r="BF161">
            <v>0</v>
          </cell>
          <cell r="BG161">
            <v>31416</v>
          </cell>
          <cell r="BH161">
            <v>0</v>
          </cell>
          <cell r="BI161">
            <v>0</v>
          </cell>
          <cell r="BJ161">
            <v>0</v>
          </cell>
          <cell r="BK161">
            <v>29782</v>
          </cell>
          <cell r="BL161">
            <v>0</v>
          </cell>
          <cell r="BM161">
            <v>3340</v>
          </cell>
          <cell r="BN161">
            <v>537</v>
          </cell>
          <cell r="BO161">
            <v>0</v>
          </cell>
          <cell r="BP161">
            <v>22206</v>
          </cell>
          <cell r="BQ161">
            <v>0</v>
          </cell>
          <cell r="BR161">
            <v>0</v>
          </cell>
          <cell r="BS161">
            <v>0</v>
          </cell>
          <cell r="BT161">
            <v>22743</v>
          </cell>
        </row>
        <row r="162">
          <cell r="A162">
            <v>709</v>
          </cell>
          <cell r="B162" t="str">
            <v>Lydbrook Primary School</v>
          </cell>
          <cell r="D162">
            <v>40565</v>
          </cell>
          <cell r="E162">
            <v>0</v>
          </cell>
          <cell r="F162">
            <v>-34</v>
          </cell>
          <cell r="G162">
            <v>2173</v>
          </cell>
          <cell r="H162">
            <v>0</v>
          </cell>
          <cell r="I162">
            <v>0</v>
          </cell>
          <cell r="J162">
            <v>383381</v>
          </cell>
          <cell r="K162">
            <v>0</v>
          </cell>
          <cell r="L162">
            <v>65653</v>
          </cell>
          <cell r="M162">
            <v>0</v>
          </cell>
          <cell r="N162">
            <v>21913</v>
          </cell>
          <cell r="O162">
            <v>0</v>
          </cell>
          <cell r="P162">
            <v>0</v>
          </cell>
          <cell r="Q162">
            <v>1959</v>
          </cell>
          <cell r="R162">
            <v>0</v>
          </cell>
          <cell r="S162">
            <v>0</v>
          </cell>
          <cell r="T162">
            <v>0</v>
          </cell>
          <cell r="U162">
            <v>0</v>
          </cell>
          <cell r="V162">
            <v>0</v>
          </cell>
          <cell r="W162">
            <v>33481</v>
          </cell>
          <cell r="X162">
            <v>0</v>
          </cell>
          <cell r="Y162">
            <v>0</v>
          </cell>
          <cell r="Z162">
            <v>0</v>
          </cell>
          <cell r="AA162">
            <v>279631</v>
          </cell>
          <cell r="AB162">
            <v>14568</v>
          </cell>
          <cell r="AC162">
            <v>93088</v>
          </cell>
          <cell r="AD162">
            <v>0</v>
          </cell>
          <cell r="AE162">
            <v>38291</v>
          </cell>
          <cell r="AF162">
            <v>0</v>
          </cell>
          <cell r="AG162">
            <v>9138</v>
          </cell>
          <cell r="AH162">
            <v>1300</v>
          </cell>
          <cell r="AI162">
            <v>2000</v>
          </cell>
          <cell r="AJ162">
            <v>5025</v>
          </cell>
          <cell r="AK162">
            <v>0</v>
          </cell>
          <cell r="AL162">
            <v>4700</v>
          </cell>
          <cell r="AM162">
            <v>2122</v>
          </cell>
          <cell r="AN162">
            <v>9035</v>
          </cell>
          <cell r="AO162">
            <v>2697</v>
          </cell>
          <cell r="AP162">
            <v>9432</v>
          </cell>
          <cell r="AQ162">
            <v>4274</v>
          </cell>
          <cell r="AR162">
            <v>633</v>
          </cell>
          <cell r="AS162">
            <v>21361</v>
          </cell>
          <cell r="AT162">
            <v>2000</v>
          </cell>
          <cell r="AU162">
            <v>0</v>
          </cell>
          <cell r="AV162">
            <v>4923</v>
          </cell>
          <cell r="AW162">
            <v>3807</v>
          </cell>
          <cell r="AX162">
            <v>0</v>
          </cell>
          <cell r="AY162">
            <v>5784</v>
          </cell>
          <cell r="AZ162">
            <v>500</v>
          </cell>
          <cell r="BA162">
            <v>1000</v>
          </cell>
          <cell r="BB162">
            <v>10636</v>
          </cell>
          <cell r="BC162">
            <v>0</v>
          </cell>
          <cell r="BD162">
            <v>0</v>
          </cell>
          <cell r="BE162">
            <v>0</v>
          </cell>
          <cell r="BF162">
            <v>0</v>
          </cell>
          <cell r="BG162">
            <v>40783</v>
          </cell>
          <cell r="BH162">
            <v>0</v>
          </cell>
          <cell r="BI162">
            <v>0</v>
          </cell>
          <cell r="BJ162">
            <v>0</v>
          </cell>
          <cell r="BK162">
            <v>37282</v>
          </cell>
          <cell r="BL162">
            <v>0</v>
          </cell>
          <cell r="BM162">
            <v>5640</v>
          </cell>
          <cell r="BN162">
            <v>21007</v>
          </cell>
          <cell r="BO162">
            <v>0</v>
          </cell>
          <cell r="BP162">
            <v>0</v>
          </cell>
          <cell r="BQ162">
            <v>0</v>
          </cell>
          <cell r="BR162">
            <v>0</v>
          </cell>
          <cell r="BS162">
            <v>0</v>
          </cell>
          <cell r="BT162">
            <v>21007</v>
          </cell>
        </row>
        <row r="163">
          <cell r="A163">
            <v>710</v>
          </cell>
          <cell r="B163" t="str">
            <v>Lydney Church of England Community School</v>
          </cell>
          <cell r="D163">
            <v>38231</v>
          </cell>
          <cell r="E163">
            <v>0</v>
          </cell>
          <cell r="F163">
            <v>37412</v>
          </cell>
          <cell r="G163">
            <v>0</v>
          </cell>
          <cell r="H163">
            <v>0</v>
          </cell>
          <cell r="I163">
            <v>0</v>
          </cell>
          <cell r="J163">
            <v>571808</v>
          </cell>
          <cell r="K163">
            <v>0</v>
          </cell>
          <cell r="L163">
            <v>81533</v>
          </cell>
          <cell r="M163">
            <v>0</v>
          </cell>
          <cell r="N163">
            <v>25007</v>
          </cell>
          <cell r="O163">
            <v>0</v>
          </cell>
          <cell r="P163">
            <v>15200</v>
          </cell>
          <cell r="Q163">
            <v>3000</v>
          </cell>
          <cell r="R163">
            <v>0</v>
          </cell>
          <cell r="S163">
            <v>0</v>
          </cell>
          <cell r="T163">
            <v>0</v>
          </cell>
          <cell r="U163">
            <v>8000</v>
          </cell>
          <cell r="V163">
            <v>10000</v>
          </cell>
          <cell r="W163">
            <v>41234</v>
          </cell>
          <cell r="X163">
            <v>0</v>
          </cell>
          <cell r="Y163">
            <v>0</v>
          </cell>
          <cell r="Z163">
            <v>0</v>
          </cell>
          <cell r="AA163">
            <v>408855</v>
          </cell>
          <cell r="AB163">
            <v>15100</v>
          </cell>
          <cell r="AC163">
            <v>139269</v>
          </cell>
          <cell r="AD163">
            <v>26896</v>
          </cell>
          <cell r="AE163">
            <v>48941</v>
          </cell>
          <cell r="AF163">
            <v>0</v>
          </cell>
          <cell r="AG163">
            <v>23196</v>
          </cell>
          <cell r="AH163">
            <v>1500</v>
          </cell>
          <cell r="AI163">
            <v>1500</v>
          </cell>
          <cell r="AJ163">
            <v>4935</v>
          </cell>
          <cell r="AK163">
            <v>1234</v>
          </cell>
          <cell r="AL163">
            <v>2000</v>
          </cell>
          <cell r="AM163">
            <v>1842</v>
          </cell>
          <cell r="AN163">
            <v>1900</v>
          </cell>
          <cell r="AO163">
            <v>1900</v>
          </cell>
          <cell r="AP163">
            <v>9030</v>
          </cell>
          <cell r="AQ163">
            <v>7253</v>
          </cell>
          <cell r="AR163">
            <v>1500</v>
          </cell>
          <cell r="AS163">
            <v>37187</v>
          </cell>
          <cell r="AT163">
            <v>6418</v>
          </cell>
          <cell r="AU163">
            <v>0</v>
          </cell>
          <cell r="AV163">
            <v>3500</v>
          </cell>
          <cell r="AW163">
            <v>0</v>
          </cell>
          <cell r="AX163">
            <v>0</v>
          </cell>
          <cell r="AY163">
            <v>7407</v>
          </cell>
          <cell r="AZ163">
            <v>0</v>
          </cell>
          <cell r="BA163">
            <v>0</v>
          </cell>
          <cell r="BB163">
            <v>18165</v>
          </cell>
          <cell r="BC163">
            <v>0</v>
          </cell>
          <cell r="BD163">
            <v>0</v>
          </cell>
          <cell r="BE163">
            <v>0</v>
          </cell>
          <cell r="BF163">
            <v>0</v>
          </cell>
          <cell r="BG163">
            <v>48723</v>
          </cell>
          <cell r="BH163">
            <v>0</v>
          </cell>
          <cell r="BI163">
            <v>0</v>
          </cell>
          <cell r="BJ163">
            <v>0</v>
          </cell>
          <cell r="BK163">
            <v>82414</v>
          </cell>
          <cell r="BL163">
            <v>0</v>
          </cell>
          <cell r="BM163">
            <v>3721</v>
          </cell>
          <cell r="BN163">
            <v>24485</v>
          </cell>
          <cell r="BO163">
            <v>0</v>
          </cell>
          <cell r="BP163">
            <v>0</v>
          </cell>
          <cell r="BQ163">
            <v>0</v>
          </cell>
          <cell r="BR163">
            <v>0</v>
          </cell>
          <cell r="BS163">
            <v>0</v>
          </cell>
          <cell r="BT163">
            <v>24485</v>
          </cell>
        </row>
        <row r="164">
          <cell r="A164">
            <v>711</v>
          </cell>
          <cell r="B164" t="str">
            <v>Severnbanks Primary School</v>
          </cell>
          <cell r="C164">
            <v>1</v>
          </cell>
          <cell r="D164">
            <v>89530</v>
          </cell>
          <cell r="E164">
            <v>0</v>
          </cell>
          <cell r="F164">
            <v>45218</v>
          </cell>
          <cell r="G164">
            <v>184</v>
          </cell>
          <cell r="H164">
            <v>0</v>
          </cell>
          <cell r="I164">
            <v>0</v>
          </cell>
          <cell r="J164">
            <v>609186</v>
          </cell>
          <cell r="K164">
            <v>0</v>
          </cell>
          <cell r="L164">
            <v>163772</v>
          </cell>
          <cell r="M164">
            <v>0</v>
          </cell>
          <cell r="N164">
            <v>53365</v>
          </cell>
          <cell r="O164">
            <v>0</v>
          </cell>
          <cell r="P164">
            <v>13648</v>
          </cell>
          <cell r="Q164">
            <v>3197</v>
          </cell>
          <cell r="R164">
            <v>0</v>
          </cell>
          <cell r="S164">
            <v>9000</v>
          </cell>
          <cell r="T164">
            <v>5000</v>
          </cell>
          <cell r="U164">
            <v>8120</v>
          </cell>
          <cell r="V164">
            <v>1775</v>
          </cell>
          <cell r="W164">
            <v>34774</v>
          </cell>
          <cell r="X164">
            <v>0</v>
          </cell>
          <cell r="Y164">
            <v>0</v>
          </cell>
          <cell r="Z164">
            <v>0</v>
          </cell>
          <cell r="AA164">
            <v>483268</v>
          </cell>
          <cell r="AB164">
            <v>5346</v>
          </cell>
          <cell r="AC164">
            <v>212321</v>
          </cell>
          <cell r="AD164">
            <v>21000</v>
          </cell>
          <cell r="AE164">
            <v>43800</v>
          </cell>
          <cell r="AF164">
            <v>0</v>
          </cell>
          <cell r="AG164">
            <v>37206</v>
          </cell>
          <cell r="AH164">
            <v>2750</v>
          </cell>
          <cell r="AI164">
            <v>2700</v>
          </cell>
          <cell r="AJ164">
            <v>5654</v>
          </cell>
          <cell r="AK164">
            <v>0</v>
          </cell>
          <cell r="AL164">
            <v>5000</v>
          </cell>
          <cell r="AM164">
            <v>4500</v>
          </cell>
          <cell r="AN164">
            <v>3200</v>
          </cell>
          <cell r="AO164">
            <v>2500</v>
          </cell>
          <cell r="AP164">
            <v>16000</v>
          </cell>
          <cell r="AQ164">
            <v>1554</v>
          </cell>
          <cell r="AR164">
            <v>2200</v>
          </cell>
          <cell r="AS164">
            <v>52485</v>
          </cell>
          <cell r="AT164">
            <v>0</v>
          </cell>
          <cell r="AU164">
            <v>0</v>
          </cell>
          <cell r="AV164">
            <v>15400</v>
          </cell>
          <cell r="AW164">
            <v>5000</v>
          </cell>
          <cell r="AX164">
            <v>0</v>
          </cell>
          <cell r="AY164">
            <v>16388</v>
          </cell>
          <cell r="AZ164">
            <v>40048</v>
          </cell>
          <cell r="BA164">
            <v>0</v>
          </cell>
          <cell r="BB164">
            <v>12793</v>
          </cell>
          <cell r="BC164">
            <v>0</v>
          </cell>
          <cell r="BD164">
            <v>0</v>
          </cell>
          <cell r="BE164">
            <v>0</v>
          </cell>
          <cell r="BF164">
            <v>0</v>
          </cell>
          <cell r="BG164">
            <v>48907</v>
          </cell>
          <cell r="BH164">
            <v>0</v>
          </cell>
          <cell r="BI164">
            <v>0</v>
          </cell>
          <cell r="BJ164">
            <v>0</v>
          </cell>
          <cell r="BK164">
            <v>90472</v>
          </cell>
          <cell r="BL164">
            <v>0</v>
          </cell>
          <cell r="BM164">
            <v>3837</v>
          </cell>
          <cell r="BN164">
            <v>254</v>
          </cell>
          <cell r="BO164">
            <v>0</v>
          </cell>
          <cell r="BP164">
            <v>0</v>
          </cell>
          <cell r="BQ164">
            <v>0</v>
          </cell>
          <cell r="BR164">
            <v>0</v>
          </cell>
          <cell r="BS164">
            <v>0</v>
          </cell>
          <cell r="BT164">
            <v>254</v>
          </cell>
        </row>
        <row r="165">
          <cell r="A165">
            <v>714</v>
          </cell>
          <cell r="B165" t="str">
            <v>Meysey Hampton Church of England Primary School</v>
          </cell>
          <cell r="D165">
            <v>21655</v>
          </cell>
          <cell r="E165">
            <v>0</v>
          </cell>
          <cell r="F165">
            <v>9057</v>
          </cell>
          <cell r="G165">
            <v>2113</v>
          </cell>
          <cell r="H165">
            <v>0</v>
          </cell>
          <cell r="I165">
            <v>0</v>
          </cell>
          <cell r="J165">
            <v>313518</v>
          </cell>
          <cell r="K165">
            <v>0</v>
          </cell>
          <cell r="L165">
            <v>6281</v>
          </cell>
          <cell r="M165">
            <v>0</v>
          </cell>
          <cell r="N165">
            <v>17037</v>
          </cell>
          <cell r="O165">
            <v>0</v>
          </cell>
          <cell r="P165">
            <v>0</v>
          </cell>
          <cell r="Q165">
            <v>800</v>
          </cell>
          <cell r="R165">
            <v>0</v>
          </cell>
          <cell r="S165">
            <v>0</v>
          </cell>
          <cell r="T165">
            <v>0</v>
          </cell>
          <cell r="U165">
            <v>0</v>
          </cell>
          <cell r="V165">
            <v>900</v>
          </cell>
          <cell r="W165">
            <v>25779</v>
          </cell>
          <cell r="X165">
            <v>0</v>
          </cell>
          <cell r="Y165">
            <v>0</v>
          </cell>
          <cell r="Z165">
            <v>0</v>
          </cell>
          <cell r="AA165">
            <v>243022</v>
          </cell>
          <cell r="AB165">
            <v>7779</v>
          </cell>
          <cell r="AC165">
            <v>39072</v>
          </cell>
          <cell r="AD165">
            <v>0</v>
          </cell>
          <cell r="AE165">
            <v>14251</v>
          </cell>
          <cell r="AF165">
            <v>0</v>
          </cell>
          <cell r="AG165">
            <v>6818</v>
          </cell>
          <cell r="AH165">
            <v>300</v>
          </cell>
          <cell r="AI165">
            <v>1950</v>
          </cell>
          <cell r="AJ165">
            <v>2667</v>
          </cell>
          <cell r="AK165">
            <v>667</v>
          </cell>
          <cell r="AL165">
            <v>3250</v>
          </cell>
          <cell r="AM165">
            <v>150</v>
          </cell>
          <cell r="AN165">
            <v>8230</v>
          </cell>
          <cell r="AO165">
            <v>700</v>
          </cell>
          <cell r="AP165">
            <v>5000</v>
          </cell>
          <cell r="AQ165">
            <v>1008</v>
          </cell>
          <cell r="AR165">
            <v>3447</v>
          </cell>
          <cell r="AS165">
            <v>12939</v>
          </cell>
          <cell r="AT165">
            <v>2518</v>
          </cell>
          <cell r="AU165">
            <v>0</v>
          </cell>
          <cell r="AV165">
            <v>5350</v>
          </cell>
          <cell r="AW165">
            <v>2615</v>
          </cell>
          <cell r="AX165">
            <v>0</v>
          </cell>
          <cell r="AY165">
            <v>0</v>
          </cell>
          <cell r="AZ165">
            <v>0</v>
          </cell>
          <cell r="BA165">
            <v>0</v>
          </cell>
          <cell r="BB165">
            <v>7788</v>
          </cell>
          <cell r="BC165">
            <v>0</v>
          </cell>
          <cell r="BD165">
            <v>0</v>
          </cell>
          <cell r="BE165">
            <v>0</v>
          </cell>
          <cell r="BF165">
            <v>0</v>
          </cell>
          <cell r="BG165">
            <v>37893</v>
          </cell>
          <cell r="BH165">
            <v>0</v>
          </cell>
          <cell r="BI165">
            <v>0</v>
          </cell>
          <cell r="BJ165">
            <v>0</v>
          </cell>
          <cell r="BK165">
            <v>23601</v>
          </cell>
          <cell r="BL165">
            <v>0</v>
          </cell>
          <cell r="BM165">
            <v>5462</v>
          </cell>
          <cell r="BN165">
            <v>16449</v>
          </cell>
          <cell r="BO165">
            <v>0</v>
          </cell>
          <cell r="BP165">
            <v>20000</v>
          </cell>
          <cell r="BQ165">
            <v>0</v>
          </cell>
          <cell r="BR165">
            <v>0</v>
          </cell>
          <cell r="BS165">
            <v>0</v>
          </cell>
          <cell r="BT165">
            <v>36449</v>
          </cell>
        </row>
        <row r="166">
          <cell r="A166">
            <v>717</v>
          </cell>
          <cell r="B166" t="str">
            <v>Mickleton Primary School</v>
          </cell>
          <cell r="D166">
            <v>-2618</v>
          </cell>
          <cell r="E166">
            <v>0</v>
          </cell>
          <cell r="F166">
            <v>31214</v>
          </cell>
          <cell r="G166">
            <v>4492</v>
          </cell>
          <cell r="H166">
            <v>0</v>
          </cell>
          <cell r="I166">
            <v>-1513</v>
          </cell>
          <cell r="J166">
            <v>268887</v>
          </cell>
          <cell r="K166">
            <v>0</v>
          </cell>
          <cell r="L166">
            <v>14898</v>
          </cell>
          <cell r="M166">
            <v>0</v>
          </cell>
          <cell r="N166">
            <v>16858</v>
          </cell>
          <cell r="O166">
            <v>0</v>
          </cell>
          <cell r="P166">
            <v>0</v>
          </cell>
          <cell r="Q166">
            <v>567</v>
          </cell>
          <cell r="R166">
            <v>0</v>
          </cell>
          <cell r="S166">
            <v>0</v>
          </cell>
          <cell r="T166">
            <v>0</v>
          </cell>
          <cell r="U166">
            <v>8500</v>
          </cell>
          <cell r="V166">
            <v>10500</v>
          </cell>
          <cell r="W166">
            <v>24236</v>
          </cell>
          <cell r="X166">
            <v>0</v>
          </cell>
          <cell r="Y166">
            <v>0</v>
          </cell>
          <cell r="Z166">
            <v>39513</v>
          </cell>
          <cell r="AA166">
            <v>220232</v>
          </cell>
          <cell r="AB166">
            <v>6696</v>
          </cell>
          <cell r="AC166">
            <v>39616</v>
          </cell>
          <cell r="AD166">
            <v>12610</v>
          </cell>
          <cell r="AE166">
            <v>15525</v>
          </cell>
          <cell r="AF166">
            <v>0</v>
          </cell>
          <cell r="AG166">
            <v>6657</v>
          </cell>
          <cell r="AH166">
            <v>500</v>
          </cell>
          <cell r="AI166">
            <v>1900</v>
          </cell>
          <cell r="AJ166">
            <v>5890</v>
          </cell>
          <cell r="AK166">
            <v>1473</v>
          </cell>
          <cell r="AL166">
            <v>1000</v>
          </cell>
          <cell r="AM166">
            <v>500</v>
          </cell>
          <cell r="AN166">
            <v>700</v>
          </cell>
          <cell r="AO166">
            <v>1900</v>
          </cell>
          <cell r="AP166">
            <v>4100</v>
          </cell>
          <cell r="AQ166">
            <v>14436</v>
          </cell>
          <cell r="AR166">
            <v>0</v>
          </cell>
          <cell r="AS166">
            <v>15300</v>
          </cell>
          <cell r="AT166">
            <v>1634</v>
          </cell>
          <cell r="AU166">
            <v>0</v>
          </cell>
          <cell r="AV166">
            <v>820</v>
          </cell>
          <cell r="AW166">
            <v>2260</v>
          </cell>
          <cell r="AX166">
            <v>0</v>
          </cell>
          <cell r="AY166">
            <v>3856</v>
          </cell>
          <cell r="AZ166">
            <v>0</v>
          </cell>
          <cell r="BA166">
            <v>545</v>
          </cell>
          <cell r="BB166">
            <v>8678</v>
          </cell>
          <cell r="BC166">
            <v>0</v>
          </cell>
          <cell r="BD166">
            <v>0</v>
          </cell>
          <cell r="BE166">
            <v>37365</v>
          </cell>
          <cell r="BF166">
            <v>635</v>
          </cell>
          <cell r="BG166">
            <v>20145</v>
          </cell>
          <cell r="BH166">
            <v>0</v>
          </cell>
          <cell r="BI166">
            <v>0</v>
          </cell>
          <cell r="BJ166">
            <v>0</v>
          </cell>
          <cell r="BK166">
            <v>2095</v>
          </cell>
          <cell r="BL166">
            <v>0</v>
          </cell>
          <cell r="BM166">
            <v>5698</v>
          </cell>
          <cell r="BN166">
            <v>-25000</v>
          </cell>
          <cell r="BO166">
            <v>0</v>
          </cell>
          <cell r="BP166">
            <v>48058</v>
          </cell>
          <cell r="BQ166">
            <v>0</v>
          </cell>
          <cell r="BR166">
            <v>0</v>
          </cell>
          <cell r="BS166">
            <v>0</v>
          </cell>
          <cell r="BT166">
            <v>23058</v>
          </cell>
        </row>
        <row r="167">
          <cell r="A167">
            <v>718</v>
          </cell>
          <cell r="B167" t="str">
            <v>Minchinhampton School</v>
          </cell>
          <cell r="C167">
            <v>1</v>
          </cell>
          <cell r="D167">
            <v>54771</v>
          </cell>
          <cell r="E167">
            <v>0</v>
          </cell>
          <cell r="F167">
            <v>33100</v>
          </cell>
          <cell r="G167">
            <v>0</v>
          </cell>
          <cell r="H167">
            <v>0</v>
          </cell>
          <cell r="I167">
            <v>14335</v>
          </cell>
          <cell r="J167">
            <v>731120</v>
          </cell>
          <cell r="K167">
            <v>0</v>
          </cell>
          <cell r="L167">
            <v>29071</v>
          </cell>
          <cell r="M167">
            <v>0</v>
          </cell>
          <cell r="N167">
            <v>20481</v>
          </cell>
          <cell r="O167">
            <v>0</v>
          </cell>
          <cell r="P167">
            <v>600</v>
          </cell>
          <cell r="Q167">
            <v>16500</v>
          </cell>
          <cell r="R167">
            <v>0</v>
          </cell>
          <cell r="S167">
            <v>0</v>
          </cell>
          <cell r="T167">
            <v>0</v>
          </cell>
          <cell r="U167">
            <v>0</v>
          </cell>
          <cell r="V167">
            <v>10000</v>
          </cell>
          <cell r="W167">
            <v>47998</v>
          </cell>
          <cell r="X167">
            <v>0</v>
          </cell>
          <cell r="Y167">
            <v>40574</v>
          </cell>
          <cell r="Z167">
            <v>10000</v>
          </cell>
          <cell r="AA167">
            <v>502828</v>
          </cell>
          <cell r="AB167">
            <v>39882</v>
          </cell>
          <cell r="AC167">
            <v>144000</v>
          </cell>
          <cell r="AD167">
            <v>25000</v>
          </cell>
          <cell r="AE167">
            <v>37500</v>
          </cell>
          <cell r="AF167">
            <v>0</v>
          </cell>
          <cell r="AG167">
            <v>19000</v>
          </cell>
          <cell r="AH167">
            <v>500</v>
          </cell>
          <cell r="AI167">
            <v>1500</v>
          </cell>
          <cell r="AJ167">
            <v>8440</v>
          </cell>
          <cell r="AK167">
            <v>2109</v>
          </cell>
          <cell r="AL167">
            <v>10300</v>
          </cell>
          <cell r="AM167">
            <v>2000</v>
          </cell>
          <cell r="AN167">
            <v>2200</v>
          </cell>
          <cell r="AO167">
            <v>2000</v>
          </cell>
          <cell r="AP167">
            <v>16500</v>
          </cell>
          <cell r="AQ167">
            <v>4460</v>
          </cell>
          <cell r="AR167">
            <v>2000</v>
          </cell>
          <cell r="AS167">
            <v>30202</v>
          </cell>
          <cell r="AT167">
            <v>1500</v>
          </cell>
          <cell r="AU167">
            <v>0</v>
          </cell>
          <cell r="AV167">
            <v>11800</v>
          </cell>
          <cell r="AW167">
            <v>6805</v>
          </cell>
          <cell r="AX167">
            <v>0</v>
          </cell>
          <cell r="AY167">
            <v>9640</v>
          </cell>
          <cell r="AZ167">
            <v>0</v>
          </cell>
          <cell r="BA167">
            <v>9600</v>
          </cell>
          <cell r="BB167">
            <v>14826</v>
          </cell>
          <cell r="BC167">
            <v>0</v>
          </cell>
          <cell r="BD167">
            <v>0</v>
          </cell>
          <cell r="BE167">
            <v>41074</v>
          </cell>
          <cell r="BF167">
            <v>5500</v>
          </cell>
          <cell r="BG167">
            <v>53445</v>
          </cell>
          <cell r="BH167">
            <v>0</v>
          </cell>
          <cell r="BI167">
            <v>0</v>
          </cell>
          <cell r="BJ167">
            <v>0</v>
          </cell>
          <cell r="BK167">
            <v>82638</v>
          </cell>
          <cell r="BL167">
            <v>0</v>
          </cell>
          <cell r="BM167">
            <v>3907</v>
          </cell>
          <cell r="BN167">
            <v>5949</v>
          </cell>
          <cell r="BO167">
            <v>0</v>
          </cell>
          <cell r="BP167">
            <v>0</v>
          </cell>
          <cell r="BQ167">
            <v>0</v>
          </cell>
          <cell r="BR167">
            <v>0</v>
          </cell>
          <cell r="BS167">
            <v>18335</v>
          </cell>
          <cell r="BT167">
            <v>24284</v>
          </cell>
        </row>
        <row r="168">
          <cell r="A168">
            <v>719</v>
          </cell>
          <cell r="B168" t="str">
            <v>Minsterworth Church of England Primary School</v>
          </cell>
          <cell r="D168">
            <v>21313</v>
          </cell>
          <cell r="E168">
            <v>0</v>
          </cell>
          <cell r="F168">
            <v>0</v>
          </cell>
          <cell r="G168">
            <v>3427</v>
          </cell>
          <cell r="H168">
            <v>0</v>
          </cell>
          <cell r="I168">
            <v>-684</v>
          </cell>
          <cell r="J168">
            <v>161056</v>
          </cell>
          <cell r="K168">
            <v>0</v>
          </cell>
          <cell r="L168">
            <v>6838</v>
          </cell>
          <cell r="M168">
            <v>0</v>
          </cell>
          <cell r="N168">
            <v>17143</v>
          </cell>
          <cell r="O168">
            <v>0</v>
          </cell>
          <cell r="P168">
            <v>0</v>
          </cell>
          <cell r="Q168">
            <v>2021</v>
          </cell>
          <cell r="R168">
            <v>858</v>
          </cell>
          <cell r="S168">
            <v>0</v>
          </cell>
          <cell r="T168">
            <v>0</v>
          </cell>
          <cell r="U168">
            <v>520</v>
          </cell>
          <cell r="V168">
            <v>774</v>
          </cell>
          <cell r="W168">
            <v>17462</v>
          </cell>
          <cell r="X168">
            <v>0</v>
          </cell>
          <cell r="Y168">
            <v>0</v>
          </cell>
          <cell r="Z168">
            <v>26080</v>
          </cell>
          <cell r="AA168">
            <v>138229</v>
          </cell>
          <cell r="AB168">
            <v>4263</v>
          </cell>
          <cell r="AC168">
            <v>18161</v>
          </cell>
          <cell r="AD168">
            <v>4380</v>
          </cell>
          <cell r="AE168">
            <v>14302</v>
          </cell>
          <cell r="AF168">
            <v>0</v>
          </cell>
          <cell r="AG168">
            <v>5622</v>
          </cell>
          <cell r="AH168">
            <v>0</v>
          </cell>
          <cell r="AI168">
            <v>500</v>
          </cell>
          <cell r="AJ168">
            <v>3440</v>
          </cell>
          <cell r="AK168">
            <v>860</v>
          </cell>
          <cell r="AL168">
            <v>4000</v>
          </cell>
          <cell r="AM168">
            <v>2060</v>
          </cell>
          <cell r="AN168">
            <v>0</v>
          </cell>
          <cell r="AO168">
            <v>773</v>
          </cell>
          <cell r="AP168">
            <v>4300</v>
          </cell>
          <cell r="AQ168">
            <v>549</v>
          </cell>
          <cell r="AR168">
            <v>1700</v>
          </cell>
          <cell r="AS168">
            <v>7694</v>
          </cell>
          <cell r="AT168">
            <v>1755</v>
          </cell>
          <cell r="AU168">
            <v>0</v>
          </cell>
          <cell r="AV168">
            <v>3345</v>
          </cell>
          <cell r="AW168">
            <v>1041</v>
          </cell>
          <cell r="AX168">
            <v>0</v>
          </cell>
          <cell r="AY168">
            <v>3288</v>
          </cell>
          <cell r="AZ168">
            <v>0</v>
          </cell>
          <cell r="BA168">
            <v>0</v>
          </cell>
          <cell r="BB168">
            <v>7024</v>
          </cell>
          <cell r="BC168">
            <v>0</v>
          </cell>
          <cell r="BD168">
            <v>0</v>
          </cell>
          <cell r="BE168">
            <v>26080</v>
          </cell>
          <cell r="BF168">
            <v>0</v>
          </cell>
          <cell r="BG168">
            <v>3319</v>
          </cell>
          <cell r="BH168">
            <v>0</v>
          </cell>
          <cell r="BI168">
            <v>0</v>
          </cell>
          <cell r="BJ168">
            <v>0</v>
          </cell>
          <cell r="BK168">
            <v>3427</v>
          </cell>
          <cell r="BL168">
            <v>0</v>
          </cell>
          <cell r="BM168">
            <v>3319</v>
          </cell>
          <cell r="BN168">
            <v>699</v>
          </cell>
          <cell r="BO168">
            <v>0</v>
          </cell>
          <cell r="BP168">
            <v>0</v>
          </cell>
          <cell r="BQ168">
            <v>0</v>
          </cell>
          <cell r="BR168">
            <v>0</v>
          </cell>
          <cell r="BS168">
            <v>-684</v>
          </cell>
          <cell r="BT168">
            <v>15</v>
          </cell>
        </row>
        <row r="169">
          <cell r="A169">
            <v>720</v>
          </cell>
          <cell r="B169" t="str">
            <v>Miserden Church of England Primary School</v>
          </cell>
          <cell r="D169">
            <v>2519</v>
          </cell>
          <cell r="E169">
            <v>0</v>
          </cell>
          <cell r="F169">
            <v>0</v>
          </cell>
          <cell r="G169">
            <v>3142</v>
          </cell>
          <cell r="H169">
            <v>0</v>
          </cell>
          <cell r="I169">
            <v>0</v>
          </cell>
          <cell r="J169">
            <v>228086</v>
          </cell>
          <cell r="K169">
            <v>0</v>
          </cell>
          <cell r="L169">
            <v>12260</v>
          </cell>
          <cell r="M169">
            <v>0</v>
          </cell>
          <cell r="N169">
            <v>19025</v>
          </cell>
          <cell r="O169">
            <v>0</v>
          </cell>
          <cell r="P169">
            <v>0</v>
          </cell>
          <cell r="Q169">
            <v>3309</v>
          </cell>
          <cell r="R169">
            <v>0</v>
          </cell>
          <cell r="S169">
            <v>4000</v>
          </cell>
          <cell r="T169">
            <v>0</v>
          </cell>
          <cell r="U169">
            <v>1100</v>
          </cell>
          <cell r="V169">
            <v>1500</v>
          </cell>
          <cell r="W169">
            <v>20815</v>
          </cell>
          <cell r="X169">
            <v>0</v>
          </cell>
          <cell r="Y169">
            <v>0</v>
          </cell>
          <cell r="Z169">
            <v>0</v>
          </cell>
          <cell r="AA169">
            <v>175876</v>
          </cell>
          <cell r="AB169">
            <v>7338</v>
          </cell>
          <cell r="AC169">
            <v>40766</v>
          </cell>
          <cell r="AD169">
            <v>0</v>
          </cell>
          <cell r="AE169">
            <v>20781</v>
          </cell>
          <cell r="AF169">
            <v>0</v>
          </cell>
          <cell r="AG169">
            <v>4529</v>
          </cell>
          <cell r="AH169">
            <v>14650</v>
          </cell>
          <cell r="AI169">
            <v>1000</v>
          </cell>
          <cell r="AJ169">
            <v>4921</v>
          </cell>
          <cell r="AK169">
            <v>1230</v>
          </cell>
          <cell r="AL169">
            <v>6578</v>
          </cell>
          <cell r="AM169">
            <v>1833</v>
          </cell>
          <cell r="AN169">
            <v>8000</v>
          </cell>
          <cell r="AO169">
            <v>450</v>
          </cell>
          <cell r="AP169">
            <v>6263</v>
          </cell>
          <cell r="AQ169">
            <v>1314</v>
          </cell>
          <cell r="AR169">
            <v>0</v>
          </cell>
          <cell r="AS169">
            <v>6808</v>
          </cell>
          <cell r="AT169">
            <v>1643</v>
          </cell>
          <cell r="AU169">
            <v>0</v>
          </cell>
          <cell r="AV169">
            <v>2975</v>
          </cell>
          <cell r="AW169">
            <v>1777</v>
          </cell>
          <cell r="AX169">
            <v>0</v>
          </cell>
          <cell r="AY169">
            <v>2083</v>
          </cell>
          <cell r="AZ169">
            <v>0</v>
          </cell>
          <cell r="BA169">
            <v>2809</v>
          </cell>
          <cell r="BB169">
            <v>10964</v>
          </cell>
          <cell r="BC169">
            <v>0</v>
          </cell>
          <cell r="BD169">
            <v>0</v>
          </cell>
          <cell r="BE169">
            <v>0</v>
          </cell>
          <cell r="BF169">
            <v>0</v>
          </cell>
          <cell r="BG169">
            <v>3423</v>
          </cell>
          <cell r="BH169">
            <v>0</v>
          </cell>
          <cell r="BI169">
            <v>0</v>
          </cell>
          <cell r="BJ169">
            <v>0</v>
          </cell>
          <cell r="BK169">
            <v>0</v>
          </cell>
          <cell r="BL169">
            <v>0</v>
          </cell>
          <cell r="BM169">
            <v>6565</v>
          </cell>
          <cell r="BN169">
            <v>-31974</v>
          </cell>
          <cell r="BO169">
            <v>0</v>
          </cell>
          <cell r="BP169">
            <v>0</v>
          </cell>
          <cell r="BQ169">
            <v>0</v>
          </cell>
          <cell r="BR169">
            <v>0</v>
          </cell>
          <cell r="BS169">
            <v>0</v>
          </cell>
          <cell r="BT169">
            <v>-31974</v>
          </cell>
        </row>
        <row r="170">
          <cell r="A170">
            <v>721</v>
          </cell>
          <cell r="B170" t="str">
            <v>Mitcheldean Endowed Primary School</v>
          </cell>
          <cell r="D170">
            <v>55447</v>
          </cell>
          <cell r="E170">
            <v>0</v>
          </cell>
          <cell r="F170">
            <v>0</v>
          </cell>
          <cell r="G170">
            <v>0</v>
          </cell>
          <cell r="H170">
            <v>0</v>
          </cell>
          <cell r="I170">
            <v>0</v>
          </cell>
          <cell r="J170">
            <v>558963</v>
          </cell>
          <cell r="K170">
            <v>0</v>
          </cell>
          <cell r="L170">
            <v>14948</v>
          </cell>
          <cell r="M170">
            <v>0</v>
          </cell>
          <cell r="N170">
            <v>18702</v>
          </cell>
          <cell r="O170">
            <v>0</v>
          </cell>
          <cell r="P170">
            <v>0</v>
          </cell>
          <cell r="Q170">
            <v>0</v>
          </cell>
          <cell r="R170">
            <v>0</v>
          </cell>
          <cell r="S170">
            <v>0</v>
          </cell>
          <cell r="T170">
            <v>0</v>
          </cell>
          <cell r="U170">
            <v>0</v>
          </cell>
          <cell r="V170">
            <v>0</v>
          </cell>
          <cell r="W170">
            <v>41048</v>
          </cell>
          <cell r="X170">
            <v>0</v>
          </cell>
          <cell r="Y170">
            <v>0</v>
          </cell>
          <cell r="Z170">
            <v>0</v>
          </cell>
          <cell r="AA170">
            <v>411664</v>
          </cell>
          <cell r="AB170">
            <v>5500</v>
          </cell>
          <cell r="AC170">
            <v>77855</v>
          </cell>
          <cell r="AD170">
            <v>14386</v>
          </cell>
          <cell r="AE170">
            <v>25785</v>
          </cell>
          <cell r="AF170">
            <v>0</v>
          </cell>
          <cell r="AG170">
            <v>11558</v>
          </cell>
          <cell r="AH170">
            <v>300</v>
          </cell>
          <cell r="AI170">
            <v>4000</v>
          </cell>
          <cell r="AJ170">
            <v>0</v>
          </cell>
          <cell r="AK170">
            <v>0</v>
          </cell>
          <cell r="AL170">
            <v>24876</v>
          </cell>
          <cell r="AM170">
            <v>7100</v>
          </cell>
          <cell r="AN170">
            <v>1000</v>
          </cell>
          <cell r="AO170">
            <v>3000</v>
          </cell>
          <cell r="AP170">
            <v>9000</v>
          </cell>
          <cell r="AQ170">
            <v>2233</v>
          </cell>
          <cell r="AR170">
            <v>500</v>
          </cell>
          <cell r="AS170">
            <v>23779</v>
          </cell>
          <cell r="AT170">
            <v>7500</v>
          </cell>
          <cell r="AU170">
            <v>0</v>
          </cell>
          <cell r="AV170">
            <v>5300</v>
          </cell>
          <cell r="AW170">
            <v>11117</v>
          </cell>
          <cell r="AX170">
            <v>0</v>
          </cell>
          <cell r="AY170">
            <v>1446</v>
          </cell>
          <cell r="AZ170">
            <v>0</v>
          </cell>
          <cell r="BA170">
            <v>2222</v>
          </cell>
          <cell r="BB170">
            <v>17791</v>
          </cell>
          <cell r="BC170">
            <v>0</v>
          </cell>
          <cell r="BD170">
            <v>0</v>
          </cell>
          <cell r="BE170">
            <v>0</v>
          </cell>
          <cell r="BF170">
            <v>0</v>
          </cell>
          <cell r="BG170">
            <v>3903</v>
          </cell>
          <cell r="BH170">
            <v>0</v>
          </cell>
          <cell r="BI170">
            <v>0</v>
          </cell>
          <cell r="BJ170">
            <v>0</v>
          </cell>
          <cell r="BK170">
            <v>0</v>
          </cell>
          <cell r="BL170">
            <v>0</v>
          </cell>
          <cell r="BM170">
            <v>3903</v>
          </cell>
          <cell r="BN170">
            <v>21196</v>
          </cell>
          <cell r="BO170">
            <v>0</v>
          </cell>
          <cell r="BP170">
            <v>0</v>
          </cell>
          <cell r="BQ170">
            <v>0</v>
          </cell>
          <cell r="BR170">
            <v>0</v>
          </cell>
          <cell r="BS170">
            <v>0</v>
          </cell>
          <cell r="BT170">
            <v>21196</v>
          </cell>
        </row>
        <row r="171">
          <cell r="A171">
            <v>722</v>
          </cell>
          <cell r="B171" t="str">
            <v>St. David's Primary School</v>
          </cell>
          <cell r="C171">
            <v>1</v>
          </cell>
          <cell r="D171">
            <v>36540</v>
          </cell>
          <cell r="E171">
            <v>0</v>
          </cell>
          <cell r="F171">
            <v>0</v>
          </cell>
          <cell r="G171">
            <v>3693</v>
          </cell>
          <cell r="H171">
            <v>0</v>
          </cell>
          <cell r="I171">
            <v>0</v>
          </cell>
          <cell r="J171">
            <v>699398</v>
          </cell>
          <cell r="K171">
            <v>0</v>
          </cell>
          <cell r="L171">
            <v>26766</v>
          </cell>
          <cell r="M171">
            <v>0</v>
          </cell>
          <cell r="N171">
            <v>24872</v>
          </cell>
          <cell r="O171">
            <v>0</v>
          </cell>
          <cell r="P171">
            <v>0</v>
          </cell>
          <cell r="Q171">
            <v>21975</v>
          </cell>
          <cell r="R171">
            <v>0</v>
          </cell>
          <cell r="S171">
            <v>0</v>
          </cell>
          <cell r="T171">
            <v>0</v>
          </cell>
          <cell r="U171">
            <v>30</v>
          </cell>
          <cell r="V171">
            <v>16000</v>
          </cell>
          <cell r="W171">
            <v>45541</v>
          </cell>
          <cell r="X171">
            <v>0</v>
          </cell>
          <cell r="Y171">
            <v>0</v>
          </cell>
          <cell r="Z171">
            <v>0</v>
          </cell>
          <cell r="AA171">
            <v>483075</v>
          </cell>
          <cell r="AB171">
            <v>14775</v>
          </cell>
          <cell r="AC171">
            <v>145753</v>
          </cell>
          <cell r="AD171">
            <v>26001</v>
          </cell>
          <cell r="AE171">
            <v>32360</v>
          </cell>
          <cell r="AF171">
            <v>0</v>
          </cell>
          <cell r="AG171">
            <v>34207</v>
          </cell>
          <cell r="AH171">
            <v>3702</v>
          </cell>
          <cell r="AI171">
            <v>7000</v>
          </cell>
          <cell r="AJ171">
            <v>7252</v>
          </cell>
          <cell r="AK171">
            <v>0</v>
          </cell>
          <cell r="AL171">
            <v>13853</v>
          </cell>
          <cell r="AM171">
            <v>3039</v>
          </cell>
          <cell r="AN171">
            <v>2000</v>
          </cell>
          <cell r="AO171">
            <v>4000</v>
          </cell>
          <cell r="AP171">
            <v>8000</v>
          </cell>
          <cell r="AQ171">
            <v>1851</v>
          </cell>
          <cell r="AR171">
            <v>1800</v>
          </cell>
          <cell r="AS171">
            <v>23997</v>
          </cell>
          <cell r="AT171">
            <v>6490</v>
          </cell>
          <cell r="AU171">
            <v>0</v>
          </cell>
          <cell r="AV171">
            <v>7670</v>
          </cell>
          <cell r="AW171">
            <v>6474</v>
          </cell>
          <cell r="AX171">
            <v>0</v>
          </cell>
          <cell r="AY171">
            <v>4588</v>
          </cell>
          <cell r="AZ171">
            <v>0</v>
          </cell>
          <cell r="BA171">
            <v>4500</v>
          </cell>
          <cell r="BB171">
            <v>12329</v>
          </cell>
          <cell r="BC171">
            <v>0</v>
          </cell>
          <cell r="BD171">
            <v>0</v>
          </cell>
          <cell r="BE171">
            <v>0</v>
          </cell>
          <cell r="BF171">
            <v>0</v>
          </cell>
          <cell r="BG171">
            <v>4085</v>
          </cell>
          <cell r="BH171">
            <v>0</v>
          </cell>
          <cell r="BI171">
            <v>0</v>
          </cell>
          <cell r="BJ171">
            <v>0</v>
          </cell>
          <cell r="BK171">
            <v>0</v>
          </cell>
          <cell r="BL171">
            <v>0</v>
          </cell>
          <cell r="BM171">
            <v>7778</v>
          </cell>
          <cell r="BN171">
            <v>16406</v>
          </cell>
          <cell r="BO171">
            <v>0</v>
          </cell>
          <cell r="BP171">
            <v>0</v>
          </cell>
          <cell r="BQ171">
            <v>0</v>
          </cell>
          <cell r="BR171">
            <v>0</v>
          </cell>
          <cell r="BS171">
            <v>0</v>
          </cell>
          <cell r="BT171">
            <v>16406</v>
          </cell>
        </row>
        <row r="172">
          <cell r="A172">
            <v>724</v>
          </cell>
          <cell r="B172" t="str">
            <v>Nailsworth Church of England Primary School</v>
          </cell>
          <cell r="D172">
            <v>-17813</v>
          </cell>
          <cell r="E172">
            <v>0</v>
          </cell>
          <cell r="F172">
            <v>0</v>
          </cell>
          <cell r="G172">
            <v>0</v>
          </cell>
          <cell r="H172">
            <v>0</v>
          </cell>
          <cell r="I172">
            <v>0</v>
          </cell>
          <cell r="J172">
            <v>531882</v>
          </cell>
          <cell r="K172">
            <v>0</v>
          </cell>
          <cell r="L172">
            <v>64251</v>
          </cell>
          <cell r="M172">
            <v>0</v>
          </cell>
          <cell r="N172">
            <v>33611</v>
          </cell>
          <cell r="O172">
            <v>0</v>
          </cell>
          <cell r="P172">
            <v>0</v>
          </cell>
          <cell r="Q172">
            <v>19086</v>
          </cell>
          <cell r="R172">
            <v>0</v>
          </cell>
          <cell r="S172">
            <v>0</v>
          </cell>
          <cell r="T172">
            <v>0</v>
          </cell>
          <cell r="U172">
            <v>0</v>
          </cell>
          <cell r="V172">
            <v>1108</v>
          </cell>
          <cell r="W172">
            <v>43250</v>
          </cell>
          <cell r="X172">
            <v>0</v>
          </cell>
          <cell r="Y172">
            <v>0</v>
          </cell>
          <cell r="Z172">
            <v>0</v>
          </cell>
          <cell r="AA172">
            <v>371363</v>
          </cell>
          <cell r="AB172">
            <v>7783</v>
          </cell>
          <cell r="AC172">
            <v>93778</v>
          </cell>
          <cell r="AD172">
            <v>28934</v>
          </cell>
          <cell r="AE172">
            <v>37504</v>
          </cell>
          <cell r="AF172">
            <v>0</v>
          </cell>
          <cell r="AG172">
            <v>11833</v>
          </cell>
          <cell r="AH172">
            <v>1064</v>
          </cell>
          <cell r="AI172">
            <v>4000</v>
          </cell>
          <cell r="AJ172">
            <v>0</v>
          </cell>
          <cell r="AK172">
            <v>0</v>
          </cell>
          <cell r="AL172">
            <v>5844</v>
          </cell>
          <cell r="AM172">
            <v>4139</v>
          </cell>
          <cell r="AN172">
            <v>1800</v>
          </cell>
          <cell r="AO172">
            <v>5518</v>
          </cell>
          <cell r="AP172">
            <v>21896</v>
          </cell>
          <cell r="AQ172">
            <v>7277</v>
          </cell>
          <cell r="AR172">
            <v>705</v>
          </cell>
          <cell r="AS172">
            <v>14725</v>
          </cell>
          <cell r="AT172">
            <v>3314</v>
          </cell>
          <cell r="AU172">
            <v>0</v>
          </cell>
          <cell r="AV172">
            <v>12441</v>
          </cell>
          <cell r="AW172">
            <v>5635</v>
          </cell>
          <cell r="AX172">
            <v>766</v>
          </cell>
          <cell r="AY172">
            <v>11568</v>
          </cell>
          <cell r="AZ172">
            <v>0</v>
          </cell>
          <cell r="BA172">
            <v>9624</v>
          </cell>
          <cell r="BB172">
            <v>18827</v>
          </cell>
          <cell r="BC172">
            <v>409</v>
          </cell>
          <cell r="BD172">
            <v>0</v>
          </cell>
          <cell r="BE172">
            <v>0</v>
          </cell>
          <cell r="BF172">
            <v>0</v>
          </cell>
          <cell r="BG172">
            <v>57051</v>
          </cell>
          <cell r="BH172">
            <v>0</v>
          </cell>
          <cell r="BI172">
            <v>0</v>
          </cell>
          <cell r="BJ172">
            <v>0</v>
          </cell>
          <cell r="BK172">
            <v>53364</v>
          </cell>
          <cell r="BL172">
            <v>0</v>
          </cell>
          <cell r="BM172">
            <v>3687</v>
          </cell>
          <cell r="BN172">
            <v>-5372</v>
          </cell>
          <cell r="BO172">
            <v>0</v>
          </cell>
          <cell r="BP172">
            <v>0</v>
          </cell>
          <cell r="BQ172">
            <v>0</v>
          </cell>
          <cell r="BR172">
            <v>0</v>
          </cell>
          <cell r="BS172">
            <v>0</v>
          </cell>
          <cell r="BT172">
            <v>-5372</v>
          </cell>
        </row>
        <row r="173">
          <cell r="A173">
            <v>726</v>
          </cell>
          <cell r="B173" t="str">
            <v>Picklenash Junior School</v>
          </cell>
          <cell r="C173">
            <v>1</v>
          </cell>
          <cell r="D173">
            <v>5021</v>
          </cell>
          <cell r="E173">
            <v>0</v>
          </cell>
          <cell r="F173">
            <v>26087</v>
          </cell>
          <cell r="G173">
            <v>3866</v>
          </cell>
          <cell r="H173">
            <v>0</v>
          </cell>
          <cell r="I173">
            <v>0</v>
          </cell>
          <cell r="J173">
            <v>576297</v>
          </cell>
          <cell r="K173">
            <v>0</v>
          </cell>
          <cell r="L173">
            <v>47839</v>
          </cell>
          <cell r="M173">
            <v>0</v>
          </cell>
          <cell r="N173">
            <v>26507</v>
          </cell>
          <cell r="O173">
            <v>0</v>
          </cell>
          <cell r="P173">
            <v>0</v>
          </cell>
          <cell r="Q173">
            <v>4000</v>
          </cell>
          <cell r="R173">
            <v>20000</v>
          </cell>
          <cell r="S173">
            <v>7303</v>
          </cell>
          <cell r="T173">
            <v>0</v>
          </cell>
          <cell r="U173">
            <v>12000</v>
          </cell>
          <cell r="V173">
            <v>5860</v>
          </cell>
          <cell r="W173">
            <v>41205</v>
          </cell>
          <cell r="X173">
            <v>0</v>
          </cell>
          <cell r="Y173">
            <v>0</v>
          </cell>
          <cell r="Z173">
            <v>0</v>
          </cell>
          <cell r="AA173">
            <v>414529</v>
          </cell>
          <cell r="AB173">
            <v>1652</v>
          </cell>
          <cell r="AC173">
            <v>66950</v>
          </cell>
          <cell r="AD173">
            <v>27786</v>
          </cell>
          <cell r="AE173">
            <v>53119</v>
          </cell>
          <cell r="AF173">
            <v>26116</v>
          </cell>
          <cell r="AG173">
            <v>8826</v>
          </cell>
          <cell r="AH173">
            <v>1650</v>
          </cell>
          <cell r="AI173">
            <v>8000</v>
          </cell>
          <cell r="AJ173">
            <v>0</v>
          </cell>
          <cell r="AK173">
            <v>150</v>
          </cell>
          <cell r="AL173">
            <v>2500</v>
          </cell>
          <cell r="AM173">
            <v>6200</v>
          </cell>
          <cell r="AN173">
            <v>1500</v>
          </cell>
          <cell r="AO173">
            <v>6100</v>
          </cell>
          <cell r="AP173">
            <v>13000</v>
          </cell>
          <cell r="AQ173">
            <v>3352</v>
          </cell>
          <cell r="AR173">
            <v>3993</v>
          </cell>
          <cell r="AS173">
            <v>28107</v>
          </cell>
          <cell r="AT173">
            <v>1000</v>
          </cell>
          <cell r="AU173">
            <v>0</v>
          </cell>
          <cell r="AV173">
            <v>6675</v>
          </cell>
          <cell r="AW173">
            <v>0</v>
          </cell>
          <cell r="AX173">
            <v>0</v>
          </cell>
          <cell r="AY173">
            <v>20000</v>
          </cell>
          <cell r="AZ173">
            <v>21790</v>
          </cell>
          <cell r="BA173">
            <v>11663</v>
          </cell>
          <cell r="BB173">
            <v>21000</v>
          </cell>
          <cell r="BC173">
            <v>0</v>
          </cell>
          <cell r="BD173">
            <v>0</v>
          </cell>
          <cell r="BE173">
            <v>0</v>
          </cell>
          <cell r="BF173">
            <v>0</v>
          </cell>
          <cell r="BG173">
            <v>49465</v>
          </cell>
          <cell r="BH173">
            <v>0</v>
          </cell>
          <cell r="BI173">
            <v>0</v>
          </cell>
          <cell r="BJ173">
            <v>0</v>
          </cell>
          <cell r="BK173">
            <v>71851</v>
          </cell>
          <cell r="BL173">
            <v>0</v>
          </cell>
          <cell r="BM173">
            <v>7567</v>
          </cell>
          <cell r="BN173">
            <v>-9626</v>
          </cell>
          <cell r="BO173">
            <v>0</v>
          </cell>
          <cell r="BP173">
            <v>0</v>
          </cell>
          <cell r="BQ173">
            <v>0</v>
          </cell>
          <cell r="BR173">
            <v>0</v>
          </cell>
          <cell r="BS173">
            <v>0</v>
          </cell>
          <cell r="BT173">
            <v>-9626</v>
          </cell>
        </row>
        <row r="174">
          <cell r="A174">
            <v>727</v>
          </cell>
          <cell r="B174" t="str">
            <v>Glebe Infant School</v>
          </cell>
          <cell r="D174">
            <v>2975</v>
          </cell>
          <cell r="E174">
            <v>0</v>
          </cell>
          <cell r="F174">
            <v>-680</v>
          </cell>
          <cell r="G174">
            <v>1091</v>
          </cell>
          <cell r="H174">
            <v>0</v>
          </cell>
          <cell r="I174">
            <v>0</v>
          </cell>
          <cell r="J174">
            <v>360194</v>
          </cell>
          <cell r="K174">
            <v>0</v>
          </cell>
          <cell r="L174">
            <v>16092</v>
          </cell>
          <cell r="M174">
            <v>0</v>
          </cell>
          <cell r="N174">
            <v>12736</v>
          </cell>
          <cell r="O174">
            <v>0</v>
          </cell>
          <cell r="P174">
            <v>0</v>
          </cell>
          <cell r="Q174">
            <v>30</v>
          </cell>
          <cell r="R174">
            <v>12000</v>
          </cell>
          <cell r="S174">
            <v>0</v>
          </cell>
          <cell r="T174">
            <v>0</v>
          </cell>
          <cell r="U174">
            <v>0</v>
          </cell>
          <cell r="V174">
            <v>8000</v>
          </cell>
          <cell r="W174">
            <v>28410</v>
          </cell>
          <cell r="X174">
            <v>0</v>
          </cell>
          <cell r="Y174">
            <v>0</v>
          </cell>
          <cell r="Z174">
            <v>0</v>
          </cell>
          <cell r="AA174">
            <v>269886</v>
          </cell>
          <cell r="AB174">
            <v>15000</v>
          </cell>
          <cell r="AC174">
            <v>42269</v>
          </cell>
          <cell r="AD174">
            <v>15004</v>
          </cell>
          <cell r="AE174">
            <v>20993</v>
          </cell>
          <cell r="AF174">
            <v>10111</v>
          </cell>
          <cell r="AG174">
            <v>10143</v>
          </cell>
          <cell r="AH174">
            <v>125</v>
          </cell>
          <cell r="AI174">
            <v>0</v>
          </cell>
          <cell r="AJ174">
            <v>3059</v>
          </cell>
          <cell r="AK174">
            <v>765</v>
          </cell>
          <cell r="AL174">
            <v>3000</v>
          </cell>
          <cell r="AM174">
            <v>700</v>
          </cell>
          <cell r="AN174">
            <v>2500</v>
          </cell>
          <cell r="AO174">
            <v>3000</v>
          </cell>
          <cell r="AP174">
            <v>15500</v>
          </cell>
          <cell r="AQ174">
            <v>1272</v>
          </cell>
          <cell r="AR174">
            <v>3200</v>
          </cell>
          <cell r="AS174">
            <v>5250</v>
          </cell>
          <cell r="AT174">
            <v>1991</v>
          </cell>
          <cell r="AU174">
            <v>0</v>
          </cell>
          <cell r="AV174">
            <v>5220</v>
          </cell>
          <cell r="AW174">
            <v>3098</v>
          </cell>
          <cell r="AX174">
            <v>0</v>
          </cell>
          <cell r="AY174">
            <v>6011</v>
          </cell>
          <cell r="AZ174">
            <v>0</v>
          </cell>
          <cell r="BA174">
            <v>0</v>
          </cell>
          <cell r="BB174">
            <v>11067</v>
          </cell>
          <cell r="BC174">
            <v>0</v>
          </cell>
          <cell r="BD174">
            <v>0</v>
          </cell>
          <cell r="BE174">
            <v>0</v>
          </cell>
          <cell r="BF174">
            <v>0</v>
          </cell>
          <cell r="BG174">
            <v>40640</v>
          </cell>
          <cell r="BH174">
            <v>0</v>
          </cell>
          <cell r="BI174">
            <v>0</v>
          </cell>
          <cell r="BJ174">
            <v>0</v>
          </cell>
          <cell r="BK174">
            <v>36547</v>
          </cell>
          <cell r="BL174">
            <v>0</v>
          </cell>
          <cell r="BM174">
            <v>4504</v>
          </cell>
          <cell r="BN174">
            <v>-8727</v>
          </cell>
          <cell r="BO174">
            <v>0</v>
          </cell>
          <cell r="BP174">
            <v>0</v>
          </cell>
          <cell r="BQ174">
            <v>0</v>
          </cell>
          <cell r="BR174">
            <v>0</v>
          </cell>
          <cell r="BS174">
            <v>0</v>
          </cell>
          <cell r="BT174">
            <v>-8727</v>
          </cell>
        </row>
        <row r="175">
          <cell r="A175">
            <v>728</v>
          </cell>
          <cell r="B175" t="str">
            <v>Newnham St. Peter's Church of England Primary School</v>
          </cell>
          <cell r="D175">
            <v>18372</v>
          </cell>
          <cell r="E175">
            <v>0</v>
          </cell>
          <cell r="F175">
            <v>0</v>
          </cell>
          <cell r="G175">
            <v>4005</v>
          </cell>
          <cell r="H175">
            <v>3438</v>
          </cell>
          <cell r="I175">
            <v>0</v>
          </cell>
          <cell r="J175">
            <v>270229</v>
          </cell>
          <cell r="K175">
            <v>0</v>
          </cell>
          <cell r="L175">
            <v>29690</v>
          </cell>
          <cell r="M175">
            <v>0</v>
          </cell>
          <cell r="N175">
            <v>14368</v>
          </cell>
          <cell r="O175">
            <v>0</v>
          </cell>
          <cell r="P175">
            <v>0</v>
          </cell>
          <cell r="Q175">
            <v>500</v>
          </cell>
          <cell r="R175">
            <v>6000</v>
          </cell>
          <cell r="S175">
            <v>0</v>
          </cell>
          <cell r="T175">
            <v>0</v>
          </cell>
          <cell r="U175">
            <v>181</v>
          </cell>
          <cell r="V175">
            <v>0</v>
          </cell>
          <cell r="W175">
            <v>23965</v>
          </cell>
          <cell r="X175">
            <v>0</v>
          </cell>
          <cell r="Y175">
            <v>0</v>
          </cell>
          <cell r="Z175">
            <v>0</v>
          </cell>
          <cell r="AA175">
            <v>197167</v>
          </cell>
          <cell r="AB175">
            <v>5170</v>
          </cell>
          <cell r="AC175">
            <v>59468</v>
          </cell>
          <cell r="AD175">
            <v>0</v>
          </cell>
          <cell r="AE175">
            <v>22659</v>
          </cell>
          <cell r="AF175">
            <v>0</v>
          </cell>
          <cell r="AG175">
            <v>10327</v>
          </cell>
          <cell r="AH175">
            <v>1487</v>
          </cell>
          <cell r="AI175">
            <v>1200</v>
          </cell>
          <cell r="AJ175">
            <v>3365</v>
          </cell>
          <cell r="AK175">
            <v>841</v>
          </cell>
          <cell r="AL175">
            <v>3150</v>
          </cell>
          <cell r="AM175">
            <v>1500</v>
          </cell>
          <cell r="AN175">
            <v>11200</v>
          </cell>
          <cell r="AO175">
            <v>1800</v>
          </cell>
          <cell r="AP175">
            <v>6000</v>
          </cell>
          <cell r="AQ175">
            <v>1241</v>
          </cell>
          <cell r="AR175">
            <v>2000</v>
          </cell>
          <cell r="AS175">
            <v>8798</v>
          </cell>
          <cell r="AT175">
            <v>0</v>
          </cell>
          <cell r="AU175">
            <v>0</v>
          </cell>
          <cell r="AV175">
            <v>2250</v>
          </cell>
          <cell r="AW175">
            <v>0</v>
          </cell>
          <cell r="AX175">
            <v>0</v>
          </cell>
          <cell r="AY175">
            <v>6000</v>
          </cell>
          <cell r="AZ175">
            <v>0</v>
          </cell>
          <cell r="BA175">
            <v>0</v>
          </cell>
          <cell r="BB175">
            <v>11953</v>
          </cell>
          <cell r="BC175">
            <v>0</v>
          </cell>
          <cell r="BD175">
            <v>0</v>
          </cell>
          <cell r="BE175">
            <v>0</v>
          </cell>
          <cell r="BF175">
            <v>0</v>
          </cell>
          <cell r="BG175">
            <v>3498</v>
          </cell>
          <cell r="BH175">
            <v>0</v>
          </cell>
          <cell r="BI175">
            <v>0</v>
          </cell>
          <cell r="BJ175">
            <v>0</v>
          </cell>
          <cell r="BK175">
            <v>3438</v>
          </cell>
          <cell r="BL175">
            <v>0</v>
          </cell>
          <cell r="BM175">
            <v>7503</v>
          </cell>
          <cell r="BN175">
            <v>5729</v>
          </cell>
          <cell r="BO175">
            <v>0</v>
          </cell>
          <cell r="BP175">
            <v>0</v>
          </cell>
          <cell r="BQ175">
            <v>0</v>
          </cell>
          <cell r="BR175">
            <v>0</v>
          </cell>
          <cell r="BS175">
            <v>0</v>
          </cell>
          <cell r="BT175">
            <v>5729</v>
          </cell>
        </row>
        <row r="176">
          <cell r="A176">
            <v>729</v>
          </cell>
          <cell r="B176" t="str">
            <v>North Cerney Church of England Primary School</v>
          </cell>
          <cell r="D176">
            <v>17862</v>
          </cell>
          <cell r="E176">
            <v>0</v>
          </cell>
          <cell r="F176">
            <v>8325</v>
          </cell>
          <cell r="G176">
            <v>1525</v>
          </cell>
          <cell r="H176">
            <v>0</v>
          </cell>
          <cell r="I176">
            <v>0</v>
          </cell>
          <cell r="J176">
            <v>196751</v>
          </cell>
          <cell r="K176">
            <v>0</v>
          </cell>
          <cell r="L176">
            <v>12404</v>
          </cell>
          <cell r="M176">
            <v>0</v>
          </cell>
          <cell r="N176">
            <v>32691</v>
          </cell>
          <cell r="O176">
            <v>0</v>
          </cell>
          <cell r="P176">
            <v>0</v>
          </cell>
          <cell r="Q176">
            <v>4500</v>
          </cell>
          <cell r="R176">
            <v>6000</v>
          </cell>
          <cell r="S176">
            <v>0</v>
          </cell>
          <cell r="T176">
            <v>0</v>
          </cell>
          <cell r="U176">
            <v>0</v>
          </cell>
          <cell r="V176">
            <v>0</v>
          </cell>
          <cell r="W176">
            <v>22521</v>
          </cell>
          <cell r="X176">
            <v>0</v>
          </cell>
          <cell r="Y176">
            <v>0</v>
          </cell>
          <cell r="Z176">
            <v>0</v>
          </cell>
          <cell r="AA176">
            <v>141121</v>
          </cell>
          <cell r="AB176">
            <v>13511</v>
          </cell>
          <cell r="AC176">
            <v>32090</v>
          </cell>
          <cell r="AD176">
            <v>0</v>
          </cell>
          <cell r="AE176">
            <v>16569</v>
          </cell>
          <cell r="AF176">
            <v>0</v>
          </cell>
          <cell r="AG176">
            <v>2638</v>
          </cell>
          <cell r="AH176">
            <v>450</v>
          </cell>
          <cell r="AI176">
            <v>2900</v>
          </cell>
          <cell r="AJ176">
            <v>3849</v>
          </cell>
          <cell r="AK176">
            <v>962</v>
          </cell>
          <cell r="AL176">
            <v>8000</v>
          </cell>
          <cell r="AM176">
            <v>1650</v>
          </cell>
          <cell r="AN176">
            <v>8750</v>
          </cell>
          <cell r="AO176">
            <v>400</v>
          </cell>
          <cell r="AP176">
            <v>5600</v>
          </cell>
          <cell r="AQ176">
            <v>1189</v>
          </cell>
          <cell r="AR176">
            <v>650</v>
          </cell>
          <cell r="AS176">
            <v>5610</v>
          </cell>
          <cell r="AT176">
            <v>2819</v>
          </cell>
          <cell r="AU176">
            <v>0</v>
          </cell>
          <cell r="AV176">
            <v>3680</v>
          </cell>
          <cell r="AW176">
            <v>1244</v>
          </cell>
          <cell r="AX176">
            <v>0</v>
          </cell>
          <cell r="AY176">
            <v>13035</v>
          </cell>
          <cell r="AZ176">
            <v>5000</v>
          </cell>
          <cell r="BA176">
            <v>1950</v>
          </cell>
          <cell r="BB176">
            <v>8107</v>
          </cell>
          <cell r="BC176">
            <v>0</v>
          </cell>
          <cell r="BD176">
            <v>0</v>
          </cell>
          <cell r="BE176">
            <v>0</v>
          </cell>
          <cell r="BF176">
            <v>0</v>
          </cell>
          <cell r="BG176">
            <v>33451</v>
          </cell>
          <cell r="BH176">
            <v>0</v>
          </cell>
          <cell r="BI176">
            <v>0</v>
          </cell>
          <cell r="BJ176">
            <v>0</v>
          </cell>
          <cell r="BK176">
            <v>38610</v>
          </cell>
          <cell r="BL176">
            <v>0</v>
          </cell>
          <cell r="BM176">
            <v>4691</v>
          </cell>
          <cell r="BN176">
            <v>10955</v>
          </cell>
          <cell r="BO176">
            <v>0</v>
          </cell>
          <cell r="BP176">
            <v>0</v>
          </cell>
          <cell r="BQ176">
            <v>0</v>
          </cell>
          <cell r="BR176">
            <v>0</v>
          </cell>
          <cell r="BS176">
            <v>0</v>
          </cell>
          <cell r="BT176">
            <v>10955</v>
          </cell>
        </row>
        <row r="177">
          <cell r="A177">
            <v>730</v>
          </cell>
          <cell r="B177" t="str">
            <v>Northleach Church of England Primary School</v>
          </cell>
          <cell r="D177">
            <v>33183</v>
          </cell>
          <cell r="E177">
            <v>0</v>
          </cell>
          <cell r="F177">
            <v>0</v>
          </cell>
          <cell r="G177">
            <v>3490</v>
          </cell>
          <cell r="H177">
            <v>0</v>
          </cell>
          <cell r="I177">
            <v>0</v>
          </cell>
          <cell r="J177">
            <v>439299</v>
          </cell>
          <cell r="K177">
            <v>0</v>
          </cell>
          <cell r="L177">
            <v>41775</v>
          </cell>
          <cell r="M177">
            <v>0</v>
          </cell>
          <cell r="N177">
            <v>24796</v>
          </cell>
          <cell r="O177">
            <v>0</v>
          </cell>
          <cell r="P177">
            <v>0</v>
          </cell>
          <cell r="Q177">
            <v>400</v>
          </cell>
          <cell r="R177">
            <v>0</v>
          </cell>
          <cell r="S177">
            <v>0</v>
          </cell>
          <cell r="T177">
            <v>0</v>
          </cell>
          <cell r="U177">
            <v>0</v>
          </cell>
          <cell r="V177">
            <v>0</v>
          </cell>
          <cell r="W177">
            <v>34152</v>
          </cell>
          <cell r="X177">
            <v>0</v>
          </cell>
          <cell r="Y177">
            <v>0</v>
          </cell>
          <cell r="Z177">
            <v>0</v>
          </cell>
          <cell r="AA177">
            <v>309511</v>
          </cell>
          <cell r="AB177">
            <v>20105</v>
          </cell>
          <cell r="AC177">
            <v>65616</v>
          </cell>
          <cell r="AD177">
            <v>12347</v>
          </cell>
          <cell r="AE177">
            <v>25276</v>
          </cell>
          <cell r="AF177">
            <v>0</v>
          </cell>
          <cell r="AG177">
            <v>11033</v>
          </cell>
          <cell r="AH177">
            <v>2000</v>
          </cell>
          <cell r="AI177">
            <v>1850</v>
          </cell>
          <cell r="AJ177">
            <v>3842</v>
          </cell>
          <cell r="AK177">
            <v>961</v>
          </cell>
          <cell r="AL177">
            <v>22140</v>
          </cell>
          <cell r="AM177">
            <v>2260</v>
          </cell>
          <cell r="AN177">
            <v>1920</v>
          </cell>
          <cell r="AO177">
            <v>2000</v>
          </cell>
          <cell r="AP177">
            <v>21500</v>
          </cell>
          <cell r="AQ177">
            <v>10503</v>
          </cell>
          <cell r="AR177">
            <v>1400</v>
          </cell>
          <cell r="AS177">
            <v>26673</v>
          </cell>
          <cell r="AT177">
            <v>3076</v>
          </cell>
          <cell r="AU177">
            <v>0</v>
          </cell>
          <cell r="AV177">
            <v>750</v>
          </cell>
          <cell r="AW177">
            <v>0</v>
          </cell>
          <cell r="AX177">
            <v>0</v>
          </cell>
          <cell r="AY177">
            <v>0</v>
          </cell>
          <cell r="AZ177">
            <v>0</v>
          </cell>
          <cell r="BA177">
            <v>0</v>
          </cell>
          <cell r="BB177">
            <v>15878</v>
          </cell>
          <cell r="BC177">
            <v>0</v>
          </cell>
          <cell r="BD177">
            <v>0</v>
          </cell>
          <cell r="BE177">
            <v>0</v>
          </cell>
          <cell r="BF177">
            <v>0</v>
          </cell>
          <cell r="BG177">
            <v>28050</v>
          </cell>
          <cell r="BH177">
            <v>0</v>
          </cell>
          <cell r="BI177">
            <v>0</v>
          </cell>
          <cell r="BJ177">
            <v>0</v>
          </cell>
          <cell r="BK177">
            <v>24508</v>
          </cell>
          <cell r="BL177">
            <v>0</v>
          </cell>
          <cell r="BM177">
            <v>7032</v>
          </cell>
          <cell r="BN177">
            <v>12964</v>
          </cell>
          <cell r="BO177">
            <v>0</v>
          </cell>
          <cell r="BP177">
            <v>0</v>
          </cell>
          <cell r="BQ177">
            <v>0</v>
          </cell>
          <cell r="BR177">
            <v>0</v>
          </cell>
          <cell r="BS177">
            <v>0</v>
          </cell>
          <cell r="BT177">
            <v>12964</v>
          </cell>
        </row>
        <row r="178">
          <cell r="A178">
            <v>731</v>
          </cell>
          <cell r="B178" t="str">
            <v>North Nibley Church of England Primary School</v>
          </cell>
          <cell r="D178">
            <v>35917</v>
          </cell>
          <cell r="E178">
            <v>0</v>
          </cell>
          <cell r="F178">
            <v>0</v>
          </cell>
          <cell r="G178">
            <v>3628</v>
          </cell>
          <cell r="H178">
            <v>0</v>
          </cell>
          <cell r="I178">
            <v>0</v>
          </cell>
          <cell r="J178">
            <v>308763</v>
          </cell>
          <cell r="K178">
            <v>0</v>
          </cell>
          <cell r="L178">
            <v>21475</v>
          </cell>
          <cell r="M178">
            <v>0</v>
          </cell>
          <cell r="N178">
            <v>15597</v>
          </cell>
          <cell r="O178">
            <v>9000</v>
          </cell>
          <cell r="P178">
            <v>0</v>
          </cell>
          <cell r="Q178">
            <v>1790</v>
          </cell>
          <cell r="R178">
            <v>0</v>
          </cell>
          <cell r="S178">
            <v>0</v>
          </cell>
          <cell r="T178">
            <v>0</v>
          </cell>
          <cell r="U178">
            <v>1500</v>
          </cell>
          <cell r="V178">
            <v>4000</v>
          </cell>
          <cell r="W178">
            <v>25534</v>
          </cell>
          <cell r="X178">
            <v>0</v>
          </cell>
          <cell r="Y178">
            <v>0</v>
          </cell>
          <cell r="Z178">
            <v>0</v>
          </cell>
          <cell r="AA178">
            <v>237264</v>
          </cell>
          <cell r="AB178">
            <v>6506</v>
          </cell>
          <cell r="AC178">
            <v>55776</v>
          </cell>
          <cell r="AD178">
            <v>10589</v>
          </cell>
          <cell r="AE178">
            <v>17000</v>
          </cell>
          <cell r="AF178">
            <v>0</v>
          </cell>
          <cell r="AG178">
            <v>10000</v>
          </cell>
          <cell r="AH178">
            <v>500</v>
          </cell>
          <cell r="AI178">
            <v>1100</v>
          </cell>
          <cell r="AJ178">
            <v>6554</v>
          </cell>
          <cell r="AK178">
            <v>1639</v>
          </cell>
          <cell r="AL178">
            <v>5000</v>
          </cell>
          <cell r="AM178">
            <v>1000</v>
          </cell>
          <cell r="AN178">
            <v>500</v>
          </cell>
          <cell r="AO178">
            <v>800</v>
          </cell>
          <cell r="AP178">
            <v>6000</v>
          </cell>
          <cell r="AQ178">
            <v>801</v>
          </cell>
          <cell r="AR178">
            <v>600</v>
          </cell>
          <cell r="AS178">
            <v>17435</v>
          </cell>
          <cell r="AT178">
            <v>2373</v>
          </cell>
          <cell r="AU178">
            <v>0</v>
          </cell>
          <cell r="AV178">
            <v>3850</v>
          </cell>
          <cell r="AW178">
            <v>2840</v>
          </cell>
          <cell r="AX178">
            <v>0</v>
          </cell>
          <cell r="AY178">
            <v>250</v>
          </cell>
          <cell r="AZ178">
            <v>0</v>
          </cell>
          <cell r="BA178">
            <v>1490</v>
          </cell>
          <cell r="BB178">
            <v>8173</v>
          </cell>
          <cell r="BC178">
            <v>0</v>
          </cell>
          <cell r="BD178">
            <v>723</v>
          </cell>
          <cell r="BE178">
            <v>0</v>
          </cell>
          <cell r="BF178">
            <v>0</v>
          </cell>
          <cell r="BG178">
            <v>3538</v>
          </cell>
          <cell r="BH178">
            <v>0</v>
          </cell>
          <cell r="BI178">
            <v>0</v>
          </cell>
          <cell r="BJ178">
            <v>0</v>
          </cell>
          <cell r="BK178">
            <v>0</v>
          </cell>
          <cell r="BL178">
            <v>0</v>
          </cell>
          <cell r="BM178">
            <v>7166</v>
          </cell>
          <cell r="BN178">
            <v>12589</v>
          </cell>
          <cell r="BO178">
            <v>0</v>
          </cell>
          <cell r="BP178">
            <v>0</v>
          </cell>
          <cell r="BQ178">
            <v>0</v>
          </cell>
          <cell r="BR178">
            <v>0</v>
          </cell>
          <cell r="BS178">
            <v>0</v>
          </cell>
          <cell r="BT178">
            <v>24813</v>
          </cell>
        </row>
        <row r="179">
          <cell r="A179">
            <v>732</v>
          </cell>
          <cell r="B179" t="str">
            <v>Northway Infant School</v>
          </cell>
          <cell r="D179">
            <v>9376</v>
          </cell>
          <cell r="E179">
            <v>0</v>
          </cell>
          <cell r="F179">
            <v>5880</v>
          </cell>
          <cell r="G179">
            <v>0</v>
          </cell>
          <cell r="H179">
            <v>0</v>
          </cell>
          <cell r="I179">
            <v>0</v>
          </cell>
          <cell r="J179">
            <v>403352</v>
          </cell>
          <cell r="K179">
            <v>0</v>
          </cell>
          <cell r="L179">
            <v>51778</v>
          </cell>
          <cell r="M179">
            <v>0</v>
          </cell>
          <cell r="N179">
            <v>22923</v>
          </cell>
          <cell r="O179">
            <v>0</v>
          </cell>
          <cell r="P179">
            <v>0</v>
          </cell>
          <cell r="Q179">
            <v>0</v>
          </cell>
          <cell r="R179">
            <v>0</v>
          </cell>
          <cell r="S179">
            <v>0</v>
          </cell>
          <cell r="T179">
            <v>0</v>
          </cell>
          <cell r="U179">
            <v>0</v>
          </cell>
          <cell r="V179">
            <v>0</v>
          </cell>
          <cell r="W179">
            <v>32014</v>
          </cell>
          <cell r="X179">
            <v>0</v>
          </cell>
          <cell r="Y179">
            <v>0</v>
          </cell>
          <cell r="Z179">
            <v>0</v>
          </cell>
          <cell r="AA179">
            <v>285456</v>
          </cell>
          <cell r="AB179">
            <v>9887</v>
          </cell>
          <cell r="AC179">
            <v>75817</v>
          </cell>
          <cell r="AD179">
            <v>17202</v>
          </cell>
          <cell r="AE179">
            <v>26219</v>
          </cell>
          <cell r="AF179">
            <v>0</v>
          </cell>
          <cell r="AG179">
            <v>17061</v>
          </cell>
          <cell r="AH179">
            <v>224</v>
          </cell>
          <cell r="AI179">
            <v>1411</v>
          </cell>
          <cell r="AJ179">
            <v>2778</v>
          </cell>
          <cell r="AK179">
            <v>694</v>
          </cell>
          <cell r="AL179">
            <v>3500</v>
          </cell>
          <cell r="AM179">
            <v>2122</v>
          </cell>
          <cell r="AN179">
            <v>1442</v>
          </cell>
          <cell r="AO179">
            <v>2690</v>
          </cell>
          <cell r="AP179">
            <v>8050</v>
          </cell>
          <cell r="AQ179">
            <v>5530</v>
          </cell>
          <cell r="AR179">
            <v>718</v>
          </cell>
          <cell r="AS179">
            <v>14623</v>
          </cell>
          <cell r="AT179">
            <v>1263</v>
          </cell>
          <cell r="AU179">
            <v>0</v>
          </cell>
          <cell r="AV179">
            <v>6158</v>
          </cell>
          <cell r="AW179">
            <v>3905</v>
          </cell>
          <cell r="AX179">
            <v>0</v>
          </cell>
          <cell r="AY179">
            <v>9158</v>
          </cell>
          <cell r="AZ179">
            <v>0</v>
          </cell>
          <cell r="BA179">
            <v>2000</v>
          </cell>
          <cell r="BB179">
            <v>9406</v>
          </cell>
          <cell r="BC179">
            <v>0</v>
          </cell>
          <cell r="BD179">
            <v>0</v>
          </cell>
          <cell r="BE179">
            <v>0</v>
          </cell>
          <cell r="BF179">
            <v>0</v>
          </cell>
          <cell r="BG179">
            <v>41527</v>
          </cell>
          <cell r="BH179">
            <v>0</v>
          </cell>
          <cell r="BI179">
            <v>0</v>
          </cell>
          <cell r="BJ179">
            <v>0</v>
          </cell>
          <cell r="BK179">
            <v>43926</v>
          </cell>
          <cell r="BL179">
            <v>0</v>
          </cell>
          <cell r="BM179">
            <v>3481</v>
          </cell>
          <cell r="BN179">
            <v>12129</v>
          </cell>
          <cell r="BO179">
            <v>0</v>
          </cell>
          <cell r="BP179">
            <v>0</v>
          </cell>
          <cell r="BQ179">
            <v>0</v>
          </cell>
          <cell r="BR179">
            <v>0</v>
          </cell>
          <cell r="BS179">
            <v>0</v>
          </cell>
          <cell r="BT179">
            <v>12129</v>
          </cell>
        </row>
        <row r="180">
          <cell r="A180">
            <v>733</v>
          </cell>
          <cell r="B180" t="str">
            <v>Norton Church of England Primary School</v>
          </cell>
          <cell r="D180">
            <v>35746</v>
          </cell>
          <cell r="E180">
            <v>0</v>
          </cell>
          <cell r="F180">
            <v>3506</v>
          </cell>
          <cell r="G180">
            <v>1646</v>
          </cell>
          <cell r="H180">
            <v>0</v>
          </cell>
          <cell r="I180">
            <v>6704</v>
          </cell>
          <cell r="J180">
            <v>308987</v>
          </cell>
          <cell r="K180">
            <v>0</v>
          </cell>
          <cell r="L180">
            <v>66262</v>
          </cell>
          <cell r="M180">
            <v>0</v>
          </cell>
          <cell r="N180">
            <v>19988</v>
          </cell>
          <cell r="O180">
            <v>62400</v>
          </cell>
          <cell r="P180">
            <v>0</v>
          </cell>
          <cell r="Q180">
            <v>1505</v>
          </cell>
          <cell r="R180">
            <v>0</v>
          </cell>
          <cell r="S180">
            <v>0</v>
          </cell>
          <cell r="T180">
            <v>0</v>
          </cell>
          <cell r="U180">
            <v>0</v>
          </cell>
          <cell r="V180">
            <v>0</v>
          </cell>
          <cell r="W180">
            <v>28116</v>
          </cell>
          <cell r="X180">
            <v>0</v>
          </cell>
          <cell r="Y180">
            <v>20709</v>
          </cell>
          <cell r="Z180">
            <v>0</v>
          </cell>
          <cell r="AA180">
            <v>253332</v>
          </cell>
          <cell r="AB180">
            <v>2373</v>
          </cell>
          <cell r="AC180">
            <v>93548</v>
          </cell>
          <cell r="AD180">
            <v>0</v>
          </cell>
          <cell r="AE180">
            <v>30326</v>
          </cell>
          <cell r="AF180">
            <v>0</v>
          </cell>
          <cell r="AG180">
            <v>8395</v>
          </cell>
          <cell r="AH180">
            <v>3003</v>
          </cell>
          <cell r="AI180">
            <v>4400</v>
          </cell>
          <cell r="AJ180">
            <v>2326</v>
          </cell>
          <cell r="AK180">
            <v>1163</v>
          </cell>
          <cell r="AL180">
            <v>3730</v>
          </cell>
          <cell r="AM180">
            <v>1545</v>
          </cell>
          <cell r="AN180">
            <v>9270</v>
          </cell>
          <cell r="AO180">
            <v>637</v>
          </cell>
          <cell r="AP180">
            <v>5500</v>
          </cell>
          <cell r="AQ180">
            <v>1860</v>
          </cell>
          <cell r="AR180">
            <v>3209</v>
          </cell>
          <cell r="AS180">
            <v>15604</v>
          </cell>
          <cell r="AT180">
            <v>3790</v>
          </cell>
          <cell r="AU180">
            <v>0</v>
          </cell>
          <cell r="AV180">
            <v>6200</v>
          </cell>
          <cell r="AW180">
            <v>5368</v>
          </cell>
          <cell r="AX180">
            <v>0</v>
          </cell>
          <cell r="AY180">
            <v>1082</v>
          </cell>
          <cell r="AZ180">
            <v>21596</v>
          </cell>
          <cell r="BA180">
            <v>1420</v>
          </cell>
          <cell r="BB180">
            <v>13371</v>
          </cell>
          <cell r="BC180">
            <v>0</v>
          </cell>
          <cell r="BD180">
            <v>0</v>
          </cell>
          <cell r="BE180">
            <v>25620</v>
          </cell>
          <cell r="BF180">
            <v>1793</v>
          </cell>
          <cell r="BG180">
            <v>33127</v>
          </cell>
          <cell r="BH180">
            <v>0</v>
          </cell>
          <cell r="BI180">
            <v>0</v>
          </cell>
          <cell r="BJ180">
            <v>0</v>
          </cell>
          <cell r="BK180">
            <v>33264</v>
          </cell>
          <cell r="BL180">
            <v>0</v>
          </cell>
          <cell r="BM180">
            <v>5015</v>
          </cell>
          <cell r="BN180">
            <v>29956</v>
          </cell>
          <cell r="BO180">
            <v>0</v>
          </cell>
          <cell r="BP180">
            <v>0</v>
          </cell>
          <cell r="BQ180">
            <v>0</v>
          </cell>
          <cell r="BR180">
            <v>0</v>
          </cell>
          <cell r="BS180">
            <v>0</v>
          </cell>
          <cell r="BT180">
            <v>29956</v>
          </cell>
        </row>
        <row r="181">
          <cell r="A181">
            <v>734</v>
          </cell>
          <cell r="B181" t="str">
            <v>St. Joseph's Catholic Primary School</v>
          </cell>
          <cell r="D181">
            <v>-22659</v>
          </cell>
          <cell r="E181">
            <v>0</v>
          </cell>
          <cell r="F181">
            <v>0</v>
          </cell>
          <cell r="G181">
            <v>3720</v>
          </cell>
          <cell r="H181">
            <v>0</v>
          </cell>
          <cell r="I181">
            <v>0</v>
          </cell>
          <cell r="J181">
            <v>292066</v>
          </cell>
          <cell r="K181">
            <v>0</v>
          </cell>
          <cell r="L181">
            <v>32137</v>
          </cell>
          <cell r="M181">
            <v>0</v>
          </cell>
          <cell r="N181">
            <v>15772</v>
          </cell>
          <cell r="O181">
            <v>0</v>
          </cell>
          <cell r="P181">
            <v>500</v>
          </cell>
          <cell r="Q181">
            <v>3700</v>
          </cell>
          <cell r="R181">
            <v>0</v>
          </cell>
          <cell r="S181">
            <v>0</v>
          </cell>
          <cell r="T181">
            <v>0</v>
          </cell>
          <cell r="U181">
            <v>3000</v>
          </cell>
          <cell r="V181">
            <v>1000</v>
          </cell>
          <cell r="W181">
            <v>26031</v>
          </cell>
          <cell r="X181">
            <v>0</v>
          </cell>
          <cell r="Y181">
            <v>0</v>
          </cell>
          <cell r="Z181">
            <v>0</v>
          </cell>
          <cell r="AA181">
            <v>261006</v>
          </cell>
          <cell r="AB181">
            <v>5331</v>
          </cell>
          <cell r="AC181">
            <v>50881</v>
          </cell>
          <cell r="AD181">
            <v>3456</v>
          </cell>
          <cell r="AE181">
            <v>28157</v>
          </cell>
          <cell r="AF181">
            <v>0</v>
          </cell>
          <cell r="AG181">
            <v>6029</v>
          </cell>
          <cell r="AH181">
            <v>75</v>
          </cell>
          <cell r="AI181">
            <v>1800</v>
          </cell>
          <cell r="AJ181">
            <v>2000</v>
          </cell>
          <cell r="AK181">
            <v>626</v>
          </cell>
          <cell r="AL181">
            <v>2500</v>
          </cell>
          <cell r="AM181">
            <v>3410</v>
          </cell>
          <cell r="AN181">
            <v>10000</v>
          </cell>
          <cell r="AO181">
            <v>2000</v>
          </cell>
          <cell r="AP181">
            <v>7500</v>
          </cell>
          <cell r="AQ181">
            <v>935</v>
          </cell>
          <cell r="AR181">
            <v>600</v>
          </cell>
          <cell r="AS181">
            <v>12086</v>
          </cell>
          <cell r="AT181">
            <v>3001</v>
          </cell>
          <cell r="AU181">
            <v>0</v>
          </cell>
          <cell r="AV181">
            <v>2825</v>
          </cell>
          <cell r="AW181">
            <v>2564</v>
          </cell>
          <cell r="AX181">
            <v>0</v>
          </cell>
          <cell r="AY181">
            <v>0</v>
          </cell>
          <cell r="AZ181">
            <v>500</v>
          </cell>
          <cell r="BA181">
            <v>3000</v>
          </cell>
          <cell r="BB181">
            <v>10869</v>
          </cell>
          <cell r="BC181">
            <v>0</v>
          </cell>
          <cell r="BD181">
            <v>0</v>
          </cell>
          <cell r="BE181">
            <v>0</v>
          </cell>
          <cell r="BF181">
            <v>0</v>
          </cell>
          <cell r="BG181">
            <v>3534</v>
          </cell>
          <cell r="BH181">
            <v>0</v>
          </cell>
          <cell r="BI181">
            <v>0</v>
          </cell>
          <cell r="BJ181">
            <v>0</v>
          </cell>
          <cell r="BK181">
            <v>0</v>
          </cell>
          <cell r="BL181">
            <v>0</v>
          </cell>
          <cell r="BM181">
            <v>7254</v>
          </cell>
          <cell r="BN181">
            <v>-69604</v>
          </cell>
          <cell r="BO181">
            <v>0</v>
          </cell>
          <cell r="BP181">
            <v>0</v>
          </cell>
          <cell r="BQ181">
            <v>0</v>
          </cell>
          <cell r="BR181">
            <v>0</v>
          </cell>
          <cell r="BS181">
            <v>0</v>
          </cell>
          <cell r="BT181">
            <v>-69604</v>
          </cell>
        </row>
        <row r="182">
          <cell r="A182">
            <v>735</v>
          </cell>
          <cell r="B182" t="str">
            <v>Oakridge Parochial School</v>
          </cell>
          <cell r="D182">
            <v>3773</v>
          </cell>
          <cell r="E182">
            <v>0</v>
          </cell>
          <cell r="F182">
            <v>0</v>
          </cell>
          <cell r="G182">
            <v>2898</v>
          </cell>
          <cell r="H182">
            <v>0</v>
          </cell>
          <cell r="I182">
            <v>0</v>
          </cell>
          <cell r="J182">
            <v>156189</v>
          </cell>
          <cell r="K182">
            <v>0</v>
          </cell>
          <cell r="L182">
            <v>3714</v>
          </cell>
          <cell r="M182">
            <v>0</v>
          </cell>
          <cell r="N182">
            <v>17158</v>
          </cell>
          <cell r="O182">
            <v>0</v>
          </cell>
          <cell r="P182">
            <v>0</v>
          </cell>
          <cell r="Q182">
            <v>0</v>
          </cell>
          <cell r="R182">
            <v>0</v>
          </cell>
          <cell r="S182">
            <v>0</v>
          </cell>
          <cell r="T182">
            <v>0</v>
          </cell>
          <cell r="U182">
            <v>0</v>
          </cell>
          <cell r="V182">
            <v>20458</v>
          </cell>
          <cell r="W182">
            <v>19686</v>
          </cell>
          <cell r="X182">
            <v>0</v>
          </cell>
          <cell r="Y182">
            <v>0</v>
          </cell>
          <cell r="Z182">
            <v>0</v>
          </cell>
          <cell r="AA182">
            <v>139124</v>
          </cell>
          <cell r="AB182">
            <v>2400</v>
          </cell>
          <cell r="AC182">
            <v>30652</v>
          </cell>
          <cell r="AD182">
            <v>1500</v>
          </cell>
          <cell r="AE182">
            <v>11649</v>
          </cell>
          <cell r="AF182">
            <v>0</v>
          </cell>
          <cell r="AG182">
            <v>2763</v>
          </cell>
          <cell r="AH182">
            <v>250</v>
          </cell>
          <cell r="AI182">
            <v>1000</v>
          </cell>
          <cell r="AJ182">
            <v>1874</v>
          </cell>
          <cell r="AK182">
            <v>469</v>
          </cell>
          <cell r="AL182">
            <v>1500</v>
          </cell>
          <cell r="AM182">
            <v>0</v>
          </cell>
          <cell r="AN182">
            <v>3750</v>
          </cell>
          <cell r="AO182">
            <v>200</v>
          </cell>
          <cell r="AP182">
            <v>3800</v>
          </cell>
          <cell r="AQ182">
            <v>268</v>
          </cell>
          <cell r="AR182">
            <v>500</v>
          </cell>
          <cell r="AS182">
            <v>6937</v>
          </cell>
          <cell r="AT182">
            <v>1233</v>
          </cell>
          <cell r="AU182">
            <v>0</v>
          </cell>
          <cell r="AV182">
            <v>1600</v>
          </cell>
          <cell r="AW182">
            <v>990</v>
          </cell>
          <cell r="AX182">
            <v>0</v>
          </cell>
          <cell r="AY182">
            <v>0</v>
          </cell>
          <cell r="AZ182">
            <v>0</v>
          </cell>
          <cell r="BA182">
            <v>0</v>
          </cell>
          <cell r="BB182">
            <v>6091</v>
          </cell>
          <cell r="BC182">
            <v>0</v>
          </cell>
          <cell r="BD182">
            <v>0</v>
          </cell>
          <cell r="BE182">
            <v>0</v>
          </cell>
          <cell r="BF182">
            <v>0</v>
          </cell>
          <cell r="BG182">
            <v>3312</v>
          </cell>
          <cell r="BH182">
            <v>0</v>
          </cell>
          <cell r="BI182">
            <v>0</v>
          </cell>
          <cell r="BJ182">
            <v>0</v>
          </cell>
          <cell r="BK182">
            <v>0</v>
          </cell>
          <cell r="BL182">
            <v>0</v>
          </cell>
          <cell r="BM182">
            <v>6210</v>
          </cell>
          <cell r="BN182">
            <v>2428</v>
          </cell>
          <cell r="BO182">
            <v>0</v>
          </cell>
          <cell r="BP182">
            <v>0</v>
          </cell>
          <cell r="BQ182">
            <v>0</v>
          </cell>
          <cell r="BR182">
            <v>0</v>
          </cell>
          <cell r="BS182">
            <v>0</v>
          </cell>
          <cell r="BT182">
            <v>2428</v>
          </cell>
        </row>
        <row r="183">
          <cell r="A183">
            <v>736</v>
          </cell>
          <cell r="B183" t="str">
            <v>Carrant Brook Junior School</v>
          </cell>
          <cell r="C183">
            <v>1</v>
          </cell>
          <cell r="D183">
            <v>53770</v>
          </cell>
          <cell r="E183">
            <v>0</v>
          </cell>
          <cell r="F183">
            <v>1291</v>
          </cell>
          <cell r="G183">
            <v>0</v>
          </cell>
          <cell r="H183">
            <v>2500</v>
          </cell>
          <cell r="I183">
            <v>0</v>
          </cell>
          <cell r="J183">
            <v>530785</v>
          </cell>
          <cell r="K183">
            <v>0</v>
          </cell>
          <cell r="L183">
            <v>51954</v>
          </cell>
          <cell r="M183">
            <v>0</v>
          </cell>
          <cell r="N183">
            <v>31804</v>
          </cell>
          <cell r="O183">
            <v>0</v>
          </cell>
          <cell r="P183">
            <v>0</v>
          </cell>
          <cell r="Q183">
            <v>7620</v>
          </cell>
          <cell r="R183">
            <v>0</v>
          </cell>
          <cell r="S183">
            <v>0</v>
          </cell>
          <cell r="T183">
            <v>0</v>
          </cell>
          <cell r="U183">
            <v>9616</v>
          </cell>
          <cell r="V183">
            <v>2140</v>
          </cell>
          <cell r="W183">
            <v>38904</v>
          </cell>
          <cell r="X183">
            <v>0</v>
          </cell>
          <cell r="Y183">
            <v>0</v>
          </cell>
          <cell r="Z183">
            <v>0</v>
          </cell>
          <cell r="AA183">
            <v>423073</v>
          </cell>
          <cell r="AB183">
            <v>9391</v>
          </cell>
          <cell r="AC183">
            <v>93736</v>
          </cell>
          <cell r="AD183">
            <v>13309</v>
          </cell>
          <cell r="AE183">
            <v>31182</v>
          </cell>
          <cell r="AF183">
            <v>0</v>
          </cell>
          <cell r="AG183">
            <v>13663</v>
          </cell>
          <cell r="AH183">
            <v>450</v>
          </cell>
          <cell r="AI183">
            <v>3300</v>
          </cell>
          <cell r="AJ183">
            <v>0</v>
          </cell>
          <cell r="AK183">
            <v>0</v>
          </cell>
          <cell r="AL183">
            <v>1800</v>
          </cell>
          <cell r="AM183">
            <v>3348</v>
          </cell>
          <cell r="AN183">
            <v>1500</v>
          </cell>
          <cell r="AO183">
            <v>2900</v>
          </cell>
          <cell r="AP183">
            <v>8500</v>
          </cell>
          <cell r="AQ183">
            <v>1818</v>
          </cell>
          <cell r="AR183">
            <v>990</v>
          </cell>
          <cell r="AS183">
            <v>25495</v>
          </cell>
          <cell r="AT183">
            <v>1350</v>
          </cell>
          <cell r="AU183">
            <v>0</v>
          </cell>
          <cell r="AV183">
            <v>6500</v>
          </cell>
          <cell r="AW183">
            <v>0</v>
          </cell>
          <cell r="AX183">
            <v>0</v>
          </cell>
          <cell r="AY183">
            <v>11045</v>
          </cell>
          <cell r="AZ183">
            <v>4600</v>
          </cell>
          <cell r="BA183">
            <v>6000</v>
          </cell>
          <cell r="BB183">
            <v>22486</v>
          </cell>
          <cell r="BC183">
            <v>0</v>
          </cell>
          <cell r="BD183">
            <v>0</v>
          </cell>
          <cell r="BE183">
            <v>0</v>
          </cell>
          <cell r="BF183">
            <v>0</v>
          </cell>
          <cell r="BG183">
            <v>46525</v>
          </cell>
          <cell r="BH183">
            <v>0</v>
          </cell>
          <cell r="BI183">
            <v>0</v>
          </cell>
          <cell r="BJ183">
            <v>0</v>
          </cell>
          <cell r="BK183">
            <v>46676</v>
          </cell>
          <cell r="BL183">
            <v>0</v>
          </cell>
          <cell r="BM183">
            <v>3640</v>
          </cell>
          <cell r="BN183">
            <v>40157</v>
          </cell>
          <cell r="BO183">
            <v>0</v>
          </cell>
          <cell r="BP183">
            <v>0</v>
          </cell>
          <cell r="BQ183">
            <v>0</v>
          </cell>
          <cell r="BR183">
            <v>0</v>
          </cell>
          <cell r="BS183">
            <v>0</v>
          </cell>
          <cell r="BT183">
            <v>40157</v>
          </cell>
        </row>
        <row r="184">
          <cell r="A184">
            <v>742</v>
          </cell>
          <cell r="B184" t="str">
            <v>The Croft School</v>
          </cell>
          <cell r="D184">
            <v>44941</v>
          </cell>
          <cell r="E184">
            <v>0</v>
          </cell>
          <cell r="F184">
            <v>7130</v>
          </cell>
          <cell r="G184">
            <v>1719</v>
          </cell>
          <cell r="H184">
            <v>0</v>
          </cell>
          <cell r="I184">
            <v>0</v>
          </cell>
          <cell r="J184">
            <v>371457</v>
          </cell>
          <cell r="K184">
            <v>0</v>
          </cell>
          <cell r="L184">
            <v>30199</v>
          </cell>
          <cell r="M184">
            <v>0</v>
          </cell>
          <cell r="N184">
            <v>19388</v>
          </cell>
          <cell r="O184">
            <v>0</v>
          </cell>
          <cell r="P184">
            <v>0</v>
          </cell>
          <cell r="Q184">
            <v>5320</v>
          </cell>
          <cell r="R184">
            <v>0</v>
          </cell>
          <cell r="S184">
            <v>0</v>
          </cell>
          <cell r="T184">
            <v>0</v>
          </cell>
          <cell r="U184">
            <v>0</v>
          </cell>
          <cell r="V184">
            <v>3370</v>
          </cell>
          <cell r="W184">
            <v>29867</v>
          </cell>
          <cell r="X184">
            <v>0</v>
          </cell>
          <cell r="Y184">
            <v>0</v>
          </cell>
          <cell r="Z184">
            <v>0</v>
          </cell>
          <cell r="AA184">
            <v>264838</v>
          </cell>
          <cell r="AB184">
            <v>25937</v>
          </cell>
          <cell r="AC184">
            <v>66080</v>
          </cell>
          <cell r="AD184">
            <v>0</v>
          </cell>
          <cell r="AE184">
            <v>21857</v>
          </cell>
          <cell r="AF184">
            <v>0</v>
          </cell>
          <cell r="AG184">
            <v>9246</v>
          </cell>
          <cell r="AH184">
            <v>2000</v>
          </cell>
          <cell r="AI184">
            <v>3000</v>
          </cell>
          <cell r="AJ184">
            <v>3389</v>
          </cell>
          <cell r="AK184">
            <v>847</v>
          </cell>
          <cell r="AL184">
            <v>8850</v>
          </cell>
          <cell r="AM184">
            <v>5500</v>
          </cell>
          <cell r="AN184">
            <v>11620</v>
          </cell>
          <cell r="AO184">
            <v>2200</v>
          </cell>
          <cell r="AP184">
            <v>9400</v>
          </cell>
          <cell r="AQ184">
            <v>8089</v>
          </cell>
          <cell r="AR184">
            <v>950</v>
          </cell>
          <cell r="AS184">
            <v>14806</v>
          </cell>
          <cell r="AT184">
            <v>11283</v>
          </cell>
          <cell r="AU184">
            <v>0</v>
          </cell>
          <cell r="AV184">
            <v>4910</v>
          </cell>
          <cell r="AW184">
            <v>3504</v>
          </cell>
          <cell r="AX184">
            <v>0</v>
          </cell>
          <cell r="AY184">
            <v>2892</v>
          </cell>
          <cell r="AZ184">
            <v>1300</v>
          </cell>
          <cell r="BA184">
            <v>974</v>
          </cell>
          <cell r="BB184">
            <v>9143</v>
          </cell>
          <cell r="BC184">
            <v>0</v>
          </cell>
          <cell r="BD184">
            <v>0</v>
          </cell>
          <cell r="BE184">
            <v>0</v>
          </cell>
          <cell r="BF184">
            <v>0</v>
          </cell>
          <cell r="BG184">
            <v>41917</v>
          </cell>
          <cell r="BH184">
            <v>0</v>
          </cell>
          <cell r="BI184">
            <v>0</v>
          </cell>
          <cell r="BJ184">
            <v>0</v>
          </cell>
          <cell r="BK184">
            <v>46485</v>
          </cell>
          <cell r="BL184">
            <v>0</v>
          </cell>
          <cell r="BM184">
            <v>4281</v>
          </cell>
          <cell r="BN184">
            <v>11927</v>
          </cell>
          <cell r="BO184">
            <v>0</v>
          </cell>
          <cell r="BP184">
            <v>0</v>
          </cell>
          <cell r="BQ184">
            <v>0</v>
          </cell>
          <cell r="BR184">
            <v>0</v>
          </cell>
          <cell r="BS184">
            <v>0</v>
          </cell>
          <cell r="BT184">
            <v>11927</v>
          </cell>
        </row>
        <row r="185">
          <cell r="A185">
            <v>743</v>
          </cell>
          <cell r="B185" t="str">
            <v>Parkend Primary School</v>
          </cell>
          <cell r="D185">
            <v>11191</v>
          </cell>
          <cell r="E185">
            <v>0</v>
          </cell>
          <cell r="F185">
            <v>5659</v>
          </cell>
          <cell r="G185">
            <v>85</v>
          </cell>
          <cell r="H185">
            <v>0</v>
          </cell>
          <cell r="I185">
            <v>0</v>
          </cell>
          <cell r="J185">
            <v>200679</v>
          </cell>
          <cell r="K185">
            <v>0</v>
          </cell>
          <cell r="L185">
            <v>7823</v>
          </cell>
          <cell r="M185">
            <v>0</v>
          </cell>
          <cell r="N185">
            <v>18080</v>
          </cell>
          <cell r="O185">
            <v>0</v>
          </cell>
          <cell r="P185">
            <v>0</v>
          </cell>
          <cell r="Q185">
            <v>3100</v>
          </cell>
          <cell r="R185">
            <v>0</v>
          </cell>
          <cell r="S185">
            <v>0</v>
          </cell>
          <cell r="T185">
            <v>0</v>
          </cell>
          <cell r="U185">
            <v>250</v>
          </cell>
          <cell r="V185">
            <v>3550</v>
          </cell>
          <cell r="W185">
            <v>20487</v>
          </cell>
          <cell r="X185">
            <v>0</v>
          </cell>
          <cell r="Y185">
            <v>0</v>
          </cell>
          <cell r="Z185">
            <v>0</v>
          </cell>
          <cell r="AA185">
            <v>134746</v>
          </cell>
          <cell r="AB185">
            <v>4744</v>
          </cell>
          <cell r="AC185">
            <v>34443</v>
          </cell>
          <cell r="AD185">
            <v>0</v>
          </cell>
          <cell r="AE185">
            <v>21690</v>
          </cell>
          <cell r="AF185">
            <v>0</v>
          </cell>
          <cell r="AG185">
            <v>5114</v>
          </cell>
          <cell r="AH185">
            <v>1000</v>
          </cell>
          <cell r="AI185">
            <v>1075</v>
          </cell>
          <cell r="AJ185">
            <v>4205</v>
          </cell>
          <cell r="AK185">
            <v>1052</v>
          </cell>
          <cell r="AL185">
            <v>4250</v>
          </cell>
          <cell r="AM185">
            <v>1500</v>
          </cell>
          <cell r="AN185">
            <v>7000</v>
          </cell>
          <cell r="AO185">
            <v>600</v>
          </cell>
          <cell r="AP185">
            <v>6000</v>
          </cell>
          <cell r="AQ185">
            <v>2426</v>
          </cell>
          <cell r="AR185">
            <v>800</v>
          </cell>
          <cell r="AS185">
            <v>13061</v>
          </cell>
          <cell r="AT185">
            <v>300</v>
          </cell>
          <cell r="AU185">
            <v>0</v>
          </cell>
          <cell r="AV185">
            <v>3350</v>
          </cell>
          <cell r="AW185">
            <v>1422</v>
          </cell>
          <cell r="AX185">
            <v>0</v>
          </cell>
          <cell r="AY185">
            <v>3374</v>
          </cell>
          <cell r="AZ185">
            <v>0</v>
          </cell>
          <cell r="BA185">
            <v>1000</v>
          </cell>
          <cell r="BB185">
            <v>8361</v>
          </cell>
          <cell r="BC185">
            <v>0</v>
          </cell>
          <cell r="BD185">
            <v>0</v>
          </cell>
          <cell r="BE185">
            <v>0</v>
          </cell>
          <cell r="BF185">
            <v>0</v>
          </cell>
          <cell r="BG185">
            <v>33777</v>
          </cell>
          <cell r="BH185">
            <v>0</v>
          </cell>
          <cell r="BI185">
            <v>0</v>
          </cell>
          <cell r="BJ185">
            <v>0</v>
          </cell>
          <cell r="BK185">
            <v>36246</v>
          </cell>
          <cell r="BL185">
            <v>0</v>
          </cell>
          <cell r="BM185">
            <v>3275</v>
          </cell>
          <cell r="BN185">
            <v>3647</v>
          </cell>
          <cell r="BO185">
            <v>0</v>
          </cell>
          <cell r="BP185">
            <v>0</v>
          </cell>
          <cell r="BQ185">
            <v>0</v>
          </cell>
          <cell r="BR185">
            <v>0</v>
          </cell>
          <cell r="BS185">
            <v>0</v>
          </cell>
          <cell r="BT185">
            <v>3647</v>
          </cell>
        </row>
        <row r="186">
          <cell r="A186">
            <v>749</v>
          </cell>
          <cell r="B186" t="str">
            <v>Pauntley Church of England Primary School</v>
          </cell>
          <cell r="D186">
            <v>-1479</v>
          </cell>
          <cell r="E186">
            <v>0</v>
          </cell>
          <cell r="F186">
            <v>2829</v>
          </cell>
          <cell r="G186">
            <v>1568</v>
          </cell>
          <cell r="H186">
            <v>0</v>
          </cell>
          <cell r="I186">
            <v>0</v>
          </cell>
          <cell r="J186">
            <v>187137</v>
          </cell>
          <cell r="K186">
            <v>0</v>
          </cell>
          <cell r="L186">
            <v>3203</v>
          </cell>
          <cell r="M186">
            <v>0</v>
          </cell>
          <cell r="N186">
            <v>20068</v>
          </cell>
          <cell r="O186">
            <v>0</v>
          </cell>
          <cell r="P186">
            <v>0</v>
          </cell>
          <cell r="Q186">
            <v>428</v>
          </cell>
          <cell r="R186">
            <v>0</v>
          </cell>
          <cell r="S186">
            <v>0</v>
          </cell>
          <cell r="T186">
            <v>0</v>
          </cell>
          <cell r="U186">
            <v>0</v>
          </cell>
          <cell r="V186">
            <v>0</v>
          </cell>
          <cell r="W186">
            <v>19524</v>
          </cell>
          <cell r="X186">
            <v>0</v>
          </cell>
          <cell r="Y186">
            <v>0</v>
          </cell>
          <cell r="Z186">
            <v>0</v>
          </cell>
          <cell r="AA186">
            <v>151850</v>
          </cell>
          <cell r="AB186">
            <v>1500</v>
          </cell>
          <cell r="AC186">
            <v>23862</v>
          </cell>
          <cell r="AD186">
            <v>4647</v>
          </cell>
          <cell r="AE186">
            <v>14938</v>
          </cell>
          <cell r="AF186">
            <v>0</v>
          </cell>
          <cell r="AG186">
            <v>4974</v>
          </cell>
          <cell r="AH186">
            <v>200</v>
          </cell>
          <cell r="AI186">
            <v>264</v>
          </cell>
          <cell r="AJ186">
            <v>1265</v>
          </cell>
          <cell r="AK186">
            <v>316</v>
          </cell>
          <cell r="AL186">
            <v>500</v>
          </cell>
          <cell r="AM186">
            <v>630</v>
          </cell>
          <cell r="AN186">
            <v>200</v>
          </cell>
          <cell r="AO186">
            <v>200</v>
          </cell>
          <cell r="AP186">
            <v>2060</v>
          </cell>
          <cell r="AQ186">
            <v>1248</v>
          </cell>
          <cell r="AR186">
            <v>412</v>
          </cell>
          <cell r="AS186">
            <v>3806</v>
          </cell>
          <cell r="AT186">
            <v>1476</v>
          </cell>
          <cell r="AU186">
            <v>0</v>
          </cell>
          <cell r="AV186">
            <v>2350</v>
          </cell>
          <cell r="AW186">
            <v>1270</v>
          </cell>
          <cell r="AX186">
            <v>0</v>
          </cell>
          <cell r="AY186">
            <v>120</v>
          </cell>
          <cell r="AZ186">
            <v>0</v>
          </cell>
          <cell r="BA186">
            <v>2535</v>
          </cell>
          <cell r="BB186">
            <v>12755</v>
          </cell>
          <cell r="BC186">
            <v>0</v>
          </cell>
          <cell r="BD186">
            <v>0</v>
          </cell>
          <cell r="BE186">
            <v>0</v>
          </cell>
          <cell r="BF186">
            <v>0</v>
          </cell>
          <cell r="BG186">
            <v>33227</v>
          </cell>
          <cell r="BH186">
            <v>0</v>
          </cell>
          <cell r="BI186">
            <v>0</v>
          </cell>
          <cell r="BJ186">
            <v>0</v>
          </cell>
          <cell r="BK186">
            <v>32887</v>
          </cell>
          <cell r="BL186">
            <v>0</v>
          </cell>
          <cell r="BM186">
            <v>4737</v>
          </cell>
          <cell r="BN186">
            <v>-4497</v>
          </cell>
          <cell r="BO186">
            <v>0</v>
          </cell>
          <cell r="BP186">
            <v>0</v>
          </cell>
          <cell r="BQ186">
            <v>0</v>
          </cell>
          <cell r="BR186">
            <v>0</v>
          </cell>
          <cell r="BS186">
            <v>0</v>
          </cell>
          <cell r="BT186">
            <v>-4497</v>
          </cell>
        </row>
        <row r="187">
          <cell r="A187">
            <v>750</v>
          </cell>
          <cell r="B187" t="str">
            <v>Pillowell Community Primary School</v>
          </cell>
          <cell r="D187">
            <v>37148</v>
          </cell>
          <cell r="E187">
            <v>0</v>
          </cell>
          <cell r="F187">
            <v>13678</v>
          </cell>
          <cell r="G187">
            <v>7013</v>
          </cell>
          <cell r="H187">
            <v>0</v>
          </cell>
          <cell r="I187">
            <v>0</v>
          </cell>
          <cell r="J187">
            <v>274702</v>
          </cell>
          <cell r="K187">
            <v>0</v>
          </cell>
          <cell r="L187">
            <v>5959</v>
          </cell>
          <cell r="M187">
            <v>0</v>
          </cell>
          <cell r="N187">
            <v>23506</v>
          </cell>
          <cell r="O187">
            <v>0</v>
          </cell>
          <cell r="P187">
            <v>0</v>
          </cell>
          <cell r="Q187">
            <v>2000</v>
          </cell>
          <cell r="R187">
            <v>0</v>
          </cell>
          <cell r="S187">
            <v>0</v>
          </cell>
          <cell r="T187">
            <v>0</v>
          </cell>
          <cell r="U187">
            <v>0</v>
          </cell>
          <cell r="V187">
            <v>1500</v>
          </cell>
          <cell r="W187">
            <v>26457</v>
          </cell>
          <cell r="X187">
            <v>0</v>
          </cell>
          <cell r="Y187">
            <v>0</v>
          </cell>
          <cell r="Z187">
            <v>0</v>
          </cell>
          <cell r="AA187">
            <v>195251</v>
          </cell>
          <cell r="AB187">
            <v>3000</v>
          </cell>
          <cell r="AC187">
            <v>64627</v>
          </cell>
          <cell r="AD187">
            <v>11500</v>
          </cell>
          <cell r="AE187">
            <v>22013</v>
          </cell>
          <cell r="AF187">
            <v>0</v>
          </cell>
          <cell r="AG187">
            <v>6160</v>
          </cell>
          <cell r="AH187">
            <v>500</v>
          </cell>
          <cell r="AI187">
            <v>3000</v>
          </cell>
          <cell r="AJ187">
            <v>3107</v>
          </cell>
          <cell r="AK187">
            <v>777</v>
          </cell>
          <cell r="AL187">
            <v>5000</v>
          </cell>
          <cell r="AM187">
            <v>1400</v>
          </cell>
          <cell r="AN187">
            <v>1200</v>
          </cell>
          <cell r="AO187">
            <v>1200</v>
          </cell>
          <cell r="AP187">
            <v>11000</v>
          </cell>
          <cell r="AQ187">
            <v>2084</v>
          </cell>
          <cell r="AR187">
            <v>500</v>
          </cell>
          <cell r="AS187">
            <v>14625</v>
          </cell>
          <cell r="AT187">
            <v>0</v>
          </cell>
          <cell r="AU187">
            <v>0</v>
          </cell>
          <cell r="AV187">
            <v>3250</v>
          </cell>
          <cell r="AW187">
            <v>2082</v>
          </cell>
          <cell r="AX187">
            <v>0</v>
          </cell>
          <cell r="AY187">
            <v>1928</v>
          </cell>
          <cell r="AZ187">
            <v>0</v>
          </cell>
          <cell r="BA187">
            <v>1548</v>
          </cell>
          <cell r="BB187">
            <v>6000</v>
          </cell>
          <cell r="BC187">
            <v>0</v>
          </cell>
          <cell r="BD187">
            <v>0</v>
          </cell>
          <cell r="BE187">
            <v>0</v>
          </cell>
          <cell r="BF187">
            <v>0</v>
          </cell>
          <cell r="BG187">
            <v>36284</v>
          </cell>
          <cell r="BH187">
            <v>0</v>
          </cell>
          <cell r="BI187">
            <v>0</v>
          </cell>
          <cell r="BJ187">
            <v>0</v>
          </cell>
          <cell r="BK187">
            <v>50926</v>
          </cell>
          <cell r="BL187">
            <v>0</v>
          </cell>
          <cell r="BM187">
            <v>6049</v>
          </cell>
          <cell r="BN187">
            <v>9520</v>
          </cell>
          <cell r="BO187">
            <v>0</v>
          </cell>
          <cell r="BP187">
            <v>0</v>
          </cell>
          <cell r="BQ187">
            <v>0</v>
          </cell>
          <cell r="BR187">
            <v>0</v>
          </cell>
          <cell r="BS187">
            <v>0</v>
          </cell>
          <cell r="BT187">
            <v>9520</v>
          </cell>
        </row>
        <row r="188">
          <cell r="A188">
            <v>754</v>
          </cell>
          <cell r="B188" t="str">
            <v>Prestbury St. Mary's Church of England Junior School</v>
          </cell>
          <cell r="D188">
            <v>30098</v>
          </cell>
          <cell r="E188">
            <v>0</v>
          </cell>
          <cell r="F188">
            <v>0</v>
          </cell>
          <cell r="G188">
            <v>0</v>
          </cell>
          <cell r="H188">
            <v>0</v>
          </cell>
          <cell r="I188">
            <v>0</v>
          </cell>
          <cell r="J188">
            <v>613169</v>
          </cell>
          <cell r="K188">
            <v>0</v>
          </cell>
          <cell r="L188">
            <v>43571</v>
          </cell>
          <cell r="M188">
            <v>0</v>
          </cell>
          <cell r="N188">
            <v>23296</v>
          </cell>
          <cell r="O188">
            <v>0</v>
          </cell>
          <cell r="P188">
            <v>0</v>
          </cell>
          <cell r="Q188">
            <v>0</v>
          </cell>
          <cell r="R188">
            <v>0</v>
          </cell>
          <cell r="S188">
            <v>0</v>
          </cell>
          <cell r="T188">
            <v>0</v>
          </cell>
          <cell r="U188">
            <v>0</v>
          </cell>
          <cell r="V188">
            <v>0</v>
          </cell>
          <cell r="W188">
            <v>42796</v>
          </cell>
          <cell r="X188">
            <v>0</v>
          </cell>
          <cell r="Y188">
            <v>0</v>
          </cell>
          <cell r="Z188">
            <v>0</v>
          </cell>
          <cell r="AA188">
            <v>470841</v>
          </cell>
          <cell r="AB188">
            <v>10000</v>
          </cell>
          <cell r="AC188">
            <v>93734</v>
          </cell>
          <cell r="AD188">
            <v>27353</v>
          </cell>
          <cell r="AE188">
            <v>34662</v>
          </cell>
          <cell r="AF188">
            <v>0</v>
          </cell>
          <cell r="AG188">
            <v>13291</v>
          </cell>
          <cell r="AH188">
            <v>200</v>
          </cell>
          <cell r="AI188">
            <v>1000</v>
          </cell>
          <cell r="AJ188">
            <v>6530</v>
          </cell>
          <cell r="AK188">
            <v>0</v>
          </cell>
          <cell r="AL188">
            <v>5000</v>
          </cell>
          <cell r="AM188">
            <v>5000</v>
          </cell>
          <cell r="AN188">
            <v>2400</v>
          </cell>
          <cell r="AO188">
            <v>1500</v>
          </cell>
          <cell r="AP188">
            <v>14000</v>
          </cell>
          <cell r="AQ188">
            <v>1705</v>
          </cell>
          <cell r="AR188">
            <v>600</v>
          </cell>
          <cell r="AS188">
            <v>31673</v>
          </cell>
          <cell r="AT188">
            <v>1527</v>
          </cell>
          <cell r="AU188">
            <v>0</v>
          </cell>
          <cell r="AV188">
            <v>4300</v>
          </cell>
          <cell r="AW188">
            <v>6264</v>
          </cell>
          <cell r="AX188">
            <v>0</v>
          </cell>
          <cell r="AY188">
            <v>1000</v>
          </cell>
          <cell r="AZ188">
            <v>0</v>
          </cell>
          <cell r="BA188">
            <v>3000</v>
          </cell>
          <cell r="BB188">
            <v>15973</v>
          </cell>
          <cell r="BC188">
            <v>0</v>
          </cell>
          <cell r="BD188">
            <v>0</v>
          </cell>
          <cell r="BE188">
            <v>0</v>
          </cell>
          <cell r="BF188">
            <v>0</v>
          </cell>
          <cell r="BG188">
            <v>3985</v>
          </cell>
          <cell r="BH188">
            <v>0</v>
          </cell>
          <cell r="BI188">
            <v>0</v>
          </cell>
          <cell r="BJ188">
            <v>0</v>
          </cell>
          <cell r="BK188">
            <v>0</v>
          </cell>
          <cell r="BL188">
            <v>0</v>
          </cell>
          <cell r="BM188">
            <v>3985</v>
          </cell>
          <cell r="BN188">
            <v>1377</v>
          </cell>
          <cell r="BO188">
            <v>0</v>
          </cell>
          <cell r="BP188">
            <v>0</v>
          </cell>
          <cell r="BQ188">
            <v>0</v>
          </cell>
          <cell r="BR188">
            <v>0</v>
          </cell>
          <cell r="BS188">
            <v>0</v>
          </cell>
          <cell r="BT188">
            <v>1377</v>
          </cell>
        </row>
        <row r="189">
          <cell r="A189">
            <v>755</v>
          </cell>
          <cell r="B189" t="str">
            <v>Primrose Hill Church of England Primary School</v>
          </cell>
          <cell r="C189">
            <v>1</v>
          </cell>
          <cell r="D189">
            <v>76091</v>
          </cell>
          <cell r="E189">
            <v>0</v>
          </cell>
          <cell r="F189">
            <v>41657</v>
          </cell>
          <cell r="G189">
            <v>60</v>
          </cell>
          <cell r="H189">
            <v>0</v>
          </cell>
          <cell r="I189">
            <v>2750</v>
          </cell>
          <cell r="J189">
            <v>783787</v>
          </cell>
          <cell r="K189">
            <v>0</v>
          </cell>
          <cell r="L189">
            <v>50212</v>
          </cell>
          <cell r="M189">
            <v>0</v>
          </cell>
          <cell r="N189">
            <v>24790</v>
          </cell>
          <cell r="O189">
            <v>0</v>
          </cell>
          <cell r="P189">
            <v>0</v>
          </cell>
          <cell r="Q189">
            <v>0</v>
          </cell>
          <cell r="R189">
            <v>0</v>
          </cell>
          <cell r="S189">
            <v>0</v>
          </cell>
          <cell r="T189">
            <v>0</v>
          </cell>
          <cell r="U189">
            <v>0</v>
          </cell>
          <cell r="V189">
            <v>10000</v>
          </cell>
          <cell r="W189">
            <v>50296</v>
          </cell>
          <cell r="X189">
            <v>0</v>
          </cell>
          <cell r="Y189">
            <v>0</v>
          </cell>
          <cell r="Z189">
            <v>0</v>
          </cell>
          <cell r="AA189">
            <v>552626</v>
          </cell>
          <cell r="AB189">
            <v>24950</v>
          </cell>
          <cell r="AC189">
            <v>144379</v>
          </cell>
          <cell r="AD189">
            <v>34812</v>
          </cell>
          <cell r="AE189">
            <v>45036</v>
          </cell>
          <cell r="AF189">
            <v>3590</v>
          </cell>
          <cell r="AG189">
            <v>23387</v>
          </cell>
          <cell r="AH189">
            <v>2850</v>
          </cell>
          <cell r="AI189">
            <v>2300</v>
          </cell>
          <cell r="AJ189">
            <v>8000</v>
          </cell>
          <cell r="AK189">
            <v>2000</v>
          </cell>
          <cell r="AL189">
            <v>9300</v>
          </cell>
          <cell r="AM189">
            <v>10690</v>
          </cell>
          <cell r="AN189">
            <v>3500</v>
          </cell>
          <cell r="AO189">
            <v>2508</v>
          </cell>
          <cell r="AP189">
            <v>13167</v>
          </cell>
          <cell r="AQ189">
            <v>2647</v>
          </cell>
          <cell r="AR189">
            <v>8085</v>
          </cell>
          <cell r="AS189">
            <v>26520</v>
          </cell>
          <cell r="AT189">
            <v>10550</v>
          </cell>
          <cell r="AU189">
            <v>0</v>
          </cell>
          <cell r="AV189">
            <v>16559</v>
          </cell>
          <cell r="AW189">
            <v>700</v>
          </cell>
          <cell r="AX189">
            <v>0</v>
          </cell>
          <cell r="AY189">
            <v>700</v>
          </cell>
          <cell r="AZ189">
            <v>0</v>
          </cell>
          <cell r="BA189">
            <v>0</v>
          </cell>
          <cell r="BB189">
            <v>29050</v>
          </cell>
          <cell r="BC189">
            <v>0</v>
          </cell>
          <cell r="BD189">
            <v>0</v>
          </cell>
          <cell r="BE189">
            <v>2750</v>
          </cell>
          <cell r="BF189">
            <v>0</v>
          </cell>
          <cell r="BG189">
            <v>56244</v>
          </cell>
          <cell r="BH189">
            <v>0</v>
          </cell>
          <cell r="BI189">
            <v>0</v>
          </cell>
          <cell r="BJ189">
            <v>0</v>
          </cell>
          <cell r="BK189">
            <v>93916</v>
          </cell>
          <cell r="BL189">
            <v>0</v>
          </cell>
          <cell r="BM189">
            <v>4045</v>
          </cell>
          <cell r="BN189">
            <v>17270</v>
          </cell>
          <cell r="BO189">
            <v>0</v>
          </cell>
          <cell r="BP189">
            <v>0</v>
          </cell>
          <cell r="BQ189">
            <v>0</v>
          </cell>
          <cell r="BR189">
            <v>0</v>
          </cell>
          <cell r="BS189">
            <v>0</v>
          </cell>
          <cell r="BT189">
            <v>17270</v>
          </cell>
        </row>
        <row r="190">
          <cell r="A190">
            <v>756</v>
          </cell>
          <cell r="B190" t="str">
            <v>Field Court Church of England Infant School</v>
          </cell>
          <cell r="D190">
            <v>67514</v>
          </cell>
          <cell r="E190">
            <v>13</v>
          </cell>
          <cell r="F190">
            <v>105157</v>
          </cell>
          <cell r="G190">
            <v>2256</v>
          </cell>
          <cell r="H190">
            <v>0</v>
          </cell>
          <cell r="I190">
            <v>0</v>
          </cell>
          <cell r="J190">
            <v>620320</v>
          </cell>
          <cell r="K190">
            <v>0</v>
          </cell>
          <cell r="L190">
            <v>52283</v>
          </cell>
          <cell r="M190">
            <v>0</v>
          </cell>
          <cell r="N190">
            <v>20685</v>
          </cell>
          <cell r="O190">
            <v>0</v>
          </cell>
          <cell r="P190">
            <v>0</v>
          </cell>
          <cell r="Q190">
            <v>1618</v>
          </cell>
          <cell r="R190">
            <v>0</v>
          </cell>
          <cell r="S190">
            <v>0</v>
          </cell>
          <cell r="T190">
            <v>0</v>
          </cell>
          <cell r="U190">
            <v>0</v>
          </cell>
          <cell r="V190">
            <v>0</v>
          </cell>
          <cell r="W190">
            <v>44980</v>
          </cell>
          <cell r="X190">
            <v>0</v>
          </cell>
          <cell r="Y190">
            <v>0</v>
          </cell>
          <cell r="Z190">
            <v>0</v>
          </cell>
          <cell r="AA190">
            <v>431929</v>
          </cell>
          <cell r="AB190">
            <v>17344</v>
          </cell>
          <cell r="AC190">
            <v>150959</v>
          </cell>
          <cell r="AD190">
            <v>15457</v>
          </cell>
          <cell r="AE190">
            <v>29450</v>
          </cell>
          <cell r="AF190">
            <v>0</v>
          </cell>
          <cell r="AG190">
            <v>23711</v>
          </cell>
          <cell r="AH190">
            <v>1166</v>
          </cell>
          <cell r="AI190">
            <v>3000</v>
          </cell>
          <cell r="AJ190">
            <v>6711</v>
          </cell>
          <cell r="AK190">
            <v>0</v>
          </cell>
          <cell r="AL190">
            <v>3000</v>
          </cell>
          <cell r="AM190">
            <v>1500</v>
          </cell>
          <cell r="AN190">
            <v>1500</v>
          </cell>
          <cell r="AO190">
            <v>2500</v>
          </cell>
          <cell r="AP190">
            <v>10000</v>
          </cell>
          <cell r="AQ190">
            <v>0</v>
          </cell>
          <cell r="AR190">
            <v>2000</v>
          </cell>
          <cell r="AS190">
            <v>22000</v>
          </cell>
          <cell r="AT190">
            <v>10656</v>
          </cell>
          <cell r="AU190">
            <v>0</v>
          </cell>
          <cell r="AV190">
            <v>5450</v>
          </cell>
          <cell r="AW190">
            <v>6541</v>
          </cell>
          <cell r="AX190">
            <v>0</v>
          </cell>
          <cell r="AY190">
            <v>7230</v>
          </cell>
          <cell r="AZ190">
            <v>0</v>
          </cell>
          <cell r="BA190">
            <v>0</v>
          </cell>
          <cell r="BB190">
            <v>21059</v>
          </cell>
          <cell r="BC190">
            <v>0</v>
          </cell>
          <cell r="BD190">
            <v>0</v>
          </cell>
          <cell r="BE190">
            <v>0</v>
          </cell>
          <cell r="BF190">
            <v>0</v>
          </cell>
          <cell r="BG190">
            <v>49701</v>
          </cell>
          <cell r="BH190">
            <v>0</v>
          </cell>
          <cell r="BI190">
            <v>0</v>
          </cell>
          <cell r="BJ190">
            <v>0</v>
          </cell>
          <cell r="BK190">
            <v>151066</v>
          </cell>
          <cell r="BL190">
            <v>0</v>
          </cell>
          <cell r="BM190">
            <v>6048</v>
          </cell>
          <cell r="BN190">
            <v>34250</v>
          </cell>
          <cell r="BO190">
            <v>0</v>
          </cell>
          <cell r="BP190">
            <v>0</v>
          </cell>
          <cell r="BQ190">
            <v>0</v>
          </cell>
          <cell r="BR190">
            <v>0</v>
          </cell>
          <cell r="BS190">
            <v>0</v>
          </cell>
          <cell r="BT190">
            <v>34250</v>
          </cell>
        </row>
        <row r="191">
          <cell r="A191">
            <v>757</v>
          </cell>
          <cell r="B191" t="str">
            <v>Field Court Junior School</v>
          </cell>
          <cell r="D191">
            <v>89176</v>
          </cell>
          <cell r="E191">
            <v>0</v>
          </cell>
          <cell r="F191">
            <v>71675</v>
          </cell>
          <cell r="G191">
            <v>327</v>
          </cell>
          <cell r="H191">
            <v>0</v>
          </cell>
          <cell r="I191">
            <v>0</v>
          </cell>
          <cell r="J191">
            <v>830633</v>
          </cell>
          <cell r="K191">
            <v>0</v>
          </cell>
          <cell r="L191">
            <v>109261</v>
          </cell>
          <cell r="M191">
            <v>0</v>
          </cell>
          <cell r="N191">
            <v>33363</v>
          </cell>
          <cell r="O191">
            <v>1200</v>
          </cell>
          <cell r="P191">
            <v>0</v>
          </cell>
          <cell r="Q191">
            <v>7000</v>
          </cell>
          <cell r="R191">
            <v>0</v>
          </cell>
          <cell r="S191">
            <v>0</v>
          </cell>
          <cell r="T191">
            <v>0</v>
          </cell>
          <cell r="U191">
            <v>35000</v>
          </cell>
          <cell r="V191">
            <v>5028</v>
          </cell>
          <cell r="W191">
            <v>54503</v>
          </cell>
          <cell r="X191">
            <v>0</v>
          </cell>
          <cell r="Y191">
            <v>0</v>
          </cell>
          <cell r="Z191">
            <v>0</v>
          </cell>
          <cell r="AA191">
            <v>660683</v>
          </cell>
          <cell r="AB191">
            <v>4000</v>
          </cell>
          <cell r="AC191">
            <v>94665</v>
          </cell>
          <cell r="AD191">
            <v>16000</v>
          </cell>
          <cell r="AE191">
            <v>60601</v>
          </cell>
          <cell r="AF191">
            <v>0</v>
          </cell>
          <cell r="AG191">
            <v>15108</v>
          </cell>
          <cell r="AH191">
            <v>6361</v>
          </cell>
          <cell r="AI191">
            <v>2000</v>
          </cell>
          <cell r="AJ191">
            <v>6832</v>
          </cell>
          <cell r="AK191">
            <v>1708</v>
          </cell>
          <cell r="AL191">
            <v>10000</v>
          </cell>
          <cell r="AM191">
            <v>3750</v>
          </cell>
          <cell r="AN191">
            <v>18000</v>
          </cell>
          <cell r="AO191">
            <v>4750</v>
          </cell>
          <cell r="AP191">
            <v>16500</v>
          </cell>
          <cell r="AQ191">
            <v>30615</v>
          </cell>
          <cell r="AR191">
            <v>2250</v>
          </cell>
          <cell r="AS191">
            <v>115868</v>
          </cell>
          <cell r="AT191">
            <v>7045</v>
          </cell>
          <cell r="AU191">
            <v>0</v>
          </cell>
          <cell r="AV191">
            <v>2734</v>
          </cell>
          <cell r="AW191">
            <v>9460</v>
          </cell>
          <cell r="AX191">
            <v>0</v>
          </cell>
          <cell r="AY191">
            <v>11086</v>
          </cell>
          <cell r="AZ191">
            <v>11000</v>
          </cell>
          <cell r="BA191">
            <v>0</v>
          </cell>
          <cell r="BB191">
            <v>31236</v>
          </cell>
          <cell r="BC191">
            <v>0</v>
          </cell>
          <cell r="BD191">
            <v>0</v>
          </cell>
          <cell r="BE191">
            <v>0</v>
          </cell>
          <cell r="BF191">
            <v>0</v>
          </cell>
          <cell r="BG191">
            <v>57841</v>
          </cell>
          <cell r="BH191">
            <v>0</v>
          </cell>
          <cell r="BI191">
            <v>0</v>
          </cell>
          <cell r="BJ191">
            <v>0</v>
          </cell>
          <cell r="BK191">
            <v>125484</v>
          </cell>
          <cell r="BL191">
            <v>0</v>
          </cell>
          <cell r="BM191">
            <v>4359</v>
          </cell>
          <cell r="BN191">
            <v>22912</v>
          </cell>
          <cell r="BO191">
            <v>0</v>
          </cell>
          <cell r="BP191">
            <v>0</v>
          </cell>
          <cell r="BQ191">
            <v>0</v>
          </cell>
          <cell r="BR191">
            <v>0</v>
          </cell>
          <cell r="BS191">
            <v>0</v>
          </cell>
          <cell r="BT191">
            <v>22912</v>
          </cell>
        </row>
        <row r="192">
          <cell r="A192">
            <v>759</v>
          </cell>
          <cell r="B192" t="str">
            <v>Randwick Church of England Primary School</v>
          </cell>
          <cell r="D192">
            <v>4097</v>
          </cell>
          <cell r="E192">
            <v>0</v>
          </cell>
          <cell r="F192">
            <v>5397</v>
          </cell>
          <cell r="G192">
            <v>2427</v>
          </cell>
          <cell r="H192">
            <v>0</v>
          </cell>
          <cell r="I192">
            <v>0</v>
          </cell>
          <cell r="J192">
            <v>258149</v>
          </cell>
          <cell r="K192">
            <v>0</v>
          </cell>
          <cell r="L192">
            <v>8144</v>
          </cell>
          <cell r="M192">
            <v>0</v>
          </cell>
          <cell r="N192">
            <v>20488</v>
          </cell>
          <cell r="O192">
            <v>5079</v>
          </cell>
          <cell r="P192">
            <v>0</v>
          </cell>
          <cell r="Q192">
            <v>0</v>
          </cell>
          <cell r="R192">
            <v>0</v>
          </cell>
          <cell r="S192">
            <v>0</v>
          </cell>
          <cell r="T192">
            <v>0</v>
          </cell>
          <cell r="U192">
            <v>0</v>
          </cell>
          <cell r="V192">
            <v>0</v>
          </cell>
          <cell r="W192">
            <v>24345</v>
          </cell>
          <cell r="X192">
            <v>0</v>
          </cell>
          <cell r="Y192">
            <v>0</v>
          </cell>
          <cell r="Z192">
            <v>0</v>
          </cell>
          <cell r="AA192">
            <v>223428</v>
          </cell>
          <cell r="AB192">
            <v>0</v>
          </cell>
          <cell r="AC192">
            <v>26114</v>
          </cell>
          <cell r="AD192">
            <v>1001</v>
          </cell>
          <cell r="AE192">
            <v>22567</v>
          </cell>
          <cell r="AF192">
            <v>0</v>
          </cell>
          <cell r="AG192">
            <v>5351</v>
          </cell>
          <cell r="AH192">
            <v>1301</v>
          </cell>
          <cell r="AI192">
            <v>539</v>
          </cell>
          <cell r="AJ192">
            <v>2276</v>
          </cell>
          <cell r="AK192">
            <v>569</v>
          </cell>
          <cell r="AL192">
            <v>3100</v>
          </cell>
          <cell r="AM192">
            <v>1020</v>
          </cell>
          <cell r="AN192">
            <v>3680</v>
          </cell>
          <cell r="AO192">
            <v>500</v>
          </cell>
          <cell r="AP192">
            <v>3468</v>
          </cell>
          <cell r="AQ192">
            <v>2282</v>
          </cell>
          <cell r="AR192">
            <v>865</v>
          </cell>
          <cell r="AS192">
            <v>3820</v>
          </cell>
          <cell r="AT192">
            <v>1799</v>
          </cell>
          <cell r="AU192">
            <v>0</v>
          </cell>
          <cell r="AV192">
            <v>1485</v>
          </cell>
          <cell r="AW192">
            <v>2133</v>
          </cell>
          <cell r="AX192">
            <v>0</v>
          </cell>
          <cell r="AY192">
            <v>582</v>
          </cell>
          <cell r="AZ192">
            <v>0</v>
          </cell>
          <cell r="BA192">
            <v>600</v>
          </cell>
          <cell r="BB192">
            <v>8616</v>
          </cell>
          <cell r="BC192">
            <v>0</v>
          </cell>
          <cell r="BD192">
            <v>0</v>
          </cell>
          <cell r="BE192">
            <v>0</v>
          </cell>
          <cell r="BF192">
            <v>0</v>
          </cell>
          <cell r="BG192">
            <v>36215</v>
          </cell>
          <cell r="BH192">
            <v>0</v>
          </cell>
          <cell r="BI192">
            <v>0</v>
          </cell>
          <cell r="BJ192">
            <v>0</v>
          </cell>
          <cell r="BK192">
            <v>39488</v>
          </cell>
          <cell r="BL192">
            <v>0</v>
          </cell>
          <cell r="BM192">
            <v>4551</v>
          </cell>
          <cell r="BN192">
            <v>3206</v>
          </cell>
          <cell r="BO192">
            <v>0</v>
          </cell>
          <cell r="BP192">
            <v>0</v>
          </cell>
          <cell r="BQ192">
            <v>0</v>
          </cell>
          <cell r="BR192">
            <v>0</v>
          </cell>
          <cell r="BS192">
            <v>0</v>
          </cell>
          <cell r="BT192">
            <v>3206</v>
          </cell>
        </row>
        <row r="193">
          <cell r="A193">
            <v>761</v>
          </cell>
          <cell r="B193" t="str">
            <v>Redbrook Church of England Primary School</v>
          </cell>
          <cell r="D193">
            <v>-8947</v>
          </cell>
          <cell r="E193">
            <v>0</v>
          </cell>
          <cell r="F193">
            <v>21186</v>
          </cell>
          <cell r="G193">
            <v>0</v>
          </cell>
          <cell r="H193">
            <v>0</v>
          </cell>
          <cell r="I193">
            <v>0</v>
          </cell>
          <cell r="J193">
            <v>148076</v>
          </cell>
          <cell r="K193">
            <v>0</v>
          </cell>
          <cell r="L193">
            <v>6026</v>
          </cell>
          <cell r="M193">
            <v>0</v>
          </cell>
          <cell r="N193">
            <v>13211</v>
          </cell>
          <cell r="O193">
            <v>0</v>
          </cell>
          <cell r="P193">
            <v>0</v>
          </cell>
          <cell r="Q193">
            <v>0</v>
          </cell>
          <cell r="R193">
            <v>0</v>
          </cell>
          <cell r="S193">
            <v>0</v>
          </cell>
          <cell r="T193">
            <v>0</v>
          </cell>
          <cell r="U193">
            <v>0</v>
          </cell>
          <cell r="V193">
            <v>0</v>
          </cell>
          <cell r="W193">
            <v>16648</v>
          </cell>
          <cell r="X193">
            <v>0</v>
          </cell>
          <cell r="Y193">
            <v>0</v>
          </cell>
          <cell r="Z193">
            <v>0</v>
          </cell>
          <cell r="AA193">
            <v>109248</v>
          </cell>
          <cell r="AB193">
            <v>4000</v>
          </cell>
          <cell r="AC193">
            <v>28835</v>
          </cell>
          <cell r="AD193">
            <v>0</v>
          </cell>
          <cell r="AE193">
            <v>14776</v>
          </cell>
          <cell r="AF193">
            <v>0</v>
          </cell>
          <cell r="AG193">
            <v>4552</v>
          </cell>
          <cell r="AH193">
            <v>2400</v>
          </cell>
          <cell r="AI193">
            <v>1000</v>
          </cell>
          <cell r="AJ193">
            <v>1702</v>
          </cell>
          <cell r="AK193">
            <v>426</v>
          </cell>
          <cell r="AL193">
            <v>2000</v>
          </cell>
          <cell r="AM193">
            <v>336</v>
          </cell>
          <cell r="AN193">
            <v>4500</v>
          </cell>
          <cell r="AO193">
            <v>100</v>
          </cell>
          <cell r="AP193">
            <v>2500</v>
          </cell>
          <cell r="AQ193">
            <v>942</v>
          </cell>
          <cell r="AR193">
            <v>1550</v>
          </cell>
          <cell r="AS193">
            <v>3469</v>
          </cell>
          <cell r="AT193">
            <v>942</v>
          </cell>
          <cell r="AU193">
            <v>0</v>
          </cell>
          <cell r="AV193">
            <v>1500</v>
          </cell>
          <cell r="AW193">
            <v>838</v>
          </cell>
          <cell r="AX193">
            <v>0</v>
          </cell>
          <cell r="AY193">
            <v>0</v>
          </cell>
          <cell r="AZ193">
            <v>0</v>
          </cell>
          <cell r="BA193">
            <v>0</v>
          </cell>
          <cell r="BB193">
            <v>8984</v>
          </cell>
          <cell r="BC193">
            <v>0</v>
          </cell>
          <cell r="BD193">
            <v>0</v>
          </cell>
          <cell r="BE193">
            <v>0</v>
          </cell>
          <cell r="BF193">
            <v>0</v>
          </cell>
          <cell r="BG193">
            <v>17364</v>
          </cell>
          <cell r="BH193">
            <v>0</v>
          </cell>
          <cell r="BI193">
            <v>0</v>
          </cell>
          <cell r="BJ193">
            <v>0</v>
          </cell>
          <cell r="BK193">
            <v>35438</v>
          </cell>
          <cell r="BL193">
            <v>0</v>
          </cell>
          <cell r="BM193">
            <v>3112</v>
          </cell>
          <cell r="BN193">
            <v>-19586</v>
          </cell>
          <cell r="BO193">
            <v>0</v>
          </cell>
          <cell r="BP193">
            <v>0</v>
          </cell>
          <cell r="BQ193">
            <v>0</v>
          </cell>
          <cell r="BR193">
            <v>0</v>
          </cell>
          <cell r="BS193">
            <v>0</v>
          </cell>
          <cell r="BT193">
            <v>-19586</v>
          </cell>
        </row>
        <row r="194">
          <cell r="A194">
            <v>763</v>
          </cell>
          <cell r="B194" t="str">
            <v>Rodborough Community Primary School</v>
          </cell>
          <cell r="D194">
            <v>62724</v>
          </cell>
          <cell r="E194">
            <v>0</v>
          </cell>
          <cell r="F194">
            <v>0</v>
          </cell>
          <cell r="G194">
            <v>1251</v>
          </cell>
          <cell r="H194">
            <v>0</v>
          </cell>
          <cell r="I194">
            <v>0</v>
          </cell>
          <cell r="J194">
            <v>561625</v>
          </cell>
          <cell r="K194">
            <v>0</v>
          </cell>
          <cell r="L194">
            <v>45302</v>
          </cell>
          <cell r="M194">
            <v>0</v>
          </cell>
          <cell r="N194">
            <v>30138</v>
          </cell>
          <cell r="O194">
            <v>0</v>
          </cell>
          <cell r="P194">
            <v>0</v>
          </cell>
          <cell r="Q194">
            <v>2050</v>
          </cell>
          <cell r="R194">
            <v>0</v>
          </cell>
          <cell r="S194">
            <v>0</v>
          </cell>
          <cell r="T194">
            <v>0</v>
          </cell>
          <cell r="U194">
            <v>296</v>
          </cell>
          <cell r="V194">
            <v>0</v>
          </cell>
          <cell r="W194">
            <v>39698</v>
          </cell>
          <cell r="X194">
            <v>0</v>
          </cell>
          <cell r="Y194">
            <v>0</v>
          </cell>
          <cell r="Z194">
            <v>0</v>
          </cell>
          <cell r="AA194">
            <v>398794</v>
          </cell>
          <cell r="AB194">
            <v>16094</v>
          </cell>
          <cell r="AC194">
            <v>84750</v>
          </cell>
          <cell r="AD194">
            <v>21000</v>
          </cell>
          <cell r="AE194">
            <v>51000</v>
          </cell>
          <cell r="AF194">
            <v>0</v>
          </cell>
          <cell r="AG194">
            <v>18000</v>
          </cell>
          <cell r="AH194">
            <v>3000</v>
          </cell>
          <cell r="AI194">
            <v>10390</v>
          </cell>
          <cell r="AJ194">
            <v>6662</v>
          </cell>
          <cell r="AK194">
            <v>1666</v>
          </cell>
          <cell r="AL194">
            <v>9000</v>
          </cell>
          <cell r="AM194">
            <v>1650</v>
          </cell>
          <cell r="AN194">
            <v>2200</v>
          </cell>
          <cell r="AO194">
            <v>2500</v>
          </cell>
          <cell r="AP194">
            <v>11000</v>
          </cell>
          <cell r="AQ194">
            <v>6029</v>
          </cell>
          <cell r="AR194">
            <v>6800</v>
          </cell>
          <cell r="AS194">
            <v>28096</v>
          </cell>
          <cell r="AT194">
            <v>7800</v>
          </cell>
          <cell r="AU194">
            <v>0</v>
          </cell>
          <cell r="AV194">
            <v>3950</v>
          </cell>
          <cell r="AW194">
            <v>5230</v>
          </cell>
          <cell r="AX194">
            <v>0</v>
          </cell>
          <cell r="AY194">
            <v>2992</v>
          </cell>
          <cell r="AZ194">
            <v>2000</v>
          </cell>
          <cell r="BA194">
            <v>7692</v>
          </cell>
          <cell r="BB194">
            <v>11343</v>
          </cell>
          <cell r="BC194">
            <v>0</v>
          </cell>
          <cell r="BD194">
            <v>0</v>
          </cell>
          <cell r="BE194">
            <v>0</v>
          </cell>
          <cell r="BF194">
            <v>0</v>
          </cell>
          <cell r="BG194">
            <v>22308</v>
          </cell>
          <cell r="BH194">
            <v>0</v>
          </cell>
          <cell r="BI194">
            <v>0</v>
          </cell>
          <cell r="BJ194">
            <v>0</v>
          </cell>
          <cell r="BK194">
            <v>19862</v>
          </cell>
          <cell r="BL194">
            <v>0</v>
          </cell>
          <cell r="BM194">
            <v>3697</v>
          </cell>
          <cell r="BN194">
            <v>22195</v>
          </cell>
          <cell r="BO194">
            <v>0</v>
          </cell>
          <cell r="BP194">
            <v>0</v>
          </cell>
          <cell r="BQ194">
            <v>0</v>
          </cell>
          <cell r="BR194">
            <v>0</v>
          </cell>
          <cell r="BS194">
            <v>0</v>
          </cell>
          <cell r="BT194">
            <v>22195</v>
          </cell>
        </row>
        <row r="195">
          <cell r="A195">
            <v>764</v>
          </cell>
          <cell r="B195" t="str">
            <v>Rodmarton School</v>
          </cell>
          <cell r="D195">
            <v>41125</v>
          </cell>
          <cell r="E195">
            <v>0</v>
          </cell>
          <cell r="F195">
            <v>35547</v>
          </cell>
          <cell r="G195">
            <v>2197</v>
          </cell>
          <cell r="H195">
            <v>0</v>
          </cell>
          <cell r="I195">
            <v>0</v>
          </cell>
          <cell r="J195">
            <v>228523</v>
          </cell>
          <cell r="K195">
            <v>0</v>
          </cell>
          <cell r="L195">
            <v>7746</v>
          </cell>
          <cell r="M195">
            <v>0</v>
          </cell>
          <cell r="N195">
            <v>18729</v>
          </cell>
          <cell r="O195">
            <v>0</v>
          </cell>
          <cell r="P195">
            <v>0</v>
          </cell>
          <cell r="Q195">
            <v>0</v>
          </cell>
          <cell r="R195">
            <v>0</v>
          </cell>
          <cell r="S195">
            <v>0</v>
          </cell>
          <cell r="T195">
            <v>0</v>
          </cell>
          <cell r="U195">
            <v>0</v>
          </cell>
          <cell r="V195">
            <v>0</v>
          </cell>
          <cell r="W195">
            <v>24472</v>
          </cell>
          <cell r="X195">
            <v>0</v>
          </cell>
          <cell r="Y195">
            <v>0</v>
          </cell>
          <cell r="Z195">
            <v>0</v>
          </cell>
          <cell r="AA195">
            <v>184285</v>
          </cell>
          <cell r="AB195">
            <v>2000</v>
          </cell>
          <cell r="AC195">
            <v>38575</v>
          </cell>
          <cell r="AD195">
            <v>667</v>
          </cell>
          <cell r="AE195">
            <v>14245</v>
          </cell>
          <cell r="AF195">
            <v>0</v>
          </cell>
          <cell r="AG195">
            <v>5566</v>
          </cell>
          <cell r="AH195">
            <v>400</v>
          </cell>
          <cell r="AI195">
            <v>1500</v>
          </cell>
          <cell r="AJ195">
            <v>2493</v>
          </cell>
          <cell r="AK195">
            <v>623</v>
          </cell>
          <cell r="AL195">
            <v>9469</v>
          </cell>
          <cell r="AM195">
            <v>2500</v>
          </cell>
          <cell r="AN195">
            <v>5000</v>
          </cell>
          <cell r="AO195">
            <v>130</v>
          </cell>
          <cell r="AP195">
            <v>4500</v>
          </cell>
          <cell r="AQ195">
            <v>2190</v>
          </cell>
          <cell r="AR195">
            <v>1850</v>
          </cell>
          <cell r="AS195">
            <v>4200</v>
          </cell>
          <cell r="AT195">
            <v>1501</v>
          </cell>
          <cell r="AU195">
            <v>0</v>
          </cell>
          <cell r="AV195">
            <v>1970</v>
          </cell>
          <cell r="AW195">
            <v>1625</v>
          </cell>
          <cell r="AX195">
            <v>0</v>
          </cell>
          <cell r="AY195">
            <v>80</v>
          </cell>
          <cell r="AZ195">
            <v>0</v>
          </cell>
          <cell r="BA195">
            <v>0</v>
          </cell>
          <cell r="BB195">
            <v>8301</v>
          </cell>
          <cell r="BC195">
            <v>0</v>
          </cell>
          <cell r="BD195">
            <v>0</v>
          </cell>
          <cell r="BE195">
            <v>0</v>
          </cell>
          <cell r="BF195">
            <v>0</v>
          </cell>
          <cell r="BG195">
            <v>34069</v>
          </cell>
          <cell r="BH195">
            <v>0</v>
          </cell>
          <cell r="BI195">
            <v>0</v>
          </cell>
          <cell r="BJ195">
            <v>0</v>
          </cell>
          <cell r="BK195">
            <v>35547</v>
          </cell>
          <cell r="BL195">
            <v>0</v>
          </cell>
          <cell r="BM195">
            <v>5414</v>
          </cell>
          <cell r="BN195">
            <v>26925</v>
          </cell>
          <cell r="BO195">
            <v>0</v>
          </cell>
          <cell r="BP195">
            <v>30852</v>
          </cell>
          <cell r="BQ195">
            <v>0</v>
          </cell>
          <cell r="BR195">
            <v>0</v>
          </cell>
          <cell r="BS195">
            <v>0</v>
          </cell>
          <cell r="BT195">
            <v>57777</v>
          </cell>
        </row>
        <row r="196">
          <cell r="A196">
            <v>765</v>
          </cell>
          <cell r="B196" t="str">
            <v>Ruardean Church of England Primary School</v>
          </cell>
          <cell r="D196">
            <v>79201</v>
          </cell>
          <cell r="E196">
            <v>0</v>
          </cell>
          <cell r="F196">
            <v>46619</v>
          </cell>
          <cell r="G196">
            <v>7626</v>
          </cell>
          <cell r="H196">
            <v>3447</v>
          </cell>
          <cell r="I196">
            <v>0</v>
          </cell>
          <cell r="J196">
            <v>324378</v>
          </cell>
          <cell r="K196">
            <v>0</v>
          </cell>
          <cell r="L196">
            <v>173281</v>
          </cell>
          <cell r="M196">
            <v>0</v>
          </cell>
          <cell r="N196">
            <v>21445</v>
          </cell>
          <cell r="O196">
            <v>0</v>
          </cell>
          <cell r="P196">
            <v>0</v>
          </cell>
          <cell r="Q196">
            <v>263</v>
          </cell>
          <cell r="R196">
            <v>60</v>
          </cell>
          <cell r="S196">
            <v>0</v>
          </cell>
          <cell r="T196">
            <v>0</v>
          </cell>
          <cell r="U196">
            <v>674</v>
          </cell>
          <cell r="V196">
            <v>70</v>
          </cell>
          <cell r="W196">
            <v>28722</v>
          </cell>
          <cell r="X196">
            <v>0</v>
          </cell>
          <cell r="Y196">
            <v>0</v>
          </cell>
          <cell r="Z196">
            <v>0</v>
          </cell>
          <cell r="AA196">
            <v>278372</v>
          </cell>
          <cell r="AB196">
            <v>15300</v>
          </cell>
          <cell r="AC196">
            <v>137600</v>
          </cell>
          <cell r="AD196">
            <v>1000</v>
          </cell>
          <cell r="AE196">
            <v>21000</v>
          </cell>
          <cell r="AF196">
            <v>0</v>
          </cell>
          <cell r="AG196">
            <v>20558</v>
          </cell>
          <cell r="AH196">
            <v>1800</v>
          </cell>
          <cell r="AI196">
            <v>3400</v>
          </cell>
          <cell r="AJ196">
            <v>2800</v>
          </cell>
          <cell r="AK196">
            <v>700</v>
          </cell>
          <cell r="AL196">
            <v>9670</v>
          </cell>
          <cell r="AM196">
            <v>900</v>
          </cell>
          <cell r="AN196">
            <v>8300</v>
          </cell>
          <cell r="AO196">
            <v>1500</v>
          </cell>
          <cell r="AP196">
            <v>6000</v>
          </cell>
          <cell r="AQ196">
            <v>3226</v>
          </cell>
          <cell r="AR196">
            <v>1800</v>
          </cell>
          <cell r="AS196">
            <v>48337</v>
          </cell>
          <cell r="AT196">
            <v>2252</v>
          </cell>
          <cell r="AU196">
            <v>0</v>
          </cell>
          <cell r="AV196">
            <v>6250</v>
          </cell>
          <cell r="AW196">
            <v>2818</v>
          </cell>
          <cell r="AX196">
            <v>0</v>
          </cell>
          <cell r="AY196">
            <v>60</v>
          </cell>
          <cell r="AZ196">
            <v>0</v>
          </cell>
          <cell r="BA196">
            <v>250</v>
          </cell>
          <cell r="BB196">
            <v>16096</v>
          </cell>
          <cell r="BC196">
            <v>0</v>
          </cell>
          <cell r="BD196">
            <v>22254</v>
          </cell>
          <cell r="BE196">
            <v>0</v>
          </cell>
          <cell r="BF196">
            <v>0</v>
          </cell>
          <cell r="BG196">
            <v>38877</v>
          </cell>
          <cell r="BH196">
            <v>0</v>
          </cell>
          <cell r="BI196">
            <v>0</v>
          </cell>
          <cell r="BJ196">
            <v>0</v>
          </cell>
          <cell r="BK196">
            <v>89830</v>
          </cell>
          <cell r="BL196">
            <v>0</v>
          </cell>
          <cell r="BM196">
            <v>6739</v>
          </cell>
          <cell r="BN196">
            <v>15851</v>
          </cell>
          <cell r="BO196">
            <v>0</v>
          </cell>
          <cell r="BP196">
            <v>0</v>
          </cell>
          <cell r="BQ196">
            <v>0</v>
          </cell>
          <cell r="BR196">
            <v>0</v>
          </cell>
          <cell r="BS196">
            <v>0</v>
          </cell>
          <cell r="BT196">
            <v>15851</v>
          </cell>
        </row>
        <row r="197">
          <cell r="A197">
            <v>766</v>
          </cell>
          <cell r="B197" t="str">
            <v>Woodside Primary School</v>
          </cell>
          <cell r="D197">
            <v>8909</v>
          </cell>
          <cell r="E197">
            <v>0</v>
          </cell>
          <cell r="F197">
            <v>5260</v>
          </cell>
          <cell r="G197">
            <v>0</v>
          </cell>
          <cell r="H197">
            <v>0</v>
          </cell>
          <cell r="I197">
            <v>0</v>
          </cell>
          <cell r="J197">
            <v>302107</v>
          </cell>
          <cell r="K197">
            <v>0</v>
          </cell>
          <cell r="L197">
            <v>27667</v>
          </cell>
          <cell r="M197">
            <v>0</v>
          </cell>
          <cell r="N197">
            <v>21065</v>
          </cell>
          <cell r="O197">
            <v>2000</v>
          </cell>
          <cell r="P197">
            <v>0</v>
          </cell>
          <cell r="Q197">
            <v>1000</v>
          </cell>
          <cell r="R197">
            <v>0</v>
          </cell>
          <cell r="S197">
            <v>2000</v>
          </cell>
          <cell r="T197">
            <v>0</v>
          </cell>
          <cell r="U197">
            <v>1624</v>
          </cell>
          <cell r="V197">
            <v>344</v>
          </cell>
          <cell r="W197">
            <v>25842</v>
          </cell>
          <cell r="X197">
            <v>0</v>
          </cell>
          <cell r="Y197">
            <v>0</v>
          </cell>
          <cell r="Z197">
            <v>0</v>
          </cell>
          <cell r="AA197">
            <v>230105</v>
          </cell>
          <cell r="AB197">
            <v>5852</v>
          </cell>
          <cell r="AC197">
            <v>58150</v>
          </cell>
          <cell r="AD197">
            <v>0</v>
          </cell>
          <cell r="AE197">
            <v>33126</v>
          </cell>
          <cell r="AF197">
            <v>0</v>
          </cell>
          <cell r="AG197">
            <v>8129</v>
          </cell>
          <cell r="AH197">
            <v>500</v>
          </cell>
          <cell r="AI197">
            <v>1425</v>
          </cell>
          <cell r="AJ197">
            <v>5661</v>
          </cell>
          <cell r="AK197">
            <v>2839</v>
          </cell>
          <cell r="AL197">
            <v>3500</v>
          </cell>
          <cell r="AM197">
            <v>2000</v>
          </cell>
          <cell r="AN197">
            <v>10300</v>
          </cell>
          <cell r="AO197">
            <v>1900</v>
          </cell>
          <cell r="AP197">
            <v>6740</v>
          </cell>
          <cell r="AQ197">
            <v>4710</v>
          </cell>
          <cell r="AR197">
            <v>1100</v>
          </cell>
          <cell r="AS197">
            <v>12356</v>
          </cell>
          <cell r="AT197">
            <v>5988</v>
          </cell>
          <cell r="AU197">
            <v>0</v>
          </cell>
          <cell r="AV197">
            <v>4850</v>
          </cell>
          <cell r="AW197">
            <v>2200</v>
          </cell>
          <cell r="AX197">
            <v>0</v>
          </cell>
          <cell r="AY197">
            <v>2127</v>
          </cell>
          <cell r="AZ197">
            <v>0</v>
          </cell>
          <cell r="BA197">
            <v>500</v>
          </cell>
          <cell r="BB197">
            <v>8500</v>
          </cell>
          <cell r="BC197">
            <v>0</v>
          </cell>
          <cell r="BD197">
            <v>0</v>
          </cell>
          <cell r="BE197">
            <v>0</v>
          </cell>
          <cell r="BF197">
            <v>0</v>
          </cell>
          <cell r="BG197">
            <v>38374</v>
          </cell>
          <cell r="BH197">
            <v>0</v>
          </cell>
          <cell r="BI197">
            <v>0</v>
          </cell>
          <cell r="BJ197">
            <v>0</v>
          </cell>
          <cell r="BK197">
            <v>40295</v>
          </cell>
          <cell r="BL197">
            <v>0</v>
          </cell>
          <cell r="BM197">
            <v>3339</v>
          </cell>
          <cell r="BN197">
            <v>-20000</v>
          </cell>
          <cell r="BO197">
            <v>0</v>
          </cell>
          <cell r="BP197">
            <v>0</v>
          </cell>
          <cell r="BQ197">
            <v>0</v>
          </cell>
          <cell r="BR197">
            <v>0</v>
          </cell>
          <cell r="BS197">
            <v>0</v>
          </cell>
          <cell r="BT197">
            <v>-20000</v>
          </cell>
        </row>
        <row r="198">
          <cell r="A198">
            <v>767</v>
          </cell>
          <cell r="B198" t="str">
            <v>St. White's School</v>
          </cell>
          <cell r="D198">
            <v>57203</v>
          </cell>
          <cell r="E198">
            <v>0</v>
          </cell>
          <cell r="F198">
            <v>31172</v>
          </cell>
          <cell r="G198">
            <v>4168</v>
          </cell>
          <cell r="H198">
            <v>0</v>
          </cell>
          <cell r="I198">
            <v>0</v>
          </cell>
          <cell r="J198">
            <v>774507</v>
          </cell>
          <cell r="K198">
            <v>0</v>
          </cell>
          <cell r="L198">
            <v>41415</v>
          </cell>
          <cell r="M198">
            <v>0</v>
          </cell>
          <cell r="N198">
            <v>32321</v>
          </cell>
          <cell r="O198">
            <v>0</v>
          </cell>
          <cell r="P198">
            <v>0</v>
          </cell>
          <cell r="Q198">
            <v>500</v>
          </cell>
          <cell r="R198">
            <v>0</v>
          </cell>
          <cell r="S198">
            <v>0</v>
          </cell>
          <cell r="T198">
            <v>0</v>
          </cell>
          <cell r="U198">
            <v>0</v>
          </cell>
          <cell r="V198">
            <v>10000</v>
          </cell>
          <cell r="W198">
            <v>54307</v>
          </cell>
          <cell r="X198">
            <v>0</v>
          </cell>
          <cell r="Y198">
            <v>0</v>
          </cell>
          <cell r="Z198">
            <v>0</v>
          </cell>
          <cell r="AA198">
            <v>632835</v>
          </cell>
          <cell r="AB198">
            <v>10126</v>
          </cell>
          <cell r="AC198">
            <v>116825</v>
          </cell>
          <cell r="AD198">
            <v>22913</v>
          </cell>
          <cell r="AE198">
            <v>40808</v>
          </cell>
          <cell r="AF198">
            <v>0</v>
          </cell>
          <cell r="AG198">
            <v>20667</v>
          </cell>
          <cell r="AH198">
            <v>1150</v>
          </cell>
          <cell r="AI198">
            <v>5000</v>
          </cell>
          <cell r="AJ198">
            <v>0</v>
          </cell>
          <cell r="AK198">
            <v>0</v>
          </cell>
          <cell r="AL198">
            <v>4925</v>
          </cell>
          <cell r="AM198">
            <v>3580</v>
          </cell>
          <cell r="AN198">
            <v>1000</v>
          </cell>
          <cell r="AO198">
            <v>5200</v>
          </cell>
          <cell r="AP198">
            <v>12700</v>
          </cell>
          <cell r="AQ198">
            <v>6918</v>
          </cell>
          <cell r="AR198">
            <v>1800</v>
          </cell>
          <cell r="AS198">
            <v>17556</v>
          </cell>
          <cell r="AT198">
            <v>8895</v>
          </cell>
          <cell r="AU198">
            <v>0</v>
          </cell>
          <cell r="AV198">
            <v>7100</v>
          </cell>
          <cell r="AW198">
            <v>1737</v>
          </cell>
          <cell r="AX198">
            <v>0</v>
          </cell>
          <cell r="AY198">
            <v>15906</v>
          </cell>
          <cell r="AZ198">
            <v>0</v>
          </cell>
          <cell r="BA198">
            <v>0</v>
          </cell>
          <cell r="BB198">
            <v>28047</v>
          </cell>
          <cell r="BC198">
            <v>0</v>
          </cell>
          <cell r="BD198">
            <v>0</v>
          </cell>
          <cell r="BE198">
            <v>0</v>
          </cell>
          <cell r="BF198">
            <v>0</v>
          </cell>
          <cell r="BG198">
            <v>54670</v>
          </cell>
          <cell r="BH198">
            <v>0</v>
          </cell>
          <cell r="BI198">
            <v>0</v>
          </cell>
          <cell r="BJ198">
            <v>0</v>
          </cell>
          <cell r="BK198">
            <v>81894</v>
          </cell>
          <cell r="BL198">
            <v>0</v>
          </cell>
          <cell r="BM198">
            <v>8116</v>
          </cell>
          <cell r="BN198">
            <v>4565</v>
          </cell>
          <cell r="BO198">
            <v>0</v>
          </cell>
          <cell r="BP198">
            <v>0</v>
          </cell>
          <cell r="BQ198">
            <v>0</v>
          </cell>
          <cell r="BR198">
            <v>0</v>
          </cell>
          <cell r="BS198">
            <v>0</v>
          </cell>
          <cell r="BT198">
            <v>4565</v>
          </cell>
        </row>
        <row r="199">
          <cell r="A199">
            <v>768</v>
          </cell>
          <cell r="B199" t="str">
            <v>St. Mary's Church of England Infant School (Prestbury)</v>
          </cell>
          <cell r="D199">
            <v>114539</v>
          </cell>
          <cell r="E199">
            <v>0</v>
          </cell>
          <cell r="F199">
            <v>0</v>
          </cell>
          <cell r="G199">
            <v>3241</v>
          </cell>
          <cell r="H199">
            <v>0</v>
          </cell>
          <cell r="I199">
            <v>0</v>
          </cell>
          <cell r="J199">
            <v>488807</v>
          </cell>
          <cell r="K199">
            <v>0</v>
          </cell>
          <cell r="L199">
            <v>15732</v>
          </cell>
          <cell r="M199">
            <v>0</v>
          </cell>
          <cell r="N199">
            <v>21241</v>
          </cell>
          <cell r="O199">
            <v>0</v>
          </cell>
          <cell r="P199">
            <v>0</v>
          </cell>
          <cell r="Q199">
            <v>0</v>
          </cell>
          <cell r="R199">
            <v>0</v>
          </cell>
          <cell r="S199">
            <v>0</v>
          </cell>
          <cell r="T199">
            <v>0</v>
          </cell>
          <cell r="U199">
            <v>0</v>
          </cell>
          <cell r="V199">
            <v>14748</v>
          </cell>
          <cell r="W199">
            <v>35982</v>
          </cell>
          <cell r="X199">
            <v>0</v>
          </cell>
          <cell r="Y199">
            <v>0</v>
          </cell>
          <cell r="Z199">
            <v>0</v>
          </cell>
          <cell r="AA199">
            <v>354024</v>
          </cell>
          <cell r="AB199">
            <v>20625</v>
          </cell>
          <cell r="AC199">
            <v>92853</v>
          </cell>
          <cell r="AD199">
            <v>14398</v>
          </cell>
          <cell r="AE199">
            <v>27306</v>
          </cell>
          <cell r="AF199">
            <v>0</v>
          </cell>
          <cell r="AG199">
            <v>12433</v>
          </cell>
          <cell r="AH199">
            <v>310</v>
          </cell>
          <cell r="AI199">
            <v>4700</v>
          </cell>
          <cell r="AJ199">
            <v>4119</v>
          </cell>
          <cell r="AK199">
            <v>1030</v>
          </cell>
          <cell r="AL199">
            <v>13065</v>
          </cell>
          <cell r="AM199">
            <v>1750</v>
          </cell>
          <cell r="AN199">
            <v>1200</v>
          </cell>
          <cell r="AO199">
            <v>1850</v>
          </cell>
          <cell r="AP199">
            <v>10000</v>
          </cell>
          <cell r="AQ199">
            <v>1625</v>
          </cell>
          <cell r="AR199">
            <v>250</v>
          </cell>
          <cell r="AS199">
            <v>9805</v>
          </cell>
          <cell r="AT199">
            <v>4070</v>
          </cell>
          <cell r="AU199">
            <v>0</v>
          </cell>
          <cell r="AV199">
            <v>6550</v>
          </cell>
          <cell r="AW199">
            <v>4845</v>
          </cell>
          <cell r="AX199">
            <v>0</v>
          </cell>
          <cell r="AY199">
            <v>482</v>
          </cell>
          <cell r="AZ199">
            <v>0</v>
          </cell>
          <cell r="BA199">
            <v>0</v>
          </cell>
          <cell r="BB199">
            <v>20876</v>
          </cell>
          <cell r="BC199">
            <v>0</v>
          </cell>
          <cell r="BD199">
            <v>62316</v>
          </cell>
          <cell r="BE199">
            <v>0</v>
          </cell>
          <cell r="BF199">
            <v>0</v>
          </cell>
          <cell r="BG199">
            <v>3813</v>
          </cell>
          <cell r="BH199">
            <v>0</v>
          </cell>
          <cell r="BI199">
            <v>62316</v>
          </cell>
          <cell r="BJ199">
            <v>0</v>
          </cell>
          <cell r="BK199">
            <v>62316</v>
          </cell>
          <cell r="BL199">
            <v>0</v>
          </cell>
          <cell r="BM199">
            <v>7054</v>
          </cell>
          <cell r="BN199">
            <v>20567</v>
          </cell>
          <cell r="BO199">
            <v>0</v>
          </cell>
          <cell r="BP199">
            <v>0</v>
          </cell>
          <cell r="BQ199">
            <v>0</v>
          </cell>
          <cell r="BR199">
            <v>0</v>
          </cell>
          <cell r="BS199">
            <v>0</v>
          </cell>
          <cell r="BT199">
            <v>20567</v>
          </cell>
        </row>
        <row r="200">
          <cell r="A200">
            <v>769</v>
          </cell>
          <cell r="B200" t="str">
            <v>St. Briavels Parochial Church of England Primary School</v>
          </cell>
          <cell r="D200">
            <v>26755</v>
          </cell>
          <cell r="E200">
            <v>0</v>
          </cell>
          <cell r="F200">
            <v>0</v>
          </cell>
          <cell r="G200">
            <v>0</v>
          </cell>
          <cell r="H200">
            <v>1168</v>
          </cell>
          <cell r="I200">
            <v>0</v>
          </cell>
          <cell r="J200">
            <v>280965</v>
          </cell>
          <cell r="K200">
            <v>0</v>
          </cell>
          <cell r="L200">
            <v>33261</v>
          </cell>
          <cell r="M200">
            <v>0</v>
          </cell>
          <cell r="N200">
            <v>27021</v>
          </cell>
          <cell r="O200">
            <v>0</v>
          </cell>
          <cell r="P200">
            <v>5000</v>
          </cell>
          <cell r="Q200">
            <v>1000</v>
          </cell>
          <cell r="R200">
            <v>0</v>
          </cell>
          <cell r="S200">
            <v>0</v>
          </cell>
          <cell r="T200">
            <v>0</v>
          </cell>
          <cell r="U200">
            <v>1100</v>
          </cell>
          <cell r="V200">
            <v>0</v>
          </cell>
          <cell r="W200">
            <v>27217</v>
          </cell>
          <cell r="X200">
            <v>0</v>
          </cell>
          <cell r="Y200">
            <v>0</v>
          </cell>
          <cell r="Z200">
            <v>0</v>
          </cell>
          <cell r="AA200">
            <v>240864</v>
          </cell>
          <cell r="AB200">
            <v>5000</v>
          </cell>
          <cell r="AC200">
            <v>45772</v>
          </cell>
          <cell r="AD200">
            <v>0</v>
          </cell>
          <cell r="AE200">
            <v>20927</v>
          </cell>
          <cell r="AF200">
            <v>0</v>
          </cell>
          <cell r="AG200">
            <v>13035</v>
          </cell>
          <cell r="AH200">
            <v>900</v>
          </cell>
          <cell r="AI200">
            <v>1050</v>
          </cell>
          <cell r="AJ200">
            <v>2482</v>
          </cell>
          <cell r="AK200">
            <v>620</v>
          </cell>
          <cell r="AL200">
            <v>3740</v>
          </cell>
          <cell r="AM200">
            <v>2200</v>
          </cell>
          <cell r="AN200">
            <v>10200</v>
          </cell>
          <cell r="AO200">
            <v>1000</v>
          </cell>
          <cell r="AP200">
            <v>10181</v>
          </cell>
          <cell r="AQ200">
            <v>1352</v>
          </cell>
          <cell r="AR200">
            <v>1550</v>
          </cell>
          <cell r="AS200">
            <v>18660</v>
          </cell>
          <cell r="AT200">
            <v>1442</v>
          </cell>
          <cell r="AU200">
            <v>0</v>
          </cell>
          <cell r="AV200">
            <v>4906</v>
          </cell>
          <cell r="AW200">
            <v>0</v>
          </cell>
          <cell r="AX200">
            <v>0</v>
          </cell>
          <cell r="AY200">
            <v>482</v>
          </cell>
          <cell r="AZ200">
            <v>0</v>
          </cell>
          <cell r="BA200">
            <v>1000</v>
          </cell>
          <cell r="BB200">
            <v>12211</v>
          </cell>
          <cell r="BC200">
            <v>0</v>
          </cell>
          <cell r="BD200">
            <v>0</v>
          </cell>
          <cell r="BE200">
            <v>0</v>
          </cell>
          <cell r="BF200">
            <v>0</v>
          </cell>
          <cell r="BG200">
            <v>3509</v>
          </cell>
          <cell r="BH200">
            <v>0</v>
          </cell>
          <cell r="BI200">
            <v>0</v>
          </cell>
          <cell r="BJ200">
            <v>0</v>
          </cell>
          <cell r="BK200">
            <v>1168</v>
          </cell>
          <cell r="BL200">
            <v>0</v>
          </cell>
          <cell r="BM200">
            <v>3509</v>
          </cell>
          <cell r="BN200">
            <v>2745</v>
          </cell>
          <cell r="BO200">
            <v>0</v>
          </cell>
          <cell r="BP200">
            <v>0</v>
          </cell>
          <cell r="BQ200">
            <v>0</v>
          </cell>
          <cell r="BR200">
            <v>0</v>
          </cell>
          <cell r="BS200">
            <v>0</v>
          </cell>
          <cell r="BT200">
            <v>2745</v>
          </cell>
        </row>
        <row r="201">
          <cell r="A201">
            <v>771</v>
          </cell>
          <cell r="B201" t="str">
            <v>Sapperton Church of England Primary School</v>
          </cell>
          <cell r="D201">
            <v>6003</v>
          </cell>
          <cell r="E201">
            <v>0</v>
          </cell>
          <cell r="F201">
            <v>0</v>
          </cell>
          <cell r="G201">
            <v>3885</v>
          </cell>
          <cell r="H201">
            <v>0</v>
          </cell>
          <cell r="I201">
            <v>0</v>
          </cell>
          <cell r="J201">
            <v>223195</v>
          </cell>
          <cell r="K201">
            <v>0</v>
          </cell>
          <cell r="L201">
            <v>10730</v>
          </cell>
          <cell r="M201">
            <v>0</v>
          </cell>
          <cell r="N201">
            <v>24963</v>
          </cell>
          <cell r="O201">
            <v>0</v>
          </cell>
          <cell r="P201">
            <v>0</v>
          </cell>
          <cell r="Q201">
            <v>0</v>
          </cell>
          <cell r="R201">
            <v>0</v>
          </cell>
          <cell r="S201">
            <v>0</v>
          </cell>
          <cell r="T201">
            <v>0</v>
          </cell>
          <cell r="U201">
            <v>0</v>
          </cell>
          <cell r="V201">
            <v>0</v>
          </cell>
          <cell r="W201">
            <v>21325</v>
          </cell>
          <cell r="X201">
            <v>0</v>
          </cell>
          <cell r="Y201">
            <v>0</v>
          </cell>
          <cell r="Z201">
            <v>0</v>
          </cell>
          <cell r="AA201">
            <v>166077</v>
          </cell>
          <cell r="AB201">
            <v>8266</v>
          </cell>
          <cell r="AC201">
            <v>33426</v>
          </cell>
          <cell r="AD201">
            <v>8224</v>
          </cell>
          <cell r="AE201">
            <v>19327</v>
          </cell>
          <cell r="AF201">
            <v>0</v>
          </cell>
          <cell r="AG201">
            <v>4476</v>
          </cell>
          <cell r="AH201">
            <v>250</v>
          </cell>
          <cell r="AI201">
            <v>1100</v>
          </cell>
          <cell r="AJ201">
            <v>5074</v>
          </cell>
          <cell r="AK201">
            <v>1268</v>
          </cell>
          <cell r="AL201">
            <v>1500</v>
          </cell>
          <cell r="AM201">
            <v>1500</v>
          </cell>
          <cell r="AN201">
            <v>800</v>
          </cell>
          <cell r="AO201">
            <v>300</v>
          </cell>
          <cell r="AP201">
            <v>3100</v>
          </cell>
          <cell r="AQ201">
            <v>270</v>
          </cell>
          <cell r="AR201">
            <v>1000</v>
          </cell>
          <cell r="AS201">
            <v>11300</v>
          </cell>
          <cell r="AT201">
            <v>1759</v>
          </cell>
          <cell r="AU201">
            <v>0</v>
          </cell>
          <cell r="AV201">
            <v>3500</v>
          </cell>
          <cell r="AW201">
            <v>1853</v>
          </cell>
          <cell r="AX201">
            <v>0</v>
          </cell>
          <cell r="AY201">
            <v>0</v>
          </cell>
          <cell r="AZ201">
            <v>0</v>
          </cell>
          <cell r="BA201">
            <v>0</v>
          </cell>
          <cell r="BB201">
            <v>7932</v>
          </cell>
          <cell r="BC201">
            <v>0</v>
          </cell>
          <cell r="BD201">
            <v>0</v>
          </cell>
          <cell r="BE201">
            <v>0</v>
          </cell>
          <cell r="BF201">
            <v>0</v>
          </cell>
          <cell r="BG201">
            <v>3434</v>
          </cell>
          <cell r="BH201">
            <v>0</v>
          </cell>
          <cell r="BI201">
            <v>0</v>
          </cell>
          <cell r="BJ201">
            <v>0</v>
          </cell>
          <cell r="BK201">
            <v>0</v>
          </cell>
          <cell r="BL201">
            <v>0</v>
          </cell>
          <cell r="BM201">
            <v>7319</v>
          </cell>
          <cell r="BN201">
            <v>3914</v>
          </cell>
          <cell r="BO201">
            <v>0</v>
          </cell>
          <cell r="BP201">
            <v>0</v>
          </cell>
          <cell r="BQ201">
            <v>0</v>
          </cell>
          <cell r="BR201">
            <v>0</v>
          </cell>
          <cell r="BS201">
            <v>0</v>
          </cell>
          <cell r="BT201">
            <v>3914</v>
          </cell>
        </row>
        <row r="202">
          <cell r="A202">
            <v>775</v>
          </cell>
          <cell r="B202" t="str">
            <v>Sharpness Primary School</v>
          </cell>
          <cell r="D202">
            <v>14300</v>
          </cell>
          <cell r="E202">
            <v>0</v>
          </cell>
          <cell r="F202">
            <v>40073</v>
          </cell>
          <cell r="G202">
            <v>3152</v>
          </cell>
          <cell r="H202">
            <v>0</v>
          </cell>
          <cell r="I202">
            <v>0</v>
          </cell>
          <cell r="J202">
            <v>308421</v>
          </cell>
          <cell r="K202">
            <v>0</v>
          </cell>
          <cell r="L202">
            <v>62236</v>
          </cell>
          <cell r="M202">
            <v>0</v>
          </cell>
          <cell r="N202">
            <v>23584</v>
          </cell>
          <cell r="O202">
            <v>0</v>
          </cell>
          <cell r="P202">
            <v>0</v>
          </cell>
          <cell r="Q202">
            <v>1200</v>
          </cell>
          <cell r="R202">
            <v>7000</v>
          </cell>
          <cell r="S202">
            <v>0</v>
          </cell>
          <cell r="T202">
            <v>0</v>
          </cell>
          <cell r="U202">
            <v>0</v>
          </cell>
          <cell r="V202">
            <v>0</v>
          </cell>
          <cell r="W202">
            <v>27103</v>
          </cell>
          <cell r="X202">
            <v>0</v>
          </cell>
          <cell r="Y202">
            <v>0</v>
          </cell>
          <cell r="Z202">
            <v>0</v>
          </cell>
          <cell r="AA202">
            <v>240704</v>
          </cell>
          <cell r="AB202">
            <v>5404</v>
          </cell>
          <cell r="AC202">
            <v>81219</v>
          </cell>
          <cell r="AD202">
            <v>9139</v>
          </cell>
          <cell r="AE202">
            <v>25747</v>
          </cell>
          <cell r="AF202">
            <v>0</v>
          </cell>
          <cell r="AG202">
            <v>6931</v>
          </cell>
          <cell r="AH202">
            <v>100</v>
          </cell>
          <cell r="AI202">
            <v>3650</v>
          </cell>
          <cell r="AJ202">
            <v>2709</v>
          </cell>
          <cell r="AK202">
            <v>677</v>
          </cell>
          <cell r="AL202">
            <v>2600</v>
          </cell>
          <cell r="AM202">
            <v>2550</v>
          </cell>
          <cell r="AN202">
            <v>850</v>
          </cell>
          <cell r="AO202">
            <v>1700</v>
          </cell>
          <cell r="AP202">
            <v>4900</v>
          </cell>
          <cell r="AQ202">
            <v>4580</v>
          </cell>
          <cell r="AR202">
            <v>550</v>
          </cell>
          <cell r="AS202">
            <v>12315</v>
          </cell>
          <cell r="AT202">
            <v>1195</v>
          </cell>
          <cell r="AU202">
            <v>0</v>
          </cell>
          <cell r="AV202">
            <v>1530</v>
          </cell>
          <cell r="AW202">
            <v>2666</v>
          </cell>
          <cell r="AX202">
            <v>0</v>
          </cell>
          <cell r="AY202">
            <v>14724</v>
          </cell>
          <cell r="AZ202">
            <v>0</v>
          </cell>
          <cell r="BA202">
            <v>1490</v>
          </cell>
          <cell r="BB202">
            <v>6704</v>
          </cell>
          <cell r="BC202">
            <v>0</v>
          </cell>
          <cell r="BD202">
            <v>0</v>
          </cell>
          <cell r="BE202">
            <v>0</v>
          </cell>
          <cell r="BF202">
            <v>0</v>
          </cell>
          <cell r="BG202">
            <v>38705</v>
          </cell>
          <cell r="BH202">
            <v>0</v>
          </cell>
          <cell r="BI202">
            <v>0</v>
          </cell>
          <cell r="BJ202">
            <v>0</v>
          </cell>
          <cell r="BK202">
            <v>60073</v>
          </cell>
          <cell r="BL202">
            <v>0</v>
          </cell>
          <cell r="BM202">
            <v>6508</v>
          </cell>
          <cell r="BN202">
            <v>9210</v>
          </cell>
          <cell r="BO202">
            <v>0</v>
          </cell>
          <cell r="BP202">
            <v>15349</v>
          </cell>
          <cell r="BQ202">
            <v>0</v>
          </cell>
          <cell r="BR202">
            <v>0</v>
          </cell>
          <cell r="BS202">
            <v>0</v>
          </cell>
          <cell r="BT202">
            <v>24559</v>
          </cell>
        </row>
        <row r="203">
          <cell r="A203">
            <v>776</v>
          </cell>
          <cell r="B203" t="str">
            <v>Sheepscombe School</v>
          </cell>
          <cell r="D203">
            <v>19153</v>
          </cell>
          <cell r="E203">
            <v>0</v>
          </cell>
          <cell r="F203">
            <v>11919</v>
          </cell>
          <cell r="G203">
            <v>1332</v>
          </cell>
          <cell r="H203">
            <v>0</v>
          </cell>
          <cell r="I203">
            <v>0</v>
          </cell>
          <cell r="J203">
            <v>217449</v>
          </cell>
          <cell r="K203">
            <v>0</v>
          </cell>
          <cell r="L203">
            <v>20032</v>
          </cell>
          <cell r="M203">
            <v>0</v>
          </cell>
          <cell r="N203">
            <v>20532</v>
          </cell>
          <cell r="O203">
            <v>0</v>
          </cell>
          <cell r="P203">
            <v>0</v>
          </cell>
          <cell r="Q203">
            <v>1463</v>
          </cell>
          <cell r="R203">
            <v>0</v>
          </cell>
          <cell r="S203">
            <v>0</v>
          </cell>
          <cell r="T203">
            <v>0</v>
          </cell>
          <cell r="U203">
            <v>0</v>
          </cell>
          <cell r="V203">
            <v>2000</v>
          </cell>
          <cell r="W203">
            <v>21034</v>
          </cell>
          <cell r="X203">
            <v>0</v>
          </cell>
          <cell r="Y203">
            <v>0</v>
          </cell>
          <cell r="Z203">
            <v>0</v>
          </cell>
          <cell r="AA203">
            <v>169927</v>
          </cell>
          <cell r="AB203">
            <v>5700</v>
          </cell>
          <cell r="AC203">
            <v>43789</v>
          </cell>
          <cell r="AD203">
            <v>6500</v>
          </cell>
          <cell r="AE203">
            <v>14447</v>
          </cell>
          <cell r="AF203">
            <v>0</v>
          </cell>
          <cell r="AG203">
            <v>6567</v>
          </cell>
          <cell r="AH203">
            <v>0</v>
          </cell>
          <cell r="AI203">
            <v>1750</v>
          </cell>
          <cell r="AJ203">
            <v>4716</v>
          </cell>
          <cell r="AK203">
            <v>1179</v>
          </cell>
          <cell r="AL203">
            <v>5000</v>
          </cell>
          <cell r="AM203">
            <v>400</v>
          </cell>
          <cell r="AN203">
            <v>516</v>
          </cell>
          <cell r="AO203">
            <v>400</v>
          </cell>
          <cell r="AP203">
            <v>4000</v>
          </cell>
          <cell r="AQ203">
            <v>1460</v>
          </cell>
          <cell r="AR203">
            <v>2200</v>
          </cell>
          <cell r="AS203">
            <v>8745</v>
          </cell>
          <cell r="AT203">
            <v>3800</v>
          </cell>
          <cell r="AU203">
            <v>0</v>
          </cell>
          <cell r="AV203">
            <v>3350</v>
          </cell>
          <cell r="AW203">
            <v>0</v>
          </cell>
          <cell r="AX203">
            <v>0</v>
          </cell>
          <cell r="AY203">
            <v>0</v>
          </cell>
          <cell r="AZ203">
            <v>0</v>
          </cell>
          <cell r="BA203">
            <v>2959</v>
          </cell>
          <cell r="BB203">
            <v>7315</v>
          </cell>
          <cell r="BC203">
            <v>0</v>
          </cell>
          <cell r="BD203">
            <v>0</v>
          </cell>
          <cell r="BE203">
            <v>0</v>
          </cell>
          <cell r="BF203">
            <v>0</v>
          </cell>
          <cell r="BG203">
            <v>35070</v>
          </cell>
          <cell r="BH203">
            <v>0</v>
          </cell>
          <cell r="BI203">
            <v>0</v>
          </cell>
          <cell r="BJ203">
            <v>0</v>
          </cell>
          <cell r="BK203">
            <v>43766</v>
          </cell>
          <cell r="BL203">
            <v>0</v>
          </cell>
          <cell r="BM203">
            <v>4555</v>
          </cell>
          <cell r="BN203">
            <v>6943</v>
          </cell>
          <cell r="BO203">
            <v>0</v>
          </cell>
          <cell r="BP203">
            <v>0</v>
          </cell>
          <cell r="BQ203">
            <v>0</v>
          </cell>
          <cell r="BR203">
            <v>0</v>
          </cell>
          <cell r="BS203">
            <v>0</v>
          </cell>
          <cell r="BT203">
            <v>6943</v>
          </cell>
        </row>
        <row r="204">
          <cell r="A204">
            <v>777</v>
          </cell>
          <cell r="B204" t="str">
            <v>Sherborne Church of England Primary School</v>
          </cell>
          <cell r="D204">
            <v>18314</v>
          </cell>
          <cell r="E204">
            <v>0</v>
          </cell>
          <cell r="F204">
            <v>42654</v>
          </cell>
          <cell r="G204">
            <v>7115</v>
          </cell>
          <cell r="H204">
            <v>0</v>
          </cell>
          <cell r="I204">
            <v>0</v>
          </cell>
          <cell r="J204">
            <v>169616</v>
          </cell>
          <cell r="K204">
            <v>0</v>
          </cell>
          <cell r="L204">
            <v>18523</v>
          </cell>
          <cell r="M204">
            <v>0</v>
          </cell>
          <cell r="N204">
            <v>21553</v>
          </cell>
          <cell r="O204">
            <v>0</v>
          </cell>
          <cell r="P204">
            <v>0</v>
          </cell>
          <cell r="Q204">
            <v>2109</v>
          </cell>
          <cell r="R204">
            <v>0</v>
          </cell>
          <cell r="S204">
            <v>0</v>
          </cell>
          <cell r="T204">
            <v>0</v>
          </cell>
          <cell r="U204">
            <v>0</v>
          </cell>
          <cell r="V204">
            <v>7650</v>
          </cell>
          <cell r="W204">
            <v>19574</v>
          </cell>
          <cell r="X204">
            <v>0</v>
          </cell>
          <cell r="Y204">
            <v>0</v>
          </cell>
          <cell r="Z204">
            <v>0</v>
          </cell>
          <cell r="AA204">
            <v>123849</v>
          </cell>
          <cell r="AB204">
            <v>12297</v>
          </cell>
          <cell r="AC204">
            <v>36647</v>
          </cell>
          <cell r="AD204">
            <v>6297</v>
          </cell>
          <cell r="AE204">
            <v>18329</v>
          </cell>
          <cell r="AF204">
            <v>0</v>
          </cell>
          <cell r="AG204">
            <v>2083</v>
          </cell>
          <cell r="AH204">
            <v>5169</v>
          </cell>
          <cell r="AI204">
            <v>2896</v>
          </cell>
          <cell r="AJ204">
            <v>3714</v>
          </cell>
          <cell r="AK204">
            <v>2067</v>
          </cell>
          <cell r="AL204">
            <v>3500</v>
          </cell>
          <cell r="AM204">
            <v>2864</v>
          </cell>
          <cell r="AN204">
            <v>690</v>
          </cell>
          <cell r="AO204">
            <v>274</v>
          </cell>
          <cell r="AP204">
            <v>2491</v>
          </cell>
          <cell r="AQ204">
            <v>1731</v>
          </cell>
          <cell r="AR204">
            <v>650</v>
          </cell>
          <cell r="AS204">
            <v>4913</v>
          </cell>
          <cell r="AT204">
            <v>0</v>
          </cell>
          <cell r="AU204">
            <v>0</v>
          </cell>
          <cell r="AV204">
            <v>2969</v>
          </cell>
          <cell r="AW204">
            <v>0</v>
          </cell>
          <cell r="AX204">
            <v>0</v>
          </cell>
          <cell r="AY204">
            <v>1300</v>
          </cell>
          <cell r="AZ204">
            <v>0</v>
          </cell>
          <cell r="BA204">
            <v>0</v>
          </cell>
          <cell r="BB204">
            <v>9002</v>
          </cell>
          <cell r="BC204">
            <v>0</v>
          </cell>
          <cell r="BD204">
            <v>0</v>
          </cell>
          <cell r="BE204">
            <v>0</v>
          </cell>
          <cell r="BF204">
            <v>0</v>
          </cell>
          <cell r="BG204">
            <v>32798</v>
          </cell>
          <cell r="BH204">
            <v>0</v>
          </cell>
          <cell r="BI204">
            <v>0</v>
          </cell>
          <cell r="BJ204">
            <v>0</v>
          </cell>
          <cell r="BK204">
            <v>76251</v>
          </cell>
          <cell r="BL204">
            <v>0</v>
          </cell>
          <cell r="BM204">
            <v>6316</v>
          </cell>
          <cell r="BN204">
            <v>13607</v>
          </cell>
          <cell r="BO204">
            <v>0</v>
          </cell>
          <cell r="BP204">
            <v>0</v>
          </cell>
          <cell r="BQ204">
            <v>0</v>
          </cell>
          <cell r="BR204">
            <v>0</v>
          </cell>
          <cell r="BS204">
            <v>0</v>
          </cell>
          <cell r="BT204">
            <v>13607</v>
          </cell>
        </row>
        <row r="205">
          <cell r="A205">
            <v>779</v>
          </cell>
          <cell r="B205" t="str">
            <v>Shurdington Church of England Primary School</v>
          </cell>
          <cell r="D205">
            <v>9791</v>
          </cell>
          <cell r="E205">
            <v>0</v>
          </cell>
          <cell r="F205">
            <v>5745</v>
          </cell>
          <cell r="G205">
            <v>1187</v>
          </cell>
          <cell r="H205">
            <v>0</v>
          </cell>
          <cell r="I205">
            <v>0</v>
          </cell>
          <cell r="J205">
            <v>317602</v>
          </cell>
          <cell r="K205">
            <v>0</v>
          </cell>
          <cell r="L205">
            <v>30895</v>
          </cell>
          <cell r="M205">
            <v>0</v>
          </cell>
          <cell r="N205">
            <v>23120</v>
          </cell>
          <cell r="O205">
            <v>0</v>
          </cell>
          <cell r="P205">
            <v>0</v>
          </cell>
          <cell r="Q205">
            <v>2150</v>
          </cell>
          <cell r="R205">
            <v>0</v>
          </cell>
          <cell r="S205">
            <v>0</v>
          </cell>
          <cell r="T205">
            <v>0</v>
          </cell>
          <cell r="U205">
            <v>1900</v>
          </cell>
          <cell r="V205">
            <v>3000</v>
          </cell>
          <cell r="W205">
            <v>26310</v>
          </cell>
          <cell r="X205">
            <v>0</v>
          </cell>
          <cell r="Y205">
            <v>0</v>
          </cell>
          <cell r="Z205">
            <v>0</v>
          </cell>
          <cell r="AA205">
            <v>236972</v>
          </cell>
          <cell r="AB205">
            <v>3826</v>
          </cell>
          <cell r="AC205">
            <v>61992</v>
          </cell>
          <cell r="AD205">
            <v>6443</v>
          </cell>
          <cell r="AE205">
            <v>17213</v>
          </cell>
          <cell r="AF205">
            <v>0</v>
          </cell>
          <cell r="AG205">
            <v>7153</v>
          </cell>
          <cell r="AH205">
            <v>100</v>
          </cell>
          <cell r="AI205">
            <v>400</v>
          </cell>
          <cell r="AJ205">
            <v>3594</v>
          </cell>
          <cell r="AK205">
            <v>899</v>
          </cell>
          <cell r="AL205">
            <v>3000</v>
          </cell>
          <cell r="AM205">
            <v>4000</v>
          </cell>
          <cell r="AN205">
            <v>520</v>
          </cell>
          <cell r="AO205">
            <v>1200</v>
          </cell>
          <cell r="AP205">
            <v>5100</v>
          </cell>
          <cell r="AQ205">
            <v>2167</v>
          </cell>
          <cell r="AR205">
            <v>860</v>
          </cell>
          <cell r="AS205">
            <v>32419</v>
          </cell>
          <cell r="AT205">
            <v>3119</v>
          </cell>
          <cell r="AU205">
            <v>0</v>
          </cell>
          <cell r="AV205">
            <v>1800</v>
          </cell>
          <cell r="AW205">
            <v>2727</v>
          </cell>
          <cell r="AX205">
            <v>0</v>
          </cell>
          <cell r="AY205">
            <v>5302</v>
          </cell>
          <cell r="AZ205">
            <v>920</v>
          </cell>
          <cell r="BA205">
            <v>2000</v>
          </cell>
          <cell r="BB205">
            <v>10638</v>
          </cell>
          <cell r="BC205">
            <v>0</v>
          </cell>
          <cell r="BD205">
            <v>0</v>
          </cell>
          <cell r="BE205">
            <v>0</v>
          </cell>
          <cell r="BF205">
            <v>0</v>
          </cell>
          <cell r="BG205">
            <v>37778</v>
          </cell>
          <cell r="BH205">
            <v>0</v>
          </cell>
          <cell r="BI205">
            <v>0</v>
          </cell>
          <cell r="BJ205">
            <v>0</v>
          </cell>
          <cell r="BK205">
            <v>40188</v>
          </cell>
          <cell r="BL205">
            <v>0</v>
          </cell>
          <cell r="BM205">
            <v>4522</v>
          </cell>
          <cell r="BN205">
            <v>404</v>
          </cell>
          <cell r="BO205">
            <v>0</v>
          </cell>
          <cell r="BP205">
            <v>0</v>
          </cell>
          <cell r="BQ205">
            <v>0</v>
          </cell>
          <cell r="BR205">
            <v>0</v>
          </cell>
          <cell r="BS205">
            <v>0</v>
          </cell>
          <cell r="BT205">
            <v>404</v>
          </cell>
        </row>
        <row r="206">
          <cell r="A206">
            <v>780</v>
          </cell>
          <cell r="B206" t="str">
            <v>Siddington Church of England School</v>
          </cell>
          <cell r="D206">
            <v>45043</v>
          </cell>
          <cell r="E206">
            <v>0</v>
          </cell>
          <cell r="F206">
            <v>210</v>
          </cell>
          <cell r="G206">
            <v>3178</v>
          </cell>
          <cell r="H206">
            <v>-1500</v>
          </cell>
          <cell r="I206">
            <v>0</v>
          </cell>
          <cell r="J206">
            <v>183349</v>
          </cell>
          <cell r="K206">
            <v>0</v>
          </cell>
          <cell r="L206">
            <v>55155</v>
          </cell>
          <cell r="M206">
            <v>0</v>
          </cell>
          <cell r="N206">
            <v>17145</v>
          </cell>
          <cell r="O206">
            <v>0</v>
          </cell>
          <cell r="P206">
            <v>0</v>
          </cell>
          <cell r="Q206">
            <v>0</v>
          </cell>
          <cell r="R206">
            <v>0</v>
          </cell>
          <cell r="S206">
            <v>0</v>
          </cell>
          <cell r="T206">
            <v>0</v>
          </cell>
          <cell r="U206">
            <v>0</v>
          </cell>
          <cell r="V206">
            <v>0</v>
          </cell>
          <cell r="W206">
            <v>21726</v>
          </cell>
          <cell r="X206">
            <v>0</v>
          </cell>
          <cell r="Y206">
            <v>0</v>
          </cell>
          <cell r="Z206">
            <v>0</v>
          </cell>
          <cell r="AA206">
            <v>157660</v>
          </cell>
          <cell r="AB206">
            <v>7575</v>
          </cell>
          <cell r="AC206">
            <v>49979</v>
          </cell>
          <cell r="AD206">
            <v>0</v>
          </cell>
          <cell r="AE206">
            <v>13642</v>
          </cell>
          <cell r="AF206">
            <v>0</v>
          </cell>
          <cell r="AG206">
            <v>3972</v>
          </cell>
          <cell r="AH206">
            <v>110</v>
          </cell>
          <cell r="AI206">
            <v>2000</v>
          </cell>
          <cell r="AJ206">
            <v>2104</v>
          </cell>
          <cell r="AK206">
            <v>526</v>
          </cell>
          <cell r="AL206">
            <v>8210</v>
          </cell>
          <cell r="AM206">
            <v>2000</v>
          </cell>
          <cell r="AN206">
            <v>6800</v>
          </cell>
          <cell r="AO206">
            <v>1900</v>
          </cell>
          <cell r="AP206">
            <v>3100</v>
          </cell>
          <cell r="AQ206">
            <v>1837</v>
          </cell>
          <cell r="AR206">
            <v>300</v>
          </cell>
          <cell r="AS206">
            <v>16599</v>
          </cell>
          <cell r="AT206">
            <v>5466</v>
          </cell>
          <cell r="AU206">
            <v>0</v>
          </cell>
          <cell r="AV206">
            <v>2818</v>
          </cell>
          <cell r="AW206">
            <v>1723</v>
          </cell>
          <cell r="AX206">
            <v>0</v>
          </cell>
          <cell r="AY206">
            <v>2892</v>
          </cell>
          <cell r="AZ206">
            <v>0</v>
          </cell>
          <cell r="BA206">
            <v>9095</v>
          </cell>
          <cell r="BB206">
            <v>3200</v>
          </cell>
          <cell r="BC206">
            <v>0</v>
          </cell>
          <cell r="BD206">
            <v>0</v>
          </cell>
          <cell r="BE206">
            <v>0</v>
          </cell>
          <cell r="BF206">
            <v>0</v>
          </cell>
          <cell r="BG206">
            <v>34452</v>
          </cell>
          <cell r="BH206">
            <v>0</v>
          </cell>
          <cell r="BI206">
            <v>0</v>
          </cell>
          <cell r="BJ206">
            <v>0</v>
          </cell>
          <cell r="BK206">
            <v>30003</v>
          </cell>
          <cell r="BL206">
            <v>0</v>
          </cell>
          <cell r="BM206">
            <v>6337</v>
          </cell>
          <cell r="BN206">
            <v>18910</v>
          </cell>
          <cell r="BO206">
            <v>0</v>
          </cell>
          <cell r="BP206">
            <v>0</v>
          </cell>
          <cell r="BQ206">
            <v>0</v>
          </cell>
          <cell r="BR206">
            <v>0</v>
          </cell>
          <cell r="BS206">
            <v>0</v>
          </cell>
          <cell r="BT206">
            <v>18910</v>
          </cell>
        </row>
        <row r="207">
          <cell r="A207">
            <v>781</v>
          </cell>
          <cell r="B207" t="str">
            <v>Gastrells Community Primary School</v>
          </cell>
          <cell r="D207">
            <v>4819</v>
          </cell>
          <cell r="E207">
            <v>0</v>
          </cell>
          <cell r="F207">
            <v>18593</v>
          </cell>
          <cell r="G207">
            <v>0</v>
          </cell>
          <cell r="H207">
            <v>0</v>
          </cell>
          <cell r="I207">
            <v>0</v>
          </cell>
          <cell r="J207">
            <v>405415</v>
          </cell>
          <cell r="K207">
            <v>0</v>
          </cell>
          <cell r="L207">
            <v>133653</v>
          </cell>
          <cell r="M207">
            <v>0</v>
          </cell>
          <cell r="N207">
            <v>19985</v>
          </cell>
          <cell r="O207">
            <v>0</v>
          </cell>
          <cell r="P207">
            <v>0</v>
          </cell>
          <cell r="Q207">
            <v>7630</v>
          </cell>
          <cell r="R207">
            <v>0</v>
          </cell>
          <cell r="S207">
            <v>0</v>
          </cell>
          <cell r="T207">
            <v>0</v>
          </cell>
          <cell r="U207">
            <v>0</v>
          </cell>
          <cell r="V207">
            <v>0</v>
          </cell>
          <cell r="W207">
            <v>34195</v>
          </cell>
          <cell r="X207">
            <v>0</v>
          </cell>
          <cell r="Y207">
            <v>0</v>
          </cell>
          <cell r="Z207">
            <v>0</v>
          </cell>
          <cell r="AA207">
            <v>323907</v>
          </cell>
          <cell r="AB207">
            <v>5604</v>
          </cell>
          <cell r="AC207">
            <v>123928</v>
          </cell>
          <cell r="AD207">
            <v>17526</v>
          </cell>
          <cell r="AE207">
            <v>18773</v>
          </cell>
          <cell r="AF207">
            <v>0</v>
          </cell>
          <cell r="AG207">
            <v>12497</v>
          </cell>
          <cell r="AH207">
            <v>0</v>
          </cell>
          <cell r="AI207">
            <v>2000</v>
          </cell>
          <cell r="AJ207">
            <v>8597</v>
          </cell>
          <cell r="AK207">
            <v>2149</v>
          </cell>
          <cell r="AL207">
            <v>7000</v>
          </cell>
          <cell r="AM207">
            <v>3000</v>
          </cell>
          <cell r="AN207">
            <v>1400</v>
          </cell>
          <cell r="AO207">
            <v>3500</v>
          </cell>
          <cell r="AP207">
            <v>10400</v>
          </cell>
          <cell r="AQ207">
            <v>13659</v>
          </cell>
          <cell r="AR207">
            <v>1100</v>
          </cell>
          <cell r="AS207">
            <v>11000</v>
          </cell>
          <cell r="AT207">
            <v>7318</v>
          </cell>
          <cell r="AU207">
            <v>0</v>
          </cell>
          <cell r="AV207">
            <v>6000</v>
          </cell>
          <cell r="AW207">
            <v>3955</v>
          </cell>
          <cell r="AX207">
            <v>0</v>
          </cell>
          <cell r="AY207">
            <v>934</v>
          </cell>
          <cell r="AZ207">
            <v>0</v>
          </cell>
          <cell r="BA207">
            <v>4000</v>
          </cell>
          <cell r="BB207">
            <v>15862</v>
          </cell>
          <cell r="BC207">
            <v>0</v>
          </cell>
          <cell r="BD207">
            <v>0</v>
          </cell>
          <cell r="BE207">
            <v>0</v>
          </cell>
          <cell r="BF207">
            <v>0</v>
          </cell>
          <cell r="BG207">
            <v>42031</v>
          </cell>
          <cell r="BH207">
            <v>0</v>
          </cell>
          <cell r="BI207">
            <v>0</v>
          </cell>
          <cell r="BJ207">
            <v>0</v>
          </cell>
          <cell r="BK207">
            <v>46165</v>
          </cell>
          <cell r="BL207">
            <v>0</v>
          </cell>
          <cell r="BM207">
            <v>3481</v>
          </cell>
          <cell r="BN207">
            <v>1588</v>
          </cell>
          <cell r="BO207">
            <v>0</v>
          </cell>
          <cell r="BP207">
            <v>10978</v>
          </cell>
          <cell r="BQ207">
            <v>0</v>
          </cell>
          <cell r="BR207">
            <v>0</v>
          </cell>
          <cell r="BS207">
            <v>0</v>
          </cell>
          <cell r="BT207">
            <v>12566</v>
          </cell>
        </row>
        <row r="208">
          <cell r="A208">
            <v>782</v>
          </cell>
          <cell r="B208" t="str">
            <v>Slimbridge Primary School</v>
          </cell>
          <cell r="D208">
            <v>255</v>
          </cell>
          <cell r="E208">
            <v>0</v>
          </cell>
          <cell r="F208">
            <v>50691</v>
          </cell>
          <cell r="G208">
            <v>624</v>
          </cell>
          <cell r="H208">
            <v>0</v>
          </cell>
          <cell r="I208">
            <v>0</v>
          </cell>
          <cell r="J208">
            <v>289214</v>
          </cell>
          <cell r="K208">
            <v>0</v>
          </cell>
          <cell r="L208">
            <v>31553</v>
          </cell>
          <cell r="M208">
            <v>0</v>
          </cell>
          <cell r="N208">
            <v>20543</v>
          </cell>
          <cell r="O208">
            <v>0</v>
          </cell>
          <cell r="P208">
            <v>0</v>
          </cell>
          <cell r="Q208">
            <v>1289</v>
          </cell>
          <cell r="R208">
            <v>0</v>
          </cell>
          <cell r="S208">
            <v>0</v>
          </cell>
          <cell r="T208">
            <v>0</v>
          </cell>
          <cell r="U208">
            <v>0</v>
          </cell>
          <cell r="V208">
            <v>10000</v>
          </cell>
          <cell r="W208">
            <v>26566</v>
          </cell>
          <cell r="X208">
            <v>0</v>
          </cell>
          <cell r="Y208">
            <v>0</v>
          </cell>
          <cell r="Z208">
            <v>0</v>
          </cell>
          <cell r="AA208">
            <v>232557</v>
          </cell>
          <cell r="AB208">
            <v>2700</v>
          </cell>
          <cell r="AC208">
            <v>58549</v>
          </cell>
          <cell r="AD208">
            <v>10961</v>
          </cell>
          <cell r="AE208">
            <v>19569</v>
          </cell>
          <cell r="AF208">
            <v>0</v>
          </cell>
          <cell r="AG208">
            <v>10310</v>
          </cell>
          <cell r="AH208">
            <v>1500</v>
          </cell>
          <cell r="AI208">
            <v>3400</v>
          </cell>
          <cell r="AJ208">
            <v>6452</v>
          </cell>
          <cell r="AK208">
            <v>1613</v>
          </cell>
          <cell r="AL208">
            <v>3000</v>
          </cell>
          <cell r="AM208">
            <v>2870</v>
          </cell>
          <cell r="AN208">
            <v>1500</v>
          </cell>
          <cell r="AO208">
            <v>137</v>
          </cell>
          <cell r="AP208">
            <v>4045</v>
          </cell>
          <cell r="AQ208">
            <v>3179</v>
          </cell>
          <cell r="AR208">
            <v>510</v>
          </cell>
          <cell r="AS208">
            <v>13142</v>
          </cell>
          <cell r="AT208">
            <v>1939</v>
          </cell>
          <cell r="AU208">
            <v>0</v>
          </cell>
          <cell r="AV208">
            <v>2803</v>
          </cell>
          <cell r="AW208">
            <v>2759</v>
          </cell>
          <cell r="AX208">
            <v>0</v>
          </cell>
          <cell r="AY208">
            <v>700</v>
          </cell>
          <cell r="AZ208">
            <v>0</v>
          </cell>
          <cell r="BA208">
            <v>0</v>
          </cell>
          <cell r="BB208">
            <v>10212</v>
          </cell>
          <cell r="BC208">
            <v>0</v>
          </cell>
          <cell r="BD208">
            <v>0</v>
          </cell>
          <cell r="BE208">
            <v>0</v>
          </cell>
          <cell r="BF208">
            <v>0</v>
          </cell>
          <cell r="BG208">
            <v>37933</v>
          </cell>
          <cell r="BH208">
            <v>0</v>
          </cell>
          <cell r="BI208">
            <v>0</v>
          </cell>
          <cell r="BJ208">
            <v>0</v>
          </cell>
          <cell r="BK208">
            <v>85285</v>
          </cell>
          <cell r="BL208">
            <v>0</v>
          </cell>
          <cell r="BM208">
            <v>3963</v>
          </cell>
          <cell r="BN208">
            <v>-14987</v>
          </cell>
          <cell r="BO208">
            <v>0</v>
          </cell>
          <cell r="BP208">
            <v>0</v>
          </cell>
          <cell r="BQ208">
            <v>0</v>
          </cell>
          <cell r="BR208">
            <v>0</v>
          </cell>
          <cell r="BS208">
            <v>0</v>
          </cell>
          <cell r="BT208">
            <v>-14987</v>
          </cell>
        </row>
        <row r="209">
          <cell r="A209">
            <v>784</v>
          </cell>
          <cell r="B209" t="str">
            <v>Soudley School</v>
          </cell>
          <cell r="D209">
            <v>23606</v>
          </cell>
          <cell r="E209">
            <v>0</v>
          </cell>
          <cell r="F209">
            <v>17156</v>
          </cell>
          <cell r="G209">
            <v>0</v>
          </cell>
          <cell r="H209">
            <v>0</v>
          </cell>
          <cell r="I209">
            <v>0</v>
          </cell>
          <cell r="J209">
            <v>215370</v>
          </cell>
          <cell r="K209">
            <v>0</v>
          </cell>
          <cell r="L209">
            <v>13870</v>
          </cell>
          <cell r="M209">
            <v>0</v>
          </cell>
          <cell r="N209">
            <v>15559</v>
          </cell>
          <cell r="O209">
            <v>0</v>
          </cell>
          <cell r="P209">
            <v>0</v>
          </cell>
          <cell r="Q209">
            <v>2220</v>
          </cell>
          <cell r="R209">
            <v>0</v>
          </cell>
          <cell r="S209">
            <v>0</v>
          </cell>
          <cell r="T209">
            <v>0</v>
          </cell>
          <cell r="U209">
            <v>21</v>
          </cell>
          <cell r="V209">
            <v>6512</v>
          </cell>
          <cell r="W209">
            <v>20922</v>
          </cell>
          <cell r="X209">
            <v>0</v>
          </cell>
          <cell r="Y209">
            <v>0</v>
          </cell>
          <cell r="Z209">
            <v>0</v>
          </cell>
          <cell r="AA209">
            <v>167320</v>
          </cell>
          <cell r="AB209">
            <v>5699</v>
          </cell>
          <cell r="AC209">
            <v>47985</v>
          </cell>
          <cell r="AD209">
            <v>9717</v>
          </cell>
          <cell r="AE209">
            <v>19874</v>
          </cell>
          <cell r="AF209">
            <v>0</v>
          </cell>
          <cell r="AG209">
            <v>4069</v>
          </cell>
          <cell r="AH209">
            <v>750</v>
          </cell>
          <cell r="AI209">
            <v>0</v>
          </cell>
          <cell r="AJ209">
            <v>2734</v>
          </cell>
          <cell r="AK209">
            <v>684</v>
          </cell>
          <cell r="AL209">
            <v>2000</v>
          </cell>
          <cell r="AM209">
            <v>1200</v>
          </cell>
          <cell r="AN209">
            <v>300</v>
          </cell>
          <cell r="AO209">
            <v>600</v>
          </cell>
          <cell r="AP209">
            <v>6500</v>
          </cell>
          <cell r="AQ209">
            <v>1884</v>
          </cell>
          <cell r="AR209">
            <v>1100</v>
          </cell>
          <cell r="AS209">
            <v>10384</v>
          </cell>
          <cell r="AT209">
            <v>0</v>
          </cell>
          <cell r="AU209">
            <v>0</v>
          </cell>
          <cell r="AV209">
            <v>3537</v>
          </cell>
          <cell r="AW209">
            <v>1752</v>
          </cell>
          <cell r="AX209">
            <v>0</v>
          </cell>
          <cell r="AY209">
            <v>964</v>
          </cell>
          <cell r="AZ209">
            <v>0</v>
          </cell>
          <cell r="BA209">
            <v>220</v>
          </cell>
          <cell r="BB209">
            <v>8576</v>
          </cell>
          <cell r="BC209">
            <v>0</v>
          </cell>
          <cell r="BD209">
            <v>0</v>
          </cell>
          <cell r="BE209">
            <v>0</v>
          </cell>
          <cell r="BF209">
            <v>0</v>
          </cell>
          <cell r="BG209">
            <v>35535</v>
          </cell>
          <cell r="BH209">
            <v>0</v>
          </cell>
          <cell r="BI209">
            <v>0</v>
          </cell>
          <cell r="BJ209">
            <v>0</v>
          </cell>
          <cell r="BK209">
            <v>49457</v>
          </cell>
          <cell r="BL209">
            <v>0</v>
          </cell>
          <cell r="BM209">
            <v>3234</v>
          </cell>
          <cell r="BN209">
            <v>231</v>
          </cell>
          <cell r="BO209">
            <v>0</v>
          </cell>
          <cell r="BP209">
            <v>0</v>
          </cell>
          <cell r="BQ209">
            <v>0</v>
          </cell>
          <cell r="BR209">
            <v>0</v>
          </cell>
          <cell r="BS209">
            <v>0</v>
          </cell>
          <cell r="BT209">
            <v>231</v>
          </cell>
        </row>
        <row r="210">
          <cell r="A210">
            <v>786</v>
          </cell>
          <cell r="B210" t="str">
            <v>Ann Edwards Church of England Primary School</v>
          </cell>
          <cell r="D210">
            <v>36696</v>
          </cell>
          <cell r="E210">
            <v>0</v>
          </cell>
          <cell r="F210">
            <v>14862</v>
          </cell>
          <cell r="G210">
            <v>3204</v>
          </cell>
          <cell r="H210">
            <v>0</v>
          </cell>
          <cell r="I210">
            <v>0</v>
          </cell>
          <cell r="J210">
            <v>763730</v>
          </cell>
          <cell r="K210">
            <v>0</v>
          </cell>
          <cell r="L210">
            <v>75181</v>
          </cell>
          <cell r="M210">
            <v>0</v>
          </cell>
          <cell r="N210">
            <v>26065</v>
          </cell>
          <cell r="O210">
            <v>0</v>
          </cell>
          <cell r="P210">
            <v>0</v>
          </cell>
          <cell r="Q210">
            <v>500</v>
          </cell>
          <cell r="R210">
            <v>0</v>
          </cell>
          <cell r="S210">
            <v>0</v>
          </cell>
          <cell r="T210">
            <v>0</v>
          </cell>
          <cell r="U210">
            <v>0</v>
          </cell>
          <cell r="V210">
            <v>0</v>
          </cell>
          <cell r="W210">
            <v>50813</v>
          </cell>
          <cell r="X210">
            <v>0</v>
          </cell>
          <cell r="Y210">
            <v>0</v>
          </cell>
          <cell r="Z210">
            <v>0</v>
          </cell>
          <cell r="AA210">
            <v>513429</v>
          </cell>
          <cell r="AB210">
            <v>10000</v>
          </cell>
          <cell r="AC210">
            <v>194741</v>
          </cell>
          <cell r="AD210">
            <v>16336</v>
          </cell>
          <cell r="AE210">
            <v>34435</v>
          </cell>
          <cell r="AF210">
            <v>0</v>
          </cell>
          <cell r="AG210">
            <v>16171</v>
          </cell>
          <cell r="AH210">
            <v>1000</v>
          </cell>
          <cell r="AI210">
            <v>3000</v>
          </cell>
          <cell r="AJ210">
            <v>8497</v>
          </cell>
          <cell r="AK210">
            <v>2124</v>
          </cell>
          <cell r="AL210">
            <v>10000</v>
          </cell>
          <cell r="AM210">
            <v>9000</v>
          </cell>
          <cell r="AN210">
            <v>2122</v>
          </cell>
          <cell r="AO210">
            <v>1000</v>
          </cell>
          <cell r="AP210">
            <v>14000</v>
          </cell>
          <cell r="AQ210">
            <v>13600</v>
          </cell>
          <cell r="AR210">
            <v>2500</v>
          </cell>
          <cell r="AS210">
            <v>34911</v>
          </cell>
          <cell r="AT210">
            <v>3580</v>
          </cell>
          <cell r="AU210">
            <v>0</v>
          </cell>
          <cell r="AV210">
            <v>11500</v>
          </cell>
          <cell r="AW210">
            <v>8000</v>
          </cell>
          <cell r="AX210">
            <v>0</v>
          </cell>
          <cell r="AY210">
            <v>4456</v>
          </cell>
          <cell r="AZ210">
            <v>0</v>
          </cell>
          <cell r="BA210">
            <v>0</v>
          </cell>
          <cell r="BB210">
            <v>23231</v>
          </cell>
          <cell r="BC210">
            <v>0</v>
          </cell>
          <cell r="BD210">
            <v>0</v>
          </cell>
          <cell r="BE210">
            <v>0</v>
          </cell>
          <cell r="BF210">
            <v>0</v>
          </cell>
          <cell r="BG210">
            <v>55140</v>
          </cell>
          <cell r="BH210">
            <v>0</v>
          </cell>
          <cell r="BI210">
            <v>0</v>
          </cell>
          <cell r="BJ210">
            <v>0</v>
          </cell>
          <cell r="BK210">
            <v>67193</v>
          </cell>
          <cell r="BL210">
            <v>0</v>
          </cell>
          <cell r="BM210">
            <v>6013</v>
          </cell>
          <cell r="BN210">
            <v>15352</v>
          </cell>
          <cell r="BO210">
            <v>0</v>
          </cell>
          <cell r="BP210">
            <v>0</v>
          </cell>
          <cell r="BQ210">
            <v>0</v>
          </cell>
          <cell r="BR210">
            <v>0</v>
          </cell>
          <cell r="BS210">
            <v>0</v>
          </cell>
          <cell r="BT210">
            <v>15352</v>
          </cell>
        </row>
        <row r="211">
          <cell r="A211">
            <v>787</v>
          </cell>
          <cell r="B211" t="str">
            <v>Southrop Church of England Primary School</v>
          </cell>
          <cell r="D211">
            <v>7522</v>
          </cell>
          <cell r="E211">
            <v>0</v>
          </cell>
          <cell r="F211">
            <v>42256</v>
          </cell>
          <cell r="G211">
            <v>2567</v>
          </cell>
          <cell r="H211">
            <v>0</v>
          </cell>
          <cell r="I211">
            <v>0</v>
          </cell>
          <cell r="J211">
            <v>179998</v>
          </cell>
          <cell r="K211">
            <v>0</v>
          </cell>
          <cell r="L211">
            <v>4957</v>
          </cell>
          <cell r="M211">
            <v>0</v>
          </cell>
          <cell r="N211">
            <v>18244</v>
          </cell>
          <cell r="O211">
            <v>0</v>
          </cell>
          <cell r="P211">
            <v>0</v>
          </cell>
          <cell r="Q211">
            <v>0</v>
          </cell>
          <cell r="R211">
            <v>0</v>
          </cell>
          <cell r="S211">
            <v>0</v>
          </cell>
          <cell r="T211">
            <v>0</v>
          </cell>
          <cell r="U211">
            <v>0</v>
          </cell>
          <cell r="V211">
            <v>0</v>
          </cell>
          <cell r="W211">
            <v>18542</v>
          </cell>
          <cell r="X211">
            <v>0</v>
          </cell>
          <cell r="Y211">
            <v>0</v>
          </cell>
          <cell r="Z211">
            <v>0</v>
          </cell>
          <cell r="AA211">
            <v>136812</v>
          </cell>
          <cell r="AB211">
            <v>8670</v>
          </cell>
          <cell r="AC211">
            <v>21182</v>
          </cell>
          <cell r="AD211">
            <v>2453</v>
          </cell>
          <cell r="AE211">
            <v>17890</v>
          </cell>
          <cell r="AF211">
            <v>0</v>
          </cell>
          <cell r="AG211">
            <v>3751</v>
          </cell>
          <cell r="AH211">
            <v>515</v>
          </cell>
          <cell r="AI211">
            <v>0</v>
          </cell>
          <cell r="AJ211">
            <v>1943</v>
          </cell>
          <cell r="AK211">
            <v>0</v>
          </cell>
          <cell r="AL211">
            <v>3200</v>
          </cell>
          <cell r="AM211">
            <v>811</v>
          </cell>
          <cell r="AN211">
            <v>4134</v>
          </cell>
          <cell r="AO211">
            <v>180</v>
          </cell>
          <cell r="AP211">
            <v>2500</v>
          </cell>
          <cell r="AQ211">
            <v>1378</v>
          </cell>
          <cell r="AR211">
            <v>450</v>
          </cell>
          <cell r="AS211">
            <v>7040</v>
          </cell>
          <cell r="AT211">
            <v>1400</v>
          </cell>
          <cell r="AU211">
            <v>0</v>
          </cell>
          <cell r="AV211">
            <v>1600</v>
          </cell>
          <cell r="AW211">
            <v>0</v>
          </cell>
          <cell r="AX211">
            <v>0</v>
          </cell>
          <cell r="AY211">
            <v>0</v>
          </cell>
          <cell r="AZ211">
            <v>0</v>
          </cell>
          <cell r="BA211">
            <v>250</v>
          </cell>
          <cell r="BB211">
            <v>8099</v>
          </cell>
          <cell r="BC211">
            <v>0</v>
          </cell>
          <cell r="BD211">
            <v>0</v>
          </cell>
          <cell r="BE211">
            <v>0</v>
          </cell>
          <cell r="BF211">
            <v>0</v>
          </cell>
          <cell r="BG211">
            <v>33388</v>
          </cell>
          <cell r="BH211">
            <v>0</v>
          </cell>
          <cell r="BI211">
            <v>0</v>
          </cell>
          <cell r="BJ211">
            <v>0</v>
          </cell>
          <cell r="BK211">
            <v>42256</v>
          </cell>
          <cell r="BL211">
            <v>0</v>
          </cell>
          <cell r="BM211">
            <v>5733</v>
          </cell>
          <cell r="BN211">
            <v>5005</v>
          </cell>
          <cell r="BO211">
            <v>0</v>
          </cell>
          <cell r="BP211">
            <v>30222</v>
          </cell>
          <cell r="BQ211">
            <v>0</v>
          </cell>
          <cell r="BR211">
            <v>0</v>
          </cell>
          <cell r="BS211">
            <v>0</v>
          </cell>
          <cell r="BT211">
            <v>35227</v>
          </cell>
        </row>
        <row r="212">
          <cell r="A212">
            <v>789</v>
          </cell>
          <cell r="B212" t="str">
            <v>Isbourne Valley Primary</v>
          </cell>
          <cell r="D212">
            <v>48088</v>
          </cell>
          <cell r="E212">
            <v>0</v>
          </cell>
          <cell r="F212">
            <v>48947</v>
          </cell>
          <cell r="G212">
            <v>10047</v>
          </cell>
          <cell r="H212">
            <v>0</v>
          </cell>
          <cell r="I212">
            <v>0</v>
          </cell>
          <cell r="J212">
            <v>277691</v>
          </cell>
          <cell r="K212">
            <v>0</v>
          </cell>
          <cell r="L212">
            <v>4204</v>
          </cell>
          <cell r="M212">
            <v>0</v>
          </cell>
          <cell r="N212">
            <v>19863</v>
          </cell>
          <cell r="O212">
            <v>0</v>
          </cell>
          <cell r="P212">
            <v>0</v>
          </cell>
          <cell r="Q212">
            <v>0</v>
          </cell>
          <cell r="R212">
            <v>0</v>
          </cell>
          <cell r="S212">
            <v>0</v>
          </cell>
          <cell r="T212">
            <v>0</v>
          </cell>
          <cell r="U212">
            <v>0</v>
          </cell>
          <cell r="V212">
            <v>10133</v>
          </cell>
          <cell r="W212">
            <v>32876</v>
          </cell>
          <cell r="X212">
            <v>0</v>
          </cell>
          <cell r="Y212">
            <v>0</v>
          </cell>
          <cell r="Z212">
            <v>0</v>
          </cell>
          <cell r="AA212">
            <v>167960</v>
          </cell>
          <cell r="AB212">
            <v>4114</v>
          </cell>
          <cell r="AC212">
            <v>70439</v>
          </cell>
          <cell r="AD212">
            <v>10716</v>
          </cell>
          <cell r="AE212">
            <v>24414</v>
          </cell>
          <cell r="AF212">
            <v>0</v>
          </cell>
          <cell r="AG212">
            <v>8225</v>
          </cell>
          <cell r="AH212">
            <v>0</v>
          </cell>
          <cell r="AI212">
            <v>420</v>
          </cell>
          <cell r="AJ212">
            <v>1884</v>
          </cell>
          <cell r="AK212">
            <v>471</v>
          </cell>
          <cell r="AL212">
            <v>6000</v>
          </cell>
          <cell r="AM212">
            <v>5600</v>
          </cell>
          <cell r="AN212">
            <v>200</v>
          </cell>
          <cell r="AO212">
            <v>700</v>
          </cell>
          <cell r="AP212">
            <v>7000</v>
          </cell>
          <cell r="AQ212">
            <v>4852</v>
          </cell>
          <cell r="AR212">
            <v>1400</v>
          </cell>
          <cell r="AS212">
            <v>24066</v>
          </cell>
          <cell r="AT212">
            <v>0</v>
          </cell>
          <cell r="AU212">
            <v>0</v>
          </cell>
          <cell r="AV212">
            <v>1400</v>
          </cell>
          <cell r="AW212">
            <v>1650</v>
          </cell>
          <cell r="AX212">
            <v>0</v>
          </cell>
          <cell r="AY212">
            <v>0</v>
          </cell>
          <cell r="AZ212">
            <v>0</v>
          </cell>
          <cell r="BA212">
            <v>500</v>
          </cell>
          <cell r="BB212">
            <v>9215</v>
          </cell>
          <cell r="BC212">
            <v>0</v>
          </cell>
          <cell r="BD212">
            <v>0</v>
          </cell>
          <cell r="BE212">
            <v>0</v>
          </cell>
          <cell r="BF212">
            <v>0</v>
          </cell>
          <cell r="BG212">
            <v>35357</v>
          </cell>
          <cell r="BH212">
            <v>0</v>
          </cell>
          <cell r="BI212">
            <v>0</v>
          </cell>
          <cell r="BJ212">
            <v>0</v>
          </cell>
          <cell r="BK212">
            <v>85029</v>
          </cell>
          <cell r="BL212">
            <v>0</v>
          </cell>
          <cell r="BM212">
            <v>9322</v>
          </cell>
          <cell r="BN212">
            <v>41629</v>
          </cell>
          <cell r="BO212">
            <v>0</v>
          </cell>
          <cell r="BP212">
            <v>0</v>
          </cell>
          <cell r="BQ212">
            <v>0</v>
          </cell>
          <cell r="BR212">
            <v>0</v>
          </cell>
          <cell r="BS212">
            <v>0</v>
          </cell>
          <cell r="BT212">
            <v>41629</v>
          </cell>
        </row>
        <row r="213">
          <cell r="A213">
            <v>791</v>
          </cell>
          <cell r="B213" t="str">
            <v>The Park Infant School</v>
          </cell>
          <cell r="D213">
            <v>8633</v>
          </cell>
          <cell r="E213">
            <v>0</v>
          </cell>
          <cell r="F213">
            <v>-4801</v>
          </cell>
          <cell r="G213">
            <v>0</v>
          </cell>
          <cell r="H213">
            <v>0</v>
          </cell>
          <cell r="I213">
            <v>0</v>
          </cell>
          <cell r="J213">
            <v>429571</v>
          </cell>
          <cell r="K213">
            <v>0</v>
          </cell>
          <cell r="L213">
            <v>48691</v>
          </cell>
          <cell r="M213">
            <v>0</v>
          </cell>
          <cell r="N213">
            <v>21353</v>
          </cell>
          <cell r="O213">
            <v>0</v>
          </cell>
          <cell r="P213">
            <v>0</v>
          </cell>
          <cell r="Q213">
            <v>0</v>
          </cell>
          <cell r="R213">
            <v>0</v>
          </cell>
          <cell r="S213">
            <v>0</v>
          </cell>
          <cell r="T213">
            <v>0</v>
          </cell>
          <cell r="U213">
            <v>0</v>
          </cell>
          <cell r="V213">
            <v>6400</v>
          </cell>
          <cell r="W213">
            <v>31328</v>
          </cell>
          <cell r="X213">
            <v>0</v>
          </cell>
          <cell r="Y213">
            <v>0</v>
          </cell>
          <cell r="Z213">
            <v>0</v>
          </cell>
          <cell r="AA213">
            <v>305651</v>
          </cell>
          <cell r="AB213">
            <v>6896</v>
          </cell>
          <cell r="AC213">
            <v>97767</v>
          </cell>
          <cell r="AD213">
            <v>21131</v>
          </cell>
          <cell r="AE213">
            <v>35104</v>
          </cell>
          <cell r="AF213">
            <v>0</v>
          </cell>
          <cell r="AG213">
            <v>10441</v>
          </cell>
          <cell r="AH213">
            <v>0</v>
          </cell>
          <cell r="AI213">
            <v>1037</v>
          </cell>
          <cell r="AJ213">
            <v>3637</v>
          </cell>
          <cell r="AK213">
            <v>0</v>
          </cell>
          <cell r="AL213">
            <v>4000</v>
          </cell>
          <cell r="AM213">
            <v>0</v>
          </cell>
          <cell r="AN213">
            <v>2000</v>
          </cell>
          <cell r="AO213">
            <v>1500</v>
          </cell>
          <cell r="AP213">
            <v>13000</v>
          </cell>
          <cell r="AQ213">
            <v>7983</v>
          </cell>
          <cell r="AR213">
            <v>600</v>
          </cell>
          <cell r="AS213">
            <v>6278</v>
          </cell>
          <cell r="AT213">
            <v>0</v>
          </cell>
          <cell r="AU213">
            <v>0</v>
          </cell>
          <cell r="AV213">
            <v>4950</v>
          </cell>
          <cell r="AW213">
            <v>4209</v>
          </cell>
          <cell r="AX213">
            <v>0</v>
          </cell>
          <cell r="AY213">
            <v>6766</v>
          </cell>
          <cell r="AZ213">
            <v>0</v>
          </cell>
          <cell r="BA213">
            <v>0</v>
          </cell>
          <cell r="BB213">
            <v>13026</v>
          </cell>
          <cell r="BC213">
            <v>0</v>
          </cell>
          <cell r="BD213">
            <v>0</v>
          </cell>
          <cell r="BE213">
            <v>0</v>
          </cell>
          <cell r="BF213">
            <v>0</v>
          </cell>
          <cell r="BG213">
            <v>43583</v>
          </cell>
          <cell r="BH213">
            <v>0</v>
          </cell>
          <cell r="BI213">
            <v>0</v>
          </cell>
          <cell r="BJ213">
            <v>0</v>
          </cell>
          <cell r="BK213">
            <v>35274</v>
          </cell>
          <cell r="BL213">
            <v>0</v>
          </cell>
          <cell r="BM213">
            <v>3508</v>
          </cell>
          <cell r="BN213">
            <v>0</v>
          </cell>
          <cell r="BO213">
            <v>0</v>
          </cell>
          <cell r="BP213">
            <v>0</v>
          </cell>
          <cell r="BQ213">
            <v>0</v>
          </cell>
          <cell r="BR213">
            <v>0</v>
          </cell>
          <cell r="BS213">
            <v>0</v>
          </cell>
          <cell r="BT213">
            <v>0</v>
          </cell>
        </row>
        <row r="214">
          <cell r="A214">
            <v>793</v>
          </cell>
          <cell r="B214" t="str">
            <v>Steam Mills Primary School</v>
          </cell>
          <cell r="D214">
            <v>24117</v>
          </cell>
          <cell r="E214">
            <v>0</v>
          </cell>
          <cell r="F214">
            <v>63215</v>
          </cell>
          <cell r="G214">
            <v>514</v>
          </cell>
          <cell r="H214">
            <v>29827</v>
          </cell>
          <cell r="I214">
            <v>0</v>
          </cell>
          <cell r="J214">
            <v>329658</v>
          </cell>
          <cell r="K214">
            <v>0</v>
          </cell>
          <cell r="L214">
            <v>11348</v>
          </cell>
          <cell r="M214">
            <v>0</v>
          </cell>
          <cell r="N214">
            <v>21618</v>
          </cell>
          <cell r="O214">
            <v>0</v>
          </cell>
          <cell r="P214">
            <v>4000</v>
          </cell>
          <cell r="Q214">
            <v>6260</v>
          </cell>
          <cell r="R214">
            <v>0</v>
          </cell>
          <cell r="S214">
            <v>0</v>
          </cell>
          <cell r="T214">
            <v>192</v>
          </cell>
          <cell r="U214">
            <v>1000</v>
          </cell>
          <cell r="V214">
            <v>2000</v>
          </cell>
          <cell r="W214">
            <v>28342</v>
          </cell>
          <cell r="X214">
            <v>0</v>
          </cell>
          <cell r="Y214">
            <v>0</v>
          </cell>
          <cell r="Z214">
            <v>0</v>
          </cell>
          <cell r="AA214">
            <v>260786</v>
          </cell>
          <cell r="AB214">
            <v>4900</v>
          </cell>
          <cell r="AC214">
            <v>36512</v>
          </cell>
          <cell r="AD214">
            <v>9861</v>
          </cell>
          <cell r="AE214">
            <v>19845</v>
          </cell>
          <cell r="AF214">
            <v>0</v>
          </cell>
          <cell r="AG214">
            <v>8501</v>
          </cell>
          <cell r="AH214">
            <v>750</v>
          </cell>
          <cell r="AI214">
            <v>3500</v>
          </cell>
          <cell r="AJ214">
            <v>3644</v>
          </cell>
          <cell r="AK214">
            <v>0</v>
          </cell>
          <cell r="AL214">
            <v>6700</v>
          </cell>
          <cell r="AM214">
            <v>1600</v>
          </cell>
          <cell r="AN214">
            <v>1000</v>
          </cell>
          <cell r="AO214">
            <v>1000</v>
          </cell>
          <cell r="AP214">
            <v>7500</v>
          </cell>
          <cell r="AQ214">
            <v>4616</v>
          </cell>
          <cell r="AR214">
            <v>1500</v>
          </cell>
          <cell r="AS214">
            <v>17450</v>
          </cell>
          <cell r="AT214">
            <v>7847</v>
          </cell>
          <cell r="AU214">
            <v>0</v>
          </cell>
          <cell r="AV214">
            <v>2150</v>
          </cell>
          <cell r="AW214">
            <v>2920</v>
          </cell>
          <cell r="AX214">
            <v>0</v>
          </cell>
          <cell r="AY214">
            <v>1446</v>
          </cell>
          <cell r="AZ214">
            <v>900</v>
          </cell>
          <cell r="BA214">
            <v>500</v>
          </cell>
          <cell r="BB214">
            <v>11334</v>
          </cell>
          <cell r="BC214">
            <v>0</v>
          </cell>
          <cell r="BD214">
            <v>0</v>
          </cell>
          <cell r="BE214">
            <v>0</v>
          </cell>
          <cell r="BF214">
            <v>0</v>
          </cell>
          <cell r="BG214">
            <v>39432</v>
          </cell>
          <cell r="BH214">
            <v>0</v>
          </cell>
          <cell r="BI214">
            <v>0</v>
          </cell>
          <cell r="BJ214">
            <v>0</v>
          </cell>
          <cell r="BK214">
            <v>129085</v>
          </cell>
          <cell r="BL214">
            <v>0</v>
          </cell>
          <cell r="BM214">
            <v>3903</v>
          </cell>
          <cell r="BN214">
            <v>11773</v>
          </cell>
          <cell r="BO214">
            <v>0</v>
          </cell>
          <cell r="BP214">
            <v>0</v>
          </cell>
          <cell r="BQ214">
            <v>0</v>
          </cell>
          <cell r="BR214">
            <v>0</v>
          </cell>
          <cell r="BS214">
            <v>0</v>
          </cell>
          <cell r="BT214">
            <v>11773</v>
          </cell>
        </row>
        <row r="215">
          <cell r="A215">
            <v>795</v>
          </cell>
          <cell r="B215" t="str">
            <v>Tredington Primary School</v>
          </cell>
          <cell r="D215">
            <v>8877</v>
          </cell>
          <cell r="E215">
            <v>0</v>
          </cell>
          <cell r="F215">
            <v>30399</v>
          </cell>
          <cell r="G215">
            <v>3515</v>
          </cell>
          <cell r="H215">
            <v>0</v>
          </cell>
          <cell r="I215">
            <v>0</v>
          </cell>
          <cell r="J215">
            <v>207822</v>
          </cell>
          <cell r="K215">
            <v>0</v>
          </cell>
          <cell r="L215">
            <v>62715</v>
          </cell>
          <cell r="M215">
            <v>0</v>
          </cell>
          <cell r="N215">
            <v>21613</v>
          </cell>
          <cell r="O215">
            <v>0</v>
          </cell>
          <cell r="P215">
            <v>0</v>
          </cell>
          <cell r="Q215">
            <v>1200</v>
          </cell>
          <cell r="R215">
            <v>0</v>
          </cell>
          <cell r="S215">
            <v>0</v>
          </cell>
          <cell r="T215">
            <v>0</v>
          </cell>
          <cell r="U215">
            <v>2000</v>
          </cell>
          <cell r="V215">
            <v>5967</v>
          </cell>
          <cell r="W215">
            <v>27704</v>
          </cell>
          <cell r="X215">
            <v>0</v>
          </cell>
          <cell r="Y215">
            <v>0</v>
          </cell>
          <cell r="Z215">
            <v>0</v>
          </cell>
          <cell r="AA215">
            <v>181647</v>
          </cell>
          <cell r="AB215">
            <v>0</v>
          </cell>
          <cell r="AC215">
            <v>63731</v>
          </cell>
          <cell r="AD215">
            <v>7961</v>
          </cell>
          <cell r="AE215">
            <v>12094</v>
          </cell>
          <cell r="AF215">
            <v>0</v>
          </cell>
          <cell r="AG215">
            <v>6694</v>
          </cell>
          <cell r="AH215">
            <v>0</v>
          </cell>
          <cell r="AI215">
            <v>1000</v>
          </cell>
          <cell r="AJ215">
            <v>1822</v>
          </cell>
          <cell r="AK215">
            <v>456</v>
          </cell>
          <cell r="AL215">
            <v>8444</v>
          </cell>
          <cell r="AM215">
            <v>2323</v>
          </cell>
          <cell r="AN215">
            <v>500</v>
          </cell>
          <cell r="AO215">
            <v>800</v>
          </cell>
          <cell r="AP215">
            <v>6000</v>
          </cell>
          <cell r="AQ215">
            <v>2214</v>
          </cell>
          <cell r="AR215">
            <v>1650</v>
          </cell>
          <cell r="AS215">
            <v>12613</v>
          </cell>
          <cell r="AT215">
            <v>1912</v>
          </cell>
          <cell r="AU215">
            <v>0</v>
          </cell>
          <cell r="AV215">
            <v>5450</v>
          </cell>
          <cell r="AW215">
            <v>1800</v>
          </cell>
          <cell r="AX215">
            <v>0</v>
          </cell>
          <cell r="AY215">
            <v>5238</v>
          </cell>
          <cell r="AZ215">
            <v>7350</v>
          </cell>
          <cell r="BA215">
            <v>0</v>
          </cell>
          <cell r="BB215">
            <v>6124</v>
          </cell>
          <cell r="BC215">
            <v>0</v>
          </cell>
          <cell r="BD215">
            <v>0</v>
          </cell>
          <cell r="BE215">
            <v>0</v>
          </cell>
          <cell r="BF215">
            <v>0</v>
          </cell>
          <cell r="BG215">
            <v>34578</v>
          </cell>
          <cell r="BH215">
            <v>0</v>
          </cell>
          <cell r="BI215">
            <v>0</v>
          </cell>
          <cell r="BJ215">
            <v>0</v>
          </cell>
          <cell r="BK215">
            <v>63992</v>
          </cell>
          <cell r="BL215">
            <v>0</v>
          </cell>
          <cell r="BM215">
            <v>4500</v>
          </cell>
          <cell r="BN215">
            <v>75</v>
          </cell>
          <cell r="BO215">
            <v>0</v>
          </cell>
          <cell r="BP215">
            <v>0</v>
          </cell>
          <cell r="BQ215">
            <v>0</v>
          </cell>
          <cell r="BR215">
            <v>0</v>
          </cell>
          <cell r="BS215">
            <v>0</v>
          </cell>
          <cell r="BT215">
            <v>75</v>
          </cell>
        </row>
        <row r="216">
          <cell r="A216">
            <v>797</v>
          </cell>
          <cell r="B216" t="str">
            <v>Park Junior School</v>
          </cell>
          <cell r="D216">
            <v>63237</v>
          </cell>
          <cell r="E216">
            <v>9407</v>
          </cell>
          <cell r="F216">
            <v>98058</v>
          </cell>
          <cell r="G216">
            <v>3866</v>
          </cell>
          <cell r="H216">
            <v>0</v>
          </cell>
          <cell r="I216">
            <v>0</v>
          </cell>
          <cell r="J216">
            <v>596664</v>
          </cell>
          <cell r="K216">
            <v>0</v>
          </cell>
          <cell r="L216">
            <v>81915</v>
          </cell>
          <cell r="M216">
            <v>0</v>
          </cell>
          <cell r="N216">
            <v>30001</v>
          </cell>
          <cell r="O216">
            <v>-1153</v>
          </cell>
          <cell r="P216">
            <v>0</v>
          </cell>
          <cell r="Q216">
            <v>0</v>
          </cell>
          <cell r="R216">
            <v>0</v>
          </cell>
          <cell r="S216">
            <v>0</v>
          </cell>
          <cell r="T216">
            <v>0</v>
          </cell>
          <cell r="U216">
            <v>0</v>
          </cell>
          <cell r="V216">
            <v>500</v>
          </cell>
          <cell r="W216">
            <v>40038</v>
          </cell>
          <cell r="X216">
            <v>0</v>
          </cell>
          <cell r="Y216">
            <v>0</v>
          </cell>
          <cell r="Z216">
            <v>0</v>
          </cell>
          <cell r="AA216">
            <v>487203</v>
          </cell>
          <cell r="AB216">
            <v>1400</v>
          </cell>
          <cell r="AC216">
            <v>100854</v>
          </cell>
          <cell r="AD216">
            <v>17936</v>
          </cell>
          <cell r="AE216">
            <v>34497</v>
          </cell>
          <cell r="AF216">
            <v>0</v>
          </cell>
          <cell r="AG216">
            <v>13553</v>
          </cell>
          <cell r="AH216">
            <v>700</v>
          </cell>
          <cell r="AI216">
            <v>400</v>
          </cell>
          <cell r="AJ216">
            <v>4812</v>
          </cell>
          <cell r="AK216">
            <v>1203</v>
          </cell>
          <cell r="AL216">
            <v>7000</v>
          </cell>
          <cell r="AM216">
            <v>3500</v>
          </cell>
          <cell r="AN216">
            <v>1600</v>
          </cell>
          <cell r="AO216">
            <v>6050</v>
          </cell>
          <cell r="AP216">
            <v>11600</v>
          </cell>
          <cell r="AQ216">
            <v>10915</v>
          </cell>
          <cell r="AR216">
            <v>1750</v>
          </cell>
          <cell r="AS216">
            <v>16800</v>
          </cell>
          <cell r="AT216">
            <v>8625</v>
          </cell>
          <cell r="AU216">
            <v>0</v>
          </cell>
          <cell r="AV216">
            <v>6000</v>
          </cell>
          <cell r="AW216">
            <v>5256</v>
          </cell>
          <cell r="AX216">
            <v>1000</v>
          </cell>
          <cell r="AY216">
            <v>10859</v>
          </cell>
          <cell r="AZ216">
            <v>11115</v>
          </cell>
          <cell r="BA216">
            <v>4000</v>
          </cell>
          <cell r="BB216">
            <v>13525</v>
          </cell>
          <cell r="BC216">
            <v>0</v>
          </cell>
          <cell r="BD216">
            <v>20000</v>
          </cell>
          <cell r="BE216">
            <v>0</v>
          </cell>
          <cell r="BF216">
            <v>0</v>
          </cell>
          <cell r="BG216">
            <v>47984</v>
          </cell>
          <cell r="BH216">
            <v>0</v>
          </cell>
          <cell r="BI216">
            <v>20000</v>
          </cell>
          <cell r="BJ216">
            <v>0</v>
          </cell>
          <cell r="BK216">
            <v>162341</v>
          </cell>
          <cell r="BL216">
            <v>0</v>
          </cell>
          <cell r="BM216">
            <v>7567</v>
          </cell>
          <cell r="BN216">
            <v>18456</v>
          </cell>
          <cell r="BO216">
            <v>0</v>
          </cell>
          <cell r="BP216">
            <v>0</v>
          </cell>
          <cell r="BQ216">
            <v>0</v>
          </cell>
          <cell r="BR216">
            <v>0</v>
          </cell>
          <cell r="BS216">
            <v>0</v>
          </cell>
          <cell r="BT216">
            <v>18456</v>
          </cell>
        </row>
        <row r="217">
          <cell r="A217">
            <v>798</v>
          </cell>
          <cell r="B217" t="str">
            <v>Stow-on-the-Wold Primary School</v>
          </cell>
          <cell r="D217">
            <v>24347</v>
          </cell>
          <cell r="E217">
            <v>0</v>
          </cell>
          <cell r="F217">
            <v>18005</v>
          </cell>
          <cell r="G217">
            <v>3534</v>
          </cell>
          <cell r="H217">
            <v>0</v>
          </cell>
          <cell r="I217">
            <v>17017</v>
          </cell>
          <cell r="J217">
            <v>344696</v>
          </cell>
          <cell r="K217">
            <v>0</v>
          </cell>
          <cell r="L217">
            <v>24296</v>
          </cell>
          <cell r="M217">
            <v>0</v>
          </cell>
          <cell r="N217">
            <v>17904</v>
          </cell>
          <cell r="O217">
            <v>2903</v>
          </cell>
          <cell r="P217">
            <v>0</v>
          </cell>
          <cell r="Q217">
            <v>1150</v>
          </cell>
          <cell r="R217">
            <v>0</v>
          </cell>
          <cell r="S217">
            <v>0</v>
          </cell>
          <cell r="T217">
            <v>0</v>
          </cell>
          <cell r="U217">
            <v>0</v>
          </cell>
          <cell r="V217">
            <v>597</v>
          </cell>
          <cell r="W217">
            <v>27664</v>
          </cell>
          <cell r="X217">
            <v>0</v>
          </cell>
          <cell r="Y217">
            <v>29000</v>
          </cell>
          <cell r="Z217">
            <v>0</v>
          </cell>
          <cell r="AA217">
            <v>251486</v>
          </cell>
          <cell r="AB217">
            <v>11994</v>
          </cell>
          <cell r="AC217">
            <v>66414</v>
          </cell>
          <cell r="AD217">
            <v>0</v>
          </cell>
          <cell r="AE217">
            <v>22516</v>
          </cell>
          <cell r="AF217">
            <v>0</v>
          </cell>
          <cell r="AG217">
            <v>10462</v>
          </cell>
          <cell r="AH217">
            <v>500</v>
          </cell>
          <cell r="AI217">
            <v>500</v>
          </cell>
          <cell r="AJ217">
            <v>2935</v>
          </cell>
          <cell r="AK217">
            <v>734</v>
          </cell>
          <cell r="AL217">
            <v>3000</v>
          </cell>
          <cell r="AM217">
            <v>2567</v>
          </cell>
          <cell r="AN217">
            <v>16000</v>
          </cell>
          <cell r="AO217">
            <v>1100</v>
          </cell>
          <cell r="AP217">
            <v>4700</v>
          </cell>
          <cell r="AQ217">
            <v>9966</v>
          </cell>
          <cell r="AR217">
            <v>2000</v>
          </cell>
          <cell r="AS217">
            <v>12137</v>
          </cell>
          <cell r="AT217">
            <v>1215</v>
          </cell>
          <cell r="AU217">
            <v>0</v>
          </cell>
          <cell r="AV217">
            <v>600</v>
          </cell>
          <cell r="AW217">
            <v>3245</v>
          </cell>
          <cell r="AX217">
            <v>0</v>
          </cell>
          <cell r="AY217">
            <v>9158</v>
          </cell>
          <cell r="AZ217">
            <v>0</v>
          </cell>
          <cell r="BA217">
            <v>0</v>
          </cell>
          <cell r="BB217">
            <v>10067</v>
          </cell>
          <cell r="BC217">
            <v>0</v>
          </cell>
          <cell r="BD217">
            <v>0</v>
          </cell>
          <cell r="BE217">
            <v>40431</v>
          </cell>
          <cell r="BF217">
            <v>5100</v>
          </cell>
          <cell r="BG217">
            <v>40343</v>
          </cell>
          <cell r="BH217">
            <v>0</v>
          </cell>
          <cell r="BI217">
            <v>0</v>
          </cell>
          <cell r="BJ217">
            <v>0</v>
          </cell>
          <cell r="BK217">
            <v>54955</v>
          </cell>
          <cell r="BL217">
            <v>0</v>
          </cell>
          <cell r="BM217">
            <v>6927</v>
          </cell>
          <cell r="BN217">
            <v>261</v>
          </cell>
          <cell r="BO217">
            <v>0</v>
          </cell>
          <cell r="BP217">
            <v>0</v>
          </cell>
          <cell r="BQ217">
            <v>0</v>
          </cell>
          <cell r="BR217">
            <v>0</v>
          </cell>
          <cell r="BS217">
            <v>486</v>
          </cell>
          <cell r="BT217">
            <v>747</v>
          </cell>
        </row>
        <row r="218">
          <cell r="A218">
            <v>800</v>
          </cell>
          <cell r="B218" t="str">
            <v>Stratton Church of England Primary School</v>
          </cell>
          <cell r="D218">
            <v>69724</v>
          </cell>
          <cell r="E218">
            <v>0</v>
          </cell>
          <cell r="F218">
            <v>88876</v>
          </cell>
          <cell r="G218">
            <v>8494</v>
          </cell>
          <cell r="H218">
            <v>0</v>
          </cell>
          <cell r="I218">
            <v>0</v>
          </cell>
          <cell r="J218">
            <v>560767</v>
          </cell>
          <cell r="K218">
            <v>0</v>
          </cell>
          <cell r="L218">
            <v>19998</v>
          </cell>
          <cell r="M218">
            <v>0</v>
          </cell>
          <cell r="N218">
            <v>24173</v>
          </cell>
          <cell r="O218">
            <v>0</v>
          </cell>
          <cell r="P218">
            <v>0</v>
          </cell>
          <cell r="Q218">
            <v>10500</v>
          </cell>
          <cell r="R218">
            <v>0</v>
          </cell>
          <cell r="S218">
            <v>0</v>
          </cell>
          <cell r="T218">
            <v>0</v>
          </cell>
          <cell r="U218">
            <v>0</v>
          </cell>
          <cell r="V218">
            <v>1000</v>
          </cell>
          <cell r="W218">
            <v>40613</v>
          </cell>
          <cell r="X218">
            <v>0</v>
          </cell>
          <cell r="Y218">
            <v>0</v>
          </cell>
          <cell r="Z218">
            <v>0</v>
          </cell>
          <cell r="AA218">
            <v>404109</v>
          </cell>
          <cell r="AB218">
            <v>5225</v>
          </cell>
          <cell r="AC218">
            <v>94626</v>
          </cell>
          <cell r="AD218">
            <v>17828</v>
          </cell>
          <cell r="AE218">
            <v>24000</v>
          </cell>
          <cell r="AF218">
            <v>0</v>
          </cell>
          <cell r="AG218">
            <v>8472</v>
          </cell>
          <cell r="AH218">
            <v>700</v>
          </cell>
          <cell r="AI218">
            <v>5000</v>
          </cell>
          <cell r="AJ218">
            <v>3832</v>
          </cell>
          <cell r="AK218">
            <v>959</v>
          </cell>
          <cell r="AL218">
            <v>5000</v>
          </cell>
          <cell r="AM218">
            <v>3300</v>
          </cell>
          <cell r="AN218">
            <v>250</v>
          </cell>
          <cell r="AO218">
            <v>1500</v>
          </cell>
          <cell r="AP218">
            <v>9500</v>
          </cell>
          <cell r="AQ218">
            <v>7395</v>
          </cell>
          <cell r="AR218">
            <v>1250</v>
          </cell>
          <cell r="AS218">
            <v>30118</v>
          </cell>
          <cell r="AT218">
            <v>3208</v>
          </cell>
          <cell r="AU218">
            <v>0</v>
          </cell>
          <cell r="AV218">
            <v>4037</v>
          </cell>
          <cell r="AW218">
            <v>5230</v>
          </cell>
          <cell r="AX218">
            <v>0</v>
          </cell>
          <cell r="AY218">
            <v>2892</v>
          </cell>
          <cell r="AZ218">
            <v>3000</v>
          </cell>
          <cell r="BA218">
            <v>5156</v>
          </cell>
          <cell r="BB218">
            <v>23767</v>
          </cell>
          <cell r="BC218">
            <v>0</v>
          </cell>
          <cell r="BD218">
            <v>0</v>
          </cell>
          <cell r="BE218">
            <v>0</v>
          </cell>
          <cell r="BF218">
            <v>0</v>
          </cell>
          <cell r="BG218">
            <v>47829</v>
          </cell>
          <cell r="BH218">
            <v>0</v>
          </cell>
          <cell r="BI218">
            <v>0</v>
          </cell>
          <cell r="BJ218">
            <v>0</v>
          </cell>
          <cell r="BK218">
            <v>137793</v>
          </cell>
          <cell r="BL218">
            <v>0</v>
          </cell>
          <cell r="BM218">
            <v>7406</v>
          </cell>
          <cell r="BN218">
            <v>56421</v>
          </cell>
          <cell r="BO218">
            <v>0</v>
          </cell>
          <cell r="BP218">
            <v>0</v>
          </cell>
          <cell r="BQ218">
            <v>0</v>
          </cell>
          <cell r="BR218">
            <v>0</v>
          </cell>
          <cell r="BS218">
            <v>0</v>
          </cell>
          <cell r="BT218">
            <v>56421</v>
          </cell>
        </row>
        <row r="219">
          <cell r="A219">
            <v>801</v>
          </cell>
          <cell r="B219" t="str">
            <v>Callowell Primary School</v>
          </cell>
          <cell r="D219">
            <v>23790</v>
          </cell>
          <cell r="E219">
            <v>0</v>
          </cell>
          <cell r="F219">
            <v>34716</v>
          </cell>
          <cell r="G219">
            <v>6075</v>
          </cell>
          <cell r="H219">
            <v>0</v>
          </cell>
          <cell r="I219">
            <v>0</v>
          </cell>
          <cell r="J219">
            <v>470769</v>
          </cell>
          <cell r="K219">
            <v>0</v>
          </cell>
          <cell r="L219">
            <v>40084</v>
          </cell>
          <cell r="M219">
            <v>0</v>
          </cell>
          <cell r="N219">
            <v>22215</v>
          </cell>
          <cell r="O219">
            <v>0</v>
          </cell>
          <cell r="P219">
            <v>0</v>
          </cell>
          <cell r="Q219">
            <v>0</v>
          </cell>
          <cell r="R219">
            <v>0</v>
          </cell>
          <cell r="S219">
            <v>0</v>
          </cell>
          <cell r="T219">
            <v>0</v>
          </cell>
          <cell r="U219">
            <v>0</v>
          </cell>
          <cell r="V219">
            <v>0</v>
          </cell>
          <cell r="W219">
            <v>38888</v>
          </cell>
          <cell r="X219">
            <v>0</v>
          </cell>
          <cell r="Y219">
            <v>0</v>
          </cell>
          <cell r="Z219">
            <v>0</v>
          </cell>
          <cell r="AA219">
            <v>351394</v>
          </cell>
          <cell r="AB219">
            <v>7000</v>
          </cell>
          <cell r="AC219">
            <v>54704</v>
          </cell>
          <cell r="AD219">
            <v>0</v>
          </cell>
          <cell r="AE219">
            <v>26165</v>
          </cell>
          <cell r="AF219">
            <v>0</v>
          </cell>
          <cell r="AG219">
            <v>10246</v>
          </cell>
          <cell r="AH219">
            <v>0</v>
          </cell>
          <cell r="AI219">
            <v>0</v>
          </cell>
          <cell r="AJ219">
            <v>5087</v>
          </cell>
          <cell r="AK219">
            <v>0</v>
          </cell>
          <cell r="AL219">
            <v>5500</v>
          </cell>
          <cell r="AM219">
            <v>6000</v>
          </cell>
          <cell r="AN219">
            <v>20000</v>
          </cell>
          <cell r="AO219">
            <v>3000</v>
          </cell>
          <cell r="AP219">
            <v>8000</v>
          </cell>
          <cell r="AQ219">
            <v>6912</v>
          </cell>
          <cell r="AR219">
            <v>800</v>
          </cell>
          <cell r="AS219">
            <v>28750</v>
          </cell>
          <cell r="AT219">
            <v>2791</v>
          </cell>
          <cell r="AU219">
            <v>0</v>
          </cell>
          <cell r="AV219">
            <v>19150</v>
          </cell>
          <cell r="AW219">
            <v>4342</v>
          </cell>
          <cell r="AX219">
            <v>0</v>
          </cell>
          <cell r="AY219">
            <v>4338</v>
          </cell>
          <cell r="AZ219">
            <v>0</v>
          </cell>
          <cell r="BA219">
            <v>3000</v>
          </cell>
          <cell r="BB219">
            <v>11894</v>
          </cell>
          <cell r="BC219">
            <v>0</v>
          </cell>
          <cell r="BD219">
            <v>0</v>
          </cell>
          <cell r="BE219">
            <v>0</v>
          </cell>
          <cell r="BF219">
            <v>0</v>
          </cell>
          <cell r="BG219">
            <v>15288</v>
          </cell>
          <cell r="BH219">
            <v>0</v>
          </cell>
          <cell r="BI219">
            <v>0</v>
          </cell>
          <cell r="BJ219">
            <v>0</v>
          </cell>
          <cell r="BK219">
            <v>46425</v>
          </cell>
          <cell r="BL219">
            <v>0</v>
          </cell>
          <cell r="BM219">
            <v>9653</v>
          </cell>
          <cell r="BN219">
            <v>16673</v>
          </cell>
          <cell r="BO219">
            <v>0</v>
          </cell>
          <cell r="BP219">
            <v>1</v>
          </cell>
          <cell r="BQ219">
            <v>0</v>
          </cell>
          <cell r="BR219">
            <v>0</v>
          </cell>
          <cell r="BS219">
            <v>0</v>
          </cell>
          <cell r="BT219">
            <v>16674</v>
          </cell>
        </row>
        <row r="220">
          <cell r="A220">
            <v>803</v>
          </cell>
          <cell r="B220" t="str">
            <v>Stroud Valley Community Primary School</v>
          </cell>
          <cell r="D220">
            <v>-5410</v>
          </cell>
          <cell r="E220">
            <v>0</v>
          </cell>
          <cell r="F220">
            <v>34750</v>
          </cell>
          <cell r="G220">
            <v>3940</v>
          </cell>
          <cell r="H220">
            <v>0</v>
          </cell>
          <cell r="I220">
            <v>0</v>
          </cell>
          <cell r="J220">
            <v>656687</v>
          </cell>
          <cell r="K220">
            <v>0</v>
          </cell>
          <cell r="L220">
            <v>56743</v>
          </cell>
          <cell r="M220">
            <v>0</v>
          </cell>
          <cell r="N220">
            <v>33805</v>
          </cell>
          <cell r="O220">
            <v>0</v>
          </cell>
          <cell r="P220">
            <v>0</v>
          </cell>
          <cell r="Q220">
            <v>0</v>
          </cell>
          <cell r="R220">
            <v>0</v>
          </cell>
          <cell r="S220">
            <v>0</v>
          </cell>
          <cell r="T220">
            <v>0</v>
          </cell>
          <cell r="U220">
            <v>0</v>
          </cell>
          <cell r="V220">
            <v>0</v>
          </cell>
          <cell r="W220">
            <v>46530</v>
          </cell>
          <cell r="X220">
            <v>0</v>
          </cell>
          <cell r="Y220">
            <v>0</v>
          </cell>
          <cell r="Z220">
            <v>0</v>
          </cell>
          <cell r="AA220">
            <v>471599</v>
          </cell>
          <cell r="AB220">
            <v>12208</v>
          </cell>
          <cell r="AC220">
            <v>131597</v>
          </cell>
          <cell r="AD220">
            <v>0</v>
          </cell>
          <cell r="AE220">
            <v>35728</v>
          </cell>
          <cell r="AF220">
            <v>0</v>
          </cell>
          <cell r="AG220">
            <v>16239</v>
          </cell>
          <cell r="AH220">
            <v>0</v>
          </cell>
          <cell r="AI220">
            <v>0</v>
          </cell>
          <cell r="AJ220">
            <v>6736</v>
          </cell>
          <cell r="AK220">
            <v>0</v>
          </cell>
          <cell r="AL220">
            <v>8000</v>
          </cell>
          <cell r="AM220">
            <v>2600</v>
          </cell>
          <cell r="AN220">
            <v>23000</v>
          </cell>
          <cell r="AO220">
            <v>2000</v>
          </cell>
          <cell r="AP220">
            <v>15200</v>
          </cell>
          <cell r="AQ220">
            <v>18628</v>
          </cell>
          <cell r="AR220">
            <v>1500</v>
          </cell>
          <cell r="AS220">
            <v>18329</v>
          </cell>
          <cell r="AT220">
            <v>4583</v>
          </cell>
          <cell r="AU220">
            <v>0</v>
          </cell>
          <cell r="AV220">
            <v>5700</v>
          </cell>
          <cell r="AW220">
            <v>5967</v>
          </cell>
          <cell r="AX220">
            <v>0</v>
          </cell>
          <cell r="AY220">
            <v>18316</v>
          </cell>
          <cell r="AZ220">
            <v>0</v>
          </cell>
          <cell r="BA220">
            <v>0</v>
          </cell>
          <cell r="BB220">
            <v>13558</v>
          </cell>
          <cell r="BC220">
            <v>0</v>
          </cell>
          <cell r="BD220">
            <v>0</v>
          </cell>
          <cell r="BE220">
            <v>0</v>
          </cell>
          <cell r="BF220">
            <v>0</v>
          </cell>
          <cell r="BG220">
            <v>49918</v>
          </cell>
          <cell r="BH220">
            <v>0</v>
          </cell>
          <cell r="BI220">
            <v>0</v>
          </cell>
          <cell r="BJ220">
            <v>0</v>
          </cell>
          <cell r="BK220">
            <v>80873</v>
          </cell>
          <cell r="BL220">
            <v>0</v>
          </cell>
          <cell r="BM220">
            <v>7735</v>
          </cell>
          <cell r="BN220">
            <v>-23133</v>
          </cell>
          <cell r="BO220">
            <v>0</v>
          </cell>
          <cell r="BP220">
            <v>0</v>
          </cell>
          <cell r="BQ220">
            <v>0</v>
          </cell>
          <cell r="BR220">
            <v>0</v>
          </cell>
          <cell r="BS220">
            <v>0</v>
          </cell>
          <cell r="BT220">
            <v>-23133</v>
          </cell>
        </row>
        <row r="221">
          <cell r="A221">
            <v>804</v>
          </cell>
          <cell r="B221" t="str">
            <v>Parliament Primary School</v>
          </cell>
          <cell r="D221">
            <v>12889</v>
          </cell>
          <cell r="E221">
            <v>0</v>
          </cell>
          <cell r="F221">
            <v>49951</v>
          </cell>
          <cell r="G221">
            <v>3106</v>
          </cell>
          <cell r="H221">
            <v>0</v>
          </cell>
          <cell r="I221">
            <v>0</v>
          </cell>
          <cell r="J221">
            <v>332563</v>
          </cell>
          <cell r="K221">
            <v>0</v>
          </cell>
          <cell r="L221">
            <v>32602</v>
          </cell>
          <cell r="M221">
            <v>0</v>
          </cell>
          <cell r="N221">
            <v>25458</v>
          </cell>
          <cell r="O221">
            <v>0</v>
          </cell>
          <cell r="P221">
            <v>0</v>
          </cell>
          <cell r="Q221">
            <v>5483</v>
          </cell>
          <cell r="R221">
            <v>0</v>
          </cell>
          <cell r="S221">
            <v>0</v>
          </cell>
          <cell r="T221">
            <v>0</v>
          </cell>
          <cell r="U221">
            <v>0</v>
          </cell>
          <cell r="V221">
            <v>3923</v>
          </cell>
          <cell r="W221">
            <v>30454</v>
          </cell>
          <cell r="X221">
            <v>0</v>
          </cell>
          <cell r="Y221">
            <v>0</v>
          </cell>
          <cell r="Z221">
            <v>0</v>
          </cell>
          <cell r="AA221">
            <v>239903</v>
          </cell>
          <cell r="AB221">
            <v>8448</v>
          </cell>
          <cell r="AC221">
            <v>74308</v>
          </cell>
          <cell r="AD221">
            <v>14470</v>
          </cell>
          <cell r="AE221">
            <v>14889</v>
          </cell>
          <cell r="AF221">
            <v>0</v>
          </cell>
          <cell r="AG221">
            <v>12446</v>
          </cell>
          <cell r="AH221">
            <v>150</v>
          </cell>
          <cell r="AI221">
            <v>1250</v>
          </cell>
          <cell r="AJ221">
            <v>2667</v>
          </cell>
          <cell r="AK221">
            <v>667</v>
          </cell>
          <cell r="AL221">
            <v>7000</v>
          </cell>
          <cell r="AM221">
            <v>5001</v>
          </cell>
          <cell r="AN221">
            <v>800</v>
          </cell>
          <cell r="AO221">
            <v>1855</v>
          </cell>
          <cell r="AP221">
            <v>11770</v>
          </cell>
          <cell r="AQ221">
            <v>13565</v>
          </cell>
          <cell r="AR221">
            <v>1016</v>
          </cell>
          <cell r="AS221">
            <v>7288</v>
          </cell>
          <cell r="AT221">
            <v>2186</v>
          </cell>
          <cell r="AU221">
            <v>0</v>
          </cell>
          <cell r="AV221">
            <v>3600</v>
          </cell>
          <cell r="AW221">
            <v>2858</v>
          </cell>
          <cell r="AX221">
            <v>0</v>
          </cell>
          <cell r="AY221">
            <v>5834</v>
          </cell>
          <cell r="AZ221">
            <v>0</v>
          </cell>
          <cell r="BA221">
            <v>35</v>
          </cell>
          <cell r="BB221">
            <v>9382</v>
          </cell>
          <cell r="BC221">
            <v>0</v>
          </cell>
          <cell r="BD221">
            <v>0</v>
          </cell>
          <cell r="BE221">
            <v>0</v>
          </cell>
          <cell r="BF221">
            <v>0</v>
          </cell>
          <cell r="BG221">
            <v>38460</v>
          </cell>
          <cell r="BH221">
            <v>0</v>
          </cell>
          <cell r="BI221">
            <v>0</v>
          </cell>
          <cell r="BJ221">
            <v>0</v>
          </cell>
          <cell r="BK221">
            <v>85062</v>
          </cell>
          <cell r="BL221">
            <v>0</v>
          </cell>
          <cell r="BM221">
            <v>6455</v>
          </cell>
          <cell r="BN221">
            <v>1984</v>
          </cell>
          <cell r="BO221">
            <v>0</v>
          </cell>
          <cell r="BP221">
            <v>0</v>
          </cell>
          <cell r="BQ221">
            <v>0</v>
          </cell>
          <cell r="BR221">
            <v>0</v>
          </cell>
          <cell r="BS221">
            <v>0</v>
          </cell>
          <cell r="BT221">
            <v>1984</v>
          </cell>
        </row>
        <row r="222">
          <cell r="A222">
            <v>805</v>
          </cell>
          <cell r="B222" t="str">
            <v>Uplands Community Primary School</v>
          </cell>
          <cell r="D222">
            <v>21055</v>
          </cell>
          <cell r="E222">
            <v>0</v>
          </cell>
          <cell r="F222">
            <v>38356</v>
          </cell>
          <cell r="G222">
            <v>0</v>
          </cell>
          <cell r="H222">
            <v>0</v>
          </cell>
          <cell r="I222">
            <v>0</v>
          </cell>
          <cell r="J222">
            <v>308784</v>
          </cell>
          <cell r="K222">
            <v>0</v>
          </cell>
          <cell r="L222">
            <v>21925</v>
          </cell>
          <cell r="M222">
            <v>0</v>
          </cell>
          <cell r="N222">
            <v>22640</v>
          </cell>
          <cell r="O222">
            <v>0</v>
          </cell>
          <cell r="P222">
            <v>0</v>
          </cell>
          <cell r="Q222">
            <v>0</v>
          </cell>
          <cell r="R222">
            <v>0</v>
          </cell>
          <cell r="S222">
            <v>0</v>
          </cell>
          <cell r="T222">
            <v>0</v>
          </cell>
          <cell r="U222">
            <v>0</v>
          </cell>
          <cell r="V222">
            <v>0</v>
          </cell>
          <cell r="W222">
            <v>27216</v>
          </cell>
          <cell r="X222">
            <v>0</v>
          </cell>
          <cell r="Y222">
            <v>0</v>
          </cell>
          <cell r="Z222">
            <v>0</v>
          </cell>
          <cell r="AA222">
            <v>227208</v>
          </cell>
          <cell r="AB222">
            <v>9430</v>
          </cell>
          <cell r="AC222">
            <v>39982</v>
          </cell>
          <cell r="AD222">
            <v>0</v>
          </cell>
          <cell r="AE222">
            <v>23612</v>
          </cell>
          <cell r="AF222">
            <v>0</v>
          </cell>
          <cell r="AG222">
            <v>6709</v>
          </cell>
          <cell r="AH222">
            <v>2200</v>
          </cell>
          <cell r="AI222">
            <v>3000</v>
          </cell>
          <cell r="AJ222">
            <v>0</v>
          </cell>
          <cell r="AK222">
            <v>0</v>
          </cell>
          <cell r="AL222">
            <v>7500</v>
          </cell>
          <cell r="AM222">
            <v>500</v>
          </cell>
          <cell r="AN222">
            <v>9000</v>
          </cell>
          <cell r="AO222">
            <v>1150</v>
          </cell>
          <cell r="AP222">
            <v>6000</v>
          </cell>
          <cell r="AQ222">
            <v>3469</v>
          </cell>
          <cell r="AR222">
            <v>0</v>
          </cell>
          <cell r="AS222">
            <v>6717</v>
          </cell>
          <cell r="AT222">
            <v>2101</v>
          </cell>
          <cell r="AU222">
            <v>0</v>
          </cell>
          <cell r="AV222">
            <v>17050</v>
          </cell>
          <cell r="AW222">
            <v>2615</v>
          </cell>
          <cell r="AX222">
            <v>0</v>
          </cell>
          <cell r="AY222">
            <v>5156</v>
          </cell>
          <cell r="AZ222">
            <v>0</v>
          </cell>
          <cell r="BA222">
            <v>10893</v>
          </cell>
          <cell r="BB222">
            <v>9675</v>
          </cell>
          <cell r="BC222">
            <v>0</v>
          </cell>
          <cell r="BD222">
            <v>0</v>
          </cell>
          <cell r="BE222">
            <v>0</v>
          </cell>
          <cell r="BF222">
            <v>0</v>
          </cell>
          <cell r="BG222">
            <v>38208</v>
          </cell>
          <cell r="BH222">
            <v>0</v>
          </cell>
          <cell r="BI222">
            <v>0</v>
          </cell>
          <cell r="BJ222">
            <v>0</v>
          </cell>
          <cell r="BK222">
            <v>73215</v>
          </cell>
          <cell r="BL222">
            <v>0</v>
          </cell>
          <cell r="BM222">
            <v>3349</v>
          </cell>
          <cell r="BN222">
            <v>7653</v>
          </cell>
          <cell r="BO222">
            <v>0</v>
          </cell>
          <cell r="BP222">
            <v>0</v>
          </cell>
          <cell r="BQ222">
            <v>0</v>
          </cell>
          <cell r="BR222">
            <v>0</v>
          </cell>
          <cell r="BS222">
            <v>0</v>
          </cell>
          <cell r="BT222">
            <v>7653</v>
          </cell>
        </row>
        <row r="223">
          <cell r="A223">
            <v>806</v>
          </cell>
          <cell r="B223" t="str">
            <v>Swell Church of England Primary School</v>
          </cell>
          <cell r="D223">
            <v>16194</v>
          </cell>
          <cell r="E223">
            <v>0</v>
          </cell>
          <cell r="F223">
            <v>32431</v>
          </cell>
          <cell r="G223">
            <v>0</v>
          </cell>
          <cell r="H223">
            <v>106</v>
          </cell>
          <cell r="I223">
            <v>0</v>
          </cell>
          <cell r="J223">
            <v>135752</v>
          </cell>
          <cell r="K223">
            <v>0</v>
          </cell>
          <cell r="L223">
            <v>4049</v>
          </cell>
          <cell r="M223">
            <v>0</v>
          </cell>
          <cell r="N223">
            <v>13690</v>
          </cell>
          <cell r="O223">
            <v>0</v>
          </cell>
          <cell r="P223">
            <v>0</v>
          </cell>
          <cell r="Q223">
            <v>2148</v>
          </cell>
          <cell r="R223">
            <v>0</v>
          </cell>
          <cell r="S223">
            <v>0</v>
          </cell>
          <cell r="T223">
            <v>0</v>
          </cell>
          <cell r="U223">
            <v>0</v>
          </cell>
          <cell r="V223">
            <v>0</v>
          </cell>
          <cell r="W223">
            <v>15793</v>
          </cell>
          <cell r="X223">
            <v>0</v>
          </cell>
          <cell r="Y223">
            <v>0</v>
          </cell>
          <cell r="Z223">
            <v>0</v>
          </cell>
          <cell r="AA223">
            <v>95600</v>
          </cell>
          <cell r="AB223">
            <v>4483</v>
          </cell>
          <cell r="AC223">
            <v>21600</v>
          </cell>
          <cell r="AD223">
            <v>0</v>
          </cell>
          <cell r="AE223">
            <v>15705</v>
          </cell>
          <cell r="AF223">
            <v>0</v>
          </cell>
          <cell r="AG223">
            <v>2871</v>
          </cell>
          <cell r="AH223">
            <v>824</v>
          </cell>
          <cell r="AI223">
            <v>0</v>
          </cell>
          <cell r="AJ223">
            <v>2930</v>
          </cell>
          <cell r="AK223">
            <v>732</v>
          </cell>
          <cell r="AL223">
            <v>4000</v>
          </cell>
          <cell r="AM223">
            <v>979</v>
          </cell>
          <cell r="AN223">
            <v>5665</v>
          </cell>
          <cell r="AO223">
            <v>227</v>
          </cell>
          <cell r="AP223">
            <v>2060</v>
          </cell>
          <cell r="AQ223">
            <v>801</v>
          </cell>
          <cell r="AR223">
            <v>515</v>
          </cell>
          <cell r="AS223">
            <v>11678</v>
          </cell>
          <cell r="AT223">
            <v>1547</v>
          </cell>
          <cell r="AU223">
            <v>0</v>
          </cell>
          <cell r="AV223">
            <v>1854</v>
          </cell>
          <cell r="AW223">
            <v>787</v>
          </cell>
          <cell r="AX223">
            <v>0</v>
          </cell>
          <cell r="AY223">
            <v>0</v>
          </cell>
          <cell r="AZ223">
            <v>0</v>
          </cell>
          <cell r="BA223">
            <v>7236</v>
          </cell>
          <cell r="BB223">
            <v>0</v>
          </cell>
          <cell r="BC223">
            <v>0</v>
          </cell>
          <cell r="BD223">
            <v>0</v>
          </cell>
          <cell r="BE223">
            <v>0</v>
          </cell>
          <cell r="BF223">
            <v>0</v>
          </cell>
          <cell r="BG223">
            <v>32054</v>
          </cell>
          <cell r="BH223">
            <v>0</v>
          </cell>
          <cell r="BI223">
            <v>0</v>
          </cell>
          <cell r="BJ223">
            <v>0</v>
          </cell>
          <cell r="BK223">
            <v>61380</v>
          </cell>
          <cell r="BL223">
            <v>0</v>
          </cell>
          <cell r="BM223">
            <v>3211</v>
          </cell>
          <cell r="BN223">
            <v>5532</v>
          </cell>
          <cell r="BO223">
            <v>0</v>
          </cell>
          <cell r="BP223">
            <v>0</v>
          </cell>
          <cell r="BQ223">
            <v>0</v>
          </cell>
          <cell r="BR223">
            <v>0</v>
          </cell>
          <cell r="BS223">
            <v>0</v>
          </cell>
          <cell r="BT223">
            <v>5532</v>
          </cell>
        </row>
        <row r="224">
          <cell r="A224">
            <v>807</v>
          </cell>
          <cell r="B224" t="str">
            <v>Swindon Village Primary School</v>
          </cell>
          <cell r="C224">
            <v>1</v>
          </cell>
          <cell r="D224">
            <v>63081</v>
          </cell>
          <cell r="E224">
            <v>0</v>
          </cell>
          <cell r="F224">
            <v>0</v>
          </cell>
          <cell r="G224">
            <v>670</v>
          </cell>
          <cell r="H224">
            <v>0</v>
          </cell>
          <cell r="I224">
            <v>0</v>
          </cell>
          <cell r="J224">
            <v>1122266</v>
          </cell>
          <cell r="K224">
            <v>0</v>
          </cell>
          <cell r="L224">
            <v>96531</v>
          </cell>
          <cell r="M224">
            <v>0</v>
          </cell>
          <cell r="N224">
            <v>34401.5</v>
          </cell>
          <cell r="O224">
            <v>1000</v>
          </cell>
          <cell r="P224">
            <v>0</v>
          </cell>
          <cell r="Q224">
            <v>4600</v>
          </cell>
          <cell r="R224">
            <v>0</v>
          </cell>
          <cell r="S224">
            <v>0</v>
          </cell>
          <cell r="T224">
            <v>0</v>
          </cell>
          <cell r="U224">
            <v>50000</v>
          </cell>
          <cell r="V224">
            <v>0</v>
          </cell>
          <cell r="W224">
            <v>69878</v>
          </cell>
          <cell r="X224">
            <v>0</v>
          </cell>
          <cell r="Y224">
            <v>0</v>
          </cell>
          <cell r="Z224">
            <v>0</v>
          </cell>
          <cell r="AA224">
            <v>740733</v>
          </cell>
          <cell r="AB224">
            <v>25282</v>
          </cell>
          <cell r="AC224">
            <v>240332</v>
          </cell>
          <cell r="AD224">
            <v>46996</v>
          </cell>
          <cell r="AE224">
            <v>72155</v>
          </cell>
          <cell r="AF224">
            <v>4930</v>
          </cell>
          <cell r="AG224">
            <v>38284</v>
          </cell>
          <cell r="AH224">
            <v>3190</v>
          </cell>
          <cell r="AI224">
            <v>8500</v>
          </cell>
          <cell r="AJ224">
            <v>11115</v>
          </cell>
          <cell r="AK224">
            <v>150</v>
          </cell>
          <cell r="AL224">
            <v>21200</v>
          </cell>
          <cell r="AM224">
            <v>2400</v>
          </cell>
          <cell r="AN224">
            <v>3250</v>
          </cell>
          <cell r="AO224">
            <v>5000</v>
          </cell>
          <cell r="AP224">
            <v>21500</v>
          </cell>
          <cell r="AQ224">
            <v>2155</v>
          </cell>
          <cell r="AR224">
            <v>4270</v>
          </cell>
          <cell r="AS224">
            <v>92037</v>
          </cell>
          <cell r="AT224">
            <v>18369</v>
          </cell>
          <cell r="AU224">
            <v>0</v>
          </cell>
          <cell r="AV224">
            <v>12200</v>
          </cell>
          <cell r="AW224">
            <v>10588</v>
          </cell>
          <cell r="AX224">
            <v>0</v>
          </cell>
          <cell r="AY224">
            <v>15217</v>
          </cell>
          <cell r="AZ224">
            <v>0</v>
          </cell>
          <cell r="BA224">
            <v>1600</v>
          </cell>
          <cell r="BB224">
            <v>15700</v>
          </cell>
          <cell r="BC224">
            <v>0</v>
          </cell>
          <cell r="BD224">
            <v>15500</v>
          </cell>
          <cell r="BE224">
            <v>0</v>
          </cell>
          <cell r="BF224">
            <v>0</v>
          </cell>
          <cell r="BG224">
            <v>66713</v>
          </cell>
          <cell r="BH224">
            <v>0</v>
          </cell>
          <cell r="BI224">
            <v>0</v>
          </cell>
          <cell r="BJ224">
            <v>0</v>
          </cell>
          <cell r="BK224">
            <v>44393</v>
          </cell>
          <cell r="BL224">
            <v>0</v>
          </cell>
          <cell r="BM224">
            <v>5082</v>
          </cell>
          <cell r="BN224">
            <v>9104.5</v>
          </cell>
          <cell r="BO224">
            <v>0</v>
          </cell>
          <cell r="BP224">
            <v>17908</v>
          </cell>
          <cell r="BQ224">
            <v>0</v>
          </cell>
          <cell r="BR224">
            <v>0</v>
          </cell>
          <cell r="BS224">
            <v>0</v>
          </cell>
          <cell r="BT224">
            <v>27012.5</v>
          </cell>
        </row>
        <row r="225">
          <cell r="A225">
            <v>808</v>
          </cell>
          <cell r="B225" t="str">
            <v>Temple Guiting Church of England School</v>
          </cell>
          <cell r="D225">
            <v>22050</v>
          </cell>
          <cell r="E225">
            <v>0</v>
          </cell>
          <cell r="F225">
            <v>244</v>
          </cell>
          <cell r="G225">
            <v>3581</v>
          </cell>
          <cell r="H225">
            <v>0</v>
          </cell>
          <cell r="I225">
            <v>0</v>
          </cell>
          <cell r="J225">
            <v>199941</v>
          </cell>
          <cell r="K225">
            <v>0</v>
          </cell>
          <cell r="L225">
            <v>3618</v>
          </cell>
          <cell r="M225">
            <v>0</v>
          </cell>
          <cell r="N225">
            <v>10312</v>
          </cell>
          <cell r="O225">
            <v>0</v>
          </cell>
          <cell r="P225">
            <v>0</v>
          </cell>
          <cell r="Q225">
            <v>1339</v>
          </cell>
          <cell r="R225">
            <v>0</v>
          </cell>
          <cell r="S225">
            <v>0</v>
          </cell>
          <cell r="T225">
            <v>0</v>
          </cell>
          <cell r="U225">
            <v>0</v>
          </cell>
          <cell r="V225">
            <v>8500</v>
          </cell>
          <cell r="W225">
            <v>19546</v>
          </cell>
          <cell r="X225">
            <v>0</v>
          </cell>
          <cell r="Y225">
            <v>0</v>
          </cell>
          <cell r="Z225">
            <v>0</v>
          </cell>
          <cell r="AA225">
            <v>175592</v>
          </cell>
          <cell r="AB225">
            <v>2863</v>
          </cell>
          <cell r="AC225">
            <v>36136</v>
          </cell>
          <cell r="AD225">
            <v>3048</v>
          </cell>
          <cell r="AE225">
            <v>9704</v>
          </cell>
          <cell r="AF225">
            <v>0</v>
          </cell>
          <cell r="AG225">
            <v>2082</v>
          </cell>
          <cell r="AH225">
            <v>200</v>
          </cell>
          <cell r="AI225">
            <v>500</v>
          </cell>
          <cell r="AJ225">
            <v>2448</v>
          </cell>
          <cell r="AK225">
            <v>612</v>
          </cell>
          <cell r="AL225">
            <v>800</v>
          </cell>
          <cell r="AM225">
            <v>960</v>
          </cell>
          <cell r="AN225">
            <v>2840</v>
          </cell>
          <cell r="AO225">
            <v>600</v>
          </cell>
          <cell r="AP225">
            <v>5350</v>
          </cell>
          <cell r="AQ225">
            <v>2991</v>
          </cell>
          <cell r="AR225">
            <v>555</v>
          </cell>
          <cell r="AS225">
            <v>5595</v>
          </cell>
          <cell r="AT225">
            <v>100</v>
          </cell>
          <cell r="AU225">
            <v>0</v>
          </cell>
          <cell r="AV225">
            <v>2230</v>
          </cell>
          <cell r="AW225">
            <v>1658</v>
          </cell>
          <cell r="AX225">
            <v>0</v>
          </cell>
          <cell r="AY225">
            <v>974</v>
          </cell>
          <cell r="AZ225">
            <v>0</v>
          </cell>
          <cell r="BA225">
            <v>0</v>
          </cell>
          <cell r="BB225">
            <v>7306</v>
          </cell>
          <cell r="BC225">
            <v>0</v>
          </cell>
          <cell r="BD225">
            <v>0</v>
          </cell>
          <cell r="BE225">
            <v>0</v>
          </cell>
          <cell r="BF225">
            <v>0</v>
          </cell>
          <cell r="BG225">
            <v>35249</v>
          </cell>
          <cell r="BH225">
            <v>0</v>
          </cell>
          <cell r="BI225">
            <v>0</v>
          </cell>
          <cell r="BJ225">
            <v>0</v>
          </cell>
          <cell r="BK225">
            <v>10244</v>
          </cell>
          <cell r="BL225">
            <v>0</v>
          </cell>
          <cell r="BM225">
            <v>6781</v>
          </cell>
          <cell r="BN225">
            <v>162</v>
          </cell>
          <cell r="BO225">
            <v>0</v>
          </cell>
          <cell r="BP225">
            <v>22049</v>
          </cell>
          <cell r="BQ225">
            <v>0</v>
          </cell>
          <cell r="BR225">
            <v>0</v>
          </cell>
          <cell r="BS225">
            <v>0</v>
          </cell>
          <cell r="BT225">
            <v>22211</v>
          </cell>
        </row>
        <row r="226">
          <cell r="A226">
            <v>810</v>
          </cell>
          <cell r="B226" t="str">
            <v>St. Mary's Church of England Primary School (Tetbury)</v>
          </cell>
          <cell r="D226">
            <v>29609</v>
          </cell>
          <cell r="E226">
            <v>0</v>
          </cell>
          <cell r="F226">
            <v>0</v>
          </cell>
          <cell r="G226">
            <v>0</v>
          </cell>
          <cell r="H226">
            <v>0</v>
          </cell>
          <cell r="I226">
            <v>0</v>
          </cell>
          <cell r="J226">
            <v>755553</v>
          </cell>
          <cell r="K226">
            <v>0</v>
          </cell>
          <cell r="L226">
            <v>70826</v>
          </cell>
          <cell r="M226">
            <v>0</v>
          </cell>
          <cell r="N226">
            <v>21506</v>
          </cell>
          <cell r="O226">
            <v>0</v>
          </cell>
          <cell r="P226">
            <v>0</v>
          </cell>
          <cell r="Q226">
            <v>3720</v>
          </cell>
          <cell r="R226">
            <v>0</v>
          </cell>
          <cell r="S226">
            <v>0</v>
          </cell>
          <cell r="T226">
            <v>0</v>
          </cell>
          <cell r="U226">
            <v>2092</v>
          </cell>
          <cell r="V226">
            <v>1300</v>
          </cell>
          <cell r="W226">
            <v>52459</v>
          </cell>
          <cell r="X226">
            <v>0</v>
          </cell>
          <cell r="Y226">
            <v>0</v>
          </cell>
          <cell r="Z226">
            <v>0</v>
          </cell>
          <cell r="AA226">
            <v>519927</v>
          </cell>
          <cell r="AB226">
            <v>45341</v>
          </cell>
          <cell r="AC226">
            <v>174948</v>
          </cell>
          <cell r="AD226">
            <v>29304</v>
          </cell>
          <cell r="AE226">
            <v>39492</v>
          </cell>
          <cell r="AF226">
            <v>0</v>
          </cell>
          <cell r="AG226">
            <v>15305</v>
          </cell>
          <cell r="AH226">
            <v>1400</v>
          </cell>
          <cell r="AI226">
            <v>1000</v>
          </cell>
          <cell r="AJ226">
            <v>15438</v>
          </cell>
          <cell r="AK226">
            <v>3859</v>
          </cell>
          <cell r="AL226">
            <v>4000</v>
          </cell>
          <cell r="AM226">
            <v>2359</v>
          </cell>
          <cell r="AN226">
            <v>1500</v>
          </cell>
          <cell r="AO226">
            <v>3000</v>
          </cell>
          <cell r="AP226">
            <v>14000</v>
          </cell>
          <cell r="AQ226">
            <v>3434</v>
          </cell>
          <cell r="AR226">
            <v>1000</v>
          </cell>
          <cell r="AS226">
            <v>19540</v>
          </cell>
          <cell r="AT226">
            <v>4691</v>
          </cell>
          <cell r="AU226">
            <v>0</v>
          </cell>
          <cell r="AV226">
            <v>8787</v>
          </cell>
          <cell r="AW226">
            <v>0</v>
          </cell>
          <cell r="AX226">
            <v>0</v>
          </cell>
          <cell r="AY226">
            <v>4156</v>
          </cell>
          <cell r="AZ226">
            <v>0</v>
          </cell>
          <cell r="BA226">
            <v>500</v>
          </cell>
          <cell r="BB226">
            <v>20179</v>
          </cell>
          <cell r="BC226">
            <v>0</v>
          </cell>
          <cell r="BD226">
            <v>0</v>
          </cell>
          <cell r="BE226">
            <v>0</v>
          </cell>
          <cell r="BF226">
            <v>0</v>
          </cell>
          <cell r="BG226">
            <v>4160</v>
          </cell>
          <cell r="BH226">
            <v>0</v>
          </cell>
          <cell r="BI226">
            <v>0</v>
          </cell>
          <cell r="BJ226">
            <v>0</v>
          </cell>
          <cell r="BK226">
            <v>0</v>
          </cell>
          <cell r="BL226">
            <v>0</v>
          </cell>
          <cell r="BM226">
            <v>4160</v>
          </cell>
          <cell r="BN226">
            <v>3905</v>
          </cell>
          <cell r="BO226">
            <v>0</v>
          </cell>
          <cell r="BP226">
            <v>0</v>
          </cell>
          <cell r="BQ226">
            <v>0</v>
          </cell>
          <cell r="BR226">
            <v>0</v>
          </cell>
          <cell r="BS226">
            <v>0</v>
          </cell>
          <cell r="BT226">
            <v>3905</v>
          </cell>
        </row>
        <row r="227">
          <cell r="A227">
            <v>811</v>
          </cell>
          <cell r="B227" t="str">
            <v>Tewkesbury Church of England Primary School</v>
          </cell>
          <cell r="D227">
            <v>59412</v>
          </cell>
          <cell r="E227">
            <v>0</v>
          </cell>
          <cell r="F227">
            <v>2618</v>
          </cell>
          <cell r="G227">
            <v>3264</v>
          </cell>
          <cell r="H227">
            <v>0</v>
          </cell>
          <cell r="I227">
            <v>0</v>
          </cell>
          <cell r="J227">
            <v>1088031</v>
          </cell>
          <cell r="K227">
            <v>0</v>
          </cell>
          <cell r="L227">
            <v>75575</v>
          </cell>
          <cell r="M227">
            <v>0</v>
          </cell>
          <cell r="N227">
            <v>53947</v>
          </cell>
          <cell r="O227">
            <v>0</v>
          </cell>
          <cell r="P227">
            <v>14460</v>
          </cell>
          <cell r="Q227">
            <v>0</v>
          </cell>
          <cell r="R227">
            <v>23540</v>
          </cell>
          <cell r="S227">
            <v>0</v>
          </cell>
          <cell r="T227">
            <v>0</v>
          </cell>
          <cell r="U227">
            <v>0</v>
          </cell>
          <cell r="V227">
            <v>0</v>
          </cell>
          <cell r="W227">
            <v>68378</v>
          </cell>
          <cell r="X227">
            <v>0</v>
          </cell>
          <cell r="Y227">
            <v>0</v>
          </cell>
          <cell r="Z227">
            <v>0</v>
          </cell>
          <cell r="AA227">
            <v>805577</v>
          </cell>
          <cell r="AB227">
            <v>17760</v>
          </cell>
          <cell r="AC227">
            <v>133757</v>
          </cell>
          <cell r="AD227">
            <v>22109</v>
          </cell>
          <cell r="AE227">
            <v>38414</v>
          </cell>
          <cell r="AF227">
            <v>25179</v>
          </cell>
          <cell r="AG227">
            <v>17956</v>
          </cell>
          <cell r="AH227">
            <v>5300</v>
          </cell>
          <cell r="AI227">
            <v>3381</v>
          </cell>
          <cell r="AJ227">
            <v>8564</v>
          </cell>
          <cell r="AK227">
            <v>2141</v>
          </cell>
          <cell r="AL227">
            <v>25000</v>
          </cell>
          <cell r="AM227">
            <v>4000</v>
          </cell>
          <cell r="AN227">
            <v>5500</v>
          </cell>
          <cell r="AO227">
            <v>3000</v>
          </cell>
          <cell r="AP227">
            <v>12000</v>
          </cell>
          <cell r="AQ227">
            <v>27836</v>
          </cell>
          <cell r="AR227">
            <v>1500</v>
          </cell>
          <cell r="AS227">
            <v>31900</v>
          </cell>
          <cell r="AT227">
            <v>20360</v>
          </cell>
          <cell r="AU227">
            <v>0</v>
          </cell>
          <cell r="AV227">
            <v>2300</v>
          </cell>
          <cell r="AW227">
            <v>10827</v>
          </cell>
          <cell r="AX227">
            <v>0</v>
          </cell>
          <cell r="AY227">
            <v>29826</v>
          </cell>
          <cell r="AZ227">
            <v>30000</v>
          </cell>
          <cell r="BA227">
            <v>2000</v>
          </cell>
          <cell r="BB227">
            <v>18032</v>
          </cell>
          <cell r="BC227">
            <v>0</v>
          </cell>
          <cell r="BD227">
            <v>0</v>
          </cell>
          <cell r="BE227">
            <v>0</v>
          </cell>
          <cell r="BF227">
            <v>0</v>
          </cell>
          <cell r="BG227">
            <v>64212</v>
          </cell>
          <cell r="BH227">
            <v>0</v>
          </cell>
          <cell r="BI227">
            <v>0</v>
          </cell>
          <cell r="BJ227">
            <v>0</v>
          </cell>
          <cell r="BK227">
            <v>20000</v>
          </cell>
          <cell r="BL227">
            <v>0</v>
          </cell>
          <cell r="BM227">
            <v>7581</v>
          </cell>
          <cell r="BN227">
            <v>79124</v>
          </cell>
          <cell r="BO227">
            <v>0</v>
          </cell>
          <cell r="BP227">
            <v>42513</v>
          </cell>
          <cell r="BQ227">
            <v>0</v>
          </cell>
          <cell r="BR227">
            <v>0</v>
          </cell>
          <cell r="BS227">
            <v>0</v>
          </cell>
          <cell r="BT227">
            <v>121637</v>
          </cell>
        </row>
        <row r="228">
          <cell r="A228">
            <v>812</v>
          </cell>
          <cell r="B228" t="str">
            <v>The John Moore Primary School</v>
          </cell>
          <cell r="D228">
            <v>38267</v>
          </cell>
          <cell r="E228">
            <v>0</v>
          </cell>
          <cell r="F228">
            <v>31903</v>
          </cell>
          <cell r="G228">
            <v>59</v>
          </cell>
          <cell r="H228">
            <v>0</v>
          </cell>
          <cell r="I228">
            <v>0</v>
          </cell>
          <cell r="J228">
            <v>548876</v>
          </cell>
          <cell r="K228">
            <v>0</v>
          </cell>
          <cell r="L228">
            <v>27848</v>
          </cell>
          <cell r="M228">
            <v>0</v>
          </cell>
          <cell r="N228">
            <v>28567</v>
          </cell>
          <cell r="O228">
            <v>0</v>
          </cell>
          <cell r="P228">
            <v>0</v>
          </cell>
          <cell r="Q228">
            <v>9000</v>
          </cell>
          <cell r="R228">
            <v>0</v>
          </cell>
          <cell r="S228">
            <v>0</v>
          </cell>
          <cell r="T228">
            <v>0</v>
          </cell>
          <cell r="U228">
            <v>6500</v>
          </cell>
          <cell r="V228">
            <v>2000</v>
          </cell>
          <cell r="W228">
            <v>41462</v>
          </cell>
          <cell r="X228">
            <v>0</v>
          </cell>
          <cell r="Y228">
            <v>0</v>
          </cell>
          <cell r="Z228">
            <v>0</v>
          </cell>
          <cell r="AA228">
            <v>394312</v>
          </cell>
          <cell r="AB228">
            <v>15800</v>
          </cell>
          <cell r="AC228">
            <v>97853</v>
          </cell>
          <cell r="AD228">
            <v>500</v>
          </cell>
          <cell r="AE228">
            <v>21868</v>
          </cell>
          <cell r="AF228">
            <v>0</v>
          </cell>
          <cell r="AG228">
            <v>11270</v>
          </cell>
          <cell r="AH228">
            <v>2700</v>
          </cell>
          <cell r="AI228">
            <v>10066</v>
          </cell>
          <cell r="AJ228">
            <v>6719</v>
          </cell>
          <cell r="AK228">
            <v>1680</v>
          </cell>
          <cell r="AL228">
            <v>4000</v>
          </cell>
          <cell r="AM228">
            <v>3650</v>
          </cell>
          <cell r="AN228">
            <v>21050</v>
          </cell>
          <cell r="AO228">
            <v>1200</v>
          </cell>
          <cell r="AP228">
            <v>7900</v>
          </cell>
          <cell r="AQ228">
            <v>11422</v>
          </cell>
          <cell r="AR228">
            <v>4350</v>
          </cell>
          <cell r="AS228">
            <v>28892</v>
          </cell>
          <cell r="AT228">
            <v>6913</v>
          </cell>
          <cell r="AU228">
            <v>0</v>
          </cell>
          <cell r="AV228">
            <v>8275</v>
          </cell>
          <cell r="AW228">
            <v>5281</v>
          </cell>
          <cell r="AX228">
            <v>0</v>
          </cell>
          <cell r="AY228">
            <v>5812</v>
          </cell>
          <cell r="AZ228">
            <v>0</v>
          </cell>
          <cell r="BA228">
            <v>5500</v>
          </cell>
          <cell r="BB228">
            <v>15474</v>
          </cell>
          <cell r="BC228">
            <v>0</v>
          </cell>
          <cell r="BD228">
            <v>0</v>
          </cell>
          <cell r="BE228">
            <v>0</v>
          </cell>
          <cell r="BF228">
            <v>0</v>
          </cell>
          <cell r="BG228">
            <v>25638</v>
          </cell>
          <cell r="BH228">
            <v>0</v>
          </cell>
          <cell r="BI228">
            <v>0</v>
          </cell>
          <cell r="BJ228">
            <v>0</v>
          </cell>
          <cell r="BK228">
            <v>53837</v>
          </cell>
          <cell r="BL228">
            <v>0</v>
          </cell>
          <cell r="BM228">
            <v>3763</v>
          </cell>
          <cell r="BN228">
            <v>10033</v>
          </cell>
          <cell r="BO228">
            <v>0</v>
          </cell>
          <cell r="BP228">
            <v>0</v>
          </cell>
          <cell r="BQ228">
            <v>0</v>
          </cell>
          <cell r="BR228">
            <v>0</v>
          </cell>
          <cell r="BS228">
            <v>0</v>
          </cell>
          <cell r="BT228">
            <v>10033</v>
          </cell>
        </row>
        <row r="229">
          <cell r="A229">
            <v>814</v>
          </cell>
          <cell r="B229" t="str">
            <v>Mitton Manor Primary School</v>
          </cell>
          <cell r="D229">
            <v>16134</v>
          </cell>
          <cell r="E229">
            <v>0</v>
          </cell>
          <cell r="F229">
            <v>15483</v>
          </cell>
          <cell r="G229">
            <v>1159</v>
          </cell>
          <cell r="H229">
            <v>0</v>
          </cell>
          <cell r="I229">
            <v>0</v>
          </cell>
          <cell r="J229">
            <v>522383</v>
          </cell>
          <cell r="K229">
            <v>0</v>
          </cell>
          <cell r="L229">
            <v>45240</v>
          </cell>
          <cell r="M229">
            <v>0</v>
          </cell>
          <cell r="N229">
            <v>31291</v>
          </cell>
          <cell r="O229">
            <v>0</v>
          </cell>
          <cell r="P229">
            <v>4000</v>
          </cell>
          <cell r="Q229">
            <v>0</v>
          </cell>
          <cell r="R229">
            <v>0</v>
          </cell>
          <cell r="S229">
            <v>0</v>
          </cell>
          <cell r="T229">
            <v>0</v>
          </cell>
          <cell r="U229">
            <v>0</v>
          </cell>
          <cell r="V229">
            <v>0</v>
          </cell>
          <cell r="W229">
            <v>38896</v>
          </cell>
          <cell r="X229">
            <v>0</v>
          </cell>
          <cell r="Y229">
            <v>0</v>
          </cell>
          <cell r="Z229">
            <v>0</v>
          </cell>
          <cell r="AA229">
            <v>407719</v>
          </cell>
          <cell r="AB229">
            <v>6300</v>
          </cell>
          <cell r="AC229">
            <v>83626</v>
          </cell>
          <cell r="AD229">
            <v>9470</v>
          </cell>
          <cell r="AE229">
            <v>25642</v>
          </cell>
          <cell r="AF229">
            <v>0</v>
          </cell>
          <cell r="AG229">
            <v>16291</v>
          </cell>
          <cell r="AH229">
            <v>0</v>
          </cell>
          <cell r="AI229">
            <v>4542</v>
          </cell>
          <cell r="AJ229">
            <v>3536</v>
          </cell>
          <cell r="AK229">
            <v>884</v>
          </cell>
          <cell r="AL229">
            <v>3880</v>
          </cell>
          <cell r="AM229">
            <v>3300</v>
          </cell>
          <cell r="AN229">
            <v>11330</v>
          </cell>
          <cell r="AO229">
            <v>3500</v>
          </cell>
          <cell r="AP229">
            <v>9500</v>
          </cell>
          <cell r="AQ229">
            <v>7772</v>
          </cell>
          <cell r="AR229">
            <v>1600</v>
          </cell>
          <cell r="AS229">
            <v>14400</v>
          </cell>
          <cell r="AT229">
            <v>2877</v>
          </cell>
          <cell r="AU229">
            <v>0</v>
          </cell>
          <cell r="AV229">
            <v>6400</v>
          </cell>
          <cell r="AW229">
            <v>4773</v>
          </cell>
          <cell r="AX229">
            <v>0</v>
          </cell>
          <cell r="AY229">
            <v>5044</v>
          </cell>
          <cell r="AZ229">
            <v>0</v>
          </cell>
          <cell r="BA229">
            <v>0</v>
          </cell>
          <cell r="BB229">
            <v>11265</v>
          </cell>
          <cell r="BC229">
            <v>0</v>
          </cell>
          <cell r="BD229">
            <v>0</v>
          </cell>
          <cell r="BE229">
            <v>0</v>
          </cell>
          <cell r="BF229">
            <v>0</v>
          </cell>
          <cell r="BG229">
            <v>30055</v>
          </cell>
          <cell r="BH229">
            <v>0</v>
          </cell>
          <cell r="BI229">
            <v>0</v>
          </cell>
          <cell r="BJ229">
            <v>0</v>
          </cell>
          <cell r="BK229">
            <v>41902</v>
          </cell>
          <cell r="BL229">
            <v>0</v>
          </cell>
          <cell r="BM229">
            <v>4795</v>
          </cell>
          <cell r="BN229">
            <v>14293</v>
          </cell>
          <cell r="BO229">
            <v>0</v>
          </cell>
          <cell r="BP229">
            <v>0</v>
          </cell>
          <cell r="BQ229">
            <v>0</v>
          </cell>
          <cell r="BR229">
            <v>0</v>
          </cell>
          <cell r="BS229">
            <v>0</v>
          </cell>
          <cell r="BT229">
            <v>14293</v>
          </cell>
        </row>
        <row r="230">
          <cell r="A230">
            <v>815</v>
          </cell>
          <cell r="B230" t="str">
            <v>Queen Margaret Primary School and Opportunity Centre</v>
          </cell>
          <cell r="D230">
            <v>-7545</v>
          </cell>
          <cell r="E230">
            <v>0</v>
          </cell>
          <cell r="F230">
            <v>-793</v>
          </cell>
          <cell r="G230">
            <v>3460</v>
          </cell>
          <cell r="H230">
            <v>0</v>
          </cell>
          <cell r="I230">
            <v>0</v>
          </cell>
          <cell r="J230">
            <v>396566</v>
          </cell>
          <cell r="K230">
            <v>0</v>
          </cell>
          <cell r="L230">
            <v>54520</v>
          </cell>
          <cell r="M230">
            <v>0</v>
          </cell>
          <cell r="N230">
            <v>48274</v>
          </cell>
          <cell r="O230">
            <v>0</v>
          </cell>
          <cell r="P230">
            <v>0</v>
          </cell>
          <cell r="Q230">
            <v>0</v>
          </cell>
          <cell r="R230">
            <v>0</v>
          </cell>
          <cell r="S230">
            <v>0</v>
          </cell>
          <cell r="T230">
            <v>0</v>
          </cell>
          <cell r="U230">
            <v>0</v>
          </cell>
          <cell r="V230">
            <v>0</v>
          </cell>
          <cell r="W230">
            <v>33244</v>
          </cell>
          <cell r="X230">
            <v>0</v>
          </cell>
          <cell r="Y230">
            <v>0</v>
          </cell>
          <cell r="Z230">
            <v>0</v>
          </cell>
          <cell r="AA230">
            <v>263531</v>
          </cell>
          <cell r="AB230">
            <v>5866</v>
          </cell>
          <cell r="AC230">
            <v>107376</v>
          </cell>
          <cell r="AD230">
            <v>18259</v>
          </cell>
          <cell r="AE230">
            <v>19937</v>
          </cell>
          <cell r="AF230">
            <v>0</v>
          </cell>
          <cell r="AG230">
            <v>8145</v>
          </cell>
          <cell r="AH230">
            <v>0</v>
          </cell>
          <cell r="AI230">
            <v>2862</v>
          </cell>
          <cell r="AJ230">
            <v>7678</v>
          </cell>
          <cell r="AK230">
            <v>1919</v>
          </cell>
          <cell r="AL230">
            <v>11500</v>
          </cell>
          <cell r="AM230">
            <v>3500</v>
          </cell>
          <cell r="AN230">
            <v>1800</v>
          </cell>
          <cell r="AO230">
            <v>2000</v>
          </cell>
          <cell r="AP230">
            <v>6000</v>
          </cell>
          <cell r="AQ230">
            <v>6594</v>
          </cell>
          <cell r="AR230">
            <v>1000</v>
          </cell>
          <cell r="AS230">
            <v>12050</v>
          </cell>
          <cell r="AT230">
            <v>2000</v>
          </cell>
          <cell r="AU230">
            <v>0</v>
          </cell>
          <cell r="AV230">
            <v>3000</v>
          </cell>
          <cell r="AW230">
            <v>3148</v>
          </cell>
          <cell r="AX230">
            <v>0</v>
          </cell>
          <cell r="AY230">
            <v>22656</v>
          </cell>
          <cell r="AZ230">
            <v>0</v>
          </cell>
          <cell r="BA230">
            <v>1500</v>
          </cell>
          <cell r="BB230">
            <v>10390</v>
          </cell>
          <cell r="BC230">
            <v>0</v>
          </cell>
          <cell r="BD230">
            <v>0</v>
          </cell>
          <cell r="BE230">
            <v>0</v>
          </cell>
          <cell r="BF230">
            <v>0</v>
          </cell>
          <cell r="BG230">
            <v>39438</v>
          </cell>
          <cell r="BH230">
            <v>0</v>
          </cell>
          <cell r="BI230">
            <v>0</v>
          </cell>
          <cell r="BJ230">
            <v>0</v>
          </cell>
          <cell r="BK230">
            <v>35225</v>
          </cell>
          <cell r="BL230">
            <v>0</v>
          </cell>
          <cell r="BM230">
            <v>6880</v>
          </cell>
          <cell r="BN230">
            <v>2348</v>
          </cell>
          <cell r="BO230">
            <v>0</v>
          </cell>
          <cell r="BP230">
            <v>0</v>
          </cell>
          <cell r="BQ230">
            <v>0</v>
          </cell>
          <cell r="BR230">
            <v>0</v>
          </cell>
          <cell r="BS230">
            <v>0</v>
          </cell>
          <cell r="BT230">
            <v>2348</v>
          </cell>
        </row>
        <row r="231">
          <cell r="A231">
            <v>816</v>
          </cell>
          <cell r="B231" t="str">
            <v>Meadowside Primary School</v>
          </cell>
          <cell r="D231">
            <v>34235</v>
          </cell>
          <cell r="E231">
            <v>0</v>
          </cell>
          <cell r="F231">
            <v>5328</v>
          </cell>
          <cell r="G231">
            <v>520</v>
          </cell>
          <cell r="H231">
            <v>0</v>
          </cell>
          <cell r="I231">
            <v>0</v>
          </cell>
          <cell r="J231">
            <v>553322</v>
          </cell>
          <cell r="K231">
            <v>0</v>
          </cell>
          <cell r="L231">
            <v>58866</v>
          </cell>
          <cell r="M231">
            <v>0</v>
          </cell>
          <cell r="N231">
            <v>22571</v>
          </cell>
          <cell r="O231">
            <v>0</v>
          </cell>
          <cell r="P231">
            <v>0</v>
          </cell>
          <cell r="Q231">
            <v>7000</v>
          </cell>
          <cell r="R231">
            <v>0</v>
          </cell>
          <cell r="S231">
            <v>0</v>
          </cell>
          <cell r="T231">
            <v>0</v>
          </cell>
          <cell r="U231">
            <v>0</v>
          </cell>
          <cell r="V231">
            <v>0</v>
          </cell>
          <cell r="W231">
            <v>47447</v>
          </cell>
          <cell r="X231">
            <v>0</v>
          </cell>
          <cell r="Y231">
            <v>0</v>
          </cell>
          <cell r="Z231">
            <v>0</v>
          </cell>
          <cell r="AA231">
            <v>401493</v>
          </cell>
          <cell r="AB231">
            <v>2000</v>
          </cell>
          <cell r="AC231">
            <v>151212</v>
          </cell>
          <cell r="AD231">
            <v>0</v>
          </cell>
          <cell r="AE231">
            <v>26000</v>
          </cell>
          <cell r="AF231">
            <v>0</v>
          </cell>
          <cell r="AG231">
            <v>17204</v>
          </cell>
          <cell r="AH231">
            <v>500</v>
          </cell>
          <cell r="AI231">
            <v>1300</v>
          </cell>
          <cell r="AJ231">
            <v>0</v>
          </cell>
          <cell r="AK231">
            <v>0</v>
          </cell>
          <cell r="AL231">
            <v>4000</v>
          </cell>
          <cell r="AM231">
            <v>3000</v>
          </cell>
          <cell r="AN231">
            <v>23600</v>
          </cell>
          <cell r="AO231">
            <v>700</v>
          </cell>
          <cell r="AP231">
            <v>9000</v>
          </cell>
          <cell r="AQ231">
            <v>13325</v>
          </cell>
          <cell r="AR231">
            <v>2150</v>
          </cell>
          <cell r="AS231">
            <v>20029</v>
          </cell>
          <cell r="AT231">
            <v>9022</v>
          </cell>
          <cell r="AU231">
            <v>0</v>
          </cell>
          <cell r="AV231">
            <v>5061</v>
          </cell>
          <cell r="AW231">
            <v>500</v>
          </cell>
          <cell r="AX231">
            <v>0</v>
          </cell>
          <cell r="AY231">
            <v>30</v>
          </cell>
          <cell r="AZ231">
            <v>0</v>
          </cell>
          <cell r="BA231">
            <v>5281</v>
          </cell>
          <cell r="BB231">
            <v>23298</v>
          </cell>
          <cell r="BC231">
            <v>0</v>
          </cell>
          <cell r="BD231">
            <v>0</v>
          </cell>
          <cell r="BE231">
            <v>0</v>
          </cell>
          <cell r="BF231">
            <v>0</v>
          </cell>
          <cell r="BG231">
            <v>10025</v>
          </cell>
          <cell r="BH231">
            <v>0</v>
          </cell>
          <cell r="BI231">
            <v>0</v>
          </cell>
          <cell r="BJ231">
            <v>0</v>
          </cell>
          <cell r="BK231">
            <v>12159</v>
          </cell>
          <cell r="BL231">
            <v>0</v>
          </cell>
          <cell r="BM231">
            <v>3714</v>
          </cell>
          <cell r="BN231">
            <v>4736</v>
          </cell>
          <cell r="BO231">
            <v>0</v>
          </cell>
          <cell r="BP231">
            <v>0</v>
          </cell>
          <cell r="BQ231">
            <v>0</v>
          </cell>
          <cell r="BR231">
            <v>0</v>
          </cell>
          <cell r="BS231">
            <v>0</v>
          </cell>
          <cell r="BT231">
            <v>4736</v>
          </cell>
        </row>
        <row r="232">
          <cell r="A232">
            <v>817</v>
          </cell>
          <cell r="B232" t="str">
            <v>Kingsway Primary</v>
          </cell>
          <cell r="D232">
            <v>72122</v>
          </cell>
          <cell r="E232">
            <v>0</v>
          </cell>
          <cell r="F232">
            <v>0</v>
          </cell>
          <cell r="G232">
            <v>2040</v>
          </cell>
          <cell r="H232">
            <v>0</v>
          </cell>
          <cell r="I232">
            <v>0</v>
          </cell>
          <cell r="J232">
            <v>452220</v>
          </cell>
          <cell r="K232">
            <v>0</v>
          </cell>
          <cell r="L232">
            <v>31833</v>
          </cell>
          <cell r="M232">
            <v>0</v>
          </cell>
          <cell r="N232">
            <v>21690</v>
          </cell>
          <cell r="O232">
            <v>0</v>
          </cell>
          <cell r="P232">
            <v>0</v>
          </cell>
          <cell r="Q232">
            <v>0</v>
          </cell>
          <cell r="R232">
            <v>0</v>
          </cell>
          <cell r="S232">
            <v>0</v>
          </cell>
          <cell r="T232">
            <v>0</v>
          </cell>
          <cell r="U232">
            <v>0</v>
          </cell>
          <cell r="V232">
            <v>0</v>
          </cell>
          <cell r="W232">
            <v>75925</v>
          </cell>
          <cell r="X232">
            <v>0</v>
          </cell>
          <cell r="Y232">
            <v>0</v>
          </cell>
          <cell r="Z232">
            <v>0</v>
          </cell>
          <cell r="AA232">
            <v>362718</v>
          </cell>
          <cell r="AB232">
            <v>3000</v>
          </cell>
          <cell r="AC232">
            <v>96271</v>
          </cell>
          <cell r="AD232">
            <v>20366</v>
          </cell>
          <cell r="AE232">
            <v>36482</v>
          </cell>
          <cell r="AF232">
            <v>0</v>
          </cell>
          <cell r="AG232">
            <v>13144</v>
          </cell>
          <cell r="AH232">
            <v>1000</v>
          </cell>
          <cell r="AI232">
            <v>3000</v>
          </cell>
          <cell r="AJ232">
            <v>3060</v>
          </cell>
          <cell r="AK232">
            <v>764</v>
          </cell>
          <cell r="AL232">
            <v>923</v>
          </cell>
          <cell r="AM232">
            <v>500</v>
          </cell>
          <cell r="AN232">
            <v>18663</v>
          </cell>
          <cell r="AO232">
            <v>4000</v>
          </cell>
          <cell r="AP232">
            <v>29719</v>
          </cell>
          <cell r="AQ232">
            <v>15000</v>
          </cell>
          <cell r="AR232">
            <v>2000</v>
          </cell>
          <cell r="AS232">
            <v>61571</v>
          </cell>
          <cell r="AT232">
            <v>5599</v>
          </cell>
          <cell r="AU232">
            <v>0</v>
          </cell>
          <cell r="AV232">
            <v>2708</v>
          </cell>
          <cell r="AW232">
            <v>3098</v>
          </cell>
          <cell r="AX232">
            <v>0</v>
          </cell>
          <cell r="AY232">
            <v>13514</v>
          </cell>
          <cell r="AZ232">
            <v>6557</v>
          </cell>
          <cell r="BA232">
            <v>700</v>
          </cell>
          <cell r="BB232">
            <v>12965</v>
          </cell>
          <cell r="BC232">
            <v>0</v>
          </cell>
          <cell r="BD232">
            <v>0</v>
          </cell>
          <cell r="BE232">
            <v>0</v>
          </cell>
          <cell r="BF232">
            <v>0</v>
          </cell>
          <cell r="BG232">
            <v>21680</v>
          </cell>
          <cell r="BH232">
            <v>0</v>
          </cell>
          <cell r="BI232">
            <v>0</v>
          </cell>
          <cell r="BJ232">
            <v>0</v>
          </cell>
          <cell r="BK232">
            <v>18267</v>
          </cell>
          <cell r="BL232">
            <v>0</v>
          </cell>
          <cell r="BM232">
            <v>5453</v>
          </cell>
          <cell r="BN232">
            <v>-63532</v>
          </cell>
          <cell r="BO232">
            <v>0</v>
          </cell>
          <cell r="BP232">
            <v>0</v>
          </cell>
          <cell r="BQ232">
            <v>0</v>
          </cell>
          <cell r="BR232">
            <v>0</v>
          </cell>
          <cell r="BS232">
            <v>0</v>
          </cell>
          <cell r="BT232">
            <v>-63532</v>
          </cell>
        </row>
        <row r="233">
          <cell r="A233">
            <v>818</v>
          </cell>
          <cell r="B233" t="str">
            <v>Thrupp School</v>
          </cell>
          <cell r="D233">
            <v>23768</v>
          </cell>
          <cell r="E233">
            <v>0</v>
          </cell>
          <cell r="F233">
            <v>82741</v>
          </cell>
          <cell r="G233">
            <v>2378</v>
          </cell>
          <cell r="H233">
            <v>0</v>
          </cell>
          <cell r="I233">
            <v>0</v>
          </cell>
          <cell r="J233">
            <v>335997</v>
          </cell>
          <cell r="K233">
            <v>0</v>
          </cell>
          <cell r="L233">
            <v>56192</v>
          </cell>
          <cell r="M233">
            <v>0</v>
          </cell>
          <cell r="N233">
            <v>21280</v>
          </cell>
          <cell r="O233">
            <v>0</v>
          </cell>
          <cell r="P233">
            <v>0</v>
          </cell>
          <cell r="Q233">
            <v>24962</v>
          </cell>
          <cell r="R233">
            <v>0</v>
          </cell>
          <cell r="S233">
            <v>0</v>
          </cell>
          <cell r="T233">
            <v>0</v>
          </cell>
          <cell r="U233">
            <v>0</v>
          </cell>
          <cell r="V233">
            <v>0</v>
          </cell>
          <cell r="W233">
            <v>28207</v>
          </cell>
          <cell r="X233">
            <v>0</v>
          </cell>
          <cell r="Y233">
            <v>0</v>
          </cell>
          <cell r="Z233">
            <v>0</v>
          </cell>
          <cell r="AA233">
            <v>290546</v>
          </cell>
          <cell r="AB233">
            <v>5487</v>
          </cell>
          <cell r="AC233">
            <v>104607</v>
          </cell>
          <cell r="AD233">
            <v>0</v>
          </cell>
          <cell r="AE233">
            <v>16975</v>
          </cell>
          <cell r="AF233">
            <v>0</v>
          </cell>
          <cell r="AG233">
            <v>6976</v>
          </cell>
          <cell r="AH233">
            <v>200</v>
          </cell>
          <cell r="AI233">
            <v>1000</v>
          </cell>
          <cell r="AJ233">
            <v>3121</v>
          </cell>
          <cell r="AK233">
            <v>780</v>
          </cell>
          <cell r="AL233">
            <v>4700</v>
          </cell>
          <cell r="AM233">
            <v>1750</v>
          </cell>
          <cell r="AN233">
            <v>10000</v>
          </cell>
          <cell r="AO233">
            <v>1000</v>
          </cell>
          <cell r="AP233">
            <v>6200</v>
          </cell>
          <cell r="AQ233">
            <v>2701</v>
          </cell>
          <cell r="AR233">
            <v>1100</v>
          </cell>
          <cell r="AS233">
            <v>5900</v>
          </cell>
          <cell r="AT233">
            <v>2635</v>
          </cell>
          <cell r="AU233">
            <v>0</v>
          </cell>
          <cell r="AV233">
            <v>4490</v>
          </cell>
          <cell r="AW233">
            <v>0</v>
          </cell>
          <cell r="AX233">
            <v>0</v>
          </cell>
          <cell r="AY233">
            <v>100</v>
          </cell>
          <cell r="AZ233">
            <v>0</v>
          </cell>
          <cell r="BA233">
            <v>5500</v>
          </cell>
          <cell r="BB233">
            <v>13803</v>
          </cell>
          <cell r="BC233">
            <v>0</v>
          </cell>
          <cell r="BD233">
            <v>0</v>
          </cell>
          <cell r="BE233">
            <v>0</v>
          </cell>
          <cell r="BF233">
            <v>0</v>
          </cell>
          <cell r="BG233">
            <v>40474</v>
          </cell>
          <cell r="BH233">
            <v>0</v>
          </cell>
          <cell r="BI233">
            <v>0</v>
          </cell>
          <cell r="BJ233">
            <v>0</v>
          </cell>
          <cell r="BK233">
            <v>119792</v>
          </cell>
          <cell r="BL233">
            <v>0</v>
          </cell>
          <cell r="BM233">
            <v>5801</v>
          </cell>
          <cell r="BN233">
            <v>835</v>
          </cell>
          <cell r="BO233">
            <v>0</v>
          </cell>
          <cell r="BP233">
            <v>0</v>
          </cell>
          <cell r="BQ233">
            <v>0</v>
          </cell>
          <cell r="BR233">
            <v>0</v>
          </cell>
          <cell r="BS233">
            <v>0</v>
          </cell>
          <cell r="BT233">
            <v>835</v>
          </cell>
        </row>
        <row r="234">
          <cell r="A234">
            <v>819</v>
          </cell>
          <cell r="B234" t="str">
            <v>Tibberton Community Primary School</v>
          </cell>
          <cell r="D234">
            <v>36501</v>
          </cell>
          <cell r="E234">
            <v>0</v>
          </cell>
          <cell r="F234">
            <v>0</v>
          </cell>
          <cell r="G234">
            <v>3402</v>
          </cell>
          <cell r="H234">
            <v>0</v>
          </cell>
          <cell r="I234">
            <v>0</v>
          </cell>
          <cell r="J234">
            <v>265367</v>
          </cell>
          <cell r="K234">
            <v>0</v>
          </cell>
          <cell r="L234">
            <v>28119</v>
          </cell>
          <cell r="M234">
            <v>0</v>
          </cell>
          <cell r="N234">
            <v>20218</v>
          </cell>
          <cell r="O234">
            <v>0</v>
          </cell>
          <cell r="P234">
            <v>0</v>
          </cell>
          <cell r="Q234">
            <v>6653</v>
          </cell>
          <cell r="R234">
            <v>13300</v>
          </cell>
          <cell r="S234">
            <v>0</v>
          </cell>
          <cell r="T234">
            <v>0</v>
          </cell>
          <cell r="U234">
            <v>887</v>
          </cell>
          <cell r="V234">
            <v>812</v>
          </cell>
          <cell r="W234">
            <v>24678</v>
          </cell>
          <cell r="X234">
            <v>0</v>
          </cell>
          <cell r="Y234">
            <v>0</v>
          </cell>
          <cell r="Z234">
            <v>0</v>
          </cell>
          <cell r="AA234">
            <v>201109</v>
          </cell>
          <cell r="AB234">
            <v>3945</v>
          </cell>
          <cell r="AC234">
            <v>64322</v>
          </cell>
          <cell r="AD234">
            <v>0</v>
          </cell>
          <cell r="AE234">
            <v>18224</v>
          </cell>
          <cell r="AF234">
            <v>0</v>
          </cell>
          <cell r="AG234">
            <v>4933</v>
          </cell>
          <cell r="AH234">
            <v>1336</v>
          </cell>
          <cell r="AI234">
            <v>1600</v>
          </cell>
          <cell r="AJ234">
            <v>6044</v>
          </cell>
          <cell r="AK234">
            <v>1511</v>
          </cell>
          <cell r="AL234">
            <v>7100</v>
          </cell>
          <cell r="AM234">
            <v>1526</v>
          </cell>
          <cell r="AN234">
            <v>11180</v>
          </cell>
          <cell r="AO234">
            <v>1000</v>
          </cell>
          <cell r="AP234">
            <v>4500</v>
          </cell>
          <cell r="AQ234">
            <v>3474</v>
          </cell>
          <cell r="AR234">
            <v>1000</v>
          </cell>
          <cell r="AS234">
            <v>19611</v>
          </cell>
          <cell r="AT234">
            <v>6350</v>
          </cell>
          <cell r="AU234">
            <v>0</v>
          </cell>
          <cell r="AV234">
            <v>1725</v>
          </cell>
          <cell r="AW234">
            <v>2336</v>
          </cell>
          <cell r="AX234">
            <v>0</v>
          </cell>
          <cell r="AY234">
            <v>17818</v>
          </cell>
          <cell r="AZ234">
            <v>0</v>
          </cell>
          <cell r="BA234">
            <v>480</v>
          </cell>
          <cell r="BB234">
            <v>8301</v>
          </cell>
          <cell r="BC234">
            <v>0</v>
          </cell>
          <cell r="BD234">
            <v>0</v>
          </cell>
          <cell r="BE234">
            <v>0</v>
          </cell>
          <cell r="BF234">
            <v>0</v>
          </cell>
          <cell r="BG234">
            <v>37640</v>
          </cell>
          <cell r="BH234">
            <v>0</v>
          </cell>
          <cell r="BI234">
            <v>0</v>
          </cell>
          <cell r="BJ234">
            <v>0</v>
          </cell>
          <cell r="BK234">
            <v>0</v>
          </cell>
          <cell r="BL234">
            <v>0</v>
          </cell>
          <cell r="BM234">
            <v>3402</v>
          </cell>
          <cell r="BN234">
            <v>7110</v>
          </cell>
          <cell r="BO234">
            <v>0</v>
          </cell>
          <cell r="BP234">
            <v>37640</v>
          </cell>
          <cell r="BQ234">
            <v>0</v>
          </cell>
          <cell r="BR234">
            <v>0</v>
          </cell>
          <cell r="BS234">
            <v>0</v>
          </cell>
          <cell r="BT234">
            <v>44750</v>
          </cell>
        </row>
        <row r="235">
          <cell r="A235">
            <v>825</v>
          </cell>
          <cell r="B235" t="str">
            <v>Tutshill Church of England Primary School</v>
          </cell>
          <cell r="D235">
            <v>33861</v>
          </cell>
          <cell r="E235">
            <v>0</v>
          </cell>
          <cell r="F235">
            <v>3565</v>
          </cell>
          <cell r="G235">
            <v>0</v>
          </cell>
          <cell r="H235">
            <v>0</v>
          </cell>
          <cell r="I235">
            <v>0</v>
          </cell>
          <cell r="J235">
            <v>575057</v>
          </cell>
          <cell r="K235">
            <v>0</v>
          </cell>
          <cell r="L235">
            <v>71611</v>
          </cell>
          <cell r="M235">
            <v>0</v>
          </cell>
          <cell r="N235">
            <v>18422</v>
          </cell>
          <cell r="O235">
            <v>0</v>
          </cell>
          <cell r="P235">
            <v>0</v>
          </cell>
          <cell r="Q235">
            <v>7586</v>
          </cell>
          <cell r="R235">
            <v>0</v>
          </cell>
          <cell r="S235">
            <v>0</v>
          </cell>
          <cell r="T235">
            <v>0</v>
          </cell>
          <cell r="U235">
            <v>1243</v>
          </cell>
          <cell r="V235">
            <v>65</v>
          </cell>
          <cell r="W235">
            <v>39827</v>
          </cell>
          <cell r="X235">
            <v>0</v>
          </cell>
          <cell r="Y235">
            <v>0</v>
          </cell>
          <cell r="Z235">
            <v>0</v>
          </cell>
          <cell r="AA235">
            <v>419023</v>
          </cell>
          <cell r="AB235">
            <v>21287</v>
          </cell>
          <cell r="AC235">
            <v>101840</v>
          </cell>
          <cell r="AD235">
            <v>21952</v>
          </cell>
          <cell r="AE235">
            <v>42497</v>
          </cell>
          <cell r="AF235">
            <v>0</v>
          </cell>
          <cell r="AG235">
            <v>10500</v>
          </cell>
          <cell r="AH235">
            <v>2800</v>
          </cell>
          <cell r="AI235">
            <v>2750</v>
          </cell>
          <cell r="AJ235">
            <v>14766</v>
          </cell>
          <cell r="AK235">
            <v>0</v>
          </cell>
          <cell r="AL235">
            <v>5000</v>
          </cell>
          <cell r="AM235">
            <v>4000</v>
          </cell>
          <cell r="AN235">
            <v>1250</v>
          </cell>
          <cell r="AO235">
            <v>2400</v>
          </cell>
          <cell r="AP235">
            <v>10000</v>
          </cell>
          <cell r="AQ235">
            <v>13989</v>
          </cell>
          <cell r="AR235">
            <v>3070</v>
          </cell>
          <cell r="AS235">
            <v>20450</v>
          </cell>
          <cell r="AT235">
            <v>3899</v>
          </cell>
          <cell r="AU235">
            <v>0</v>
          </cell>
          <cell r="AV235">
            <v>2940</v>
          </cell>
          <cell r="AW235">
            <v>5202</v>
          </cell>
          <cell r="AX235">
            <v>0</v>
          </cell>
          <cell r="AY235">
            <v>0</v>
          </cell>
          <cell r="AZ235">
            <v>0</v>
          </cell>
          <cell r="BA235">
            <v>4246</v>
          </cell>
          <cell r="BB235">
            <v>14862</v>
          </cell>
          <cell r="BC235">
            <v>0</v>
          </cell>
          <cell r="BD235">
            <v>0</v>
          </cell>
          <cell r="BE235">
            <v>0</v>
          </cell>
          <cell r="BF235">
            <v>0</v>
          </cell>
          <cell r="BG235">
            <v>47801</v>
          </cell>
          <cell r="BH235">
            <v>0</v>
          </cell>
          <cell r="BI235">
            <v>0</v>
          </cell>
          <cell r="BJ235">
            <v>0</v>
          </cell>
          <cell r="BK235">
            <v>47672</v>
          </cell>
          <cell r="BL235">
            <v>0</v>
          </cell>
          <cell r="BM235">
            <v>3694</v>
          </cell>
          <cell r="BN235">
            <v>18949</v>
          </cell>
          <cell r="BO235">
            <v>0</v>
          </cell>
          <cell r="BP235">
            <v>0</v>
          </cell>
          <cell r="BQ235">
            <v>0</v>
          </cell>
          <cell r="BR235">
            <v>0</v>
          </cell>
          <cell r="BS235">
            <v>0</v>
          </cell>
          <cell r="BT235">
            <v>18949</v>
          </cell>
        </row>
        <row r="236">
          <cell r="A236">
            <v>827</v>
          </cell>
          <cell r="B236" t="str">
            <v>Twyning School</v>
          </cell>
          <cell r="D236">
            <v>607</v>
          </cell>
          <cell r="E236">
            <v>0</v>
          </cell>
          <cell r="F236">
            <v>19180</v>
          </cell>
          <cell r="G236">
            <v>0</v>
          </cell>
          <cell r="H236">
            <v>500</v>
          </cell>
          <cell r="I236">
            <v>0</v>
          </cell>
          <cell r="J236">
            <v>344925</v>
          </cell>
          <cell r="K236">
            <v>0</v>
          </cell>
          <cell r="L236">
            <v>16700</v>
          </cell>
          <cell r="M236">
            <v>0</v>
          </cell>
          <cell r="N236">
            <v>21298</v>
          </cell>
          <cell r="O236">
            <v>5000</v>
          </cell>
          <cell r="P236">
            <v>0</v>
          </cell>
          <cell r="Q236">
            <v>14326</v>
          </cell>
          <cell r="R236">
            <v>0</v>
          </cell>
          <cell r="S236">
            <v>0</v>
          </cell>
          <cell r="T236">
            <v>0</v>
          </cell>
          <cell r="U236">
            <v>6128</v>
          </cell>
          <cell r="V236">
            <v>4000</v>
          </cell>
          <cell r="W236">
            <v>28766</v>
          </cell>
          <cell r="X236">
            <v>0</v>
          </cell>
          <cell r="Y236">
            <v>0</v>
          </cell>
          <cell r="Z236">
            <v>0</v>
          </cell>
          <cell r="AA236">
            <v>233601</v>
          </cell>
          <cell r="AB236">
            <v>10150</v>
          </cell>
          <cell r="AC236">
            <v>73527</v>
          </cell>
          <cell r="AD236">
            <v>6803</v>
          </cell>
          <cell r="AE236">
            <v>28497</v>
          </cell>
          <cell r="AF236">
            <v>0</v>
          </cell>
          <cell r="AG236">
            <v>26963</v>
          </cell>
          <cell r="AH236">
            <v>344</v>
          </cell>
          <cell r="AI236">
            <v>924</v>
          </cell>
          <cell r="AJ236">
            <v>6000</v>
          </cell>
          <cell r="AK236">
            <v>0</v>
          </cell>
          <cell r="AL236">
            <v>1000</v>
          </cell>
          <cell r="AM236">
            <v>1500</v>
          </cell>
          <cell r="AN236">
            <v>500</v>
          </cell>
          <cell r="AO236">
            <v>2000</v>
          </cell>
          <cell r="AP236">
            <v>5000</v>
          </cell>
          <cell r="AQ236">
            <v>6264</v>
          </cell>
          <cell r="AR236">
            <v>600</v>
          </cell>
          <cell r="AS236">
            <v>18503</v>
          </cell>
          <cell r="AT236">
            <v>0</v>
          </cell>
          <cell r="AU236">
            <v>0</v>
          </cell>
          <cell r="AV236">
            <v>2700</v>
          </cell>
          <cell r="AW236">
            <v>2869</v>
          </cell>
          <cell r="AX236">
            <v>0</v>
          </cell>
          <cell r="AY236">
            <v>1371</v>
          </cell>
          <cell r="AZ236">
            <v>0</v>
          </cell>
          <cell r="BA236">
            <v>0</v>
          </cell>
          <cell r="BB236">
            <v>11300</v>
          </cell>
          <cell r="BC236">
            <v>0</v>
          </cell>
          <cell r="BD236">
            <v>0</v>
          </cell>
          <cell r="BE236">
            <v>0</v>
          </cell>
          <cell r="BF236">
            <v>0</v>
          </cell>
          <cell r="BG236">
            <v>37942</v>
          </cell>
          <cell r="BH236">
            <v>0</v>
          </cell>
          <cell r="BI236">
            <v>0</v>
          </cell>
          <cell r="BJ236">
            <v>0</v>
          </cell>
          <cell r="BK236">
            <v>55047</v>
          </cell>
          <cell r="BL236">
            <v>500</v>
          </cell>
          <cell r="BM236">
            <v>2075</v>
          </cell>
          <cell r="BN236">
            <v>1334</v>
          </cell>
          <cell r="BO236">
            <v>0</v>
          </cell>
          <cell r="BP236">
            <v>0</v>
          </cell>
          <cell r="BQ236">
            <v>0</v>
          </cell>
          <cell r="BR236">
            <v>0</v>
          </cell>
          <cell r="BS236">
            <v>0</v>
          </cell>
          <cell r="BT236">
            <v>1334</v>
          </cell>
        </row>
        <row r="237">
          <cell r="A237">
            <v>829</v>
          </cell>
          <cell r="B237" t="str">
            <v>Uley Church of England Primary School</v>
          </cell>
          <cell r="D237">
            <v>43686</v>
          </cell>
          <cell r="E237">
            <v>0</v>
          </cell>
          <cell r="F237">
            <v>54272</v>
          </cell>
          <cell r="G237">
            <v>7537</v>
          </cell>
          <cell r="H237">
            <v>0</v>
          </cell>
          <cell r="I237">
            <v>0</v>
          </cell>
          <cell r="J237">
            <v>309098</v>
          </cell>
          <cell r="K237">
            <v>0</v>
          </cell>
          <cell r="L237">
            <v>10941</v>
          </cell>
          <cell r="M237">
            <v>0</v>
          </cell>
          <cell r="N237">
            <v>19769</v>
          </cell>
          <cell r="O237">
            <v>0</v>
          </cell>
          <cell r="P237">
            <v>0</v>
          </cell>
          <cell r="Q237">
            <v>17794</v>
          </cell>
          <cell r="R237">
            <v>0</v>
          </cell>
          <cell r="S237">
            <v>0</v>
          </cell>
          <cell r="T237">
            <v>0</v>
          </cell>
          <cell r="U237">
            <v>1000</v>
          </cell>
          <cell r="V237">
            <v>2000</v>
          </cell>
          <cell r="W237">
            <v>26341</v>
          </cell>
          <cell r="X237">
            <v>0</v>
          </cell>
          <cell r="Y237">
            <v>0</v>
          </cell>
          <cell r="Z237">
            <v>0</v>
          </cell>
          <cell r="AA237">
            <v>230920</v>
          </cell>
          <cell r="AB237">
            <v>5300</v>
          </cell>
          <cell r="AC237">
            <v>62872</v>
          </cell>
          <cell r="AD237">
            <v>0</v>
          </cell>
          <cell r="AE237">
            <v>28960</v>
          </cell>
          <cell r="AF237">
            <v>0</v>
          </cell>
          <cell r="AG237">
            <v>5197</v>
          </cell>
          <cell r="AH237">
            <v>1000</v>
          </cell>
          <cell r="AI237">
            <v>1000</v>
          </cell>
          <cell r="AJ237">
            <v>2688</v>
          </cell>
          <cell r="AK237">
            <v>672</v>
          </cell>
          <cell r="AL237">
            <v>9825</v>
          </cell>
          <cell r="AM237">
            <v>2000</v>
          </cell>
          <cell r="AN237">
            <v>11000</v>
          </cell>
          <cell r="AO237">
            <v>2000</v>
          </cell>
          <cell r="AP237">
            <v>6665</v>
          </cell>
          <cell r="AQ237">
            <v>4145</v>
          </cell>
          <cell r="AR237">
            <v>1900</v>
          </cell>
          <cell r="AS237">
            <v>9450</v>
          </cell>
          <cell r="AT237">
            <v>2300</v>
          </cell>
          <cell r="AU237">
            <v>0</v>
          </cell>
          <cell r="AV237">
            <v>2860</v>
          </cell>
          <cell r="AW237">
            <v>2641</v>
          </cell>
          <cell r="AX237">
            <v>0</v>
          </cell>
          <cell r="AY237">
            <v>657</v>
          </cell>
          <cell r="AZ237">
            <v>0</v>
          </cell>
          <cell r="BA237">
            <v>8716</v>
          </cell>
          <cell r="BB237">
            <v>9539</v>
          </cell>
          <cell r="BC237">
            <v>0</v>
          </cell>
          <cell r="BD237">
            <v>0</v>
          </cell>
          <cell r="BE237">
            <v>0</v>
          </cell>
          <cell r="BF237">
            <v>0</v>
          </cell>
          <cell r="BG237">
            <v>38362</v>
          </cell>
          <cell r="BH237">
            <v>0</v>
          </cell>
          <cell r="BI237">
            <v>0</v>
          </cell>
          <cell r="BJ237">
            <v>0</v>
          </cell>
          <cell r="BK237">
            <v>83371</v>
          </cell>
          <cell r="BL237">
            <v>0</v>
          </cell>
          <cell r="BM237">
            <v>6779</v>
          </cell>
          <cell r="BN237">
            <v>18322</v>
          </cell>
          <cell r="BO237">
            <v>0</v>
          </cell>
          <cell r="BP237">
            <v>10021</v>
          </cell>
          <cell r="BQ237">
            <v>0</v>
          </cell>
          <cell r="BR237">
            <v>0</v>
          </cell>
          <cell r="BS237">
            <v>0</v>
          </cell>
          <cell r="BT237">
            <v>28343</v>
          </cell>
        </row>
        <row r="238">
          <cell r="A238">
            <v>830</v>
          </cell>
          <cell r="B238" t="str">
            <v>Tirlebrook Primary School</v>
          </cell>
          <cell r="C238">
            <v>1</v>
          </cell>
          <cell r="D238">
            <v>26178</v>
          </cell>
          <cell r="E238">
            <v>0</v>
          </cell>
          <cell r="F238">
            <v>9116</v>
          </cell>
          <cell r="G238">
            <v>949</v>
          </cell>
          <cell r="H238">
            <v>0</v>
          </cell>
          <cell r="I238">
            <v>0</v>
          </cell>
          <cell r="J238">
            <v>417865</v>
          </cell>
          <cell r="K238">
            <v>0</v>
          </cell>
          <cell r="L238">
            <v>44591</v>
          </cell>
          <cell r="M238">
            <v>0</v>
          </cell>
          <cell r="N238">
            <v>24262</v>
          </cell>
          <cell r="O238">
            <v>0</v>
          </cell>
          <cell r="P238">
            <v>0</v>
          </cell>
          <cell r="Q238">
            <v>14650</v>
          </cell>
          <cell r="R238">
            <v>26000</v>
          </cell>
          <cell r="S238">
            <v>1000</v>
          </cell>
          <cell r="T238">
            <v>0</v>
          </cell>
          <cell r="U238">
            <v>0</v>
          </cell>
          <cell r="V238">
            <v>0</v>
          </cell>
          <cell r="W238">
            <v>34200</v>
          </cell>
          <cell r="X238">
            <v>0</v>
          </cell>
          <cell r="Y238">
            <v>0</v>
          </cell>
          <cell r="Z238">
            <v>0</v>
          </cell>
          <cell r="AA238">
            <v>348746</v>
          </cell>
          <cell r="AB238">
            <v>14594</v>
          </cell>
          <cell r="AC238">
            <v>61591</v>
          </cell>
          <cell r="AD238">
            <v>8853</v>
          </cell>
          <cell r="AE238">
            <v>30145</v>
          </cell>
          <cell r="AF238">
            <v>18532</v>
          </cell>
          <cell r="AG238">
            <v>9742</v>
          </cell>
          <cell r="AH238">
            <v>1500</v>
          </cell>
          <cell r="AI238">
            <v>700</v>
          </cell>
          <cell r="AJ238">
            <v>4700</v>
          </cell>
          <cell r="AK238">
            <v>0</v>
          </cell>
          <cell r="AL238">
            <v>6000</v>
          </cell>
          <cell r="AM238">
            <v>1200</v>
          </cell>
          <cell r="AN238">
            <v>800</v>
          </cell>
          <cell r="AO238">
            <v>3200</v>
          </cell>
          <cell r="AP238">
            <v>8000</v>
          </cell>
          <cell r="AQ238">
            <v>1625</v>
          </cell>
          <cell r="AR238">
            <v>1000</v>
          </cell>
          <cell r="AS238">
            <v>29884</v>
          </cell>
          <cell r="AT238">
            <v>3100</v>
          </cell>
          <cell r="AU238">
            <v>0</v>
          </cell>
          <cell r="AV238">
            <v>1900</v>
          </cell>
          <cell r="AW238">
            <v>3961</v>
          </cell>
          <cell r="AX238">
            <v>0</v>
          </cell>
          <cell r="AY238">
            <v>9300</v>
          </cell>
          <cell r="AZ238">
            <v>0</v>
          </cell>
          <cell r="BA238">
            <v>700</v>
          </cell>
          <cell r="BB238">
            <v>7111</v>
          </cell>
          <cell r="BC238">
            <v>0</v>
          </cell>
          <cell r="BD238">
            <v>0</v>
          </cell>
          <cell r="BE238">
            <v>0</v>
          </cell>
          <cell r="BF238">
            <v>0</v>
          </cell>
          <cell r="BG238">
            <v>42494</v>
          </cell>
          <cell r="BH238">
            <v>0</v>
          </cell>
          <cell r="BI238">
            <v>0</v>
          </cell>
          <cell r="BJ238">
            <v>0</v>
          </cell>
          <cell r="BK238">
            <v>48082</v>
          </cell>
          <cell r="BL238">
            <v>0</v>
          </cell>
          <cell r="BM238">
            <v>4477</v>
          </cell>
          <cell r="BN238">
            <v>11862</v>
          </cell>
          <cell r="BO238">
            <v>0</v>
          </cell>
          <cell r="BP238">
            <v>0</v>
          </cell>
          <cell r="BQ238">
            <v>0</v>
          </cell>
          <cell r="BR238">
            <v>0</v>
          </cell>
          <cell r="BS238">
            <v>0</v>
          </cell>
          <cell r="BT238">
            <v>11862</v>
          </cell>
        </row>
        <row r="239">
          <cell r="A239">
            <v>833</v>
          </cell>
          <cell r="B239" t="str">
            <v>Upton St. Leonards Church of England Primary School</v>
          </cell>
          <cell r="C239">
            <v>1</v>
          </cell>
          <cell r="D239">
            <v>57572</v>
          </cell>
          <cell r="E239">
            <v>0</v>
          </cell>
          <cell r="F239">
            <v>115698</v>
          </cell>
          <cell r="G239">
            <v>432</v>
          </cell>
          <cell r="H239">
            <v>0</v>
          </cell>
          <cell r="I239">
            <v>0</v>
          </cell>
          <cell r="J239">
            <v>1115710</v>
          </cell>
          <cell r="K239">
            <v>0</v>
          </cell>
          <cell r="L239">
            <v>109485</v>
          </cell>
          <cell r="M239">
            <v>0</v>
          </cell>
          <cell r="N239">
            <v>35512</v>
          </cell>
          <cell r="O239">
            <v>0</v>
          </cell>
          <cell r="P239">
            <v>0</v>
          </cell>
          <cell r="Q239">
            <v>14538</v>
          </cell>
          <cell r="R239">
            <v>36075</v>
          </cell>
          <cell r="S239">
            <v>0</v>
          </cell>
          <cell r="T239">
            <v>0</v>
          </cell>
          <cell r="U239">
            <v>19149</v>
          </cell>
          <cell r="V239">
            <v>10176</v>
          </cell>
          <cell r="W239">
            <v>64729</v>
          </cell>
          <cell r="X239">
            <v>0</v>
          </cell>
          <cell r="Y239">
            <v>0</v>
          </cell>
          <cell r="Z239">
            <v>0</v>
          </cell>
          <cell r="AA239">
            <v>809904</v>
          </cell>
          <cell r="AB239">
            <v>24593</v>
          </cell>
          <cell r="AC239">
            <v>204022</v>
          </cell>
          <cell r="AD239">
            <v>14162</v>
          </cell>
          <cell r="AE239">
            <v>40117</v>
          </cell>
          <cell r="AF239">
            <v>27650</v>
          </cell>
          <cell r="AG239">
            <v>30277</v>
          </cell>
          <cell r="AH239">
            <v>6573</v>
          </cell>
          <cell r="AI239">
            <v>8000</v>
          </cell>
          <cell r="AJ239">
            <v>8956</v>
          </cell>
          <cell r="AK239">
            <v>0</v>
          </cell>
          <cell r="AL239">
            <v>27276</v>
          </cell>
          <cell r="AM239">
            <v>4066</v>
          </cell>
          <cell r="AN239">
            <v>17870</v>
          </cell>
          <cell r="AO239">
            <v>4581</v>
          </cell>
          <cell r="AP239">
            <v>17065</v>
          </cell>
          <cell r="AQ239">
            <v>22938</v>
          </cell>
          <cell r="AR239">
            <v>3916</v>
          </cell>
          <cell r="AS239">
            <v>54723</v>
          </cell>
          <cell r="AT239">
            <v>22953</v>
          </cell>
          <cell r="AU239">
            <v>0</v>
          </cell>
          <cell r="AV239">
            <v>7910</v>
          </cell>
          <cell r="AW239">
            <v>10746</v>
          </cell>
          <cell r="AX239">
            <v>0</v>
          </cell>
          <cell r="AY239">
            <v>21054</v>
          </cell>
          <cell r="AZ239">
            <v>19091</v>
          </cell>
          <cell r="BA239">
            <v>14161</v>
          </cell>
          <cell r="BB239">
            <v>17171</v>
          </cell>
          <cell r="BC239">
            <v>0</v>
          </cell>
          <cell r="BD239">
            <v>0</v>
          </cell>
          <cell r="BE239">
            <v>0</v>
          </cell>
          <cell r="BF239">
            <v>0</v>
          </cell>
          <cell r="BG239">
            <v>66834</v>
          </cell>
          <cell r="BH239">
            <v>0</v>
          </cell>
          <cell r="BI239">
            <v>0</v>
          </cell>
          <cell r="BJ239">
            <v>0</v>
          </cell>
          <cell r="BK239">
            <v>178151</v>
          </cell>
          <cell r="BL239">
            <v>0</v>
          </cell>
          <cell r="BM239">
            <v>4813</v>
          </cell>
          <cell r="BN239">
            <v>23171</v>
          </cell>
          <cell r="BO239">
            <v>0</v>
          </cell>
          <cell r="BP239">
            <v>0</v>
          </cell>
          <cell r="BQ239">
            <v>0</v>
          </cell>
          <cell r="BR239">
            <v>0</v>
          </cell>
          <cell r="BS239">
            <v>0</v>
          </cell>
          <cell r="BT239">
            <v>23171</v>
          </cell>
        </row>
        <row r="240">
          <cell r="A240">
            <v>835</v>
          </cell>
          <cell r="B240" t="str">
            <v>Watermoor Church of England Primary School</v>
          </cell>
          <cell r="D240">
            <v>15757</v>
          </cell>
          <cell r="E240">
            <v>0</v>
          </cell>
          <cell r="F240">
            <v>29702</v>
          </cell>
          <cell r="G240">
            <v>3476</v>
          </cell>
          <cell r="H240">
            <v>0</v>
          </cell>
          <cell r="I240">
            <v>0</v>
          </cell>
          <cell r="J240">
            <v>328600</v>
          </cell>
          <cell r="K240">
            <v>0</v>
          </cell>
          <cell r="L240">
            <v>45095</v>
          </cell>
          <cell r="M240">
            <v>0</v>
          </cell>
          <cell r="N240">
            <v>21002</v>
          </cell>
          <cell r="O240">
            <v>0</v>
          </cell>
          <cell r="P240">
            <v>0</v>
          </cell>
          <cell r="Q240">
            <v>0</v>
          </cell>
          <cell r="R240">
            <v>0</v>
          </cell>
          <cell r="S240">
            <v>0</v>
          </cell>
          <cell r="T240">
            <v>0</v>
          </cell>
          <cell r="U240">
            <v>0</v>
          </cell>
          <cell r="V240">
            <v>0</v>
          </cell>
          <cell r="W240">
            <v>27928</v>
          </cell>
          <cell r="X240">
            <v>0</v>
          </cell>
          <cell r="Y240">
            <v>0</v>
          </cell>
          <cell r="Z240">
            <v>0</v>
          </cell>
          <cell r="AA240">
            <v>259765</v>
          </cell>
          <cell r="AB240">
            <v>0</v>
          </cell>
          <cell r="AC240">
            <v>44956</v>
          </cell>
          <cell r="AD240">
            <v>10355</v>
          </cell>
          <cell r="AE240">
            <v>15319</v>
          </cell>
          <cell r="AF240">
            <v>0</v>
          </cell>
          <cell r="AG240">
            <v>7252</v>
          </cell>
          <cell r="AH240">
            <v>450</v>
          </cell>
          <cell r="AI240">
            <v>2490</v>
          </cell>
          <cell r="AJ240">
            <v>6912</v>
          </cell>
          <cell r="AK240">
            <v>1728</v>
          </cell>
          <cell r="AL240">
            <v>5000</v>
          </cell>
          <cell r="AM240">
            <v>1791</v>
          </cell>
          <cell r="AN240">
            <v>1250</v>
          </cell>
          <cell r="AO240">
            <v>1600</v>
          </cell>
          <cell r="AP240">
            <v>8000</v>
          </cell>
          <cell r="AQ240">
            <v>6806</v>
          </cell>
          <cell r="AR240">
            <v>2615</v>
          </cell>
          <cell r="AS240">
            <v>13284</v>
          </cell>
          <cell r="AT240">
            <v>1900</v>
          </cell>
          <cell r="AU240">
            <v>0</v>
          </cell>
          <cell r="AV240">
            <v>1675</v>
          </cell>
          <cell r="AW240">
            <v>3043</v>
          </cell>
          <cell r="AX240">
            <v>0</v>
          </cell>
          <cell r="AY240">
            <v>12050</v>
          </cell>
          <cell r="AZ240">
            <v>5500</v>
          </cell>
          <cell r="BA240">
            <v>0</v>
          </cell>
          <cell r="BB240">
            <v>9730</v>
          </cell>
          <cell r="BC240">
            <v>0</v>
          </cell>
          <cell r="BD240">
            <v>0</v>
          </cell>
          <cell r="BE240">
            <v>0</v>
          </cell>
          <cell r="BF240">
            <v>0</v>
          </cell>
          <cell r="BG240">
            <v>39261</v>
          </cell>
          <cell r="BH240">
            <v>0</v>
          </cell>
          <cell r="BI240">
            <v>0</v>
          </cell>
          <cell r="BJ240">
            <v>0</v>
          </cell>
          <cell r="BK240">
            <v>65594</v>
          </cell>
          <cell r="BL240">
            <v>0</v>
          </cell>
          <cell r="BM240">
            <v>6845</v>
          </cell>
          <cell r="BN240">
            <v>14911</v>
          </cell>
          <cell r="BO240">
            <v>0</v>
          </cell>
          <cell r="BP240">
            <v>0</v>
          </cell>
          <cell r="BQ240">
            <v>0</v>
          </cell>
          <cell r="BR240">
            <v>0</v>
          </cell>
          <cell r="BS240">
            <v>0</v>
          </cell>
          <cell r="BT240">
            <v>14911</v>
          </cell>
        </row>
        <row r="241">
          <cell r="A241">
            <v>837</v>
          </cell>
          <cell r="B241" t="str">
            <v>Walmore Hill Primary School</v>
          </cell>
          <cell r="D241">
            <v>35773</v>
          </cell>
          <cell r="E241">
            <v>0</v>
          </cell>
          <cell r="F241">
            <v>37149</v>
          </cell>
          <cell r="G241">
            <v>3307</v>
          </cell>
          <cell r="H241">
            <v>0</v>
          </cell>
          <cell r="I241">
            <v>0</v>
          </cell>
          <cell r="J241">
            <v>216411</v>
          </cell>
          <cell r="K241">
            <v>0</v>
          </cell>
          <cell r="L241">
            <v>14517</v>
          </cell>
          <cell r="M241">
            <v>0</v>
          </cell>
          <cell r="N241">
            <v>19881</v>
          </cell>
          <cell r="O241">
            <v>0</v>
          </cell>
          <cell r="P241">
            <v>0</v>
          </cell>
          <cell r="Q241">
            <v>1500</v>
          </cell>
          <cell r="R241">
            <v>0</v>
          </cell>
          <cell r="S241">
            <v>0</v>
          </cell>
          <cell r="T241">
            <v>0</v>
          </cell>
          <cell r="U241">
            <v>0</v>
          </cell>
          <cell r="V241">
            <v>0</v>
          </cell>
          <cell r="W241">
            <v>20558</v>
          </cell>
          <cell r="X241">
            <v>0</v>
          </cell>
          <cell r="Y241">
            <v>0</v>
          </cell>
          <cell r="Z241">
            <v>0</v>
          </cell>
          <cell r="AA241">
            <v>161455</v>
          </cell>
          <cell r="AB241">
            <v>4721</v>
          </cell>
          <cell r="AC241">
            <v>39329</v>
          </cell>
          <cell r="AD241">
            <v>8021</v>
          </cell>
          <cell r="AE241">
            <v>16688</v>
          </cell>
          <cell r="AF241">
            <v>0</v>
          </cell>
          <cell r="AG241">
            <v>6074</v>
          </cell>
          <cell r="AH241">
            <v>300</v>
          </cell>
          <cell r="AI241">
            <v>2000</v>
          </cell>
          <cell r="AJ241">
            <v>0</v>
          </cell>
          <cell r="AK241">
            <v>0</v>
          </cell>
          <cell r="AL241">
            <v>3000</v>
          </cell>
          <cell r="AM241">
            <v>650</v>
          </cell>
          <cell r="AN241">
            <v>650</v>
          </cell>
          <cell r="AO241">
            <v>2500</v>
          </cell>
          <cell r="AP241">
            <v>3600</v>
          </cell>
          <cell r="AQ241">
            <v>3909</v>
          </cell>
          <cell r="AR241">
            <v>1070</v>
          </cell>
          <cell r="AS241">
            <v>7352</v>
          </cell>
          <cell r="AT241">
            <v>2231</v>
          </cell>
          <cell r="AU241">
            <v>0</v>
          </cell>
          <cell r="AV241">
            <v>2910</v>
          </cell>
          <cell r="AW241">
            <v>1805</v>
          </cell>
          <cell r="AX241">
            <v>0</v>
          </cell>
          <cell r="AY241">
            <v>4817</v>
          </cell>
          <cell r="AZ241">
            <v>0</v>
          </cell>
          <cell r="BA241">
            <v>0</v>
          </cell>
          <cell r="BB241">
            <v>16346</v>
          </cell>
          <cell r="BC241">
            <v>0</v>
          </cell>
          <cell r="BD241">
            <v>0</v>
          </cell>
          <cell r="BE241">
            <v>0</v>
          </cell>
          <cell r="BF241">
            <v>0</v>
          </cell>
          <cell r="BG241">
            <v>35392</v>
          </cell>
          <cell r="BH241">
            <v>0</v>
          </cell>
          <cell r="BI241">
            <v>0</v>
          </cell>
          <cell r="BJ241">
            <v>0</v>
          </cell>
          <cell r="BK241">
            <v>69324</v>
          </cell>
          <cell r="BL241">
            <v>0</v>
          </cell>
          <cell r="BM241">
            <v>6524</v>
          </cell>
          <cell r="BN241">
            <v>19212</v>
          </cell>
          <cell r="BO241">
            <v>0</v>
          </cell>
          <cell r="BP241">
            <v>0</v>
          </cell>
          <cell r="BQ241">
            <v>0</v>
          </cell>
          <cell r="BR241">
            <v>0</v>
          </cell>
          <cell r="BS241">
            <v>0</v>
          </cell>
          <cell r="BT241">
            <v>19212</v>
          </cell>
        </row>
        <row r="242">
          <cell r="A242">
            <v>838</v>
          </cell>
          <cell r="B242" t="str">
            <v>Westbury-on-Severn Church of England Primary School</v>
          </cell>
          <cell r="D242">
            <v>19736</v>
          </cell>
          <cell r="E242">
            <v>0</v>
          </cell>
          <cell r="F242">
            <v>0</v>
          </cell>
          <cell r="G242">
            <v>0</v>
          </cell>
          <cell r="H242">
            <v>0</v>
          </cell>
          <cell r="I242">
            <v>0</v>
          </cell>
          <cell r="J242">
            <v>221046</v>
          </cell>
          <cell r="K242">
            <v>0</v>
          </cell>
          <cell r="L242">
            <v>12609</v>
          </cell>
          <cell r="M242">
            <v>0</v>
          </cell>
          <cell r="N242">
            <v>18295</v>
          </cell>
          <cell r="O242">
            <v>0</v>
          </cell>
          <cell r="P242">
            <v>0</v>
          </cell>
          <cell r="Q242">
            <v>0</v>
          </cell>
          <cell r="R242">
            <v>0</v>
          </cell>
          <cell r="S242">
            <v>0</v>
          </cell>
          <cell r="T242">
            <v>0</v>
          </cell>
          <cell r="U242">
            <v>3300</v>
          </cell>
          <cell r="V242">
            <v>1000</v>
          </cell>
          <cell r="W242">
            <v>22283</v>
          </cell>
          <cell r="X242">
            <v>0</v>
          </cell>
          <cell r="Y242">
            <v>0</v>
          </cell>
          <cell r="Z242">
            <v>0</v>
          </cell>
          <cell r="AA242">
            <v>161163</v>
          </cell>
          <cell r="AB242">
            <v>4650</v>
          </cell>
          <cell r="AC242">
            <v>40139</v>
          </cell>
          <cell r="AD242">
            <v>7490</v>
          </cell>
          <cell r="AE242">
            <v>18327</v>
          </cell>
          <cell r="AF242">
            <v>0</v>
          </cell>
          <cell r="AG242">
            <v>7369</v>
          </cell>
          <cell r="AH242">
            <v>1000</v>
          </cell>
          <cell r="AI242">
            <v>0</v>
          </cell>
          <cell r="AJ242">
            <v>2792</v>
          </cell>
          <cell r="AK242">
            <v>698</v>
          </cell>
          <cell r="AL242">
            <v>5125</v>
          </cell>
          <cell r="AM242">
            <v>909</v>
          </cell>
          <cell r="AN242">
            <v>943</v>
          </cell>
          <cell r="AO242">
            <v>895</v>
          </cell>
          <cell r="AP242">
            <v>6726</v>
          </cell>
          <cell r="AQ242">
            <v>672</v>
          </cell>
          <cell r="AR242">
            <v>482</v>
          </cell>
          <cell r="AS242">
            <v>24289</v>
          </cell>
          <cell r="AT242">
            <v>0</v>
          </cell>
          <cell r="AU242">
            <v>0</v>
          </cell>
          <cell r="AV242">
            <v>3351</v>
          </cell>
          <cell r="AW242">
            <v>0</v>
          </cell>
          <cell r="AX242">
            <v>0</v>
          </cell>
          <cell r="AY242">
            <v>0</v>
          </cell>
          <cell r="AZ242">
            <v>0</v>
          </cell>
          <cell r="BA242">
            <v>0</v>
          </cell>
          <cell r="BB242">
            <v>10593</v>
          </cell>
          <cell r="BC242">
            <v>0</v>
          </cell>
          <cell r="BD242">
            <v>0</v>
          </cell>
          <cell r="BE242">
            <v>0</v>
          </cell>
          <cell r="BF242">
            <v>0</v>
          </cell>
          <cell r="BG242">
            <v>3427</v>
          </cell>
          <cell r="BH242">
            <v>0</v>
          </cell>
          <cell r="BI242">
            <v>0</v>
          </cell>
          <cell r="BJ242">
            <v>0</v>
          </cell>
          <cell r="BK242">
            <v>0</v>
          </cell>
          <cell r="BL242">
            <v>0</v>
          </cell>
          <cell r="BM242">
            <v>3427</v>
          </cell>
          <cell r="BN242">
            <v>656</v>
          </cell>
          <cell r="BO242">
            <v>0</v>
          </cell>
          <cell r="BP242">
            <v>0</v>
          </cell>
          <cell r="BQ242">
            <v>0</v>
          </cell>
          <cell r="BR242">
            <v>0</v>
          </cell>
          <cell r="BS242">
            <v>0</v>
          </cell>
          <cell r="BT242">
            <v>656</v>
          </cell>
        </row>
        <row r="243">
          <cell r="A243">
            <v>841</v>
          </cell>
          <cell r="B243" t="str">
            <v>Whiteshill Primary School</v>
          </cell>
          <cell r="D243">
            <v>-1933</v>
          </cell>
          <cell r="E243">
            <v>0</v>
          </cell>
          <cell r="F243">
            <v>13043</v>
          </cell>
          <cell r="G243">
            <v>0</v>
          </cell>
          <cell r="H243">
            <v>0</v>
          </cell>
          <cell r="I243">
            <v>0</v>
          </cell>
          <cell r="J243">
            <v>265219</v>
          </cell>
          <cell r="K243">
            <v>0</v>
          </cell>
          <cell r="L243">
            <v>23849</v>
          </cell>
          <cell r="M243">
            <v>0</v>
          </cell>
          <cell r="N243">
            <v>16200</v>
          </cell>
          <cell r="O243">
            <v>0</v>
          </cell>
          <cell r="P243">
            <v>0</v>
          </cell>
          <cell r="Q243">
            <v>0</v>
          </cell>
          <cell r="R243">
            <v>0</v>
          </cell>
          <cell r="S243">
            <v>0</v>
          </cell>
          <cell r="T243">
            <v>0</v>
          </cell>
          <cell r="U243">
            <v>0</v>
          </cell>
          <cell r="V243">
            <v>0</v>
          </cell>
          <cell r="W243">
            <v>23112</v>
          </cell>
          <cell r="X243">
            <v>0</v>
          </cell>
          <cell r="Y243">
            <v>0</v>
          </cell>
          <cell r="Z243">
            <v>0</v>
          </cell>
          <cell r="AA243">
            <v>211876</v>
          </cell>
          <cell r="AB243">
            <v>4000</v>
          </cell>
          <cell r="AC243">
            <v>45293</v>
          </cell>
          <cell r="AD243">
            <v>0</v>
          </cell>
          <cell r="AE243">
            <v>22010</v>
          </cell>
          <cell r="AF243">
            <v>0</v>
          </cell>
          <cell r="AG243">
            <v>5122</v>
          </cell>
          <cell r="AH243">
            <v>400</v>
          </cell>
          <cell r="AI243">
            <v>1000</v>
          </cell>
          <cell r="AJ243">
            <v>2984</v>
          </cell>
          <cell r="AK243">
            <v>0</v>
          </cell>
          <cell r="AL243">
            <v>5000</v>
          </cell>
          <cell r="AM243">
            <v>555</v>
          </cell>
          <cell r="AN243">
            <v>6738</v>
          </cell>
          <cell r="AO243">
            <v>500</v>
          </cell>
          <cell r="AP243">
            <v>5500</v>
          </cell>
          <cell r="AQ243">
            <v>2449</v>
          </cell>
          <cell r="AR243">
            <v>1112</v>
          </cell>
          <cell r="AS243">
            <v>6989</v>
          </cell>
          <cell r="AT243">
            <v>2160</v>
          </cell>
          <cell r="AU243">
            <v>0</v>
          </cell>
          <cell r="AV243">
            <v>5120</v>
          </cell>
          <cell r="AW243">
            <v>2234</v>
          </cell>
          <cell r="AX243">
            <v>0</v>
          </cell>
          <cell r="AY243">
            <v>1928</v>
          </cell>
          <cell r="AZ243">
            <v>0</v>
          </cell>
          <cell r="BA243">
            <v>0</v>
          </cell>
          <cell r="BB243">
            <v>9444</v>
          </cell>
          <cell r="BC243">
            <v>0</v>
          </cell>
          <cell r="BD243">
            <v>0</v>
          </cell>
          <cell r="BE243">
            <v>0</v>
          </cell>
          <cell r="BF243">
            <v>0</v>
          </cell>
          <cell r="BG243">
            <v>37023</v>
          </cell>
          <cell r="BH243">
            <v>0</v>
          </cell>
          <cell r="BI243">
            <v>0</v>
          </cell>
          <cell r="BJ243">
            <v>0</v>
          </cell>
          <cell r="BK243">
            <v>46768</v>
          </cell>
          <cell r="BL243">
            <v>0</v>
          </cell>
          <cell r="BM243">
            <v>3298</v>
          </cell>
          <cell r="BN243">
            <v>-15967</v>
          </cell>
          <cell r="BO243">
            <v>0</v>
          </cell>
          <cell r="BP243">
            <v>0</v>
          </cell>
          <cell r="BQ243">
            <v>0</v>
          </cell>
          <cell r="BR243">
            <v>0</v>
          </cell>
          <cell r="BS243">
            <v>0</v>
          </cell>
          <cell r="BT243">
            <v>-15967</v>
          </cell>
        </row>
        <row r="244">
          <cell r="A244">
            <v>842</v>
          </cell>
          <cell r="B244" t="str">
            <v>Whitminster Endowed Church of England Primary School</v>
          </cell>
          <cell r="D244">
            <v>28406</v>
          </cell>
          <cell r="E244">
            <v>0</v>
          </cell>
          <cell r="F244">
            <v>62265</v>
          </cell>
          <cell r="G244">
            <v>4392</v>
          </cell>
          <cell r="H244">
            <v>0</v>
          </cell>
          <cell r="I244">
            <v>0</v>
          </cell>
          <cell r="J244">
            <v>285735</v>
          </cell>
          <cell r="K244">
            <v>0</v>
          </cell>
          <cell r="L244">
            <v>10756</v>
          </cell>
          <cell r="M244">
            <v>0</v>
          </cell>
          <cell r="N244">
            <v>17027</v>
          </cell>
          <cell r="O244">
            <v>0</v>
          </cell>
          <cell r="P244">
            <v>0</v>
          </cell>
          <cell r="Q244">
            <v>0</v>
          </cell>
          <cell r="R244">
            <v>0</v>
          </cell>
          <cell r="S244">
            <v>0</v>
          </cell>
          <cell r="T244">
            <v>0</v>
          </cell>
          <cell r="U244">
            <v>0</v>
          </cell>
          <cell r="V244">
            <v>0</v>
          </cell>
          <cell r="W244">
            <v>24745</v>
          </cell>
          <cell r="X244">
            <v>0</v>
          </cell>
          <cell r="Y244">
            <v>0</v>
          </cell>
          <cell r="Z244">
            <v>0</v>
          </cell>
          <cell r="AA244">
            <v>230721</v>
          </cell>
          <cell r="AB244">
            <v>9168</v>
          </cell>
          <cell r="AC244">
            <v>37066</v>
          </cell>
          <cell r="AD244">
            <v>8516</v>
          </cell>
          <cell r="AE244">
            <v>23192</v>
          </cell>
          <cell r="AF244">
            <v>0</v>
          </cell>
          <cell r="AG244">
            <v>6640</v>
          </cell>
          <cell r="AH244">
            <v>150</v>
          </cell>
          <cell r="AI244">
            <v>1000</v>
          </cell>
          <cell r="AJ244">
            <v>4421</v>
          </cell>
          <cell r="AK244">
            <v>0</v>
          </cell>
          <cell r="AL244">
            <v>1700</v>
          </cell>
          <cell r="AM244">
            <v>1000</v>
          </cell>
          <cell r="AN244">
            <v>500</v>
          </cell>
          <cell r="AO244">
            <v>600</v>
          </cell>
          <cell r="AP244">
            <v>5000</v>
          </cell>
          <cell r="AQ244">
            <v>3005</v>
          </cell>
          <cell r="AR244">
            <v>600</v>
          </cell>
          <cell r="AS244">
            <v>5600</v>
          </cell>
          <cell r="AT244">
            <v>1781</v>
          </cell>
          <cell r="AU244">
            <v>0</v>
          </cell>
          <cell r="AV244">
            <v>3770</v>
          </cell>
          <cell r="AW244">
            <v>2463</v>
          </cell>
          <cell r="AX244">
            <v>0</v>
          </cell>
          <cell r="AY244">
            <v>289</v>
          </cell>
          <cell r="AZ244">
            <v>0</v>
          </cell>
          <cell r="BA244">
            <v>600</v>
          </cell>
          <cell r="BB244">
            <v>8952</v>
          </cell>
          <cell r="BC244">
            <v>0</v>
          </cell>
          <cell r="BD244">
            <v>0</v>
          </cell>
          <cell r="BE244">
            <v>0</v>
          </cell>
          <cell r="BF244">
            <v>0</v>
          </cell>
          <cell r="BG244">
            <v>38098</v>
          </cell>
          <cell r="BH244">
            <v>0</v>
          </cell>
          <cell r="BI244">
            <v>0</v>
          </cell>
          <cell r="BJ244">
            <v>0</v>
          </cell>
          <cell r="BK244">
            <v>101310</v>
          </cell>
          <cell r="BL244">
            <v>0</v>
          </cell>
          <cell r="BM244">
            <v>3445</v>
          </cell>
          <cell r="BN244">
            <v>9935</v>
          </cell>
          <cell r="BO244">
            <v>0</v>
          </cell>
          <cell r="BP244">
            <v>0</v>
          </cell>
          <cell r="BQ244">
            <v>0</v>
          </cell>
          <cell r="BR244">
            <v>0</v>
          </cell>
          <cell r="BS244">
            <v>0</v>
          </cell>
          <cell r="BT244">
            <v>9935</v>
          </cell>
        </row>
        <row r="245">
          <cell r="A245">
            <v>845</v>
          </cell>
          <cell r="B245" t="str">
            <v>Willersey Church of England Primary School</v>
          </cell>
          <cell r="D245">
            <v>22795</v>
          </cell>
          <cell r="E245">
            <v>0</v>
          </cell>
          <cell r="F245">
            <v>85708</v>
          </cell>
          <cell r="G245">
            <v>3211</v>
          </cell>
          <cell r="H245">
            <v>0</v>
          </cell>
          <cell r="I245">
            <v>0</v>
          </cell>
          <cell r="J245">
            <v>198226</v>
          </cell>
          <cell r="K245">
            <v>0</v>
          </cell>
          <cell r="L245">
            <v>21513</v>
          </cell>
          <cell r="M245">
            <v>0</v>
          </cell>
          <cell r="N245">
            <v>18963</v>
          </cell>
          <cell r="O245">
            <v>0</v>
          </cell>
          <cell r="P245">
            <v>0</v>
          </cell>
          <cell r="Q245">
            <v>0</v>
          </cell>
          <cell r="R245">
            <v>0</v>
          </cell>
          <cell r="S245">
            <v>0</v>
          </cell>
          <cell r="T245">
            <v>0</v>
          </cell>
          <cell r="U245">
            <v>1900</v>
          </cell>
          <cell r="V245">
            <v>0</v>
          </cell>
          <cell r="W245">
            <v>21110</v>
          </cell>
          <cell r="X245">
            <v>0</v>
          </cell>
          <cell r="Y245">
            <v>0</v>
          </cell>
          <cell r="Z245">
            <v>0</v>
          </cell>
          <cell r="AA245">
            <v>154000</v>
          </cell>
          <cell r="AB245">
            <v>5554</v>
          </cell>
          <cell r="AC245">
            <v>54049</v>
          </cell>
          <cell r="AD245">
            <v>6576</v>
          </cell>
          <cell r="AE245">
            <v>10315</v>
          </cell>
          <cell r="AF245">
            <v>0</v>
          </cell>
          <cell r="AG245">
            <v>6625</v>
          </cell>
          <cell r="AH245">
            <v>1100</v>
          </cell>
          <cell r="AI245">
            <v>2100</v>
          </cell>
          <cell r="AJ245">
            <v>2247</v>
          </cell>
          <cell r="AK245">
            <v>562</v>
          </cell>
          <cell r="AL245">
            <v>3000</v>
          </cell>
          <cell r="AM245">
            <v>0</v>
          </cell>
          <cell r="AN245">
            <v>300</v>
          </cell>
          <cell r="AO245">
            <v>380</v>
          </cell>
          <cell r="AP245">
            <v>3500</v>
          </cell>
          <cell r="AQ245">
            <v>1884</v>
          </cell>
          <cell r="AR245">
            <v>1100</v>
          </cell>
          <cell r="AS245">
            <v>10505</v>
          </cell>
          <cell r="AT245">
            <v>1952</v>
          </cell>
          <cell r="AU245">
            <v>0</v>
          </cell>
          <cell r="AV245">
            <v>2300</v>
          </cell>
          <cell r="AW245">
            <v>1320</v>
          </cell>
          <cell r="AX245">
            <v>0</v>
          </cell>
          <cell r="AY245">
            <v>259</v>
          </cell>
          <cell r="AZ245">
            <v>0</v>
          </cell>
          <cell r="BA245">
            <v>300</v>
          </cell>
          <cell r="BB245">
            <v>8844</v>
          </cell>
          <cell r="BC245">
            <v>0</v>
          </cell>
          <cell r="BD245">
            <v>0</v>
          </cell>
          <cell r="BE245">
            <v>0</v>
          </cell>
          <cell r="BF245">
            <v>0</v>
          </cell>
          <cell r="BG245">
            <v>33599</v>
          </cell>
          <cell r="BH245">
            <v>0</v>
          </cell>
          <cell r="BI245">
            <v>0</v>
          </cell>
          <cell r="BJ245">
            <v>0</v>
          </cell>
          <cell r="BK245">
            <v>116131</v>
          </cell>
          <cell r="BL245">
            <v>0</v>
          </cell>
          <cell r="BM245">
            <v>6387</v>
          </cell>
          <cell r="BN245">
            <v>5735</v>
          </cell>
          <cell r="BO245">
            <v>0</v>
          </cell>
          <cell r="BP245">
            <v>0</v>
          </cell>
          <cell r="BQ245">
            <v>0</v>
          </cell>
          <cell r="BR245">
            <v>0</v>
          </cell>
          <cell r="BS245">
            <v>0</v>
          </cell>
          <cell r="BT245">
            <v>5735</v>
          </cell>
        </row>
        <row r="246">
          <cell r="A246">
            <v>848</v>
          </cell>
          <cell r="B246" t="str">
            <v>Winchcombe Abbey Church of England Primary School</v>
          </cell>
          <cell r="D246">
            <v>-16019</v>
          </cell>
          <cell r="E246">
            <v>0</v>
          </cell>
          <cell r="F246">
            <v>0</v>
          </cell>
          <cell r="G246">
            <v>1274</v>
          </cell>
          <cell r="H246">
            <v>0</v>
          </cell>
          <cell r="I246">
            <v>0</v>
          </cell>
          <cell r="J246">
            <v>568010</v>
          </cell>
          <cell r="K246">
            <v>0</v>
          </cell>
          <cell r="L246">
            <v>45978</v>
          </cell>
          <cell r="M246">
            <v>0</v>
          </cell>
          <cell r="N246">
            <v>28780</v>
          </cell>
          <cell r="O246">
            <v>0</v>
          </cell>
          <cell r="P246">
            <v>2634</v>
          </cell>
          <cell r="Q246">
            <v>8300</v>
          </cell>
          <cell r="R246">
            <v>0</v>
          </cell>
          <cell r="S246">
            <v>0</v>
          </cell>
          <cell r="T246">
            <v>0</v>
          </cell>
          <cell r="U246">
            <v>8000</v>
          </cell>
          <cell r="V246">
            <v>15200</v>
          </cell>
          <cell r="W246">
            <v>42453</v>
          </cell>
          <cell r="X246">
            <v>0</v>
          </cell>
          <cell r="Y246">
            <v>0</v>
          </cell>
          <cell r="Z246">
            <v>0</v>
          </cell>
          <cell r="AA246">
            <v>425621</v>
          </cell>
          <cell r="AB246">
            <v>12900</v>
          </cell>
          <cell r="AC246">
            <v>102258</v>
          </cell>
          <cell r="AD246">
            <v>24100</v>
          </cell>
          <cell r="AE246">
            <v>28549</v>
          </cell>
          <cell r="AF246">
            <v>0</v>
          </cell>
          <cell r="AG246">
            <v>20615</v>
          </cell>
          <cell r="AH246">
            <v>700</v>
          </cell>
          <cell r="AI246">
            <v>3720</v>
          </cell>
          <cell r="AJ246">
            <v>6015</v>
          </cell>
          <cell r="AK246">
            <v>0</v>
          </cell>
          <cell r="AL246">
            <v>6000</v>
          </cell>
          <cell r="AM246">
            <v>4500</v>
          </cell>
          <cell r="AN246">
            <v>1300</v>
          </cell>
          <cell r="AO246">
            <v>2500</v>
          </cell>
          <cell r="AP246">
            <v>10200</v>
          </cell>
          <cell r="AQ246">
            <v>2682</v>
          </cell>
          <cell r="AR246">
            <v>800</v>
          </cell>
          <cell r="AS246">
            <v>24992</v>
          </cell>
          <cell r="AT246">
            <v>4667</v>
          </cell>
          <cell r="AU246">
            <v>0</v>
          </cell>
          <cell r="AV246">
            <v>6180</v>
          </cell>
          <cell r="AW246">
            <v>300</v>
          </cell>
          <cell r="AX246">
            <v>0</v>
          </cell>
          <cell r="AY246">
            <v>7712</v>
          </cell>
          <cell r="AZ246">
            <v>0</v>
          </cell>
          <cell r="BA246">
            <v>5500</v>
          </cell>
          <cell r="BB246">
            <v>21503</v>
          </cell>
          <cell r="BC246">
            <v>0</v>
          </cell>
          <cell r="BD246">
            <v>0</v>
          </cell>
          <cell r="BE246">
            <v>0</v>
          </cell>
          <cell r="BF246">
            <v>0</v>
          </cell>
          <cell r="BG246">
            <v>3913</v>
          </cell>
          <cell r="BH246">
            <v>435</v>
          </cell>
          <cell r="BI246">
            <v>0</v>
          </cell>
          <cell r="BJ246">
            <v>0</v>
          </cell>
          <cell r="BK246">
            <v>0</v>
          </cell>
          <cell r="BL246">
            <v>0</v>
          </cell>
          <cell r="BM246">
            <v>5622</v>
          </cell>
          <cell r="BN246">
            <v>-19978</v>
          </cell>
          <cell r="BO246">
            <v>0</v>
          </cell>
          <cell r="BP246">
            <v>0</v>
          </cell>
          <cell r="BQ246">
            <v>0</v>
          </cell>
          <cell r="BR246">
            <v>0</v>
          </cell>
          <cell r="BS246">
            <v>0</v>
          </cell>
          <cell r="BT246">
            <v>-19978</v>
          </cell>
        </row>
        <row r="247">
          <cell r="A247">
            <v>851</v>
          </cell>
          <cell r="B247" t="str">
            <v>Withington Church of England Primary School</v>
          </cell>
          <cell r="D247">
            <v>6580</v>
          </cell>
          <cell r="E247">
            <v>0</v>
          </cell>
          <cell r="F247">
            <v>0</v>
          </cell>
          <cell r="G247">
            <v>305</v>
          </cell>
          <cell r="H247">
            <v>0</v>
          </cell>
          <cell r="I247">
            <v>126</v>
          </cell>
          <cell r="J247">
            <v>127553</v>
          </cell>
          <cell r="K247">
            <v>0</v>
          </cell>
          <cell r="L247">
            <v>21670</v>
          </cell>
          <cell r="M247">
            <v>0</v>
          </cell>
          <cell r="N247">
            <v>19787</v>
          </cell>
          <cell r="O247">
            <v>0</v>
          </cell>
          <cell r="P247">
            <v>0</v>
          </cell>
          <cell r="Q247">
            <v>0</v>
          </cell>
          <cell r="R247">
            <v>0</v>
          </cell>
          <cell r="S247">
            <v>0</v>
          </cell>
          <cell r="T247">
            <v>0</v>
          </cell>
          <cell r="U247">
            <v>0</v>
          </cell>
          <cell r="V247">
            <v>1000</v>
          </cell>
          <cell r="W247">
            <v>22685</v>
          </cell>
          <cell r="X247">
            <v>0</v>
          </cell>
          <cell r="Y247">
            <v>0</v>
          </cell>
          <cell r="Z247">
            <v>18610</v>
          </cell>
          <cell r="AA247">
            <v>112452</v>
          </cell>
          <cell r="AB247">
            <v>1000</v>
          </cell>
          <cell r="AC247">
            <v>25791</v>
          </cell>
          <cell r="AD247">
            <v>3000</v>
          </cell>
          <cell r="AE247">
            <v>15265</v>
          </cell>
          <cell r="AF247">
            <v>0</v>
          </cell>
          <cell r="AG247">
            <v>2027</v>
          </cell>
          <cell r="AH247">
            <v>515</v>
          </cell>
          <cell r="AI247">
            <v>200</v>
          </cell>
          <cell r="AJ247">
            <v>0</v>
          </cell>
          <cell r="AK247">
            <v>0</v>
          </cell>
          <cell r="AL247">
            <v>1250</v>
          </cell>
          <cell r="AM247">
            <v>200</v>
          </cell>
          <cell r="AN247">
            <v>540</v>
          </cell>
          <cell r="AO247">
            <v>440</v>
          </cell>
          <cell r="AP247">
            <v>4500</v>
          </cell>
          <cell r="AQ247">
            <v>0</v>
          </cell>
          <cell r="AR247">
            <v>560</v>
          </cell>
          <cell r="AS247">
            <v>3725</v>
          </cell>
          <cell r="AT247">
            <v>2200</v>
          </cell>
          <cell r="AU247">
            <v>0</v>
          </cell>
          <cell r="AV247">
            <v>2845</v>
          </cell>
          <cell r="AW247">
            <v>0</v>
          </cell>
          <cell r="AX247">
            <v>0</v>
          </cell>
          <cell r="AY247">
            <v>3856</v>
          </cell>
          <cell r="AZ247">
            <v>0</v>
          </cell>
          <cell r="BA247">
            <v>0</v>
          </cell>
          <cell r="BB247">
            <v>6199</v>
          </cell>
          <cell r="BC247">
            <v>0</v>
          </cell>
          <cell r="BD247">
            <v>0</v>
          </cell>
          <cell r="BE247">
            <v>22321</v>
          </cell>
          <cell r="BF247">
            <v>550</v>
          </cell>
          <cell r="BG247">
            <v>3248</v>
          </cell>
          <cell r="BH247">
            <v>0</v>
          </cell>
          <cell r="BI247">
            <v>0</v>
          </cell>
          <cell r="BJ247">
            <v>0</v>
          </cell>
          <cell r="BK247">
            <v>0</v>
          </cell>
          <cell r="BL247">
            <v>0</v>
          </cell>
          <cell r="BM247">
            <v>3553</v>
          </cell>
          <cell r="BN247">
            <v>12710</v>
          </cell>
          <cell r="BO247">
            <v>0</v>
          </cell>
          <cell r="BP247">
            <v>0</v>
          </cell>
          <cell r="BQ247">
            <v>0</v>
          </cell>
          <cell r="BR247">
            <v>0</v>
          </cell>
          <cell r="BS247">
            <v>-4135</v>
          </cell>
          <cell r="BT247">
            <v>8575</v>
          </cell>
        </row>
        <row r="248">
          <cell r="A248">
            <v>852</v>
          </cell>
          <cell r="B248" t="str">
            <v>Woolaston Primary School</v>
          </cell>
          <cell r="D248">
            <v>6678</v>
          </cell>
          <cell r="E248">
            <v>0</v>
          </cell>
          <cell r="F248">
            <v>4683</v>
          </cell>
          <cell r="G248">
            <v>163</v>
          </cell>
          <cell r="H248">
            <v>0</v>
          </cell>
          <cell r="I248">
            <v>0</v>
          </cell>
          <cell r="J248">
            <v>528525</v>
          </cell>
          <cell r="K248">
            <v>0</v>
          </cell>
          <cell r="L248">
            <v>30323</v>
          </cell>
          <cell r="M248">
            <v>0</v>
          </cell>
          <cell r="N248">
            <v>28473</v>
          </cell>
          <cell r="O248">
            <v>3000</v>
          </cell>
          <cell r="P248">
            <v>0</v>
          </cell>
          <cell r="Q248">
            <v>6500</v>
          </cell>
          <cell r="R248">
            <v>33000</v>
          </cell>
          <cell r="S248">
            <v>0</v>
          </cell>
          <cell r="T248">
            <v>0</v>
          </cell>
          <cell r="U248">
            <v>0</v>
          </cell>
          <cell r="V248">
            <v>0</v>
          </cell>
          <cell r="W248">
            <v>39064</v>
          </cell>
          <cell r="X248">
            <v>0</v>
          </cell>
          <cell r="Y248">
            <v>0</v>
          </cell>
          <cell r="Z248">
            <v>0</v>
          </cell>
          <cell r="AA248">
            <v>355266</v>
          </cell>
          <cell r="AB248">
            <v>27598</v>
          </cell>
          <cell r="AC248">
            <v>116442</v>
          </cell>
          <cell r="AD248">
            <v>4541</v>
          </cell>
          <cell r="AE248">
            <v>20388</v>
          </cell>
          <cell r="AF248">
            <v>25117</v>
          </cell>
          <cell r="AG248">
            <v>20084</v>
          </cell>
          <cell r="AH248">
            <v>3000</v>
          </cell>
          <cell r="AI248">
            <v>3000</v>
          </cell>
          <cell r="AJ248">
            <v>11582</v>
          </cell>
          <cell r="AK248">
            <v>2865</v>
          </cell>
          <cell r="AL248">
            <v>3800</v>
          </cell>
          <cell r="AM248">
            <v>3000</v>
          </cell>
          <cell r="AN248">
            <v>16400</v>
          </cell>
          <cell r="AO248">
            <v>1600</v>
          </cell>
          <cell r="AP248">
            <v>12000</v>
          </cell>
          <cell r="AQ248">
            <v>9232</v>
          </cell>
          <cell r="AR248">
            <v>3000</v>
          </cell>
          <cell r="AS248">
            <v>18727</v>
          </cell>
          <cell r="AT248">
            <v>10400</v>
          </cell>
          <cell r="AU248">
            <v>0</v>
          </cell>
          <cell r="AV248">
            <v>8550</v>
          </cell>
          <cell r="AW248">
            <v>0</v>
          </cell>
          <cell r="AX248">
            <v>0</v>
          </cell>
          <cell r="AY248">
            <v>15000</v>
          </cell>
          <cell r="AZ248">
            <v>0</v>
          </cell>
          <cell r="BA248">
            <v>3000</v>
          </cell>
          <cell r="BB248">
            <v>16331</v>
          </cell>
          <cell r="BC248">
            <v>0</v>
          </cell>
          <cell r="BD248">
            <v>0</v>
          </cell>
          <cell r="BE248">
            <v>0</v>
          </cell>
          <cell r="BF248">
            <v>0</v>
          </cell>
          <cell r="BG248">
            <v>47532</v>
          </cell>
          <cell r="BH248">
            <v>0</v>
          </cell>
          <cell r="BI248">
            <v>0</v>
          </cell>
          <cell r="BJ248">
            <v>0</v>
          </cell>
          <cell r="BK248">
            <v>48538</v>
          </cell>
          <cell r="BL248">
            <v>0</v>
          </cell>
          <cell r="BM248">
            <v>3840</v>
          </cell>
          <cell r="BN248">
            <v>-35360</v>
          </cell>
          <cell r="BO248">
            <v>0</v>
          </cell>
          <cell r="BP248">
            <v>0</v>
          </cell>
          <cell r="BQ248">
            <v>0</v>
          </cell>
          <cell r="BR248">
            <v>0</v>
          </cell>
          <cell r="BS248">
            <v>0</v>
          </cell>
          <cell r="BT248">
            <v>-35360</v>
          </cell>
        </row>
        <row r="249">
          <cell r="A249">
            <v>853</v>
          </cell>
          <cell r="B249" t="str">
            <v>Woodchester Endowed Church of England Primary School</v>
          </cell>
          <cell r="D249">
            <v>51765</v>
          </cell>
          <cell r="E249">
            <v>0</v>
          </cell>
          <cell r="F249">
            <v>0</v>
          </cell>
          <cell r="G249">
            <v>133</v>
          </cell>
          <cell r="H249">
            <v>0</v>
          </cell>
          <cell r="I249">
            <v>0</v>
          </cell>
          <cell r="J249">
            <v>330573</v>
          </cell>
          <cell r="K249">
            <v>0</v>
          </cell>
          <cell r="L249">
            <v>31442</v>
          </cell>
          <cell r="M249">
            <v>0</v>
          </cell>
          <cell r="N249">
            <v>14950</v>
          </cell>
          <cell r="O249">
            <v>0</v>
          </cell>
          <cell r="P249">
            <v>0</v>
          </cell>
          <cell r="Q249">
            <v>0</v>
          </cell>
          <cell r="R249">
            <v>0</v>
          </cell>
          <cell r="S249">
            <v>0</v>
          </cell>
          <cell r="T249">
            <v>0</v>
          </cell>
          <cell r="U249">
            <v>0</v>
          </cell>
          <cell r="V249">
            <v>0</v>
          </cell>
          <cell r="W249">
            <v>28364</v>
          </cell>
          <cell r="X249">
            <v>0</v>
          </cell>
          <cell r="Y249">
            <v>0</v>
          </cell>
          <cell r="Z249">
            <v>0</v>
          </cell>
          <cell r="AA249">
            <v>267975</v>
          </cell>
          <cell r="AB249">
            <v>14579</v>
          </cell>
          <cell r="AC249">
            <v>37644</v>
          </cell>
          <cell r="AD249">
            <v>0</v>
          </cell>
          <cell r="AE249">
            <v>30143</v>
          </cell>
          <cell r="AF249">
            <v>0</v>
          </cell>
          <cell r="AG249">
            <v>9650</v>
          </cell>
          <cell r="AH249">
            <v>1400</v>
          </cell>
          <cell r="AI249">
            <v>2000</v>
          </cell>
          <cell r="AJ249">
            <v>3000</v>
          </cell>
          <cell r="AK249">
            <v>773</v>
          </cell>
          <cell r="AL249">
            <v>11059</v>
          </cell>
          <cell r="AM249">
            <v>6602</v>
          </cell>
          <cell r="AN249">
            <v>12500</v>
          </cell>
          <cell r="AO249">
            <v>1500</v>
          </cell>
          <cell r="AP249">
            <v>6000</v>
          </cell>
          <cell r="AQ249">
            <v>1319</v>
          </cell>
          <cell r="AR249">
            <v>900</v>
          </cell>
          <cell r="AS249">
            <v>16060</v>
          </cell>
          <cell r="AT249">
            <v>1959</v>
          </cell>
          <cell r="AU249">
            <v>0</v>
          </cell>
          <cell r="AV249">
            <v>4000</v>
          </cell>
          <cell r="AW249">
            <v>3200</v>
          </cell>
          <cell r="AX249">
            <v>0</v>
          </cell>
          <cell r="AY249">
            <v>2146</v>
          </cell>
          <cell r="AZ249">
            <v>5500</v>
          </cell>
          <cell r="BA249">
            <v>0</v>
          </cell>
          <cell r="BB249">
            <v>10559</v>
          </cell>
          <cell r="BC249">
            <v>0</v>
          </cell>
          <cell r="BD249">
            <v>0</v>
          </cell>
          <cell r="BE249">
            <v>0</v>
          </cell>
          <cell r="BF249">
            <v>0</v>
          </cell>
          <cell r="BG249">
            <v>3602</v>
          </cell>
          <cell r="BH249">
            <v>0</v>
          </cell>
          <cell r="BI249">
            <v>0</v>
          </cell>
          <cell r="BJ249">
            <v>0</v>
          </cell>
          <cell r="BK249">
            <v>0</v>
          </cell>
          <cell r="BL249">
            <v>0</v>
          </cell>
          <cell r="BM249">
            <v>3735</v>
          </cell>
          <cell r="BN249">
            <v>6626</v>
          </cell>
          <cell r="BO249">
            <v>0</v>
          </cell>
          <cell r="BP249">
            <v>0</v>
          </cell>
          <cell r="BQ249">
            <v>0</v>
          </cell>
          <cell r="BR249">
            <v>0</v>
          </cell>
          <cell r="BS249">
            <v>0</v>
          </cell>
          <cell r="BT249">
            <v>6626</v>
          </cell>
        </row>
        <row r="250">
          <cell r="A250">
            <v>854</v>
          </cell>
          <cell r="B250" t="str">
            <v>St. Dominic's Catholic Primary School</v>
          </cell>
          <cell r="D250">
            <v>24253</v>
          </cell>
          <cell r="E250">
            <v>0</v>
          </cell>
          <cell r="F250">
            <v>0</v>
          </cell>
          <cell r="G250">
            <v>0</v>
          </cell>
          <cell r="H250">
            <v>0</v>
          </cell>
          <cell r="I250">
            <v>0</v>
          </cell>
          <cell r="J250">
            <v>326202</v>
          </cell>
          <cell r="K250">
            <v>0</v>
          </cell>
          <cell r="L250">
            <v>12746</v>
          </cell>
          <cell r="M250">
            <v>0</v>
          </cell>
          <cell r="N250">
            <v>21001</v>
          </cell>
          <cell r="O250">
            <v>0</v>
          </cell>
          <cell r="P250">
            <v>0</v>
          </cell>
          <cell r="Q250">
            <v>85</v>
          </cell>
          <cell r="R250">
            <v>0</v>
          </cell>
          <cell r="S250">
            <v>0</v>
          </cell>
          <cell r="T250">
            <v>0</v>
          </cell>
          <cell r="U250">
            <v>480</v>
          </cell>
          <cell r="V250">
            <v>740</v>
          </cell>
          <cell r="W250">
            <v>26064</v>
          </cell>
          <cell r="X250">
            <v>0</v>
          </cell>
          <cell r="Y250">
            <v>0</v>
          </cell>
          <cell r="Z250">
            <v>0</v>
          </cell>
          <cell r="AA250">
            <v>232000</v>
          </cell>
          <cell r="AB250">
            <v>7225</v>
          </cell>
          <cell r="AC250">
            <v>70887</v>
          </cell>
          <cell r="AD250">
            <v>0</v>
          </cell>
          <cell r="AE250">
            <v>20000</v>
          </cell>
          <cell r="AF250">
            <v>0</v>
          </cell>
          <cell r="AG250">
            <v>6400</v>
          </cell>
          <cell r="AH250">
            <v>700</v>
          </cell>
          <cell r="AI250">
            <v>1000</v>
          </cell>
          <cell r="AJ250">
            <v>3766</v>
          </cell>
          <cell r="AK250">
            <v>942</v>
          </cell>
          <cell r="AL250">
            <v>2000</v>
          </cell>
          <cell r="AM250">
            <v>2500</v>
          </cell>
          <cell r="AN250">
            <v>10400</v>
          </cell>
          <cell r="AO250">
            <v>1500</v>
          </cell>
          <cell r="AP250">
            <v>5600</v>
          </cell>
          <cell r="AQ250">
            <v>500</v>
          </cell>
          <cell r="AR250">
            <v>250</v>
          </cell>
          <cell r="AS250">
            <v>15269</v>
          </cell>
          <cell r="AT250">
            <v>2335</v>
          </cell>
          <cell r="AU250">
            <v>0</v>
          </cell>
          <cell r="AV250">
            <v>9800</v>
          </cell>
          <cell r="AW250">
            <v>150</v>
          </cell>
          <cell r="AX250">
            <v>0</v>
          </cell>
          <cell r="AY250">
            <v>1564</v>
          </cell>
          <cell r="AZ250">
            <v>0</v>
          </cell>
          <cell r="BA250">
            <v>5000</v>
          </cell>
          <cell r="BB250">
            <v>10497</v>
          </cell>
          <cell r="BC250">
            <v>0</v>
          </cell>
          <cell r="BD250">
            <v>394</v>
          </cell>
          <cell r="BE250">
            <v>0</v>
          </cell>
          <cell r="BF250">
            <v>0</v>
          </cell>
          <cell r="BG250">
            <v>3548</v>
          </cell>
          <cell r="BH250">
            <v>0</v>
          </cell>
          <cell r="BI250">
            <v>0</v>
          </cell>
          <cell r="BJ250">
            <v>0</v>
          </cell>
          <cell r="BK250">
            <v>0</v>
          </cell>
          <cell r="BL250">
            <v>0</v>
          </cell>
          <cell r="BM250">
            <v>3548</v>
          </cell>
          <cell r="BN250">
            <v>892</v>
          </cell>
          <cell r="BO250">
            <v>0</v>
          </cell>
          <cell r="BP250">
            <v>0</v>
          </cell>
          <cell r="BQ250">
            <v>0</v>
          </cell>
          <cell r="BR250">
            <v>0</v>
          </cell>
          <cell r="BS250">
            <v>0</v>
          </cell>
          <cell r="BT250">
            <v>892</v>
          </cell>
        </row>
        <row r="251">
          <cell r="A251">
            <v>855</v>
          </cell>
          <cell r="B251" t="str">
            <v>Blue Coat Church of England Primary School</v>
          </cell>
          <cell r="C251">
            <v>1</v>
          </cell>
          <cell r="D251">
            <v>59871</v>
          </cell>
          <cell r="E251">
            <v>0</v>
          </cell>
          <cell r="F251">
            <v>0</v>
          </cell>
          <cell r="G251">
            <v>6851</v>
          </cell>
          <cell r="H251">
            <v>0</v>
          </cell>
          <cell r="I251">
            <v>0</v>
          </cell>
          <cell r="J251">
            <v>867258</v>
          </cell>
          <cell r="K251">
            <v>0</v>
          </cell>
          <cell r="L251">
            <v>46572</v>
          </cell>
          <cell r="M251">
            <v>0</v>
          </cell>
          <cell r="N251">
            <v>21654</v>
          </cell>
          <cell r="O251">
            <v>0</v>
          </cell>
          <cell r="P251">
            <v>0</v>
          </cell>
          <cell r="Q251">
            <v>18110</v>
          </cell>
          <cell r="R251">
            <v>55950</v>
          </cell>
          <cell r="S251">
            <v>0</v>
          </cell>
          <cell r="T251">
            <v>0</v>
          </cell>
          <cell r="U251">
            <v>21200</v>
          </cell>
          <cell r="V251">
            <v>3425</v>
          </cell>
          <cell r="W251">
            <v>54235</v>
          </cell>
          <cell r="X251">
            <v>0</v>
          </cell>
          <cell r="Y251">
            <v>0</v>
          </cell>
          <cell r="Z251">
            <v>0</v>
          </cell>
          <cell r="AA251">
            <v>686858</v>
          </cell>
          <cell r="AB251">
            <v>33500</v>
          </cell>
          <cell r="AC251">
            <v>134265</v>
          </cell>
          <cell r="AD251">
            <v>38510</v>
          </cell>
          <cell r="AE251">
            <v>57240</v>
          </cell>
          <cell r="AF251">
            <v>33600</v>
          </cell>
          <cell r="AG251">
            <v>19000</v>
          </cell>
          <cell r="AH251">
            <v>1000</v>
          </cell>
          <cell r="AI251">
            <v>5650</v>
          </cell>
          <cell r="AJ251">
            <v>0</v>
          </cell>
          <cell r="AK251">
            <v>0</v>
          </cell>
          <cell r="AL251">
            <v>12100</v>
          </cell>
          <cell r="AM251">
            <v>3700</v>
          </cell>
          <cell r="AN251">
            <v>2100</v>
          </cell>
          <cell r="AO251">
            <v>3500</v>
          </cell>
          <cell r="AP251">
            <v>10700</v>
          </cell>
          <cell r="AQ251">
            <v>4840</v>
          </cell>
          <cell r="AR251">
            <v>1900</v>
          </cell>
          <cell r="AS251">
            <v>30330</v>
          </cell>
          <cell r="AT251">
            <v>1800</v>
          </cell>
          <cell r="AU251">
            <v>0</v>
          </cell>
          <cell r="AV251">
            <v>5970</v>
          </cell>
          <cell r="AW251">
            <v>8049</v>
          </cell>
          <cell r="AX251">
            <v>0</v>
          </cell>
          <cell r="AY251">
            <v>25000</v>
          </cell>
          <cell r="AZ251">
            <v>10000</v>
          </cell>
          <cell r="BA251">
            <v>10200</v>
          </cell>
          <cell r="BB251">
            <v>7920</v>
          </cell>
          <cell r="BC251">
            <v>0</v>
          </cell>
          <cell r="BD251">
            <v>0</v>
          </cell>
          <cell r="BE251">
            <v>0</v>
          </cell>
          <cell r="BF251">
            <v>0</v>
          </cell>
          <cell r="BG251">
            <v>8835</v>
          </cell>
          <cell r="BH251">
            <v>0</v>
          </cell>
          <cell r="BI251">
            <v>0</v>
          </cell>
          <cell r="BJ251">
            <v>0</v>
          </cell>
          <cell r="BK251">
            <v>0</v>
          </cell>
          <cell r="BL251">
            <v>0</v>
          </cell>
          <cell r="BM251">
            <v>15686</v>
          </cell>
          <cell r="BN251">
            <v>543</v>
          </cell>
          <cell r="BO251">
            <v>0</v>
          </cell>
          <cell r="BP251">
            <v>0</v>
          </cell>
          <cell r="BQ251">
            <v>0</v>
          </cell>
          <cell r="BR251">
            <v>0</v>
          </cell>
          <cell r="BS251">
            <v>0</v>
          </cell>
          <cell r="BT251">
            <v>543</v>
          </cell>
        </row>
        <row r="252">
          <cell r="A252">
            <v>856</v>
          </cell>
          <cell r="B252" t="str">
            <v>The British School</v>
          </cell>
          <cell r="C252">
            <v>1</v>
          </cell>
          <cell r="D252">
            <v>41704</v>
          </cell>
          <cell r="E252">
            <v>0</v>
          </cell>
          <cell r="F252">
            <v>7475</v>
          </cell>
          <cell r="G252">
            <v>43</v>
          </cell>
          <cell r="H252">
            <v>0</v>
          </cell>
          <cell r="I252">
            <v>0</v>
          </cell>
          <cell r="J252">
            <v>421114</v>
          </cell>
          <cell r="K252">
            <v>0</v>
          </cell>
          <cell r="L252">
            <v>40544</v>
          </cell>
          <cell r="M252">
            <v>0</v>
          </cell>
          <cell r="N252">
            <v>28920</v>
          </cell>
          <cell r="O252">
            <v>1300</v>
          </cell>
          <cell r="P252">
            <v>0</v>
          </cell>
          <cell r="Q252">
            <v>8000</v>
          </cell>
          <cell r="R252">
            <v>0</v>
          </cell>
          <cell r="S252">
            <v>0</v>
          </cell>
          <cell r="T252">
            <v>0</v>
          </cell>
          <cell r="U252">
            <v>0</v>
          </cell>
          <cell r="V252">
            <v>14800</v>
          </cell>
          <cell r="W252">
            <v>32428</v>
          </cell>
          <cell r="X252">
            <v>0</v>
          </cell>
          <cell r="Y252">
            <v>0</v>
          </cell>
          <cell r="Z252">
            <v>0</v>
          </cell>
          <cell r="AA252">
            <v>296555</v>
          </cell>
          <cell r="AB252">
            <v>10368</v>
          </cell>
          <cell r="AC252">
            <v>102395</v>
          </cell>
          <cell r="AD252">
            <v>10655</v>
          </cell>
          <cell r="AE252">
            <v>26209</v>
          </cell>
          <cell r="AF252">
            <v>250</v>
          </cell>
          <cell r="AG252">
            <v>9269</v>
          </cell>
          <cell r="AH252">
            <v>0</v>
          </cell>
          <cell r="AI252">
            <v>700</v>
          </cell>
          <cell r="AJ252">
            <v>3781</v>
          </cell>
          <cell r="AK252">
            <v>945</v>
          </cell>
          <cell r="AL252">
            <v>5000</v>
          </cell>
          <cell r="AM252">
            <v>6123</v>
          </cell>
          <cell r="AN252">
            <v>1200</v>
          </cell>
          <cell r="AO252">
            <v>2700</v>
          </cell>
          <cell r="AP252">
            <v>13000</v>
          </cell>
          <cell r="AQ252">
            <v>2871</v>
          </cell>
          <cell r="AR252">
            <v>2100</v>
          </cell>
          <cell r="AS252">
            <v>32519</v>
          </cell>
          <cell r="AT252">
            <v>5763</v>
          </cell>
          <cell r="AU252">
            <v>0</v>
          </cell>
          <cell r="AV252">
            <v>3845</v>
          </cell>
          <cell r="AW252">
            <v>4327</v>
          </cell>
          <cell r="AX252">
            <v>0</v>
          </cell>
          <cell r="AY252">
            <v>2570</v>
          </cell>
          <cell r="AZ252">
            <v>0</v>
          </cell>
          <cell r="BA252">
            <v>5800</v>
          </cell>
          <cell r="BB252">
            <v>10111</v>
          </cell>
          <cell r="BC252">
            <v>0</v>
          </cell>
          <cell r="BD252">
            <v>0</v>
          </cell>
          <cell r="BE252">
            <v>0</v>
          </cell>
          <cell r="BF252">
            <v>0</v>
          </cell>
          <cell r="BG252">
            <v>14887</v>
          </cell>
          <cell r="BH252">
            <v>0</v>
          </cell>
          <cell r="BI252">
            <v>0</v>
          </cell>
          <cell r="BJ252">
            <v>0</v>
          </cell>
          <cell r="BK252">
            <v>18831</v>
          </cell>
          <cell r="BL252">
            <v>0</v>
          </cell>
          <cell r="BM252">
            <v>3574</v>
          </cell>
          <cell r="BN252">
            <v>15000</v>
          </cell>
          <cell r="BO252">
            <v>0</v>
          </cell>
          <cell r="BP252">
            <v>0</v>
          </cell>
          <cell r="BQ252">
            <v>0</v>
          </cell>
          <cell r="BR252">
            <v>0</v>
          </cell>
          <cell r="BS252">
            <v>0</v>
          </cell>
          <cell r="BT252">
            <v>29754</v>
          </cell>
        </row>
        <row r="253">
          <cell r="A253">
            <v>857</v>
          </cell>
          <cell r="B253" t="str">
            <v>Foxmoor Primary School</v>
          </cell>
          <cell r="C253">
            <v>1</v>
          </cell>
          <cell r="D253">
            <v>76064</v>
          </cell>
          <cell r="E253">
            <v>0</v>
          </cell>
          <cell r="F253">
            <v>68410</v>
          </cell>
          <cell r="G253">
            <v>4938</v>
          </cell>
          <cell r="H253">
            <v>0</v>
          </cell>
          <cell r="I253">
            <v>0</v>
          </cell>
          <cell r="J253">
            <v>712684</v>
          </cell>
          <cell r="K253">
            <v>0</v>
          </cell>
          <cell r="L253">
            <v>43923</v>
          </cell>
          <cell r="M253">
            <v>0</v>
          </cell>
          <cell r="N253">
            <v>27946</v>
          </cell>
          <cell r="O253">
            <v>0</v>
          </cell>
          <cell r="P253">
            <v>12500</v>
          </cell>
          <cell r="Q253">
            <v>94023</v>
          </cell>
          <cell r="R253">
            <v>0</v>
          </cell>
          <cell r="S253">
            <v>0</v>
          </cell>
          <cell r="T253">
            <v>0</v>
          </cell>
          <cell r="U253">
            <v>10000</v>
          </cell>
          <cell r="V253">
            <v>0</v>
          </cell>
          <cell r="W253">
            <v>47556</v>
          </cell>
          <cell r="X253">
            <v>0</v>
          </cell>
          <cell r="Y253">
            <v>0</v>
          </cell>
          <cell r="Z253">
            <v>0</v>
          </cell>
          <cell r="AA253">
            <v>506984</v>
          </cell>
          <cell r="AB253">
            <v>3587</v>
          </cell>
          <cell r="AC253">
            <v>231757</v>
          </cell>
          <cell r="AD253">
            <v>19670</v>
          </cell>
          <cell r="AE253">
            <v>34171</v>
          </cell>
          <cell r="AF253">
            <v>0</v>
          </cell>
          <cell r="AG253">
            <v>13847</v>
          </cell>
          <cell r="AH253">
            <v>500</v>
          </cell>
          <cell r="AI253">
            <v>5813</v>
          </cell>
          <cell r="AJ253">
            <v>6049</v>
          </cell>
          <cell r="AK253">
            <v>1512</v>
          </cell>
          <cell r="AL253">
            <v>7700</v>
          </cell>
          <cell r="AM253">
            <v>8500</v>
          </cell>
          <cell r="AN253">
            <v>2200</v>
          </cell>
          <cell r="AO253">
            <v>3000</v>
          </cell>
          <cell r="AP253">
            <v>12625</v>
          </cell>
          <cell r="AQ253">
            <v>14106</v>
          </cell>
          <cell r="AR253">
            <v>2300</v>
          </cell>
          <cell r="AS253">
            <v>29953</v>
          </cell>
          <cell r="AT253">
            <v>9189</v>
          </cell>
          <cell r="AU253">
            <v>0</v>
          </cell>
          <cell r="AV253">
            <v>12600</v>
          </cell>
          <cell r="AW253">
            <v>7779</v>
          </cell>
          <cell r="AX253">
            <v>0</v>
          </cell>
          <cell r="AY253">
            <v>6034</v>
          </cell>
          <cell r="AZ253">
            <v>0</v>
          </cell>
          <cell r="BA253">
            <v>20000</v>
          </cell>
          <cell r="BB253">
            <v>13080</v>
          </cell>
          <cell r="BC253">
            <v>0</v>
          </cell>
          <cell r="BD253">
            <v>0</v>
          </cell>
          <cell r="BE253">
            <v>0</v>
          </cell>
          <cell r="BF253">
            <v>0</v>
          </cell>
          <cell r="BG253">
            <v>52975</v>
          </cell>
          <cell r="BH253">
            <v>0</v>
          </cell>
          <cell r="BI253">
            <v>0</v>
          </cell>
          <cell r="BJ253">
            <v>0</v>
          </cell>
          <cell r="BK253">
            <v>122158</v>
          </cell>
          <cell r="BL253">
            <v>0</v>
          </cell>
          <cell r="BM253">
            <v>4165</v>
          </cell>
          <cell r="BN253">
            <v>51740</v>
          </cell>
          <cell r="BO253">
            <v>0</v>
          </cell>
          <cell r="BP253">
            <v>0</v>
          </cell>
          <cell r="BQ253">
            <v>0</v>
          </cell>
          <cell r="BR253">
            <v>0</v>
          </cell>
          <cell r="BS253">
            <v>0</v>
          </cell>
          <cell r="BT253">
            <v>51740</v>
          </cell>
        </row>
        <row r="254">
          <cell r="A254">
            <v>862</v>
          </cell>
          <cell r="B254" t="str">
            <v>Yorkley Primary School</v>
          </cell>
          <cell r="D254">
            <v>39341</v>
          </cell>
          <cell r="E254">
            <v>0</v>
          </cell>
          <cell r="F254">
            <v>76365</v>
          </cell>
          <cell r="G254">
            <v>7112</v>
          </cell>
          <cell r="H254">
            <v>0</v>
          </cell>
          <cell r="I254">
            <v>0</v>
          </cell>
          <cell r="J254">
            <v>387093</v>
          </cell>
          <cell r="K254">
            <v>0</v>
          </cell>
          <cell r="L254">
            <v>55211</v>
          </cell>
          <cell r="M254">
            <v>0</v>
          </cell>
          <cell r="N254">
            <v>19784</v>
          </cell>
          <cell r="O254">
            <v>970</v>
          </cell>
          <cell r="P254">
            <v>0</v>
          </cell>
          <cell r="Q254">
            <v>4000</v>
          </cell>
          <cell r="R254">
            <v>0</v>
          </cell>
          <cell r="S254">
            <v>2500</v>
          </cell>
          <cell r="T254">
            <v>0</v>
          </cell>
          <cell r="U254">
            <v>0</v>
          </cell>
          <cell r="V254">
            <v>2550</v>
          </cell>
          <cell r="W254">
            <v>31039</v>
          </cell>
          <cell r="X254">
            <v>0</v>
          </cell>
          <cell r="Y254">
            <v>0</v>
          </cell>
          <cell r="Z254">
            <v>0</v>
          </cell>
          <cell r="AA254">
            <v>297778</v>
          </cell>
          <cell r="AB254">
            <v>12895</v>
          </cell>
          <cell r="AC254">
            <v>92946</v>
          </cell>
          <cell r="AD254">
            <v>14333</v>
          </cell>
          <cell r="AE254">
            <v>29515</v>
          </cell>
          <cell r="AF254">
            <v>0</v>
          </cell>
          <cell r="AG254">
            <v>11375</v>
          </cell>
          <cell r="AH254">
            <v>1050</v>
          </cell>
          <cell r="AI254">
            <v>2000</v>
          </cell>
          <cell r="AJ254">
            <v>4159</v>
          </cell>
          <cell r="AK254">
            <v>0</v>
          </cell>
          <cell r="AL254">
            <v>5500</v>
          </cell>
          <cell r="AM254">
            <v>1000</v>
          </cell>
          <cell r="AN254">
            <v>1000</v>
          </cell>
          <cell r="AO254">
            <v>2500</v>
          </cell>
          <cell r="AP254">
            <v>16000</v>
          </cell>
          <cell r="AQ254">
            <v>2426</v>
          </cell>
          <cell r="AR254">
            <v>800</v>
          </cell>
          <cell r="AS254">
            <v>10545</v>
          </cell>
          <cell r="AT254">
            <v>2450</v>
          </cell>
          <cell r="AU254">
            <v>0</v>
          </cell>
          <cell r="AV254">
            <v>5280</v>
          </cell>
          <cell r="AW254">
            <v>3778</v>
          </cell>
          <cell r="AX254">
            <v>0</v>
          </cell>
          <cell r="AY254">
            <v>8794</v>
          </cell>
          <cell r="AZ254">
            <v>0</v>
          </cell>
          <cell r="BA254">
            <v>6200</v>
          </cell>
          <cell r="BB254">
            <v>9332</v>
          </cell>
          <cell r="BC254">
            <v>0</v>
          </cell>
          <cell r="BD254">
            <v>0</v>
          </cell>
          <cell r="BE254">
            <v>0</v>
          </cell>
          <cell r="BF254">
            <v>0</v>
          </cell>
          <cell r="BG254">
            <v>42115</v>
          </cell>
          <cell r="BH254">
            <v>0</v>
          </cell>
          <cell r="BI254">
            <v>0</v>
          </cell>
          <cell r="BJ254">
            <v>0</v>
          </cell>
          <cell r="BK254">
            <v>119518</v>
          </cell>
          <cell r="BL254">
            <v>0</v>
          </cell>
          <cell r="BM254">
            <v>6074</v>
          </cell>
          <cell r="BN254">
            <v>832</v>
          </cell>
          <cell r="BO254">
            <v>0</v>
          </cell>
          <cell r="BP254">
            <v>0</v>
          </cell>
          <cell r="BQ254">
            <v>0</v>
          </cell>
          <cell r="BR254">
            <v>0</v>
          </cell>
          <cell r="BS254">
            <v>0</v>
          </cell>
          <cell r="BT254">
            <v>832</v>
          </cell>
        </row>
        <row r="255">
          <cell r="A255">
            <v>880</v>
          </cell>
          <cell r="B255" t="str">
            <v>Arthur Dye Primary School</v>
          </cell>
          <cell r="D255">
            <v>-8545</v>
          </cell>
          <cell r="E255">
            <v>0</v>
          </cell>
          <cell r="F255">
            <v>28387</v>
          </cell>
          <cell r="G255">
            <v>73</v>
          </cell>
          <cell r="H255">
            <v>0</v>
          </cell>
          <cell r="I255">
            <v>0</v>
          </cell>
          <cell r="J255">
            <v>895337</v>
          </cell>
          <cell r="K255">
            <v>0</v>
          </cell>
          <cell r="L255">
            <v>111709</v>
          </cell>
          <cell r="M255">
            <v>0</v>
          </cell>
          <cell r="N255">
            <v>48419</v>
          </cell>
          <cell r="O255">
            <v>20000</v>
          </cell>
          <cell r="P255">
            <v>0</v>
          </cell>
          <cell r="Q255">
            <v>3453</v>
          </cell>
          <cell r="R255">
            <v>0</v>
          </cell>
          <cell r="S255">
            <v>27000</v>
          </cell>
          <cell r="T255">
            <v>3000</v>
          </cell>
          <cell r="U255">
            <v>0</v>
          </cell>
          <cell r="V255">
            <v>8873</v>
          </cell>
          <cell r="W255">
            <v>61116</v>
          </cell>
          <cell r="X255">
            <v>0</v>
          </cell>
          <cell r="Y255">
            <v>0</v>
          </cell>
          <cell r="Z255">
            <v>0</v>
          </cell>
          <cell r="AA255">
            <v>668860</v>
          </cell>
          <cell r="AB255">
            <v>2576</v>
          </cell>
          <cell r="AC255">
            <v>195278</v>
          </cell>
          <cell r="AD255">
            <v>14393</v>
          </cell>
          <cell r="AE255">
            <v>57445</v>
          </cell>
          <cell r="AF255">
            <v>0</v>
          </cell>
          <cell r="AG255">
            <v>33131</v>
          </cell>
          <cell r="AH255">
            <v>2200</v>
          </cell>
          <cell r="AI255">
            <v>5000</v>
          </cell>
          <cell r="AJ255">
            <v>17684</v>
          </cell>
          <cell r="AK255">
            <v>4421</v>
          </cell>
          <cell r="AL255">
            <v>10635</v>
          </cell>
          <cell r="AM255">
            <v>4282</v>
          </cell>
          <cell r="AN255">
            <v>26143</v>
          </cell>
          <cell r="AO255">
            <v>4112</v>
          </cell>
          <cell r="AP255">
            <v>16578</v>
          </cell>
          <cell r="AQ255">
            <v>9090</v>
          </cell>
          <cell r="AR255">
            <v>2990</v>
          </cell>
          <cell r="AS255">
            <v>37857</v>
          </cell>
          <cell r="AT255">
            <v>1503</v>
          </cell>
          <cell r="AU255">
            <v>0</v>
          </cell>
          <cell r="AV255">
            <v>11969</v>
          </cell>
          <cell r="AW255">
            <v>8125</v>
          </cell>
          <cell r="AX255">
            <v>0</v>
          </cell>
          <cell r="AY255">
            <v>40488</v>
          </cell>
          <cell r="AZ255">
            <v>67169</v>
          </cell>
          <cell r="BA255">
            <v>13579</v>
          </cell>
          <cell r="BB255">
            <v>17082</v>
          </cell>
          <cell r="BC255">
            <v>0</v>
          </cell>
          <cell r="BD255">
            <v>0</v>
          </cell>
          <cell r="BE255">
            <v>0</v>
          </cell>
          <cell r="BF255">
            <v>0</v>
          </cell>
          <cell r="BG255">
            <v>58837</v>
          </cell>
          <cell r="BH255">
            <v>0</v>
          </cell>
          <cell r="BI255">
            <v>0</v>
          </cell>
          <cell r="BJ255">
            <v>0</v>
          </cell>
          <cell r="BK255">
            <v>83214</v>
          </cell>
          <cell r="BL255">
            <v>0</v>
          </cell>
          <cell r="BM255">
            <v>4083</v>
          </cell>
          <cell r="BN255">
            <v>-102228</v>
          </cell>
          <cell r="BO255">
            <v>0</v>
          </cell>
          <cell r="BP255">
            <v>0</v>
          </cell>
          <cell r="BQ255">
            <v>0</v>
          </cell>
          <cell r="BR255">
            <v>0</v>
          </cell>
          <cell r="BS255">
            <v>0</v>
          </cell>
          <cell r="BT255">
            <v>-102228</v>
          </cell>
        </row>
        <row r="256">
          <cell r="A256">
            <v>881</v>
          </cell>
          <cell r="B256" t="str">
            <v>Benhall Infant School</v>
          </cell>
          <cell r="D256">
            <v>48123</v>
          </cell>
          <cell r="E256">
            <v>0</v>
          </cell>
          <cell r="F256">
            <v>17340</v>
          </cell>
          <cell r="G256">
            <v>0</v>
          </cell>
          <cell r="H256">
            <v>0</v>
          </cell>
          <cell r="I256">
            <v>0</v>
          </cell>
          <cell r="J256">
            <v>469219</v>
          </cell>
          <cell r="K256">
            <v>0</v>
          </cell>
          <cell r="L256">
            <v>33241</v>
          </cell>
          <cell r="M256">
            <v>0</v>
          </cell>
          <cell r="N256">
            <v>450</v>
          </cell>
          <cell r="O256">
            <v>0</v>
          </cell>
          <cell r="P256">
            <v>0</v>
          </cell>
          <cell r="Q256">
            <v>15686</v>
          </cell>
          <cell r="R256">
            <v>0</v>
          </cell>
          <cell r="S256">
            <v>0</v>
          </cell>
          <cell r="T256">
            <v>0</v>
          </cell>
          <cell r="U256">
            <v>0</v>
          </cell>
          <cell r="V256">
            <v>0</v>
          </cell>
          <cell r="W256">
            <v>36460</v>
          </cell>
          <cell r="X256">
            <v>0</v>
          </cell>
          <cell r="Y256">
            <v>0</v>
          </cell>
          <cell r="Z256">
            <v>0</v>
          </cell>
          <cell r="AA256">
            <v>333701</v>
          </cell>
          <cell r="AB256">
            <v>9950</v>
          </cell>
          <cell r="AC256">
            <v>71919</v>
          </cell>
          <cell r="AD256">
            <v>22493</v>
          </cell>
          <cell r="AE256">
            <v>31633</v>
          </cell>
          <cell r="AF256">
            <v>0</v>
          </cell>
          <cell r="AG256">
            <v>13976</v>
          </cell>
          <cell r="AH256">
            <v>1145</v>
          </cell>
          <cell r="AI256">
            <v>2300</v>
          </cell>
          <cell r="AJ256">
            <v>7217</v>
          </cell>
          <cell r="AK256">
            <v>0</v>
          </cell>
          <cell r="AL256">
            <v>6090</v>
          </cell>
          <cell r="AM256">
            <v>1129</v>
          </cell>
          <cell r="AN256">
            <v>3000</v>
          </cell>
          <cell r="AO256">
            <v>2000</v>
          </cell>
          <cell r="AP256">
            <v>8500</v>
          </cell>
          <cell r="AQ256">
            <v>6912</v>
          </cell>
          <cell r="AR256">
            <v>1900</v>
          </cell>
          <cell r="AS256">
            <v>16065</v>
          </cell>
          <cell r="AT256">
            <v>4053</v>
          </cell>
          <cell r="AU256">
            <v>515</v>
          </cell>
          <cell r="AV256">
            <v>8188</v>
          </cell>
          <cell r="AW256">
            <v>4893</v>
          </cell>
          <cell r="AX256">
            <v>0</v>
          </cell>
          <cell r="AY256">
            <v>482</v>
          </cell>
          <cell r="AZ256">
            <v>2000</v>
          </cell>
          <cell r="BA256">
            <v>113</v>
          </cell>
          <cell r="BB256">
            <v>12684</v>
          </cell>
          <cell r="BC256">
            <v>0</v>
          </cell>
          <cell r="BD256">
            <v>0</v>
          </cell>
          <cell r="BE256">
            <v>0</v>
          </cell>
          <cell r="BF256">
            <v>0</v>
          </cell>
          <cell r="BG256">
            <v>24386</v>
          </cell>
          <cell r="BH256">
            <v>0</v>
          </cell>
          <cell r="BI256">
            <v>0</v>
          </cell>
          <cell r="BJ256">
            <v>0</v>
          </cell>
          <cell r="BK256">
            <v>38134</v>
          </cell>
          <cell r="BL256">
            <v>0</v>
          </cell>
          <cell r="BM256">
            <v>3592</v>
          </cell>
          <cell r="BN256">
            <v>30321</v>
          </cell>
          <cell r="BO256">
            <v>0</v>
          </cell>
          <cell r="BP256">
            <v>0</v>
          </cell>
          <cell r="BQ256">
            <v>0</v>
          </cell>
          <cell r="BR256">
            <v>0</v>
          </cell>
          <cell r="BS256">
            <v>0</v>
          </cell>
          <cell r="BT256">
            <v>30321</v>
          </cell>
        </row>
        <row r="257">
          <cell r="A257">
            <v>882</v>
          </cell>
          <cell r="B257" t="str">
            <v>Christ Church Church of England Primary School (Cheltenham)</v>
          </cell>
          <cell r="C257">
            <v>1</v>
          </cell>
          <cell r="D257">
            <v>49595</v>
          </cell>
          <cell r="E257">
            <v>0</v>
          </cell>
          <cell r="F257">
            <v>0</v>
          </cell>
          <cell r="G257">
            <v>0</v>
          </cell>
          <cell r="H257">
            <v>0</v>
          </cell>
          <cell r="I257">
            <v>0</v>
          </cell>
          <cell r="J257">
            <v>567221</v>
          </cell>
          <cell r="K257">
            <v>0</v>
          </cell>
          <cell r="L257">
            <v>130376</v>
          </cell>
          <cell r="M257">
            <v>0</v>
          </cell>
          <cell r="N257">
            <v>22823</v>
          </cell>
          <cell r="O257">
            <v>0</v>
          </cell>
          <cell r="P257">
            <v>0</v>
          </cell>
          <cell r="Q257">
            <v>7040</v>
          </cell>
          <cell r="R257">
            <v>1700</v>
          </cell>
          <cell r="S257">
            <v>0</v>
          </cell>
          <cell r="T257">
            <v>0</v>
          </cell>
          <cell r="U257">
            <v>20940</v>
          </cell>
          <cell r="V257">
            <v>6925</v>
          </cell>
          <cell r="W257">
            <v>41610</v>
          </cell>
          <cell r="X257">
            <v>0</v>
          </cell>
          <cell r="Y257">
            <v>0</v>
          </cell>
          <cell r="Z257">
            <v>0</v>
          </cell>
          <cell r="AA257">
            <v>461113</v>
          </cell>
          <cell r="AB257">
            <v>21309</v>
          </cell>
          <cell r="AC257">
            <v>121066</v>
          </cell>
          <cell r="AD257">
            <v>27411</v>
          </cell>
          <cell r="AE257">
            <v>46796</v>
          </cell>
          <cell r="AF257">
            <v>0</v>
          </cell>
          <cell r="AG257">
            <v>15527</v>
          </cell>
          <cell r="AH257">
            <v>700</v>
          </cell>
          <cell r="AI257">
            <v>2500</v>
          </cell>
          <cell r="AJ257">
            <v>7652</v>
          </cell>
          <cell r="AK257">
            <v>0</v>
          </cell>
          <cell r="AL257">
            <v>14389</v>
          </cell>
          <cell r="AM257">
            <v>860</v>
          </cell>
          <cell r="AN257">
            <v>900</v>
          </cell>
          <cell r="AO257">
            <v>1220</v>
          </cell>
          <cell r="AP257">
            <v>11200</v>
          </cell>
          <cell r="AQ257">
            <v>1422</v>
          </cell>
          <cell r="AR257">
            <v>1050</v>
          </cell>
          <cell r="AS257">
            <v>38703</v>
          </cell>
          <cell r="AT257">
            <v>8229</v>
          </cell>
          <cell r="AU257">
            <v>0</v>
          </cell>
          <cell r="AV257">
            <v>2140</v>
          </cell>
          <cell r="AW257">
            <v>6073</v>
          </cell>
          <cell r="AX257">
            <v>0</v>
          </cell>
          <cell r="AY257">
            <v>10122</v>
          </cell>
          <cell r="AZ257">
            <v>0</v>
          </cell>
          <cell r="BA257">
            <v>5540</v>
          </cell>
          <cell r="BB257">
            <v>7683</v>
          </cell>
          <cell r="BC257">
            <v>0</v>
          </cell>
          <cell r="BD257">
            <v>0</v>
          </cell>
          <cell r="BE257">
            <v>0</v>
          </cell>
          <cell r="BF257">
            <v>0</v>
          </cell>
          <cell r="BG257">
            <v>3928</v>
          </cell>
          <cell r="BH257">
            <v>0</v>
          </cell>
          <cell r="BI257">
            <v>0</v>
          </cell>
          <cell r="BJ257">
            <v>0</v>
          </cell>
          <cell r="BK257">
            <v>0</v>
          </cell>
          <cell r="BL257">
            <v>0</v>
          </cell>
          <cell r="BM257">
            <v>3928</v>
          </cell>
          <cell r="BN257">
            <v>34625</v>
          </cell>
          <cell r="BO257">
            <v>0</v>
          </cell>
          <cell r="BP257">
            <v>0</v>
          </cell>
          <cell r="BQ257">
            <v>0</v>
          </cell>
          <cell r="BR257">
            <v>0</v>
          </cell>
          <cell r="BS257">
            <v>0</v>
          </cell>
          <cell r="BT257">
            <v>34625</v>
          </cell>
        </row>
        <row r="258">
          <cell r="A258">
            <v>884</v>
          </cell>
          <cell r="B258" t="str">
            <v>Dunalley Primary School</v>
          </cell>
          <cell r="C258">
            <v>1</v>
          </cell>
          <cell r="D258">
            <v>41567</v>
          </cell>
          <cell r="E258">
            <v>0</v>
          </cell>
          <cell r="F258">
            <v>22770</v>
          </cell>
          <cell r="G258">
            <v>3738</v>
          </cell>
          <cell r="H258">
            <v>0</v>
          </cell>
          <cell r="I258">
            <v>0</v>
          </cell>
          <cell r="J258">
            <v>540971</v>
          </cell>
          <cell r="K258">
            <v>0</v>
          </cell>
          <cell r="L258">
            <v>97601</v>
          </cell>
          <cell r="M258">
            <v>0</v>
          </cell>
          <cell r="N258">
            <v>50541.5</v>
          </cell>
          <cell r="O258">
            <v>0</v>
          </cell>
          <cell r="P258">
            <v>0</v>
          </cell>
          <cell r="Q258">
            <v>32575</v>
          </cell>
          <cell r="R258">
            <v>0</v>
          </cell>
          <cell r="S258">
            <v>0</v>
          </cell>
          <cell r="T258">
            <v>0</v>
          </cell>
          <cell r="U258">
            <v>5000</v>
          </cell>
          <cell r="V258">
            <v>26684</v>
          </cell>
          <cell r="W258">
            <v>40205</v>
          </cell>
          <cell r="X258">
            <v>0</v>
          </cell>
          <cell r="Y258">
            <v>0</v>
          </cell>
          <cell r="Z258">
            <v>0</v>
          </cell>
          <cell r="AA258">
            <v>412014</v>
          </cell>
          <cell r="AB258">
            <v>10309</v>
          </cell>
          <cell r="AC258">
            <v>164080</v>
          </cell>
          <cell r="AD258">
            <v>26018</v>
          </cell>
          <cell r="AE258">
            <v>33550</v>
          </cell>
          <cell r="AF258">
            <v>0</v>
          </cell>
          <cell r="AG258">
            <v>25708</v>
          </cell>
          <cell r="AH258">
            <v>1438</v>
          </cell>
          <cell r="AI258">
            <v>3000</v>
          </cell>
          <cell r="AJ258">
            <v>4358</v>
          </cell>
          <cell r="AK258">
            <v>1090</v>
          </cell>
          <cell r="AL258">
            <v>4500</v>
          </cell>
          <cell r="AM258">
            <v>2859</v>
          </cell>
          <cell r="AN258">
            <v>2000</v>
          </cell>
          <cell r="AO258">
            <v>2781</v>
          </cell>
          <cell r="AP258">
            <v>10815</v>
          </cell>
          <cell r="AQ258">
            <v>22596</v>
          </cell>
          <cell r="AR258">
            <v>2888</v>
          </cell>
          <cell r="AS258">
            <v>23110</v>
          </cell>
          <cell r="AT258">
            <v>6734</v>
          </cell>
          <cell r="AU258">
            <v>0</v>
          </cell>
          <cell r="AV258">
            <v>10884</v>
          </cell>
          <cell r="AW258">
            <v>4697</v>
          </cell>
          <cell r="AX258">
            <v>0</v>
          </cell>
          <cell r="AY258">
            <v>19280</v>
          </cell>
          <cell r="AZ258">
            <v>12000</v>
          </cell>
          <cell r="BA258">
            <v>1000</v>
          </cell>
          <cell r="BB258">
            <v>10681.49</v>
          </cell>
          <cell r="BC258">
            <v>0</v>
          </cell>
          <cell r="BD258">
            <v>0</v>
          </cell>
          <cell r="BE258">
            <v>0</v>
          </cell>
          <cell r="BF258">
            <v>0</v>
          </cell>
          <cell r="BG258">
            <v>45465</v>
          </cell>
          <cell r="BH258">
            <v>0</v>
          </cell>
          <cell r="BI258">
            <v>0</v>
          </cell>
          <cell r="BJ258">
            <v>0</v>
          </cell>
          <cell r="BK258">
            <v>64609</v>
          </cell>
          <cell r="BL258">
            <v>0</v>
          </cell>
          <cell r="BM258">
            <v>7364</v>
          </cell>
          <cell r="BN258">
            <v>16754.009999999998</v>
          </cell>
          <cell r="BO258">
            <v>0</v>
          </cell>
          <cell r="BP258">
            <v>0</v>
          </cell>
          <cell r="BQ258">
            <v>0</v>
          </cell>
          <cell r="BR258">
            <v>0</v>
          </cell>
          <cell r="BS258">
            <v>0</v>
          </cell>
          <cell r="BT258">
            <v>16754.009999999998</v>
          </cell>
        </row>
        <row r="259">
          <cell r="A259">
            <v>886</v>
          </cell>
          <cell r="B259" t="str">
            <v>Gardners Lane Primary School</v>
          </cell>
          <cell r="D259">
            <v>69844</v>
          </cell>
          <cell r="E259">
            <v>14163</v>
          </cell>
          <cell r="F259">
            <v>18883</v>
          </cell>
          <cell r="G259">
            <v>1109</v>
          </cell>
          <cell r="H259">
            <v>0</v>
          </cell>
          <cell r="I259">
            <v>0</v>
          </cell>
          <cell r="J259">
            <v>541692</v>
          </cell>
          <cell r="K259">
            <v>0</v>
          </cell>
          <cell r="L259">
            <v>108923</v>
          </cell>
          <cell r="M259">
            <v>0</v>
          </cell>
          <cell r="N259">
            <v>55454</v>
          </cell>
          <cell r="O259">
            <v>0</v>
          </cell>
          <cell r="P259">
            <v>0</v>
          </cell>
          <cell r="Q259">
            <v>1338</v>
          </cell>
          <cell r="R259">
            <v>0</v>
          </cell>
          <cell r="S259">
            <v>0</v>
          </cell>
          <cell r="T259">
            <v>0</v>
          </cell>
          <cell r="U259">
            <v>0</v>
          </cell>
          <cell r="V259">
            <v>0</v>
          </cell>
          <cell r="W259">
            <v>39607</v>
          </cell>
          <cell r="X259">
            <v>0</v>
          </cell>
          <cell r="Y259">
            <v>0</v>
          </cell>
          <cell r="Z259">
            <v>0</v>
          </cell>
          <cell r="AA259">
            <v>402013</v>
          </cell>
          <cell r="AB259">
            <v>9925</v>
          </cell>
          <cell r="AC259">
            <v>129149</v>
          </cell>
          <cell r="AD259">
            <v>25610</v>
          </cell>
          <cell r="AE259">
            <v>24843</v>
          </cell>
          <cell r="AF259">
            <v>0</v>
          </cell>
          <cell r="AG259">
            <v>14948</v>
          </cell>
          <cell r="AH259">
            <v>1442</v>
          </cell>
          <cell r="AI259">
            <v>2060</v>
          </cell>
          <cell r="AJ259">
            <v>13370</v>
          </cell>
          <cell r="AK259">
            <v>0</v>
          </cell>
          <cell r="AL259">
            <v>10300</v>
          </cell>
          <cell r="AM259">
            <v>2441</v>
          </cell>
          <cell r="AN259">
            <v>2164</v>
          </cell>
          <cell r="AO259">
            <v>5500</v>
          </cell>
          <cell r="AP259">
            <v>14500</v>
          </cell>
          <cell r="AQ259">
            <v>9997</v>
          </cell>
          <cell r="AR259">
            <v>2575</v>
          </cell>
          <cell r="AS259">
            <v>42377</v>
          </cell>
          <cell r="AT259">
            <v>2938</v>
          </cell>
          <cell r="AU259">
            <v>0</v>
          </cell>
          <cell r="AV259">
            <v>9888</v>
          </cell>
          <cell r="AW259">
            <v>0</v>
          </cell>
          <cell r="AX259">
            <v>0</v>
          </cell>
          <cell r="AY259">
            <v>33567</v>
          </cell>
          <cell r="AZ259">
            <v>5600</v>
          </cell>
          <cell r="BA259">
            <v>1195</v>
          </cell>
          <cell r="BB259">
            <v>15415</v>
          </cell>
          <cell r="BC259">
            <v>0</v>
          </cell>
          <cell r="BD259">
            <v>0</v>
          </cell>
          <cell r="BE259">
            <v>0</v>
          </cell>
          <cell r="BF259">
            <v>0</v>
          </cell>
          <cell r="BG259">
            <v>46628</v>
          </cell>
          <cell r="BH259">
            <v>0</v>
          </cell>
          <cell r="BI259">
            <v>0</v>
          </cell>
          <cell r="BJ259">
            <v>0</v>
          </cell>
          <cell r="BK259">
            <v>61881</v>
          </cell>
          <cell r="BL259">
            <v>0</v>
          </cell>
          <cell r="BM259">
            <v>4739</v>
          </cell>
          <cell r="BN259">
            <v>49204</v>
          </cell>
          <cell r="BO259">
            <v>0</v>
          </cell>
          <cell r="BP259">
            <v>0</v>
          </cell>
          <cell r="BQ259">
            <v>0</v>
          </cell>
          <cell r="BR259">
            <v>0</v>
          </cell>
          <cell r="BS259">
            <v>0</v>
          </cell>
          <cell r="BT259">
            <v>49204</v>
          </cell>
        </row>
        <row r="260">
          <cell r="A260">
            <v>887</v>
          </cell>
          <cell r="B260" t="str">
            <v>Gloucester Road Primary School</v>
          </cell>
          <cell r="D260">
            <v>11952</v>
          </cell>
          <cell r="E260">
            <v>0</v>
          </cell>
          <cell r="F260">
            <v>19323</v>
          </cell>
          <cell r="G260">
            <v>1315</v>
          </cell>
          <cell r="H260">
            <v>0</v>
          </cell>
          <cell r="I260">
            <v>0</v>
          </cell>
          <cell r="J260">
            <v>332221</v>
          </cell>
          <cell r="K260">
            <v>0</v>
          </cell>
          <cell r="L260">
            <v>40064</v>
          </cell>
          <cell r="M260">
            <v>0</v>
          </cell>
          <cell r="N260">
            <v>27261</v>
          </cell>
          <cell r="O260">
            <v>15600</v>
          </cell>
          <cell r="P260">
            <v>0</v>
          </cell>
          <cell r="Q260">
            <v>4000</v>
          </cell>
          <cell r="R260">
            <v>0</v>
          </cell>
          <cell r="S260">
            <v>0</v>
          </cell>
          <cell r="T260">
            <v>0</v>
          </cell>
          <cell r="U260">
            <v>6000</v>
          </cell>
          <cell r="V260">
            <v>0</v>
          </cell>
          <cell r="W260">
            <v>28492</v>
          </cell>
          <cell r="X260">
            <v>0</v>
          </cell>
          <cell r="Y260">
            <v>0</v>
          </cell>
          <cell r="Z260">
            <v>0</v>
          </cell>
          <cell r="AA260">
            <v>275575</v>
          </cell>
          <cell r="AB260">
            <v>6900</v>
          </cell>
          <cell r="AC260">
            <v>71478</v>
          </cell>
          <cell r="AD260">
            <v>0</v>
          </cell>
          <cell r="AE260">
            <v>31836</v>
          </cell>
          <cell r="AF260">
            <v>0</v>
          </cell>
          <cell r="AG260">
            <v>8400</v>
          </cell>
          <cell r="AH260">
            <v>1502</v>
          </cell>
          <cell r="AI260">
            <v>1500</v>
          </cell>
          <cell r="AJ260">
            <v>2688</v>
          </cell>
          <cell r="AK260">
            <v>672</v>
          </cell>
          <cell r="AL260">
            <v>8500</v>
          </cell>
          <cell r="AM260">
            <v>1500</v>
          </cell>
          <cell r="AN260">
            <v>12341</v>
          </cell>
          <cell r="AO260">
            <v>1430</v>
          </cell>
          <cell r="AP260">
            <v>4920</v>
          </cell>
          <cell r="AQ260">
            <v>6288</v>
          </cell>
          <cell r="AR260">
            <v>1240</v>
          </cell>
          <cell r="AS260">
            <v>16477</v>
          </cell>
          <cell r="AT260">
            <v>3804</v>
          </cell>
          <cell r="AU260">
            <v>0</v>
          </cell>
          <cell r="AV260">
            <v>4959</v>
          </cell>
          <cell r="AW260">
            <v>2902</v>
          </cell>
          <cell r="AX260">
            <v>0</v>
          </cell>
          <cell r="AY260">
            <v>16485</v>
          </cell>
          <cell r="AZ260">
            <v>2000</v>
          </cell>
          <cell r="BA260">
            <v>0</v>
          </cell>
          <cell r="BB260">
            <v>13035</v>
          </cell>
          <cell r="BC260">
            <v>0</v>
          </cell>
          <cell r="BD260">
            <v>0</v>
          </cell>
          <cell r="BE260">
            <v>0</v>
          </cell>
          <cell r="BF260">
            <v>0</v>
          </cell>
          <cell r="BG260">
            <v>39244</v>
          </cell>
          <cell r="BH260">
            <v>0</v>
          </cell>
          <cell r="BI260">
            <v>0</v>
          </cell>
          <cell r="BJ260">
            <v>0</v>
          </cell>
          <cell r="BK260">
            <v>55215</v>
          </cell>
          <cell r="BL260">
            <v>0</v>
          </cell>
          <cell r="BM260">
            <v>4667</v>
          </cell>
          <cell r="BN260">
            <v>-30842</v>
          </cell>
          <cell r="BO260">
            <v>0</v>
          </cell>
          <cell r="BP260">
            <v>0</v>
          </cell>
          <cell r="BQ260">
            <v>0</v>
          </cell>
          <cell r="BR260">
            <v>0</v>
          </cell>
          <cell r="BS260">
            <v>0</v>
          </cell>
          <cell r="BT260">
            <v>-30842</v>
          </cell>
        </row>
        <row r="261">
          <cell r="A261">
            <v>888</v>
          </cell>
          <cell r="B261" t="str">
            <v>Hesters Way Primary School and Family Centre</v>
          </cell>
          <cell r="D261">
            <v>43812</v>
          </cell>
          <cell r="E261">
            <v>0</v>
          </cell>
          <cell r="F261">
            <v>-4582</v>
          </cell>
          <cell r="G261">
            <v>101</v>
          </cell>
          <cell r="H261">
            <v>0</v>
          </cell>
          <cell r="I261">
            <v>0</v>
          </cell>
          <cell r="J261">
            <v>536408</v>
          </cell>
          <cell r="K261">
            <v>0</v>
          </cell>
          <cell r="L261">
            <v>82446</v>
          </cell>
          <cell r="M261">
            <v>0</v>
          </cell>
          <cell r="N261">
            <v>68033</v>
          </cell>
          <cell r="O261">
            <v>0</v>
          </cell>
          <cell r="P261">
            <v>0</v>
          </cell>
          <cell r="Q261">
            <v>0</v>
          </cell>
          <cell r="R261">
            <v>72875</v>
          </cell>
          <cell r="S261">
            <v>0</v>
          </cell>
          <cell r="T261">
            <v>0</v>
          </cell>
          <cell r="U261">
            <v>0</v>
          </cell>
          <cell r="V261">
            <v>13262</v>
          </cell>
          <cell r="W261">
            <v>40911</v>
          </cell>
          <cell r="X261">
            <v>0</v>
          </cell>
          <cell r="Y261">
            <v>0</v>
          </cell>
          <cell r="Z261">
            <v>0</v>
          </cell>
          <cell r="AA261">
            <v>370156</v>
          </cell>
          <cell r="AB261">
            <v>17482</v>
          </cell>
          <cell r="AC261">
            <v>145810</v>
          </cell>
          <cell r="AD261">
            <v>27200</v>
          </cell>
          <cell r="AE261">
            <v>16817</v>
          </cell>
          <cell r="AF261">
            <v>42707</v>
          </cell>
          <cell r="AG261">
            <v>31084</v>
          </cell>
          <cell r="AH261">
            <v>500</v>
          </cell>
          <cell r="AI261">
            <v>0</v>
          </cell>
          <cell r="AJ261">
            <v>4152</v>
          </cell>
          <cell r="AK261">
            <v>1038</v>
          </cell>
          <cell r="AL261">
            <v>15000</v>
          </cell>
          <cell r="AM261">
            <v>3500</v>
          </cell>
          <cell r="AN261">
            <v>1800</v>
          </cell>
          <cell r="AO261">
            <v>3500</v>
          </cell>
          <cell r="AP261">
            <v>14500</v>
          </cell>
          <cell r="AQ261">
            <v>8996</v>
          </cell>
          <cell r="AR261">
            <v>2800</v>
          </cell>
          <cell r="AS261">
            <v>34480</v>
          </cell>
          <cell r="AT261">
            <v>8924</v>
          </cell>
          <cell r="AU261">
            <v>0</v>
          </cell>
          <cell r="AV261">
            <v>7050</v>
          </cell>
          <cell r="AW261">
            <v>4893</v>
          </cell>
          <cell r="AX261">
            <v>3326</v>
          </cell>
          <cell r="AY261">
            <v>67888</v>
          </cell>
          <cell r="AZ261">
            <v>8500</v>
          </cell>
          <cell r="BA261">
            <v>2000</v>
          </cell>
          <cell r="BB261">
            <v>12712</v>
          </cell>
          <cell r="BC261">
            <v>0</v>
          </cell>
          <cell r="BD261">
            <v>0</v>
          </cell>
          <cell r="BE261">
            <v>0</v>
          </cell>
          <cell r="BF261">
            <v>0</v>
          </cell>
          <cell r="BG261">
            <v>45368</v>
          </cell>
          <cell r="BH261">
            <v>0</v>
          </cell>
          <cell r="BI261">
            <v>0</v>
          </cell>
          <cell r="BJ261">
            <v>0</v>
          </cell>
          <cell r="BK261">
            <v>37194</v>
          </cell>
          <cell r="BL261">
            <v>0</v>
          </cell>
          <cell r="BM261">
            <v>3693</v>
          </cell>
          <cell r="BN261">
            <v>932</v>
          </cell>
          <cell r="BO261">
            <v>0</v>
          </cell>
          <cell r="BP261">
            <v>0</v>
          </cell>
          <cell r="BQ261">
            <v>0</v>
          </cell>
          <cell r="BR261">
            <v>0</v>
          </cell>
          <cell r="BS261">
            <v>0</v>
          </cell>
          <cell r="BT261">
            <v>932</v>
          </cell>
        </row>
        <row r="262">
          <cell r="A262">
            <v>890</v>
          </cell>
          <cell r="B262" t="str">
            <v>Holy Trinity Church of England Primary School</v>
          </cell>
          <cell r="D262">
            <v>57541</v>
          </cell>
          <cell r="E262">
            <v>0</v>
          </cell>
          <cell r="F262">
            <v>40825</v>
          </cell>
          <cell r="G262">
            <v>3747</v>
          </cell>
          <cell r="H262">
            <v>0</v>
          </cell>
          <cell r="I262">
            <v>0</v>
          </cell>
          <cell r="J262">
            <v>503325</v>
          </cell>
          <cell r="K262">
            <v>0</v>
          </cell>
          <cell r="L262">
            <v>34105</v>
          </cell>
          <cell r="M262">
            <v>0</v>
          </cell>
          <cell r="N262">
            <v>26479</v>
          </cell>
          <cell r="O262">
            <v>0</v>
          </cell>
          <cell r="P262">
            <v>0</v>
          </cell>
          <cell r="Q262">
            <v>11500</v>
          </cell>
          <cell r="R262">
            <v>0</v>
          </cell>
          <cell r="S262">
            <v>2000</v>
          </cell>
          <cell r="T262">
            <v>1000</v>
          </cell>
          <cell r="U262">
            <v>0</v>
          </cell>
          <cell r="V262">
            <v>0</v>
          </cell>
          <cell r="W262">
            <v>40570</v>
          </cell>
          <cell r="X262">
            <v>0</v>
          </cell>
          <cell r="Y262">
            <v>0</v>
          </cell>
          <cell r="Z262">
            <v>0</v>
          </cell>
          <cell r="AA262">
            <v>404669</v>
          </cell>
          <cell r="AB262">
            <v>17700</v>
          </cell>
          <cell r="AC262">
            <v>72500</v>
          </cell>
          <cell r="AD262">
            <v>23235</v>
          </cell>
          <cell r="AE262">
            <v>28741</v>
          </cell>
          <cell r="AF262">
            <v>0</v>
          </cell>
          <cell r="AG262">
            <v>7240</v>
          </cell>
          <cell r="AH262">
            <v>2100</v>
          </cell>
          <cell r="AI262">
            <v>2002</v>
          </cell>
          <cell r="AJ262">
            <v>10741</v>
          </cell>
          <cell r="AK262">
            <v>2685</v>
          </cell>
          <cell r="AL262">
            <v>4612</v>
          </cell>
          <cell r="AM262">
            <v>822</v>
          </cell>
          <cell r="AN262">
            <v>1154</v>
          </cell>
          <cell r="AO262">
            <v>1364</v>
          </cell>
          <cell r="AP262">
            <v>6031</v>
          </cell>
          <cell r="AQ262">
            <v>7772</v>
          </cell>
          <cell r="AR262">
            <v>645</v>
          </cell>
          <cell r="AS262">
            <v>15023</v>
          </cell>
          <cell r="AT262">
            <v>2469</v>
          </cell>
          <cell r="AU262">
            <v>0</v>
          </cell>
          <cell r="AV262">
            <v>3443</v>
          </cell>
          <cell r="AW262">
            <v>5080</v>
          </cell>
          <cell r="AX262">
            <v>0</v>
          </cell>
          <cell r="AY262">
            <v>5784</v>
          </cell>
          <cell r="AZ262">
            <v>0</v>
          </cell>
          <cell r="BA262">
            <v>8400</v>
          </cell>
          <cell r="BB262">
            <v>10746</v>
          </cell>
          <cell r="BC262">
            <v>0</v>
          </cell>
          <cell r="BD262">
            <v>0</v>
          </cell>
          <cell r="BE262">
            <v>0</v>
          </cell>
          <cell r="BF262">
            <v>0</v>
          </cell>
          <cell r="BG262">
            <v>45500</v>
          </cell>
          <cell r="BH262">
            <v>0</v>
          </cell>
          <cell r="BI262">
            <v>0</v>
          </cell>
          <cell r="BJ262">
            <v>0</v>
          </cell>
          <cell r="BK262">
            <v>82702</v>
          </cell>
          <cell r="BL262">
            <v>0</v>
          </cell>
          <cell r="BM262">
            <v>7370</v>
          </cell>
          <cell r="BN262">
            <v>31562</v>
          </cell>
          <cell r="BO262">
            <v>0</v>
          </cell>
          <cell r="BP262">
            <v>0</v>
          </cell>
          <cell r="BQ262">
            <v>0</v>
          </cell>
          <cell r="BR262">
            <v>0</v>
          </cell>
          <cell r="BS262">
            <v>0</v>
          </cell>
          <cell r="BT262">
            <v>31562</v>
          </cell>
        </row>
        <row r="263">
          <cell r="A263">
            <v>891</v>
          </cell>
          <cell r="B263" t="str">
            <v>Greatfield Park Primary School</v>
          </cell>
          <cell r="D263">
            <v>50225</v>
          </cell>
          <cell r="E263">
            <v>0</v>
          </cell>
          <cell r="F263">
            <v>75260</v>
          </cell>
          <cell r="G263">
            <v>7475</v>
          </cell>
          <cell r="H263">
            <v>0</v>
          </cell>
          <cell r="I263">
            <v>0</v>
          </cell>
          <cell r="J263">
            <v>575060</v>
          </cell>
          <cell r="K263">
            <v>0</v>
          </cell>
          <cell r="L263">
            <v>25594</v>
          </cell>
          <cell r="M263">
            <v>0</v>
          </cell>
          <cell r="N263">
            <v>22648</v>
          </cell>
          <cell r="O263">
            <v>0</v>
          </cell>
          <cell r="P263">
            <v>0</v>
          </cell>
          <cell r="Q263">
            <v>279</v>
          </cell>
          <cell r="R263">
            <v>0</v>
          </cell>
          <cell r="S263">
            <v>0</v>
          </cell>
          <cell r="T263">
            <v>0</v>
          </cell>
          <cell r="U263">
            <v>128</v>
          </cell>
          <cell r="V263">
            <v>0</v>
          </cell>
          <cell r="W263">
            <v>40510</v>
          </cell>
          <cell r="X263">
            <v>0</v>
          </cell>
          <cell r="Y263">
            <v>0</v>
          </cell>
          <cell r="Z263">
            <v>0</v>
          </cell>
          <cell r="AA263">
            <v>393291</v>
          </cell>
          <cell r="AB263">
            <v>9084</v>
          </cell>
          <cell r="AC263">
            <v>75801</v>
          </cell>
          <cell r="AD263">
            <v>12753</v>
          </cell>
          <cell r="AE263">
            <v>50646</v>
          </cell>
          <cell r="AF263">
            <v>0</v>
          </cell>
          <cell r="AG263">
            <v>15973</v>
          </cell>
          <cell r="AH263">
            <v>500</v>
          </cell>
          <cell r="AI263">
            <v>9300</v>
          </cell>
          <cell r="AJ263">
            <v>4915</v>
          </cell>
          <cell r="AK263">
            <v>1229</v>
          </cell>
          <cell r="AL263">
            <v>17855</v>
          </cell>
          <cell r="AM263">
            <v>6300</v>
          </cell>
          <cell r="AN263">
            <v>1700</v>
          </cell>
          <cell r="AO263">
            <v>3600</v>
          </cell>
          <cell r="AP263">
            <v>10000</v>
          </cell>
          <cell r="AQ263">
            <v>15119</v>
          </cell>
          <cell r="AR263">
            <v>1772</v>
          </cell>
          <cell r="AS263">
            <v>20878</v>
          </cell>
          <cell r="AT263">
            <v>3779</v>
          </cell>
          <cell r="AU263">
            <v>0</v>
          </cell>
          <cell r="AV263">
            <v>6210</v>
          </cell>
          <cell r="AW263">
            <v>5858</v>
          </cell>
          <cell r="AX263">
            <v>0</v>
          </cell>
          <cell r="AY263">
            <v>0</v>
          </cell>
          <cell r="AZ263">
            <v>18750</v>
          </cell>
          <cell r="BA263">
            <v>1363</v>
          </cell>
          <cell r="BB263">
            <v>11280</v>
          </cell>
          <cell r="BC263">
            <v>0</v>
          </cell>
          <cell r="BD263">
            <v>0</v>
          </cell>
          <cell r="BE263">
            <v>0</v>
          </cell>
          <cell r="BF263">
            <v>0</v>
          </cell>
          <cell r="BG263">
            <v>48001</v>
          </cell>
          <cell r="BH263">
            <v>0</v>
          </cell>
          <cell r="BI263">
            <v>0</v>
          </cell>
          <cell r="BJ263">
            <v>0</v>
          </cell>
          <cell r="BK263">
            <v>124328</v>
          </cell>
          <cell r="BL263">
            <v>0</v>
          </cell>
          <cell r="BM263">
            <v>6408</v>
          </cell>
          <cell r="BN263">
            <v>16488</v>
          </cell>
          <cell r="BO263">
            <v>0</v>
          </cell>
          <cell r="BP263">
            <v>0</v>
          </cell>
          <cell r="BQ263">
            <v>0</v>
          </cell>
          <cell r="BR263">
            <v>0</v>
          </cell>
          <cell r="BS263">
            <v>0</v>
          </cell>
          <cell r="BT263">
            <v>16488</v>
          </cell>
        </row>
        <row r="264">
          <cell r="A264">
            <v>892</v>
          </cell>
          <cell r="B264" t="str">
            <v>Lakeside Primary School</v>
          </cell>
          <cell r="D264">
            <v>28631</v>
          </cell>
          <cell r="E264">
            <v>0</v>
          </cell>
          <cell r="F264">
            <v>-619</v>
          </cell>
          <cell r="G264">
            <v>609</v>
          </cell>
          <cell r="H264">
            <v>0</v>
          </cell>
          <cell r="I264">
            <v>0</v>
          </cell>
          <cell r="J264">
            <v>1095539</v>
          </cell>
          <cell r="K264">
            <v>0</v>
          </cell>
          <cell r="L264">
            <v>62197</v>
          </cell>
          <cell r="M264">
            <v>0</v>
          </cell>
          <cell r="N264">
            <v>31254</v>
          </cell>
          <cell r="O264">
            <v>0</v>
          </cell>
          <cell r="P264">
            <v>0</v>
          </cell>
          <cell r="Q264">
            <v>23576</v>
          </cell>
          <cell r="R264">
            <v>0</v>
          </cell>
          <cell r="S264">
            <v>0</v>
          </cell>
          <cell r="T264">
            <v>0</v>
          </cell>
          <cell r="U264">
            <v>33000</v>
          </cell>
          <cell r="V264">
            <v>11000</v>
          </cell>
          <cell r="W264">
            <v>65748</v>
          </cell>
          <cell r="X264">
            <v>0</v>
          </cell>
          <cell r="Y264">
            <v>0</v>
          </cell>
          <cell r="Z264">
            <v>0</v>
          </cell>
          <cell r="AA264">
            <v>768327</v>
          </cell>
          <cell r="AB264">
            <v>5600</v>
          </cell>
          <cell r="AC264">
            <v>193050</v>
          </cell>
          <cell r="AD264">
            <v>45358</v>
          </cell>
          <cell r="AE264">
            <v>44221</v>
          </cell>
          <cell r="AF264">
            <v>0</v>
          </cell>
          <cell r="AG264">
            <v>22243</v>
          </cell>
          <cell r="AH264">
            <v>2767</v>
          </cell>
          <cell r="AI264">
            <v>3862</v>
          </cell>
          <cell r="AJ264">
            <v>8832</v>
          </cell>
          <cell r="AK264">
            <v>2208</v>
          </cell>
          <cell r="AL264">
            <v>19780</v>
          </cell>
          <cell r="AM264">
            <v>5165</v>
          </cell>
          <cell r="AN264">
            <v>2500</v>
          </cell>
          <cell r="AO264">
            <v>2100</v>
          </cell>
          <cell r="AP264">
            <v>11467</v>
          </cell>
          <cell r="AQ264">
            <v>12011</v>
          </cell>
          <cell r="AR264">
            <v>3031</v>
          </cell>
          <cell r="AS264">
            <v>69629</v>
          </cell>
          <cell r="AT264">
            <v>18331</v>
          </cell>
          <cell r="AU264">
            <v>0</v>
          </cell>
          <cell r="AV264">
            <v>7727</v>
          </cell>
          <cell r="AW264">
            <v>11107</v>
          </cell>
          <cell r="AX264">
            <v>0</v>
          </cell>
          <cell r="AY264">
            <v>4338</v>
          </cell>
          <cell r="AZ264">
            <v>22477</v>
          </cell>
          <cell r="BA264">
            <v>12318</v>
          </cell>
          <cell r="BB264">
            <v>19684</v>
          </cell>
          <cell r="BC264">
            <v>0</v>
          </cell>
          <cell r="BD264">
            <v>619</v>
          </cell>
          <cell r="BE264">
            <v>0</v>
          </cell>
          <cell r="BF264">
            <v>0</v>
          </cell>
          <cell r="BG264">
            <v>4361</v>
          </cell>
          <cell r="BH264">
            <v>0</v>
          </cell>
          <cell r="BI264">
            <v>619</v>
          </cell>
          <cell r="BJ264">
            <v>0</v>
          </cell>
          <cell r="BK264">
            <v>0</v>
          </cell>
          <cell r="BL264">
            <v>0</v>
          </cell>
          <cell r="BM264">
            <v>4970</v>
          </cell>
          <cell r="BN264">
            <v>32193</v>
          </cell>
          <cell r="BO264">
            <v>0</v>
          </cell>
          <cell r="BP264">
            <v>0</v>
          </cell>
          <cell r="BQ264">
            <v>0</v>
          </cell>
          <cell r="BR264">
            <v>0</v>
          </cell>
          <cell r="BS264">
            <v>0</v>
          </cell>
          <cell r="BT264">
            <v>32193</v>
          </cell>
        </row>
        <row r="265">
          <cell r="A265">
            <v>893</v>
          </cell>
          <cell r="B265" t="str">
            <v>Leckhampton Church of England Primary School</v>
          </cell>
          <cell r="C265">
            <v>1</v>
          </cell>
          <cell r="D265">
            <v>66789</v>
          </cell>
          <cell r="E265">
            <v>0</v>
          </cell>
          <cell r="F265">
            <v>44582</v>
          </cell>
          <cell r="G265">
            <v>0</v>
          </cell>
          <cell r="H265">
            <v>2000</v>
          </cell>
          <cell r="I265">
            <v>0</v>
          </cell>
          <cell r="J265">
            <v>1127966</v>
          </cell>
          <cell r="K265">
            <v>0</v>
          </cell>
          <cell r="L265">
            <v>79336</v>
          </cell>
          <cell r="M265">
            <v>0</v>
          </cell>
          <cell r="N265">
            <v>27864</v>
          </cell>
          <cell r="O265">
            <v>0</v>
          </cell>
          <cell r="P265">
            <v>0</v>
          </cell>
          <cell r="Q265">
            <v>17750</v>
          </cell>
          <cell r="R265">
            <v>0</v>
          </cell>
          <cell r="S265">
            <v>0</v>
          </cell>
          <cell r="T265">
            <v>0</v>
          </cell>
          <cell r="U265">
            <v>20000</v>
          </cell>
          <cell r="V265">
            <v>0</v>
          </cell>
          <cell r="W265">
            <v>69713</v>
          </cell>
          <cell r="X265">
            <v>0</v>
          </cell>
          <cell r="Y265">
            <v>0</v>
          </cell>
          <cell r="Z265">
            <v>0</v>
          </cell>
          <cell r="AA265">
            <v>777112</v>
          </cell>
          <cell r="AB265">
            <v>24003</v>
          </cell>
          <cell r="AC265">
            <v>186070</v>
          </cell>
          <cell r="AD265">
            <v>33057</v>
          </cell>
          <cell r="AE265">
            <v>57911</v>
          </cell>
          <cell r="AF265">
            <v>0</v>
          </cell>
          <cell r="AG265">
            <v>17565</v>
          </cell>
          <cell r="AH265">
            <v>7837</v>
          </cell>
          <cell r="AI265">
            <v>5358</v>
          </cell>
          <cell r="AJ265">
            <v>9266</v>
          </cell>
          <cell r="AK265">
            <v>2316</v>
          </cell>
          <cell r="AL265">
            <v>31527</v>
          </cell>
          <cell r="AM265">
            <v>7128</v>
          </cell>
          <cell r="AN265">
            <v>2100</v>
          </cell>
          <cell r="AO265">
            <v>3500</v>
          </cell>
          <cell r="AP265">
            <v>17000</v>
          </cell>
          <cell r="AQ265">
            <v>18746</v>
          </cell>
          <cell r="AR265">
            <v>2100</v>
          </cell>
          <cell r="AS265">
            <v>57972</v>
          </cell>
          <cell r="AT265">
            <v>38709</v>
          </cell>
          <cell r="AU265">
            <v>0</v>
          </cell>
          <cell r="AV265">
            <v>9500</v>
          </cell>
          <cell r="AW265">
            <v>10740</v>
          </cell>
          <cell r="AX265">
            <v>0</v>
          </cell>
          <cell r="AY265">
            <v>8194</v>
          </cell>
          <cell r="AZ265">
            <v>0</v>
          </cell>
          <cell r="BA265">
            <v>23678</v>
          </cell>
          <cell r="BB265">
            <v>16723</v>
          </cell>
          <cell r="BC265">
            <v>0</v>
          </cell>
          <cell r="BD265">
            <v>0</v>
          </cell>
          <cell r="BE265">
            <v>0</v>
          </cell>
          <cell r="BF265">
            <v>0</v>
          </cell>
          <cell r="BG265">
            <v>67200</v>
          </cell>
          <cell r="BH265">
            <v>0</v>
          </cell>
          <cell r="BI265">
            <v>0</v>
          </cell>
          <cell r="BJ265">
            <v>0</v>
          </cell>
          <cell r="BK265">
            <v>109350</v>
          </cell>
          <cell r="BL265">
            <v>0</v>
          </cell>
          <cell r="BM265">
            <v>4432</v>
          </cell>
          <cell r="BN265">
            <v>41306</v>
          </cell>
          <cell r="BO265">
            <v>0</v>
          </cell>
          <cell r="BP265">
            <v>0</v>
          </cell>
          <cell r="BQ265">
            <v>0</v>
          </cell>
          <cell r="BR265">
            <v>0</v>
          </cell>
          <cell r="BS265">
            <v>0</v>
          </cell>
          <cell r="BT265">
            <v>41306</v>
          </cell>
        </row>
        <row r="266">
          <cell r="A266">
            <v>894</v>
          </cell>
          <cell r="B266" t="str">
            <v>Lynworth Primary School</v>
          </cell>
          <cell r="D266">
            <v>58937</v>
          </cell>
          <cell r="E266">
            <v>0</v>
          </cell>
          <cell r="F266">
            <v>26290</v>
          </cell>
          <cell r="G266">
            <v>6552</v>
          </cell>
          <cell r="H266">
            <v>0</v>
          </cell>
          <cell r="I266">
            <v>1306</v>
          </cell>
          <cell r="J266">
            <v>138685</v>
          </cell>
          <cell r="K266">
            <v>0</v>
          </cell>
          <cell r="L266">
            <v>23492</v>
          </cell>
          <cell r="M266">
            <v>0</v>
          </cell>
          <cell r="N266">
            <v>11640</v>
          </cell>
          <cell r="O266">
            <v>0</v>
          </cell>
          <cell r="P266">
            <v>0</v>
          </cell>
          <cell r="Q266">
            <v>1500</v>
          </cell>
          <cell r="R266">
            <v>0</v>
          </cell>
          <cell r="S266">
            <v>0</v>
          </cell>
          <cell r="T266">
            <v>0</v>
          </cell>
          <cell r="U266">
            <v>0</v>
          </cell>
          <cell r="V266">
            <v>0</v>
          </cell>
          <cell r="W266">
            <v>25098</v>
          </cell>
          <cell r="X266">
            <v>0</v>
          </cell>
          <cell r="Y266">
            <v>8833</v>
          </cell>
          <cell r="Z266">
            <v>800</v>
          </cell>
          <cell r="AA266">
            <v>101148</v>
          </cell>
          <cell r="AB266">
            <v>6661</v>
          </cell>
          <cell r="AC266">
            <v>36099</v>
          </cell>
          <cell r="AD266">
            <v>7973</v>
          </cell>
          <cell r="AE266">
            <v>13317</v>
          </cell>
          <cell r="AF266">
            <v>0</v>
          </cell>
          <cell r="AG266">
            <v>3247</v>
          </cell>
          <cell r="AH266">
            <v>300</v>
          </cell>
          <cell r="AI266">
            <v>2000</v>
          </cell>
          <cell r="AJ266">
            <v>1180</v>
          </cell>
          <cell r="AK266">
            <v>295</v>
          </cell>
          <cell r="AL266">
            <v>3500</v>
          </cell>
          <cell r="AM266">
            <v>3017</v>
          </cell>
          <cell r="AN266">
            <v>650</v>
          </cell>
          <cell r="AO266">
            <v>1800</v>
          </cell>
          <cell r="AP266">
            <v>4750</v>
          </cell>
          <cell r="AQ266">
            <v>2247</v>
          </cell>
          <cell r="AR266">
            <v>600</v>
          </cell>
          <cell r="AS266">
            <v>8594</v>
          </cell>
          <cell r="AT266">
            <v>2970</v>
          </cell>
          <cell r="AU266">
            <v>0</v>
          </cell>
          <cell r="AV266">
            <v>925</v>
          </cell>
          <cell r="AW266">
            <v>1432</v>
          </cell>
          <cell r="AX266">
            <v>0</v>
          </cell>
          <cell r="AY266">
            <v>5119</v>
          </cell>
          <cell r="AZ266">
            <v>0</v>
          </cell>
          <cell r="BA266">
            <v>408</v>
          </cell>
          <cell r="BB266">
            <v>4461</v>
          </cell>
          <cell r="BC266">
            <v>0</v>
          </cell>
          <cell r="BD266">
            <v>0</v>
          </cell>
          <cell r="BE266">
            <v>11081</v>
          </cell>
          <cell r="BF266">
            <v>200</v>
          </cell>
          <cell r="BG266">
            <v>12239</v>
          </cell>
          <cell r="BH266">
            <v>0</v>
          </cell>
          <cell r="BI266">
            <v>0</v>
          </cell>
          <cell r="BJ266">
            <v>0</v>
          </cell>
          <cell r="BK266">
            <v>40181</v>
          </cell>
          <cell r="BL266">
            <v>0</v>
          </cell>
          <cell r="BM266">
            <v>4900</v>
          </cell>
          <cell r="BN266">
            <v>46659</v>
          </cell>
          <cell r="BO266">
            <v>0</v>
          </cell>
          <cell r="BP266">
            <v>0</v>
          </cell>
          <cell r="BQ266">
            <v>0</v>
          </cell>
          <cell r="BR266">
            <v>0</v>
          </cell>
          <cell r="BS266">
            <v>-342</v>
          </cell>
          <cell r="BT266">
            <v>46317</v>
          </cell>
        </row>
        <row r="267">
          <cell r="A267">
            <v>898</v>
          </cell>
          <cell r="B267" t="str">
            <v>Naunton Park Primary School</v>
          </cell>
          <cell r="D267">
            <v>51163</v>
          </cell>
          <cell r="E267">
            <v>0</v>
          </cell>
          <cell r="F267">
            <v>63252</v>
          </cell>
          <cell r="G267">
            <v>1100</v>
          </cell>
          <cell r="H267">
            <v>0</v>
          </cell>
          <cell r="I267">
            <v>0</v>
          </cell>
          <cell r="J267">
            <v>1065492</v>
          </cell>
          <cell r="K267">
            <v>0</v>
          </cell>
          <cell r="L267">
            <v>97990</v>
          </cell>
          <cell r="M267">
            <v>0</v>
          </cell>
          <cell r="N267">
            <v>38464</v>
          </cell>
          <cell r="O267">
            <v>0</v>
          </cell>
          <cell r="P267">
            <v>0</v>
          </cell>
          <cell r="Q267">
            <v>10000</v>
          </cell>
          <cell r="R267">
            <v>0</v>
          </cell>
          <cell r="S267">
            <v>0</v>
          </cell>
          <cell r="T267">
            <v>0</v>
          </cell>
          <cell r="U267">
            <v>0</v>
          </cell>
          <cell r="V267">
            <v>0</v>
          </cell>
          <cell r="W267">
            <v>66672</v>
          </cell>
          <cell r="X267">
            <v>0</v>
          </cell>
          <cell r="Y267">
            <v>0</v>
          </cell>
          <cell r="Z267">
            <v>0</v>
          </cell>
          <cell r="AA267">
            <v>800531</v>
          </cell>
          <cell r="AB267">
            <v>14746</v>
          </cell>
          <cell r="AC267">
            <v>191553</v>
          </cell>
          <cell r="AD267">
            <v>17253</v>
          </cell>
          <cell r="AE267">
            <v>35836</v>
          </cell>
          <cell r="AF267">
            <v>0</v>
          </cell>
          <cell r="AG267">
            <v>49003</v>
          </cell>
          <cell r="AH267">
            <v>3650</v>
          </cell>
          <cell r="AI267">
            <v>2746</v>
          </cell>
          <cell r="AJ267">
            <v>8605</v>
          </cell>
          <cell r="AK267">
            <v>2152</v>
          </cell>
          <cell r="AL267">
            <v>9000</v>
          </cell>
          <cell r="AM267">
            <v>1908</v>
          </cell>
          <cell r="AN267">
            <v>30500</v>
          </cell>
          <cell r="AO267">
            <v>2500</v>
          </cell>
          <cell r="AP267">
            <v>17000</v>
          </cell>
          <cell r="AQ267">
            <v>12128</v>
          </cell>
          <cell r="AR267">
            <v>2600</v>
          </cell>
          <cell r="AS267">
            <v>43261</v>
          </cell>
          <cell r="AT267">
            <v>4246</v>
          </cell>
          <cell r="AU267">
            <v>0</v>
          </cell>
          <cell r="AV267">
            <v>5250</v>
          </cell>
          <cell r="AW267">
            <v>9927</v>
          </cell>
          <cell r="AX267">
            <v>0</v>
          </cell>
          <cell r="AY267">
            <v>10604</v>
          </cell>
          <cell r="AZ267">
            <v>0</v>
          </cell>
          <cell r="BA267">
            <v>1000</v>
          </cell>
          <cell r="BB267">
            <v>15268</v>
          </cell>
          <cell r="BC267">
            <v>0</v>
          </cell>
          <cell r="BD267">
            <v>0</v>
          </cell>
          <cell r="BE267">
            <v>0</v>
          </cell>
          <cell r="BF267">
            <v>0</v>
          </cell>
          <cell r="BG267">
            <v>34108</v>
          </cell>
          <cell r="BH267">
            <v>0</v>
          </cell>
          <cell r="BI267">
            <v>0</v>
          </cell>
          <cell r="BJ267">
            <v>0</v>
          </cell>
          <cell r="BK267">
            <v>63252</v>
          </cell>
          <cell r="BL267">
            <v>0</v>
          </cell>
          <cell r="BM267">
            <v>5424</v>
          </cell>
          <cell r="BN267">
            <v>38514</v>
          </cell>
          <cell r="BO267">
            <v>0</v>
          </cell>
          <cell r="BP267">
            <v>29784</v>
          </cell>
          <cell r="BQ267">
            <v>0</v>
          </cell>
          <cell r="BR267">
            <v>0</v>
          </cell>
          <cell r="BS267">
            <v>0</v>
          </cell>
          <cell r="BT267">
            <v>68298</v>
          </cell>
        </row>
        <row r="268">
          <cell r="A268">
            <v>900</v>
          </cell>
          <cell r="B268" t="str">
            <v>Lynworth/Whaddon Primary School</v>
          </cell>
        </row>
        <row r="269">
          <cell r="A269">
            <v>902</v>
          </cell>
          <cell r="B269" t="str">
            <v>Rowanfield Infant School</v>
          </cell>
          <cell r="D269">
            <v>78713</v>
          </cell>
          <cell r="E269">
            <v>0</v>
          </cell>
          <cell r="F269">
            <v>15215</v>
          </cell>
          <cell r="G269">
            <v>3855</v>
          </cell>
          <cell r="H269">
            <v>0</v>
          </cell>
          <cell r="I269">
            <v>0</v>
          </cell>
          <cell r="J269">
            <v>634335</v>
          </cell>
          <cell r="K269">
            <v>0</v>
          </cell>
          <cell r="L269">
            <v>116212</v>
          </cell>
          <cell r="M269">
            <v>0</v>
          </cell>
          <cell r="N269">
            <v>50088</v>
          </cell>
          <cell r="O269">
            <v>0</v>
          </cell>
          <cell r="P269">
            <v>0</v>
          </cell>
          <cell r="Q269">
            <v>0</v>
          </cell>
          <cell r="R269">
            <v>0</v>
          </cell>
          <cell r="S269">
            <v>0</v>
          </cell>
          <cell r="T269">
            <v>0</v>
          </cell>
          <cell r="U269">
            <v>0</v>
          </cell>
          <cell r="V269">
            <v>0</v>
          </cell>
          <cell r="W269">
            <v>50443</v>
          </cell>
          <cell r="X269">
            <v>0</v>
          </cell>
          <cell r="Y269">
            <v>0</v>
          </cell>
          <cell r="Z269">
            <v>0</v>
          </cell>
          <cell r="AA269">
            <v>435221</v>
          </cell>
          <cell r="AB269">
            <v>25518</v>
          </cell>
          <cell r="AC269">
            <v>193199</v>
          </cell>
          <cell r="AD269">
            <v>0</v>
          </cell>
          <cell r="AE269">
            <v>35560</v>
          </cell>
          <cell r="AF269">
            <v>0</v>
          </cell>
          <cell r="AG269">
            <v>18849</v>
          </cell>
          <cell r="AH269">
            <v>400</v>
          </cell>
          <cell r="AI269">
            <v>3000</v>
          </cell>
          <cell r="AJ269">
            <v>5094</v>
          </cell>
          <cell r="AK269">
            <v>1000</v>
          </cell>
          <cell r="AL269">
            <v>16500</v>
          </cell>
          <cell r="AM269">
            <v>1950</v>
          </cell>
          <cell r="AN269">
            <v>20500</v>
          </cell>
          <cell r="AO269">
            <v>2550</v>
          </cell>
          <cell r="AP269">
            <v>13400</v>
          </cell>
          <cell r="AQ269">
            <v>0</v>
          </cell>
          <cell r="AR269">
            <v>750</v>
          </cell>
          <cell r="AS269">
            <v>28220</v>
          </cell>
          <cell r="AT269">
            <v>6168</v>
          </cell>
          <cell r="AU269">
            <v>0</v>
          </cell>
          <cell r="AV269">
            <v>7750</v>
          </cell>
          <cell r="AW269">
            <v>7404</v>
          </cell>
          <cell r="AX269">
            <v>0</v>
          </cell>
          <cell r="AY269">
            <v>30500</v>
          </cell>
          <cell r="AZ269">
            <v>1000</v>
          </cell>
          <cell r="BA269">
            <v>0</v>
          </cell>
          <cell r="BB269">
            <v>16306</v>
          </cell>
          <cell r="BC269">
            <v>0</v>
          </cell>
          <cell r="BD269">
            <v>0</v>
          </cell>
          <cell r="BE269">
            <v>0</v>
          </cell>
          <cell r="BF269">
            <v>0</v>
          </cell>
          <cell r="BG269">
            <v>50187</v>
          </cell>
          <cell r="BH269">
            <v>0</v>
          </cell>
          <cell r="BI269">
            <v>0</v>
          </cell>
          <cell r="BJ269">
            <v>0</v>
          </cell>
          <cell r="BK269">
            <v>61590</v>
          </cell>
          <cell r="BL269">
            <v>0</v>
          </cell>
          <cell r="BM269">
            <v>7667</v>
          </cell>
          <cell r="BN269">
            <v>58952</v>
          </cell>
          <cell r="BO269">
            <v>0</v>
          </cell>
          <cell r="BP269">
            <v>0</v>
          </cell>
          <cell r="BQ269">
            <v>0</v>
          </cell>
          <cell r="BR269">
            <v>0</v>
          </cell>
          <cell r="BS269">
            <v>0</v>
          </cell>
          <cell r="BT269">
            <v>58952</v>
          </cell>
        </row>
        <row r="270">
          <cell r="A270">
            <v>903</v>
          </cell>
          <cell r="B270" t="str">
            <v>Rowanfield Junior School</v>
          </cell>
          <cell r="D270">
            <v>137557</v>
          </cell>
          <cell r="E270">
            <v>0</v>
          </cell>
          <cell r="F270">
            <v>-33095</v>
          </cell>
          <cell r="G270">
            <v>2835</v>
          </cell>
          <cell r="H270">
            <v>0</v>
          </cell>
          <cell r="I270">
            <v>0</v>
          </cell>
          <cell r="J270">
            <v>793303</v>
          </cell>
          <cell r="K270">
            <v>0</v>
          </cell>
          <cell r="L270">
            <v>134369</v>
          </cell>
          <cell r="M270">
            <v>0</v>
          </cell>
          <cell r="N270">
            <v>55913</v>
          </cell>
          <cell r="O270">
            <v>0</v>
          </cell>
          <cell r="P270">
            <v>0</v>
          </cell>
          <cell r="Q270">
            <v>9625</v>
          </cell>
          <cell r="R270">
            <v>0</v>
          </cell>
          <cell r="S270">
            <v>0</v>
          </cell>
          <cell r="T270">
            <v>0</v>
          </cell>
          <cell r="U270">
            <v>0</v>
          </cell>
          <cell r="V270">
            <v>0</v>
          </cell>
          <cell r="W270">
            <v>60635</v>
          </cell>
          <cell r="X270">
            <v>0</v>
          </cell>
          <cell r="Y270">
            <v>0</v>
          </cell>
          <cell r="Z270">
            <v>0</v>
          </cell>
          <cell r="AA270">
            <v>572563</v>
          </cell>
          <cell r="AB270">
            <v>34197</v>
          </cell>
          <cell r="AC270">
            <v>186031</v>
          </cell>
          <cell r="AD270">
            <v>29413</v>
          </cell>
          <cell r="AE270">
            <v>33001</v>
          </cell>
          <cell r="AF270">
            <v>0</v>
          </cell>
          <cell r="AG270">
            <v>25112</v>
          </cell>
          <cell r="AH270">
            <v>5200</v>
          </cell>
          <cell r="AI270">
            <v>1100</v>
          </cell>
          <cell r="AJ270">
            <v>5103</v>
          </cell>
          <cell r="AK270">
            <v>1276</v>
          </cell>
          <cell r="AL270">
            <v>17000</v>
          </cell>
          <cell r="AM270">
            <v>9000</v>
          </cell>
          <cell r="AN270">
            <v>2200</v>
          </cell>
          <cell r="AO270">
            <v>1400</v>
          </cell>
          <cell r="AP270">
            <v>19500</v>
          </cell>
          <cell r="AQ270">
            <v>20194</v>
          </cell>
          <cell r="AR270">
            <v>6500</v>
          </cell>
          <cell r="AS270">
            <v>53854</v>
          </cell>
          <cell r="AT270">
            <v>23423</v>
          </cell>
          <cell r="AU270">
            <v>0</v>
          </cell>
          <cell r="AV270">
            <v>19031</v>
          </cell>
          <cell r="AW270">
            <v>7817</v>
          </cell>
          <cell r="AX270">
            <v>0</v>
          </cell>
          <cell r="AY270">
            <v>30448</v>
          </cell>
          <cell r="AZ270">
            <v>14000</v>
          </cell>
          <cell r="BA270">
            <v>1000</v>
          </cell>
          <cell r="BB270">
            <v>15423</v>
          </cell>
          <cell r="BC270">
            <v>0</v>
          </cell>
          <cell r="BD270">
            <v>0</v>
          </cell>
          <cell r="BE270">
            <v>0</v>
          </cell>
          <cell r="BF270">
            <v>0</v>
          </cell>
          <cell r="BG270">
            <v>54252</v>
          </cell>
          <cell r="BH270">
            <v>0</v>
          </cell>
          <cell r="BI270">
            <v>0</v>
          </cell>
          <cell r="BJ270">
            <v>0</v>
          </cell>
          <cell r="BK270">
            <v>17199</v>
          </cell>
          <cell r="BL270">
            <v>0</v>
          </cell>
          <cell r="BM270">
            <v>4814</v>
          </cell>
          <cell r="BN270">
            <v>57616</v>
          </cell>
          <cell r="BO270">
            <v>0</v>
          </cell>
          <cell r="BP270">
            <v>3958</v>
          </cell>
          <cell r="BQ270">
            <v>-1979</v>
          </cell>
          <cell r="BR270">
            <v>0</v>
          </cell>
          <cell r="BS270">
            <v>0</v>
          </cell>
          <cell r="BT270">
            <v>59595</v>
          </cell>
        </row>
        <row r="271">
          <cell r="A271">
            <v>904</v>
          </cell>
          <cell r="B271" t="str">
            <v>The Catholic School of Saint Gregory the Great</v>
          </cell>
          <cell r="C271">
            <v>1</v>
          </cell>
          <cell r="D271">
            <v>47215</v>
          </cell>
          <cell r="E271">
            <v>0</v>
          </cell>
          <cell r="F271">
            <v>0</v>
          </cell>
          <cell r="G271">
            <v>0</v>
          </cell>
          <cell r="H271">
            <v>0</v>
          </cell>
          <cell r="I271">
            <v>0</v>
          </cell>
          <cell r="J271">
            <v>1044039</v>
          </cell>
          <cell r="K271">
            <v>0</v>
          </cell>
          <cell r="L271">
            <v>59821</v>
          </cell>
          <cell r="M271">
            <v>0</v>
          </cell>
          <cell r="N271">
            <v>44652</v>
          </cell>
          <cell r="O271">
            <v>0</v>
          </cell>
          <cell r="P271">
            <v>0</v>
          </cell>
          <cell r="Q271">
            <v>1000</v>
          </cell>
          <cell r="R271">
            <v>0</v>
          </cell>
          <cell r="S271">
            <v>0</v>
          </cell>
          <cell r="T271">
            <v>0</v>
          </cell>
          <cell r="U271">
            <v>30000</v>
          </cell>
          <cell r="V271">
            <v>5000</v>
          </cell>
          <cell r="W271">
            <v>66865</v>
          </cell>
          <cell r="X271">
            <v>0</v>
          </cell>
          <cell r="Y271">
            <v>0</v>
          </cell>
          <cell r="Z271">
            <v>0</v>
          </cell>
          <cell r="AA271">
            <v>664944</v>
          </cell>
          <cell r="AB271">
            <v>27529</v>
          </cell>
          <cell r="AC271">
            <v>200351</v>
          </cell>
          <cell r="AD271">
            <v>19927</v>
          </cell>
          <cell r="AE271">
            <v>63536</v>
          </cell>
          <cell r="AF271">
            <v>0</v>
          </cell>
          <cell r="AG271">
            <v>22215</v>
          </cell>
          <cell r="AH271">
            <v>4174</v>
          </cell>
          <cell r="AI271">
            <v>13500</v>
          </cell>
          <cell r="AJ271">
            <v>8688</v>
          </cell>
          <cell r="AK271">
            <v>2172</v>
          </cell>
          <cell r="AL271">
            <v>24346</v>
          </cell>
          <cell r="AM271">
            <v>5160</v>
          </cell>
          <cell r="AN271">
            <v>31186</v>
          </cell>
          <cell r="AO271">
            <v>4612</v>
          </cell>
          <cell r="AP271">
            <v>22849</v>
          </cell>
          <cell r="AQ271">
            <v>1771</v>
          </cell>
          <cell r="AR271">
            <v>7493</v>
          </cell>
          <cell r="AS271">
            <v>67057</v>
          </cell>
          <cell r="AT271">
            <v>5333</v>
          </cell>
          <cell r="AU271">
            <v>0</v>
          </cell>
          <cell r="AV271">
            <v>17871</v>
          </cell>
          <cell r="AW271">
            <v>10957</v>
          </cell>
          <cell r="AX271">
            <v>0</v>
          </cell>
          <cell r="AY271">
            <v>23418</v>
          </cell>
          <cell r="AZ271">
            <v>0</v>
          </cell>
          <cell r="BA271">
            <v>22951</v>
          </cell>
          <cell r="BB271">
            <v>16552</v>
          </cell>
          <cell r="BC271">
            <v>0</v>
          </cell>
          <cell r="BD271">
            <v>5000</v>
          </cell>
          <cell r="BE271">
            <v>0</v>
          </cell>
          <cell r="BF271">
            <v>0</v>
          </cell>
          <cell r="BG271">
            <v>4586</v>
          </cell>
          <cell r="BH271">
            <v>0</v>
          </cell>
          <cell r="BI271">
            <v>5000</v>
          </cell>
          <cell r="BJ271">
            <v>0</v>
          </cell>
          <cell r="BK271">
            <v>5000</v>
          </cell>
          <cell r="BL271">
            <v>0</v>
          </cell>
          <cell r="BM271">
            <v>4586</v>
          </cell>
          <cell r="BN271">
            <v>5000</v>
          </cell>
          <cell r="BO271">
            <v>0</v>
          </cell>
          <cell r="BP271">
            <v>0</v>
          </cell>
          <cell r="BQ271">
            <v>0</v>
          </cell>
          <cell r="BR271">
            <v>0</v>
          </cell>
          <cell r="BS271">
            <v>0</v>
          </cell>
          <cell r="BT271">
            <v>5000</v>
          </cell>
        </row>
        <row r="272">
          <cell r="A272">
            <v>905</v>
          </cell>
          <cell r="B272" t="str">
            <v>St. James' Church of England Primary School (Cheltenham)</v>
          </cell>
          <cell r="C272">
            <v>1</v>
          </cell>
          <cell r="D272">
            <v>42410</v>
          </cell>
          <cell r="E272">
            <v>0</v>
          </cell>
          <cell r="F272">
            <v>27414</v>
          </cell>
          <cell r="G272">
            <v>2578</v>
          </cell>
          <cell r="H272">
            <v>0</v>
          </cell>
          <cell r="I272">
            <v>0</v>
          </cell>
          <cell r="J272">
            <v>815347</v>
          </cell>
          <cell r="K272">
            <v>0</v>
          </cell>
          <cell r="L272">
            <v>41872</v>
          </cell>
          <cell r="M272">
            <v>0</v>
          </cell>
          <cell r="N272">
            <v>20268</v>
          </cell>
          <cell r="O272">
            <v>0</v>
          </cell>
          <cell r="P272">
            <v>0</v>
          </cell>
          <cell r="Q272">
            <v>13500</v>
          </cell>
          <cell r="R272">
            <v>0</v>
          </cell>
          <cell r="S272">
            <v>0</v>
          </cell>
          <cell r="T272">
            <v>0</v>
          </cell>
          <cell r="U272">
            <v>0</v>
          </cell>
          <cell r="V272">
            <v>9637</v>
          </cell>
          <cell r="W272">
            <v>52478</v>
          </cell>
          <cell r="X272">
            <v>0</v>
          </cell>
          <cell r="Y272">
            <v>0</v>
          </cell>
          <cell r="Z272">
            <v>0</v>
          </cell>
          <cell r="AA272">
            <v>574748</v>
          </cell>
          <cell r="AB272">
            <v>7730</v>
          </cell>
          <cell r="AC272">
            <v>139000</v>
          </cell>
          <cell r="AD272">
            <v>0</v>
          </cell>
          <cell r="AE272">
            <v>38796</v>
          </cell>
          <cell r="AF272">
            <v>0</v>
          </cell>
          <cell r="AG272">
            <v>24706</v>
          </cell>
          <cell r="AH272">
            <v>2200</v>
          </cell>
          <cell r="AI272">
            <v>7000</v>
          </cell>
          <cell r="AJ272">
            <v>5416</v>
          </cell>
          <cell r="AK272">
            <v>1354</v>
          </cell>
          <cell r="AL272">
            <v>7000</v>
          </cell>
          <cell r="AM272">
            <v>5000</v>
          </cell>
          <cell r="AN272">
            <v>20000</v>
          </cell>
          <cell r="AO272">
            <v>4000</v>
          </cell>
          <cell r="AP272">
            <v>12000</v>
          </cell>
          <cell r="AQ272">
            <v>15331</v>
          </cell>
          <cell r="AR272">
            <v>2000</v>
          </cell>
          <cell r="AS272">
            <v>19842</v>
          </cell>
          <cell r="AT272">
            <v>7646</v>
          </cell>
          <cell r="AU272">
            <v>0</v>
          </cell>
          <cell r="AV272">
            <v>11600</v>
          </cell>
          <cell r="AW272">
            <v>0</v>
          </cell>
          <cell r="AX272">
            <v>0</v>
          </cell>
          <cell r="AY272">
            <v>1586</v>
          </cell>
          <cell r="AZ272">
            <v>19140</v>
          </cell>
          <cell r="BA272">
            <v>12000</v>
          </cell>
          <cell r="BB272">
            <v>24809</v>
          </cell>
          <cell r="BC272">
            <v>0</v>
          </cell>
          <cell r="BD272">
            <v>0</v>
          </cell>
          <cell r="BE272">
            <v>0</v>
          </cell>
          <cell r="BF272">
            <v>0</v>
          </cell>
          <cell r="BG272">
            <v>56495</v>
          </cell>
          <cell r="BH272">
            <v>0</v>
          </cell>
          <cell r="BI272">
            <v>0</v>
          </cell>
          <cell r="BJ272">
            <v>0</v>
          </cell>
          <cell r="BK272">
            <v>82465</v>
          </cell>
          <cell r="BL272">
            <v>0</v>
          </cell>
          <cell r="BM272">
            <v>4022</v>
          </cell>
          <cell r="BN272">
            <v>32608</v>
          </cell>
          <cell r="BO272">
            <v>0</v>
          </cell>
          <cell r="BP272">
            <v>0</v>
          </cell>
          <cell r="BQ272">
            <v>0</v>
          </cell>
          <cell r="BR272">
            <v>0</v>
          </cell>
          <cell r="BS272">
            <v>0</v>
          </cell>
          <cell r="BT272">
            <v>32608</v>
          </cell>
        </row>
        <row r="273">
          <cell r="A273">
            <v>906</v>
          </cell>
          <cell r="B273" t="str">
            <v>St. John's Church of England Primary School (Cheltenham)</v>
          </cell>
          <cell r="D273">
            <v>33000</v>
          </cell>
          <cell r="E273">
            <v>0</v>
          </cell>
          <cell r="F273">
            <v>29532</v>
          </cell>
          <cell r="G273">
            <v>0</v>
          </cell>
          <cell r="H273">
            <v>0</v>
          </cell>
          <cell r="I273">
            <v>0</v>
          </cell>
          <cell r="J273">
            <v>488574</v>
          </cell>
          <cell r="K273">
            <v>0</v>
          </cell>
          <cell r="L273">
            <v>15569</v>
          </cell>
          <cell r="M273">
            <v>0</v>
          </cell>
          <cell r="N273">
            <v>25181</v>
          </cell>
          <cell r="O273">
            <v>0</v>
          </cell>
          <cell r="P273">
            <v>0</v>
          </cell>
          <cell r="Q273">
            <v>0</v>
          </cell>
          <cell r="R273">
            <v>0</v>
          </cell>
          <cell r="S273">
            <v>0</v>
          </cell>
          <cell r="T273">
            <v>0</v>
          </cell>
          <cell r="U273">
            <v>0</v>
          </cell>
          <cell r="V273">
            <v>0</v>
          </cell>
          <cell r="W273">
            <v>36989</v>
          </cell>
          <cell r="X273">
            <v>0</v>
          </cell>
          <cell r="Y273">
            <v>0</v>
          </cell>
          <cell r="Z273">
            <v>0</v>
          </cell>
          <cell r="AA273">
            <v>392433</v>
          </cell>
          <cell r="AB273">
            <v>0</v>
          </cell>
          <cell r="AC273">
            <v>68037</v>
          </cell>
          <cell r="AD273">
            <v>16851</v>
          </cell>
          <cell r="AE273">
            <v>17838</v>
          </cell>
          <cell r="AF273">
            <v>0</v>
          </cell>
          <cell r="AG273">
            <v>8892</v>
          </cell>
          <cell r="AH273">
            <v>900</v>
          </cell>
          <cell r="AI273">
            <v>5000</v>
          </cell>
          <cell r="AJ273">
            <v>0</v>
          </cell>
          <cell r="AK273">
            <v>0</v>
          </cell>
          <cell r="AL273">
            <v>4500</v>
          </cell>
          <cell r="AM273">
            <v>0</v>
          </cell>
          <cell r="AN273">
            <v>1000</v>
          </cell>
          <cell r="AO273">
            <v>2000</v>
          </cell>
          <cell r="AP273">
            <v>8000</v>
          </cell>
          <cell r="AQ273">
            <v>5558</v>
          </cell>
          <cell r="AR273">
            <v>0</v>
          </cell>
          <cell r="AS273">
            <v>13860</v>
          </cell>
          <cell r="AT273">
            <v>2921</v>
          </cell>
          <cell r="AU273">
            <v>0</v>
          </cell>
          <cell r="AV273">
            <v>3750</v>
          </cell>
          <cell r="AW273">
            <v>370</v>
          </cell>
          <cell r="AX273">
            <v>0</v>
          </cell>
          <cell r="AY273">
            <v>0</v>
          </cell>
          <cell r="AZ273">
            <v>5000</v>
          </cell>
          <cell r="BA273">
            <v>0</v>
          </cell>
          <cell r="BB273">
            <v>22822</v>
          </cell>
          <cell r="BC273">
            <v>0</v>
          </cell>
          <cell r="BD273">
            <v>0</v>
          </cell>
          <cell r="BE273">
            <v>0</v>
          </cell>
          <cell r="BF273">
            <v>0</v>
          </cell>
          <cell r="BG273">
            <v>44349</v>
          </cell>
          <cell r="BH273">
            <v>0</v>
          </cell>
          <cell r="BI273">
            <v>0</v>
          </cell>
          <cell r="BJ273">
            <v>0</v>
          </cell>
          <cell r="BK273">
            <v>70275</v>
          </cell>
          <cell r="BL273">
            <v>0</v>
          </cell>
          <cell r="BM273">
            <v>3606</v>
          </cell>
          <cell r="BN273">
            <v>19581</v>
          </cell>
          <cell r="BO273">
            <v>0</v>
          </cell>
          <cell r="BP273">
            <v>0</v>
          </cell>
          <cell r="BQ273">
            <v>0</v>
          </cell>
          <cell r="BR273">
            <v>0</v>
          </cell>
          <cell r="BS273">
            <v>0</v>
          </cell>
          <cell r="BT273">
            <v>19581</v>
          </cell>
        </row>
        <row r="274">
          <cell r="A274">
            <v>907</v>
          </cell>
          <cell r="B274" t="str">
            <v>St. Mark's Church of England Junior School</v>
          </cell>
          <cell r="C274">
            <v>1</v>
          </cell>
          <cell r="D274">
            <v>74482</v>
          </cell>
          <cell r="E274">
            <v>0</v>
          </cell>
          <cell r="F274">
            <v>0</v>
          </cell>
          <cell r="G274">
            <v>4224</v>
          </cell>
          <cell r="H274">
            <v>0</v>
          </cell>
          <cell r="I274">
            <v>0</v>
          </cell>
          <cell r="J274">
            <v>658680</v>
          </cell>
          <cell r="K274">
            <v>0</v>
          </cell>
          <cell r="L274">
            <v>25556</v>
          </cell>
          <cell r="M274">
            <v>0</v>
          </cell>
          <cell r="N274">
            <v>18865</v>
          </cell>
          <cell r="O274">
            <v>0</v>
          </cell>
          <cell r="P274">
            <v>0</v>
          </cell>
          <cell r="Q274">
            <v>0</v>
          </cell>
          <cell r="R274">
            <v>0</v>
          </cell>
          <cell r="S274">
            <v>0</v>
          </cell>
          <cell r="T274">
            <v>0</v>
          </cell>
          <cell r="U274">
            <v>0</v>
          </cell>
          <cell r="V274">
            <v>0</v>
          </cell>
          <cell r="W274">
            <v>45572</v>
          </cell>
          <cell r="X274">
            <v>0</v>
          </cell>
          <cell r="Y274">
            <v>0</v>
          </cell>
          <cell r="Z274">
            <v>0</v>
          </cell>
          <cell r="AA274">
            <v>465190</v>
          </cell>
          <cell r="AB274">
            <v>10000</v>
          </cell>
          <cell r="AC274">
            <v>75834</v>
          </cell>
          <cell r="AD274">
            <v>24388</v>
          </cell>
          <cell r="AE274">
            <v>45512</v>
          </cell>
          <cell r="AF274">
            <v>0</v>
          </cell>
          <cell r="AG274">
            <v>14170</v>
          </cell>
          <cell r="AH274">
            <v>2250</v>
          </cell>
          <cell r="AI274">
            <v>2500</v>
          </cell>
          <cell r="AJ274">
            <v>0</v>
          </cell>
          <cell r="AK274">
            <v>0</v>
          </cell>
          <cell r="AL274">
            <v>27500</v>
          </cell>
          <cell r="AM274">
            <v>7250</v>
          </cell>
          <cell r="AN274">
            <v>5350</v>
          </cell>
          <cell r="AO274">
            <v>3750</v>
          </cell>
          <cell r="AP274">
            <v>8250</v>
          </cell>
          <cell r="AQ274">
            <v>1484</v>
          </cell>
          <cell r="AR274">
            <v>3550</v>
          </cell>
          <cell r="AS274">
            <v>33145</v>
          </cell>
          <cell r="AT274">
            <v>21957</v>
          </cell>
          <cell r="AU274">
            <v>0</v>
          </cell>
          <cell r="AV274">
            <v>9990</v>
          </cell>
          <cell r="AW274">
            <v>6144</v>
          </cell>
          <cell r="AX274">
            <v>0</v>
          </cell>
          <cell r="AY274">
            <v>1000</v>
          </cell>
          <cell r="AZ274">
            <v>0</v>
          </cell>
          <cell r="BA274">
            <v>150</v>
          </cell>
          <cell r="BB274">
            <v>18517</v>
          </cell>
          <cell r="BC274">
            <v>0</v>
          </cell>
          <cell r="BD274">
            <v>0</v>
          </cell>
          <cell r="BE274">
            <v>0</v>
          </cell>
          <cell r="BF274">
            <v>0</v>
          </cell>
          <cell r="BG274">
            <v>4039</v>
          </cell>
          <cell r="BH274">
            <v>0</v>
          </cell>
          <cell r="BI274">
            <v>0</v>
          </cell>
          <cell r="BJ274">
            <v>0</v>
          </cell>
          <cell r="BK274">
            <v>29000</v>
          </cell>
          <cell r="BL274">
            <v>0</v>
          </cell>
          <cell r="BM274">
            <v>8263</v>
          </cell>
          <cell r="BN274">
            <v>35274</v>
          </cell>
          <cell r="BO274">
            <v>0</v>
          </cell>
          <cell r="BP274">
            <v>-29000</v>
          </cell>
          <cell r="BQ274">
            <v>0</v>
          </cell>
          <cell r="BR274">
            <v>0</v>
          </cell>
          <cell r="BS274">
            <v>0</v>
          </cell>
          <cell r="BT274">
            <v>6274</v>
          </cell>
        </row>
        <row r="275">
          <cell r="A275">
            <v>909</v>
          </cell>
          <cell r="B275" t="str">
            <v>Whaddon Primary School</v>
          </cell>
          <cell r="D275">
            <v>83750</v>
          </cell>
          <cell r="E275">
            <v>0</v>
          </cell>
          <cell r="F275">
            <v>23647</v>
          </cell>
          <cell r="G275">
            <v>3547</v>
          </cell>
          <cell r="H275">
            <v>0</v>
          </cell>
          <cell r="I275">
            <v>0</v>
          </cell>
          <cell r="J275">
            <v>160107</v>
          </cell>
          <cell r="K275">
            <v>0</v>
          </cell>
          <cell r="L275">
            <v>22478</v>
          </cell>
          <cell r="M275">
            <v>0</v>
          </cell>
          <cell r="N275">
            <v>25061</v>
          </cell>
          <cell r="O275">
            <v>0</v>
          </cell>
          <cell r="P275">
            <v>0</v>
          </cell>
          <cell r="Q275">
            <v>1300</v>
          </cell>
          <cell r="R275">
            <v>0</v>
          </cell>
          <cell r="S275">
            <v>0</v>
          </cell>
          <cell r="T275">
            <v>0</v>
          </cell>
          <cell r="U275">
            <v>500</v>
          </cell>
          <cell r="V275">
            <v>0</v>
          </cell>
          <cell r="W275">
            <v>25924</v>
          </cell>
          <cell r="X275">
            <v>0</v>
          </cell>
          <cell r="Y275">
            <v>0</v>
          </cell>
          <cell r="Z275">
            <v>0</v>
          </cell>
          <cell r="AA275">
            <v>117071</v>
          </cell>
          <cell r="AB275">
            <v>8858</v>
          </cell>
          <cell r="AC275">
            <v>57603</v>
          </cell>
          <cell r="AD275">
            <v>400</v>
          </cell>
          <cell r="AE275">
            <v>11436</v>
          </cell>
          <cell r="AF275">
            <v>0</v>
          </cell>
          <cell r="AG275">
            <v>10836</v>
          </cell>
          <cell r="AH275">
            <v>500</v>
          </cell>
          <cell r="AI275">
            <v>0</v>
          </cell>
          <cell r="AJ275">
            <v>1240</v>
          </cell>
          <cell r="AK275">
            <v>310</v>
          </cell>
          <cell r="AL275">
            <v>8800</v>
          </cell>
          <cell r="AM275">
            <v>481</v>
          </cell>
          <cell r="AN275">
            <v>10212</v>
          </cell>
          <cell r="AO275">
            <v>916</v>
          </cell>
          <cell r="AP275">
            <v>5000</v>
          </cell>
          <cell r="AQ275">
            <v>7053</v>
          </cell>
          <cell r="AR275">
            <v>400</v>
          </cell>
          <cell r="AS275">
            <v>9756</v>
          </cell>
          <cell r="AT275">
            <v>6677</v>
          </cell>
          <cell r="AU275">
            <v>0</v>
          </cell>
          <cell r="AV275">
            <v>2550</v>
          </cell>
          <cell r="AW275">
            <v>1398</v>
          </cell>
          <cell r="AX275">
            <v>0</v>
          </cell>
          <cell r="AY275">
            <v>10141</v>
          </cell>
          <cell r="AZ275">
            <v>18780</v>
          </cell>
          <cell r="BA275">
            <v>350</v>
          </cell>
          <cell r="BB275">
            <v>6901</v>
          </cell>
          <cell r="BC275">
            <v>0</v>
          </cell>
          <cell r="BD275">
            <v>0</v>
          </cell>
          <cell r="BE275">
            <v>0</v>
          </cell>
          <cell r="BF275">
            <v>0</v>
          </cell>
          <cell r="BG275">
            <v>12589</v>
          </cell>
          <cell r="BH275">
            <v>0</v>
          </cell>
          <cell r="BI275">
            <v>0</v>
          </cell>
          <cell r="BJ275">
            <v>0</v>
          </cell>
          <cell r="BK275">
            <v>34820</v>
          </cell>
          <cell r="BL275">
            <v>0</v>
          </cell>
          <cell r="BM275">
            <v>4963</v>
          </cell>
          <cell r="BN275">
            <v>21451</v>
          </cell>
          <cell r="BO275">
            <v>0</v>
          </cell>
          <cell r="BP275">
            <v>0</v>
          </cell>
          <cell r="BQ275">
            <v>0</v>
          </cell>
          <cell r="BR275">
            <v>0</v>
          </cell>
          <cell r="BS275">
            <v>0</v>
          </cell>
          <cell r="BT275">
            <v>21451</v>
          </cell>
        </row>
        <row r="276">
          <cell r="A276">
            <v>912</v>
          </cell>
          <cell r="B276" t="str">
            <v>St. Thomas More Catholic Primary School</v>
          </cell>
          <cell r="D276">
            <v>-141.55999999999949</v>
          </cell>
          <cell r="E276">
            <v>0</v>
          </cell>
          <cell r="F276">
            <v>0</v>
          </cell>
          <cell r="G276">
            <v>1767</v>
          </cell>
          <cell r="H276">
            <v>0</v>
          </cell>
          <cell r="I276">
            <v>0</v>
          </cell>
          <cell r="J276">
            <v>505722</v>
          </cell>
          <cell r="K276">
            <v>0</v>
          </cell>
          <cell r="L276">
            <v>72749</v>
          </cell>
          <cell r="M276">
            <v>0</v>
          </cell>
          <cell r="N276">
            <v>46338</v>
          </cell>
          <cell r="O276">
            <v>0</v>
          </cell>
          <cell r="P276">
            <v>0</v>
          </cell>
          <cell r="Q276">
            <v>1500</v>
          </cell>
          <cell r="R276">
            <v>0</v>
          </cell>
          <cell r="S276">
            <v>5000</v>
          </cell>
          <cell r="T276">
            <v>1000</v>
          </cell>
          <cell r="U276">
            <v>3600</v>
          </cell>
          <cell r="V276">
            <v>0</v>
          </cell>
          <cell r="W276">
            <v>39399</v>
          </cell>
          <cell r="X276">
            <v>0</v>
          </cell>
          <cell r="Y276">
            <v>0</v>
          </cell>
          <cell r="Z276">
            <v>0</v>
          </cell>
          <cell r="AA276">
            <v>421688</v>
          </cell>
          <cell r="AB276">
            <v>4000</v>
          </cell>
          <cell r="AC276">
            <v>78556</v>
          </cell>
          <cell r="AD276">
            <v>15562</v>
          </cell>
          <cell r="AE276">
            <v>33489</v>
          </cell>
          <cell r="AF276">
            <v>0</v>
          </cell>
          <cell r="AG276">
            <v>20198</v>
          </cell>
          <cell r="AH276">
            <v>4000</v>
          </cell>
          <cell r="AI276">
            <v>2500</v>
          </cell>
          <cell r="AJ276">
            <v>10230</v>
          </cell>
          <cell r="AK276">
            <v>2558</v>
          </cell>
          <cell r="AL276">
            <v>4000</v>
          </cell>
          <cell r="AM276">
            <v>3381</v>
          </cell>
          <cell r="AN276">
            <v>1500</v>
          </cell>
          <cell r="AO276">
            <v>3157</v>
          </cell>
          <cell r="AP276">
            <v>8488</v>
          </cell>
          <cell r="AQ276">
            <v>1034</v>
          </cell>
          <cell r="AR276">
            <v>1044</v>
          </cell>
          <cell r="AS276">
            <v>32678</v>
          </cell>
          <cell r="AT276">
            <v>4517</v>
          </cell>
          <cell r="AU276">
            <v>0</v>
          </cell>
          <cell r="AV276">
            <v>5249</v>
          </cell>
          <cell r="AW276">
            <v>4418</v>
          </cell>
          <cell r="AX276">
            <v>0</v>
          </cell>
          <cell r="AY276">
            <v>20898</v>
          </cell>
          <cell r="AZ276">
            <v>19560</v>
          </cell>
          <cell r="BA276">
            <v>0</v>
          </cell>
          <cell r="BB276">
            <v>12735</v>
          </cell>
          <cell r="BC276">
            <v>0</v>
          </cell>
          <cell r="BD276">
            <v>6000</v>
          </cell>
          <cell r="BE276">
            <v>0</v>
          </cell>
          <cell r="BF276">
            <v>0</v>
          </cell>
          <cell r="BG276">
            <v>3795</v>
          </cell>
          <cell r="BH276">
            <v>0</v>
          </cell>
          <cell r="BI276">
            <v>6000</v>
          </cell>
          <cell r="BJ276">
            <v>0</v>
          </cell>
          <cell r="BK276">
            <v>6000</v>
          </cell>
          <cell r="BL276">
            <v>0</v>
          </cell>
          <cell r="BM276">
            <v>5562</v>
          </cell>
          <cell r="BN276">
            <v>-46273.560000000056</v>
          </cell>
          <cell r="BO276">
            <v>0</v>
          </cell>
          <cell r="BP276">
            <v>0</v>
          </cell>
          <cell r="BQ276">
            <v>0</v>
          </cell>
          <cell r="BR276">
            <v>0</v>
          </cell>
          <cell r="BS276">
            <v>0</v>
          </cell>
          <cell r="BT276">
            <v>-46273.560000000056</v>
          </cell>
        </row>
        <row r="277">
          <cell r="A277">
            <v>920</v>
          </cell>
          <cell r="B277" t="str">
            <v>Barnwood Church of England Primary School</v>
          </cell>
          <cell r="C277">
            <v>1</v>
          </cell>
          <cell r="D277">
            <v>61496</v>
          </cell>
          <cell r="E277">
            <v>0</v>
          </cell>
          <cell r="F277">
            <v>0</v>
          </cell>
          <cell r="G277">
            <v>4097</v>
          </cell>
          <cell r="H277">
            <v>0</v>
          </cell>
          <cell r="I277">
            <v>0</v>
          </cell>
          <cell r="J277">
            <v>576443</v>
          </cell>
          <cell r="K277">
            <v>0</v>
          </cell>
          <cell r="L277">
            <v>62876</v>
          </cell>
          <cell r="M277">
            <v>0</v>
          </cell>
          <cell r="N277">
            <v>19382</v>
          </cell>
          <cell r="O277">
            <v>0</v>
          </cell>
          <cell r="P277">
            <v>0</v>
          </cell>
          <cell r="Q277">
            <v>1000</v>
          </cell>
          <cell r="R277">
            <v>0</v>
          </cell>
          <cell r="S277">
            <v>0</v>
          </cell>
          <cell r="T277">
            <v>0</v>
          </cell>
          <cell r="U277">
            <v>0</v>
          </cell>
          <cell r="V277">
            <v>0</v>
          </cell>
          <cell r="W277">
            <v>43323</v>
          </cell>
          <cell r="X277">
            <v>0</v>
          </cell>
          <cell r="Y277">
            <v>0</v>
          </cell>
          <cell r="Z277">
            <v>0</v>
          </cell>
          <cell r="AA277">
            <v>420100</v>
          </cell>
          <cell r="AB277">
            <v>13990</v>
          </cell>
          <cell r="AC277">
            <v>142244</v>
          </cell>
          <cell r="AD277">
            <v>16769</v>
          </cell>
          <cell r="AE277">
            <v>28169</v>
          </cell>
          <cell r="AF277">
            <v>0</v>
          </cell>
          <cell r="AG277">
            <v>18895</v>
          </cell>
          <cell r="AH277">
            <v>1100</v>
          </cell>
          <cell r="AI277">
            <v>3000</v>
          </cell>
          <cell r="AJ277">
            <v>4935</v>
          </cell>
          <cell r="AK277">
            <v>1234</v>
          </cell>
          <cell r="AL277">
            <v>8559</v>
          </cell>
          <cell r="AM277">
            <v>1991</v>
          </cell>
          <cell r="AN277">
            <v>1300</v>
          </cell>
          <cell r="AO277">
            <v>3000</v>
          </cell>
          <cell r="AP277">
            <v>11000</v>
          </cell>
          <cell r="AQ277">
            <v>3229</v>
          </cell>
          <cell r="AR277">
            <v>2030</v>
          </cell>
          <cell r="AS277">
            <v>16438</v>
          </cell>
          <cell r="AT277">
            <v>3152</v>
          </cell>
          <cell r="AU277">
            <v>0</v>
          </cell>
          <cell r="AV277">
            <v>7030</v>
          </cell>
          <cell r="AW277">
            <v>5708</v>
          </cell>
          <cell r="AX277">
            <v>0</v>
          </cell>
          <cell r="AY277">
            <v>4356</v>
          </cell>
          <cell r="AZ277">
            <v>1836</v>
          </cell>
          <cell r="BA277">
            <v>1173</v>
          </cell>
          <cell r="BB277">
            <v>12957</v>
          </cell>
          <cell r="BC277">
            <v>0</v>
          </cell>
          <cell r="BD277">
            <v>0</v>
          </cell>
          <cell r="BE277">
            <v>0</v>
          </cell>
          <cell r="BF277">
            <v>0</v>
          </cell>
          <cell r="BG277">
            <v>3935</v>
          </cell>
          <cell r="BH277">
            <v>0</v>
          </cell>
          <cell r="BI277">
            <v>0</v>
          </cell>
          <cell r="BJ277">
            <v>0</v>
          </cell>
          <cell r="BK277">
            <v>0</v>
          </cell>
          <cell r="BL277">
            <v>0</v>
          </cell>
          <cell r="BM277">
            <v>8032</v>
          </cell>
          <cell r="BN277">
            <v>30325</v>
          </cell>
          <cell r="BO277">
            <v>0</v>
          </cell>
          <cell r="BP277">
            <v>0</v>
          </cell>
          <cell r="BQ277">
            <v>0</v>
          </cell>
          <cell r="BR277">
            <v>0</v>
          </cell>
          <cell r="BS277">
            <v>0</v>
          </cell>
          <cell r="BT277">
            <v>30325</v>
          </cell>
        </row>
        <row r="278">
          <cell r="A278">
            <v>921</v>
          </cell>
          <cell r="B278" t="str">
            <v>Calton Infant School</v>
          </cell>
          <cell r="D278">
            <v>23974</v>
          </cell>
          <cell r="E278">
            <v>0</v>
          </cell>
          <cell r="F278">
            <v>8636</v>
          </cell>
          <cell r="G278">
            <v>3233</v>
          </cell>
          <cell r="H278">
            <v>0</v>
          </cell>
          <cell r="I278">
            <v>0</v>
          </cell>
          <cell r="J278">
            <v>471628</v>
          </cell>
          <cell r="K278">
            <v>0</v>
          </cell>
          <cell r="L278">
            <v>60821</v>
          </cell>
          <cell r="M278">
            <v>0</v>
          </cell>
          <cell r="N278">
            <v>54137</v>
          </cell>
          <cell r="O278">
            <v>0</v>
          </cell>
          <cell r="P278">
            <v>0</v>
          </cell>
          <cell r="Q278">
            <v>0</v>
          </cell>
          <cell r="R278">
            <v>0</v>
          </cell>
          <cell r="S278">
            <v>0</v>
          </cell>
          <cell r="T278">
            <v>0</v>
          </cell>
          <cell r="U278">
            <v>0</v>
          </cell>
          <cell r="V278">
            <v>670</v>
          </cell>
          <cell r="W278">
            <v>36916</v>
          </cell>
          <cell r="X278">
            <v>0</v>
          </cell>
          <cell r="Y278">
            <v>0</v>
          </cell>
          <cell r="Z278">
            <v>0</v>
          </cell>
          <cell r="AA278">
            <v>343655</v>
          </cell>
          <cell r="AB278">
            <v>1208</v>
          </cell>
          <cell r="AC278">
            <v>136099</v>
          </cell>
          <cell r="AD278">
            <v>14895</v>
          </cell>
          <cell r="AE278">
            <v>29155</v>
          </cell>
          <cell r="AF278">
            <v>0</v>
          </cell>
          <cell r="AG278">
            <v>19682</v>
          </cell>
          <cell r="AH278">
            <v>1000</v>
          </cell>
          <cell r="AI278">
            <v>2800</v>
          </cell>
          <cell r="AJ278">
            <v>14542</v>
          </cell>
          <cell r="AK278">
            <v>0</v>
          </cell>
          <cell r="AL278">
            <v>5000</v>
          </cell>
          <cell r="AM278">
            <v>327</v>
          </cell>
          <cell r="AN278">
            <v>2500</v>
          </cell>
          <cell r="AO278">
            <v>1600</v>
          </cell>
          <cell r="AP278">
            <v>5500</v>
          </cell>
          <cell r="AQ278">
            <v>0</v>
          </cell>
          <cell r="AR278">
            <v>1100</v>
          </cell>
          <cell r="AS278">
            <v>27991</v>
          </cell>
          <cell r="AT278">
            <v>5037</v>
          </cell>
          <cell r="AU278">
            <v>0</v>
          </cell>
          <cell r="AV278">
            <v>5975</v>
          </cell>
          <cell r="AW278">
            <v>4392</v>
          </cell>
          <cell r="AX278">
            <v>0</v>
          </cell>
          <cell r="AY278">
            <v>9158</v>
          </cell>
          <cell r="AZ278">
            <v>0</v>
          </cell>
          <cell r="BA278">
            <v>0</v>
          </cell>
          <cell r="BB278">
            <v>15193</v>
          </cell>
          <cell r="BC278">
            <v>0</v>
          </cell>
          <cell r="BD278">
            <v>0</v>
          </cell>
          <cell r="BE278">
            <v>0</v>
          </cell>
          <cell r="BF278">
            <v>0</v>
          </cell>
          <cell r="BG278">
            <v>44997</v>
          </cell>
          <cell r="BH278">
            <v>0</v>
          </cell>
          <cell r="BI278">
            <v>0</v>
          </cell>
          <cell r="BJ278">
            <v>0</v>
          </cell>
          <cell r="BK278">
            <v>50047</v>
          </cell>
          <cell r="BL278">
            <v>0</v>
          </cell>
          <cell r="BM278">
            <v>6819</v>
          </cell>
          <cell r="BN278">
            <v>1337</v>
          </cell>
          <cell r="BO278">
            <v>0</v>
          </cell>
          <cell r="BP278">
            <v>0</v>
          </cell>
          <cell r="BQ278">
            <v>0</v>
          </cell>
          <cell r="BR278">
            <v>0</v>
          </cell>
          <cell r="BS278">
            <v>0</v>
          </cell>
          <cell r="BT278">
            <v>1337</v>
          </cell>
        </row>
        <row r="279">
          <cell r="A279">
            <v>922</v>
          </cell>
          <cell r="B279" t="str">
            <v>Calton Junior School</v>
          </cell>
          <cell r="D279">
            <v>36288</v>
          </cell>
          <cell r="E279">
            <v>0</v>
          </cell>
          <cell r="F279">
            <v>-23823</v>
          </cell>
          <cell r="G279">
            <v>1245</v>
          </cell>
          <cell r="H279">
            <v>0</v>
          </cell>
          <cell r="I279">
            <v>0</v>
          </cell>
          <cell r="J279">
            <v>617454</v>
          </cell>
          <cell r="K279">
            <v>0</v>
          </cell>
          <cell r="L279">
            <v>82063</v>
          </cell>
          <cell r="M279">
            <v>0</v>
          </cell>
          <cell r="N279">
            <v>67686</v>
          </cell>
          <cell r="O279">
            <v>0</v>
          </cell>
          <cell r="P279">
            <v>0</v>
          </cell>
          <cell r="Q279">
            <v>0</v>
          </cell>
          <cell r="R279">
            <v>0</v>
          </cell>
          <cell r="S279">
            <v>0</v>
          </cell>
          <cell r="T279">
            <v>0</v>
          </cell>
          <cell r="U279">
            <v>0</v>
          </cell>
          <cell r="V279">
            <v>0</v>
          </cell>
          <cell r="W279">
            <v>45208</v>
          </cell>
          <cell r="X279">
            <v>0</v>
          </cell>
          <cell r="Y279">
            <v>0</v>
          </cell>
          <cell r="Z279">
            <v>0</v>
          </cell>
          <cell r="AA279">
            <v>439581</v>
          </cell>
          <cell r="AB279">
            <v>0</v>
          </cell>
          <cell r="AC279">
            <v>173258</v>
          </cell>
          <cell r="AD279">
            <v>32612</v>
          </cell>
          <cell r="AE279">
            <v>31645</v>
          </cell>
          <cell r="AF279">
            <v>0</v>
          </cell>
          <cell r="AG279">
            <v>27791</v>
          </cell>
          <cell r="AH279">
            <v>2000</v>
          </cell>
          <cell r="AI279">
            <v>4250</v>
          </cell>
          <cell r="AJ279">
            <v>0</v>
          </cell>
          <cell r="AK279">
            <v>0</v>
          </cell>
          <cell r="AL279">
            <v>11500</v>
          </cell>
          <cell r="AM279">
            <v>4500</v>
          </cell>
          <cell r="AN279">
            <v>1500</v>
          </cell>
          <cell r="AO279">
            <v>2000</v>
          </cell>
          <cell r="AP279">
            <v>12000</v>
          </cell>
          <cell r="AQ279">
            <v>14919</v>
          </cell>
          <cell r="AR279">
            <v>600</v>
          </cell>
          <cell r="AS279">
            <v>31100</v>
          </cell>
          <cell r="AT279">
            <v>0</v>
          </cell>
          <cell r="AU279">
            <v>0</v>
          </cell>
          <cell r="AV279">
            <v>10150</v>
          </cell>
          <cell r="AW279">
            <v>6137</v>
          </cell>
          <cell r="AX279">
            <v>0</v>
          </cell>
          <cell r="AY279">
            <v>13978</v>
          </cell>
          <cell r="AZ279">
            <v>12000</v>
          </cell>
          <cell r="BA279">
            <v>0</v>
          </cell>
          <cell r="BB279">
            <v>17129</v>
          </cell>
          <cell r="BC279">
            <v>0</v>
          </cell>
          <cell r="BD279">
            <v>0</v>
          </cell>
          <cell r="BE279">
            <v>0</v>
          </cell>
          <cell r="BF279">
            <v>0</v>
          </cell>
          <cell r="BG279">
            <v>36237</v>
          </cell>
          <cell r="BH279">
            <v>0</v>
          </cell>
          <cell r="BI279">
            <v>0</v>
          </cell>
          <cell r="BJ279">
            <v>0</v>
          </cell>
          <cell r="BK279">
            <v>8663</v>
          </cell>
          <cell r="BL279">
            <v>0</v>
          </cell>
          <cell r="BM279">
            <v>4996</v>
          </cell>
          <cell r="BN279">
            <v>49</v>
          </cell>
          <cell r="BO279">
            <v>0</v>
          </cell>
          <cell r="BP279">
            <v>0</v>
          </cell>
          <cell r="BQ279">
            <v>0</v>
          </cell>
          <cell r="BR279">
            <v>0</v>
          </cell>
          <cell r="BS279">
            <v>0</v>
          </cell>
          <cell r="BT279">
            <v>49</v>
          </cell>
        </row>
        <row r="280">
          <cell r="A280">
            <v>924</v>
          </cell>
          <cell r="B280" t="str">
            <v>Coney Hill Community Primary School</v>
          </cell>
          <cell r="D280">
            <v>109845</v>
          </cell>
          <cell r="E280">
            <v>0</v>
          </cell>
          <cell r="F280">
            <v>9336</v>
          </cell>
          <cell r="G280">
            <v>3853</v>
          </cell>
          <cell r="H280">
            <v>0</v>
          </cell>
          <cell r="I280">
            <v>0</v>
          </cell>
          <cell r="J280">
            <v>593574</v>
          </cell>
          <cell r="K280">
            <v>0</v>
          </cell>
          <cell r="L280">
            <v>88830</v>
          </cell>
          <cell r="M280">
            <v>0</v>
          </cell>
          <cell r="N280">
            <v>108103</v>
          </cell>
          <cell r="O280">
            <v>0</v>
          </cell>
          <cell r="P280">
            <v>0</v>
          </cell>
          <cell r="Q280">
            <v>5000</v>
          </cell>
          <cell r="R280">
            <v>0</v>
          </cell>
          <cell r="S280">
            <v>0</v>
          </cell>
          <cell r="T280">
            <v>0</v>
          </cell>
          <cell r="U280">
            <v>0</v>
          </cell>
          <cell r="V280">
            <v>0</v>
          </cell>
          <cell r="W280">
            <v>47788</v>
          </cell>
          <cell r="X280">
            <v>0</v>
          </cell>
          <cell r="Y280">
            <v>0</v>
          </cell>
          <cell r="Z280">
            <v>0</v>
          </cell>
          <cell r="AA280">
            <v>381099</v>
          </cell>
          <cell r="AB280">
            <v>1840</v>
          </cell>
          <cell r="AC280">
            <v>234355</v>
          </cell>
          <cell r="AD280">
            <v>27918</v>
          </cell>
          <cell r="AE280">
            <v>29215</v>
          </cell>
          <cell r="AF280">
            <v>0</v>
          </cell>
          <cell r="AG280">
            <v>53416</v>
          </cell>
          <cell r="AH280">
            <v>1100</v>
          </cell>
          <cell r="AI280">
            <v>1000</v>
          </cell>
          <cell r="AJ280">
            <v>4791</v>
          </cell>
          <cell r="AK280">
            <v>1198</v>
          </cell>
          <cell r="AL280">
            <v>12500</v>
          </cell>
          <cell r="AM280">
            <v>1302</v>
          </cell>
          <cell r="AN280">
            <v>2000</v>
          </cell>
          <cell r="AO280">
            <v>2000</v>
          </cell>
          <cell r="AP280">
            <v>13300</v>
          </cell>
          <cell r="AQ280">
            <v>22090</v>
          </cell>
          <cell r="AR280">
            <v>1100</v>
          </cell>
          <cell r="AS280">
            <v>24312</v>
          </cell>
          <cell r="AT280">
            <v>4052</v>
          </cell>
          <cell r="AU280">
            <v>0</v>
          </cell>
          <cell r="AV280">
            <v>14202</v>
          </cell>
          <cell r="AW280">
            <v>5683</v>
          </cell>
          <cell r="AX280">
            <v>3306</v>
          </cell>
          <cell r="AY280">
            <v>36403</v>
          </cell>
          <cell r="AZ280">
            <v>2500</v>
          </cell>
          <cell r="BA280">
            <v>800</v>
          </cell>
          <cell r="BB280">
            <v>16738</v>
          </cell>
          <cell r="BC280">
            <v>0</v>
          </cell>
          <cell r="BD280">
            <v>0</v>
          </cell>
          <cell r="BE280">
            <v>0</v>
          </cell>
          <cell r="BF280">
            <v>0</v>
          </cell>
          <cell r="BG280">
            <v>25732</v>
          </cell>
          <cell r="BH280">
            <v>0</v>
          </cell>
          <cell r="BI280">
            <v>0</v>
          </cell>
          <cell r="BJ280">
            <v>0</v>
          </cell>
          <cell r="BK280">
            <v>16371</v>
          </cell>
          <cell r="BL280">
            <v>0</v>
          </cell>
          <cell r="BM280">
            <v>3853</v>
          </cell>
          <cell r="BN280">
            <v>54920</v>
          </cell>
          <cell r="BO280">
            <v>0</v>
          </cell>
          <cell r="BP280">
            <v>15000</v>
          </cell>
          <cell r="BQ280">
            <v>3697</v>
          </cell>
          <cell r="BR280">
            <v>0</v>
          </cell>
          <cell r="BS280">
            <v>0</v>
          </cell>
          <cell r="BT280">
            <v>73617</v>
          </cell>
        </row>
        <row r="281">
          <cell r="A281">
            <v>925</v>
          </cell>
          <cell r="B281" t="str">
            <v>Dinglewell Infant School</v>
          </cell>
          <cell r="D281">
            <v>43423</v>
          </cell>
          <cell r="E281">
            <v>0</v>
          </cell>
          <cell r="F281">
            <v>34752</v>
          </cell>
          <cell r="G281">
            <v>5025</v>
          </cell>
          <cell r="H281">
            <v>0</v>
          </cell>
          <cell r="I281">
            <v>0</v>
          </cell>
          <cell r="J281">
            <v>735166</v>
          </cell>
          <cell r="K281">
            <v>0</v>
          </cell>
          <cell r="L281">
            <v>33702</v>
          </cell>
          <cell r="M281">
            <v>0</v>
          </cell>
          <cell r="N281">
            <v>20533</v>
          </cell>
          <cell r="O281">
            <v>0</v>
          </cell>
          <cell r="P281">
            <v>0</v>
          </cell>
          <cell r="Q281">
            <v>0</v>
          </cell>
          <cell r="R281">
            <v>0</v>
          </cell>
          <cell r="S281">
            <v>0</v>
          </cell>
          <cell r="T281">
            <v>0</v>
          </cell>
          <cell r="U281">
            <v>0</v>
          </cell>
          <cell r="V281">
            <v>0</v>
          </cell>
          <cell r="W281">
            <v>46687</v>
          </cell>
          <cell r="X281">
            <v>0</v>
          </cell>
          <cell r="Y281">
            <v>0</v>
          </cell>
          <cell r="Z281">
            <v>0</v>
          </cell>
          <cell r="AA281">
            <v>558677</v>
          </cell>
          <cell r="AB281">
            <v>7987</v>
          </cell>
          <cell r="AC281">
            <v>123052</v>
          </cell>
          <cell r="AD281">
            <v>9464</v>
          </cell>
          <cell r="AE281">
            <v>30960</v>
          </cell>
          <cell r="AF281">
            <v>0</v>
          </cell>
          <cell r="AG281">
            <v>9726</v>
          </cell>
          <cell r="AH281">
            <v>1000</v>
          </cell>
          <cell r="AI281">
            <v>2500</v>
          </cell>
          <cell r="AJ281">
            <v>7330</v>
          </cell>
          <cell r="AK281">
            <v>0</v>
          </cell>
          <cell r="AL281">
            <v>12025</v>
          </cell>
          <cell r="AM281">
            <v>250</v>
          </cell>
          <cell r="AN281">
            <v>10050</v>
          </cell>
          <cell r="AO281">
            <v>2700</v>
          </cell>
          <cell r="AP281">
            <v>7600</v>
          </cell>
          <cell r="AQ281">
            <v>0</v>
          </cell>
          <cell r="AR281">
            <v>1400</v>
          </cell>
          <cell r="AS281">
            <v>32679</v>
          </cell>
          <cell r="AT281">
            <v>3000</v>
          </cell>
          <cell r="AU281">
            <v>0</v>
          </cell>
          <cell r="AV281">
            <v>4870</v>
          </cell>
          <cell r="AW281">
            <v>5550</v>
          </cell>
          <cell r="AX281">
            <v>0</v>
          </cell>
          <cell r="AY281">
            <v>3374</v>
          </cell>
          <cell r="AZ281">
            <v>0</v>
          </cell>
          <cell r="BA281">
            <v>283</v>
          </cell>
          <cell r="BB281">
            <v>17182</v>
          </cell>
          <cell r="BC281">
            <v>0</v>
          </cell>
          <cell r="BD281">
            <v>0</v>
          </cell>
          <cell r="BE281">
            <v>0</v>
          </cell>
          <cell r="BF281">
            <v>0</v>
          </cell>
          <cell r="BG281">
            <v>53135</v>
          </cell>
          <cell r="BH281">
            <v>0</v>
          </cell>
          <cell r="BI281">
            <v>0</v>
          </cell>
          <cell r="BJ281">
            <v>0</v>
          </cell>
          <cell r="BK281">
            <v>83987</v>
          </cell>
          <cell r="BL281">
            <v>0</v>
          </cell>
          <cell r="BM281">
            <v>0</v>
          </cell>
          <cell r="BN281">
            <v>27852</v>
          </cell>
          <cell r="BO281">
            <v>0</v>
          </cell>
          <cell r="BP281">
            <v>8925</v>
          </cell>
          <cell r="BQ281">
            <v>0</v>
          </cell>
          <cell r="BR281">
            <v>0</v>
          </cell>
          <cell r="BS281">
            <v>0</v>
          </cell>
          <cell r="BT281">
            <v>36777</v>
          </cell>
        </row>
        <row r="282">
          <cell r="A282">
            <v>926</v>
          </cell>
          <cell r="B282" t="str">
            <v>Dinglewell Junior School</v>
          </cell>
          <cell r="D282">
            <v>38303</v>
          </cell>
          <cell r="E282">
            <v>0</v>
          </cell>
          <cell r="F282">
            <v>66608</v>
          </cell>
          <cell r="G282">
            <v>9201</v>
          </cell>
          <cell r="H282">
            <v>0</v>
          </cell>
          <cell r="I282">
            <v>0</v>
          </cell>
          <cell r="J282">
            <v>956357</v>
          </cell>
          <cell r="K282">
            <v>0</v>
          </cell>
          <cell r="L282">
            <v>46975</v>
          </cell>
          <cell r="M282">
            <v>0</v>
          </cell>
          <cell r="N282">
            <v>42580</v>
          </cell>
          <cell r="O282">
            <v>0</v>
          </cell>
          <cell r="P282">
            <v>0</v>
          </cell>
          <cell r="Q282">
            <v>10500</v>
          </cell>
          <cell r="R282">
            <v>0</v>
          </cell>
          <cell r="S282">
            <v>0</v>
          </cell>
          <cell r="T282">
            <v>0</v>
          </cell>
          <cell r="U282">
            <v>23600</v>
          </cell>
          <cell r="V282">
            <v>0</v>
          </cell>
          <cell r="W282">
            <v>58113</v>
          </cell>
          <cell r="X282">
            <v>0</v>
          </cell>
          <cell r="Y282">
            <v>0</v>
          </cell>
          <cell r="Z282">
            <v>0</v>
          </cell>
          <cell r="AA282">
            <v>659681</v>
          </cell>
          <cell r="AB282">
            <v>0</v>
          </cell>
          <cell r="AC282">
            <v>60377</v>
          </cell>
          <cell r="AD282">
            <v>13971</v>
          </cell>
          <cell r="AE282">
            <v>45656</v>
          </cell>
          <cell r="AF282">
            <v>0</v>
          </cell>
          <cell r="AG282">
            <v>10116</v>
          </cell>
          <cell r="AH282">
            <v>1000</v>
          </cell>
          <cell r="AI282">
            <v>5000</v>
          </cell>
          <cell r="AJ282">
            <v>10700</v>
          </cell>
          <cell r="AK282">
            <v>2800</v>
          </cell>
          <cell r="AL282">
            <v>13300</v>
          </cell>
          <cell r="AM282">
            <v>2000</v>
          </cell>
          <cell r="AN282">
            <v>2150</v>
          </cell>
          <cell r="AO282">
            <v>4500</v>
          </cell>
          <cell r="AP282">
            <v>13000</v>
          </cell>
          <cell r="AQ282">
            <v>12693</v>
          </cell>
          <cell r="AR282">
            <v>2700</v>
          </cell>
          <cell r="AS282">
            <v>58442</v>
          </cell>
          <cell r="AT282">
            <v>4955</v>
          </cell>
          <cell r="AU282">
            <v>0</v>
          </cell>
          <cell r="AV282">
            <v>3050</v>
          </cell>
          <cell r="AW282">
            <v>8900</v>
          </cell>
          <cell r="AX282">
            <v>0</v>
          </cell>
          <cell r="AY282">
            <v>6748</v>
          </cell>
          <cell r="AZ282">
            <v>45050</v>
          </cell>
          <cell r="BA282">
            <v>148551</v>
          </cell>
          <cell r="BB282">
            <v>17021</v>
          </cell>
          <cell r="BC282">
            <v>0</v>
          </cell>
          <cell r="BD282">
            <v>0</v>
          </cell>
          <cell r="BE282">
            <v>0</v>
          </cell>
          <cell r="BF282">
            <v>0</v>
          </cell>
          <cell r="BG282">
            <v>61487</v>
          </cell>
          <cell r="BH282">
            <v>0</v>
          </cell>
          <cell r="BI282">
            <v>0</v>
          </cell>
          <cell r="BJ282">
            <v>0</v>
          </cell>
          <cell r="BK282">
            <v>35510</v>
          </cell>
          <cell r="BL282">
            <v>0</v>
          </cell>
          <cell r="BM282">
            <v>7879</v>
          </cell>
          <cell r="BN282">
            <v>24067</v>
          </cell>
          <cell r="BO282">
            <v>0</v>
          </cell>
          <cell r="BP282">
            <v>93907</v>
          </cell>
          <cell r="BQ282">
            <v>0</v>
          </cell>
          <cell r="BR282">
            <v>0</v>
          </cell>
          <cell r="BS282">
            <v>0</v>
          </cell>
          <cell r="BT282">
            <v>117974</v>
          </cell>
        </row>
        <row r="283">
          <cell r="A283">
            <v>927</v>
          </cell>
          <cell r="B283" t="str">
            <v>Elmbridge Infant School</v>
          </cell>
          <cell r="D283">
            <v>42282</v>
          </cell>
          <cell r="E283">
            <v>0</v>
          </cell>
          <cell r="F283">
            <v>23357</v>
          </cell>
          <cell r="G283">
            <v>3862</v>
          </cell>
          <cell r="H283">
            <v>0</v>
          </cell>
          <cell r="I283">
            <v>0</v>
          </cell>
          <cell r="J283">
            <v>611927</v>
          </cell>
          <cell r="K283">
            <v>0</v>
          </cell>
          <cell r="L283">
            <v>38745</v>
          </cell>
          <cell r="M283">
            <v>0</v>
          </cell>
          <cell r="N283">
            <v>17364</v>
          </cell>
          <cell r="O283">
            <v>0</v>
          </cell>
          <cell r="P283">
            <v>0</v>
          </cell>
          <cell r="Q283">
            <v>4100</v>
          </cell>
          <cell r="R283">
            <v>0</v>
          </cell>
          <cell r="S283">
            <v>0</v>
          </cell>
          <cell r="T283">
            <v>0</v>
          </cell>
          <cell r="U283">
            <v>0</v>
          </cell>
          <cell r="V283">
            <v>0</v>
          </cell>
          <cell r="W283">
            <v>43033</v>
          </cell>
          <cell r="X283">
            <v>0</v>
          </cell>
          <cell r="Y283">
            <v>0</v>
          </cell>
          <cell r="Z283">
            <v>0</v>
          </cell>
          <cell r="AA283">
            <v>435451</v>
          </cell>
          <cell r="AB283">
            <v>13775</v>
          </cell>
          <cell r="AC283">
            <v>101378</v>
          </cell>
          <cell r="AD283">
            <v>25218</v>
          </cell>
          <cell r="AE283">
            <v>35230</v>
          </cell>
          <cell r="AF283">
            <v>0</v>
          </cell>
          <cell r="AG283">
            <v>16691</v>
          </cell>
          <cell r="AH283">
            <v>666</v>
          </cell>
          <cell r="AI283">
            <v>3700</v>
          </cell>
          <cell r="AJ283">
            <v>6427</v>
          </cell>
          <cell r="AK283">
            <v>0</v>
          </cell>
          <cell r="AL283">
            <v>7000</v>
          </cell>
          <cell r="AM283">
            <v>3200</v>
          </cell>
          <cell r="AN283">
            <v>1900</v>
          </cell>
          <cell r="AO283">
            <v>3400</v>
          </cell>
          <cell r="AP283">
            <v>12000</v>
          </cell>
          <cell r="AQ283">
            <v>18758</v>
          </cell>
          <cell r="AR283">
            <v>700</v>
          </cell>
          <cell r="AS283">
            <v>15958</v>
          </cell>
          <cell r="AT283">
            <v>3185</v>
          </cell>
          <cell r="AU283">
            <v>0</v>
          </cell>
          <cell r="AV283">
            <v>8450</v>
          </cell>
          <cell r="AW283">
            <v>5662</v>
          </cell>
          <cell r="AX283">
            <v>0</v>
          </cell>
          <cell r="AY283">
            <v>10604</v>
          </cell>
          <cell r="AZ283">
            <v>5000</v>
          </cell>
          <cell r="BA283">
            <v>2188</v>
          </cell>
          <cell r="BB283">
            <v>12237</v>
          </cell>
          <cell r="BC283">
            <v>0</v>
          </cell>
          <cell r="BD283">
            <v>0</v>
          </cell>
          <cell r="BE283">
            <v>0</v>
          </cell>
          <cell r="BF283">
            <v>0</v>
          </cell>
          <cell r="BG283">
            <v>48379</v>
          </cell>
          <cell r="BH283">
            <v>0</v>
          </cell>
          <cell r="BI283">
            <v>0</v>
          </cell>
          <cell r="BJ283">
            <v>0</v>
          </cell>
          <cell r="BK283">
            <v>33961</v>
          </cell>
          <cell r="BL283">
            <v>0</v>
          </cell>
          <cell r="BM283">
            <v>7617</v>
          </cell>
          <cell r="BN283">
            <v>8673</v>
          </cell>
          <cell r="BO283">
            <v>0</v>
          </cell>
          <cell r="BP283">
            <v>34020</v>
          </cell>
          <cell r="BQ283">
            <v>0</v>
          </cell>
          <cell r="BR283">
            <v>0</v>
          </cell>
          <cell r="BS283">
            <v>0</v>
          </cell>
          <cell r="BT283">
            <v>42693</v>
          </cell>
        </row>
        <row r="284">
          <cell r="A284">
            <v>928</v>
          </cell>
          <cell r="B284" t="str">
            <v>Elmbridge Junior School</v>
          </cell>
          <cell r="D284">
            <v>133795</v>
          </cell>
          <cell r="E284">
            <v>0</v>
          </cell>
          <cell r="F284">
            <v>28</v>
          </cell>
          <cell r="G284">
            <v>4470</v>
          </cell>
          <cell r="H284">
            <v>0</v>
          </cell>
          <cell r="I284">
            <v>0</v>
          </cell>
          <cell r="J284">
            <v>885040</v>
          </cell>
          <cell r="K284">
            <v>0</v>
          </cell>
          <cell r="L284">
            <v>76854</v>
          </cell>
          <cell r="M284">
            <v>0</v>
          </cell>
          <cell r="N284">
            <v>42142</v>
          </cell>
          <cell r="O284">
            <v>0</v>
          </cell>
          <cell r="P284">
            <v>3000</v>
          </cell>
          <cell r="Q284">
            <v>14000</v>
          </cell>
          <cell r="R284">
            <v>0</v>
          </cell>
          <cell r="S284">
            <v>0</v>
          </cell>
          <cell r="T284">
            <v>0</v>
          </cell>
          <cell r="U284">
            <v>0</v>
          </cell>
          <cell r="V284">
            <v>0</v>
          </cell>
          <cell r="W284">
            <v>55747</v>
          </cell>
          <cell r="X284">
            <v>0</v>
          </cell>
          <cell r="Y284">
            <v>0</v>
          </cell>
          <cell r="Z284">
            <v>0</v>
          </cell>
          <cell r="AA284">
            <v>622956</v>
          </cell>
          <cell r="AB284">
            <v>37237</v>
          </cell>
          <cell r="AC284">
            <v>144777</v>
          </cell>
          <cell r="AD284">
            <v>39360</v>
          </cell>
          <cell r="AE284">
            <v>41829</v>
          </cell>
          <cell r="AF284">
            <v>0</v>
          </cell>
          <cell r="AG284">
            <v>19412</v>
          </cell>
          <cell r="AH284">
            <v>1500</v>
          </cell>
          <cell r="AI284">
            <v>5000</v>
          </cell>
          <cell r="AJ284">
            <v>8798</v>
          </cell>
          <cell r="AK284">
            <v>0</v>
          </cell>
          <cell r="AL284">
            <v>39130</v>
          </cell>
          <cell r="AM284">
            <v>2850</v>
          </cell>
          <cell r="AN284">
            <v>1100</v>
          </cell>
          <cell r="AO284">
            <v>4000</v>
          </cell>
          <cell r="AP284">
            <v>26350</v>
          </cell>
          <cell r="AQ284">
            <v>12434</v>
          </cell>
          <cell r="AR284">
            <v>3127</v>
          </cell>
          <cell r="AS284">
            <v>81971</v>
          </cell>
          <cell r="AT284">
            <v>9037</v>
          </cell>
          <cell r="AU284">
            <v>0</v>
          </cell>
          <cell r="AV284">
            <v>7000</v>
          </cell>
          <cell r="AW284">
            <v>7998</v>
          </cell>
          <cell r="AX284">
            <v>0</v>
          </cell>
          <cell r="AY284">
            <v>9158</v>
          </cell>
          <cell r="AZ284">
            <v>22280</v>
          </cell>
          <cell r="BA284">
            <v>12500</v>
          </cell>
          <cell r="BB284">
            <v>18407</v>
          </cell>
          <cell r="BC284">
            <v>0</v>
          </cell>
          <cell r="BD284">
            <v>0</v>
          </cell>
          <cell r="BE284">
            <v>0</v>
          </cell>
          <cell r="BF284">
            <v>0</v>
          </cell>
          <cell r="BG284">
            <v>60269</v>
          </cell>
          <cell r="BH284">
            <v>0</v>
          </cell>
          <cell r="BI284">
            <v>0</v>
          </cell>
          <cell r="BJ284">
            <v>0</v>
          </cell>
          <cell r="BK284">
            <v>56231</v>
          </cell>
          <cell r="BL284">
            <v>0</v>
          </cell>
          <cell r="BM284">
            <v>8536</v>
          </cell>
          <cell r="BN284">
            <v>32367</v>
          </cell>
          <cell r="BO284">
            <v>0</v>
          </cell>
          <cell r="BP284">
            <v>0</v>
          </cell>
          <cell r="BQ284">
            <v>0</v>
          </cell>
          <cell r="BR284">
            <v>0</v>
          </cell>
          <cell r="BS284">
            <v>0</v>
          </cell>
          <cell r="BT284">
            <v>32367</v>
          </cell>
        </row>
        <row r="285">
          <cell r="A285">
            <v>929</v>
          </cell>
          <cell r="B285" t="str">
            <v>Finlay Primary School</v>
          </cell>
          <cell r="D285">
            <v>155195</v>
          </cell>
          <cell r="E285">
            <v>0</v>
          </cell>
          <cell r="F285">
            <v>-13999</v>
          </cell>
          <cell r="G285">
            <v>3137</v>
          </cell>
          <cell r="H285">
            <v>0</v>
          </cell>
          <cell r="I285">
            <v>0</v>
          </cell>
          <cell r="J285">
            <v>478323</v>
          </cell>
          <cell r="K285">
            <v>0</v>
          </cell>
          <cell r="L285">
            <v>100932</v>
          </cell>
          <cell r="M285">
            <v>0</v>
          </cell>
          <cell r="N285">
            <v>119241</v>
          </cell>
          <cell r="O285">
            <v>0</v>
          </cell>
          <cell r="P285">
            <v>0</v>
          </cell>
          <cell r="Q285">
            <v>2442</v>
          </cell>
          <cell r="R285">
            <v>0</v>
          </cell>
          <cell r="S285">
            <v>0</v>
          </cell>
          <cell r="T285">
            <v>0</v>
          </cell>
          <cell r="U285">
            <v>1500</v>
          </cell>
          <cell r="V285">
            <v>16165</v>
          </cell>
          <cell r="W285">
            <v>41815</v>
          </cell>
          <cell r="X285">
            <v>0</v>
          </cell>
          <cell r="Y285">
            <v>0</v>
          </cell>
          <cell r="Z285">
            <v>0</v>
          </cell>
          <cell r="AA285">
            <v>369838</v>
          </cell>
          <cell r="AB285">
            <v>0</v>
          </cell>
          <cell r="AC285">
            <v>206273</v>
          </cell>
          <cell r="AD285">
            <v>38303</v>
          </cell>
          <cell r="AE285">
            <v>46020</v>
          </cell>
          <cell r="AF285">
            <v>0</v>
          </cell>
          <cell r="AG285">
            <v>20776</v>
          </cell>
          <cell r="AH285">
            <v>5500</v>
          </cell>
          <cell r="AI285">
            <v>3000</v>
          </cell>
          <cell r="AJ285">
            <v>11384</v>
          </cell>
          <cell r="AK285">
            <v>0</v>
          </cell>
          <cell r="AL285">
            <v>18651</v>
          </cell>
          <cell r="AM285">
            <v>3600</v>
          </cell>
          <cell r="AN285">
            <v>0</v>
          </cell>
          <cell r="AO285">
            <v>4000</v>
          </cell>
          <cell r="AP285">
            <v>29023</v>
          </cell>
          <cell r="AQ285">
            <v>8243</v>
          </cell>
          <cell r="AR285">
            <v>4854</v>
          </cell>
          <cell r="AS285">
            <v>43367</v>
          </cell>
          <cell r="AT285">
            <v>0</v>
          </cell>
          <cell r="AU285">
            <v>0</v>
          </cell>
          <cell r="AV285">
            <v>7330</v>
          </cell>
          <cell r="AW285">
            <v>4316</v>
          </cell>
          <cell r="AX285">
            <v>0</v>
          </cell>
          <cell r="AY285">
            <v>30366</v>
          </cell>
          <cell r="AZ285">
            <v>0</v>
          </cell>
          <cell r="BA285">
            <v>0</v>
          </cell>
          <cell r="BB285">
            <v>11160</v>
          </cell>
          <cell r="BC285">
            <v>0</v>
          </cell>
          <cell r="BD285">
            <v>0</v>
          </cell>
          <cell r="BE285">
            <v>0</v>
          </cell>
          <cell r="BF285">
            <v>0</v>
          </cell>
          <cell r="BG285">
            <v>42522</v>
          </cell>
          <cell r="BH285">
            <v>0</v>
          </cell>
          <cell r="BI285">
            <v>0</v>
          </cell>
          <cell r="BJ285">
            <v>0</v>
          </cell>
          <cell r="BK285">
            <v>24992</v>
          </cell>
          <cell r="BL285">
            <v>0</v>
          </cell>
          <cell r="BM285">
            <v>6668</v>
          </cell>
          <cell r="BN285">
            <v>49609</v>
          </cell>
          <cell r="BO285">
            <v>0</v>
          </cell>
          <cell r="BP285">
            <v>0</v>
          </cell>
          <cell r="BQ285">
            <v>0</v>
          </cell>
          <cell r="BR285">
            <v>0</v>
          </cell>
          <cell r="BS285">
            <v>0</v>
          </cell>
          <cell r="BT285">
            <v>49609</v>
          </cell>
        </row>
        <row r="286">
          <cell r="A286">
            <v>933</v>
          </cell>
          <cell r="B286" t="str">
            <v>Harewood Infant School</v>
          </cell>
          <cell r="D286">
            <v>39302</v>
          </cell>
          <cell r="E286">
            <v>0</v>
          </cell>
          <cell r="F286">
            <v>46816</v>
          </cell>
          <cell r="G286">
            <v>3841</v>
          </cell>
          <cell r="H286">
            <v>1648</v>
          </cell>
          <cell r="I286">
            <v>0</v>
          </cell>
          <cell r="J286">
            <v>567634</v>
          </cell>
          <cell r="K286">
            <v>0</v>
          </cell>
          <cell r="L286">
            <v>42510</v>
          </cell>
          <cell r="M286">
            <v>0</v>
          </cell>
          <cell r="N286">
            <v>51254</v>
          </cell>
          <cell r="O286">
            <v>0</v>
          </cell>
          <cell r="P286">
            <v>0</v>
          </cell>
          <cell r="Q286">
            <v>0</v>
          </cell>
          <cell r="R286">
            <v>0</v>
          </cell>
          <cell r="S286">
            <v>0</v>
          </cell>
          <cell r="T286">
            <v>0</v>
          </cell>
          <cell r="U286">
            <v>0</v>
          </cell>
          <cell r="V286">
            <v>2212</v>
          </cell>
          <cell r="W286">
            <v>40623</v>
          </cell>
          <cell r="X286">
            <v>0</v>
          </cell>
          <cell r="Y286">
            <v>0</v>
          </cell>
          <cell r="Z286">
            <v>0</v>
          </cell>
          <cell r="AA286">
            <v>415502</v>
          </cell>
          <cell r="AB286">
            <v>8725</v>
          </cell>
          <cell r="AC286">
            <v>105955</v>
          </cell>
          <cell r="AD286">
            <v>22869</v>
          </cell>
          <cell r="AE286">
            <v>30130</v>
          </cell>
          <cell r="AF286">
            <v>0</v>
          </cell>
          <cell r="AG286">
            <v>16139</v>
          </cell>
          <cell r="AH286">
            <v>600</v>
          </cell>
          <cell r="AI286">
            <v>3688</v>
          </cell>
          <cell r="AJ286">
            <v>8471</v>
          </cell>
          <cell r="AK286">
            <v>0</v>
          </cell>
          <cell r="AL286">
            <v>5360</v>
          </cell>
          <cell r="AM286">
            <v>1130</v>
          </cell>
          <cell r="AN286">
            <v>1600</v>
          </cell>
          <cell r="AO286">
            <v>4000</v>
          </cell>
          <cell r="AP286">
            <v>9000</v>
          </cell>
          <cell r="AQ286">
            <v>0</v>
          </cell>
          <cell r="AR286">
            <v>1400</v>
          </cell>
          <cell r="AS286">
            <v>30700</v>
          </cell>
          <cell r="AT286">
            <v>4813</v>
          </cell>
          <cell r="AU286">
            <v>0</v>
          </cell>
          <cell r="AV286">
            <v>5500</v>
          </cell>
          <cell r="AW286">
            <v>5332</v>
          </cell>
          <cell r="AX286">
            <v>0</v>
          </cell>
          <cell r="AY286">
            <v>9158</v>
          </cell>
          <cell r="AZ286">
            <v>1000</v>
          </cell>
          <cell r="BA286">
            <v>3345</v>
          </cell>
          <cell r="BB286">
            <v>16241</v>
          </cell>
          <cell r="BC286">
            <v>0</v>
          </cell>
          <cell r="BD286">
            <v>0</v>
          </cell>
          <cell r="BE286">
            <v>0</v>
          </cell>
          <cell r="BF286">
            <v>0</v>
          </cell>
          <cell r="BG286">
            <v>47692</v>
          </cell>
          <cell r="BH286">
            <v>0</v>
          </cell>
          <cell r="BI286">
            <v>0</v>
          </cell>
          <cell r="BJ286">
            <v>0</v>
          </cell>
          <cell r="BK286">
            <v>73648</v>
          </cell>
          <cell r="BL286">
            <v>0</v>
          </cell>
          <cell r="BM286">
            <v>7552</v>
          </cell>
          <cell r="BN286">
            <v>32877</v>
          </cell>
          <cell r="BO286">
            <v>0</v>
          </cell>
          <cell r="BP286">
            <v>18797</v>
          </cell>
          <cell r="BQ286">
            <v>0</v>
          </cell>
          <cell r="BR286">
            <v>0</v>
          </cell>
          <cell r="BS286">
            <v>0</v>
          </cell>
          <cell r="BT286">
            <v>51674</v>
          </cell>
        </row>
        <row r="287">
          <cell r="A287">
            <v>934</v>
          </cell>
          <cell r="B287" t="str">
            <v>Harewood Junior School</v>
          </cell>
          <cell r="C287">
            <v>1</v>
          </cell>
          <cell r="D287">
            <v>77969</v>
          </cell>
          <cell r="E287">
            <v>0</v>
          </cell>
          <cell r="F287">
            <v>31839</v>
          </cell>
          <cell r="G287">
            <v>0</v>
          </cell>
          <cell r="H287">
            <v>0</v>
          </cell>
          <cell r="I287">
            <v>0</v>
          </cell>
          <cell r="J287">
            <v>823844</v>
          </cell>
          <cell r="K287">
            <v>0</v>
          </cell>
          <cell r="L287">
            <v>82555</v>
          </cell>
          <cell r="M287">
            <v>0</v>
          </cell>
          <cell r="N287">
            <v>75352</v>
          </cell>
          <cell r="O287">
            <v>0</v>
          </cell>
          <cell r="P287">
            <v>51973</v>
          </cell>
          <cell r="Q287">
            <v>6030</v>
          </cell>
          <cell r="R287">
            <v>0</v>
          </cell>
          <cell r="S287">
            <v>0</v>
          </cell>
          <cell r="T287">
            <v>0</v>
          </cell>
          <cell r="U287">
            <v>4606</v>
          </cell>
          <cell r="V287">
            <v>449</v>
          </cell>
          <cell r="W287">
            <v>52521</v>
          </cell>
          <cell r="X287">
            <v>0</v>
          </cell>
          <cell r="Y287">
            <v>0</v>
          </cell>
          <cell r="Z287">
            <v>0</v>
          </cell>
          <cell r="AA287">
            <v>687398</v>
          </cell>
          <cell r="AB287">
            <v>2150</v>
          </cell>
          <cell r="AC287">
            <v>173614</v>
          </cell>
          <cell r="AD287">
            <v>24716</v>
          </cell>
          <cell r="AE287">
            <v>46921</v>
          </cell>
          <cell r="AF287">
            <v>0</v>
          </cell>
          <cell r="AG287">
            <v>30363</v>
          </cell>
          <cell r="AH287">
            <v>2855</v>
          </cell>
          <cell r="AI287">
            <v>0</v>
          </cell>
          <cell r="AJ287">
            <v>6708</v>
          </cell>
          <cell r="AK287">
            <v>1678</v>
          </cell>
          <cell r="AL287">
            <v>10000</v>
          </cell>
          <cell r="AM287">
            <v>3000</v>
          </cell>
          <cell r="AN287">
            <v>1000</v>
          </cell>
          <cell r="AO287">
            <v>2000</v>
          </cell>
          <cell r="AP287">
            <v>10660</v>
          </cell>
          <cell r="AQ287">
            <v>12081</v>
          </cell>
          <cell r="AR287">
            <v>850</v>
          </cell>
          <cell r="AS287">
            <v>82710</v>
          </cell>
          <cell r="AT287">
            <v>4270</v>
          </cell>
          <cell r="AU287">
            <v>0</v>
          </cell>
          <cell r="AV287">
            <v>3250</v>
          </cell>
          <cell r="AW287">
            <v>7592</v>
          </cell>
          <cell r="AX287">
            <v>1742</v>
          </cell>
          <cell r="AY287">
            <v>6000</v>
          </cell>
          <cell r="AZ287">
            <v>0</v>
          </cell>
          <cell r="BA287">
            <v>3290</v>
          </cell>
          <cell r="BB287">
            <v>12689</v>
          </cell>
          <cell r="BC287">
            <v>0</v>
          </cell>
          <cell r="BD287">
            <v>0</v>
          </cell>
          <cell r="BE287">
            <v>0</v>
          </cell>
          <cell r="BF287">
            <v>0</v>
          </cell>
          <cell r="BG287">
            <v>61462</v>
          </cell>
          <cell r="BH287">
            <v>0</v>
          </cell>
          <cell r="BI287">
            <v>0</v>
          </cell>
          <cell r="BJ287">
            <v>0</v>
          </cell>
          <cell r="BK287">
            <v>84993</v>
          </cell>
          <cell r="BL287">
            <v>0</v>
          </cell>
          <cell r="BM287">
            <v>8308</v>
          </cell>
          <cell r="BN287">
            <v>37762</v>
          </cell>
          <cell r="BO287">
            <v>0</v>
          </cell>
          <cell r="BP287">
            <v>0</v>
          </cell>
          <cell r="BQ287">
            <v>0</v>
          </cell>
          <cell r="BR287">
            <v>0</v>
          </cell>
          <cell r="BS287">
            <v>0</v>
          </cell>
          <cell r="BT287">
            <v>37762</v>
          </cell>
        </row>
        <row r="288">
          <cell r="A288">
            <v>935</v>
          </cell>
          <cell r="B288" t="str">
            <v>Hatherley Infant School</v>
          </cell>
          <cell r="D288">
            <v>103444</v>
          </cell>
          <cell r="E288">
            <v>0</v>
          </cell>
          <cell r="F288">
            <v>75413</v>
          </cell>
          <cell r="G288">
            <v>2745</v>
          </cell>
          <cell r="H288">
            <v>0</v>
          </cell>
          <cell r="I288">
            <v>0</v>
          </cell>
          <cell r="J288">
            <v>501729</v>
          </cell>
          <cell r="K288">
            <v>0</v>
          </cell>
          <cell r="L288">
            <v>64974</v>
          </cell>
          <cell r="M288">
            <v>0</v>
          </cell>
          <cell r="N288">
            <v>61617</v>
          </cell>
          <cell r="O288">
            <v>0</v>
          </cell>
          <cell r="P288">
            <v>0</v>
          </cell>
          <cell r="Q288">
            <v>0</v>
          </cell>
          <cell r="R288">
            <v>0</v>
          </cell>
          <cell r="S288">
            <v>0</v>
          </cell>
          <cell r="T288">
            <v>0</v>
          </cell>
          <cell r="U288">
            <v>0</v>
          </cell>
          <cell r="V288">
            <v>0</v>
          </cell>
          <cell r="W288">
            <v>34541</v>
          </cell>
          <cell r="X288">
            <v>0</v>
          </cell>
          <cell r="Y288">
            <v>0</v>
          </cell>
          <cell r="Z288">
            <v>0</v>
          </cell>
          <cell r="AA288">
            <v>383100</v>
          </cell>
          <cell r="AB288">
            <v>15048</v>
          </cell>
          <cell r="AC288">
            <v>108730</v>
          </cell>
          <cell r="AD288">
            <v>14000</v>
          </cell>
          <cell r="AE288">
            <v>31932</v>
          </cell>
          <cell r="AF288">
            <v>0</v>
          </cell>
          <cell r="AG288">
            <v>25024</v>
          </cell>
          <cell r="AH288">
            <v>6177</v>
          </cell>
          <cell r="AI288">
            <v>4500</v>
          </cell>
          <cell r="AJ288">
            <v>3000</v>
          </cell>
          <cell r="AK288">
            <v>1907</v>
          </cell>
          <cell r="AL288">
            <v>14800</v>
          </cell>
          <cell r="AM288">
            <v>1000</v>
          </cell>
          <cell r="AN288">
            <v>4000</v>
          </cell>
          <cell r="AO288">
            <v>2500</v>
          </cell>
          <cell r="AP288">
            <v>10000</v>
          </cell>
          <cell r="AQ288">
            <v>-6311</v>
          </cell>
          <cell r="AR288">
            <v>5650</v>
          </cell>
          <cell r="AS288">
            <v>34539</v>
          </cell>
          <cell r="AT288">
            <v>4042</v>
          </cell>
          <cell r="AU288">
            <v>0</v>
          </cell>
          <cell r="AV288">
            <v>14026</v>
          </cell>
          <cell r="AW288">
            <v>6287</v>
          </cell>
          <cell r="AX288">
            <v>0</v>
          </cell>
          <cell r="AY288">
            <v>26510</v>
          </cell>
          <cell r="AZ288">
            <v>0</v>
          </cell>
          <cell r="BA288">
            <v>14000</v>
          </cell>
          <cell r="BB288">
            <v>8792</v>
          </cell>
          <cell r="BC288">
            <v>0</v>
          </cell>
          <cell r="BD288">
            <v>0</v>
          </cell>
          <cell r="BE288">
            <v>0</v>
          </cell>
          <cell r="BF288">
            <v>0</v>
          </cell>
          <cell r="BG288">
            <v>44676</v>
          </cell>
          <cell r="BH288">
            <v>0</v>
          </cell>
          <cell r="BI288">
            <v>0</v>
          </cell>
          <cell r="BJ288">
            <v>0</v>
          </cell>
          <cell r="BK288">
            <v>116534</v>
          </cell>
          <cell r="BL288">
            <v>0</v>
          </cell>
          <cell r="BM288">
            <v>6300</v>
          </cell>
          <cell r="BN288">
            <v>33052</v>
          </cell>
          <cell r="BO288">
            <v>0</v>
          </cell>
          <cell r="BP288">
            <v>0</v>
          </cell>
          <cell r="BQ288">
            <v>0</v>
          </cell>
          <cell r="BR288">
            <v>0</v>
          </cell>
          <cell r="BS288">
            <v>0</v>
          </cell>
          <cell r="BT288">
            <v>33052</v>
          </cell>
        </row>
        <row r="289">
          <cell r="A289">
            <v>936</v>
          </cell>
          <cell r="B289" t="str">
            <v>Hempsted Church of England Primary School</v>
          </cell>
          <cell r="D289">
            <v>52190</v>
          </cell>
          <cell r="E289">
            <v>0</v>
          </cell>
          <cell r="F289">
            <v>64270</v>
          </cell>
          <cell r="G289">
            <v>3547</v>
          </cell>
          <cell r="H289">
            <v>0</v>
          </cell>
          <cell r="I289">
            <v>0</v>
          </cell>
          <cell r="J289">
            <v>565558</v>
          </cell>
          <cell r="K289">
            <v>0</v>
          </cell>
          <cell r="L289">
            <v>41656</v>
          </cell>
          <cell r="M289">
            <v>0</v>
          </cell>
          <cell r="N289">
            <v>15559</v>
          </cell>
          <cell r="O289">
            <v>3000</v>
          </cell>
          <cell r="P289">
            <v>0</v>
          </cell>
          <cell r="Q289">
            <v>2000</v>
          </cell>
          <cell r="R289">
            <v>0</v>
          </cell>
          <cell r="S289">
            <v>0</v>
          </cell>
          <cell r="T289">
            <v>0</v>
          </cell>
          <cell r="U289">
            <v>0</v>
          </cell>
          <cell r="V289">
            <v>0</v>
          </cell>
          <cell r="W289">
            <v>39653</v>
          </cell>
          <cell r="X289">
            <v>0</v>
          </cell>
          <cell r="Y289">
            <v>0</v>
          </cell>
          <cell r="Z289">
            <v>0</v>
          </cell>
          <cell r="AA289">
            <v>390000</v>
          </cell>
          <cell r="AB289">
            <v>25942</v>
          </cell>
          <cell r="AC289">
            <v>97923</v>
          </cell>
          <cell r="AD289">
            <v>8700</v>
          </cell>
          <cell r="AE289">
            <v>42000</v>
          </cell>
          <cell r="AF289">
            <v>0</v>
          </cell>
          <cell r="AG289">
            <v>16554</v>
          </cell>
          <cell r="AH289">
            <v>1500</v>
          </cell>
          <cell r="AI289">
            <v>6050</v>
          </cell>
          <cell r="AJ289">
            <v>4894</v>
          </cell>
          <cell r="AK289">
            <v>1224</v>
          </cell>
          <cell r="AL289">
            <v>3000</v>
          </cell>
          <cell r="AM289">
            <v>4500</v>
          </cell>
          <cell r="AN289">
            <v>10500</v>
          </cell>
          <cell r="AO289">
            <v>2500</v>
          </cell>
          <cell r="AP289">
            <v>6500</v>
          </cell>
          <cell r="AQ289">
            <v>6359</v>
          </cell>
          <cell r="AR289">
            <v>1000</v>
          </cell>
          <cell r="AS289">
            <v>27362</v>
          </cell>
          <cell r="AT289">
            <v>4530</v>
          </cell>
          <cell r="AU289">
            <v>0</v>
          </cell>
          <cell r="AV289">
            <v>7200</v>
          </cell>
          <cell r="AW289">
            <v>5357</v>
          </cell>
          <cell r="AX289">
            <v>0</v>
          </cell>
          <cell r="AY289">
            <v>482</v>
          </cell>
          <cell r="AZ289">
            <v>0</v>
          </cell>
          <cell r="BA289">
            <v>2444</v>
          </cell>
          <cell r="BB289">
            <v>10934</v>
          </cell>
          <cell r="BC289">
            <v>0</v>
          </cell>
          <cell r="BD289">
            <v>0</v>
          </cell>
          <cell r="BE289">
            <v>0</v>
          </cell>
          <cell r="BF289">
            <v>0</v>
          </cell>
          <cell r="BG289">
            <v>47846</v>
          </cell>
          <cell r="BH289">
            <v>0</v>
          </cell>
          <cell r="BI289">
            <v>0</v>
          </cell>
          <cell r="BJ289">
            <v>0</v>
          </cell>
          <cell r="BK289">
            <v>108402</v>
          </cell>
          <cell r="BL289">
            <v>0</v>
          </cell>
          <cell r="BM289">
            <v>7261</v>
          </cell>
          <cell r="BN289">
            <v>32161</v>
          </cell>
          <cell r="BO289">
            <v>0</v>
          </cell>
          <cell r="BP289">
            <v>0</v>
          </cell>
          <cell r="BQ289">
            <v>0</v>
          </cell>
          <cell r="BR289">
            <v>0</v>
          </cell>
          <cell r="BS289">
            <v>0</v>
          </cell>
          <cell r="BT289">
            <v>32161</v>
          </cell>
        </row>
        <row r="290">
          <cell r="A290">
            <v>937</v>
          </cell>
          <cell r="B290" t="str">
            <v>Hillview Primary School</v>
          </cell>
          <cell r="D290">
            <v>9069</v>
          </cell>
          <cell r="E290">
            <v>0</v>
          </cell>
          <cell r="F290">
            <v>-21551</v>
          </cell>
          <cell r="G290">
            <v>3575</v>
          </cell>
          <cell r="H290">
            <v>0</v>
          </cell>
          <cell r="I290">
            <v>0</v>
          </cell>
          <cell r="J290">
            <v>498084</v>
          </cell>
          <cell r="K290">
            <v>0</v>
          </cell>
          <cell r="L290">
            <v>43512</v>
          </cell>
          <cell r="M290">
            <v>0</v>
          </cell>
          <cell r="N290">
            <v>21800</v>
          </cell>
          <cell r="O290">
            <v>0</v>
          </cell>
          <cell r="P290">
            <v>0</v>
          </cell>
          <cell r="Q290">
            <v>1157</v>
          </cell>
          <cell r="R290">
            <v>0</v>
          </cell>
          <cell r="S290">
            <v>0</v>
          </cell>
          <cell r="T290">
            <v>0</v>
          </cell>
          <cell r="U290">
            <v>0</v>
          </cell>
          <cell r="V290">
            <v>4307</v>
          </cell>
          <cell r="W290">
            <v>40064</v>
          </cell>
          <cell r="X290">
            <v>0</v>
          </cell>
          <cell r="Y290">
            <v>0</v>
          </cell>
          <cell r="Z290">
            <v>0</v>
          </cell>
          <cell r="AA290">
            <v>334267</v>
          </cell>
          <cell r="AB290">
            <v>2326</v>
          </cell>
          <cell r="AC290">
            <v>68981</v>
          </cell>
          <cell r="AD290">
            <v>21693</v>
          </cell>
          <cell r="AE290">
            <v>29517</v>
          </cell>
          <cell r="AF290">
            <v>0</v>
          </cell>
          <cell r="AG290">
            <v>13407</v>
          </cell>
          <cell r="AH290">
            <v>0</v>
          </cell>
          <cell r="AI290">
            <v>3550</v>
          </cell>
          <cell r="AJ290">
            <v>12998</v>
          </cell>
          <cell r="AK290">
            <v>0</v>
          </cell>
          <cell r="AL290">
            <v>10000</v>
          </cell>
          <cell r="AM290">
            <v>3000</v>
          </cell>
          <cell r="AN290">
            <v>900</v>
          </cell>
          <cell r="AO290">
            <v>6300</v>
          </cell>
          <cell r="AP290">
            <v>10500</v>
          </cell>
          <cell r="AQ290">
            <v>7819</v>
          </cell>
          <cell r="AR290">
            <v>800</v>
          </cell>
          <cell r="AS290">
            <v>35400</v>
          </cell>
          <cell r="AT290">
            <v>2800</v>
          </cell>
          <cell r="AU290">
            <v>0</v>
          </cell>
          <cell r="AV290">
            <v>5800</v>
          </cell>
          <cell r="AW290">
            <v>4646</v>
          </cell>
          <cell r="AX290">
            <v>0</v>
          </cell>
          <cell r="AY290">
            <v>10122</v>
          </cell>
          <cell r="AZ290">
            <v>5010</v>
          </cell>
          <cell r="BA290">
            <v>1000</v>
          </cell>
          <cell r="BB290">
            <v>14566</v>
          </cell>
          <cell r="BC290">
            <v>0</v>
          </cell>
          <cell r="BD290">
            <v>0</v>
          </cell>
          <cell r="BE290">
            <v>0</v>
          </cell>
          <cell r="BF290">
            <v>0</v>
          </cell>
          <cell r="BG290">
            <v>66707</v>
          </cell>
          <cell r="BH290">
            <v>0</v>
          </cell>
          <cell r="BI290">
            <v>0</v>
          </cell>
          <cell r="BJ290">
            <v>0</v>
          </cell>
          <cell r="BK290">
            <v>45112</v>
          </cell>
          <cell r="BL290">
            <v>0</v>
          </cell>
          <cell r="BM290">
            <v>3619</v>
          </cell>
          <cell r="BN290">
            <v>12591</v>
          </cell>
          <cell r="BO290">
            <v>0</v>
          </cell>
          <cell r="BP290">
            <v>0</v>
          </cell>
          <cell r="BQ290">
            <v>0</v>
          </cell>
          <cell r="BR290">
            <v>0</v>
          </cell>
          <cell r="BS290">
            <v>0</v>
          </cell>
          <cell r="BT290">
            <v>12591</v>
          </cell>
        </row>
        <row r="291">
          <cell r="A291">
            <v>938</v>
          </cell>
          <cell r="B291" t="str">
            <v>Kingsholm Church of England Primary School</v>
          </cell>
          <cell r="C291">
            <v>1</v>
          </cell>
          <cell r="D291">
            <v>111643</v>
          </cell>
          <cell r="E291">
            <v>0</v>
          </cell>
          <cell r="F291">
            <v>27239</v>
          </cell>
          <cell r="G291">
            <v>0</v>
          </cell>
          <cell r="H291">
            <v>0</v>
          </cell>
          <cell r="I291">
            <v>0</v>
          </cell>
          <cell r="J291">
            <v>920706</v>
          </cell>
          <cell r="K291">
            <v>0</v>
          </cell>
          <cell r="L291">
            <v>190386</v>
          </cell>
          <cell r="M291">
            <v>0</v>
          </cell>
          <cell r="N291">
            <v>198704</v>
          </cell>
          <cell r="O291">
            <v>0</v>
          </cell>
          <cell r="P291">
            <v>31930</v>
          </cell>
          <cell r="Q291">
            <v>35250</v>
          </cell>
          <cell r="R291">
            <v>20000</v>
          </cell>
          <cell r="S291">
            <v>0</v>
          </cell>
          <cell r="T291">
            <v>0</v>
          </cell>
          <cell r="U291">
            <v>10000</v>
          </cell>
          <cell r="V291">
            <v>40814</v>
          </cell>
          <cell r="W291">
            <v>66601</v>
          </cell>
          <cell r="X291">
            <v>0</v>
          </cell>
          <cell r="Y291">
            <v>0</v>
          </cell>
          <cell r="Z291">
            <v>0</v>
          </cell>
          <cell r="AA291">
            <v>799132</v>
          </cell>
          <cell r="AB291">
            <v>11248</v>
          </cell>
          <cell r="AC291">
            <v>376704</v>
          </cell>
          <cell r="AD291">
            <v>45605</v>
          </cell>
          <cell r="AE291">
            <v>105191</v>
          </cell>
          <cell r="AF291">
            <v>29994</v>
          </cell>
          <cell r="AG291">
            <v>15000</v>
          </cell>
          <cell r="AH291">
            <v>500</v>
          </cell>
          <cell r="AI291">
            <v>15455</v>
          </cell>
          <cell r="AJ291">
            <v>22935</v>
          </cell>
          <cell r="AK291">
            <v>0</v>
          </cell>
          <cell r="AL291">
            <v>15691</v>
          </cell>
          <cell r="AM291">
            <v>2000</v>
          </cell>
          <cell r="AN291">
            <v>1750</v>
          </cell>
          <cell r="AO291">
            <v>8000</v>
          </cell>
          <cell r="AP291">
            <v>17000</v>
          </cell>
          <cell r="AQ291">
            <v>10883</v>
          </cell>
          <cell r="AR291">
            <v>4250</v>
          </cell>
          <cell r="AS291">
            <v>42328</v>
          </cell>
          <cell r="AT291">
            <v>3000</v>
          </cell>
          <cell r="AU291">
            <v>0</v>
          </cell>
          <cell r="AV291">
            <v>16500</v>
          </cell>
          <cell r="AW291">
            <v>8455</v>
          </cell>
          <cell r="AX291">
            <v>0</v>
          </cell>
          <cell r="AY291">
            <v>14206</v>
          </cell>
          <cell r="AZ291">
            <v>0</v>
          </cell>
          <cell r="BA291">
            <v>28994</v>
          </cell>
          <cell r="BB291">
            <v>13513</v>
          </cell>
          <cell r="BC291">
            <v>0</v>
          </cell>
          <cell r="BD291">
            <v>0</v>
          </cell>
          <cell r="BE291">
            <v>0</v>
          </cell>
          <cell r="BF291">
            <v>0</v>
          </cell>
          <cell r="BG291">
            <v>59461</v>
          </cell>
          <cell r="BH291">
            <v>0</v>
          </cell>
          <cell r="BI291">
            <v>0</v>
          </cell>
          <cell r="BJ291">
            <v>0</v>
          </cell>
          <cell r="BK291">
            <v>82573</v>
          </cell>
          <cell r="BL291">
            <v>0</v>
          </cell>
          <cell r="BM291">
            <v>4127</v>
          </cell>
          <cell r="BN291">
            <v>17700</v>
          </cell>
          <cell r="BO291">
            <v>0</v>
          </cell>
          <cell r="BP291">
            <v>0</v>
          </cell>
          <cell r="BQ291">
            <v>0</v>
          </cell>
          <cell r="BR291">
            <v>0</v>
          </cell>
          <cell r="BS291">
            <v>0</v>
          </cell>
          <cell r="BT291">
            <v>17700</v>
          </cell>
        </row>
        <row r="292">
          <cell r="A292">
            <v>939</v>
          </cell>
          <cell r="B292" t="str">
            <v>Grange Primary School</v>
          </cell>
          <cell r="D292">
            <v>30743</v>
          </cell>
          <cell r="E292">
            <v>0</v>
          </cell>
          <cell r="F292">
            <v>50438</v>
          </cell>
          <cell r="G292">
            <v>1316</v>
          </cell>
          <cell r="H292">
            <v>0</v>
          </cell>
          <cell r="I292">
            <v>0</v>
          </cell>
          <cell r="J292">
            <v>851375</v>
          </cell>
          <cell r="K292">
            <v>0</v>
          </cell>
          <cell r="L292">
            <v>95549</v>
          </cell>
          <cell r="M292">
            <v>0</v>
          </cell>
          <cell r="N292">
            <v>92245</v>
          </cell>
          <cell r="O292">
            <v>41956</v>
          </cell>
          <cell r="P292">
            <v>0</v>
          </cell>
          <cell r="Q292">
            <v>1465</v>
          </cell>
          <cell r="R292">
            <v>0</v>
          </cell>
          <cell r="S292">
            <v>0</v>
          </cell>
          <cell r="T292">
            <v>0</v>
          </cell>
          <cell r="U292">
            <v>0</v>
          </cell>
          <cell r="V292">
            <v>2000</v>
          </cell>
          <cell r="W292">
            <v>59900</v>
          </cell>
          <cell r="X292">
            <v>0</v>
          </cell>
          <cell r="Y292">
            <v>0</v>
          </cell>
          <cell r="Z292">
            <v>0</v>
          </cell>
          <cell r="AA292">
            <v>631837</v>
          </cell>
          <cell r="AB292">
            <v>13968</v>
          </cell>
          <cell r="AC292">
            <v>212156</v>
          </cell>
          <cell r="AD292">
            <v>38213</v>
          </cell>
          <cell r="AE292">
            <v>37383</v>
          </cell>
          <cell r="AF292">
            <v>0</v>
          </cell>
          <cell r="AG292">
            <v>37133</v>
          </cell>
          <cell r="AH292">
            <v>3000</v>
          </cell>
          <cell r="AI292">
            <v>0</v>
          </cell>
          <cell r="AJ292">
            <v>21020</v>
          </cell>
          <cell r="AK292">
            <v>0</v>
          </cell>
          <cell r="AL292">
            <v>5000</v>
          </cell>
          <cell r="AM292">
            <v>5000</v>
          </cell>
          <cell r="AN292">
            <v>3000</v>
          </cell>
          <cell r="AO292">
            <v>3600</v>
          </cell>
          <cell r="AP292">
            <v>16000</v>
          </cell>
          <cell r="AQ292">
            <v>17050</v>
          </cell>
          <cell r="AR292">
            <v>1700</v>
          </cell>
          <cell r="AS292">
            <v>36923</v>
          </cell>
          <cell r="AT292">
            <v>1500</v>
          </cell>
          <cell r="AU292">
            <v>0</v>
          </cell>
          <cell r="AV292">
            <v>5000</v>
          </cell>
          <cell r="AW292">
            <v>8393</v>
          </cell>
          <cell r="AX292">
            <v>0</v>
          </cell>
          <cell r="AY292">
            <v>31830</v>
          </cell>
          <cell r="AZ292">
            <v>25760</v>
          </cell>
          <cell r="BA292">
            <v>0</v>
          </cell>
          <cell r="BB292">
            <v>15741</v>
          </cell>
          <cell r="BC292">
            <v>0</v>
          </cell>
          <cell r="BD292">
            <v>0</v>
          </cell>
          <cell r="BE292">
            <v>0</v>
          </cell>
          <cell r="BF292">
            <v>0</v>
          </cell>
          <cell r="BG292">
            <v>31000</v>
          </cell>
          <cell r="BH292">
            <v>0</v>
          </cell>
          <cell r="BI292">
            <v>0</v>
          </cell>
          <cell r="BJ292">
            <v>0</v>
          </cell>
          <cell r="BK292">
            <v>77412</v>
          </cell>
          <cell r="BL292">
            <v>0</v>
          </cell>
          <cell r="BM292">
            <v>5342</v>
          </cell>
          <cell r="BN292">
            <v>4026</v>
          </cell>
          <cell r="BO292">
            <v>0</v>
          </cell>
          <cell r="BP292">
            <v>0</v>
          </cell>
          <cell r="BQ292">
            <v>0</v>
          </cell>
          <cell r="BR292">
            <v>0</v>
          </cell>
          <cell r="BS292">
            <v>0</v>
          </cell>
          <cell r="BT292">
            <v>4026</v>
          </cell>
        </row>
        <row r="293">
          <cell r="A293">
            <v>940</v>
          </cell>
          <cell r="B293" t="str">
            <v>Linden Primary School</v>
          </cell>
          <cell r="D293">
            <v>90235</v>
          </cell>
          <cell r="E293">
            <v>0</v>
          </cell>
          <cell r="F293">
            <v>29656</v>
          </cell>
          <cell r="G293">
            <v>2087</v>
          </cell>
          <cell r="H293">
            <v>0</v>
          </cell>
          <cell r="I293">
            <v>0</v>
          </cell>
          <cell r="J293">
            <v>922265</v>
          </cell>
          <cell r="K293">
            <v>0</v>
          </cell>
          <cell r="L293">
            <v>105215</v>
          </cell>
          <cell r="M293">
            <v>0</v>
          </cell>
          <cell r="N293">
            <v>108534</v>
          </cell>
          <cell r="O293">
            <v>0</v>
          </cell>
          <cell r="P293">
            <v>0</v>
          </cell>
          <cell r="Q293">
            <v>2408</v>
          </cell>
          <cell r="R293">
            <v>0</v>
          </cell>
          <cell r="S293">
            <v>0</v>
          </cell>
          <cell r="T293">
            <v>0</v>
          </cell>
          <cell r="U293">
            <v>9800</v>
          </cell>
          <cell r="V293">
            <v>0</v>
          </cell>
          <cell r="W293">
            <v>61562</v>
          </cell>
          <cell r="X293">
            <v>0</v>
          </cell>
          <cell r="Y293">
            <v>0</v>
          </cell>
          <cell r="Z293">
            <v>0</v>
          </cell>
          <cell r="AA293">
            <v>633604</v>
          </cell>
          <cell r="AB293">
            <v>5548</v>
          </cell>
          <cell r="AC293">
            <v>158787</v>
          </cell>
          <cell r="AD293">
            <v>43191</v>
          </cell>
          <cell r="AE293">
            <v>70230</v>
          </cell>
          <cell r="AF293">
            <v>0</v>
          </cell>
          <cell r="AG293">
            <v>28095</v>
          </cell>
          <cell r="AH293">
            <v>500</v>
          </cell>
          <cell r="AI293">
            <v>0</v>
          </cell>
          <cell r="AJ293">
            <v>7389</v>
          </cell>
          <cell r="AK293">
            <v>1847</v>
          </cell>
          <cell r="AL293">
            <v>50000</v>
          </cell>
          <cell r="AM293">
            <v>2800</v>
          </cell>
          <cell r="AN293">
            <v>1800</v>
          </cell>
          <cell r="AO293">
            <v>4000</v>
          </cell>
          <cell r="AP293">
            <v>16000</v>
          </cell>
          <cell r="AQ293">
            <v>19547</v>
          </cell>
          <cell r="AR293">
            <v>1000</v>
          </cell>
          <cell r="AS293">
            <v>58413</v>
          </cell>
          <cell r="AT293">
            <v>15591</v>
          </cell>
          <cell r="AU293">
            <v>0</v>
          </cell>
          <cell r="AV293">
            <v>16250</v>
          </cell>
          <cell r="AW293">
            <v>9179</v>
          </cell>
          <cell r="AX293">
            <v>0</v>
          </cell>
          <cell r="AY293">
            <v>31330</v>
          </cell>
          <cell r="AZ293">
            <v>33000</v>
          </cell>
          <cell r="BA293">
            <v>4300</v>
          </cell>
          <cell r="BB293">
            <v>20114</v>
          </cell>
          <cell r="BC293">
            <v>0</v>
          </cell>
          <cell r="BD293">
            <v>0</v>
          </cell>
          <cell r="BE293">
            <v>0</v>
          </cell>
          <cell r="BF293">
            <v>0</v>
          </cell>
          <cell r="BG293">
            <v>58613</v>
          </cell>
          <cell r="BH293">
            <v>0</v>
          </cell>
          <cell r="BI293">
            <v>0</v>
          </cell>
          <cell r="BJ293">
            <v>0</v>
          </cell>
          <cell r="BK293">
            <v>29656</v>
          </cell>
          <cell r="BL293">
            <v>0</v>
          </cell>
          <cell r="BM293">
            <v>6211</v>
          </cell>
          <cell r="BN293">
            <v>67504</v>
          </cell>
          <cell r="BO293">
            <v>0</v>
          </cell>
          <cell r="BP293">
            <v>54489</v>
          </cell>
          <cell r="BQ293">
            <v>0</v>
          </cell>
          <cell r="BR293">
            <v>0</v>
          </cell>
          <cell r="BS293">
            <v>0</v>
          </cell>
          <cell r="BT293">
            <v>121993</v>
          </cell>
        </row>
        <row r="294">
          <cell r="A294">
            <v>941</v>
          </cell>
          <cell r="B294" t="str">
            <v>Longlevens Infant School</v>
          </cell>
          <cell r="D294">
            <v>82528</v>
          </cell>
          <cell r="E294">
            <v>0</v>
          </cell>
          <cell r="F294">
            <v>12099</v>
          </cell>
          <cell r="G294">
            <v>2363</v>
          </cell>
          <cell r="H294">
            <v>0</v>
          </cell>
          <cell r="I294">
            <v>0</v>
          </cell>
          <cell r="J294">
            <v>932979</v>
          </cell>
          <cell r="K294">
            <v>0</v>
          </cell>
          <cell r="L294">
            <v>38213</v>
          </cell>
          <cell r="M294">
            <v>0</v>
          </cell>
          <cell r="N294">
            <v>25272</v>
          </cell>
          <cell r="O294">
            <v>8000</v>
          </cell>
          <cell r="P294">
            <v>0</v>
          </cell>
          <cell r="Q294">
            <v>5000</v>
          </cell>
          <cell r="R294">
            <v>0</v>
          </cell>
          <cell r="S294">
            <v>11000</v>
          </cell>
          <cell r="T294">
            <v>3500</v>
          </cell>
          <cell r="U294">
            <v>0</v>
          </cell>
          <cell r="V294">
            <v>16000</v>
          </cell>
          <cell r="W294">
            <v>60162</v>
          </cell>
          <cell r="X294">
            <v>0</v>
          </cell>
          <cell r="Y294">
            <v>0</v>
          </cell>
          <cell r="Z294">
            <v>0</v>
          </cell>
          <cell r="AA294">
            <v>566023</v>
          </cell>
          <cell r="AB294">
            <v>29789</v>
          </cell>
          <cell r="AC294">
            <v>196719</v>
          </cell>
          <cell r="AD294">
            <v>23000</v>
          </cell>
          <cell r="AE294">
            <v>63000</v>
          </cell>
          <cell r="AF294">
            <v>0</v>
          </cell>
          <cell r="AG294">
            <v>32000</v>
          </cell>
          <cell r="AH294">
            <v>1388</v>
          </cell>
          <cell r="AI294">
            <v>4100</v>
          </cell>
          <cell r="AJ294">
            <v>19368</v>
          </cell>
          <cell r="AK294">
            <v>4843</v>
          </cell>
          <cell r="AL294">
            <v>56031</v>
          </cell>
          <cell r="AM294">
            <v>2606</v>
          </cell>
          <cell r="AN294">
            <v>2400</v>
          </cell>
          <cell r="AO294">
            <v>3300</v>
          </cell>
          <cell r="AP294">
            <v>11100</v>
          </cell>
          <cell r="AQ294">
            <v>10550</v>
          </cell>
          <cell r="AR294">
            <v>3520</v>
          </cell>
          <cell r="AS294">
            <v>23825</v>
          </cell>
          <cell r="AT294">
            <v>16960</v>
          </cell>
          <cell r="AU294">
            <v>0</v>
          </cell>
          <cell r="AV294">
            <v>12810</v>
          </cell>
          <cell r="AW294">
            <v>8963</v>
          </cell>
          <cell r="AX294">
            <v>0</v>
          </cell>
          <cell r="AY294">
            <v>6466</v>
          </cell>
          <cell r="AZ294">
            <v>17576</v>
          </cell>
          <cell r="BA294">
            <v>4300</v>
          </cell>
          <cell r="BB294">
            <v>21146</v>
          </cell>
          <cell r="BC294">
            <v>0</v>
          </cell>
          <cell r="BD294">
            <v>0</v>
          </cell>
          <cell r="BE294">
            <v>0</v>
          </cell>
          <cell r="BF294">
            <v>0</v>
          </cell>
          <cell r="BG294">
            <v>60600</v>
          </cell>
          <cell r="BH294">
            <v>0</v>
          </cell>
          <cell r="BI294">
            <v>0</v>
          </cell>
          <cell r="BJ294">
            <v>0</v>
          </cell>
          <cell r="BK294">
            <v>68504</v>
          </cell>
          <cell r="BL294">
            <v>0</v>
          </cell>
          <cell r="BM294">
            <v>6558</v>
          </cell>
          <cell r="BN294">
            <v>40871</v>
          </cell>
          <cell r="BO294">
            <v>0</v>
          </cell>
          <cell r="BP294">
            <v>0</v>
          </cell>
          <cell r="BQ294">
            <v>0</v>
          </cell>
          <cell r="BR294">
            <v>0</v>
          </cell>
          <cell r="BS294">
            <v>0</v>
          </cell>
          <cell r="BT294">
            <v>40871</v>
          </cell>
        </row>
        <row r="295">
          <cell r="A295">
            <v>942</v>
          </cell>
          <cell r="B295" t="str">
            <v>Longlevens Junior School</v>
          </cell>
          <cell r="C295">
            <v>1</v>
          </cell>
          <cell r="D295">
            <v>-25081</v>
          </cell>
          <cell r="E295">
            <v>0</v>
          </cell>
          <cell r="F295">
            <v>0</v>
          </cell>
          <cell r="G295">
            <v>0</v>
          </cell>
          <cell r="H295">
            <v>0</v>
          </cell>
          <cell r="I295">
            <v>0</v>
          </cell>
          <cell r="J295">
            <v>1226447</v>
          </cell>
          <cell r="K295">
            <v>0</v>
          </cell>
          <cell r="L295">
            <v>69779</v>
          </cell>
          <cell r="M295">
            <v>0</v>
          </cell>
          <cell r="N295">
            <v>44793</v>
          </cell>
          <cell r="O295">
            <v>0</v>
          </cell>
          <cell r="P295">
            <v>0</v>
          </cell>
          <cell r="Q295">
            <v>17977</v>
          </cell>
          <cell r="R295">
            <v>1242</v>
          </cell>
          <cell r="S295">
            <v>651</v>
          </cell>
          <cell r="T295">
            <v>0</v>
          </cell>
          <cell r="U295">
            <v>23014</v>
          </cell>
          <cell r="V295">
            <v>18613</v>
          </cell>
          <cell r="W295">
            <v>75008</v>
          </cell>
          <cell r="X295">
            <v>0</v>
          </cell>
          <cell r="Y295">
            <v>0</v>
          </cell>
          <cell r="Z295">
            <v>0</v>
          </cell>
          <cell r="AA295">
            <v>883763</v>
          </cell>
          <cell r="AB295">
            <v>0</v>
          </cell>
          <cell r="AC295">
            <v>226956</v>
          </cell>
          <cell r="AD295">
            <v>30000</v>
          </cell>
          <cell r="AE295">
            <v>52986</v>
          </cell>
          <cell r="AF295">
            <v>0</v>
          </cell>
          <cell r="AG295">
            <v>24320</v>
          </cell>
          <cell r="AH295">
            <v>7693</v>
          </cell>
          <cell r="AI295">
            <v>2500</v>
          </cell>
          <cell r="AJ295">
            <v>12406</v>
          </cell>
          <cell r="AK295">
            <v>0</v>
          </cell>
          <cell r="AL295">
            <v>15914</v>
          </cell>
          <cell r="AM295">
            <v>1775</v>
          </cell>
          <cell r="AN295">
            <v>33000</v>
          </cell>
          <cell r="AO295">
            <v>4000</v>
          </cell>
          <cell r="AP295">
            <v>20000</v>
          </cell>
          <cell r="AQ295">
            <v>22467</v>
          </cell>
          <cell r="AR295">
            <v>1907</v>
          </cell>
          <cell r="AS295">
            <v>74499</v>
          </cell>
          <cell r="AT295">
            <v>6034</v>
          </cell>
          <cell r="AU295">
            <v>0</v>
          </cell>
          <cell r="AV295">
            <v>15341</v>
          </cell>
          <cell r="AW295">
            <v>12606</v>
          </cell>
          <cell r="AX295">
            <v>0</v>
          </cell>
          <cell r="AY295">
            <v>9436</v>
          </cell>
          <cell r="AZ295">
            <v>24244</v>
          </cell>
          <cell r="BA295">
            <v>0</v>
          </cell>
          <cell r="BB295">
            <v>18658</v>
          </cell>
          <cell r="BC295">
            <v>0</v>
          </cell>
          <cell r="BD295">
            <v>0</v>
          </cell>
          <cell r="BE295">
            <v>0</v>
          </cell>
          <cell r="BF295">
            <v>0</v>
          </cell>
          <cell r="BG295">
            <v>69500</v>
          </cell>
          <cell r="BH295">
            <v>0</v>
          </cell>
          <cell r="BI295">
            <v>0</v>
          </cell>
          <cell r="BJ295">
            <v>0</v>
          </cell>
          <cell r="BK295">
            <v>64960</v>
          </cell>
          <cell r="BL295">
            <v>0</v>
          </cell>
          <cell r="BM295">
            <v>4540</v>
          </cell>
          <cell r="BN295">
            <v>-48062</v>
          </cell>
          <cell r="BO295">
            <v>0</v>
          </cell>
          <cell r="BP295">
            <v>0</v>
          </cell>
          <cell r="BQ295">
            <v>0</v>
          </cell>
          <cell r="BR295">
            <v>0</v>
          </cell>
          <cell r="BS295">
            <v>0</v>
          </cell>
          <cell r="BT295">
            <v>-48062</v>
          </cell>
        </row>
        <row r="296">
          <cell r="A296">
            <v>945</v>
          </cell>
          <cell r="B296" t="str">
            <v>The Moat Primary School</v>
          </cell>
          <cell r="D296">
            <v>-39491</v>
          </cell>
          <cell r="E296">
            <v>0</v>
          </cell>
          <cell r="F296">
            <v>15720</v>
          </cell>
          <cell r="G296">
            <v>3663</v>
          </cell>
          <cell r="H296">
            <v>0</v>
          </cell>
          <cell r="I296">
            <v>0</v>
          </cell>
          <cell r="J296">
            <v>453143</v>
          </cell>
          <cell r="K296">
            <v>0</v>
          </cell>
          <cell r="L296">
            <v>54108</v>
          </cell>
          <cell r="M296">
            <v>0</v>
          </cell>
          <cell r="N296">
            <v>80000</v>
          </cell>
          <cell r="O296">
            <v>0</v>
          </cell>
          <cell r="P296">
            <v>13500</v>
          </cell>
          <cell r="Q296">
            <v>42526</v>
          </cell>
          <cell r="R296">
            <v>0</v>
          </cell>
          <cell r="S296">
            <v>2500</v>
          </cell>
          <cell r="T296">
            <v>3500</v>
          </cell>
          <cell r="U296">
            <v>1000</v>
          </cell>
          <cell r="V296">
            <v>15000</v>
          </cell>
          <cell r="W296">
            <v>36410</v>
          </cell>
          <cell r="X296">
            <v>0</v>
          </cell>
          <cell r="Y296">
            <v>0</v>
          </cell>
          <cell r="Z296">
            <v>0</v>
          </cell>
          <cell r="AA296">
            <v>370812</v>
          </cell>
          <cell r="AB296">
            <v>15872</v>
          </cell>
          <cell r="AC296">
            <v>140000</v>
          </cell>
          <cell r="AD296">
            <v>35822</v>
          </cell>
          <cell r="AE296">
            <v>38879</v>
          </cell>
          <cell r="AF296">
            <v>0</v>
          </cell>
          <cell r="AG296">
            <v>15508</v>
          </cell>
          <cell r="AH296">
            <v>0</v>
          </cell>
          <cell r="AI296">
            <v>700</v>
          </cell>
          <cell r="AJ296">
            <v>10490</v>
          </cell>
          <cell r="AK296">
            <v>0</v>
          </cell>
          <cell r="AL296">
            <v>9177</v>
          </cell>
          <cell r="AM296">
            <v>4321</v>
          </cell>
          <cell r="AN296">
            <v>1500</v>
          </cell>
          <cell r="AO296">
            <v>5200</v>
          </cell>
          <cell r="AP296">
            <v>14000</v>
          </cell>
          <cell r="AQ296">
            <v>1955</v>
          </cell>
          <cell r="AR296">
            <v>3800</v>
          </cell>
          <cell r="AS296">
            <v>9000</v>
          </cell>
          <cell r="AT296">
            <v>3183</v>
          </cell>
          <cell r="AU296">
            <v>0</v>
          </cell>
          <cell r="AV296">
            <v>5000</v>
          </cell>
          <cell r="AW296">
            <v>4500</v>
          </cell>
          <cell r="AX296">
            <v>0</v>
          </cell>
          <cell r="AY296">
            <v>25064</v>
          </cell>
          <cell r="AZ296">
            <v>0</v>
          </cell>
          <cell r="BA296">
            <v>0</v>
          </cell>
          <cell r="BB296">
            <v>11911</v>
          </cell>
          <cell r="BC296">
            <v>0</v>
          </cell>
          <cell r="BD296">
            <v>0</v>
          </cell>
          <cell r="BE296">
            <v>0</v>
          </cell>
          <cell r="BF296">
            <v>0</v>
          </cell>
          <cell r="BG296">
            <v>42925</v>
          </cell>
          <cell r="BH296">
            <v>0</v>
          </cell>
          <cell r="BI296">
            <v>0</v>
          </cell>
          <cell r="BJ296">
            <v>0</v>
          </cell>
          <cell r="BK296">
            <v>55178</v>
          </cell>
          <cell r="BL296">
            <v>0</v>
          </cell>
          <cell r="BM296">
            <v>7130</v>
          </cell>
          <cell r="BN296">
            <v>-64498</v>
          </cell>
          <cell r="BO296">
            <v>0</v>
          </cell>
          <cell r="BP296">
            <v>0</v>
          </cell>
          <cell r="BQ296">
            <v>0</v>
          </cell>
          <cell r="BR296">
            <v>0</v>
          </cell>
          <cell r="BS296">
            <v>0</v>
          </cell>
          <cell r="BT296">
            <v>-64498</v>
          </cell>
        </row>
        <row r="297">
          <cell r="A297">
            <v>946</v>
          </cell>
          <cell r="B297" t="str">
            <v>Robinswood Primary School</v>
          </cell>
          <cell r="C297">
            <v>1</v>
          </cell>
          <cell r="D297">
            <v>87871</v>
          </cell>
          <cell r="E297">
            <v>0</v>
          </cell>
          <cell r="F297">
            <v>1507</v>
          </cell>
          <cell r="G297">
            <v>539</v>
          </cell>
          <cell r="H297">
            <v>0</v>
          </cell>
          <cell r="I297">
            <v>0</v>
          </cell>
          <cell r="J297">
            <v>1150100</v>
          </cell>
          <cell r="K297">
            <v>0</v>
          </cell>
          <cell r="L297">
            <v>187255</v>
          </cell>
          <cell r="M297">
            <v>0</v>
          </cell>
          <cell r="N297">
            <v>115443</v>
          </cell>
          <cell r="O297">
            <v>1000</v>
          </cell>
          <cell r="P297">
            <v>0</v>
          </cell>
          <cell r="Q297">
            <v>10750</v>
          </cell>
          <cell r="R297">
            <v>32000</v>
          </cell>
          <cell r="S297">
            <v>0</v>
          </cell>
          <cell r="T297">
            <v>0</v>
          </cell>
          <cell r="U297">
            <v>9600</v>
          </cell>
          <cell r="V297">
            <v>16000</v>
          </cell>
          <cell r="W297">
            <v>78809</v>
          </cell>
          <cell r="X297">
            <v>0</v>
          </cell>
          <cell r="Y297">
            <v>0</v>
          </cell>
          <cell r="Z297">
            <v>0</v>
          </cell>
          <cell r="AA297">
            <v>788556</v>
          </cell>
          <cell r="AB297">
            <v>45842</v>
          </cell>
          <cell r="AC297">
            <v>381806</v>
          </cell>
          <cell r="AD297">
            <v>55806</v>
          </cell>
          <cell r="AE297">
            <v>58046</v>
          </cell>
          <cell r="AF297">
            <v>41347</v>
          </cell>
          <cell r="AG297">
            <v>29864</v>
          </cell>
          <cell r="AH297">
            <v>4396</v>
          </cell>
          <cell r="AI297">
            <v>2000</v>
          </cell>
          <cell r="AJ297">
            <v>10138</v>
          </cell>
          <cell r="AK297">
            <v>0</v>
          </cell>
          <cell r="AL297">
            <v>50749</v>
          </cell>
          <cell r="AM297">
            <v>4500</v>
          </cell>
          <cell r="AN297">
            <v>5200</v>
          </cell>
          <cell r="AO297">
            <v>5325</v>
          </cell>
          <cell r="AP297">
            <v>27312</v>
          </cell>
          <cell r="AQ297">
            <v>3821</v>
          </cell>
          <cell r="AR297">
            <v>1860</v>
          </cell>
          <cell r="AS297">
            <v>46876</v>
          </cell>
          <cell r="AT297">
            <v>12883</v>
          </cell>
          <cell r="AU297">
            <v>0</v>
          </cell>
          <cell r="AV297">
            <v>14600</v>
          </cell>
          <cell r="AW297">
            <v>9466</v>
          </cell>
          <cell r="AX297">
            <v>0</v>
          </cell>
          <cell r="AY297">
            <v>45685</v>
          </cell>
          <cell r="AZ297">
            <v>6700</v>
          </cell>
          <cell r="BA297">
            <v>1330</v>
          </cell>
          <cell r="BB297">
            <v>14720</v>
          </cell>
          <cell r="BC297">
            <v>0</v>
          </cell>
          <cell r="BD297">
            <v>0</v>
          </cell>
          <cell r="BE297">
            <v>0</v>
          </cell>
          <cell r="BF297">
            <v>0</v>
          </cell>
          <cell r="BG297">
            <v>63456</v>
          </cell>
          <cell r="BH297">
            <v>0</v>
          </cell>
          <cell r="BI297">
            <v>0</v>
          </cell>
          <cell r="BJ297">
            <v>0</v>
          </cell>
          <cell r="BK297">
            <v>60721</v>
          </cell>
          <cell r="BL297">
            <v>0</v>
          </cell>
          <cell r="BM297">
            <v>4781</v>
          </cell>
          <cell r="BN297">
            <v>20000</v>
          </cell>
          <cell r="BO297">
            <v>0</v>
          </cell>
          <cell r="BP297">
            <v>0</v>
          </cell>
          <cell r="BQ297">
            <v>0</v>
          </cell>
          <cell r="BR297">
            <v>0</v>
          </cell>
          <cell r="BS297">
            <v>0</v>
          </cell>
          <cell r="BT297">
            <v>20000</v>
          </cell>
        </row>
        <row r="298">
          <cell r="A298">
            <v>947</v>
          </cell>
          <cell r="B298" t="str">
            <v>St. James' Church of England Junior School (Gloucester)</v>
          </cell>
          <cell r="D298">
            <v>101388</v>
          </cell>
          <cell r="E298">
            <v>0</v>
          </cell>
          <cell r="F298">
            <v>37554</v>
          </cell>
          <cell r="G298">
            <v>0</v>
          </cell>
          <cell r="H298">
            <v>0</v>
          </cell>
          <cell r="I298">
            <v>0</v>
          </cell>
          <cell r="J298">
            <v>408871</v>
          </cell>
          <cell r="K298">
            <v>0</v>
          </cell>
          <cell r="L298">
            <v>103167</v>
          </cell>
          <cell r="M298">
            <v>0</v>
          </cell>
          <cell r="N298">
            <v>78087</v>
          </cell>
          <cell r="O298">
            <v>0</v>
          </cell>
          <cell r="P298">
            <v>0</v>
          </cell>
          <cell r="Q298">
            <v>5468</v>
          </cell>
          <cell r="R298">
            <v>0</v>
          </cell>
          <cell r="S298">
            <v>0</v>
          </cell>
          <cell r="T298">
            <v>0</v>
          </cell>
          <cell r="U298">
            <v>0</v>
          </cell>
          <cell r="V298">
            <v>0</v>
          </cell>
          <cell r="W298">
            <v>35557</v>
          </cell>
          <cell r="X298">
            <v>0</v>
          </cell>
          <cell r="Y298">
            <v>0</v>
          </cell>
          <cell r="Z298">
            <v>0</v>
          </cell>
          <cell r="AA298">
            <v>307501</v>
          </cell>
          <cell r="AB298">
            <v>0</v>
          </cell>
          <cell r="AC298">
            <v>113221</v>
          </cell>
          <cell r="AD298">
            <v>16484</v>
          </cell>
          <cell r="AE298">
            <v>29286</v>
          </cell>
          <cell r="AF298">
            <v>0</v>
          </cell>
          <cell r="AG298">
            <v>15471</v>
          </cell>
          <cell r="AH298">
            <v>7600</v>
          </cell>
          <cell r="AI298">
            <v>5000</v>
          </cell>
          <cell r="AJ298">
            <v>0</v>
          </cell>
          <cell r="AK298">
            <v>11001</v>
          </cell>
          <cell r="AL298">
            <v>12189</v>
          </cell>
          <cell r="AM298">
            <v>1648</v>
          </cell>
          <cell r="AN298">
            <v>19082</v>
          </cell>
          <cell r="AO298">
            <v>3650</v>
          </cell>
          <cell r="AP298">
            <v>9019</v>
          </cell>
          <cell r="AQ298">
            <v>8384</v>
          </cell>
          <cell r="AR298">
            <v>833</v>
          </cell>
          <cell r="AS298">
            <v>28366</v>
          </cell>
          <cell r="AT298">
            <v>3561</v>
          </cell>
          <cell r="AU298">
            <v>0</v>
          </cell>
          <cell r="AV298">
            <v>5963</v>
          </cell>
          <cell r="AW298">
            <v>4121</v>
          </cell>
          <cell r="AX298">
            <v>0</v>
          </cell>
          <cell r="AY298">
            <v>20030</v>
          </cell>
          <cell r="AZ298">
            <v>14270</v>
          </cell>
          <cell r="BA298">
            <v>585</v>
          </cell>
          <cell r="BB298">
            <v>13768</v>
          </cell>
          <cell r="BC298">
            <v>0</v>
          </cell>
          <cell r="BD298">
            <v>0</v>
          </cell>
          <cell r="BE298">
            <v>0</v>
          </cell>
          <cell r="BF298">
            <v>0</v>
          </cell>
          <cell r="BG298">
            <v>42271</v>
          </cell>
          <cell r="BH298">
            <v>0</v>
          </cell>
          <cell r="BI298">
            <v>0</v>
          </cell>
          <cell r="BJ298">
            <v>0</v>
          </cell>
          <cell r="BK298">
            <v>37554</v>
          </cell>
          <cell r="BL298">
            <v>0</v>
          </cell>
          <cell r="BM298">
            <v>3494</v>
          </cell>
          <cell r="BN298">
            <v>81505</v>
          </cell>
          <cell r="BO298">
            <v>0</v>
          </cell>
          <cell r="BP298">
            <v>38777</v>
          </cell>
          <cell r="BQ298">
            <v>0</v>
          </cell>
          <cell r="BR298">
            <v>0</v>
          </cell>
          <cell r="BS298">
            <v>0</v>
          </cell>
          <cell r="BT298">
            <v>120282</v>
          </cell>
        </row>
        <row r="299">
          <cell r="A299">
            <v>948</v>
          </cell>
          <cell r="B299" t="str">
            <v>St. Paul's Church of England Primary School</v>
          </cell>
          <cell r="D299">
            <v>88385</v>
          </cell>
          <cell r="E299">
            <v>0</v>
          </cell>
          <cell r="F299">
            <v>443</v>
          </cell>
          <cell r="G299">
            <v>0</v>
          </cell>
          <cell r="H299">
            <v>0</v>
          </cell>
          <cell r="I299">
            <v>0</v>
          </cell>
          <cell r="J299">
            <v>495251</v>
          </cell>
          <cell r="K299">
            <v>0</v>
          </cell>
          <cell r="L299">
            <v>43998</v>
          </cell>
          <cell r="M299">
            <v>0</v>
          </cell>
          <cell r="N299">
            <v>142146</v>
          </cell>
          <cell r="O299">
            <v>0</v>
          </cell>
          <cell r="P299">
            <v>0</v>
          </cell>
          <cell r="Q299">
            <v>80</v>
          </cell>
          <cell r="R299">
            <v>0</v>
          </cell>
          <cell r="S299">
            <v>0</v>
          </cell>
          <cell r="T299">
            <v>0</v>
          </cell>
          <cell r="U299">
            <v>204</v>
          </cell>
          <cell r="V299">
            <v>0</v>
          </cell>
          <cell r="W299">
            <v>36264</v>
          </cell>
          <cell r="X299">
            <v>0</v>
          </cell>
          <cell r="Y299">
            <v>0</v>
          </cell>
          <cell r="Z299">
            <v>0</v>
          </cell>
          <cell r="AA299">
            <v>386023</v>
          </cell>
          <cell r="AB299">
            <v>2000</v>
          </cell>
          <cell r="AC299">
            <v>144372</v>
          </cell>
          <cell r="AD299">
            <v>19459</v>
          </cell>
          <cell r="AE299">
            <v>31927</v>
          </cell>
          <cell r="AF299">
            <v>0</v>
          </cell>
          <cell r="AG299">
            <v>19374</v>
          </cell>
          <cell r="AH299">
            <v>1500</v>
          </cell>
          <cell r="AI299">
            <v>2000</v>
          </cell>
          <cell r="AJ299">
            <v>3966</v>
          </cell>
          <cell r="AK299">
            <v>800</v>
          </cell>
          <cell r="AL299">
            <v>12500</v>
          </cell>
          <cell r="AM299">
            <v>500</v>
          </cell>
          <cell r="AN299">
            <v>0</v>
          </cell>
          <cell r="AO299">
            <v>2000</v>
          </cell>
          <cell r="AP299">
            <v>11000</v>
          </cell>
          <cell r="AQ299">
            <v>6759</v>
          </cell>
          <cell r="AR299">
            <v>3000</v>
          </cell>
          <cell r="AS299">
            <v>19053</v>
          </cell>
          <cell r="AT299">
            <v>3290</v>
          </cell>
          <cell r="AU299">
            <v>0</v>
          </cell>
          <cell r="AV299">
            <v>7430</v>
          </cell>
          <cell r="AW299">
            <v>4880</v>
          </cell>
          <cell r="AX299">
            <v>0</v>
          </cell>
          <cell r="AY299">
            <v>19298</v>
          </cell>
          <cell r="AZ299">
            <v>33568</v>
          </cell>
          <cell r="BA299">
            <v>28500</v>
          </cell>
          <cell r="BB299">
            <v>14179</v>
          </cell>
          <cell r="BC299">
            <v>0</v>
          </cell>
          <cell r="BD299">
            <v>0</v>
          </cell>
          <cell r="BE299">
            <v>0</v>
          </cell>
          <cell r="BF299">
            <v>0</v>
          </cell>
          <cell r="BG299">
            <v>44544</v>
          </cell>
          <cell r="BH299">
            <v>0</v>
          </cell>
          <cell r="BI299">
            <v>0</v>
          </cell>
          <cell r="BJ299">
            <v>0</v>
          </cell>
          <cell r="BK299">
            <v>40996</v>
          </cell>
          <cell r="BL299">
            <v>0</v>
          </cell>
          <cell r="BM299">
            <v>3562</v>
          </cell>
          <cell r="BN299">
            <v>28950</v>
          </cell>
          <cell r="BO299">
            <v>0</v>
          </cell>
          <cell r="BP299">
            <v>429</v>
          </cell>
          <cell r="BQ299">
            <v>0</v>
          </cell>
          <cell r="BR299">
            <v>0</v>
          </cell>
          <cell r="BS299">
            <v>0</v>
          </cell>
          <cell r="BT299">
            <v>29379</v>
          </cell>
        </row>
        <row r="300">
          <cell r="A300">
            <v>951</v>
          </cell>
          <cell r="B300" t="str">
            <v>Tredworth Infant School</v>
          </cell>
          <cell r="D300">
            <v>61193</v>
          </cell>
          <cell r="E300">
            <v>0</v>
          </cell>
          <cell r="F300">
            <v>-1116.78</v>
          </cell>
          <cell r="G300">
            <v>879</v>
          </cell>
          <cell r="H300">
            <v>0</v>
          </cell>
          <cell r="I300">
            <v>0</v>
          </cell>
          <cell r="J300">
            <v>508092</v>
          </cell>
          <cell r="K300">
            <v>0</v>
          </cell>
          <cell r="L300">
            <v>94209</v>
          </cell>
          <cell r="M300">
            <v>0</v>
          </cell>
          <cell r="N300">
            <v>68043</v>
          </cell>
          <cell r="O300">
            <v>8057</v>
          </cell>
          <cell r="P300">
            <v>5343</v>
          </cell>
          <cell r="Q300">
            <v>4037</v>
          </cell>
          <cell r="R300">
            <v>0</v>
          </cell>
          <cell r="S300">
            <v>0</v>
          </cell>
          <cell r="T300">
            <v>0</v>
          </cell>
          <cell r="U300">
            <v>0</v>
          </cell>
          <cell r="V300">
            <v>0</v>
          </cell>
          <cell r="W300">
            <v>38284</v>
          </cell>
          <cell r="X300">
            <v>0</v>
          </cell>
          <cell r="Y300">
            <v>0</v>
          </cell>
          <cell r="Z300">
            <v>0</v>
          </cell>
          <cell r="AA300">
            <v>373028</v>
          </cell>
          <cell r="AB300">
            <v>0</v>
          </cell>
          <cell r="AC300">
            <v>160544</v>
          </cell>
          <cell r="AD300">
            <v>24569</v>
          </cell>
          <cell r="AE300">
            <v>34123</v>
          </cell>
          <cell r="AF300">
            <v>0</v>
          </cell>
          <cell r="AG300">
            <v>13668</v>
          </cell>
          <cell r="AH300">
            <v>1500</v>
          </cell>
          <cell r="AI300">
            <v>2500</v>
          </cell>
          <cell r="AJ300">
            <v>9873</v>
          </cell>
          <cell r="AK300">
            <v>2468</v>
          </cell>
          <cell r="AL300">
            <v>10500</v>
          </cell>
          <cell r="AM300">
            <v>1400</v>
          </cell>
          <cell r="AN300">
            <v>1000</v>
          </cell>
          <cell r="AO300">
            <v>3926</v>
          </cell>
          <cell r="AP300">
            <v>12825</v>
          </cell>
          <cell r="AQ300">
            <v>7018</v>
          </cell>
          <cell r="AR300">
            <v>3154</v>
          </cell>
          <cell r="AS300">
            <v>19180</v>
          </cell>
          <cell r="AT300">
            <v>4417</v>
          </cell>
          <cell r="AU300">
            <v>0</v>
          </cell>
          <cell r="AV300">
            <v>9660</v>
          </cell>
          <cell r="AW300">
            <v>4240</v>
          </cell>
          <cell r="AX300">
            <v>0</v>
          </cell>
          <cell r="AY300">
            <v>28438</v>
          </cell>
          <cell r="AZ300">
            <v>5000</v>
          </cell>
          <cell r="BA300">
            <v>10500</v>
          </cell>
          <cell r="BB300">
            <v>9403</v>
          </cell>
          <cell r="BC300">
            <v>0</v>
          </cell>
          <cell r="BD300">
            <v>0</v>
          </cell>
          <cell r="BE300">
            <v>0</v>
          </cell>
          <cell r="BF300">
            <v>0</v>
          </cell>
          <cell r="BG300">
            <v>41076</v>
          </cell>
          <cell r="BH300">
            <v>0</v>
          </cell>
          <cell r="BI300">
            <v>0</v>
          </cell>
          <cell r="BJ300">
            <v>0</v>
          </cell>
          <cell r="BK300">
            <v>36584</v>
          </cell>
          <cell r="BL300">
            <v>0</v>
          </cell>
          <cell r="BM300">
            <v>4254</v>
          </cell>
          <cell r="BN300">
            <v>34324</v>
          </cell>
          <cell r="BO300">
            <v>0</v>
          </cell>
          <cell r="BP300">
            <v>0.22000000000116415</v>
          </cell>
          <cell r="BQ300">
            <v>0</v>
          </cell>
          <cell r="BR300">
            <v>0</v>
          </cell>
          <cell r="BS300">
            <v>0</v>
          </cell>
          <cell r="BT300">
            <v>34324.22</v>
          </cell>
        </row>
        <row r="301">
          <cell r="A301">
            <v>952</v>
          </cell>
          <cell r="B301" t="str">
            <v>Tredworth Junior School</v>
          </cell>
          <cell r="D301">
            <v>170597</v>
          </cell>
          <cell r="E301">
            <v>0</v>
          </cell>
          <cell r="F301">
            <v>83229</v>
          </cell>
          <cell r="G301">
            <v>200</v>
          </cell>
          <cell r="H301">
            <v>0</v>
          </cell>
          <cell r="I301">
            <v>0</v>
          </cell>
          <cell r="J301">
            <v>691175</v>
          </cell>
          <cell r="K301">
            <v>0</v>
          </cell>
          <cell r="L301">
            <v>114139</v>
          </cell>
          <cell r="M301">
            <v>0</v>
          </cell>
          <cell r="N301">
            <v>108259</v>
          </cell>
          <cell r="O301">
            <v>0</v>
          </cell>
          <cell r="P301">
            <v>0</v>
          </cell>
          <cell r="Q301">
            <v>10000</v>
          </cell>
          <cell r="R301">
            <v>0</v>
          </cell>
          <cell r="S301">
            <v>0</v>
          </cell>
          <cell r="T301">
            <v>0</v>
          </cell>
          <cell r="U301">
            <v>0</v>
          </cell>
          <cell r="V301">
            <v>0</v>
          </cell>
          <cell r="W301">
            <v>54909</v>
          </cell>
          <cell r="X301">
            <v>0</v>
          </cell>
          <cell r="Y301">
            <v>0</v>
          </cell>
          <cell r="Z301">
            <v>0</v>
          </cell>
          <cell r="AA301">
            <v>540997</v>
          </cell>
          <cell r="AB301">
            <v>24507</v>
          </cell>
          <cell r="AC301">
            <v>185185</v>
          </cell>
          <cell r="AD301">
            <v>20037</v>
          </cell>
          <cell r="AE301">
            <v>57074</v>
          </cell>
          <cell r="AF301">
            <v>0</v>
          </cell>
          <cell r="AG301">
            <v>27196</v>
          </cell>
          <cell r="AH301">
            <v>1500</v>
          </cell>
          <cell r="AI301">
            <v>2000</v>
          </cell>
          <cell r="AJ301">
            <v>0</v>
          </cell>
          <cell r="AK301">
            <v>0</v>
          </cell>
          <cell r="AL301">
            <v>38900</v>
          </cell>
          <cell r="AM301">
            <v>740</v>
          </cell>
          <cell r="AN301">
            <v>8553</v>
          </cell>
          <cell r="AO301">
            <v>6000</v>
          </cell>
          <cell r="AP301">
            <v>18000</v>
          </cell>
          <cell r="AQ301">
            <v>9703</v>
          </cell>
          <cell r="AR301">
            <v>4040</v>
          </cell>
          <cell r="AS301">
            <v>66569</v>
          </cell>
          <cell r="AT301">
            <v>4971</v>
          </cell>
          <cell r="AU301">
            <v>0</v>
          </cell>
          <cell r="AV301">
            <v>8913</v>
          </cell>
          <cell r="AW301">
            <v>6170</v>
          </cell>
          <cell r="AX301">
            <v>0</v>
          </cell>
          <cell r="AY301">
            <v>33730</v>
          </cell>
          <cell r="AZ301">
            <v>25368</v>
          </cell>
          <cell r="BA301">
            <v>9900</v>
          </cell>
          <cell r="BB301">
            <v>23192</v>
          </cell>
          <cell r="BC301">
            <v>0</v>
          </cell>
          <cell r="BD301">
            <v>0</v>
          </cell>
          <cell r="BE301">
            <v>0</v>
          </cell>
          <cell r="BF301">
            <v>0</v>
          </cell>
          <cell r="BG301">
            <v>51912</v>
          </cell>
          <cell r="BH301">
            <v>0</v>
          </cell>
          <cell r="BI301">
            <v>0</v>
          </cell>
          <cell r="BJ301">
            <v>0</v>
          </cell>
          <cell r="BK301">
            <v>131318</v>
          </cell>
          <cell r="BL301">
            <v>0</v>
          </cell>
          <cell r="BM301">
            <v>4023</v>
          </cell>
          <cell r="BN301">
            <v>25834</v>
          </cell>
          <cell r="BO301">
            <v>0</v>
          </cell>
          <cell r="BP301">
            <v>0</v>
          </cell>
          <cell r="BQ301">
            <v>0</v>
          </cell>
          <cell r="BR301">
            <v>0</v>
          </cell>
          <cell r="BS301">
            <v>0</v>
          </cell>
          <cell r="BT301">
            <v>25834</v>
          </cell>
        </row>
        <row r="302">
          <cell r="A302">
            <v>954</v>
          </cell>
          <cell r="B302" t="str">
            <v>Tuffley Primary School</v>
          </cell>
          <cell r="D302">
            <v>68902</v>
          </cell>
          <cell r="E302">
            <v>0</v>
          </cell>
          <cell r="F302">
            <v>1722</v>
          </cell>
          <cell r="G302">
            <v>1897</v>
          </cell>
          <cell r="H302">
            <v>0</v>
          </cell>
          <cell r="I302">
            <v>0</v>
          </cell>
          <cell r="J302">
            <v>404666</v>
          </cell>
          <cell r="K302">
            <v>0</v>
          </cell>
          <cell r="L302">
            <v>247630</v>
          </cell>
          <cell r="M302">
            <v>0</v>
          </cell>
          <cell r="N302">
            <v>106680</v>
          </cell>
          <cell r="O302">
            <v>0</v>
          </cell>
          <cell r="P302">
            <v>0</v>
          </cell>
          <cell r="Q302">
            <v>0</v>
          </cell>
          <cell r="R302">
            <v>0</v>
          </cell>
          <cell r="S302">
            <v>0</v>
          </cell>
          <cell r="T302">
            <v>0</v>
          </cell>
          <cell r="U302">
            <v>0</v>
          </cell>
          <cell r="V302">
            <v>0</v>
          </cell>
          <cell r="W302">
            <v>35746</v>
          </cell>
          <cell r="X302">
            <v>0</v>
          </cell>
          <cell r="Y302">
            <v>0</v>
          </cell>
          <cell r="Z302">
            <v>0</v>
          </cell>
          <cell r="AA302">
            <v>369217</v>
          </cell>
          <cell r="AB302">
            <v>26046</v>
          </cell>
          <cell r="AC302">
            <v>261239</v>
          </cell>
          <cell r="AD302">
            <v>16254</v>
          </cell>
          <cell r="AE302">
            <v>35004</v>
          </cell>
          <cell r="AF302">
            <v>0</v>
          </cell>
          <cell r="AG302">
            <v>12388</v>
          </cell>
          <cell r="AH302">
            <v>600</v>
          </cell>
          <cell r="AI302">
            <v>2000</v>
          </cell>
          <cell r="AJ302">
            <v>0</v>
          </cell>
          <cell r="AK302">
            <v>0</v>
          </cell>
          <cell r="AL302">
            <v>3000</v>
          </cell>
          <cell r="AM302">
            <v>2200</v>
          </cell>
          <cell r="AN302">
            <v>13725</v>
          </cell>
          <cell r="AO302">
            <v>3000</v>
          </cell>
          <cell r="AP302">
            <v>7000</v>
          </cell>
          <cell r="AQ302">
            <v>7183</v>
          </cell>
          <cell r="AR302">
            <v>750</v>
          </cell>
          <cell r="AS302">
            <v>37940</v>
          </cell>
          <cell r="AT302">
            <v>4038</v>
          </cell>
          <cell r="AU302">
            <v>0</v>
          </cell>
          <cell r="AV302">
            <v>4550</v>
          </cell>
          <cell r="AW302">
            <v>3326</v>
          </cell>
          <cell r="AX302">
            <v>0</v>
          </cell>
          <cell r="AY302">
            <v>22172</v>
          </cell>
          <cell r="AZ302">
            <v>4000</v>
          </cell>
          <cell r="BA302">
            <v>0</v>
          </cell>
          <cell r="BB302">
            <v>13711</v>
          </cell>
          <cell r="BC302">
            <v>0</v>
          </cell>
          <cell r="BD302">
            <v>0</v>
          </cell>
          <cell r="BE302">
            <v>0</v>
          </cell>
          <cell r="BF302">
            <v>0</v>
          </cell>
          <cell r="BG302">
            <v>39763</v>
          </cell>
          <cell r="BH302">
            <v>0</v>
          </cell>
          <cell r="BI302">
            <v>0</v>
          </cell>
          <cell r="BJ302">
            <v>0</v>
          </cell>
          <cell r="BK302">
            <v>38042</v>
          </cell>
          <cell r="BL302">
            <v>0</v>
          </cell>
          <cell r="BM302">
            <v>5340</v>
          </cell>
          <cell r="BN302">
            <v>14281</v>
          </cell>
          <cell r="BO302">
            <v>0</v>
          </cell>
          <cell r="BP302">
            <v>0</v>
          </cell>
          <cell r="BQ302">
            <v>0</v>
          </cell>
          <cell r="BR302">
            <v>0</v>
          </cell>
          <cell r="BS302">
            <v>0</v>
          </cell>
          <cell r="BT302">
            <v>14281</v>
          </cell>
        </row>
        <row r="303">
          <cell r="A303">
            <v>955</v>
          </cell>
          <cell r="B303" t="str">
            <v>St. Peter's Catholic Primary School</v>
          </cell>
          <cell r="C303">
            <v>1</v>
          </cell>
          <cell r="D303">
            <v>70951</v>
          </cell>
          <cell r="E303">
            <v>0</v>
          </cell>
          <cell r="F303">
            <v>0</v>
          </cell>
          <cell r="G303">
            <v>0</v>
          </cell>
          <cell r="H303">
            <v>0</v>
          </cell>
          <cell r="I303">
            <v>0</v>
          </cell>
          <cell r="J303">
            <v>1246534</v>
          </cell>
          <cell r="K303">
            <v>0</v>
          </cell>
          <cell r="L303">
            <v>59407</v>
          </cell>
          <cell r="M303">
            <v>17147</v>
          </cell>
          <cell r="N303">
            <v>56212</v>
          </cell>
          <cell r="O303">
            <v>0</v>
          </cell>
          <cell r="P303">
            <v>41001</v>
          </cell>
          <cell r="Q303">
            <v>0</v>
          </cell>
          <cell r="R303">
            <v>40000</v>
          </cell>
          <cell r="S303">
            <v>0</v>
          </cell>
          <cell r="T303">
            <v>0</v>
          </cell>
          <cell r="U303">
            <v>4000</v>
          </cell>
          <cell r="V303">
            <v>0</v>
          </cell>
          <cell r="W303">
            <v>75815</v>
          </cell>
          <cell r="X303">
            <v>0</v>
          </cell>
          <cell r="Y303">
            <v>0</v>
          </cell>
          <cell r="Z303">
            <v>0</v>
          </cell>
          <cell r="AA303">
            <v>729000</v>
          </cell>
          <cell r="AB303">
            <v>15000</v>
          </cell>
          <cell r="AC303">
            <v>228000</v>
          </cell>
          <cell r="AD303">
            <v>35000</v>
          </cell>
          <cell r="AE303">
            <v>81000</v>
          </cell>
          <cell r="AF303">
            <v>0</v>
          </cell>
          <cell r="AG303">
            <v>58500</v>
          </cell>
          <cell r="AH303">
            <v>0</v>
          </cell>
          <cell r="AI303">
            <v>9000</v>
          </cell>
          <cell r="AJ303">
            <v>12097</v>
          </cell>
          <cell r="AK303">
            <v>0</v>
          </cell>
          <cell r="AL303">
            <v>20380</v>
          </cell>
          <cell r="AM303">
            <v>4000</v>
          </cell>
          <cell r="AN303">
            <v>5000</v>
          </cell>
          <cell r="AO303">
            <v>7000</v>
          </cell>
          <cell r="AP303">
            <v>30000</v>
          </cell>
          <cell r="AQ303">
            <v>3631</v>
          </cell>
          <cell r="AR303">
            <v>2200</v>
          </cell>
          <cell r="AS303">
            <v>101436</v>
          </cell>
          <cell r="AT303">
            <v>0</v>
          </cell>
          <cell r="AU303">
            <v>0</v>
          </cell>
          <cell r="AV303">
            <v>3600</v>
          </cell>
          <cell r="AW303">
            <v>12000</v>
          </cell>
          <cell r="AX303">
            <v>0</v>
          </cell>
          <cell r="AY303">
            <v>53496</v>
          </cell>
          <cell r="AZ303">
            <v>107286</v>
          </cell>
          <cell r="BA303">
            <v>22476</v>
          </cell>
          <cell r="BB303">
            <v>30456</v>
          </cell>
          <cell r="BC303">
            <v>0</v>
          </cell>
          <cell r="BD303">
            <v>0</v>
          </cell>
          <cell r="BE303">
            <v>0</v>
          </cell>
          <cell r="BF303">
            <v>0</v>
          </cell>
          <cell r="BG303">
            <v>4758</v>
          </cell>
          <cell r="BH303">
            <v>0</v>
          </cell>
          <cell r="BI303">
            <v>0</v>
          </cell>
          <cell r="BJ303">
            <v>0</v>
          </cell>
          <cell r="BK303">
            <v>0</v>
          </cell>
          <cell r="BL303">
            <v>0</v>
          </cell>
          <cell r="BM303">
            <v>4758</v>
          </cell>
          <cell r="BN303">
            <v>40509</v>
          </cell>
          <cell r="BO303">
            <v>0</v>
          </cell>
          <cell r="BP303">
            <v>0</v>
          </cell>
          <cell r="BQ303">
            <v>0</v>
          </cell>
          <cell r="BR303">
            <v>0</v>
          </cell>
          <cell r="BS303">
            <v>0</v>
          </cell>
          <cell r="BT303">
            <v>40509</v>
          </cell>
        </row>
        <row r="304">
          <cell r="A304">
            <v>956</v>
          </cell>
          <cell r="B304" t="str">
            <v>Widden Primary School and Family Centre</v>
          </cell>
          <cell r="D304">
            <v>50334</v>
          </cell>
          <cell r="E304">
            <v>0</v>
          </cell>
          <cell r="F304">
            <v>62409</v>
          </cell>
          <cell r="G304">
            <v>4557</v>
          </cell>
          <cell r="H304">
            <v>0</v>
          </cell>
          <cell r="I304">
            <v>0</v>
          </cell>
          <cell r="J304">
            <v>1069621</v>
          </cell>
          <cell r="K304">
            <v>0</v>
          </cell>
          <cell r="L304">
            <v>101545</v>
          </cell>
          <cell r="M304">
            <v>40010</v>
          </cell>
          <cell r="N304">
            <v>153974</v>
          </cell>
          <cell r="O304">
            <v>0</v>
          </cell>
          <cell r="P304">
            <v>15930</v>
          </cell>
          <cell r="Q304">
            <v>7000</v>
          </cell>
          <cell r="R304">
            <v>0</v>
          </cell>
          <cell r="S304">
            <v>0</v>
          </cell>
          <cell r="T304">
            <v>0</v>
          </cell>
          <cell r="U304">
            <v>0</v>
          </cell>
          <cell r="V304">
            <v>26500</v>
          </cell>
          <cell r="W304">
            <v>74356</v>
          </cell>
          <cell r="X304">
            <v>0</v>
          </cell>
          <cell r="Y304">
            <v>0</v>
          </cell>
          <cell r="Z304">
            <v>0</v>
          </cell>
          <cell r="AA304">
            <v>799174</v>
          </cell>
          <cell r="AB304">
            <v>20387</v>
          </cell>
          <cell r="AC304">
            <v>159176</v>
          </cell>
          <cell r="AD304">
            <v>43468</v>
          </cell>
          <cell r="AE304">
            <v>53437</v>
          </cell>
          <cell r="AF304">
            <v>0</v>
          </cell>
          <cell r="AG304">
            <v>26296</v>
          </cell>
          <cell r="AH304">
            <v>500</v>
          </cell>
          <cell r="AI304">
            <v>3200</v>
          </cell>
          <cell r="AJ304">
            <v>25531</v>
          </cell>
          <cell r="AK304">
            <v>0</v>
          </cell>
          <cell r="AL304">
            <v>38000</v>
          </cell>
          <cell r="AM304">
            <v>6000</v>
          </cell>
          <cell r="AN304">
            <v>3000</v>
          </cell>
          <cell r="AO304">
            <v>5000</v>
          </cell>
          <cell r="AP304">
            <v>25000</v>
          </cell>
          <cell r="AQ304">
            <v>19264</v>
          </cell>
          <cell r="AR304">
            <v>3300</v>
          </cell>
          <cell r="AS304">
            <v>57648</v>
          </cell>
          <cell r="AT304">
            <v>43288</v>
          </cell>
          <cell r="AU304">
            <v>0</v>
          </cell>
          <cell r="AV304">
            <v>4000</v>
          </cell>
          <cell r="AW304">
            <v>1831</v>
          </cell>
          <cell r="AX304">
            <v>51643</v>
          </cell>
          <cell r="AY304">
            <v>32294</v>
          </cell>
          <cell r="AZ304">
            <v>55549</v>
          </cell>
          <cell r="BA304">
            <v>0</v>
          </cell>
          <cell r="BB304">
            <v>25166</v>
          </cell>
          <cell r="BC304">
            <v>0</v>
          </cell>
          <cell r="BD304">
            <v>0</v>
          </cell>
          <cell r="BE304">
            <v>0</v>
          </cell>
          <cell r="BF304">
            <v>0</v>
          </cell>
          <cell r="BG304">
            <v>63507</v>
          </cell>
          <cell r="BH304">
            <v>0</v>
          </cell>
          <cell r="BI304">
            <v>0</v>
          </cell>
          <cell r="BJ304">
            <v>0</v>
          </cell>
          <cell r="BK304">
            <v>121623</v>
          </cell>
          <cell r="BL304">
            <v>0</v>
          </cell>
          <cell r="BM304">
            <v>8850</v>
          </cell>
          <cell r="BN304">
            <v>37118</v>
          </cell>
          <cell r="BO304">
            <v>0</v>
          </cell>
          <cell r="BP304">
            <v>0</v>
          </cell>
          <cell r="BQ304">
            <v>0</v>
          </cell>
          <cell r="BR304">
            <v>0</v>
          </cell>
          <cell r="BS304">
            <v>0</v>
          </cell>
          <cell r="BT304">
            <v>37118</v>
          </cell>
        </row>
        <row r="305">
          <cell r="A305">
            <v>957</v>
          </cell>
          <cell r="B305" t="str">
            <v>Heron Primary School</v>
          </cell>
          <cell r="C305">
            <v>1</v>
          </cell>
          <cell r="D305">
            <v>84653</v>
          </cell>
          <cell r="E305">
            <v>0</v>
          </cell>
          <cell r="F305">
            <v>47878</v>
          </cell>
          <cell r="G305">
            <v>10201</v>
          </cell>
          <cell r="H305">
            <v>0</v>
          </cell>
          <cell r="I305">
            <v>0</v>
          </cell>
          <cell r="J305">
            <v>1096102</v>
          </cell>
          <cell r="K305">
            <v>0</v>
          </cell>
          <cell r="L305">
            <v>66627</v>
          </cell>
          <cell r="M305">
            <v>0</v>
          </cell>
          <cell r="N305">
            <v>36696</v>
          </cell>
          <cell r="O305">
            <v>0</v>
          </cell>
          <cell r="P305">
            <v>0</v>
          </cell>
          <cell r="Q305">
            <v>16050</v>
          </cell>
          <cell r="R305">
            <v>2500</v>
          </cell>
          <cell r="S305">
            <v>0</v>
          </cell>
          <cell r="T305">
            <v>0</v>
          </cell>
          <cell r="U305">
            <v>0</v>
          </cell>
          <cell r="V305">
            <v>0</v>
          </cell>
          <cell r="W305">
            <v>66733</v>
          </cell>
          <cell r="X305">
            <v>0</v>
          </cell>
          <cell r="Y305">
            <v>0</v>
          </cell>
          <cell r="Z305">
            <v>0</v>
          </cell>
          <cell r="AA305">
            <v>776629</v>
          </cell>
          <cell r="AB305">
            <v>52941</v>
          </cell>
          <cell r="AC305">
            <v>175063</v>
          </cell>
          <cell r="AD305">
            <v>10642</v>
          </cell>
          <cell r="AE305">
            <v>53422</v>
          </cell>
          <cell r="AF305">
            <v>0</v>
          </cell>
          <cell r="AG305">
            <v>20286</v>
          </cell>
          <cell r="AH305">
            <v>6446</v>
          </cell>
          <cell r="AI305">
            <v>7500</v>
          </cell>
          <cell r="AJ305">
            <v>9000</v>
          </cell>
          <cell r="AK305">
            <v>2375</v>
          </cell>
          <cell r="AL305">
            <v>10250</v>
          </cell>
          <cell r="AM305">
            <v>4212</v>
          </cell>
          <cell r="AN305">
            <v>25190</v>
          </cell>
          <cell r="AO305">
            <v>3700</v>
          </cell>
          <cell r="AP305">
            <v>15300</v>
          </cell>
          <cell r="AQ305">
            <v>4065</v>
          </cell>
          <cell r="AR305">
            <v>6208</v>
          </cell>
          <cell r="AS305">
            <v>75123</v>
          </cell>
          <cell r="AT305">
            <v>6650</v>
          </cell>
          <cell r="AU305">
            <v>0</v>
          </cell>
          <cell r="AV305">
            <v>18903</v>
          </cell>
          <cell r="AW305">
            <v>10822</v>
          </cell>
          <cell r="AX305">
            <v>0</v>
          </cell>
          <cell r="AY305">
            <v>2200</v>
          </cell>
          <cell r="AZ305">
            <v>13900</v>
          </cell>
          <cell r="BA305">
            <v>10011</v>
          </cell>
          <cell r="BB305">
            <v>14780</v>
          </cell>
          <cell r="BC305">
            <v>0</v>
          </cell>
          <cell r="BD305">
            <v>0</v>
          </cell>
          <cell r="BE305">
            <v>0</v>
          </cell>
          <cell r="BF305">
            <v>0</v>
          </cell>
          <cell r="BG305">
            <v>67097</v>
          </cell>
          <cell r="BH305">
            <v>0</v>
          </cell>
          <cell r="BI305">
            <v>0</v>
          </cell>
          <cell r="BJ305">
            <v>0</v>
          </cell>
          <cell r="BK305">
            <v>116410</v>
          </cell>
          <cell r="BL305">
            <v>0</v>
          </cell>
          <cell r="BM305">
            <v>8766</v>
          </cell>
          <cell r="BN305">
            <v>33743</v>
          </cell>
          <cell r="BO305">
            <v>0</v>
          </cell>
          <cell r="BP305">
            <v>0</v>
          </cell>
          <cell r="BQ305">
            <v>0</v>
          </cell>
          <cell r="BR305">
            <v>0</v>
          </cell>
          <cell r="BS305">
            <v>0</v>
          </cell>
          <cell r="BT305">
            <v>33743</v>
          </cell>
        </row>
      </sheetData>
      <sheetData sheetId="13" refreshError="1"/>
      <sheetData sheetId="14" refreshError="1"/>
      <sheetData sheetId="1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CCC Master"/>
      <sheetName val="Monitoring"/>
      <sheetName val="9010201 CCC Download"/>
      <sheetName val="9010701 Download"/>
      <sheetName val="Actuals by Detail - Mgmt Fcast"/>
      <sheetName val="Actuals by Detail - SLA Fcast"/>
      <sheetName val="Rents&amp;rates"/>
      <sheetName val="Statementing"/>
      <sheetName val="Academy Recoupment"/>
      <sheetName val="108153 trans"/>
      <sheetName val="108213 trans"/>
      <sheetName val="07-08 FC"/>
      <sheetName val="08-09 FC"/>
      <sheetName val="09-10 FC"/>
    </sheetNames>
    <sheetDataSet>
      <sheetData sheetId="0" refreshError="1"/>
      <sheetData sheetId="1" refreshError="1">
        <row r="8">
          <cell r="N8" t="str">
            <v>901</v>
          </cell>
          <cell r="O8" t="str">
            <v>Children &amp; Families Commissioner</v>
          </cell>
        </row>
        <row r="9">
          <cell r="N9" t="str">
            <v>90101</v>
          </cell>
          <cell r="O9" t="str">
            <v>Head of Quality</v>
          </cell>
        </row>
        <row r="10">
          <cell r="N10" t="str">
            <v>9010101</v>
          </cell>
          <cell r="O10" t="str">
            <v>Safeguarding Team Manager</v>
          </cell>
        </row>
        <row r="11">
          <cell r="N11" t="str">
            <v>9010102</v>
          </cell>
          <cell r="O11" t="str">
            <v>GSCB Business Manager</v>
          </cell>
        </row>
        <row r="12">
          <cell r="N12" t="str">
            <v>9010103</v>
          </cell>
          <cell r="O12" t="str">
            <v>Independent Reviewing Officers</v>
          </cell>
        </row>
        <row r="13">
          <cell r="N13" t="str">
            <v>9010104</v>
          </cell>
          <cell r="O13" t="str">
            <v>Participation</v>
          </cell>
        </row>
        <row r="14">
          <cell r="N14" t="str">
            <v>9010105</v>
          </cell>
          <cell r="O14" t="str">
            <v>Children's Rights Manager</v>
          </cell>
        </row>
        <row r="15">
          <cell r="N15" t="str">
            <v>90102</v>
          </cell>
          <cell r="O15" t="str">
            <v>Lead Commissioner Education &amp; Skills</v>
          </cell>
        </row>
        <row r="16">
          <cell r="N16" t="str">
            <v>9010201</v>
          </cell>
          <cell r="O16" t="str">
            <v>Schools</v>
          </cell>
        </row>
        <row r="17">
          <cell r="N17" t="str">
            <v>901020101</v>
          </cell>
          <cell r="O17" t="str">
            <v>Delegated Budget - Primary</v>
          </cell>
        </row>
        <row r="18">
          <cell r="N18" t="str">
            <v>9010201011</v>
          </cell>
          <cell r="O18" t="str">
            <v>Delegated Primary - Central</v>
          </cell>
        </row>
        <row r="19">
          <cell r="N19" t="str">
            <v>9010201012</v>
          </cell>
          <cell r="O19" t="str">
            <v>Delegated Primary - Cheque Book</v>
          </cell>
        </row>
        <row r="20">
          <cell r="N20" t="str">
            <v>9010201013</v>
          </cell>
          <cell r="O20" t="str">
            <v>Delegated Primary - Academies</v>
          </cell>
        </row>
        <row r="21">
          <cell r="N21" t="str">
            <v>901020102</v>
          </cell>
          <cell r="O21" t="str">
            <v>Delegated Budget - Secondary</v>
          </cell>
        </row>
        <row r="22">
          <cell r="N22" t="str">
            <v>9010201021</v>
          </cell>
          <cell r="O22" t="str">
            <v>Delegated Secondary - Cheque Book</v>
          </cell>
        </row>
        <row r="23">
          <cell r="N23" t="str">
            <v>9010201022</v>
          </cell>
          <cell r="O23" t="str">
            <v>Delegated Secondary - Academies</v>
          </cell>
        </row>
        <row r="24">
          <cell r="N24" t="str">
            <v>901020103</v>
          </cell>
          <cell r="O24" t="str">
            <v>Delegated Budget - Special</v>
          </cell>
        </row>
        <row r="25">
          <cell r="N25" t="str">
            <v>9010201031</v>
          </cell>
          <cell r="O25" t="str">
            <v>Delegated Special - Central</v>
          </cell>
        </row>
        <row r="26">
          <cell r="N26" t="str">
            <v>9010201032</v>
          </cell>
          <cell r="O26" t="str">
            <v>Delegated Special - Cheque Book</v>
          </cell>
        </row>
        <row r="27">
          <cell r="N27" t="str">
            <v>901020104</v>
          </cell>
          <cell r="O27" t="str">
            <v>School Contingencies</v>
          </cell>
        </row>
        <row r="28">
          <cell r="N28" t="str">
            <v>9010201041</v>
          </cell>
          <cell r="O28" t="str">
            <v>Special School Specific Contingencies</v>
          </cell>
        </row>
        <row r="29">
          <cell r="N29" t="str">
            <v>9010201042</v>
          </cell>
          <cell r="O29" t="str">
            <v>General School Contingencies</v>
          </cell>
        </row>
        <row r="30">
          <cell r="N30" t="str">
            <v>9010201043</v>
          </cell>
          <cell r="O30" t="str">
            <v>Trade Union Facilities</v>
          </cell>
        </row>
        <row r="31">
          <cell r="N31" t="str">
            <v>9010201044</v>
          </cell>
          <cell r="O31" t="str">
            <v>School Premises</v>
          </cell>
        </row>
        <row r="32">
          <cell r="N32" t="str">
            <v>901020105</v>
          </cell>
          <cell r="O32" t="str">
            <v>School Holding Accounts</v>
          </cell>
        </row>
        <row r="33">
          <cell r="N33" t="str">
            <v>9010202</v>
          </cell>
          <cell r="O33" t="str">
            <v>SEN</v>
          </cell>
        </row>
        <row r="34">
          <cell r="N34" t="str">
            <v>9010203</v>
          </cell>
          <cell r="O34" t="str">
            <v>Early Years (NEF)</v>
          </cell>
        </row>
        <row r="35">
          <cell r="N35" t="str">
            <v>9010204</v>
          </cell>
          <cell r="O35" t="str">
            <v>Pensions</v>
          </cell>
        </row>
        <row r="36">
          <cell r="N36" t="str">
            <v>901020401</v>
          </cell>
          <cell r="O36" t="str">
            <v>Schools Pensions</v>
          </cell>
        </row>
        <row r="37">
          <cell r="N37" t="str">
            <v>90103</v>
          </cell>
          <cell r="O37" t="str">
            <v>Lead Commissioner Families</v>
          </cell>
        </row>
        <row r="38">
          <cell r="N38" t="str">
            <v>9010301</v>
          </cell>
          <cell r="O38" t="str">
            <v>Commissioning Contracts - Families</v>
          </cell>
        </row>
        <row r="39">
          <cell r="N39" t="str">
            <v>9010302</v>
          </cell>
          <cell r="O39" t="str">
            <v>Early Years / Children Centres</v>
          </cell>
        </row>
        <row r="40">
          <cell r="N40" t="str">
            <v>901030201</v>
          </cell>
          <cell r="O40" t="str">
            <v>Other Contracts</v>
          </cell>
        </row>
        <row r="41">
          <cell r="N41" t="str">
            <v>901030202</v>
          </cell>
          <cell r="O41" t="str">
            <v>Children Centres</v>
          </cell>
        </row>
        <row r="42">
          <cell r="N42" t="str">
            <v>90104</v>
          </cell>
          <cell r="O42" t="str">
            <v>Lead Commissioner Children's Health</v>
          </cell>
        </row>
        <row r="43">
          <cell r="N43" t="str">
            <v>9010401</v>
          </cell>
          <cell r="O43" t="str">
            <v>Commissioning Contracts - Health</v>
          </cell>
        </row>
        <row r="44">
          <cell r="N44" t="str">
            <v>9010402</v>
          </cell>
          <cell r="O44" t="str">
            <v>Young Peoples Support</v>
          </cell>
        </row>
        <row r="45">
          <cell r="N45" t="str">
            <v>901040201</v>
          </cell>
          <cell r="O45" t="str">
            <v>Director of Youth Support</v>
          </cell>
        </row>
        <row r="46">
          <cell r="N46" t="str">
            <v>9010402011</v>
          </cell>
          <cell r="O46" t="str">
            <v>Gloucester South Post 16 Team</v>
          </cell>
        </row>
        <row r="47">
          <cell r="N47" t="str">
            <v>9010402012</v>
          </cell>
          <cell r="O47" t="str">
            <v>Gloucester North Post 16 Team</v>
          </cell>
        </row>
        <row r="48">
          <cell r="N48" t="str">
            <v>9010402013</v>
          </cell>
          <cell r="O48" t="str">
            <v>Gloucester North YSS Team</v>
          </cell>
        </row>
        <row r="49">
          <cell r="N49" t="str">
            <v>9010402014</v>
          </cell>
          <cell r="O49" t="str">
            <v>Gloucester Forest Stroud Admin Team</v>
          </cell>
        </row>
        <row r="50">
          <cell r="N50" t="str">
            <v>9010402015</v>
          </cell>
          <cell r="O50" t="str">
            <v>Gloucester South &amp; Forest YSS Team</v>
          </cell>
        </row>
        <row r="51">
          <cell r="N51" t="str">
            <v>901040202</v>
          </cell>
          <cell r="O51" t="str">
            <v>Operations Manager Early Intervention</v>
          </cell>
        </row>
        <row r="52">
          <cell r="N52" t="str">
            <v>9010402021</v>
          </cell>
          <cell r="O52" t="str">
            <v>Cheltenham YSS Team</v>
          </cell>
        </row>
        <row r="53">
          <cell r="N53" t="str">
            <v>9010402022</v>
          </cell>
          <cell r="O53" t="str">
            <v>Outdoor Activities &amp; Youth Engagement</v>
          </cell>
        </row>
        <row r="54">
          <cell r="N54" t="str">
            <v>9010402023</v>
          </cell>
          <cell r="O54" t="str">
            <v>Cotswold YSS Team</v>
          </cell>
        </row>
        <row r="55">
          <cell r="N55" t="str">
            <v>9010402024</v>
          </cell>
          <cell r="O55" t="str">
            <v>Tewkesbury YSS Team</v>
          </cell>
        </row>
        <row r="56">
          <cell r="N56" t="str">
            <v>9010402025</v>
          </cell>
          <cell r="O56" t="str">
            <v>Cheltenham Post 16 Team</v>
          </cell>
        </row>
        <row r="57">
          <cell r="N57" t="str">
            <v>9010402026</v>
          </cell>
          <cell r="O57" t="str">
            <v>Stroud YSS Team</v>
          </cell>
        </row>
        <row r="58">
          <cell r="N58" t="str">
            <v>901040203</v>
          </cell>
          <cell r="O58" t="str">
            <v>Support &amp; Advisory Service</v>
          </cell>
        </row>
        <row r="59">
          <cell r="N59" t="str">
            <v>9010402031</v>
          </cell>
          <cell r="O59" t="str">
            <v>Practice &amp; Development Team</v>
          </cell>
        </row>
        <row r="60">
          <cell r="N60" t="str">
            <v>901040204</v>
          </cell>
          <cell r="O60" t="str">
            <v>Performance &amp; Central Admin Team</v>
          </cell>
        </row>
        <row r="61">
          <cell r="N61" t="str">
            <v>90105</v>
          </cell>
          <cell r="O61" t="str">
            <v>Lead Commissioner Mental Health</v>
          </cell>
        </row>
        <row r="62">
          <cell r="N62" t="str">
            <v>9010501</v>
          </cell>
          <cell r="O62" t="str">
            <v>Mental Health</v>
          </cell>
        </row>
        <row r="63">
          <cell r="N63" t="str">
            <v>901050101</v>
          </cell>
          <cell r="O63" t="str">
            <v>Mental Health - Rechargeable</v>
          </cell>
        </row>
        <row r="64">
          <cell r="N64" t="str">
            <v>90106</v>
          </cell>
          <cell r="O64" t="str">
            <v>Lead Commissioner Supporting People</v>
          </cell>
        </row>
        <row r="65">
          <cell r="N65" t="str">
            <v>9010601</v>
          </cell>
          <cell r="O65" t="str">
            <v>Supporting People</v>
          </cell>
        </row>
        <row r="66">
          <cell r="N66" t="str">
            <v>90107</v>
          </cell>
          <cell r="O66" t="str">
            <v>Finance</v>
          </cell>
        </row>
        <row r="67">
          <cell r="N67" t="str">
            <v>9010701</v>
          </cell>
          <cell r="O67" t="str">
            <v>Grants</v>
          </cell>
        </row>
        <row r="68">
          <cell r="N68" t="str">
            <v>9010702</v>
          </cell>
          <cell r="O68" t="str">
            <v>Finance Manager</v>
          </cell>
        </row>
        <row r="69">
          <cell r="N69" t="str">
            <v>9010703</v>
          </cell>
          <cell r="O69" t="str">
            <v>Corporately Controlled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otals"/>
      <sheetName val="Balance apportion to AWPU"/>
      <sheetName val="DSG Allocations"/>
      <sheetName val="Primary"/>
      <sheetName val="Secondary"/>
      <sheetName val="Reads"/>
      <sheetName val="PRS"/>
      <sheetName val="Notional SEN"/>
      <sheetName val="PRS Allocation to schools"/>
      <sheetName val="Rents"/>
      <sheetName val="Rates"/>
      <sheetName val="extra delegations"/>
      <sheetName val="Dedelegation estimates"/>
      <sheetName val="List of conv &amp; await Academies"/>
      <sheetName val="Academies 1-4-13"/>
      <sheetName val="Jan12FSMSEN from Linda Rothwell"/>
      <sheetName val="12-13 ISBs"/>
      <sheetName val="DfE Data 10-12-12 factors %"/>
      <sheetName val="DfE Data 10-12-12 factors units"/>
      <sheetName val="Formula Workings"/>
      <sheetName val="MFG Calculation"/>
      <sheetName val="Schools MFG Sheet"/>
      <sheetName val="Future MFG Budget"/>
      <sheetName val="1. Budget Summary"/>
      <sheetName val="2. MFG Budget"/>
      <sheetName val="3. Schools Factors Budget"/>
      <sheetName val="Sheet1"/>
      <sheetName val="4. New Delegations"/>
      <sheetName val="LA tool delegations"/>
      <sheetName val="New Delegated per pupil"/>
      <sheetName val="5. High Needs Budget"/>
      <sheetName val="6. Coding &amp; Advances"/>
      <sheetName val="7. Sept Increases Calculator"/>
      <sheetName val="Special Centres"/>
      <sheetName val="Sept Incr workings"/>
      <sheetName val="Budget Summary &amp; Advances £"/>
      <sheetName val="Dedelegation Summary £ "/>
      <sheetName val="12-13 EFA 6th Form Allocation"/>
      <sheetName val="Bank Account Schools"/>
      <sheetName val="EFA 6th Form 12-13 Allocation"/>
      <sheetName val="EFA 6th Form 13-14 Allocation"/>
      <sheetName val="DFC 2013-14"/>
      <sheetName val="MFG Budget"/>
      <sheetName val="Schools Factors Budget"/>
      <sheetName val="Delegations"/>
      <sheetName val="EFA 6th Form Allocation revised"/>
      <sheetName val="1. MFG Budget"/>
      <sheetName val="2. Schools Factors Budget"/>
      <sheetName val="3. New Delegations"/>
      <sheetName val="4. High Needs"/>
      <sheetName val="5. Coding &amp; Advances"/>
      <sheetName val="6. Sept Increases Calculator"/>
      <sheetName val="1314 Summary Totals"/>
    </sheetNames>
    <sheetDataSet>
      <sheetData sheetId="0">
        <row r="17">
          <cell r="H17">
            <v>378000</v>
          </cell>
        </row>
      </sheetData>
      <sheetData sheetId="1"/>
      <sheetData sheetId="2"/>
      <sheetData sheetId="3"/>
      <sheetData sheetId="4"/>
      <sheetData sheetId="5"/>
      <sheetData sheetId="6"/>
      <sheetData sheetId="7"/>
      <sheetData sheetId="8"/>
      <sheetData sheetId="9"/>
      <sheetData sheetId="10">
        <row r="6">
          <cell r="A6">
            <v>115601</v>
          </cell>
        </row>
      </sheetData>
      <sheetData sheetId="11"/>
      <sheetData sheetId="12">
        <row r="24">
          <cell r="K24">
            <v>16.100000000000001</v>
          </cell>
        </row>
      </sheetData>
      <sheetData sheetId="13"/>
      <sheetData sheetId="14">
        <row r="6">
          <cell r="B6">
            <v>2172</v>
          </cell>
        </row>
      </sheetData>
      <sheetData sheetId="15"/>
      <sheetData sheetId="16">
        <row r="1">
          <cell r="R1">
            <v>17</v>
          </cell>
        </row>
      </sheetData>
      <sheetData sheetId="17">
        <row r="2">
          <cell r="B2">
            <v>115481</v>
          </cell>
        </row>
      </sheetData>
      <sheetData sheetId="18">
        <row r="1">
          <cell r="A1" t="str">
            <v>DfE dataset indicators converted from % to units for proforma</v>
          </cell>
        </row>
      </sheetData>
      <sheetData sheetId="19">
        <row r="1">
          <cell r="B1">
            <v>0</v>
          </cell>
        </row>
      </sheetData>
      <sheetData sheetId="20"/>
      <sheetData sheetId="21"/>
      <sheetData sheetId="22"/>
      <sheetData sheetId="23"/>
      <sheetData sheetId="24">
        <row r="10">
          <cell r="J10" t="str">
            <v/>
          </cell>
        </row>
      </sheetData>
      <sheetData sheetId="25"/>
      <sheetData sheetId="26">
        <row r="2">
          <cell r="B2">
            <v>325</v>
          </cell>
        </row>
        <row r="3">
          <cell r="B3">
            <v>327</v>
          </cell>
        </row>
        <row r="4">
          <cell r="B4">
            <v>328</v>
          </cell>
        </row>
        <row r="5">
          <cell r="B5">
            <v>330</v>
          </cell>
        </row>
        <row r="6">
          <cell r="B6">
            <v>331</v>
          </cell>
        </row>
        <row r="7">
          <cell r="B7">
            <v>332</v>
          </cell>
        </row>
        <row r="8">
          <cell r="B8">
            <v>334</v>
          </cell>
        </row>
        <row r="9">
          <cell r="B9">
            <v>335</v>
          </cell>
        </row>
        <row r="10">
          <cell r="B10">
            <v>336</v>
          </cell>
        </row>
        <row r="11">
          <cell r="B11">
            <v>337</v>
          </cell>
        </row>
        <row r="12">
          <cell r="B12">
            <v>339</v>
          </cell>
        </row>
        <row r="13">
          <cell r="B13">
            <v>340</v>
          </cell>
        </row>
        <row r="14">
          <cell r="B14">
            <v>342</v>
          </cell>
        </row>
        <row r="15">
          <cell r="B15">
            <v>343</v>
          </cell>
        </row>
        <row r="16">
          <cell r="B16">
            <v>344</v>
          </cell>
        </row>
        <row r="17">
          <cell r="B17">
            <v>346</v>
          </cell>
        </row>
        <row r="18">
          <cell r="B18">
            <v>348</v>
          </cell>
        </row>
        <row r="19">
          <cell r="B19">
            <v>349</v>
          </cell>
        </row>
        <row r="20">
          <cell r="B20">
            <v>350</v>
          </cell>
        </row>
        <row r="21">
          <cell r="B21">
            <v>355</v>
          </cell>
        </row>
        <row r="22">
          <cell r="B22">
            <v>360</v>
          </cell>
        </row>
        <row r="23">
          <cell r="B23">
            <v>363</v>
          </cell>
        </row>
        <row r="24">
          <cell r="B24">
            <v>369</v>
          </cell>
        </row>
        <row r="25">
          <cell r="B25">
            <v>372</v>
          </cell>
        </row>
        <row r="26">
          <cell r="B26">
            <v>373</v>
          </cell>
        </row>
        <row r="27">
          <cell r="B27">
            <v>374</v>
          </cell>
        </row>
        <row r="28">
          <cell r="B28">
            <v>375</v>
          </cell>
        </row>
        <row r="29">
          <cell r="B29">
            <v>377</v>
          </cell>
        </row>
        <row r="30">
          <cell r="B30">
            <v>379</v>
          </cell>
        </row>
        <row r="31">
          <cell r="B31">
            <v>380</v>
          </cell>
        </row>
        <row r="32">
          <cell r="B32">
            <v>381</v>
          </cell>
        </row>
        <row r="33">
          <cell r="B33">
            <v>382</v>
          </cell>
        </row>
        <row r="34">
          <cell r="B34">
            <v>386</v>
          </cell>
        </row>
        <row r="35">
          <cell r="B35">
            <v>388</v>
          </cell>
        </row>
        <row r="36">
          <cell r="B36">
            <v>389</v>
          </cell>
        </row>
        <row r="37">
          <cell r="B37">
            <v>391</v>
          </cell>
        </row>
        <row r="38">
          <cell r="B38">
            <v>392</v>
          </cell>
        </row>
        <row r="39">
          <cell r="B39">
            <v>396</v>
          </cell>
        </row>
        <row r="40">
          <cell r="B40">
            <v>398</v>
          </cell>
        </row>
        <row r="41">
          <cell r="B41">
            <v>526</v>
          </cell>
        </row>
        <row r="42">
          <cell r="B42">
            <v>529</v>
          </cell>
        </row>
        <row r="43">
          <cell r="B43">
            <v>530</v>
          </cell>
        </row>
        <row r="44">
          <cell r="B44">
            <v>531</v>
          </cell>
        </row>
        <row r="45">
          <cell r="B45">
            <v>532</v>
          </cell>
        </row>
        <row r="46">
          <cell r="B46">
            <v>534</v>
          </cell>
        </row>
        <row r="47">
          <cell r="B47">
            <v>535</v>
          </cell>
        </row>
        <row r="48">
          <cell r="B48">
            <v>536</v>
          </cell>
        </row>
        <row r="49">
          <cell r="B49">
            <v>538</v>
          </cell>
        </row>
        <row r="50">
          <cell r="B50">
            <v>539</v>
          </cell>
        </row>
        <row r="51">
          <cell r="B51">
            <v>543</v>
          </cell>
        </row>
        <row r="52">
          <cell r="B52">
            <v>544</v>
          </cell>
        </row>
        <row r="53">
          <cell r="B53">
            <v>545</v>
          </cell>
        </row>
        <row r="54">
          <cell r="B54">
            <v>546</v>
          </cell>
        </row>
        <row r="55">
          <cell r="B55">
            <v>547</v>
          </cell>
        </row>
        <row r="56">
          <cell r="B56">
            <v>548</v>
          </cell>
        </row>
        <row r="57">
          <cell r="B57">
            <v>551</v>
          </cell>
        </row>
        <row r="58">
          <cell r="B58">
            <v>552</v>
          </cell>
        </row>
        <row r="59">
          <cell r="B59">
            <v>553</v>
          </cell>
        </row>
        <row r="60">
          <cell r="B60">
            <v>554</v>
          </cell>
        </row>
        <row r="61">
          <cell r="B61">
            <v>555</v>
          </cell>
        </row>
        <row r="62">
          <cell r="B62">
            <v>558</v>
          </cell>
        </row>
        <row r="63">
          <cell r="B63">
            <v>559</v>
          </cell>
        </row>
        <row r="64">
          <cell r="B64">
            <v>560</v>
          </cell>
        </row>
        <row r="65">
          <cell r="B65">
            <v>563</v>
          </cell>
        </row>
        <row r="66">
          <cell r="B66">
            <v>564</v>
          </cell>
        </row>
        <row r="67">
          <cell r="B67">
            <v>565</v>
          </cell>
        </row>
        <row r="68">
          <cell r="B68">
            <v>567</v>
          </cell>
        </row>
        <row r="69">
          <cell r="B69">
            <v>569</v>
          </cell>
        </row>
        <row r="70">
          <cell r="B70">
            <v>572</v>
          </cell>
        </row>
        <row r="71">
          <cell r="B71">
            <v>574</v>
          </cell>
        </row>
        <row r="72">
          <cell r="B72">
            <v>578</v>
          </cell>
        </row>
        <row r="73">
          <cell r="B73">
            <v>579</v>
          </cell>
        </row>
        <row r="74">
          <cell r="B74">
            <v>580</v>
          </cell>
        </row>
        <row r="75">
          <cell r="B75">
            <v>581</v>
          </cell>
        </row>
        <row r="76">
          <cell r="B76">
            <v>582</v>
          </cell>
        </row>
        <row r="77">
          <cell r="B77">
            <v>583</v>
          </cell>
        </row>
        <row r="78">
          <cell r="B78">
            <v>584</v>
          </cell>
        </row>
        <row r="79">
          <cell r="B79">
            <v>585</v>
          </cell>
        </row>
        <row r="80">
          <cell r="B80">
            <v>586</v>
          </cell>
        </row>
        <row r="81">
          <cell r="B81">
            <v>587</v>
          </cell>
        </row>
        <row r="82">
          <cell r="B82">
            <v>589</v>
          </cell>
        </row>
        <row r="83">
          <cell r="B83">
            <v>590</v>
          </cell>
        </row>
        <row r="84">
          <cell r="B84">
            <v>591</v>
          </cell>
        </row>
        <row r="85">
          <cell r="B85">
            <v>592</v>
          </cell>
        </row>
        <row r="86">
          <cell r="B86">
            <v>593</v>
          </cell>
        </row>
        <row r="87">
          <cell r="B87">
            <v>594</v>
          </cell>
        </row>
        <row r="88">
          <cell r="B88">
            <v>596</v>
          </cell>
        </row>
        <row r="89">
          <cell r="B89">
            <v>598</v>
          </cell>
        </row>
        <row r="90">
          <cell r="B90">
            <v>599</v>
          </cell>
        </row>
        <row r="91">
          <cell r="B91">
            <v>600</v>
          </cell>
        </row>
        <row r="92">
          <cell r="B92">
            <v>603</v>
          </cell>
        </row>
        <row r="93">
          <cell r="B93">
            <v>604</v>
          </cell>
        </row>
        <row r="94">
          <cell r="B94">
            <v>605</v>
          </cell>
        </row>
        <row r="95">
          <cell r="B95">
            <v>606</v>
          </cell>
        </row>
        <row r="96">
          <cell r="B96">
            <v>609</v>
          </cell>
        </row>
        <row r="97">
          <cell r="B97">
            <v>610</v>
          </cell>
        </row>
        <row r="98">
          <cell r="B98">
            <v>611</v>
          </cell>
        </row>
        <row r="99">
          <cell r="B99">
            <v>612</v>
          </cell>
        </row>
        <row r="100">
          <cell r="B100">
            <v>613</v>
          </cell>
        </row>
        <row r="101">
          <cell r="B101">
            <v>614</v>
          </cell>
        </row>
        <row r="102">
          <cell r="B102">
            <v>615</v>
          </cell>
        </row>
        <row r="103">
          <cell r="B103">
            <v>616</v>
          </cell>
        </row>
        <row r="104">
          <cell r="B104">
            <v>619</v>
          </cell>
        </row>
        <row r="105">
          <cell r="B105">
            <v>620</v>
          </cell>
        </row>
        <row r="106">
          <cell r="B106">
            <v>622</v>
          </cell>
        </row>
        <row r="107">
          <cell r="B107">
            <v>628</v>
          </cell>
        </row>
        <row r="108">
          <cell r="B108">
            <v>630</v>
          </cell>
        </row>
        <row r="109">
          <cell r="B109">
            <v>632</v>
          </cell>
        </row>
        <row r="110">
          <cell r="B110">
            <v>633</v>
          </cell>
        </row>
        <row r="111">
          <cell r="B111">
            <v>635</v>
          </cell>
        </row>
        <row r="112">
          <cell r="B112">
            <v>640</v>
          </cell>
        </row>
        <row r="113">
          <cell r="B113">
            <v>643</v>
          </cell>
        </row>
        <row r="114">
          <cell r="B114">
            <v>645</v>
          </cell>
        </row>
        <row r="115">
          <cell r="B115">
            <v>655</v>
          </cell>
        </row>
        <row r="116">
          <cell r="B116">
            <v>656</v>
          </cell>
        </row>
        <row r="117">
          <cell r="B117">
            <v>657</v>
          </cell>
        </row>
        <row r="118">
          <cell r="B118">
            <v>658</v>
          </cell>
        </row>
        <row r="119">
          <cell r="B119">
            <v>660</v>
          </cell>
        </row>
        <row r="120">
          <cell r="B120">
            <v>664</v>
          </cell>
        </row>
        <row r="121">
          <cell r="B121">
            <v>665</v>
          </cell>
        </row>
        <row r="122">
          <cell r="B122">
            <v>666</v>
          </cell>
        </row>
        <row r="123">
          <cell r="B123">
            <v>667</v>
          </cell>
        </row>
        <row r="124">
          <cell r="B124">
            <v>670</v>
          </cell>
        </row>
        <row r="125">
          <cell r="B125">
            <v>671</v>
          </cell>
        </row>
        <row r="126">
          <cell r="B126">
            <v>672</v>
          </cell>
        </row>
        <row r="127">
          <cell r="B127">
            <v>677</v>
          </cell>
        </row>
        <row r="128">
          <cell r="B128">
            <v>678</v>
          </cell>
        </row>
        <row r="129">
          <cell r="B129">
            <v>681</v>
          </cell>
        </row>
        <row r="130">
          <cell r="B130">
            <v>682</v>
          </cell>
        </row>
        <row r="131">
          <cell r="B131">
            <v>683</v>
          </cell>
        </row>
        <row r="132">
          <cell r="B132">
            <v>686</v>
          </cell>
        </row>
        <row r="133">
          <cell r="B133">
            <v>691</v>
          </cell>
        </row>
        <row r="134">
          <cell r="B134">
            <v>692</v>
          </cell>
        </row>
        <row r="135">
          <cell r="B135">
            <v>693</v>
          </cell>
        </row>
        <row r="136">
          <cell r="B136">
            <v>694</v>
          </cell>
        </row>
        <row r="137">
          <cell r="B137">
            <v>695</v>
          </cell>
        </row>
        <row r="138">
          <cell r="B138">
            <v>696</v>
          </cell>
        </row>
        <row r="139">
          <cell r="B139">
            <v>699</v>
          </cell>
        </row>
        <row r="140">
          <cell r="B140">
            <v>702</v>
          </cell>
        </row>
        <row r="141">
          <cell r="B141">
            <v>705</v>
          </cell>
        </row>
        <row r="142">
          <cell r="B142">
            <v>708</v>
          </cell>
        </row>
        <row r="143">
          <cell r="B143">
            <v>709</v>
          </cell>
        </row>
        <row r="144">
          <cell r="B144">
            <v>710</v>
          </cell>
        </row>
        <row r="145">
          <cell r="B145">
            <v>711</v>
          </cell>
        </row>
        <row r="146">
          <cell r="B146">
            <v>714</v>
          </cell>
        </row>
        <row r="147">
          <cell r="B147">
            <v>717</v>
          </cell>
        </row>
        <row r="148">
          <cell r="B148">
            <v>718</v>
          </cell>
        </row>
        <row r="149">
          <cell r="B149">
            <v>719</v>
          </cell>
        </row>
        <row r="150">
          <cell r="B150">
            <v>720</v>
          </cell>
        </row>
        <row r="151">
          <cell r="B151">
            <v>721</v>
          </cell>
        </row>
        <row r="152">
          <cell r="B152">
            <v>722</v>
          </cell>
        </row>
        <row r="153">
          <cell r="B153">
            <v>724</v>
          </cell>
        </row>
        <row r="154">
          <cell r="B154">
            <v>726</v>
          </cell>
        </row>
        <row r="155">
          <cell r="B155">
            <v>727</v>
          </cell>
        </row>
        <row r="156">
          <cell r="B156">
            <v>728</v>
          </cell>
        </row>
        <row r="157">
          <cell r="B157">
            <v>729</v>
          </cell>
        </row>
        <row r="158">
          <cell r="B158">
            <v>730</v>
          </cell>
        </row>
        <row r="159">
          <cell r="B159">
            <v>731</v>
          </cell>
        </row>
        <row r="160">
          <cell r="B160">
            <v>732</v>
          </cell>
        </row>
        <row r="161">
          <cell r="B161">
            <v>733</v>
          </cell>
        </row>
        <row r="162">
          <cell r="B162">
            <v>734</v>
          </cell>
        </row>
        <row r="163">
          <cell r="B163">
            <v>735</v>
          </cell>
        </row>
        <row r="164">
          <cell r="B164">
            <v>736</v>
          </cell>
        </row>
        <row r="165">
          <cell r="B165">
            <v>742</v>
          </cell>
        </row>
        <row r="166">
          <cell r="B166">
            <v>743</v>
          </cell>
        </row>
        <row r="167">
          <cell r="B167">
            <v>749</v>
          </cell>
        </row>
        <row r="168">
          <cell r="B168">
            <v>750</v>
          </cell>
        </row>
        <row r="169">
          <cell r="B169">
            <v>754</v>
          </cell>
        </row>
        <row r="170">
          <cell r="B170">
            <v>755</v>
          </cell>
        </row>
        <row r="171">
          <cell r="B171">
            <v>756</v>
          </cell>
        </row>
        <row r="172">
          <cell r="B172">
            <v>757</v>
          </cell>
        </row>
        <row r="173">
          <cell r="B173">
            <v>759</v>
          </cell>
        </row>
        <row r="174">
          <cell r="B174">
            <v>761</v>
          </cell>
        </row>
        <row r="175">
          <cell r="B175">
            <v>763</v>
          </cell>
        </row>
        <row r="176">
          <cell r="B176">
            <v>764</v>
          </cell>
        </row>
        <row r="177">
          <cell r="B177">
            <v>765</v>
          </cell>
        </row>
        <row r="178">
          <cell r="B178">
            <v>766</v>
          </cell>
        </row>
        <row r="179">
          <cell r="B179">
            <v>767</v>
          </cell>
        </row>
        <row r="180">
          <cell r="B180">
            <v>768</v>
          </cell>
        </row>
        <row r="181">
          <cell r="B181">
            <v>769</v>
          </cell>
        </row>
        <row r="182">
          <cell r="B182">
            <v>771</v>
          </cell>
        </row>
        <row r="183">
          <cell r="B183">
            <v>775</v>
          </cell>
        </row>
        <row r="184">
          <cell r="B184">
            <v>776</v>
          </cell>
        </row>
        <row r="185">
          <cell r="B185">
            <v>777</v>
          </cell>
        </row>
        <row r="186">
          <cell r="B186">
            <v>779</v>
          </cell>
        </row>
        <row r="187">
          <cell r="B187">
            <v>780</v>
          </cell>
        </row>
        <row r="188">
          <cell r="B188">
            <v>781</v>
          </cell>
        </row>
        <row r="189">
          <cell r="B189">
            <v>782</v>
          </cell>
        </row>
        <row r="190">
          <cell r="B190">
            <v>784</v>
          </cell>
        </row>
        <row r="191">
          <cell r="B191">
            <v>786</v>
          </cell>
        </row>
        <row r="192">
          <cell r="B192">
            <v>787</v>
          </cell>
        </row>
        <row r="193">
          <cell r="B193">
            <v>789</v>
          </cell>
        </row>
        <row r="194">
          <cell r="B194">
            <v>791</v>
          </cell>
        </row>
        <row r="195">
          <cell r="B195">
            <v>793</v>
          </cell>
        </row>
        <row r="196">
          <cell r="B196">
            <v>795</v>
          </cell>
        </row>
        <row r="197">
          <cell r="B197">
            <v>797</v>
          </cell>
        </row>
        <row r="198">
          <cell r="B198">
            <v>798</v>
          </cell>
        </row>
        <row r="199">
          <cell r="B199">
            <v>800</v>
          </cell>
        </row>
        <row r="200">
          <cell r="B200">
            <v>801</v>
          </cell>
        </row>
        <row r="201">
          <cell r="B201">
            <v>803</v>
          </cell>
        </row>
        <row r="202">
          <cell r="B202">
            <v>804</v>
          </cell>
        </row>
        <row r="203">
          <cell r="B203">
            <v>805</v>
          </cell>
        </row>
        <row r="204">
          <cell r="B204">
            <v>806</v>
          </cell>
        </row>
        <row r="205">
          <cell r="B205">
            <v>807</v>
          </cell>
        </row>
        <row r="206">
          <cell r="B206">
            <v>808</v>
          </cell>
        </row>
        <row r="207">
          <cell r="B207">
            <v>810</v>
          </cell>
        </row>
        <row r="208">
          <cell r="B208">
            <v>811</v>
          </cell>
        </row>
        <row r="209">
          <cell r="B209">
            <v>812</v>
          </cell>
        </row>
        <row r="210">
          <cell r="B210">
            <v>814</v>
          </cell>
        </row>
        <row r="211">
          <cell r="B211">
            <v>815</v>
          </cell>
        </row>
        <row r="212">
          <cell r="B212">
            <v>816</v>
          </cell>
        </row>
        <row r="213">
          <cell r="B213">
            <v>817</v>
          </cell>
        </row>
        <row r="214">
          <cell r="B214">
            <v>818</v>
          </cell>
        </row>
        <row r="215">
          <cell r="B215">
            <v>819</v>
          </cell>
        </row>
        <row r="216">
          <cell r="B216">
            <v>825</v>
          </cell>
        </row>
        <row r="217">
          <cell r="B217">
            <v>827</v>
          </cell>
        </row>
        <row r="218">
          <cell r="B218">
            <v>829</v>
          </cell>
        </row>
        <row r="219">
          <cell r="B219">
            <v>830</v>
          </cell>
        </row>
        <row r="220">
          <cell r="B220">
            <v>833</v>
          </cell>
        </row>
        <row r="221">
          <cell r="B221">
            <v>835</v>
          </cell>
        </row>
        <row r="222">
          <cell r="B222">
            <v>837</v>
          </cell>
        </row>
        <row r="223">
          <cell r="B223">
            <v>838</v>
          </cell>
        </row>
        <row r="224">
          <cell r="B224">
            <v>841</v>
          </cell>
        </row>
        <row r="225">
          <cell r="B225">
            <v>842</v>
          </cell>
        </row>
        <row r="226">
          <cell r="B226">
            <v>845</v>
          </cell>
        </row>
        <row r="227">
          <cell r="B227">
            <v>848</v>
          </cell>
        </row>
        <row r="228">
          <cell r="B228">
            <v>851</v>
          </cell>
        </row>
        <row r="229">
          <cell r="B229">
            <v>852</v>
          </cell>
        </row>
        <row r="230">
          <cell r="B230">
            <v>853</v>
          </cell>
        </row>
        <row r="231">
          <cell r="B231">
            <v>854</v>
          </cell>
        </row>
        <row r="232">
          <cell r="B232">
            <v>855</v>
          </cell>
        </row>
        <row r="233">
          <cell r="B233">
            <v>856</v>
          </cell>
        </row>
        <row r="234">
          <cell r="B234">
            <v>857</v>
          </cell>
        </row>
        <row r="235">
          <cell r="B235">
            <v>862</v>
          </cell>
        </row>
        <row r="236">
          <cell r="B236">
            <v>880</v>
          </cell>
        </row>
        <row r="237">
          <cell r="B237">
            <v>881</v>
          </cell>
        </row>
        <row r="238">
          <cell r="B238">
            <v>882</v>
          </cell>
        </row>
        <row r="239">
          <cell r="B239">
            <v>884</v>
          </cell>
        </row>
        <row r="240">
          <cell r="B240">
            <v>886</v>
          </cell>
        </row>
        <row r="241">
          <cell r="B241">
            <v>887</v>
          </cell>
        </row>
        <row r="242">
          <cell r="B242">
            <v>888</v>
          </cell>
        </row>
        <row r="243">
          <cell r="B243">
            <v>890</v>
          </cell>
        </row>
        <row r="244">
          <cell r="B244">
            <v>891</v>
          </cell>
        </row>
        <row r="245">
          <cell r="B245">
            <v>892</v>
          </cell>
        </row>
        <row r="246">
          <cell r="B246">
            <v>893</v>
          </cell>
        </row>
        <row r="247">
          <cell r="B247">
            <v>898</v>
          </cell>
        </row>
        <row r="248">
          <cell r="B248">
            <v>900</v>
          </cell>
        </row>
        <row r="249">
          <cell r="B249">
            <v>902</v>
          </cell>
        </row>
        <row r="250">
          <cell r="B250">
            <v>903</v>
          </cell>
        </row>
        <row r="251">
          <cell r="B251">
            <v>904</v>
          </cell>
        </row>
        <row r="252">
          <cell r="B252">
            <v>905</v>
          </cell>
        </row>
        <row r="253">
          <cell r="B253">
            <v>906</v>
          </cell>
        </row>
        <row r="254">
          <cell r="B254">
            <v>907</v>
          </cell>
        </row>
        <row r="255">
          <cell r="B255">
            <v>912</v>
          </cell>
        </row>
        <row r="256">
          <cell r="B256">
            <v>920</v>
          </cell>
        </row>
        <row r="257">
          <cell r="B257">
            <v>921</v>
          </cell>
        </row>
        <row r="258">
          <cell r="B258">
            <v>922</v>
          </cell>
        </row>
        <row r="259">
          <cell r="B259">
            <v>924</v>
          </cell>
        </row>
        <row r="260">
          <cell r="B260">
            <v>925</v>
          </cell>
        </row>
        <row r="261">
          <cell r="B261">
            <v>926</v>
          </cell>
        </row>
        <row r="262">
          <cell r="B262">
            <v>927</v>
          </cell>
        </row>
        <row r="263">
          <cell r="B263">
            <v>928</v>
          </cell>
        </row>
        <row r="264">
          <cell r="B264">
            <v>929</v>
          </cell>
        </row>
        <row r="265">
          <cell r="B265">
            <v>933</v>
          </cell>
        </row>
        <row r="266">
          <cell r="B266">
            <v>934</v>
          </cell>
        </row>
        <row r="267">
          <cell r="B267">
            <v>935</v>
          </cell>
        </row>
        <row r="268">
          <cell r="B268">
            <v>936</v>
          </cell>
        </row>
        <row r="269">
          <cell r="B269">
            <v>937</v>
          </cell>
        </row>
        <row r="270">
          <cell r="B270">
            <v>938</v>
          </cell>
        </row>
        <row r="271">
          <cell r="B271">
            <v>939</v>
          </cell>
        </row>
        <row r="272">
          <cell r="B272">
            <v>940</v>
          </cell>
        </row>
        <row r="273">
          <cell r="B273">
            <v>941</v>
          </cell>
        </row>
        <row r="274">
          <cell r="B274">
            <v>942</v>
          </cell>
        </row>
        <row r="275">
          <cell r="B275">
            <v>945</v>
          </cell>
        </row>
        <row r="276">
          <cell r="B276">
            <v>946</v>
          </cell>
        </row>
        <row r="277">
          <cell r="B277">
            <v>947</v>
          </cell>
        </row>
        <row r="278">
          <cell r="B278">
            <v>948</v>
          </cell>
        </row>
        <row r="279">
          <cell r="B279">
            <v>951</v>
          </cell>
        </row>
        <row r="280">
          <cell r="B280">
            <v>952</v>
          </cell>
        </row>
        <row r="281">
          <cell r="B281">
            <v>954</v>
          </cell>
        </row>
        <row r="282">
          <cell r="B282">
            <v>955</v>
          </cell>
        </row>
        <row r="283">
          <cell r="B283">
            <v>956</v>
          </cell>
        </row>
        <row r="284">
          <cell r="B284">
            <v>957</v>
          </cell>
        </row>
        <row r="285">
          <cell r="B285">
            <v>958</v>
          </cell>
        </row>
        <row r="286">
          <cell r="B286">
            <v>999</v>
          </cell>
        </row>
        <row r="287">
          <cell r="B287">
            <v>2000</v>
          </cell>
        </row>
        <row r="288">
          <cell r="B288">
            <v>2001</v>
          </cell>
        </row>
        <row r="289">
          <cell r="B289">
            <v>2002</v>
          </cell>
        </row>
        <row r="290">
          <cell r="B290">
            <v>2003</v>
          </cell>
        </row>
        <row r="291">
          <cell r="B291">
            <v>2004</v>
          </cell>
        </row>
        <row r="292">
          <cell r="B292">
            <v>2005</v>
          </cell>
        </row>
        <row r="293">
          <cell r="B293">
            <v>2006</v>
          </cell>
        </row>
        <row r="294">
          <cell r="B294">
            <v>2007</v>
          </cell>
        </row>
        <row r="295">
          <cell r="B295">
            <v>2008</v>
          </cell>
        </row>
        <row r="296">
          <cell r="B296">
            <v>2013</v>
          </cell>
        </row>
        <row r="297">
          <cell r="B297">
            <v>2014</v>
          </cell>
        </row>
        <row r="298">
          <cell r="B298">
            <v>2025</v>
          </cell>
        </row>
        <row r="299">
          <cell r="B299">
            <v>2026</v>
          </cell>
        </row>
        <row r="300">
          <cell r="B300">
            <v>2028</v>
          </cell>
        </row>
        <row r="301">
          <cell r="B301">
            <v>2030</v>
          </cell>
        </row>
        <row r="302">
          <cell r="B302">
            <v>2031</v>
          </cell>
        </row>
        <row r="303">
          <cell r="B303">
            <v>2032</v>
          </cell>
        </row>
        <row r="304">
          <cell r="B304">
            <v>2033</v>
          </cell>
        </row>
        <row r="305">
          <cell r="B305">
            <v>2034</v>
          </cell>
        </row>
        <row r="306">
          <cell r="B306">
            <v>2040</v>
          </cell>
        </row>
        <row r="307">
          <cell r="B307">
            <v>2041</v>
          </cell>
        </row>
        <row r="308">
          <cell r="B308">
            <v>2042</v>
          </cell>
        </row>
        <row r="309">
          <cell r="B309">
            <v>2043</v>
          </cell>
        </row>
        <row r="310">
          <cell r="B310">
            <v>2044</v>
          </cell>
        </row>
        <row r="311">
          <cell r="B311">
            <v>2045</v>
          </cell>
        </row>
        <row r="312">
          <cell r="B312">
            <v>2046</v>
          </cell>
        </row>
        <row r="313">
          <cell r="B313">
            <v>2047</v>
          </cell>
        </row>
        <row r="314">
          <cell r="B314">
            <v>2050</v>
          </cell>
        </row>
        <row r="315">
          <cell r="B315">
            <v>2051</v>
          </cell>
        </row>
        <row r="316">
          <cell r="B316">
            <v>2052</v>
          </cell>
        </row>
        <row r="317">
          <cell r="B317">
            <v>2053</v>
          </cell>
        </row>
        <row r="318">
          <cell r="B318">
            <v>2056</v>
          </cell>
        </row>
        <row r="319">
          <cell r="B319">
            <v>2061</v>
          </cell>
        </row>
        <row r="320">
          <cell r="B320">
            <v>2062</v>
          </cell>
        </row>
        <row r="321">
          <cell r="B321">
            <v>2064</v>
          </cell>
        </row>
        <row r="322">
          <cell r="B322">
            <v>2065</v>
          </cell>
        </row>
        <row r="323">
          <cell r="B323">
            <v>2066</v>
          </cell>
        </row>
        <row r="324">
          <cell r="B324">
            <v>2067</v>
          </cell>
        </row>
        <row r="325">
          <cell r="B325">
            <v>2068</v>
          </cell>
        </row>
        <row r="326">
          <cell r="B326">
            <v>2069</v>
          </cell>
        </row>
        <row r="327">
          <cell r="B327">
            <v>2070</v>
          </cell>
        </row>
        <row r="328">
          <cell r="B328">
            <v>2072</v>
          </cell>
        </row>
        <row r="329">
          <cell r="B329">
            <v>2073</v>
          </cell>
        </row>
        <row r="330">
          <cell r="B330">
            <v>2075</v>
          </cell>
        </row>
        <row r="331">
          <cell r="B331">
            <v>2077</v>
          </cell>
        </row>
        <row r="332">
          <cell r="B332">
            <v>2081</v>
          </cell>
        </row>
        <row r="333">
          <cell r="B333">
            <v>2084</v>
          </cell>
        </row>
        <row r="334">
          <cell r="B334">
            <v>2085</v>
          </cell>
        </row>
        <row r="335">
          <cell r="B335">
            <v>2086</v>
          </cell>
        </row>
        <row r="336">
          <cell r="B336">
            <v>2089</v>
          </cell>
        </row>
        <row r="337">
          <cell r="B337">
            <v>2090</v>
          </cell>
        </row>
        <row r="338">
          <cell r="B338">
            <v>2091</v>
          </cell>
        </row>
        <row r="339">
          <cell r="B339">
            <v>2094</v>
          </cell>
        </row>
        <row r="340">
          <cell r="B340">
            <v>2097</v>
          </cell>
        </row>
        <row r="341">
          <cell r="B341">
            <v>2098</v>
          </cell>
        </row>
        <row r="342">
          <cell r="B342">
            <v>2099</v>
          </cell>
        </row>
        <row r="343">
          <cell r="B343">
            <v>2101</v>
          </cell>
        </row>
        <row r="344">
          <cell r="B344">
            <v>2102</v>
          </cell>
        </row>
        <row r="345">
          <cell r="B345">
            <v>2103</v>
          </cell>
        </row>
        <row r="346">
          <cell r="B346">
            <v>2105</v>
          </cell>
        </row>
        <row r="347">
          <cell r="B347">
            <v>2106</v>
          </cell>
        </row>
        <row r="348">
          <cell r="B348">
            <v>2107</v>
          </cell>
        </row>
        <row r="349">
          <cell r="B349">
            <v>2108</v>
          </cell>
        </row>
        <row r="350">
          <cell r="B350">
            <v>2109</v>
          </cell>
        </row>
        <row r="351">
          <cell r="B351">
            <v>2110</v>
          </cell>
        </row>
        <row r="352">
          <cell r="B352">
            <v>2111</v>
          </cell>
        </row>
        <row r="353">
          <cell r="B353">
            <v>2113</v>
          </cell>
        </row>
        <row r="354">
          <cell r="B354">
            <v>2114</v>
          </cell>
        </row>
        <row r="355">
          <cell r="B355">
            <v>2116</v>
          </cell>
        </row>
        <row r="356">
          <cell r="B356">
            <v>2117</v>
          </cell>
        </row>
        <row r="357">
          <cell r="B357">
            <v>2118</v>
          </cell>
        </row>
        <row r="358">
          <cell r="B358">
            <v>2119</v>
          </cell>
        </row>
        <row r="359">
          <cell r="B359">
            <v>2122</v>
          </cell>
        </row>
        <row r="360">
          <cell r="B360">
            <v>2123</v>
          </cell>
        </row>
        <row r="361">
          <cell r="B361">
            <v>2125</v>
          </cell>
        </row>
        <row r="362">
          <cell r="B362">
            <v>2130</v>
          </cell>
        </row>
        <row r="363">
          <cell r="B363">
            <v>2132</v>
          </cell>
        </row>
        <row r="364">
          <cell r="B364">
            <v>2134</v>
          </cell>
        </row>
        <row r="365">
          <cell r="B365">
            <v>2135</v>
          </cell>
        </row>
        <row r="366">
          <cell r="B366">
            <v>2136</v>
          </cell>
        </row>
        <row r="367">
          <cell r="B367">
            <v>2137</v>
          </cell>
        </row>
        <row r="368">
          <cell r="B368">
            <v>2138</v>
          </cell>
        </row>
        <row r="369">
          <cell r="B369">
            <v>2139</v>
          </cell>
        </row>
        <row r="370">
          <cell r="B370">
            <v>2141</v>
          </cell>
        </row>
        <row r="371">
          <cell r="B371">
            <v>2142</v>
          </cell>
        </row>
        <row r="372">
          <cell r="B372">
            <v>2143</v>
          </cell>
        </row>
        <row r="373">
          <cell r="B373">
            <v>2144</v>
          </cell>
        </row>
        <row r="374">
          <cell r="B374">
            <v>2145</v>
          </cell>
        </row>
        <row r="375">
          <cell r="B375">
            <v>2146</v>
          </cell>
        </row>
        <row r="376">
          <cell r="B376">
            <v>2147</v>
          </cell>
        </row>
        <row r="377">
          <cell r="B377">
            <v>2150</v>
          </cell>
        </row>
        <row r="378">
          <cell r="B378">
            <v>2151</v>
          </cell>
        </row>
        <row r="379">
          <cell r="B379">
            <v>2155</v>
          </cell>
        </row>
        <row r="380">
          <cell r="B380">
            <v>2157</v>
          </cell>
        </row>
        <row r="381">
          <cell r="B381">
            <v>2158</v>
          </cell>
        </row>
        <row r="382">
          <cell r="B382">
            <v>2160</v>
          </cell>
        </row>
        <row r="383">
          <cell r="B383">
            <v>2164</v>
          </cell>
        </row>
        <row r="384">
          <cell r="B384">
            <v>2165</v>
          </cell>
        </row>
        <row r="385">
          <cell r="B385">
            <v>2168</v>
          </cell>
        </row>
        <row r="386">
          <cell r="B386">
            <v>2171</v>
          </cell>
        </row>
        <row r="387">
          <cell r="B387">
            <v>2172</v>
          </cell>
        </row>
        <row r="388">
          <cell r="B388">
            <v>2173</v>
          </cell>
        </row>
        <row r="389">
          <cell r="B389">
            <v>2175</v>
          </cell>
        </row>
        <row r="390">
          <cell r="B390">
            <v>2177</v>
          </cell>
        </row>
        <row r="391">
          <cell r="B391">
            <v>2178</v>
          </cell>
        </row>
        <row r="392">
          <cell r="B392">
            <v>2179</v>
          </cell>
        </row>
        <row r="393">
          <cell r="B393">
            <v>2180</v>
          </cell>
        </row>
        <row r="394">
          <cell r="B394">
            <v>2181</v>
          </cell>
        </row>
        <row r="395">
          <cell r="B395">
            <v>2183</v>
          </cell>
        </row>
        <row r="396">
          <cell r="B396">
            <v>2184</v>
          </cell>
        </row>
        <row r="397">
          <cell r="B397">
            <v>2185</v>
          </cell>
        </row>
        <row r="398">
          <cell r="B398">
            <v>2200</v>
          </cell>
        </row>
        <row r="399">
          <cell r="B399">
            <v>3004</v>
          </cell>
        </row>
        <row r="400">
          <cell r="B400">
            <v>3006</v>
          </cell>
        </row>
        <row r="401">
          <cell r="B401">
            <v>3010</v>
          </cell>
        </row>
        <row r="402">
          <cell r="B402">
            <v>3011</v>
          </cell>
        </row>
        <row r="403">
          <cell r="B403">
            <v>3017</v>
          </cell>
        </row>
        <row r="404">
          <cell r="B404">
            <v>3018</v>
          </cell>
        </row>
        <row r="405">
          <cell r="B405">
            <v>3019</v>
          </cell>
        </row>
        <row r="406">
          <cell r="B406">
            <v>3020</v>
          </cell>
        </row>
        <row r="407">
          <cell r="B407">
            <v>3021</v>
          </cell>
        </row>
        <row r="408">
          <cell r="B408">
            <v>3024</v>
          </cell>
        </row>
        <row r="409">
          <cell r="B409">
            <v>3025</v>
          </cell>
        </row>
        <row r="410">
          <cell r="B410">
            <v>3026</v>
          </cell>
        </row>
        <row r="411">
          <cell r="B411">
            <v>3027</v>
          </cell>
        </row>
        <row r="412">
          <cell r="B412">
            <v>3028</v>
          </cell>
        </row>
        <row r="413">
          <cell r="B413">
            <v>3030</v>
          </cell>
        </row>
        <row r="414">
          <cell r="B414">
            <v>3032</v>
          </cell>
        </row>
        <row r="415">
          <cell r="B415">
            <v>3034</v>
          </cell>
        </row>
        <row r="416">
          <cell r="B416">
            <v>3035</v>
          </cell>
        </row>
        <row r="417">
          <cell r="B417">
            <v>3038</v>
          </cell>
        </row>
        <row r="418">
          <cell r="B418">
            <v>3039</v>
          </cell>
        </row>
        <row r="419">
          <cell r="B419">
            <v>3040</v>
          </cell>
        </row>
        <row r="420">
          <cell r="B420">
            <v>3041</v>
          </cell>
        </row>
        <row r="421">
          <cell r="B421">
            <v>3042</v>
          </cell>
        </row>
        <row r="422">
          <cell r="B422">
            <v>3044</v>
          </cell>
        </row>
        <row r="423">
          <cell r="B423">
            <v>3045</v>
          </cell>
        </row>
        <row r="424">
          <cell r="B424">
            <v>3047</v>
          </cell>
        </row>
        <row r="425">
          <cell r="B425">
            <v>3048</v>
          </cell>
        </row>
        <row r="426">
          <cell r="B426">
            <v>3050</v>
          </cell>
        </row>
        <row r="427">
          <cell r="B427">
            <v>3052</v>
          </cell>
        </row>
        <row r="428">
          <cell r="B428">
            <v>3053</v>
          </cell>
        </row>
        <row r="429">
          <cell r="B429">
            <v>3054</v>
          </cell>
        </row>
        <row r="430">
          <cell r="B430">
            <v>3055</v>
          </cell>
        </row>
        <row r="431">
          <cell r="B431">
            <v>3056</v>
          </cell>
        </row>
        <row r="432">
          <cell r="B432">
            <v>3057</v>
          </cell>
        </row>
        <row r="433">
          <cell r="B433">
            <v>3060</v>
          </cell>
        </row>
        <row r="434">
          <cell r="B434">
            <v>3061</v>
          </cell>
        </row>
        <row r="435">
          <cell r="B435">
            <v>3063</v>
          </cell>
        </row>
        <row r="436">
          <cell r="B436">
            <v>3064</v>
          </cell>
        </row>
        <row r="437">
          <cell r="B437">
            <v>3065</v>
          </cell>
        </row>
        <row r="438">
          <cell r="B438">
            <v>3067</v>
          </cell>
        </row>
        <row r="439">
          <cell r="B439">
            <v>3068</v>
          </cell>
        </row>
        <row r="440">
          <cell r="B440">
            <v>3069</v>
          </cell>
        </row>
        <row r="441">
          <cell r="B441">
            <v>3070</v>
          </cell>
        </row>
        <row r="442">
          <cell r="B442">
            <v>3071</v>
          </cell>
        </row>
        <row r="443">
          <cell r="B443">
            <v>3072</v>
          </cell>
        </row>
        <row r="444">
          <cell r="B444">
            <v>3073</v>
          </cell>
        </row>
        <row r="445">
          <cell r="B445">
            <v>3074</v>
          </cell>
        </row>
        <row r="446">
          <cell r="B446">
            <v>3076</v>
          </cell>
        </row>
        <row r="447">
          <cell r="B447">
            <v>3077</v>
          </cell>
        </row>
        <row r="448">
          <cell r="B448">
            <v>3078</v>
          </cell>
        </row>
        <row r="449">
          <cell r="B449">
            <v>3080</v>
          </cell>
        </row>
        <row r="450">
          <cell r="B450">
            <v>3081</v>
          </cell>
        </row>
        <row r="451">
          <cell r="B451">
            <v>3084</v>
          </cell>
        </row>
        <row r="452">
          <cell r="B452">
            <v>3086</v>
          </cell>
        </row>
        <row r="453">
          <cell r="B453">
            <v>3087</v>
          </cell>
        </row>
        <row r="454">
          <cell r="B454">
            <v>3089</v>
          </cell>
        </row>
        <row r="455">
          <cell r="B455">
            <v>3093</v>
          </cell>
        </row>
        <row r="456">
          <cell r="B456">
            <v>3094</v>
          </cell>
        </row>
        <row r="457">
          <cell r="B457">
            <v>3096</v>
          </cell>
        </row>
        <row r="458">
          <cell r="B458">
            <v>3097</v>
          </cell>
        </row>
        <row r="459">
          <cell r="B459">
            <v>3099</v>
          </cell>
        </row>
        <row r="460">
          <cell r="B460">
            <v>3101</v>
          </cell>
        </row>
        <row r="461">
          <cell r="B461">
            <v>3308</v>
          </cell>
        </row>
        <row r="462">
          <cell r="B462">
            <v>3310</v>
          </cell>
        </row>
        <row r="463">
          <cell r="B463">
            <v>3311</v>
          </cell>
        </row>
        <row r="464">
          <cell r="B464">
            <v>3313</v>
          </cell>
        </row>
        <row r="465">
          <cell r="B465">
            <v>3314</v>
          </cell>
        </row>
        <row r="466">
          <cell r="B466">
            <v>3315</v>
          </cell>
        </row>
        <row r="467">
          <cell r="B467">
            <v>3316</v>
          </cell>
        </row>
        <row r="468">
          <cell r="B468">
            <v>3317</v>
          </cell>
        </row>
        <row r="469">
          <cell r="B469">
            <v>3319</v>
          </cell>
        </row>
        <row r="470">
          <cell r="B470">
            <v>3322</v>
          </cell>
        </row>
        <row r="471">
          <cell r="B471">
            <v>3323</v>
          </cell>
        </row>
        <row r="472">
          <cell r="B472">
            <v>3326</v>
          </cell>
        </row>
        <row r="473">
          <cell r="B473">
            <v>3327</v>
          </cell>
        </row>
        <row r="474">
          <cell r="B474">
            <v>3328</v>
          </cell>
        </row>
        <row r="475">
          <cell r="B475">
            <v>3330</v>
          </cell>
        </row>
        <row r="476">
          <cell r="B476">
            <v>3331</v>
          </cell>
        </row>
        <row r="477">
          <cell r="B477">
            <v>3334</v>
          </cell>
        </row>
        <row r="478">
          <cell r="B478">
            <v>3335</v>
          </cell>
        </row>
        <row r="479">
          <cell r="B479">
            <v>3336</v>
          </cell>
        </row>
        <row r="480">
          <cell r="B480">
            <v>3337</v>
          </cell>
        </row>
        <row r="481">
          <cell r="B481">
            <v>3338</v>
          </cell>
        </row>
        <row r="482">
          <cell r="B482">
            <v>3340</v>
          </cell>
        </row>
        <row r="483">
          <cell r="B483">
            <v>3341</v>
          </cell>
        </row>
        <row r="484">
          <cell r="B484">
            <v>3343</v>
          </cell>
        </row>
        <row r="485">
          <cell r="B485">
            <v>3344</v>
          </cell>
        </row>
        <row r="486">
          <cell r="B486">
            <v>3345</v>
          </cell>
        </row>
        <row r="487">
          <cell r="B487">
            <v>3346</v>
          </cell>
        </row>
        <row r="488">
          <cell r="B488">
            <v>3348</v>
          </cell>
        </row>
        <row r="489">
          <cell r="B489">
            <v>3350</v>
          </cell>
        </row>
        <row r="490">
          <cell r="B490">
            <v>3352</v>
          </cell>
        </row>
        <row r="491">
          <cell r="B491">
            <v>3353</v>
          </cell>
        </row>
        <row r="492">
          <cell r="B492">
            <v>3354</v>
          </cell>
        </row>
        <row r="493">
          <cell r="B493">
            <v>3355</v>
          </cell>
        </row>
        <row r="494">
          <cell r="B494">
            <v>3356</v>
          </cell>
        </row>
        <row r="495">
          <cell r="B495">
            <v>3357</v>
          </cell>
        </row>
        <row r="496">
          <cell r="B496">
            <v>3358</v>
          </cell>
        </row>
        <row r="497">
          <cell r="B497">
            <v>3359</v>
          </cell>
        </row>
        <row r="498">
          <cell r="B498">
            <v>3360</v>
          </cell>
        </row>
        <row r="499">
          <cell r="B499">
            <v>3363</v>
          </cell>
        </row>
        <row r="500">
          <cell r="B500">
            <v>3364</v>
          </cell>
        </row>
        <row r="501">
          <cell r="B501">
            <v>3365</v>
          </cell>
        </row>
        <row r="502">
          <cell r="B502">
            <v>3366</v>
          </cell>
        </row>
        <row r="503">
          <cell r="B503">
            <v>3367</v>
          </cell>
        </row>
        <row r="504">
          <cell r="B504">
            <v>3368</v>
          </cell>
        </row>
        <row r="505">
          <cell r="B505">
            <v>3369</v>
          </cell>
        </row>
        <row r="506">
          <cell r="B506">
            <v>3370</v>
          </cell>
        </row>
        <row r="507">
          <cell r="B507">
            <v>3372</v>
          </cell>
        </row>
        <row r="508">
          <cell r="B508">
            <v>3373</v>
          </cell>
        </row>
        <row r="509">
          <cell r="B509">
            <v>3374</v>
          </cell>
        </row>
        <row r="510">
          <cell r="B510">
            <v>3375</v>
          </cell>
        </row>
        <row r="511">
          <cell r="B511">
            <v>4001</v>
          </cell>
        </row>
        <row r="512">
          <cell r="B512">
            <v>4002</v>
          </cell>
        </row>
        <row r="513">
          <cell r="B513">
            <v>4003</v>
          </cell>
        </row>
        <row r="514">
          <cell r="B514">
            <v>4005</v>
          </cell>
        </row>
        <row r="515">
          <cell r="B515">
            <v>4006</v>
          </cell>
        </row>
        <row r="516">
          <cell r="B516">
            <v>4012</v>
          </cell>
        </row>
        <row r="517">
          <cell r="B517">
            <v>4015</v>
          </cell>
        </row>
        <row r="518">
          <cell r="B518">
            <v>4024</v>
          </cell>
        </row>
        <row r="519">
          <cell r="B519">
            <v>4032</v>
          </cell>
        </row>
        <row r="520">
          <cell r="B520">
            <v>4064</v>
          </cell>
        </row>
        <row r="521">
          <cell r="B521">
            <v>4068</v>
          </cell>
        </row>
        <row r="522">
          <cell r="B522">
            <v>4513</v>
          </cell>
        </row>
        <row r="523">
          <cell r="B523">
            <v>4600</v>
          </cell>
        </row>
        <row r="524">
          <cell r="B524">
            <v>5200</v>
          </cell>
        </row>
        <row r="525">
          <cell r="B525">
            <v>5201</v>
          </cell>
        </row>
        <row r="526">
          <cell r="B526">
            <v>5202</v>
          </cell>
        </row>
        <row r="527">
          <cell r="B527">
            <v>5203</v>
          </cell>
        </row>
        <row r="528">
          <cell r="B528">
            <v>5204</v>
          </cell>
        </row>
        <row r="529">
          <cell r="B529">
            <v>5205</v>
          </cell>
        </row>
        <row r="530">
          <cell r="B530">
            <v>5206</v>
          </cell>
        </row>
        <row r="531">
          <cell r="B531">
            <v>5207</v>
          </cell>
        </row>
        <row r="532">
          <cell r="B532">
            <v>5208</v>
          </cell>
        </row>
        <row r="533">
          <cell r="B533">
            <v>5209</v>
          </cell>
        </row>
        <row r="534">
          <cell r="B534">
            <v>5210</v>
          </cell>
        </row>
        <row r="535">
          <cell r="B535">
            <v>5211</v>
          </cell>
        </row>
        <row r="536">
          <cell r="B536">
            <v>5212</v>
          </cell>
        </row>
        <row r="537">
          <cell r="B537">
            <v>5213</v>
          </cell>
        </row>
        <row r="538">
          <cell r="B538">
            <v>5214</v>
          </cell>
        </row>
        <row r="539">
          <cell r="B539">
            <v>5215</v>
          </cell>
        </row>
        <row r="540">
          <cell r="B540">
            <v>5216</v>
          </cell>
        </row>
        <row r="541">
          <cell r="B541">
            <v>5217</v>
          </cell>
        </row>
        <row r="542">
          <cell r="B542">
            <v>5219</v>
          </cell>
        </row>
        <row r="543">
          <cell r="B543">
            <v>5220</v>
          </cell>
        </row>
        <row r="544">
          <cell r="B544">
            <v>5221</v>
          </cell>
        </row>
        <row r="545">
          <cell r="B545">
            <v>5400</v>
          </cell>
        </row>
        <row r="546">
          <cell r="B546">
            <v>5401</v>
          </cell>
        </row>
        <row r="547">
          <cell r="B547">
            <v>5402</v>
          </cell>
        </row>
        <row r="548">
          <cell r="B548">
            <v>5403</v>
          </cell>
        </row>
        <row r="549">
          <cell r="B549">
            <v>5404</v>
          </cell>
        </row>
        <row r="550">
          <cell r="B550">
            <v>5405</v>
          </cell>
        </row>
        <row r="551">
          <cell r="B551">
            <v>5406</v>
          </cell>
        </row>
        <row r="552">
          <cell r="B552">
            <v>5407</v>
          </cell>
        </row>
        <row r="553">
          <cell r="B553">
            <v>5408</v>
          </cell>
        </row>
        <row r="554">
          <cell r="B554">
            <v>5409</v>
          </cell>
        </row>
        <row r="555">
          <cell r="B555">
            <v>5410</v>
          </cell>
        </row>
        <row r="556">
          <cell r="B556">
            <v>5411</v>
          </cell>
        </row>
        <row r="557">
          <cell r="B557">
            <v>5412</v>
          </cell>
        </row>
        <row r="558">
          <cell r="B558">
            <v>5414</v>
          </cell>
        </row>
        <row r="559">
          <cell r="B559">
            <v>5415</v>
          </cell>
        </row>
        <row r="560">
          <cell r="B560">
            <v>5417</v>
          </cell>
        </row>
        <row r="561">
          <cell r="B561">
            <v>5418</v>
          </cell>
        </row>
        <row r="562">
          <cell r="B562">
            <v>5419</v>
          </cell>
        </row>
        <row r="563">
          <cell r="B563">
            <v>5420</v>
          </cell>
        </row>
        <row r="564">
          <cell r="B564">
            <v>5421</v>
          </cell>
        </row>
        <row r="565">
          <cell r="B565">
            <v>5422</v>
          </cell>
        </row>
        <row r="566">
          <cell r="B566">
            <v>5423</v>
          </cell>
        </row>
        <row r="567">
          <cell r="B567">
            <v>5424</v>
          </cell>
        </row>
        <row r="568">
          <cell r="B568">
            <v>5428</v>
          </cell>
        </row>
        <row r="569">
          <cell r="B569">
            <v>6905</v>
          </cell>
        </row>
        <row r="570">
          <cell r="B570">
            <v>6906</v>
          </cell>
        </row>
        <row r="571">
          <cell r="B571">
            <v>9999</v>
          </cell>
        </row>
      </sheetData>
      <sheetData sheetId="27"/>
      <sheetData sheetId="28"/>
      <sheetData sheetId="29"/>
      <sheetData sheetId="30"/>
      <sheetData sheetId="31"/>
      <sheetData sheetId="32"/>
      <sheetData sheetId="33"/>
      <sheetData sheetId="34"/>
      <sheetData sheetId="35">
        <row r="3">
          <cell r="C3">
            <v>0</v>
          </cell>
        </row>
      </sheetData>
      <sheetData sheetId="36"/>
      <sheetData sheetId="37"/>
      <sheetData sheetId="38"/>
      <sheetData sheetId="39">
        <row r="1">
          <cell r="A1" t="str">
            <v>YPLA/EFA 6th Form Allocations</v>
          </cell>
        </row>
      </sheetData>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N Pri-Sec"/>
      <sheetName val="Lookup sheet"/>
    </sheetNames>
    <sheetDataSet>
      <sheetData sheetId="0" refreshError="1"/>
      <sheetData sheetId="1" refreshError="1">
        <row r="2">
          <cell r="A2" t="str">
            <v>All Saints Academy</v>
          </cell>
          <cell r="O2" t="str">
            <v>Barking and Dagenham</v>
          </cell>
        </row>
        <row r="3">
          <cell r="A3" t="str">
            <v xml:space="preserve">Archway </v>
          </cell>
          <cell r="O3" t="str">
            <v>Barnet</v>
          </cell>
        </row>
        <row r="4">
          <cell r="A4" t="str">
            <v>Balcarras Academy</v>
          </cell>
          <cell r="O4" t="str">
            <v>Barnsley</v>
          </cell>
        </row>
        <row r="5">
          <cell r="A5" t="str">
            <v>Barnwood Park Arts College</v>
          </cell>
          <cell r="O5" t="str">
            <v>Bath and North East Somerset</v>
          </cell>
        </row>
        <row r="6">
          <cell r="A6" t="str">
            <v xml:space="preserve">Beaufort Community </v>
          </cell>
          <cell r="O6" t="str">
            <v>Bedford Borough</v>
          </cell>
        </row>
        <row r="7">
          <cell r="A7" t="str">
            <v>Cheltenham Bournside School (Academy)</v>
          </cell>
          <cell r="O7" t="str">
            <v>Bexley</v>
          </cell>
        </row>
        <row r="8">
          <cell r="A8" t="str">
            <v>Chipping Campden (Academy)</v>
          </cell>
          <cell r="O8" t="str">
            <v>Birmingham</v>
          </cell>
        </row>
        <row r="9">
          <cell r="A9" t="str">
            <v>Chosen Hill (Academy)</v>
          </cell>
          <cell r="O9" t="str">
            <v>Blackburn with Darwen</v>
          </cell>
        </row>
        <row r="10">
          <cell r="A10" t="str">
            <v>Churchdown School (Academy)</v>
          </cell>
          <cell r="O10" t="str">
            <v>Blackpool</v>
          </cell>
        </row>
        <row r="11">
          <cell r="A11" t="str">
            <v>Cirencester Deer Park (Academy)</v>
          </cell>
          <cell r="O11" t="str">
            <v>Bolton</v>
          </cell>
        </row>
        <row r="12">
          <cell r="A12" t="str">
            <v>Cirencester Kingshill (Academy)</v>
          </cell>
          <cell r="O12" t="str">
            <v>Bournemouth</v>
          </cell>
        </row>
        <row r="13">
          <cell r="A13" t="str">
            <v>Cleeve School (Academy)</v>
          </cell>
          <cell r="O13" t="str">
            <v>Bracknell Forest</v>
          </cell>
        </row>
        <row r="14">
          <cell r="A14" t="str">
            <v>Dene Magna (Academy)</v>
          </cell>
          <cell r="O14" t="str">
            <v>Bradford</v>
          </cell>
        </row>
        <row r="15">
          <cell r="A15" t="str">
            <v>Farmors School (Academy)</v>
          </cell>
          <cell r="O15" t="str">
            <v>Brent</v>
          </cell>
        </row>
        <row r="16">
          <cell r="A16" t="str">
            <v>Forest E-Act Academy</v>
          </cell>
          <cell r="O16" t="str">
            <v>Brighton and Hove</v>
          </cell>
        </row>
        <row r="17">
          <cell r="A17" t="str">
            <v>Gloucester Academy</v>
          </cell>
          <cell r="O17" t="str">
            <v>Bristol, City of</v>
          </cell>
        </row>
        <row r="18">
          <cell r="A18" t="str">
            <v>High School for Girls (Academy)</v>
          </cell>
          <cell r="O18" t="str">
            <v>Bromley</v>
          </cell>
        </row>
        <row r="19">
          <cell r="A19" t="str">
            <v>Katharine Lady Berkeley's (Academy)</v>
          </cell>
          <cell r="O19" t="str">
            <v>Buckinghamshire</v>
          </cell>
        </row>
        <row r="20">
          <cell r="A20" t="str">
            <v>Lakers School</v>
          </cell>
          <cell r="O20" t="str">
            <v>Bury</v>
          </cell>
        </row>
        <row r="21">
          <cell r="A21" t="str">
            <v>Maidenhill School</v>
          </cell>
          <cell r="O21" t="str">
            <v>Calderdale</v>
          </cell>
        </row>
        <row r="22">
          <cell r="A22" t="str">
            <v>Marling School (Academy)</v>
          </cell>
          <cell r="O22" t="str">
            <v>Cambridgeshire</v>
          </cell>
        </row>
        <row r="23">
          <cell r="A23" t="str">
            <v>Millbrook Academy</v>
          </cell>
          <cell r="O23" t="str">
            <v>Camden</v>
          </cell>
        </row>
        <row r="24">
          <cell r="A24" t="str">
            <v>Newent Community (Academy)</v>
          </cell>
          <cell r="O24" t="str">
            <v>Central Bedfordshire</v>
          </cell>
        </row>
        <row r="25">
          <cell r="A25" t="str">
            <v>Pates Academy (Academy)</v>
          </cell>
          <cell r="O25" t="str">
            <v>Cheshire East</v>
          </cell>
        </row>
        <row r="26">
          <cell r="A26" t="str">
            <v xml:space="preserve">Pittville </v>
          </cell>
          <cell r="O26" t="str">
            <v>Cheshire West and Chester</v>
          </cell>
        </row>
        <row r="27">
          <cell r="A27" t="str">
            <v xml:space="preserve">Rednock </v>
          </cell>
          <cell r="O27" t="str">
            <v>City of London</v>
          </cell>
        </row>
        <row r="28">
          <cell r="A28" t="str">
            <v>Ribston Hall High (Academy)</v>
          </cell>
          <cell r="O28" t="str">
            <v>Cornwall</v>
          </cell>
        </row>
        <row r="29">
          <cell r="A29" t="str">
            <v>Severn Vale (Academy)</v>
          </cell>
          <cell r="O29" t="str">
            <v>Coventry</v>
          </cell>
        </row>
        <row r="30">
          <cell r="A30" t="str">
            <v>Sir Thomas Rich's Academy</v>
          </cell>
          <cell r="O30" t="str">
            <v>Croydon</v>
          </cell>
        </row>
        <row r="31">
          <cell r="A31" t="str">
            <v>Sir William Romney's (Academy)</v>
          </cell>
          <cell r="O31" t="str">
            <v>Cumbria</v>
          </cell>
        </row>
        <row r="32">
          <cell r="A32" t="str">
            <v>St. Peter's Catholic High School (Academy)</v>
          </cell>
          <cell r="O32" t="str">
            <v>Darlington</v>
          </cell>
        </row>
        <row r="33">
          <cell r="A33" t="str">
            <v>Stroud High (Academy)</v>
          </cell>
          <cell r="O33" t="str">
            <v>Derby</v>
          </cell>
        </row>
        <row r="34">
          <cell r="A34" t="str">
            <v>Tewkesbury School (Academy)</v>
          </cell>
          <cell r="O34" t="str">
            <v>Derbyshire</v>
          </cell>
        </row>
        <row r="35">
          <cell r="A35" t="str">
            <v>The Cotswold Academy</v>
          </cell>
          <cell r="O35" t="str">
            <v>Devon</v>
          </cell>
        </row>
        <row r="36">
          <cell r="A36" t="str">
            <v>The Crypt School (Academy)</v>
          </cell>
          <cell r="O36" t="str">
            <v>Doncaster</v>
          </cell>
        </row>
        <row r="37">
          <cell r="A37" t="str">
            <v>The Dean Academy</v>
          </cell>
          <cell r="O37" t="str">
            <v>Dorset</v>
          </cell>
        </row>
        <row r="38">
          <cell r="A38" t="str">
            <v>Thomas Keble School (Academy)</v>
          </cell>
          <cell r="O38" t="str">
            <v>Dudley</v>
          </cell>
        </row>
        <row r="39">
          <cell r="A39" t="str">
            <v>Winchcombe (Academy)</v>
          </cell>
          <cell r="O39" t="str">
            <v>Durham</v>
          </cell>
        </row>
        <row r="40">
          <cell r="A40" t="str">
            <v>Wyedean (Academy)</v>
          </cell>
          <cell r="O40" t="str">
            <v>Ealing</v>
          </cell>
        </row>
        <row r="41">
          <cell r="O41" t="str">
            <v>East Riding of Yorkshire</v>
          </cell>
        </row>
        <row r="42">
          <cell r="O42" t="str">
            <v>East Sussex</v>
          </cell>
        </row>
        <row r="43">
          <cell r="O43" t="str">
            <v>Enfield</v>
          </cell>
        </row>
        <row r="44">
          <cell r="O44" t="str">
            <v>Essex</v>
          </cell>
        </row>
        <row r="45">
          <cell r="O45" t="str">
            <v>Gateshead</v>
          </cell>
        </row>
        <row r="46">
          <cell r="O46" t="str">
            <v>Gloucestershire</v>
          </cell>
        </row>
        <row r="47">
          <cell r="O47" t="str">
            <v>Greenwich</v>
          </cell>
        </row>
        <row r="48">
          <cell r="O48" t="str">
            <v>Hackney</v>
          </cell>
        </row>
        <row r="49">
          <cell r="O49" t="str">
            <v>Halton</v>
          </cell>
        </row>
        <row r="50">
          <cell r="O50" t="str">
            <v>Hammersmith and Fulham</v>
          </cell>
        </row>
        <row r="51">
          <cell r="O51" t="str">
            <v>Hampshire</v>
          </cell>
        </row>
        <row r="52">
          <cell r="O52" t="str">
            <v>Haringey</v>
          </cell>
        </row>
        <row r="53">
          <cell r="O53" t="str">
            <v>Harrow</v>
          </cell>
        </row>
        <row r="54">
          <cell r="O54" t="str">
            <v>Hartlepool</v>
          </cell>
        </row>
        <row r="55">
          <cell r="O55" t="str">
            <v>Havering</v>
          </cell>
        </row>
        <row r="56">
          <cell r="O56" t="str">
            <v>Herefordshire</v>
          </cell>
        </row>
        <row r="57">
          <cell r="O57" t="str">
            <v>Hertfordshire</v>
          </cell>
        </row>
        <row r="58">
          <cell r="O58" t="str">
            <v>Hillingdon</v>
          </cell>
        </row>
        <row r="59">
          <cell r="O59" t="str">
            <v>Hounslow</v>
          </cell>
        </row>
        <row r="60">
          <cell r="O60" t="str">
            <v>Isle of Wight</v>
          </cell>
        </row>
        <row r="61">
          <cell r="O61" t="str">
            <v>Islington</v>
          </cell>
        </row>
        <row r="62">
          <cell r="O62" t="str">
            <v>Kensington and Chelsea</v>
          </cell>
        </row>
        <row r="63">
          <cell r="O63" t="str">
            <v>Kent</v>
          </cell>
        </row>
        <row r="64">
          <cell r="O64" t="str">
            <v>Kingston Upon Hull, City of</v>
          </cell>
        </row>
        <row r="65">
          <cell r="O65" t="str">
            <v>Kingston upon Thames</v>
          </cell>
        </row>
        <row r="66">
          <cell r="O66" t="str">
            <v>Kirklees</v>
          </cell>
        </row>
        <row r="67">
          <cell r="O67" t="str">
            <v>Knowsley</v>
          </cell>
        </row>
        <row r="68">
          <cell r="O68" t="str">
            <v>Lambeth</v>
          </cell>
        </row>
        <row r="69">
          <cell r="O69" t="str">
            <v>Lancashire</v>
          </cell>
        </row>
        <row r="70">
          <cell r="O70" t="str">
            <v>Leeds</v>
          </cell>
        </row>
        <row r="71">
          <cell r="O71" t="str">
            <v>Leicester</v>
          </cell>
        </row>
        <row r="72">
          <cell r="O72" t="str">
            <v>Leicestershire</v>
          </cell>
        </row>
        <row r="73">
          <cell r="O73" t="str">
            <v>Lewisham</v>
          </cell>
        </row>
        <row r="74">
          <cell r="O74" t="str">
            <v>Lincolnshire</v>
          </cell>
        </row>
        <row r="75">
          <cell r="O75" t="str">
            <v>Liverpool</v>
          </cell>
        </row>
        <row r="76">
          <cell r="O76" t="str">
            <v>Luton</v>
          </cell>
        </row>
        <row r="77">
          <cell r="O77" t="str">
            <v>Manchester</v>
          </cell>
        </row>
        <row r="78">
          <cell r="O78" t="str">
            <v>Medway</v>
          </cell>
        </row>
        <row r="79">
          <cell r="O79" t="str">
            <v>Merton</v>
          </cell>
        </row>
        <row r="80">
          <cell r="O80" t="str">
            <v>Middlesbrough</v>
          </cell>
        </row>
        <row r="81">
          <cell r="O81" t="str">
            <v>Milton Keynes</v>
          </cell>
        </row>
        <row r="82">
          <cell r="O82" t="str">
            <v>Newcastle upon Tyne</v>
          </cell>
        </row>
        <row r="83">
          <cell r="O83" t="str">
            <v>Newham</v>
          </cell>
        </row>
        <row r="84">
          <cell r="O84" t="str">
            <v>Norfolk</v>
          </cell>
        </row>
        <row r="85">
          <cell r="O85" t="str">
            <v>North East Lincolnshire</v>
          </cell>
        </row>
        <row r="86">
          <cell r="O86" t="str">
            <v>North Lincolnshire</v>
          </cell>
        </row>
        <row r="87">
          <cell r="O87" t="str">
            <v>North Somerset</v>
          </cell>
        </row>
        <row r="88">
          <cell r="O88" t="str">
            <v>North Tyneside</v>
          </cell>
        </row>
        <row r="89">
          <cell r="O89" t="str">
            <v>North Yorkshire</v>
          </cell>
        </row>
        <row r="90">
          <cell r="O90" t="str">
            <v>Northamptonshire</v>
          </cell>
        </row>
        <row r="91">
          <cell r="O91" t="str">
            <v>Northumberland</v>
          </cell>
        </row>
        <row r="92">
          <cell r="O92" t="str">
            <v>Nottingham</v>
          </cell>
        </row>
        <row r="93">
          <cell r="O93" t="str">
            <v>Nottinghamshire</v>
          </cell>
        </row>
        <row r="94">
          <cell r="O94" t="str">
            <v>Oldham</v>
          </cell>
        </row>
        <row r="95">
          <cell r="O95" t="str">
            <v>Oxfordshire</v>
          </cell>
        </row>
        <row r="96">
          <cell r="O96" t="str">
            <v>Peterborough</v>
          </cell>
        </row>
        <row r="97">
          <cell r="O97" t="str">
            <v>Plymouth</v>
          </cell>
        </row>
        <row r="98">
          <cell r="O98" t="str">
            <v>Poole</v>
          </cell>
        </row>
        <row r="99">
          <cell r="O99" t="str">
            <v>Portsmouth</v>
          </cell>
        </row>
        <row r="100">
          <cell r="O100" t="str">
            <v>Reading</v>
          </cell>
        </row>
        <row r="101">
          <cell r="O101" t="str">
            <v>Redbridge</v>
          </cell>
        </row>
        <row r="102">
          <cell r="O102" t="str">
            <v>Redcar and Cleveland</v>
          </cell>
        </row>
        <row r="103">
          <cell r="O103" t="str">
            <v>Richmond upon Thames</v>
          </cell>
        </row>
        <row r="104">
          <cell r="O104" t="str">
            <v>Rochdale</v>
          </cell>
        </row>
        <row r="105">
          <cell r="O105" t="str">
            <v>Rotherham</v>
          </cell>
        </row>
        <row r="106">
          <cell r="O106" t="str">
            <v>Rutland</v>
          </cell>
        </row>
        <row r="107">
          <cell r="O107" t="str">
            <v>Salford</v>
          </cell>
        </row>
        <row r="108">
          <cell r="O108" t="str">
            <v>Sandwell</v>
          </cell>
        </row>
        <row r="109">
          <cell r="O109" t="str">
            <v>Sefton</v>
          </cell>
        </row>
        <row r="110">
          <cell r="O110" t="str">
            <v>Sheffield</v>
          </cell>
        </row>
        <row r="111">
          <cell r="O111" t="str">
            <v>Shropshire</v>
          </cell>
        </row>
        <row r="112">
          <cell r="O112" t="str">
            <v>Slough</v>
          </cell>
        </row>
        <row r="113">
          <cell r="O113" t="str">
            <v>Solihull</v>
          </cell>
        </row>
        <row r="114">
          <cell r="O114" t="str">
            <v>Somerset</v>
          </cell>
        </row>
        <row r="115">
          <cell r="O115" t="str">
            <v>South Gloucestershire</v>
          </cell>
        </row>
        <row r="116">
          <cell r="O116" t="str">
            <v>South Tyneside</v>
          </cell>
        </row>
        <row r="117">
          <cell r="O117" t="str">
            <v>Southampton</v>
          </cell>
        </row>
        <row r="118">
          <cell r="O118" t="str">
            <v>SouthendonSea</v>
          </cell>
        </row>
        <row r="119">
          <cell r="O119" t="str">
            <v>Southwark</v>
          </cell>
        </row>
        <row r="120">
          <cell r="O120" t="str">
            <v>St Helens</v>
          </cell>
        </row>
        <row r="121">
          <cell r="O121" t="str">
            <v>Staffordshire</v>
          </cell>
        </row>
        <row r="122">
          <cell r="O122" t="str">
            <v>Stockport</v>
          </cell>
        </row>
        <row r="123">
          <cell r="O123" t="str">
            <v>StocktononTees</v>
          </cell>
        </row>
        <row r="124">
          <cell r="O124" t="str">
            <v>StokeonTrent</v>
          </cell>
        </row>
        <row r="125">
          <cell r="O125" t="str">
            <v>Suffolk</v>
          </cell>
        </row>
        <row r="126">
          <cell r="O126" t="str">
            <v>Sunderland</v>
          </cell>
        </row>
        <row r="127">
          <cell r="O127" t="str">
            <v>Surrey</v>
          </cell>
        </row>
        <row r="128">
          <cell r="O128" t="str">
            <v>Sutton</v>
          </cell>
        </row>
        <row r="129">
          <cell r="O129" t="str">
            <v>Swindon</v>
          </cell>
        </row>
        <row r="130">
          <cell r="O130" t="str">
            <v>Tameside</v>
          </cell>
        </row>
        <row r="131">
          <cell r="O131" t="str">
            <v>Telford and Wrekin</v>
          </cell>
        </row>
        <row r="132">
          <cell r="O132" t="str">
            <v>Thurrock</v>
          </cell>
        </row>
        <row r="133">
          <cell r="O133" t="str">
            <v>Torbay</v>
          </cell>
        </row>
        <row r="134">
          <cell r="O134" t="str">
            <v>Tower Hamlets</v>
          </cell>
        </row>
        <row r="135">
          <cell r="O135" t="str">
            <v>Trafford</v>
          </cell>
        </row>
        <row r="136">
          <cell r="O136" t="str">
            <v>Wakefield</v>
          </cell>
        </row>
        <row r="137">
          <cell r="O137" t="str">
            <v>Walsall</v>
          </cell>
        </row>
        <row r="138">
          <cell r="O138" t="str">
            <v>Waltham Forest</v>
          </cell>
        </row>
        <row r="139">
          <cell r="O139" t="str">
            <v>Wandsworth</v>
          </cell>
        </row>
        <row r="140">
          <cell r="O140" t="str">
            <v>Warrington</v>
          </cell>
        </row>
        <row r="141">
          <cell r="O141" t="str">
            <v>Warwickshire</v>
          </cell>
        </row>
        <row r="142">
          <cell r="O142" t="str">
            <v>West Berkshire</v>
          </cell>
        </row>
        <row r="143">
          <cell r="O143" t="str">
            <v>West Sussex</v>
          </cell>
        </row>
        <row r="144">
          <cell r="O144" t="str">
            <v>Westminster</v>
          </cell>
        </row>
        <row r="145">
          <cell r="O145" t="str">
            <v>Wigan</v>
          </cell>
        </row>
        <row r="146">
          <cell r="O146" t="str">
            <v>Wiltshire</v>
          </cell>
        </row>
        <row r="147">
          <cell r="O147" t="str">
            <v>Windsor and Maidenhead</v>
          </cell>
        </row>
        <row r="148">
          <cell r="O148" t="str">
            <v>Wirral</v>
          </cell>
        </row>
        <row r="149">
          <cell r="O149" t="str">
            <v>Wokingham</v>
          </cell>
        </row>
        <row r="150">
          <cell r="O150" t="str">
            <v>Wolverhampton</v>
          </cell>
        </row>
        <row r="151">
          <cell r="O151" t="str">
            <v>Worcestershire</v>
          </cell>
        </row>
        <row r="152">
          <cell r="O152" t="str">
            <v>York</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sheetName val="Table 3"/>
      <sheetName val="Table 4"/>
      <sheetName val="Table 5"/>
      <sheetName val="Table 6"/>
      <sheetName val="Table 7"/>
      <sheetName val="Lookup tab"/>
      <sheetName val="Table 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
          <cell r="A2" t="str">
            <v>Select LA</v>
          </cell>
        </row>
        <row r="3">
          <cell r="A3">
            <v>201</v>
          </cell>
          <cell r="B3" t="str">
            <v>City of London</v>
          </cell>
        </row>
        <row r="4">
          <cell r="A4">
            <v>202</v>
          </cell>
          <cell r="B4" t="str">
            <v>Camden</v>
          </cell>
        </row>
        <row r="5">
          <cell r="A5">
            <v>203</v>
          </cell>
          <cell r="B5" t="str">
            <v>Greenwich</v>
          </cell>
        </row>
        <row r="6">
          <cell r="A6">
            <v>204</v>
          </cell>
          <cell r="B6" t="str">
            <v>Hackney</v>
          </cell>
        </row>
        <row r="7">
          <cell r="A7">
            <v>205</v>
          </cell>
          <cell r="B7" t="str">
            <v>Hammersmith and Fulham</v>
          </cell>
        </row>
        <row r="8">
          <cell r="A8">
            <v>206</v>
          </cell>
          <cell r="B8" t="str">
            <v>Islington</v>
          </cell>
        </row>
        <row r="9">
          <cell r="A9">
            <v>207</v>
          </cell>
          <cell r="B9" t="str">
            <v>Kensington and Chelsea</v>
          </cell>
        </row>
        <row r="10">
          <cell r="A10">
            <v>208</v>
          </cell>
          <cell r="B10" t="str">
            <v>Lambeth</v>
          </cell>
        </row>
        <row r="11">
          <cell r="A11">
            <v>209</v>
          </cell>
          <cell r="B11" t="str">
            <v>Lewisham</v>
          </cell>
        </row>
        <row r="12">
          <cell r="A12">
            <v>210</v>
          </cell>
          <cell r="B12" t="str">
            <v>Southwark</v>
          </cell>
        </row>
        <row r="13">
          <cell r="A13">
            <v>211</v>
          </cell>
          <cell r="B13" t="str">
            <v>Tower Hamlets</v>
          </cell>
        </row>
        <row r="14">
          <cell r="A14">
            <v>212</v>
          </cell>
          <cell r="B14" t="str">
            <v>Wandsworth</v>
          </cell>
        </row>
        <row r="15">
          <cell r="A15">
            <v>213</v>
          </cell>
          <cell r="B15" t="str">
            <v>Westminster</v>
          </cell>
        </row>
        <row r="16">
          <cell r="A16">
            <v>301</v>
          </cell>
          <cell r="B16" t="str">
            <v>Barking and Dagenham</v>
          </cell>
        </row>
        <row r="17">
          <cell r="A17">
            <v>302</v>
          </cell>
          <cell r="B17" t="str">
            <v>Barnet</v>
          </cell>
        </row>
        <row r="18">
          <cell r="A18">
            <v>303</v>
          </cell>
          <cell r="B18" t="str">
            <v>Bexley</v>
          </cell>
        </row>
        <row r="19">
          <cell r="A19">
            <v>304</v>
          </cell>
          <cell r="B19" t="str">
            <v>Brent</v>
          </cell>
        </row>
        <row r="20">
          <cell r="A20">
            <v>305</v>
          </cell>
          <cell r="B20" t="str">
            <v>Bromley</v>
          </cell>
        </row>
        <row r="21">
          <cell r="A21">
            <v>306</v>
          </cell>
          <cell r="B21" t="str">
            <v>Croydon</v>
          </cell>
        </row>
        <row r="22">
          <cell r="A22">
            <v>307</v>
          </cell>
          <cell r="B22" t="str">
            <v>Ealing</v>
          </cell>
        </row>
        <row r="23">
          <cell r="A23">
            <v>308</v>
          </cell>
          <cell r="B23" t="str">
            <v>Enfield</v>
          </cell>
        </row>
        <row r="24">
          <cell r="A24">
            <v>309</v>
          </cell>
          <cell r="B24" t="str">
            <v>Haringey</v>
          </cell>
        </row>
        <row r="25">
          <cell r="A25">
            <v>310</v>
          </cell>
          <cell r="B25" t="str">
            <v>Harrow</v>
          </cell>
        </row>
        <row r="26">
          <cell r="A26">
            <v>311</v>
          </cell>
          <cell r="B26" t="str">
            <v>Havering</v>
          </cell>
        </row>
        <row r="27">
          <cell r="A27">
            <v>312</v>
          </cell>
          <cell r="B27" t="str">
            <v>Hillingdon</v>
          </cell>
        </row>
        <row r="28">
          <cell r="A28">
            <v>313</v>
          </cell>
          <cell r="B28" t="str">
            <v>Hounslow</v>
          </cell>
        </row>
        <row r="29">
          <cell r="A29">
            <v>314</v>
          </cell>
          <cell r="B29" t="str">
            <v>Kingston upon Thames</v>
          </cell>
        </row>
        <row r="30">
          <cell r="A30">
            <v>315</v>
          </cell>
          <cell r="B30" t="str">
            <v>Merton</v>
          </cell>
        </row>
        <row r="31">
          <cell r="A31">
            <v>316</v>
          </cell>
          <cell r="B31" t="str">
            <v>Newham</v>
          </cell>
        </row>
        <row r="32">
          <cell r="A32">
            <v>317</v>
          </cell>
          <cell r="B32" t="str">
            <v>Redbridge</v>
          </cell>
        </row>
        <row r="33">
          <cell r="A33">
            <v>318</v>
          </cell>
          <cell r="B33" t="str">
            <v>Richmond upon Thames</v>
          </cell>
        </row>
        <row r="34">
          <cell r="A34">
            <v>319</v>
          </cell>
          <cell r="B34" t="str">
            <v>Sutton</v>
          </cell>
        </row>
        <row r="35">
          <cell r="A35">
            <v>320</v>
          </cell>
          <cell r="B35" t="str">
            <v>Waltham Forest</v>
          </cell>
        </row>
        <row r="36">
          <cell r="A36">
            <v>330</v>
          </cell>
          <cell r="B36" t="str">
            <v>Birmingham</v>
          </cell>
        </row>
        <row r="37">
          <cell r="A37">
            <v>331</v>
          </cell>
          <cell r="B37" t="str">
            <v>Coventry</v>
          </cell>
        </row>
        <row r="38">
          <cell r="A38">
            <v>332</v>
          </cell>
          <cell r="B38" t="str">
            <v>Dudley</v>
          </cell>
        </row>
        <row r="39">
          <cell r="A39">
            <v>333</v>
          </cell>
          <cell r="B39" t="str">
            <v>Sandwell</v>
          </cell>
        </row>
        <row r="40">
          <cell r="A40">
            <v>334</v>
          </cell>
          <cell r="B40" t="str">
            <v>Solihull</v>
          </cell>
        </row>
        <row r="41">
          <cell r="A41">
            <v>335</v>
          </cell>
          <cell r="B41" t="str">
            <v>Walsall</v>
          </cell>
        </row>
        <row r="42">
          <cell r="A42">
            <v>336</v>
          </cell>
          <cell r="B42" t="str">
            <v>Wolverhampton</v>
          </cell>
        </row>
        <row r="43">
          <cell r="A43">
            <v>340</v>
          </cell>
          <cell r="B43" t="str">
            <v>Knowsley</v>
          </cell>
        </row>
        <row r="44">
          <cell r="A44">
            <v>341</v>
          </cell>
          <cell r="B44" t="str">
            <v>Liverpool</v>
          </cell>
        </row>
        <row r="45">
          <cell r="A45">
            <v>342</v>
          </cell>
          <cell r="B45" t="str">
            <v>St Helens</v>
          </cell>
        </row>
        <row r="46">
          <cell r="A46">
            <v>343</v>
          </cell>
          <cell r="B46" t="str">
            <v>Sefton</v>
          </cell>
        </row>
        <row r="47">
          <cell r="A47">
            <v>344</v>
          </cell>
          <cell r="B47" t="str">
            <v>Wirral</v>
          </cell>
        </row>
        <row r="48">
          <cell r="A48">
            <v>350</v>
          </cell>
          <cell r="B48" t="str">
            <v>Bolton</v>
          </cell>
        </row>
        <row r="49">
          <cell r="A49">
            <v>351</v>
          </cell>
          <cell r="B49" t="str">
            <v>Bury</v>
          </cell>
        </row>
        <row r="50">
          <cell r="A50">
            <v>352</v>
          </cell>
          <cell r="B50" t="str">
            <v>Manchester</v>
          </cell>
        </row>
        <row r="51">
          <cell r="A51">
            <v>353</v>
          </cell>
          <cell r="B51" t="str">
            <v>Oldham</v>
          </cell>
        </row>
        <row r="52">
          <cell r="A52">
            <v>354</v>
          </cell>
          <cell r="B52" t="str">
            <v>Rochdale</v>
          </cell>
        </row>
        <row r="53">
          <cell r="A53">
            <v>355</v>
          </cell>
          <cell r="B53" t="str">
            <v>Salford</v>
          </cell>
        </row>
        <row r="54">
          <cell r="A54">
            <v>356</v>
          </cell>
          <cell r="B54" t="str">
            <v>Stockport</v>
          </cell>
        </row>
        <row r="55">
          <cell r="A55">
            <v>357</v>
          </cell>
          <cell r="B55" t="str">
            <v>Tameside</v>
          </cell>
        </row>
        <row r="56">
          <cell r="A56">
            <v>358</v>
          </cell>
          <cell r="B56" t="str">
            <v>Trafford</v>
          </cell>
        </row>
        <row r="57">
          <cell r="A57">
            <v>359</v>
          </cell>
          <cell r="B57" t="str">
            <v>Wigan</v>
          </cell>
        </row>
        <row r="58">
          <cell r="A58">
            <v>370</v>
          </cell>
          <cell r="B58" t="str">
            <v>Barnsley</v>
          </cell>
        </row>
        <row r="59">
          <cell r="A59">
            <v>371</v>
          </cell>
          <cell r="B59" t="str">
            <v>Doncaster</v>
          </cell>
        </row>
        <row r="60">
          <cell r="A60">
            <v>372</v>
          </cell>
          <cell r="B60" t="str">
            <v>Rotherham</v>
          </cell>
        </row>
        <row r="61">
          <cell r="A61">
            <v>373</v>
          </cell>
          <cell r="B61" t="str">
            <v>Sheffield</v>
          </cell>
        </row>
        <row r="62">
          <cell r="A62">
            <v>380</v>
          </cell>
          <cell r="B62" t="str">
            <v>Bradford</v>
          </cell>
        </row>
        <row r="63">
          <cell r="A63">
            <v>381</v>
          </cell>
          <cell r="B63" t="str">
            <v>Calderdale</v>
          </cell>
        </row>
        <row r="64">
          <cell r="A64">
            <v>382</v>
          </cell>
          <cell r="B64" t="str">
            <v>Kirklees</v>
          </cell>
        </row>
        <row r="65">
          <cell r="A65">
            <v>383</v>
          </cell>
          <cell r="B65" t="str">
            <v>Leeds</v>
          </cell>
        </row>
        <row r="66">
          <cell r="A66">
            <v>384</v>
          </cell>
          <cell r="B66" t="str">
            <v>Wakefield</v>
          </cell>
        </row>
        <row r="67">
          <cell r="A67">
            <v>390</v>
          </cell>
          <cell r="B67" t="str">
            <v>Gateshead</v>
          </cell>
        </row>
        <row r="68">
          <cell r="A68">
            <v>391</v>
          </cell>
          <cell r="B68" t="str">
            <v>Newcastle upon Tyne</v>
          </cell>
        </row>
        <row r="69">
          <cell r="A69">
            <v>392</v>
          </cell>
          <cell r="B69" t="str">
            <v>North Tyneside</v>
          </cell>
        </row>
        <row r="70">
          <cell r="A70">
            <v>393</v>
          </cell>
          <cell r="B70" t="str">
            <v>South Tyneside</v>
          </cell>
        </row>
        <row r="71">
          <cell r="A71">
            <v>394</v>
          </cell>
          <cell r="B71" t="str">
            <v>Sunderland</v>
          </cell>
        </row>
        <row r="72">
          <cell r="A72">
            <v>800</v>
          </cell>
          <cell r="B72" t="str">
            <v>Bath and North East Somerset</v>
          </cell>
        </row>
        <row r="73">
          <cell r="A73">
            <v>801</v>
          </cell>
          <cell r="B73" t="str">
            <v>Bristol City of</v>
          </cell>
        </row>
        <row r="74">
          <cell r="A74">
            <v>802</v>
          </cell>
          <cell r="B74" t="str">
            <v>North Somerset</v>
          </cell>
        </row>
        <row r="75">
          <cell r="A75">
            <v>803</v>
          </cell>
          <cell r="B75" t="str">
            <v>South Gloucestershire</v>
          </cell>
        </row>
        <row r="76">
          <cell r="A76">
            <v>805</v>
          </cell>
          <cell r="B76" t="str">
            <v>Hartlepool</v>
          </cell>
        </row>
        <row r="77">
          <cell r="A77">
            <v>806</v>
          </cell>
          <cell r="B77" t="str">
            <v>Middlesbrough</v>
          </cell>
        </row>
        <row r="78">
          <cell r="A78">
            <v>807</v>
          </cell>
          <cell r="B78" t="str">
            <v>Redcar and Cleveland</v>
          </cell>
        </row>
        <row r="79">
          <cell r="A79">
            <v>808</v>
          </cell>
          <cell r="B79" t="str">
            <v>Stockton-on-Tees</v>
          </cell>
        </row>
        <row r="80">
          <cell r="A80">
            <v>810</v>
          </cell>
          <cell r="B80" t="str">
            <v>Kingston upon Hull City of</v>
          </cell>
        </row>
        <row r="81">
          <cell r="A81">
            <v>811</v>
          </cell>
          <cell r="B81" t="str">
            <v>East Riding of Yorkshire</v>
          </cell>
        </row>
        <row r="82">
          <cell r="A82">
            <v>812</v>
          </cell>
          <cell r="B82" t="str">
            <v>North East Lincolnshire</v>
          </cell>
        </row>
        <row r="83">
          <cell r="A83">
            <v>813</v>
          </cell>
          <cell r="B83" t="str">
            <v>North Lincolnshire</v>
          </cell>
        </row>
        <row r="84">
          <cell r="A84">
            <v>815</v>
          </cell>
          <cell r="B84" t="str">
            <v>North Yorkshire</v>
          </cell>
        </row>
        <row r="85">
          <cell r="A85">
            <v>816</v>
          </cell>
          <cell r="B85" t="str">
            <v>York</v>
          </cell>
        </row>
        <row r="86">
          <cell r="A86">
            <v>821</v>
          </cell>
          <cell r="B86" t="str">
            <v>Luton</v>
          </cell>
        </row>
        <row r="87">
          <cell r="A87">
            <v>822</v>
          </cell>
          <cell r="B87" t="str">
            <v>Bedford Borough</v>
          </cell>
        </row>
        <row r="88">
          <cell r="A88">
            <v>823</v>
          </cell>
          <cell r="B88" t="str">
            <v>Central Bedfordshire</v>
          </cell>
        </row>
        <row r="89">
          <cell r="A89">
            <v>825</v>
          </cell>
          <cell r="B89" t="str">
            <v>Buckinghamshire</v>
          </cell>
        </row>
        <row r="90">
          <cell r="A90">
            <v>826</v>
          </cell>
          <cell r="B90" t="str">
            <v>Milton Keynes</v>
          </cell>
        </row>
        <row r="91">
          <cell r="A91">
            <v>830</v>
          </cell>
          <cell r="B91" t="str">
            <v>Derbyshire</v>
          </cell>
        </row>
        <row r="92">
          <cell r="A92">
            <v>831</v>
          </cell>
          <cell r="B92" t="str">
            <v>Derby</v>
          </cell>
        </row>
        <row r="93">
          <cell r="A93">
            <v>835</v>
          </cell>
          <cell r="B93" t="str">
            <v>Dorset</v>
          </cell>
        </row>
        <row r="94">
          <cell r="A94">
            <v>836</v>
          </cell>
          <cell r="B94" t="str">
            <v>Poole</v>
          </cell>
        </row>
        <row r="95">
          <cell r="A95">
            <v>837</v>
          </cell>
          <cell r="B95" t="str">
            <v>Bournemouth</v>
          </cell>
        </row>
        <row r="96">
          <cell r="A96">
            <v>840</v>
          </cell>
          <cell r="B96" t="str">
            <v>Durham</v>
          </cell>
        </row>
        <row r="97">
          <cell r="A97">
            <v>841</v>
          </cell>
          <cell r="B97" t="str">
            <v>Darlington</v>
          </cell>
        </row>
        <row r="98">
          <cell r="A98">
            <v>845</v>
          </cell>
          <cell r="B98" t="str">
            <v>East Sussex</v>
          </cell>
        </row>
        <row r="99">
          <cell r="A99">
            <v>846</v>
          </cell>
          <cell r="B99" t="str">
            <v>Brighton and Hove</v>
          </cell>
        </row>
        <row r="100">
          <cell r="A100">
            <v>850</v>
          </cell>
          <cell r="B100" t="str">
            <v>Hampshire</v>
          </cell>
        </row>
        <row r="101">
          <cell r="A101">
            <v>851</v>
          </cell>
          <cell r="B101" t="str">
            <v>Portsmouth</v>
          </cell>
        </row>
        <row r="102">
          <cell r="A102">
            <v>852</v>
          </cell>
          <cell r="B102" t="str">
            <v>Southampton</v>
          </cell>
        </row>
        <row r="103">
          <cell r="A103">
            <v>855</v>
          </cell>
          <cell r="B103" t="str">
            <v>Leicestershire</v>
          </cell>
        </row>
        <row r="104">
          <cell r="A104">
            <v>856</v>
          </cell>
          <cell r="B104" t="str">
            <v>Leicester</v>
          </cell>
        </row>
        <row r="105">
          <cell r="A105">
            <v>857</v>
          </cell>
          <cell r="B105" t="str">
            <v>Rutland</v>
          </cell>
        </row>
        <row r="106">
          <cell r="A106">
            <v>860</v>
          </cell>
          <cell r="B106" t="str">
            <v>Staffordshire</v>
          </cell>
        </row>
        <row r="107">
          <cell r="A107">
            <v>861</v>
          </cell>
          <cell r="B107" t="str">
            <v>Stoke-on-Trent</v>
          </cell>
        </row>
        <row r="108">
          <cell r="A108">
            <v>865</v>
          </cell>
          <cell r="B108" t="str">
            <v>Wiltshire</v>
          </cell>
        </row>
        <row r="109">
          <cell r="A109">
            <v>866</v>
          </cell>
          <cell r="B109" t="str">
            <v>Swindon</v>
          </cell>
        </row>
        <row r="110">
          <cell r="A110">
            <v>867</v>
          </cell>
          <cell r="B110" t="str">
            <v>Bracknell Forest</v>
          </cell>
        </row>
        <row r="111">
          <cell r="A111">
            <v>868</v>
          </cell>
          <cell r="B111" t="str">
            <v>Windsor and Maidenhead</v>
          </cell>
        </row>
        <row r="112">
          <cell r="A112">
            <v>869</v>
          </cell>
          <cell r="B112" t="str">
            <v>West Berkshire</v>
          </cell>
        </row>
        <row r="113">
          <cell r="A113">
            <v>870</v>
          </cell>
          <cell r="B113" t="str">
            <v>Reading</v>
          </cell>
        </row>
        <row r="114">
          <cell r="A114">
            <v>871</v>
          </cell>
          <cell r="B114" t="str">
            <v>Slough</v>
          </cell>
        </row>
        <row r="115">
          <cell r="A115">
            <v>872</v>
          </cell>
          <cell r="B115" t="str">
            <v>Wokingham</v>
          </cell>
        </row>
        <row r="116">
          <cell r="A116">
            <v>873</v>
          </cell>
          <cell r="B116" t="str">
            <v>Cambridgeshire</v>
          </cell>
        </row>
        <row r="117">
          <cell r="A117">
            <v>874</v>
          </cell>
          <cell r="B117" t="str">
            <v>Peterborough</v>
          </cell>
        </row>
        <row r="118">
          <cell r="A118">
            <v>876</v>
          </cell>
          <cell r="B118" t="str">
            <v>Halton</v>
          </cell>
        </row>
        <row r="119">
          <cell r="A119">
            <v>877</v>
          </cell>
          <cell r="B119" t="str">
            <v>Warrington</v>
          </cell>
        </row>
        <row r="120">
          <cell r="A120">
            <v>878</v>
          </cell>
          <cell r="B120" t="str">
            <v>Devon</v>
          </cell>
        </row>
        <row r="121">
          <cell r="A121">
            <v>879</v>
          </cell>
          <cell r="B121" t="str">
            <v>Plymouth</v>
          </cell>
        </row>
        <row r="122">
          <cell r="A122">
            <v>880</v>
          </cell>
          <cell r="B122" t="str">
            <v>Torbay</v>
          </cell>
        </row>
        <row r="123">
          <cell r="A123">
            <v>881</v>
          </cell>
          <cell r="B123" t="str">
            <v>Essex</v>
          </cell>
        </row>
        <row r="124">
          <cell r="A124">
            <v>882</v>
          </cell>
          <cell r="B124" t="str">
            <v>Southend-on-Sea</v>
          </cell>
        </row>
        <row r="125">
          <cell r="A125">
            <v>883</v>
          </cell>
          <cell r="B125" t="str">
            <v>Thurrock</v>
          </cell>
        </row>
        <row r="126">
          <cell r="A126">
            <v>884</v>
          </cell>
          <cell r="B126" t="str">
            <v>Herefordshire</v>
          </cell>
        </row>
        <row r="127">
          <cell r="A127">
            <v>885</v>
          </cell>
          <cell r="B127" t="str">
            <v>Worcestershire</v>
          </cell>
        </row>
        <row r="128">
          <cell r="A128">
            <v>886</v>
          </cell>
          <cell r="B128" t="str">
            <v>Kent</v>
          </cell>
        </row>
        <row r="129">
          <cell r="A129">
            <v>887</v>
          </cell>
          <cell r="B129" t="str">
            <v>Medway</v>
          </cell>
        </row>
        <row r="130">
          <cell r="A130">
            <v>888</v>
          </cell>
          <cell r="B130" t="str">
            <v>Lancashire</v>
          </cell>
        </row>
        <row r="131">
          <cell r="A131">
            <v>889</v>
          </cell>
          <cell r="B131" t="str">
            <v>Blackburn with Darwen</v>
          </cell>
        </row>
        <row r="132">
          <cell r="A132">
            <v>890</v>
          </cell>
          <cell r="B132" t="str">
            <v>Blackpool</v>
          </cell>
        </row>
        <row r="133">
          <cell r="A133">
            <v>891</v>
          </cell>
          <cell r="B133" t="str">
            <v>Nottinghamshire</v>
          </cell>
        </row>
        <row r="134">
          <cell r="A134">
            <v>892</v>
          </cell>
          <cell r="B134" t="str">
            <v>Nottingham</v>
          </cell>
        </row>
        <row r="135">
          <cell r="A135">
            <v>893</v>
          </cell>
          <cell r="B135" t="str">
            <v>Shropshire</v>
          </cell>
        </row>
        <row r="136">
          <cell r="A136">
            <v>894</v>
          </cell>
          <cell r="B136" t="str">
            <v>Telford and Wrekin</v>
          </cell>
        </row>
        <row r="137">
          <cell r="A137">
            <v>895</v>
          </cell>
          <cell r="B137" t="str">
            <v>Cheshire East</v>
          </cell>
        </row>
        <row r="138">
          <cell r="A138">
            <v>896</v>
          </cell>
          <cell r="B138" t="str">
            <v>Cheshire West and Chester</v>
          </cell>
        </row>
        <row r="139">
          <cell r="A139">
            <v>908</v>
          </cell>
          <cell r="B139" t="str">
            <v>Cornwall</v>
          </cell>
        </row>
        <row r="140">
          <cell r="A140">
            <v>909</v>
          </cell>
          <cell r="B140" t="str">
            <v>Cumbria</v>
          </cell>
        </row>
        <row r="141">
          <cell r="A141">
            <v>916</v>
          </cell>
          <cell r="B141" t="str">
            <v>Gloucestershire</v>
          </cell>
        </row>
        <row r="142">
          <cell r="A142">
            <v>919</v>
          </cell>
          <cell r="B142" t="str">
            <v>Hertfordshire</v>
          </cell>
        </row>
        <row r="143">
          <cell r="A143">
            <v>921</v>
          </cell>
          <cell r="B143" t="str">
            <v>Isle of Wight</v>
          </cell>
        </row>
        <row r="144">
          <cell r="A144">
            <v>925</v>
          </cell>
          <cell r="B144" t="str">
            <v>Lincolnshire</v>
          </cell>
        </row>
        <row r="145">
          <cell r="A145">
            <v>926</v>
          </cell>
          <cell r="B145" t="str">
            <v>Norfolk</v>
          </cell>
        </row>
        <row r="146">
          <cell r="A146">
            <v>928</v>
          </cell>
          <cell r="B146" t="str">
            <v>Northamptonshire</v>
          </cell>
        </row>
        <row r="147">
          <cell r="A147">
            <v>929</v>
          </cell>
          <cell r="B147" t="str">
            <v>Northumberland</v>
          </cell>
        </row>
        <row r="148">
          <cell r="A148">
            <v>931</v>
          </cell>
          <cell r="B148" t="str">
            <v>Oxfordshire</v>
          </cell>
        </row>
        <row r="149">
          <cell r="A149">
            <v>933</v>
          </cell>
          <cell r="B149" t="str">
            <v>Somerset</v>
          </cell>
        </row>
        <row r="150">
          <cell r="A150">
            <v>935</v>
          </cell>
          <cell r="B150" t="str">
            <v>Suffolk</v>
          </cell>
        </row>
        <row r="151">
          <cell r="A151">
            <v>936</v>
          </cell>
          <cell r="B151" t="str">
            <v>Surrey</v>
          </cell>
        </row>
        <row r="152">
          <cell r="A152">
            <v>937</v>
          </cell>
          <cell r="B152" t="str">
            <v>Warwickshire</v>
          </cell>
        </row>
        <row r="153">
          <cell r="A153">
            <v>938</v>
          </cell>
          <cell r="B153" t="str">
            <v>West Sussex</v>
          </cell>
        </row>
      </sheetData>
      <sheetData sheetId="8"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MS6 Report"/>
      <sheetName val="Summary Data"/>
      <sheetName val="1.Notes"/>
      <sheetName val="2.Code Order Input"/>
      <sheetName val="3.Sept Budget Update"/>
      <sheetName val="4.GovApproval"/>
      <sheetName val="FMS6 Auto"/>
      <sheetName val="FMS6 Manual"/>
      <sheetName val="Income Check"/>
      <sheetName val="Check Errors"/>
      <sheetName val="1011 GBP Data"/>
      <sheetName val="CFR 0910"/>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sheetData sheetId="10" refreshError="1"/>
      <sheetData sheetId="1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MS6 Report"/>
      <sheetName val="Data for analysis"/>
      <sheetName val="1.Notes"/>
      <sheetName val="2.Code Order Input"/>
      <sheetName val="3.CFR Budget Plan"/>
      <sheetName val="4.Revenue Balances"/>
      <sheetName val="5.Historic Trends"/>
      <sheetName val="6.GovApproval"/>
      <sheetName val="7.Living Wage"/>
      <sheetName val="Commitments 1."/>
      <sheetName val="Commitments 2."/>
      <sheetName val="Commitments 3."/>
      <sheetName val="Commitments 4."/>
      <sheetName val="Commitments Information"/>
      <sheetName val="FMS6 Export"/>
      <sheetName val="Check Errors"/>
      <sheetName val="Bud Coding ISB &amp; Limits"/>
      <sheetName val="Chq Bk Actuals 1314"/>
      <sheetName val="GBP 1112"/>
      <sheetName val="GBP 1213"/>
      <sheetName val="GBP 1314"/>
      <sheetName val="CFR Actuals 1112"/>
      <sheetName val="CFR Actuals 1213"/>
      <sheetName val="CFR Actuals 1314"/>
      <sheetName val="school data exc academies"/>
      <sheetName val="1415 formula"/>
      <sheetName val="1314 special"/>
      <sheetName val="1415 special"/>
      <sheetName val="1415 budget cod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4">
          <cell r="K4" t="str">
            <v>Yes</v>
          </cell>
        </row>
        <row r="5">
          <cell r="K5" t="str">
            <v>No</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refreshError="1"/>
      <sheetData sheetId="27" refreshError="1"/>
      <sheetData sheetId="2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MS6 Report"/>
      <sheetName val="Data for analysis"/>
      <sheetName val="1.Notes"/>
      <sheetName val="2.Code Order Input"/>
      <sheetName val="3.CFR Budget Plan"/>
      <sheetName val="4.Revenue Balances"/>
      <sheetName val="5.Historic Trends"/>
      <sheetName val="6.GovApproval"/>
      <sheetName val="7.Living Wage"/>
      <sheetName val="Commitments 1."/>
      <sheetName val="Commitments 2."/>
      <sheetName val="Commitments 3."/>
      <sheetName val="Commitments 4."/>
      <sheetName val="Commitments Information"/>
      <sheetName val="FMS6 Export"/>
      <sheetName val="Check Errors"/>
      <sheetName val="Bud Coding ISB &amp; Limits"/>
      <sheetName val="Chq Bk Actuals 1314"/>
      <sheetName val="GBP 1112"/>
      <sheetName val="GBP 1213"/>
      <sheetName val="GBP 1314"/>
      <sheetName val="CFR Actuals 1112"/>
      <sheetName val="CFR Actuals 1213"/>
      <sheetName val="CFR Actuals 1314"/>
      <sheetName val="school data exc academies"/>
      <sheetName val="1415 formula"/>
      <sheetName val="1314 special"/>
      <sheetName val="1415 special"/>
      <sheetName val="1415 budget cod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4">
          <cell r="K4" t="str">
            <v>Yes</v>
          </cell>
        </row>
        <row r="5">
          <cell r="K5" t="str">
            <v>No</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refreshError="1"/>
      <sheetData sheetId="27" refreshError="1"/>
      <sheetData sheetId="2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Sheet"/>
      <sheetName val="Cover"/>
      <sheetName val="Schools Block Data"/>
      <sheetName val="13-14 submitted Baselines"/>
      <sheetName val="Inputs &amp; Adjustments"/>
      <sheetName val="Local Factors"/>
      <sheetName val="Adjusted Factors"/>
      <sheetName val="13-14 final baselines"/>
      <sheetName val="Commentary"/>
      <sheetName val="Proforma"/>
      <sheetName val="De Delegation"/>
      <sheetName val="New ISB"/>
      <sheetName val="School level SB"/>
      <sheetName val="Recoupment"/>
      <sheetName val="Validation sheet"/>
      <sheetName val="Summary"/>
      <sheetName val="Draft Formula"/>
      <sheetName val="Total Pot Size"/>
      <sheetName val="Primary Pot Size"/>
      <sheetName val="Secondary Pot Size"/>
      <sheetName val="Rents"/>
      <sheetName val="Units Comparisons"/>
      <sheetName val="Estimated 14-15 rates budget"/>
      <sheetName val="Actual 13-14 Rates"/>
      <sheetName val="Dec Recoupment Report"/>
      <sheetName val="Varied Pupil Numbers"/>
      <sheetName val="Special Units"/>
      <sheetName val="De-delegations"/>
      <sheetName val="Draft Formula 1314 comparison"/>
      <sheetName val="Final Formula 1314 comparison"/>
      <sheetName val="1415 Draft &amp; Final Final Compar"/>
      <sheetName val="Rents MFG"/>
      <sheetName val="Factor Comparisons"/>
      <sheetName val="No of Sch Gains &amp; Losers"/>
      <sheetName val="1314 Formula"/>
      <sheetName val="1314 MFG"/>
      <sheetName val="1314 NOR"/>
      <sheetName val="Individual Scho Comparison Calc"/>
    </sheetNames>
    <sheetDataSet>
      <sheetData sheetId="0"/>
      <sheetData sheetId="1"/>
      <sheetData sheetId="2"/>
      <sheetData sheetId="3"/>
      <sheetData sheetId="4">
        <row r="6">
          <cell r="BN6" t="str">
            <v>School closed prior to 1 April 2014</v>
          </cell>
        </row>
      </sheetData>
      <sheetData sheetId="5">
        <row r="5">
          <cell r="AA5">
            <v>0</v>
          </cell>
        </row>
      </sheetData>
      <sheetData sheetId="6"/>
      <sheetData sheetId="7"/>
      <sheetData sheetId="8"/>
      <sheetData sheetId="9">
        <row r="9">
          <cell r="E9" t="str">
            <v>No</v>
          </cell>
        </row>
      </sheetData>
      <sheetData sheetId="10">
        <row r="8">
          <cell r="V8">
            <v>30.020000000000003</v>
          </cell>
        </row>
      </sheetData>
      <sheetData sheetId="11">
        <row r="5">
          <cell r="AC5">
            <v>23240000</v>
          </cell>
          <cell r="BB5">
            <v>216749.45644574356</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N Pri-Sec"/>
      <sheetName val="Journal"/>
      <sheetName val="Lookup sheet"/>
    </sheetNames>
    <sheetDataSet>
      <sheetData sheetId="0" refreshError="1"/>
      <sheetData sheetId="1" refreshError="1"/>
      <sheetData sheetId="2" refreshError="1">
        <row r="296">
          <cell r="A296" t="str">
            <v>April 2013</v>
          </cell>
        </row>
        <row r="297">
          <cell r="A297" t="str">
            <v>May 2013</v>
          </cell>
        </row>
        <row r="298">
          <cell r="A298" t="str">
            <v>June 2013</v>
          </cell>
        </row>
        <row r="299">
          <cell r="A299" t="str">
            <v>July 2013</v>
          </cell>
        </row>
        <row r="300">
          <cell r="A300" t="str">
            <v>August 2013</v>
          </cell>
        </row>
        <row r="301">
          <cell r="A301" t="str">
            <v>September 2013</v>
          </cell>
        </row>
        <row r="302">
          <cell r="A302" t="str">
            <v>October 2013</v>
          </cell>
        </row>
        <row r="303">
          <cell r="A303" t="str">
            <v>November 2013</v>
          </cell>
        </row>
        <row r="304">
          <cell r="A304" t="str">
            <v>December 2013</v>
          </cell>
        </row>
        <row r="305">
          <cell r="A305" t="str">
            <v>January 2014</v>
          </cell>
        </row>
        <row r="306">
          <cell r="A306" t="str">
            <v>February 2014</v>
          </cell>
        </row>
        <row r="307">
          <cell r="A307" t="str">
            <v>March 2014</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Sheet"/>
      <sheetName val="Cover"/>
      <sheetName val="Schools Block Data"/>
      <sheetName val="13-14 submitted Baselines"/>
      <sheetName val="Input &amp; Adjustments"/>
      <sheetName val="Local Factors"/>
      <sheetName val="13-14 final baselines"/>
      <sheetName val="Adjusted Factors"/>
      <sheetName val="Proforma"/>
      <sheetName val="Commentary"/>
      <sheetName val="De Delegation"/>
      <sheetName val="New ISB"/>
      <sheetName val="School level SB"/>
      <sheetName val="Recoupment"/>
      <sheetName val="Validation sheet"/>
      <sheetName val="1314 MFG Budget"/>
      <sheetName val="Draft Formula"/>
      <sheetName val="Summary"/>
      <sheetName val="13-14 blocks"/>
      <sheetName val="Total Pot Size"/>
      <sheetName val="Primary Pot Size"/>
      <sheetName val="Secondary Pot Size"/>
      <sheetName val="13-14 School Block Allocations"/>
      <sheetName val="Estimated 14-15 Rates"/>
      <sheetName val="Actual 13-14 Rates"/>
      <sheetName val="Rents"/>
      <sheetName val="Oct 12 NOR comparisons"/>
      <sheetName val="13-14 MFG examples"/>
      <sheetName val="De-delegation Estimates"/>
      <sheetName val="Converted Academies"/>
      <sheetName val="Growth Funding 1415"/>
      <sheetName val="Growth Funding 1314"/>
      <sheetName val="HN Places"/>
      <sheetName val="Centrally Retained"/>
      <sheetName val="Waterwells 1314 MFG Unit"/>
      <sheetName val="Waterwells Estimated Units"/>
      <sheetName val="Draft Formula 1213 comparison"/>
    </sheetNames>
    <sheetDataSet>
      <sheetData sheetId="0"/>
      <sheetData sheetId="1"/>
      <sheetData sheetId="2">
        <row r="3">
          <cell r="J3">
            <v>42792</v>
          </cell>
        </row>
      </sheetData>
      <sheetData sheetId="3"/>
      <sheetData sheetId="4">
        <row r="6">
          <cell r="BQ6" t="str">
            <v>School closed prior to 1 April 2014</v>
          </cell>
        </row>
      </sheetData>
      <sheetData sheetId="5">
        <row r="5">
          <cell r="R5">
            <v>50</v>
          </cell>
        </row>
      </sheetData>
      <sheetData sheetId="6"/>
      <sheetData sheetId="7"/>
      <sheetData sheetId="8">
        <row r="9">
          <cell r="E9" t="str">
            <v>No</v>
          </cell>
        </row>
      </sheetData>
      <sheetData sheetId="9"/>
      <sheetData sheetId="10">
        <row r="8">
          <cell r="V8">
            <v>30.020000000000003</v>
          </cell>
        </row>
      </sheetData>
      <sheetData sheetId="11">
        <row r="5">
          <cell r="AC5">
            <v>23240000</v>
          </cell>
        </row>
      </sheetData>
      <sheetData sheetId="12"/>
      <sheetData sheetId="13"/>
      <sheetData sheetId="14"/>
      <sheetData sheetId="15"/>
      <sheetData sheetId="16">
        <row r="1">
          <cell r="AG1">
            <v>314242898.60284132</v>
          </cell>
        </row>
      </sheetData>
      <sheetData sheetId="17"/>
      <sheetData sheetId="18"/>
      <sheetData sheetId="19"/>
      <sheetData sheetId="20"/>
      <sheetData sheetId="21"/>
      <sheetData sheetId="22"/>
      <sheetData sheetId="23">
        <row r="300">
          <cell r="P300">
            <v>1892103.5879999993</v>
          </cell>
        </row>
      </sheetData>
      <sheetData sheetId="24">
        <row r="296">
          <cell r="I296">
            <v>42867.070000000007</v>
          </cell>
        </row>
      </sheetData>
      <sheetData sheetId="25"/>
      <sheetData sheetId="26"/>
      <sheetData sheetId="27"/>
      <sheetData sheetId="28"/>
      <sheetData sheetId="29"/>
      <sheetData sheetId="30">
        <row r="4">
          <cell r="B4">
            <v>378000</v>
          </cell>
        </row>
      </sheetData>
      <sheetData sheetId="31"/>
      <sheetData sheetId="32"/>
      <sheetData sheetId="33"/>
      <sheetData sheetId="34"/>
      <sheetData sheetId="35"/>
      <sheetData sheetId="3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Sheet"/>
      <sheetName val="Cover"/>
      <sheetName val="Schools Block Data"/>
      <sheetName val="13-14 submitted Baselines"/>
      <sheetName val="Inputs &amp; Adjustments"/>
      <sheetName val="Local Factors"/>
      <sheetName val="Adjusted Factors"/>
      <sheetName val="13-14 final baselines"/>
      <sheetName val="Commentary"/>
      <sheetName val="Proforma"/>
      <sheetName val="De Delegation"/>
      <sheetName val="New ISB"/>
      <sheetName val="School level SB"/>
      <sheetName val="Recoupment"/>
      <sheetName val="Validation sheet"/>
      <sheetName val="Summary"/>
      <sheetName val="Draft Formula"/>
      <sheetName val="Total Pot Size"/>
      <sheetName val="Primary Pot Size"/>
      <sheetName val="Secondary Pot Size"/>
      <sheetName val="Rents"/>
      <sheetName val="Units Comparisons"/>
      <sheetName val="Estimated 14-15 rates budget"/>
      <sheetName val="Actual 13-14 Rates"/>
      <sheetName val="Dec Recoupment Report"/>
      <sheetName val="Varied Pupil Numbers"/>
      <sheetName val="Special Units"/>
      <sheetName val="De-delegations"/>
      <sheetName val="Draft Formula 1314 comparison"/>
      <sheetName val="Final Formula 1314 comparison"/>
      <sheetName val="1415 Draft &amp; Final Final Compar"/>
      <sheetName val="Rents MFG"/>
      <sheetName val="Factor Comparisons"/>
      <sheetName val="No of Sch Gains &amp; Losers"/>
      <sheetName val="1314 Formula"/>
      <sheetName val="1314 MFG"/>
      <sheetName val="1314 NOR"/>
      <sheetName val="Individual Scho Comparison Calc"/>
      <sheetName val="16-17 submitted baselines"/>
      <sheetName val="16-17 submitted HN places"/>
      <sheetName val="Proposed Free Schools"/>
      <sheetName val="16-17 final baselines"/>
      <sheetName val="Education Functions"/>
      <sheetName val="Formula Master"/>
      <sheetName val="Final Pot Sizes"/>
      <sheetName val="Capping Comparison"/>
      <sheetName val="School Info"/>
      <sheetName val="1718 Rents"/>
      <sheetName val="Varied NOR"/>
      <sheetName val="Longford &amp; Clearwater Dataset"/>
      <sheetName val="De-delegations (APT)"/>
      <sheetName val="Prior Attainment Pot Size Adj"/>
      <sheetName val="Prior Attainment Weighting 1617"/>
      <sheetName val="Prior Attainment Weighting 1718"/>
      <sheetName val="Copyright 1718"/>
      <sheetName val="Factors 16-17 &amp; 17-18"/>
      <sheetName val="1617 formula factors"/>
      <sheetName val="1516 formula factors"/>
      <sheetName val="Funding per pupil formulas"/>
      <sheetName val="Funding per pupil sort"/>
      <sheetName val="Census vs funded pupils"/>
      <sheetName val="Oct 15 census"/>
      <sheetName val="Individual School Comparison"/>
      <sheetName val="MFG &amp; Cap Summary"/>
      <sheetName val="1718 growth"/>
      <sheetName val="1617 5-12ths Growth"/>
      <sheetName val="1718 Delegated Budget"/>
      <sheetName val="1617 Actual Rates"/>
      <sheetName val="1718 estimated rates budget"/>
      <sheetName val="1617 Academy Actual Rates"/>
      <sheetName val="Special Unit"/>
      <sheetName val="Isbourne Valley Split Site MFG"/>
      <sheetName val="Pupil Units Comparison"/>
      <sheetName val="1415 Summary"/>
      <sheetName val="19-20 submitted baselines"/>
      <sheetName val="19-20 HN places"/>
      <sheetName val="19-20 final baselines"/>
      <sheetName val="ProformaAggregation"/>
      <sheetName val="Block transfers"/>
      <sheetName val="Formula Master UPDATED"/>
      <sheetName val="1920  - 2021 MFL "/>
      <sheetName val="Example Protections"/>
      <sheetName val="INPUT MASTER"/>
      <sheetName val="NFF Rate Increases V2"/>
      <sheetName val="Special Unit Places"/>
      <sheetName val="20-21 Rents"/>
      <sheetName val="Rates"/>
      <sheetName val="Clearwater varied numbers"/>
      <sheetName val="Hunts Grove varied numbers"/>
      <sheetName val="Longford Park varied numbers"/>
      <sheetName val="NFF all schools"/>
      <sheetName val="NFF2021_E1"/>
      <sheetName val="NFF2021_F1"/>
      <sheetName val="APT vs NFF Calculator"/>
      <sheetName val="Pupil Units"/>
      <sheetName val="NFF Rate Increases V1"/>
      <sheetName val="1920 Formula"/>
      <sheetName val="Individ Sch Detailed Comparison"/>
      <sheetName val="1920 vs 2021 pupil units"/>
      <sheetName val="1920 Growth"/>
    </sheetNames>
    <sheetDataSet>
      <sheetData sheetId="0"/>
      <sheetData sheetId="1"/>
      <sheetData sheetId="2">
        <row r="1">
          <cell r="A1" t="str">
            <v>October 2013 School Census data</v>
          </cell>
        </row>
      </sheetData>
      <sheetData sheetId="3"/>
      <sheetData sheetId="4">
        <row r="6">
          <cell r="BN6" t="str">
            <v>School closed prior to 1 April 2014</v>
          </cell>
        </row>
        <row r="7">
          <cell r="BN7" t="str">
            <v>New School opening prior to 1 April 2014</v>
          </cell>
        </row>
        <row r="8">
          <cell r="BN8" t="str">
            <v>New School opening after 1 April 2014</v>
          </cell>
        </row>
        <row r="9">
          <cell r="BN9" t="str">
            <v>Amalgamation of schools by 1 April 2014</v>
          </cell>
        </row>
        <row r="10">
          <cell r="BN10" t="str">
            <v>Change in pupil numbers/factors</v>
          </cell>
        </row>
        <row r="11">
          <cell r="BN11" t="str">
            <v>Conversion to academy status prior to 1 January 2014</v>
          </cell>
        </row>
        <row r="12">
          <cell r="BN12" t="str">
            <v>Basic Needs Academy</v>
          </cell>
        </row>
        <row r="13">
          <cell r="BN13" t="str">
            <v>Post-16 institution with Sixth Form Funding From DSG</v>
          </cell>
        </row>
        <row r="14">
          <cell r="BN14" t="str">
            <v>Other</v>
          </cell>
        </row>
      </sheetData>
      <sheetData sheetId="5">
        <row r="5">
          <cell r="AA5">
            <v>0</v>
          </cell>
        </row>
      </sheetData>
      <sheetData sheetId="6">
        <row r="4">
          <cell r="C4" t="str">
            <v>URN</v>
          </cell>
        </row>
      </sheetData>
      <sheetData sheetId="7"/>
      <sheetData sheetId="8"/>
      <sheetData sheetId="9">
        <row r="9">
          <cell r="E9" t="str">
            <v>No</v>
          </cell>
        </row>
        <row r="11">
          <cell r="E11">
            <v>2879.7437312070124</v>
          </cell>
          <cell r="L11">
            <v>2.5000000000000001E-2</v>
          </cell>
        </row>
        <row r="12">
          <cell r="E12">
            <v>3631.8605591836849</v>
          </cell>
          <cell r="L12">
            <v>2.5000000000000001E-2</v>
          </cell>
        </row>
        <row r="13">
          <cell r="E13">
            <v>4356.8671076569144</v>
          </cell>
          <cell r="L13">
            <v>2.5000000000000001E-2</v>
          </cell>
        </row>
        <row r="15">
          <cell r="D15" t="str">
            <v>FSM6 % Primary</v>
          </cell>
          <cell r="E15">
            <v>860.96</v>
          </cell>
          <cell r="L15">
            <v>0</v>
          </cell>
        </row>
        <row r="16">
          <cell r="D16" t="str">
            <v>FSM6 % Secondary</v>
          </cell>
          <cell r="F16">
            <v>736.99</v>
          </cell>
          <cell r="M16">
            <v>0</v>
          </cell>
        </row>
        <row r="17">
          <cell r="E17">
            <v>0</v>
          </cell>
          <cell r="F17">
            <v>0</v>
          </cell>
          <cell r="L17">
            <v>0</v>
          </cell>
          <cell r="M17">
            <v>0</v>
          </cell>
        </row>
        <row r="18">
          <cell r="E18">
            <v>0</v>
          </cell>
          <cell r="F18">
            <v>0</v>
          </cell>
          <cell r="L18">
            <v>0</v>
          </cell>
          <cell r="M18">
            <v>0</v>
          </cell>
        </row>
        <row r="19">
          <cell r="E19">
            <v>0</v>
          </cell>
          <cell r="F19">
            <v>0</v>
          </cell>
          <cell r="L19">
            <v>0</v>
          </cell>
          <cell r="M19">
            <v>0</v>
          </cell>
        </row>
        <row r="20">
          <cell r="E20">
            <v>0</v>
          </cell>
          <cell r="F20">
            <v>0</v>
          </cell>
          <cell r="L20">
            <v>0</v>
          </cell>
          <cell r="M20">
            <v>0</v>
          </cell>
        </row>
        <row r="21">
          <cell r="E21">
            <v>0</v>
          </cell>
          <cell r="F21">
            <v>0</v>
          </cell>
          <cell r="L21">
            <v>0</v>
          </cell>
          <cell r="M21">
            <v>0</v>
          </cell>
        </row>
        <row r="22">
          <cell r="E22">
            <v>0</v>
          </cell>
          <cell r="F22">
            <v>0</v>
          </cell>
          <cell r="L22">
            <v>0</v>
          </cell>
          <cell r="M22">
            <v>0</v>
          </cell>
        </row>
        <row r="24">
          <cell r="E24">
            <v>0</v>
          </cell>
          <cell r="L24">
            <v>0</v>
          </cell>
        </row>
        <row r="25">
          <cell r="D25" t="str">
            <v>EAL 3 Primary</v>
          </cell>
          <cell r="E25">
            <v>804.19000000000062</v>
          </cell>
          <cell r="L25">
            <v>0</v>
          </cell>
        </row>
        <row r="26">
          <cell r="D26" t="str">
            <v>EAL 3 Secondary</v>
          </cell>
          <cell r="F26">
            <v>804.19000000000062</v>
          </cell>
          <cell r="M26">
            <v>0</v>
          </cell>
        </row>
        <row r="27">
          <cell r="E27">
            <v>0</v>
          </cell>
          <cell r="F27">
            <v>0</v>
          </cell>
          <cell r="L27">
            <v>0</v>
          </cell>
          <cell r="M27">
            <v>0</v>
          </cell>
        </row>
        <row r="29">
          <cell r="F29">
            <v>1218.5393335838708</v>
          </cell>
          <cell r="L29">
            <v>1</v>
          </cell>
        </row>
        <row r="30">
          <cell r="D30" t="str">
            <v>Low Attainment % Y2-5 78</v>
          </cell>
        </row>
        <row r="31">
          <cell r="F31">
            <v>1733.5322049370557</v>
          </cell>
          <cell r="M31">
            <v>1</v>
          </cell>
        </row>
        <row r="37">
          <cell r="F37">
            <v>67000</v>
          </cell>
          <cell r="H37">
            <v>175000</v>
          </cell>
          <cell r="L37" t="str">
            <v>Notional SEN (%)</v>
          </cell>
          <cell r="M37">
            <v>0</v>
          </cell>
        </row>
        <row r="38">
          <cell r="F38">
            <v>72769</v>
          </cell>
          <cell r="H38">
            <v>0</v>
          </cell>
          <cell r="L38">
            <v>0</v>
          </cell>
          <cell r="M38">
            <v>0</v>
          </cell>
        </row>
        <row r="40">
          <cell r="G40">
            <v>0</v>
          </cell>
          <cell r="K40" t="str">
            <v>Fixed</v>
          </cell>
        </row>
        <row r="41">
          <cell r="G41">
            <v>0</v>
          </cell>
          <cell r="K41" t="str">
            <v>Fixed</v>
          </cell>
        </row>
        <row r="44">
          <cell r="L44">
            <v>0</v>
          </cell>
        </row>
        <row r="45">
          <cell r="L45">
            <v>0</v>
          </cell>
        </row>
        <row r="46">
          <cell r="L46">
            <v>0</v>
          </cell>
        </row>
        <row r="51">
          <cell r="L51">
            <v>0</v>
          </cell>
        </row>
        <row r="52">
          <cell r="L52">
            <v>0</v>
          </cell>
        </row>
        <row r="53">
          <cell r="L53">
            <v>0</v>
          </cell>
        </row>
        <row r="54">
          <cell r="L54">
            <v>0</v>
          </cell>
        </row>
        <row r="55">
          <cell r="L55">
            <v>0</v>
          </cell>
        </row>
        <row r="60">
          <cell r="J60" t="str">
            <v>Yes</v>
          </cell>
        </row>
        <row r="61">
          <cell r="D61">
            <v>1.4461503800000001E-2</v>
          </cell>
          <cell r="G61">
            <v>1</v>
          </cell>
        </row>
      </sheetData>
      <sheetData sheetId="10">
        <row r="8">
          <cell r="V8">
            <v>30.020000000000003</v>
          </cell>
        </row>
        <row r="9">
          <cell r="W9">
            <v>35.92</v>
          </cell>
        </row>
        <row r="10">
          <cell r="V10">
            <v>0</v>
          </cell>
        </row>
        <row r="11">
          <cell r="W11">
            <v>0</v>
          </cell>
        </row>
        <row r="12">
          <cell r="V12">
            <v>0</v>
          </cell>
          <cell r="W12">
            <v>0</v>
          </cell>
        </row>
        <row r="13">
          <cell r="V13">
            <v>0</v>
          </cell>
          <cell r="W13">
            <v>0</v>
          </cell>
        </row>
        <row r="14">
          <cell r="V14">
            <v>0</v>
          </cell>
          <cell r="W14">
            <v>0</v>
          </cell>
        </row>
        <row r="15">
          <cell r="V15">
            <v>0</v>
          </cell>
          <cell r="W15">
            <v>0</v>
          </cell>
        </row>
        <row r="16">
          <cell r="V16">
            <v>0</v>
          </cell>
          <cell r="W16">
            <v>0</v>
          </cell>
        </row>
        <row r="17">
          <cell r="V17">
            <v>0</v>
          </cell>
          <cell r="W17">
            <v>0</v>
          </cell>
        </row>
        <row r="18">
          <cell r="V18">
            <v>0</v>
          </cell>
          <cell r="W18">
            <v>0</v>
          </cell>
        </row>
        <row r="19">
          <cell r="V19">
            <v>0</v>
          </cell>
        </row>
        <row r="20">
          <cell r="W20">
            <v>0</v>
          </cell>
        </row>
        <row r="21">
          <cell r="V21">
            <v>0</v>
          </cell>
        </row>
        <row r="22">
          <cell r="W22">
            <v>0</v>
          </cell>
        </row>
        <row r="23">
          <cell r="V23">
            <v>0</v>
          </cell>
          <cell r="W23">
            <v>0</v>
          </cell>
        </row>
        <row r="24">
          <cell r="V24">
            <v>0</v>
          </cell>
          <cell r="W24">
            <v>0</v>
          </cell>
        </row>
        <row r="26">
          <cell r="V26">
            <v>0</v>
          </cell>
          <cell r="W26">
            <v>0</v>
          </cell>
        </row>
      </sheetData>
      <sheetData sheetId="11">
        <row r="4">
          <cell r="C4" t="str">
            <v>LAESTAB</v>
          </cell>
        </row>
      </sheetData>
      <sheetData sheetId="12"/>
      <sheetData sheetId="13"/>
      <sheetData sheetId="14"/>
      <sheetData sheetId="15">
        <row r="30">
          <cell r="H30">
            <v>504277.94090459996</v>
          </cell>
        </row>
      </sheetData>
      <sheetData sheetId="16">
        <row r="1">
          <cell r="G1">
            <v>75353</v>
          </cell>
        </row>
      </sheetData>
      <sheetData sheetId="17"/>
      <sheetData sheetId="18">
        <row r="4">
          <cell r="E4">
            <v>123307868.75716034</v>
          </cell>
        </row>
      </sheetData>
      <sheetData sheetId="19">
        <row r="4">
          <cell r="E4">
            <v>72079163.637820035</v>
          </cell>
        </row>
      </sheetData>
      <sheetData sheetId="20">
        <row r="1">
          <cell r="A1" t="str">
            <v>Exceptional Premises Factor - Rents</v>
          </cell>
        </row>
      </sheetData>
      <sheetData sheetId="21"/>
      <sheetData sheetId="22">
        <row r="6">
          <cell r="C6" t="str">
            <v>LA Number</v>
          </cell>
        </row>
      </sheetData>
      <sheetData sheetId="23">
        <row r="6">
          <cell r="C6" t="str">
            <v>LA Number</v>
          </cell>
        </row>
      </sheetData>
      <sheetData sheetId="24">
        <row r="7">
          <cell r="B7" t="str">
            <v>LAEstab</v>
          </cell>
        </row>
      </sheetData>
      <sheetData sheetId="25"/>
      <sheetData sheetId="26">
        <row r="2">
          <cell r="A2" t="str">
            <v>Funded Special Units/EPIC Centres Places Financial Year 2014/15</v>
          </cell>
        </row>
      </sheetData>
      <sheetData sheetId="27">
        <row r="1">
          <cell r="A1" t="str">
            <v>Primary &amp; Secondary School De-delegation Summary</v>
          </cell>
        </row>
      </sheetData>
      <sheetData sheetId="28"/>
      <sheetData sheetId="29"/>
      <sheetData sheetId="30"/>
      <sheetData sheetId="31">
        <row r="24">
          <cell r="Y24">
            <v>115501</v>
          </cell>
        </row>
      </sheetData>
      <sheetData sheetId="32">
        <row r="3">
          <cell r="BD3">
            <v>7102.0500000000029</v>
          </cell>
        </row>
      </sheetData>
      <sheetData sheetId="33"/>
      <sheetData sheetId="34"/>
      <sheetData sheetId="35"/>
      <sheetData sheetId="36"/>
      <sheetData sheetId="37">
        <row r="3">
          <cell r="C3">
            <v>555</v>
          </cell>
        </row>
      </sheetData>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
      <sheetName val="Plan 0"/>
      <sheetName val="Plan 3"/>
      <sheetName val="Plan 5"/>
      <sheetName val="CC Descriptions"/>
      <sheetName val="GL Descriptions"/>
      <sheetName val="MTFS Notes"/>
      <sheetName val="Control Totals"/>
    </sheetNames>
    <sheetDataSet>
      <sheetData sheetId="0" refreshError="1"/>
      <sheetData sheetId="1" refreshError="1"/>
      <sheetData sheetId="2" refreshError="1"/>
      <sheetData sheetId="3" refreshError="1"/>
      <sheetData sheetId="4" refreshError="1"/>
      <sheetData sheetId="5" refreshError="1">
        <row r="1">
          <cell r="A1" t="str">
            <v>Company 1000 General Ledger Accounts (including Balance Sheet) as at 01.04.2013</v>
          </cell>
        </row>
        <row r="2">
          <cell r="G2">
            <v>10011</v>
          </cell>
          <cell r="H2">
            <v>10011</v>
          </cell>
          <cell r="I2">
            <v>10011</v>
          </cell>
        </row>
        <row r="3">
          <cell r="G3">
            <v>10012</v>
          </cell>
          <cell r="H3">
            <v>10012</v>
          </cell>
          <cell r="I3">
            <v>10012</v>
          </cell>
        </row>
        <row r="4">
          <cell r="G4">
            <v>10014</v>
          </cell>
          <cell r="H4">
            <v>10014</v>
          </cell>
          <cell r="I4">
            <v>10014</v>
          </cell>
        </row>
        <row r="5">
          <cell r="G5">
            <v>10015</v>
          </cell>
          <cell r="H5">
            <v>10015</v>
          </cell>
          <cell r="I5">
            <v>10015</v>
          </cell>
        </row>
        <row r="6">
          <cell r="G6">
            <v>10018</v>
          </cell>
          <cell r="H6">
            <v>10018</v>
          </cell>
          <cell r="I6">
            <v>10018</v>
          </cell>
        </row>
        <row r="7">
          <cell r="G7">
            <v>10019</v>
          </cell>
          <cell r="H7">
            <v>10019</v>
          </cell>
          <cell r="I7">
            <v>10019</v>
          </cell>
        </row>
        <row r="8">
          <cell r="G8">
            <v>10021</v>
          </cell>
          <cell r="H8">
            <v>10021</v>
          </cell>
          <cell r="I8">
            <v>10021</v>
          </cell>
        </row>
        <row r="9">
          <cell r="G9">
            <v>10022</v>
          </cell>
          <cell r="H9">
            <v>10022</v>
          </cell>
          <cell r="I9">
            <v>10022</v>
          </cell>
        </row>
        <row r="10">
          <cell r="G10">
            <v>10024</v>
          </cell>
          <cell r="H10">
            <v>10024</v>
          </cell>
          <cell r="I10">
            <v>10024</v>
          </cell>
        </row>
        <row r="11">
          <cell r="G11">
            <v>10025</v>
          </cell>
          <cell r="H11">
            <v>10025</v>
          </cell>
          <cell r="I11">
            <v>10025</v>
          </cell>
        </row>
        <row r="12">
          <cell r="G12">
            <v>10028</v>
          </cell>
          <cell r="H12">
            <v>10028</v>
          </cell>
          <cell r="I12">
            <v>10028</v>
          </cell>
        </row>
        <row r="13">
          <cell r="G13">
            <v>10029</v>
          </cell>
          <cell r="H13">
            <v>10029</v>
          </cell>
          <cell r="I13">
            <v>10029</v>
          </cell>
        </row>
        <row r="14">
          <cell r="G14">
            <v>10031</v>
          </cell>
          <cell r="H14">
            <v>10031</v>
          </cell>
          <cell r="I14">
            <v>10031</v>
          </cell>
        </row>
        <row r="15">
          <cell r="G15">
            <v>10032</v>
          </cell>
          <cell r="H15">
            <v>10032</v>
          </cell>
          <cell r="I15">
            <v>10032</v>
          </cell>
        </row>
        <row r="16">
          <cell r="G16">
            <v>10034</v>
          </cell>
          <cell r="H16">
            <v>10034</v>
          </cell>
          <cell r="I16">
            <v>10034</v>
          </cell>
        </row>
        <row r="17">
          <cell r="G17">
            <v>10035</v>
          </cell>
          <cell r="H17">
            <v>10035</v>
          </cell>
          <cell r="I17">
            <v>10035</v>
          </cell>
        </row>
        <row r="18">
          <cell r="G18">
            <v>10038</v>
          </cell>
          <cell r="H18">
            <v>10038</v>
          </cell>
          <cell r="I18">
            <v>10038</v>
          </cell>
        </row>
        <row r="19">
          <cell r="G19">
            <v>10039</v>
          </cell>
          <cell r="H19">
            <v>10039</v>
          </cell>
          <cell r="I19">
            <v>10039</v>
          </cell>
        </row>
        <row r="20">
          <cell r="G20">
            <v>10101</v>
          </cell>
          <cell r="H20">
            <v>10101</v>
          </cell>
          <cell r="I20">
            <v>10101</v>
          </cell>
        </row>
        <row r="21">
          <cell r="G21">
            <v>10102</v>
          </cell>
          <cell r="H21">
            <v>10102</v>
          </cell>
          <cell r="I21">
            <v>10102</v>
          </cell>
        </row>
        <row r="22">
          <cell r="G22">
            <v>10104</v>
          </cell>
          <cell r="H22">
            <v>10104</v>
          </cell>
          <cell r="I22">
            <v>10104</v>
          </cell>
        </row>
        <row r="23">
          <cell r="G23">
            <v>10105</v>
          </cell>
          <cell r="H23">
            <v>10105</v>
          </cell>
          <cell r="I23">
            <v>10105</v>
          </cell>
        </row>
        <row r="24">
          <cell r="G24">
            <v>10108</v>
          </cell>
          <cell r="H24">
            <v>10108</v>
          </cell>
          <cell r="I24">
            <v>10108</v>
          </cell>
        </row>
        <row r="25">
          <cell r="G25">
            <v>10109</v>
          </cell>
          <cell r="H25">
            <v>10109</v>
          </cell>
          <cell r="I25">
            <v>10109</v>
          </cell>
        </row>
        <row r="26">
          <cell r="G26">
            <v>10111</v>
          </cell>
          <cell r="H26">
            <v>10111</v>
          </cell>
          <cell r="I26">
            <v>10111</v>
          </cell>
        </row>
        <row r="27">
          <cell r="G27">
            <v>10112</v>
          </cell>
          <cell r="H27">
            <v>10112</v>
          </cell>
          <cell r="I27">
            <v>10112</v>
          </cell>
        </row>
        <row r="28">
          <cell r="G28">
            <v>10114</v>
          </cell>
          <cell r="H28">
            <v>10114</v>
          </cell>
          <cell r="I28">
            <v>10114</v>
          </cell>
        </row>
        <row r="29">
          <cell r="G29">
            <v>10115</v>
          </cell>
          <cell r="H29">
            <v>10115</v>
          </cell>
          <cell r="I29">
            <v>10115</v>
          </cell>
        </row>
        <row r="30">
          <cell r="G30">
            <v>10118</v>
          </cell>
          <cell r="H30">
            <v>10118</v>
          </cell>
          <cell r="I30">
            <v>10118</v>
          </cell>
        </row>
        <row r="31">
          <cell r="G31">
            <v>10119</v>
          </cell>
          <cell r="H31">
            <v>10119</v>
          </cell>
          <cell r="I31">
            <v>10119</v>
          </cell>
        </row>
        <row r="32">
          <cell r="G32">
            <v>10121</v>
          </cell>
          <cell r="H32">
            <v>10121</v>
          </cell>
          <cell r="I32">
            <v>10121</v>
          </cell>
        </row>
        <row r="33">
          <cell r="G33">
            <v>10122</v>
          </cell>
          <cell r="H33">
            <v>10122</v>
          </cell>
          <cell r="I33">
            <v>10122</v>
          </cell>
        </row>
        <row r="34">
          <cell r="G34">
            <v>10124</v>
          </cell>
          <cell r="H34">
            <v>10124</v>
          </cell>
          <cell r="I34">
            <v>10124</v>
          </cell>
        </row>
        <row r="35">
          <cell r="G35">
            <v>10125</v>
          </cell>
          <cell r="H35">
            <v>10125</v>
          </cell>
          <cell r="I35">
            <v>10125</v>
          </cell>
        </row>
        <row r="36">
          <cell r="G36">
            <v>10128</v>
          </cell>
          <cell r="H36">
            <v>10128</v>
          </cell>
          <cell r="I36">
            <v>10128</v>
          </cell>
        </row>
        <row r="37">
          <cell r="G37">
            <v>10129</v>
          </cell>
          <cell r="H37">
            <v>10129</v>
          </cell>
          <cell r="I37">
            <v>10129</v>
          </cell>
        </row>
        <row r="38">
          <cell r="G38">
            <v>10131</v>
          </cell>
          <cell r="H38">
            <v>10131</v>
          </cell>
          <cell r="I38">
            <v>10131</v>
          </cell>
        </row>
        <row r="39">
          <cell r="G39">
            <v>10132</v>
          </cell>
          <cell r="H39">
            <v>10132</v>
          </cell>
          <cell r="I39">
            <v>10132</v>
          </cell>
        </row>
        <row r="40">
          <cell r="G40">
            <v>10134</v>
          </cell>
          <cell r="H40">
            <v>10134</v>
          </cell>
          <cell r="I40">
            <v>10134</v>
          </cell>
        </row>
        <row r="41">
          <cell r="G41">
            <v>10135</v>
          </cell>
          <cell r="H41">
            <v>10135</v>
          </cell>
          <cell r="I41">
            <v>10135</v>
          </cell>
        </row>
        <row r="42">
          <cell r="G42">
            <v>10138</v>
          </cell>
          <cell r="H42">
            <v>10138</v>
          </cell>
          <cell r="I42">
            <v>10138</v>
          </cell>
        </row>
        <row r="43">
          <cell r="G43">
            <v>10139</v>
          </cell>
          <cell r="H43">
            <v>10139</v>
          </cell>
          <cell r="I43">
            <v>10139</v>
          </cell>
        </row>
        <row r="44">
          <cell r="G44">
            <v>10141</v>
          </cell>
          <cell r="H44">
            <v>10141</v>
          </cell>
          <cell r="I44">
            <v>10141</v>
          </cell>
        </row>
        <row r="45">
          <cell r="G45">
            <v>10142</v>
          </cell>
          <cell r="H45">
            <v>10142</v>
          </cell>
          <cell r="I45">
            <v>10142</v>
          </cell>
        </row>
        <row r="46">
          <cell r="G46">
            <v>10144</v>
          </cell>
          <cell r="H46">
            <v>10144</v>
          </cell>
          <cell r="I46">
            <v>10144</v>
          </cell>
        </row>
        <row r="47">
          <cell r="G47">
            <v>10145</v>
          </cell>
          <cell r="H47">
            <v>10145</v>
          </cell>
          <cell r="I47">
            <v>10145</v>
          </cell>
        </row>
        <row r="48">
          <cell r="G48">
            <v>10148</v>
          </cell>
          <cell r="H48">
            <v>10148</v>
          </cell>
          <cell r="I48">
            <v>10148</v>
          </cell>
        </row>
        <row r="49">
          <cell r="G49">
            <v>10149</v>
          </cell>
          <cell r="H49">
            <v>10149</v>
          </cell>
          <cell r="I49">
            <v>10149</v>
          </cell>
        </row>
        <row r="50">
          <cell r="G50">
            <v>10151</v>
          </cell>
          <cell r="H50">
            <v>10151</v>
          </cell>
          <cell r="I50">
            <v>10151</v>
          </cell>
        </row>
        <row r="51">
          <cell r="G51">
            <v>10152</v>
          </cell>
          <cell r="H51">
            <v>10152</v>
          </cell>
          <cell r="I51">
            <v>10152</v>
          </cell>
        </row>
        <row r="52">
          <cell r="G52">
            <v>10154</v>
          </cell>
          <cell r="H52">
            <v>10154</v>
          </cell>
          <cell r="I52">
            <v>10154</v>
          </cell>
        </row>
        <row r="53">
          <cell r="G53">
            <v>10155</v>
          </cell>
          <cell r="H53">
            <v>10155</v>
          </cell>
          <cell r="I53">
            <v>10155</v>
          </cell>
        </row>
        <row r="54">
          <cell r="G54">
            <v>10158</v>
          </cell>
          <cell r="H54">
            <v>10158</v>
          </cell>
          <cell r="I54">
            <v>10158</v>
          </cell>
        </row>
        <row r="55">
          <cell r="G55">
            <v>10159</v>
          </cell>
          <cell r="H55">
            <v>10159</v>
          </cell>
          <cell r="I55">
            <v>10159</v>
          </cell>
        </row>
        <row r="56">
          <cell r="G56">
            <v>10161</v>
          </cell>
          <cell r="H56">
            <v>10161</v>
          </cell>
          <cell r="I56">
            <v>10161</v>
          </cell>
        </row>
        <row r="57">
          <cell r="G57">
            <v>10162</v>
          </cell>
          <cell r="H57">
            <v>10162</v>
          </cell>
          <cell r="I57">
            <v>10162</v>
          </cell>
        </row>
        <row r="58">
          <cell r="G58">
            <v>10164</v>
          </cell>
          <cell r="H58">
            <v>10164</v>
          </cell>
          <cell r="I58">
            <v>10164</v>
          </cell>
        </row>
        <row r="59">
          <cell r="G59">
            <v>10165</v>
          </cell>
          <cell r="H59">
            <v>10165</v>
          </cell>
          <cell r="I59">
            <v>10165</v>
          </cell>
        </row>
        <row r="60">
          <cell r="G60">
            <v>10168</v>
          </cell>
          <cell r="H60">
            <v>10168</v>
          </cell>
          <cell r="I60">
            <v>10168</v>
          </cell>
        </row>
        <row r="61">
          <cell r="G61">
            <v>10169</v>
          </cell>
          <cell r="H61">
            <v>10169</v>
          </cell>
          <cell r="I61">
            <v>10169</v>
          </cell>
        </row>
        <row r="62">
          <cell r="G62">
            <v>10171</v>
          </cell>
          <cell r="H62">
            <v>10171</v>
          </cell>
          <cell r="I62">
            <v>10171</v>
          </cell>
        </row>
        <row r="63">
          <cell r="G63">
            <v>10172</v>
          </cell>
          <cell r="H63">
            <v>10172</v>
          </cell>
          <cell r="I63">
            <v>10172</v>
          </cell>
        </row>
        <row r="64">
          <cell r="G64">
            <v>10174</v>
          </cell>
          <cell r="H64">
            <v>10174</v>
          </cell>
          <cell r="I64">
            <v>10174</v>
          </cell>
        </row>
        <row r="65">
          <cell r="G65">
            <v>10175</v>
          </cell>
          <cell r="H65">
            <v>10175</v>
          </cell>
          <cell r="I65">
            <v>10175</v>
          </cell>
        </row>
        <row r="66">
          <cell r="G66">
            <v>10178</v>
          </cell>
          <cell r="H66">
            <v>10178</v>
          </cell>
          <cell r="I66">
            <v>10178</v>
          </cell>
        </row>
        <row r="67">
          <cell r="G67">
            <v>10179</v>
          </cell>
          <cell r="H67">
            <v>10179</v>
          </cell>
          <cell r="I67">
            <v>10179</v>
          </cell>
        </row>
        <row r="68">
          <cell r="G68">
            <v>10181</v>
          </cell>
          <cell r="H68">
            <v>10181</v>
          </cell>
          <cell r="I68">
            <v>10181</v>
          </cell>
        </row>
        <row r="69">
          <cell r="G69">
            <v>10182</v>
          </cell>
          <cell r="H69">
            <v>10182</v>
          </cell>
          <cell r="I69">
            <v>10182</v>
          </cell>
        </row>
        <row r="70">
          <cell r="G70">
            <v>10184</v>
          </cell>
          <cell r="H70">
            <v>10184</v>
          </cell>
          <cell r="I70">
            <v>10184</v>
          </cell>
        </row>
        <row r="71">
          <cell r="G71">
            <v>10185</v>
          </cell>
          <cell r="H71">
            <v>10185</v>
          </cell>
          <cell r="I71">
            <v>10185</v>
          </cell>
        </row>
        <row r="72">
          <cell r="G72">
            <v>10188</v>
          </cell>
          <cell r="H72">
            <v>10188</v>
          </cell>
          <cell r="I72">
            <v>10188</v>
          </cell>
        </row>
        <row r="73">
          <cell r="G73">
            <v>10189</v>
          </cell>
          <cell r="H73">
            <v>10189</v>
          </cell>
          <cell r="I73">
            <v>10189</v>
          </cell>
        </row>
        <row r="74">
          <cell r="G74">
            <v>10191</v>
          </cell>
          <cell r="H74">
            <v>10191</v>
          </cell>
          <cell r="I74">
            <v>10191</v>
          </cell>
        </row>
        <row r="75">
          <cell r="G75">
            <v>10192</v>
          </cell>
          <cell r="H75">
            <v>10192</v>
          </cell>
          <cell r="I75">
            <v>10192</v>
          </cell>
        </row>
        <row r="76">
          <cell r="G76">
            <v>10194</v>
          </cell>
          <cell r="H76">
            <v>10194</v>
          </cell>
          <cell r="I76">
            <v>10194</v>
          </cell>
        </row>
        <row r="77">
          <cell r="G77">
            <v>10195</v>
          </cell>
          <cell r="H77">
            <v>10195</v>
          </cell>
          <cell r="I77">
            <v>10195</v>
          </cell>
        </row>
        <row r="78">
          <cell r="G78">
            <v>10198</v>
          </cell>
          <cell r="H78">
            <v>10198</v>
          </cell>
          <cell r="I78">
            <v>10198</v>
          </cell>
        </row>
        <row r="79">
          <cell r="G79">
            <v>10199</v>
          </cell>
          <cell r="H79">
            <v>10199</v>
          </cell>
          <cell r="I79">
            <v>10199</v>
          </cell>
        </row>
        <row r="80">
          <cell r="G80">
            <v>10201</v>
          </cell>
          <cell r="H80">
            <v>10201</v>
          </cell>
          <cell r="I80">
            <v>10201</v>
          </cell>
        </row>
        <row r="81">
          <cell r="G81">
            <v>10202</v>
          </cell>
          <cell r="H81">
            <v>10202</v>
          </cell>
          <cell r="I81">
            <v>10202</v>
          </cell>
        </row>
        <row r="82">
          <cell r="G82">
            <v>10204</v>
          </cell>
          <cell r="H82">
            <v>10204</v>
          </cell>
          <cell r="I82">
            <v>10204</v>
          </cell>
        </row>
        <row r="83">
          <cell r="G83">
            <v>10205</v>
          </cell>
          <cell r="H83">
            <v>10205</v>
          </cell>
          <cell r="I83">
            <v>10205</v>
          </cell>
        </row>
        <row r="84">
          <cell r="G84">
            <v>10208</v>
          </cell>
          <cell r="H84">
            <v>10208</v>
          </cell>
          <cell r="I84">
            <v>10208</v>
          </cell>
        </row>
        <row r="85">
          <cell r="G85">
            <v>10209</v>
          </cell>
          <cell r="H85">
            <v>10209</v>
          </cell>
          <cell r="I85">
            <v>10209</v>
          </cell>
        </row>
        <row r="86">
          <cell r="G86">
            <v>10211</v>
          </cell>
          <cell r="H86">
            <v>10211</v>
          </cell>
          <cell r="I86">
            <v>10211</v>
          </cell>
        </row>
        <row r="87">
          <cell r="G87">
            <v>10212</v>
          </cell>
          <cell r="H87">
            <v>10212</v>
          </cell>
          <cell r="I87">
            <v>10212</v>
          </cell>
        </row>
        <row r="88">
          <cell r="G88">
            <v>10214</v>
          </cell>
          <cell r="H88">
            <v>10214</v>
          </cell>
          <cell r="I88">
            <v>10214</v>
          </cell>
        </row>
        <row r="89">
          <cell r="G89">
            <v>10215</v>
          </cell>
          <cell r="H89">
            <v>10215</v>
          </cell>
          <cell r="I89">
            <v>10215</v>
          </cell>
        </row>
        <row r="90">
          <cell r="G90">
            <v>10218</v>
          </cell>
          <cell r="H90">
            <v>10218</v>
          </cell>
          <cell r="I90">
            <v>10218</v>
          </cell>
        </row>
        <row r="91">
          <cell r="G91">
            <v>10219</v>
          </cell>
          <cell r="H91">
            <v>10219</v>
          </cell>
          <cell r="I91">
            <v>10219</v>
          </cell>
        </row>
        <row r="92">
          <cell r="G92">
            <v>10221</v>
          </cell>
          <cell r="H92">
            <v>10221</v>
          </cell>
          <cell r="I92">
            <v>10221</v>
          </cell>
        </row>
        <row r="93">
          <cell r="G93">
            <v>10222</v>
          </cell>
          <cell r="H93">
            <v>10222</v>
          </cell>
          <cell r="I93">
            <v>10222</v>
          </cell>
        </row>
        <row r="94">
          <cell r="G94">
            <v>10224</v>
          </cell>
          <cell r="H94">
            <v>10224</v>
          </cell>
          <cell r="I94">
            <v>10224</v>
          </cell>
        </row>
        <row r="95">
          <cell r="G95">
            <v>10225</v>
          </cell>
          <cell r="H95">
            <v>10225</v>
          </cell>
          <cell r="I95">
            <v>10225</v>
          </cell>
        </row>
        <row r="96">
          <cell r="G96">
            <v>10228</v>
          </cell>
          <cell r="H96">
            <v>10228</v>
          </cell>
          <cell r="I96">
            <v>10228</v>
          </cell>
        </row>
        <row r="97">
          <cell r="G97">
            <v>10229</v>
          </cell>
          <cell r="H97">
            <v>10229</v>
          </cell>
          <cell r="I97">
            <v>10229</v>
          </cell>
        </row>
        <row r="98">
          <cell r="G98">
            <v>10231</v>
          </cell>
          <cell r="H98">
            <v>10231</v>
          </cell>
          <cell r="I98">
            <v>10231</v>
          </cell>
        </row>
        <row r="99">
          <cell r="G99">
            <v>10232</v>
          </cell>
          <cell r="H99">
            <v>10232</v>
          </cell>
          <cell r="I99">
            <v>10232</v>
          </cell>
        </row>
        <row r="100">
          <cell r="G100">
            <v>10234</v>
          </cell>
          <cell r="H100">
            <v>10234</v>
          </cell>
          <cell r="I100">
            <v>10234</v>
          </cell>
        </row>
        <row r="101">
          <cell r="G101">
            <v>10238</v>
          </cell>
          <cell r="H101">
            <v>10238</v>
          </cell>
          <cell r="I101">
            <v>10238</v>
          </cell>
        </row>
        <row r="102">
          <cell r="G102">
            <v>10239</v>
          </cell>
          <cell r="H102">
            <v>10239</v>
          </cell>
          <cell r="I102">
            <v>10239</v>
          </cell>
        </row>
        <row r="103">
          <cell r="G103">
            <v>10241</v>
          </cell>
          <cell r="H103">
            <v>10241</v>
          </cell>
          <cell r="I103">
            <v>10241</v>
          </cell>
        </row>
        <row r="104">
          <cell r="G104">
            <v>10242</v>
          </cell>
          <cell r="H104">
            <v>10242</v>
          </cell>
          <cell r="I104">
            <v>10242</v>
          </cell>
        </row>
        <row r="105">
          <cell r="G105">
            <v>10244</v>
          </cell>
          <cell r="H105">
            <v>10244</v>
          </cell>
          <cell r="I105">
            <v>10244</v>
          </cell>
        </row>
        <row r="106">
          <cell r="G106">
            <v>10248</v>
          </cell>
          <cell r="H106">
            <v>10248</v>
          </cell>
          <cell r="I106">
            <v>10248</v>
          </cell>
        </row>
        <row r="107">
          <cell r="G107">
            <v>10249</v>
          </cell>
          <cell r="H107">
            <v>10249</v>
          </cell>
          <cell r="I107">
            <v>10249</v>
          </cell>
        </row>
        <row r="108">
          <cell r="G108">
            <v>10251</v>
          </cell>
          <cell r="H108">
            <v>10251</v>
          </cell>
          <cell r="I108">
            <v>10251</v>
          </cell>
        </row>
        <row r="109">
          <cell r="G109">
            <v>10252</v>
          </cell>
          <cell r="H109">
            <v>10252</v>
          </cell>
          <cell r="I109">
            <v>10252</v>
          </cell>
        </row>
        <row r="110">
          <cell r="G110">
            <v>10254</v>
          </cell>
          <cell r="H110">
            <v>10254</v>
          </cell>
          <cell r="I110">
            <v>10254</v>
          </cell>
        </row>
        <row r="111">
          <cell r="G111">
            <v>10258</v>
          </cell>
          <cell r="H111">
            <v>10258</v>
          </cell>
          <cell r="I111">
            <v>10258</v>
          </cell>
        </row>
        <row r="112">
          <cell r="G112">
            <v>10259</v>
          </cell>
          <cell r="H112">
            <v>10259</v>
          </cell>
          <cell r="I112">
            <v>10259</v>
          </cell>
        </row>
        <row r="113">
          <cell r="G113">
            <v>10261</v>
          </cell>
          <cell r="H113">
            <v>10261</v>
          </cell>
          <cell r="I113">
            <v>10261</v>
          </cell>
        </row>
        <row r="114">
          <cell r="G114">
            <v>10262</v>
          </cell>
          <cell r="H114">
            <v>10262</v>
          </cell>
          <cell r="I114">
            <v>10262</v>
          </cell>
        </row>
        <row r="115">
          <cell r="G115">
            <v>10264</v>
          </cell>
          <cell r="H115">
            <v>10264</v>
          </cell>
          <cell r="I115">
            <v>10264</v>
          </cell>
        </row>
        <row r="116">
          <cell r="G116">
            <v>10268</v>
          </cell>
          <cell r="H116">
            <v>10268</v>
          </cell>
          <cell r="I116">
            <v>10268</v>
          </cell>
        </row>
        <row r="117">
          <cell r="G117">
            <v>10269</v>
          </cell>
          <cell r="H117">
            <v>10269</v>
          </cell>
          <cell r="I117">
            <v>10269</v>
          </cell>
        </row>
        <row r="118">
          <cell r="G118">
            <v>10271</v>
          </cell>
          <cell r="H118">
            <v>10271</v>
          </cell>
          <cell r="I118">
            <v>10271</v>
          </cell>
        </row>
        <row r="119">
          <cell r="G119">
            <v>10272</v>
          </cell>
          <cell r="H119">
            <v>10272</v>
          </cell>
          <cell r="I119">
            <v>10272</v>
          </cell>
        </row>
        <row r="120">
          <cell r="G120">
            <v>10278</v>
          </cell>
          <cell r="H120">
            <v>10278</v>
          </cell>
          <cell r="I120">
            <v>10278</v>
          </cell>
        </row>
        <row r="121">
          <cell r="G121">
            <v>10279</v>
          </cell>
          <cell r="H121">
            <v>10279</v>
          </cell>
          <cell r="I121">
            <v>10279</v>
          </cell>
        </row>
        <row r="122">
          <cell r="G122">
            <v>10281</v>
          </cell>
          <cell r="H122">
            <v>10281</v>
          </cell>
          <cell r="I122">
            <v>10281</v>
          </cell>
        </row>
        <row r="123">
          <cell r="G123">
            <v>10282</v>
          </cell>
          <cell r="H123">
            <v>10282</v>
          </cell>
          <cell r="I123">
            <v>10282</v>
          </cell>
        </row>
        <row r="124">
          <cell r="G124">
            <v>10284</v>
          </cell>
          <cell r="H124">
            <v>10284</v>
          </cell>
          <cell r="I124">
            <v>10284</v>
          </cell>
        </row>
        <row r="125">
          <cell r="G125">
            <v>10288</v>
          </cell>
          <cell r="H125">
            <v>10288</v>
          </cell>
          <cell r="I125">
            <v>10288</v>
          </cell>
        </row>
        <row r="126">
          <cell r="G126">
            <v>10289</v>
          </cell>
          <cell r="H126">
            <v>10289</v>
          </cell>
          <cell r="I126">
            <v>10289</v>
          </cell>
        </row>
        <row r="127">
          <cell r="G127">
            <v>10301</v>
          </cell>
          <cell r="H127">
            <v>10301</v>
          </cell>
          <cell r="I127">
            <v>10301</v>
          </cell>
        </row>
        <row r="128">
          <cell r="G128">
            <v>10302</v>
          </cell>
          <cell r="H128">
            <v>10302</v>
          </cell>
          <cell r="I128">
            <v>10302</v>
          </cell>
        </row>
        <row r="129">
          <cell r="G129">
            <v>10304</v>
          </cell>
          <cell r="H129">
            <v>10304</v>
          </cell>
          <cell r="I129">
            <v>10304</v>
          </cell>
        </row>
        <row r="130">
          <cell r="G130">
            <v>10305</v>
          </cell>
          <cell r="H130">
            <v>10305</v>
          </cell>
          <cell r="I130">
            <v>10305</v>
          </cell>
        </row>
        <row r="131">
          <cell r="G131">
            <v>10308</v>
          </cell>
          <cell r="H131">
            <v>10308</v>
          </cell>
          <cell r="I131">
            <v>10308</v>
          </cell>
        </row>
        <row r="132">
          <cell r="G132">
            <v>10309</v>
          </cell>
          <cell r="H132">
            <v>10309</v>
          </cell>
          <cell r="I132">
            <v>10309</v>
          </cell>
        </row>
        <row r="133">
          <cell r="G133">
            <v>10311</v>
          </cell>
          <cell r="H133">
            <v>10311</v>
          </cell>
          <cell r="I133">
            <v>10311</v>
          </cell>
        </row>
        <row r="134">
          <cell r="G134">
            <v>10312</v>
          </cell>
          <cell r="H134">
            <v>10312</v>
          </cell>
          <cell r="I134">
            <v>10312</v>
          </cell>
        </row>
        <row r="135">
          <cell r="G135">
            <v>10314</v>
          </cell>
          <cell r="H135">
            <v>10314</v>
          </cell>
          <cell r="I135">
            <v>10314</v>
          </cell>
        </row>
        <row r="136">
          <cell r="G136">
            <v>10315</v>
          </cell>
          <cell r="H136">
            <v>10315</v>
          </cell>
          <cell r="I136">
            <v>10315</v>
          </cell>
        </row>
        <row r="137">
          <cell r="G137">
            <v>10318</v>
          </cell>
          <cell r="H137">
            <v>10318</v>
          </cell>
          <cell r="I137">
            <v>10318</v>
          </cell>
        </row>
        <row r="138">
          <cell r="G138">
            <v>10319</v>
          </cell>
          <cell r="H138">
            <v>10319</v>
          </cell>
          <cell r="I138">
            <v>10319</v>
          </cell>
        </row>
        <row r="139">
          <cell r="G139">
            <v>10321</v>
          </cell>
          <cell r="H139">
            <v>10321</v>
          </cell>
          <cell r="I139">
            <v>10321</v>
          </cell>
        </row>
        <row r="140">
          <cell r="G140">
            <v>10322</v>
          </cell>
          <cell r="H140">
            <v>10322</v>
          </cell>
          <cell r="I140">
            <v>10322</v>
          </cell>
        </row>
        <row r="141">
          <cell r="G141">
            <v>10323</v>
          </cell>
          <cell r="H141">
            <v>10323</v>
          </cell>
          <cell r="I141">
            <v>10323</v>
          </cell>
        </row>
        <row r="142">
          <cell r="G142">
            <v>10324</v>
          </cell>
          <cell r="H142">
            <v>10324</v>
          </cell>
          <cell r="I142">
            <v>10324</v>
          </cell>
        </row>
        <row r="143">
          <cell r="G143">
            <v>10325</v>
          </cell>
          <cell r="H143">
            <v>10325</v>
          </cell>
          <cell r="I143">
            <v>10325</v>
          </cell>
        </row>
        <row r="144">
          <cell r="G144">
            <v>10328</v>
          </cell>
          <cell r="H144">
            <v>10328</v>
          </cell>
          <cell r="I144">
            <v>10328</v>
          </cell>
        </row>
        <row r="145">
          <cell r="G145">
            <v>10329</v>
          </cell>
          <cell r="H145">
            <v>10329</v>
          </cell>
          <cell r="I145">
            <v>10329</v>
          </cell>
        </row>
        <row r="146">
          <cell r="G146">
            <v>10331</v>
          </cell>
          <cell r="H146">
            <v>10331</v>
          </cell>
          <cell r="I146">
            <v>10331</v>
          </cell>
        </row>
        <row r="147">
          <cell r="G147">
            <v>10332</v>
          </cell>
          <cell r="H147">
            <v>10332</v>
          </cell>
          <cell r="I147">
            <v>10332</v>
          </cell>
        </row>
        <row r="148">
          <cell r="G148">
            <v>10334</v>
          </cell>
          <cell r="H148">
            <v>10334</v>
          </cell>
          <cell r="I148">
            <v>10334</v>
          </cell>
        </row>
        <row r="149">
          <cell r="G149">
            <v>10335</v>
          </cell>
          <cell r="H149">
            <v>10335</v>
          </cell>
          <cell r="I149">
            <v>10335</v>
          </cell>
        </row>
        <row r="150">
          <cell r="G150">
            <v>10338</v>
          </cell>
          <cell r="H150">
            <v>10338</v>
          </cell>
          <cell r="I150">
            <v>10338</v>
          </cell>
        </row>
        <row r="151">
          <cell r="G151">
            <v>10339</v>
          </cell>
          <cell r="H151">
            <v>10339</v>
          </cell>
          <cell r="I151">
            <v>10339</v>
          </cell>
        </row>
        <row r="152">
          <cell r="G152">
            <v>10341</v>
          </cell>
          <cell r="H152">
            <v>10341</v>
          </cell>
          <cell r="I152">
            <v>10341</v>
          </cell>
        </row>
        <row r="153">
          <cell r="G153">
            <v>10342</v>
          </cell>
          <cell r="H153">
            <v>10342</v>
          </cell>
          <cell r="I153">
            <v>10342</v>
          </cell>
        </row>
        <row r="154">
          <cell r="G154">
            <v>10344</v>
          </cell>
          <cell r="H154">
            <v>10344</v>
          </cell>
          <cell r="I154">
            <v>10344</v>
          </cell>
        </row>
        <row r="155">
          <cell r="G155">
            <v>10345</v>
          </cell>
          <cell r="H155">
            <v>10345</v>
          </cell>
          <cell r="I155">
            <v>10345</v>
          </cell>
        </row>
        <row r="156">
          <cell r="G156">
            <v>10348</v>
          </cell>
          <cell r="H156">
            <v>10348</v>
          </cell>
          <cell r="I156">
            <v>10348</v>
          </cell>
        </row>
        <row r="157">
          <cell r="G157">
            <v>10349</v>
          </cell>
          <cell r="H157">
            <v>10349</v>
          </cell>
          <cell r="I157">
            <v>10349</v>
          </cell>
        </row>
        <row r="158">
          <cell r="G158">
            <v>10390</v>
          </cell>
          <cell r="H158">
            <v>10390</v>
          </cell>
          <cell r="I158">
            <v>10390</v>
          </cell>
        </row>
        <row r="159">
          <cell r="G159">
            <v>10401</v>
          </cell>
          <cell r="H159">
            <v>10401</v>
          </cell>
          <cell r="I159">
            <v>10401</v>
          </cell>
        </row>
        <row r="160">
          <cell r="G160">
            <v>10402</v>
          </cell>
          <cell r="H160">
            <v>10402</v>
          </cell>
          <cell r="I160">
            <v>10402</v>
          </cell>
        </row>
        <row r="161">
          <cell r="G161">
            <v>10404</v>
          </cell>
          <cell r="H161">
            <v>10404</v>
          </cell>
          <cell r="I161">
            <v>10404</v>
          </cell>
        </row>
        <row r="162">
          <cell r="G162">
            <v>10405</v>
          </cell>
          <cell r="H162">
            <v>10405</v>
          </cell>
          <cell r="I162">
            <v>10405</v>
          </cell>
        </row>
        <row r="163">
          <cell r="G163">
            <v>10408</v>
          </cell>
          <cell r="H163">
            <v>10408</v>
          </cell>
          <cell r="I163">
            <v>10408</v>
          </cell>
        </row>
        <row r="164">
          <cell r="G164">
            <v>10409</v>
          </cell>
          <cell r="H164">
            <v>10409</v>
          </cell>
          <cell r="I164">
            <v>10409</v>
          </cell>
        </row>
        <row r="165">
          <cell r="G165">
            <v>10411</v>
          </cell>
          <cell r="H165">
            <v>10411</v>
          </cell>
          <cell r="I165">
            <v>10411</v>
          </cell>
        </row>
        <row r="166">
          <cell r="G166">
            <v>10412</v>
          </cell>
          <cell r="H166">
            <v>10412</v>
          </cell>
          <cell r="I166">
            <v>10412</v>
          </cell>
        </row>
        <row r="167">
          <cell r="G167">
            <v>10414</v>
          </cell>
          <cell r="H167">
            <v>10414</v>
          </cell>
          <cell r="I167">
            <v>10414</v>
          </cell>
        </row>
        <row r="168">
          <cell r="G168">
            <v>10415</v>
          </cell>
          <cell r="H168">
            <v>10415</v>
          </cell>
          <cell r="I168">
            <v>10415</v>
          </cell>
        </row>
        <row r="169">
          <cell r="G169">
            <v>10418</v>
          </cell>
          <cell r="H169">
            <v>10418</v>
          </cell>
          <cell r="I169">
            <v>10418</v>
          </cell>
        </row>
        <row r="170">
          <cell r="G170">
            <v>10419</v>
          </cell>
          <cell r="H170">
            <v>10419</v>
          </cell>
          <cell r="I170">
            <v>10419</v>
          </cell>
        </row>
        <row r="171">
          <cell r="G171">
            <v>10421</v>
          </cell>
          <cell r="H171">
            <v>10421</v>
          </cell>
          <cell r="I171">
            <v>10421</v>
          </cell>
        </row>
        <row r="172">
          <cell r="G172">
            <v>10422</v>
          </cell>
          <cell r="H172">
            <v>10422</v>
          </cell>
          <cell r="I172">
            <v>10422</v>
          </cell>
        </row>
        <row r="173">
          <cell r="G173">
            <v>10424</v>
          </cell>
          <cell r="H173">
            <v>10424</v>
          </cell>
          <cell r="I173">
            <v>10424</v>
          </cell>
        </row>
        <row r="174">
          <cell r="G174">
            <v>10425</v>
          </cell>
          <cell r="H174">
            <v>10425</v>
          </cell>
          <cell r="I174">
            <v>10425</v>
          </cell>
        </row>
        <row r="175">
          <cell r="G175">
            <v>10428</v>
          </cell>
          <cell r="H175">
            <v>10428</v>
          </cell>
          <cell r="I175">
            <v>10428</v>
          </cell>
        </row>
        <row r="176">
          <cell r="G176">
            <v>10429</v>
          </cell>
          <cell r="H176">
            <v>10429</v>
          </cell>
          <cell r="I176">
            <v>10429</v>
          </cell>
        </row>
        <row r="177">
          <cell r="G177">
            <v>10431</v>
          </cell>
          <cell r="H177">
            <v>10431</v>
          </cell>
          <cell r="I177">
            <v>10431</v>
          </cell>
        </row>
        <row r="178">
          <cell r="G178">
            <v>10432</v>
          </cell>
          <cell r="H178">
            <v>10432</v>
          </cell>
          <cell r="I178">
            <v>10432</v>
          </cell>
        </row>
        <row r="179">
          <cell r="G179">
            <v>10434</v>
          </cell>
          <cell r="H179">
            <v>10434</v>
          </cell>
          <cell r="I179">
            <v>10434</v>
          </cell>
        </row>
        <row r="180">
          <cell r="G180">
            <v>10435</v>
          </cell>
          <cell r="H180">
            <v>10435</v>
          </cell>
          <cell r="I180">
            <v>10435</v>
          </cell>
        </row>
        <row r="181">
          <cell r="G181">
            <v>10438</v>
          </cell>
          <cell r="H181">
            <v>10438</v>
          </cell>
          <cell r="I181">
            <v>10438</v>
          </cell>
        </row>
        <row r="182">
          <cell r="G182">
            <v>10439</v>
          </cell>
          <cell r="H182">
            <v>10439</v>
          </cell>
          <cell r="I182">
            <v>10439</v>
          </cell>
        </row>
        <row r="183">
          <cell r="G183">
            <v>10441</v>
          </cell>
          <cell r="H183">
            <v>10441</v>
          </cell>
          <cell r="I183">
            <v>10441</v>
          </cell>
        </row>
        <row r="184">
          <cell r="G184">
            <v>10442</v>
          </cell>
          <cell r="H184">
            <v>10442</v>
          </cell>
          <cell r="I184">
            <v>10442</v>
          </cell>
        </row>
        <row r="185">
          <cell r="G185">
            <v>10444</v>
          </cell>
          <cell r="H185">
            <v>10444</v>
          </cell>
          <cell r="I185">
            <v>10444</v>
          </cell>
        </row>
        <row r="186">
          <cell r="G186">
            <v>10445</v>
          </cell>
          <cell r="H186">
            <v>10445</v>
          </cell>
          <cell r="I186">
            <v>10445</v>
          </cell>
        </row>
        <row r="187">
          <cell r="G187">
            <v>10448</v>
          </cell>
          <cell r="H187">
            <v>10448</v>
          </cell>
          <cell r="I187">
            <v>10448</v>
          </cell>
        </row>
        <row r="188">
          <cell r="G188">
            <v>10449</v>
          </cell>
          <cell r="H188">
            <v>10449</v>
          </cell>
          <cell r="I188">
            <v>10449</v>
          </cell>
        </row>
        <row r="189">
          <cell r="G189">
            <v>10451</v>
          </cell>
          <cell r="H189">
            <v>10451</v>
          </cell>
          <cell r="I189">
            <v>10451</v>
          </cell>
        </row>
        <row r="190">
          <cell r="G190">
            <v>10452</v>
          </cell>
          <cell r="H190">
            <v>10452</v>
          </cell>
          <cell r="I190">
            <v>10452</v>
          </cell>
        </row>
        <row r="191">
          <cell r="G191">
            <v>10453</v>
          </cell>
          <cell r="H191">
            <v>10453</v>
          </cell>
          <cell r="I191">
            <v>10453</v>
          </cell>
        </row>
        <row r="192">
          <cell r="G192">
            <v>10454</v>
          </cell>
          <cell r="H192">
            <v>10454</v>
          </cell>
          <cell r="I192">
            <v>10454</v>
          </cell>
        </row>
        <row r="193">
          <cell r="G193">
            <v>10455</v>
          </cell>
          <cell r="H193">
            <v>10455</v>
          </cell>
          <cell r="I193">
            <v>10455</v>
          </cell>
        </row>
        <row r="194">
          <cell r="G194">
            <v>10458</v>
          </cell>
          <cell r="H194">
            <v>10458</v>
          </cell>
          <cell r="I194">
            <v>10458</v>
          </cell>
        </row>
        <row r="195">
          <cell r="G195">
            <v>10459</v>
          </cell>
          <cell r="H195">
            <v>10459</v>
          </cell>
          <cell r="I195">
            <v>10459</v>
          </cell>
        </row>
        <row r="196">
          <cell r="G196">
            <v>10461</v>
          </cell>
          <cell r="H196">
            <v>10461</v>
          </cell>
          <cell r="I196">
            <v>10461</v>
          </cell>
        </row>
        <row r="197">
          <cell r="G197">
            <v>10462</v>
          </cell>
          <cell r="H197">
            <v>10462</v>
          </cell>
          <cell r="I197">
            <v>10462</v>
          </cell>
        </row>
        <row r="198">
          <cell r="G198">
            <v>10464</v>
          </cell>
          <cell r="H198">
            <v>10464</v>
          </cell>
          <cell r="I198">
            <v>10464</v>
          </cell>
        </row>
        <row r="199">
          <cell r="G199">
            <v>10465</v>
          </cell>
          <cell r="H199">
            <v>10465</v>
          </cell>
          <cell r="I199">
            <v>10465</v>
          </cell>
        </row>
        <row r="200">
          <cell r="G200">
            <v>10468</v>
          </cell>
          <cell r="H200">
            <v>10468</v>
          </cell>
          <cell r="I200">
            <v>10468</v>
          </cell>
        </row>
        <row r="201">
          <cell r="G201">
            <v>10469</v>
          </cell>
          <cell r="H201">
            <v>10469</v>
          </cell>
          <cell r="I201">
            <v>10469</v>
          </cell>
        </row>
        <row r="202">
          <cell r="G202">
            <v>10471</v>
          </cell>
          <cell r="H202">
            <v>10471</v>
          </cell>
          <cell r="I202">
            <v>10471</v>
          </cell>
        </row>
        <row r="203">
          <cell r="G203">
            <v>10472</v>
          </cell>
          <cell r="H203">
            <v>10472</v>
          </cell>
          <cell r="I203">
            <v>10472</v>
          </cell>
        </row>
        <row r="204">
          <cell r="G204">
            <v>10474</v>
          </cell>
          <cell r="H204">
            <v>10474</v>
          </cell>
          <cell r="I204">
            <v>10474</v>
          </cell>
        </row>
        <row r="205">
          <cell r="G205">
            <v>10475</v>
          </cell>
          <cell r="H205">
            <v>10475</v>
          </cell>
          <cell r="I205">
            <v>10475</v>
          </cell>
        </row>
        <row r="206">
          <cell r="G206">
            <v>10478</v>
          </cell>
          <cell r="H206">
            <v>10478</v>
          </cell>
          <cell r="I206">
            <v>10478</v>
          </cell>
        </row>
        <row r="207">
          <cell r="G207">
            <v>10479</v>
          </cell>
          <cell r="H207">
            <v>10479</v>
          </cell>
          <cell r="I207">
            <v>10479</v>
          </cell>
        </row>
        <row r="208">
          <cell r="G208">
            <v>10481</v>
          </cell>
          <cell r="H208">
            <v>10481</v>
          </cell>
          <cell r="I208">
            <v>10481</v>
          </cell>
        </row>
        <row r="209">
          <cell r="G209">
            <v>10482</v>
          </cell>
          <cell r="H209">
            <v>10482</v>
          </cell>
          <cell r="I209">
            <v>10482</v>
          </cell>
        </row>
        <row r="210">
          <cell r="G210">
            <v>10484</v>
          </cell>
          <cell r="H210">
            <v>10484</v>
          </cell>
          <cell r="I210">
            <v>10484</v>
          </cell>
        </row>
        <row r="211">
          <cell r="G211">
            <v>10485</v>
          </cell>
          <cell r="H211">
            <v>10485</v>
          </cell>
          <cell r="I211">
            <v>10485</v>
          </cell>
        </row>
        <row r="212">
          <cell r="G212">
            <v>10488</v>
          </cell>
          <cell r="H212">
            <v>10488</v>
          </cell>
          <cell r="I212">
            <v>10488</v>
          </cell>
        </row>
        <row r="213">
          <cell r="G213">
            <v>10489</v>
          </cell>
          <cell r="H213">
            <v>10489</v>
          </cell>
          <cell r="I213">
            <v>10489</v>
          </cell>
        </row>
        <row r="214">
          <cell r="G214">
            <v>10601</v>
          </cell>
          <cell r="H214">
            <v>10601</v>
          </cell>
          <cell r="I214">
            <v>10601</v>
          </cell>
        </row>
        <row r="215">
          <cell r="G215">
            <v>10602</v>
          </cell>
          <cell r="H215">
            <v>10602</v>
          </cell>
          <cell r="I215">
            <v>10602</v>
          </cell>
        </row>
        <row r="216">
          <cell r="G216">
            <v>10604</v>
          </cell>
          <cell r="H216">
            <v>10604</v>
          </cell>
          <cell r="I216">
            <v>10604</v>
          </cell>
        </row>
        <row r="217">
          <cell r="G217">
            <v>10605</v>
          </cell>
          <cell r="H217">
            <v>10605</v>
          </cell>
          <cell r="I217">
            <v>10605</v>
          </cell>
        </row>
        <row r="218">
          <cell r="G218">
            <v>10608</v>
          </cell>
          <cell r="H218">
            <v>10608</v>
          </cell>
          <cell r="I218">
            <v>10608</v>
          </cell>
        </row>
        <row r="219">
          <cell r="G219">
            <v>10609</v>
          </cell>
          <cell r="H219">
            <v>10609</v>
          </cell>
          <cell r="I219">
            <v>10609</v>
          </cell>
        </row>
        <row r="220">
          <cell r="G220">
            <v>10651</v>
          </cell>
          <cell r="H220">
            <v>10651</v>
          </cell>
          <cell r="I220">
            <v>10651</v>
          </cell>
        </row>
        <row r="221">
          <cell r="G221">
            <v>10652</v>
          </cell>
          <cell r="H221">
            <v>10652</v>
          </cell>
          <cell r="I221">
            <v>10652</v>
          </cell>
        </row>
        <row r="222">
          <cell r="G222">
            <v>10654</v>
          </cell>
          <cell r="H222">
            <v>10654</v>
          </cell>
          <cell r="I222">
            <v>10654</v>
          </cell>
        </row>
        <row r="223">
          <cell r="G223">
            <v>10655</v>
          </cell>
          <cell r="H223">
            <v>10655</v>
          </cell>
          <cell r="I223">
            <v>10655</v>
          </cell>
        </row>
        <row r="224">
          <cell r="G224">
            <v>10658</v>
          </cell>
          <cell r="H224">
            <v>10658</v>
          </cell>
          <cell r="I224">
            <v>10658</v>
          </cell>
        </row>
        <row r="225">
          <cell r="G225">
            <v>10659</v>
          </cell>
          <cell r="H225">
            <v>10659</v>
          </cell>
          <cell r="I225">
            <v>10659</v>
          </cell>
        </row>
        <row r="226">
          <cell r="G226">
            <v>10661</v>
          </cell>
          <cell r="H226">
            <v>10661</v>
          </cell>
          <cell r="I226">
            <v>10661</v>
          </cell>
        </row>
        <row r="227">
          <cell r="G227">
            <v>10662</v>
          </cell>
          <cell r="H227">
            <v>10662</v>
          </cell>
          <cell r="I227">
            <v>10662</v>
          </cell>
        </row>
        <row r="228">
          <cell r="G228">
            <v>10664</v>
          </cell>
          <cell r="H228">
            <v>10664</v>
          </cell>
          <cell r="I228">
            <v>10664</v>
          </cell>
        </row>
        <row r="229">
          <cell r="G229">
            <v>10665</v>
          </cell>
          <cell r="H229">
            <v>10665</v>
          </cell>
          <cell r="I229">
            <v>10665</v>
          </cell>
        </row>
        <row r="230">
          <cell r="G230">
            <v>10668</v>
          </cell>
          <cell r="H230">
            <v>10668</v>
          </cell>
          <cell r="I230">
            <v>10668</v>
          </cell>
        </row>
        <row r="231">
          <cell r="G231">
            <v>10669</v>
          </cell>
          <cell r="H231">
            <v>10669</v>
          </cell>
          <cell r="I231">
            <v>10669</v>
          </cell>
        </row>
        <row r="232">
          <cell r="G232">
            <v>10801</v>
          </cell>
          <cell r="H232">
            <v>10801</v>
          </cell>
          <cell r="I232">
            <v>10801</v>
          </cell>
        </row>
        <row r="233">
          <cell r="G233">
            <v>10802</v>
          </cell>
          <cell r="H233">
            <v>10802</v>
          </cell>
          <cell r="I233">
            <v>10802</v>
          </cell>
        </row>
        <row r="234">
          <cell r="G234">
            <v>10804</v>
          </cell>
          <cell r="H234">
            <v>10804</v>
          </cell>
          <cell r="I234">
            <v>10804</v>
          </cell>
        </row>
        <row r="235">
          <cell r="G235">
            <v>10805</v>
          </cell>
          <cell r="H235">
            <v>10805</v>
          </cell>
          <cell r="I235">
            <v>10805</v>
          </cell>
        </row>
        <row r="236">
          <cell r="G236">
            <v>10808</v>
          </cell>
          <cell r="H236">
            <v>10808</v>
          </cell>
          <cell r="I236">
            <v>10808</v>
          </cell>
        </row>
        <row r="237">
          <cell r="G237">
            <v>10809</v>
          </cell>
          <cell r="H237">
            <v>10809</v>
          </cell>
          <cell r="I237">
            <v>10809</v>
          </cell>
        </row>
        <row r="238">
          <cell r="G238">
            <v>10811</v>
          </cell>
          <cell r="H238">
            <v>10811</v>
          </cell>
          <cell r="I238">
            <v>10811</v>
          </cell>
        </row>
        <row r="239">
          <cell r="G239">
            <v>10812</v>
          </cell>
          <cell r="H239">
            <v>10812</v>
          </cell>
          <cell r="I239">
            <v>10812</v>
          </cell>
        </row>
        <row r="240">
          <cell r="G240">
            <v>10814</v>
          </cell>
          <cell r="H240">
            <v>10814</v>
          </cell>
          <cell r="I240">
            <v>10814</v>
          </cell>
        </row>
        <row r="241">
          <cell r="G241">
            <v>10815</v>
          </cell>
          <cell r="H241">
            <v>10815</v>
          </cell>
          <cell r="I241">
            <v>10815</v>
          </cell>
        </row>
        <row r="242">
          <cell r="G242">
            <v>10816</v>
          </cell>
          <cell r="H242">
            <v>10816</v>
          </cell>
          <cell r="I242">
            <v>10816</v>
          </cell>
        </row>
        <row r="243">
          <cell r="G243">
            <v>10818</v>
          </cell>
          <cell r="H243">
            <v>10818</v>
          </cell>
          <cell r="I243">
            <v>10818</v>
          </cell>
        </row>
        <row r="244">
          <cell r="G244">
            <v>10819</v>
          </cell>
          <cell r="H244">
            <v>10819</v>
          </cell>
          <cell r="I244">
            <v>10819</v>
          </cell>
        </row>
        <row r="245">
          <cell r="G245">
            <v>10821</v>
          </cell>
          <cell r="H245">
            <v>10821</v>
          </cell>
          <cell r="I245">
            <v>10821</v>
          </cell>
        </row>
        <row r="246">
          <cell r="G246">
            <v>10822</v>
          </cell>
          <cell r="H246">
            <v>10822</v>
          </cell>
          <cell r="I246">
            <v>10822</v>
          </cell>
        </row>
        <row r="247">
          <cell r="G247">
            <v>10824</v>
          </cell>
          <cell r="H247">
            <v>10824</v>
          </cell>
          <cell r="I247">
            <v>10824</v>
          </cell>
        </row>
        <row r="248">
          <cell r="G248">
            <v>10825</v>
          </cell>
          <cell r="H248">
            <v>10825</v>
          </cell>
          <cell r="I248">
            <v>10825</v>
          </cell>
        </row>
        <row r="249">
          <cell r="G249">
            <v>10828</v>
          </cell>
          <cell r="H249">
            <v>10828</v>
          </cell>
          <cell r="I249">
            <v>10828</v>
          </cell>
        </row>
        <row r="250">
          <cell r="G250">
            <v>10829</v>
          </cell>
          <cell r="H250">
            <v>10829</v>
          </cell>
          <cell r="I250">
            <v>10829</v>
          </cell>
        </row>
        <row r="251">
          <cell r="G251">
            <v>10831</v>
          </cell>
          <cell r="H251">
            <v>10831</v>
          </cell>
          <cell r="I251">
            <v>10831</v>
          </cell>
        </row>
        <row r="252">
          <cell r="G252">
            <v>10832</v>
          </cell>
          <cell r="H252">
            <v>10832</v>
          </cell>
          <cell r="I252">
            <v>10832</v>
          </cell>
        </row>
        <row r="253">
          <cell r="G253">
            <v>10834</v>
          </cell>
          <cell r="H253">
            <v>10834</v>
          </cell>
          <cell r="I253">
            <v>10834</v>
          </cell>
        </row>
        <row r="254">
          <cell r="G254">
            <v>10835</v>
          </cell>
          <cell r="H254">
            <v>10835</v>
          </cell>
          <cell r="I254">
            <v>10835</v>
          </cell>
        </row>
        <row r="255">
          <cell r="G255">
            <v>10838</v>
          </cell>
          <cell r="H255">
            <v>10838</v>
          </cell>
          <cell r="I255">
            <v>10838</v>
          </cell>
        </row>
        <row r="256">
          <cell r="G256">
            <v>10839</v>
          </cell>
          <cell r="H256">
            <v>10839</v>
          </cell>
          <cell r="I256">
            <v>10839</v>
          </cell>
        </row>
        <row r="257">
          <cell r="G257">
            <v>10841</v>
          </cell>
          <cell r="H257">
            <v>10841</v>
          </cell>
          <cell r="I257">
            <v>10841</v>
          </cell>
        </row>
        <row r="258">
          <cell r="G258">
            <v>10842</v>
          </cell>
          <cell r="H258">
            <v>10842</v>
          </cell>
          <cell r="I258">
            <v>10842</v>
          </cell>
        </row>
        <row r="259">
          <cell r="G259">
            <v>10844</v>
          </cell>
          <cell r="H259">
            <v>10844</v>
          </cell>
          <cell r="I259">
            <v>10844</v>
          </cell>
        </row>
        <row r="260">
          <cell r="G260">
            <v>10845</v>
          </cell>
          <cell r="H260">
            <v>10845</v>
          </cell>
          <cell r="I260">
            <v>10845</v>
          </cell>
        </row>
        <row r="261">
          <cell r="G261">
            <v>10848</v>
          </cell>
          <cell r="H261">
            <v>10848</v>
          </cell>
          <cell r="I261">
            <v>10848</v>
          </cell>
        </row>
        <row r="262">
          <cell r="G262">
            <v>10849</v>
          </cell>
          <cell r="H262">
            <v>10849</v>
          </cell>
          <cell r="I262">
            <v>10849</v>
          </cell>
        </row>
        <row r="263">
          <cell r="G263">
            <v>10851</v>
          </cell>
          <cell r="H263">
            <v>10851</v>
          </cell>
          <cell r="I263">
            <v>10851</v>
          </cell>
        </row>
        <row r="264">
          <cell r="G264">
            <v>10852</v>
          </cell>
          <cell r="H264">
            <v>10852</v>
          </cell>
          <cell r="I264">
            <v>10852</v>
          </cell>
        </row>
        <row r="265">
          <cell r="G265">
            <v>10854</v>
          </cell>
          <cell r="H265">
            <v>10854</v>
          </cell>
          <cell r="I265">
            <v>10854</v>
          </cell>
        </row>
        <row r="266">
          <cell r="G266">
            <v>10855</v>
          </cell>
          <cell r="H266">
            <v>10855</v>
          </cell>
          <cell r="I266">
            <v>10855</v>
          </cell>
        </row>
        <row r="267">
          <cell r="G267">
            <v>10858</v>
          </cell>
          <cell r="H267">
            <v>10858</v>
          </cell>
          <cell r="I267">
            <v>10858</v>
          </cell>
        </row>
        <row r="268">
          <cell r="G268">
            <v>10859</v>
          </cell>
          <cell r="H268">
            <v>10859</v>
          </cell>
          <cell r="I268">
            <v>10859</v>
          </cell>
        </row>
        <row r="269">
          <cell r="G269">
            <v>10861</v>
          </cell>
          <cell r="H269">
            <v>10861</v>
          </cell>
          <cell r="I269">
            <v>10861</v>
          </cell>
        </row>
        <row r="270">
          <cell r="G270">
            <v>10862</v>
          </cell>
          <cell r="H270">
            <v>10862</v>
          </cell>
          <cell r="I270">
            <v>10862</v>
          </cell>
        </row>
        <row r="271">
          <cell r="G271">
            <v>10864</v>
          </cell>
          <cell r="H271">
            <v>10864</v>
          </cell>
          <cell r="I271">
            <v>10864</v>
          </cell>
        </row>
        <row r="272">
          <cell r="G272">
            <v>10865</v>
          </cell>
          <cell r="H272">
            <v>10865</v>
          </cell>
          <cell r="I272">
            <v>10865</v>
          </cell>
        </row>
        <row r="273">
          <cell r="G273">
            <v>10868</v>
          </cell>
          <cell r="H273">
            <v>10868</v>
          </cell>
          <cell r="I273">
            <v>10868</v>
          </cell>
        </row>
        <row r="274">
          <cell r="G274">
            <v>10869</v>
          </cell>
          <cell r="H274">
            <v>10869</v>
          </cell>
          <cell r="I274">
            <v>10869</v>
          </cell>
        </row>
        <row r="275">
          <cell r="G275">
            <v>10881</v>
          </cell>
          <cell r="H275">
            <v>10881</v>
          </cell>
          <cell r="I275">
            <v>10881</v>
          </cell>
        </row>
        <row r="276">
          <cell r="G276">
            <v>10882</v>
          </cell>
          <cell r="H276">
            <v>10882</v>
          </cell>
          <cell r="I276">
            <v>10882</v>
          </cell>
        </row>
        <row r="277">
          <cell r="G277">
            <v>10884</v>
          </cell>
          <cell r="H277">
            <v>10884</v>
          </cell>
          <cell r="I277">
            <v>10884</v>
          </cell>
        </row>
        <row r="278">
          <cell r="G278">
            <v>10885</v>
          </cell>
          <cell r="H278">
            <v>10885</v>
          </cell>
          <cell r="I278">
            <v>10885</v>
          </cell>
        </row>
        <row r="279">
          <cell r="G279">
            <v>10888</v>
          </cell>
          <cell r="H279">
            <v>10888</v>
          </cell>
          <cell r="I279">
            <v>10888</v>
          </cell>
        </row>
        <row r="280">
          <cell r="G280">
            <v>10889</v>
          </cell>
          <cell r="H280">
            <v>10889</v>
          </cell>
          <cell r="I280">
            <v>10889</v>
          </cell>
        </row>
        <row r="281">
          <cell r="G281">
            <v>10891</v>
          </cell>
          <cell r="H281">
            <v>10891</v>
          </cell>
          <cell r="I281">
            <v>10891</v>
          </cell>
        </row>
        <row r="282">
          <cell r="G282">
            <v>10892</v>
          </cell>
          <cell r="H282">
            <v>10892</v>
          </cell>
          <cell r="I282">
            <v>10892</v>
          </cell>
        </row>
        <row r="283">
          <cell r="G283">
            <v>10894</v>
          </cell>
          <cell r="H283">
            <v>10894</v>
          </cell>
          <cell r="I283">
            <v>10894</v>
          </cell>
        </row>
        <row r="284">
          <cell r="G284">
            <v>10895</v>
          </cell>
          <cell r="H284">
            <v>10895</v>
          </cell>
          <cell r="I284">
            <v>10895</v>
          </cell>
        </row>
        <row r="285">
          <cell r="G285">
            <v>10898</v>
          </cell>
          <cell r="H285">
            <v>10898</v>
          </cell>
          <cell r="I285">
            <v>10898</v>
          </cell>
        </row>
        <row r="286">
          <cell r="G286">
            <v>10899</v>
          </cell>
          <cell r="H286">
            <v>10899</v>
          </cell>
          <cell r="I286">
            <v>10899</v>
          </cell>
        </row>
        <row r="287">
          <cell r="G287">
            <v>10901</v>
          </cell>
          <cell r="H287">
            <v>10901</v>
          </cell>
          <cell r="I287">
            <v>10901</v>
          </cell>
        </row>
        <row r="288">
          <cell r="G288">
            <v>10902</v>
          </cell>
          <cell r="H288">
            <v>10902</v>
          </cell>
          <cell r="I288">
            <v>10902</v>
          </cell>
        </row>
        <row r="289">
          <cell r="G289">
            <v>10904</v>
          </cell>
          <cell r="H289">
            <v>10904</v>
          </cell>
          <cell r="I289">
            <v>10904</v>
          </cell>
        </row>
        <row r="290">
          <cell r="G290">
            <v>10905</v>
          </cell>
          <cell r="H290">
            <v>10905</v>
          </cell>
          <cell r="I290">
            <v>10905</v>
          </cell>
        </row>
        <row r="291">
          <cell r="G291">
            <v>10908</v>
          </cell>
          <cell r="H291">
            <v>10908</v>
          </cell>
          <cell r="I291">
            <v>10908</v>
          </cell>
        </row>
        <row r="292">
          <cell r="G292">
            <v>10909</v>
          </cell>
          <cell r="H292">
            <v>10909</v>
          </cell>
          <cell r="I292">
            <v>10909</v>
          </cell>
        </row>
        <row r="293">
          <cell r="G293">
            <v>10999</v>
          </cell>
          <cell r="H293">
            <v>10999</v>
          </cell>
          <cell r="I293">
            <v>10999</v>
          </cell>
        </row>
        <row r="294">
          <cell r="G294">
            <v>11000</v>
          </cell>
          <cell r="H294">
            <v>11000</v>
          </cell>
          <cell r="I294">
            <v>11000</v>
          </cell>
        </row>
        <row r="295">
          <cell r="G295">
            <v>11010</v>
          </cell>
          <cell r="H295">
            <v>11010</v>
          </cell>
          <cell r="I295">
            <v>11010</v>
          </cell>
        </row>
        <row r="296">
          <cell r="G296">
            <v>11018</v>
          </cell>
          <cell r="H296">
            <v>11018</v>
          </cell>
          <cell r="I296">
            <v>11018</v>
          </cell>
        </row>
        <row r="297">
          <cell r="G297">
            <v>11019</v>
          </cell>
          <cell r="H297">
            <v>11019</v>
          </cell>
          <cell r="I297">
            <v>11019</v>
          </cell>
        </row>
        <row r="298">
          <cell r="G298">
            <v>11020</v>
          </cell>
          <cell r="H298">
            <v>11020</v>
          </cell>
          <cell r="I298">
            <v>11020</v>
          </cell>
        </row>
        <row r="299">
          <cell r="G299">
            <v>11030</v>
          </cell>
          <cell r="H299">
            <v>11030</v>
          </cell>
          <cell r="I299">
            <v>11030</v>
          </cell>
        </row>
        <row r="300">
          <cell r="G300">
            <v>11040</v>
          </cell>
          <cell r="H300">
            <v>11040</v>
          </cell>
          <cell r="I300">
            <v>11040</v>
          </cell>
        </row>
        <row r="301">
          <cell r="G301">
            <v>11050</v>
          </cell>
          <cell r="H301">
            <v>11050</v>
          </cell>
          <cell r="I301">
            <v>11050</v>
          </cell>
        </row>
        <row r="302">
          <cell r="G302">
            <v>11070</v>
          </cell>
          <cell r="H302">
            <v>11070</v>
          </cell>
          <cell r="I302">
            <v>11070</v>
          </cell>
        </row>
        <row r="303">
          <cell r="G303">
            <v>11080</v>
          </cell>
          <cell r="H303">
            <v>11080</v>
          </cell>
          <cell r="I303">
            <v>11080</v>
          </cell>
        </row>
        <row r="304">
          <cell r="G304">
            <v>11090</v>
          </cell>
          <cell r="H304">
            <v>11090</v>
          </cell>
          <cell r="I304">
            <v>11090</v>
          </cell>
        </row>
        <row r="305">
          <cell r="G305">
            <v>11100</v>
          </cell>
          <cell r="H305">
            <v>11100</v>
          </cell>
          <cell r="I305">
            <v>11100</v>
          </cell>
        </row>
        <row r="306">
          <cell r="G306">
            <v>11110</v>
          </cell>
          <cell r="H306">
            <v>11110</v>
          </cell>
          <cell r="I306">
            <v>11110</v>
          </cell>
        </row>
        <row r="307">
          <cell r="G307">
            <v>11120</v>
          </cell>
          <cell r="H307">
            <v>11120</v>
          </cell>
          <cell r="I307">
            <v>11120</v>
          </cell>
        </row>
        <row r="308">
          <cell r="G308">
            <v>11130</v>
          </cell>
          <cell r="H308">
            <v>11130</v>
          </cell>
          <cell r="I308">
            <v>11130</v>
          </cell>
        </row>
        <row r="309">
          <cell r="G309">
            <v>11140</v>
          </cell>
          <cell r="H309">
            <v>11140</v>
          </cell>
          <cell r="I309">
            <v>11140</v>
          </cell>
        </row>
        <row r="310">
          <cell r="G310">
            <v>11150</v>
          </cell>
          <cell r="H310">
            <v>11150</v>
          </cell>
          <cell r="I310">
            <v>11150</v>
          </cell>
        </row>
        <row r="311">
          <cell r="G311">
            <v>11160</v>
          </cell>
          <cell r="H311">
            <v>11160</v>
          </cell>
          <cell r="I311">
            <v>11160</v>
          </cell>
        </row>
        <row r="312">
          <cell r="G312">
            <v>11170</v>
          </cell>
          <cell r="H312">
            <v>11170</v>
          </cell>
          <cell r="I312">
            <v>11170</v>
          </cell>
        </row>
        <row r="313">
          <cell r="G313">
            <v>11500</v>
          </cell>
          <cell r="H313">
            <v>11500</v>
          </cell>
          <cell r="I313">
            <v>11500</v>
          </cell>
        </row>
        <row r="314">
          <cell r="G314">
            <v>11510</v>
          </cell>
          <cell r="H314">
            <v>11510</v>
          </cell>
          <cell r="I314">
            <v>11510</v>
          </cell>
        </row>
        <row r="315">
          <cell r="G315">
            <v>11515</v>
          </cell>
          <cell r="H315">
            <v>11515</v>
          </cell>
          <cell r="I315">
            <v>11515</v>
          </cell>
        </row>
        <row r="316">
          <cell r="G316">
            <v>11520</v>
          </cell>
          <cell r="H316">
            <v>11520</v>
          </cell>
          <cell r="I316">
            <v>11520</v>
          </cell>
        </row>
        <row r="317">
          <cell r="G317">
            <v>11530</v>
          </cell>
          <cell r="H317">
            <v>11530</v>
          </cell>
          <cell r="I317">
            <v>11530</v>
          </cell>
        </row>
        <row r="318">
          <cell r="G318">
            <v>11540</v>
          </cell>
          <cell r="H318">
            <v>11540</v>
          </cell>
          <cell r="I318">
            <v>11540</v>
          </cell>
        </row>
        <row r="319">
          <cell r="G319">
            <v>11550</v>
          </cell>
          <cell r="H319">
            <v>11550</v>
          </cell>
          <cell r="I319">
            <v>11550</v>
          </cell>
        </row>
        <row r="320">
          <cell r="G320">
            <v>11560</v>
          </cell>
          <cell r="H320">
            <v>11560</v>
          </cell>
          <cell r="I320">
            <v>11560</v>
          </cell>
        </row>
        <row r="321">
          <cell r="G321">
            <v>11570</v>
          </cell>
          <cell r="H321">
            <v>11570</v>
          </cell>
          <cell r="I321">
            <v>11570</v>
          </cell>
        </row>
        <row r="322">
          <cell r="G322">
            <v>11620</v>
          </cell>
          <cell r="H322">
            <v>11620</v>
          </cell>
          <cell r="I322">
            <v>11620</v>
          </cell>
        </row>
        <row r="323">
          <cell r="G323">
            <v>11630</v>
          </cell>
          <cell r="H323">
            <v>11630</v>
          </cell>
          <cell r="I323">
            <v>11630</v>
          </cell>
        </row>
        <row r="324">
          <cell r="G324">
            <v>11640</v>
          </cell>
          <cell r="H324">
            <v>11640</v>
          </cell>
          <cell r="I324">
            <v>11640</v>
          </cell>
        </row>
        <row r="325">
          <cell r="G325">
            <v>11650</v>
          </cell>
          <cell r="H325">
            <v>11650</v>
          </cell>
          <cell r="I325">
            <v>11650</v>
          </cell>
        </row>
        <row r="326">
          <cell r="G326">
            <v>11660</v>
          </cell>
          <cell r="H326">
            <v>11660</v>
          </cell>
          <cell r="I326">
            <v>11660</v>
          </cell>
        </row>
        <row r="327">
          <cell r="G327">
            <v>11670</v>
          </cell>
          <cell r="H327">
            <v>11670</v>
          </cell>
          <cell r="I327">
            <v>11670</v>
          </cell>
        </row>
        <row r="328">
          <cell r="G328">
            <v>11671</v>
          </cell>
          <cell r="H328">
            <v>11671</v>
          </cell>
          <cell r="I328">
            <v>11671</v>
          </cell>
        </row>
        <row r="329">
          <cell r="G329">
            <v>11672</v>
          </cell>
          <cell r="H329">
            <v>11672</v>
          </cell>
          <cell r="I329">
            <v>11672</v>
          </cell>
        </row>
        <row r="330">
          <cell r="G330">
            <v>11673</v>
          </cell>
          <cell r="H330">
            <v>11673</v>
          </cell>
          <cell r="I330">
            <v>11673</v>
          </cell>
        </row>
        <row r="331">
          <cell r="G331">
            <v>11674</v>
          </cell>
          <cell r="H331">
            <v>11674</v>
          </cell>
          <cell r="I331">
            <v>11674</v>
          </cell>
        </row>
        <row r="332">
          <cell r="G332">
            <v>11675</v>
          </cell>
          <cell r="H332">
            <v>11675</v>
          </cell>
          <cell r="I332">
            <v>11675</v>
          </cell>
        </row>
        <row r="333">
          <cell r="G333">
            <v>11677</v>
          </cell>
          <cell r="H333">
            <v>11677</v>
          </cell>
          <cell r="I333">
            <v>11677</v>
          </cell>
        </row>
        <row r="334">
          <cell r="G334">
            <v>11680</v>
          </cell>
          <cell r="H334">
            <v>11680</v>
          </cell>
          <cell r="I334">
            <v>11680</v>
          </cell>
        </row>
        <row r="335">
          <cell r="G335">
            <v>11720</v>
          </cell>
          <cell r="H335">
            <v>11720</v>
          </cell>
          <cell r="I335">
            <v>11720</v>
          </cell>
        </row>
        <row r="336">
          <cell r="G336">
            <v>11740</v>
          </cell>
          <cell r="H336">
            <v>11740</v>
          </cell>
          <cell r="I336">
            <v>11740</v>
          </cell>
        </row>
        <row r="337">
          <cell r="G337">
            <v>11750</v>
          </cell>
          <cell r="H337">
            <v>11750</v>
          </cell>
          <cell r="I337">
            <v>11750</v>
          </cell>
        </row>
        <row r="338">
          <cell r="G338">
            <v>11751</v>
          </cell>
          <cell r="H338">
            <v>11751</v>
          </cell>
          <cell r="I338">
            <v>11751</v>
          </cell>
        </row>
        <row r="339">
          <cell r="G339">
            <v>11760</v>
          </cell>
          <cell r="H339">
            <v>11760</v>
          </cell>
          <cell r="I339">
            <v>11760</v>
          </cell>
        </row>
        <row r="340">
          <cell r="G340">
            <v>11770</v>
          </cell>
          <cell r="H340">
            <v>11770</v>
          </cell>
          <cell r="I340">
            <v>11770</v>
          </cell>
        </row>
        <row r="341">
          <cell r="G341">
            <v>11800</v>
          </cell>
          <cell r="H341">
            <v>11800</v>
          </cell>
          <cell r="I341">
            <v>11800</v>
          </cell>
        </row>
        <row r="342">
          <cell r="G342">
            <v>11801</v>
          </cell>
          <cell r="H342">
            <v>11801</v>
          </cell>
          <cell r="I342">
            <v>11801</v>
          </cell>
        </row>
        <row r="343">
          <cell r="G343">
            <v>13035</v>
          </cell>
          <cell r="H343">
            <v>13035</v>
          </cell>
          <cell r="I343">
            <v>13035</v>
          </cell>
        </row>
        <row r="344">
          <cell r="G344">
            <v>13041</v>
          </cell>
          <cell r="H344">
            <v>13041</v>
          </cell>
          <cell r="I344">
            <v>13041</v>
          </cell>
        </row>
        <row r="345">
          <cell r="G345">
            <v>13042</v>
          </cell>
          <cell r="H345">
            <v>13042</v>
          </cell>
          <cell r="I345">
            <v>13042</v>
          </cell>
        </row>
        <row r="346">
          <cell r="G346">
            <v>13044</v>
          </cell>
          <cell r="H346">
            <v>13044</v>
          </cell>
          <cell r="I346">
            <v>13044</v>
          </cell>
        </row>
        <row r="347">
          <cell r="G347">
            <v>13048</v>
          </cell>
          <cell r="H347">
            <v>13048</v>
          </cell>
          <cell r="I347">
            <v>13048</v>
          </cell>
        </row>
        <row r="348">
          <cell r="G348">
            <v>13049</v>
          </cell>
          <cell r="H348">
            <v>13049</v>
          </cell>
          <cell r="I348">
            <v>13049</v>
          </cell>
        </row>
        <row r="349">
          <cell r="G349">
            <v>19997</v>
          </cell>
          <cell r="H349">
            <v>19997</v>
          </cell>
          <cell r="I349">
            <v>19997</v>
          </cell>
        </row>
        <row r="350">
          <cell r="G350">
            <v>19998</v>
          </cell>
          <cell r="H350">
            <v>19998</v>
          </cell>
          <cell r="I350">
            <v>19998</v>
          </cell>
        </row>
        <row r="351">
          <cell r="G351">
            <v>19999</v>
          </cell>
          <cell r="H351">
            <v>19999</v>
          </cell>
          <cell r="I351">
            <v>19999</v>
          </cell>
        </row>
        <row r="352">
          <cell r="G352">
            <v>20060</v>
          </cell>
          <cell r="H352">
            <v>20060</v>
          </cell>
          <cell r="I352">
            <v>20060</v>
          </cell>
        </row>
        <row r="353">
          <cell r="G353">
            <v>20110</v>
          </cell>
          <cell r="H353">
            <v>20110</v>
          </cell>
          <cell r="I353">
            <v>20110</v>
          </cell>
        </row>
        <row r="354">
          <cell r="G354">
            <v>20130</v>
          </cell>
          <cell r="H354">
            <v>20130</v>
          </cell>
          <cell r="I354">
            <v>20130</v>
          </cell>
        </row>
        <row r="355">
          <cell r="G355">
            <v>20140</v>
          </cell>
          <cell r="H355">
            <v>20140</v>
          </cell>
          <cell r="I355">
            <v>20140</v>
          </cell>
        </row>
        <row r="356">
          <cell r="G356">
            <v>20150</v>
          </cell>
          <cell r="H356">
            <v>20150</v>
          </cell>
          <cell r="I356">
            <v>20150</v>
          </cell>
        </row>
        <row r="357">
          <cell r="G357">
            <v>20190</v>
          </cell>
          <cell r="H357">
            <v>20190</v>
          </cell>
          <cell r="I357">
            <v>20190</v>
          </cell>
        </row>
        <row r="358">
          <cell r="G358">
            <v>20200</v>
          </cell>
          <cell r="H358">
            <v>20200</v>
          </cell>
          <cell r="I358">
            <v>20200</v>
          </cell>
        </row>
        <row r="359">
          <cell r="G359">
            <v>20800</v>
          </cell>
          <cell r="H359">
            <v>20800</v>
          </cell>
          <cell r="I359">
            <v>20800</v>
          </cell>
        </row>
        <row r="360">
          <cell r="G360">
            <v>20801</v>
          </cell>
          <cell r="H360">
            <v>20801</v>
          </cell>
          <cell r="I360">
            <v>20801</v>
          </cell>
        </row>
        <row r="361">
          <cell r="G361">
            <v>20840</v>
          </cell>
          <cell r="H361">
            <v>20840</v>
          </cell>
          <cell r="I361">
            <v>20840</v>
          </cell>
        </row>
        <row r="362">
          <cell r="G362">
            <v>21010</v>
          </cell>
          <cell r="H362">
            <v>21010</v>
          </cell>
          <cell r="I362">
            <v>21010</v>
          </cell>
        </row>
        <row r="363">
          <cell r="G363">
            <v>21020</v>
          </cell>
          <cell r="H363">
            <v>21020</v>
          </cell>
          <cell r="I363">
            <v>21020</v>
          </cell>
        </row>
        <row r="364">
          <cell r="G364">
            <v>21030</v>
          </cell>
          <cell r="H364">
            <v>21030</v>
          </cell>
          <cell r="I364">
            <v>21030</v>
          </cell>
        </row>
        <row r="365">
          <cell r="G365">
            <v>22000</v>
          </cell>
          <cell r="H365">
            <v>22000</v>
          </cell>
          <cell r="I365">
            <v>22000</v>
          </cell>
        </row>
        <row r="366">
          <cell r="G366">
            <v>22030</v>
          </cell>
          <cell r="H366">
            <v>22030</v>
          </cell>
          <cell r="I366">
            <v>22030</v>
          </cell>
        </row>
        <row r="367">
          <cell r="G367">
            <v>22050</v>
          </cell>
          <cell r="H367">
            <v>22050</v>
          </cell>
          <cell r="I367">
            <v>22050</v>
          </cell>
        </row>
        <row r="368">
          <cell r="G368">
            <v>22400</v>
          </cell>
          <cell r="H368">
            <v>22400</v>
          </cell>
          <cell r="I368">
            <v>22400</v>
          </cell>
        </row>
        <row r="369">
          <cell r="G369">
            <v>22700</v>
          </cell>
          <cell r="H369">
            <v>22700</v>
          </cell>
          <cell r="I369">
            <v>22700</v>
          </cell>
        </row>
        <row r="370">
          <cell r="G370">
            <v>23020</v>
          </cell>
          <cell r="H370">
            <v>23020</v>
          </cell>
          <cell r="I370">
            <v>23020</v>
          </cell>
        </row>
        <row r="371">
          <cell r="G371">
            <v>25020</v>
          </cell>
          <cell r="H371">
            <v>25020</v>
          </cell>
          <cell r="I371">
            <v>25020</v>
          </cell>
        </row>
        <row r="372">
          <cell r="G372">
            <v>25030</v>
          </cell>
          <cell r="H372">
            <v>25030</v>
          </cell>
          <cell r="I372">
            <v>25030</v>
          </cell>
        </row>
        <row r="373">
          <cell r="G373">
            <v>25710</v>
          </cell>
          <cell r="H373">
            <v>25710</v>
          </cell>
          <cell r="I373">
            <v>25710</v>
          </cell>
        </row>
        <row r="374">
          <cell r="G374">
            <v>25800</v>
          </cell>
          <cell r="H374">
            <v>25800</v>
          </cell>
          <cell r="I374">
            <v>25800</v>
          </cell>
        </row>
        <row r="375">
          <cell r="G375">
            <v>30010</v>
          </cell>
          <cell r="H375">
            <v>30010</v>
          </cell>
          <cell r="I375">
            <v>30010</v>
          </cell>
        </row>
        <row r="376">
          <cell r="G376">
            <v>30011</v>
          </cell>
          <cell r="H376">
            <v>30011</v>
          </cell>
          <cell r="I376">
            <v>30011</v>
          </cell>
        </row>
        <row r="377">
          <cell r="G377">
            <v>30030</v>
          </cell>
          <cell r="H377">
            <v>30030</v>
          </cell>
          <cell r="I377">
            <v>30030</v>
          </cell>
        </row>
        <row r="378">
          <cell r="G378">
            <v>30070</v>
          </cell>
          <cell r="H378">
            <v>30070</v>
          </cell>
          <cell r="I378">
            <v>30070</v>
          </cell>
        </row>
        <row r="379">
          <cell r="G379">
            <v>30120</v>
          </cell>
          <cell r="H379">
            <v>30120</v>
          </cell>
          <cell r="I379">
            <v>30120</v>
          </cell>
        </row>
        <row r="380">
          <cell r="G380">
            <v>30160</v>
          </cell>
          <cell r="H380">
            <v>30160</v>
          </cell>
          <cell r="I380">
            <v>30160</v>
          </cell>
        </row>
        <row r="381">
          <cell r="G381">
            <v>30190</v>
          </cell>
          <cell r="H381">
            <v>30190</v>
          </cell>
          <cell r="I381">
            <v>30190</v>
          </cell>
        </row>
        <row r="382">
          <cell r="G382">
            <v>30191</v>
          </cell>
          <cell r="H382">
            <v>30191</v>
          </cell>
          <cell r="I382">
            <v>30191</v>
          </cell>
        </row>
        <row r="383">
          <cell r="G383">
            <v>30192</v>
          </cell>
          <cell r="H383">
            <v>30192</v>
          </cell>
          <cell r="I383">
            <v>30192</v>
          </cell>
        </row>
        <row r="384">
          <cell r="G384">
            <v>30193</v>
          </cell>
          <cell r="H384">
            <v>30193</v>
          </cell>
          <cell r="I384">
            <v>30193</v>
          </cell>
        </row>
        <row r="385">
          <cell r="G385">
            <v>30194</v>
          </cell>
          <cell r="H385">
            <v>30194</v>
          </cell>
          <cell r="I385">
            <v>30194</v>
          </cell>
        </row>
        <row r="386">
          <cell r="G386">
            <v>32010</v>
          </cell>
          <cell r="H386">
            <v>32010</v>
          </cell>
          <cell r="I386">
            <v>32010</v>
          </cell>
        </row>
        <row r="387">
          <cell r="G387">
            <v>32011</v>
          </cell>
          <cell r="H387">
            <v>32011</v>
          </cell>
          <cell r="I387">
            <v>32011</v>
          </cell>
        </row>
        <row r="388">
          <cell r="G388">
            <v>32012</v>
          </cell>
          <cell r="H388">
            <v>32012</v>
          </cell>
          <cell r="I388">
            <v>32012</v>
          </cell>
        </row>
        <row r="389">
          <cell r="G389">
            <v>32060</v>
          </cell>
          <cell r="H389">
            <v>32060</v>
          </cell>
          <cell r="I389">
            <v>32060</v>
          </cell>
        </row>
        <row r="390">
          <cell r="G390">
            <v>33000</v>
          </cell>
          <cell r="H390">
            <v>33000</v>
          </cell>
          <cell r="I390">
            <v>33000</v>
          </cell>
        </row>
        <row r="391">
          <cell r="G391">
            <v>33020</v>
          </cell>
          <cell r="H391">
            <v>33020</v>
          </cell>
          <cell r="I391">
            <v>33020</v>
          </cell>
        </row>
        <row r="392">
          <cell r="G392">
            <v>34010</v>
          </cell>
          <cell r="H392">
            <v>34010</v>
          </cell>
          <cell r="I392">
            <v>34010</v>
          </cell>
        </row>
        <row r="393">
          <cell r="G393">
            <v>34800</v>
          </cell>
          <cell r="H393">
            <v>34800</v>
          </cell>
          <cell r="I393">
            <v>34800</v>
          </cell>
        </row>
        <row r="394">
          <cell r="G394">
            <v>35040</v>
          </cell>
          <cell r="H394">
            <v>35040</v>
          </cell>
          <cell r="I394">
            <v>35040</v>
          </cell>
        </row>
        <row r="395">
          <cell r="G395">
            <v>40000</v>
          </cell>
          <cell r="H395">
            <v>40000</v>
          </cell>
          <cell r="I395">
            <v>40000</v>
          </cell>
        </row>
        <row r="396">
          <cell r="G396">
            <v>40001</v>
          </cell>
          <cell r="H396">
            <v>40001</v>
          </cell>
          <cell r="I396">
            <v>40001</v>
          </cell>
        </row>
        <row r="397">
          <cell r="G397">
            <v>40070</v>
          </cell>
          <cell r="H397">
            <v>40070</v>
          </cell>
          <cell r="I397">
            <v>40070</v>
          </cell>
        </row>
        <row r="398">
          <cell r="G398">
            <v>40150</v>
          </cell>
          <cell r="H398">
            <v>40150</v>
          </cell>
          <cell r="I398">
            <v>40150</v>
          </cell>
        </row>
        <row r="399">
          <cell r="G399">
            <v>40210</v>
          </cell>
          <cell r="H399">
            <v>40210</v>
          </cell>
          <cell r="I399">
            <v>40210</v>
          </cell>
        </row>
        <row r="400">
          <cell r="G400">
            <v>40280</v>
          </cell>
          <cell r="H400">
            <v>40280</v>
          </cell>
          <cell r="I400">
            <v>40280</v>
          </cell>
        </row>
        <row r="401">
          <cell r="G401">
            <v>40510</v>
          </cell>
          <cell r="H401">
            <v>40510</v>
          </cell>
          <cell r="I401">
            <v>40510</v>
          </cell>
        </row>
        <row r="402">
          <cell r="G402">
            <v>40511</v>
          </cell>
          <cell r="H402">
            <v>40511</v>
          </cell>
          <cell r="I402">
            <v>40511</v>
          </cell>
        </row>
        <row r="403">
          <cell r="G403">
            <v>40540</v>
          </cell>
          <cell r="H403">
            <v>40540</v>
          </cell>
          <cell r="I403">
            <v>40540</v>
          </cell>
        </row>
        <row r="404">
          <cell r="G404">
            <v>41500</v>
          </cell>
          <cell r="H404">
            <v>41500</v>
          </cell>
          <cell r="I404">
            <v>41500</v>
          </cell>
        </row>
        <row r="405">
          <cell r="G405">
            <v>42000</v>
          </cell>
          <cell r="H405">
            <v>42000</v>
          </cell>
          <cell r="I405">
            <v>42000</v>
          </cell>
        </row>
        <row r="406">
          <cell r="G406">
            <v>42040</v>
          </cell>
          <cell r="H406">
            <v>42040</v>
          </cell>
          <cell r="I406">
            <v>42040</v>
          </cell>
        </row>
        <row r="407">
          <cell r="G407">
            <v>42080</v>
          </cell>
          <cell r="H407">
            <v>42080</v>
          </cell>
          <cell r="I407">
            <v>42080</v>
          </cell>
        </row>
        <row r="408">
          <cell r="G408">
            <v>43000</v>
          </cell>
          <cell r="H408">
            <v>43000</v>
          </cell>
          <cell r="I408">
            <v>43000</v>
          </cell>
        </row>
        <row r="409">
          <cell r="G409">
            <v>43010</v>
          </cell>
          <cell r="H409">
            <v>43010</v>
          </cell>
          <cell r="I409">
            <v>43010</v>
          </cell>
        </row>
        <row r="410">
          <cell r="G410">
            <v>43020</v>
          </cell>
          <cell r="H410">
            <v>43020</v>
          </cell>
          <cell r="I410">
            <v>43020</v>
          </cell>
        </row>
        <row r="411">
          <cell r="G411">
            <v>43040</v>
          </cell>
          <cell r="H411">
            <v>43040</v>
          </cell>
          <cell r="I411">
            <v>43040</v>
          </cell>
        </row>
        <row r="412">
          <cell r="G412">
            <v>43060</v>
          </cell>
          <cell r="H412">
            <v>43060</v>
          </cell>
          <cell r="I412">
            <v>43060</v>
          </cell>
        </row>
        <row r="413">
          <cell r="G413">
            <v>43110</v>
          </cell>
          <cell r="H413">
            <v>43110</v>
          </cell>
          <cell r="I413">
            <v>43110</v>
          </cell>
        </row>
        <row r="414">
          <cell r="G414">
            <v>43120</v>
          </cell>
          <cell r="H414">
            <v>43120</v>
          </cell>
          <cell r="I414">
            <v>43120</v>
          </cell>
        </row>
        <row r="415">
          <cell r="G415">
            <v>43150</v>
          </cell>
          <cell r="H415">
            <v>43150</v>
          </cell>
          <cell r="I415">
            <v>43150</v>
          </cell>
        </row>
        <row r="416">
          <cell r="G416">
            <v>44000</v>
          </cell>
          <cell r="H416">
            <v>44000</v>
          </cell>
          <cell r="I416">
            <v>44000</v>
          </cell>
        </row>
        <row r="417">
          <cell r="G417">
            <v>44100</v>
          </cell>
          <cell r="H417">
            <v>44100</v>
          </cell>
          <cell r="I417">
            <v>44100</v>
          </cell>
        </row>
        <row r="418">
          <cell r="G418">
            <v>44180</v>
          </cell>
          <cell r="H418">
            <v>44180</v>
          </cell>
          <cell r="I418">
            <v>44180</v>
          </cell>
        </row>
        <row r="419">
          <cell r="G419">
            <v>44190</v>
          </cell>
          <cell r="H419">
            <v>44190</v>
          </cell>
          <cell r="I419">
            <v>44190</v>
          </cell>
        </row>
        <row r="420">
          <cell r="G420">
            <v>44200</v>
          </cell>
          <cell r="H420">
            <v>44200</v>
          </cell>
          <cell r="I420">
            <v>44200</v>
          </cell>
        </row>
        <row r="421">
          <cell r="G421">
            <v>44240</v>
          </cell>
          <cell r="H421">
            <v>44240</v>
          </cell>
          <cell r="I421">
            <v>44240</v>
          </cell>
        </row>
        <row r="422">
          <cell r="G422">
            <v>44280</v>
          </cell>
          <cell r="H422">
            <v>44280</v>
          </cell>
          <cell r="I422">
            <v>44280</v>
          </cell>
        </row>
        <row r="423">
          <cell r="G423">
            <v>44600</v>
          </cell>
          <cell r="H423">
            <v>44600</v>
          </cell>
          <cell r="I423">
            <v>44600</v>
          </cell>
        </row>
        <row r="424">
          <cell r="G424">
            <v>45010</v>
          </cell>
          <cell r="H424">
            <v>45010</v>
          </cell>
          <cell r="I424">
            <v>45010</v>
          </cell>
        </row>
        <row r="425">
          <cell r="G425">
            <v>45011</v>
          </cell>
          <cell r="H425">
            <v>45011</v>
          </cell>
          <cell r="I425">
            <v>45011</v>
          </cell>
        </row>
        <row r="426">
          <cell r="G426">
            <v>45040</v>
          </cell>
          <cell r="H426">
            <v>45040</v>
          </cell>
          <cell r="I426">
            <v>45040</v>
          </cell>
        </row>
        <row r="427">
          <cell r="G427">
            <v>45050</v>
          </cell>
          <cell r="H427">
            <v>45050</v>
          </cell>
          <cell r="I427">
            <v>45050</v>
          </cell>
        </row>
        <row r="428">
          <cell r="G428">
            <v>45060</v>
          </cell>
          <cell r="H428">
            <v>45060</v>
          </cell>
          <cell r="I428">
            <v>45060</v>
          </cell>
        </row>
        <row r="429">
          <cell r="G429">
            <v>45062</v>
          </cell>
          <cell r="H429">
            <v>45062</v>
          </cell>
          <cell r="I429">
            <v>45062</v>
          </cell>
        </row>
        <row r="430">
          <cell r="G430">
            <v>45070</v>
          </cell>
          <cell r="H430">
            <v>45070</v>
          </cell>
          <cell r="I430">
            <v>45070</v>
          </cell>
        </row>
        <row r="431">
          <cell r="G431">
            <v>45080</v>
          </cell>
          <cell r="H431">
            <v>45080</v>
          </cell>
          <cell r="I431">
            <v>45080</v>
          </cell>
        </row>
        <row r="432">
          <cell r="G432">
            <v>45090</v>
          </cell>
          <cell r="H432">
            <v>45090</v>
          </cell>
          <cell r="I432">
            <v>45090</v>
          </cell>
        </row>
        <row r="433">
          <cell r="G433">
            <v>45091</v>
          </cell>
          <cell r="H433">
            <v>45091</v>
          </cell>
          <cell r="I433">
            <v>45091</v>
          </cell>
        </row>
        <row r="434">
          <cell r="G434">
            <v>45092</v>
          </cell>
          <cell r="H434">
            <v>45092</v>
          </cell>
          <cell r="I434">
            <v>45092</v>
          </cell>
        </row>
        <row r="435">
          <cell r="G435">
            <v>45100</v>
          </cell>
          <cell r="H435">
            <v>45100</v>
          </cell>
          <cell r="I435">
            <v>45100</v>
          </cell>
        </row>
        <row r="436">
          <cell r="G436">
            <v>46000</v>
          </cell>
          <cell r="H436">
            <v>46000</v>
          </cell>
          <cell r="I436">
            <v>46000</v>
          </cell>
        </row>
        <row r="437">
          <cell r="G437">
            <v>46010</v>
          </cell>
          <cell r="H437">
            <v>46010</v>
          </cell>
          <cell r="I437">
            <v>46010</v>
          </cell>
        </row>
        <row r="438">
          <cell r="G438">
            <v>47700</v>
          </cell>
          <cell r="H438">
            <v>47700</v>
          </cell>
          <cell r="I438">
            <v>47700</v>
          </cell>
        </row>
        <row r="439">
          <cell r="G439">
            <v>47710</v>
          </cell>
          <cell r="H439">
            <v>47710</v>
          </cell>
          <cell r="I439">
            <v>47710</v>
          </cell>
        </row>
        <row r="440">
          <cell r="G440">
            <v>47730</v>
          </cell>
          <cell r="H440">
            <v>47730</v>
          </cell>
          <cell r="I440">
            <v>47730</v>
          </cell>
        </row>
        <row r="441">
          <cell r="G441">
            <v>47731</v>
          </cell>
          <cell r="H441">
            <v>47731</v>
          </cell>
          <cell r="I441">
            <v>47731</v>
          </cell>
        </row>
        <row r="442">
          <cell r="G442">
            <v>47732</v>
          </cell>
          <cell r="H442">
            <v>47732</v>
          </cell>
          <cell r="I442">
            <v>47732</v>
          </cell>
        </row>
        <row r="443">
          <cell r="G443">
            <v>47733</v>
          </cell>
          <cell r="H443">
            <v>47733</v>
          </cell>
          <cell r="I443">
            <v>47733</v>
          </cell>
        </row>
        <row r="444">
          <cell r="G444">
            <v>47735</v>
          </cell>
          <cell r="H444">
            <v>47735</v>
          </cell>
          <cell r="I444">
            <v>47735</v>
          </cell>
        </row>
        <row r="445">
          <cell r="G445">
            <v>47736</v>
          </cell>
          <cell r="H445">
            <v>47736</v>
          </cell>
          <cell r="I445">
            <v>47736</v>
          </cell>
        </row>
        <row r="446">
          <cell r="G446">
            <v>47740</v>
          </cell>
          <cell r="H446">
            <v>47740</v>
          </cell>
          <cell r="I446">
            <v>47740</v>
          </cell>
        </row>
        <row r="447">
          <cell r="G447">
            <v>47750</v>
          </cell>
          <cell r="H447">
            <v>47750</v>
          </cell>
          <cell r="I447">
            <v>47750</v>
          </cell>
        </row>
        <row r="448">
          <cell r="G448">
            <v>47780</v>
          </cell>
          <cell r="H448">
            <v>47780</v>
          </cell>
          <cell r="I448">
            <v>47780</v>
          </cell>
        </row>
        <row r="449">
          <cell r="G449">
            <v>47810</v>
          </cell>
          <cell r="H449">
            <v>47810</v>
          </cell>
          <cell r="I449">
            <v>47810</v>
          </cell>
        </row>
        <row r="450">
          <cell r="G450">
            <v>47820</v>
          </cell>
          <cell r="H450">
            <v>47820</v>
          </cell>
          <cell r="I450">
            <v>47820</v>
          </cell>
        </row>
        <row r="451">
          <cell r="G451">
            <v>47840</v>
          </cell>
          <cell r="H451">
            <v>47840</v>
          </cell>
          <cell r="I451">
            <v>47840</v>
          </cell>
        </row>
        <row r="452">
          <cell r="G452">
            <v>47850</v>
          </cell>
          <cell r="H452">
            <v>47850</v>
          </cell>
          <cell r="I452">
            <v>47850</v>
          </cell>
        </row>
        <row r="453">
          <cell r="G453">
            <v>49900</v>
          </cell>
          <cell r="H453">
            <v>49900</v>
          </cell>
          <cell r="I453">
            <v>49900</v>
          </cell>
        </row>
        <row r="454">
          <cell r="G454">
            <v>49999</v>
          </cell>
          <cell r="H454">
            <v>49999</v>
          </cell>
          <cell r="I454">
            <v>49999</v>
          </cell>
        </row>
        <row r="455">
          <cell r="G455">
            <v>52000</v>
          </cell>
          <cell r="H455">
            <v>52000</v>
          </cell>
          <cell r="I455">
            <v>52000</v>
          </cell>
        </row>
        <row r="456">
          <cell r="G456">
            <v>53010</v>
          </cell>
          <cell r="H456">
            <v>53010</v>
          </cell>
          <cell r="I456">
            <v>53010</v>
          </cell>
        </row>
        <row r="457">
          <cell r="G457">
            <v>55010</v>
          </cell>
          <cell r="H457">
            <v>55010</v>
          </cell>
          <cell r="I457">
            <v>55010</v>
          </cell>
        </row>
        <row r="458">
          <cell r="G458">
            <v>55020</v>
          </cell>
          <cell r="H458">
            <v>55020</v>
          </cell>
          <cell r="I458">
            <v>55020</v>
          </cell>
        </row>
        <row r="459">
          <cell r="G459">
            <v>57010</v>
          </cell>
          <cell r="H459">
            <v>57010</v>
          </cell>
          <cell r="I459">
            <v>57010</v>
          </cell>
        </row>
        <row r="460">
          <cell r="G460">
            <v>57015</v>
          </cell>
          <cell r="H460">
            <v>57015</v>
          </cell>
          <cell r="I460">
            <v>57015</v>
          </cell>
        </row>
        <row r="461">
          <cell r="G461">
            <v>57030</v>
          </cell>
          <cell r="H461">
            <v>57030</v>
          </cell>
          <cell r="I461">
            <v>57030</v>
          </cell>
        </row>
        <row r="462">
          <cell r="G462">
            <v>57040</v>
          </cell>
          <cell r="H462">
            <v>57040</v>
          </cell>
          <cell r="I462">
            <v>57040</v>
          </cell>
        </row>
        <row r="463">
          <cell r="G463">
            <v>57050</v>
          </cell>
          <cell r="H463">
            <v>57050</v>
          </cell>
          <cell r="I463">
            <v>57050</v>
          </cell>
        </row>
        <row r="464">
          <cell r="G464">
            <v>57080</v>
          </cell>
          <cell r="H464">
            <v>57080</v>
          </cell>
          <cell r="I464">
            <v>57080</v>
          </cell>
        </row>
        <row r="465">
          <cell r="G465">
            <v>57280</v>
          </cell>
          <cell r="H465">
            <v>57280</v>
          </cell>
          <cell r="I465">
            <v>57280</v>
          </cell>
        </row>
        <row r="466">
          <cell r="G466">
            <v>57350</v>
          </cell>
          <cell r="H466">
            <v>57350</v>
          </cell>
          <cell r="I466">
            <v>57350</v>
          </cell>
        </row>
        <row r="467">
          <cell r="G467">
            <v>57430</v>
          </cell>
          <cell r="H467">
            <v>57430</v>
          </cell>
          <cell r="I467">
            <v>57430</v>
          </cell>
        </row>
        <row r="468">
          <cell r="G468">
            <v>58000</v>
          </cell>
          <cell r="H468">
            <v>58000</v>
          </cell>
          <cell r="I468">
            <v>58000</v>
          </cell>
        </row>
        <row r="469">
          <cell r="G469">
            <v>58010</v>
          </cell>
          <cell r="H469">
            <v>58010</v>
          </cell>
          <cell r="I469">
            <v>58010</v>
          </cell>
        </row>
        <row r="470">
          <cell r="G470">
            <v>58020</v>
          </cell>
          <cell r="H470">
            <v>58020</v>
          </cell>
          <cell r="I470">
            <v>58020</v>
          </cell>
        </row>
        <row r="471">
          <cell r="G471">
            <v>58021</v>
          </cell>
          <cell r="H471">
            <v>58021</v>
          </cell>
          <cell r="I471">
            <v>58021</v>
          </cell>
        </row>
        <row r="472">
          <cell r="G472">
            <v>58030</v>
          </cell>
          <cell r="H472">
            <v>58030</v>
          </cell>
          <cell r="I472">
            <v>58030</v>
          </cell>
        </row>
        <row r="473">
          <cell r="G473">
            <v>58034</v>
          </cell>
          <cell r="H473">
            <v>58034</v>
          </cell>
          <cell r="I473">
            <v>58034</v>
          </cell>
        </row>
        <row r="474">
          <cell r="G474">
            <v>58035</v>
          </cell>
          <cell r="H474">
            <v>58035</v>
          </cell>
          <cell r="I474">
            <v>58035</v>
          </cell>
        </row>
        <row r="475">
          <cell r="G475">
            <v>58036</v>
          </cell>
          <cell r="H475">
            <v>58036</v>
          </cell>
          <cell r="I475">
            <v>58036</v>
          </cell>
        </row>
        <row r="476">
          <cell r="G476">
            <v>58037</v>
          </cell>
          <cell r="H476">
            <v>58037</v>
          </cell>
          <cell r="I476">
            <v>58037</v>
          </cell>
        </row>
        <row r="477">
          <cell r="G477">
            <v>58060</v>
          </cell>
          <cell r="H477">
            <v>58060</v>
          </cell>
          <cell r="I477">
            <v>58060</v>
          </cell>
        </row>
        <row r="478">
          <cell r="G478">
            <v>58070</v>
          </cell>
          <cell r="H478">
            <v>58070</v>
          </cell>
          <cell r="I478">
            <v>58070</v>
          </cell>
        </row>
        <row r="479">
          <cell r="G479">
            <v>58090</v>
          </cell>
          <cell r="H479">
            <v>58090</v>
          </cell>
          <cell r="I479">
            <v>58090</v>
          </cell>
        </row>
        <row r="480">
          <cell r="G480">
            <v>58150</v>
          </cell>
          <cell r="H480">
            <v>58150</v>
          </cell>
          <cell r="I480">
            <v>58150</v>
          </cell>
        </row>
        <row r="481">
          <cell r="G481">
            <v>60000</v>
          </cell>
          <cell r="H481">
            <v>60000</v>
          </cell>
          <cell r="I481">
            <v>60000</v>
          </cell>
        </row>
        <row r="482">
          <cell r="G482">
            <v>60030</v>
          </cell>
          <cell r="H482">
            <v>60030</v>
          </cell>
          <cell r="I482">
            <v>60030</v>
          </cell>
        </row>
        <row r="483">
          <cell r="G483">
            <v>60120</v>
          </cell>
          <cell r="H483">
            <v>60120</v>
          </cell>
          <cell r="I483">
            <v>60120</v>
          </cell>
        </row>
        <row r="484">
          <cell r="G484">
            <v>61000</v>
          </cell>
          <cell r="H484">
            <v>61000</v>
          </cell>
          <cell r="I484">
            <v>61000</v>
          </cell>
        </row>
        <row r="485">
          <cell r="G485">
            <v>61030</v>
          </cell>
          <cell r="H485">
            <v>61030</v>
          </cell>
          <cell r="I485">
            <v>61030</v>
          </cell>
        </row>
        <row r="486">
          <cell r="G486">
            <v>61840</v>
          </cell>
          <cell r="H486">
            <v>61840</v>
          </cell>
          <cell r="I486">
            <v>61840</v>
          </cell>
        </row>
        <row r="487">
          <cell r="G487">
            <v>70010</v>
          </cell>
          <cell r="H487">
            <v>70010</v>
          </cell>
          <cell r="I487">
            <v>73000</v>
          </cell>
        </row>
        <row r="488">
          <cell r="G488">
            <v>70050</v>
          </cell>
          <cell r="H488">
            <v>70050</v>
          </cell>
          <cell r="I488">
            <v>73002</v>
          </cell>
        </row>
        <row r="489">
          <cell r="G489">
            <v>70100</v>
          </cell>
          <cell r="H489">
            <v>70100</v>
          </cell>
          <cell r="I489">
            <v>73003</v>
          </cell>
        </row>
        <row r="490">
          <cell r="G490">
            <v>70300</v>
          </cell>
          <cell r="H490">
            <v>70300</v>
          </cell>
          <cell r="I490">
            <v>73004</v>
          </cell>
        </row>
        <row r="491">
          <cell r="G491">
            <v>70350</v>
          </cell>
          <cell r="H491">
            <v>70350</v>
          </cell>
          <cell r="I491">
            <v>73007</v>
          </cell>
        </row>
        <row r="492">
          <cell r="G492">
            <v>70400</v>
          </cell>
          <cell r="H492">
            <v>70400</v>
          </cell>
          <cell r="I492">
            <v>73008</v>
          </cell>
        </row>
        <row r="493">
          <cell r="G493">
            <v>70500</v>
          </cell>
          <cell r="H493">
            <v>70500</v>
          </cell>
          <cell r="I493">
            <v>73010</v>
          </cell>
        </row>
        <row r="494">
          <cell r="G494">
            <v>70600</v>
          </cell>
          <cell r="H494">
            <v>70600</v>
          </cell>
          <cell r="I494">
            <v>73011</v>
          </cell>
        </row>
        <row r="495">
          <cell r="G495">
            <v>73621</v>
          </cell>
          <cell r="H495">
            <v>73000</v>
          </cell>
          <cell r="I495">
            <v>73012</v>
          </cell>
        </row>
        <row r="496">
          <cell r="G496">
            <v>73622</v>
          </cell>
          <cell r="H496">
            <v>73002</v>
          </cell>
          <cell r="I496">
            <v>73016</v>
          </cell>
        </row>
        <row r="497">
          <cell r="G497">
            <v>73623</v>
          </cell>
          <cell r="H497">
            <v>73003</v>
          </cell>
          <cell r="I497">
            <v>73017</v>
          </cell>
        </row>
        <row r="498">
          <cell r="G498">
            <v>73624</v>
          </cell>
          <cell r="H498">
            <v>73004</v>
          </cell>
          <cell r="I498">
            <v>73020</v>
          </cell>
        </row>
        <row r="499">
          <cell r="G499">
            <v>73625</v>
          </cell>
          <cell r="H499">
            <v>73007</v>
          </cell>
          <cell r="I499">
            <v>73021</v>
          </cell>
        </row>
        <row r="500">
          <cell r="G500">
            <v>73626</v>
          </cell>
          <cell r="H500">
            <v>73008</v>
          </cell>
          <cell r="I500">
            <v>73022</v>
          </cell>
        </row>
        <row r="501">
          <cell r="G501">
            <v>73627</v>
          </cell>
          <cell r="H501">
            <v>73010</v>
          </cell>
          <cell r="I501">
            <v>73023</v>
          </cell>
        </row>
        <row r="502">
          <cell r="G502">
            <v>73628</v>
          </cell>
          <cell r="H502">
            <v>73011</v>
          </cell>
          <cell r="I502">
            <v>73025</v>
          </cell>
        </row>
        <row r="503">
          <cell r="G503">
            <v>73630</v>
          </cell>
          <cell r="H503">
            <v>73012</v>
          </cell>
          <cell r="I503">
            <v>73026</v>
          </cell>
        </row>
        <row r="504">
          <cell r="G504">
            <v>73631</v>
          </cell>
          <cell r="H504">
            <v>73016</v>
          </cell>
          <cell r="I504">
            <v>73027</v>
          </cell>
        </row>
        <row r="505">
          <cell r="G505">
            <v>73632</v>
          </cell>
          <cell r="H505">
            <v>73017</v>
          </cell>
          <cell r="I505">
            <v>73028</v>
          </cell>
        </row>
        <row r="506">
          <cell r="G506">
            <v>73633</v>
          </cell>
          <cell r="H506">
            <v>73020</v>
          </cell>
          <cell r="I506">
            <v>73029</v>
          </cell>
        </row>
        <row r="507">
          <cell r="G507">
            <v>73634</v>
          </cell>
          <cell r="H507">
            <v>73021</v>
          </cell>
          <cell r="I507">
            <v>73030</v>
          </cell>
        </row>
        <row r="508">
          <cell r="G508">
            <v>73635</v>
          </cell>
          <cell r="H508">
            <v>73022</v>
          </cell>
          <cell r="I508">
            <v>73031</v>
          </cell>
        </row>
        <row r="509">
          <cell r="G509">
            <v>73629</v>
          </cell>
          <cell r="H509">
            <v>73023</v>
          </cell>
          <cell r="I509">
            <v>73032</v>
          </cell>
        </row>
        <row r="510">
          <cell r="G510">
            <v>73650</v>
          </cell>
          <cell r="H510">
            <v>73025</v>
          </cell>
          <cell r="I510">
            <v>73035</v>
          </cell>
        </row>
        <row r="511">
          <cell r="G511">
            <v>73700</v>
          </cell>
          <cell r="H511">
            <v>73026</v>
          </cell>
          <cell r="I511">
            <v>73036</v>
          </cell>
        </row>
        <row r="512">
          <cell r="G512">
            <v>74000</v>
          </cell>
          <cell r="H512">
            <v>73027</v>
          </cell>
          <cell r="I512">
            <v>73037</v>
          </cell>
        </row>
        <row r="513">
          <cell r="G513">
            <v>74100</v>
          </cell>
          <cell r="H513">
            <v>73028</v>
          </cell>
          <cell r="I513">
            <v>73038</v>
          </cell>
        </row>
        <row r="514">
          <cell r="G514">
            <v>74200</v>
          </cell>
          <cell r="H514">
            <v>73029</v>
          </cell>
          <cell r="I514">
            <v>73039</v>
          </cell>
        </row>
        <row r="515">
          <cell r="G515">
            <v>75200</v>
          </cell>
          <cell r="H515">
            <v>73030</v>
          </cell>
          <cell r="I515">
            <v>73040</v>
          </cell>
        </row>
        <row r="516">
          <cell r="G516">
            <v>75300</v>
          </cell>
          <cell r="H516">
            <v>73031</v>
          </cell>
          <cell r="I516">
            <v>73041</v>
          </cell>
        </row>
        <row r="517">
          <cell r="G517">
            <v>75400</v>
          </cell>
          <cell r="H517">
            <v>73032</v>
          </cell>
          <cell r="I517">
            <v>73042</v>
          </cell>
        </row>
        <row r="518">
          <cell r="G518">
            <v>75500</v>
          </cell>
          <cell r="H518">
            <v>73035</v>
          </cell>
          <cell r="I518">
            <v>73043</v>
          </cell>
        </row>
        <row r="519">
          <cell r="G519">
            <v>79100</v>
          </cell>
          <cell r="H519">
            <v>73036</v>
          </cell>
          <cell r="I519">
            <v>73044</v>
          </cell>
        </row>
        <row r="520">
          <cell r="G520">
            <v>79101</v>
          </cell>
          <cell r="H520">
            <v>73037</v>
          </cell>
          <cell r="I520">
            <v>73047</v>
          </cell>
        </row>
        <row r="521">
          <cell r="G521">
            <v>81000</v>
          </cell>
          <cell r="H521">
            <v>73038</v>
          </cell>
          <cell r="I521">
            <v>73048</v>
          </cell>
        </row>
        <row r="522">
          <cell r="G522">
            <v>81001</v>
          </cell>
          <cell r="H522">
            <v>73039</v>
          </cell>
          <cell r="I522">
            <v>73049</v>
          </cell>
        </row>
        <row r="523">
          <cell r="G523">
            <v>81101</v>
          </cell>
          <cell r="H523">
            <v>73040</v>
          </cell>
          <cell r="I523">
            <v>73621</v>
          </cell>
        </row>
        <row r="524">
          <cell r="G524">
            <v>81200</v>
          </cell>
          <cell r="H524">
            <v>73041</v>
          </cell>
          <cell r="I524">
            <v>73622</v>
          </cell>
        </row>
        <row r="525">
          <cell r="G525">
            <v>81300</v>
          </cell>
          <cell r="H525">
            <v>73042</v>
          </cell>
          <cell r="I525">
            <v>73623</v>
          </cell>
        </row>
        <row r="526">
          <cell r="G526">
            <v>81301</v>
          </cell>
          <cell r="H526">
            <v>73043</v>
          </cell>
          <cell r="I526">
            <v>73624</v>
          </cell>
        </row>
        <row r="527">
          <cell r="G527">
            <v>81304</v>
          </cell>
          <cell r="H527">
            <v>73044</v>
          </cell>
          <cell r="I527">
            <v>73625</v>
          </cell>
        </row>
        <row r="528">
          <cell r="G528">
            <v>81305</v>
          </cell>
          <cell r="H528">
            <v>73047</v>
          </cell>
          <cell r="I528">
            <v>73626</v>
          </cell>
        </row>
        <row r="529">
          <cell r="G529">
            <v>81306</v>
          </cell>
          <cell r="H529">
            <v>73048</v>
          </cell>
          <cell r="I529">
            <v>73627</v>
          </cell>
        </row>
        <row r="530">
          <cell r="G530">
            <v>81309</v>
          </cell>
          <cell r="H530">
            <v>73049</v>
          </cell>
          <cell r="I530">
            <v>73628</v>
          </cell>
        </row>
        <row r="531">
          <cell r="G531">
            <v>81310</v>
          </cell>
          <cell r="H531">
            <v>73621</v>
          </cell>
          <cell r="I531">
            <v>73630</v>
          </cell>
        </row>
        <row r="532">
          <cell r="G532">
            <v>81312</v>
          </cell>
          <cell r="H532">
            <v>73622</v>
          </cell>
          <cell r="I532">
            <v>73631</v>
          </cell>
        </row>
        <row r="533">
          <cell r="G533">
            <v>81313</v>
          </cell>
          <cell r="H533">
            <v>73623</v>
          </cell>
          <cell r="I533">
            <v>73632</v>
          </cell>
        </row>
        <row r="534">
          <cell r="G534">
            <v>81314</v>
          </cell>
          <cell r="H534">
            <v>73624</v>
          </cell>
          <cell r="I534">
            <v>73633</v>
          </cell>
        </row>
        <row r="535">
          <cell r="G535">
            <v>81315</v>
          </cell>
          <cell r="H535">
            <v>73625</v>
          </cell>
          <cell r="I535">
            <v>73634</v>
          </cell>
        </row>
        <row r="536">
          <cell r="G536">
            <v>81317</v>
          </cell>
          <cell r="H536">
            <v>73626</v>
          </cell>
          <cell r="I536">
            <v>73635</v>
          </cell>
        </row>
        <row r="537">
          <cell r="G537">
            <v>81403</v>
          </cell>
          <cell r="H537">
            <v>73627</v>
          </cell>
          <cell r="I537">
            <v>73629</v>
          </cell>
        </row>
        <row r="538">
          <cell r="G538">
            <v>81404</v>
          </cell>
          <cell r="H538">
            <v>73628</v>
          </cell>
          <cell r="I538">
            <v>73650</v>
          </cell>
        </row>
        <row r="539">
          <cell r="G539">
            <v>81405</v>
          </cell>
          <cell r="H539">
            <v>73630</v>
          </cell>
          <cell r="I539">
            <v>73700</v>
          </cell>
        </row>
        <row r="540">
          <cell r="G540">
            <v>81407</v>
          </cell>
          <cell r="H540">
            <v>73631</v>
          </cell>
          <cell r="I540">
            <v>74000</v>
          </cell>
        </row>
        <row r="541">
          <cell r="G541">
            <v>81409</v>
          </cell>
          <cell r="H541">
            <v>73632</v>
          </cell>
          <cell r="I541">
            <v>74100</v>
          </cell>
        </row>
        <row r="542">
          <cell r="G542">
            <v>81410</v>
          </cell>
          <cell r="H542">
            <v>73633</v>
          </cell>
          <cell r="I542">
            <v>74200</v>
          </cell>
        </row>
        <row r="543">
          <cell r="G543">
            <v>81412</v>
          </cell>
          <cell r="H543">
            <v>73634</v>
          </cell>
          <cell r="I543">
            <v>75200</v>
          </cell>
        </row>
        <row r="544">
          <cell r="G544">
            <v>81500</v>
          </cell>
          <cell r="H544">
            <v>73635</v>
          </cell>
          <cell r="I544">
            <v>75300</v>
          </cell>
        </row>
        <row r="545">
          <cell r="G545">
            <v>81501</v>
          </cell>
          <cell r="H545">
            <v>73629</v>
          </cell>
          <cell r="I545">
            <v>75400</v>
          </cell>
        </row>
        <row r="546">
          <cell r="G546">
            <v>81502</v>
          </cell>
          <cell r="H546">
            <v>73650</v>
          </cell>
          <cell r="I546">
            <v>75500</v>
          </cell>
        </row>
        <row r="547">
          <cell r="G547">
            <v>81503</v>
          </cell>
          <cell r="H547">
            <v>73700</v>
          </cell>
          <cell r="I547">
            <v>79100</v>
          </cell>
        </row>
        <row r="548">
          <cell r="G548">
            <v>81504</v>
          </cell>
          <cell r="H548">
            <v>74000</v>
          </cell>
          <cell r="I548">
            <v>79101</v>
          </cell>
        </row>
        <row r="549">
          <cell r="G549">
            <v>81505</v>
          </cell>
          <cell r="H549">
            <v>74100</v>
          </cell>
          <cell r="I549">
            <v>80000</v>
          </cell>
        </row>
        <row r="550">
          <cell r="G550">
            <v>81506</v>
          </cell>
          <cell r="H550">
            <v>74200</v>
          </cell>
          <cell r="I550">
            <v>80002</v>
          </cell>
        </row>
        <row r="551">
          <cell r="G551">
            <v>82000</v>
          </cell>
          <cell r="H551">
            <v>73050</v>
          </cell>
          <cell r="I551">
            <v>80004</v>
          </cell>
        </row>
        <row r="552">
          <cell r="G552">
            <v>82001</v>
          </cell>
          <cell r="H552">
            <v>73051</v>
          </cell>
          <cell r="I552">
            <v>80005</v>
          </cell>
        </row>
        <row r="553">
          <cell r="G553">
            <v>82005</v>
          </cell>
          <cell r="H553">
            <v>73052</v>
          </cell>
          <cell r="I553">
            <v>80006</v>
          </cell>
        </row>
        <row r="554">
          <cell r="G554">
            <v>82008</v>
          </cell>
          <cell r="H554">
            <v>75200</v>
          </cell>
          <cell r="I554">
            <v>80007</v>
          </cell>
        </row>
        <row r="555">
          <cell r="G555">
            <v>82009</v>
          </cell>
          <cell r="H555">
            <v>75300</v>
          </cell>
          <cell r="I555">
            <v>80100</v>
          </cell>
        </row>
        <row r="556">
          <cell r="G556">
            <v>82206</v>
          </cell>
          <cell r="H556">
            <v>75400</v>
          </cell>
          <cell r="I556">
            <v>80200</v>
          </cell>
        </row>
        <row r="557">
          <cell r="G557">
            <v>82207</v>
          </cell>
          <cell r="H557">
            <v>75500</v>
          </cell>
          <cell r="I557">
            <v>80300</v>
          </cell>
        </row>
        <row r="558">
          <cell r="G558">
            <v>82208</v>
          </cell>
          <cell r="H558">
            <v>79100</v>
          </cell>
          <cell r="I558">
            <v>80400</v>
          </cell>
        </row>
        <row r="559">
          <cell r="G559">
            <v>82210</v>
          </cell>
          <cell r="H559">
            <v>79101</v>
          </cell>
          <cell r="I559">
            <v>80700</v>
          </cell>
        </row>
        <row r="560">
          <cell r="G560">
            <v>82300</v>
          </cell>
          <cell r="H560">
            <v>80003</v>
          </cell>
          <cell r="I560">
            <v>80901</v>
          </cell>
        </row>
        <row r="561">
          <cell r="G561">
            <v>82306</v>
          </cell>
          <cell r="I561">
            <v>80904</v>
          </cell>
        </row>
        <row r="562">
          <cell r="G562">
            <v>82308</v>
          </cell>
          <cell r="I562">
            <v>80905</v>
          </cell>
        </row>
        <row r="563">
          <cell r="G563">
            <v>82312</v>
          </cell>
          <cell r="I563">
            <v>80906</v>
          </cell>
        </row>
        <row r="564">
          <cell r="G564">
            <v>82313</v>
          </cell>
          <cell r="I564">
            <v>80907</v>
          </cell>
        </row>
        <row r="565">
          <cell r="G565">
            <v>82319</v>
          </cell>
          <cell r="I565">
            <v>80908</v>
          </cell>
        </row>
        <row r="566">
          <cell r="G566">
            <v>82321</v>
          </cell>
        </row>
        <row r="567">
          <cell r="G567">
            <v>82330</v>
          </cell>
        </row>
        <row r="568">
          <cell r="G568">
            <v>82400</v>
          </cell>
        </row>
        <row r="569">
          <cell r="G569">
            <v>82500</v>
          </cell>
        </row>
        <row r="570">
          <cell r="G570">
            <v>82501</v>
          </cell>
        </row>
        <row r="571">
          <cell r="G571">
            <v>82502</v>
          </cell>
        </row>
        <row r="572">
          <cell r="G572">
            <v>82506</v>
          </cell>
        </row>
        <row r="573">
          <cell r="G573">
            <v>82508</v>
          </cell>
        </row>
        <row r="574">
          <cell r="G574">
            <v>82514</v>
          </cell>
        </row>
        <row r="575">
          <cell r="G575">
            <v>82520</v>
          </cell>
        </row>
        <row r="576">
          <cell r="G576">
            <v>82521</v>
          </cell>
        </row>
        <row r="577">
          <cell r="G577">
            <v>82522</v>
          </cell>
        </row>
        <row r="578">
          <cell r="G578">
            <v>82523</v>
          </cell>
        </row>
        <row r="579">
          <cell r="G579">
            <v>82524</v>
          </cell>
        </row>
        <row r="580">
          <cell r="G580">
            <v>82525</v>
          </cell>
        </row>
        <row r="581">
          <cell r="G581">
            <v>82526</v>
          </cell>
        </row>
        <row r="582">
          <cell r="G582">
            <v>82528</v>
          </cell>
        </row>
        <row r="583">
          <cell r="G583">
            <v>82537</v>
          </cell>
        </row>
        <row r="584">
          <cell r="G584">
            <v>82538</v>
          </cell>
        </row>
        <row r="585">
          <cell r="G585">
            <v>82540</v>
          </cell>
        </row>
        <row r="586">
          <cell r="G586">
            <v>82552</v>
          </cell>
        </row>
        <row r="587">
          <cell r="G587">
            <v>82553</v>
          </cell>
        </row>
        <row r="588">
          <cell r="G588">
            <v>82554</v>
          </cell>
        </row>
        <row r="589">
          <cell r="G589">
            <v>82700</v>
          </cell>
        </row>
        <row r="590">
          <cell r="G590">
            <v>82711</v>
          </cell>
        </row>
        <row r="591">
          <cell r="G591">
            <v>82714</v>
          </cell>
        </row>
        <row r="592">
          <cell r="G592">
            <v>82716</v>
          </cell>
        </row>
        <row r="593">
          <cell r="G593">
            <v>82717</v>
          </cell>
        </row>
        <row r="594">
          <cell r="G594">
            <v>82718</v>
          </cell>
        </row>
        <row r="595">
          <cell r="G595">
            <v>82719</v>
          </cell>
        </row>
        <row r="596">
          <cell r="G596">
            <v>82800</v>
          </cell>
        </row>
        <row r="597">
          <cell r="G597">
            <v>82801</v>
          </cell>
        </row>
        <row r="598">
          <cell r="G598">
            <v>83000</v>
          </cell>
        </row>
        <row r="599">
          <cell r="G599">
            <v>83001</v>
          </cell>
        </row>
        <row r="600">
          <cell r="G600">
            <v>83002</v>
          </cell>
        </row>
        <row r="601">
          <cell r="G601">
            <v>83003</v>
          </cell>
        </row>
        <row r="602">
          <cell r="G602">
            <v>83004</v>
          </cell>
        </row>
        <row r="603">
          <cell r="G603">
            <v>83006</v>
          </cell>
        </row>
        <row r="604">
          <cell r="G604">
            <v>84010</v>
          </cell>
        </row>
        <row r="605">
          <cell r="G605">
            <v>84011</v>
          </cell>
        </row>
        <row r="606">
          <cell r="G606">
            <v>89999</v>
          </cell>
        </row>
      </sheetData>
      <sheetData sheetId="6" refreshError="1"/>
      <sheetData sheetId="7"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N Pri-Sec"/>
      <sheetName val="Journal"/>
      <sheetName val="Lookup sheet"/>
    </sheetNames>
    <sheetDataSet>
      <sheetData sheetId="0" refreshError="1"/>
      <sheetData sheetId="1" refreshError="1"/>
      <sheetData sheetId="2" refreshError="1">
        <row r="42">
          <cell r="A42" t="str">
            <v xml:space="preserve">Abbeymead Primary </v>
          </cell>
        </row>
        <row r="43">
          <cell r="A43" t="str">
            <v xml:space="preserve">Amberley Parochial </v>
          </cell>
        </row>
        <row r="44">
          <cell r="A44" t="str">
            <v xml:space="preserve">Ampney Crucis C of E Primary </v>
          </cell>
        </row>
        <row r="45">
          <cell r="A45" t="str">
            <v xml:space="preserve">Andoversford Primary </v>
          </cell>
        </row>
        <row r="46">
          <cell r="A46" t="str">
            <v xml:space="preserve">Ann Cam C of E Primary </v>
          </cell>
        </row>
        <row r="47">
          <cell r="A47" t="str">
            <v xml:space="preserve">Ann Edwards C of E Primary </v>
          </cell>
        </row>
        <row r="48">
          <cell r="A48" t="str">
            <v xml:space="preserve">Ashchurch Primary </v>
          </cell>
        </row>
        <row r="49">
          <cell r="A49" t="str">
            <v xml:space="preserve">Ashleworth C of E Primary </v>
          </cell>
        </row>
        <row r="50">
          <cell r="A50" t="str">
            <v>Avening Primary</v>
          </cell>
        </row>
        <row r="51">
          <cell r="A51" t="str">
            <v>Aylburton C of E Primary</v>
          </cell>
        </row>
        <row r="52">
          <cell r="A52" t="str">
            <v xml:space="preserve">Barnwood C of E Primary </v>
          </cell>
        </row>
        <row r="53">
          <cell r="A53" t="str">
            <v xml:space="preserve">Beech Green Primary </v>
          </cell>
        </row>
        <row r="54">
          <cell r="A54" t="str">
            <v xml:space="preserve">Benhall Infant </v>
          </cell>
        </row>
        <row r="55">
          <cell r="A55" t="str">
            <v xml:space="preserve">Berkeley Primary </v>
          </cell>
        </row>
        <row r="56">
          <cell r="A56" t="str">
            <v xml:space="preserve">Berry Hill Primary </v>
          </cell>
        </row>
        <row r="57">
          <cell r="A57" t="str">
            <v>Bibury Church of England Primary</v>
          </cell>
        </row>
        <row r="58">
          <cell r="A58" t="str">
            <v>Birdlip Primary</v>
          </cell>
        </row>
        <row r="59">
          <cell r="A59" t="str">
            <v>Bishops Cleeve Primary (Academy)</v>
          </cell>
        </row>
        <row r="60">
          <cell r="A60" t="str">
            <v xml:space="preserve">Bisley Blue Coat C of E Primary </v>
          </cell>
        </row>
        <row r="61">
          <cell r="A61" t="str">
            <v xml:space="preserve">Blakeney Primary </v>
          </cell>
        </row>
        <row r="62">
          <cell r="A62" t="str">
            <v>Bledington</v>
          </cell>
        </row>
        <row r="63">
          <cell r="A63" t="str">
            <v>Blockley C of E Primary (Academy 01.09.12)</v>
          </cell>
        </row>
        <row r="64">
          <cell r="A64" t="str">
            <v xml:space="preserve">Blue Coat C of E Primary </v>
          </cell>
        </row>
        <row r="65">
          <cell r="A65" t="str">
            <v xml:space="preserve">Bourton-on-the-Water Primary </v>
          </cell>
        </row>
        <row r="66">
          <cell r="A66" t="str">
            <v xml:space="preserve">Bream C of E Primary </v>
          </cell>
        </row>
        <row r="67">
          <cell r="A67" t="str">
            <v xml:space="preserve">Brimscombe C of E Primary </v>
          </cell>
        </row>
        <row r="68">
          <cell r="A68" t="str">
            <v>Brockworth Primary (Academy 01.09.12)</v>
          </cell>
        </row>
        <row r="69">
          <cell r="A69" t="str">
            <v>Bromesberrow St Mary's C of E</v>
          </cell>
        </row>
        <row r="70">
          <cell r="A70" t="str">
            <v xml:space="preserve">Bussage C of E Primary </v>
          </cell>
        </row>
        <row r="71">
          <cell r="A71" t="str">
            <v>Callowell Primary</v>
          </cell>
        </row>
        <row r="72">
          <cell r="A72" t="str">
            <v xml:space="preserve">Calton Infant </v>
          </cell>
        </row>
        <row r="73">
          <cell r="A73" t="str">
            <v xml:space="preserve">Calton Junior </v>
          </cell>
        </row>
        <row r="74">
          <cell r="A74" t="str">
            <v xml:space="preserve">Cam Everlands Primary </v>
          </cell>
        </row>
        <row r="75">
          <cell r="A75" t="str">
            <v>Cam Hopton C of E Primary (Academy 01.09.12)</v>
          </cell>
        </row>
        <row r="76">
          <cell r="A76" t="str">
            <v xml:space="preserve">Cam Woodfield Infant </v>
          </cell>
        </row>
        <row r="77">
          <cell r="A77" t="str">
            <v>Cam Woodfield Junior</v>
          </cell>
        </row>
        <row r="78">
          <cell r="A78" t="str">
            <v xml:space="preserve">Carrant Brook Junior </v>
          </cell>
        </row>
        <row r="79">
          <cell r="A79" t="str">
            <v xml:space="preserve">Cashes Green Primary </v>
          </cell>
        </row>
        <row r="80">
          <cell r="A80" t="str">
            <v xml:space="preserve">Castle Hill Primary </v>
          </cell>
        </row>
        <row r="81">
          <cell r="A81" t="str">
            <v xml:space="preserve">Chalford Hill Primary </v>
          </cell>
        </row>
        <row r="82">
          <cell r="A82" t="str">
            <v>Charlton Kings Infant (Academy)</v>
          </cell>
        </row>
        <row r="83">
          <cell r="A83" t="str">
            <v>Charlton Kings Junior (Academy)</v>
          </cell>
        </row>
        <row r="84">
          <cell r="A84" t="str">
            <v xml:space="preserve">Chesterton Primary </v>
          </cell>
        </row>
        <row r="85">
          <cell r="A85" t="str">
            <v>Christ Church C of E Primary (Chalford)</v>
          </cell>
        </row>
        <row r="86">
          <cell r="A86" t="str">
            <v>Christ Church C of E Primary (Chelt) (Academy)</v>
          </cell>
        </row>
        <row r="87">
          <cell r="A87" t="str">
            <v>Churcham Primary</v>
          </cell>
        </row>
        <row r="88">
          <cell r="A88" t="str">
            <v xml:space="preserve">Churchdown Parton Manor Infant </v>
          </cell>
        </row>
        <row r="89">
          <cell r="A89" t="str">
            <v xml:space="preserve">Churchdown Parton Manor Junior </v>
          </cell>
        </row>
        <row r="90">
          <cell r="A90" t="str">
            <v>Churchdown Village Infant  (Academy)</v>
          </cell>
        </row>
        <row r="91">
          <cell r="A91" t="str">
            <v xml:space="preserve">Churchdown Village Junior </v>
          </cell>
        </row>
        <row r="92">
          <cell r="A92" t="str">
            <v>Cirencester Primary</v>
          </cell>
        </row>
        <row r="93">
          <cell r="A93" t="str">
            <v xml:space="preserve">Clearwell C of E Primary </v>
          </cell>
        </row>
        <row r="94">
          <cell r="A94" t="str">
            <v xml:space="preserve">Coaley C of E Primary </v>
          </cell>
        </row>
        <row r="95">
          <cell r="A95" t="str">
            <v xml:space="preserve">Coalway Community Infant </v>
          </cell>
        </row>
        <row r="96">
          <cell r="A96" t="str">
            <v xml:space="preserve">Coalway Junior </v>
          </cell>
        </row>
        <row r="97">
          <cell r="A97" t="str">
            <v>Coberley C of E Primary</v>
          </cell>
        </row>
        <row r="98">
          <cell r="A98" t="str">
            <v>Cold Aston C of E Primary</v>
          </cell>
        </row>
        <row r="99">
          <cell r="A99" t="str">
            <v xml:space="preserve">Coney Hill Community Primary </v>
          </cell>
        </row>
        <row r="100">
          <cell r="A100" t="str">
            <v>Coopers Edge</v>
          </cell>
        </row>
        <row r="101">
          <cell r="A101" t="str">
            <v xml:space="preserve">Cranham C of E Primary </v>
          </cell>
        </row>
        <row r="102">
          <cell r="A102" t="str">
            <v xml:space="preserve">Deerhurst and Apperley C of E Primary </v>
          </cell>
        </row>
        <row r="103">
          <cell r="A103" t="str">
            <v xml:space="preserve">Dinglewell Infant </v>
          </cell>
        </row>
        <row r="104">
          <cell r="A104" t="str">
            <v xml:space="preserve">Dinglewell Junior </v>
          </cell>
        </row>
        <row r="105">
          <cell r="A105" t="str">
            <v>Down Ampney C of E Primary</v>
          </cell>
        </row>
        <row r="106">
          <cell r="A106" t="str">
            <v xml:space="preserve">Drybrook </v>
          </cell>
        </row>
        <row r="107">
          <cell r="A107" t="str">
            <v>Duke of Gloucester Barracks</v>
          </cell>
        </row>
        <row r="108">
          <cell r="A108" t="str">
            <v>Dunalley Ducklings</v>
          </cell>
        </row>
        <row r="109">
          <cell r="A109" t="str">
            <v xml:space="preserve">Dunalley Primary </v>
          </cell>
        </row>
        <row r="110">
          <cell r="A110" t="str">
            <v xml:space="preserve">Dursley C of E Primary </v>
          </cell>
        </row>
        <row r="111">
          <cell r="A111" t="str">
            <v>Eastcombe Primary</v>
          </cell>
        </row>
        <row r="112">
          <cell r="A112" t="str">
            <v>Eastington Primary</v>
          </cell>
        </row>
        <row r="113">
          <cell r="A113" t="str">
            <v>Ellwood Primary</v>
          </cell>
        </row>
        <row r="114">
          <cell r="A114" t="str">
            <v>Elmbridge Infant</v>
          </cell>
        </row>
        <row r="115">
          <cell r="A115" t="str">
            <v xml:space="preserve">Elmbridge Junior </v>
          </cell>
        </row>
        <row r="116">
          <cell r="A116" t="str">
            <v xml:space="preserve">English Bicknor C of E Primary </v>
          </cell>
        </row>
        <row r="117">
          <cell r="A117" t="str">
            <v xml:space="preserve">Fairford C of E Primary </v>
          </cell>
        </row>
        <row r="118">
          <cell r="A118" t="str">
            <v>Field Court C of E Infant (Academy)</v>
          </cell>
        </row>
        <row r="119">
          <cell r="A119" t="str">
            <v xml:space="preserve">Field Court Junior (Academy) </v>
          </cell>
        </row>
        <row r="120">
          <cell r="A120" t="str">
            <v xml:space="preserve">Finlay Community </v>
          </cell>
        </row>
        <row r="121">
          <cell r="A121" t="str">
            <v>Forest View Primary</v>
          </cell>
        </row>
        <row r="122">
          <cell r="A122" t="str">
            <v xml:space="preserve">Foxmoor Primary </v>
          </cell>
        </row>
        <row r="123">
          <cell r="A123" t="str">
            <v>Gardners Lane Primary</v>
          </cell>
        </row>
        <row r="124">
          <cell r="A124" t="str">
            <v xml:space="preserve">Gastrells Community Primary </v>
          </cell>
        </row>
        <row r="125">
          <cell r="A125" t="str">
            <v xml:space="preserve">Glebe Infant </v>
          </cell>
        </row>
        <row r="126">
          <cell r="A126" t="str">
            <v xml:space="preserve">Glenfall Community Primary </v>
          </cell>
        </row>
        <row r="127">
          <cell r="A127" t="str">
            <v xml:space="preserve">Gloucester Road Primary </v>
          </cell>
        </row>
        <row r="128">
          <cell r="A128" t="str">
            <v xml:space="preserve">Gotherington Primary (Academy) </v>
          </cell>
        </row>
        <row r="129">
          <cell r="A129" t="str">
            <v>Grange Primary</v>
          </cell>
        </row>
        <row r="130">
          <cell r="A130" t="str">
            <v>Grangefield</v>
          </cell>
        </row>
        <row r="131">
          <cell r="A131" t="str">
            <v>Great Rissington Primary</v>
          </cell>
        </row>
        <row r="132">
          <cell r="A132" t="str">
            <v xml:space="preserve">Greatfield Park Primary </v>
          </cell>
        </row>
        <row r="133">
          <cell r="A133" t="str">
            <v>Gretton Primary (Academy)</v>
          </cell>
        </row>
        <row r="134">
          <cell r="A134" t="str">
            <v xml:space="preserve">Hardwicke Parochial Primary </v>
          </cell>
        </row>
        <row r="135">
          <cell r="A135" t="str">
            <v>Haresfield C of E Primary</v>
          </cell>
        </row>
        <row r="136">
          <cell r="A136" t="str">
            <v>Harewood Infant</v>
          </cell>
        </row>
        <row r="137">
          <cell r="A137" t="str">
            <v xml:space="preserve">Harewood Junior </v>
          </cell>
        </row>
        <row r="138">
          <cell r="A138" t="str">
            <v xml:space="preserve">Hartpury C of E Primary </v>
          </cell>
        </row>
        <row r="139">
          <cell r="A139" t="str">
            <v>Hatherley Infant</v>
          </cell>
        </row>
        <row r="140">
          <cell r="A140" t="str">
            <v xml:space="preserve">Hatherop C of E Primary </v>
          </cell>
        </row>
        <row r="141">
          <cell r="A141" t="str">
            <v xml:space="preserve">Hempsted C of E Primary </v>
          </cell>
        </row>
        <row r="142">
          <cell r="A142" t="str">
            <v xml:space="preserve">Heron Primary </v>
          </cell>
        </row>
        <row r="143">
          <cell r="A143" t="str">
            <v xml:space="preserve">Hesters Way Primary </v>
          </cell>
        </row>
        <row r="144">
          <cell r="A144" t="str">
            <v>Highnam C of E Primary (Academy)</v>
          </cell>
        </row>
        <row r="145">
          <cell r="A145" t="str">
            <v xml:space="preserve">Hillesley C of E Primary </v>
          </cell>
        </row>
        <row r="146">
          <cell r="A146" t="str">
            <v xml:space="preserve">Hillview Primary </v>
          </cell>
        </row>
        <row r="147">
          <cell r="A147" t="str">
            <v xml:space="preserve">Holy Apostles C of E Primary </v>
          </cell>
        </row>
        <row r="148">
          <cell r="A148" t="str">
            <v xml:space="preserve">Holy Trinity C of E Primary </v>
          </cell>
        </row>
        <row r="149">
          <cell r="A149" t="str">
            <v xml:space="preserve">Hope Brook C of E Primary </v>
          </cell>
        </row>
        <row r="150">
          <cell r="A150" t="str">
            <v xml:space="preserve">Horsley Church of England Primary </v>
          </cell>
        </row>
        <row r="151">
          <cell r="A151" t="str">
            <v xml:space="preserve">Huntley Church of England Primary </v>
          </cell>
        </row>
        <row r="152">
          <cell r="A152" t="str">
            <v>Innsworth Infants</v>
          </cell>
        </row>
        <row r="153">
          <cell r="A153" t="str">
            <v xml:space="preserve">Innsworth Junior </v>
          </cell>
        </row>
        <row r="154">
          <cell r="A154" t="str">
            <v>Isbourne Valley</v>
          </cell>
        </row>
        <row r="155">
          <cell r="A155" t="str">
            <v>Kaleidoscope</v>
          </cell>
        </row>
        <row r="156">
          <cell r="A156" t="str">
            <v xml:space="preserve">Kemble Primary </v>
          </cell>
        </row>
        <row r="157">
          <cell r="A157" t="str">
            <v xml:space="preserve">Kempsford C of E Primary </v>
          </cell>
        </row>
        <row r="158">
          <cell r="A158" t="str">
            <v>King's Stanley Primary</v>
          </cell>
        </row>
        <row r="159">
          <cell r="A159" t="str">
            <v xml:space="preserve">Kingsholm C of E Primary </v>
          </cell>
        </row>
        <row r="160">
          <cell r="A160" t="str">
            <v>Kingsway Primary</v>
          </cell>
        </row>
        <row r="161">
          <cell r="A161" t="str">
            <v>Kingswood Primary</v>
          </cell>
        </row>
        <row r="162">
          <cell r="A162" t="str">
            <v>Lakefield C of E Primary</v>
          </cell>
        </row>
        <row r="163">
          <cell r="A163" t="str">
            <v xml:space="preserve">Lakeside Primary </v>
          </cell>
        </row>
        <row r="164">
          <cell r="A164" t="str">
            <v>Lechlade Little Learners</v>
          </cell>
        </row>
        <row r="165">
          <cell r="A165" t="str">
            <v xml:space="preserve">Leckhampton C of E Primary </v>
          </cell>
        </row>
        <row r="166">
          <cell r="A166" t="str">
            <v xml:space="preserve">Leighterton Primary </v>
          </cell>
        </row>
        <row r="167">
          <cell r="A167" t="str">
            <v xml:space="preserve">Leonard Stanley C of E Primary </v>
          </cell>
        </row>
        <row r="168">
          <cell r="A168" t="str">
            <v xml:space="preserve">Linden Primary </v>
          </cell>
        </row>
        <row r="169">
          <cell r="A169" t="str">
            <v>Littledean C of E Primary</v>
          </cell>
        </row>
        <row r="170">
          <cell r="A170" t="str">
            <v xml:space="preserve">Longborough C of E Primary </v>
          </cell>
        </row>
        <row r="171">
          <cell r="A171" t="str">
            <v xml:space="preserve">Longlevens Infant </v>
          </cell>
        </row>
        <row r="172">
          <cell r="A172" t="str">
            <v xml:space="preserve">Longlevens Junior </v>
          </cell>
        </row>
        <row r="173">
          <cell r="A173" t="str">
            <v xml:space="preserve">Longney C of E Primary </v>
          </cell>
        </row>
        <row r="174">
          <cell r="A174" t="str">
            <v xml:space="preserve">Lydbrook Primary </v>
          </cell>
        </row>
        <row r="175">
          <cell r="A175" t="str">
            <v xml:space="preserve">Lydney C of E Community </v>
          </cell>
        </row>
        <row r="176">
          <cell r="A176" t="str">
            <v xml:space="preserve">Meadowside Primary </v>
          </cell>
        </row>
        <row r="177">
          <cell r="A177" t="str">
            <v>Meysey Hampton C of E Primary</v>
          </cell>
        </row>
        <row r="178">
          <cell r="A178" t="str">
            <v xml:space="preserve">Mickleton Primary </v>
          </cell>
        </row>
        <row r="179">
          <cell r="A179" t="str">
            <v xml:space="preserve">Minchinhampton </v>
          </cell>
        </row>
        <row r="180">
          <cell r="A180" t="str">
            <v xml:space="preserve">Minsterworth C of E Primary </v>
          </cell>
        </row>
        <row r="181">
          <cell r="A181" t="str">
            <v>Miserden C of E Primary</v>
          </cell>
        </row>
        <row r="182">
          <cell r="A182" t="str">
            <v xml:space="preserve">Mitcheldean Endowed Primary </v>
          </cell>
        </row>
        <row r="183">
          <cell r="A183" t="str">
            <v xml:space="preserve">Mitton Manor Primary </v>
          </cell>
        </row>
        <row r="184">
          <cell r="A184" t="str">
            <v xml:space="preserve">Nailsworth C of E Primary </v>
          </cell>
        </row>
        <row r="185">
          <cell r="A185" t="str">
            <v xml:space="preserve">Naunton Park Primary </v>
          </cell>
        </row>
        <row r="186">
          <cell r="A186" t="str">
            <v xml:space="preserve">Newnham St. Peter's C of E Primary </v>
          </cell>
        </row>
        <row r="187">
          <cell r="A187" t="str">
            <v>Nibley House Nursery</v>
          </cell>
        </row>
        <row r="188">
          <cell r="A188" t="str">
            <v xml:space="preserve">North Cerney C of E Primary </v>
          </cell>
        </row>
        <row r="189">
          <cell r="A189" t="str">
            <v xml:space="preserve">North Nibley C of E Primary </v>
          </cell>
        </row>
        <row r="190">
          <cell r="A190" t="str">
            <v>North Nibley Playgroup</v>
          </cell>
        </row>
        <row r="191">
          <cell r="A191" t="str">
            <v xml:space="preserve">Northleach C of E Primary </v>
          </cell>
        </row>
        <row r="192">
          <cell r="A192" t="str">
            <v xml:space="preserve">Northway Infant </v>
          </cell>
        </row>
        <row r="193">
          <cell r="A193" t="str">
            <v xml:space="preserve">Norton C of E Primary </v>
          </cell>
        </row>
        <row r="194">
          <cell r="A194" t="str">
            <v xml:space="preserve">Oak Hill C of E Primary </v>
          </cell>
        </row>
        <row r="195">
          <cell r="A195" t="str">
            <v>Oakridge Parochial</v>
          </cell>
        </row>
        <row r="196">
          <cell r="A196" t="str">
            <v xml:space="preserve">Offa's Mead Primary </v>
          </cell>
        </row>
        <row r="197">
          <cell r="A197" t="str">
            <v>Oakwood Primary</v>
          </cell>
        </row>
        <row r="198">
          <cell r="A198" t="str">
            <v xml:space="preserve">Park Junior </v>
          </cell>
        </row>
        <row r="199">
          <cell r="A199" t="str">
            <v>Parkend Primary</v>
          </cell>
        </row>
        <row r="200">
          <cell r="A200" t="str">
            <v>Parliament Primary (Academy 01.09.12)</v>
          </cell>
        </row>
        <row r="201">
          <cell r="A201" t="str">
            <v>Pauntley C of E Primary</v>
          </cell>
        </row>
        <row r="202">
          <cell r="A202" t="str">
            <v>Picklenash Junior (Central from 01.04.12)</v>
          </cell>
        </row>
        <row r="203">
          <cell r="A203" t="str">
            <v>Pillowell Community Primary</v>
          </cell>
        </row>
        <row r="204">
          <cell r="A204" t="str">
            <v xml:space="preserve">Powell's C of E Primary </v>
          </cell>
        </row>
        <row r="205">
          <cell r="A205" t="str">
            <v xml:space="preserve">Prestbury St Mary's C of E Junior </v>
          </cell>
        </row>
        <row r="206">
          <cell r="A206" t="str">
            <v xml:space="preserve">Primrose Hill C of E Primary </v>
          </cell>
        </row>
        <row r="207">
          <cell r="A207" t="str">
            <v>Pupil Referral Service</v>
          </cell>
        </row>
        <row r="208">
          <cell r="A208" t="str">
            <v xml:space="preserve">Queen Margaret Primary </v>
          </cell>
        </row>
        <row r="209">
          <cell r="A209" t="str">
            <v>Rainbow Corner Playgroup</v>
          </cell>
        </row>
        <row r="210">
          <cell r="A210" t="str">
            <v>Randwick C of E Primary</v>
          </cell>
        </row>
        <row r="211">
          <cell r="A211" t="str">
            <v>Redbrook C of E Primary</v>
          </cell>
        </row>
        <row r="212">
          <cell r="A212" t="str">
            <v>Redmarley C of E Primary (Academy)</v>
          </cell>
        </row>
        <row r="213">
          <cell r="A213" t="str">
            <v>Robinswood Primary (Academy)</v>
          </cell>
        </row>
        <row r="214">
          <cell r="A214" t="str">
            <v xml:space="preserve">Rodborough Community Primary </v>
          </cell>
        </row>
        <row r="215">
          <cell r="A215" t="str">
            <v xml:space="preserve">Rodmarton </v>
          </cell>
        </row>
        <row r="216">
          <cell r="A216" t="str">
            <v xml:space="preserve">Rowanfield Infant </v>
          </cell>
        </row>
        <row r="217">
          <cell r="A217" t="str">
            <v>Rowanfield Junior (Academy)</v>
          </cell>
        </row>
        <row r="218">
          <cell r="A218" t="str">
            <v>Ruardean C of E Primary</v>
          </cell>
        </row>
        <row r="219">
          <cell r="A219" t="str">
            <v>Sapperton C of E Primary</v>
          </cell>
        </row>
        <row r="220">
          <cell r="A220" t="str">
            <v xml:space="preserve">Severnbanks Primary </v>
          </cell>
        </row>
        <row r="221">
          <cell r="A221" t="str">
            <v xml:space="preserve">Sharpness Primary </v>
          </cell>
        </row>
        <row r="222">
          <cell r="A222" t="str">
            <v xml:space="preserve">Sheepscombe </v>
          </cell>
        </row>
        <row r="223">
          <cell r="A223" t="str">
            <v xml:space="preserve">Sherborne C of E Primary </v>
          </cell>
        </row>
        <row r="224">
          <cell r="A224" t="str">
            <v>Shurdington C of E Primary</v>
          </cell>
        </row>
        <row r="225">
          <cell r="A225" t="str">
            <v xml:space="preserve">Siddington C of E </v>
          </cell>
        </row>
        <row r="226">
          <cell r="A226" t="str">
            <v xml:space="preserve">Slimbridge Primary </v>
          </cell>
        </row>
        <row r="227">
          <cell r="A227" t="str">
            <v>Soudley School</v>
          </cell>
        </row>
        <row r="228">
          <cell r="A228" t="str">
            <v>Southrop C of E Primary</v>
          </cell>
        </row>
        <row r="229">
          <cell r="A229" t="str">
            <v>Springbank Primary Academy</v>
          </cell>
        </row>
        <row r="230">
          <cell r="A230" t="str">
            <v xml:space="preserve">St. Andrew's C of E Primary </v>
          </cell>
        </row>
        <row r="231">
          <cell r="A231" t="str">
            <v xml:space="preserve">St. Briavels Parochial C of E Primary </v>
          </cell>
        </row>
        <row r="232">
          <cell r="A232" t="str">
            <v>St. Catharine's Catholic Primary</v>
          </cell>
        </row>
        <row r="233">
          <cell r="A233" t="str">
            <v xml:space="preserve">St. David's Primary </v>
          </cell>
        </row>
        <row r="234">
          <cell r="A234" t="str">
            <v>St. Dominic's Catholic Primary (Academy)</v>
          </cell>
        </row>
        <row r="235">
          <cell r="A235" t="str">
            <v xml:space="preserve">St. James' &amp; Ebrington C of E Primary </v>
          </cell>
        </row>
        <row r="236">
          <cell r="A236" t="str">
            <v>St. James' C of E (Chelt)</v>
          </cell>
        </row>
        <row r="237">
          <cell r="A237" t="str">
            <v xml:space="preserve">St. James' C of E Junior </v>
          </cell>
        </row>
        <row r="238">
          <cell r="A238" t="str">
            <v>St. John's C of E Primary (Chelt)</v>
          </cell>
        </row>
        <row r="239">
          <cell r="A239" t="str">
            <v>St. John's C of E Primary (Coleford)</v>
          </cell>
        </row>
        <row r="240">
          <cell r="A240" t="str">
            <v xml:space="preserve">St. Joseph's Catholic Primary </v>
          </cell>
        </row>
        <row r="241">
          <cell r="A241" t="str">
            <v xml:space="preserve">St. Lawrence C of E Primary </v>
          </cell>
        </row>
        <row r="242">
          <cell r="A242" t="str">
            <v xml:space="preserve">St. Mark's C of E Junior </v>
          </cell>
        </row>
        <row r="243">
          <cell r="A243" t="str">
            <v xml:space="preserve">St. Mary's C of E Infant </v>
          </cell>
        </row>
        <row r="244">
          <cell r="A244" t="str">
            <v xml:space="preserve">St. Mary's C of E Primary </v>
          </cell>
        </row>
        <row r="245">
          <cell r="A245" t="str">
            <v>St. Mary's Catholic Primary (Academy)</v>
          </cell>
        </row>
        <row r="246">
          <cell r="A246" t="str">
            <v>St. Matthew's C of E Primary</v>
          </cell>
        </row>
        <row r="247">
          <cell r="A247" t="str">
            <v xml:space="preserve">St. Paul's C of E Primary </v>
          </cell>
        </row>
        <row r="248">
          <cell r="A248" t="str">
            <v>St. Peter's Catholic Primary</v>
          </cell>
        </row>
        <row r="249">
          <cell r="A249" t="str">
            <v xml:space="preserve">St. Thomas More Catholic Primary </v>
          </cell>
        </row>
        <row r="250">
          <cell r="A250" t="str">
            <v xml:space="preserve">St. White's </v>
          </cell>
        </row>
        <row r="251">
          <cell r="A251" t="str">
            <v>Staunton &amp; Corse C of E Primary (Academy)</v>
          </cell>
        </row>
        <row r="252">
          <cell r="A252" t="str">
            <v xml:space="preserve">Steam Mills Primary </v>
          </cell>
        </row>
        <row r="253">
          <cell r="A253" t="str">
            <v xml:space="preserve">Stone with Woodford C of E Primary </v>
          </cell>
        </row>
        <row r="254">
          <cell r="A254" t="str">
            <v>Stow-on-the-Wold Primary</v>
          </cell>
        </row>
        <row r="255">
          <cell r="A255" t="str">
            <v>Stratton C of E Primary</v>
          </cell>
        </row>
        <row r="256">
          <cell r="A256" t="str">
            <v xml:space="preserve">Stroud Valley Community Primary </v>
          </cell>
        </row>
        <row r="257">
          <cell r="A257" t="str">
            <v>Swell C of E Primary</v>
          </cell>
        </row>
        <row r="258">
          <cell r="A258" t="str">
            <v xml:space="preserve">Swindon Village Primary </v>
          </cell>
        </row>
        <row r="259">
          <cell r="A259" t="str">
            <v>Temple Guiting C of E</v>
          </cell>
        </row>
        <row r="260">
          <cell r="A260" t="str">
            <v xml:space="preserve">Tewkesbury CE Primary </v>
          </cell>
        </row>
        <row r="261">
          <cell r="A261" t="str">
            <v>The British School</v>
          </cell>
        </row>
        <row r="262">
          <cell r="A262" t="str">
            <v>The Catholic School of St. Gregory The Great</v>
          </cell>
        </row>
        <row r="263">
          <cell r="A263" t="str">
            <v xml:space="preserve">The Croft Primary </v>
          </cell>
        </row>
        <row r="264">
          <cell r="A264" t="str">
            <v>The John Moore Primary</v>
          </cell>
        </row>
        <row r="265">
          <cell r="A265" t="str">
            <v xml:space="preserve">The Moat Primary </v>
          </cell>
        </row>
        <row r="266">
          <cell r="A266" t="str">
            <v xml:space="preserve">The Park Infant </v>
          </cell>
        </row>
        <row r="267">
          <cell r="A267" t="str">
            <v>The Rosary Catholic Primary (Academy)</v>
          </cell>
        </row>
        <row r="268">
          <cell r="A268" t="str">
            <v xml:space="preserve">Thrupp Primary </v>
          </cell>
        </row>
        <row r="269">
          <cell r="A269" t="str">
            <v xml:space="preserve">Tibberton Community Primary </v>
          </cell>
        </row>
        <row r="270">
          <cell r="A270" t="str">
            <v>Tirlebrook Primary</v>
          </cell>
        </row>
        <row r="271">
          <cell r="A271" t="str">
            <v xml:space="preserve">Tredington Primary </v>
          </cell>
        </row>
        <row r="272">
          <cell r="A272" t="str">
            <v xml:space="preserve">Tredworth Infant </v>
          </cell>
        </row>
        <row r="273">
          <cell r="A273" t="str">
            <v xml:space="preserve">Tredworth Junior </v>
          </cell>
        </row>
        <row r="274">
          <cell r="A274" t="str">
            <v xml:space="preserve">Tuffley Primary </v>
          </cell>
        </row>
        <row r="275">
          <cell r="A275" t="str">
            <v xml:space="preserve">Tutshill C of E Primary </v>
          </cell>
        </row>
        <row r="276">
          <cell r="A276" t="str">
            <v xml:space="preserve">Twyning </v>
          </cell>
        </row>
        <row r="277">
          <cell r="A277" t="str">
            <v xml:space="preserve">Uley C of E Primary </v>
          </cell>
        </row>
        <row r="278">
          <cell r="A278" t="str">
            <v xml:space="preserve">Uplands Community Primary </v>
          </cell>
        </row>
        <row r="279">
          <cell r="A279" t="str">
            <v xml:space="preserve">Upton St. Leonards C of E Primary </v>
          </cell>
        </row>
        <row r="280">
          <cell r="A280" t="str">
            <v xml:space="preserve">Walmore Hill Primary </v>
          </cell>
        </row>
        <row r="281">
          <cell r="A281" t="str">
            <v xml:space="preserve">Warden Hill Primary </v>
          </cell>
        </row>
        <row r="282">
          <cell r="A282" t="str">
            <v xml:space="preserve">Watermoor C of E Primary </v>
          </cell>
        </row>
        <row r="283">
          <cell r="A283" t="str">
            <v xml:space="preserve">Westbury-on-Severn C of E Primary </v>
          </cell>
        </row>
        <row r="284">
          <cell r="A284" t="str">
            <v xml:space="preserve">Whiteshill Primary </v>
          </cell>
        </row>
        <row r="285">
          <cell r="A285" t="str">
            <v xml:space="preserve">Whitminster Endowed CE Primary </v>
          </cell>
        </row>
        <row r="286">
          <cell r="A286" t="str">
            <v xml:space="preserve">Widden Primary </v>
          </cell>
        </row>
        <row r="287">
          <cell r="A287" t="str">
            <v>Willersley C of E Primary</v>
          </cell>
        </row>
        <row r="288">
          <cell r="A288" t="str">
            <v xml:space="preserve">Winchcombe Abbey C of E Primary </v>
          </cell>
        </row>
        <row r="289">
          <cell r="A289" t="str">
            <v xml:space="preserve">Withington C of E Primary </v>
          </cell>
        </row>
        <row r="290">
          <cell r="A290" t="str">
            <v xml:space="preserve">Woodchester Endowed C of E Primary </v>
          </cell>
        </row>
        <row r="291">
          <cell r="A291" t="str">
            <v xml:space="preserve">Woodmancote </v>
          </cell>
        </row>
        <row r="292">
          <cell r="A292" t="str">
            <v xml:space="preserve">Woodside Primary </v>
          </cell>
        </row>
        <row r="293">
          <cell r="A293" t="str">
            <v xml:space="preserve">Woolaston Primary </v>
          </cell>
        </row>
        <row r="294">
          <cell r="A294" t="str">
            <v xml:space="preserve">Yorkley Primary </v>
          </cell>
        </row>
      </sheetData>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DING"/>
      <sheetName val="FC All Schools"/>
      <sheetName val="Pupil Data"/>
      <sheetName val="All Schools"/>
      <sheetName val="CCC Master"/>
    </sheetNames>
    <sheetDataSet>
      <sheetData sheetId="0" refreshError="1"/>
      <sheetData sheetId="1" refreshError="1"/>
      <sheetData sheetId="2" refreshError="1">
        <row r="2">
          <cell r="A2">
            <v>125</v>
          </cell>
          <cell r="B2">
            <v>7019</v>
          </cell>
          <cell r="C2">
            <v>0</v>
          </cell>
          <cell r="D2">
            <v>55</v>
          </cell>
          <cell r="E2">
            <v>55</v>
          </cell>
          <cell r="F2">
            <v>0</v>
          </cell>
        </row>
        <row r="3">
          <cell r="A3">
            <v>126</v>
          </cell>
          <cell r="B3">
            <v>7008</v>
          </cell>
          <cell r="C3">
            <v>0</v>
          </cell>
          <cell r="D3">
            <v>58</v>
          </cell>
          <cell r="E3">
            <v>58</v>
          </cell>
          <cell r="F3">
            <v>0</v>
          </cell>
        </row>
        <row r="4">
          <cell r="A4">
            <v>127</v>
          </cell>
          <cell r="B4">
            <v>7015</v>
          </cell>
          <cell r="C4">
            <v>0</v>
          </cell>
          <cell r="D4">
            <v>26</v>
          </cell>
          <cell r="E4">
            <v>26</v>
          </cell>
          <cell r="F4">
            <v>0</v>
          </cell>
        </row>
        <row r="5">
          <cell r="A5">
            <v>128</v>
          </cell>
          <cell r="B5">
            <v>7012</v>
          </cell>
          <cell r="C5">
            <v>0</v>
          </cell>
          <cell r="D5">
            <v>89</v>
          </cell>
          <cell r="E5">
            <v>89</v>
          </cell>
          <cell r="F5">
            <v>0</v>
          </cell>
        </row>
        <row r="6">
          <cell r="A6">
            <v>130</v>
          </cell>
          <cell r="B6">
            <v>7011</v>
          </cell>
          <cell r="C6">
            <v>0</v>
          </cell>
          <cell r="D6">
            <v>45</v>
          </cell>
          <cell r="E6">
            <v>45</v>
          </cell>
          <cell r="F6">
            <v>0</v>
          </cell>
        </row>
        <row r="7">
          <cell r="A7">
            <v>132</v>
          </cell>
          <cell r="B7">
            <v>7005</v>
          </cell>
          <cell r="C7">
            <v>0</v>
          </cell>
          <cell r="D7">
            <v>39</v>
          </cell>
          <cell r="E7">
            <v>39</v>
          </cell>
          <cell r="F7">
            <v>0</v>
          </cell>
        </row>
        <row r="8">
          <cell r="A8">
            <v>133</v>
          </cell>
          <cell r="B8">
            <v>7009</v>
          </cell>
          <cell r="C8">
            <v>0</v>
          </cell>
          <cell r="D8">
            <v>56</v>
          </cell>
          <cell r="E8">
            <v>56</v>
          </cell>
          <cell r="F8">
            <v>0</v>
          </cell>
        </row>
        <row r="9">
          <cell r="A9">
            <v>136</v>
          </cell>
          <cell r="B9">
            <v>7016</v>
          </cell>
          <cell r="C9">
            <v>12</v>
          </cell>
          <cell r="D9">
            <v>79</v>
          </cell>
          <cell r="E9">
            <v>85</v>
          </cell>
          <cell r="F9">
            <v>0</v>
          </cell>
        </row>
        <row r="10">
          <cell r="A10">
            <v>137</v>
          </cell>
          <cell r="B10">
            <v>7018</v>
          </cell>
          <cell r="C10">
            <v>0</v>
          </cell>
          <cell r="D10">
            <v>87</v>
          </cell>
          <cell r="E10">
            <v>87</v>
          </cell>
          <cell r="F10">
            <v>0</v>
          </cell>
        </row>
        <row r="11">
          <cell r="A11">
            <v>138</v>
          </cell>
          <cell r="B11">
            <v>7013</v>
          </cell>
          <cell r="C11">
            <v>8</v>
          </cell>
          <cell r="D11">
            <v>76</v>
          </cell>
          <cell r="E11">
            <v>80</v>
          </cell>
          <cell r="F11">
            <v>0</v>
          </cell>
        </row>
        <row r="12">
          <cell r="A12">
            <v>139</v>
          </cell>
          <cell r="B12">
            <v>7017</v>
          </cell>
          <cell r="C12">
            <v>6</v>
          </cell>
          <cell r="D12">
            <v>37</v>
          </cell>
          <cell r="E12">
            <v>40</v>
          </cell>
          <cell r="F12">
            <v>0</v>
          </cell>
        </row>
        <row r="13">
          <cell r="A13">
            <v>141</v>
          </cell>
          <cell r="B13">
            <v>7022</v>
          </cell>
          <cell r="C13">
            <v>11</v>
          </cell>
          <cell r="D13">
            <v>34</v>
          </cell>
          <cell r="E13">
            <v>39.5</v>
          </cell>
          <cell r="F13">
            <v>0</v>
          </cell>
        </row>
        <row r="14">
          <cell r="A14">
            <v>143</v>
          </cell>
          <cell r="B14">
            <v>7023</v>
          </cell>
          <cell r="C14">
            <v>0</v>
          </cell>
          <cell r="D14">
            <v>62</v>
          </cell>
          <cell r="E14">
            <v>62</v>
          </cell>
          <cell r="F14">
            <v>0</v>
          </cell>
        </row>
        <row r="15">
          <cell r="A15">
            <v>144</v>
          </cell>
          <cell r="B15">
            <v>7024</v>
          </cell>
          <cell r="C15">
            <v>18</v>
          </cell>
          <cell r="D15">
            <v>257</v>
          </cell>
          <cell r="E15">
            <v>266</v>
          </cell>
          <cell r="F15">
            <v>0</v>
          </cell>
        </row>
        <row r="16">
          <cell r="A16">
            <v>321</v>
          </cell>
          <cell r="B16">
            <v>1102</v>
          </cell>
          <cell r="C16">
            <v>0</v>
          </cell>
          <cell r="D16">
            <v>20</v>
          </cell>
          <cell r="E16">
            <v>20</v>
          </cell>
          <cell r="F16">
            <v>0</v>
          </cell>
        </row>
        <row r="17">
          <cell r="A17">
            <v>323</v>
          </cell>
          <cell r="B17">
            <v>1100</v>
          </cell>
          <cell r="C17">
            <v>0</v>
          </cell>
          <cell r="D17">
            <v>24</v>
          </cell>
          <cell r="E17">
            <v>24</v>
          </cell>
          <cell r="F17">
            <v>0</v>
          </cell>
        </row>
        <row r="18">
          <cell r="A18">
            <v>324</v>
          </cell>
          <cell r="B18">
            <v>1101</v>
          </cell>
          <cell r="C18">
            <v>0</v>
          </cell>
          <cell r="D18">
            <v>18</v>
          </cell>
          <cell r="E18">
            <v>18</v>
          </cell>
          <cell r="F18">
            <v>0</v>
          </cell>
        </row>
        <row r="19">
          <cell r="A19">
            <v>325</v>
          </cell>
          <cell r="B19">
            <v>5422</v>
          </cell>
          <cell r="E19">
            <v>739</v>
          </cell>
          <cell r="F19">
            <v>28</v>
          </cell>
        </row>
        <row r="20">
          <cell r="A20">
            <v>326</v>
          </cell>
          <cell r="B20">
            <v>4039</v>
          </cell>
          <cell r="E20">
            <v>254</v>
          </cell>
          <cell r="F20">
            <v>10</v>
          </cell>
        </row>
        <row r="21">
          <cell r="A21">
            <v>327</v>
          </cell>
          <cell r="B21">
            <v>5423</v>
          </cell>
          <cell r="E21">
            <v>859</v>
          </cell>
          <cell r="F21">
            <v>30</v>
          </cell>
        </row>
        <row r="22">
          <cell r="A22">
            <v>328</v>
          </cell>
          <cell r="B22">
            <v>4024</v>
          </cell>
          <cell r="E22">
            <v>1516</v>
          </cell>
          <cell r="F22">
            <v>21</v>
          </cell>
        </row>
        <row r="23">
          <cell r="A23">
            <v>330</v>
          </cell>
          <cell r="B23">
            <v>4015</v>
          </cell>
          <cell r="E23">
            <v>1085</v>
          </cell>
          <cell r="F23">
            <v>34</v>
          </cell>
        </row>
        <row r="24">
          <cell r="A24">
            <v>331</v>
          </cell>
          <cell r="B24">
            <v>5408</v>
          </cell>
          <cell r="E24">
            <v>1130</v>
          </cell>
          <cell r="F24">
            <v>11</v>
          </cell>
        </row>
        <row r="25">
          <cell r="A25">
            <v>332</v>
          </cell>
          <cell r="B25">
            <v>5414</v>
          </cell>
          <cell r="E25">
            <v>1117</v>
          </cell>
          <cell r="F25">
            <v>17</v>
          </cell>
        </row>
        <row r="26">
          <cell r="A26">
            <v>334</v>
          </cell>
          <cell r="B26">
            <v>5419</v>
          </cell>
          <cell r="E26">
            <v>816</v>
          </cell>
          <cell r="F26">
            <v>21</v>
          </cell>
        </row>
        <row r="27">
          <cell r="A27">
            <v>335</v>
          </cell>
          <cell r="B27">
            <v>5412</v>
          </cell>
          <cell r="E27">
            <v>1375</v>
          </cell>
          <cell r="F27">
            <v>25</v>
          </cell>
        </row>
        <row r="28">
          <cell r="A28">
            <v>336</v>
          </cell>
          <cell r="B28">
            <v>5409</v>
          </cell>
          <cell r="E28">
            <v>1342</v>
          </cell>
          <cell r="F28">
            <v>33</v>
          </cell>
        </row>
        <row r="29">
          <cell r="A29">
            <v>337</v>
          </cell>
          <cell r="B29">
            <v>5425</v>
          </cell>
          <cell r="E29">
            <v>500</v>
          </cell>
          <cell r="F29">
            <v>26</v>
          </cell>
        </row>
        <row r="30">
          <cell r="A30">
            <v>339</v>
          </cell>
          <cell r="B30">
            <v>5420</v>
          </cell>
          <cell r="E30">
            <v>1093</v>
          </cell>
          <cell r="F30">
            <v>25</v>
          </cell>
        </row>
        <row r="31">
          <cell r="A31">
            <v>340</v>
          </cell>
          <cell r="B31">
            <v>5400</v>
          </cell>
          <cell r="E31">
            <v>706</v>
          </cell>
          <cell r="F31">
            <v>0</v>
          </cell>
        </row>
        <row r="32">
          <cell r="A32">
            <v>341</v>
          </cell>
          <cell r="B32">
            <v>5413</v>
          </cell>
          <cell r="E32">
            <v>606</v>
          </cell>
          <cell r="F32">
            <v>22</v>
          </cell>
        </row>
        <row r="33">
          <cell r="A33">
            <v>342</v>
          </cell>
          <cell r="B33">
            <v>5404</v>
          </cell>
          <cell r="E33">
            <v>674</v>
          </cell>
          <cell r="F33">
            <v>2</v>
          </cell>
        </row>
        <row r="34">
          <cell r="A34">
            <v>343</v>
          </cell>
          <cell r="B34">
            <v>4040</v>
          </cell>
          <cell r="E34">
            <v>791</v>
          </cell>
          <cell r="F34">
            <v>25</v>
          </cell>
        </row>
        <row r="35">
          <cell r="A35">
            <v>344</v>
          </cell>
          <cell r="B35">
            <v>4002</v>
          </cell>
          <cell r="E35">
            <v>811</v>
          </cell>
          <cell r="F35">
            <v>2</v>
          </cell>
        </row>
        <row r="36">
          <cell r="A36">
            <v>346</v>
          </cell>
          <cell r="B36">
            <v>5407</v>
          </cell>
          <cell r="E36">
            <v>1366</v>
          </cell>
          <cell r="F36">
            <v>29</v>
          </cell>
        </row>
        <row r="37">
          <cell r="A37">
            <v>348</v>
          </cell>
          <cell r="B37">
            <v>4068</v>
          </cell>
          <cell r="E37">
            <v>553</v>
          </cell>
          <cell r="F37">
            <v>35</v>
          </cell>
        </row>
        <row r="38">
          <cell r="A38">
            <v>349</v>
          </cell>
          <cell r="B38">
            <v>4513</v>
          </cell>
          <cell r="E38">
            <v>969</v>
          </cell>
          <cell r="F38">
            <v>11</v>
          </cell>
        </row>
        <row r="39">
          <cell r="A39">
            <v>351</v>
          </cell>
          <cell r="B39">
            <v>4008</v>
          </cell>
          <cell r="E39">
            <v>708</v>
          </cell>
          <cell r="F39">
            <v>47</v>
          </cell>
        </row>
        <row r="40">
          <cell r="A40">
            <v>355</v>
          </cell>
          <cell r="B40">
            <v>5421</v>
          </cell>
          <cell r="E40">
            <v>767</v>
          </cell>
          <cell r="F40">
            <v>32</v>
          </cell>
        </row>
        <row r="41">
          <cell r="A41">
            <v>360</v>
          </cell>
          <cell r="B41">
            <v>5427</v>
          </cell>
          <cell r="E41">
            <v>875</v>
          </cell>
          <cell r="F41">
            <v>34</v>
          </cell>
        </row>
        <row r="42">
          <cell r="A42">
            <v>363</v>
          </cell>
          <cell r="B42">
            <v>5411</v>
          </cell>
          <cell r="E42">
            <v>1418</v>
          </cell>
          <cell r="F42">
            <v>34</v>
          </cell>
        </row>
        <row r="43">
          <cell r="A43">
            <v>369</v>
          </cell>
          <cell r="B43">
            <v>4064</v>
          </cell>
          <cell r="E43">
            <v>998</v>
          </cell>
          <cell r="F43">
            <v>23</v>
          </cell>
        </row>
        <row r="44">
          <cell r="A44">
            <v>372</v>
          </cell>
          <cell r="B44">
            <v>5410</v>
          </cell>
          <cell r="E44">
            <v>778</v>
          </cell>
          <cell r="F44">
            <v>15</v>
          </cell>
        </row>
        <row r="45">
          <cell r="A45">
            <v>373</v>
          </cell>
          <cell r="B45">
            <v>5424</v>
          </cell>
          <cell r="E45">
            <v>642</v>
          </cell>
          <cell r="F45">
            <v>34</v>
          </cell>
        </row>
        <row r="46">
          <cell r="A46">
            <v>374</v>
          </cell>
          <cell r="B46">
            <v>4032</v>
          </cell>
          <cell r="E46">
            <v>1085</v>
          </cell>
          <cell r="F46">
            <v>26</v>
          </cell>
        </row>
        <row r="47">
          <cell r="A47">
            <v>375</v>
          </cell>
          <cell r="B47">
            <v>5401</v>
          </cell>
          <cell r="E47">
            <v>776</v>
          </cell>
          <cell r="F47">
            <v>0</v>
          </cell>
        </row>
        <row r="48">
          <cell r="A48">
            <v>377</v>
          </cell>
          <cell r="B48">
            <v>5402</v>
          </cell>
          <cell r="E48">
            <v>861</v>
          </cell>
          <cell r="F48">
            <v>1</v>
          </cell>
        </row>
        <row r="49">
          <cell r="A49">
            <v>379</v>
          </cell>
          <cell r="B49">
            <v>5428</v>
          </cell>
          <cell r="E49">
            <v>748</v>
          </cell>
          <cell r="F49">
            <v>21</v>
          </cell>
        </row>
        <row r="50">
          <cell r="A50">
            <v>380</v>
          </cell>
          <cell r="B50">
            <v>4001</v>
          </cell>
          <cell r="E50">
            <v>754</v>
          </cell>
          <cell r="F50">
            <v>1</v>
          </cell>
        </row>
        <row r="51">
          <cell r="A51">
            <v>381</v>
          </cell>
          <cell r="B51">
            <v>4600</v>
          </cell>
          <cell r="E51">
            <v>1518</v>
          </cell>
          <cell r="F51">
            <v>26</v>
          </cell>
        </row>
        <row r="52">
          <cell r="A52">
            <v>383</v>
          </cell>
          <cell r="B52">
            <v>5416</v>
          </cell>
          <cell r="E52">
            <v>528</v>
          </cell>
          <cell r="F52">
            <v>9</v>
          </cell>
        </row>
        <row r="53">
          <cell r="A53">
            <v>386</v>
          </cell>
          <cell r="B53">
            <v>5417</v>
          </cell>
          <cell r="E53">
            <v>407</v>
          </cell>
          <cell r="F53">
            <v>15</v>
          </cell>
        </row>
        <row r="54">
          <cell r="A54">
            <v>388</v>
          </cell>
          <cell r="B54">
            <v>5406</v>
          </cell>
          <cell r="E54">
            <v>1462</v>
          </cell>
          <cell r="F54">
            <v>17</v>
          </cell>
        </row>
        <row r="55">
          <cell r="A55">
            <v>389</v>
          </cell>
          <cell r="B55">
            <v>4012</v>
          </cell>
          <cell r="E55">
            <v>585</v>
          </cell>
          <cell r="F55">
            <v>20</v>
          </cell>
        </row>
        <row r="56">
          <cell r="A56">
            <v>391</v>
          </cell>
          <cell r="B56">
            <v>5405</v>
          </cell>
          <cell r="E56">
            <v>1605</v>
          </cell>
          <cell r="F56">
            <v>28</v>
          </cell>
        </row>
        <row r="57">
          <cell r="A57">
            <v>392</v>
          </cell>
          <cell r="B57">
            <v>5415</v>
          </cell>
          <cell r="E57">
            <v>866</v>
          </cell>
          <cell r="F57">
            <v>13</v>
          </cell>
        </row>
        <row r="58">
          <cell r="A58">
            <v>394</v>
          </cell>
          <cell r="B58">
            <v>5426</v>
          </cell>
          <cell r="E58">
            <v>749</v>
          </cell>
          <cell r="F58">
            <v>14</v>
          </cell>
        </row>
        <row r="59">
          <cell r="A59">
            <v>396</v>
          </cell>
          <cell r="B59">
            <v>5418</v>
          </cell>
          <cell r="E59">
            <v>1703</v>
          </cell>
          <cell r="F59">
            <v>25</v>
          </cell>
        </row>
        <row r="60">
          <cell r="A60">
            <v>398</v>
          </cell>
          <cell r="B60">
            <v>5403</v>
          </cell>
          <cell r="E60">
            <v>937</v>
          </cell>
          <cell r="F60">
            <v>0</v>
          </cell>
        </row>
        <row r="61">
          <cell r="A61">
            <v>526</v>
          </cell>
          <cell r="B61">
            <v>3099</v>
          </cell>
          <cell r="C61">
            <v>0</v>
          </cell>
          <cell r="D61">
            <v>101</v>
          </cell>
          <cell r="E61">
            <v>101</v>
          </cell>
          <cell r="F61">
            <v>1</v>
          </cell>
        </row>
        <row r="62">
          <cell r="A62">
            <v>529</v>
          </cell>
          <cell r="B62">
            <v>2172</v>
          </cell>
          <cell r="C62">
            <v>0</v>
          </cell>
          <cell r="D62">
            <v>397</v>
          </cell>
          <cell r="E62">
            <v>397</v>
          </cell>
          <cell r="F62">
            <v>5</v>
          </cell>
        </row>
        <row r="63">
          <cell r="A63">
            <v>530</v>
          </cell>
          <cell r="B63">
            <v>3334</v>
          </cell>
          <cell r="C63">
            <v>0</v>
          </cell>
          <cell r="D63">
            <v>113</v>
          </cell>
          <cell r="E63">
            <v>113</v>
          </cell>
          <cell r="F63">
            <v>1</v>
          </cell>
        </row>
        <row r="64">
          <cell r="A64">
            <v>531</v>
          </cell>
          <cell r="B64">
            <v>3308</v>
          </cell>
          <cell r="C64">
            <v>0</v>
          </cell>
          <cell r="D64">
            <v>82</v>
          </cell>
          <cell r="E64">
            <v>82</v>
          </cell>
          <cell r="F64">
            <v>1</v>
          </cell>
        </row>
        <row r="65">
          <cell r="A65">
            <v>532</v>
          </cell>
          <cell r="B65">
            <v>5205</v>
          </cell>
          <cell r="C65">
            <v>0</v>
          </cell>
          <cell r="D65">
            <v>104</v>
          </cell>
          <cell r="E65">
            <v>104</v>
          </cell>
          <cell r="F65">
            <v>0</v>
          </cell>
        </row>
        <row r="66">
          <cell r="A66">
            <v>534</v>
          </cell>
          <cell r="B66">
            <v>2040</v>
          </cell>
          <cell r="C66">
            <v>0</v>
          </cell>
          <cell r="D66">
            <v>122</v>
          </cell>
          <cell r="E66">
            <v>122</v>
          </cell>
          <cell r="F66">
            <v>1</v>
          </cell>
        </row>
        <row r="67">
          <cell r="A67">
            <v>535</v>
          </cell>
          <cell r="B67">
            <v>3086</v>
          </cell>
          <cell r="C67">
            <v>0</v>
          </cell>
          <cell r="D67">
            <v>55</v>
          </cell>
          <cell r="E67">
            <v>55</v>
          </cell>
          <cell r="F67">
            <v>0</v>
          </cell>
        </row>
        <row r="68">
          <cell r="A68">
            <v>536</v>
          </cell>
          <cell r="B68">
            <v>3017</v>
          </cell>
          <cell r="C68">
            <v>0</v>
          </cell>
          <cell r="D68">
            <v>74</v>
          </cell>
          <cell r="E68">
            <v>74</v>
          </cell>
          <cell r="F68">
            <v>0</v>
          </cell>
        </row>
        <row r="69">
          <cell r="A69">
            <v>538</v>
          </cell>
          <cell r="B69">
            <v>2041</v>
          </cell>
          <cell r="C69">
            <v>0</v>
          </cell>
          <cell r="D69">
            <v>110</v>
          </cell>
          <cell r="E69">
            <v>110</v>
          </cell>
          <cell r="F69">
            <v>0</v>
          </cell>
        </row>
        <row r="70">
          <cell r="A70">
            <v>539</v>
          </cell>
          <cell r="B70">
            <v>3018</v>
          </cell>
          <cell r="C70">
            <v>0</v>
          </cell>
          <cell r="D70">
            <v>65</v>
          </cell>
          <cell r="E70">
            <v>65</v>
          </cell>
          <cell r="F70">
            <v>2</v>
          </cell>
        </row>
        <row r="71">
          <cell r="A71">
            <v>543</v>
          </cell>
          <cell r="B71">
            <v>2126</v>
          </cell>
          <cell r="C71">
            <v>0</v>
          </cell>
          <cell r="D71">
            <v>231</v>
          </cell>
          <cell r="E71">
            <v>231</v>
          </cell>
          <cell r="F71">
            <v>1</v>
          </cell>
        </row>
        <row r="72">
          <cell r="A72">
            <v>544</v>
          </cell>
          <cell r="B72">
            <v>3357</v>
          </cell>
          <cell r="C72">
            <v>0</v>
          </cell>
          <cell r="D72">
            <v>202</v>
          </cell>
          <cell r="E72">
            <v>202</v>
          </cell>
          <cell r="F72">
            <v>1</v>
          </cell>
        </row>
        <row r="73">
          <cell r="A73">
            <v>545</v>
          </cell>
          <cell r="B73">
            <v>2043</v>
          </cell>
          <cell r="C73">
            <v>0</v>
          </cell>
          <cell r="D73">
            <v>191</v>
          </cell>
          <cell r="E73">
            <v>191</v>
          </cell>
          <cell r="F73">
            <v>3</v>
          </cell>
        </row>
        <row r="74">
          <cell r="A74">
            <v>546</v>
          </cell>
          <cell r="B74">
            <v>2103</v>
          </cell>
          <cell r="C74">
            <v>0</v>
          </cell>
          <cell r="D74">
            <v>221</v>
          </cell>
          <cell r="E74">
            <v>221</v>
          </cell>
          <cell r="F74">
            <v>4</v>
          </cell>
        </row>
        <row r="75">
          <cell r="A75">
            <v>547</v>
          </cell>
          <cell r="B75">
            <v>2141</v>
          </cell>
          <cell r="C75">
            <v>0</v>
          </cell>
          <cell r="D75">
            <v>333</v>
          </cell>
          <cell r="E75">
            <v>333</v>
          </cell>
          <cell r="F75">
            <v>4</v>
          </cell>
        </row>
        <row r="76">
          <cell r="A76">
            <v>548</v>
          </cell>
          <cell r="B76">
            <v>3019</v>
          </cell>
          <cell r="C76">
            <v>0</v>
          </cell>
          <cell r="D76">
            <v>43</v>
          </cell>
          <cell r="E76">
            <v>43</v>
          </cell>
          <cell r="F76">
            <v>0</v>
          </cell>
        </row>
        <row r="77">
          <cell r="A77">
            <v>551</v>
          </cell>
          <cell r="B77">
            <v>2056</v>
          </cell>
          <cell r="C77">
            <v>0</v>
          </cell>
          <cell r="D77">
            <v>79</v>
          </cell>
          <cell r="E77">
            <v>79</v>
          </cell>
          <cell r="F77">
            <v>0</v>
          </cell>
        </row>
        <row r="78">
          <cell r="A78">
            <v>552</v>
          </cell>
          <cell r="B78">
            <v>2135</v>
          </cell>
          <cell r="C78">
            <v>0</v>
          </cell>
          <cell r="D78">
            <v>484</v>
          </cell>
          <cell r="E78">
            <v>484</v>
          </cell>
          <cell r="F78">
            <v>4</v>
          </cell>
        </row>
        <row r="79">
          <cell r="A79">
            <v>553</v>
          </cell>
          <cell r="B79">
            <v>3020</v>
          </cell>
          <cell r="C79">
            <v>0</v>
          </cell>
          <cell r="D79">
            <v>72</v>
          </cell>
          <cell r="E79">
            <v>72</v>
          </cell>
          <cell r="F79">
            <v>3</v>
          </cell>
        </row>
        <row r="80">
          <cell r="A80">
            <v>554</v>
          </cell>
          <cell r="B80">
            <v>2171</v>
          </cell>
          <cell r="C80">
            <v>0</v>
          </cell>
          <cell r="D80">
            <v>509</v>
          </cell>
          <cell r="E80">
            <v>509</v>
          </cell>
          <cell r="F80">
            <v>5</v>
          </cell>
        </row>
        <row r="81">
          <cell r="A81">
            <v>555</v>
          </cell>
          <cell r="B81">
            <v>2061</v>
          </cell>
          <cell r="C81">
            <v>0</v>
          </cell>
          <cell r="D81">
            <v>397</v>
          </cell>
          <cell r="E81">
            <v>397</v>
          </cell>
          <cell r="F81">
            <v>7</v>
          </cell>
        </row>
        <row r="82">
          <cell r="A82">
            <v>558</v>
          </cell>
          <cell r="B82">
            <v>2042</v>
          </cell>
          <cell r="C82">
            <v>0</v>
          </cell>
          <cell r="D82">
            <v>80</v>
          </cell>
          <cell r="E82">
            <v>80</v>
          </cell>
          <cell r="F82">
            <v>2</v>
          </cell>
        </row>
        <row r="83">
          <cell r="A83">
            <v>559</v>
          </cell>
          <cell r="B83">
            <v>2045</v>
          </cell>
          <cell r="C83">
            <v>0</v>
          </cell>
          <cell r="D83">
            <v>73</v>
          </cell>
          <cell r="E83">
            <v>73</v>
          </cell>
          <cell r="F83">
            <v>2</v>
          </cell>
        </row>
        <row r="84">
          <cell r="A84">
            <v>560</v>
          </cell>
          <cell r="B84">
            <v>3021</v>
          </cell>
          <cell r="C84">
            <v>0</v>
          </cell>
          <cell r="D84">
            <v>143</v>
          </cell>
          <cell r="E84">
            <v>143</v>
          </cell>
          <cell r="F84">
            <v>0</v>
          </cell>
        </row>
        <row r="85">
          <cell r="A85">
            <v>563</v>
          </cell>
          <cell r="B85">
            <v>2046</v>
          </cell>
          <cell r="C85">
            <v>0</v>
          </cell>
          <cell r="D85">
            <v>246</v>
          </cell>
          <cell r="E85">
            <v>246</v>
          </cell>
          <cell r="F85">
            <v>3</v>
          </cell>
        </row>
        <row r="86">
          <cell r="A86">
            <v>564</v>
          </cell>
          <cell r="B86">
            <v>2047</v>
          </cell>
          <cell r="C86">
            <v>0</v>
          </cell>
          <cell r="D86">
            <v>123</v>
          </cell>
          <cell r="E86">
            <v>123</v>
          </cell>
          <cell r="F86">
            <v>2</v>
          </cell>
        </row>
        <row r="87">
          <cell r="A87">
            <v>565</v>
          </cell>
          <cell r="B87">
            <v>3078</v>
          </cell>
          <cell r="C87">
            <v>0</v>
          </cell>
          <cell r="D87">
            <v>205</v>
          </cell>
          <cell r="E87">
            <v>205</v>
          </cell>
          <cell r="F87">
            <v>3</v>
          </cell>
        </row>
        <row r="88">
          <cell r="A88">
            <v>567</v>
          </cell>
          <cell r="B88">
            <v>3335</v>
          </cell>
          <cell r="C88">
            <v>0</v>
          </cell>
          <cell r="D88">
            <v>85</v>
          </cell>
          <cell r="E88">
            <v>85</v>
          </cell>
          <cell r="F88">
            <v>4</v>
          </cell>
        </row>
        <row r="89">
          <cell r="A89">
            <v>569</v>
          </cell>
          <cell r="B89">
            <v>2105</v>
          </cell>
          <cell r="C89">
            <v>0</v>
          </cell>
          <cell r="D89">
            <v>250</v>
          </cell>
          <cell r="E89">
            <v>250</v>
          </cell>
          <cell r="F89">
            <v>8</v>
          </cell>
        </row>
        <row r="90">
          <cell r="A90">
            <v>572</v>
          </cell>
          <cell r="B90">
            <v>2048</v>
          </cell>
          <cell r="C90">
            <v>0</v>
          </cell>
          <cell r="D90">
            <v>283</v>
          </cell>
          <cell r="E90">
            <v>283</v>
          </cell>
          <cell r="F90">
            <v>4</v>
          </cell>
        </row>
        <row r="91">
          <cell r="A91">
            <v>574</v>
          </cell>
          <cell r="B91">
            <v>3311</v>
          </cell>
          <cell r="C91">
            <v>0</v>
          </cell>
          <cell r="D91">
            <v>49</v>
          </cell>
          <cell r="E91">
            <v>49</v>
          </cell>
          <cell r="F91">
            <v>0</v>
          </cell>
        </row>
        <row r="92">
          <cell r="A92">
            <v>578</v>
          </cell>
          <cell r="B92">
            <v>3315</v>
          </cell>
          <cell r="C92">
            <v>0</v>
          </cell>
          <cell r="D92">
            <v>224</v>
          </cell>
          <cell r="E92">
            <v>224</v>
          </cell>
          <cell r="F92">
            <v>1</v>
          </cell>
        </row>
        <row r="93">
          <cell r="A93">
            <v>579</v>
          </cell>
          <cell r="B93">
            <v>2132</v>
          </cell>
          <cell r="C93">
            <v>0</v>
          </cell>
          <cell r="D93">
            <v>198</v>
          </cell>
          <cell r="E93">
            <v>198</v>
          </cell>
          <cell r="F93">
            <v>3</v>
          </cell>
        </row>
        <row r="94">
          <cell r="A94">
            <v>580</v>
          </cell>
          <cell r="B94">
            <v>2143</v>
          </cell>
          <cell r="C94">
            <v>0</v>
          </cell>
          <cell r="D94">
            <v>209</v>
          </cell>
          <cell r="E94">
            <v>209</v>
          </cell>
          <cell r="F94">
            <v>5</v>
          </cell>
        </row>
        <row r="95">
          <cell r="A95">
            <v>581</v>
          </cell>
          <cell r="B95">
            <v>3346</v>
          </cell>
          <cell r="C95">
            <v>0</v>
          </cell>
          <cell r="D95">
            <v>273</v>
          </cell>
          <cell r="E95">
            <v>273</v>
          </cell>
          <cell r="F95">
            <v>4</v>
          </cell>
        </row>
        <row r="96">
          <cell r="A96">
            <v>582</v>
          </cell>
          <cell r="B96">
            <v>3313</v>
          </cell>
          <cell r="C96">
            <v>0</v>
          </cell>
          <cell r="D96">
            <v>205</v>
          </cell>
          <cell r="E96">
            <v>205</v>
          </cell>
          <cell r="F96">
            <v>3</v>
          </cell>
        </row>
        <row r="97">
          <cell r="A97">
            <v>583</v>
          </cell>
          <cell r="B97">
            <v>2138</v>
          </cell>
          <cell r="C97">
            <v>0</v>
          </cell>
          <cell r="D97">
            <v>149</v>
          </cell>
          <cell r="E97">
            <v>149</v>
          </cell>
          <cell r="F97">
            <v>3</v>
          </cell>
        </row>
        <row r="98">
          <cell r="A98">
            <v>584</v>
          </cell>
          <cell r="B98">
            <v>5212</v>
          </cell>
          <cell r="C98">
            <v>0</v>
          </cell>
          <cell r="D98">
            <v>242</v>
          </cell>
          <cell r="E98">
            <v>242</v>
          </cell>
          <cell r="F98">
            <v>0</v>
          </cell>
        </row>
        <row r="99">
          <cell r="A99">
            <v>585</v>
          </cell>
          <cell r="B99">
            <v>2117</v>
          </cell>
          <cell r="C99">
            <v>0</v>
          </cell>
          <cell r="D99">
            <v>171</v>
          </cell>
          <cell r="E99">
            <v>171</v>
          </cell>
          <cell r="F99">
            <v>4</v>
          </cell>
        </row>
        <row r="100">
          <cell r="A100">
            <v>586</v>
          </cell>
          <cell r="B100">
            <v>2050</v>
          </cell>
          <cell r="C100">
            <v>0</v>
          </cell>
          <cell r="D100">
            <v>207</v>
          </cell>
          <cell r="E100">
            <v>207</v>
          </cell>
          <cell r="F100">
            <v>0</v>
          </cell>
        </row>
        <row r="101">
          <cell r="A101">
            <v>587</v>
          </cell>
          <cell r="B101">
            <v>3314</v>
          </cell>
          <cell r="C101">
            <v>0</v>
          </cell>
          <cell r="D101">
            <v>48</v>
          </cell>
          <cell r="E101">
            <v>48</v>
          </cell>
          <cell r="F101">
            <v>1</v>
          </cell>
        </row>
        <row r="102">
          <cell r="A102">
            <v>589</v>
          </cell>
          <cell r="B102">
            <v>5206</v>
          </cell>
          <cell r="C102">
            <v>0</v>
          </cell>
          <cell r="D102">
            <v>363</v>
          </cell>
          <cell r="E102">
            <v>363</v>
          </cell>
          <cell r="F102">
            <v>4</v>
          </cell>
        </row>
        <row r="103">
          <cell r="A103">
            <v>590</v>
          </cell>
          <cell r="B103">
            <v>5207</v>
          </cell>
          <cell r="C103">
            <v>0</v>
          </cell>
          <cell r="D103">
            <v>221</v>
          </cell>
          <cell r="E103">
            <v>221</v>
          </cell>
          <cell r="F103">
            <v>3</v>
          </cell>
        </row>
        <row r="104">
          <cell r="A104">
            <v>591</v>
          </cell>
          <cell r="B104">
            <v>3316</v>
          </cell>
          <cell r="C104">
            <v>0</v>
          </cell>
          <cell r="D104">
            <v>184</v>
          </cell>
          <cell r="E104">
            <v>184</v>
          </cell>
          <cell r="F104">
            <v>0</v>
          </cell>
        </row>
        <row r="105">
          <cell r="A105">
            <v>592</v>
          </cell>
          <cell r="B105">
            <v>3317</v>
          </cell>
          <cell r="C105">
            <v>0</v>
          </cell>
          <cell r="D105">
            <v>71</v>
          </cell>
          <cell r="E105">
            <v>71</v>
          </cell>
          <cell r="F105">
            <v>2</v>
          </cell>
        </row>
        <row r="106">
          <cell r="A106">
            <v>593</v>
          </cell>
          <cell r="B106">
            <v>2142</v>
          </cell>
          <cell r="C106">
            <v>0</v>
          </cell>
          <cell r="D106">
            <v>180</v>
          </cell>
          <cell r="E106">
            <v>180</v>
          </cell>
          <cell r="F106">
            <v>4</v>
          </cell>
        </row>
        <row r="107">
          <cell r="A107">
            <v>594</v>
          </cell>
          <cell r="B107">
            <v>3364</v>
          </cell>
          <cell r="C107">
            <v>0</v>
          </cell>
          <cell r="D107">
            <v>169</v>
          </cell>
          <cell r="E107">
            <v>169</v>
          </cell>
          <cell r="F107">
            <v>1</v>
          </cell>
        </row>
        <row r="108">
          <cell r="A108">
            <v>596</v>
          </cell>
          <cell r="B108">
            <v>3354</v>
          </cell>
          <cell r="C108">
            <v>0</v>
          </cell>
          <cell r="D108">
            <v>158</v>
          </cell>
          <cell r="E108">
            <v>158</v>
          </cell>
          <cell r="F108">
            <v>0</v>
          </cell>
        </row>
        <row r="109">
          <cell r="A109">
            <v>598</v>
          </cell>
          <cell r="B109">
            <v>2051</v>
          </cell>
          <cell r="C109">
            <v>0</v>
          </cell>
          <cell r="D109">
            <v>57</v>
          </cell>
          <cell r="E109">
            <v>57</v>
          </cell>
          <cell r="F109">
            <v>2</v>
          </cell>
        </row>
        <row r="110">
          <cell r="A110">
            <v>599</v>
          </cell>
          <cell r="B110">
            <v>2052</v>
          </cell>
          <cell r="C110">
            <v>0</v>
          </cell>
          <cell r="D110">
            <v>164</v>
          </cell>
          <cell r="E110">
            <v>164</v>
          </cell>
          <cell r="F110">
            <v>2</v>
          </cell>
        </row>
        <row r="111">
          <cell r="A111">
            <v>600</v>
          </cell>
          <cell r="B111">
            <v>2144</v>
          </cell>
          <cell r="C111">
            <v>1</v>
          </cell>
          <cell r="D111">
            <v>195</v>
          </cell>
          <cell r="E111">
            <v>195.5</v>
          </cell>
          <cell r="F111">
            <v>3</v>
          </cell>
        </row>
        <row r="112">
          <cell r="A112">
            <v>601</v>
          </cell>
          <cell r="B112">
            <v>2054</v>
          </cell>
          <cell r="C112">
            <v>0</v>
          </cell>
          <cell r="D112">
            <v>312</v>
          </cell>
          <cell r="E112">
            <v>312</v>
          </cell>
          <cell r="F112">
            <v>4</v>
          </cell>
        </row>
        <row r="113">
          <cell r="A113">
            <v>602</v>
          </cell>
          <cell r="B113">
            <v>2055</v>
          </cell>
          <cell r="C113">
            <v>0</v>
          </cell>
          <cell r="D113">
            <v>217</v>
          </cell>
          <cell r="E113">
            <v>217</v>
          </cell>
          <cell r="F113">
            <v>2</v>
          </cell>
        </row>
        <row r="114">
          <cell r="A114">
            <v>604</v>
          </cell>
          <cell r="B114">
            <v>3319</v>
          </cell>
          <cell r="C114">
            <v>0</v>
          </cell>
          <cell r="D114">
            <v>430</v>
          </cell>
          <cell r="E114">
            <v>430</v>
          </cell>
          <cell r="F114">
            <v>5</v>
          </cell>
        </row>
        <row r="115">
          <cell r="A115">
            <v>605</v>
          </cell>
          <cell r="B115">
            <v>3053</v>
          </cell>
          <cell r="C115">
            <v>0</v>
          </cell>
          <cell r="D115">
            <v>61</v>
          </cell>
          <cell r="E115">
            <v>61</v>
          </cell>
          <cell r="F115">
            <v>1</v>
          </cell>
        </row>
        <row r="116">
          <cell r="A116">
            <v>606</v>
          </cell>
          <cell r="B116">
            <v>3026</v>
          </cell>
          <cell r="C116">
            <v>0</v>
          </cell>
          <cell r="D116">
            <v>51</v>
          </cell>
          <cell r="E116">
            <v>51</v>
          </cell>
          <cell r="F116">
            <v>1</v>
          </cell>
        </row>
        <row r="117">
          <cell r="A117">
            <v>609</v>
          </cell>
          <cell r="B117">
            <v>3027</v>
          </cell>
          <cell r="C117">
            <v>0</v>
          </cell>
          <cell r="D117">
            <v>71</v>
          </cell>
          <cell r="E117">
            <v>71</v>
          </cell>
          <cell r="F117">
            <v>0</v>
          </cell>
        </row>
        <row r="118">
          <cell r="A118">
            <v>610</v>
          </cell>
          <cell r="B118">
            <v>2122</v>
          </cell>
          <cell r="C118">
            <v>0</v>
          </cell>
          <cell r="D118">
            <v>219</v>
          </cell>
          <cell r="E118">
            <v>219</v>
          </cell>
          <cell r="F118">
            <v>15</v>
          </cell>
        </row>
        <row r="119">
          <cell r="A119">
            <v>611</v>
          </cell>
          <cell r="B119">
            <v>3028</v>
          </cell>
          <cell r="C119">
            <v>0</v>
          </cell>
          <cell r="D119">
            <v>207</v>
          </cell>
          <cell r="E119">
            <v>207</v>
          </cell>
          <cell r="F119">
            <v>6</v>
          </cell>
        </row>
        <row r="120">
          <cell r="A120">
            <v>612</v>
          </cell>
          <cell r="B120">
            <v>2053</v>
          </cell>
          <cell r="C120">
            <v>0</v>
          </cell>
          <cell r="D120">
            <v>318</v>
          </cell>
          <cell r="E120">
            <v>318</v>
          </cell>
          <cell r="F120">
            <v>1</v>
          </cell>
        </row>
        <row r="121">
          <cell r="A121">
            <v>613</v>
          </cell>
          <cell r="B121">
            <v>3358</v>
          </cell>
          <cell r="C121">
            <v>0</v>
          </cell>
          <cell r="D121">
            <v>220</v>
          </cell>
          <cell r="E121">
            <v>220</v>
          </cell>
          <cell r="F121">
            <v>0</v>
          </cell>
        </row>
        <row r="122">
          <cell r="A122">
            <v>614</v>
          </cell>
          <cell r="B122">
            <v>2139</v>
          </cell>
          <cell r="C122">
            <v>0</v>
          </cell>
          <cell r="D122">
            <v>294</v>
          </cell>
          <cell r="E122">
            <v>294</v>
          </cell>
          <cell r="F122">
            <v>4</v>
          </cell>
        </row>
        <row r="123">
          <cell r="A123">
            <v>615</v>
          </cell>
          <cell r="B123">
            <v>3366</v>
          </cell>
          <cell r="C123">
            <v>0</v>
          </cell>
          <cell r="D123">
            <v>117</v>
          </cell>
          <cell r="E123">
            <v>117</v>
          </cell>
          <cell r="F123">
            <v>0</v>
          </cell>
        </row>
        <row r="124">
          <cell r="A124">
            <v>616</v>
          </cell>
          <cell r="B124">
            <v>3322</v>
          </cell>
          <cell r="C124">
            <v>0</v>
          </cell>
          <cell r="D124">
            <v>41</v>
          </cell>
          <cell r="E124">
            <v>41</v>
          </cell>
          <cell r="F124">
            <v>0</v>
          </cell>
        </row>
        <row r="125">
          <cell r="A125">
            <v>619</v>
          </cell>
          <cell r="B125">
            <v>3030</v>
          </cell>
          <cell r="C125">
            <v>0</v>
          </cell>
          <cell r="D125">
            <v>61</v>
          </cell>
          <cell r="E125">
            <v>61</v>
          </cell>
          <cell r="F125">
            <v>0</v>
          </cell>
        </row>
        <row r="126">
          <cell r="A126">
            <v>620</v>
          </cell>
          <cell r="B126">
            <v>2106</v>
          </cell>
          <cell r="C126">
            <v>1</v>
          </cell>
          <cell r="D126">
            <v>184</v>
          </cell>
          <cell r="E126">
            <v>184.5</v>
          </cell>
          <cell r="F126">
            <v>2</v>
          </cell>
        </row>
        <row r="127">
          <cell r="A127">
            <v>622</v>
          </cell>
          <cell r="B127">
            <v>3087</v>
          </cell>
          <cell r="C127">
            <v>0</v>
          </cell>
          <cell r="D127">
            <v>32</v>
          </cell>
          <cell r="E127">
            <v>32</v>
          </cell>
          <cell r="F127">
            <v>1</v>
          </cell>
        </row>
        <row r="128">
          <cell r="A128">
            <v>628</v>
          </cell>
          <cell r="B128">
            <v>2062</v>
          </cell>
          <cell r="C128">
            <v>0</v>
          </cell>
          <cell r="D128">
            <v>173</v>
          </cell>
          <cell r="E128">
            <v>173</v>
          </cell>
          <cell r="F128">
            <v>7</v>
          </cell>
        </row>
        <row r="129">
          <cell r="A129">
            <v>630</v>
          </cell>
          <cell r="B129">
            <v>3032</v>
          </cell>
          <cell r="C129">
            <v>0</v>
          </cell>
          <cell r="D129">
            <v>271</v>
          </cell>
          <cell r="E129">
            <v>271</v>
          </cell>
          <cell r="F129">
            <v>9</v>
          </cell>
        </row>
        <row r="130">
          <cell r="A130">
            <v>632</v>
          </cell>
          <cell r="B130">
            <v>3323</v>
          </cell>
          <cell r="C130">
            <v>0</v>
          </cell>
          <cell r="D130">
            <v>135</v>
          </cell>
          <cell r="E130">
            <v>135</v>
          </cell>
          <cell r="F130">
            <v>2</v>
          </cell>
        </row>
        <row r="131">
          <cell r="A131">
            <v>633</v>
          </cell>
          <cell r="B131">
            <v>2044</v>
          </cell>
          <cell r="C131">
            <v>0</v>
          </cell>
          <cell r="D131">
            <v>75</v>
          </cell>
          <cell r="E131">
            <v>75</v>
          </cell>
          <cell r="F131">
            <v>0</v>
          </cell>
        </row>
        <row r="132">
          <cell r="A132">
            <v>635</v>
          </cell>
          <cell r="B132">
            <v>2068</v>
          </cell>
          <cell r="C132">
            <v>0</v>
          </cell>
          <cell r="D132">
            <v>148</v>
          </cell>
          <cell r="E132">
            <v>148</v>
          </cell>
          <cell r="F132">
            <v>3</v>
          </cell>
        </row>
        <row r="133">
          <cell r="A133">
            <v>640</v>
          </cell>
          <cell r="B133">
            <v>2107</v>
          </cell>
          <cell r="C133">
            <v>0</v>
          </cell>
          <cell r="D133">
            <v>143</v>
          </cell>
          <cell r="E133">
            <v>143</v>
          </cell>
          <cell r="F133">
            <v>2</v>
          </cell>
        </row>
        <row r="134">
          <cell r="A134">
            <v>643</v>
          </cell>
          <cell r="B134">
            <v>3034</v>
          </cell>
          <cell r="C134">
            <v>0</v>
          </cell>
          <cell r="D134">
            <v>76</v>
          </cell>
          <cell r="E134">
            <v>76</v>
          </cell>
          <cell r="F134">
            <v>1</v>
          </cell>
        </row>
        <row r="135">
          <cell r="A135">
            <v>645</v>
          </cell>
          <cell r="B135">
            <v>3035</v>
          </cell>
          <cell r="C135">
            <v>0</v>
          </cell>
          <cell r="D135">
            <v>250</v>
          </cell>
          <cell r="E135">
            <v>250</v>
          </cell>
          <cell r="F135">
            <v>2</v>
          </cell>
        </row>
        <row r="136">
          <cell r="A136">
            <v>655</v>
          </cell>
          <cell r="B136">
            <v>2069</v>
          </cell>
          <cell r="C136">
            <v>0</v>
          </cell>
          <cell r="D136">
            <v>212</v>
          </cell>
          <cell r="E136">
            <v>212</v>
          </cell>
          <cell r="F136">
            <v>0</v>
          </cell>
        </row>
        <row r="137">
          <cell r="A137">
            <v>656</v>
          </cell>
          <cell r="B137">
            <v>2181</v>
          </cell>
          <cell r="C137">
            <v>0</v>
          </cell>
          <cell r="D137">
            <v>89</v>
          </cell>
          <cell r="E137">
            <v>89</v>
          </cell>
          <cell r="F137">
            <v>0</v>
          </cell>
        </row>
        <row r="138">
          <cell r="A138">
            <v>657</v>
          </cell>
          <cell r="B138">
            <v>2070</v>
          </cell>
          <cell r="C138">
            <v>0</v>
          </cell>
          <cell r="D138">
            <v>85</v>
          </cell>
          <cell r="E138">
            <v>85</v>
          </cell>
          <cell r="F138">
            <v>0</v>
          </cell>
        </row>
        <row r="139">
          <cell r="A139">
            <v>658</v>
          </cell>
          <cell r="B139">
            <v>2113</v>
          </cell>
          <cell r="C139">
            <v>0</v>
          </cell>
          <cell r="D139">
            <v>99</v>
          </cell>
          <cell r="E139">
            <v>99</v>
          </cell>
          <cell r="F139">
            <v>0</v>
          </cell>
        </row>
        <row r="140">
          <cell r="A140">
            <v>660</v>
          </cell>
          <cell r="B140">
            <v>3038</v>
          </cell>
          <cell r="C140">
            <v>0</v>
          </cell>
          <cell r="D140">
            <v>91</v>
          </cell>
          <cell r="E140">
            <v>91</v>
          </cell>
          <cell r="F140">
            <v>2</v>
          </cell>
        </row>
        <row r="141">
          <cell r="A141">
            <v>664</v>
          </cell>
          <cell r="B141">
            <v>3326</v>
          </cell>
          <cell r="C141">
            <v>0</v>
          </cell>
          <cell r="D141">
            <v>413</v>
          </cell>
          <cell r="E141">
            <v>413</v>
          </cell>
          <cell r="F141">
            <v>3</v>
          </cell>
        </row>
        <row r="142">
          <cell r="A142">
            <v>665</v>
          </cell>
          <cell r="B142">
            <v>3039</v>
          </cell>
          <cell r="C142">
            <v>0</v>
          </cell>
          <cell r="D142">
            <v>101</v>
          </cell>
          <cell r="E142">
            <v>101</v>
          </cell>
          <cell r="F142">
            <v>3</v>
          </cell>
        </row>
        <row r="143">
          <cell r="A143">
            <v>666</v>
          </cell>
          <cell r="B143">
            <v>3040</v>
          </cell>
          <cell r="C143">
            <v>0</v>
          </cell>
          <cell r="D143">
            <v>106</v>
          </cell>
          <cell r="E143">
            <v>106</v>
          </cell>
          <cell r="F143">
            <v>4</v>
          </cell>
        </row>
        <row r="144">
          <cell r="A144">
            <v>667</v>
          </cell>
          <cell r="B144">
            <v>3041</v>
          </cell>
          <cell r="C144">
            <v>0</v>
          </cell>
          <cell r="D144">
            <v>79</v>
          </cell>
          <cell r="E144">
            <v>79</v>
          </cell>
          <cell r="F144">
            <v>3</v>
          </cell>
        </row>
        <row r="145">
          <cell r="A145">
            <v>670</v>
          </cell>
          <cell r="B145">
            <v>3084</v>
          </cell>
          <cell r="C145">
            <v>0</v>
          </cell>
          <cell r="D145">
            <v>205</v>
          </cell>
          <cell r="E145">
            <v>205</v>
          </cell>
          <cell r="F145">
            <v>1</v>
          </cell>
        </row>
        <row r="146">
          <cell r="A146">
            <v>671</v>
          </cell>
          <cell r="B146">
            <v>3367</v>
          </cell>
          <cell r="C146">
            <v>0</v>
          </cell>
          <cell r="D146">
            <v>47</v>
          </cell>
          <cell r="E146">
            <v>47</v>
          </cell>
          <cell r="F146">
            <v>0</v>
          </cell>
        </row>
        <row r="147">
          <cell r="A147">
            <v>672</v>
          </cell>
          <cell r="B147">
            <v>3327</v>
          </cell>
          <cell r="C147">
            <v>0</v>
          </cell>
          <cell r="D147">
            <v>96</v>
          </cell>
          <cell r="E147">
            <v>96</v>
          </cell>
          <cell r="F147">
            <v>1</v>
          </cell>
        </row>
        <row r="148">
          <cell r="A148">
            <v>677</v>
          </cell>
          <cell r="B148">
            <v>3328</v>
          </cell>
          <cell r="C148">
            <v>0</v>
          </cell>
          <cell r="D148">
            <v>91</v>
          </cell>
          <cell r="E148">
            <v>91</v>
          </cell>
          <cell r="F148">
            <v>2</v>
          </cell>
        </row>
        <row r="149">
          <cell r="A149">
            <v>678</v>
          </cell>
          <cell r="B149">
            <v>2118</v>
          </cell>
          <cell r="C149">
            <v>0</v>
          </cell>
          <cell r="D149">
            <v>246</v>
          </cell>
          <cell r="E149">
            <v>246</v>
          </cell>
          <cell r="F149">
            <v>4</v>
          </cell>
        </row>
        <row r="150">
          <cell r="A150">
            <v>680</v>
          </cell>
          <cell r="B150">
            <v>2078</v>
          </cell>
          <cell r="C150">
            <v>0</v>
          </cell>
          <cell r="D150">
            <v>26</v>
          </cell>
          <cell r="E150">
            <v>26</v>
          </cell>
          <cell r="F150">
            <v>0</v>
          </cell>
        </row>
        <row r="151">
          <cell r="A151">
            <v>681</v>
          </cell>
          <cell r="B151">
            <v>2073</v>
          </cell>
          <cell r="C151">
            <v>0</v>
          </cell>
          <cell r="D151">
            <v>97</v>
          </cell>
          <cell r="E151">
            <v>97</v>
          </cell>
          <cell r="F151">
            <v>1</v>
          </cell>
        </row>
        <row r="152">
          <cell r="A152">
            <v>682</v>
          </cell>
          <cell r="B152">
            <v>3042</v>
          </cell>
          <cell r="C152">
            <v>0</v>
          </cell>
          <cell r="D152">
            <v>126</v>
          </cell>
          <cell r="E152">
            <v>126</v>
          </cell>
          <cell r="F152">
            <v>1</v>
          </cell>
        </row>
        <row r="153">
          <cell r="A153">
            <v>683</v>
          </cell>
          <cell r="B153">
            <v>2145</v>
          </cell>
          <cell r="C153">
            <v>0</v>
          </cell>
          <cell r="D153">
            <v>192</v>
          </cell>
          <cell r="E153">
            <v>192</v>
          </cell>
          <cell r="F153">
            <v>2</v>
          </cell>
        </row>
        <row r="154">
          <cell r="A154">
            <v>684</v>
          </cell>
          <cell r="B154">
            <v>2074</v>
          </cell>
          <cell r="C154">
            <v>0</v>
          </cell>
          <cell r="D154">
            <v>87</v>
          </cell>
          <cell r="E154">
            <v>87</v>
          </cell>
          <cell r="F154">
            <v>1</v>
          </cell>
        </row>
        <row r="155">
          <cell r="A155">
            <v>685</v>
          </cell>
          <cell r="B155">
            <v>3043</v>
          </cell>
          <cell r="C155">
            <v>0</v>
          </cell>
          <cell r="D155">
            <v>116</v>
          </cell>
          <cell r="E155">
            <v>116</v>
          </cell>
          <cell r="F155">
            <v>1</v>
          </cell>
        </row>
        <row r="156">
          <cell r="A156">
            <v>691</v>
          </cell>
          <cell r="B156">
            <v>2075</v>
          </cell>
          <cell r="C156">
            <v>0</v>
          </cell>
          <cell r="D156">
            <v>106</v>
          </cell>
          <cell r="E156">
            <v>106</v>
          </cell>
          <cell r="F156">
            <v>2</v>
          </cell>
        </row>
        <row r="157">
          <cell r="A157">
            <v>692</v>
          </cell>
          <cell r="B157">
            <v>3330</v>
          </cell>
          <cell r="C157">
            <v>0</v>
          </cell>
          <cell r="D157">
            <v>212</v>
          </cell>
          <cell r="E157">
            <v>212</v>
          </cell>
          <cell r="F157">
            <v>2</v>
          </cell>
        </row>
        <row r="158">
          <cell r="A158">
            <v>693</v>
          </cell>
          <cell r="B158">
            <v>5210</v>
          </cell>
          <cell r="C158">
            <v>0</v>
          </cell>
          <cell r="D158">
            <v>418</v>
          </cell>
          <cell r="E158">
            <v>418</v>
          </cell>
          <cell r="F158">
            <v>9</v>
          </cell>
        </row>
        <row r="159">
          <cell r="A159">
            <v>694</v>
          </cell>
          <cell r="B159">
            <v>3331</v>
          </cell>
          <cell r="C159">
            <v>0</v>
          </cell>
          <cell r="D159">
            <v>174</v>
          </cell>
          <cell r="E159">
            <v>174</v>
          </cell>
          <cell r="F159">
            <v>4</v>
          </cell>
        </row>
        <row r="160">
          <cell r="A160">
            <v>695</v>
          </cell>
          <cell r="B160">
            <v>3044</v>
          </cell>
          <cell r="C160">
            <v>0</v>
          </cell>
          <cell r="D160">
            <v>80</v>
          </cell>
          <cell r="E160">
            <v>80</v>
          </cell>
          <cell r="F160">
            <v>5</v>
          </cell>
        </row>
        <row r="161">
          <cell r="A161">
            <v>696</v>
          </cell>
          <cell r="B161">
            <v>3101</v>
          </cell>
          <cell r="C161">
            <v>0</v>
          </cell>
          <cell r="D161">
            <v>193</v>
          </cell>
          <cell r="E161">
            <v>193</v>
          </cell>
          <cell r="F161">
            <v>1</v>
          </cell>
        </row>
        <row r="162">
          <cell r="A162">
            <v>699</v>
          </cell>
          <cell r="B162">
            <v>3045</v>
          </cell>
          <cell r="C162">
            <v>0</v>
          </cell>
          <cell r="D162">
            <v>49</v>
          </cell>
          <cell r="E162">
            <v>49</v>
          </cell>
          <cell r="F162">
            <v>2</v>
          </cell>
        </row>
        <row r="163">
          <cell r="A163">
            <v>702</v>
          </cell>
          <cell r="B163">
            <v>2184</v>
          </cell>
          <cell r="C163">
            <v>0</v>
          </cell>
          <cell r="D163">
            <v>113</v>
          </cell>
          <cell r="E163">
            <v>113</v>
          </cell>
          <cell r="F163">
            <v>3</v>
          </cell>
        </row>
        <row r="164">
          <cell r="A164">
            <v>705</v>
          </cell>
          <cell r="B164">
            <v>3047</v>
          </cell>
          <cell r="C164">
            <v>0</v>
          </cell>
          <cell r="D164">
            <v>124</v>
          </cell>
          <cell r="E164">
            <v>124</v>
          </cell>
          <cell r="F164">
            <v>2</v>
          </cell>
        </row>
        <row r="165">
          <cell r="A165">
            <v>708</v>
          </cell>
          <cell r="B165">
            <v>3064</v>
          </cell>
          <cell r="C165">
            <v>0</v>
          </cell>
          <cell r="D165">
            <v>80</v>
          </cell>
          <cell r="E165">
            <v>80</v>
          </cell>
          <cell r="F165">
            <v>1</v>
          </cell>
        </row>
        <row r="166">
          <cell r="A166">
            <v>709</v>
          </cell>
          <cell r="B166">
            <v>2077</v>
          </cell>
          <cell r="C166">
            <v>0</v>
          </cell>
          <cell r="D166">
            <v>140</v>
          </cell>
          <cell r="E166">
            <v>140</v>
          </cell>
          <cell r="F166">
            <v>1</v>
          </cell>
        </row>
        <row r="167">
          <cell r="A167">
            <v>710</v>
          </cell>
          <cell r="B167">
            <v>3048</v>
          </cell>
          <cell r="C167">
            <v>0</v>
          </cell>
          <cell r="D167">
            <v>235</v>
          </cell>
          <cell r="E167">
            <v>235</v>
          </cell>
          <cell r="F167">
            <v>2</v>
          </cell>
        </row>
        <row r="168">
          <cell r="A168">
            <v>711</v>
          </cell>
          <cell r="B168">
            <v>5216</v>
          </cell>
          <cell r="C168">
            <v>0</v>
          </cell>
          <cell r="D168">
            <v>260</v>
          </cell>
          <cell r="E168">
            <v>260</v>
          </cell>
          <cell r="F168">
            <v>7</v>
          </cell>
        </row>
        <row r="169">
          <cell r="A169">
            <v>714</v>
          </cell>
          <cell r="B169">
            <v>3050</v>
          </cell>
          <cell r="C169">
            <v>0</v>
          </cell>
          <cell r="D169">
            <v>105</v>
          </cell>
          <cell r="E169">
            <v>105</v>
          </cell>
          <cell r="F169">
            <v>2</v>
          </cell>
        </row>
        <row r="170">
          <cell r="A170">
            <v>717</v>
          </cell>
          <cell r="B170">
            <v>2081</v>
          </cell>
          <cell r="C170">
            <v>0</v>
          </cell>
          <cell r="D170">
            <v>113</v>
          </cell>
          <cell r="E170">
            <v>113</v>
          </cell>
          <cell r="F170">
            <v>2</v>
          </cell>
        </row>
        <row r="171">
          <cell r="A171">
            <v>718</v>
          </cell>
          <cell r="B171">
            <v>5217</v>
          </cell>
          <cell r="C171">
            <v>0</v>
          </cell>
          <cell r="D171">
            <v>300</v>
          </cell>
          <cell r="E171">
            <v>300</v>
          </cell>
          <cell r="F171">
            <v>3</v>
          </cell>
        </row>
        <row r="172">
          <cell r="A172">
            <v>719</v>
          </cell>
          <cell r="B172">
            <v>3336</v>
          </cell>
          <cell r="C172">
            <v>0</v>
          </cell>
          <cell r="D172">
            <v>54</v>
          </cell>
          <cell r="E172">
            <v>54</v>
          </cell>
          <cell r="F172">
            <v>1</v>
          </cell>
        </row>
        <row r="173">
          <cell r="A173">
            <v>720</v>
          </cell>
          <cell r="B173">
            <v>3337</v>
          </cell>
          <cell r="C173">
            <v>0</v>
          </cell>
          <cell r="D173">
            <v>60</v>
          </cell>
          <cell r="E173">
            <v>60</v>
          </cell>
          <cell r="F173">
            <v>1</v>
          </cell>
        </row>
        <row r="174">
          <cell r="A174">
            <v>721</v>
          </cell>
          <cell r="B174">
            <v>3338</v>
          </cell>
          <cell r="C174">
            <v>0</v>
          </cell>
          <cell r="D174">
            <v>243</v>
          </cell>
          <cell r="E174">
            <v>243</v>
          </cell>
          <cell r="F174">
            <v>1</v>
          </cell>
        </row>
        <row r="175">
          <cell r="A175">
            <v>722</v>
          </cell>
          <cell r="B175">
            <v>5213</v>
          </cell>
          <cell r="C175">
            <v>0</v>
          </cell>
          <cell r="D175">
            <v>293</v>
          </cell>
          <cell r="E175">
            <v>293</v>
          </cell>
          <cell r="F175">
            <v>5</v>
          </cell>
        </row>
        <row r="176">
          <cell r="A176">
            <v>724</v>
          </cell>
          <cell r="B176">
            <v>3052</v>
          </cell>
          <cell r="C176">
            <v>0</v>
          </cell>
          <cell r="D176">
            <v>192</v>
          </cell>
          <cell r="E176">
            <v>192</v>
          </cell>
          <cell r="F176">
            <v>5</v>
          </cell>
        </row>
        <row r="177">
          <cell r="A177">
            <v>726</v>
          </cell>
          <cell r="B177">
            <v>5203</v>
          </cell>
          <cell r="C177">
            <v>0</v>
          </cell>
          <cell r="D177">
            <v>235</v>
          </cell>
          <cell r="E177">
            <v>235</v>
          </cell>
          <cell r="F177">
            <v>3</v>
          </cell>
        </row>
        <row r="178">
          <cell r="A178">
            <v>727</v>
          </cell>
          <cell r="B178">
            <v>5211</v>
          </cell>
          <cell r="C178">
            <v>0</v>
          </cell>
          <cell r="D178">
            <v>184</v>
          </cell>
          <cell r="E178">
            <v>184</v>
          </cell>
          <cell r="F178">
            <v>2</v>
          </cell>
        </row>
        <row r="179">
          <cell r="A179">
            <v>728</v>
          </cell>
          <cell r="B179">
            <v>3340</v>
          </cell>
          <cell r="C179">
            <v>0</v>
          </cell>
          <cell r="D179">
            <v>130</v>
          </cell>
          <cell r="E179">
            <v>130</v>
          </cell>
          <cell r="F179">
            <v>2</v>
          </cell>
        </row>
        <row r="180">
          <cell r="A180">
            <v>729</v>
          </cell>
          <cell r="B180">
            <v>3055</v>
          </cell>
          <cell r="C180">
            <v>0</v>
          </cell>
          <cell r="D180">
            <v>31</v>
          </cell>
          <cell r="E180">
            <v>31</v>
          </cell>
          <cell r="F180">
            <v>1</v>
          </cell>
        </row>
        <row r="181">
          <cell r="A181">
            <v>730</v>
          </cell>
          <cell r="B181">
            <v>3056</v>
          </cell>
          <cell r="C181">
            <v>0</v>
          </cell>
          <cell r="D181">
            <v>143</v>
          </cell>
          <cell r="E181">
            <v>143</v>
          </cell>
          <cell r="F181">
            <v>1</v>
          </cell>
        </row>
        <row r="182">
          <cell r="A182">
            <v>731</v>
          </cell>
          <cell r="B182">
            <v>3341</v>
          </cell>
          <cell r="C182">
            <v>0</v>
          </cell>
          <cell r="D182">
            <v>121</v>
          </cell>
          <cell r="E182">
            <v>121</v>
          </cell>
          <cell r="F182">
            <v>2</v>
          </cell>
        </row>
        <row r="183">
          <cell r="A183">
            <v>732</v>
          </cell>
          <cell r="B183">
            <v>2119</v>
          </cell>
          <cell r="C183">
            <v>0</v>
          </cell>
          <cell r="D183">
            <v>144</v>
          </cell>
          <cell r="E183">
            <v>144</v>
          </cell>
          <cell r="F183">
            <v>0</v>
          </cell>
        </row>
        <row r="184">
          <cell r="A184">
            <v>733</v>
          </cell>
          <cell r="B184">
            <v>3057</v>
          </cell>
          <cell r="C184">
            <v>0</v>
          </cell>
          <cell r="D184">
            <v>119</v>
          </cell>
          <cell r="E184">
            <v>119</v>
          </cell>
          <cell r="F184">
            <v>1</v>
          </cell>
        </row>
        <row r="185">
          <cell r="A185">
            <v>734</v>
          </cell>
          <cell r="B185">
            <v>3356</v>
          </cell>
          <cell r="C185">
            <v>0</v>
          </cell>
          <cell r="D185">
            <v>154</v>
          </cell>
          <cell r="E185">
            <v>154</v>
          </cell>
          <cell r="F185">
            <v>2</v>
          </cell>
        </row>
        <row r="186">
          <cell r="A186">
            <v>735</v>
          </cell>
          <cell r="B186">
            <v>3310</v>
          </cell>
          <cell r="C186">
            <v>0</v>
          </cell>
          <cell r="D186">
            <v>49</v>
          </cell>
          <cell r="E186">
            <v>49</v>
          </cell>
          <cell r="F186">
            <v>1</v>
          </cell>
        </row>
        <row r="187">
          <cell r="A187">
            <v>736</v>
          </cell>
          <cell r="B187">
            <v>5220</v>
          </cell>
          <cell r="C187">
            <v>0</v>
          </cell>
          <cell r="D187">
            <v>187</v>
          </cell>
          <cell r="E187">
            <v>187</v>
          </cell>
          <cell r="F187">
            <v>4</v>
          </cell>
        </row>
        <row r="188">
          <cell r="A188">
            <v>742</v>
          </cell>
          <cell r="B188">
            <v>2130</v>
          </cell>
          <cell r="C188">
            <v>0</v>
          </cell>
          <cell r="D188">
            <v>147</v>
          </cell>
          <cell r="E188">
            <v>147</v>
          </cell>
          <cell r="F188">
            <v>1</v>
          </cell>
        </row>
        <row r="189">
          <cell r="A189">
            <v>743</v>
          </cell>
          <cell r="B189">
            <v>2108</v>
          </cell>
          <cell r="C189">
            <v>0</v>
          </cell>
          <cell r="D189">
            <v>66</v>
          </cell>
          <cell r="E189">
            <v>66</v>
          </cell>
          <cell r="F189">
            <v>0</v>
          </cell>
        </row>
        <row r="190">
          <cell r="A190">
            <v>749</v>
          </cell>
          <cell r="B190">
            <v>3060</v>
          </cell>
          <cell r="C190">
            <v>0</v>
          </cell>
          <cell r="D190">
            <v>48</v>
          </cell>
          <cell r="E190">
            <v>48</v>
          </cell>
          <cell r="F190">
            <v>1</v>
          </cell>
        </row>
        <row r="191">
          <cell r="A191">
            <v>750</v>
          </cell>
          <cell r="B191">
            <v>2109</v>
          </cell>
          <cell r="C191">
            <v>0</v>
          </cell>
          <cell r="D191">
            <v>71</v>
          </cell>
          <cell r="E191">
            <v>71</v>
          </cell>
          <cell r="F191">
            <v>3</v>
          </cell>
        </row>
        <row r="192">
          <cell r="A192">
            <v>754</v>
          </cell>
          <cell r="B192">
            <v>3343</v>
          </cell>
          <cell r="C192">
            <v>0</v>
          </cell>
          <cell r="D192">
            <v>244</v>
          </cell>
          <cell r="E192">
            <v>244</v>
          </cell>
          <cell r="F192">
            <v>4</v>
          </cell>
        </row>
        <row r="193">
          <cell r="A193">
            <v>755</v>
          </cell>
          <cell r="B193">
            <v>5202</v>
          </cell>
          <cell r="C193">
            <v>0</v>
          </cell>
          <cell r="D193">
            <v>312</v>
          </cell>
          <cell r="E193">
            <v>312</v>
          </cell>
          <cell r="F193">
            <v>7</v>
          </cell>
        </row>
        <row r="194">
          <cell r="A194">
            <v>756</v>
          </cell>
          <cell r="B194">
            <v>3061</v>
          </cell>
          <cell r="C194">
            <v>0</v>
          </cell>
          <cell r="D194">
            <v>259</v>
          </cell>
          <cell r="E194">
            <v>259</v>
          </cell>
          <cell r="F194">
            <v>2</v>
          </cell>
        </row>
        <row r="195">
          <cell r="A195">
            <v>757</v>
          </cell>
          <cell r="B195">
            <v>2168</v>
          </cell>
          <cell r="C195">
            <v>0</v>
          </cell>
          <cell r="D195">
            <v>345</v>
          </cell>
          <cell r="E195">
            <v>345</v>
          </cell>
          <cell r="F195">
            <v>10</v>
          </cell>
        </row>
        <row r="196">
          <cell r="A196">
            <v>759</v>
          </cell>
          <cell r="B196">
            <v>3063</v>
          </cell>
          <cell r="C196">
            <v>0</v>
          </cell>
          <cell r="D196">
            <v>82</v>
          </cell>
          <cell r="E196">
            <v>82</v>
          </cell>
          <cell r="F196">
            <v>1</v>
          </cell>
        </row>
        <row r="197">
          <cell r="A197">
            <v>761</v>
          </cell>
          <cell r="B197">
            <v>3054</v>
          </cell>
          <cell r="C197">
            <v>0</v>
          </cell>
          <cell r="D197">
            <v>38</v>
          </cell>
          <cell r="E197">
            <v>38</v>
          </cell>
          <cell r="F197">
            <v>0</v>
          </cell>
        </row>
        <row r="198">
          <cell r="A198">
            <v>763</v>
          </cell>
          <cell r="B198">
            <v>2123</v>
          </cell>
          <cell r="C198">
            <v>0</v>
          </cell>
          <cell r="D198">
            <v>207</v>
          </cell>
          <cell r="E198">
            <v>207</v>
          </cell>
          <cell r="F198">
            <v>2</v>
          </cell>
        </row>
        <row r="199">
          <cell r="A199">
            <v>764</v>
          </cell>
          <cell r="B199">
            <v>2085</v>
          </cell>
          <cell r="C199">
            <v>0</v>
          </cell>
          <cell r="D199">
            <v>79</v>
          </cell>
          <cell r="E199">
            <v>79</v>
          </cell>
          <cell r="F199">
            <v>2</v>
          </cell>
        </row>
        <row r="200">
          <cell r="A200">
            <v>765</v>
          </cell>
          <cell r="B200">
            <v>3065</v>
          </cell>
          <cell r="C200">
            <v>0</v>
          </cell>
          <cell r="D200">
            <v>91</v>
          </cell>
          <cell r="E200">
            <v>91</v>
          </cell>
          <cell r="F200">
            <v>7</v>
          </cell>
        </row>
        <row r="201">
          <cell r="A201">
            <v>766</v>
          </cell>
          <cell r="B201">
            <v>2064</v>
          </cell>
          <cell r="C201">
            <v>0</v>
          </cell>
          <cell r="D201">
            <v>112</v>
          </cell>
          <cell r="E201">
            <v>112</v>
          </cell>
          <cell r="F201">
            <v>1</v>
          </cell>
        </row>
        <row r="202">
          <cell r="A202">
            <v>767</v>
          </cell>
          <cell r="B202">
            <v>2065</v>
          </cell>
          <cell r="C202">
            <v>0</v>
          </cell>
          <cell r="D202">
            <v>292</v>
          </cell>
          <cell r="E202">
            <v>292</v>
          </cell>
          <cell r="F202">
            <v>6</v>
          </cell>
        </row>
        <row r="203">
          <cell r="A203">
            <v>768</v>
          </cell>
          <cell r="B203">
            <v>3360</v>
          </cell>
          <cell r="C203">
            <v>0</v>
          </cell>
          <cell r="D203">
            <v>177</v>
          </cell>
          <cell r="E203">
            <v>177</v>
          </cell>
          <cell r="F203">
            <v>1</v>
          </cell>
        </row>
        <row r="204">
          <cell r="A204">
            <v>769</v>
          </cell>
          <cell r="B204">
            <v>3344</v>
          </cell>
          <cell r="C204">
            <v>0</v>
          </cell>
          <cell r="D204">
            <v>91</v>
          </cell>
          <cell r="E204">
            <v>91</v>
          </cell>
          <cell r="F204">
            <v>2</v>
          </cell>
        </row>
        <row r="205">
          <cell r="A205">
            <v>771</v>
          </cell>
          <cell r="B205">
            <v>3345</v>
          </cell>
          <cell r="C205">
            <v>0</v>
          </cell>
          <cell r="D205">
            <v>57</v>
          </cell>
          <cell r="E205">
            <v>57</v>
          </cell>
          <cell r="F205">
            <v>0</v>
          </cell>
        </row>
        <row r="206">
          <cell r="A206">
            <v>775</v>
          </cell>
          <cell r="B206">
            <v>2072</v>
          </cell>
          <cell r="C206">
            <v>0</v>
          </cell>
          <cell r="D206">
            <v>110</v>
          </cell>
          <cell r="E206">
            <v>110</v>
          </cell>
          <cell r="F206">
            <v>3</v>
          </cell>
        </row>
        <row r="207">
          <cell r="A207">
            <v>776</v>
          </cell>
          <cell r="B207">
            <v>2084</v>
          </cell>
          <cell r="C207">
            <v>0</v>
          </cell>
          <cell r="D207">
            <v>53</v>
          </cell>
          <cell r="E207">
            <v>53</v>
          </cell>
          <cell r="F207">
            <v>1</v>
          </cell>
        </row>
        <row r="208">
          <cell r="A208">
            <v>777</v>
          </cell>
          <cell r="B208">
            <v>3067</v>
          </cell>
          <cell r="C208">
            <v>0</v>
          </cell>
          <cell r="D208">
            <v>53</v>
          </cell>
          <cell r="E208">
            <v>53</v>
          </cell>
          <cell r="F208">
            <v>0</v>
          </cell>
        </row>
        <row r="209">
          <cell r="A209">
            <v>779</v>
          </cell>
          <cell r="B209">
            <v>3068</v>
          </cell>
          <cell r="C209">
            <v>0</v>
          </cell>
          <cell r="D209">
            <v>72</v>
          </cell>
          <cell r="E209">
            <v>72</v>
          </cell>
          <cell r="F209">
            <v>0</v>
          </cell>
        </row>
        <row r="210">
          <cell r="A210">
            <v>780</v>
          </cell>
          <cell r="B210">
            <v>3089</v>
          </cell>
          <cell r="C210">
            <v>0</v>
          </cell>
          <cell r="D210">
            <v>72</v>
          </cell>
          <cell r="E210">
            <v>72</v>
          </cell>
          <cell r="F210">
            <v>2</v>
          </cell>
        </row>
        <row r="211">
          <cell r="A211">
            <v>781</v>
          </cell>
          <cell r="B211">
            <v>2137</v>
          </cell>
          <cell r="C211">
            <v>0</v>
          </cell>
          <cell r="D211">
            <v>175</v>
          </cell>
          <cell r="E211">
            <v>175</v>
          </cell>
          <cell r="F211">
            <v>10</v>
          </cell>
        </row>
        <row r="212">
          <cell r="A212">
            <v>782</v>
          </cell>
          <cell r="B212">
            <v>2086</v>
          </cell>
          <cell r="C212">
            <v>0</v>
          </cell>
          <cell r="D212">
            <v>108</v>
          </cell>
          <cell r="E212">
            <v>108</v>
          </cell>
          <cell r="F212">
            <v>0</v>
          </cell>
        </row>
        <row r="213">
          <cell r="A213">
            <v>784</v>
          </cell>
          <cell r="B213">
            <v>2066</v>
          </cell>
          <cell r="C213">
            <v>0</v>
          </cell>
          <cell r="D213">
            <v>80</v>
          </cell>
          <cell r="E213">
            <v>80</v>
          </cell>
          <cell r="F213">
            <v>0</v>
          </cell>
        </row>
        <row r="214">
          <cell r="A214">
            <v>786</v>
          </cell>
          <cell r="B214">
            <v>3069</v>
          </cell>
          <cell r="C214">
            <v>0</v>
          </cell>
          <cell r="D214">
            <v>254</v>
          </cell>
          <cell r="E214">
            <v>254</v>
          </cell>
          <cell r="F214">
            <v>3</v>
          </cell>
        </row>
        <row r="215">
          <cell r="A215">
            <v>787</v>
          </cell>
          <cell r="B215">
            <v>3070</v>
          </cell>
          <cell r="C215">
            <v>0</v>
          </cell>
          <cell r="D215">
            <v>54</v>
          </cell>
          <cell r="E215">
            <v>54</v>
          </cell>
          <cell r="F215">
            <v>0</v>
          </cell>
        </row>
        <row r="216">
          <cell r="A216">
            <v>788</v>
          </cell>
          <cell r="B216">
            <v>2087</v>
          </cell>
          <cell r="C216">
            <v>0</v>
          </cell>
          <cell r="D216">
            <v>54</v>
          </cell>
          <cell r="E216">
            <v>54</v>
          </cell>
          <cell r="F216">
            <v>0</v>
          </cell>
        </row>
        <row r="217">
          <cell r="A217">
            <v>791</v>
          </cell>
          <cell r="B217">
            <v>2146</v>
          </cell>
          <cell r="C217">
            <v>0</v>
          </cell>
          <cell r="D217">
            <v>181</v>
          </cell>
          <cell r="E217">
            <v>181</v>
          </cell>
          <cell r="F217">
            <v>5</v>
          </cell>
        </row>
        <row r="218">
          <cell r="A218">
            <v>793</v>
          </cell>
          <cell r="B218">
            <v>2067</v>
          </cell>
          <cell r="C218">
            <v>0</v>
          </cell>
          <cell r="D218">
            <v>115</v>
          </cell>
          <cell r="E218">
            <v>115</v>
          </cell>
          <cell r="F218">
            <v>3</v>
          </cell>
        </row>
        <row r="219">
          <cell r="A219">
            <v>795</v>
          </cell>
          <cell r="B219">
            <v>2089</v>
          </cell>
          <cell r="C219">
            <v>0</v>
          </cell>
          <cell r="D219">
            <v>62</v>
          </cell>
          <cell r="E219">
            <v>62</v>
          </cell>
          <cell r="F219">
            <v>1</v>
          </cell>
        </row>
        <row r="220">
          <cell r="A220">
            <v>797</v>
          </cell>
          <cell r="B220">
            <v>2090</v>
          </cell>
          <cell r="C220">
            <v>0</v>
          </cell>
          <cell r="D220">
            <v>301</v>
          </cell>
          <cell r="E220">
            <v>301</v>
          </cell>
          <cell r="F220">
            <v>8</v>
          </cell>
        </row>
        <row r="221">
          <cell r="A221">
            <v>798</v>
          </cell>
          <cell r="B221">
            <v>2091</v>
          </cell>
          <cell r="C221">
            <v>0</v>
          </cell>
          <cell r="D221">
            <v>118</v>
          </cell>
          <cell r="E221">
            <v>118</v>
          </cell>
          <cell r="F221">
            <v>0</v>
          </cell>
        </row>
        <row r="222">
          <cell r="A222">
            <v>800</v>
          </cell>
          <cell r="B222">
            <v>3025</v>
          </cell>
          <cell r="C222">
            <v>0</v>
          </cell>
          <cell r="D222">
            <v>180</v>
          </cell>
          <cell r="E222">
            <v>180</v>
          </cell>
          <cell r="F222">
            <v>0</v>
          </cell>
        </row>
        <row r="223">
          <cell r="A223">
            <v>801</v>
          </cell>
          <cell r="B223">
            <v>2134</v>
          </cell>
          <cell r="C223">
            <v>1</v>
          </cell>
          <cell r="D223">
            <v>183</v>
          </cell>
          <cell r="E223">
            <v>183.5</v>
          </cell>
          <cell r="F223">
            <v>1</v>
          </cell>
        </row>
        <row r="224">
          <cell r="A224">
            <v>803</v>
          </cell>
          <cell r="B224">
            <v>2094</v>
          </cell>
          <cell r="C224">
            <v>0</v>
          </cell>
          <cell r="D224">
            <v>289</v>
          </cell>
          <cell r="E224">
            <v>289</v>
          </cell>
          <cell r="F224">
            <v>7</v>
          </cell>
        </row>
        <row r="225">
          <cell r="A225">
            <v>804</v>
          </cell>
          <cell r="B225">
            <v>2096</v>
          </cell>
          <cell r="C225">
            <v>0</v>
          </cell>
          <cell r="D225">
            <v>178</v>
          </cell>
          <cell r="E225">
            <v>178</v>
          </cell>
          <cell r="F225">
            <v>5</v>
          </cell>
        </row>
        <row r="226">
          <cell r="A226">
            <v>805</v>
          </cell>
          <cell r="B226">
            <v>2097</v>
          </cell>
          <cell r="C226">
            <v>0</v>
          </cell>
          <cell r="D226">
            <v>115</v>
          </cell>
          <cell r="E226">
            <v>115</v>
          </cell>
          <cell r="F226">
            <v>2</v>
          </cell>
        </row>
        <row r="227">
          <cell r="A227">
            <v>806</v>
          </cell>
          <cell r="B227">
            <v>3071</v>
          </cell>
          <cell r="C227">
            <v>0</v>
          </cell>
          <cell r="D227">
            <v>51</v>
          </cell>
          <cell r="E227">
            <v>51</v>
          </cell>
          <cell r="F227">
            <v>0</v>
          </cell>
        </row>
        <row r="228">
          <cell r="A228">
            <v>807</v>
          </cell>
          <cell r="B228">
            <v>5214</v>
          </cell>
          <cell r="C228">
            <v>0</v>
          </cell>
          <cell r="D228">
            <v>391</v>
          </cell>
          <cell r="E228">
            <v>391</v>
          </cell>
          <cell r="F228">
            <v>10</v>
          </cell>
        </row>
        <row r="229">
          <cell r="A229">
            <v>808</v>
          </cell>
          <cell r="B229">
            <v>3072</v>
          </cell>
          <cell r="C229">
            <v>0</v>
          </cell>
          <cell r="D229">
            <v>101</v>
          </cell>
          <cell r="E229">
            <v>101</v>
          </cell>
          <cell r="F229">
            <v>1</v>
          </cell>
        </row>
        <row r="230">
          <cell r="A230">
            <v>810</v>
          </cell>
          <cell r="B230">
            <v>3348</v>
          </cell>
          <cell r="C230">
            <v>0</v>
          </cell>
          <cell r="D230">
            <v>340</v>
          </cell>
          <cell r="E230">
            <v>340</v>
          </cell>
          <cell r="F230">
            <v>0</v>
          </cell>
        </row>
        <row r="231">
          <cell r="A231">
            <v>811</v>
          </cell>
          <cell r="B231">
            <v>3073</v>
          </cell>
          <cell r="C231">
            <v>0</v>
          </cell>
          <cell r="D231">
            <v>356</v>
          </cell>
          <cell r="E231">
            <v>356</v>
          </cell>
          <cell r="F231">
            <v>1</v>
          </cell>
        </row>
        <row r="232">
          <cell r="A232">
            <v>812</v>
          </cell>
          <cell r="B232">
            <v>2180</v>
          </cell>
          <cell r="C232">
            <v>0</v>
          </cell>
          <cell r="D232">
            <v>114</v>
          </cell>
          <cell r="E232">
            <v>114</v>
          </cell>
          <cell r="F232">
            <v>2</v>
          </cell>
        </row>
        <row r="233">
          <cell r="A233">
            <v>814</v>
          </cell>
          <cell r="B233">
            <v>2125</v>
          </cell>
          <cell r="C233">
            <v>0</v>
          </cell>
          <cell r="D233">
            <v>208</v>
          </cell>
          <cell r="E233">
            <v>208</v>
          </cell>
          <cell r="F233">
            <v>1</v>
          </cell>
        </row>
        <row r="234">
          <cell r="A234">
            <v>815</v>
          </cell>
          <cell r="B234">
            <v>2116</v>
          </cell>
          <cell r="C234">
            <v>0</v>
          </cell>
          <cell r="D234">
            <v>180</v>
          </cell>
          <cell r="E234">
            <v>180</v>
          </cell>
          <cell r="F234">
            <v>6</v>
          </cell>
        </row>
        <row r="235">
          <cell r="A235">
            <v>816</v>
          </cell>
          <cell r="B235">
            <v>2179</v>
          </cell>
          <cell r="C235">
            <v>0</v>
          </cell>
          <cell r="D235">
            <v>103</v>
          </cell>
          <cell r="E235">
            <v>103</v>
          </cell>
          <cell r="F235">
            <v>2</v>
          </cell>
        </row>
        <row r="236">
          <cell r="A236">
            <v>818</v>
          </cell>
          <cell r="B236">
            <v>2098</v>
          </cell>
          <cell r="C236">
            <v>0</v>
          </cell>
          <cell r="D236">
            <v>127</v>
          </cell>
          <cell r="E236">
            <v>127</v>
          </cell>
          <cell r="F236">
            <v>0</v>
          </cell>
        </row>
        <row r="237">
          <cell r="A237">
            <v>819</v>
          </cell>
          <cell r="B237">
            <v>2099</v>
          </cell>
          <cell r="C237">
            <v>0</v>
          </cell>
          <cell r="D237">
            <v>98</v>
          </cell>
          <cell r="E237">
            <v>98</v>
          </cell>
          <cell r="F237">
            <v>0</v>
          </cell>
        </row>
        <row r="238">
          <cell r="A238">
            <v>821</v>
          </cell>
          <cell r="B238">
            <v>2100</v>
          </cell>
          <cell r="C238">
            <v>0</v>
          </cell>
          <cell r="D238">
            <v>34</v>
          </cell>
          <cell r="E238">
            <v>34</v>
          </cell>
          <cell r="F238">
            <v>0</v>
          </cell>
        </row>
        <row r="239">
          <cell r="A239">
            <v>825</v>
          </cell>
          <cell r="B239">
            <v>3074</v>
          </cell>
          <cell r="C239">
            <v>0</v>
          </cell>
          <cell r="D239">
            <v>207</v>
          </cell>
          <cell r="E239">
            <v>207</v>
          </cell>
          <cell r="F239">
            <v>0</v>
          </cell>
        </row>
        <row r="240">
          <cell r="A240">
            <v>826</v>
          </cell>
          <cell r="B240">
            <v>3075</v>
          </cell>
          <cell r="C240">
            <v>0</v>
          </cell>
          <cell r="D240">
            <v>81</v>
          </cell>
          <cell r="E240">
            <v>81</v>
          </cell>
          <cell r="F240">
            <v>1</v>
          </cell>
        </row>
        <row r="241">
          <cell r="A241">
            <v>827</v>
          </cell>
          <cell r="B241">
            <v>2101</v>
          </cell>
          <cell r="C241">
            <v>0</v>
          </cell>
          <cell r="D241">
            <v>111</v>
          </cell>
          <cell r="E241">
            <v>111</v>
          </cell>
          <cell r="F241">
            <v>1</v>
          </cell>
        </row>
        <row r="242">
          <cell r="A242">
            <v>829</v>
          </cell>
          <cell r="B242">
            <v>3076</v>
          </cell>
          <cell r="C242">
            <v>0</v>
          </cell>
          <cell r="D242">
            <v>101</v>
          </cell>
          <cell r="E242">
            <v>101</v>
          </cell>
          <cell r="F242">
            <v>0</v>
          </cell>
        </row>
        <row r="243">
          <cell r="A243">
            <v>830</v>
          </cell>
          <cell r="B243">
            <v>5208</v>
          </cell>
          <cell r="C243">
            <v>0</v>
          </cell>
          <cell r="D243">
            <v>185</v>
          </cell>
          <cell r="E243">
            <v>185</v>
          </cell>
          <cell r="F243">
            <v>1</v>
          </cell>
        </row>
        <row r="244">
          <cell r="A244">
            <v>833</v>
          </cell>
          <cell r="B244">
            <v>3077</v>
          </cell>
          <cell r="C244">
            <v>0</v>
          </cell>
          <cell r="D244">
            <v>433</v>
          </cell>
          <cell r="E244">
            <v>433</v>
          </cell>
          <cell r="F244">
            <v>4</v>
          </cell>
        </row>
        <row r="245">
          <cell r="A245">
            <v>835</v>
          </cell>
          <cell r="B245">
            <v>3024</v>
          </cell>
          <cell r="C245">
            <v>0</v>
          </cell>
          <cell r="D245">
            <v>185</v>
          </cell>
          <cell r="E245">
            <v>185</v>
          </cell>
          <cell r="F245">
            <v>4</v>
          </cell>
        </row>
        <row r="246">
          <cell r="A246">
            <v>837</v>
          </cell>
          <cell r="B246">
            <v>2102</v>
          </cell>
          <cell r="C246">
            <v>0</v>
          </cell>
          <cell r="D246">
            <v>69</v>
          </cell>
          <cell r="E246">
            <v>69</v>
          </cell>
          <cell r="F246">
            <v>1</v>
          </cell>
        </row>
        <row r="247">
          <cell r="A247">
            <v>838</v>
          </cell>
          <cell r="B247">
            <v>3350</v>
          </cell>
          <cell r="C247">
            <v>0</v>
          </cell>
          <cell r="D247">
            <v>74</v>
          </cell>
          <cell r="E247">
            <v>74</v>
          </cell>
          <cell r="F247">
            <v>1</v>
          </cell>
        </row>
        <row r="248">
          <cell r="A248">
            <v>841</v>
          </cell>
          <cell r="B248">
            <v>2111</v>
          </cell>
          <cell r="C248">
            <v>0</v>
          </cell>
          <cell r="D248">
            <v>102</v>
          </cell>
          <cell r="E248">
            <v>102</v>
          </cell>
          <cell r="F248">
            <v>2</v>
          </cell>
        </row>
        <row r="249">
          <cell r="A249">
            <v>842</v>
          </cell>
          <cell r="B249">
            <v>3080</v>
          </cell>
          <cell r="C249">
            <v>2</v>
          </cell>
          <cell r="D249">
            <v>97</v>
          </cell>
          <cell r="E249">
            <v>98</v>
          </cell>
          <cell r="F249">
            <v>1</v>
          </cell>
        </row>
        <row r="250">
          <cell r="A250">
            <v>845</v>
          </cell>
          <cell r="B250">
            <v>3081</v>
          </cell>
          <cell r="C250">
            <v>0</v>
          </cell>
          <cell r="D250">
            <v>55</v>
          </cell>
          <cell r="E250">
            <v>55</v>
          </cell>
          <cell r="F250">
            <v>0</v>
          </cell>
        </row>
        <row r="251">
          <cell r="A251">
            <v>848</v>
          </cell>
          <cell r="B251">
            <v>3368</v>
          </cell>
          <cell r="C251">
            <v>0</v>
          </cell>
          <cell r="D251">
            <v>202</v>
          </cell>
          <cell r="E251">
            <v>202</v>
          </cell>
          <cell r="F251">
            <v>3</v>
          </cell>
        </row>
        <row r="252">
          <cell r="A252">
            <v>851</v>
          </cell>
          <cell r="B252">
            <v>3352</v>
          </cell>
          <cell r="C252">
            <v>0</v>
          </cell>
          <cell r="D252">
            <v>28</v>
          </cell>
          <cell r="E252">
            <v>28</v>
          </cell>
          <cell r="F252">
            <v>1</v>
          </cell>
        </row>
        <row r="253">
          <cell r="A253">
            <v>852</v>
          </cell>
          <cell r="B253">
            <v>2114</v>
          </cell>
          <cell r="C253">
            <v>0</v>
          </cell>
          <cell r="D253">
            <v>197</v>
          </cell>
          <cell r="E253">
            <v>197</v>
          </cell>
          <cell r="F253">
            <v>3</v>
          </cell>
        </row>
        <row r="254">
          <cell r="A254">
            <v>853</v>
          </cell>
          <cell r="B254">
            <v>3353</v>
          </cell>
          <cell r="C254">
            <v>0</v>
          </cell>
          <cell r="D254">
            <v>173</v>
          </cell>
          <cell r="E254">
            <v>173</v>
          </cell>
          <cell r="F254">
            <v>2</v>
          </cell>
        </row>
        <row r="255">
          <cell r="A255">
            <v>854</v>
          </cell>
          <cell r="B255">
            <v>3355</v>
          </cell>
          <cell r="C255">
            <v>0</v>
          </cell>
          <cell r="D255">
            <v>66</v>
          </cell>
          <cell r="E255">
            <v>66</v>
          </cell>
          <cell r="F255">
            <v>1</v>
          </cell>
        </row>
        <row r="256">
          <cell r="A256">
            <v>855</v>
          </cell>
          <cell r="B256">
            <v>5204</v>
          </cell>
          <cell r="C256">
            <v>0</v>
          </cell>
          <cell r="D256">
            <v>318</v>
          </cell>
          <cell r="E256">
            <v>318</v>
          </cell>
          <cell r="F256">
            <v>9</v>
          </cell>
        </row>
        <row r="257">
          <cell r="A257">
            <v>856</v>
          </cell>
          <cell r="B257">
            <v>5209</v>
          </cell>
          <cell r="C257">
            <v>0</v>
          </cell>
          <cell r="D257">
            <v>207</v>
          </cell>
          <cell r="E257">
            <v>207</v>
          </cell>
          <cell r="F257">
            <v>7</v>
          </cell>
        </row>
        <row r="258">
          <cell r="A258">
            <v>857</v>
          </cell>
          <cell r="B258">
            <v>2136</v>
          </cell>
          <cell r="C258">
            <v>0</v>
          </cell>
          <cell r="D258">
            <v>288</v>
          </cell>
          <cell r="E258">
            <v>288</v>
          </cell>
          <cell r="F258">
            <v>3</v>
          </cell>
        </row>
        <row r="259">
          <cell r="A259">
            <v>862</v>
          </cell>
          <cell r="B259">
            <v>2110</v>
          </cell>
          <cell r="C259">
            <v>0</v>
          </cell>
          <cell r="D259">
            <v>161</v>
          </cell>
          <cell r="E259">
            <v>161</v>
          </cell>
          <cell r="F259">
            <v>5</v>
          </cell>
        </row>
        <row r="260">
          <cell r="A260">
            <v>880</v>
          </cell>
          <cell r="B260">
            <v>2164</v>
          </cell>
          <cell r="C260">
            <v>0</v>
          </cell>
          <cell r="D260">
            <v>345</v>
          </cell>
          <cell r="E260">
            <v>345</v>
          </cell>
          <cell r="F260">
            <v>8</v>
          </cell>
        </row>
        <row r="261">
          <cell r="A261">
            <v>881</v>
          </cell>
          <cell r="B261">
            <v>2165</v>
          </cell>
          <cell r="C261">
            <v>0</v>
          </cell>
          <cell r="D261">
            <v>178</v>
          </cell>
          <cell r="E261">
            <v>178</v>
          </cell>
          <cell r="F261">
            <v>1</v>
          </cell>
        </row>
        <row r="262">
          <cell r="A262">
            <v>882</v>
          </cell>
          <cell r="B262">
            <v>5215</v>
          </cell>
          <cell r="C262">
            <v>0</v>
          </cell>
          <cell r="D262">
            <v>218</v>
          </cell>
          <cell r="E262">
            <v>218</v>
          </cell>
          <cell r="F262">
            <v>9</v>
          </cell>
        </row>
        <row r="263">
          <cell r="A263">
            <v>884</v>
          </cell>
          <cell r="B263">
            <v>2147</v>
          </cell>
          <cell r="C263">
            <v>0</v>
          </cell>
          <cell r="D263">
            <v>242</v>
          </cell>
          <cell r="E263">
            <v>242</v>
          </cell>
          <cell r="F263">
            <v>5</v>
          </cell>
        </row>
        <row r="264">
          <cell r="A264">
            <v>886</v>
          </cell>
          <cell r="B264">
            <v>2177</v>
          </cell>
          <cell r="C264">
            <v>0</v>
          </cell>
          <cell r="D264">
            <v>234</v>
          </cell>
          <cell r="E264">
            <v>234</v>
          </cell>
          <cell r="F264">
            <v>3</v>
          </cell>
        </row>
        <row r="265">
          <cell r="A265">
            <v>887</v>
          </cell>
          <cell r="B265">
            <v>2150</v>
          </cell>
          <cell r="C265">
            <v>0</v>
          </cell>
          <cell r="D265">
            <v>147</v>
          </cell>
          <cell r="E265">
            <v>147</v>
          </cell>
          <cell r="F265">
            <v>1</v>
          </cell>
        </row>
        <row r="266">
          <cell r="A266">
            <v>888</v>
          </cell>
          <cell r="B266">
            <v>2178</v>
          </cell>
          <cell r="C266">
            <v>0</v>
          </cell>
          <cell r="D266">
            <v>259</v>
          </cell>
          <cell r="E266">
            <v>259</v>
          </cell>
          <cell r="F266">
            <v>0</v>
          </cell>
        </row>
        <row r="267">
          <cell r="A267">
            <v>890</v>
          </cell>
          <cell r="B267">
            <v>3093</v>
          </cell>
          <cell r="C267">
            <v>0</v>
          </cell>
          <cell r="D267">
            <v>176</v>
          </cell>
          <cell r="E267">
            <v>176</v>
          </cell>
          <cell r="F267">
            <v>3</v>
          </cell>
        </row>
        <row r="268">
          <cell r="A268">
            <v>891</v>
          </cell>
          <cell r="B268">
            <v>2151</v>
          </cell>
          <cell r="C268">
            <v>0</v>
          </cell>
          <cell r="D268">
            <v>191</v>
          </cell>
          <cell r="E268">
            <v>191</v>
          </cell>
          <cell r="F268">
            <v>6</v>
          </cell>
        </row>
        <row r="269">
          <cell r="A269">
            <v>892</v>
          </cell>
          <cell r="B269">
            <v>2160</v>
          </cell>
          <cell r="C269">
            <v>1</v>
          </cell>
          <cell r="D269">
            <v>380</v>
          </cell>
          <cell r="E269">
            <v>380.5</v>
          </cell>
          <cell r="F269">
            <v>6</v>
          </cell>
        </row>
        <row r="270">
          <cell r="A270">
            <v>893</v>
          </cell>
          <cell r="B270">
            <v>3094</v>
          </cell>
          <cell r="C270">
            <v>0</v>
          </cell>
          <cell r="D270">
            <v>422</v>
          </cell>
          <cell r="E270">
            <v>422</v>
          </cell>
          <cell r="F270">
            <v>6</v>
          </cell>
        </row>
        <row r="271">
          <cell r="A271">
            <v>894</v>
          </cell>
          <cell r="B271">
            <v>2152</v>
          </cell>
          <cell r="C271">
            <v>0</v>
          </cell>
          <cell r="D271">
            <v>182</v>
          </cell>
          <cell r="E271">
            <v>182</v>
          </cell>
          <cell r="F271">
            <v>5</v>
          </cell>
        </row>
        <row r="272">
          <cell r="A272">
            <v>897</v>
          </cell>
          <cell r="B272">
            <v>2182</v>
          </cell>
          <cell r="C272">
            <v>0</v>
          </cell>
          <cell r="D272">
            <v>141</v>
          </cell>
          <cell r="E272">
            <v>141</v>
          </cell>
          <cell r="F272">
            <v>6</v>
          </cell>
        </row>
        <row r="273">
          <cell r="A273">
            <v>898</v>
          </cell>
          <cell r="B273">
            <v>2155</v>
          </cell>
          <cell r="C273">
            <v>0</v>
          </cell>
          <cell r="D273">
            <v>361</v>
          </cell>
          <cell r="E273">
            <v>361</v>
          </cell>
          <cell r="F273">
            <v>10</v>
          </cell>
        </row>
        <row r="274">
          <cell r="A274">
            <v>902</v>
          </cell>
          <cell r="B274">
            <v>2158</v>
          </cell>
          <cell r="C274">
            <v>0</v>
          </cell>
          <cell r="D274">
            <v>200</v>
          </cell>
          <cell r="E274">
            <v>200</v>
          </cell>
          <cell r="F274">
            <v>0</v>
          </cell>
        </row>
        <row r="275">
          <cell r="A275">
            <v>903</v>
          </cell>
          <cell r="B275">
            <v>2157</v>
          </cell>
          <cell r="C275">
            <v>0</v>
          </cell>
          <cell r="D275">
            <v>309</v>
          </cell>
          <cell r="E275">
            <v>309</v>
          </cell>
          <cell r="F275">
            <v>8</v>
          </cell>
        </row>
        <row r="276">
          <cell r="A276">
            <v>904</v>
          </cell>
          <cell r="B276">
            <v>5201</v>
          </cell>
          <cell r="C276">
            <v>0</v>
          </cell>
          <cell r="D276">
            <v>363</v>
          </cell>
          <cell r="E276">
            <v>363</v>
          </cell>
          <cell r="F276">
            <v>5</v>
          </cell>
        </row>
        <row r="277">
          <cell r="A277">
            <v>905</v>
          </cell>
          <cell r="B277">
            <v>3096</v>
          </cell>
          <cell r="C277">
            <v>0</v>
          </cell>
          <cell r="D277">
            <v>296</v>
          </cell>
          <cell r="E277">
            <v>296</v>
          </cell>
          <cell r="F277">
            <v>2</v>
          </cell>
        </row>
        <row r="278">
          <cell r="A278">
            <v>906</v>
          </cell>
          <cell r="B278">
            <v>3097</v>
          </cell>
          <cell r="C278">
            <v>0</v>
          </cell>
          <cell r="D278">
            <v>169</v>
          </cell>
          <cell r="E278">
            <v>169</v>
          </cell>
          <cell r="F278">
            <v>3</v>
          </cell>
        </row>
        <row r="279">
          <cell r="A279">
            <v>907</v>
          </cell>
          <cell r="B279">
            <v>3363</v>
          </cell>
          <cell r="C279">
            <v>0</v>
          </cell>
          <cell r="D279">
            <v>238</v>
          </cell>
          <cell r="E279">
            <v>238</v>
          </cell>
          <cell r="F279">
            <v>5</v>
          </cell>
        </row>
        <row r="280">
          <cell r="A280">
            <v>909</v>
          </cell>
          <cell r="B280">
            <v>2159</v>
          </cell>
          <cell r="C280">
            <v>0</v>
          </cell>
          <cell r="D280">
            <v>214</v>
          </cell>
          <cell r="E280">
            <v>214</v>
          </cell>
          <cell r="F280">
            <v>3</v>
          </cell>
        </row>
        <row r="281">
          <cell r="A281">
            <v>912</v>
          </cell>
          <cell r="B281">
            <v>3359</v>
          </cell>
          <cell r="C281">
            <v>0</v>
          </cell>
          <cell r="D281">
            <v>169</v>
          </cell>
          <cell r="E281">
            <v>169</v>
          </cell>
          <cell r="F281">
            <v>2</v>
          </cell>
        </row>
        <row r="282">
          <cell r="A282">
            <v>920</v>
          </cell>
          <cell r="B282">
            <v>3365</v>
          </cell>
          <cell r="C282">
            <v>0</v>
          </cell>
          <cell r="D282">
            <v>227</v>
          </cell>
          <cell r="E282">
            <v>227</v>
          </cell>
          <cell r="F282">
            <v>5</v>
          </cell>
        </row>
        <row r="283">
          <cell r="A283">
            <v>921</v>
          </cell>
          <cell r="B283">
            <v>2008</v>
          </cell>
          <cell r="C283">
            <v>0</v>
          </cell>
          <cell r="D283">
            <v>169</v>
          </cell>
          <cell r="E283">
            <v>169</v>
          </cell>
          <cell r="F283">
            <v>2</v>
          </cell>
        </row>
        <row r="284">
          <cell r="A284">
            <v>922</v>
          </cell>
          <cell r="B284">
            <v>2007</v>
          </cell>
          <cell r="C284">
            <v>0</v>
          </cell>
          <cell r="D284">
            <v>262</v>
          </cell>
          <cell r="E284">
            <v>262</v>
          </cell>
          <cell r="F284">
            <v>4</v>
          </cell>
        </row>
        <row r="285">
          <cell r="A285">
            <v>924</v>
          </cell>
          <cell r="B285">
            <v>2175</v>
          </cell>
          <cell r="C285">
            <v>0</v>
          </cell>
          <cell r="D285">
            <v>264</v>
          </cell>
          <cell r="E285">
            <v>264</v>
          </cell>
          <cell r="F285">
            <v>0</v>
          </cell>
        </row>
        <row r="286">
          <cell r="A286">
            <v>925</v>
          </cell>
          <cell r="B286">
            <v>2034</v>
          </cell>
          <cell r="C286">
            <v>0</v>
          </cell>
          <cell r="D286">
            <v>264</v>
          </cell>
          <cell r="E286">
            <v>264</v>
          </cell>
          <cell r="F286">
            <v>0</v>
          </cell>
        </row>
        <row r="287">
          <cell r="A287">
            <v>926</v>
          </cell>
          <cell r="B287">
            <v>2030</v>
          </cell>
          <cell r="C287">
            <v>0</v>
          </cell>
          <cell r="D287">
            <v>359</v>
          </cell>
          <cell r="E287">
            <v>359</v>
          </cell>
          <cell r="F287">
            <v>5</v>
          </cell>
        </row>
        <row r="288">
          <cell r="A288">
            <v>927</v>
          </cell>
          <cell r="B288">
            <v>2014</v>
          </cell>
          <cell r="C288">
            <v>0</v>
          </cell>
          <cell r="D288">
            <v>240</v>
          </cell>
          <cell r="E288">
            <v>240</v>
          </cell>
          <cell r="F288">
            <v>0</v>
          </cell>
        </row>
        <row r="289">
          <cell r="A289">
            <v>928</v>
          </cell>
          <cell r="B289">
            <v>2013</v>
          </cell>
          <cell r="C289">
            <v>0</v>
          </cell>
          <cell r="D289">
            <v>362</v>
          </cell>
          <cell r="E289">
            <v>362</v>
          </cell>
          <cell r="F289">
            <v>5</v>
          </cell>
        </row>
        <row r="290">
          <cell r="A290">
            <v>930</v>
          </cell>
          <cell r="B290">
            <v>2176</v>
          </cell>
          <cell r="C290">
            <v>0</v>
          </cell>
          <cell r="D290">
            <v>191</v>
          </cell>
          <cell r="E290">
            <v>191</v>
          </cell>
          <cell r="F290">
            <v>12</v>
          </cell>
        </row>
        <row r="291">
          <cell r="A291">
            <v>931</v>
          </cell>
          <cell r="B291">
            <v>2018</v>
          </cell>
          <cell r="C291">
            <v>0</v>
          </cell>
          <cell r="D291">
            <v>152</v>
          </cell>
          <cell r="E291">
            <v>152</v>
          </cell>
          <cell r="F291">
            <v>2</v>
          </cell>
        </row>
        <row r="292">
          <cell r="A292">
            <v>932</v>
          </cell>
          <cell r="B292">
            <v>2027</v>
          </cell>
          <cell r="C292">
            <v>0</v>
          </cell>
          <cell r="D292">
            <v>201</v>
          </cell>
          <cell r="E292">
            <v>201</v>
          </cell>
          <cell r="F292">
            <v>7</v>
          </cell>
        </row>
        <row r="293">
          <cell r="A293">
            <v>933</v>
          </cell>
          <cell r="B293">
            <v>2025</v>
          </cell>
          <cell r="C293">
            <v>0</v>
          </cell>
          <cell r="D293">
            <v>212</v>
          </cell>
          <cell r="E293">
            <v>212</v>
          </cell>
          <cell r="F293">
            <v>3</v>
          </cell>
        </row>
        <row r="294">
          <cell r="A294">
            <v>934</v>
          </cell>
          <cell r="B294">
            <v>2026</v>
          </cell>
          <cell r="C294">
            <v>0</v>
          </cell>
          <cell r="D294">
            <v>319</v>
          </cell>
          <cell r="E294">
            <v>319</v>
          </cell>
          <cell r="F294">
            <v>11</v>
          </cell>
        </row>
        <row r="295">
          <cell r="A295">
            <v>935</v>
          </cell>
          <cell r="B295">
            <v>2005</v>
          </cell>
          <cell r="C295">
            <v>0</v>
          </cell>
          <cell r="D295">
            <v>177</v>
          </cell>
          <cell r="E295">
            <v>177</v>
          </cell>
          <cell r="F295">
            <v>1</v>
          </cell>
        </row>
        <row r="296">
          <cell r="A296">
            <v>936</v>
          </cell>
          <cell r="B296">
            <v>3011</v>
          </cell>
          <cell r="C296">
            <v>0</v>
          </cell>
          <cell r="D296">
            <v>200</v>
          </cell>
          <cell r="E296">
            <v>200</v>
          </cell>
          <cell r="F296">
            <v>3</v>
          </cell>
        </row>
        <row r="297">
          <cell r="A297">
            <v>937</v>
          </cell>
          <cell r="B297">
            <v>2028</v>
          </cell>
          <cell r="C297">
            <v>0</v>
          </cell>
          <cell r="D297">
            <v>192</v>
          </cell>
          <cell r="E297">
            <v>192</v>
          </cell>
          <cell r="F297">
            <v>7</v>
          </cell>
        </row>
        <row r="298">
          <cell r="A298">
            <v>938</v>
          </cell>
          <cell r="B298">
            <v>3010</v>
          </cell>
          <cell r="C298">
            <v>0</v>
          </cell>
          <cell r="D298">
            <v>347</v>
          </cell>
          <cell r="E298">
            <v>347</v>
          </cell>
          <cell r="F298">
            <v>8</v>
          </cell>
        </row>
        <row r="299">
          <cell r="A299">
            <v>940</v>
          </cell>
          <cell r="B299">
            <v>2004</v>
          </cell>
          <cell r="C299">
            <v>0</v>
          </cell>
          <cell r="D299">
            <v>401</v>
          </cell>
          <cell r="E299">
            <v>401</v>
          </cell>
          <cell r="F299">
            <v>5</v>
          </cell>
        </row>
        <row r="300">
          <cell r="A300">
            <v>941</v>
          </cell>
          <cell r="B300">
            <v>2033</v>
          </cell>
          <cell r="C300">
            <v>0</v>
          </cell>
          <cell r="D300">
            <v>306</v>
          </cell>
          <cell r="E300">
            <v>306</v>
          </cell>
          <cell r="F300">
            <v>3</v>
          </cell>
        </row>
        <row r="301">
          <cell r="A301">
            <v>942</v>
          </cell>
          <cell r="B301">
            <v>2031</v>
          </cell>
          <cell r="C301">
            <v>0</v>
          </cell>
          <cell r="D301">
            <v>473</v>
          </cell>
          <cell r="E301">
            <v>473</v>
          </cell>
          <cell r="F301">
            <v>14</v>
          </cell>
        </row>
        <row r="302">
          <cell r="A302">
            <v>945</v>
          </cell>
          <cell r="B302">
            <v>2183</v>
          </cell>
          <cell r="C302">
            <v>0</v>
          </cell>
          <cell r="D302">
            <v>249</v>
          </cell>
          <cell r="E302">
            <v>249</v>
          </cell>
          <cell r="F302">
            <v>6</v>
          </cell>
        </row>
        <row r="303">
          <cell r="A303">
            <v>946</v>
          </cell>
          <cell r="B303">
            <v>5200</v>
          </cell>
          <cell r="C303">
            <v>0</v>
          </cell>
          <cell r="D303">
            <v>412</v>
          </cell>
          <cell r="E303">
            <v>412</v>
          </cell>
          <cell r="F303">
            <v>12</v>
          </cell>
        </row>
        <row r="304">
          <cell r="A304">
            <v>947</v>
          </cell>
          <cell r="B304">
            <v>3006</v>
          </cell>
          <cell r="C304">
            <v>0</v>
          </cell>
          <cell r="D304">
            <v>152</v>
          </cell>
          <cell r="E304">
            <v>152</v>
          </cell>
          <cell r="F304">
            <v>10</v>
          </cell>
        </row>
        <row r="305">
          <cell r="A305">
            <v>948</v>
          </cell>
          <cell r="B305">
            <v>3004</v>
          </cell>
          <cell r="C305">
            <v>0</v>
          </cell>
          <cell r="D305">
            <v>212</v>
          </cell>
          <cell r="E305">
            <v>212</v>
          </cell>
          <cell r="F305">
            <v>7</v>
          </cell>
        </row>
        <row r="306">
          <cell r="A306">
            <v>949</v>
          </cell>
          <cell r="B306">
            <v>3302</v>
          </cell>
          <cell r="C306">
            <v>0</v>
          </cell>
          <cell r="D306">
            <v>247</v>
          </cell>
          <cell r="E306">
            <v>247</v>
          </cell>
          <cell r="F306">
            <v>1</v>
          </cell>
        </row>
        <row r="307">
          <cell r="A307">
            <v>950</v>
          </cell>
          <cell r="B307">
            <v>3303</v>
          </cell>
          <cell r="C307">
            <v>0</v>
          </cell>
          <cell r="D307">
            <v>332</v>
          </cell>
          <cell r="E307">
            <v>332</v>
          </cell>
          <cell r="F307">
            <v>2</v>
          </cell>
        </row>
        <row r="308">
          <cell r="A308">
            <v>951</v>
          </cell>
          <cell r="B308">
            <v>2032</v>
          </cell>
          <cell r="C308">
            <v>0</v>
          </cell>
          <cell r="D308">
            <v>192</v>
          </cell>
          <cell r="E308">
            <v>192</v>
          </cell>
          <cell r="F308">
            <v>7</v>
          </cell>
        </row>
        <row r="309">
          <cell r="A309">
            <v>952</v>
          </cell>
          <cell r="B309">
            <v>2002</v>
          </cell>
          <cell r="C309">
            <v>0</v>
          </cell>
          <cell r="D309">
            <v>295</v>
          </cell>
          <cell r="E309">
            <v>295</v>
          </cell>
          <cell r="F309">
            <v>11</v>
          </cell>
        </row>
        <row r="310">
          <cell r="A310">
            <v>954</v>
          </cell>
          <cell r="B310">
            <v>2173</v>
          </cell>
          <cell r="C310">
            <v>0</v>
          </cell>
          <cell r="D310">
            <v>120</v>
          </cell>
          <cell r="E310">
            <v>120</v>
          </cell>
          <cell r="F310">
            <v>18</v>
          </cell>
        </row>
        <row r="311">
          <cell r="A311">
            <v>956</v>
          </cell>
          <cell r="B311">
            <v>2000</v>
          </cell>
          <cell r="C311">
            <v>0</v>
          </cell>
          <cell r="D311">
            <v>370</v>
          </cell>
          <cell r="E311">
            <v>370</v>
          </cell>
          <cell r="F311">
            <v>8</v>
          </cell>
        </row>
        <row r="312">
          <cell r="A312">
            <v>957</v>
          </cell>
          <cell r="B312">
            <v>5219</v>
          </cell>
          <cell r="C312">
            <v>0</v>
          </cell>
          <cell r="D312">
            <v>433</v>
          </cell>
          <cell r="E312">
            <v>433</v>
          </cell>
          <cell r="F312">
            <v>5</v>
          </cell>
        </row>
      </sheetData>
      <sheetData sheetId="3" refreshError="1"/>
      <sheetData sheetId="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 to Outturn Report"/>
      <sheetName val="Summary"/>
      <sheetName val="Movements"/>
      <sheetName val="Cheque Book Summary"/>
      <sheetName val="Cheque Book School Actuals"/>
      <sheetName val="Central School Actuals"/>
      <sheetName val="1213 GBP Data Input"/>
      <sheetName val="1213 ISB"/>
      <sheetName val="interest jnl workings"/>
      <sheetName val="CFR Collect Report V1"/>
      <sheetName val="CFR Collect Report V2"/>
      <sheetName val="COLLECT Queries"/>
      <sheetName val="bfwd summary"/>
      <sheetName val="Redbrook Formula Capital"/>
      <sheetName val="Bettridge"/>
      <sheetName val="St James"/>
    </sheetNames>
    <sheetDataSet>
      <sheetData sheetId="0" refreshError="1"/>
      <sheetData sheetId="1" refreshError="1"/>
      <sheetData sheetId="2">
        <row r="1">
          <cell r="A1" t="str">
            <v>School Balance Movements 2012-13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7">
          <cell r="A7">
            <v>1</v>
          </cell>
          <cell r="B7">
            <v>132</v>
          </cell>
          <cell r="C7" t="str">
            <v>Coln House</v>
          </cell>
        </row>
        <row r="8">
          <cell r="A8">
            <v>2</v>
          </cell>
          <cell r="B8">
            <v>143</v>
          </cell>
          <cell r="C8" t="str">
            <v>Belmont</v>
          </cell>
        </row>
        <row r="9">
          <cell r="A9">
            <v>3</v>
          </cell>
          <cell r="B9">
            <v>327</v>
          </cell>
          <cell r="C9" t="str">
            <v>Lakers School</v>
          </cell>
        </row>
        <row r="10">
          <cell r="A10">
            <v>4</v>
          </cell>
          <cell r="B10">
            <v>330</v>
          </cell>
          <cell r="C10" t="str">
            <v>Beaufort Community School</v>
          </cell>
        </row>
        <row r="11">
          <cell r="A11">
            <v>5</v>
          </cell>
          <cell r="B11">
            <v>346</v>
          </cell>
          <cell r="C11" t="str">
            <v>Rednock School</v>
          </cell>
        </row>
        <row r="12">
          <cell r="A12">
            <v>6</v>
          </cell>
          <cell r="B12">
            <v>355</v>
          </cell>
          <cell r="C12" t="str">
            <v>Pittville School</v>
          </cell>
        </row>
        <row r="13">
          <cell r="A13">
            <v>7</v>
          </cell>
          <cell r="B13">
            <v>373</v>
          </cell>
          <cell r="C13" t="str">
            <v>Maidenhill School</v>
          </cell>
        </row>
        <row r="14">
          <cell r="A14">
            <v>8</v>
          </cell>
          <cell r="B14">
            <v>374</v>
          </cell>
          <cell r="C14" t="str">
            <v>Archway School</v>
          </cell>
        </row>
        <row r="15">
          <cell r="A15">
            <v>9</v>
          </cell>
          <cell r="B15">
            <v>389</v>
          </cell>
          <cell r="C15" t="str">
            <v>Barnwood Park Arts College</v>
          </cell>
        </row>
        <row r="16">
          <cell r="A16">
            <v>10</v>
          </cell>
          <cell r="B16">
            <v>532</v>
          </cell>
          <cell r="C16" t="str">
            <v>Andoversford Primary School</v>
          </cell>
        </row>
        <row r="17">
          <cell r="A17">
            <v>11</v>
          </cell>
          <cell r="B17">
            <v>545</v>
          </cell>
          <cell r="C17" t="str">
            <v>Berkeley Primary School</v>
          </cell>
        </row>
        <row r="18">
          <cell r="A18">
            <v>12</v>
          </cell>
          <cell r="B18">
            <v>554</v>
          </cell>
          <cell r="C18" t="str">
            <v>Beech Green Primary School</v>
          </cell>
        </row>
        <row r="19">
          <cell r="A19">
            <v>13</v>
          </cell>
          <cell r="B19">
            <v>584</v>
          </cell>
          <cell r="C19" t="str">
            <v>Cam Woodfield Junior School</v>
          </cell>
        </row>
        <row r="20">
          <cell r="A20">
            <v>14</v>
          </cell>
          <cell r="B20">
            <v>591</v>
          </cell>
          <cell r="C20" t="str">
            <v>Holy Apostles' Church of England Primary School</v>
          </cell>
        </row>
        <row r="21">
          <cell r="A21">
            <v>15</v>
          </cell>
          <cell r="B21">
            <v>604</v>
          </cell>
          <cell r="C21" t="str">
            <v>Powell's Church of England Primary School</v>
          </cell>
        </row>
        <row r="22">
          <cell r="A22">
            <v>16</v>
          </cell>
          <cell r="B22">
            <v>612</v>
          </cell>
          <cell r="C22" t="str">
            <v>Churchdown Village Junior School</v>
          </cell>
        </row>
        <row r="23">
          <cell r="A23">
            <v>17</v>
          </cell>
          <cell r="B23">
            <v>645</v>
          </cell>
          <cell r="C23" t="str">
            <v>Fairford Church of England Primary School</v>
          </cell>
        </row>
        <row r="24">
          <cell r="A24">
            <v>18</v>
          </cell>
          <cell r="B24">
            <v>666</v>
          </cell>
          <cell r="C24" t="str">
            <v>Hartpury Church of England Primary School</v>
          </cell>
        </row>
        <row r="25">
          <cell r="A25">
            <v>19</v>
          </cell>
          <cell r="B25">
            <v>718</v>
          </cell>
          <cell r="C25" t="str">
            <v>Minchinhampton School</v>
          </cell>
        </row>
        <row r="26">
          <cell r="A26">
            <v>20</v>
          </cell>
          <cell r="B26">
            <v>736</v>
          </cell>
          <cell r="C26" t="str">
            <v>Carrant Brook Junior School</v>
          </cell>
        </row>
        <row r="27">
          <cell r="A27">
            <v>21</v>
          </cell>
          <cell r="B27">
            <v>755</v>
          </cell>
          <cell r="C27" t="str">
            <v>Primrose Hill Church of England Primary School</v>
          </cell>
        </row>
        <row r="28">
          <cell r="A28">
            <v>22</v>
          </cell>
          <cell r="B28">
            <v>807</v>
          </cell>
          <cell r="C28" t="str">
            <v>Swindon Village Primary School</v>
          </cell>
        </row>
        <row r="29">
          <cell r="A29">
            <v>23</v>
          </cell>
          <cell r="B29">
            <v>830</v>
          </cell>
          <cell r="C29" t="str">
            <v>Tirlebrook Primary School</v>
          </cell>
        </row>
        <row r="30">
          <cell r="A30">
            <v>24</v>
          </cell>
          <cell r="B30">
            <v>833</v>
          </cell>
          <cell r="C30" t="str">
            <v>Upton St. Leonards Church of England Primary School</v>
          </cell>
        </row>
        <row r="31">
          <cell r="A31">
            <v>25</v>
          </cell>
          <cell r="B31">
            <v>855</v>
          </cell>
          <cell r="C31" t="str">
            <v>Blue Coat Church of England Primary School</v>
          </cell>
        </row>
        <row r="32">
          <cell r="A32">
            <v>26</v>
          </cell>
          <cell r="B32">
            <v>856</v>
          </cell>
          <cell r="C32" t="str">
            <v>The British School</v>
          </cell>
        </row>
        <row r="33">
          <cell r="A33">
            <v>27</v>
          </cell>
          <cell r="B33">
            <v>857</v>
          </cell>
          <cell r="C33" t="str">
            <v>Foxmoor Primary School</v>
          </cell>
        </row>
        <row r="34">
          <cell r="A34">
            <v>28</v>
          </cell>
          <cell r="B34">
            <v>884</v>
          </cell>
          <cell r="C34" t="str">
            <v>Dunalley Primary School</v>
          </cell>
        </row>
        <row r="35">
          <cell r="A35">
            <v>29</v>
          </cell>
          <cell r="B35">
            <v>893</v>
          </cell>
          <cell r="C35" t="str">
            <v>Leckhampton Church of England Primary School</v>
          </cell>
        </row>
        <row r="36">
          <cell r="A36">
            <v>30</v>
          </cell>
          <cell r="B36">
            <v>904</v>
          </cell>
          <cell r="C36" t="str">
            <v>The Catholic School of Saint Gregory the Great</v>
          </cell>
        </row>
        <row r="37">
          <cell r="A37">
            <v>31</v>
          </cell>
          <cell r="B37">
            <v>905</v>
          </cell>
          <cell r="C37" t="str">
            <v>St. James' Church of England Primary School (Cheltenham)</v>
          </cell>
        </row>
        <row r="38">
          <cell r="A38">
            <v>32</v>
          </cell>
          <cell r="B38">
            <v>907</v>
          </cell>
          <cell r="C38" t="str">
            <v>St. Mark's Church of England Junior School</v>
          </cell>
        </row>
        <row r="39">
          <cell r="A39">
            <v>33</v>
          </cell>
          <cell r="B39">
            <v>920</v>
          </cell>
          <cell r="C39" t="str">
            <v>Barnwood Church of England Primary School</v>
          </cell>
        </row>
        <row r="40">
          <cell r="A40">
            <v>34</v>
          </cell>
          <cell r="B40">
            <v>934</v>
          </cell>
          <cell r="C40" t="str">
            <v>Harewood Junior School</v>
          </cell>
        </row>
        <row r="41">
          <cell r="A41">
            <v>35</v>
          </cell>
          <cell r="B41">
            <v>938</v>
          </cell>
          <cell r="C41" t="str">
            <v>Kingsholm Church of England Primary School</v>
          </cell>
        </row>
        <row r="42">
          <cell r="A42">
            <v>36</v>
          </cell>
          <cell r="B42">
            <v>942</v>
          </cell>
          <cell r="C42" t="str">
            <v>Longlevens Junior School</v>
          </cell>
        </row>
        <row r="43">
          <cell r="A43">
            <v>37</v>
          </cell>
          <cell r="B43">
            <v>955</v>
          </cell>
          <cell r="C43" t="str">
            <v>St. Peter's Catholic Primary School</v>
          </cell>
        </row>
        <row r="44">
          <cell r="A44">
            <v>38</v>
          </cell>
          <cell r="B44">
            <v>957</v>
          </cell>
          <cell r="C44" t="str">
            <v>Heron Primary School</v>
          </cell>
        </row>
        <row r="45">
          <cell r="A45">
            <v>39</v>
          </cell>
          <cell r="B45">
            <v>125</v>
          </cell>
          <cell r="C45" t="str">
            <v>Alderman Knight</v>
          </cell>
        </row>
        <row r="46">
          <cell r="A46">
            <v>40</v>
          </cell>
          <cell r="B46">
            <v>127</v>
          </cell>
          <cell r="C46" t="str">
            <v>Bettridge</v>
          </cell>
        </row>
        <row r="47">
          <cell r="A47">
            <v>41</v>
          </cell>
          <cell r="B47">
            <v>137</v>
          </cell>
          <cell r="C47" t="str">
            <v>Paternoster</v>
          </cell>
        </row>
        <row r="48">
          <cell r="A48">
            <v>42</v>
          </cell>
          <cell r="B48">
            <v>139</v>
          </cell>
          <cell r="C48" t="str">
            <v>The Shrubberies</v>
          </cell>
        </row>
        <row r="49">
          <cell r="A49">
            <v>43</v>
          </cell>
          <cell r="B49">
            <v>141</v>
          </cell>
          <cell r="C49" t="str">
            <v>Battledown</v>
          </cell>
        </row>
        <row r="50">
          <cell r="A50">
            <v>44</v>
          </cell>
          <cell r="B50">
            <v>144</v>
          </cell>
          <cell r="C50" t="str">
            <v>The Milestone</v>
          </cell>
        </row>
        <row r="51">
          <cell r="A51">
            <v>45</v>
          </cell>
          <cell r="B51">
            <v>145</v>
          </cell>
          <cell r="C51" t="str">
            <v xml:space="preserve">Heart of the Forest </v>
          </cell>
        </row>
        <row r="52">
          <cell r="A52">
            <v>46</v>
          </cell>
          <cell r="B52">
            <v>526</v>
          </cell>
          <cell r="C52" t="str">
            <v>Oak Hill Church of England Primary School</v>
          </cell>
        </row>
        <row r="53">
          <cell r="A53">
            <v>47</v>
          </cell>
          <cell r="B53">
            <v>529</v>
          </cell>
          <cell r="C53" t="str">
            <v>Abbeymead Primary School</v>
          </cell>
        </row>
        <row r="54">
          <cell r="A54">
            <v>48</v>
          </cell>
          <cell r="B54">
            <v>530</v>
          </cell>
          <cell r="C54" t="str">
            <v>Amberley Parochial School</v>
          </cell>
        </row>
        <row r="55">
          <cell r="A55">
            <v>49</v>
          </cell>
          <cell r="B55">
            <v>531</v>
          </cell>
          <cell r="C55" t="str">
            <v>Ampney Crucis Church of England Primary School</v>
          </cell>
        </row>
        <row r="56">
          <cell r="A56">
            <v>50</v>
          </cell>
          <cell r="B56">
            <v>534</v>
          </cell>
          <cell r="C56" t="str">
            <v>Ashchurch Primary School</v>
          </cell>
        </row>
        <row r="57">
          <cell r="A57">
            <v>51</v>
          </cell>
          <cell r="B57">
            <v>535</v>
          </cell>
          <cell r="C57" t="str">
            <v>Ashleworth Church of England Primary School</v>
          </cell>
        </row>
        <row r="58">
          <cell r="A58">
            <v>52</v>
          </cell>
          <cell r="B58">
            <v>536</v>
          </cell>
          <cell r="C58" t="str">
            <v>Cold Aston Church of England Primary School</v>
          </cell>
        </row>
        <row r="59">
          <cell r="A59">
            <v>53</v>
          </cell>
          <cell r="B59">
            <v>538</v>
          </cell>
          <cell r="C59" t="str">
            <v>Avening Primary School</v>
          </cell>
        </row>
        <row r="60">
          <cell r="A60">
            <v>54</v>
          </cell>
          <cell r="B60">
            <v>539</v>
          </cell>
          <cell r="C60" t="str">
            <v>Aylburton Church of England Primary School</v>
          </cell>
        </row>
        <row r="61">
          <cell r="A61">
            <v>55</v>
          </cell>
          <cell r="B61">
            <v>546</v>
          </cell>
          <cell r="C61" t="str">
            <v>Berry Hill Primary School</v>
          </cell>
        </row>
        <row r="62">
          <cell r="A62">
            <v>56</v>
          </cell>
          <cell r="B62">
            <v>547</v>
          </cell>
          <cell r="C62" t="str">
            <v>Woodmancote School</v>
          </cell>
        </row>
        <row r="63">
          <cell r="A63">
            <v>57</v>
          </cell>
          <cell r="B63">
            <v>548</v>
          </cell>
          <cell r="C63" t="str">
            <v>Bibury Church of England Primary School</v>
          </cell>
        </row>
        <row r="64">
          <cell r="A64">
            <v>58</v>
          </cell>
          <cell r="B64">
            <v>551</v>
          </cell>
          <cell r="C64" t="str">
            <v>Birdlip Primary School</v>
          </cell>
        </row>
        <row r="65">
          <cell r="A65">
            <v>59</v>
          </cell>
          <cell r="B65">
            <v>553</v>
          </cell>
          <cell r="C65" t="str">
            <v>Bisley Blue Coat Church of England Primary School</v>
          </cell>
        </row>
        <row r="66">
          <cell r="A66">
            <v>60</v>
          </cell>
          <cell r="B66">
            <v>558</v>
          </cell>
          <cell r="C66" t="str">
            <v>Blakeney Primary School</v>
          </cell>
        </row>
        <row r="67">
          <cell r="A67">
            <v>61</v>
          </cell>
          <cell r="B67">
            <v>559</v>
          </cell>
          <cell r="C67" t="str">
            <v>Bledington School</v>
          </cell>
        </row>
        <row r="68">
          <cell r="A68">
            <v>62</v>
          </cell>
          <cell r="B68">
            <v>560</v>
          </cell>
          <cell r="C68" t="str">
            <v>Blockley Church of England Primary School</v>
          </cell>
        </row>
        <row r="69">
          <cell r="A69">
            <v>63</v>
          </cell>
          <cell r="B69">
            <v>563</v>
          </cell>
          <cell r="C69" t="str">
            <v>Bourton-on-the-Water Primary School</v>
          </cell>
        </row>
        <row r="70">
          <cell r="A70">
            <v>64</v>
          </cell>
          <cell r="B70">
            <v>564</v>
          </cell>
          <cell r="C70" t="str">
            <v>Leighterton Primary School</v>
          </cell>
        </row>
        <row r="71">
          <cell r="A71">
            <v>65</v>
          </cell>
          <cell r="B71">
            <v>565</v>
          </cell>
          <cell r="C71" t="str">
            <v>Bream Church of England Primary School</v>
          </cell>
        </row>
        <row r="72">
          <cell r="A72">
            <v>66</v>
          </cell>
          <cell r="B72">
            <v>567</v>
          </cell>
          <cell r="C72" t="str">
            <v>Brimscombe Church of England Primary School</v>
          </cell>
        </row>
        <row r="73">
          <cell r="A73">
            <v>67</v>
          </cell>
          <cell r="B73">
            <v>569</v>
          </cell>
          <cell r="C73" t="str">
            <v>Coalway Junior School</v>
          </cell>
        </row>
        <row r="74">
          <cell r="A74">
            <v>68</v>
          </cell>
          <cell r="B74">
            <v>574</v>
          </cell>
          <cell r="C74" t="str">
            <v>Bromesberrow St. Mary's Church of England Primary School</v>
          </cell>
        </row>
        <row r="75">
          <cell r="A75">
            <v>69</v>
          </cell>
          <cell r="B75">
            <v>578</v>
          </cell>
          <cell r="C75" t="str">
            <v>Bussage Church of England Primary School</v>
          </cell>
        </row>
        <row r="76">
          <cell r="A76">
            <v>70</v>
          </cell>
          <cell r="B76">
            <v>579</v>
          </cell>
          <cell r="C76" t="str">
            <v>Castle Hill Primary School</v>
          </cell>
        </row>
        <row r="77">
          <cell r="A77">
            <v>71</v>
          </cell>
          <cell r="B77">
            <v>580</v>
          </cell>
          <cell r="C77" t="str">
            <v>Cam Everlands Primary School</v>
          </cell>
        </row>
        <row r="78">
          <cell r="A78">
            <v>72</v>
          </cell>
          <cell r="B78">
            <v>581</v>
          </cell>
          <cell r="C78" t="str">
            <v>St. Matthew's Church of England Primary School</v>
          </cell>
        </row>
        <row r="79">
          <cell r="A79">
            <v>73</v>
          </cell>
          <cell r="B79">
            <v>582</v>
          </cell>
          <cell r="C79" t="str">
            <v>Cam Hopton Church of England Primary School</v>
          </cell>
        </row>
        <row r="80">
          <cell r="A80">
            <v>74</v>
          </cell>
          <cell r="B80">
            <v>583</v>
          </cell>
          <cell r="C80" t="str">
            <v>Cam Woodfield Infant School</v>
          </cell>
        </row>
        <row r="81">
          <cell r="A81">
            <v>75</v>
          </cell>
          <cell r="B81">
            <v>585</v>
          </cell>
          <cell r="C81" t="str">
            <v>Cashes Green Primary School</v>
          </cell>
        </row>
        <row r="82">
          <cell r="A82">
            <v>76</v>
          </cell>
          <cell r="B82">
            <v>586</v>
          </cell>
          <cell r="C82" t="str">
            <v>Chalford Hill Primary School</v>
          </cell>
        </row>
        <row r="83">
          <cell r="A83">
            <v>77</v>
          </cell>
          <cell r="B83">
            <v>587</v>
          </cell>
          <cell r="C83" t="str">
            <v>Christ Church Church of England Primary School (Stroud)</v>
          </cell>
        </row>
        <row r="84">
          <cell r="A84">
            <v>78</v>
          </cell>
          <cell r="B84">
            <v>592</v>
          </cell>
          <cell r="C84" t="str">
            <v>St. Andrew's Church of England Primary School</v>
          </cell>
        </row>
        <row r="85">
          <cell r="A85">
            <v>79</v>
          </cell>
          <cell r="B85">
            <v>593</v>
          </cell>
          <cell r="C85" t="str">
            <v>Glenfall Community Primary School</v>
          </cell>
        </row>
        <row r="86">
          <cell r="A86">
            <v>80</v>
          </cell>
          <cell r="B86">
            <v>594</v>
          </cell>
          <cell r="C86" t="str">
            <v>St. James' and Ebrington Church of England Primary Schools</v>
          </cell>
        </row>
        <row r="87">
          <cell r="A87">
            <v>81</v>
          </cell>
          <cell r="B87">
            <v>596</v>
          </cell>
          <cell r="C87" t="str">
            <v>St. Catharine's Catholic Primary School</v>
          </cell>
        </row>
        <row r="88">
          <cell r="A88">
            <v>82</v>
          </cell>
          <cell r="B88">
            <v>598</v>
          </cell>
          <cell r="C88" t="str">
            <v>Churcham Primary School</v>
          </cell>
        </row>
        <row r="89">
          <cell r="A89">
            <v>83</v>
          </cell>
          <cell r="B89">
            <v>599</v>
          </cell>
          <cell r="C89" t="str">
            <v>Churchdown Parton Manor Infant School</v>
          </cell>
        </row>
        <row r="90">
          <cell r="A90">
            <v>84</v>
          </cell>
          <cell r="B90">
            <v>603</v>
          </cell>
          <cell r="C90" t="str">
            <v>Cirencester Primary School</v>
          </cell>
        </row>
        <row r="91">
          <cell r="A91">
            <v>85</v>
          </cell>
          <cell r="B91">
            <v>605</v>
          </cell>
          <cell r="C91" t="str">
            <v>Clearwell Church of England Primary School</v>
          </cell>
        </row>
        <row r="92">
          <cell r="A92">
            <v>86</v>
          </cell>
          <cell r="B92">
            <v>606</v>
          </cell>
          <cell r="C92" t="str">
            <v>Coaley Church of England Primary School</v>
          </cell>
        </row>
        <row r="93">
          <cell r="A93">
            <v>87</v>
          </cell>
          <cell r="B93">
            <v>609</v>
          </cell>
          <cell r="C93" t="str">
            <v>Coberley Church of England Primary School</v>
          </cell>
        </row>
        <row r="94">
          <cell r="A94">
            <v>88</v>
          </cell>
          <cell r="B94">
            <v>610</v>
          </cell>
          <cell r="C94" t="str">
            <v>Churchdown Parton Manor Junior School</v>
          </cell>
        </row>
        <row r="95">
          <cell r="A95">
            <v>89</v>
          </cell>
          <cell r="B95">
            <v>614</v>
          </cell>
          <cell r="C95" t="str">
            <v>Chesterton Primary School</v>
          </cell>
        </row>
        <row r="96">
          <cell r="A96">
            <v>90</v>
          </cell>
          <cell r="B96">
            <v>616</v>
          </cell>
          <cell r="C96" t="str">
            <v>Cranham Church of England Primary School</v>
          </cell>
        </row>
        <row r="97">
          <cell r="A97">
            <v>91</v>
          </cell>
          <cell r="B97">
            <v>619</v>
          </cell>
          <cell r="C97" t="str">
            <v>Deerhurst and Apperley Church of England Primary School</v>
          </cell>
        </row>
        <row r="98">
          <cell r="A98">
            <v>92</v>
          </cell>
          <cell r="B98">
            <v>620</v>
          </cell>
          <cell r="C98" t="str">
            <v>Coalway Community Infant School</v>
          </cell>
        </row>
        <row r="99">
          <cell r="A99">
            <v>93</v>
          </cell>
          <cell r="B99">
            <v>622</v>
          </cell>
          <cell r="C99" t="str">
            <v>Down Ampney Church of England Primary School</v>
          </cell>
        </row>
        <row r="100">
          <cell r="A100">
            <v>94</v>
          </cell>
          <cell r="B100">
            <v>628</v>
          </cell>
          <cell r="C100" t="str">
            <v>Drybrook School</v>
          </cell>
        </row>
        <row r="101">
          <cell r="A101">
            <v>95</v>
          </cell>
          <cell r="B101">
            <v>630</v>
          </cell>
          <cell r="C101" t="str">
            <v>Dursley Church of England Primary School</v>
          </cell>
        </row>
        <row r="102">
          <cell r="A102">
            <v>96</v>
          </cell>
          <cell r="B102">
            <v>632</v>
          </cell>
          <cell r="C102" t="str">
            <v>Ann Cam Church of England Primary School</v>
          </cell>
        </row>
        <row r="103">
          <cell r="A103">
            <v>97</v>
          </cell>
          <cell r="B103">
            <v>633</v>
          </cell>
          <cell r="C103" t="str">
            <v>Eastcombe Primary School</v>
          </cell>
        </row>
        <row r="104">
          <cell r="A104">
            <v>98</v>
          </cell>
          <cell r="B104">
            <v>635</v>
          </cell>
          <cell r="C104" t="str">
            <v>Eastington Primary School</v>
          </cell>
        </row>
        <row r="105">
          <cell r="A105">
            <v>99</v>
          </cell>
          <cell r="B105">
            <v>640</v>
          </cell>
          <cell r="C105" t="str">
            <v>Ellwood Primary School</v>
          </cell>
        </row>
        <row r="106">
          <cell r="A106">
            <v>100</v>
          </cell>
          <cell r="B106">
            <v>643</v>
          </cell>
          <cell r="C106" t="str">
            <v>English Bicknor Church of England Primary School</v>
          </cell>
        </row>
        <row r="107">
          <cell r="A107">
            <v>101</v>
          </cell>
          <cell r="B107">
            <v>656</v>
          </cell>
          <cell r="C107" t="str">
            <v>Grangefield School</v>
          </cell>
        </row>
        <row r="108">
          <cell r="A108">
            <v>102</v>
          </cell>
          <cell r="B108">
            <v>657</v>
          </cell>
          <cell r="C108" t="str">
            <v>Great Rissington Primary School</v>
          </cell>
        </row>
        <row r="109">
          <cell r="A109">
            <v>103</v>
          </cell>
          <cell r="B109">
            <v>660</v>
          </cell>
          <cell r="C109" t="str">
            <v>Stone with Woodford Church of England Primary School</v>
          </cell>
        </row>
        <row r="110">
          <cell r="A110">
            <v>104</v>
          </cell>
          <cell r="B110">
            <v>664</v>
          </cell>
          <cell r="C110" t="str">
            <v>Hardwicke Parochial Primary School</v>
          </cell>
        </row>
        <row r="111">
          <cell r="A111">
            <v>105</v>
          </cell>
          <cell r="B111">
            <v>665</v>
          </cell>
          <cell r="C111" t="str">
            <v>Haresfield Church of England Primary School</v>
          </cell>
        </row>
        <row r="112">
          <cell r="A112">
            <v>106</v>
          </cell>
          <cell r="B112">
            <v>667</v>
          </cell>
          <cell r="C112" t="str">
            <v>Hatherop Church of England Primary School</v>
          </cell>
        </row>
        <row r="113">
          <cell r="A113">
            <v>107</v>
          </cell>
          <cell r="B113">
            <v>671</v>
          </cell>
          <cell r="C113" t="str">
            <v>Hillesley Church of England Primary School</v>
          </cell>
        </row>
        <row r="114">
          <cell r="A114">
            <v>108</v>
          </cell>
          <cell r="B114">
            <v>672</v>
          </cell>
          <cell r="C114" t="str">
            <v>Horsley Church of England Primary School</v>
          </cell>
        </row>
        <row r="115">
          <cell r="A115">
            <v>109</v>
          </cell>
          <cell r="B115">
            <v>677</v>
          </cell>
          <cell r="C115" t="str">
            <v>Huntley Church of England Primary School</v>
          </cell>
        </row>
        <row r="116">
          <cell r="A116">
            <v>110</v>
          </cell>
          <cell r="B116">
            <v>678</v>
          </cell>
          <cell r="C116" t="str">
            <v>Innsworth Junior School</v>
          </cell>
        </row>
        <row r="117">
          <cell r="A117">
            <v>111</v>
          </cell>
          <cell r="B117">
            <v>681</v>
          </cell>
          <cell r="C117" t="str">
            <v>Kemble Primary School</v>
          </cell>
        </row>
        <row r="118">
          <cell r="A118">
            <v>112</v>
          </cell>
          <cell r="B118">
            <v>682</v>
          </cell>
          <cell r="C118" t="str">
            <v>Kempsford Church of England Primary School</v>
          </cell>
        </row>
        <row r="119">
          <cell r="A119">
            <v>113</v>
          </cell>
          <cell r="B119">
            <v>683</v>
          </cell>
          <cell r="C119" t="str">
            <v>Innsworth Infant School</v>
          </cell>
        </row>
        <row r="120">
          <cell r="A120">
            <v>114</v>
          </cell>
          <cell r="B120">
            <v>686</v>
          </cell>
          <cell r="C120" t="str">
            <v>King's Stanley Church of England Primary School</v>
          </cell>
        </row>
        <row r="121">
          <cell r="A121">
            <v>115</v>
          </cell>
          <cell r="B121">
            <v>691</v>
          </cell>
          <cell r="C121" t="str">
            <v>Kingswood Primary School</v>
          </cell>
        </row>
        <row r="122">
          <cell r="A122">
            <v>116</v>
          </cell>
          <cell r="B122">
            <v>692</v>
          </cell>
          <cell r="C122" t="str">
            <v>St. Lawrence Church of England Primary School</v>
          </cell>
        </row>
        <row r="123">
          <cell r="A123">
            <v>117</v>
          </cell>
          <cell r="B123">
            <v>693</v>
          </cell>
          <cell r="C123" t="str">
            <v>Warden Hill Primary School</v>
          </cell>
        </row>
        <row r="124">
          <cell r="A124">
            <v>118</v>
          </cell>
          <cell r="B124">
            <v>694</v>
          </cell>
          <cell r="C124" t="str">
            <v>Leonard Stanley Church of England Primary School</v>
          </cell>
        </row>
        <row r="125">
          <cell r="A125">
            <v>119</v>
          </cell>
          <cell r="B125">
            <v>695</v>
          </cell>
          <cell r="C125" t="str">
            <v>Littledean Church of England Primary School</v>
          </cell>
        </row>
        <row r="126">
          <cell r="A126">
            <v>120</v>
          </cell>
          <cell r="B126">
            <v>696</v>
          </cell>
          <cell r="C126" t="str">
            <v>The Lake Field Church of England Primary School</v>
          </cell>
        </row>
        <row r="127">
          <cell r="A127">
            <v>121</v>
          </cell>
          <cell r="B127">
            <v>699</v>
          </cell>
          <cell r="C127" t="str">
            <v>Longborough Church of England Primary School</v>
          </cell>
        </row>
        <row r="128">
          <cell r="A128">
            <v>122</v>
          </cell>
          <cell r="B128">
            <v>702</v>
          </cell>
          <cell r="C128" t="str">
            <v>Hope Brook Church of England Primary School</v>
          </cell>
        </row>
        <row r="129">
          <cell r="A129">
            <v>123</v>
          </cell>
          <cell r="B129">
            <v>705</v>
          </cell>
          <cell r="C129" t="str">
            <v>Longney Church of England Primary School</v>
          </cell>
        </row>
        <row r="130">
          <cell r="A130">
            <v>124</v>
          </cell>
          <cell r="B130">
            <v>709</v>
          </cell>
          <cell r="C130" t="str">
            <v>Lydbrook Primary School</v>
          </cell>
        </row>
        <row r="131">
          <cell r="A131">
            <v>125</v>
          </cell>
          <cell r="B131">
            <v>710</v>
          </cell>
          <cell r="C131" t="str">
            <v>Lydney Church of England Community School</v>
          </cell>
        </row>
        <row r="132">
          <cell r="A132">
            <v>126</v>
          </cell>
          <cell r="B132">
            <v>714</v>
          </cell>
          <cell r="C132" t="str">
            <v>Meysey Hampton Church of England Primary School</v>
          </cell>
        </row>
        <row r="133">
          <cell r="A133">
            <v>127</v>
          </cell>
          <cell r="B133">
            <v>717</v>
          </cell>
          <cell r="C133" t="str">
            <v>Mickleton Primary School</v>
          </cell>
        </row>
        <row r="134">
          <cell r="A134">
            <v>128</v>
          </cell>
          <cell r="B134">
            <v>719</v>
          </cell>
          <cell r="C134" t="str">
            <v>Minsterworth Church of England Primary School</v>
          </cell>
        </row>
        <row r="135">
          <cell r="A135">
            <v>129</v>
          </cell>
          <cell r="B135">
            <v>720</v>
          </cell>
          <cell r="C135" t="str">
            <v>Miserden Church of England Primary School</v>
          </cell>
        </row>
        <row r="136">
          <cell r="A136">
            <v>130</v>
          </cell>
          <cell r="B136">
            <v>721</v>
          </cell>
          <cell r="C136" t="str">
            <v>Mitcheldean Endowed Primary School</v>
          </cell>
        </row>
        <row r="137">
          <cell r="A137">
            <v>131</v>
          </cell>
          <cell r="B137">
            <v>724</v>
          </cell>
          <cell r="C137" t="str">
            <v>Nailsworth Church of England Primary School</v>
          </cell>
        </row>
        <row r="138">
          <cell r="A138">
            <v>132</v>
          </cell>
          <cell r="B138">
            <v>726</v>
          </cell>
          <cell r="C138" t="str">
            <v>Picklenash Junior School</v>
          </cell>
        </row>
        <row r="139">
          <cell r="A139">
            <v>133</v>
          </cell>
          <cell r="B139">
            <v>727</v>
          </cell>
          <cell r="C139" t="str">
            <v>Glebe Infant School</v>
          </cell>
        </row>
        <row r="140">
          <cell r="A140">
            <v>134</v>
          </cell>
          <cell r="B140">
            <v>728</v>
          </cell>
          <cell r="C140" t="str">
            <v>Newnham St. Peter's Church of England Primary School</v>
          </cell>
        </row>
        <row r="141">
          <cell r="A141">
            <v>135</v>
          </cell>
          <cell r="B141">
            <v>729</v>
          </cell>
          <cell r="C141" t="str">
            <v>North Cerney Church of England Primary School</v>
          </cell>
        </row>
        <row r="142">
          <cell r="A142">
            <v>136</v>
          </cell>
          <cell r="B142">
            <v>730</v>
          </cell>
          <cell r="C142" t="str">
            <v>Northleach Church of England Primary School</v>
          </cell>
        </row>
        <row r="143">
          <cell r="A143">
            <v>137</v>
          </cell>
          <cell r="B143">
            <v>731</v>
          </cell>
          <cell r="C143" t="str">
            <v>North Nibley Church of England Primary School</v>
          </cell>
        </row>
        <row r="144">
          <cell r="A144">
            <v>138</v>
          </cell>
          <cell r="B144">
            <v>732</v>
          </cell>
          <cell r="C144" t="str">
            <v>Northway Infant School</v>
          </cell>
        </row>
        <row r="145">
          <cell r="A145">
            <v>139</v>
          </cell>
          <cell r="B145">
            <v>733</v>
          </cell>
          <cell r="C145" t="str">
            <v>Norton Church of England Primary School</v>
          </cell>
        </row>
        <row r="146">
          <cell r="A146">
            <v>140</v>
          </cell>
          <cell r="B146">
            <v>734</v>
          </cell>
          <cell r="C146" t="str">
            <v>St. Joseph's Catholic Primary School</v>
          </cell>
        </row>
        <row r="147">
          <cell r="A147">
            <v>141</v>
          </cell>
          <cell r="B147">
            <v>735</v>
          </cell>
          <cell r="C147" t="str">
            <v>Oakridge Parochial School</v>
          </cell>
        </row>
        <row r="148">
          <cell r="A148">
            <v>142</v>
          </cell>
          <cell r="B148">
            <v>742</v>
          </cell>
          <cell r="C148" t="str">
            <v>The Croft School</v>
          </cell>
        </row>
        <row r="149">
          <cell r="A149">
            <v>143</v>
          </cell>
          <cell r="B149">
            <v>743</v>
          </cell>
          <cell r="C149" t="str">
            <v>Parkend Primary School</v>
          </cell>
        </row>
        <row r="150">
          <cell r="A150">
            <v>144</v>
          </cell>
          <cell r="B150">
            <v>749</v>
          </cell>
          <cell r="C150" t="str">
            <v>Pauntley Church of England Primary School</v>
          </cell>
        </row>
        <row r="151">
          <cell r="A151">
            <v>145</v>
          </cell>
          <cell r="B151">
            <v>750</v>
          </cell>
          <cell r="C151" t="str">
            <v>Pillowell Community Primary School</v>
          </cell>
        </row>
        <row r="152">
          <cell r="A152">
            <v>146</v>
          </cell>
          <cell r="B152">
            <v>754</v>
          </cell>
          <cell r="C152" t="str">
            <v>Prestbury St. Mary's Church of England Junior School</v>
          </cell>
        </row>
        <row r="153">
          <cell r="A153">
            <v>147</v>
          </cell>
          <cell r="B153">
            <v>759</v>
          </cell>
          <cell r="C153" t="str">
            <v>Randwick Church of England Primary School</v>
          </cell>
        </row>
        <row r="154">
          <cell r="A154">
            <v>148</v>
          </cell>
          <cell r="B154">
            <v>763</v>
          </cell>
          <cell r="C154" t="str">
            <v>Rodborough Community Primary School</v>
          </cell>
        </row>
        <row r="155">
          <cell r="A155">
            <v>149</v>
          </cell>
          <cell r="B155">
            <v>764</v>
          </cell>
          <cell r="C155" t="str">
            <v>Rodmarton School</v>
          </cell>
        </row>
        <row r="156">
          <cell r="A156">
            <v>150</v>
          </cell>
          <cell r="B156">
            <v>765</v>
          </cell>
          <cell r="C156" t="str">
            <v>Ruardean Church of England Primary School</v>
          </cell>
        </row>
        <row r="157">
          <cell r="A157">
            <v>151</v>
          </cell>
          <cell r="B157">
            <v>766</v>
          </cell>
          <cell r="C157" t="str">
            <v>Woodside Primary School</v>
          </cell>
        </row>
        <row r="158">
          <cell r="A158">
            <v>152</v>
          </cell>
          <cell r="B158">
            <v>767</v>
          </cell>
          <cell r="C158" t="str">
            <v>St. White's School</v>
          </cell>
        </row>
        <row r="159">
          <cell r="A159">
            <v>153</v>
          </cell>
          <cell r="B159">
            <v>768</v>
          </cell>
          <cell r="C159" t="str">
            <v>St. Mary's Church of England Infant School (Prestbury)</v>
          </cell>
        </row>
        <row r="160">
          <cell r="A160">
            <v>154</v>
          </cell>
          <cell r="B160">
            <v>769</v>
          </cell>
          <cell r="C160" t="str">
            <v>Wye Forest Federation</v>
          </cell>
        </row>
        <row r="161">
          <cell r="A161">
            <v>155</v>
          </cell>
          <cell r="B161">
            <v>771</v>
          </cell>
          <cell r="C161" t="str">
            <v>Sapperton Church of England Primary School</v>
          </cell>
        </row>
        <row r="162">
          <cell r="A162">
            <v>156</v>
          </cell>
          <cell r="B162">
            <v>775</v>
          </cell>
          <cell r="C162" t="str">
            <v>Sharpness Primary School</v>
          </cell>
        </row>
        <row r="163">
          <cell r="A163">
            <v>157</v>
          </cell>
          <cell r="B163">
            <v>776</v>
          </cell>
          <cell r="C163" t="str">
            <v>Sheepscombe School</v>
          </cell>
        </row>
        <row r="164">
          <cell r="A164">
            <v>158</v>
          </cell>
          <cell r="B164">
            <v>777</v>
          </cell>
          <cell r="C164" t="str">
            <v>Sherborne Church of England Primary School</v>
          </cell>
        </row>
        <row r="165">
          <cell r="A165">
            <v>159</v>
          </cell>
          <cell r="B165">
            <v>779</v>
          </cell>
          <cell r="C165" t="str">
            <v>Shurdington Church of England Primary School</v>
          </cell>
        </row>
        <row r="166">
          <cell r="A166">
            <v>160</v>
          </cell>
          <cell r="B166">
            <v>780</v>
          </cell>
          <cell r="C166" t="str">
            <v>Siddington Church of England School</v>
          </cell>
        </row>
        <row r="167">
          <cell r="A167">
            <v>161</v>
          </cell>
          <cell r="B167">
            <v>781</v>
          </cell>
          <cell r="C167" t="str">
            <v>Gastrells Community Primary School</v>
          </cell>
        </row>
        <row r="168">
          <cell r="A168">
            <v>162</v>
          </cell>
          <cell r="B168">
            <v>782</v>
          </cell>
          <cell r="C168" t="str">
            <v>Slimbridge Primary School</v>
          </cell>
        </row>
        <row r="169">
          <cell r="A169">
            <v>163</v>
          </cell>
          <cell r="B169">
            <v>784</v>
          </cell>
          <cell r="C169" t="str">
            <v>Soudley School</v>
          </cell>
        </row>
        <row r="170">
          <cell r="A170">
            <v>164</v>
          </cell>
          <cell r="B170">
            <v>786</v>
          </cell>
          <cell r="C170" t="str">
            <v>Ann Edwards Church of England Primary School</v>
          </cell>
        </row>
        <row r="171">
          <cell r="A171">
            <v>165</v>
          </cell>
          <cell r="B171">
            <v>787</v>
          </cell>
          <cell r="C171" t="str">
            <v>Southrop Church of England Primary School</v>
          </cell>
        </row>
        <row r="172">
          <cell r="A172">
            <v>166</v>
          </cell>
          <cell r="B172">
            <v>789</v>
          </cell>
          <cell r="C172" t="str">
            <v>Isbourne Valley Primary</v>
          </cell>
        </row>
        <row r="173">
          <cell r="A173">
            <v>167</v>
          </cell>
          <cell r="B173">
            <v>791</v>
          </cell>
          <cell r="C173" t="str">
            <v>The Park Infant School</v>
          </cell>
        </row>
        <row r="174">
          <cell r="A174">
            <v>168</v>
          </cell>
          <cell r="B174">
            <v>793</v>
          </cell>
          <cell r="C174" t="str">
            <v>Steam Mills Primary School</v>
          </cell>
        </row>
        <row r="175">
          <cell r="A175">
            <v>169</v>
          </cell>
          <cell r="B175">
            <v>795</v>
          </cell>
          <cell r="C175" t="str">
            <v>Tredington Primary School</v>
          </cell>
        </row>
        <row r="176">
          <cell r="A176">
            <v>170</v>
          </cell>
          <cell r="B176">
            <v>797</v>
          </cell>
          <cell r="C176" t="str">
            <v>Park Junior School</v>
          </cell>
        </row>
        <row r="177">
          <cell r="A177">
            <v>171</v>
          </cell>
          <cell r="B177">
            <v>798</v>
          </cell>
          <cell r="C177" t="str">
            <v>Stow-on-the-Wold Primary School</v>
          </cell>
        </row>
        <row r="178">
          <cell r="A178">
            <v>172</v>
          </cell>
          <cell r="B178">
            <v>800</v>
          </cell>
          <cell r="C178" t="str">
            <v>Stratton Church of England Primary School</v>
          </cell>
        </row>
        <row r="179">
          <cell r="A179">
            <v>173</v>
          </cell>
          <cell r="B179">
            <v>801</v>
          </cell>
          <cell r="C179" t="str">
            <v>Callowell Primary School</v>
          </cell>
        </row>
        <row r="180">
          <cell r="A180">
            <v>174</v>
          </cell>
          <cell r="B180">
            <v>803</v>
          </cell>
          <cell r="C180" t="str">
            <v>Stroud Valley Community Primary School</v>
          </cell>
        </row>
        <row r="181">
          <cell r="A181">
            <v>175</v>
          </cell>
          <cell r="B181">
            <v>805</v>
          </cell>
          <cell r="C181" t="str">
            <v>Uplands Community Primary School</v>
          </cell>
        </row>
        <row r="182">
          <cell r="A182">
            <v>176</v>
          </cell>
          <cell r="B182">
            <v>806</v>
          </cell>
          <cell r="C182" t="str">
            <v>Swell Church of England Primary School</v>
          </cell>
        </row>
        <row r="183">
          <cell r="A183">
            <v>177</v>
          </cell>
          <cell r="B183">
            <v>808</v>
          </cell>
          <cell r="C183" t="str">
            <v>Temple Guiting Church of England School</v>
          </cell>
        </row>
        <row r="184">
          <cell r="A184">
            <v>178</v>
          </cell>
          <cell r="B184">
            <v>810</v>
          </cell>
          <cell r="C184" t="str">
            <v>St. Mary's Church of England Primary School (Tetbury)</v>
          </cell>
        </row>
        <row r="185">
          <cell r="A185">
            <v>179</v>
          </cell>
          <cell r="B185">
            <v>811</v>
          </cell>
          <cell r="C185" t="str">
            <v>Tewkesbury Church of England Primary School</v>
          </cell>
        </row>
        <row r="186">
          <cell r="A186">
            <v>180</v>
          </cell>
          <cell r="B186">
            <v>812</v>
          </cell>
          <cell r="C186" t="str">
            <v>The John Moore Primary School</v>
          </cell>
        </row>
        <row r="187">
          <cell r="A187">
            <v>181</v>
          </cell>
          <cell r="B187">
            <v>814</v>
          </cell>
          <cell r="C187" t="str">
            <v>Mitton Manor Primary School</v>
          </cell>
        </row>
        <row r="188">
          <cell r="A188">
            <v>182</v>
          </cell>
          <cell r="B188">
            <v>815</v>
          </cell>
          <cell r="C188" t="str">
            <v>Queen Margaret Primary School and Opportunity Centre</v>
          </cell>
        </row>
        <row r="189">
          <cell r="A189">
            <v>183</v>
          </cell>
          <cell r="B189">
            <v>816</v>
          </cell>
          <cell r="C189" t="str">
            <v>Meadowside Primary School</v>
          </cell>
        </row>
        <row r="190">
          <cell r="A190">
            <v>184</v>
          </cell>
          <cell r="B190">
            <v>817</v>
          </cell>
          <cell r="C190" t="str">
            <v>Kingsway Primary</v>
          </cell>
        </row>
        <row r="191">
          <cell r="A191">
            <v>185</v>
          </cell>
          <cell r="B191">
            <v>818</v>
          </cell>
          <cell r="C191" t="str">
            <v>Thrupp School</v>
          </cell>
        </row>
        <row r="192">
          <cell r="A192">
            <v>186</v>
          </cell>
          <cell r="B192">
            <v>819</v>
          </cell>
          <cell r="C192" t="str">
            <v>Tibberton Community Primary School</v>
          </cell>
        </row>
        <row r="193">
          <cell r="A193">
            <v>187</v>
          </cell>
          <cell r="B193">
            <v>825</v>
          </cell>
          <cell r="C193" t="str">
            <v>Tutshill Church of England Primary School</v>
          </cell>
        </row>
        <row r="194">
          <cell r="A194">
            <v>188</v>
          </cell>
          <cell r="B194">
            <v>827</v>
          </cell>
          <cell r="C194" t="str">
            <v>Twyning School</v>
          </cell>
        </row>
        <row r="195">
          <cell r="A195">
            <v>189</v>
          </cell>
          <cell r="B195">
            <v>829</v>
          </cell>
          <cell r="C195" t="str">
            <v>Uley Church of England Primary School</v>
          </cell>
        </row>
        <row r="196">
          <cell r="A196">
            <v>190</v>
          </cell>
          <cell r="B196">
            <v>835</v>
          </cell>
          <cell r="C196" t="str">
            <v>Watermoor Church of England Primary School</v>
          </cell>
        </row>
        <row r="197">
          <cell r="A197">
            <v>191</v>
          </cell>
          <cell r="B197">
            <v>837</v>
          </cell>
          <cell r="C197" t="str">
            <v>Walmore Hill Primary School</v>
          </cell>
        </row>
        <row r="198">
          <cell r="A198">
            <v>192</v>
          </cell>
          <cell r="B198">
            <v>838</v>
          </cell>
          <cell r="C198" t="str">
            <v>Westbury-on-Severn Church of England Primary School</v>
          </cell>
        </row>
        <row r="199">
          <cell r="A199">
            <v>193</v>
          </cell>
          <cell r="B199">
            <v>841</v>
          </cell>
          <cell r="C199" t="str">
            <v>Whiteshill Primary School</v>
          </cell>
        </row>
        <row r="200">
          <cell r="A200">
            <v>194</v>
          </cell>
          <cell r="B200">
            <v>842</v>
          </cell>
          <cell r="C200" t="str">
            <v>Whitminster Endowed Church of England Primary School</v>
          </cell>
        </row>
        <row r="201">
          <cell r="A201">
            <v>195</v>
          </cell>
          <cell r="B201">
            <v>845</v>
          </cell>
          <cell r="C201" t="str">
            <v>Willersey Church of England Primary School</v>
          </cell>
        </row>
        <row r="202">
          <cell r="A202">
            <v>196</v>
          </cell>
          <cell r="B202">
            <v>848</v>
          </cell>
          <cell r="C202" t="str">
            <v>Winchcombe Abbey Church of England Primary School</v>
          </cell>
        </row>
        <row r="203">
          <cell r="A203">
            <v>197</v>
          </cell>
          <cell r="B203">
            <v>851</v>
          </cell>
          <cell r="C203" t="str">
            <v>Withington Church of England Primary School</v>
          </cell>
        </row>
        <row r="204">
          <cell r="A204">
            <v>198</v>
          </cell>
          <cell r="B204">
            <v>852</v>
          </cell>
          <cell r="C204" t="str">
            <v>Woolaston Primary School</v>
          </cell>
        </row>
        <row r="205">
          <cell r="A205">
            <v>199</v>
          </cell>
          <cell r="B205">
            <v>853</v>
          </cell>
          <cell r="C205" t="str">
            <v>Woodchester Endowed Church of England Primary School</v>
          </cell>
        </row>
        <row r="206">
          <cell r="A206">
            <v>200</v>
          </cell>
          <cell r="B206">
            <v>862</v>
          </cell>
          <cell r="C206" t="str">
            <v>Yorkley Primary School</v>
          </cell>
        </row>
        <row r="207">
          <cell r="A207">
            <v>201</v>
          </cell>
          <cell r="B207">
            <v>881</v>
          </cell>
          <cell r="C207" t="str">
            <v>Benhall Infant School</v>
          </cell>
        </row>
        <row r="208">
          <cell r="A208">
            <v>202</v>
          </cell>
          <cell r="B208">
            <v>886</v>
          </cell>
          <cell r="C208" t="str">
            <v>Gardners Lane Primary School</v>
          </cell>
        </row>
        <row r="209">
          <cell r="A209">
            <v>203</v>
          </cell>
          <cell r="B209">
            <v>887</v>
          </cell>
          <cell r="C209" t="str">
            <v>Gloucester Road Primary School</v>
          </cell>
        </row>
        <row r="210">
          <cell r="A210">
            <v>204</v>
          </cell>
          <cell r="B210">
            <v>888</v>
          </cell>
          <cell r="C210" t="str">
            <v>Hesters Way Primary School and Family Centre</v>
          </cell>
        </row>
        <row r="211">
          <cell r="A211">
            <v>205</v>
          </cell>
          <cell r="B211">
            <v>890</v>
          </cell>
          <cell r="C211" t="str">
            <v>Holy Trinity Church of England Primary School</v>
          </cell>
        </row>
        <row r="212">
          <cell r="A212">
            <v>206</v>
          </cell>
          <cell r="B212">
            <v>891</v>
          </cell>
          <cell r="C212" t="str">
            <v>Greatfield Park Primary School</v>
          </cell>
        </row>
        <row r="213">
          <cell r="A213">
            <v>207</v>
          </cell>
          <cell r="B213">
            <v>892</v>
          </cell>
          <cell r="C213" t="str">
            <v>Lakeside Primary School</v>
          </cell>
        </row>
        <row r="214">
          <cell r="A214">
            <v>208</v>
          </cell>
          <cell r="B214">
            <v>898</v>
          </cell>
          <cell r="C214" t="str">
            <v>Naunton Park Primary School</v>
          </cell>
        </row>
        <row r="215">
          <cell r="A215">
            <v>209</v>
          </cell>
          <cell r="B215">
            <v>900</v>
          </cell>
          <cell r="C215" t="str">
            <v>Oakwood Primary School</v>
          </cell>
        </row>
        <row r="216">
          <cell r="A216">
            <v>210</v>
          </cell>
          <cell r="B216">
            <v>902</v>
          </cell>
          <cell r="C216" t="str">
            <v>Rowanfield Infant School</v>
          </cell>
        </row>
        <row r="217">
          <cell r="A217">
            <v>211</v>
          </cell>
          <cell r="B217">
            <v>906</v>
          </cell>
          <cell r="C217" t="str">
            <v>St. John's Church of England Primary School (Cheltenham)</v>
          </cell>
        </row>
        <row r="218">
          <cell r="A218">
            <v>212</v>
          </cell>
          <cell r="B218">
            <v>912</v>
          </cell>
          <cell r="C218" t="str">
            <v>St. Thomas More Catholic Primary School</v>
          </cell>
        </row>
        <row r="219">
          <cell r="A219">
            <v>213</v>
          </cell>
          <cell r="B219">
            <v>921</v>
          </cell>
          <cell r="C219" t="str">
            <v>Calton Infant School</v>
          </cell>
        </row>
        <row r="220">
          <cell r="A220">
            <v>214</v>
          </cell>
          <cell r="B220">
            <v>922</v>
          </cell>
          <cell r="C220" t="str">
            <v>Calton Junior School</v>
          </cell>
        </row>
        <row r="221">
          <cell r="A221">
            <v>215</v>
          </cell>
          <cell r="B221">
            <v>924</v>
          </cell>
          <cell r="C221" t="str">
            <v>Coney Hill Community Primary School</v>
          </cell>
        </row>
        <row r="222">
          <cell r="A222">
            <v>216</v>
          </cell>
          <cell r="B222">
            <v>925</v>
          </cell>
          <cell r="C222" t="str">
            <v>Dinglewell Infant School</v>
          </cell>
        </row>
        <row r="223">
          <cell r="A223">
            <v>217</v>
          </cell>
          <cell r="B223">
            <v>926</v>
          </cell>
          <cell r="C223" t="str">
            <v>Dinglewell Junior School</v>
          </cell>
        </row>
        <row r="224">
          <cell r="A224">
            <v>218</v>
          </cell>
          <cell r="B224">
            <v>927</v>
          </cell>
          <cell r="C224" t="str">
            <v>Elmbridge Infant School</v>
          </cell>
        </row>
        <row r="225">
          <cell r="A225">
            <v>219</v>
          </cell>
          <cell r="B225">
            <v>928</v>
          </cell>
          <cell r="C225" t="str">
            <v>Elmbridge Junior School</v>
          </cell>
        </row>
        <row r="226">
          <cell r="A226">
            <v>220</v>
          </cell>
          <cell r="B226">
            <v>929</v>
          </cell>
          <cell r="C226" t="str">
            <v>Finlay Primary School</v>
          </cell>
        </row>
        <row r="227">
          <cell r="A227">
            <v>221</v>
          </cell>
          <cell r="B227">
            <v>933</v>
          </cell>
          <cell r="C227" t="str">
            <v>Harewood Infant School</v>
          </cell>
        </row>
        <row r="228">
          <cell r="A228">
            <v>222</v>
          </cell>
          <cell r="B228">
            <v>935</v>
          </cell>
          <cell r="C228" t="str">
            <v>Hatherley Infant School</v>
          </cell>
        </row>
        <row r="229">
          <cell r="A229">
            <v>223</v>
          </cell>
          <cell r="B229">
            <v>936</v>
          </cell>
          <cell r="C229" t="str">
            <v>Hempsted Church of England Primary School</v>
          </cell>
        </row>
        <row r="230">
          <cell r="A230">
            <v>224</v>
          </cell>
          <cell r="B230">
            <v>937</v>
          </cell>
          <cell r="C230" t="str">
            <v>Hillview Primary School</v>
          </cell>
        </row>
        <row r="231">
          <cell r="A231">
            <v>225</v>
          </cell>
          <cell r="B231">
            <v>939</v>
          </cell>
          <cell r="C231" t="str">
            <v>Grange Primary School</v>
          </cell>
        </row>
        <row r="232">
          <cell r="A232">
            <v>226</v>
          </cell>
          <cell r="B232">
            <v>940</v>
          </cell>
          <cell r="C232" t="str">
            <v>Linden Primary School</v>
          </cell>
        </row>
        <row r="233">
          <cell r="A233">
            <v>227</v>
          </cell>
          <cell r="B233">
            <v>941</v>
          </cell>
          <cell r="C233" t="str">
            <v>Longlevens Infant School</v>
          </cell>
        </row>
        <row r="234">
          <cell r="A234">
            <v>228</v>
          </cell>
          <cell r="B234">
            <v>945</v>
          </cell>
          <cell r="C234" t="str">
            <v>The Moat Primary School</v>
          </cell>
        </row>
        <row r="235">
          <cell r="A235">
            <v>229</v>
          </cell>
          <cell r="B235">
            <v>947</v>
          </cell>
          <cell r="C235" t="str">
            <v>St. James' Church of England Junior School (Gloucester)</v>
          </cell>
        </row>
        <row r="236">
          <cell r="A236">
            <v>230</v>
          </cell>
          <cell r="B236">
            <v>948</v>
          </cell>
          <cell r="C236" t="str">
            <v>St. Paul's Church of England Primary School</v>
          </cell>
        </row>
        <row r="237">
          <cell r="A237">
            <v>231</v>
          </cell>
          <cell r="B237">
            <v>951</v>
          </cell>
          <cell r="C237" t="str">
            <v>Tredworth Infant School</v>
          </cell>
        </row>
        <row r="238">
          <cell r="A238">
            <v>232</v>
          </cell>
          <cell r="B238">
            <v>952</v>
          </cell>
          <cell r="C238" t="str">
            <v>Tredworth Junior School</v>
          </cell>
        </row>
        <row r="239">
          <cell r="A239">
            <v>233</v>
          </cell>
          <cell r="B239">
            <v>954</v>
          </cell>
          <cell r="C239" t="str">
            <v>Tuffley Primary School</v>
          </cell>
        </row>
        <row r="240">
          <cell r="A240">
            <v>234</v>
          </cell>
          <cell r="B240">
            <v>956</v>
          </cell>
          <cell r="C240" t="str">
            <v>Widden Primary School and Family Centre</v>
          </cell>
        </row>
        <row r="241">
          <cell r="A241">
            <v>235</v>
          </cell>
          <cell r="B241">
            <v>958</v>
          </cell>
          <cell r="C241" t="str">
            <v>Coopers Edge Primary</v>
          </cell>
        </row>
      </sheetData>
      <sheetData sheetId="13" refreshError="1"/>
      <sheetData sheetId="14" refreshError="1"/>
      <sheetData sheetId="1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 to Outturn Report"/>
      <sheetName val="Summary"/>
      <sheetName val="Movements"/>
      <sheetName val="Cheque Book Summary"/>
      <sheetName val="Cheque Book School Actuals"/>
      <sheetName val="Central School Actuals"/>
      <sheetName val="1213 GBP Data Input"/>
      <sheetName val="1213 ISB"/>
      <sheetName val="interest jnl workings"/>
      <sheetName val="CFR Collect Report V1"/>
      <sheetName val="CFR Collect Report V2"/>
      <sheetName val="COLLECT Queries"/>
      <sheetName val="bfwd summary"/>
      <sheetName val="Redbrook Formula Capital"/>
      <sheetName val="Bettridge"/>
      <sheetName val="St James"/>
    </sheetNames>
    <sheetDataSet>
      <sheetData sheetId="0"/>
      <sheetData sheetId="1"/>
      <sheetData sheetId="2">
        <row r="1">
          <cell r="A1" t="str">
            <v>School Balance Movements 2012-13</v>
          </cell>
        </row>
      </sheetData>
      <sheetData sheetId="3"/>
      <sheetData sheetId="4">
        <row r="1">
          <cell r="A1" t="str">
            <v>Chequebook Schools 2012/13 CFR Data</v>
          </cell>
        </row>
      </sheetData>
      <sheetData sheetId="5"/>
      <sheetData sheetId="6"/>
      <sheetData sheetId="7">
        <row r="3">
          <cell r="B3" t="str">
            <v>LA School Number</v>
          </cell>
        </row>
      </sheetData>
      <sheetData sheetId="8">
        <row r="1">
          <cell r="A1" t="str">
            <v>School Interest 2012-13</v>
          </cell>
        </row>
      </sheetData>
      <sheetData sheetId="9"/>
      <sheetData sheetId="10"/>
      <sheetData sheetId="11"/>
      <sheetData sheetId="12">
        <row r="7">
          <cell r="A7">
            <v>1</v>
          </cell>
          <cell r="B7">
            <v>132</v>
          </cell>
          <cell r="C7" t="str">
            <v>Coln House</v>
          </cell>
        </row>
        <row r="8">
          <cell r="A8">
            <v>2</v>
          </cell>
          <cell r="B8">
            <v>143</v>
          </cell>
          <cell r="C8" t="str">
            <v>Belmont</v>
          </cell>
        </row>
        <row r="9">
          <cell r="A9">
            <v>3</v>
          </cell>
          <cell r="B9">
            <v>327</v>
          </cell>
          <cell r="C9" t="str">
            <v>Lakers School</v>
          </cell>
        </row>
        <row r="10">
          <cell r="A10">
            <v>4</v>
          </cell>
          <cell r="B10">
            <v>330</v>
          </cell>
          <cell r="C10" t="str">
            <v>Beaufort Community School</v>
          </cell>
        </row>
        <row r="11">
          <cell r="A11">
            <v>5</v>
          </cell>
          <cell r="B11">
            <v>346</v>
          </cell>
          <cell r="C11" t="str">
            <v>Rednock School</v>
          </cell>
        </row>
        <row r="12">
          <cell r="A12">
            <v>6</v>
          </cell>
          <cell r="B12">
            <v>355</v>
          </cell>
          <cell r="C12" t="str">
            <v>Pittville School</v>
          </cell>
        </row>
        <row r="13">
          <cell r="A13">
            <v>7</v>
          </cell>
          <cell r="B13">
            <v>373</v>
          </cell>
          <cell r="C13" t="str">
            <v>Maidenhill School</v>
          </cell>
        </row>
        <row r="14">
          <cell r="A14">
            <v>8</v>
          </cell>
          <cell r="B14">
            <v>374</v>
          </cell>
          <cell r="C14" t="str">
            <v>Archway School</v>
          </cell>
        </row>
        <row r="15">
          <cell r="A15">
            <v>9</v>
          </cell>
          <cell r="B15">
            <v>389</v>
          </cell>
          <cell r="C15" t="str">
            <v>Barnwood Park Arts College</v>
          </cell>
        </row>
        <row r="16">
          <cell r="A16">
            <v>10</v>
          </cell>
          <cell r="B16">
            <v>532</v>
          </cell>
          <cell r="C16" t="str">
            <v>Andoversford Primary School</v>
          </cell>
        </row>
        <row r="17">
          <cell r="A17">
            <v>11</v>
          </cell>
          <cell r="B17">
            <v>545</v>
          </cell>
          <cell r="C17" t="str">
            <v>Berkeley Primary School</v>
          </cell>
        </row>
        <row r="18">
          <cell r="A18">
            <v>12</v>
          </cell>
          <cell r="B18">
            <v>554</v>
          </cell>
          <cell r="C18" t="str">
            <v>Beech Green Primary School</v>
          </cell>
        </row>
        <row r="19">
          <cell r="A19">
            <v>13</v>
          </cell>
          <cell r="B19">
            <v>584</v>
          </cell>
          <cell r="C19" t="str">
            <v>Cam Woodfield Junior School</v>
          </cell>
        </row>
        <row r="20">
          <cell r="A20">
            <v>14</v>
          </cell>
          <cell r="B20">
            <v>591</v>
          </cell>
          <cell r="C20" t="str">
            <v>Holy Apostles' Church of England Primary School</v>
          </cell>
        </row>
        <row r="21">
          <cell r="A21">
            <v>15</v>
          </cell>
          <cell r="B21">
            <v>604</v>
          </cell>
          <cell r="C21" t="str">
            <v>Powell's Church of England Primary School</v>
          </cell>
        </row>
        <row r="22">
          <cell r="A22">
            <v>16</v>
          </cell>
          <cell r="B22">
            <v>612</v>
          </cell>
          <cell r="C22" t="str">
            <v>Churchdown Village Junior School</v>
          </cell>
        </row>
        <row r="23">
          <cell r="A23">
            <v>17</v>
          </cell>
          <cell r="B23">
            <v>645</v>
          </cell>
          <cell r="C23" t="str">
            <v>Fairford Church of England Primary School</v>
          </cell>
        </row>
        <row r="24">
          <cell r="A24">
            <v>18</v>
          </cell>
          <cell r="B24">
            <v>666</v>
          </cell>
          <cell r="C24" t="str">
            <v>Hartpury Church of England Primary School</v>
          </cell>
        </row>
        <row r="25">
          <cell r="A25">
            <v>19</v>
          </cell>
          <cell r="B25">
            <v>718</v>
          </cell>
          <cell r="C25" t="str">
            <v>Minchinhampton School</v>
          </cell>
        </row>
        <row r="26">
          <cell r="A26">
            <v>20</v>
          </cell>
          <cell r="B26">
            <v>736</v>
          </cell>
          <cell r="C26" t="str">
            <v>Carrant Brook Junior School</v>
          </cell>
        </row>
        <row r="27">
          <cell r="A27">
            <v>21</v>
          </cell>
          <cell r="B27">
            <v>755</v>
          </cell>
          <cell r="C27" t="str">
            <v>Primrose Hill Church of England Primary School</v>
          </cell>
        </row>
        <row r="28">
          <cell r="A28">
            <v>22</v>
          </cell>
          <cell r="B28">
            <v>807</v>
          </cell>
          <cell r="C28" t="str">
            <v>Swindon Village Primary School</v>
          </cell>
        </row>
        <row r="29">
          <cell r="A29">
            <v>23</v>
          </cell>
          <cell r="B29">
            <v>830</v>
          </cell>
          <cell r="C29" t="str">
            <v>Tirlebrook Primary School</v>
          </cell>
        </row>
        <row r="30">
          <cell r="A30">
            <v>24</v>
          </cell>
          <cell r="B30">
            <v>833</v>
          </cell>
          <cell r="C30" t="str">
            <v>Upton St. Leonards Church of England Primary School</v>
          </cell>
        </row>
        <row r="31">
          <cell r="A31">
            <v>25</v>
          </cell>
          <cell r="B31">
            <v>855</v>
          </cell>
          <cell r="C31" t="str">
            <v>Blue Coat Church of England Primary School</v>
          </cell>
        </row>
        <row r="32">
          <cell r="A32">
            <v>26</v>
          </cell>
          <cell r="B32">
            <v>856</v>
          </cell>
          <cell r="C32" t="str">
            <v>The British School</v>
          </cell>
        </row>
        <row r="33">
          <cell r="A33">
            <v>27</v>
          </cell>
          <cell r="B33">
            <v>857</v>
          </cell>
          <cell r="C33" t="str">
            <v>Foxmoor Primary School</v>
          </cell>
        </row>
        <row r="34">
          <cell r="A34">
            <v>28</v>
          </cell>
          <cell r="B34">
            <v>884</v>
          </cell>
          <cell r="C34" t="str">
            <v>Dunalley Primary School</v>
          </cell>
        </row>
        <row r="35">
          <cell r="A35">
            <v>29</v>
          </cell>
          <cell r="B35">
            <v>893</v>
          </cell>
          <cell r="C35" t="str">
            <v>Leckhampton Church of England Primary School</v>
          </cell>
        </row>
        <row r="36">
          <cell r="A36">
            <v>30</v>
          </cell>
          <cell r="B36">
            <v>904</v>
          </cell>
          <cell r="C36" t="str">
            <v>The Catholic School of Saint Gregory the Great</v>
          </cell>
        </row>
        <row r="37">
          <cell r="A37">
            <v>31</v>
          </cell>
          <cell r="B37">
            <v>905</v>
          </cell>
          <cell r="C37" t="str">
            <v>St. James' Church of England Primary School (Cheltenham)</v>
          </cell>
        </row>
        <row r="38">
          <cell r="A38">
            <v>32</v>
          </cell>
          <cell r="B38">
            <v>907</v>
          </cell>
          <cell r="C38" t="str">
            <v>St. Mark's Church of England Junior School</v>
          </cell>
        </row>
        <row r="39">
          <cell r="A39">
            <v>33</v>
          </cell>
          <cell r="B39">
            <v>920</v>
          </cell>
          <cell r="C39" t="str">
            <v>Barnwood Church of England Primary School</v>
          </cell>
        </row>
        <row r="40">
          <cell r="A40">
            <v>34</v>
          </cell>
          <cell r="B40">
            <v>934</v>
          </cell>
          <cell r="C40" t="str">
            <v>Harewood Junior School</v>
          </cell>
        </row>
        <row r="41">
          <cell r="A41">
            <v>35</v>
          </cell>
          <cell r="B41">
            <v>938</v>
          </cell>
          <cell r="C41" t="str">
            <v>Kingsholm Church of England Primary School</v>
          </cell>
        </row>
        <row r="42">
          <cell r="A42">
            <v>36</v>
          </cell>
          <cell r="B42">
            <v>942</v>
          </cell>
          <cell r="C42" t="str">
            <v>Longlevens Junior School</v>
          </cell>
        </row>
        <row r="43">
          <cell r="A43">
            <v>37</v>
          </cell>
          <cell r="B43">
            <v>955</v>
          </cell>
          <cell r="C43" t="str">
            <v>St. Peter's Catholic Primary School</v>
          </cell>
        </row>
        <row r="44">
          <cell r="A44">
            <v>38</v>
          </cell>
          <cell r="B44">
            <v>957</v>
          </cell>
          <cell r="C44" t="str">
            <v>Heron Primary School</v>
          </cell>
        </row>
        <row r="45">
          <cell r="A45">
            <v>39</v>
          </cell>
          <cell r="B45">
            <v>125</v>
          </cell>
          <cell r="C45" t="str">
            <v>Alderman Knight</v>
          </cell>
        </row>
        <row r="46">
          <cell r="A46">
            <v>40</v>
          </cell>
          <cell r="B46">
            <v>127</v>
          </cell>
          <cell r="C46" t="str">
            <v>Bettridge</v>
          </cell>
        </row>
        <row r="47">
          <cell r="A47">
            <v>41</v>
          </cell>
          <cell r="B47">
            <v>137</v>
          </cell>
          <cell r="C47" t="str">
            <v>Paternoster</v>
          </cell>
        </row>
        <row r="48">
          <cell r="A48">
            <v>42</v>
          </cell>
          <cell r="B48">
            <v>139</v>
          </cell>
          <cell r="C48" t="str">
            <v>The Shrubberies</v>
          </cell>
        </row>
        <row r="49">
          <cell r="A49">
            <v>43</v>
          </cell>
          <cell r="B49">
            <v>141</v>
          </cell>
          <cell r="C49" t="str">
            <v>Battledown</v>
          </cell>
        </row>
        <row r="50">
          <cell r="A50">
            <v>44</v>
          </cell>
          <cell r="B50">
            <v>144</v>
          </cell>
          <cell r="C50" t="str">
            <v>The Milestone</v>
          </cell>
        </row>
        <row r="51">
          <cell r="A51">
            <v>45</v>
          </cell>
          <cell r="B51">
            <v>145</v>
          </cell>
          <cell r="C51" t="str">
            <v xml:space="preserve">Heart of the Forest </v>
          </cell>
        </row>
        <row r="52">
          <cell r="A52">
            <v>46</v>
          </cell>
          <cell r="B52">
            <v>526</v>
          </cell>
          <cell r="C52" t="str">
            <v>Oak Hill Church of England Primary School</v>
          </cell>
        </row>
        <row r="53">
          <cell r="A53">
            <v>47</v>
          </cell>
          <cell r="B53">
            <v>529</v>
          </cell>
          <cell r="C53" t="str">
            <v>Abbeymead Primary School</v>
          </cell>
        </row>
        <row r="54">
          <cell r="A54">
            <v>48</v>
          </cell>
          <cell r="B54">
            <v>530</v>
          </cell>
          <cell r="C54" t="str">
            <v>Amberley Parochial School</v>
          </cell>
        </row>
        <row r="55">
          <cell r="A55">
            <v>49</v>
          </cell>
          <cell r="B55">
            <v>531</v>
          </cell>
          <cell r="C55" t="str">
            <v>Ampney Crucis Church of England Primary School</v>
          </cell>
        </row>
        <row r="56">
          <cell r="A56">
            <v>50</v>
          </cell>
          <cell r="B56">
            <v>534</v>
          </cell>
          <cell r="C56" t="str">
            <v>Ashchurch Primary School</v>
          </cell>
        </row>
        <row r="57">
          <cell r="A57">
            <v>51</v>
          </cell>
          <cell r="B57">
            <v>535</v>
          </cell>
          <cell r="C57" t="str">
            <v>Ashleworth Church of England Primary School</v>
          </cell>
        </row>
        <row r="58">
          <cell r="A58">
            <v>52</v>
          </cell>
          <cell r="B58">
            <v>536</v>
          </cell>
          <cell r="C58" t="str">
            <v>Cold Aston Church of England Primary School</v>
          </cell>
        </row>
        <row r="59">
          <cell r="A59">
            <v>53</v>
          </cell>
          <cell r="B59">
            <v>538</v>
          </cell>
          <cell r="C59" t="str">
            <v>Avening Primary School</v>
          </cell>
        </row>
        <row r="60">
          <cell r="A60">
            <v>54</v>
          </cell>
          <cell r="B60">
            <v>539</v>
          </cell>
          <cell r="C60" t="str">
            <v>Aylburton Church of England Primary School</v>
          </cell>
        </row>
        <row r="61">
          <cell r="A61">
            <v>55</v>
          </cell>
          <cell r="B61">
            <v>546</v>
          </cell>
          <cell r="C61" t="str">
            <v>Berry Hill Primary School</v>
          </cell>
        </row>
        <row r="62">
          <cell r="A62">
            <v>56</v>
          </cell>
          <cell r="B62">
            <v>547</v>
          </cell>
          <cell r="C62" t="str">
            <v>Woodmancote School</v>
          </cell>
        </row>
        <row r="63">
          <cell r="A63">
            <v>57</v>
          </cell>
          <cell r="B63">
            <v>548</v>
          </cell>
          <cell r="C63" t="str">
            <v>Bibury Church of England Primary School</v>
          </cell>
        </row>
        <row r="64">
          <cell r="A64">
            <v>58</v>
          </cell>
          <cell r="B64">
            <v>551</v>
          </cell>
          <cell r="C64" t="str">
            <v>Birdlip Primary School</v>
          </cell>
        </row>
        <row r="65">
          <cell r="A65">
            <v>59</v>
          </cell>
          <cell r="B65">
            <v>553</v>
          </cell>
          <cell r="C65" t="str">
            <v>Bisley Blue Coat Church of England Primary School</v>
          </cell>
        </row>
        <row r="66">
          <cell r="A66">
            <v>60</v>
          </cell>
          <cell r="B66">
            <v>558</v>
          </cell>
          <cell r="C66" t="str">
            <v>Blakeney Primary School</v>
          </cell>
        </row>
        <row r="67">
          <cell r="A67">
            <v>61</v>
          </cell>
          <cell r="B67">
            <v>559</v>
          </cell>
          <cell r="C67" t="str">
            <v>Bledington School</v>
          </cell>
        </row>
        <row r="68">
          <cell r="A68">
            <v>62</v>
          </cell>
          <cell r="B68">
            <v>560</v>
          </cell>
          <cell r="C68" t="str">
            <v>Blockley Church of England Primary School</v>
          </cell>
        </row>
        <row r="69">
          <cell r="A69">
            <v>63</v>
          </cell>
          <cell r="B69">
            <v>563</v>
          </cell>
          <cell r="C69" t="str">
            <v>Bourton-on-the-Water Primary School</v>
          </cell>
        </row>
        <row r="70">
          <cell r="A70">
            <v>64</v>
          </cell>
          <cell r="B70">
            <v>564</v>
          </cell>
          <cell r="C70" t="str">
            <v>Leighterton Primary School</v>
          </cell>
        </row>
        <row r="71">
          <cell r="A71">
            <v>65</v>
          </cell>
          <cell r="B71">
            <v>565</v>
          </cell>
          <cell r="C71" t="str">
            <v>Bream Church of England Primary School</v>
          </cell>
        </row>
        <row r="72">
          <cell r="A72">
            <v>66</v>
          </cell>
          <cell r="B72">
            <v>567</v>
          </cell>
          <cell r="C72" t="str">
            <v>Brimscombe Church of England Primary School</v>
          </cell>
        </row>
        <row r="73">
          <cell r="A73">
            <v>67</v>
          </cell>
          <cell r="B73">
            <v>569</v>
          </cell>
          <cell r="C73" t="str">
            <v>Coalway Junior School</v>
          </cell>
        </row>
        <row r="74">
          <cell r="A74">
            <v>68</v>
          </cell>
          <cell r="B74">
            <v>574</v>
          </cell>
          <cell r="C74" t="str">
            <v>Bromesberrow St. Mary's Church of England Primary School</v>
          </cell>
        </row>
        <row r="75">
          <cell r="A75">
            <v>69</v>
          </cell>
          <cell r="B75">
            <v>578</v>
          </cell>
          <cell r="C75" t="str">
            <v>Bussage Church of England Primary School</v>
          </cell>
        </row>
        <row r="76">
          <cell r="A76">
            <v>70</v>
          </cell>
          <cell r="B76">
            <v>579</v>
          </cell>
          <cell r="C76" t="str">
            <v>Castle Hill Primary School</v>
          </cell>
        </row>
        <row r="77">
          <cell r="A77">
            <v>71</v>
          </cell>
          <cell r="B77">
            <v>580</v>
          </cell>
          <cell r="C77" t="str">
            <v>Cam Everlands Primary School</v>
          </cell>
        </row>
        <row r="78">
          <cell r="A78">
            <v>72</v>
          </cell>
          <cell r="B78">
            <v>581</v>
          </cell>
          <cell r="C78" t="str">
            <v>St. Matthew's Church of England Primary School</v>
          </cell>
        </row>
        <row r="79">
          <cell r="A79">
            <v>73</v>
          </cell>
          <cell r="B79">
            <v>582</v>
          </cell>
          <cell r="C79" t="str">
            <v>Cam Hopton Church of England Primary School</v>
          </cell>
        </row>
        <row r="80">
          <cell r="A80">
            <v>74</v>
          </cell>
          <cell r="B80">
            <v>583</v>
          </cell>
          <cell r="C80" t="str">
            <v>Cam Woodfield Infant School</v>
          </cell>
        </row>
        <row r="81">
          <cell r="A81">
            <v>75</v>
          </cell>
          <cell r="B81">
            <v>585</v>
          </cell>
          <cell r="C81" t="str">
            <v>Cashes Green Primary School</v>
          </cell>
        </row>
        <row r="82">
          <cell r="A82">
            <v>76</v>
          </cell>
          <cell r="B82">
            <v>586</v>
          </cell>
          <cell r="C82" t="str">
            <v>Chalford Hill Primary School</v>
          </cell>
        </row>
        <row r="83">
          <cell r="A83">
            <v>77</v>
          </cell>
          <cell r="B83">
            <v>587</v>
          </cell>
          <cell r="C83" t="str">
            <v>Christ Church Church of England Primary School (Stroud)</v>
          </cell>
        </row>
        <row r="84">
          <cell r="A84">
            <v>78</v>
          </cell>
          <cell r="B84">
            <v>592</v>
          </cell>
          <cell r="C84" t="str">
            <v>St. Andrew's Church of England Primary School</v>
          </cell>
        </row>
        <row r="85">
          <cell r="A85">
            <v>79</v>
          </cell>
          <cell r="B85">
            <v>593</v>
          </cell>
          <cell r="C85" t="str">
            <v>Glenfall Community Primary School</v>
          </cell>
        </row>
        <row r="86">
          <cell r="A86">
            <v>80</v>
          </cell>
          <cell r="B86">
            <v>594</v>
          </cell>
          <cell r="C86" t="str">
            <v>St. James' and Ebrington Church of England Primary Schools</v>
          </cell>
        </row>
        <row r="87">
          <cell r="A87">
            <v>81</v>
          </cell>
          <cell r="B87">
            <v>596</v>
          </cell>
          <cell r="C87" t="str">
            <v>St. Catharine's Catholic Primary School</v>
          </cell>
        </row>
        <row r="88">
          <cell r="A88">
            <v>82</v>
          </cell>
          <cell r="B88">
            <v>598</v>
          </cell>
          <cell r="C88" t="str">
            <v>Churcham Primary School</v>
          </cell>
        </row>
        <row r="89">
          <cell r="A89">
            <v>83</v>
          </cell>
          <cell r="B89">
            <v>599</v>
          </cell>
          <cell r="C89" t="str">
            <v>Churchdown Parton Manor Infant School</v>
          </cell>
        </row>
        <row r="90">
          <cell r="A90">
            <v>84</v>
          </cell>
          <cell r="B90">
            <v>603</v>
          </cell>
          <cell r="C90" t="str">
            <v>Cirencester Primary School</v>
          </cell>
        </row>
        <row r="91">
          <cell r="A91">
            <v>85</v>
          </cell>
          <cell r="B91">
            <v>605</v>
          </cell>
          <cell r="C91" t="str">
            <v>Clearwell Church of England Primary School</v>
          </cell>
        </row>
        <row r="92">
          <cell r="A92">
            <v>86</v>
          </cell>
          <cell r="B92">
            <v>606</v>
          </cell>
          <cell r="C92" t="str">
            <v>Coaley Church of England Primary School</v>
          </cell>
        </row>
        <row r="93">
          <cell r="A93">
            <v>87</v>
          </cell>
          <cell r="B93">
            <v>609</v>
          </cell>
          <cell r="C93" t="str">
            <v>Coberley Church of England Primary School</v>
          </cell>
        </row>
        <row r="94">
          <cell r="A94">
            <v>88</v>
          </cell>
          <cell r="B94">
            <v>610</v>
          </cell>
          <cell r="C94" t="str">
            <v>Churchdown Parton Manor Junior School</v>
          </cell>
        </row>
        <row r="95">
          <cell r="A95">
            <v>89</v>
          </cell>
          <cell r="B95">
            <v>614</v>
          </cell>
          <cell r="C95" t="str">
            <v>Chesterton Primary School</v>
          </cell>
        </row>
        <row r="96">
          <cell r="A96">
            <v>90</v>
          </cell>
          <cell r="B96">
            <v>616</v>
          </cell>
          <cell r="C96" t="str">
            <v>Cranham Church of England Primary School</v>
          </cell>
        </row>
        <row r="97">
          <cell r="A97">
            <v>91</v>
          </cell>
          <cell r="B97">
            <v>619</v>
          </cell>
          <cell r="C97" t="str">
            <v>Deerhurst and Apperley Church of England Primary School</v>
          </cell>
        </row>
        <row r="98">
          <cell r="A98">
            <v>92</v>
          </cell>
          <cell r="B98">
            <v>620</v>
          </cell>
          <cell r="C98" t="str">
            <v>Coalway Community Infant School</v>
          </cell>
        </row>
        <row r="99">
          <cell r="A99">
            <v>93</v>
          </cell>
          <cell r="B99">
            <v>622</v>
          </cell>
          <cell r="C99" t="str">
            <v>Down Ampney Church of England Primary School</v>
          </cell>
        </row>
        <row r="100">
          <cell r="A100">
            <v>94</v>
          </cell>
          <cell r="B100">
            <v>628</v>
          </cell>
          <cell r="C100" t="str">
            <v>Drybrook School</v>
          </cell>
        </row>
        <row r="101">
          <cell r="A101">
            <v>95</v>
          </cell>
          <cell r="B101">
            <v>630</v>
          </cell>
          <cell r="C101" t="str">
            <v>Dursley Church of England Primary School</v>
          </cell>
        </row>
        <row r="102">
          <cell r="A102">
            <v>96</v>
          </cell>
          <cell r="B102">
            <v>632</v>
          </cell>
          <cell r="C102" t="str">
            <v>Ann Cam Church of England Primary School</v>
          </cell>
        </row>
        <row r="103">
          <cell r="A103">
            <v>97</v>
          </cell>
          <cell r="B103">
            <v>633</v>
          </cell>
          <cell r="C103" t="str">
            <v>Eastcombe Primary School</v>
          </cell>
        </row>
        <row r="104">
          <cell r="A104">
            <v>98</v>
          </cell>
          <cell r="B104">
            <v>635</v>
          </cell>
          <cell r="C104" t="str">
            <v>Eastington Primary School</v>
          </cell>
        </row>
        <row r="105">
          <cell r="A105">
            <v>99</v>
          </cell>
          <cell r="B105">
            <v>640</v>
          </cell>
          <cell r="C105" t="str">
            <v>Ellwood Primary School</v>
          </cell>
        </row>
        <row r="106">
          <cell r="A106">
            <v>100</v>
          </cell>
          <cell r="B106">
            <v>643</v>
          </cell>
          <cell r="C106" t="str">
            <v>English Bicknor Church of England Primary School</v>
          </cell>
        </row>
        <row r="107">
          <cell r="A107">
            <v>101</v>
          </cell>
          <cell r="B107">
            <v>656</v>
          </cell>
          <cell r="C107" t="str">
            <v>Grangefield School</v>
          </cell>
        </row>
        <row r="108">
          <cell r="A108">
            <v>102</v>
          </cell>
          <cell r="B108">
            <v>657</v>
          </cell>
          <cell r="C108" t="str">
            <v>Great Rissington Primary School</v>
          </cell>
        </row>
        <row r="109">
          <cell r="A109">
            <v>103</v>
          </cell>
          <cell r="B109">
            <v>660</v>
          </cell>
          <cell r="C109" t="str">
            <v>Stone with Woodford Church of England Primary School</v>
          </cell>
        </row>
        <row r="110">
          <cell r="A110">
            <v>104</v>
          </cell>
          <cell r="B110">
            <v>664</v>
          </cell>
          <cell r="C110" t="str">
            <v>Hardwicke Parochial Primary School</v>
          </cell>
        </row>
        <row r="111">
          <cell r="A111">
            <v>105</v>
          </cell>
          <cell r="B111">
            <v>665</v>
          </cell>
          <cell r="C111" t="str">
            <v>Haresfield Church of England Primary School</v>
          </cell>
        </row>
        <row r="112">
          <cell r="A112">
            <v>106</v>
          </cell>
          <cell r="B112">
            <v>667</v>
          </cell>
          <cell r="C112" t="str">
            <v>Hatherop Church of England Primary School</v>
          </cell>
        </row>
        <row r="113">
          <cell r="A113">
            <v>107</v>
          </cell>
          <cell r="B113">
            <v>671</v>
          </cell>
          <cell r="C113" t="str">
            <v>Hillesley Church of England Primary School</v>
          </cell>
        </row>
        <row r="114">
          <cell r="A114">
            <v>108</v>
          </cell>
          <cell r="B114">
            <v>672</v>
          </cell>
          <cell r="C114" t="str">
            <v>Horsley Church of England Primary School</v>
          </cell>
        </row>
        <row r="115">
          <cell r="A115">
            <v>109</v>
          </cell>
          <cell r="B115">
            <v>677</v>
          </cell>
          <cell r="C115" t="str">
            <v>Huntley Church of England Primary School</v>
          </cell>
        </row>
        <row r="116">
          <cell r="A116">
            <v>110</v>
          </cell>
          <cell r="B116">
            <v>678</v>
          </cell>
          <cell r="C116" t="str">
            <v>Innsworth Junior School</v>
          </cell>
        </row>
        <row r="117">
          <cell r="A117">
            <v>111</v>
          </cell>
          <cell r="B117">
            <v>681</v>
          </cell>
          <cell r="C117" t="str">
            <v>Kemble Primary School</v>
          </cell>
        </row>
        <row r="118">
          <cell r="A118">
            <v>112</v>
          </cell>
          <cell r="B118">
            <v>682</v>
          </cell>
          <cell r="C118" t="str">
            <v>Kempsford Church of England Primary School</v>
          </cell>
        </row>
        <row r="119">
          <cell r="A119">
            <v>113</v>
          </cell>
          <cell r="B119">
            <v>683</v>
          </cell>
          <cell r="C119" t="str">
            <v>Innsworth Infant School</v>
          </cell>
        </row>
        <row r="120">
          <cell r="A120">
            <v>114</v>
          </cell>
          <cell r="B120">
            <v>686</v>
          </cell>
          <cell r="C120" t="str">
            <v>King's Stanley Church of England Primary School</v>
          </cell>
        </row>
        <row r="121">
          <cell r="A121">
            <v>115</v>
          </cell>
          <cell r="B121">
            <v>691</v>
          </cell>
          <cell r="C121" t="str">
            <v>Kingswood Primary School</v>
          </cell>
        </row>
        <row r="122">
          <cell r="A122">
            <v>116</v>
          </cell>
          <cell r="B122">
            <v>692</v>
          </cell>
          <cell r="C122" t="str">
            <v>St. Lawrence Church of England Primary School</v>
          </cell>
        </row>
        <row r="123">
          <cell r="A123">
            <v>117</v>
          </cell>
          <cell r="B123">
            <v>693</v>
          </cell>
          <cell r="C123" t="str">
            <v>Warden Hill Primary School</v>
          </cell>
        </row>
        <row r="124">
          <cell r="A124">
            <v>118</v>
          </cell>
          <cell r="B124">
            <v>694</v>
          </cell>
          <cell r="C124" t="str">
            <v>Leonard Stanley Church of England Primary School</v>
          </cell>
        </row>
        <row r="125">
          <cell r="A125">
            <v>119</v>
          </cell>
          <cell r="B125">
            <v>695</v>
          </cell>
          <cell r="C125" t="str">
            <v>Littledean Church of England Primary School</v>
          </cell>
        </row>
        <row r="126">
          <cell r="A126">
            <v>120</v>
          </cell>
          <cell r="B126">
            <v>696</v>
          </cell>
          <cell r="C126" t="str">
            <v>The Lake Field Church of England Primary School</v>
          </cell>
        </row>
        <row r="127">
          <cell r="A127">
            <v>121</v>
          </cell>
          <cell r="B127">
            <v>699</v>
          </cell>
          <cell r="C127" t="str">
            <v>Longborough Church of England Primary School</v>
          </cell>
        </row>
        <row r="128">
          <cell r="A128">
            <v>122</v>
          </cell>
          <cell r="B128">
            <v>702</v>
          </cell>
          <cell r="C128" t="str">
            <v>Hope Brook Church of England Primary School</v>
          </cell>
        </row>
        <row r="129">
          <cell r="A129">
            <v>123</v>
          </cell>
          <cell r="B129">
            <v>705</v>
          </cell>
          <cell r="C129" t="str">
            <v>Longney Church of England Primary School</v>
          </cell>
        </row>
        <row r="130">
          <cell r="A130">
            <v>124</v>
          </cell>
          <cell r="B130">
            <v>709</v>
          </cell>
          <cell r="C130" t="str">
            <v>Lydbrook Primary School</v>
          </cell>
        </row>
        <row r="131">
          <cell r="A131">
            <v>125</v>
          </cell>
          <cell r="B131">
            <v>710</v>
          </cell>
          <cell r="C131" t="str">
            <v>Lydney Church of England Community School</v>
          </cell>
        </row>
        <row r="132">
          <cell r="A132">
            <v>126</v>
          </cell>
          <cell r="B132">
            <v>714</v>
          </cell>
          <cell r="C132" t="str">
            <v>Meysey Hampton Church of England Primary School</v>
          </cell>
        </row>
        <row r="133">
          <cell r="A133">
            <v>127</v>
          </cell>
          <cell r="B133">
            <v>717</v>
          </cell>
          <cell r="C133" t="str">
            <v>Mickleton Primary School</v>
          </cell>
        </row>
        <row r="134">
          <cell r="A134">
            <v>128</v>
          </cell>
          <cell r="B134">
            <v>719</v>
          </cell>
          <cell r="C134" t="str">
            <v>Minsterworth Church of England Primary School</v>
          </cell>
        </row>
        <row r="135">
          <cell r="A135">
            <v>129</v>
          </cell>
          <cell r="B135">
            <v>720</v>
          </cell>
          <cell r="C135" t="str">
            <v>Miserden Church of England Primary School</v>
          </cell>
        </row>
        <row r="136">
          <cell r="A136">
            <v>130</v>
          </cell>
          <cell r="B136">
            <v>721</v>
          </cell>
          <cell r="C136" t="str">
            <v>Mitcheldean Endowed Primary School</v>
          </cell>
        </row>
        <row r="137">
          <cell r="A137">
            <v>131</v>
          </cell>
          <cell r="B137">
            <v>724</v>
          </cell>
          <cell r="C137" t="str">
            <v>Nailsworth Church of England Primary School</v>
          </cell>
        </row>
        <row r="138">
          <cell r="A138">
            <v>132</v>
          </cell>
          <cell r="B138">
            <v>726</v>
          </cell>
          <cell r="C138" t="str">
            <v>Picklenash Junior School</v>
          </cell>
        </row>
        <row r="139">
          <cell r="A139">
            <v>133</v>
          </cell>
          <cell r="B139">
            <v>727</v>
          </cell>
          <cell r="C139" t="str">
            <v>Glebe Infant School</v>
          </cell>
        </row>
        <row r="140">
          <cell r="A140">
            <v>134</v>
          </cell>
          <cell r="B140">
            <v>728</v>
          </cell>
          <cell r="C140" t="str">
            <v>Newnham St. Peter's Church of England Primary School</v>
          </cell>
        </row>
        <row r="141">
          <cell r="A141">
            <v>135</v>
          </cell>
          <cell r="B141">
            <v>729</v>
          </cell>
          <cell r="C141" t="str">
            <v>North Cerney Church of England Primary School</v>
          </cell>
        </row>
        <row r="142">
          <cell r="A142">
            <v>136</v>
          </cell>
          <cell r="B142">
            <v>730</v>
          </cell>
          <cell r="C142" t="str">
            <v>Northleach Church of England Primary School</v>
          </cell>
        </row>
        <row r="143">
          <cell r="A143">
            <v>137</v>
          </cell>
          <cell r="B143">
            <v>731</v>
          </cell>
          <cell r="C143" t="str">
            <v>North Nibley Church of England Primary School</v>
          </cell>
        </row>
        <row r="144">
          <cell r="A144">
            <v>138</v>
          </cell>
          <cell r="B144">
            <v>732</v>
          </cell>
          <cell r="C144" t="str">
            <v>Northway Infant School</v>
          </cell>
        </row>
        <row r="145">
          <cell r="A145">
            <v>139</v>
          </cell>
          <cell r="B145">
            <v>733</v>
          </cell>
          <cell r="C145" t="str">
            <v>Norton Church of England Primary School</v>
          </cell>
        </row>
        <row r="146">
          <cell r="A146">
            <v>140</v>
          </cell>
          <cell r="B146">
            <v>734</v>
          </cell>
          <cell r="C146" t="str">
            <v>St. Joseph's Catholic Primary School</v>
          </cell>
        </row>
        <row r="147">
          <cell r="A147">
            <v>141</v>
          </cell>
          <cell r="B147">
            <v>735</v>
          </cell>
          <cell r="C147" t="str">
            <v>Oakridge Parochial School</v>
          </cell>
        </row>
        <row r="148">
          <cell r="A148">
            <v>142</v>
          </cell>
          <cell r="B148">
            <v>742</v>
          </cell>
          <cell r="C148" t="str">
            <v>The Croft School</v>
          </cell>
        </row>
        <row r="149">
          <cell r="A149">
            <v>143</v>
          </cell>
          <cell r="B149">
            <v>743</v>
          </cell>
          <cell r="C149" t="str">
            <v>Parkend Primary School</v>
          </cell>
        </row>
        <row r="150">
          <cell r="A150">
            <v>144</v>
          </cell>
          <cell r="B150">
            <v>749</v>
          </cell>
          <cell r="C150" t="str">
            <v>Pauntley Church of England Primary School</v>
          </cell>
        </row>
        <row r="151">
          <cell r="A151">
            <v>145</v>
          </cell>
          <cell r="B151">
            <v>750</v>
          </cell>
          <cell r="C151" t="str">
            <v>Pillowell Community Primary School</v>
          </cell>
        </row>
        <row r="152">
          <cell r="A152">
            <v>146</v>
          </cell>
          <cell r="B152">
            <v>754</v>
          </cell>
          <cell r="C152" t="str">
            <v>Prestbury St. Mary's Church of England Junior School</v>
          </cell>
        </row>
        <row r="153">
          <cell r="A153">
            <v>147</v>
          </cell>
          <cell r="B153">
            <v>759</v>
          </cell>
          <cell r="C153" t="str">
            <v>Randwick Church of England Primary School</v>
          </cell>
        </row>
        <row r="154">
          <cell r="A154">
            <v>148</v>
          </cell>
          <cell r="B154">
            <v>763</v>
          </cell>
          <cell r="C154" t="str">
            <v>Rodborough Community Primary School</v>
          </cell>
        </row>
        <row r="155">
          <cell r="A155">
            <v>149</v>
          </cell>
          <cell r="B155">
            <v>764</v>
          </cell>
          <cell r="C155" t="str">
            <v>Rodmarton School</v>
          </cell>
        </row>
        <row r="156">
          <cell r="A156">
            <v>150</v>
          </cell>
          <cell r="B156">
            <v>765</v>
          </cell>
          <cell r="C156" t="str">
            <v>Ruardean Church of England Primary School</v>
          </cell>
        </row>
        <row r="157">
          <cell r="A157">
            <v>151</v>
          </cell>
          <cell r="B157">
            <v>766</v>
          </cell>
          <cell r="C157" t="str">
            <v>Woodside Primary School</v>
          </cell>
        </row>
        <row r="158">
          <cell r="A158">
            <v>152</v>
          </cell>
          <cell r="B158">
            <v>767</v>
          </cell>
          <cell r="C158" t="str">
            <v>St. White's School</v>
          </cell>
        </row>
        <row r="159">
          <cell r="A159">
            <v>153</v>
          </cell>
          <cell r="B159">
            <v>768</v>
          </cell>
          <cell r="C159" t="str">
            <v>St. Mary's Church of England Infant School (Prestbury)</v>
          </cell>
        </row>
        <row r="160">
          <cell r="A160">
            <v>154</v>
          </cell>
          <cell r="B160">
            <v>769</v>
          </cell>
          <cell r="C160" t="str">
            <v>Wye Forest Federation</v>
          </cell>
        </row>
        <row r="161">
          <cell r="A161">
            <v>155</v>
          </cell>
          <cell r="B161">
            <v>771</v>
          </cell>
          <cell r="C161" t="str">
            <v>Sapperton Church of England Primary School</v>
          </cell>
        </row>
        <row r="162">
          <cell r="A162">
            <v>156</v>
          </cell>
          <cell r="B162">
            <v>775</v>
          </cell>
          <cell r="C162" t="str">
            <v>Sharpness Primary School</v>
          </cell>
        </row>
        <row r="163">
          <cell r="A163">
            <v>157</v>
          </cell>
          <cell r="B163">
            <v>776</v>
          </cell>
          <cell r="C163" t="str">
            <v>Sheepscombe School</v>
          </cell>
        </row>
        <row r="164">
          <cell r="A164">
            <v>158</v>
          </cell>
          <cell r="B164">
            <v>777</v>
          </cell>
          <cell r="C164" t="str">
            <v>Sherborne Church of England Primary School</v>
          </cell>
        </row>
        <row r="165">
          <cell r="A165">
            <v>159</v>
          </cell>
          <cell r="B165">
            <v>779</v>
          </cell>
          <cell r="C165" t="str">
            <v>Shurdington Church of England Primary School</v>
          </cell>
        </row>
        <row r="166">
          <cell r="A166">
            <v>160</v>
          </cell>
          <cell r="B166">
            <v>780</v>
          </cell>
          <cell r="C166" t="str">
            <v>Siddington Church of England School</v>
          </cell>
        </row>
        <row r="167">
          <cell r="A167">
            <v>161</v>
          </cell>
          <cell r="B167">
            <v>781</v>
          </cell>
          <cell r="C167" t="str">
            <v>Gastrells Community Primary School</v>
          </cell>
        </row>
        <row r="168">
          <cell r="A168">
            <v>162</v>
          </cell>
          <cell r="B168">
            <v>782</v>
          </cell>
          <cell r="C168" t="str">
            <v>Slimbridge Primary School</v>
          </cell>
        </row>
        <row r="169">
          <cell r="A169">
            <v>163</v>
          </cell>
          <cell r="B169">
            <v>784</v>
          </cell>
          <cell r="C169" t="str">
            <v>Soudley School</v>
          </cell>
        </row>
        <row r="170">
          <cell r="A170">
            <v>164</v>
          </cell>
          <cell r="B170">
            <v>786</v>
          </cell>
          <cell r="C170" t="str">
            <v>Ann Edwards Church of England Primary School</v>
          </cell>
        </row>
        <row r="171">
          <cell r="A171">
            <v>165</v>
          </cell>
          <cell r="B171">
            <v>787</v>
          </cell>
          <cell r="C171" t="str">
            <v>Southrop Church of England Primary School</v>
          </cell>
        </row>
        <row r="172">
          <cell r="A172">
            <v>166</v>
          </cell>
          <cell r="B172">
            <v>789</v>
          </cell>
          <cell r="C172" t="str">
            <v>Isbourne Valley Primary</v>
          </cell>
        </row>
        <row r="173">
          <cell r="A173">
            <v>167</v>
          </cell>
          <cell r="B173">
            <v>791</v>
          </cell>
          <cell r="C173" t="str">
            <v>The Park Infant School</v>
          </cell>
        </row>
        <row r="174">
          <cell r="A174">
            <v>168</v>
          </cell>
          <cell r="B174">
            <v>793</v>
          </cell>
          <cell r="C174" t="str">
            <v>Steam Mills Primary School</v>
          </cell>
        </row>
        <row r="175">
          <cell r="A175">
            <v>169</v>
          </cell>
          <cell r="B175">
            <v>795</v>
          </cell>
          <cell r="C175" t="str">
            <v>Tredington Primary School</v>
          </cell>
        </row>
        <row r="176">
          <cell r="A176">
            <v>170</v>
          </cell>
          <cell r="B176">
            <v>797</v>
          </cell>
          <cell r="C176" t="str">
            <v>Park Junior School</v>
          </cell>
        </row>
        <row r="177">
          <cell r="A177">
            <v>171</v>
          </cell>
          <cell r="B177">
            <v>798</v>
          </cell>
          <cell r="C177" t="str">
            <v>Stow-on-the-Wold Primary School</v>
          </cell>
        </row>
        <row r="178">
          <cell r="A178">
            <v>172</v>
          </cell>
          <cell r="B178">
            <v>800</v>
          </cell>
          <cell r="C178" t="str">
            <v>Stratton Church of England Primary School</v>
          </cell>
        </row>
        <row r="179">
          <cell r="A179">
            <v>173</v>
          </cell>
          <cell r="B179">
            <v>801</v>
          </cell>
          <cell r="C179" t="str">
            <v>Callowell Primary School</v>
          </cell>
        </row>
        <row r="180">
          <cell r="A180">
            <v>174</v>
          </cell>
          <cell r="B180">
            <v>803</v>
          </cell>
          <cell r="C180" t="str">
            <v>Stroud Valley Community Primary School</v>
          </cell>
        </row>
        <row r="181">
          <cell r="A181">
            <v>175</v>
          </cell>
          <cell r="B181">
            <v>805</v>
          </cell>
          <cell r="C181" t="str">
            <v>Uplands Community Primary School</v>
          </cell>
        </row>
        <row r="182">
          <cell r="A182">
            <v>176</v>
          </cell>
          <cell r="B182">
            <v>806</v>
          </cell>
          <cell r="C182" t="str">
            <v>Swell Church of England Primary School</v>
          </cell>
        </row>
        <row r="183">
          <cell r="A183">
            <v>177</v>
          </cell>
          <cell r="B183">
            <v>808</v>
          </cell>
          <cell r="C183" t="str">
            <v>Temple Guiting Church of England School</v>
          </cell>
        </row>
        <row r="184">
          <cell r="A184">
            <v>178</v>
          </cell>
          <cell r="B184">
            <v>810</v>
          </cell>
          <cell r="C184" t="str">
            <v>St. Mary's Church of England Primary School (Tetbury)</v>
          </cell>
        </row>
        <row r="185">
          <cell r="A185">
            <v>179</v>
          </cell>
          <cell r="B185">
            <v>811</v>
          </cell>
          <cell r="C185" t="str">
            <v>Tewkesbury Church of England Primary School</v>
          </cell>
        </row>
        <row r="186">
          <cell r="A186">
            <v>180</v>
          </cell>
          <cell r="B186">
            <v>812</v>
          </cell>
          <cell r="C186" t="str">
            <v>The John Moore Primary School</v>
          </cell>
        </row>
        <row r="187">
          <cell r="A187">
            <v>181</v>
          </cell>
          <cell r="B187">
            <v>814</v>
          </cell>
          <cell r="C187" t="str">
            <v>Mitton Manor Primary School</v>
          </cell>
        </row>
        <row r="188">
          <cell r="A188">
            <v>182</v>
          </cell>
          <cell r="B188">
            <v>815</v>
          </cell>
          <cell r="C188" t="str">
            <v>Queen Margaret Primary School and Opportunity Centre</v>
          </cell>
        </row>
        <row r="189">
          <cell r="A189">
            <v>183</v>
          </cell>
          <cell r="B189">
            <v>816</v>
          </cell>
          <cell r="C189" t="str">
            <v>Meadowside Primary School</v>
          </cell>
        </row>
        <row r="190">
          <cell r="A190">
            <v>184</v>
          </cell>
          <cell r="B190">
            <v>817</v>
          </cell>
          <cell r="C190" t="str">
            <v>Kingsway Primary</v>
          </cell>
        </row>
        <row r="191">
          <cell r="A191">
            <v>185</v>
          </cell>
          <cell r="B191">
            <v>818</v>
          </cell>
          <cell r="C191" t="str">
            <v>Thrupp School</v>
          </cell>
        </row>
        <row r="192">
          <cell r="A192">
            <v>186</v>
          </cell>
          <cell r="B192">
            <v>819</v>
          </cell>
          <cell r="C192" t="str">
            <v>Tibberton Community Primary School</v>
          </cell>
        </row>
        <row r="193">
          <cell r="A193">
            <v>187</v>
          </cell>
          <cell r="B193">
            <v>825</v>
          </cell>
          <cell r="C193" t="str">
            <v>Tutshill Church of England Primary School</v>
          </cell>
        </row>
        <row r="194">
          <cell r="A194">
            <v>188</v>
          </cell>
          <cell r="B194">
            <v>827</v>
          </cell>
          <cell r="C194" t="str">
            <v>Twyning School</v>
          </cell>
        </row>
        <row r="195">
          <cell r="A195">
            <v>189</v>
          </cell>
          <cell r="B195">
            <v>829</v>
          </cell>
          <cell r="C195" t="str">
            <v>Uley Church of England Primary School</v>
          </cell>
        </row>
        <row r="196">
          <cell r="A196">
            <v>190</v>
          </cell>
          <cell r="B196">
            <v>835</v>
          </cell>
          <cell r="C196" t="str">
            <v>Watermoor Church of England Primary School</v>
          </cell>
        </row>
        <row r="197">
          <cell r="A197">
            <v>191</v>
          </cell>
          <cell r="B197">
            <v>837</v>
          </cell>
          <cell r="C197" t="str">
            <v>Walmore Hill Primary School</v>
          </cell>
        </row>
        <row r="198">
          <cell r="A198">
            <v>192</v>
          </cell>
          <cell r="B198">
            <v>838</v>
          </cell>
          <cell r="C198" t="str">
            <v>Westbury-on-Severn Church of England Primary School</v>
          </cell>
        </row>
        <row r="199">
          <cell r="A199">
            <v>193</v>
          </cell>
          <cell r="B199">
            <v>841</v>
          </cell>
          <cell r="C199" t="str">
            <v>Whiteshill Primary School</v>
          </cell>
        </row>
        <row r="200">
          <cell r="A200">
            <v>194</v>
          </cell>
          <cell r="B200">
            <v>842</v>
          </cell>
          <cell r="C200" t="str">
            <v>Whitminster Endowed Church of England Primary School</v>
          </cell>
        </row>
        <row r="201">
          <cell r="A201">
            <v>195</v>
          </cell>
          <cell r="B201">
            <v>845</v>
          </cell>
          <cell r="C201" t="str">
            <v>Willersey Church of England Primary School</v>
          </cell>
        </row>
        <row r="202">
          <cell r="A202">
            <v>196</v>
          </cell>
          <cell r="B202">
            <v>848</v>
          </cell>
          <cell r="C202" t="str">
            <v>Winchcombe Abbey Church of England Primary School</v>
          </cell>
        </row>
        <row r="203">
          <cell r="A203">
            <v>197</v>
          </cell>
          <cell r="B203">
            <v>851</v>
          </cell>
          <cell r="C203" t="str">
            <v>Withington Church of England Primary School</v>
          </cell>
        </row>
        <row r="204">
          <cell r="A204">
            <v>198</v>
          </cell>
          <cell r="B204">
            <v>852</v>
          </cell>
          <cell r="C204" t="str">
            <v>Woolaston Primary School</v>
          </cell>
        </row>
        <row r="205">
          <cell r="A205">
            <v>199</v>
          </cell>
          <cell r="B205">
            <v>853</v>
          </cell>
          <cell r="C205" t="str">
            <v>Woodchester Endowed Church of England Primary School</v>
          </cell>
        </row>
        <row r="206">
          <cell r="A206">
            <v>200</v>
          </cell>
          <cell r="B206">
            <v>862</v>
          </cell>
          <cell r="C206" t="str">
            <v>Yorkley Primary School</v>
          </cell>
        </row>
        <row r="207">
          <cell r="A207">
            <v>201</v>
          </cell>
          <cell r="B207">
            <v>881</v>
          </cell>
          <cell r="C207" t="str">
            <v>Benhall Infant School</v>
          </cell>
        </row>
        <row r="208">
          <cell r="A208">
            <v>202</v>
          </cell>
          <cell r="B208">
            <v>886</v>
          </cell>
          <cell r="C208" t="str">
            <v>Gardners Lane Primary School</v>
          </cell>
        </row>
        <row r="209">
          <cell r="A209">
            <v>203</v>
          </cell>
          <cell r="B209">
            <v>887</v>
          </cell>
          <cell r="C209" t="str">
            <v>Gloucester Road Primary School</v>
          </cell>
        </row>
        <row r="210">
          <cell r="A210">
            <v>204</v>
          </cell>
          <cell r="B210">
            <v>888</v>
          </cell>
          <cell r="C210" t="str">
            <v>Hesters Way Primary School and Family Centre</v>
          </cell>
        </row>
        <row r="211">
          <cell r="A211">
            <v>205</v>
          </cell>
          <cell r="B211">
            <v>890</v>
          </cell>
          <cell r="C211" t="str">
            <v>Holy Trinity Church of England Primary School</v>
          </cell>
        </row>
        <row r="212">
          <cell r="A212">
            <v>206</v>
          </cell>
          <cell r="B212">
            <v>891</v>
          </cell>
          <cell r="C212" t="str">
            <v>Greatfield Park Primary School</v>
          </cell>
        </row>
        <row r="213">
          <cell r="A213">
            <v>207</v>
          </cell>
          <cell r="B213">
            <v>892</v>
          </cell>
          <cell r="C213" t="str">
            <v>Lakeside Primary School</v>
          </cell>
        </row>
        <row r="214">
          <cell r="A214">
            <v>208</v>
          </cell>
          <cell r="B214">
            <v>898</v>
          </cell>
          <cell r="C214" t="str">
            <v>Naunton Park Primary School</v>
          </cell>
        </row>
        <row r="215">
          <cell r="A215">
            <v>209</v>
          </cell>
          <cell r="B215">
            <v>900</v>
          </cell>
          <cell r="C215" t="str">
            <v>Oakwood Primary School</v>
          </cell>
        </row>
        <row r="216">
          <cell r="A216">
            <v>210</v>
          </cell>
          <cell r="B216">
            <v>902</v>
          </cell>
          <cell r="C216" t="str">
            <v>Rowanfield Infant School</v>
          </cell>
        </row>
        <row r="217">
          <cell r="A217">
            <v>211</v>
          </cell>
          <cell r="B217">
            <v>906</v>
          </cell>
          <cell r="C217" t="str">
            <v>St. John's Church of England Primary School (Cheltenham)</v>
          </cell>
        </row>
        <row r="218">
          <cell r="A218">
            <v>212</v>
          </cell>
          <cell r="B218">
            <v>912</v>
          </cell>
          <cell r="C218" t="str">
            <v>St. Thomas More Catholic Primary School</v>
          </cell>
        </row>
        <row r="219">
          <cell r="A219">
            <v>213</v>
          </cell>
          <cell r="B219">
            <v>921</v>
          </cell>
          <cell r="C219" t="str">
            <v>Calton Infant School</v>
          </cell>
        </row>
        <row r="220">
          <cell r="A220">
            <v>214</v>
          </cell>
          <cell r="B220">
            <v>922</v>
          </cell>
          <cell r="C220" t="str">
            <v>Calton Junior School</v>
          </cell>
        </row>
        <row r="221">
          <cell r="A221">
            <v>215</v>
          </cell>
          <cell r="B221">
            <v>924</v>
          </cell>
          <cell r="C221" t="str">
            <v>Coney Hill Community Primary School</v>
          </cell>
        </row>
        <row r="222">
          <cell r="A222">
            <v>216</v>
          </cell>
          <cell r="B222">
            <v>925</v>
          </cell>
          <cell r="C222" t="str">
            <v>Dinglewell Infant School</v>
          </cell>
        </row>
        <row r="223">
          <cell r="A223">
            <v>217</v>
          </cell>
          <cell r="B223">
            <v>926</v>
          </cell>
          <cell r="C223" t="str">
            <v>Dinglewell Junior School</v>
          </cell>
        </row>
        <row r="224">
          <cell r="A224">
            <v>218</v>
          </cell>
          <cell r="B224">
            <v>927</v>
          </cell>
          <cell r="C224" t="str">
            <v>Elmbridge Infant School</v>
          </cell>
        </row>
        <row r="225">
          <cell r="A225">
            <v>219</v>
          </cell>
          <cell r="B225">
            <v>928</v>
          </cell>
          <cell r="C225" t="str">
            <v>Elmbridge Junior School</v>
          </cell>
        </row>
        <row r="226">
          <cell r="A226">
            <v>220</v>
          </cell>
          <cell r="B226">
            <v>929</v>
          </cell>
          <cell r="C226" t="str">
            <v>Finlay Primary School</v>
          </cell>
        </row>
        <row r="227">
          <cell r="A227">
            <v>221</v>
          </cell>
          <cell r="B227">
            <v>933</v>
          </cell>
          <cell r="C227" t="str">
            <v>Harewood Infant School</v>
          </cell>
        </row>
        <row r="228">
          <cell r="A228">
            <v>222</v>
          </cell>
          <cell r="B228">
            <v>935</v>
          </cell>
          <cell r="C228" t="str">
            <v>Hatherley Infant School</v>
          </cell>
        </row>
        <row r="229">
          <cell r="A229">
            <v>223</v>
          </cell>
          <cell r="B229">
            <v>936</v>
          </cell>
          <cell r="C229" t="str">
            <v>Hempsted Church of England Primary School</v>
          </cell>
        </row>
        <row r="230">
          <cell r="A230">
            <v>224</v>
          </cell>
          <cell r="B230">
            <v>937</v>
          </cell>
          <cell r="C230" t="str">
            <v>Hillview Primary School</v>
          </cell>
        </row>
        <row r="231">
          <cell r="A231">
            <v>225</v>
          </cell>
          <cell r="B231">
            <v>939</v>
          </cell>
          <cell r="C231" t="str">
            <v>Grange Primary School</v>
          </cell>
        </row>
        <row r="232">
          <cell r="A232">
            <v>226</v>
          </cell>
          <cell r="B232">
            <v>940</v>
          </cell>
          <cell r="C232" t="str">
            <v>Linden Primary School</v>
          </cell>
        </row>
        <row r="233">
          <cell r="A233">
            <v>227</v>
          </cell>
          <cell r="B233">
            <v>941</v>
          </cell>
          <cell r="C233" t="str">
            <v>Longlevens Infant School</v>
          </cell>
        </row>
        <row r="234">
          <cell r="A234">
            <v>228</v>
          </cell>
          <cell r="B234">
            <v>945</v>
          </cell>
          <cell r="C234" t="str">
            <v>The Moat Primary School</v>
          </cell>
        </row>
        <row r="235">
          <cell r="A235">
            <v>229</v>
          </cell>
          <cell r="B235">
            <v>947</v>
          </cell>
          <cell r="C235" t="str">
            <v>St. James' Church of England Junior School (Gloucester)</v>
          </cell>
        </row>
        <row r="236">
          <cell r="A236">
            <v>230</v>
          </cell>
          <cell r="B236">
            <v>948</v>
          </cell>
          <cell r="C236" t="str">
            <v>St. Paul's Church of England Primary School</v>
          </cell>
        </row>
        <row r="237">
          <cell r="A237">
            <v>231</v>
          </cell>
          <cell r="B237">
            <v>951</v>
          </cell>
          <cell r="C237" t="str">
            <v>Tredworth Infant School</v>
          </cell>
        </row>
        <row r="238">
          <cell r="A238">
            <v>232</v>
          </cell>
          <cell r="B238">
            <v>952</v>
          </cell>
          <cell r="C238" t="str">
            <v>Tredworth Junior School</v>
          </cell>
        </row>
        <row r="239">
          <cell r="A239">
            <v>233</v>
          </cell>
          <cell r="B239">
            <v>954</v>
          </cell>
          <cell r="C239" t="str">
            <v>Tuffley Primary School</v>
          </cell>
        </row>
        <row r="240">
          <cell r="A240">
            <v>234</v>
          </cell>
          <cell r="B240">
            <v>956</v>
          </cell>
          <cell r="C240" t="str">
            <v>Widden Primary School and Family Centre</v>
          </cell>
        </row>
        <row r="241">
          <cell r="A241">
            <v>235</v>
          </cell>
          <cell r="B241">
            <v>958</v>
          </cell>
          <cell r="C241" t="str">
            <v>Coopers Edge Primary</v>
          </cell>
        </row>
      </sheetData>
      <sheetData sheetId="13"/>
      <sheetData sheetId="14"/>
      <sheetData sheetId="15"/>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 Schools SSG"/>
      <sheetName val="Primary"/>
      <sheetName val="Secondary"/>
      <sheetName val="Special"/>
      <sheetName val="Sheet1"/>
    </sheetNames>
    <sheetDataSet>
      <sheetData sheetId="0" refreshError="1">
        <row r="3">
          <cell r="A3">
            <v>125</v>
          </cell>
          <cell r="B3">
            <v>7019</v>
          </cell>
          <cell r="C3" t="str">
            <v>Alderman Knight School</v>
          </cell>
          <cell r="G3">
            <v>79</v>
          </cell>
          <cell r="H3">
            <v>25000</v>
          </cell>
          <cell r="I3">
            <v>27000</v>
          </cell>
          <cell r="J3">
            <v>28000</v>
          </cell>
        </row>
        <row r="4">
          <cell r="A4">
            <v>126</v>
          </cell>
          <cell r="B4">
            <v>7008</v>
          </cell>
          <cell r="C4" t="str">
            <v>Amberley Ridge School</v>
          </cell>
          <cell r="G4">
            <v>29</v>
          </cell>
          <cell r="H4">
            <v>25000</v>
          </cell>
          <cell r="I4">
            <v>27000</v>
          </cell>
          <cell r="J4">
            <v>28000</v>
          </cell>
        </row>
        <row r="5">
          <cell r="A5">
            <v>127</v>
          </cell>
          <cell r="B5">
            <v>7015</v>
          </cell>
          <cell r="C5" t="str">
            <v>Bettridge School</v>
          </cell>
          <cell r="G5">
            <v>88</v>
          </cell>
          <cell r="H5">
            <v>25000</v>
          </cell>
          <cell r="I5">
            <v>27000</v>
          </cell>
          <cell r="J5">
            <v>28000</v>
          </cell>
        </row>
        <row r="6">
          <cell r="A6">
            <v>128</v>
          </cell>
          <cell r="B6">
            <v>7012</v>
          </cell>
          <cell r="C6" t="str">
            <v>Bownham Park School</v>
          </cell>
          <cell r="G6">
            <v>29</v>
          </cell>
          <cell r="H6">
            <v>25000</v>
          </cell>
          <cell r="I6">
            <v>27000</v>
          </cell>
          <cell r="J6">
            <v>28000</v>
          </cell>
        </row>
        <row r="7">
          <cell r="A7">
            <v>130</v>
          </cell>
          <cell r="B7">
            <v>7011</v>
          </cell>
          <cell r="C7" t="str">
            <v>Cam House School</v>
          </cell>
          <cell r="G7">
            <v>51</v>
          </cell>
          <cell r="H7">
            <v>25000</v>
          </cell>
          <cell r="I7">
            <v>27000</v>
          </cell>
          <cell r="J7">
            <v>28000</v>
          </cell>
        </row>
        <row r="8">
          <cell r="A8">
            <v>132</v>
          </cell>
          <cell r="B8">
            <v>7005</v>
          </cell>
          <cell r="C8" t="str">
            <v>Coln House School</v>
          </cell>
          <cell r="G8">
            <v>51</v>
          </cell>
          <cell r="H8">
            <v>25000</v>
          </cell>
          <cell r="I8">
            <v>27000</v>
          </cell>
          <cell r="J8">
            <v>28000</v>
          </cell>
        </row>
        <row r="9">
          <cell r="A9">
            <v>133</v>
          </cell>
          <cell r="B9">
            <v>7009</v>
          </cell>
          <cell r="C9" t="str">
            <v>Dean Hall School</v>
          </cell>
          <cell r="G9">
            <v>49</v>
          </cell>
          <cell r="H9">
            <v>25000</v>
          </cell>
          <cell r="I9">
            <v>27000</v>
          </cell>
          <cell r="J9">
            <v>28000</v>
          </cell>
        </row>
        <row r="10">
          <cell r="A10">
            <v>136</v>
          </cell>
          <cell r="B10">
            <v>7016</v>
          </cell>
          <cell r="C10" t="str">
            <v>Oakdene School</v>
          </cell>
          <cell r="G10">
            <v>34</v>
          </cell>
          <cell r="H10">
            <v>25000</v>
          </cell>
          <cell r="I10">
            <v>27000</v>
          </cell>
          <cell r="J10">
            <v>28000</v>
          </cell>
        </row>
        <row r="11">
          <cell r="A11">
            <v>137</v>
          </cell>
          <cell r="B11">
            <v>7018</v>
          </cell>
          <cell r="C11" t="str">
            <v>Paternoster School</v>
          </cell>
          <cell r="G11">
            <v>41</v>
          </cell>
          <cell r="H11">
            <v>25000</v>
          </cell>
          <cell r="I11">
            <v>27000</v>
          </cell>
          <cell r="J11">
            <v>28000</v>
          </cell>
        </row>
        <row r="12">
          <cell r="A12">
            <v>138</v>
          </cell>
          <cell r="B12">
            <v>7013</v>
          </cell>
          <cell r="C12" t="str">
            <v>Sandford School</v>
          </cell>
          <cell r="G12">
            <v>83</v>
          </cell>
          <cell r="H12">
            <v>25000</v>
          </cell>
          <cell r="I12">
            <v>27000</v>
          </cell>
          <cell r="J12">
            <v>28000</v>
          </cell>
        </row>
        <row r="13">
          <cell r="A13">
            <v>139</v>
          </cell>
          <cell r="B13">
            <v>7017</v>
          </cell>
          <cell r="C13" t="str">
            <v>Shrubberies School</v>
          </cell>
          <cell r="G13">
            <v>85</v>
          </cell>
          <cell r="H13">
            <v>25000</v>
          </cell>
          <cell r="I13">
            <v>27000</v>
          </cell>
          <cell r="J13">
            <v>28000</v>
          </cell>
        </row>
        <row r="14">
          <cell r="A14">
            <v>141</v>
          </cell>
          <cell r="B14">
            <v>7022</v>
          </cell>
          <cell r="C14" t="str">
            <v>Battledown Children's Centre</v>
          </cell>
          <cell r="G14">
            <v>40</v>
          </cell>
          <cell r="H14">
            <v>25000</v>
          </cell>
          <cell r="I14">
            <v>27000</v>
          </cell>
          <cell r="J14">
            <v>28000</v>
          </cell>
        </row>
        <row r="15">
          <cell r="A15">
            <v>143</v>
          </cell>
          <cell r="B15">
            <v>7023</v>
          </cell>
          <cell r="C15" t="str">
            <v>Belmont School</v>
          </cell>
          <cell r="G15">
            <v>56</v>
          </cell>
          <cell r="H15">
            <v>25000</v>
          </cell>
          <cell r="I15">
            <v>27000</v>
          </cell>
          <cell r="J15">
            <v>28000</v>
          </cell>
        </row>
        <row r="16">
          <cell r="A16">
            <v>144</v>
          </cell>
          <cell r="B16">
            <v>7024</v>
          </cell>
          <cell r="C16" t="str">
            <v>The Milestone School</v>
          </cell>
          <cell r="G16">
            <v>269</v>
          </cell>
          <cell r="H16">
            <v>35000</v>
          </cell>
          <cell r="I16">
            <v>37000</v>
          </cell>
          <cell r="J16">
            <v>38000</v>
          </cell>
        </row>
        <row r="17">
          <cell r="A17">
            <v>321</v>
          </cell>
          <cell r="B17">
            <v>1102</v>
          </cell>
          <cell r="C17" t="str">
            <v>The Whitminster Centre</v>
          </cell>
          <cell r="H17">
            <v>9000</v>
          </cell>
          <cell r="I17">
            <v>10000</v>
          </cell>
          <cell r="J17">
            <v>10500</v>
          </cell>
        </row>
        <row r="18">
          <cell r="A18">
            <v>323</v>
          </cell>
          <cell r="B18">
            <v>1100</v>
          </cell>
          <cell r="C18" t="str">
            <v>St Georges Centre</v>
          </cell>
          <cell r="H18">
            <v>9000</v>
          </cell>
          <cell r="I18">
            <v>10000</v>
          </cell>
          <cell r="J18">
            <v>10500</v>
          </cell>
        </row>
        <row r="19">
          <cell r="A19">
            <v>324</v>
          </cell>
          <cell r="B19">
            <v>1101</v>
          </cell>
          <cell r="C19" t="str">
            <v>The Hatherley Centre</v>
          </cell>
          <cell r="H19">
            <v>9000</v>
          </cell>
          <cell r="I19">
            <v>10000</v>
          </cell>
          <cell r="J19">
            <v>10500</v>
          </cell>
        </row>
        <row r="20">
          <cell r="A20">
            <v>325</v>
          </cell>
          <cell r="B20">
            <v>5422</v>
          </cell>
          <cell r="C20" t="str">
            <v>Dene Magna Community School</v>
          </cell>
          <cell r="D20">
            <v>446</v>
          </cell>
          <cell r="E20">
            <v>292</v>
          </cell>
          <cell r="F20">
            <v>0</v>
          </cell>
          <cell r="G20">
            <v>738</v>
          </cell>
          <cell r="H20">
            <v>90000</v>
          </cell>
          <cell r="I20">
            <v>96000</v>
          </cell>
          <cell r="J20">
            <v>98500</v>
          </cell>
        </row>
        <row r="21">
          <cell r="A21">
            <v>326</v>
          </cell>
          <cell r="B21">
            <v>4039</v>
          </cell>
          <cell r="C21" t="str">
            <v>Berkeley Vale Community School</v>
          </cell>
          <cell r="D21">
            <v>125</v>
          </cell>
          <cell r="E21">
            <v>95</v>
          </cell>
          <cell r="F21">
            <v>28</v>
          </cell>
          <cell r="G21">
            <v>248</v>
          </cell>
          <cell r="H21">
            <v>75000</v>
          </cell>
          <cell r="I21">
            <v>80000</v>
          </cell>
          <cell r="J21">
            <v>82000</v>
          </cell>
        </row>
        <row r="22">
          <cell r="A22">
            <v>327</v>
          </cell>
          <cell r="B22">
            <v>5423</v>
          </cell>
          <cell r="C22" t="str">
            <v>Lakers School</v>
          </cell>
          <cell r="D22">
            <v>515</v>
          </cell>
          <cell r="E22">
            <v>365</v>
          </cell>
          <cell r="F22">
            <v>0</v>
          </cell>
          <cell r="G22">
            <v>880</v>
          </cell>
          <cell r="H22">
            <v>90000</v>
          </cell>
          <cell r="I22">
            <v>96000</v>
          </cell>
          <cell r="J22">
            <v>98500</v>
          </cell>
        </row>
        <row r="23">
          <cell r="A23">
            <v>328</v>
          </cell>
          <cell r="B23">
            <v>4024</v>
          </cell>
          <cell r="C23" t="str">
            <v>Cleeve School</v>
          </cell>
          <cell r="D23">
            <v>775</v>
          </cell>
          <cell r="E23">
            <v>503</v>
          </cell>
          <cell r="F23">
            <v>247</v>
          </cell>
          <cell r="G23">
            <v>1525</v>
          </cell>
          <cell r="H23">
            <v>105000</v>
          </cell>
          <cell r="I23">
            <v>112000</v>
          </cell>
          <cell r="J23">
            <v>115000</v>
          </cell>
        </row>
        <row r="24">
          <cell r="A24">
            <v>330</v>
          </cell>
          <cell r="B24">
            <v>4015</v>
          </cell>
          <cell r="C24" t="str">
            <v>Beaufort Community School</v>
          </cell>
          <cell r="D24">
            <v>655</v>
          </cell>
          <cell r="E24">
            <v>384</v>
          </cell>
          <cell r="F24">
            <v>115</v>
          </cell>
          <cell r="G24">
            <v>1154</v>
          </cell>
          <cell r="H24">
            <v>90000</v>
          </cell>
          <cell r="I24">
            <v>96000</v>
          </cell>
          <cell r="J24">
            <v>98500</v>
          </cell>
        </row>
        <row r="25">
          <cell r="A25">
            <v>331</v>
          </cell>
          <cell r="B25">
            <v>5408</v>
          </cell>
          <cell r="C25" t="str">
            <v>Balcarras School</v>
          </cell>
          <cell r="D25">
            <v>592</v>
          </cell>
          <cell r="E25">
            <v>361</v>
          </cell>
          <cell r="F25">
            <v>231</v>
          </cell>
          <cell r="G25">
            <v>1184</v>
          </cell>
          <cell r="H25">
            <v>90000</v>
          </cell>
          <cell r="I25">
            <v>96000</v>
          </cell>
          <cell r="J25">
            <v>98500</v>
          </cell>
        </row>
        <row r="26">
          <cell r="A26">
            <v>332</v>
          </cell>
          <cell r="B26">
            <v>5414</v>
          </cell>
          <cell r="C26" t="str">
            <v>Chipping Campden School</v>
          </cell>
          <cell r="D26">
            <v>543</v>
          </cell>
          <cell r="E26">
            <v>364</v>
          </cell>
          <cell r="F26">
            <v>234</v>
          </cell>
          <cell r="G26">
            <v>1141</v>
          </cell>
          <cell r="H26">
            <v>90000</v>
          </cell>
          <cell r="I26">
            <v>96000</v>
          </cell>
          <cell r="J26">
            <v>98500</v>
          </cell>
        </row>
        <row r="27">
          <cell r="A27">
            <v>334</v>
          </cell>
          <cell r="B27">
            <v>5419</v>
          </cell>
          <cell r="C27" t="str">
            <v>Cirencester Kingshill School</v>
          </cell>
          <cell r="D27">
            <v>501</v>
          </cell>
          <cell r="E27">
            <v>323</v>
          </cell>
          <cell r="F27">
            <v>0</v>
          </cell>
          <cell r="G27">
            <v>824</v>
          </cell>
          <cell r="H27">
            <v>90000</v>
          </cell>
          <cell r="I27">
            <v>96000</v>
          </cell>
          <cell r="J27">
            <v>98500</v>
          </cell>
        </row>
        <row r="28">
          <cell r="A28">
            <v>335</v>
          </cell>
          <cell r="B28">
            <v>5412</v>
          </cell>
          <cell r="C28" t="str">
            <v>Chosen Hill School</v>
          </cell>
          <cell r="D28">
            <v>682</v>
          </cell>
          <cell r="E28">
            <v>455</v>
          </cell>
          <cell r="F28">
            <v>250</v>
          </cell>
          <cell r="G28">
            <v>1387</v>
          </cell>
          <cell r="H28">
            <v>105000</v>
          </cell>
          <cell r="I28">
            <v>112000</v>
          </cell>
          <cell r="J28">
            <v>115000</v>
          </cell>
        </row>
        <row r="29">
          <cell r="A29">
            <v>336</v>
          </cell>
          <cell r="B29">
            <v>5409</v>
          </cell>
          <cell r="C29" t="str">
            <v>Churchdown School</v>
          </cell>
          <cell r="D29">
            <v>710</v>
          </cell>
          <cell r="E29">
            <v>478</v>
          </cell>
          <cell r="F29">
            <v>180</v>
          </cell>
          <cell r="G29">
            <v>1368</v>
          </cell>
          <cell r="H29">
            <v>105000</v>
          </cell>
          <cell r="I29">
            <v>112000</v>
          </cell>
          <cell r="J29">
            <v>115000</v>
          </cell>
        </row>
        <row r="30">
          <cell r="A30">
            <v>337</v>
          </cell>
          <cell r="B30">
            <v>5425</v>
          </cell>
          <cell r="C30" t="str">
            <v>Heywood Community School</v>
          </cell>
          <cell r="D30">
            <v>283</v>
          </cell>
          <cell r="E30">
            <v>206</v>
          </cell>
          <cell r="F30">
            <v>0</v>
          </cell>
          <cell r="G30">
            <v>489</v>
          </cell>
          <cell r="H30">
            <v>75000</v>
          </cell>
          <cell r="I30">
            <v>80000</v>
          </cell>
          <cell r="J30">
            <v>82000</v>
          </cell>
        </row>
        <row r="31">
          <cell r="A31">
            <v>339</v>
          </cell>
          <cell r="B31">
            <v>5420</v>
          </cell>
          <cell r="C31" t="str">
            <v>Cirencester Deer Park School</v>
          </cell>
          <cell r="D31">
            <v>669</v>
          </cell>
          <cell r="E31">
            <v>439</v>
          </cell>
          <cell r="F31">
            <v>0</v>
          </cell>
          <cell r="G31">
            <v>1108</v>
          </cell>
          <cell r="H31">
            <v>90000</v>
          </cell>
          <cell r="I31">
            <v>96000</v>
          </cell>
          <cell r="J31">
            <v>98500</v>
          </cell>
        </row>
        <row r="32">
          <cell r="A32">
            <v>340</v>
          </cell>
          <cell r="B32">
            <v>5400</v>
          </cell>
          <cell r="C32" t="str">
            <v>Ribston Hall High School</v>
          </cell>
          <cell r="D32">
            <v>350</v>
          </cell>
          <cell r="E32">
            <v>221</v>
          </cell>
          <cell r="F32">
            <v>144</v>
          </cell>
          <cell r="G32">
            <v>715</v>
          </cell>
          <cell r="H32">
            <v>90000</v>
          </cell>
          <cell r="I32">
            <v>96000</v>
          </cell>
          <cell r="J32">
            <v>98500</v>
          </cell>
        </row>
        <row r="33">
          <cell r="A33">
            <v>341</v>
          </cell>
          <cell r="B33">
            <v>5413</v>
          </cell>
          <cell r="C33" t="str">
            <v>Central Technology College</v>
          </cell>
          <cell r="D33">
            <v>319</v>
          </cell>
          <cell r="E33">
            <v>202</v>
          </cell>
          <cell r="F33">
            <v>41</v>
          </cell>
          <cell r="G33">
            <v>562</v>
          </cell>
          <cell r="H33">
            <v>75000</v>
          </cell>
          <cell r="I33">
            <v>80000</v>
          </cell>
          <cell r="J33">
            <v>82000</v>
          </cell>
        </row>
        <row r="34">
          <cell r="A34">
            <v>342</v>
          </cell>
          <cell r="B34">
            <v>5404</v>
          </cell>
          <cell r="C34" t="str">
            <v>The Crypt School</v>
          </cell>
          <cell r="D34">
            <v>338</v>
          </cell>
          <cell r="E34">
            <v>223</v>
          </cell>
          <cell r="F34">
            <v>138</v>
          </cell>
          <cell r="G34">
            <v>699</v>
          </cell>
          <cell r="H34">
            <v>90000</v>
          </cell>
          <cell r="I34">
            <v>96000</v>
          </cell>
          <cell r="J34">
            <v>98500</v>
          </cell>
        </row>
        <row r="35">
          <cell r="A35">
            <v>343</v>
          </cell>
          <cell r="B35">
            <v>4040</v>
          </cell>
          <cell r="C35" t="str">
            <v>Brockworth School</v>
          </cell>
          <cell r="D35">
            <v>485</v>
          </cell>
          <cell r="E35">
            <v>262</v>
          </cell>
          <cell r="F35">
            <v>85</v>
          </cell>
          <cell r="G35">
            <v>832</v>
          </cell>
          <cell r="H35">
            <v>90000</v>
          </cell>
          <cell r="I35">
            <v>96000</v>
          </cell>
          <cell r="J35">
            <v>98500</v>
          </cell>
        </row>
        <row r="36">
          <cell r="A36">
            <v>344</v>
          </cell>
          <cell r="B36">
            <v>4002</v>
          </cell>
          <cell r="C36" t="str">
            <v>High School for Girls</v>
          </cell>
          <cell r="D36">
            <v>365</v>
          </cell>
          <cell r="E36">
            <v>245</v>
          </cell>
          <cell r="F36">
            <v>215</v>
          </cell>
          <cell r="G36">
            <v>825</v>
          </cell>
          <cell r="H36">
            <v>90000</v>
          </cell>
          <cell r="I36">
            <v>96000</v>
          </cell>
          <cell r="J36">
            <v>98500</v>
          </cell>
        </row>
        <row r="37">
          <cell r="A37">
            <v>346</v>
          </cell>
          <cell r="B37">
            <v>5407</v>
          </cell>
          <cell r="C37" t="str">
            <v>Rednock School</v>
          </cell>
          <cell r="D37">
            <v>704</v>
          </cell>
          <cell r="E37">
            <v>436</v>
          </cell>
          <cell r="F37">
            <v>254</v>
          </cell>
          <cell r="G37">
            <v>1394</v>
          </cell>
          <cell r="H37">
            <v>105000</v>
          </cell>
          <cell r="I37">
            <v>112000</v>
          </cell>
          <cell r="J37">
            <v>115000</v>
          </cell>
        </row>
        <row r="38">
          <cell r="A38">
            <v>348</v>
          </cell>
          <cell r="B38">
            <v>4068</v>
          </cell>
          <cell r="C38" t="str">
            <v>Thomas Keble School</v>
          </cell>
          <cell r="D38">
            <v>398</v>
          </cell>
          <cell r="E38">
            <v>211</v>
          </cell>
          <cell r="F38">
            <v>0</v>
          </cell>
          <cell r="G38">
            <v>609</v>
          </cell>
          <cell r="H38">
            <v>90000</v>
          </cell>
          <cell r="I38">
            <v>96000</v>
          </cell>
          <cell r="J38">
            <v>98500</v>
          </cell>
        </row>
        <row r="39">
          <cell r="A39">
            <v>349</v>
          </cell>
          <cell r="B39">
            <v>4513</v>
          </cell>
          <cell r="C39" t="str">
            <v>Farmor's School</v>
          </cell>
          <cell r="D39">
            <v>523</v>
          </cell>
          <cell r="E39">
            <v>347</v>
          </cell>
          <cell r="F39">
            <v>154</v>
          </cell>
          <cell r="G39">
            <v>1024</v>
          </cell>
          <cell r="H39">
            <v>90000</v>
          </cell>
          <cell r="I39">
            <v>96000</v>
          </cell>
          <cell r="J39">
            <v>98500</v>
          </cell>
        </row>
        <row r="40">
          <cell r="A40">
            <v>351</v>
          </cell>
          <cell r="B40">
            <v>4008</v>
          </cell>
          <cell r="C40" t="str">
            <v>Oxstalls Community School</v>
          </cell>
          <cell r="D40">
            <v>395</v>
          </cell>
          <cell r="E40">
            <v>289</v>
          </cell>
          <cell r="F40">
            <v>0</v>
          </cell>
          <cell r="G40">
            <v>684</v>
          </cell>
          <cell r="H40">
            <v>90000</v>
          </cell>
          <cell r="I40">
            <v>96000</v>
          </cell>
          <cell r="J40">
            <v>98500</v>
          </cell>
        </row>
        <row r="41">
          <cell r="A41">
            <v>355</v>
          </cell>
          <cell r="B41">
            <v>5421</v>
          </cell>
          <cell r="C41" t="str">
            <v>Pittville School</v>
          </cell>
          <cell r="D41">
            <v>495</v>
          </cell>
          <cell r="E41">
            <v>263</v>
          </cell>
          <cell r="F41">
            <v>0</v>
          </cell>
          <cell r="G41">
            <v>758</v>
          </cell>
          <cell r="H41">
            <v>90000</v>
          </cell>
          <cell r="I41">
            <v>96000</v>
          </cell>
          <cell r="J41">
            <v>98500</v>
          </cell>
        </row>
        <row r="42">
          <cell r="A42">
            <v>360</v>
          </cell>
          <cell r="B42">
            <v>5427</v>
          </cell>
          <cell r="C42" t="str">
            <v>Whitecross School</v>
          </cell>
          <cell r="D42">
            <v>578</v>
          </cell>
          <cell r="E42">
            <v>355</v>
          </cell>
          <cell r="F42">
            <v>0</v>
          </cell>
          <cell r="G42">
            <v>933</v>
          </cell>
          <cell r="H42">
            <v>90000</v>
          </cell>
          <cell r="I42">
            <v>96000</v>
          </cell>
          <cell r="J42">
            <v>98500</v>
          </cell>
        </row>
        <row r="43">
          <cell r="A43">
            <v>363</v>
          </cell>
          <cell r="B43">
            <v>5411</v>
          </cell>
          <cell r="C43" t="str">
            <v>Newent Community School</v>
          </cell>
          <cell r="D43">
            <v>710</v>
          </cell>
          <cell r="E43">
            <v>472</v>
          </cell>
          <cell r="F43">
            <v>272</v>
          </cell>
          <cell r="G43">
            <v>1454</v>
          </cell>
          <cell r="H43">
            <v>105000</v>
          </cell>
          <cell r="I43">
            <v>112000</v>
          </cell>
          <cell r="J43">
            <v>115000</v>
          </cell>
        </row>
        <row r="44">
          <cell r="A44">
            <v>369</v>
          </cell>
          <cell r="B44">
            <v>4064</v>
          </cell>
          <cell r="C44" t="str">
            <v>Severn Vale School</v>
          </cell>
          <cell r="D44">
            <v>663</v>
          </cell>
          <cell r="E44">
            <v>396</v>
          </cell>
          <cell r="F44">
            <v>0</v>
          </cell>
          <cell r="G44">
            <v>1059</v>
          </cell>
          <cell r="H44">
            <v>90000</v>
          </cell>
          <cell r="I44">
            <v>96000</v>
          </cell>
          <cell r="J44">
            <v>98500</v>
          </cell>
        </row>
        <row r="45">
          <cell r="A45">
            <v>372</v>
          </cell>
          <cell r="B45">
            <v>5410</v>
          </cell>
          <cell r="C45" t="str">
            <v>The Cotswold School</v>
          </cell>
          <cell r="D45">
            <v>432</v>
          </cell>
          <cell r="E45">
            <v>267</v>
          </cell>
          <cell r="F45">
            <v>135</v>
          </cell>
          <cell r="G45">
            <v>834</v>
          </cell>
          <cell r="H45">
            <v>90000</v>
          </cell>
          <cell r="I45">
            <v>96000</v>
          </cell>
          <cell r="J45">
            <v>98500</v>
          </cell>
        </row>
        <row r="46">
          <cell r="A46">
            <v>373</v>
          </cell>
          <cell r="B46">
            <v>5424</v>
          </cell>
          <cell r="C46" t="str">
            <v>Maidenhill School</v>
          </cell>
          <cell r="D46">
            <v>431</v>
          </cell>
          <cell r="E46">
            <v>235</v>
          </cell>
          <cell r="F46">
            <v>0</v>
          </cell>
          <cell r="G46">
            <v>666</v>
          </cell>
          <cell r="H46">
            <v>90000</v>
          </cell>
          <cell r="I46">
            <v>96000</v>
          </cell>
          <cell r="J46">
            <v>98500</v>
          </cell>
        </row>
        <row r="47">
          <cell r="A47">
            <v>374</v>
          </cell>
          <cell r="B47">
            <v>4032</v>
          </cell>
          <cell r="C47" t="str">
            <v>Archway School</v>
          </cell>
          <cell r="D47">
            <v>586</v>
          </cell>
          <cell r="E47">
            <v>382</v>
          </cell>
          <cell r="F47">
            <v>145</v>
          </cell>
          <cell r="G47">
            <v>1113</v>
          </cell>
          <cell r="H47">
            <v>90000</v>
          </cell>
          <cell r="I47">
            <v>96000</v>
          </cell>
          <cell r="J47">
            <v>98500</v>
          </cell>
        </row>
        <row r="48">
          <cell r="A48">
            <v>375</v>
          </cell>
          <cell r="B48">
            <v>5401</v>
          </cell>
          <cell r="C48" t="str">
            <v>Marling School</v>
          </cell>
          <cell r="D48">
            <v>377</v>
          </cell>
          <cell r="E48">
            <v>236</v>
          </cell>
          <cell r="F48">
            <v>170</v>
          </cell>
          <cell r="G48">
            <v>783</v>
          </cell>
          <cell r="H48">
            <v>90000</v>
          </cell>
          <cell r="I48">
            <v>96000</v>
          </cell>
          <cell r="J48">
            <v>98500</v>
          </cell>
        </row>
        <row r="49">
          <cell r="A49">
            <v>377</v>
          </cell>
          <cell r="B49">
            <v>5402</v>
          </cell>
          <cell r="C49" t="str">
            <v>Stroud High School</v>
          </cell>
          <cell r="D49">
            <v>388</v>
          </cell>
          <cell r="E49">
            <v>254</v>
          </cell>
          <cell r="F49">
            <v>248</v>
          </cell>
          <cell r="G49">
            <v>890</v>
          </cell>
          <cell r="H49">
            <v>90000</v>
          </cell>
          <cell r="I49">
            <v>96000</v>
          </cell>
          <cell r="J49">
            <v>98500</v>
          </cell>
        </row>
        <row r="50">
          <cell r="A50">
            <v>379</v>
          </cell>
          <cell r="B50">
            <v>5428</v>
          </cell>
          <cell r="C50" t="str">
            <v>Sir William Romney's School</v>
          </cell>
          <cell r="D50">
            <v>369</v>
          </cell>
          <cell r="E50">
            <v>279</v>
          </cell>
          <cell r="F50">
            <v>87</v>
          </cell>
          <cell r="G50">
            <v>735</v>
          </cell>
          <cell r="H50">
            <v>90000</v>
          </cell>
          <cell r="I50">
            <v>96000</v>
          </cell>
          <cell r="J50">
            <v>98500</v>
          </cell>
        </row>
        <row r="51">
          <cell r="A51">
            <v>380</v>
          </cell>
          <cell r="B51">
            <v>4001</v>
          </cell>
          <cell r="C51" t="str">
            <v>Sir Thomas Rich's School</v>
          </cell>
          <cell r="D51">
            <v>334</v>
          </cell>
          <cell r="E51">
            <v>217</v>
          </cell>
          <cell r="F51">
            <v>206</v>
          </cell>
          <cell r="G51">
            <v>757</v>
          </cell>
          <cell r="H51">
            <v>90000</v>
          </cell>
          <cell r="I51">
            <v>96000</v>
          </cell>
          <cell r="J51">
            <v>98500</v>
          </cell>
        </row>
        <row r="52">
          <cell r="A52">
            <v>381</v>
          </cell>
          <cell r="B52">
            <v>4600</v>
          </cell>
          <cell r="C52" t="str">
            <v>St. Peter's Catholic High School and Sixth Form Centre</v>
          </cell>
          <cell r="D52">
            <v>692</v>
          </cell>
          <cell r="E52">
            <v>457</v>
          </cell>
          <cell r="F52">
            <v>373</v>
          </cell>
          <cell r="G52">
            <v>1522</v>
          </cell>
          <cell r="H52">
            <v>105000</v>
          </cell>
          <cell r="I52">
            <v>112000</v>
          </cell>
          <cell r="J52">
            <v>115000</v>
          </cell>
        </row>
        <row r="53">
          <cell r="A53">
            <v>383</v>
          </cell>
          <cell r="B53">
            <v>5416</v>
          </cell>
          <cell r="C53" t="str">
            <v>St. Benedict's Catholic School and Sports College</v>
          </cell>
          <cell r="D53">
            <v>391</v>
          </cell>
          <cell r="E53">
            <v>194</v>
          </cell>
          <cell r="F53">
            <v>0</v>
          </cell>
          <cell r="G53">
            <v>585</v>
          </cell>
          <cell r="H53">
            <v>75000</v>
          </cell>
          <cell r="I53">
            <v>80000</v>
          </cell>
          <cell r="J53">
            <v>82000</v>
          </cell>
        </row>
        <row r="54">
          <cell r="A54">
            <v>386</v>
          </cell>
          <cell r="B54">
            <v>5417</v>
          </cell>
          <cell r="C54" t="str">
            <v>Winchcombe School</v>
          </cell>
          <cell r="D54">
            <v>243</v>
          </cell>
          <cell r="E54">
            <v>179</v>
          </cell>
          <cell r="F54">
            <v>0</v>
          </cell>
          <cell r="G54">
            <v>422</v>
          </cell>
          <cell r="H54">
            <v>75000</v>
          </cell>
          <cell r="I54">
            <v>80000</v>
          </cell>
          <cell r="J54">
            <v>82000</v>
          </cell>
        </row>
        <row r="55">
          <cell r="A55">
            <v>388</v>
          </cell>
          <cell r="B55">
            <v>5406</v>
          </cell>
          <cell r="C55" t="str">
            <v>Katharine Lady Berkeley's School</v>
          </cell>
          <cell r="D55">
            <v>746</v>
          </cell>
          <cell r="E55">
            <v>483</v>
          </cell>
          <cell r="F55">
            <v>242</v>
          </cell>
          <cell r="G55">
            <v>1471</v>
          </cell>
          <cell r="H55">
            <v>105000</v>
          </cell>
          <cell r="I55">
            <v>112000</v>
          </cell>
          <cell r="J55">
            <v>115000</v>
          </cell>
        </row>
        <row r="56">
          <cell r="A56">
            <v>389</v>
          </cell>
          <cell r="B56">
            <v>4012</v>
          </cell>
          <cell r="C56" t="str">
            <v>Barnwood Park High School for Girls</v>
          </cell>
          <cell r="D56">
            <v>442</v>
          </cell>
          <cell r="E56">
            <v>217</v>
          </cell>
          <cell r="F56">
            <v>0</v>
          </cell>
          <cell r="G56">
            <v>659</v>
          </cell>
          <cell r="H56">
            <v>90000</v>
          </cell>
          <cell r="I56">
            <v>96000</v>
          </cell>
          <cell r="J56">
            <v>98500</v>
          </cell>
        </row>
        <row r="57">
          <cell r="A57">
            <v>391</v>
          </cell>
          <cell r="B57">
            <v>5405</v>
          </cell>
          <cell r="C57" t="str">
            <v>Tewkesbury School</v>
          </cell>
          <cell r="D57">
            <v>864</v>
          </cell>
          <cell r="E57">
            <v>528</v>
          </cell>
          <cell r="F57">
            <v>315</v>
          </cell>
          <cell r="G57">
            <v>1707</v>
          </cell>
          <cell r="H57">
            <v>105000</v>
          </cell>
          <cell r="I57">
            <v>112000</v>
          </cell>
          <cell r="J57">
            <v>115000</v>
          </cell>
        </row>
        <row r="58">
          <cell r="A58">
            <v>392</v>
          </cell>
          <cell r="B58">
            <v>5415</v>
          </cell>
          <cell r="C58" t="str">
            <v>Wyedean School</v>
          </cell>
          <cell r="D58">
            <v>495</v>
          </cell>
          <cell r="E58">
            <v>301</v>
          </cell>
          <cell r="F58">
            <v>137</v>
          </cell>
          <cell r="G58">
            <v>933</v>
          </cell>
          <cell r="H58">
            <v>90000</v>
          </cell>
          <cell r="I58">
            <v>96000</v>
          </cell>
          <cell r="J58">
            <v>98500</v>
          </cell>
        </row>
        <row r="59">
          <cell r="A59">
            <v>394</v>
          </cell>
          <cell r="B59">
            <v>5426</v>
          </cell>
          <cell r="C59" t="str">
            <v>Cheltenham Kingsmead School</v>
          </cell>
          <cell r="D59">
            <v>367</v>
          </cell>
          <cell r="E59">
            <v>287</v>
          </cell>
          <cell r="F59">
            <v>91</v>
          </cell>
          <cell r="G59">
            <v>745</v>
          </cell>
          <cell r="H59">
            <v>90000</v>
          </cell>
          <cell r="I59">
            <v>96000</v>
          </cell>
          <cell r="J59">
            <v>98500</v>
          </cell>
        </row>
        <row r="60">
          <cell r="A60">
            <v>396</v>
          </cell>
          <cell r="B60">
            <v>5418</v>
          </cell>
          <cell r="C60" t="str">
            <v>Cheltenham Bournside School and Sixth Form Centre</v>
          </cell>
          <cell r="D60">
            <v>813</v>
          </cell>
          <cell r="E60">
            <v>523</v>
          </cell>
          <cell r="F60">
            <v>426</v>
          </cell>
          <cell r="G60">
            <v>1762</v>
          </cell>
          <cell r="H60">
            <v>105000</v>
          </cell>
          <cell r="I60">
            <v>112000</v>
          </cell>
          <cell r="J60">
            <v>115000</v>
          </cell>
        </row>
        <row r="61">
          <cell r="A61">
            <v>398</v>
          </cell>
          <cell r="B61">
            <v>5403</v>
          </cell>
          <cell r="C61" t="str">
            <v>Pate's Grammar School</v>
          </cell>
          <cell r="D61">
            <v>361</v>
          </cell>
          <cell r="E61">
            <v>246</v>
          </cell>
          <cell r="F61">
            <v>323</v>
          </cell>
          <cell r="G61">
            <v>930</v>
          </cell>
          <cell r="H61">
            <v>90000</v>
          </cell>
          <cell r="I61">
            <v>96000</v>
          </cell>
          <cell r="J61">
            <v>98500</v>
          </cell>
        </row>
        <row r="62">
          <cell r="A62">
            <v>526</v>
          </cell>
          <cell r="B62">
            <v>3099</v>
          </cell>
          <cell r="C62" t="str">
            <v>Oak Hill C of E School &amp; Secretarial Base</v>
          </cell>
          <cell r="G62">
            <v>108</v>
          </cell>
          <cell r="H62">
            <v>18000</v>
          </cell>
          <cell r="I62">
            <v>20000</v>
          </cell>
          <cell r="J62">
            <v>21000</v>
          </cell>
        </row>
        <row r="63">
          <cell r="A63">
            <v>529</v>
          </cell>
          <cell r="B63">
            <v>2172</v>
          </cell>
          <cell r="C63" t="str">
            <v>Abbeymead Primary</v>
          </cell>
          <cell r="G63">
            <v>408</v>
          </cell>
          <cell r="H63">
            <v>40000</v>
          </cell>
          <cell r="I63">
            <v>45000</v>
          </cell>
          <cell r="J63">
            <v>46500</v>
          </cell>
        </row>
        <row r="64">
          <cell r="A64">
            <v>530</v>
          </cell>
          <cell r="B64">
            <v>3334</v>
          </cell>
          <cell r="C64" t="str">
            <v>Amberley Parochial</v>
          </cell>
          <cell r="G64">
            <v>115</v>
          </cell>
          <cell r="H64">
            <v>18000</v>
          </cell>
          <cell r="I64">
            <v>20000</v>
          </cell>
          <cell r="J64">
            <v>21000</v>
          </cell>
        </row>
        <row r="65">
          <cell r="A65">
            <v>531</v>
          </cell>
          <cell r="B65">
            <v>3308</v>
          </cell>
          <cell r="C65" t="str">
            <v>Ampney Crucis C of E Primary</v>
          </cell>
          <cell r="G65">
            <v>70</v>
          </cell>
          <cell r="H65">
            <v>9000</v>
          </cell>
          <cell r="I65">
            <v>10000</v>
          </cell>
          <cell r="J65">
            <v>10500</v>
          </cell>
        </row>
        <row r="66">
          <cell r="A66">
            <v>532</v>
          </cell>
          <cell r="B66">
            <v>5205</v>
          </cell>
          <cell r="C66" t="str">
            <v>Andoversford Primary</v>
          </cell>
          <cell r="G66">
            <v>99</v>
          </cell>
          <cell r="H66">
            <v>9000</v>
          </cell>
          <cell r="I66">
            <v>10000</v>
          </cell>
          <cell r="J66">
            <v>10500</v>
          </cell>
        </row>
        <row r="67">
          <cell r="A67">
            <v>534</v>
          </cell>
          <cell r="B67">
            <v>2040</v>
          </cell>
          <cell r="C67" t="str">
            <v>Ashchurch Primary</v>
          </cell>
          <cell r="G67">
            <v>119</v>
          </cell>
          <cell r="H67">
            <v>18000</v>
          </cell>
          <cell r="I67">
            <v>20000</v>
          </cell>
          <cell r="J67">
            <v>21000</v>
          </cell>
        </row>
        <row r="68">
          <cell r="A68">
            <v>535</v>
          </cell>
          <cell r="B68">
            <v>3086</v>
          </cell>
          <cell r="C68" t="str">
            <v>Ashleworth C of E Primary</v>
          </cell>
          <cell r="G68">
            <v>53</v>
          </cell>
          <cell r="H68">
            <v>9000</v>
          </cell>
          <cell r="I68">
            <v>10000</v>
          </cell>
          <cell r="J68">
            <v>10500</v>
          </cell>
        </row>
        <row r="69">
          <cell r="A69">
            <v>536</v>
          </cell>
          <cell r="B69">
            <v>3017</v>
          </cell>
          <cell r="C69" t="str">
            <v>Cold Aston C of E Primary</v>
          </cell>
          <cell r="G69">
            <v>73</v>
          </cell>
          <cell r="H69">
            <v>9000</v>
          </cell>
          <cell r="I69">
            <v>10000</v>
          </cell>
          <cell r="J69">
            <v>10500</v>
          </cell>
        </row>
        <row r="70">
          <cell r="A70">
            <v>538</v>
          </cell>
          <cell r="B70">
            <v>2041</v>
          </cell>
          <cell r="C70" t="str">
            <v>Avening Primary</v>
          </cell>
          <cell r="G70">
            <v>106</v>
          </cell>
          <cell r="H70">
            <v>18000</v>
          </cell>
          <cell r="I70">
            <v>20000</v>
          </cell>
          <cell r="J70">
            <v>21000</v>
          </cell>
        </row>
        <row r="71">
          <cell r="A71">
            <v>539</v>
          </cell>
          <cell r="B71">
            <v>3018</v>
          </cell>
          <cell r="C71" t="str">
            <v>Aylburton C of E Primary</v>
          </cell>
          <cell r="G71">
            <v>64</v>
          </cell>
          <cell r="H71">
            <v>9000</v>
          </cell>
          <cell r="I71">
            <v>10000</v>
          </cell>
          <cell r="J71">
            <v>10500</v>
          </cell>
        </row>
        <row r="72">
          <cell r="A72">
            <v>543</v>
          </cell>
          <cell r="B72">
            <v>2126</v>
          </cell>
          <cell r="C72" t="str">
            <v>Offa's Mead Primary</v>
          </cell>
          <cell r="G72">
            <v>227</v>
          </cell>
          <cell r="H72">
            <v>30000</v>
          </cell>
          <cell r="I72">
            <v>30000</v>
          </cell>
          <cell r="J72">
            <v>31000</v>
          </cell>
        </row>
        <row r="73">
          <cell r="A73">
            <v>544</v>
          </cell>
          <cell r="B73">
            <v>3357</v>
          </cell>
          <cell r="C73" t="str">
            <v>The Rosary Catholic Primary</v>
          </cell>
          <cell r="G73">
            <v>197</v>
          </cell>
          <cell r="H73">
            <v>18000</v>
          </cell>
          <cell r="I73">
            <v>20000</v>
          </cell>
          <cell r="J73">
            <v>21000</v>
          </cell>
        </row>
        <row r="74">
          <cell r="A74">
            <v>545</v>
          </cell>
          <cell r="B74">
            <v>2043</v>
          </cell>
          <cell r="C74" t="str">
            <v>Berkeley Primary</v>
          </cell>
          <cell r="G74">
            <v>191</v>
          </cell>
          <cell r="H74">
            <v>18000</v>
          </cell>
          <cell r="I74">
            <v>20000</v>
          </cell>
          <cell r="J74">
            <v>21000</v>
          </cell>
        </row>
        <row r="75">
          <cell r="A75">
            <v>546</v>
          </cell>
          <cell r="B75">
            <v>2103</v>
          </cell>
          <cell r="C75" t="str">
            <v>Berry Hill Primary</v>
          </cell>
          <cell r="G75">
            <v>202</v>
          </cell>
          <cell r="H75">
            <v>30000</v>
          </cell>
          <cell r="I75">
            <v>30000</v>
          </cell>
          <cell r="J75">
            <v>31000</v>
          </cell>
        </row>
        <row r="76">
          <cell r="A76">
            <v>547</v>
          </cell>
          <cell r="B76">
            <v>2141</v>
          </cell>
          <cell r="C76" t="str">
            <v>Woodmancote School</v>
          </cell>
          <cell r="G76">
            <v>322</v>
          </cell>
          <cell r="H76">
            <v>30000</v>
          </cell>
          <cell r="I76">
            <v>30000</v>
          </cell>
          <cell r="J76">
            <v>31000</v>
          </cell>
        </row>
        <row r="77">
          <cell r="A77">
            <v>548</v>
          </cell>
          <cell r="B77">
            <v>3019</v>
          </cell>
          <cell r="C77" t="str">
            <v>Bibury Church of England Primary</v>
          </cell>
          <cell r="G77">
            <v>47</v>
          </cell>
          <cell r="H77">
            <v>9000</v>
          </cell>
          <cell r="I77">
            <v>10000</v>
          </cell>
          <cell r="J77">
            <v>10500</v>
          </cell>
        </row>
        <row r="78">
          <cell r="A78">
            <v>551</v>
          </cell>
          <cell r="B78">
            <v>2056</v>
          </cell>
          <cell r="C78" t="str">
            <v>Birdlip Primary</v>
          </cell>
          <cell r="G78">
            <v>89</v>
          </cell>
          <cell r="H78">
            <v>9000</v>
          </cell>
          <cell r="I78">
            <v>10000</v>
          </cell>
          <cell r="J78">
            <v>10500</v>
          </cell>
        </row>
        <row r="79">
          <cell r="A79">
            <v>552</v>
          </cell>
          <cell r="B79">
            <v>2135</v>
          </cell>
          <cell r="C79" t="str">
            <v>Bishops Cleeve Primary</v>
          </cell>
          <cell r="G79">
            <v>446</v>
          </cell>
          <cell r="H79">
            <v>40000</v>
          </cell>
          <cell r="I79">
            <v>45000</v>
          </cell>
          <cell r="J79">
            <v>46500</v>
          </cell>
        </row>
        <row r="80">
          <cell r="A80">
            <v>553</v>
          </cell>
          <cell r="B80">
            <v>3020</v>
          </cell>
          <cell r="C80" t="str">
            <v>Bisley Blue Coat C of E Primary</v>
          </cell>
          <cell r="G80">
            <v>72</v>
          </cell>
          <cell r="H80">
            <v>9000</v>
          </cell>
          <cell r="I80">
            <v>10000</v>
          </cell>
          <cell r="J80">
            <v>10500</v>
          </cell>
        </row>
        <row r="81">
          <cell r="A81">
            <v>554</v>
          </cell>
          <cell r="B81">
            <v>2171</v>
          </cell>
          <cell r="C81" t="str">
            <v>Beech Green Primary</v>
          </cell>
          <cell r="G81">
            <v>481</v>
          </cell>
          <cell r="H81">
            <v>40000</v>
          </cell>
          <cell r="I81">
            <v>45000</v>
          </cell>
          <cell r="J81">
            <v>46500</v>
          </cell>
        </row>
        <row r="82">
          <cell r="A82">
            <v>555</v>
          </cell>
          <cell r="B82">
            <v>2061</v>
          </cell>
          <cell r="C82" t="str">
            <v>Forest View Primary</v>
          </cell>
          <cell r="G82">
            <v>393</v>
          </cell>
          <cell r="H82">
            <v>30000</v>
          </cell>
          <cell r="I82">
            <v>30000</v>
          </cell>
          <cell r="J82">
            <v>31000</v>
          </cell>
        </row>
        <row r="83">
          <cell r="A83">
            <v>558</v>
          </cell>
          <cell r="B83">
            <v>2042</v>
          </cell>
          <cell r="C83" t="str">
            <v>Blakeney Primary</v>
          </cell>
          <cell r="G83">
            <v>87</v>
          </cell>
          <cell r="H83">
            <v>9000</v>
          </cell>
          <cell r="I83">
            <v>10000</v>
          </cell>
          <cell r="J83">
            <v>10500</v>
          </cell>
        </row>
        <row r="84">
          <cell r="A84">
            <v>559</v>
          </cell>
          <cell r="B84">
            <v>2045</v>
          </cell>
          <cell r="C84" t="str">
            <v>Bledington</v>
          </cell>
          <cell r="G84">
            <v>80</v>
          </cell>
          <cell r="H84">
            <v>9000</v>
          </cell>
          <cell r="I84">
            <v>10000</v>
          </cell>
          <cell r="J84">
            <v>10500</v>
          </cell>
        </row>
        <row r="85">
          <cell r="A85">
            <v>560</v>
          </cell>
          <cell r="B85">
            <v>3021</v>
          </cell>
          <cell r="C85" t="str">
            <v>Blockley C of E Primary</v>
          </cell>
          <cell r="G85">
            <v>137</v>
          </cell>
          <cell r="H85">
            <v>18000</v>
          </cell>
          <cell r="I85">
            <v>20000</v>
          </cell>
          <cell r="J85">
            <v>21000</v>
          </cell>
        </row>
        <row r="86">
          <cell r="A86">
            <v>563</v>
          </cell>
          <cell r="B86">
            <v>2046</v>
          </cell>
          <cell r="C86" t="str">
            <v>Bourton-on-the-Water</v>
          </cell>
          <cell r="G86">
            <v>259</v>
          </cell>
          <cell r="H86">
            <v>30000</v>
          </cell>
          <cell r="I86">
            <v>30000</v>
          </cell>
          <cell r="J86">
            <v>31000</v>
          </cell>
        </row>
        <row r="87">
          <cell r="A87">
            <v>564</v>
          </cell>
          <cell r="B87">
            <v>2047</v>
          </cell>
          <cell r="C87" t="str">
            <v>Leighterton Primary</v>
          </cell>
          <cell r="G87">
            <v>127</v>
          </cell>
          <cell r="H87">
            <v>18000</v>
          </cell>
          <cell r="I87">
            <v>20000</v>
          </cell>
          <cell r="J87">
            <v>21000</v>
          </cell>
        </row>
        <row r="88">
          <cell r="A88">
            <v>565</v>
          </cell>
          <cell r="B88">
            <v>3078</v>
          </cell>
          <cell r="C88" t="str">
            <v>Bream C of E Primary</v>
          </cell>
          <cell r="G88">
            <v>196</v>
          </cell>
          <cell r="H88">
            <v>18000</v>
          </cell>
          <cell r="I88">
            <v>20000</v>
          </cell>
          <cell r="J88">
            <v>21000</v>
          </cell>
        </row>
        <row r="89">
          <cell r="A89">
            <v>567</v>
          </cell>
          <cell r="B89">
            <v>3335</v>
          </cell>
          <cell r="C89" t="str">
            <v>Brimscombe C of E Primary</v>
          </cell>
          <cell r="G89">
            <v>88</v>
          </cell>
          <cell r="H89">
            <v>9000</v>
          </cell>
          <cell r="I89">
            <v>10000</v>
          </cell>
          <cell r="J89">
            <v>10500</v>
          </cell>
        </row>
        <row r="90">
          <cell r="A90">
            <v>569</v>
          </cell>
          <cell r="B90">
            <v>2105</v>
          </cell>
          <cell r="C90" t="str">
            <v>Coalway Junior</v>
          </cell>
          <cell r="G90">
            <v>239</v>
          </cell>
          <cell r="H90">
            <v>30000</v>
          </cell>
          <cell r="I90">
            <v>30000</v>
          </cell>
          <cell r="J90">
            <v>31000</v>
          </cell>
        </row>
        <row r="91">
          <cell r="A91">
            <v>572</v>
          </cell>
          <cell r="B91">
            <v>2048</v>
          </cell>
          <cell r="C91" t="str">
            <v>Brockworth Primary</v>
          </cell>
          <cell r="G91">
            <v>253</v>
          </cell>
          <cell r="H91">
            <v>30000</v>
          </cell>
          <cell r="I91">
            <v>30000</v>
          </cell>
          <cell r="J91">
            <v>31000</v>
          </cell>
        </row>
        <row r="92">
          <cell r="A92">
            <v>574</v>
          </cell>
          <cell r="B92">
            <v>3311</v>
          </cell>
          <cell r="C92" t="str">
            <v>Bromesberrow St Mary's C of E Primary</v>
          </cell>
          <cell r="G92">
            <v>55</v>
          </cell>
          <cell r="H92">
            <v>9000</v>
          </cell>
          <cell r="I92">
            <v>10000</v>
          </cell>
          <cell r="J92">
            <v>10500</v>
          </cell>
        </row>
        <row r="93">
          <cell r="A93">
            <v>578</v>
          </cell>
          <cell r="B93">
            <v>3315</v>
          </cell>
          <cell r="C93" t="str">
            <v>Bussage C of E Primary</v>
          </cell>
          <cell r="G93">
            <v>229</v>
          </cell>
          <cell r="H93">
            <v>30000</v>
          </cell>
          <cell r="I93">
            <v>30000</v>
          </cell>
          <cell r="J93">
            <v>31000</v>
          </cell>
        </row>
        <row r="94">
          <cell r="A94">
            <v>579</v>
          </cell>
          <cell r="B94">
            <v>2132</v>
          </cell>
          <cell r="C94" t="str">
            <v>Castle Hill Primary</v>
          </cell>
          <cell r="G94">
            <v>208</v>
          </cell>
          <cell r="H94">
            <v>30000</v>
          </cell>
          <cell r="I94">
            <v>30000</v>
          </cell>
          <cell r="J94">
            <v>31000</v>
          </cell>
        </row>
        <row r="95">
          <cell r="A95">
            <v>580</v>
          </cell>
          <cell r="B95">
            <v>2143</v>
          </cell>
          <cell r="C95" t="str">
            <v>Cam Everlands</v>
          </cell>
          <cell r="G95">
            <v>210</v>
          </cell>
          <cell r="H95">
            <v>30000</v>
          </cell>
          <cell r="I95">
            <v>30000</v>
          </cell>
          <cell r="J95">
            <v>31000</v>
          </cell>
        </row>
        <row r="96">
          <cell r="A96">
            <v>581</v>
          </cell>
          <cell r="B96">
            <v>3346</v>
          </cell>
          <cell r="C96" t="str">
            <v>St. Matthew's C of E Primary</v>
          </cell>
          <cell r="G96">
            <v>258</v>
          </cell>
          <cell r="H96">
            <v>30000</v>
          </cell>
          <cell r="I96">
            <v>30000</v>
          </cell>
          <cell r="J96">
            <v>31000</v>
          </cell>
        </row>
        <row r="97">
          <cell r="A97">
            <v>582</v>
          </cell>
          <cell r="B97">
            <v>3313</v>
          </cell>
          <cell r="C97" t="str">
            <v>Cam Hopton C of E Primary</v>
          </cell>
          <cell r="G97">
            <v>206</v>
          </cell>
          <cell r="H97">
            <v>30000</v>
          </cell>
          <cell r="I97">
            <v>30000</v>
          </cell>
          <cell r="J97">
            <v>31000</v>
          </cell>
        </row>
        <row r="98">
          <cell r="A98">
            <v>583</v>
          </cell>
          <cell r="B98">
            <v>2138</v>
          </cell>
          <cell r="C98" t="str">
            <v>Cam Woodfield Infant</v>
          </cell>
          <cell r="G98">
            <v>132</v>
          </cell>
          <cell r="H98">
            <v>18000</v>
          </cell>
          <cell r="I98">
            <v>20000</v>
          </cell>
          <cell r="J98">
            <v>21000</v>
          </cell>
        </row>
        <row r="99">
          <cell r="A99">
            <v>584</v>
          </cell>
          <cell r="B99">
            <v>5212</v>
          </cell>
          <cell r="C99" t="str">
            <v>Cam Woodfield Junior</v>
          </cell>
          <cell r="G99">
            <v>239</v>
          </cell>
          <cell r="H99">
            <v>30000</v>
          </cell>
          <cell r="I99">
            <v>30000</v>
          </cell>
          <cell r="J99">
            <v>31000</v>
          </cell>
        </row>
        <row r="100">
          <cell r="A100">
            <v>585</v>
          </cell>
          <cell r="B100">
            <v>2117</v>
          </cell>
          <cell r="C100" t="str">
            <v>Cashes Green Primary</v>
          </cell>
          <cell r="G100">
            <v>158</v>
          </cell>
          <cell r="H100">
            <v>18000</v>
          </cell>
          <cell r="I100">
            <v>20000</v>
          </cell>
          <cell r="J100">
            <v>21000</v>
          </cell>
        </row>
        <row r="101">
          <cell r="A101">
            <v>586</v>
          </cell>
          <cell r="B101">
            <v>2050</v>
          </cell>
          <cell r="C101" t="str">
            <v>Chalford Hill Primary</v>
          </cell>
          <cell r="G101">
            <v>210</v>
          </cell>
          <cell r="H101">
            <v>30000</v>
          </cell>
          <cell r="I101">
            <v>30000</v>
          </cell>
          <cell r="J101">
            <v>31000</v>
          </cell>
        </row>
        <row r="102">
          <cell r="A102">
            <v>587</v>
          </cell>
          <cell r="B102">
            <v>3314</v>
          </cell>
          <cell r="C102" t="str">
            <v>Christ Church C of E Primary (Chalford)</v>
          </cell>
          <cell r="G102">
            <v>46</v>
          </cell>
          <cell r="H102">
            <v>9000</v>
          </cell>
          <cell r="I102">
            <v>10000</v>
          </cell>
          <cell r="J102">
            <v>10500</v>
          </cell>
        </row>
        <row r="103">
          <cell r="A103">
            <v>589</v>
          </cell>
          <cell r="B103">
            <v>5206</v>
          </cell>
          <cell r="C103" t="str">
            <v>Charlton Kings Junior</v>
          </cell>
          <cell r="G103">
            <v>361</v>
          </cell>
          <cell r="H103">
            <v>30000</v>
          </cell>
          <cell r="I103">
            <v>30000</v>
          </cell>
          <cell r="J103">
            <v>31000</v>
          </cell>
        </row>
        <row r="104">
          <cell r="A104">
            <v>590</v>
          </cell>
          <cell r="B104">
            <v>5207</v>
          </cell>
          <cell r="C104" t="str">
            <v>Charlton Kings Infant</v>
          </cell>
          <cell r="G104">
            <v>203</v>
          </cell>
          <cell r="H104">
            <v>30000</v>
          </cell>
          <cell r="I104">
            <v>30000</v>
          </cell>
          <cell r="J104">
            <v>31000</v>
          </cell>
        </row>
        <row r="105">
          <cell r="A105">
            <v>591</v>
          </cell>
          <cell r="B105">
            <v>3316</v>
          </cell>
          <cell r="C105" t="str">
            <v>Holy Apostles C of E Primary</v>
          </cell>
          <cell r="G105">
            <v>180</v>
          </cell>
          <cell r="H105">
            <v>18000</v>
          </cell>
          <cell r="I105">
            <v>20000</v>
          </cell>
          <cell r="J105">
            <v>21000</v>
          </cell>
        </row>
        <row r="106">
          <cell r="A106">
            <v>592</v>
          </cell>
          <cell r="B106">
            <v>3317</v>
          </cell>
          <cell r="C106" t="str">
            <v>St. Andrew's C of E Primary</v>
          </cell>
          <cell r="G106">
            <v>78</v>
          </cell>
          <cell r="H106">
            <v>9000</v>
          </cell>
          <cell r="I106">
            <v>10000</v>
          </cell>
          <cell r="J106">
            <v>10500</v>
          </cell>
        </row>
        <row r="107">
          <cell r="A107">
            <v>593</v>
          </cell>
          <cell r="B107">
            <v>2142</v>
          </cell>
          <cell r="C107" t="str">
            <v>Glenfall Community Primary</v>
          </cell>
          <cell r="G107">
            <v>189</v>
          </cell>
          <cell r="H107">
            <v>18000</v>
          </cell>
          <cell r="I107">
            <v>20000</v>
          </cell>
          <cell r="J107">
            <v>21000</v>
          </cell>
        </row>
        <row r="108">
          <cell r="A108">
            <v>594</v>
          </cell>
          <cell r="B108">
            <v>3364</v>
          </cell>
          <cell r="C108" t="str">
            <v>St. James' &amp; Ebrington Church of England Primary</v>
          </cell>
          <cell r="G108">
            <v>179</v>
          </cell>
          <cell r="H108">
            <v>18000</v>
          </cell>
          <cell r="I108">
            <v>20000</v>
          </cell>
          <cell r="J108">
            <v>21000</v>
          </cell>
        </row>
        <row r="109">
          <cell r="A109">
            <v>596</v>
          </cell>
          <cell r="B109">
            <v>3354</v>
          </cell>
          <cell r="C109" t="str">
            <v>St. Catharine's Catholic Primary</v>
          </cell>
          <cell r="G109">
            <v>152</v>
          </cell>
          <cell r="H109">
            <v>18000</v>
          </cell>
          <cell r="I109">
            <v>20000</v>
          </cell>
          <cell r="J109">
            <v>21000</v>
          </cell>
        </row>
        <row r="110">
          <cell r="A110">
            <v>598</v>
          </cell>
          <cell r="B110">
            <v>2051</v>
          </cell>
          <cell r="C110" t="str">
            <v>Churcham Primary</v>
          </cell>
          <cell r="G110">
            <v>55</v>
          </cell>
          <cell r="H110">
            <v>9000</v>
          </cell>
          <cell r="I110">
            <v>10000</v>
          </cell>
          <cell r="J110">
            <v>10500</v>
          </cell>
        </row>
        <row r="111">
          <cell r="A111">
            <v>599</v>
          </cell>
          <cell r="B111">
            <v>2052</v>
          </cell>
          <cell r="C111" t="str">
            <v>Parton Manor Infant</v>
          </cell>
          <cell r="G111">
            <v>143</v>
          </cell>
          <cell r="H111">
            <v>18000</v>
          </cell>
          <cell r="I111">
            <v>20000</v>
          </cell>
          <cell r="J111">
            <v>21000</v>
          </cell>
        </row>
        <row r="112">
          <cell r="A112">
            <v>600</v>
          </cell>
          <cell r="B112">
            <v>2144</v>
          </cell>
          <cell r="C112" t="str">
            <v>Churchdown Village Infant</v>
          </cell>
          <cell r="G112">
            <v>189</v>
          </cell>
          <cell r="H112">
            <v>18000</v>
          </cell>
          <cell r="I112">
            <v>20000</v>
          </cell>
          <cell r="J112">
            <v>21000</v>
          </cell>
        </row>
        <row r="113">
          <cell r="A113">
            <v>601</v>
          </cell>
          <cell r="B113">
            <v>2054</v>
          </cell>
          <cell r="C113" t="str">
            <v>Cirencester Junior</v>
          </cell>
          <cell r="G113">
            <v>300</v>
          </cell>
          <cell r="H113">
            <v>30000</v>
          </cell>
          <cell r="I113">
            <v>30000</v>
          </cell>
          <cell r="J113">
            <v>31000</v>
          </cell>
        </row>
        <row r="114">
          <cell r="A114">
            <v>602</v>
          </cell>
          <cell r="B114">
            <v>2055</v>
          </cell>
          <cell r="C114" t="str">
            <v>Cirencester Infant</v>
          </cell>
          <cell r="G114">
            <v>219</v>
          </cell>
          <cell r="H114">
            <v>30000</v>
          </cell>
          <cell r="I114">
            <v>30000</v>
          </cell>
          <cell r="J114">
            <v>31000</v>
          </cell>
        </row>
        <row r="115">
          <cell r="A115">
            <v>604</v>
          </cell>
          <cell r="B115">
            <v>3319</v>
          </cell>
          <cell r="C115" t="str">
            <v>Powell's Church of England Primary</v>
          </cell>
          <cell r="G115">
            <v>418</v>
          </cell>
          <cell r="H115">
            <v>40000</v>
          </cell>
          <cell r="I115">
            <v>45000</v>
          </cell>
          <cell r="J115">
            <v>46500</v>
          </cell>
        </row>
        <row r="116">
          <cell r="A116">
            <v>605</v>
          </cell>
          <cell r="B116">
            <v>3053</v>
          </cell>
          <cell r="C116" t="str">
            <v>Clearwell C of E Primary</v>
          </cell>
          <cell r="G116">
            <v>54</v>
          </cell>
          <cell r="H116">
            <v>9000</v>
          </cell>
          <cell r="I116">
            <v>10000</v>
          </cell>
          <cell r="J116">
            <v>10500</v>
          </cell>
        </row>
        <row r="117">
          <cell r="A117">
            <v>606</v>
          </cell>
          <cell r="B117">
            <v>3026</v>
          </cell>
          <cell r="C117" t="str">
            <v>Coaley Church of England Primary</v>
          </cell>
          <cell r="G117">
            <v>48</v>
          </cell>
          <cell r="H117">
            <v>9000</v>
          </cell>
          <cell r="I117">
            <v>10000</v>
          </cell>
          <cell r="J117">
            <v>10500</v>
          </cell>
        </row>
        <row r="118">
          <cell r="A118">
            <v>609</v>
          </cell>
          <cell r="B118">
            <v>3027</v>
          </cell>
          <cell r="C118" t="str">
            <v>Coberley Church of England Primary</v>
          </cell>
          <cell r="G118">
            <v>66</v>
          </cell>
          <cell r="H118">
            <v>9000</v>
          </cell>
          <cell r="I118">
            <v>10000</v>
          </cell>
          <cell r="J118">
            <v>10500</v>
          </cell>
        </row>
        <row r="119">
          <cell r="A119">
            <v>610</v>
          </cell>
          <cell r="B119">
            <v>2122</v>
          </cell>
          <cell r="C119" t="str">
            <v>Parton Manor Junior</v>
          </cell>
          <cell r="G119">
            <v>222</v>
          </cell>
          <cell r="H119">
            <v>30000</v>
          </cell>
          <cell r="I119">
            <v>30000</v>
          </cell>
          <cell r="J119">
            <v>31000</v>
          </cell>
        </row>
        <row r="120">
          <cell r="A120">
            <v>611</v>
          </cell>
          <cell r="B120">
            <v>3028</v>
          </cell>
          <cell r="C120" t="str">
            <v>St. John's C of E Primary (Coleford)</v>
          </cell>
          <cell r="G120">
            <v>203</v>
          </cell>
          <cell r="H120">
            <v>30000</v>
          </cell>
          <cell r="I120">
            <v>30000</v>
          </cell>
          <cell r="J120">
            <v>31000</v>
          </cell>
        </row>
        <row r="121">
          <cell r="A121">
            <v>612</v>
          </cell>
          <cell r="B121">
            <v>2053</v>
          </cell>
          <cell r="C121" t="str">
            <v>Churchdown Village Junior</v>
          </cell>
          <cell r="G121">
            <v>299</v>
          </cell>
          <cell r="H121">
            <v>30000</v>
          </cell>
          <cell r="I121">
            <v>30000</v>
          </cell>
          <cell r="J121">
            <v>31000</v>
          </cell>
        </row>
        <row r="122">
          <cell r="A122">
            <v>613</v>
          </cell>
          <cell r="B122">
            <v>3358</v>
          </cell>
          <cell r="C122" t="str">
            <v>St. Mary's Catholic Primary</v>
          </cell>
          <cell r="G122">
            <v>213</v>
          </cell>
          <cell r="H122">
            <v>30000</v>
          </cell>
          <cell r="I122">
            <v>30000</v>
          </cell>
          <cell r="J122">
            <v>31000</v>
          </cell>
        </row>
        <row r="123">
          <cell r="A123">
            <v>614</v>
          </cell>
          <cell r="B123">
            <v>2139</v>
          </cell>
          <cell r="C123" t="str">
            <v>Chesterton Primary</v>
          </cell>
          <cell r="G123">
            <v>295</v>
          </cell>
          <cell r="H123">
            <v>30000</v>
          </cell>
          <cell r="I123">
            <v>30000</v>
          </cell>
          <cell r="J123">
            <v>31000</v>
          </cell>
        </row>
        <row r="124">
          <cell r="A124">
            <v>615</v>
          </cell>
          <cell r="B124">
            <v>3366</v>
          </cell>
          <cell r="C124" t="str">
            <v>Staunton &amp; Corse C of E Primary</v>
          </cell>
          <cell r="G124">
            <v>118</v>
          </cell>
          <cell r="H124">
            <v>18000</v>
          </cell>
          <cell r="I124">
            <v>20000</v>
          </cell>
          <cell r="J124">
            <v>21000</v>
          </cell>
        </row>
        <row r="125">
          <cell r="A125">
            <v>616</v>
          </cell>
          <cell r="B125">
            <v>3322</v>
          </cell>
          <cell r="C125" t="str">
            <v>Cranham Church of England Primary</v>
          </cell>
          <cell r="G125">
            <v>42</v>
          </cell>
          <cell r="H125">
            <v>9000</v>
          </cell>
          <cell r="I125">
            <v>10000</v>
          </cell>
          <cell r="J125">
            <v>10500</v>
          </cell>
        </row>
        <row r="126">
          <cell r="A126">
            <v>619</v>
          </cell>
          <cell r="B126">
            <v>3030</v>
          </cell>
          <cell r="C126" t="str">
            <v>Deerhurst &amp; Apperley C of E Primary</v>
          </cell>
          <cell r="G126">
            <v>62</v>
          </cell>
          <cell r="H126">
            <v>9000</v>
          </cell>
          <cell r="I126">
            <v>10000</v>
          </cell>
          <cell r="J126">
            <v>10500</v>
          </cell>
        </row>
        <row r="127">
          <cell r="A127">
            <v>620</v>
          </cell>
          <cell r="B127">
            <v>2106</v>
          </cell>
          <cell r="C127" t="str">
            <v>Coalway Community Infant</v>
          </cell>
          <cell r="G127">
            <v>183</v>
          </cell>
          <cell r="H127">
            <v>18000</v>
          </cell>
          <cell r="I127">
            <v>20000</v>
          </cell>
          <cell r="J127">
            <v>21000</v>
          </cell>
        </row>
        <row r="128">
          <cell r="A128">
            <v>622</v>
          </cell>
          <cell r="B128">
            <v>3087</v>
          </cell>
          <cell r="C128" t="str">
            <v>Down Ampney C of E Primary</v>
          </cell>
          <cell r="G128">
            <v>39</v>
          </cell>
          <cell r="H128">
            <v>9000</v>
          </cell>
          <cell r="I128">
            <v>10000</v>
          </cell>
          <cell r="J128">
            <v>10500</v>
          </cell>
        </row>
        <row r="129">
          <cell r="A129">
            <v>628</v>
          </cell>
          <cell r="B129">
            <v>2062</v>
          </cell>
          <cell r="C129" t="str">
            <v>Drybrook</v>
          </cell>
          <cell r="G129">
            <v>166</v>
          </cell>
          <cell r="H129">
            <v>18000</v>
          </cell>
          <cell r="I129">
            <v>20000</v>
          </cell>
          <cell r="J129">
            <v>21000</v>
          </cell>
        </row>
        <row r="130">
          <cell r="A130">
            <v>630</v>
          </cell>
          <cell r="B130">
            <v>3032</v>
          </cell>
          <cell r="C130" t="str">
            <v>Dursley Church of England Primary</v>
          </cell>
          <cell r="G130">
            <v>252</v>
          </cell>
          <cell r="H130">
            <v>30000</v>
          </cell>
          <cell r="I130">
            <v>30000</v>
          </cell>
          <cell r="J130">
            <v>31000</v>
          </cell>
        </row>
        <row r="131">
          <cell r="A131">
            <v>632</v>
          </cell>
          <cell r="B131">
            <v>3323</v>
          </cell>
          <cell r="C131" t="str">
            <v>Ann Cam C of E Primary</v>
          </cell>
          <cell r="G131">
            <v>130</v>
          </cell>
          <cell r="H131">
            <v>18000</v>
          </cell>
          <cell r="I131">
            <v>20000</v>
          </cell>
          <cell r="J131">
            <v>21000</v>
          </cell>
        </row>
        <row r="132">
          <cell r="A132">
            <v>633</v>
          </cell>
          <cell r="B132">
            <v>2044</v>
          </cell>
          <cell r="C132" t="str">
            <v>Eastcombe Primary</v>
          </cell>
          <cell r="G132">
            <v>77</v>
          </cell>
          <cell r="H132">
            <v>9000</v>
          </cell>
          <cell r="I132">
            <v>10000</v>
          </cell>
          <cell r="J132">
            <v>10500</v>
          </cell>
        </row>
        <row r="133">
          <cell r="A133">
            <v>635</v>
          </cell>
          <cell r="B133">
            <v>2068</v>
          </cell>
          <cell r="C133" t="str">
            <v>Eastington Primary</v>
          </cell>
          <cell r="G133">
            <v>144</v>
          </cell>
          <cell r="H133">
            <v>18000</v>
          </cell>
          <cell r="I133">
            <v>20000</v>
          </cell>
          <cell r="J133">
            <v>21000</v>
          </cell>
        </row>
        <row r="134">
          <cell r="A134">
            <v>640</v>
          </cell>
          <cell r="B134">
            <v>2107</v>
          </cell>
          <cell r="C134" t="str">
            <v>Ellwood Primary</v>
          </cell>
          <cell r="G134">
            <v>131</v>
          </cell>
          <cell r="H134">
            <v>18000</v>
          </cell>
          <cell r="I134">
            <v>20000</v>
          </cell>
          <cell r="J134">
            <v>21000</v>
          </cell>
        </row>
        <row r="135">
          <cell r="A135">
            <v>643</v>
          </cell>
          <cell r="B135">
            <v>3034</v>
          </cell>
          <cell r="C135" t="str">
            <v>English Bicknor C of E Primary</v>
          </cell>
          <cell r="G135">
            <v>76</v>
          </cell>
          <cell r="H135">
            <v>9000</v>
          </cell>
          <cell r="I135">
            <v>10000</v>
          </cell>
          <cell r="J135">
            <v>10500</v>
          </cell>
        </row>
        <row r="136">
          <cell r="A136">
            <v>645</v>
          </cell>
          <cell r="B136">
            <v>3035</v>
          </cell>
          <cell r="C136" t="str">
            <v>Fairford Church of England Primary</v>
          </cell>
          <cell r="G136">
            <v>250</v>
          </cell>
          <cell r="H136">
            <v>30000</v>
          </cell>
          <cell r="I136">
            <v>30000</v>
          </cell>
          <cell r="J136">
            <v>31000</v>
          </cell>
        </row>
        <row r="137">
          <cell r="A137">
            <v>655</v>
          </cell>
          <cell r="B137">
            <v>2069</v>
          </cell>
          <cell r="C137" t="str">
            <v>Gotherington Primary</v>
          </cell>
          <cell r="G137">
            <v>210</v>
          </cell>
          <cell r="H137">
            <v>30000</v>
          </cell>
          <cell r="I137">
            <v>30000</v>
          </cell>
          <cell r="J137">
            <v>31000</v>
          </cell>
        </row>
        <row r="138">
          <cell r="A138">
            <v>656</v>
          </cell>
          <cell r="B138">
            <v>2181</v>
          </cell>
          <cell r="C138" t="str">
            <v>Grangefield School</v>
          </cell>
          <cell r="G138">
            <v>124</v>
          </cell>
          <cell r="H138">
            <v>30000</v>
          </cell>
          <cell r="I138">
            <v>30000</v>
          </cell>
          <cell r="J138">
            <v>31000</v>
          </cell>
        </row>
        <row r="139">
          <cell r="A139">
            <v>657</v>
          </cell>
          <cell r="B139">
            <v>2070</v>
          </cell>
          <cell r="C139" t="str">
            <v>Great Rissington Primary</v>
          </cell>
          <cell r="G139">
            <v>83</v>
          </cell>
          <cell r="H139">
            <v>9000</v>
          </cell>
          <cell r="I139">
            <v>10000</v>
          </cell>
          <cell r="J139">
            <v>10500</v>
          </cell>
        </row>
        <row r="140">
          <cell r="A140">
            <v>658</v>
          </cell>
          <cell r="B140">
            <v>2113</v>
          </cell>
          <cell r="C140" t="str">
            <v>Gretton Primary</v>
          </cell>
          <cell r="G140">
            <v>99</v>
          </cell>
          <cell r="H140">
            <v>9000</v>
          </cell>
          <cell r="I140">
            <v>10000</v>
          </cell>
          <cell r="J140">
            <v>10500</v>
          </cell>
        </row>
        <row r="141">
          <cell r="A141">
            <v>660</v>
          </cell>
          <cell r="B141">
            <v>3038</v>
          </cell>
          <cell r="C141" t="str">
            <v>Stone with Woodford Church of England Primary</v>
          </cell>
          <cell r="G141">
            <v>90</v>
          </cell>
          <cell r="H141">
            <v>9000</v>
          </cell>
          <cell r="I141">
            <v>10000</v>
          </cell>
          <cell r="J141">
            <v>10500</v>
          </cell>
        </row>
        <row r="142">
          <cell r="A142">
            <v>664</v>
          </cell>
          <cell r="B142">
            <v>3326</v>
          </cell>
          <cell r="C142" t="str">
            <v>Hardwicke Parochial Primary</v>
          </cell>
          <cell r="G142">
            <v>403</v>
          </cell>
          <cell r="H142">
            <v>40000</v>
          </cell>
          <cell r="I142">
            <v>45000</v>
          </cell>
          <cell r="J142">
            <v>46500</v>
          </cell>
        </row>
        <row r="143">
          <cell r="A143">
            <v>665</v>
          </cell>
          <cell r="B143">
            <v>3039</v>
          </cell>
          <cell r="C143" t="str">
            <v>Haresfield C of E Primary</v>
          </cell>
          <cell r="G143">
            <v>100</v>
          </cell>
          <cell r="H143">
            <v>9000</v>
          </cell>
          <cell r="I143">
            <v>10000</v>
          </cell>
          <cell r="J143">
            <v>10500</v>
          </cell>
        </row>
        <row r="144">
          <cell r="A144">
            <v>666</v>
          </cell>
          <cell r="B144">
            <v>3040</v>
          </cell>
          <cell r="C144" t="str">
            <v>Hartpury Church of England Primary</v>
          </cell>
          <cell r="G144">
            <v>107</v>
          </cell>
          <cell r="H144">
            <v>18000</v>
          </cell>
          <cell r="I144">
            <v>20000</v>
          </cell>
          <cell r="J144">
            <v>21000</v>
          </cell>
        </row>
        <row r="145">
          <cell r="A145">
            <v>667</v>
          </cell>
          <cell r="B145">
            <v>3041</v>
          </cell>
          <cell r="C145" t="str">
            <v>Hatherop Church of England Primary</v>
          </cell>
          <cell r="G145">
            <v>73</v>
          </cell>
          <cell r="H145">
            <v>9000</v>
          </cell>
          <cell r="I145">
            <v>10000</v>
          </cell>
          <cell r="J145">
            <v>10500</v>
          </cell>
        </row>
        <row r="146">
          <cell r="A146">
            <v>670</v>
          </cell>
          <cell r="B146">
            <v>3084</v>
          </cell>
          <cell r="C146" t="str">
            <v>Highnam Church of England Primary</v>
          </cell>
          <cell r="G146">
            <v>191</v>
          </cell>
          <cell r="H146">
            <v>18000</v>
          </cell>
          <cell r="I146">
            <v>20000</v>
          </cell>
          <cell r="J146">
            <v>21000</v>
          </cell>
        </row>
        <row r="147">
          <cell r="A147">
            <v>671</v>
          </cell>
          <cell r="B147">
            <v>3367</v>
          </cell>
          <cell r="C147" t="str">
            <v>Hillesley Church of England Primary</v>
          </cell>
          <cell r="G147">
            <v>52</v>
          </cell>
          <cell r="H147">
            <v>9000</v>
          </cell>
          <cell r="I147">
            <v>10000</v>
          </cell>
          <cell r="J147">
            <v>10500</v>
          </cell>
        </row>
        <row r="148">
          <cell r="A148">
            <v>672</v>
          </cell>
          <cell r="B148">
            <v>3327</v>
          </cell>
          <cell r="C148" t="str">
            <v>Horsley Church of England Primary</v>
          </cell>
          <cell r="G148">
            <v>97</v>
          </cell>
          <cell r="H148">
            <v>9000</v>
          </cell>
          <cell r="I148">
            <v>10000</v>
          </cell>
          <cell r="J148">
            <v>10500</v>
          </cell>
        </row>
        <row r="149">
          <cell r="A149">
            <v>677</v>
          </cell>
          <cell r="B149">
            <v>3328</v>
          </cell>
          <cell r="C149" t="str">
            <v>Huntley Church of England Primary</v>
          </cell>
          <cell r="G149">
            <v>89</v>
          </cell>
          <cell r="H149">
            <v>9000</v>
          </cell>
          <cell r="I149">
            <v>10000</v>
          </cell>
          <cell r="J149">
            <v>10500</v>
          </cell>
        </row>
        <row r="150">
          <cell r="A150">
            <v>678</v>
          </cell>
          <cell r="B150">
            <v>2118</v>
          </cell>
          <cell r="C150" t="str">
            <v>Innsworth Junior</v>
          </cell>
          <cell r="G150">
            <v>240</v>
          </cell>
          <cell r="H150">
            <v>30000</v>
          </cell>
          <cell r="I150">
            <v>30000</v>
          </cell>
          <cell r="J150">
            <v>31000</v>
          </cell>
        </row>
        <row r="151">
          <cell r="A151">
            <v>680</v>
          </cell>
          <cell r="B151">
            <v>2078</v>
          </cell>
          <cell r="C151" t="str">
            <v>Joys Green Primary</v>
          </cell>
          <cell r="G151">
            <v>25</v>
          </cell>
          <cell r="H151">
            <v>9000</v>
          </cell>
          <cell r="I151">
            <v>10000</v>
          </cell>
          <cell r="J151">
            <v>10500</v>
          </cell>
        </row>
        <row r="152">
          <cell r="A152">
            <v>681</v>
          </cell>
          <cell r="B152">
            <v>2073</v>
          </cell>
          <cell r="C152" t="str">
            <v>Kemble Primary</v>
          </cell>
          <cell r="G152">
            <v>99</v>
          </cell>
          <cell r="H152">
            <v>9000</v>
          </cell>
          <cell r="I152">
            <v>10000</v>
          </cell>
          <cell r="J152">
            <v>10500</v>
          </cell>
        </row>
        <row r="153">
          <cell r="A153">
            <v>682</v>
          </cell>
          <cell r="B153">
            <v>3042</v>
          </cell>
          <cell r="C153" t="str">
            <v>Kempsford C of E Primary</v>
          </cell>
          <cell r="G153">
            <v>126</v>
          </cell>
          <cell r="H153">
            <v>18000</v>
          </cell>
          <cell r="I153">
            <v>20000</v>
          </cell>
          <cell r="J153">
            <v>21000</v>
          </cell>
        </row>
        <row r="154">
          <cell r="A154">
            <v>683</v>
          </cell>
          <cell r="B154">
            <v>2145</v>
          </cell>
          <cell r="C154" t="str">
            <v>Larkfield Infant</v>
          </cell>
          <cell r="G154">
            <v>175</v>
          </cell>
          <cell r="H154">
            <v>18000</v>
          </cell>
          <cell r="I154">
            <v>20000</v>
          </cell>
          <cell r="J154">
            <v>21000</v>
          </cell>
        </row>
        <row r="155">
          <cell r="A155">
            <v>684</v>
          </cell>
          <cell r="B155">
            <v>2074</v>
          </cell>
          <cell r="C155" t="str">
            <v>King's Stanley Infant</v>
          </cell>
          <cell r="G155">
            <v>88</v>
          </cell>
          <cell r="H155">
            <v>9000</v>
          </cell>
          <cell r="I155">
            <v>10000</v>
          </cell>
          <cell r="J155">
            <v>10500</v>
          </cell>
        </row>
        <row r="156">
          <cell r="A156">
            <v>685</v>
          </cell>
          <cell r="B156">
            <v>3043</v>
          </cell>
          <cell r="C156" t="str">
            <v>Kings Stanley C of E Junior</v>
          </cell>
          <cell r="G156">
            <v>115</v>
          </cell>
          <cell r="H156">
            <v>18000</v>
          </cell>
          <cell r="I156">
            <v>20000</v>
          </cell>
          <cell r="J156">
            <v>21000</v>
          </cell>
        </row>
        <row r="157">
          <cell r="A157">
            <v>691</v>
          </cell>
          <cell r="B157">
            <v>2075</v>
          </cell>
          <cell r="C157" t="str">
            <v>Kingswood Primary</v>
          </cell>
          <cell r="G157">
            <v>107</v>
          </cell>
          <cell r="H157">
            <v>18000</v>
          </cell>
          <cell r="I157">
            <v>20000</v>
          </cell>
          <cell r="J157">
            <v>21000</v>
          </cell>
        </row>
        <row r="158">
          <cell r="A158">
            <v>692</v>
          </cell>
          <cell r="B158">
            <v>3330</v>
          </cell>
          <cell r="C158" t="str">
            <v>St. Lawrence C of E Primary</v>
          </cell>
          <cell r="G158">
            <v>217</v>
          </cell>
          <cell r="H158">
            <v>30000</v>
          </cell>
          <cell r="I158">
            <v>30000</v>
          </cell>
          <cell r="J158">
            <v>31000</v>
          </cell>
        </row>
        <row r="159">
          <cell r="A159">
            <v>693</v>
          </cell>
          <cell r="B159">
            <v>5210</v>
          </cell>
          <cell r="C159" t="str">
            <v>Warden Hill Primary</v>
          </cell>
          <cell r="G159">
            <v>414</v>
          </cell>
          <cell r="H159">
            <v>40000</v>
          </cell>
          <cell r="I159">
            <v>45000</v>
          </cell>
          <cell r="J159">
            <v>46500</v>
          </cell>
        </row>
        <row r="160">
          <cell r="A160">
            <v>694</v>
          </cell>
          <cell r="B160">
            <v>3331</v>
          </cell>
          <cell r="C160" t="str">
            <v>Leonard Stanley C of E Primary</v>
          </cell>
          <cell r="G160">
            <v>189</v>
          </cell>
          <cell r="H160">
            <v>18000</v>
          </cell>
          <cell r="I160">
            <v>20000</v>
          </cell>
          <cell r="J160">
            <v>21000</v>
          </cell>
        </row>
        <row r="161">
          <cell r="A161">
            <v>695</v>
          </cell>
          <cell r="B161">
            <v>3044</v>
          </cell>
          <cell r="C161" t="str">
            <v>Littledean C of E Primary</v>
          </cell>
          <cell r="G161">
            <v>75</v>
          </cell>
          <cell r="H161">
            <v>9000</v>
          </cell>
          <cell r="I161">
            <v>10000</v>
          </cell>
          <cell r="J161">
            <v>10500</v>
          </cell>
        </row>
        <row r="162">
          <cell r="A162">
            <v>696</v>
          </cell>
          <cell r="B162">
            <v>3101</v>
          </cell>
          <cell r="C162" t="str">
            <v>The Lakefield Church of England Primary</v>
          </cell>
          <cell r="G162">
            <v>189</v>
          </cell>
          <cell r="H162">
            <v>18000</v>
          </cell>
          <cell r="I162">
            <v>20000</v>
          </cell>
          <cell r="J162">
            <v>21000</v>
          </cell>
        </row>
        <row r="163">
          <cell r="A163">
            <v>699</v>
          </cell>
          <cell r="B163">
            <v>3045</v>
          </cell>
          <cell r="C163" t="str">
            <v>Longborough C of E Primary</v>
          </cell>
          <cell r="G163">
            <v>48</v>
          </cell>
          <cell r="H163">
            <v>9000</v>
          </cell>
          <cell r="I163">
            <v>10000</v>
          </cell>
          <cell r="J163">
            <v>10500</v>
          </cell>
        </row>
        <row r="164">
          <cell r="A164">
            <v>702</v>
          </cell>
          <cell r="B164">
            <v>2184</v>
          </cell>
          <cell r="C164" t="str">
            <v>Hope Brook C of E Primary</v>
          </cell>
          <cell r="G164">
            <v>111</v>
          </cell>
          <cell r="H164">
            <v>18000</v>
          </cell>
          <cell r="I164">
            <v>20000</v>
          </cell>
          <cell r="J164">
            <v>21000</v>
          </cell>
        </row>
        <row r="165">
          <cell r="A165">
            <v>705</v>
          </cell>
          <cell r="B165">
            <v>3047</v>
          </cell>
          <cell r="C165" t="str">
            <v>Longney Church of England Primary</v>
          </cell>
          <cell r="G165">
            <v>121</v>
          </cell>
          <cell r="H165">
            <v>18000</v>
          </cell>
          <cell r="I165">
            <v>20000</v>
          </cell>
          <cell r="J165">
            <v>21000</v>
          </cell>
        </row>
        <row r="166">
          <cell r="A166">
            <v>708</v>
          </cell>
          <cell r="B166">
            <v>3064</v>
          </cell>
          <cell r="C166" t="str">
            <v>Redmarley C of E Primary</v>
          </cell>
          <cell r="G166">
            <v>75</v>
          </cell>
          <cell r="H166">
            <v>9000</v>
          </cell>
          <cell r="I166">
            <v>10000</v>
          </cell>
          <cell r="J166">
            <v>10500</v>
          </cell>
        </row>
        <row r="167">
          <cell r="A167">
            <v>709</v>
          </cell>
          <cell r="B167">
            <v>2077</v>
          </cell>
          <cell r="C167" t="str">
            <v>Lydbrook Primary</v>
          </cell>
          <cell r="G167">
            <v>139</v>
          </cell>
          <cell r="H167">
            <v>18000</v>
          </cell>
          <cell r="I167">
            <v>20000</v>
          </cell>
          <cell r="J167">
            <v>21000</v>
          </cell>
        </row>
        <row r="168">
          <cell r="A168">
            <v>710</v>
          </cell>
          <cell r="B168">
            <v>3048</v>
          </cell>
          <cell r="C168" t="str">
            <v>Lydney Church of England</v>
          </cell>
          <cell r="G168">
            <v>224</v>
          </cell>
          <cell r="H168">
            <v>30000</v>
          </cell>
          <cell r="I168">
            <v>30000</v>
          </cell>
          <cell r="J168">
            <v>31000</v>
          </cell>
        </row>
        <row r="169">
          <cell r="A169">
            <v>711</v>
          </cell>
          <cell r="B169">
            <v>5216</v>
          </cell>
          <cell r="C169" t="str">
            <v>Severnbanks Primary</v>
          </cell>
          <cell r="G169">
            <v>250</v>
          </cell>
          <cell r="H169">
            <v>30000</v>
          </cell>
          <cell r="I169">
            <v>30000</v>
          </cell>
          <cell r="J169">
            <v>31000</v>
          </cell>
        </row>
        <row r="170">
          <cell r="A170">
            <v>714</v>
          </cell>
          <cell r="B170">
            <v>3050</v>
          </cell>
          <cell r="C170" t="str">
            <v>Meysey Hampton C of E Primary</v>
          </cell>
          <cell r="G170">
            <v>102</v>
          </cell>
          <cell r="H170">
            <v>18000</v>
          </cell>
          <cell r="I170">
            <v>20000</v>
          </cell>
          <cell r="J170">
            <v>21000</v>
          </cell>
        </row>
        <row r="171">
          <cell r="A171">
            <v>717</v>
          </cell>
          <cell r="B171">
            <v>2081</v>
          </cell>
          <cell r="C171" t="str">
            <v>Mickleton Primary</v>
          </cell>
          <cell r="G171">
            <v>107</v>
          </cell>
          <cell r="H171">
            <v>18000</v>
          </cell>
          <cell r="I171">
            <v>20000</v>
          </cell>
          <cell r="J171">
            <v>21000</v>
          </cell>
        </row>
        <row r="172">
          <cell r="A172">
            <v>718</v>
          </cell>
          <cell r="B172">
            <v>5217</v>
          </cell>
          <cell r="C172" t="str">
            <v>Minchinhampton</v>
          </cell>
          <cell r="G172">
            <v>296</v>
          </cell>
          <cell r="H172">
            <v>30000</v>
          </cell>
          <cell r="I172">
            <v>30000</v>
          </cell>
          <cell r="J172">
            <v>31000</v>
          </cell>
        </row>
        <row r="173">
          <cell r="A173">
            <v>719</v>
          </cell>
          <cell r="B173">
            <v>3336</v>
          </cell>
          <cell r="C173" t="str">
            <v>Minsterworth C of E Primary</v>
          </cell>
          <cell r="G173">
            <v>52</v>
          </cell>
          <cell r="H173">
            <v>9000</v>
          </cell>
          <cell r="I173">
            <v>10000</v>
          </cell>
          <cell r="J173">
            <v>10500</v>
          </cell>
        </row>
        <row r="174">
          <cell r="A174">
            <v>720</v>
          </cell>
          <cell r="B174">
            <v>3337</v>
          </cell>
          <cell r="C174" t="str">
            <v>Miserden Church of England Primary</v>
          </cell>
          <cell r="G174">
            <v>69</v>
          </cell>
          <cell r="H174">
            <v>9000</v>
          </cell>
          <cell r="I174">
            <v>10000</v>
          </cell>
          <cell r="J174">
            <v>10500</v>
          </cell>
        </row>
        <row r="175">
          <cell r="A175">
            <v>721</v>
          </cell>
          <cell r="B175">
            <v>3338</v>
          </cell>
          <cell r="C175" t="str">
            <v>Mitcheldean Endowed Primary</v>
          </cell>
          <cell r="G175">
            <v>239</v>
          </cell>
          <cell r="H175">
            <v>30000</v>
          </cell>
          <cell r="I175">
            <v>30000</v>
          </cell>
          <cell r="J175">
            <v>31000</v>
          </cell>
        </row>
        <row r="176">
          <cell r="A176">
            <v>722</v>
          </cell>
          <cell r="B176">
            <v>5213</v>
          </cell>
          <cell r="C176" t="str">
            <v>St. David's Primary</v>
          </cell>
          <cell r="G176">
            <v>299</v>
          </cell>
          <cell r="H176">
            <v>30000</v>
          </cell>
          <cell r="I176">
            <v>30000</v>
          </cell>
          <cell r="J176">
            <v>31000</v>
          </cell>
        </row>
        <row r="177">
          <cell r="A177">
            <v>724</v>
          </cell>
          <cell r="B177">
            <v>3052</v>
          </cell>
          <cell r="C177" t="str">
            <v>Nailsworth C of E Primary</v>
          </cell>
          <cell r="G177">
            <v>189</v>
          </cell>
          <cell r="H177">
            <v>18000</v>
          </cell>
          <cell r="I177">
            <v>20000</v>
          </cell>
          <cell r="J177">
            <v>21000</v>
          </cell>
        </row>
        <row r="178">
          <cell r="A178">
            <v>726</v>
          </cell>
          <cell r="B178">
            <v>5203</v>
          </cell>
          <cell r="C178" t="str">
            <v>Picklenash Junior</v>
          </cell>
          <cell r="G178">
            <v>234</v>
          </cell>
          <cell r="H178">
            <v>30000</v>
          </cell>
          <cell r="I178">
            <v>30000</v>
          </cell>
          <cell r="J178">
            <v>31000</v>
          </cell>
        </row>
        <row r="179">
          <cell r="A179">
            <v>727</v>
          </cell>
          <cell r="B179">
            <v>5211</v>
          </cell>
          <cell r="C179" t="str">
            <v>Glebe Infant</v>
          </cell>
          <cell r="G179">
            <v>202</v>
          </cell>
          <cell r="H179">
            <v>30000</v>
          </cell>
          <cell r="I179">
            <v>30000</v>
          </cell>
          <cell r="J179">
            <v>31000</v>
          </cell>
        </row>
        <row r="180">
          <cell r="A180">
            <v>728</v>
          </cell>
          <cell r="B180">
            <v>3340</v>
          </cell>
          <cell r="C180" t="str">
            <v>Newnham St. Peter's C of E Primary</v>
          </cell>
          <cell r="G180">
            <v>136</v>
          </cell>
          <cell r="H180">
            <v>18000</v>
          </cell>
          <cell r="I180">
            <v>20000</v>
          </cell>
          <cell r="J180">
            <v>21000</v>
          </cell>
        </row>
        <row r="181">
          <cell r="A181">
            <v>729</v>
          </cell>
          <cell r="B181">
            <v>3055</v>
          </cell>
          <cell r="C181" t="str">
            <v>North Cerney C of E Primary</v>
          </cell>
          <cell r="G181">
            <v>33</v>
          </cell>
          <cell r="H181">
            <v>9000</v>
          </cell>
          <cell r="I181">
            <v>10000</v>
          </cell>
          <cell r="J181">
            <v>10500</v>
          </cell>
        </row>
        <row r="182">
          <cell r="A182">
            <v>730</v>
          </cell>
          <cell r="B182">
            <v>3056</v>
          </cell>
          <cell r="C182" t="str">
            <v>Northleach C of E Primary</v>
          </cell>
          <cell r="G182">
            <v>142</v>
          </cell>
          <cell r="H182">
            <v>18000</v>
          </cell>
          <cell r="I182">
            <v>20000</v>
          </cell>
          <cell r="J182">
            <v>21000</v>
          </cell>
        </row>
        <row r="183">
          <cell r="A183">
            <v>731</v>
          </cell>
          <cell r="B183">
            <v>3341</v>
          </cell>
          <cell r="C183" t="str">
            <v>North Nibley C of E Primary</v>
          </cell>
          <cell r="G183">
            <v>118</v>
          </cell>
          <cell r="H183">
            <v>18000</v>
          </cell>
          <cell r="I183">
            <v>20000</v>
          </cell>
          <cell r="J183">
            <v>21000</v>
          </cell>
        </row>
        <row r="184">
          <cell r="A184">
            <v>732</v>
          </cell>
          <cell r="B184">
            <v>2119</v>
          </cell>
          <cell r="C184" t="str">
            <v>Northway Infant</v>
          </cell>
          <cell r="G184">
            <v>144</v>
          </cell>
          <cell r="H184">
            <v>18000</v>
          </cell>
          <cell r="I184">
            <v>20000</v>
          </cell>
          <cell r="J184">
            <v>21000</v>
          </cell>
        </row>
        <row r="185">
          <cell r="A185">
            <v>733</v>
          </cell>
          <cell r="B185">
            <v>3057</v>
          </cell>
          <cell r="C185" t="str">
            <v>Norton Church of England Primary</v>
          </cell>
          <cell r="G185">
            <v>115</v>
          </cell>
          <cell r="H185">
            <v>18000</v>
          </cell>
          <cell r="I185">
            <v>20000</v>
          </cell>
          <cell r="J185">
            <v>21000</v>
          </cell>
        </row>
        <row r="186">
          <cell r="A186">
            <v>734</v>
          </cell>
          <cell r="B186">
            <v>3356</v>
          </cell>
          <cell r="C186" t="str">
            <v>St. Joseph's Catholic Primary</v>
          </cell>
          <cell r="G186">
            <v>165</v>
          </cell>
          <cell r="H186">
            <v>18000</v>
          </cell>
          <cell r="I186">
            <v>20000</v>
          </cell>
          <cell r="J186">
            <v>21000</v>
          </cell>
        </row>
        <row r="187">
          <cell r="A187">
            <v>735</v>
          </cell>
          <cell r="B187">
            <v>3310</v>
          </cell>
          <cell r="C187" t="str">
            <v>Oakridge Parochial</v>
          </cell>
          <cell r="G187">
            <v>44</v>
          </cell>
          <cell r="H187">
            <v>9000</v>
          </cell>
          <cell r="I187">
            <v>10000</v>
          </cell>
          <cell r="J187">
            <v>10500</v>
          </cell>
        </row>
        <row r="188">
          <cell r="A188">
            <v>736</v>
          </cell>
          <cell r="B188">
            <v>5220</v>
          </cell>
          <cell r="C188" t="str">
            <v>Carrant Brook Junior</v>
          </cell>
          <cell r="G188">
            <v>190</v>
          </cell>
          <cell r="H188">
            <v>18000</v>
          </cell>
          <cell r="I188">
            <v>20000</v>
          </cell>
          <cell r="J188">
            <v>21000</v>
          </cell>
        </row>
        <row r="189">
          <cell r="A189">
            <v>742</v>
          </cell>
          <cell r="B189">
            <v>2130</v>
          </cell>
          <cell r="C189" t="str">
            <v>The Croft</v>
          </cell>
          <cell r="G189">
            <v>146</v>
          </cell>
          <cell r="H189">
            <v>18000</v>
          </cell>
          <cell r="I189">
            <v>20000</v>
          </cell>
          <cell r="J189">
            <v>21000</v>
          </cell>
        </row>
        <row r="190">
          <cell r="A190">
            <v>743</v>
          </cell>
          <cell r="B190">
            <v>2108</v>
          </cell>
          <cell r="C190" t="str">
            <v>Parkend Primary</v>
          </cell>
          <cell r="G190">
            <v>65</v>
          </cell>
          <cell r="H190">
            <v>9000</v>
          </cell>
          <cell r="I190">
            <v>10000</v>
          </cell>
          <cell r="J190">
            <v>10500</v>
          </cell>
        </row>
        <row r="191">
          <cell r="A191">
            <v>749</v>
          </cell>
          <cell r="B191">
            <v>3060</v>
          </cell>
          <cell r="C191" t="str">
            <v>Pauntley Church of England Primary</v>
          </cell>
          <cell r="G191">
            <v>54</v>
          </cell>
          <cell r="H191">
            <v>9000</v>
          </cell>
          <cell r="I191">
            <v>10000</v>
          </cell>
          <cell r="J191">
            <v>10500</v>
          </cell>
        </row>
        <row r="192">
          <cell r="A192">
            <v>750</v>
          </cell>
          <cell r="B192">
            <v>2109</v>
          </cell>
          <cell r="C192" t="str">
            <v>Pillowell Community Primary</v>
          </cell>
          <cell r="G192">
            <v>67</v>
          </cell>
          <cell r="H192">
            <v>9000</v>
          </cell>
          <cell r="I192">
            <v>10000</v>
          </cell>
          <cell r="J192">
            <v>10500</v>
          </cell>
        </row>
        <row r="193">
          <cell r="A193">
            <v>754</v>
          </cell>
          <cell r="B193">
            <v>3343</v>
          </cell>
          <cell r="C193" t="str">
            <v>Prestbury St. Mary's C of E Junior</v>
          </cell>
          <cell r="G193">
            <v>233</v>
          </cell>
          <cell r="H193">
            <v>30000</v>
          </cell>
          <cell r="I193">
            <v>30000</v>
          </cell>
          <cell r="J193">
            <v>31000</v>
          </cell>
        </row>
        <row r="194">
          <cell r="A194">
            <v>755</v>
          </cell>
          <cell r="B194">
            <v>5202</v>
          </cell>
          <cell r="C194" t="str">
            <v>Primrose Hill C of E Primary</v>
          </cell>
          <cell r="G194">
            <v>311</v>
          </cell>
          <cell r="H194">
            <v>30000</v>
          </cell>
          <cell r="I194">
            <v>30000</v>
          </cell>
          <cell r="J194">
            <v>31000</v>
          </cell>
        </row>
        <row r="195">
          <cell r="A195">
            <v>756</v>
          </cell>
          <cell r="B195">
            <v>3061</v>
          </cell>
          <cell r="C195" t="str">
            <v>Field Court C of E Infant</v>
          </cell>
          <cell r="G195">
            <v>249</v>
          </cell>
          <cell r="H195">
            <v>30000</v>
          </cell>
          <cell r="I195">
            <v>30000</v>
          </cell>
          <cell r="J195">
            <v>31000</v>
          </cell>
        </row>
        <row r="196">
          <cell r="A196">
            <v>757</v>
          </cell>
          <cell r="B196">
            <v>2168</v>
          </cell>
          <cell r="C196" t="str">
            <v>Field Court Junior</v>
          </cell>
          <cell r="G196">
            <v>353</v>
          </cell>
          <cell r="H196">
            <v>30000</v>
          </cell>
          <cell r="I196">
            <v>30000</v>
          </cell>
          <cell r="J196">
            <v>31000</v>
          </cell>
        </row>
        <row r="197">
          <cell r="A197">
            <v>759</v>
          </cell>
          <cell r="B197">
            <v>3063</v>
          </cell>
          <cell r="C197" t="str">
            <v>Randwick C of E Primary</v>
          </cell>
          <cell r="G197">
            <v>81</v>
          </cell>
          <cell r="H197">
            <v>9000</v>
          </cell>
          <cell r="I197">
            <v>10000</v>
          </cell>
          <cell r="J197">
            <v>10500</v>
          </cell>
        </row>
        <row r="198">
          <cell r="A198">
            <v>761</v>
          </cell>
          <cell r="B198">
            <v>3054</v>
          </cell>
          <cell r="C198" t="str">
            <v>Redbrook C of E Primary</v>
          </cell>
          <cell r="G198">
            <v>50</v>
          </cell>
          <cell r="H198">
            <v>9000</v>
          </cell>
          <cell r="I198">
            <v>10000</v>
          </cell>
          <cell r="J198">
            <v>10500</v>
          </cell>
        </row>
        <row r="199">
          <cell r="A199">
            <v>763</v>
          </cell>
          <cell r="B199">
            <v>2123</v>
          </cell>
          <cell r="C199" t="str">
            <v>Rodborough Community Primary</v>
          </cell>
          <cell r="G199">
            <v>211</v>
          </cell>
          <cell r="H199">
            <v>30000</v>
          </cell>
          <cell r="I199">
            <v>30000</v>
          </cell>
          <cell r="J199">
            <v>31000</v>
          </cell>
        </row>
        <row r="200">
          <cell r="A200">
            <v>764</v>
          </cell>
          <cell r="B200">
            <v>2085</v>
          </cell>
          <cell r="C200" t="str">
            <v>Rodmarton</v>
          </cell>
          <cell r="G200">
            <v>77</v>
          </cell>
          <cell r="H200">
            <v>9000</v>
          </cell>
          <cell r="I200">
            <v>10000</v>
          </cell>
          <cell r="J200">
            <v>10500</v>
          </cell>
        </row>
        <row r="201">
          <cell r="A201">
            <v>765</v>
          </cell>
          <cell r="B201">
            <v>3065</v>
          </cell>
          <cell r="C201" t="str">
            <v>Ruardean C of E Primary</v>
          </cell>
          <cell r="G201">
            <v>98</v>
          </cell>
          <cell r="H201">
            <v>9000</v>
          </cell>
          <cell r="I201">
            <v>10000</v>
          </cell>
          <cell r="J201">
            <v>10500</v>
          </cell>
        </row>
        <row r="202">
          <cell r="A202">
            <v>766</v>
          </cell>
          <cell r="B202">
            <v>2064</v>
          </cell>
          <cell r="C202" t="str">
            <v>Woodside Primary</v>
          </cell>
          <cell r="G202">
            <v>101</v>
          </cell>
          <cell r="H202">
            <v>18000</v>
          </cell>
          <cell r="I202">
            <v>20000</v>
          </cell>
          <cell r="J202">
            <v>21000</v>
          </cell>
        </row>
        <row r="203">
          <cell r="A203">
            <v>767</v>
          </cell>
          <cell r="B203">
            <v>2065</v>
          </cell>
          <cell r="C203" t="str">
            <v>St. White's</v>
          </cell>
          <cell r="G203">
            <v>297</v>
          </cell>
          <cell r="H203">
            <v>30000</v>
          </cell>
          <cell r="I203">
            <v>30000</v>
          </cell>
          <cell r="J203">
            <v>31000</v>
          </cell>
        </row>
        <row r="204">
          <cell r="A204">
            <v>768</v>
          </cell>
          <cell r="B204">
            <v>3360</v>
          </cell>
          <cell r="C204" t="str">
            <v>St. Mary's Church of England Infant</v>
          </cell>
          <cell r="G204">
            <v>177</v>
          </cell>
          <cell r="H204">
            <v>18000</v>
          </cell>
          <cell r="I204">
            <v>20000</v>
          </cell>
          <cell r="J204">
            <v>21000</v>
          </cell>
        </row>
        <row r="205">
          <cell r="A205">
            <v>769</v>
          </cell>
          <cell r="B205">
            <v>3344</v>
          </cell>
          <cell r="C205" t="str">
            <v>St. Briavel's Parochial C of E Primary</v>
          </cell>
          <cell r="G205">
            <v>95</v>
          </cell>
          <cell r="H205">
            <v>9000</v>
          </cell>
          <cell r="I205">
            <v>10000</v>
          </cell>
          <cell r="J205">
            <v>10500</v>
          </cell>
        </row>
        <row r="206">
          <cell r="A206">
            <v>771</v>
          </cell>
          <cell r="B206">
            <v>3345</v>
          </cell>
          <cell r="C206" t="str">
            <v>Sapperton C of E Primary</v>
          </cell>
          <cell r="G206">
            <v>49</v>
          </cell>
          <cell r="H206">
            <v>9000</v>
          </cell>
          <cell r="I206">
            <v>10000</v>
          </cell>
          <cell r="J206">
            <v>10500</v>
          </cell>
        </row>
        <row r="207">
          <cell r="A207">
            <v>775</v>
          </cell>
          <cell r="B207">
            <v>2072</v>
          </cell>
          <cell r="C207" t="str">
            <v>Sharpness Primary</v>
          </cell>
          <cell r="G207">
            <v>110</v>
          </cell>
          <cell r="H207">
            <v>18000</v>
          </cell>
          <cell r="I207">
            <v>20000</v>
          </cell>
          <cell r="J207">
            <v>21000</v>
          </cell>
        </row>
        <row r="208">
          <cell r="A208">
            <v>776</v>
          </cell>
          <cell r="B208">
            <v>2084</v>
          </cell>
          <cell r="C208" t="str">
            <v>Sheepscombe</v>
          </cell>
          <cell r="G208">
            <v>47</v>
          </cell>
          <cell r="H208">
            <v>9000</v>
          </cell>
          <cell r="I208">
            <v>10000</v>
          </cell>
          <cell r="J208">
            <v>10500</v>
          </cell>
        </row>
        <row r="209">
          <cell r="A209">
            <v>777</v>
          </cell>
          <cell r="B209">
            <v>3067</v>
          </cell>
          <cell r="C209" t="str">
            <v>Sherborne C of E Primary</v>
          </cell>
          <cell r="G209">
            <v>48</v>
          </cell>
          <cell r="H209">
            <v>9000</v>
          </cell>
          <cell r="I209">
            <v>10000</v>
          </cell>
          <cell r="J209">
            <v>10500</v>
          </cell>
        </row>
        <row r="210">
          <cell r="A210">
            <v>779</v>
          </cell>
          <cell r="B210">
            <v>3068</v>
          </cell>
          <cell r="C210" t="str">
            <v>Shurdington C of E Primary</v>
          </cell>
          <cell r="G210">
            <v>81</v>
          </cell>
          <cell r="H210">
            <v>9000</v>
          </cell>
          <cell r="I210">
            <v>10000</v>
          </cell>
          <cell r="J210">
            <v>10500</v>
          </cell>
        </row>
        <row r="211">
          <cell r="A211">
            <v>780</v>
          </cell>
          <cell r="B211">
            <v>3089</v>
          </cell>
          <cell r="C211" t="str">
            <v>Siddington C of E</v>
          </cell>
          <cell r="G211">
            <v>67</v>
          </cell>
          <cell r="H211">
            <v>9000</v>
          </cell>
          <cell r="I211">
            <v>10000</v>
          </cell>
          <cell r="J211">
            <v>10500</v>
          </cell>
        </row>
        <row r="212">
          <cell r="A212">
            <v>781</v>
          </cell>
          <cell r="B212">
            <v>2137</v>
          </cell>
          <cell r="C212" t="str">
            <v>Gastrells Community Primary</v>
          </cell>
          <cell r="G212">
            <v>175</v>
          </cell>
          <cell r="H212">
            <v>18000</v>
          </cell>
          <cell r="I212">
            <v>20000</v>
          </cell>
          <cell r="J212">
            <v>21000</v>
          </cell>
        </row>
        <row r="213">
          <cell r="A213">
            <v>782</v>
          </cell>
          <cell r="B213">
            <v>2086</v>
          </cell>
          <cell r="C213" t="str">
            <v>Slimbridge Primary</v>
          </cell>
          <cell r="G213">
            <v>110</v>
          </cell>
          <cell r="H213">
            <v>18000</v>
          </cell>
          <cell r="I213">
            <v>20000</v>
          </cell>
          <cell r="J213">
            <v>21000</v>
          </cell>
        </row>
        <row r="214">
          <cell r="A214">
            <v>784</v>
          </cell>
          <cell r="B214">
            <v>2066</v>
          </cell>
          <cell r="C214" t="str">
            <v>Soudley</v>
          </cell>
          <cell r="G214">
            <v>82</v>
          </cell>
          <cell r="H214">
            <v>9000</v>
          </cell>
          <cell r="I214">
            <v>10000</v>
          </cell>
          <cell r="J214">
            <v>10500</v>
          </cell>
        </row>
        <row r="215">
          <cell r="A215">
            <v>786</v>
          </cell>
          <cell r="B215">
            <v>3069</v>
          </cell>
          <cell r="C215" t="str">
            <v>Ann Edwards C of E Primary</v>
          </cell>
          <cell r="G215">
            <v>265</v>
          </cell>
          <cell r="H215">
            <v>30000</v>
          </cell>
          <cell r="I215">
            <v>30000</v>
          </cell>
          <cell r="J215">
            <v>31000</v>
          </cell>
        </row>
        <row r="216">
          <cell r="A216">
            <v>787</v>
          </cell>
          <cell r="B216">
            <v>3070</v>
          </cell>
          <cell r="C216" t="str">
            <v>Southrop C of E Primary</v>
          </cell>
          <cell r="G216">
            <v>55</v>
          </cell>
          <cell r="H216">
            <v>9000</v>
          </cell>
          <cell r="I216">
            <v>10000</v>
          </cell>
          <cell r="J216">
            <v>10500</v>
          </cell>
        </row>
        <row r="217">
          <cell r="A217">
            <v>788</v>
          </cell>
          <cell r="B217">
            <v>2087</v>
          </cell>
          <cell r="C217" t="str">
            <v>Didbrook Primary</v>
          </cell>
          <cell r="G217">
            <v>49</v>
          </cell>
          <cell r="H217">
            <v>9000</v>
          </cell>
          <cell r="I217">
            <v>10000</v>
          </cell>
          <cell r="J217">
            <v>10500</v>
          </cell>
        </row>
        <row r="218">
          <cell r="A218">
            <v>791</v>
          </cell>
          <cell r="B218">
            <v>2146</v>
          </cell>
          <cell r="C218" t="str">
            <v>The Park Infant</v>
          </cell>
          <cell r="G218">
            <v>180</v>
          </cell>
          <cell r="H218">
            <v>18000</v>
          </cell>
          <cell r="I218">
            <v>20000</v>
          </cell>
          <cell r="J218">
            <v>21000</v>
          </cell>
        </row>
        <row r="219">
          <cell r="A219">
            <v>793</v>
          </cell>
          <cell r="B219">
            <v>2067</v>
          </cell>
          <cell r="C219" t="str">
            <v>Steam Mills Primary</v>
          </cell>
          <cell r="G219">
            <v>111</v>
          </cell>
          <cell r="H219">
            <v>18000</v>
          </cell>
          <cell r="I219">
            <v>20000</v>
          </cell>
          <cell r="J219">
            <v>21000</v>
          </cell>
        </row>
        <row r="220">
          <cell r="A220">
            <v>795</v>
          </cell>
          <cell r="B220">
            <v>2089</v>
          </cell>
          <cell r="C220" t="str">
            <v>Tredington Primary</v>
          </cell>
          <cell r="G220">
            <v>61</v>
          </cell>
          <cell r="H220">
            <v>9000</v>
          </cell>
          <cell r="I220">
            <v>10000</v>
          </cell>
          <cell r="J220">
            <v>10500</v>
          </cell>
        </row>
        <row r="221">
          <cell r="A221">
            <v>797</v>
          </cell>
          <cell r="B221">
            <v>2090</v>
          </cell>
          <cell r="C221" t="str">
            <v>Park Junior</v>
          </cell>
          <cell r="G221">
            <v>295</v>
          </cell>
          <cell r="H221">
            <v>30000</v>
          </cell>
          <cell r="I221">
            <v>30000</v>
          </cell>
          <cell r="J221">
            <v>31000</v>
          </cell>
        </row>
        <row r="222">
          <cell r="A222">
            <v>798</v>
          </cell>
          <cell r="B222">
            <v>2091</v>
          </cell>
          <cell r="C222" t="str">
            <v>Stow-on-the-Wold Primary</v>
          </cell>
          <cell r="G222">
            <v>112</v>
          </cell>
          <cell r="H222">
            <v>18000</v>
          </cell>
          <cell r="I222">
            <v>20000</v>
          </cell>
          <cell r="J222">
            <v>21000</v>
          </cell>
        </row>
        <row r="223">
          <cell r="A223">
            <v>800</v>
          </cell>
          <cell r="B223">
            <v>3025</v>
          </cell>
          <cell r="C223" t="str">
            <v>Stratton Church of England Primary</v>
          </cell>
          <cell r="G223">
            <v>187</v>
          </cell>
          <cell r="H223">
            <v>18000</v>
          </cell>
          <cell r="I223">
            <v>20000</v>
          </cell>
          <cell r="J223">
            <v>21000</v>
          </cell>
        </row>
        <row r="224">
          <cell r="A224">
            <v>801</v>
          </cell>
          <cell r="B224">
            <v>2134</v>
          </cell>
          <cell r="C224" t="str">
            <v>Callowell Primary</v>
          </cell>
          <cell r="G224">
            <v>180</v>
          </cell>
          <cell r="H224">
            <v>18000</v>
          </cell>
          <cell r="I224">
            <v>20000</v>
          </cell>
          <cell r="J224">
            <v>21000</v>
          </cell>
        </row>
        <row r="225">
          <cell r="A225">
            <v>803</v>
          </cell>
          <cell r="B225">
            <v>2094</v>
          </cell>
          <cell r="C225" t="str">
            <v>Stroud Valley Community Primary</v>
          </cell>
          <cell r="G225">
            <v>280</v>
          </cell>
          <cell r="H225">
            <v>30000</v>
          </cell>
          <cell r="I225">
            <v>30000</v>
          </cell>
          <cell r="J225">
            <v>31000</v>
          </cell>
        </row>
        <row r="226">
          <cell r="A226">
            <v>804</v>
          </cell>
          <cell r="B226">
            <v>2096</v>
          </cell>
          <cell r="C226" t="str">
            <v>Parliament Primary</v>
          </cell>
          <cell r="G226">
            <v>160</v>
          </cell>
          <cell r="H226">
            <v>18000</v>
          </cell>
          <cell r="I226">
            <v>20000</v>
          </cell>
          <cell r="J226">
            <v>21000</v>
          </cell>
        </row>
        <row r="227">
          <cell r="A227">
            <v>805</v>
          </cell>
          <cell r="B227">
            <v>2097</v>
          </cell>
          <cell r="C227" t="str">
            <v>Uplands Community Primary</v>
          </cell>
          <cell r="G227">
            <v>107</v>
          </cell>
          <cell r="H227">
            <v>18000</v>
          </cell>
          <cell r="I227">
            <v>20000</v>
          </cell>
          <cell r="J227">
            <v>21000</v>
          </cell>
        </row>
        <row r="228">
          <cell r="A228">
            <v>806</v>
          </cell>
          <cell r="B228">
            <v>3071</v>
          </cell>
          <cell r="C228" t="str">
            <v>Swell Church of England Primary</v>
          </cell>
          <cell r="G228">
            <v>46</v>
          </cell>
          <cell r="H228">
            <v>9000</v>
          </cell>
          <cell r="I228">
            <v>10000</v>
          </cell>
          <cell r="J228">
            <v>10500</v>
          </cell>
        </row>
        <row r="229">
          <cell r="A229">
            <v>807</v>
          </cell>
          <cell r="B229">
            <v>5214</v>
          </cell>
          <cell r="C229" t="str">
            <v>Swindon Village Primary</v>
          </cell>
          <cell r="G229">
            <v>394</v>
          </cell>
          <cell r="H229">
            <v>30000</v>
          </cell>
          <cell r="I229">
            <v>30000</v>
          </cell>
          <cell r="J229">
            <v>31000</v>
          </cell>
        </row>
        <row r="230">
          <cell r="A230">
            <v>808</v>
          </cell>
          <cell r="B230">
            <v>3072</v>
          </cell>
          <cell r="C230" t="str">
            <v>Temple Guiting C of E</v>
          </cell>
          <cell r="G230">
            <v>94</v>
          </cell>
          <cell r="H230">
            <v>9000</v>
          </cell>
          <cell r="I230">
            <v>10000</v>
          </cell>
          <cell r="J230">
            <v>10500</v>
          </cell>
        </row>
        <row r="231">
          <cell r="A231">
            <v>810</v>
          </cell>
          <cell r="B231">
            <v>3348</v>
          </cell>
          <cell r="C231" t="str">
            <v>St. Mary's C of E Primary (Tetbury)</v>
          </cell>
          <cell r="G231">
            <v>349</v>
          </cell>
          <cell r="H231">
            <v>30000</v>
          </cell>
          <cell r="I231">
            <v>30000</v>
          </cell>
          <cell r="J231">
            <v>31000</v>
          </cell>
        </row>
        <row r="232">
          <cell r="A232">
            <v>811</v>
          </cell>
          <cell r="B232">
            <v>3073</v>
          </cell>
          <cell r="C232" t="str">
            <v>Tewkesbury C of E Primary</v>
          </cell>
          <cell r="G232">
            <v>364</v>
          </cell>
          <cell r="H232">
            <v>30000</v>
          </cell>
          <cell r="I232">
            <v>30000</v>
          </cell>
          <cell r="J232">
            <v>31000</v>
          </cell>
        </row>
        <row r="233">
          <cell r="A233">
            <v>812</v>
          </cell>
          <cell r="B233">
            <v>2180</v>
          </cell>
          <cell r="C233" t="str">
            <v>The John Moore Primary</v>
          </cell>
          <cell r="G233">
            <v>150</v>
          </cell>
          <cell r="H233">
            <v>30000</v>
          </cell>
          <cell r="I233">
            <v>30000</v>
          </cell>
          <cell r="J233">
            <v>31000</v>
          </cell>
        </row>
        <row r="234">
          <cell r="A234">
            <v>814</v>
          </cell>
          <cell r="B234">
            <v>2125</v>
          </cell>
          <cell r="C234" t="str">
            <v>Mitton Manor Primary</v>
          </cell>
          <cell r="G234">
            <v>204</v>
          </cell>
          <cell r="H234">
            <v>30000</v>
          </cell>
          <cell r="I234">
            <v>30000</v>
          </cell>
          <cell r="J234">
            <v>31000</v>
          </cell>
        </row>
        <row r="235">
          <cell r="A235">
            <v>815</v>
          </cell>
          <cell r="B235">
            <v>2116</v>
          </cell>
          <cell r="C235" t="str">
            <v>Queen Margaret Primary School</v>
          </cell>
          <cell r="G235">
            <v>162</v>
          </cell>
          <cell r="H235">
            <v>18000</v>
          </cell>
          <cell r="I235">
            <v>20000</v>
          </cell>
          <cell r="J235">
            <v>21000</v>
          </cell>
        </row>
        <row r="236">
          <cell r="A236">
            <v>816</v>
          </cell>
          <cell r="B236">
            <v>2179</v>
          </cell>
          <cell r="C236" t="str">
            <v>Meadowside Primary School</v>
          </cell>
          <cell r="G236">
            <v>144</v>
          </cell>
          <cell r="H236">
            <v>30000</v>
          </cell>
          <cell r="I236">
            <v>30000</v>
          </cell>
          <cell r="J236">
            <v>31000</v>
          </cell>
        </row>
        <row r="237">
          <cell r="A237">
            <v>818</v>
          </cell>
          <cell r="B237">
            <v>2098</v>
          </cell>
          <cell r="C237" t="str">
            <v>Thrupp School</v>
          </cell>
          <cell r="G237">
            <v>119</v>
          </cell>
          <cell r="H237">
            <v>18000</v>
          </cell>
          <cell r="I237">
            <v>20000</v>
          </cell>
          <cell r="J237">
            <v>21000</v>
          </cell>
        </row>
        <row r="238">
          <cell r="A238">
            <v>819</v>
          </cell>
          <cell r="B238">
            <v>2099</v>
          </cell>
          <cell r="C238" t="str">
            <v>Tibberton Community Primary</v>
          </cell>
          <cell r="G238">
            <v>95</v>
          </cell>
          <cell r="H238">
            <v>9000</v>
          </cell>
          <cell r="I238">
            <v>10000</v>
          </cell>
          <cell r="J238">
            <v>10500</v>
          </cell>
        </row>
        <row r="239">
          <cell r="A239">
            <v>821</v>
          </cell>
          <cell r="B239">
            <v>2100</v>
          </cell>
          <cell r="C239" t="str">
            <v>Toddington Primary</v>
          </cell>
          <cell r="G239">
            <v>39</v>
          </cell>
          <cell r="H239">
            <v>9000</v>
          </cell>
          <cell r="I239">
            <v>10000</v>
          </cell>
          <cell r="J239">
            <v>10500</v>
          </cell>
        </row>
        <row r="240">
          <cell r="A240">
            <v>825</v>
          </cell>
          <cell r="B240">
            <v>3074</v>
          </cell>
          <cell r="C240" t="str">
            <v>Tutshill Church of England Primary</v>
          </cell>
          <cell r="G240">
            <v>209</v>
          </cell>
          <cell r="H240">
            <v>30000</v>
          </cell>
          <cell r="I240">
            <v>30000</v>
          </cell>
          <cell r="J240">
            <v>31000</v>
          </cell>
        </row>
        <row r="241">
          <cell r="A241">
            <v>826</v>
          </cell>
          <cell r="B241">
            <v>3075</v>
          </cell>
          <cell r="C241" t="str">
            <v>Twigworth C of E Primary</v>
          </cell>
          <cell r="G241">
            <v>75</v>
          </cell>
          <cell r="H241">
            <v>9000</v>
          </cell>
          <cell r="I241">
            <v>10000</v>
          </cell>
          <cell r="J241">
            <v>10500</v>
          </cell>
        </row>
        <row r="242">
          <cell r="A242">
            <v>827</v>
          </cell>
          <cell r="B242">
            <v>2101</v>
          </cell>
          <cell r="C242" t="str">
            <v>Twyning School</v>
          </cell>
          <cell r="G242">
            <v>110</v>
          </cell>
          <cell r="H242">
            <v>18000</v>
          </cell>
          <cell r="I242">
            <v>20000</v>
          </cell>
          <cell r="J242">
            <v>21000</v>
          </cell>
        </row>
        <row r="243">
          <cell r="A243">
            <v>829</v>
          </cell>
          <cell r="B243">
            <v>3076</v>
          </cell>
          <cell r="C243" t="str">
            <v>Uley Church of England Primary</v>
          </cell>
          <cell r="G243">
            <v>99</v>
          </cell>
          <cell r="H243">
            <v>9000</v>
          </cell>
          <cell r="I243">
            <v>10000</v>
          </cell>
          <cell r="J243">
            <v>10500</v>
          </cell>
        </row>
        <row r="244">
          <cell r="A244">
            <v>830</v>
          </cell>
          <cell r="B244">
            <v>5208</v>
          </cell>
          <cell r="C244" t="str">
            <v>Tirlebrook Primary</v>
          </cell>
          <cell r="G244">
            <v>179</v>
          </cell>
          <cell r="H244">
            <v>18000</v>
          </cell>
          <cell r="I244">
            <v>20000</v>
          </cell>
          <cell r="J244">
            <v>21000</v>
          </cell>
        </row>
        <row r="245">
          <cell r="A245">
            <v>833</v>
          </cell>
          <cell r="B245">
            <v>3077</v>
          </cell>
          <cell r="C245" t="str">
            <v>Upton St. Leonards C of E Primary</v>
          </cell>
          <cell r="G245">
            <v>435</v>
          </cell>
          <cell r="H245">
            <v>40000</v>
          </cell>
          <cell r="I245">
            <v>45000</v>
          </cell>
          <cell r="J245">
            <v>46500</v>
          </cell>
        </row>
        <row r="246">
          <cell r="A246">
            <v>835</v>
          </cell>
          <cell r="B246">
            <v>3024</v>
          </cell>
          <cell r="C246" t="str">
            <v>Watermoor C of E Primary</v>
          </cell>
          <cell r="G246">
            <v>176</v>
          </cell>
          <cell r="H246">
            <v>18000</v>
          </cell>
          <cell r="I246">
            <v>20000</v>
          </cell>
          <cell r="J246">
            <v>21000</v>
          </cell>
        </row>
        <row r="247">
          <cell r="A247">
            <v>837</v>
          </cell>
          <cell r="B247">
            <v>2102</v>
          </cell>
          <cell r="C247" t="str">
            <v>Walmore Hill Primary</v>
          </cell>
          <cell r="G247">
            <v>70</v>
          </cell>
          <cell r="H247">
            <v>9000</v>
          </cell>
          <cell r="I247">
            <v>10000</v>
          </cell>
          <cell r="J247">
            <v>10500</v>
          </cell>
        </row>
        <row r="248">
          <cell r="A248">
            <v>838</v>
          </cell>
          <cell r="B248">
            <v>3350</v>
          </cell>
          <cell r="C248" t="str">
            <v>Westbury-on-Severn Church of England Primary</v>
          </cell>
          <cell r="G248">
            <v>75</v>
          </cell>
          <cell r="H248">
            <v>9000</v>
          </cell>
          <cell r="I248">
            <v>10000</v>
          </cell>
          <cell r="J248">
            <v>10500</v>
          </cell>
        </row>
        <row r="249">
          <cell r="A249">
            <v>841</v>
          </cell>
          <cell r="B249">
            <v>2111</v>
          </cell>
          <cell r="C249" t="str">
            <v>Whiteshill Primary</v>
          </cell>
          <cell r="G249">
            <v>107</v>
          </cell>
          <cell r="H249">
            <v>18000</v>
          </cell>
          <cell r="I249">
            <v>20000</v>
          </cell>
          <cell r="J249">
            <v>21000</v>
          </cell>
        </row>
        <row r="250">
          <cell r="A250">
            <v>842</v>
          </cell>
          <cell r="B250">
            <v>3080</v>
          </cell>
          <cell r="C250" t="str">
            <v>Whitminster Endowed Church of England Primary</v>
          </cell>
          <cell r="G250">
            <v>98</v>
          </cell>
          <cell r="H250">
            <v>9000</v>
          </cell>
          <cell r="I250">
            <v>10000</v>
          </cell>
          <cell r="J250">
            <v>10500</v>
          </cell>
        </row>
        <row r="251">
          <cell r="A251">
            <v>845</v>
          </cell>
          <cell r="B251">
            <v>3081</v>
          </cell>
          <cell r="C251" t="str">
            <v>Willersey C of E Primary</v>
          </cell>
          <cell r="G251">
            <v>50</v>
          </cell>
          <cell r="H251">
            <v>9000</v>
          </cell>
          <cell r="I251">
            <v>10000</v>
          </cell>
          <cell r="J251">
            <v>10500</v>
          </cell>
        </row>
        <row r="252">
          <cell r="A252">
            <v>848</v>
          </cell>
          <cell r="B252">
            <v>3368</v>
          </cell>
          <cell r="C252" t="str">
            <v>Winchcombe Abbey C of E Primary</v>
          </cell>
          <cell r="G252">
            <v>199</v>
          </cell>
          <cell r="H252">
            <v>18000</v>
          </cell>
          <cell r="I252">
            <v>20000</v>
          </cell>
          <cell r="J252">
            <v>21000</v>
          </cell>
        </row>
        <row r="253">
          <cell r="A253">
            <v>851</v>
          </cell>
          <cell r="B253">
            <v>3352</v>
          </cell>
          <cell r="C253" t="str">
            <v>Withington C of E Primary</v>
          </cell>
          <cell r="G253">
            <v>25</v>
          </cell>
          <cell r="H253">
            <v>9000</v>
          </cell>
          <cell r="I253">
            <v>10000</v>
          </cell>
          <cell r="J253">
            <v>10500</v>
          </cell>
        </row>
        <row r="254">
          <cell r="A254">
            <v>852</v>
          </cell>
          <cell r="B254">
            <v>2114</v>
          </cell>
          <cell r="C254" t="str">
            <v>Woolaston Primary</v>
          </cell>
          <cell r="G254">
            <v>201</v>
          </cell>
          <cell r="H254">
            <v>30000</v>
          </cell>
          <cell r="I254">
            <v>30000</v>
          </cell>
          <cell r="J254">
            <v>31000</v>
          </cell>
        </row>
        <row r="255">
          <cell r="A255">
            <v>853</v>
          </cell>
          <cell r="B255">
            <v>3353</v>
          </cell>
          <cell r="C255" t="str">
            <v>Woodchester Endowed Church of England Primary</v>
          </cell>
          <cell r="G255">
            <v>168</v>
          </cell>
          <cell r="H255">
            <v>18000</v>
          </cell>
          <cell r="I255">
            <v>20000</v>
          </cell>
          <cell r="J255">
            <v>21000</v>
          </cell>
        </row>
        <row r="256">
          <cell r="A256">
            <v>854</v>
          </cell>
          <cell r="B256">
            <v>3355</v>
          </cell>
          <cell r="C256" t="str">
            <v>St. Dominic's Catholic Primary</v>
          </cell>
          <cell r="G256">
            <v>71</v>
          </cell>
          <cell r="H256">
            <v>9000</v>
          </cell>
          <cell r="I256">
            <v>10000</v>
          </cell>
          <cell r="J256">
            <v>10500</v>
          </cell>
        </row>
        <row r="257">
          <cell r="A257">
            <v>855</v>
          </cell>
          <cell r="B257">
            <v>5204</v>
          </cell>
          <cell r="C257" t="str">
            <v>Blue Coat C of E Primary</v>
          </cell>
          <cell r="G257">
            <v>317</v>
          </cell>
          <cell r="H257">
            <v>30000</v>
          </cell>
          <cell r="I257">
            <v>30000</v>
          </cell>
          <cell r="J257">
            <v>31000</v>
          </cell>
        </row>
        <row r="258">
          <cell r="A258">
            <v>856</v>
          </cell>
          <cell r="B258">
            <v>5209</v>
          </cell>
          <cell r="C258" t="str">
            <v>The British School</v>
          </cell>
          <cell r="G258">
            <v>188</v>
          </cell>
          <cell r="H258">
            <v>18000</v>
          </cell>
          <cell r="I258">
            <v>20000</v>
          </cell>
          <cell r="J258">
            <v>21000</v>
          </cell>
        </row>
        <row r="259">
          <cell r="A259">
            <v>857</v>
          </cell>
          <cell r="B259">
            <v>2136</v>
          </cell>
          <cell r="C259" t="str">
            <v>Foxmoor Primary</v>
          </cell>
          <cell r="G259">
            <v>295</v>
          </cell>
          <cell r="H259">
            <v>30000</v>
          </cell>
          <cell r="I259">
            <v>30000</v>
          </cell>
          <cell r="J259">
            <v>31000</v>
          </cell>
        </row>
        <row r="260">
          <cell r="A260">
            <v>862</v>
          </cell>
          <cell r="B260">
            <v>2110</v>
          </cell>
          <cell r="C260" t="str">
            <v>Yorkley Primary</v>
          </cell>
          <cell r="G260">
            <v>167</v>
          </cell>
          <cell r="H260">
            <v>18000</v>
          </cell>
          <cell r="I260">
            <v>20000</v>
          </cell>
          <cell r="J260">
            <v>21000</v>
          </cell>
        </row>
        <row r="261">
          <cell r="A261">
            <v>880</v>
          </cell>
          <cell r="B261">
            <v>2164</v>
          </cell>
          <cell r="C261" t="str">
            <v>Arthur Dye Primary</v>
          </cell>
          <cell r="G261">
            <v>330</v>
          </cell>
          <cell r="H261">
            <v>30000</v>
          </cell>
          <cell r="I261">
            <v>30000</v>
          </cell>
          <cell r="J261">
            <v>31000</v>
          </cell>
        </row>
        <row r="262">
          <cell r="A262">
            <v>881</v>
          </cell>
          <cell r="B262">
            <v>2165</v>
          </cell>
          <cell r="C262" t="str">
            <v>Benhall Infant</v>
          </cell>
          <cell r="G262">
            <v>178</v>
          </cell>
          <cell r="H262">
            <v>18000</v>
          </cell>
          <cell r="I262">
            <v>20000</v>
          </cell>
          <cell r="J262">
            <v>21000</v>
          </cell>
        </row>
        <row r="263">
          <cell r="A263">
            <v>882</v>
          </cell>
          <cell r="B263">
            <v>5215</v>
          </cell>
          <cell r="C263" t="str">
            <v>Christ Church C of E Primary (Chelt)</v>
          </cell>
          <cell r="G263">
            <v>215</v>
          </cell>
          <cell r="H263">
            <v>30000</v>
          </cell>
          <cell r="I263">
            <v>30000</v>
          </cell>
          <cell r="J263">
            <v>31000</v>
          </cell>
        </row>
        <row r="264">
          <cell r="A264">
            <v>884</v>
          </cell>
          <cell r="B264">
            <v>2147</v>
          </cell>
          <cell r="C264" t="str">
            <v>Dunalley Primary</v>
          </cell>
          <cell r="G264">
            <v>223</v>
          </cell>
          <cell r="H264">
            <v>30000</v>
          </cell>
          <cell r="I264">
            <v>30000</v>
          </cell>
          <cell r="J264">
            <v>31000</v>
          </cell>
        </row>
        <row r="265">
          <cell r="A265">
            <v>886</v>
          </cell>
          <cell r="B265">
            <v>2177</v>
          </cell>
          <cell r="C265" t="str">
            <v>Gardners Lane Primary</v>
          </cell>
          <cell r="G265">
            <v>231</v>
          </cell>
          <cell r="H265">
            <v>30000</v>
          </cell>
          <cell r="I265">
            <v>30000</v>
          </cell>
          <cell r="J265">
            <v>31000</v>
          </cell>
        </row>
        <row r="266">
          <cell r="A266">
            <v>887</v>
          </cell>
          <cell r="B266">
            <v>2150</v>
          </cell>
          <cell r="C266" t="str">
            <v>Gloucester Road Primary</v>
          </cell>
          <cell r="G266">
            <v>141</v>
          </cell>
          <cell r="H266">
            <v>18000</v>
          </cell>
          <cell r="I266">
            <v>20000</v>
          </cell>
          <cell r="J266">
            <v>21000</v>
          </cell>
        </row>
        <row r="267">
          <cell r="A267">
            <v>888</v>
          </cell>
          <cell r="B267">
            <v>2178</v>
          </cell>
          <cell r="C267" t="str">
            <v>Hesters Way Primary School &amp; Family Centre</v>
          </cell>
          <cell r="G267">
            <v>234</v>
          </cell>
          <cell r="H267">
            <v>30000</v>
          </cell>
          <cell r="I267">
            <v>30000</v>
          </cell>
          <cell r="J267">
            <v>31000</v>
          </cell>
        </row>
        <row r="268">
          <cell r="A268">
            <v>890</v>
          </cell>
          <cell r="B268">
            <v>3093</v>
          </cell>
          <cell r="C268" t="str">
            <v>Holy Trinity C of E Primary</v>
          </cell>
          <cell r="G268">
            <v>183</v>
          </cell>
          <cell r="H268">
            <v>18000</v>
          </cell>
          <cell r="I268">
            <v>20000</v>
          </cell>
          <cell r="J268">
            <v>21000</v>
          </cell>
        </row>
        <row r="269">
          <cell r="A269">
            <v>891</v>
          </cell>
          <cell r="B269">
            <v>2151</v>
          </cell>
          <cell r="C269" t="str">
            <v>Greatfield Park Primary</v>
          </cell>
          <cell r="G269">
            <v>195</v>
          </cell>
          <cell r="H269">
            <v>18000</v>
          </cell>
          <cell r="I269">
            <v>20000</v>
          </cell>
          <cell r="J269">
            <v>21000</v>
          </cell>
        </row>
        <row r="270">
          <cell r="A270">
            <v>892</v>
          </cell>
          <cell r="B270">
            <v>2160</v>
          </cell>
          <cell r="C270" t="str">
            <v>Lakeside Primary</v>
          </cell>
          <cell r="G270">
            <v>386</v>
          </cell>
          <cell r="H270">
            <v>30000</v>
          </cell>
          <cell r="I270">
            <v>30000</v>
          </cell>
          <cell r="J270">
            <v>31000</v>
          </cell>
        </row>
        <row r="271">
          <cell r="A271">
            <v>893</v>
          </cell>
          <cell r="B271">
            <v>3094</v>
          </cell>
          <cell r="C271" t="str">
            <v>Leckhampton C of E Primary</v>
          </cell>
          <cell r="G271">
            <v>421</v>
          </cell>
          <cell r="H271">
            <v>40000</v>
          </cell>
          <cell r="I271">
            <v>45000</v>
          </cell>
          <cell r="J271">
            <v>46500</v>
          </cell>
        </row>
        <row r="272">
          <cell r="A272">
            <v>894</v>
          </cell>
          <cell r="B272">
            <v>2152</v>
          </cell>
          <cell r="C272" t="str">
            <v>Lynworth Primary</v>
          </cell>
          <cell r="G272">
            <v>166</v>
          </cell>
          <cell r="H272">
            <v>18000</v>
          </cell>
          <cell r="I272">
            <v>20000</v>
          </cell>
          <cell r="J272">
            <v>21000</v>
          </cell>
        </row>
        <row r="273">
          <cell r="A273">
            <v>897</v>
          </cell>
          <cell r="B273">
            <v>2182</v>
          </cell>
          <cell r="C273" t="str">
            <v>Monkscroft Community Primary</v>
          </cell>
          <cell r="G273">
            <v>130</v>
          </cell>
          <cell r="H273">
            <v>18000</v>
          </cell>
          <cell r="I273">
            <v>20000</v>
          </cell>
          <cell r="J273">
            <v>21000</v>
          </cell>
        </row>
        <row r="274">
          <cell r="A274">
            <v>898</v>
          </cell>
          <cell r="B274">
            <v>2155</v>
          </cell>
          <cell r="C274" t="str">
            <v>Naunton Park Primary</v>
          </cell>
          <cell r="G274">
            <v>353</v>
          </cell>
          <cell r="H274">
            <v>30000</v>
          </cell>
          <cell r="I274">
            <v>30000</v>
          </cell>
          <cell r="J274">
            <v>31000</v>
          </cell>
        </row>
        <row r="275">
          <cell r="A275">
            <v>902</v>
          </cell>
          <cell r="B275">
            <v>2158</v>
          </cell>
          <cell r="C275" t="str">
            <v>Rowanfield Infant</v>
          </cell>
          <cell r="G275">
            <v>198</v>
          </cell>
          <cell r="H275">
            <v>18000</v>
          </cell>
          <cell r="I275">
            <v>20000</v>
          </cell>
          <cell r="J275">
            <v>21000</v>
          </cell>
        </row>
        <row r="276">
          <cell r="A276">
            <v>903</v>
          </cell>
          <cell r="B276">
            <v>2157</v>
          </cell>
          <cell r="C276" t="str">
            <v>Rowanfield Junior</v>
          </cell>
          <cell r="G276">
            <v>303</v>
          </cell>
          <cell r="H276">
            <v>30000</v>
          </cell>
          <cell r="I276">
            <v>30000</v>
          </cell>
          <cell r="J276">
            <v>31000</v>
          </cell>
        </row>
        <row r="277">
          <cell r="A277">
            <v>904</v>
          </cell>
          <cell r="B277">
            <v>5201</v>
          </cell>
          <cell r="C277" t="str">
            <v>The Catholic School of Saint Gregory the Great</v>
          </cell>
          <cell r="G277">
            <v>361</v>
          </cell>
          <cell r="H277">
            <v>30000</v>
          </cell>
          <cell r="I277">
            <v>30000</v>
          </cell>
          <cell r="J277">
            <v>31000</v>
          </cell>
        </row>
        <row r="278">
          <cell r="A278">
            <v>905</v>
          </cell>
          <cell r="B278">
            <v>3096</v>
          </cell>
          <cell r="C278" t="str">
            <v>St. James' Church of England Primary</v>
          </cell>
          <cell r="G278">
            <v>297</v>
          </cell>
          <cell r="H278">
            <v>30000</v>
          </cell>
          <cell r="I278">
            <v>30000</v>
          </cell>
          <cell r="J278">
            <v>31000</v>
          </cell>
        </row>
        <row r="279">
          <cell r="A279">
            <v>906</v>
          </cell>
          <cell r="B279">
            <v>3097</v>
          </cell>
          <cell r="C279" t="str">
            <v>St. John's C of E Primary (Chelt)</v>
          </cell>
          <cell r="G279">
            <v>159</v>
          </cell>
          <cell r="H279">
            <v>18000</v>
          </cell>
          <cell r="I279">
            <v>20000</v>
          </cell>
          <cell r="J279">
            <v>21000</v>
          </cell>
        </row>
        <row r="280">
          <cell r="A280">
            <v>907</v>
          </cell>
          <cell r="B280">
            <v>3363</v>
          </cell>
          <cell r="C280" t="str">
            <v>St. Mark's C of E Junior</v>
          </cell>
          <cell r="G280">
            <v>231</v>
          </cell>
          <cell r="H280">
            <v>30000</v>
          </cell>
          <cell r="I280">
            <v>30000</v>
          </cell>
          <cell r="J280">
            <v>31000</v>
          </cell>
        </row>
        <row r="281">
          <cell r="A281">
            <v>909</v>
          </cell>
          <cell r="B281">
            <v>2159</v>
          </cell>
          <cell r="C281" t="str">
            <v>Whaddon Primary*</v>
          </cell>
          <cell r="G281">
            <v>199</v>
          </cell>
          <cell r="H281">
            <v>18000</v>
          </cell>
          <cell r="I281">
            <v>20000</v>
          </cell>
          <cell r="J281">
            <v>21000</v>
          </cell>
        </row>
        <row r="282">
          <cell r="A282">
            <v>912</v>
          </cell>
          <cell r="B282">
            <v>3359</v>
          </cell>
          <cell r="C282" t="str">
            <v>St. Thomas More Catholic Primary</v>
          </cell>
          <cell r="G282">
            <v>155</v>
          </cell>
          <cell r="H282">
            <v>18000</v>
          </cell>
          <cell r="I282">
            <v>20000</v>
          </cell>
          <cell r="J282">
            <v>21000</v>
          </cell>
        </row>
        <row r="283">
          <cell r="A283">
            <v>920</v>
          </cell>
          <cell r="B283">
            <v>3365</v>
          </cell>
          <cell r="C283" t="str">
            <v>Barnwood C of E Primary</v>
          </cell>
          <cell r="G283">
            <v>226</v>
          </cell>
          <cell r="H283">
            <v>30000</v>
          </cell>
          <cell r="I283">
            <v>30000</v>
          </cell>
          <cell r="J283">
            <v>31000</v>
          </cell>
        </row>
        <row r="284">
          <cell r="A284">
            <v>921</v>
          </cell>
          <cell r="B284">
            <v>2008</v>
          </cell>
          <cell r="C284" t="str">
            <v>Calton Infant</v>
          </cell>
          <cell r="G284">
            <v>175</v>
          </cell>
          <cell r="H284">
            <v>18000</v>
          </cell>
          <cell r="I284">
            <v>20000</v>
          </cell>
          <cell r="J284">
            <v>21000</v>
          </cell>
        </row>
        <row r="285">
          <cell r="A285">
            <v>922</v>
          </cell>
          <cell r="B285">
            <v>2007</v>
          </cell>
          <cell r="C285" t="str">
            <v>Calton Junior</v>
          </cell>
          <cell r="G285">
            <v>257</v>
          </cell>
          <cell r="H285">
            <v>30000</v>
          </cell>
          <cell r="I285">
            <v>30000</v>
          </cell>
          <cell r="J285">
            <v>31000</v>
          </cell>
        </row>
        <row r="286">
          <cell r="A286">
            <v>924</v>
          </cell>
          <cell r="B286">
            <v>2175</v>
          </cell>
          <cell r="C286" t="str">
            <v>Coney Hill Community Primary</v>
          </cell>
          <cell r="G286">
            <v>237</v>
          </cell>
          <cell r="H286">
            <v>30000</v>
          </cell>
          <cell r="I286">
            <v>30000</v>
          </cell>
          <cell r="J286">
            <v>31000</v>
          </cell>
        </row>
        <row r="287">
          <cell r="A287">
            <v>925</v>
          </cell>
          <cell r="B287">
            <v>2034</v>
          </cell>
          <cell r="C287" t="str">
            <v>Dinglewell Infant</v>
          </cell>
          <cell r="G287">
            <v>269</v>
          </cell>
          <cell r="H287">
            <v>30000</v>
          </cell>
          <cell r="I287">
            <v>30000</v>
          </cell>
          <cell r="J287">
            <v>31000</v>
          </cell>
        </row>
        <row r="288">
          <cell r="A288">
            <v>926</v>
          </cell>
          <cell r="B288">
            <v>2030</v>
          </cell>
          <cell r="C288" t="str">
            <v>Dinglewell Junior</v>
          </cell>
          <cell r="G288">
            <v>355</v>
          </cell>
          <cell r="H288">
            <v>30000</v>
          </cell>
          <cell r="I288">
            <v>30000</v>
          </cell>
          <cell r="J288">
            <v>31000</v>
          </cell>
        </row>
        <row r="289">
          <cell r="A289">
            <v>927</v>
          </cell>
          <cell r="B289">
            <v>2014</v>
          </cell>
          <cell r="C289" t="str">
            <v>Elmbridge Infant</v>
          </cell>
          <cell r="G289">
            <v>267</v>
          </cell>
          <cell r="H289">
            <v>30000</v>
          </cell>
          <cell r="I289">
            <v>30000</v>
          </cell>
          <cell r="J289">
            <v>31000</v>
          </cell>
        </row>
        <row r="290">
          <cell r="A290">
            <v>928</v>
          </cell>
          <cell r="B290">
            <v>2013</v>
          </cell>
          <cell r="C290" t="str">
            <v>Elmbridge Junior</v>
          </cell>
          <cell r="G290">
            <v>341</v>
          </cell>
          <cell r="H290">
            <v>30000</v>
          </cell>
          <cell r="I290">
            <v>30000</v>
          </cell>
          <cell r="J290">
            <v>31000</v>
          </cell>
        </row>
        <row r="291">
          <cell r="A291">
            <v>930</v>
          </cell>
          <cell r="B291">
            <v>2176</v>
          </cell>
          <cell r="C291" t="str">
            <v>Finlay Community School</v>
          </cell>
          <cell r="G291">
            <v>197</v>
          </cell>
          <cell r="H291">
            <v>18000</v>
          </cell>
          <cell r="I291">
            <v>20000</v>
          </cell>
          <cell r="J291">
            <v>21000</v>
          </cell>
        </row>
        <row r="292">
          <cell r="A292">
            <v>931</v>
          </cell>
          <cell r="B292">
            <v>2018</v>
          </cell>
          <cell r="C292" t="str">
            <v>Grange Infant</v>
          </cell>
          <cell r="G292">
            <v>133</v>
          </cell>
          <cell r="H292">
            <v>18000</v>
          </cell>
          <cell r="I292">
            <v>20000</v>
          </cell>
          <cell r="J292">
            <v>21000</v>
          </cell>
        </row>
        <row r="293">
          <cell r="A293">
            <v>932</v>
          </cell>
          <cell r="B293">
            <v>2027</v>
          </cell>
          <cell r="C293" t="str">
            <v>Grange Junior</v>
          </cell>
          <cell r="G293">
            <v>205</v>
          </cell>
          <cell r="H293">
            <v>30000</v>
          </cell>
          <cell r="I293">
            <v>30000</v>
          </cell>
          <cell r="J293">
            <v>31000</v>
          </cell>
        </row>
        <row r="294">
          <cell r="A294">
            <v>933</v>
          </cell>
          <cell r="B294">
            <v>2025</v>
          </cell>
          <cell r="C294" t="str">
            <v>Harewood Infant</v>
          </cell>
          <cell r="G294">
            <v>203</v>
          </cell>
          <cell r="H294">
            <v>30000</v>
          </cell>
          <cell r="I294">
            <v>30000</v>
          </cell>
          <cell r="J294">
            <v>31000</v>
          </cell>
        </row>
        <row r="295">
          <cell r="A295">
            <v>934</v>
          </cell>
          <cell r="B295">
            <v>2026</v>
          </cell>
          <cell r="C295" t="str">
            <v>Harewood Junior</v>
          </cell>
          <cell r="G295">
            <v>323</v>
          </cell>
          <cell r="H295">
            <v>30000</v>
          </cell>
          <cell r="I295">
            <v>30000</v>
          </cell>
          <cell r="J295">
            <v>31000</v>
          </cell>
        </row>
        <row r="296">
          <cell r="A296">
            <v>935</v>
          </cell>
          <cell r="B296">
            <v>2005</v>
          </cell>
          <cell r="C296" t="str">
            <v>Hatherley Infant</v>
          </cell>
          <cell r="G296">
            <v>163</v>
          </cell>
          <cell r="H296">
            <v>18000</v>
          </cell>
          <cell r="I296">
            <v>20000</v>
          </cell>
          <cell r="J296">
            <v>21000</v>
          </cell>
        </row>
        <row r="297">
          <cell r="A297">
            <v>936</v>
          </cell>
          <cell r="B297">
            <v>3011</v>
          </cell>
          <cell r="C297" t="str">
            <v>Hempsted C of E Primary</v>
          </cell>
          <cell r="G297">
            <v>220</v>
          </cell>
          <cell r="H297">
            <v>30000</v>
          </cell>
          <cell r="I297">
            <v>30000</v>
          </cell>
          <cell r="J297">
            <v>31000</v>
          </cell>
        </row>
        <row r="298">
          <cell r="A298">
            <v>937</v>
          </cell>
          <cell r="B298">
            <v>2028</v>
          </cell>
          <cell r="C298" t="str">
            <v>Hillview Primary</v>
          </cell>
          <cell r="G298">
            <v>202</v>
          </cell>
          <cell r="H298">
            <v>30000</v>
          </cell>
          <cell r="I298">
            <v>30000</v>
          </cell>
          <cell r="J298">
            <v>31000</v>
          </cell>
        </row>
        <row r="299">
          <cell r="A299">
            <v>938</v>
          </cell>
          <cell r="B299">
            <v>3010</v>
          </cell>
          <cell r="C299" t="str">
            <v>Kingsholm C of E Primary</v>
          </cell>
          <cell r="G299">
            <v>338</v>
          </cell>
          <cell r="H299">
            <v>30000</v>
          </cell>
          <cell r="I299">
            <v>30000</v>
          </cell>
          <cell r="J299">
            <v>31000</v>
          </cell>
        </row>
        <row r="300">
          <cell r="A300">
            <v>940</v>
          </cell>
          <cell r="B300">
            <v>2004</v>
          </cell>
          <cell r="C300" t="str">
            <v>Linden Primary</v>
          </cell>
          <cell r="G300">
            <v>377</v>
          </cell>
          <cell r="H300">
            <v>30000</v>
          </cell>
          <cell r="I300">
            <v>30000</v>
          </cell>
          <cell r="J300">
            <v>31000</v>
          </cell>
        </row>
        <row r="301">
          <cell r="A301">
            <v>941</v>
          </cell>
          <cell r="B301">
            <v>2033</v>
          </cell>
          <cell r="C301" t="str">
            <v>Longlevens Infant</v>
          </cell>
          <cell r="G301">
            <v>323</v>
          </cell>
          <cell r="H301">
            <v>30000</v>
          </cell>
          <cell r="I301">
            <v>30000</v>
          </cell>
          <cell r="J301">
            <v>31000</v>
          </cell>
        </row>
        <row r="302">
          <cell r="A302">
            <v>942</v>
          </cell>
          <cell r="B302">
            <v>2031</v>
          </cell>
          <cell r="C302" t="str">
            <v>Longlevens Junior</v>
          </cell>
          <cell r="G302">
            <v>448</v>
          </cell>
          <cell r="H302">
            <v>40000</v>
          </cell>
          <cell r="I302">
            <v>45000</v>
          </cell>
          <cell r="J302">
            <v>46500</v>
          </cell>
        </row>
        <row r="303">
          <cell r="A303">
            <v>945</v>
          </cell>
          <cell r="B303">
            <v>2183</v>
          </cell>
          <cell r="C303" t="str">
            <v>Moat Primary</v>
          </cell>
          <cell r="G303">
            <v>226</v>
          </cell>
          <cell r="H303">
            <v>30000</v>
          </cell>
          <cell r="I303">
            <v>30000</v>
          </cell>
          <cell r="J303">
            <v>31000</v>
          </cell>
        </row>
        <row r="304">
          <cell r="A304">
            <v>946</v>
          </cell>
          <cell r="B304">
            <v>5200</v>
          </cell>
          <cell r="C304" t="str">
            <v>Robinswood Primary*</v>
          </cell>
          <cell r="G304">
            <v>393</v>
          </cell>
          <cell r="H304">
            <v>30000</v>
          </cell>
          <cell r="I304">
            <v>30000</v>
          </cell>
          <cell r="J304">
            <v>31000</v>
          </cell>
        </row>
        <row r="305">
          <cell r="A305">
            <v>947</v>
          </cell>
          <cell r="B305">
            <v>3006</v>
          </cell>
          <cell r="C305" t="str">
            <v>St. James Church of England Junior</v>
          </cell>
          <cell r="G305">
            <v>130</v>
          </cell>
          <cell r="H305">
            <v>18000</v>
          </cell>
          <cell r="I305">
            <v>20000</v>
          </cell>
          <cell r="J305">
            <v>21000</v>
          </cell>
        </row>
        <row r="306">
          <cell r="A306">
            <v>948</v>
          </cell>
          <cell r="B306">
            <v>3004</v>
          </cell>
          <cell r="C306" t="str">
            <v>St. Paul's C of E Primary</v>
          </cell>
          <cell r="G306">
            <v>200</v>
          </cell>
          <cell r="H306">
            <v>18000</v>
          </cell>
          <cell r="I306">
            <v>20000</v>
          </cell>
          <cell r="J306">
            <v>21000</v>
          </cell>
        </row>
        <row r="307">
          <cell r="A307">
            <v>949</v>
          </cell>
          <cell r="B307">
            <v>3302</v>
          </cell>
          <cell r="C307" t="str">
            <v>St. Peter's Catholic Infant</v>
          </cell>
          <cell r="G307">
            <v>245</v>
          </cell>
          <cell r="H307">
            <v>30000</v>
          </cell>
          <cell r="I307">
            <v>30000</v>
          </cell>
          <cell r="J307">
            <v>31000</v>
          </cell>
        </row>
        <row r="308">
          <cell r="A308">
            <v>950</v>
          </cell>
          <cell r="B308">
            <v>3303</v>
          </cell>
          <cell r="C308" t="str">
            <v>St. Peter's Catholic Junior</v>
          </cell>
          <cell r="G308">
            <v>345</v>
          </cell>
          <cell r="H308">
            <v>30000</v>
          </cell>
          <cell r="I308">
            <v>30000</v>
          </cell>
          <cell r="J308">
            <v>31000</v>
          </cell>
        </row>
        <row r="309">
          <cell r="A309">
            <v>951</v>
          </cell>
          <cell r="B309">
            <v>2032</v>
          </cell>
          <cell r="C309" t="str">
            <v>Tredworth Infant</v>
          </cell>
          <cell r="G309">
            <v>191</v>
          </cell>
          <cell r="H309">
            <v>18000</v>
          </cell>
          <cell r="I309">
            <v>20000</v>
          </cell>
          <cell r="J309">
            <v>21000</v>
          </cell>
        </row>
        <row r="310">
          <cell r="A310">
            <v>952</v>
          </cell>
          <cell r="B310">
            <v>2002</v>
          </cell>
          <cell r="C310" t="str">
            <v>Tredworth Junior</v>
          </cell>
          <cell r="G310">
            <v>289</v>
          </cell>
          <cell r="H310">
            <v>30000</v>
          </cell>
          <cell r="I310">
            <v>30000</v>
          </cell>
          <cell r="J310">
            <v>31000</v>
          </cell>
        </row>
        <row r="311">
          <cell r="A311">
            <v>954</v>
          </cell>
          <cell r="B311">
            <v>2173</v>
          </cell>
          <cell r="C311" t="str">
            <v>Tuffley Primary</v>
          </cell>
          <cell r="G311">
            <v>133</v>
          </cell>
          <cell r="H311">
            <v>18000</v>
          </cell>
          <cell r="I311">
            <v>20000</v>
          </cell>
          <cell r="J311">
            <v>21000</v>
          </cell>
        </row>
        <row r="312">
          <cell r="A312">
            <v>956</v>
          </cell>
          <cell r="B312">
            <v>2000</v>
          </cell>
          <cell r="C312" t="str">
            <v>Widden Primary School and Family Centre</v>
          </cell>
          <cell r="G312">
            <v>375</v>
          </cell>
          <cell r="H312">
            <v>30000</v>
          </cell>
          <cell r="I312">
            <v>30000</v>
          </cell>
          <cell r="J312">
            <v>31000</v>
          </cell>
        </row>
        <row r="313">
          <cell r="A313">
            <v>957</v>
          </cell>
          <cell r="B313">
            <v>5219</v>
          </cell>
          <cell r="C313" t="str">
            <v>Heron Primary</v>
          </cell>
          <cell r="G313">
            <v>430</v>
          </cell>
          <cell r="H313">
            <v>40000</v>
          </cell>
          <cell r="I313">
            <v>45000</v>
          </cell>
          <cell r="J313">
            <v>46500</v>
          </cell>
        </row>
      </sheetData>
      <sheetData sheetId="1" refreshError="1"/>
      <sheetData sheetId="2" refreshError="1"/>
      <sheetData sheetId="3" refreshError="1"/>
      <sheetData sheetId="4"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n SEN CoP"/>
      <sheetName val="Infant and Junior"/>
      <sheetName val="Notes"/>
      <sheetName val="Unit Members"/>
      <sheetName val="Lookup sheet"/>
    </sheetNames>
    <sheetDataSet>
      <sheetData sheetId="0" refreshError="1"/>
      <sheetData sheetId="1" refreshError="1"/>
      <sheetData sheetId="2" refreshError="1"/>
      <sheetData sheetId="3" refreshError="1">
        <row r="2">
          <cell r="B2" t="str">
            <v>Moira Pratt</v>
          </cell>
        </row>
        <row r="3">
          <cell r="B3" t="str">
            <v>Nina Hargrave</v>
          </cell>
        </row>
        <row r="4">
          <cell r="B4" t="str">
            <v>Pat Bussey</v>
          </cell>
        </row>
        <row r="5">
          <cell r="B5" t="str">
            <v>Linda Rothwell</v>
          </cell>
        </row>
        <row r="6">
          <cell r="B6" t="str">
            <v>Peak Lee</v>
          </cell>
        </row>
        <row r="7">
          <cell r="B7" t="str">
            <v>Jute Blackmon</v>
          </cell>
        </row>
        <row r="8">
          <cell r="B8" t="str">
            <v>Sue Thompson</v>
          </cell>
        </row>
        <row r="9">
          <cell r="B9" t="str">
            <v>Mary-Ann Forrest</v>
          </cell>
        </row>
        <row r="10">
          <cell r="B10" t="str">
            <v>Lynne Bennett</v>
          </cell>
        </row>
        <row r="11">
          <cell r="B11" t="str">
            <v>Laura Franks</v>
          </cell>
        </row>
        <row r="12">
          <cell r="B12" t="str">
            <v>Christopher Goodland</v>
          </cell>
        </row>
        <row r="13">
          <cell r="B13" t="str">
            <v>Sarah Peters</v>
          </cell>
        </row>
        <row r="14">
          <cell r="B14" t="str">
            <v>John James</v>
          </cell>
        </row>
      </sheetData>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MFG Budget 10-11"/>
      <sheetName val="2.Future Years MFG Budgets"/>
      <sheetName val="3.Statemented Hours Calculator"/>
      <sheetName val="4.Threshold Calculator"/>
      <sheetName val="3.Standards Fund 10-11"/>
      <sheetName val="4. MFG Budget 11-12"/>
      <sheetName val="5. MFG Budget 12-13"/>
      <sheetName val="6. MFG Budget 13-14"/>
      <sheetName val="5.Other Income"/>
      <sheetName val="6.Detailed Staff Costing Sheet"/>
      <sheetName val="7.Other Expenditure"/>
      <sheetName val="CFR Template"/>
      <sheetName val="Budget Summary"/>
      <sheetName val="Teachers Pay Scales"/>
      <sheetName val="TA &amp; Other Staff Pay Scale"/>
      <sheetName val="10-11 GBP Data"/>
      <sheetName val="PRI NLF Scaled 10-11"/>
      <sheetName val="Headroom 100% NLF"/>
      <sheetName val="MFG 10-11"/>
      <sheetName val="Pupil Data 1011"/>
      <sheetName val="SSG"/>
      <sheetName val="SSGP"/>
      <sheetName val="Formula Cap"/>
      <sheetName val="Threshold"/>
      <sheetName val="StdsFund 1011"/>
      <sheetName val="0910 Actuals"/>
      <sheetName val="0809 Actu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8">
          <cell r="AQ8" t="str">
            <v>M1</v>
          </cell>
        </row>
        <row r="9">
          <cell r="AE9" t="str">
            <v>TLR 2.1</v>
          </cell>
          <cell r="AQ9" t="str">
            <v>M2</v>
          </cell>
        </row>
        <row r="10">
          <cell r="AE10" t="str">
            <v>TLR 2.2</v>
          </cell>
          <cell r="AQ10" t="str">
            <v>M3</v>
          </cell>
        </row>
        <row r="11">
          <cell r="AE11" t="str">
            <v>TLR 2.3</v>
          </cell>
          <cell r="AQ11" t="str">
            <v>M4</v>
          </cell>
        </row>
        <row r="12">
          <cell r="AE12" t="str">
            <v>TLR 2.4</v>
          </cell>
          <cell r="AQ12" t="str">
            <v>M5</v>
          </cell>
        </row>
        <row r="13">
          <cell r="AE13" t="str">
            <v>TLR 2.5</v>
          </cell>
          <cell r="AQ13" t="str">
            <v>M6</v>
          </cell>
        </row>
        <row r="14">
          <cell r="AE14" t="str">
            <v>TLR 1.1</v>
          </cell>
          <cell r="AQ14" t="str">
            <v>UPS1</v>
          </cell>
        </row>
        <row r="15">
          <cell r="AE15" t="str">
            <v>TLR 1.2</v>
          </cell>
          <cell r="AQ15" t="str">
            <v>UPS2</v>
          </cell>
        </row>
        <row r="16">
          <cell r="AE16" t="str">
            <v>TLR 1.3</v>
          </cell>
          <cell r="AQ16" t="str">
            <v>UPS3</v>
          </cell>
        </row>
        <row r="17">
          <cell r="AE17" t="str">
            <v>TLR 1.4</v>
          </cell>
          <cell r="AQ17" t="str">
            <v>AST1</v>
          </cell>
        </row>
        <row r="18">
          <cell r="AE18" t="str">
            <v>TLR 1.5</v>
          </cell>
          <cell r="AQ18" t="str">
            <v>AST2</v>
          </cell>
        </row>
        <row r="19">
          <cell r="AQ19" t="str">
            <v>AST3</v>
          </cell>
        </row>
        <row r="20">
          <cell r="AQ20" t="str">
            <v>AST4</v>
          </cell>
        </row>
        <row r="21">
          <cell r="AQ21" t="str">
            <v>AST5</v>
          </cell>
        </row>
        <row r="22">
          <cell r="AQ22" t="str">
            <v>AST6</v>
          </cell>
        </row>
        <row r="23">
          <cell r="AQ23" t="str">
            <v>AST7</v>
          </cell>
        </row>
        <row r="24">
          <cell r="AE24" t="str">
            <v>SEN 1</v>
          </cell>
          <cell r="AQ24" t="str">
            <v>AST8</v>
          </cell>
        </row>
        <row r="25">
          <cell r="AE25" t="str">
            <v>SEN 2</v>
          </cell>
          <cell r="AQ25" t="str">
            <v>AST9</v>
          </cell>
        </row>
        <row r="26">
          <cell r="AQ26" t="str">
            <v>AST10</v>
          </cell>
        </row>
        <row r="27">
          <cell r="AQ27" t="str">
            <v>AST11</v>
          </cell>
        </row>
        <row r="28">
          <cell r="AQ28" t="str">
            <v>AST12</v>
          </cell>
        </row>
        <row r="29">
          <cell r="AQ29" t="str">
            <v>AST13</v>
          </cell>
        </row>
        <row r="30">
          <cell r="AQ30" t="str">
            <v>AST14</v>
          </cell>
        </row>
        <row r="31">
          <cell r="AQ31" t="str">
            <v>AST15</v>
          </cell>
        </row>
        <row r="32">
          <cell r="AQ32" t="str">
            <v>AST16</v>
          </cell>
        </row>
        <row r="33">
          <cell r="AQ33" t="str">
            <v>AST17</v>
          </cell>
        </row>
        <row r="34">
          <cell r="AQ34" t="str">
            <v>AST18</v>
          </cell>
        </row>
        <row r="35">
          <cell r="AQ35" t="str">
            <v>UNQ1</v>
          </cell>
        </row>
        <row r="36">
          <cell r="AQ36" t="str">
            <v>UNQ2</v>
          </cell>
        </row>
        <row r="37">
          <cell r="AQ37" t="str">
            <v>UNQ3</v>
          </cell>
        </row>
        <row r="38">
          <cell r="AQ38" t="str">
            <v>UNQ4</v>
          </cell>
        </row>
        <row r="39">
          <cell r="AQ39" t="str">
            <v>UNQ5</v>
          </cell>
        </row>
        <row r="40">
          <cell r="AQ40" t="str">
            <v>UNQ6</v>
          </cell>
        </row>
        <row r="41">
          <cell r="AQ41" t="str">
            <v>L1</v>
          </cell>
        </row>
        <row r="42">
          <cell r="AQ42" t="str">
            <v>L2</v>
          </cell>
        </row>
        <row r="43">
          <cell r="AQ43" t="str">
            <v>L3</v>
          </cell>
        </row>
        <row r="44">
          <cell r="AQ44" t="str">
            <v>L4</v>
          </cell>
        </row>
        <row r="45">
          <cell r="AQ45" t="str">
            <v>L5</v>
          </cell>
        </row>
        <row r="46">
          <cell r="AQ46" t="str">
            <v>L6</v>
          </cell>
        </row>
        <row r="47">
          <cell r="AQ47" t="str">
            <v>L7</v>
          </cell>
        </row>
        <row r="48">
          <cell r="AQ48" t="str">
            <v>L8</v>
          </cell>
        </row>
        <row r="49">
          <cell r="AQ49" t="str">
            <v>L9</v>
          </cell>
        </row>
        <row r="50">
          <cell r="AQ50" t="str">
            <v>L10</v>
          </cell>
        </row>
        <row r="51">
          <cell r="AQ51" t="str">
            <v>L11</v>
          </cell>
        </row>
        <row r="52">
          <cell r="AQ52" t="str">
            <v>L12</v>
          </cell>
        </row>
        <row r="53">
          <cell r="AQ53" t="str">
            <v>L13</v>
          </cell>
        </row>
        <row r="54">
          <cell r="AQ54" t="str">
            <v>L14</v>
          </cell>
        </row>
        <row r="55">
          <cell r="AQ55" t="str">
            <v>L15</v>
          </cell>
        </row>
        <row r="56">
          <cell r="AQ56" t="str">
            <v>L16</v>
          </cell>
        </row>
        <row r="57">
          <cell r="AQ57" t="str">
            <v>L17</v>
          </cell>
        </row>
        <row r="58">
          <cell r="AQ58" t="str">
            <v>L18</v>
          </cell>
        </row>
        <row r="59">
          <cell r="AQ59" t="str">
            <v>L19</v>
          </cell>
        </row>
        <row r="60">
          <cell r="AQ60" t="str">
            <v>L20</v>
          </cell>
        </row>
        <row r="61">
          <cell r="AQ61" t="str">
            <v>L21</v>
          </cell>
        </row>
        <row r="62">
          <cell r="AQ62" t="str">
            <v>L22</v>
          </cell>
        </row>
        <row r="63">
          <cell r="AQ63" t="str">
            <v>L23</v>
          </cell>
        </row>
        <row r="64">
          <cell r="AQ64" t="str">
            <v>L24</v>
          </cell>
        </row>
        <row r="65">
          <cell r="AQ65" t="str">
            <v>L25</v>
          </cell>
        </row>
        <row r="66">
          <cell r="AQ66" t="str">
            <v>L26</v>
          </cell>
        </row>
        <row r="67">
          <cell r="AQ67" t="str">
            <v>L27</v>
          </cell>
        </row>
        <row r="68">
          <cell r="AQ68" t="str">
            <v>L28</v>
          </cell>
        </row>
        <row r="69">
          <cell r="AQ69" t="str">
            <v>L29</v>
          </cell>
        </row>
        <row r="70">
          <cell r="AQ70" t="str">
            <v>L30</v>
          </cell>
        </row>
        <row r="71">
          <cell r="AQ71" t="str">
            <v>L31</v>
          </cell>
        </row>
        <row r="72">
          <cell r="AQ72" t="str">
            <v>L32</v>
          </cell>
        </row>
        <row r="73">
          <cell r="AQ73" t="str">
            <v>L33</v>
          </cell>
        </row>
        <row r="74">
          <cell r="AQ74" t="str">
            <v>L34</v>
          </cell>
        </row>
        <row r="75">
          <cell r="AQ75" t="str">
            <v>L35</v>
          </cell>
        </row>
        <row r="76">
          <cell r="AQ76" t="str">
            <v>L36</v>
          </cell>
        </row>
        <row r="77">
          <cell r="AQ77" t="str">
            <v>L37</v>
          </cell>
        </row>
        <row r="78">
          <cell r="AQ78" t="str">
            <v>L38</v>
          </cell>
        </row>
        <row r="79">
          <cell r="AQ79" t="str">
            <v>L39</v>
          </cell>
        </row>
        <row r="80">
          <cell r="AQ80" t="str">
            <v>L40</v>
          </cell>
        </row>
        <row r="81">
          <cell r="AQ81" t="str">
            <v>L41</v>
          </cell>
        </row>
        <row r="82">
          <cell r="AQ82" t="str">
            <v>L42</v>
          </cell>
        </row>
        <row r="83">
          <cell r="AQ83" t="str">
            <v>L43</v>
          </cell>
        </row>
      </sheetData>
      <sheetData sheetId="14" refreshError="1">
        <row r="7">
          <cell r="D7">
            <v>4</v>
          </cell>
        </row>
        <row r="8">
          <cell r="D8">
            <v>5</v>
          </cell>
        </row>
        <row r="9">
          <cell r="D9">
            <v>6</v>
          </cell>
        </row>
        <row r="10">
          <cell r="D10">
            <v>7</v>
          </cell>
        </row>
        <row r="11">
          <cell r="D11">
            <v>8</v>
          </cell>
        </row>
        <row r="12">
          <cell r="D12">
            <v>9</v>
          </cell>
        </row>
        <row r="13">
          <cell r="D13">
            <v>10</v>
          </cell>
        </row>
        <row r="14">
          <cell r="D14">
            <v>11</v>
          </cell>
        </row>
        <row r="15">
          <cell r="D15">
            <v>12</v>
          </cell>
        </row>
        <row r="16">
          <cell r="D16">
            <v>13</v>
          </cell>
        </row>
        <row r="17">
          <cell r="D17">
            <v>14</v>
          </cell>
        </row>
        <row r="18">
          <cell r="D18">
            <v>15</v>
          </cell>
        </row>
        <row r="19">
          <cell r="D19">
            <v>16</v>
          </cell>
        </row>
        <row r="20">
          <cell r="D20">
            <v>17</v>
          </cell>
        </row>
        <row r="21">
          <cell r="D21">
            <v>18</v>
          </cell>
        </row>
        <row r="22">
          <cell r="D22">
            <v>19</v>
          </cell>
        </row>
        <row r="23">
          <cell r="D23">
            <v>20</v>
          </cell>
        </row>
        <row r="24">
          <cell r="D24">
            <v>21</v>
          </cell>
        </row>
        <row r="25">
          <cell r="D25">
            <v>22</v>
          </cell>
        </row>
        <row r="26">
          <cell r="D26">
            <v>23</v>
          </cell>
        </row>
        <row r="27">
          <cell r="D27">
            <v>24</v>
          </cell>
        </row>
        <row r="28">
          <cell r="D28">
            <v>25</v>
          </cell>
        </row>
        <row r="29">
          <cell r="D29">
            <v>26</v>
          </cell>
        </row>
        <row r="30">
          <cell r="D30">
            <v>27</v>
          </cell>
        </row>
        <row r="31">
          <cell r="D31">
            <v>28</v>
          </cell>
        </row>
        <row r="32">
          <cell r="D32">
            <v>29</v>
          </cell>
        </row>
        <row r="33">
          <cell r="D33">
            <v>30</v>
          </cell>
        </row>
        <row r="34">
          <cell r="D34">
            <v>31</v>
          </cell>
        </row>
        <row r="35">
          <cell r="D35">
            <v>32</v>
          </cell>
        </row>
        <row r="36">
          <cell r="D36">
            <v>33</v>
          </cell>
        </row>
        <row r="37">
          <cell r="D37">
            <v>34</v>
          </cell>
        </row>
        <row r="38">
          <cell r="D38">
            <v>35</v>
          </cell>
        </row>
        <row r="39">
          <cell r="D39">
            <v>36</v>
          </cell>
        </row>
        <row r="40">
          <cell r="D40">
            <v>37</v>
          </cell>
        </row>
        <row r="41">
          <cell r="D41">
            <v>38</v>
          </cell>
        </row>
        <row r="42">
          <cell r="D42">
            <v>39</v>
          </cell>
        </row>
        <row r="43">
          <cell r="D43">
            <v>40</v>
          </cell>
        </row>
        <row r="44">
          <cell r="D44">
            <v>41</v>
          </cell>
        </row>
        <row r="45">
          <cell r="D45">
            <v>42</v>
          </cell>
        </row>
        <row r="46">
          <cell r="D46">
            <v>43</v>
          </cell>
        </row>
        <row r="47">
          <cell r="D47">
            <v>44</v>
          </cell>
        </row>
        <row r="48">
          <cell r="D48">
            <v>45</v>
          </cell>
        </row>
        <row r="49">
          <cell r="D49">
            <v>46</v>
          </cell>
        </row>
        <row r="50">
          <cell r="D50">
            <v>47</v>
          </cell>
        </row>
        <row r="51">
          <cell r="D51">
            <v>48</v>
          </cell>
        </row>
        <row r="52">
          <cell r="D52">
            <v>49</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 Calculation"/>
      <sheetName val="Old LACSEG Recoupment"/>
      <sheetName val="S251 T1"/>
      <sheetName val="On SEN CoP All Schools"/>
      <sheetName val="Data"/>
      <sheetName val="Sheet1"/>
    </sheetNames>
    <sheetDataSet>
      <sheetData sheetId="0" refreshError="1">
        <row r="1">
          <cell r="L1" t="str">
            <v>Primary</v>
          </cell>
          <cell r="N1">
            <v>0</v>
          </cell>
        </row>
        <row r="2">
          <cell r="L2" t="str">
            <v>Secondary</v>
          </cell>
          <cell r="N2">
            <v>357932</v>
          </cell>
        </row>
        <row r="3">
          <cell r="L3" t="str">
            <v>All Phase</v>
          </cell>
          <cell r="N3">
            <v>0</v>
          </cell>
        </row>
        <row r="7">
          <cell r="D7">
            <v>916</v>
          </cell>
        </row>
        <row r="11">
          <cell r="D11" t="str">
            <v>Secondary</v>
          </cell>
        </row>
        <row r="17">
          <cell r="D17">
            <v>0</v>
          </cell>
        </row>
        <row r="19">
          <cell r="D19">
            <v>866</v>
          </cell>
        </row>
        <row r="25">
          <cell r="D25">
            <v>0</v>
          </cell>
        </row>
        <row r="27">
          <cell r="D27">
            <v>396</v>
          </cell>
        </row>
        <row r="33">
          <cell r="D33">
            <v>0</v>
          </cell>
        </row>
        <row r="35">
          <cell r="D35">
            <v>0</v>
          </cell>
        </row>
        <row r="37">
          <cell r="D37">
            <v>0</v>
          </cell>
        </row>
        <row r="39">
          <cell r="D39">
            <v>0</v>
          </cell>
        </row>
        <row r="41">
          <cell r="G41">
            <v>0</v>
          </cell>
        </row>
        <row r="43">
          <cell r="G43">
            <v>357932</v>
          </cell>
        </row>
      </sheetData>
      <sheetData sheetId="1" refreshError="1"/>
      <sheetData sheetId="2" refreshError="1"/>
      <sheetData sheetId="3" refreshError="1"/>
      <sheetData sheetId="4" refreshError="1">
        <row r="3">
          <cell r="A3">
            <v>202</v>
          </cell>
          <cell r="B3" t="str">
            <v>Camden</v>
          </cell>
          <cell r="C3">
            <v>4.1255917295358095E-2</v>
          </cell>
          <cell r="E3">
            <v>202</v>
          </cell>
          <cell r="F3" t="str">
            <v>Camden</v>
          </cell>
          <cell r="G3">
            <v>721</v>
          </cell>
          <cell r="H3">
            <v>663</v>
          </cell>
          <cell r="I3">
            <v>148</v>
          </cell>
          <cell r="J3">
            <v>143</v>
          </cell>
        </row>
        <row r="4">
          <cell r="A4">
            <v>203</v>
          </cell>
          <cell r="B4" t="str">
            <v>Greenwich</v>
          </cell>
          <cell r="C4">
            <v>4.1255917295358095E-2</v>
          </cell>
          <cell r="E4">
            <v>203</v>
          </cell>
          <cell r="F4" t="str">
            <v>Greenwich</v>
          </cell>
          <cell r="G4">
            <v>542</v>
          </cell>
          <cell r="H4">
            <v>522</v>
          </cell>
          <cell r="I4">
            <v>40</v>
          </cell>
          <cell r="J4">
            <v>68</v>
          </cell>
        </row>
        <row r="5">
          <cell r="A5">
            <v>204</v>
          </cell>
          <cell r="B5" t="str">
            <v>Hackney</v>
          </cell>
          <cell r="C5">
            <v>4.1255917295358095E-2</v>
          </cell>
          <cell r="E5">
            <v>204</v>
          </cell>
          <cell r="F5" t="str">
            <v>Hackney</v>
          </cell>
          <cell r="G5">
            <v>714</v>
          </cell>
          <cell r="H5">
            <v>943</v>
          </cell>
          <cell r="I5">
            <v>0</v>
          </cell>
          <cell r="J5">
            <v>0</v>
          </cell>
        </row>
        <row r="6">
          <cell r="A6">
            <v>205</v>
          </cell>
          <cell r="B6" t="str">
            <v>Hammersmith and Fulham</v>
          </cell>
          <cell r="C6">
            <v>4.1255917295358095E-2</v>
          </cell>
          <cell r="E6">
            <v>205</v>
          </cell>
          <cell r="F6" t="str">
            <v>Hammersmith and Fulham</v>
          </cell>
          <cell r="G6">
            <v>659</v>
          </cell>
          <cell r="H6">
            <v>679</v>
          </cell>
          <cell r="I6">
            <v>0</v>
          </cell>
          <cell r="J6">
            <v>0</v>
          </cell>
        </row>
        <row r="7">
          <cell r="A7">
            <v>206</v>
          </cell>
          <cell r="B7" t="str">
            <v>Islington</v>
          </cell>
          <cell r="C7">
            <v>4.1255917295358095E-2</v>
          </cell>
          <cell r="E7">
            <v>206</v>
          </cell>
          <cell r="F7" t="str">
            <v>Islington</v>
          </cell>
          <cell r="G7">
            <v>986</v>
          </cell>
          <cell r="H7">
            <v>1322</v>
          </cell>
          <cell r="I7">
            <v>0</v>
          </cell>
          <cell r="J7">
            <v>0</v>
          </cell>
        </row>
        <row r="8">
          <cell r="A8">
            <v>207</v>
          </cell>
          <cell r="B8" t="str">
            <v>Kensington and Chelsea</v>
          </cell>
          <cell r="C8">
            <v>4.1255917295358095E-2</v>
          </cell>
          <cell r="E8">
            <v>207</v>
          </cell>
          <cell r="F8" t="str">
            <v>Kensington and Chelsea</v>
          </cell>
          <cell r="G8">
            <v>816</v>
          </cell>
          <cell r="H8">
            <v>770</v>
          </cell>
          <cell r="I8">
            <v>0</v>
          </cell>
          <cell r="J8">
            <v>0</v>
          </cell>
        </row>
        <row r="9">
          <cell r="A9">
            <v>208</v>
          </cell>
          <cell r="B9" t="str">
            <v>Lambeth</v>
          </cell>
          <cell r="C9">
            <v>4.1255917295358095E-2</v>
          </cell>
          <cell r="E9">
            <v>208</v>
          </cell>
          <cell r="F9" t="str">
            <v>Lambeth</v>
          </cell>
          <cell r="G9">
            <v>605</v>
          </cell>
          <cell r="H9">
            <v>578</v>
          </cell>
          <cell r="I9">
            <v>0</v>
          </cell>
          <cell r="J9">
            <v>0</v>
          </cell>
        </row>
        <row r="10">
          <cell r="A10">
            <v>209</v>
          </cell>
          <cell r="B10" t="str">
            <v>Lewisham</v>
          </cell>
          <cell r="C10">
            <v>4.1255917295358095E-2</v>
          </cell>
          <cell r="E10">
            <v>209</v>
          </cell>
          <cell r="F10" t="str">
            <v>Lewisham</v>
          </cell>
          <cell r="G10">
            <v>517</v>
          </cell>
          <cell r="H10">
            <v>599</v>
          </cell>
          <cell r="I10">
            <v>184</v>
          </cell>
          <cell r="J10">
            <v>121</v>
          </cell>
        </row>
        <row r="11">
          <cell r="A11">
            <v>210</v>
          </cell>
          <cell r="B11" t="str">
            <v>Southwark</v>
          </cell>
          <cell r="C11">
            <v>4.1255917295358095E-2</v>
          </cell>
          <cell r="E11">
            <v>210</v>
          </cell>
          <cell r="F11" t="str">
            <v>Southwark</v>
          </cell>
          <cell r="G11">
            <v>822</v>
          </cell>
          <cell r="H11">
            <v>942</v>
          </cell>
          <cell r="I11">
            <v>0</v>
          </cell>
          <cell r="J11">
            <v>0</v>
          </cell>
        </row>
        <row r="12">
          <cell r="A12">
            <v>211</v>
          </cell>
          <cell r="B12" t="str">
            <v>Tower Hamlets</v>
          </cell>
          <cell r="C12">
            <v>4.1255917295358095E-2</v>
          </cell>
          <cell r="E12">
            <v>211</v>
          </cell>
          <cell r="F12" t="str">
            <v>Tower Hamlets</v>
          </cell>
          <cell r="G12">
            <v>679</v>
          </cell>
          <cell r="H12">
            <v>756</v>
          </cell>
          <cell r="I12">
            <v>90</v>
          </cell>
          <cell r="J12">
            <v>70</v>
          </cell>
        </row>
        <row r="13">
          <cell r="A13">
            <v>212</v>
          </cell>
          <cell r="B13" t="str">
            <v>Wandsworth</v>
          </cell>
          <cell r="C13">
            <v>4.1255917295358095E-2</v>
          </cell>
          <cell r="E13">
            <v>212</v>
          </cell>
          <cell r="F13" t="str">
            <v>Wandsworth</v>
          </cell>
          <cell r="G13">
            <v>378</v>
          </cell>
          <cell r="H13">
            <v>655</v>
          </cell>
          <cell r="I13">
            <v>35</v>
          </cell>
          <cell r="J13">
            <v>56</v>
          </cell>
        </row>
        <row r="14">
          <cell r="A14">
            <v>213</v>
          </cell>
          <cell r="B14" t="str">
            <v>Westminster</v>
          </cell>
          <cell r="C14">
            <v>4.1255917295358095E-2</v>
          </cell>
          <cell r="E14">
            <v>213</v>
          </cell>
          <cell r="F14" t="str">
            <v>Westminster</v>
          </cell>
          <cell r="G14">
            <v>693</v>
          </cell>
          <cell r="H14">
            <v>797</v>
          </cell>
          <cell r="I14">
            <v>0</v>
          </cell>
          <cell r="J14">
            <v>0</v>
          </cell>
        </row>
        <row r="15">
          <cell r="A15">
            <v>301</v>
          </cell>
          <cell r="B15" t="str">
            <v>Barking and Dagenham</v>
          </cell>
          <cell r="C15">
            <v>3.618173152845771E-2</v>
          </cell>
          <cell r="E15">
            <v>301</v>
          </cell>
          <cell r="F15" t="str">
            <v>Barking and Dagenham</v>
          </cell>
          <cell r="G15">
            <v>365</v>
          </cell>
          <cell r="H15">
            <v>394</v>
          </cell>
          <cell r="I15">
            <v>160</v>
          </cell>
          <cell r="J15">
            <v>89</v>
          </cell>
        </row>
        <row r="16">
          <cell r="A16">
            <v>302</v>
          </cell>
          <cell r="B16" t="str">
            <v>Barnet</v>
          </cell>
          <cell r="C16">
            <v>3.618173152845771E-2</v>
          </cell>
          <cell r="E16">
            <v>302</v>
          </cell>
          <cell r="F16" t="str">
            <v>Barnet</v>
          </cell>
          <cell r="G16">
            <v>301</v>
          </cell>
          <cell r="H16">
            <v>302</v>
          </cell>
          <cell r="I16">
            <v>271</v>
          </cell>
          <cell r="J16">
            <v>365</v>
          </cell>
        </row>
        <row r="17">
          <cell r="A17">
            <v>303</v>
          </cell>
          <cell r="B17" t="str">
            <v>Bexley</v>
          </cell>
          <cell r="C17">
            <v>3.618173152845771E-2</v>
          </cell>
          <cell r="E17">
            <v>303</v>
          </cell>
          <cell r="F17" t="str">
            <v>Bexley</v>
          </cell>
          <cell r="G17">
            <v>269</v>
          </cell>
          <cell r="H17">
            <v>263</v>
          </cell>
          <cell r="I17">
            <v>268</v>
          </cell>
          <cell r="J17">
            <v>195</v>
          </cell>
        </row>
        <row r="18">
          <cell r="A18">
            <v>304</v>
          </cell>
          <cell r="B18" t="str">
            <v>Brent</v>
          </cell>
          <cell r="C18">
            <v>3.618173152845771E-2</v>
          </cell>
          <cell r="E18">
            <v>304</v>
          </cell>
          <cell r="F18" t="str">
            <v>Brent</v>
          </cell>
          <cell r="G18">
            <v>410</v>
          </cell>
          <cell r="H18">
            <v>413</v>
          </cell>
          <cell r="I18">
            <v>133</v>
          </cell>
          <cell r="J18">
            <v>160</v>
          </cell>
        </row>
        <row r="19">
          <cell r="A19">
            <v>305</v>
          </cell>
          <cell r="B19" t="str">
            <v>Bromley</v>
          </cell>
          <cell r="C19">
            <v>3.618173152845771E-2</v>
          </cell>
          <cell r="E19">
            <v>305</v>
          </cell>
          <cell r="F19" t="str">
            <v>Bromley</v>
          </cell>
          <cell r="G19">
            <v>259</v>
          </cell>
          <cell r="H19">
            <v>271</v>
          </cell>
          <cell r="I19">
            <v>460</v>
          </cell>
          <cell r="J19">
            <v>168</v>
          </cell>
        </row>
        <row r="20">
          <cell r="A20">
            <v>306</v>
          </cell>
          <cell r="B20" t="str">
            <v>Croydon</v>
          </cell>
          <cell r="C20">
            <v>3.618173152845771E-2</v>
          </cell>
          <cell r="E20">
            <v>306</v>
          </cell>
          <cell r="F20" t="str">
            <v>Croydon</v>
          </cell>
          <cell r="G20">
            <v>296</v>
          </cell>
          <cell r="H20">
            <v>339</v>
          </cell>
          <cell r="I20">
            <v>0</v>
          </cell>
          <cell r="J20">
            <v>0</v>
          </cell>
        </row>
        <row r="21">
          <cell r="A21">
            <v>307</v>
          </cell>
          <cell r="B21" t="str">
            <v>Ealing</v>
          </cell>
          <cell r="C21">
            <v>3.618173152845771E-2</v>
          </cell>
          <cell r="E21">
            <v>307</v>
          </cell>
          <cell r="F21" t="str">
            <v>Ealing</v>
          </cell>
          <cell r="G21">
            <v>324</v>
          </cell>
          <cell r="H21">
            <v>340</v>
          </cell>
          <cell r="I21">
            <v>25</v>
          </cell>
          <cell r="J21">
            <v>189</v>
          </cell>
        </row>
        <row r="22">
          <cell r="A22">
            <v>308</v>
          </cell>
          <cell r="B22" t="str">
            <v>Enfield</v>
          </cell>
          <cell r="C22">
            <v>3.618173152845771E-2</v>
          </cell>
          <cell r="E22">
            <v>308</v>
          </cell>
          <cell r="F22" t="str">
            <v>Enfield</v>
          </cell>
          <cell r="G22">
            <v>384</v>
          </cell>
          <cell r="H22">
            <v>366</v>
          </cell>
          <cell r="I22">
            <v>56</v>
          </cell>
          <cell r="J22">
            <v>6</v>
          </cell>
        </row>
        <row r="23">
          <cell r="A23">
            <v>309</v>
          </cell>
          <cell r="B23" t="str">
            <v>Haringey</v>
          </cell>
          <cell r="C23">
            <v>3.618173152845771E-2</v>
          </cell>
          <cell r="E23">
            <v>309</v>
          </cell>
          <cell r="F23" t="str">
            <v>Haringey</v>
          </cell>
          <cell r="G23">
            <v>530</v>
          </cell>
          <cell r="H23">
            <v>566</v>
          </cell>
          <cell r="I23">
            <v>43</v>
          </cell>
          <cell r="J23">
            <v>33</v>
          </cell>
        </row>
        <row r="24">
          <cell r="A24">
            <v>310</v>
          </cell>
          <cell r="B24" t="str">
            <v>Harrow</v>
          </cell>
          <cell r="C24">
            <v>3.618173152845771E-2</v>
          </cell>
          <cell r="E24">
            <v>310</v>
          </cell>
          <cell r="F24" t="str">
            <v>Harrow</v>
          </cell>
          <cell r="G24">
            <v>276</v>
          </cell>
          <cell r="H24">
            <v>340</v>
          </cell>
          <cell r="I24">
            <v>190</v>
          </cell>
          <cell r="J24">
            <v>149</v>
          </cell>
        </row>
        <row r="25">
          <cell r="A25">
            <v>311</v>
          </cell>
          <cell r="B25" t="str">
            <v>Havering</v>
          </cell>
          <cell r="C25">
            <v>3.618173152845771E-2</v>
          </cell>
          <cell r="E25">
            <v>311</v>
          </cell>
          <cell r="F25" t="str">
            <v>Havering</v>
          </cell>
          <cell r="G25">
            <v>413</v>
          </cell>
          <cell r="H25">
            <v>413</v>
          </cell>
          <cell r="I25">
            <v>133</v>
          </cell>
          <cell r="J25">
            <v>125</v>
          </cell>
        </row>
        <row r="26">
          <cell r="A26">
            <v>312</v>
          </cell>
          <cell r="B26" t="str">
            <v>Hillingdon</v>
          </cell>
          <cell r="C26">
            <v>3.618173152845771E-2</v>
          </cell>
          <cell r="E26">
            <v>312</v>
          </cell>
          <cell r="F26" t="str">
            <v>Hillingdon</v>
          </cell>
          <cell r="G26">
            <v>559</v>
          </cell>
          <cell r="H26">
            <v>598</v>
          </cell>
          <cell r="I26">
            <v>116</v>
          </cell>
          <cell r="J26">
            <v>112</v>
          </cell>
        </row>
        <row r="27">
          <cell r="A27">
            <v>313</v>
          </cell>
          <cell r="B27" t="str">
            <v>Hounslow</v>
          </cell>
          <cell r="C27">
            <v>3.618173152845771E-2</v>
          </cell>
          <cell r="E27">
            <v>313</v>
          </cell>
          <cell r="F27" t="str">
            <v>Hounslow</v>
          </cell>
          <cell r="G27">
            <v>604</v>
          </cell>
          <cell r="H27">
            <v>470</v>
          </cell>
          <cell r="I27">
            <v>203</v>
          </cell>
          <cell r="J27">
            <v>201</v>
          </cell>
        </row>
        <row r="28">
          <cell r="A28">
            <v>314</v>
          </cell>
          <cell r="B28" t="str">
            <v>Kingston upon Thames</v>
          </cell>
          <cell r="C28">
            <v>3.618173152845771E-2</v>
          </cell>
          <cell r="E28">
            <v>314</v>
          </cell>
          <cell r="F28" t="str">
            <v>Kingston</v>
          </cell>
          <cell r="G28">
            <v>312</v>
          </cell>
          <cell r="H28">
            <v>343</v>
          </cell>
          <cell r="I28">
            <v>110</v>
          </cell>
          <cell r="J28">
            <v>118</v>
          </cell>
        </row>
        <row r="29">
          <cell r="A29">
            <v>315</v>
          </cell>
          <cell r="B29" t="str">
            <v>Merton</v>
          </cell>
          <cell r="C29">
            <v>3.618173152845771E-2</v>
          </cell>
          <cell r="E29">
            <v>315</v>
          </cell>
          <cell r="F29" t="str">
            <v>Merton</v>
          </cell>
          <cell r="G29">
            <v>515</v>
          </cell>
          <cell r="H29">
            <v>581</v>
          </cell>
          <cell r="I29">
            <v>0</v>
          </cell>
          <cell r="J29">
            <v>0</v>
          </cell>
        </row>
        <row r="30">
          <cell r="A30">
            <v>316</v>
          </cell>
          <cell r="B30" t="str">
            <v>Newham</v>
          </cell>
          <cell r="C30">
            <v>3.618173152845771E-2</v>
          </cell>
          <cell r="E30">
            <v>316</v>
          </cell>
          <cell r="F30" t="str">
            <v>Newham</v>
          </cell>
          <cell r="G30">
            <v>489</v>
          </cell>
          <cell r="H30">
            <v>545</v>
          </cell>
          <cell r="I30">
            <v>0</v>
          </cell>
          <cell r="J30">
            <v>0</v>
          </cell>
        </row>
        <row r="31">
          <cell r="A31">
            <v>317</v>
          </cell>
          <cell r="B31" t="str">
            <v>Redbridge</v>
          </cell>
          <cell r="C31">
            <v>3.618173152845771E-2</v>
          </cell>
          <cell r="E31">
            <v>317</v>
          </cell>
          <cell r="F31" t="str">
            <v>Redbridge</v>
          </cell>
          <cell r="G31">
            <v>359</v>
          </cell>
          <cell r="H31">
            <v>365</v>
          </cell>
          <cell r="I31">
            <v>70</v>
          </cell>
          <cell r="J31">
            <v>118</v>
          </cell>
        </row>
        <row r="32">
          <cell r="A32">
            <v>318</v>
          </cell>
          <cell r="B32" t="str">
            <v>Richmond upon Thames</v>
          </cell>
          <cell r="C32">
            <v>3.618173152845771E-2</v>
          </cell>
          <cell r="E32">
            <v>318</v>
          </cell>
          <cell r="F32" t="str">
            <v>Richmond upon Thames</v>
          </cell>
          <cell r="G32">
            <v>519</v>
          </cell>
          <cell r="H32">
            <v>571</v>
          </cell>
          <cell r="I32">
            <v>438</v>
          </cell>
          <cell r="J32">
            <v>95</v>
          </cell>
        </row>
        <row r="33">
          <cell r="A33">
            <v>319</v>
          </cell>
          <cell r="B33" t="str">
            <v>Sutton</v>
          </cell>
          <cell r="C33">
            <v>3.618173152845771E-2</v>
          </cell>
          <cell r="E33">
            <v>319</v>
          </cell>
          <cell r="F33" t="str">
            <v>Sutton</v>
          </cell>
          <cell r="G33">
            <v>243</v>
          </cell>
          <cell r="H33">
            <v>260</v>
          </cell>
          <cell r="I33">
            <v>83</v>
          </cell>
          <cell r="J33">
            <v>65</v>
          </cell>
        </row>
        <row r="34">
          <cell r="A34">
            <v>320</v>
          </cell>
          <cell r="B34" t="str">
            <v>Waltham Forest</v>
          </cell>
          <cell r="C34">
            <v>3.618173152845771E-2</v>
          </cell>
          <cell r="E34">
            <v>320</v>
          </cell>
          <cell r="F34" t="str">
            <v>Waltham Forest</v>
          </cell>
          <cell r="G34">
            <v>434</v>
          </cell>
          <cell r="H34">
            <v>422</v>
          </cell>
          <cell r="I34">
            <v>0</v>
          </cell>
          <cell r="J34">
            <v>0</v>
          </cell>
        </row>
        <row r="35">
          <cell r="A35">
            <v>330</v>
          </cell>
          <cell r="B35" t="str">
            <v>Birmingham</v>
          </cell>
          <cell r="C35">
            <v>3.538286616953755E-2</v>
          </cell>
          <cell r="E35">
            <v>330</v>
          </cell>
          <cell r="F35" t="str">
            <v>Birmingham</v>
          </cell>
          <cell r="G35">
            <v>352</v>
          </cell>
          <cell r="H35">
            <v>424</v>
          </cell>
          <cell r="I35">
            <v>0</v>
          </cell>
          <cell r="J35">
            <v>0</v>
          </cell>
        </row>
        <row r="36">
          <cell r="A36">
            <v>331</v>
          </cell>
          <cell r="B36" t="str">
            <v>Coventry</v>
          </cell>
          <cell r="C36">
            <v>3.538286616953755E-2</v>
          </cell>
          <cell r="E36">
            <v>331</v>
          </cell>
          <cell r="F36" t="str">
            <v>Coventry</v>
          </cell>
          <cell r="G36">
            <v>343</v>
          </cell>
          <cell r="H36">
            <v>393</v>
          </cell>
          <cell r="I36">
            <v>628</v>
          </cell>
          <cell r="J36">
            <v>387</v>
          </cell>
        </row>
        <row r="37">
          <cell r="A37">
            <v>332</v>
          </cell>
          <cell r="B37" t="str">
            <v>Dudley</v>
          </cell>
          <cell r="C37">
            <v>3.538286616953755E-2</v>
          </cell>
          <cell r="E37">
            <v>332</v>
          </cell>
          <cell r="F37" t="str">
            <v>Dudley</v>
          </cell>
          <cell r="G37">
            <v>309</v>
          </cell>
          <cell r="H37">
            <v>308</v>
          </cell>
          <cell r="I37">
            <v>13</v>
          </cell>
          <cell r="J37">
            <v>15</v>
          </cell>
        </row>
        <row r="38">
          <cell r="A38">
            <v>333</v>
          </cell>
          <cell r="B38" t="str">
            <v>Sandwell</v>
          </cell>
          <cell r="C38">
            <v>3.538286616953755E-2</v>
          </cell>
          <cell r="E38">
            <v>333</v>
          </cell>
          <cell r="F38" t="str">
            <v>Sandwell</v>
          </cell>
          <cell r="G38">
            <v>482</v>
          </cell>
          <cell r="H38">
            <v>489</v>
          </cell>
          <cell r="I38">
            <v>125</v>
          </cell>
          <cell r="J38">
            <v>331</v>
          </cell>
        </row>
        <row r="39">
          <cell r="A39">
            <v>334</v>
          </cell>
          <cell r="B39" t="str">
            <v>Solihull</v>
          </cell>
          <cell r="C39">
            <v>3.538286616953755E-2</v>
          </cell>
          <cell r="E39">
            <v>334</v>
          </cell>
          <cell r="F39" t="str">
            <v>Solihull</v>
          </cell>
          <cell r="G39">
            <v>325</v>
          </cell>
          <cell r="H39">
            <v>272</v>
          </cell>
          <cell r="I39">
            <v>1041</v>
          </cell>
          <cell r="J39">
            <v>153</v>
          </cell>
        </row>
        <row r="40">
          <cell r="A40">
            <v>335</v>
          </cell>
          <cell r="B40" t="str">
            <v>Walsall</v>
          </cell>
          <cell r="C40">
            <v>3.538286616953755E-2</v>
          </cell>
          <cell r="E40">
            <v>335</v>
          </cell>
          <cell r="F40" t="str">
            <v>Walsall</v>
          </cell>
          <cell r="G40">
            <v>493</v>
          </cell>
          <cell r="H40">
            <v>380</v>
          </cell>
          <cell r="I40">
            <v>0</v>
          </cell>
          <cell r="J40">
            <v>0</v>
          </cell>
        </row>
        <row r="41">
          <cell r="A41">
            <v>336</v>
          </cell>
          <cell r="B41" t="str">
            <v>Wolverhampton</v>
          </cell>
          <cell r="C41">
            <v>3.538286616953755E-2</v>
          </cell>
          <cell r="E41">
            <v>336</v>
          </cell>
          <cell r="F41" t="str">
            <v>Wolverhampton</v>
          </cell>
          <cell r="G41">
            <v>640</v>
          </cell>
          <cell r="H41">
            <v>789</v>
          </cell>
          <cell r="I41">
            <v>192</v>
          </cell>
          <cell r="J41">
            <v>199</v>
          </cell>
        </row>
        <row r="42">
          <cell r="A42">
            <v>340</v>
          </cell>
          <cell r="B42" t="str">
            <v>Knowsley</v>
          </cell>
          <cell r="C42">
            <v>3.538286616953755E-2</v>
          </cell>
          <cell r="E42">
            <v>340</v>
          </cell>
          <cell r="F42" t="str">
            <v>Knowsley</v>
          </cell>
          <cell r="G42">
            <v>463</v>
          </cell>
          <cell r="H42">
            <v>503</v>
          </cell>
          <cell r="I42">
            <v>239</v>
          </cell>
          <cell r="J42">
            <v>206</v>
          </cell>
        </row>
        <row r="43">
          <cell r="A43">
            <v>341</v>
          </cell>
          <cell r="B43" t="str">
            <v>Liverpool</v>
          </cell>
          <cell r="C43">
            <v>3.538286616953755E-2</v>
          </cell>
          <cell r="E43">
            <v>341</v>
          </cell>
          <cell r="F43" t="str">
            <v>Liverpool</v>
          </cell>
          <cell r="G43">
            <v>622</v>
          </cell>
          <cell r="H43">
            <v>572</v>
          </cell>
          <cell r="I43">
            <v>86</v>
          </cell>
          <cell r="J43">
            <v>95</v>
          </cell>
        </row>
        <row r="44">
          <cell r="A44">
            <v>342</v>
          </cell>
          <cell r="B44" t="str">
            <v>St. Helens</v>
          </cell>
          <cell r="C44">
            <v>3.538286616953755E-2</v>
          </cell>
          <cell r="E44">
            <v>342</v>
          </cell>
          <cell r="F44" t="str">
            <v>St Helens</v>
          </cell>
          <cell r="G44">
            <v>387</v>
          </cell>
          <cell r="H44">
            <v>410</v>
          </cell>
          <cell r="I44">
            <v>354</v>
          </cell>
          <cell r="J44">
            <v>343</v>
          </cell>
        </row>
        <row r="45">
          <cell r="A45">
            <v>343</v>
          </cell>
          <cell r="B45" t="str">
            <v>Sefton</v>
          </cell>
          <cell r="C45">
            <v>3.538286616953755E-2</v>
          </cell>
          <cell r="E45">
            <v>343</v>
          </cell>
          <cell r="F45" t="str">
            <v>Sefton</v>
          </cell>
          <cell r="G45">
            <v>354</v>
          </cell>
          <cell r="H45">
            <v>308</v>
          </cell>
          <cell r="I45">
            <v>323</v>
          </cell>
          <cell r="J45">
            <v>292</v>
          </cell>
        </row>
        <row r="46">
          <cell r="A46">
            <v>344</v>
          </cell>
          <cell r="B46" t="str">
            <v>Wirral</v>
          </cell>
          <cell r="C46">
            <v>3.538286616953755E-2</v>
          </cell>
          <cell r="E46">
            <v>344</v>
          </cell>
          <cell r="F46" t="str">
            <v>Wirral</v>
          </cell>
          <cell r="G46">
            <v>374</v>
          </cell>
          <cell r="H46">
            <v>473</v>
          </cell>
          <cell r="I46">
            <v>276</v>
          </cell>
          <cell r="J46">
            <v>192</v>
          </cell>
        </row>
        <row r="47">
          <cell r="A47">
            <v>350</v>
          </cell>
          <cell r="B47" t="str">
            <v>Bolton</v>
          </cell>
          <cell r="C47">
            <v>3.538286616953755E-2</v>
          </cell>
          <cell r="E47">
            <v>350</v>
          </cell>
          <cell r="F47" t="str">
            <v>Bolton</v>
          </cell>
          <cell r="G47">
            <v>429</v>
          </cell>
          <cell r="H47">
            <v>328</v>
          </cell>
          <cell r="I47">
            <v>184</v>
          </cell>
          <cell r="J47">
            <v>110</v>
          </cell>
        </row>
        <row r="48">
          <cell r="A48">
            <v>351</v>
          </cell>
          <cell r="B48" t="str">
            <v>Bury</v>
          </cell>
          <cell r="C48">
            <v>3.538286616953755E-2</v>
          </cell>
          <cell r="E48">
            <v>351</v>
          </cell>
          <cell r="F48" t="str">
            <v>Bury</v>
          </cell>
          <cell r="G48">
            <v>440</v>
          </cell>
          <cell r="H48">
            <v>276</v>
          </cell>
          <cell r="I48">
            <v>0</v>
          </cell>
          <cell r="J48">
            <v>0</v>
          </cell>
        </row>
        <row r="49">
          <cell r="A49">
            <v>352</v>
          </cell>
          <cell r="B49" t="str">
            <v>Manchester</v>
          </cell>
          <cell r="C49">
            <v>3.538286616953755E-2</v>
          </cell>
          <cell r="E49">
            <v>352</v>
          </cell>
          <cell r="F49" t="str">
            <v>Manchester</v>
          </cell>
          <cell r="G49">
            <v>460</v>
          </cell>
          <cell r="H49">
            <v>468</v>
          </cell>
          <cell r="I49">
            <v>130</v>
          </cell>
          <cell r="J49">
            <v>134</v>
          </cell>
        </row>
        <row r="50">
          <cell r="A50">
            <v>353</v>
          </cell>
          <cell r="B50" t="str">
            <v>Oldham</v>
          </cell>
          <cell r="C50">
            <v>3.538286616953755E-2</v>
          </cell>
          <cell r="E50">
            <v>353</v>
          </cell>
          <cell r="F50" t="str">
            <v>Oldham</v>
          </cell>
          <cell r="G50">
            <v>297</v>
          </cell>
          <cell r="H50">
            <v>323</v>
          </cell>
          <cell r="I50">
            <v>217</v>
          </cell>
          <cell r="J50">
            <v>265</v>
          </cell>
        </row>
        <row r="51">
          <cell r="A51">
            <v>354</v>
          </cell>
          <cell r="B51" t="str">
            <v>Rochdale</v>
          </cell>
          <cell r="C51">
            <v>3.538286616953755E-2</v>
          </cell>
          <cell r="E51">
            <v>354</v>
          </cell>
          <cell r="F51" t="str">
            <v>Rochdale</v>
          </cell>
          <cell r="G51">
            <v>392</v>
          </cell>
          <cell r="H51">
            <v>442</v>
          </cell>
          <cell r="I51">
            <v>404</v>
          </cell>
          <cell r="J51">
            <v>284</v>
          </cell>
        </row>
        <row r="52">
          <cell r="A52">
            <v>355</v>
          </cell>
          <cell r="B52" t="str">
            <v>Salford</v>
          </cell>
          <cell r="C52">
            <v>3.538286616953755E-2</v>
          </cell>
          <cell r="E52">
            <v>355</v>
          </cell>
          <cell r="F52" t="str">
            <v>Salford</v>
          </cell>
          <cell r="G52">
            <v>494</v>
          </cell>
          <cell r="H52">
            <v>507</v>
          </cell>
          <cell r="I52">
            <v>162</v>
          </cell>
          <cell r="J52">
            <v>472</v>
          </cell>
        </row>
        <row r="53">
          <cell r="A53">
            <v>356</v>
          </cell>
          <cell r="B53" t="str">
            <v>Stockport</v>
          </cell>
          <cell r="C53">
            <v>3.538286616953755E-2</v>
          </cell>
          <cell r="E53">
            <v>356</v>
          </cell>
          <cell r="F53" t="str">
            <v>Stockport</v>
          </cell>
          <cell r="G53">
            <v>275</v>
          </cell>
          <cell r="H53">
            <v>454</v>
          </cell>
          <cell r="I53">
            <v>356</v>
          </cell>
          <cell r="J53">
            <v>471</v>
          </cell>
        </row>
        <row r="54">
          <cell r="A54">
            <v>357</v>
          </cell>
          <cell r="B54" t="str">
            <v>Tameside</v>
          </cell>
          <cell r="C54">
            <v>3.538286616953755E-2</v>
          </cell>
          <cell r="E54">
            <v>357</v>
          </cell>
          <cell r="F54" t="str">
            <v>Tameside</v>
          </cell>
          <cell r="G54">
            <v>551</v>
          </cell>
          <cell r="H54">
            <v>518</v>
          </cell>
          <cell r="I54">
            <v>137</v>
          </cell>
          <cell r="J54">
            <v>153</v>
          </cell>
        </row>
        <row r="55">
          <cell r="A55">
            <v>358</v>
          </cell>
          <cell r="B55" t="str">
            <v>Trafford</v>
          </cell>
          <cell r="C55">
            <v>3.538286616953755E-2</v>
          </cell>
          <cell r="E55">
            <v>358</v>
          </cell>
          <cell r="F55" t="str">
            <v>Trafford</v>
          </cell>
          <cell r="G55">
            <v>264</v>
          </cell>
          <cell r="H55">
            <v>296</v>
          </cell>
          <cell r="I55">
            <v>479</v>
          </cell>
          <cell r="J55">
            <v>431</v>
          </cell>
        </row>
        <row r="56">
          <cell r="A56">
            <v>359</v>
          </cell>
          <cell r="B56" t="str">
            <v>Wigan</v>
          </cell>
          <cell r="C56">
            <v>3.538286616953755E-2</v>
          </cell>
          <cell r="E56">
            <v>359</v>
          </cell>
          <cell r="F56" t="str">
            <v>Wigan</v>
          </cell>
          <cell r="G56">
            <v>365</v>
          </cell>
          <cell r="H56">
            <v>359</v>
          </cell>
          <cell r="I56">
            <v>270</v>
          </cell>
          <cell r="J56">
            <v>273</v>
          </cell>
        </row>
        <row r="57">
          <cell r="A57">
            <v>370</v>
          </cell>
          <cell r="B57" t="str">
            <v>Barnsley</v>
          </cell>
          <cell r="C57">
            <v>3.538286616953755E-2</v>
          </cell>
          <cell r="E57">
            <v>370</v>
          </cell>
          <cell r="F57" t="str">
            <v>Barnsley</v>
          </cell>
          <cell r="G57">
            <v>593</v>
          </cell>
          <cell r="H57">
            <v>633</v>
          </cell>
          <cell r="I57">
            <v>0</v>
          </cell>
          <cell r="J57">
            <v>0</v>
          </cell>
        </row>
        <row r="58">
          <cell r="A58">
            <v>371</v>
          </cell>
          <cell r="B58" t="str">
            <v>Doncaster</v>
          </cell>
          <cell r="C58">
            <v>3.538286616953755E-2</v>
          </cell>
          <cell r="E58">
            <v>371</v>
          </cell>
          <cell r="F58" t="str">
            <v>Doncaster</v>
          </cell>
          <cell r="G58">
            <v>391</v>
          </cell>
          <cell r="H58">
            <v>438</v>
          </cell>
          <cell r="I58">
            <v>81</v>
          </cell>
          <cell r="J58">
            <v>86</v>
          </cell>
        </row>
        <row r="59">
          <cell r="A59">
            <v>372</v>
          </cell>
          <cell r="B59" t="str">
            <v>Rotherham</v>
          </cell>
          <cell r="C59">
            <v>3.538286616953755E-2</v>
          </cell>
          <cell r="E59">
            <v>372</v>
          </cell>
          <cell r="F59" t="str">
            <v>Rotherham</v>
          </cell>
          <cell r="G59">
            <v>394</v>
          </cell>
          <cell r="H59">
            <v>411</v>
          </cell>
          <cell r="I59">
            <v>212</v>
          </cell>
          <cell r="J59">
            <v>223</v>
          </cell>
        </row>
        <row r="60">
          <cell r="A60">
            <v>373</v>
          </cell>
          <cell r="B60" t="str">
            <v>Sheffield</v>
          </cell>
          <cell r="C60">
            <v>3.538286616953755E-2</v>
          </cell>
          <cell r="E60">
            <v>373</v>
          </cell>
          <cell r="F60" t="str">
            <v>Sheffield</v>
          </cell>
          <cell r="G60">
            <v>426</v>
          </cell>
          <cell r="H60">
            <v>396</v>
          </cell>
          <cell r="I60">
            <v>273</v>
          </cell>
          <cell r="J60">
            <v>267</v>
          </cell>
        </row>
        <row r="61">
          <cell r="A61">
            <v>380</v>
          </cell>
          <cell r="B61" t="str">
            <v>Bradford</v>
          </cell>
          <cell r="C61">
            <v>3.538286616953755E-2</v>
          </cell>
          <cell r="E61">
            <v>380</v>
          </cell>
          <cell r="F61" t="str">
            <v>Bradford</v>
          </cell>
          <cell r="G61">
            <v>404</v>
          </cell>
          <cell r="H61">
            <v>397</v>
          </cell>
          <cell r="I61">
            <v>188</v>
          </cell>
          <cell r="J61">
            <v>138</v>
          </cell>
        </row>
        <row r="62">
          <cell r="A62">
            <v>381</v>
          </cell>
          <cell r="B62" t="str">
            <v>Calderdale</v>
          </cell>
          <cell r="C62">
            <v>3.538286616953755E-2</v>
          </cell>
          <cell r="E62">
            <v>381</v>
          </cell>
          <cell r="F62" t="str">
            <v>Calderdale</v>
          </cell>
          <cell r="G62">
            <v>468</v>
          </cell>
          <cell r="H62">
            <v>472</v>
          </cell>
          <cell r="I62">
            <v>83</v>
          </cell>
          <cell r="J62">
            <v>87</v>
          </cell>
        </row>
        <row r="63">
          <cell r="A63">
            <v>382</v>
          </cell>
          <cell r="B63" t="str">
            <v>Kirklees</v>
          </cell>
          <cell r="C63">
            <v>3.538286616953755E-2</v>
          </cell>
          <cell r="E63">
            <v>382</v>
          </cell>
          <cell r="F63" t="str">
            <v>Kirklees</v>
          </cell>
          <cell r="G63">
            <v>621</v>
          </cell>
          <cell r="H63">
            <v>593</v>
          </cell>
          <cell r="I63">
            <v>179</v>
          </cell>
          <cell r="J63">
            <v>134</v>
          </cell>
        </row>
        <row r="64">
          <cell r="A64">
            <v>383</v>
          </cell>
          <cell r="B64" t="str">
            <v>Leeds</v>
          </cell>
          <cell r="C64">
            <v>3.538286616953755E-2</v>
          </cell>
          <cell r="E64">
            <v>383</v>
          </cell>
          <cell r="F64" t="str">
            <v>Leeds</v>
          </cell>
          <cell r="G64">
            <v>396</v>
          </cell>
          <cell r="H64">
            <v>441</v>
          </cell>
          <cell r="I64">
            <v>32</v>
          </cell>
          <cell r="J64">
            <v>18</v>
          </cell>
        </row>
        <row r="65">
          <cell r="A65">
            <v>384</v>
          </cell>
          <cell r="B65" t="str">
            <v>Wakefield</v>
          </cell>
          <cell r="C65">
            <v>3.538286616953755E-2</v>
          </cell>
          <cell r="E65">
            <v>384</v>
          </cell>
          <cell r="F65" t="str">
            <v>Wakefield</v>
          </cell>
          <cell r="G65">
            <v>542</v>
          </cell>
          <cell r="H65">
            <v>543</v>
          </cell>
          <cell r="I65">
            <v>534</v>
          </cell>
          <cell r="J65">
            <v>360</v>
          </cell>
        </row>
        <row r="66">
          <cell r="A66">
            <v>390</v>
          </cell>
          <cell r="B66" t="str">
            <v>Gateshead</v>
          </cell>
          <cell r="C66">
            <v>3.538286616953755E-2</v>
          </cell>
          <cell r="E66">
            <v>390</v>
          </cell>
          <cell r="F66" t="str">
            <v>Gateshead</v>
          </cell>
          <cell r="G66">
            <v>599</v>
          </cell>
          <cell r="H66">
            <v>699</v>
          </cell>
          <cell r="I66">
            <v>218</v>
          </cell>
          <cell r="J66">
            <v>273</v>
          </cell>
        </row>
        <row r="67">
          <cell r="A67">
            <v>391</v>
          </cell>
          <cell r="B67" t="str">
            <v>Newcastle upon Tyne</v>
          </cell>
          <cell r="C67">
            <v>3.538286616953755E-2</v>
          </cell>
          <cell r="E67">
            <v>391</v>
          </cell>
          <cell r="F67" t="str">
            <v>Newcastle upon Tyne</v>
          </cell>
          <cell r="G67">
            <v>516</v>
          </cell>
          <cell r="H67">
            <v>541</v>
          </cell>
          <cell r="I67">
            <v>158</v>
          </cell>
          <cell r="J67">
            <v>40</v>
          </cell>
        </row>
        <row r="68">
          <cell r="A68">
            <v>392</v>
          </cell>
          <cell r="B68" t="str">
            <v>North Tyneside</v>
          </cell>
          <cell r="C68">
            <v>3.538286616953755E-2</v>
          </cell>
          <cell r="E68">
            <v>392</v>
          </cell>
          <cell r="F68" t="str">
            <v>North Tyneside</v>
          </cell>
          <cell r="G68">
            <v>702</v>
          </cell>
          <cell r="H68">
            <v>686</v>
          </cell>
          <cell r="I68">
            <v>130</v>
          </cell>
          <cell r="J68">
            <v>215</v>
          </cell>
        </row>
        <row r="69">
          <cell r="A69">
            <v>393</v>
          </cell>
          <cell r="B69" t="str">
            <v>South Tyneside</v>
          </cell>
          <cell r="C69">
            <v>3.538286616953755E-2</v>
          </cell>
          <cell r="E69">
            <v>393</v>
          </cell>
          <cell r="F69" t="str">
            <v>South Tyneside</v>
          </cell>
          <cell r="G69">
            <v>428</v>
          </cell>
          <cell r="H69">
            <v>403</v>
          </cell>
          <cell r="I69">
            <v>47</v>
          </cell>
          <cell r="J69">
            <v>50</v>
          </cell>
        </row>
        <row r="70">
          <cell r="A70">
            <v>394</v>
          </cell>
          <cell r="B70" t="str">
            <v>Sunderland</v>
          </cell>
          <cell r="C70">
            <v>3.538286616953755E-2</v>
          </cell>
          <cell r="E70">
            <v>394</v>
          </cell>
          <cell r="F70" t="str">
            <v>Sunderland</v>
          </cell>
          <cell r="G70">
            <v>506</v>
          </cell>
          <cell r="H70">
            <v>495</v>
          </cell>
          <cell r="I70">
            <v>0</v>
          </cell>
          <cell r="J70">
            <v>0</v>
          </cell>
        </row>
        <row r="71">
          <cell r="A71">
            <v>800</v>
          </cell>
          <cell r="B71" t="str">
            <v>Bath and North East Somerset</v>
          </cell>
          <cell r="C71">
            <v>3.538286616953755E-2</v>
          </cell>
          <cell r="E71">
            <v>800</v>
          </cell>
          <cell r="F71" t="str">
            <v>Bath &amp; North East Somerset</v>
          </cell>
          <cell r="G71">
            <v>347</v>
          </cell>
          <cell r="H71">
            <v>280</v>
          </cell>
          <cell r="I71">
            <v>280</v>
          </cell>
          <cell r="J71">
            <v>511</v>
          </cell>
        </row>
        <row r="72">
          <cell r="A72">
            <v>801</v>
          </cell>
          <cell r="B72" t="str">
            <v>Bristol City of</v>
          </cell>
          <cell r="C72">
            <v>3.538286616953755E-2</v>
          </cell>
          <cell r="E72">
            <v>801</v>
          </cell>
          <cell r="F72" t="str">
            <v>Bristol, City of</v>
          </cell>
          <cell r="G72">
            <v>432</v>
          </cell>
          <cell r="H72">
            <v>475</v>
          </cell>
          <cell r="I72">
            <v>126</v>
          </cell>
          <cell r="J72">
            <v>101</v>
          </cell>
        </row>
        <row r="73">
          <cell r="A73">
            <v>802</v>
          </cell>
          <cell r="B73" t="str">
            <v>North Somerset</v>
          </cell>
          <cell r="C73">
            <v>3.538286616953755E-2</v>
          </cell>
          <cell r="E73">
            <v>802</v>
          </cell>
          <cell r="F73" t="str">
            <v>North Somerset</v>
          </cell>
          <cell r="G73">
            <v>263</v>
          </cell>
          <cell r="H73">
            <v>290</v>
          </cell>
          <cell r="I73">
            <v>94</v>
          </cell>
          <cell r="J73">
            <v>132</v>
          </cell>
        </row>
        <row r="74">
          <cell r="A74">
            <v>803</v>
          </cell>
          <cell r="B74" t="str">
            <v>South Gloucestershire</v>
          </cell>
          <cell r="C74">
            <v>3.538286616953755E-2</v>
          </cell>
          <cell r="E74">
            <v>803</v>
          </cell>
          <cell r="F74" t="str">
            <v>South Gloucestershire</v>
          </cell>
          <cell r="G74">
            <v>434</v>
          </cell>
          <cell r="H74">
            <v>426</v>
          </cell>
          <cell r="I74">
            <v>37</v>
          </cell>
          <cell r="J74">
            <v>17</v>
          </cell>
        </row>
        <row r="75">
          <cell r="A75">
            <v>805</v>
          </cell>
          <cell r="B75" t="str">
            <v>Hartlepool</v>
          </cell>
          <cell r="C75">
            <v>3.538286616953755E-2</v>
          </cell>
          <cell r="E75">
            <v>805</v>
          </cell>
          <cell r="F75" t="str">
            <v>Hartlepool</v>
          </cell>
          <cell r="G75">
            <v>706</v>
          </cell>
          <cell r="H75">
            <v>747</v>
          </cell>
          <cell r="I75">
            <v>168</v>
          </cell>
          <cell r="J75">
            <v>63</v>
          </cell>
        </row>
        <row r="76">
          <cell r="A76">
            <v>806</v>
          </cell>
          <cell r="B76" t="str">
            <v>Middlesbrough</v>
          </cell>
          <cell r="C76">
            <v>3.538286616953755E-2</v>
          </cell>
          <cell r="E76">
            <v>806</v>
          </cell>
          <cell r="F76" t="str">
            <v>Middlesbrough</v>
          </cell>
          <cell r="G76">
            <v>649</v>
          </cell>
          <cell r="H76">
            <v>963</v>
          </cell>
          <cell r="I76">
            <v>460</v>
          </cell>
          <cell r="J76">
            <v>381</v>
          </cell>
        </row>
        <row r="77">
          <cell r="A77">
            <v>807</v>
          </cell>
          <cell r="B77" t="str">
            <v>Redcar and Cleveland</v>
          </cell>
          <cell r="C77">
            <v>3.538286616953755E-2</v>
          </cell>
          <cell r="E77">
            <v>807</v>
          </cell>
          <cell r="F77" t="str">
            <v>Redcar and Cleveland</v>
          </cell>
          <cell r="G77">
            <v>509</v>
          </cell>
          <cell r="H77">
            <v>546</v>
          </cell>
          <cell r="I77">
            <v>279</v>
          </cell>
          <cell r="J77">
            <v>300</v>
          </cell>
        </row>
        <row r="78">
          <cell r="A78">
            <v>808</v>
          </cell>
          <cell r="B78" t="str">
            <v>Stockton-on-Tees</v>
          </cell>
          <cell r="C78">
            <v>3.538286616953755E-2</v>
          </cell>
          <cell r="E78">
            <v>808</v>
          </cell>
          <cell r="F78" t="str">
            <v>Stockton-on-Tees</v>
          </cell>
          <cell r="G78">
            <v>421</v>
          </cell>
          <cell r="H78">
            <v>419</v>
          </cell>
          <cell r="I78">
            <v>414</v>
          </cell>
          <cell r="J78">
            <v>159</v>
          </cell>
        </row>
        <row r="79">
          <cell r="A79">
            <v>810</v>
          </cell>
          <cell r="B79" t="str">
            <v>Kingston upon Hull City of</v>
          </cell>
          <cell r="C79">
            <v>3.538286616953755E-2</v>
          </cell>
          <cell r="E79">
            <v>810</v>
          </cell>
          <cell r="F79" t="str">
            <v>Kingston Upon Hull, City of</v>
          </cell>
          <cell r="G79">
            <v>649</v>
          </cell>
          <cell r="H79">
            <v>469</v>
          </cell>
          <cell r="I79">
            <v>178</v>
          </cell>
          <cell r="J79">
            <v>185</v>
          </cell>
        </row>
        <row r="80">
          <cell r="A80">
            <v>811</v>
          </cell>
          <cell r="B80" t="str">
            <v>East Riding of Yorkshire</v>
          </cell>
          <cell r="C80">
            <v>3.538286616953755E-2</v>
          </cell>
          <cell r="E80">
            <v>811</v>
          </cell>
          <cell r="F80" t="str">
            <v>East Riding of Yorkshire</v>
          </cell>
          <cell r="G80">
            <v>433</v>
          </cell>
          <cell r="H80">
            <v>459</v>
          </cell>
          <cell r="I80">
            <v>52</v>
          </cell>
          <cell r="J80">
            <v>70</v>
          </cell>
        </row>
        <row r="81">
          <cell r="A81">
            <v>812</v>
          </cell>
          <cell r="B81" t="str">
            <v>North East Lincolnshire</v>
          </cell>
          <cell r="C81">
            <v>3.538286616953755E-2</v>
          </cell>
          <cell r="E81">
            <v>812</v>
          </cell>
          <cell r="F81" t="str">
            <v>North East Lincolnshire</v>
          </cell>
          <cell r="G81">
            <v>524</v>
          </cell>
          <cell r="H81">
            <v>563</v>
          </cell>
          <cell r="I81">
            <v>248</v>
          </cell>
          <cell r="J81">
            <v>110</v>
          </cell>
        </row>
        <row r="82">
          <cell r="A82">
            <v>813</v>
          </cell>
          <cell r="B82" t="str">
            <v>North Lincolnshire</v>
          </cell>
          <cell r="C82">
            <v>3.538286616953755E-2</v>
          </cell>
          <cell r="E82">
            <v>813</v>
          </cell>
          <cell r="F82" t="str">
            <v>North Lincolnshire</v>
          </cell>
          <cell r="G82">
            <v>468</v>
          </cell>
          <cell r="H82">
            <v>469</v>
          </cell>
          <cell r="I82">
            <v>239</v>
          </cell>
          <cell r="J82">
            <v>333</v>
          </cell>
        </row>
        <row r="83">
          <cell r="A83">
            <v>815</v>
          </cell>
          <cell r="B83" t="str">
            <v>North Yorkshire</v>
          </cell>
          <cell r="C83">
            <v>3.538286616953755E-2</v>
          </cell>
          <cell r="E83">
            <v>815</v>
          </cell>
          <cell r="F83" t="str">
            <v>North Yorkshire</v>
          </cell>
          <cell r="G83">
            <v>278</v>
          </cell>
          <cell r="H83">
            <v>334</v>
          </cell>
          <cell r="I83">
            <v>265</v>
          </cell>
          <cell r="J83">
            <v>397</v>
          </cell>
        </row>
        <row r="84">
          <cell r="A84">
            <v>816</v>
          </cell>
          <cell r="B84" t="str">
            <v>York</v>
          </cell>
          <cell r="C84">
            <v>3.538286616953755E-2</v>
          </cell>
          <cell r="E84">
            <v>816</v>
          </cell>
          <cell r="F84" t="str">
            <v>York</v>
          </cell>
          <cell r="G84">
            <v>311</v>
          </cell>
          <cell r="H84">
            <v>452</v>
          </cell>
          <cell r="I84">
            <v>327</v>
          </cell>
          <cell r="J84">
            <v>406</v>
          </cell>
        </row>
        <row r="85">
          <cell r="A85">
            <v>821</v>
          </cell>
          <cell r="B85" t="str">
            <v>Luton</v>
          </cell>
          <cell r="C85">
            <v>3.538286616953755E-2</v>
          </cell>
          <cell r="E85">
            <v>821</v>
          </cell>
          <cell r="F85" t="str">
            <v>Luton</v>
          </cell>
          <cell r="G85">
            <v>393</v>
          </cell>
          <cell r="H85">
            <v>507</v>
          </cell>
          <cell r="I85">
            <v>82</v>
          </cell>
          <cell r="J85">
            <v>63</v>
          </cell>
        </row>
        <row r="86">
          <cell r="A86">
            <v>822</v>
          </cell>
          <cell r="B86" t="str">
            <v>Bedford Borough</v>
          </cell>
          <cell r="C86">
            <v>3.538286616953755E-2</v>
          </cell>
          <cell r="E86">
            <v>822</v>
          </cell>
          <cell r="F86" t="str">
            <v>Bedford</v>
          </cell>
          <cell r="G86">
            <v>471</v>
          </cell>
          <cell r="H86">
            <v>482</v>
          </cell>
          <cell r="I86">
            <v>117</v>
          </cell>
          <cell r="J86">
            <v>162</v>
          </cell>
        </row>
        <row r="87">
          <cell r="A87">
            <v>823</v>
          </cell>
          <cell r="B87" t="str">
            <v>Central Bedfordshire</v>
          </cell>
          <cell r="C87">
            <v>3.538286616953755E-2</v>
          </cell>
          <cell r="E87">
            <v>823</v>
          </cell>
          <cell r="F87" t="str">
            <v>Central Bedfordshire</v>
          </cell>
          <cell r="G87">
            <v>351</v>
          </cell>
          <cell r="H87">
            <v>362</v>
          </cell>
          <cell r="I87">
            <v>56</v>
          </cell>
          <cell r="J87">
            <v>130</v>
          </cell>
        </row>
        <row r="88">
          <cell r="A88">
            <v>825</v>
          </cell>
          <cell r="B88" t="str">
            <v>Buckinghamshire</v>
          </cell>
          <cell r="C88">
            <v>3.538286616953755E-2</v>
          </cell>
          <cell r="E88">
            <v>825</v>
          </cell>
          <cell r="F88" t="str">
            <v>Buckinghamshire</v>
          </cell>
          <cell r="G88">
            <v>182</v>
          </cell>
          <cell r="H88">
            <v>217</v>
          </cell>
          <cell r="I88">
            <v>241</v>
          </cell>
          <cell r="J88">
            <v>354</v>
          </cell>
        </row>
        <row r="89">
          <cell r="A89">
            <v>826</v>
          </cell>
          <cell r="B89" t="str">
            <v>Milton Keynes</v>
          </cell>
          <cell r="C89">
            <v>3.538286616953755E-2</v>
          </cell>
          <cell r="E89">
            <v>826</v>
          </cell>
          <cell r="F89" t="str">
            <v>Milton Keynes</v>
          </cell>
          <cell r="G89">
            <v>387</v>
          </cell>
          <cell r="H89">
            <v>358</v>
          </cell>
          <cell r="I89">
            <v>101</v>
          </cell>
          <cell r="J89">
            <v>51</v>
          </cell>
        </row>
        <row r="90">
          <cell r="A90">
            <v>830</v>
          </cell>
          <cell r="B90" t="str">
            <v>Derbyshire</v>
          </cell>
          <cell r="C90">
            <v>3.538286616953755E-2</v>
          </cell>
          <cell r="E90">
            <v>830</v>
          </cell>
          <cell r="F90" t="str">
            <v>Derbyshire</v>
          </cell>
          <cell r="G90">
            <v>594</v>
          </cell>
          <cell r="H90">
            <v>586</v>
          </cell>
          <cell r="I90">
            <v>14</v>
          </cell>
          <cell r="J90">
            <v>2</v>
          </cell>
        </row>
        <row r="91">
          <cell r="A91">
            <v>831</v>
          </cell>
          <cell r="B91" t="str">
            <v>Derby</v>
          </cell>
          <cell r="C91">
            <v>3.538286616953755E-2</v>
          </cell>
          <cell r="E91">
            <v>831</v>
          </cell>
          <cell r="F91" t="str">
            <v>Derby</v>
          </cell>
          <cell r="G91">
            <v>278</v>
          </cell>
          <cell r="H91">
            <v>265</v>
          </cell>
          <cell r="I91">
            <v>252</v>
          </cell>
          <cell r="J91">
            <v>140</v>
          </cell>
        </row>
        <row r="92">
          <cell r="A92">
            <v>835</v>
          </cell>
          <cell r="B92" t="str">
            <v>Dorset</v>
          </cell>
          <cell r="C92">
            <v>3.538286616953755E-2</v>
          </cell>
          <cell r="E92">
            <v>835</v>
          </cell>
          <cell r="F92" t="str">
            <v>Dorset</v>
          </cell>
          <cell r="G92">
            <v>492</v>
          </cell>
          <cell r="H92">
            <v>493</v>
          </cell>
          <cell r="I92">
            <v>448</v>
          </cell>
          <cell r="J92">
            <v>609</v>
          </cell>
        </row>
        <row r="93">
          <cell r="A93">
            <v>836</v>
          </cell>
          <cell r="B93" t="str">
            <v>Poole</v>
          </cell>
          <cell r="C93">
            <v>3.538286616953755E-2</v>
          </cell>
          <cell r="E93">
            <v>836</v>
          </cell>
          <cell r="F93" t="str">
            <v>Poole</v>
          </cell>
          <cell r="G93">
            <v>296</v>
          </cell>
          <cell r="H93">
            <v>257</v>
          </cell>
          <cell r="I93">
            <v>43</v>
          </cell>
          <cell r="J93">
            <v>37</v>
          </cell>
        </row>
        <row r="94">
          <cell r="A94">
            <v>837</v>
          </cell>
          <cell r="B94" t="str">
            <v>Bournemouth</v>
          </cell>
          <cell r="C94">
            <v>3.538286616953755E-2</v>
          </cell>
          <cell r="E94">
            <v>837</v>
          </cell>
          <cell r="F94" t="str">
            <v>Bournemouth</v>
          </cell>
          <cell r="G94">
            <v>394</v>
          </cell>
          <cell r="H94">
            <v>347</v>
          </cell>
          <cell r="I94">
            <v>135</v>
          </cell>
          <cell r="J94">
            <v>175</v>
          </cell>
        </row>
        <row r="95">
          <cell r="A95">
            <v>840</v>
          </cell>
          <cell r="B95" t="str">
            <v>Durham</v>
          </cell>
          <cell r="C95">
            <v>3.538286616953755E-2</v>
          </cell>
          <cell r="E95">
            <v>840</v>
          </cell>
          <cell r="F95" t="str">
            <v>Durham</v>
          </cell>
          <cell r="G95">
            <v>307</v>
          </cell>
          <cell r="H95">
            <v>331</v>
          </cell>
          <cell r="I95">
            <v>87</v>
          </cell>
          <cell r="J95">
            <v>72</v>
          </cell>
        </row>
        <row r="96">
          <cell r="A96">
            <v>841</v>
          </cell>
          <cell r="B96" t="str">
            <v>Darlington</v>
          </cell>
          <cell r="C96">
            <v>3.538286616953755E-2</v>
          </cell>
          <cell r="E96">
            <v>841</v>
          </cell>
          <cell r="F96" t="str">
            <v>Darlington</v>
          </cell>
          <cell r="G96">
            <v>579</v>
          </cell>
          <cell r="H96">
            <v>728</v>
          </cell>
          <cell r="I96">
            <v>28</v>
          </cell>
          <cell r="J96">
            <v>21</v>
          </cell>
        </row>
        <row r="97">
          <cell r="A97">
            <v>845</v>
          </cell>
          <cell r="B97" t="str">
            <v>East Sussex</v>
          </cell>
          <cell r="C97">
            <v>3.538286616953755E-2</v>
          </cell>
          <cell r="E97">
            <v>845</v>
          </cell>
          <cell r="F97" t="str">
            <v>East Sussex</v>
          </cell>
          <cell r="G97">
            <v>388</v>
          </cell>
          <cell r="H97">
            <v>405</v>
          </cell>
          <cell r="I97">
            <v>395</v>
          </cell>
          <cell r="J97">
            <v>130</v>
          </cell>
        </row>
        <row r="98">
          <cell r="A98">
            <v>846</v>
          </cell>
          <cell r="B98" t="str">
            <v>Brighton and Hove</v>
          </cell>
          <cell r="C98">
            <v>3.538286616953755E-2</v>
          </cell>
          <cell r="E98">
            <v>846</v>
          </cell>
          <cell r="F98" t="str">
            <v>Brighton and Hove</v>
          </cell>
          <cell r="G98">
            <v>467</v>
          </cell>
          <cell r="H98">
            <v>374</v>
          </cell>
          <cell r="I98">
            <v>131</v>
          </cell>
          <cell r="J98">
            <v>97</v>
          </cell>
        </row>
        <row r="99">
          <cell r="A99">
            <v>850</v>
          </cell>
          <cell r="B99" t="str">
            <v>Hampshire</v>
          </cell>
          <cell r="C99">
            <v>3.538286616953755E-2</v>
          </cell>
          <cell r="E99">
            <v>850</v>
          </cell>
          <cell r="F99" t="str">
            <v>Hampshire</v>
          </cell>
          <cell r="G99">
            <v>554</v>
          </cell>
          <cell r="H99">
            <v>577</v>
          </cell>
          <cell r="I99">
            <v>59</v>
          </cell>
          <cell r="J99">
            <v>64</v>
          </cell>
        </row>
        <row r="100">
          <cell r="A100">
            <v>851</v>
          </cell>
          <cell r="B100" t="str">
            <v>Portsmouth</v>
          </cell>
          <cell r="C100">
            <v>3.538286616953755E-2</v>
          </cell>
          <cell r="E100">
            <v>851</v>
          </cell>
          <cell r="F100" t="str">
            <v>Portsmouth</v>
          </cell>
          <cell r="G100">
            <v>373</v>
          </cell>
          <cell r="H100">
            <v>382</v>
          </cell>
          <cell r="I100">
            <v>142</v>
          </cell>
          <cell r="J100">
            <v>123</v>
          </cell>
        </row>
        <row r="101">
          <cell r="A101">
            <v>852</v>
          </cell>
          <cell r="B101" t="str">
            <v>Southampton</v>
          </cell>
          <cell r="C101">
            <v>3.538286616953755E-2</v>
          </cell>
          <cell r="E101">
            <v>852</v>
          </cell>
          <cell r="F101" t="str">
            <v>Southampton</v>
          </cell>
          <cell r="G101">
            <v>633</v>
          </cell>
          <cell r="H101">
            <v>583</v>
          </cell>
          <cell r="I101">
            <v>0</v>
          </cell>
          <cell r="J101">
            <v>0</v>
          </cell>
        </row>
        <row r="102">
          <cell r="A102">
            <v>855</v>
          </cell>
          <cell r="B102" t="str">
            <v>Leicestershire</v>
          </cell>
          <cell r="C102">
            <v>3.538286616953755E-2</v>
          </cell>
          <cell r="E102">
            <v>855</v>
          </cell>
          <cell r="F102" t="str">
            <v>Leicestershire</v>
          </cell>
          <cell r="G102">
            <v>476</v>
          </cell>
          <cell r="H102">
            <v>469</v>
          </cell>
          <cell r="I102">
            <v>289</v>
          </cell>
          <cell r="J102">
            <v>329</v>
          </cell>
        </row>
        <row r="103">
          <cell r="A103">
            <v>856</v>
          </cell>
          <cell r="B103" t="str">
            <v>Leicester</v>
          </cell>
          <cell r="C103">
            <v>3.538286616953755E-2</v>
          </cell>
          <cell r="E103">
            <v>856</v>
          </cell>
          <cell r="F103" t="str">
            <v>Leicester</v>
          </cell>
          <cell r="G103">
            <v>578</v>
          </cell>
          <cell r="H103">
            <v>551</v>
          </cell>
          <cell r="I103">
            <v>99</v>
          </cell>
          <cell r="J103">
            <v>104</v>
          </cell>
        </row>
        <row r="104">
          <cell r="A104">
            <v>857</v>
          </cell>
          <cell r="B104" t="str">
            <v>Rutland</v>
          </cell>
          <cell r="C104">
            <v>3.538286616953755E-2</v>
          </cell>
          <cell r="E104">
            <v>857</v>
          </cell>
          <cell r="F104" t="str">
            <v>Rutland</v>
          </cell>
          <cell r="G104">
            <v>683</v>
          </cell>
          <cell r="H104">
            <v>708</v>
          </cell>
          <cell r="I104">
            <v>286</v>
          </cell>
          <cell r="J104">
            <v>369</v>
          </cell>
        </row>
        <row r="105">
          <cell r="A105">
            <v>860</v>
          </cell>
          <cell r="B105" t="str">
            <v>Staffordshire</v>
          </cell>
          <cell r="C105">
            <v>3.538286616953755E-2</v>
          </cell>
          <cell r="E105">
            <v>860</v>
          </cell>
          <cell r="F105" t="str">
            <v>Staffordshire</v>
          </cell>
          <cell r="G105">
            <v>345</v>
          </cell>
          <cell r="H105">
            <v>335</v>
          </cell>
          <cell r="I105">
            <v>174</v>
          </cell>
          <cell r="J105">
            <v>223</v>
          </cell>
        </row>
        <row r="106">
          <cell r="A106">
            <v>861</v>
          </cell>
          <cell r="B106" t="str">
            <v>Stoke-on-Trent</v>
          </cell>
          <cell r="C106">
            <v>3.538286616953755E-2</v>
          </cell>
          <cell r="E106">
            <v>861</v>
          </cell>
          <cell r="F106" t="str">
            <v>Stoke-on-Trent</v>
          </cell>
          <cell r="G106">
            <v>596</v>
          </cell>
          <cell r="H106">
            <v>587</v>
          </cell>
          <cell r="I106">
            <v>0</v>
          </cell>
          <cell r="J106">
            <v>0</v>
          </cell>
        </row>
        <row r="107">
          <cell r="A107">
            <v>865</v>
          </cell>
          <cell r="B107" t="str">
            <v>Wiltshire</v>
          </cell>
          <cell r="C107">
            <v>3.538286616953755E-2</v>
          </cell>
          <cell r="E107">
            <v>865</v>
          </cell>
          <cell r="F107" t="str">
            <v>Wiltshire</v>
          </cell>
          <cell r="G107">
            <v>310</v>
          </cell>
          <cell r="H107">
            <v>247</v>
          </cell>
          <cell r="I107">
            <v>333</v>
          </cell>
          <cell r="J107">
            <v>137</v>
          </cell>
        </row>
        <row r="108">
          <cell r="A108">
            <v>866</v>
          </cell>
          <cell r="B108" t="str">
            <v>Swindon</v>
          </cell>
          <cell r="C108">
            <v>3.538286616953755E-2</v>
          </cell>
          <cell r="E108">
            <v>866</v>
          </cell>
          <cell r="F108" t="str">
            <v>Swindon</v>
          </cell>
          <cell r="G108">
            <v>450</v>
          </cell>
          <cell r="H108">
            <v>441</v>
          </cell>
          <cell r="I108">
            <v>127</v>
          </cell>
          <cell r="J108">
            <v>91</v>
          </cell>
        </row>
        <row r="109">
          <cell r="A109">
            <v>867</v>
          </cell>
          <cell r="B109" t="str">
            <v>Bracknell Forest</v>
          </cell>
          <cell r="C109">
            <v>3.538286616953755E-2</v>
          </cell>
          <cell r="E109">
            <v>867</v>
          </cell>
          <cell r="F109" t="str">
            <v>Bracknell Forest</v>
          </cell>
          <cell r="G109">
            <v>342</v>
          </cell>
          <cell r="H109">
            <v>366</v>
          </cell>
          <cell r="I109">
            <v>246</v>
          </cell>
          <cell r="J109">
            <v>143</v>
          </cell>
        </row>
        <row r="110">
          <cell r="A110">
            <v>868</v>
          </cell>
          <cell r="B110" t="str">
            <v>Windsor and Maidenhead</v>
          </cell>
          <cell r="C110">
            <v>3.538286616953755E-2</v>
          </cell>
          <cell r="E110">
            <v>868</v>
          </cell>
          <cell r="F110" t="str">
            <v>Windsor and Maidenhead</v>
          </cell>
          <cell r="G110">
            <v>373</v>
          </cell>
          <cell r="H110">
            <v>323</v>
          </cell>
          <cell r="I110">
            <v>604</v>
          </cell>
          <cell r="J110">
            <v>354</v>
          </cell>
        </row>
        <row r="111">
          <cell r="A111">
            <v>869</v>
          </cell>
          <cell r="B111" t="str">
            <v>West Berkshire</v>
          </cell>
          <cell r="C111">
            <v>3.538286616953755E-2</v>
          </cell>
          <cell r="E111">
            <v>869</v>
          </cell>
          <cell r="F111" t="str">
            <v>West Berkshire</v>
          </cell>
          <cell r="G111">
            <v>294</v>
          </cell>
          <cell r="H111">
            <v>325</v>
          </cell>
          <cell r="I111">
            <v>202</v>
          </cell>
          <cell r="J111">
            <v>244</v>
          </cell>
        </row>
        <row r="112">
          <cell r="A112">
            <v>870</v>
          </cell>
          <cell r="B112" t="str">
            <v>Reading</v>
          </cell>
          <cell r="C112">
            <v>3.538286616953755E-2</v>
          </cell>
          <cell r="E112">
            <v>870</v>
          </cell>
          <cell r="F112" t="str">
            <v>Reading</v>
          </cell>
          <cell r="G112">
            <v>612</v>
          </cell>
          <cell r="H112">
            <v>805</v>
          </cell>
          <cell r="I112">
            <v>97</v>
          </cell>
          <cell r="J112">
            <v>78</v>
          </cell>
        </row>
        <row r="113">
          <cell r="A113">
            <v>871</v>
          </cell>
          <cell r="B113" t="str">
            <v>Slough</v>
          </cell>
          <cell r="C113">
            <v>3.538286616953755E-2</v>
          </cell>
          <cell r="E113">
            <v>871</v>
          </cell>
          <cell r="F113" t="str">
            <v>Slough</v>
          </cell>
          <cell r="G113">
            <v>376</v>
          </cell>
          <cell r="H113">
            <v>430</v>
          </cell>
          <cell r="I113">
            <v>189</v>
          </cell>
          <cell r="J113">
            <v>115</v>
          </cell>
        </row>
        <row r="114">
          <cell r="A114">
            <v>872</v>
          </cell>
          <cell r="B114" t="str">
            <v>Wokingham</v>
          </cell>
          <cell r="C114">
            <v>3.538286616953755E-2</v>
          </cell>
          <cell r="E114">
            <v>872</v>
          </cell>
          <cell r="F114" t="str">
            <v>Wokingham</v>
          </cell>
          <cell r="G114">
            <v>600</v>
          </cell>
          <cell r="H114">
            <v>592</v>
          </cell>
          <cell r="I114">
            <v>39</v>
          </cell>
          <cell r="J114">
            <v>31</v>
          </cell>
        </row>
        <row r="115">
          <cell r="A115">
            <v>873</v>
          </cell>
          <cell r="B115" t="str">
            <v>Cambridgeshire</v>
          </cell>
          <cell r="C115">
            <v>3.538286616953755E-2</v>
          </cell>
          <cell r="E115">
            <v>873</v>
          </cell>
          <cell r="F115" t="str">
            <v>Cambridgeshire</v>
          </cell>
          <cell r="G115">
            <v>337</v>
          </cell>
          <cell r="H115">
            <v>318</v>
          </cell>
          <cell r="I115">
            <v>200</v>
          </cell>
          <cell r="J115">
            <v>0</v>
          </cell>
        </row>
        <row r="116">
          <cell r="A116">
            <v>874</v>
          </cell>
          <cell r="B116" t="str">
            <v>Peterborough</v>
          </cell>
          <cell r="C116">
            <v>3.538286616953755E-2</v>
          </cell>
          <cell r="E116">
            <v>874</v>
          </cell>
          <cell r="F116" t="str">
            <v>Peterborough</v>
          </cell>
          <cell r="G116">
            <v>499</v>
          </cell>
          <cell r="H116">
            <v>485</v>
          </cell>
          <cell r="I116">
            <v>269</v>
          </cell>
          <cell r="J116">
            <v>274</v>
          </cell>
        </row>
        <row r="117">
          <cell r="A117">
            <v>876</v>
          </cell>
          <cell r="B117" t="str">
            <v>Halton</v>
          </cell>
          <cell r="C117">
            <v>3.538286616953755E-2</v>
          </cell>
          <cell r="E117">
            <v>876</v>
          </cell>
          <cell r="F117" t="str">
            <v>Halton</v>
          </cell>
          <cell r="G117">
            <v>705</v>
          </cell>
          <cell r="H117">
            <v>721</v>
          </cell>
          <cell r="I117">
            <v>249</v>
          </cell>
          <cell r="J117">
            <v>178</v>
          </cell>
        </row>
        <row r="118">
          <cell r="A118">
            <v>877</v>
          </cell>
          <cell r="B118" t="str">
            <v>Warrington</v>
          </cell>
          <cell r="C118">
            <v>3.538286616953755E-2</v>
          </cell>
          <cell r="E118">
            <v>877</v>
          </cell>
          <cell r="F118" t="str">
            <v>Warrington</v>
          </cell>
          <cell r="G118">
            <v>512</v>
          </cell>
          <cell r="H118">
            <v>456</v>
          </cell>
          <cell r="I118">
            <v>56</v>
          </cell>
          <cell r="J118">
            <v>62</v>
          </cell>
        </row>
        <row r="119">
          <cell r="A119">
            <v>878</v>
          </cell>
          <cell r="B119" t="str">
            <v>Devon</v>
          </cell>
          <cell r="C119">
            <v>3.538286616953755E-2</v>
          </cell>
          <cell r="E119">
            <v>878</v>
          </cell>
          <cell r="F119" t="str">
            <v>Devon</v>
          </cell>
          <cell r="G119">
            <v>459</v>
          </cell>
          <cell r="H119">
            <v>432</v>
          </cell>
          <cell r="I119">
            <v>80</v>
          </cell>
          <cell r="J119">
            <v>100</v>
          </cell>
        </row>
        <row r="120">
          <cell r="A120">
            <v>879</v>
          </cell>
          <cell r="B120" t="str">
            <v>Plymouth</v>
          </cell>
          <cell r="C120">
            <v>3.538286616953755E-2</v>
          </cell>
          <cell r="E120">
            <v>879</v>
          </cell>
          <cell r="F120" t="str">
            <v>Plymouth</v>
          </cell>
          <cell r="G120">
            <v>542</v>
          </cell>
          <cell r="H120">
            <v>503</v>
          </cell>
          <cell r="I120">
            <v>149</v>
          </cell>
          <cell r="J120">
            <v>173</v>
          </cell>
        </row>
        <row r="121">
          <cell r="A121">
            <v>880</v>
          </cell>
          <cell r="B121" t="str">
            <v>Torbay</v>
          </cell>
          <cell r="C121">
            <v>3.538286616953755E-2</v>
          </cell>
          <cell r="E121">
            <v>880</v>
          </cell>
          <cell r="F121" t="str">
            <v>Torbay</v>
          </cell>
          <cell r="G121">
            <v>549</v>
          </cell>
          <cell r="H121">
            <v>528</v>
          </cell>
          <cell r="I121">
            <v>118</v>
          </cell>
          <cell r="J121">
            <v>107</v>
          </cell>
        </row>
        <row r="122">
          <cell r="A122">
            <v>881</v>
          </cell>
          <cell r="B122" t="str">
            <v>Essex</v>
          </cell>
          <cell r="C122">
            <v>3.538286616953755E-2</v>
          </cell>
          <cell r="E122">
            <v>881</v>
          </cell>
          <cell r="F122" t="str">
            <v>Essex</v>
          </cell>
          <cell r="G122">
            <v>453</v>
          </cell>
          <cell r="H122">
            <v>435</v>
          </cell>
          <cell r="I122">
            <v>63</v>
          </cell>
          <cell r="J122">
            <v>50</v>
          </cell>
        </row>
        <row r="123">
          <cell r="A123">
            <v>882</v>
          </cell>
          <cell r="B123" t="str">
            <v>Southend-on-Sea</v>
          </cell>
          <cell r="C123">
            <v>3.538286616953755E-2</v>
          </cell>
          <cell r="E123">
            <v>882</v>
          </cell>
          <cell r="F123" t="str">
            <v>Southend-on-Sea</v>
          </cell>
          <cell r="G123">
            <v>423</v>
          </cell>
          <cell r="H123">
            <v>467</v>
          </cell>
          <cell r="I123">
            <v>4</v>
          </cell>
          <cell r="J123">
            <v>6</v>
          </cell>
        </row>
        <row r="124">
          <cell r="A124">
            <v>883</v>
          </cell>
          <cell r="B124" t="str">
            <v>Thurrock</v>
          </cell>
          <cell r="C124">
            <v>3.538286616953755E-2</v>
          </cell>
          <cell r="E124">
            <v>883</v>
          </cell>
          <cell r="F124" t="str">
            <v>Thurrock</v>
          </cell>
          <cell r="G124">
            <v>715</v>
          </cell>
          <cell r="H124">
            <v>723</v>
          </cell>
          <cell r="I124">
            <v>150</v>
          </cell>
          <cell r="J124">
            <v>204</v>
          </cell>
        </row>
        <row r="125">
          <cell r="A125">
            <v>884</v>
          </cell>
          <cell r="B125" t="str">
            <v>Herefordshire</v>
          </cell>
          <cell r="C125">
            <v>3.538286616953755E-2</v>
          </cell>
          <cell r="E125">
            <v>884</v>
          </cell>
          <cell r="F125" t="str">
            <v>Herefordshire</v>
          </cell>
          <cell r="G125">
            <v>377</v>
          </cell>
          <cell r="H125">
            <v>461</v>
          </cell>
          <cell r="I125">
            <v>263</v>
          </cell>
          <cell r="J125">
            <v>329</v>
          </cell>
        </row>
        <row r="126">
          <cell r="A126">
            <v>885</v>
          </cell>
          <cell r="B126" t="str">
            <v>Worcestershire</v>
          </cell>
          <cell r="C126">
            <v>3.538286616953755E-2</v>
          </cell>
          <cell r="E126">
            <v>885</v>
          </cell>
          <cell r="F126" t="str">
            <v>Worcestershire</v>
          </cell>
          <cell r="G126">
            <v>371</v>
          </cell>
          <cell r="H126">
            <v>414</v>
          </cell>
          <cell r="I126">
            <v>93</v>
          </cell>
          <cell r="J126">
            <v>74</v>
          </cell>
        </row>
        <row r="127">
          <cell r="A127">
            <v>886</v>
          </cell>
          <cell r="B127" t="str">
            <v>Kent</v>
          </cell>
          <cell r="C127">
            <v>3.538286616953755E-2</v>
          </cell>
          <cell r="E127">
            <v>886</v>
          </cell>
          <cell r="F127" t="str">
            <v>Kent</v>
          </cell>
          <cell r="G127">
            <v>342</v>
          </cell>
          <cell r="H127">
            <v>322</v>
          </cell>
          <cell r="I127">
            <v>36</v>
          </cell>
          <cell r="J127">
            <v>38</v>
          </cell>
        </row>
        <row r="128">
          <cell r="A128">
            <v>887</v>
          </cell>
          <cell r="B128" t="str">
            <v>Medway</v>
          </cell>
          <cell r="C128">
            <v>3.538286616953755E-2</v>
          </cell>
          <cell r="E128">
            <v>887</v>
          </cell>
          <cell r="F128" t="str">
            <v>Medway</v>
          </cell>
          <cell r="G128">
            <v>269</v>
          </cell>
          <cell r="H128">
            <v>285</v>
          </cell>
          <cell r="I128">
            <v>37</v>
          </cell>
          <cell r="J128">
            <v>42</v>
          </cell>
        </row>
        <row r="129">
          <cell r="A129">
            <v>888</v>
          </cell>
          <cell r="B129" t="str">
            <v>Lancashire</v>
          </cell>
          <cell r="C129">
            <v>3.538286616953755E-2</v>
          </cell>
          <cell r="E129">
            <v>888</v>
          </cell>
          <cell r="F129" t="str">
            <v>Lancashire</v>
          </cell>
          <cell r="G129">
            <v>290</v>
          </cell>
          <cell r="H129">
            <v>347</v>
          </cell>
          <cell r="I129">
            <v>0</v>
          </cell>
          <cell r="J129">
            <v>0</v>
          </cell>
        </row>
        <row r="130">
          <cell r="A130">
            <v>889</v>
          </cell>
          <cell r="B130" t="str">
            <v>Blackburn with Darwen</v>
          </cell>
          <cell r="C130">
            <v>3.538286616953755E-2</v>
          </cell>
          <cell r="E130">
            <v>889</v>
          </cell>
          <cell r="F130" t="str">
            <v>Blackburn with Darwen</v>
          </cell>
          <cell r="G130">
            <v>413</v>
          </cell>
          <cell r="H130">
            <v>399</v>
          </cell>
          <cell r="I130">
            <v>468</v>
          </cell>
          <cell r="J130">
            <v>415</v>
          </cell>
        </row>
        <row r="131">
          <cell r="A131">
            <v>890</v>
          </cell>
          <cell r="B131" t="str">
            <v>Blackpool</v>
          </cell>
          <cell r="C131">
            <v>3.538286616953755E-2</v>
          </cell>
          <cell r="E131">
            <v>890</v>
          </cell>
          <cell r="F131" t="str">
            <v>Blackpool</v>
          </cell>
          <cell r="G131">
            <v>507</v>
          </cell>
          <cell r="H131">
            <v>475</v>
          </cell>
          <cell r="I131">
            <v>0</v>
          </cell>
          <cell r="J131">
            <v>0</v>
          </cell>
        </row>
        <row r="132">
          <cell r="A132">
            <v>891</v>
          </cell>
          <cell r="B132" t="str">
            <v>Nottinghamshire</v>
          </cell>
          <cell r="C132">
            <v>3.538286616953755E-2</v>
          </cell>
          <cell r="E132">
            <v>891</v>
          </cell>
          <cell r="F132" t="str">
            <v>Nottinghamshire</v>
          </cell>
          <cell r="G132">
            <v>308</v>
          </cell>
          <cell r="H132">
            <v>299</v>
          </cell>
          <cell r="I132">
            <v>249</v>
          </cell>
          <cell r="J132">
            <v>213</v>
          </cell>
        </row>
        <row r="133">
          <cell r="A133">
            <v>892</v>
          </cell>
          <cell r="B133" t="str">
            <v>Nottingham</v>
          </cell>
          <cell r="C133">
            <v>3.538286616953755E-2</v>
          </cell>
          <cell r="E133">
            <v>892</v>
          </cell>
          <cell r="F133" t="str">
            <v>Nottingham</v>
          </cell>
          <cell r="G133">
            <v>818</v>
          </cell>
          <cell r="H133">
            <v>756</v>
          </cell>
          <cell r="I133">
            <v>104</v>
          </cell>
          <cell r="J133">
            <v>39</v>
          </cell>
        </row>
        <row r="134">
          <cell r="A134">
            <v>893</v>
          </cell>
          <cell r="B134" t="str">
            <v>Shropshire</v>
          </cell>
          <cell r="C134">
            <v>3.538286616953755E-2</v>
          </cell>
          <cell r="E134">
            <v>893</v>
          </cell>
          <cell r="F134" t="str">
            <v>Shropshire</v>
          </cell>
          <cell r="G134">
            <v>457</v>
          </cell>
          <cell r="H134">
            <v>553</v>
          </cell>
          <cell r="I134">
            <v>162</v>
          </cell>
          <cell r="J134">
            <v>450</v>
          </cell>
        </row>
        <row r="135">
          <cell r="A135">
            <v>894</v>
          </cell>
          <cell r="B135" t="str">
            <v>Telford and Wrekin</v>
          </cell>
          <cell r="C135">
            <v>3.538286616953755E-2</v>
          </cell>
          <cell r="E135">
            <v>894</v>
          </cell>
          <cell r="F135" t="str">
            <v>Telford and Wrekin</v>
          </cell>
          <cell r="G135">
            <v>358</v>
          </cell>
          <cell r="H135">
            <v>335</v>
          </cell>
          <cell r="I135">
            <v>136</v>
          </cell>
          <cell r="J135">
            <v>157</v>
          </cell>
        </row>
        <row r="136">
          <cell r="A136">
            <v>895</v>
          </cell>
          <cell r="B136" t="str">
            <v>Cheshire East</v>
          </cell>
          <cell r="C136">
            <v>3.538286616953755E-2</v>
          </cell>
          <cell r="E136">
            <v>895</v>
          </cell>
          <cell r="F136" t="str">
            <v>East Cheshire</v>
          </cell>
          <cell r="G136">
            <v>350</v>
          </cell>
          <cell r="H136">
            <v>258</v>
          </cell>
          <cell r="I136">
            <v>154</v>
          </cell>
          <cell r="J136">
            <v>117</v>
          </cell>
        </row>
        <row r="137">
          <cell r="A137">
            <v>896</v>
          </cell>
          <cell r="B137" t="str">
            <v>Cheshire West and Chester</v>
          </cell>
          <cell r="C137">
            <v>3.538286616953755E-2</v>
          </cell>
          <cell r="E137">
            <v>896</v>
          </cell>
          <cell r="F137" t="str">
            <v>Cheshire West and Chester</v>
          </cell>
          <cell r="G137">
            <v>414</v>
          </cell>
          <cell r="H137">
            <v>305</v>
          </cell>
          <cell r="I137">
            <v>154</v>
          </cell>
          <cell r="J137">
            <v>74</v>
          </cell>
        </row>
        <row r="138">
          <cell r="A138">
            <v>908</v>
          </cell>
          <cell r="B138" t="str">
            <v>Cornwall</v>
          </cell>
          <cell r="C138">
            <v>3.538286616953755E-2</v>
          </cell>
          <cell r="E138">
            <v>908</v>
          </cell>
          <cell r="F138" t="str">
            <v>Cornwall</v>
          </cell>
          <cell r="G138">
            <v>568</v>
          </cell>
          <cell r="H138">
            <v>457</v>
          </cell>
          <cell r="I138">
            <v>124</v>
          </cell>
          <cell r="J138">
            <v>92</v>
          </cell>
        </row>
        <row r="139">
          <cell r="A139">
            <v>909</v>
          </cell>
          <cell r="B139" t="str">
            <v>Cumbria</v>
          </cell>
          <cell r="C139">
            <v>3.538286616953755E-2</v>
          </cell>
          <cell r="E139">
            <v>909</v>
          </cell>
          <cell r="F139" t="str">
            <v>Cumbria</v>
          </cell>
          <cell r="G139">
            <v>424</v>
          </cell>
          <cell r="H139">
            <v>458</v>
          </cell>
          <cell r="I139">
            <v>221</v>
          </cell>
          <cell r="J139">
            <v>172</v>
          </cell>
        </row>
        <row r="140">
          <cell r="A140">
            <v>916</v>
          </cell>
          <cell r="B140" t="str">
            <v>Gloucestershire</v>
          </cell>
          <cell r="C140">
            <v>3.538286616953755E-2</v>
          </cell>
          <cell r="E140">
            <v>916</v>
          </cell>
          <cell r="F140" t="str">
            <v>Gloucestershire</v>
          </cell>
          <cell r="G140">
            <v>465</v>
          </cell>
          <cell r="H140">
            <v>406</v>
          </cell>
          <cell r="I140">
            <v>16</v>
          </cell>
          <cell r="J140">
            <v>16</v>
          </cell>
        </row>
        <row r="141">
          <cell r="A141">
            <v>919</v>
          </cell>
          <cell r="B141" t="str">
            <v>Hertfordshire</v>
          </cell>
          <cell r="C141">
            <v>3.538286616953755E-2</v>
          </cell>
          <cell r="E141">
            <v>919</v>
          </cell>
          <cell r="F141" t="str">
            <v>Hertfordshire</v>
          </cell>
          <cell r="G141">
            <v>262</v>
          </cell>
          <cell r="H141">
            <v>269</v>
          </cell>
          <cell r="I141">
            <v>66</v>
          </cell>
          <cell r="J141">
            <v>73</v>
          </cell>
        </row>
        <row r="142">
          <cell r="A142">
            <v>921</v>
          </cell>
          <cell r="B142" t="str">
            <v>Isle of Wight</v>
          </cell>
          <cell r="C142">
            <v>3.538286616953755E-2</v>
          </cell>
          <cell r="E142">
            <v>921</v>
          </cell>
          <cell r="F142" t="str">
            <v>Isle of Wight</v>
          </cell>
          <cell r="G142">
            <v>406</v>
          </cell>
          <cell r="H142">
            <v>383</v>
          </cell>
          <cell r="I142">
            <v>451</v>
          </cell>
          <cell r="J142">
            <v>387</v>
          </cell>
        </row>
        <row r="143">
          <cell r="A143">
            <v>925</v>
          </cell>
          <cell r="B143" t="str">
            <v>Lincolnshire</v>
          </cell>
          <cell r="C143">
            <v>3.538286616953755E-2</v>
          </cell>
          <cell r="E143">
            <v>925</v>
          </cell>
          <cell r="F143" t="str">
            <v>Lincolnshire</v>
          </cell>
          <cell r="G143">
            <v>456</v>
          </cell>
          <cell r="H143">
            <v>462</v>
          </cell>
          <cell r="I143">
            <v>170</v>
          </cell>
          <cell r="J143">
            <v>53</v>
          </cell>
        </row>
        <row r="144">
          <cell r="A144">
            <v>926</v>
          </cell>
          <cell r="B144" t="str">
            <v>Norfolk</v>
          </cell>
          <cell r="C144">
            <v>3.538286616953755E-2</v>
          </cell>
          <cell r="E144">
            <v>926</v>
          </cell>
          <cell r="F144" t="str">
            <v>Norfolk</v>
          </cell>
          <cell r="G144">
            <v>305</v>
          </cell>
          <cell r="H144">
            <v>334</v>
          </cell>
          <cell r="I144">
            <v>154</v>
          </cell>
          <cell r="J144">
            <v>266</v>
          </cell>
        </row>
        <row r="145">
          <cell r="A145">
            <v>928</v>
          </cell>
          <cell r="B145" t="str">
            <v>Northamptonshire</v>
          </cell>
          <cell r="C145">
            <v>3.538286616953755E-2</v>
          </cell>
          <cell r="E145">
            <v>928</v>
          </cell>
          <cell r="F145" t="str">
            <v>Northamptonshire</v>
          </cell>
          <cell r="G145">
            <v>296</v>
          </cell>
          <cell r="H145">
            <v>299</v>
          </cell>
          <cell r="I145">
            <v>145</v>
          </cell>
          <cell r="J145">
            <v>143</v>
          </cell>
        </row>
        <row r="146">
          <cell r="A146">
            <v>929</v>
          </cell>
          <cell r="B146" t="str">
            <v>Northumberland</v>
          </cell>
          <cell r="C146">
            <v>3.538286616953755E-2</v>
          </cell>
          <cell r="E146">
            <v>929</v>
          </cell>
          <cell r="F146" t="str">
            <v>Northumberland</v>
          </cell>
          <cell r="G146">
            <v>395</v>
          </cell>
          <cell r="H146">
            <v>469</v>
          </cell>
          <cell r="I146">
            <v>526</v>
          </cell>
          <cell r="J146">
            <v>217</v>
          </cell>
        </row>
        <row r="147">
          <cell r="A147">
            <v>931</v>
          </cell>
          <cell r="B147" t="str">
            <v>Oxfordshire</v>
          </cell>
          <cell r="C147">
            <v>3.538286616953755E-2</v>
          </cell>
          <cell r="E147">
            <v>931</v>
          </cell>
          <cell r="F147" t="str">
            <v>Oxfordshire</v>
          </cell>
          <cell r="G147">
            <v>374</v>
          </cell>
          <cell r="H147">
            <v>392</v>
          </cell>
          <cell r="I147">
            <v>388</v>
          </cell>
          <cell r="J147">
            <v>548</v>
          </cell>
        </row>
        <row r="148">
          <cell r="A148">
            <v>933</v>
          </cell>
          <cell r="B148" t="str">
            <v>Somerset</v>
          </cell>
          <cell r="C148">
            <v>3.538286616953755E-2</v>
          </cell>
          <cell r="E148">
            <v>933</v>
          </cell>
          <cell r="F148" t="str">
            <v>Somerset</v>
          </cell>
          <cell r="G148">
            <v>490</v>
          </cell>
          <cell r="H148">
            <v>539</v>
          </cell>
          <cell r="I148">
            <v>100</v>
          </cell>
          <cell r="J148">
            <v>95</v>
          </cell>
        </row>
        <row r="149">
          <cell r="A149">
            <v>935</v>
          </cell>
          <cell r="B149" t="str">
            <v>Suffolk</v>
          </cell>
          <cell r="C149">
            <v>3.538286616953755E-2</v>
          </cell>
          <cell r="E149">
            <v>935</v>
          </cell>
          <cell r="F149" t="str">
            <v>Suffolk</v>
          </cell>
          <cell r="G149">
            <v>306</v>
          </cell>
          <cell r="H149">
            <v>286</v>
          </cell>
          <cell r="I149">
            <v>146</v>
          </cell>
          <cell r="J149">
            <v>81</v>
          </cell>
        </row>
        <row r="150">
          <cell r="A150">
            <v>936</v>
          </cell>
          <cell r="B150" t="str">
            <v>Surrey</v>
          </cell>
          <cell r="C150">
            <v>3.538286616953755E-2</v>
          </cell>
          <cell r="E150">
            <v>936</v>
          </cell>
          <cell r="F150" t="str">
            <v>Surrey</v>
          </cell>
          <cell r="G150">
            <v>249</v>
          </cell>
          <cell r="H150">
            <v>311</v>
          </cell>
          <cell r="I150">
            <v>244</v>
          </cell>
          <cell r="J150">
            <v>125</v>
          </cell>
        </row>
        <row r="151">
          <cell r="A151">
            <v>937</v>
          </cell>
          <cell r="B151" t="str">
            <v>Warwickshire</v>
          </cell>
          <cell r="C151">
            <v>3.538286616953755E-2</v>
          </cell>
          <cell r="E151">
            <v>937</v>
          </cell>
          <cell r="F151" t="str">
            <v>Warwickshire</v>
          </cell>
          <cell r="G151">
            <v>319</v>
          </cell>
          <cell r="H151">
            <v>364</v>
          </cell>
          <cell r="I151">
            <v>228</v>
          </cell>
          <cell r="J151">
            <v>234</v>
          </cell>
        </row>
        <row r="152">
          <cell r="A152">
            <v>938</v>
          </cell>
          <cell r="B152" t="str">
            <v>West Sussex</v>
          </cell>
          <cell r="C152">
            <v>3.538286616953755E-2</v>
          </cell>
          <cell r="E152">
            <v>938</v>
          </cell>
          <cell r="F152" t="str">
            <v>West Sussex</v>
          </cell>
          <cell r="G152">
            <v>403</v>
          </cell>
          <cell r="H152">
            <v>356</v>
          </cell>
          <cell r="I152">
            <v>0</v>
          </cell>
          <cell r="J152">
            <v>0</v>
          </cell>
        </row>
      </sheetData>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Version Control"/>
      <sheetName val="Input Data"/>
      <sheetName val="12-13 LA Table"/>
      <sheetName val="12-13 Table 4"/>
      <sheetName val="12-13 Baselines"/>
      <sheetName val="Local Factors"/>
      <sheetName val="New Delegation Control"/>
      <sheetName val="Factors"/>
      <sheetName val="Control Sheet"/>
      <sheetName val="New ISB"/>
      <sheetName val="De Delegation"/>
      <sheetName val="Summary Data"/>
      <sheetName val="Pro Forma"/>
      <sheetName val="Pro Forma Commentary"/>
      <sheetName val="Look Up"/>
      <sheetName val="Chart_Data"/>
      <sheetName val="References"/>
      <sheetName val="next steps modelling tool v3b ("/>
    </sheetNames>
    <sheetDataSet>
      <sheetData sheetId="0" refreshError="1"/>
      <sheetData sheetId="1" refreshError="1"/>
      <sheetData sheetId="2" refreshError="1">
        <row r="5">
          <cell r="A5" t="str">
            <v>URN</v>
          </cell>
          <cell r="B5" t="str">
            <v>LAESTAB</v>
          </cell>
          <cell r="C5" t="str">
            <v>School_Name</v>
          </cell>
          <cell r="D5" t="str">
            <v>Local_Authority</v>
          </cell>
          <cell r="E5" t="str">
            <v>Phase</v>
          </cell>
          <cell r="F5" t="str">
            <v xml:space="preserve">Academy Type </v>
          </cell>
          <cell r="G5" t="str">
            <v>London Fringe</v>
          </cell>
          <cell r="H5" t="str">
            <v>NOR</v>
          </cell>
          <cell r="I5" t="str">
            <v>NOR_Primary</v>
          </cell>
          <cell r="J5" t="str">
            <v>NOR_Secondary</v>
          </cell>
          <cell r="K5" t="str">
            <v>NOR_KS3</v>
          </cell>
          <cell r="L5" t="str">
            <v>NOR_KS4</v>
          </cell>
          <cell r="M5" t="str">
            <v>Reception Difference</v>
          </cell>
          <cell r="N5" t="str">
            <v>FSM_%_PRI</v>
          </cell>
          <cell r="O5" t="str">
            <v>FSM6_%_PRI</v>
          </cell>
          <cell r="P5" t="str">
            <v>FSM_%_SEC</v>
          </cell>
          <cell r="Q5" t="str">
            <v>FSM6_%_SEC</v>
          </cell>
          <cell r="R5" t="str">
            <v>IDACI_0_PRI</v>
          </cell>
          <cell r="S5" t="str">
            <v>IDACI_1_PRI</v>
          </cell>
          <cell r="T5" t="str">
            <v>IDACI_2_PRI</v>
          </cell>
          <cell r="U5" t="str">
            <v>IDACI_3_PRI</v>
          </cell>
          <cell r="V5" t="str">
            <v>IDACI_4_PRI</v>
          </cell>
          <cell r="W5" t="str">
            <v>IDACI_5_PRI</v>
          </cell>
          <cell r="X5" t="str">
            <v>IDACI_6_PRI</v>
          </cell>
          <cell r="Y5" t="str">
            <v>IDACI_0_SEC</v>
          </cell>
          <cell r="Z5" t="str">
            <v>IDACI_1_SEC</v>
          </cell>
          <cell r="AA5" t="str">
            <v>IDACI_2_SEC</v>
          </cell>
          <cell r="AB5" t="str">
            <v>IDACI_3_SEC</v>
          </cell>
          <cell r="AC5" t="str">
            <v>IDACI_4_SEC</v>
          </cell>
          <cell r="AD5" t="str">
            <v>IDACI_5_SEC</v>
          </cell>
          <cell r="AE5" t="str">
            <v>IDACI_6_SEC</v>
          </cell>
          <cell r="AF5" t="str">
            <v>EAL_1_PRI</v>
          </cell>
          <cell r="AG5" t="str">
            <v>EAL_2_PRI</v>
          </cell>
          <cell r="AH5" t="str">
            <v>EAL_3_PRI</v>
          </cell>
          <cell r="AI5" t="str">
            <v>EAL_1_SEC</v>
          </cell>
          <cell r="AJ5" t="str">
            <v>EAL_2_SEC</v>
          </cell>
          <cell r="AK5" t="str">
            <v>EAL_3_SEC</v>
          </cell>
          <cell r="AL5" t="str">
            <v>LAC_X_Mar11</v>
          </cell>
          <cell r="AM5" t="str">
            <v>LAC_6_Mar11</v>
          </cell>
          <cell r="AN5" t="str">
            <v>LAC_12_Mar11</v>
          </cell>
          <cell r="AO5" t="str">
            <v>LowAtt_%_PRI_78</v>
          </cell>
          <cell r="AP5" t="str">
            <v>LowAtt_%_PRI_73</v>
          </cell>
          <cell r="AQ5" t="str">
            <v>LowAtt_%_SEC</v>
          </cell>
          <cell r="AR5" t="str">
            <v>Mobility_%_PRI</v>
          </cell>
          <cell r="AS5" t="str">
            <v>Mobility_%_SEC</v>
          </cell>
          <cell r="AT5" t="str">
            <v>Notes</v>
          </cell>
        </row>
        <row r="6">
          <cell r="A6">
            <v>115481</v>
          </cell>
          <cell r="B6">
            <v>9162000</v>
          </cell>
          <cell r="C6" t="str">
            <v>Widden Primary School</v>
          </cell>
          <cell r="D6">
            <v>916</v>
          </cell>
          <cell r="E6" t="str">
            <v>PS</v>
          </cell>
          <cell r="F6" t="str">
            <v>NULL</v>
          </cell>
          <cell r="G6">
            <v>1</v>
          </cell>
          <cell r="H6">
            <v>353</v>
          </cell>
          <cell r="I6">
            <v>353</v>
          </cell>
          <cell r="J6">
            <v>0</v>
          </cell>
          <cell r="K6">
            <v>0</v>
          </cell>
          <cell r="L6">
            <v>0</v>
          </cell>
          <cell r="M6">
            <v>6</v>
          </cell>
          <cell r="N6">
            <v>0.24079320113314401</v>
          </cell>
          <cell r="O6">
            <v>0.35159999999999997</v>
          </cell>
          <cell r="P6" t="str">
            <v>NULL</v>
          </cell>
          <cell r="Q6" t="str">
            <v>NULL</v>
          </cell>
          <cell r="R6">
            <v>8.2152974504249299E-2</v>
          </cell>
          <cell r="S6">
            <v>6.79886685552408E-2</v>
          </cell>
          <cell r="T6">
            <v>0.14447592067988699</v>
          </cell>
          <cell r="U6">
            <v>0.67988668555240805</v>
          </cell>
          <cell r="V6">
            <v>1.4164305949008501E-2</v>
          </cell>
          <cell r="W6">
            <v>1.1331444759206799E-2</v>
          </cell>
          <cell r="X6">
            <v>0</v>
          </cell>
          <cell r="Y6" t="str">
            <v>NULL</v>
          </cell>
          <cell r="Z6" t="str">
            <v>NULL</v>
          </cell>
          <cell r="AA6" t="str">
            <v>NULL</v>
          </cell>
          <cell r="AB6" t="str">
            <v>NULL</v>
          </cell>
          <cell r="AC6" t="str">
            <v>NULL</v>
          </cell>
          <cell r="AD6" t="str">
            <v>NULL</v>
          </cell>
          <cell r="AE6" t="str">
            <v>NULL</v>
          </cell>
          <cell r="AF6">
            <v>0.20860927152317901</v>
          </cell>
          <cell r="AG6">
            <v>0.370860927152318</v>
          </cell>
          <cell r="AH6">
            <v>0.49668874172185401</v>
          </cell>
          <cell r="AI6" t="str">
            <v>NULL</v>
          </cell>
          <cell r="AJ6" t="str">
            <v>NULL</v>
          </cell>
          <cell r="AK6" t="str">
            <v>NULL</v>
          </cell>
          <cell r="AL6">
            <v>5.4945054945054949E-3</v>
          </cell>
          <cell r="AM6">
            <v>5.4945054945054949E-3</v>
          </cell>
          <cell r="AN6">
            <v>5.4945054945054949E-3</v>
          </cell>
          <cell r="AO6">
            <v>0.33950617283950602</v>
          </cell>
          <cell r="AP6">
            <v>0.30246913580246898</v>
          </cell>
          <cell r="AQ6" t="str">
            <v>NULL</v>
          </cell>
          <cell r="AR6">
            <v>0.19546742209631701</v>
          </cell>
          <cell r="AS6" t="str">
            <v>NULL</v>
          </cell>
        </row>
        <row r="7">
          <cell r="A7">
            <v>115482</v>
          </cell>
          <cell r="B7">
            <v>9162002</v>
          </cell>
          <cell r="C7" t="str">
            <v>Tredworth Junior School</v>
          </cell>
          <cell r="D7">
            <v>916</v>
          </cell>
          <cell r="E7" t="str">
            <v>PS</v>
          </cell>
          <cell r="F7" t="str">
            <v>NULL</v>
          </cell>
          <cell r="G7">
            <v>1</v>
          </cell>
          <cell r="H7">
            <v>256</v>
          </cell>
          <cell r="I7">
            <v>256</v>
          </cell>
          <cell r="J7">
            <v>0</v>
          </cell>
          <cell r="K7">
            <v>0</v>
          </cell>
          <cell r="L7">
            <v>0</v>
          </cell>
          <cell r="M7">
            <v>0</v>
          </cell>
          <cell r="N7">
            <v>0.4296875</v>
          </cell>
          <cell r="O7">
            <v>0.55730000000000002</v>
          </cell>
          <cell r="P7" t="str">
            <v>NULL</v>
          </cell>
          <cell r="Q7" t="str">
            <v>NULL</v>
          </cell>
          <cell r="R7">
            <v>5.859375E-2</v>
          </cell>
          <cell r="S7">
            <v>0.1015625</v>
          </cell>
          <cell r="T7">
            <v>0.12109375</v>
          </cell>
          <cell r="U7">
            <v>0.4609375</v>
          </cell>
          <cell r="V7">
            <v>0.20703125</v>
          </cell>
          <cell r="W7">
            <v>5.078125E-2</v>
          </cell>
          <cell r="X7">
            <v>0</v>
          </cell>
          <cell r="Y7" t="str">
            <v>NULL</v>
          </cell>
          <cell r="Z7" t="str">
            <v>NULL</v>
          </cell>
          <cell r="AA7" t="str">
            <v>NULL</v>
          </cell>
          <cell r="AB7" t="str">
            <v>NULL</v>
          </cell>
          <cell r="AC7" t="str">
            <v>NULL</v>
          </cell>
          <cell r="AD7" t="str">
            <v>NULL</v>
          </cell>
          <cell r="AE7" t="str">
            <v>NULL</v>
          </cell>
          <cell r="AF7">
            <v>4.3137254901960798E-2</v>
          </cell>
          <cell r="AG7">
            <v>6.6666666666666693E-2</v>
          </cell>
          <cell r="AH7">
            <v>0.10980392156862701</v>
          </cell>
          <cell r="AI7" t="str">
            <v>NULL</v>
          </cell>
          <cell r="AJ7" t="str">
            <v>NULL</v>
          </cell>
          <cell r="AK7" t="str">
            <v>NULL</v>
          </cell>
          <cell r="AL7" t="str">
            <v>NULL</v>
          </cell>
          <cell r="AM7" t="str">
            <v>NULL</v>
          </cell>
          <cell r="AN7" t="str">
            <v>NULL</v>
          </cell>
          <cell r="AO7">
            <v>0.37</v>
          </cell>
          <cell r="AP7">
            <v>0.27</v>
          </cell>
          <cell r="AQ7" t="str">
            <v>NULL</v>
          </cell>
          <cell r="AR7">
            <v>5.078125E-2</v>
          </cell>
          <cell r="AS7" t="str">
            <v>NULL</v>
          </cell>
        </row>
        <row r="8">
          <cell r="A8">
            <v>115483</v>
          </cell>
          <cell r="B8">
            <v>9162004</v>
          </cell>
          <cell r="C8" t="str">
            <v>Linden Primary School</v>
          </cell>
          <cell r="D8">
            <v>916</v>
          </cell>
          <cell r="E8" t="str">
            <v>PS</v>
          </cell>
          <cell r="F8" t="str">
            <v>NULL</v>
          </cell>
          <cell r="G8">
            <v>1</v>
          </cell>
          <cell r="H8">
            <v>391</v>
          </cell>
          <cell r="I8">
            <v>391</v>
          </cell>
          <cell r="J8">
            <v>0</v>
          </cell>
          <cell r="K8">
            <v>0</v>
          </cell>
          <cell r="L8">
            <v>0</v>
          </cell>
          <cell r="M8">
            <v>0</v>
          </cell>
          <cell r="N8">
            <v>0.286445012787724</v>
          </cell>
          <cell r="O8">
            <v>0.39460000000000001</v>
          </cell>
          <cell r="P8" t="str">
            <v>NULL</v>
          </cell>
          <cell r="Q8" t="str">
            <v>NULL</v>
          </cell>
          <cell r="R8">
            <v>0.41282051282051302</v>
          </cell>
          <cell r="S8">
            <v>4.8717948717948698E-2</v>
          </cell>
          <cell r="T8">
            <v>0.27179487179487199</v>
          </cell>
          <cell r="U8">
            <v>0.141025641025641</v>
          </cell>
          <cell r="V8">
            <v>4.1025641025640998E-2</v>
          </cell>
          <cell r="W8">
            <v>8.4615384615384606E-2</v>
          </cell>
          <cell r="X8">
            <v>0</v>
          </cell>
          <cell r="Y8" t="str">
            <v>NULL</v>
          </cell>
          <cell r="Z8" t="str">
            <v>NULL</v>
          </cell>
          <cell r="AA8" t="str">
            <v>NULL</v>
          </cell>
          <cell r="AB8" t="str">
            <v>NULL</v>
          </cell>
          <cell r="AC8" t="str">
            <v>NULL</v>
          </cell>
          <cell r="AD8" t="str">
            <v>NULL</v>
          </cell>
          <cell r="AE8" t="str">
            <v>NULL</v>
          </cell>
          <cell r="AF8">
            <v>3.0487804878048799E-3</v>
          </cell>
          <cell r="AG8">
            <v>2.1341463414634099E-2</v>
          </cell>
          <cell r="AH8">
            <v>3.9634146341463401E-2</v>
          </cell>
          <cell r="AI8" t="str">
            <v>NULL</v>
          </cell>
          <cell r="AJ8" t="str">
            <v>NULL</v>
          </cell>
          <cell r="AK8" t="str">
            <v>NULL</v>
          </cell>
          <cell r="AL8">
            <v>1.3513513513513514E-2</v>
          </cell>
          <cell r="AM8">
            <v>1.3513513513513514E-2</v>
          </cell>
          <cell r="AN8">
            <v>1.3513513513513514E-2</v>
          </cell>
          <cell r="AO8">
            <v>0.27272727272727298</v>
          </cell>
          <cell r="AP8">
            <v>0.22077922077922099</v>
          </cell>
          <cell r="AQ8" t="str">
            <v>NULL</v>
          </cell>
          <cell r="AR8">
            <v>0.11508951406649599</v>
          </cell>
          <cell r="AS8" t="str">
            <v>NULL</v>
          </cell>
        </row>
        <row r="9">
          <cell r="A9">
            <v>115484</v>
          </cell>
          <cell r="B9">
            <v>9162005</v>
          </cell>
          <cell r="C9" t="str">
            <v>Hatherley Infants' School</v>
          </cell>
          <cell r="D9">
            <v>916</v>
          </cell>
          <cell r="E9" t="str">
            <v>PS</v>
          </cell>
          <cell r="F9" t="str">
            <v>NULL</v>
          </cell>
          <cell r="G9">
            <v>1</v>
          </cell>
          <cell r="H9">
            <v>169</v>
          </cell>
          <cell r="I9">
            <v>169</v>
          </cell>
          <cell r="J9">
            <v>0</v>
          </cell>
          <cell r="K9">
            <v>0</v>
          </cell>
          <cell r="L9">
            <v>0</v>
          </cell>
          <cell r="M9">
            <v>0</v>
          </cell>
          <cell r="N9">
            <v>0.26035502958579898</v>
          </cell>
          <cell r="O9">
            <v>0.33119999999999999</v>
          </cell>
          <cell r="P9" t="str">
            <v>NULL</v>
          </cell>
          <cell r="Q9" t="str">
            <v>NULL</v>
          </cell>
          <cell r="R9">
            <v>3.5502958579881699E-2</v>
          </cell>
          <cell r="S9">
            <v>9.4674556213017694E-2</v>
          </cell>
          <cell r="T9">
            <v>0.15976331360946699</v>
          </cell>
          <cell r="U9">
            <v>0.66863905325443795</v>
          </cell>
          <cell r="V9">
            <v>2.3668639053254399E-2</v>
          </cell>
          <cell r="W9">
            <v>1.7751479289940801E-2</v>
          </cell>
          <cell r="X9">
            <v>0</v>
          </cell>
          <cell r="Y9" t="str">
            <v>NULL</v>
          </cell>
          <cell r="Z9" t="str">
            <v>NULL</v>
          </cell>
          <cell r="AA9" t="str">
            <v>NULL</v>
          </cell>
          <cell r="AB9" t="str">
            <v>NULL</v>
          </cell>
          <cell r="AC9" t="str">
            <v>NULL</v>
          </cell>
          <cell r="AD9" t="str">
            <v>NULL</v>
          </cell>
          <cell r="AE9" t="str">
            <v>NULL</v>
          </cell>
          <cell r="AF9">
            <v>0.15454545454545501</v>
          </cell>
          <cell r="AG9">
            <v>0.31818181818181801</v>
          </cell>
          <cell r="AH9">
            <v>0.31818181818181801</v>
          </cell>
          <cell r="AI9" t="str">
            <v>NULL</v>
          </cell>
          <cell r="AJ9" t="str">
            <v>NULL</v>
          </cell>
          <cell r="AK9" t="str">
            <v>NULL</v>
          </cell>
          <cell r="AL9" t="str">
            <v>NULL</v>
          </cell>
          <cell r="AM9" t="str">
            <v>NULL</v>
          </cell>
          <cell r="AN9" t="str">
            <v>NULL</v>
          </cell>
          <cell r="AO9">
            <v>0.14018691588785001</v>
          </cell>
          <cell r="AP9">
            <v>7.4766355140186896E-2</v>
          </cell>
          <cell r="AQ9" t="str">
            <v>NULL</v>
          </cell>
          <cell r="AR9">
            <v>3.5502958579881699E-2</v>
          </cell>
          <cell r="AS9" t="str">
            <v>NULL</v>
          </cell>
        </row>
        <row r="10">
          <cell r="A10">
            <v>115485</v>
          </cell>
          <cell r="B10">
            <v>9162007</v>
          </cell>
          <cell r="C10" t="str">
            <v>Calton Junior School</v>
          </cell>
          <cell r="D10">
            <v>916</v>
          </cell>
          <cell r="E10" t="str">
            <v>PS</v>
          </cell>
          <cell r="F10" t="str">
            <v>NULL</v>
          </cell>
          <cell r="G10">
            <v>1</v>
          </cell>
          <cell r="H10">
            <v>194</v>
          </cell>
          <cell r="I10">
            <v>194</v>
          </cell>
          <cell r="J10">
            <v>0</v>
          </cell>
          <cell r="K10">
            <v>0</v>
          </cell>
          <cell r="L10">
            <v>0</v>
          </cell>
          <cell r="M10">
            <v>0</v>
          </cell>
          <cell r="N10">
            <v>0.17010309278350499</v>
          </cell>
          <cell r="O10">
            <v>0.2427</v>
          </cell>
          <cell r="P10" t="str">
            <v>NULL</v>
          </cell>
          <cell r="Q10" t="str">
            <v>NULL</v>
          </cell>
          <cell r="R10">
            <v>0.463917525773196</v>
          </cell>
          <cell r="S10">
            <v>6.18556701030928E-2</v>
          </cell>
          <cell r="T10">
            <v>0.15463917525773199</v>
          </cell>
          <cell r="U10">
            <v>9.2783505154639206E-2</v>
          </cell>
          <cell r="V10">
            <v>0.123711340206186</v>
          </cell>
          <cell r="W10">
            <v>0.10309278350515499</v>
          </cell>
          <cell r="X10">
            <v>0</v>
          </cell>
          <cell r="Y10" t="str">
            <v>NULL</v>
          </cell>
          <cell r="Z10" t="str">
            <v>NULL</v>
          </cell>
          <cell r="AA10" t="str">
            <v>NULL</v>
          </cell>
          <cell r="AB10" t="str">
            <v>NULL</v>
          </cell>
          <cell r="AC10" t="str">
            <v>NULL</v>
          </cell>
          <cell r="AD10" t="str">
            <v>NULL</v>
          </cell>
          <cell r="AE10" t="str">
            <v>NULL</v>
          </cell>
          <cell r="AF10">
            <v>1.03092783505155E-2</v>
          </cell>
          <cell r="AG10">
            <v>1.03092783505155E-2</v>
          </cell>
          <cell r="AH10">
            <v>2.57731958762887E-2</v>
          </cell>
          <cell r="AI10" t="str">
            <v>NULL</v>
          </cell>
          <cell r="AJ10" t="str">
            <v>NULL</v>
          </cell>
          <cell r="AK10" t="str">
            <v>NULL</v>
          </cell>
          <cell r="AL10">
            <v>9.7087378640776691E-3</v>
          </cell>
          <cell r="AM10">
            <v>9.7087378640776691E-3</v>
          </cell>
          <cell r="AN10">
            <v>4.8543689320388345E-3</v>
          </cell>
          <cell r="AO10">
            <v>0.29032258064516098</v>
          </cell>
          <cell r="AP10">
            <v>0.18279569892473099</v>
          </cell>
          <cell r="AQ10" t="str">
            <v>NULL</v>
          </cell>
          <cell r="AR10">
            <v>5.1546391752577303E-2</v>
          </cell>
          <cell r="AS10" t="str">
            <v>NULL</v>
          </cell>
        </row>
        <row r="11">
          <cell r="A11">
            <v>115486</v>
          </cell>
          <cell r="B11">
            <v>9162008</v>
          </cell>
          <cell r="C11" t="str">
            <v>Calton Infant School</v>
          </cell>
          <cell r="D11">
            <v>916</v>
          </cell>
          <cell r="E11" t="str">
            <v>PS</v>
          </cell>
          <cell r="F11" t="str">
            <v>NULL</v>
          </cell>
          <cell r="G11">
            <v>1</v>
          </cell>
          <cell r="H11">
            <v>196</v>
          </cell>
          <cell r="I11">
            <v>196</v>
          </cell>
          <cell r="J11">
            <v>0</v>
          </cell>
          <cell r="K11">
            <v>0</v>
          </cell>
          <cell r="L11">
            <v>0</v>
          </cell>
          <cell r="M11">
            <v>0</v>
          </cell>
          <cell r="N11">
            <v>0.147959183673469</v>
          </cell>
          <cell r="O11">
            <v>0.25</v>
          </cell>
          <cell r="P11" t="str">
            <v>NULL</v>
          </cell>
          <cell r="Q11" t="str">
            <v>NULL</v>
          </cell>
          <cell r="R11">
            <v>0.55102040816326503</v>
          </cell>
          <cell r="S11">
            <v>2.04081632653061E-2</v>
          </cell>
          <cell r="T11">
            <v>0.147959183673469</v>
          </cell>
          <cell r="U11">
            <v>0.11734693877551</v>
          </cell>
          <cell r="V11">
            <v>6.1224489795918401E-2</v>
          </cell>
          <cell r="W11">
            <v>0.102040816326531</v>
          </cell>
          <cell r="X11">
            <v>0</v>
          </cell>
          <cell r="Y11" t="str">
            <v>NULL</v>
          </cell>
          <cell r="Z11" t="str">
            <v>NULL</v>
          </cell>
          <cell r="AA11" t="str">
            <v>NULL</v>
          </cell>
          <cell r="AB11" t="str">
            <v>NULL</v>
          </cell>
          <cell r="AC11" t="str">
            <v>NULL</v>
          </cell>
          <cell r="AD11" t="str">
            <v>NULL</v>
          </cell>
          <cell r="AE11" t="str">
            <v>NULL</v>
          </cell>
          <cell r="AF11">
            <v>7.2727272727272696E-2</v>
          </cell>
          <cell r="AG11">
            <v>0.1</v>
          </cell>
          <cell r="AH11">
            <v>0.1</v>
          </cell>
          <cell r="AI11" t="str">
            <v>NULL</v>
          </cell>
          <cell r="AJ11" t="str">
            <v>NULL</v>
          </cell>
          <cell r="AK11" t="str">
            <v>NULL</v>
          </cell>
          <cell r="AL11" t="str">
            <v>NULL</v>
          </cell>
          <cell r="AM11" t="str">
            <v>NULL</v>
          </cell>
          <cell r="AN11" t="str">
            <v>NULL</v>
          </cell>
          <cell r="AO11">
            <v>0.23148148148148101</v>
          </cell>
          <cell r="AP11">
            <v>0.157407407407407</v>
          </cell>
          <cell r="AQ11" t="str">
            <v>NULL</v>
          </cell>
          <cell r="AR11">
            <v>3.06122448979592E-2</v>
          </cell>
          <cell r="AS11" t="str">
            <v>NULL</v>
          </cell>
        </row>
        <row r="12">
          <cell r="A12">
            <v>115487</v>
          </cell>
          <cell r="B12">
            <v>9162013</v>
          </cell>
          <cell r="C12" t="str">
            <v>Elmbridge Junior School</v>
          </cell>
          <cell r="D12">
            <v>916</v>
          </cell>
          <cell r="E12" t="str">
            <v>PS</v>
          </cell>
          <cell r="F12" t="str">
            <v>NULL</v>
          </cell>
          <cell r="G12">
            <v>1</v>
          </cell>
          <cell r="H12">
            <v>296</v>
          </cell>
          <cell r="I12">
            <v>296</v>
          </cell>
          <cell r="J12">
            <v>0</v>
          </cell>
          <cell r="K12">
            <v>0</v>
          </cell>
          <cell r="L12">
            <v>0</v>
          </cell>
          <cell r="M12">
            <v>0</v>
          </cell>
          <cell r="N12">
            <v>9.12162162162162E-2</v>
          </cell>
          <cell r="O12">
            <v>0.17379999999999998</v>
          </cell>
          <cell r="P12" t="str">
            <v>NULL</v>
          </cell>
          <cell r="Q12" t="str">
            <v>NULL</v>
          </cell>
          <cell r="R12">
            <v>0.74662162162162204</v>
          </cell>
          <cell r="S12">
            <v>2.7027027027027001E-2</v>
          </cell>
          <cell r="T12">
            <v>4.3918918918918901E-2</v>
          </cell>
          <cell r="U12">
            <v>0.162162162162162</v>
          </cell>
          <cell r="V12">
            <v>6.7567567567567597E-3</v>
          </cell>
          <cell r="W12">
            <v>1.35135135135135E-2</v>
          </cell>
          <cell r="X12">
            <v>0</v>
          </cell>
          <cell r="Y12" t="str">
            <v>NULL</v>
          </cell>
          <cell r="Z12" t="str">
            <v>NULL</v>
          </cell>
          <cell r="AA12" t="str">
            <v>NULL</v>
          </cell>
          <cell r="AB12" t="str">
            <v>NULL</v>
          </cell>
          <cell r="AC12" t="str">
            <v>NULL</v>
          </cell>
          <cell r="AD12" t="str">
            <v>NULL</v>
          </cell>
          <cell r="AE12" t="str">
            <v>NULL</v>
          </cell>
          <cell r="AF12">
            <v>6.7567567567567597E-3</v>
          </cell>
          <cell r="AG12">
            <v>1.0135135135135099E-2</v>
          </cell>
          <cell r="AH12">
            <v>2.7027027027027001E-2</v>
          </cell>
          <cell r="AI12" t="str">
            <v>NULL</v>
          </cell>
          <cell r="AJ12" t="str">
            <v>NULL</v>
          </cell>
          <cell r="AK12" t="str">
            <v>NULL</v>
          </cell>
          <cell r="AL12" t="str">
            <v>NULL</v>
          </cell>
          <cell r="AM12" t="str">
            <v>NULL</v>
          </cell>
          <cell r="AN12" t="str">
            <v>NULL</v>
          </cell>
          <cell r="AO12">
            <v>0.23943661971831001</v>
          </cell>
          <cell r="AP12">
            <v>0.161971830985915</v>
          </cell>
          <cell r="AQ12" t="str">
            <v>NULL</v>
          </cell>
          <cell r="AR12">
            <v>3.04054054054054E-2</v>
          </cell>
          <cell r="AS12" t="str">
            <v>NULL</v>
          </cell>
        </row>
        <row r="13">
          <cell r="A13">
            <v>115488</v>
          </cell>
          <cell r="B13">
            <v>9162014</v>
          </cell>
          <cell r="C13" t="str">
            <v>Elmbridge Infant School</v>
          </cell>
          <cell r="D13">
            <v>916</v>
          </cell>
          <cell r="E13" t="str">
            <v>PS</v>
          </cell>
          <cell r="F13" t="str">
            <v>NULL</v>
          </cell>
          <cell r="G13">
            <v>1</v>
          </cell>
          <cell r="H13">
            <v>235</v>
          </cell>
          <cell r="I13">
            <v>235</v>
          </cell>
          <cell r="J13">
            <v>0</v>
          </cell>
          <cell r="K13">
            <v>0</v>
          </cell>
          <cell r="L13">
            <v>0</v>
          </cell>
          <cell r="M13">
            <v>1</v>
          </cell>
          <cell r="N13">
            <v>8.5106382978723402E-2</v>
          </cell>
          <cell r="O13">
            <v>0.17730000000000001</v>
          </cell>
          <cell r="P13" t="str">
            <v>NULL</v>
          </cell>
          <cell r="Q13" t="str">
            <v>NULL</v>
          </cell>
          <cell r="R13">
            <v>0.76595744680851097</v>
          </cell>
          <cell r="S13">
            <v>2.5531914893616999E-2</v>
          </cell>
          <cell r="T13">
            <v>5.95744680851064E-2</v>
          </cell>
          <cell r="U13">
            <v>0.12765957446808501</v>
          </cell>
          <cell r="V13">
            <v>1.7021276595744698E-2</v>
          </cell>
          <cell r="W13">
            <v>4.2553191489361703E-3</v>
          </cell>
          <cell r="X13">
            <v>0</v>
          </cell>
          <cell r="Y13" t="str">
            <v>NULL</v>
          </cell>
          <cell r="Z13" t="str">
            <v>NULL</v>
          </cell>
          <cell r="AA13" t="str">
            <v>NULL</v>
          </cell>
          <cell r="AB13" t="str">
            <v>NULL</v>
          </cell>
          <cell r="AC13" t="str">
            <v>NULL</v>
          </cell>
          <cell r="AD13" t="str">
            <v>NULL</v>
          </cell>
          <cell r="AE13" t="str">
            <v>NULL</v>
          </cell>
          <cell r="AF13">
            <v>6.8965517241379296E-2</v>
          </cell>
          <cell r="AG13">
            <v>9.6551724137931005E-2</v>
          </cell>
          <cell r="AH13">
            <v>9.6551724137931005E-2</v>
          </cell>
          <cell r="AI13" t="str">
            <v>NULL</v>
          </cell>
          <cell r="AJ13" t="str">
            <v>NULL</v>
          </cell>
          <cell r="AK13" t="str">
            <v>NULL</v>
          </cell>
          <cell r="AL13">
            <v>4.5454545454545452E-3</v>
          </cell>
          <cell r="AM13">
            <v>4.5454545454545452E-3</v>
          </cell>
          <cell r="AN13">
            <v>4.5454545454545452E-3</v>
          </cell>
          <cell r="AO13">
            <v>0.23943661971831001</v>
          </cell>
          <cell r="AP13">
            <v>0.183098591549296</v>
          </cell>
          <cell r="AQ13" t="str">
            <v>NULL</v>
          </cell>
          <cell r="AR13">
            <v>3.4042553191489397E-2</v>
          </cell>
          <cell r="AS13" t="str">
            <v>NULL</v>
          </cell>
        </row>
        <row r="14">
          <cell r="A14">
            <v>115491</v>
          </cell>
          <cell r="B14">
            <v>9162025</v>
          </cell>
          <cell r="C14" t="str">
            <v>Harewood Infants School</v>
          </cell>
          <cell r="D14">
            <v>916</v>
          </cell>
          <cell r="E14" t="str">
            <v>PS</v>
          </cell>
          <cell r="F14" t="str">
            <v>NULL</v>
          </cell>
          <cell r="G14">
            <v>1</v>
          </cell>
          <cell r="H14">
            <v>231</v>
          </cell>
          <cell r="I14">
            <v>231</v>
          </cell>
          <cell r="J14">
            <v>0</v>
          </cell>
          <cell r="K14">
            <v>0</v>
          </cell>
          <cell r="L14">
            <v>0</v>
          </cell>
          <cell r="M14">
            <v>1</v>
          </cell>
          <cell r="N14">
            <v>0.15584415584415601</v>
          </cell>
          <cell r="O14">
            <v>0.17899999999999999</v>
          </cell>
          <cell r="P14" t="str">
            <v>NULL</v>
          </cell>
          <cell r="Q14" t="str">
            <v>NULL</v>
          </cell>
          <cell r="R14">
            <v>0.6</v>
          </cell>
          <cell r="S14">
            <v>0.22173913043478299</v>
          </cell>
          <cell r="T14">
            <v>6.9565217391304293E-2</v>
          </cell>
          <cell r="U14">
            <v>1.3043478260869599E-2</v>
          </cell>
          <cell r="V14">
            <v>4.3478260869565202E-2</v>
          </cell>
          <cell r="W14">
            <v>5.21739130434783E-2</v>
          </cell>
          <cell r="X14">
            <v>0</v>
          </cell>
          <cell r="Y14" t="str">
            <v>NULL</v>
          </cell>
          <cell r="Z14" t="str">
            <v>NULL</v>
          </cell>
          <cell r="AA14" t="str">
            <v>NULL</v>
          </cell>
          <cell r="AB14" t="str">
            <v>NULL</v>
          </cell>
          <cell r="AC14" t="str">
            <v>NULL</v>
          </cell>
          <cell r="AD14" t="str">
            <v>NULL</v>
          </cell>
          <cell r="AE14" t="str">
            <v>NULL</v>
          </cell>
          <cell r="AF14">
            <v>1.9354838709677399E-2</v>
          </cell>
          <cell r="AG14">
            <v>2.5806451612903201E-2</v>
          </cell>
          <cell r="AH14">
            <v>2.5806451612903201E-2</v>
          </cell>
          <cell r="AI14" t="str">
            <v>NULL</v>
          </cell>
          <cell r="AJ14" t="str">
            <v>NULL</v>
          </cell>
          <cell r="AK14" t="str">
            <v>NULL</v>
          </cell>
          <cell r="AL14" t="str">
            <v>NULL</v>
          </cell>
          <cell r="AM14" t="str">
            <v>NULL</v>
          </cell>
          <cell r="AN14" t="str">
            <v>NULL</v>
          </cell>
          <cell r="AO14">
            <v>0.21935483870967701</v>
          </cell>
          <cell r="AP14">
            <v>0.14838709677419401</v>
          </cell>
          <cell r="AQ14" t="str">
            <v>NULL</v>
          </cell>
          <cell r="AR14">
            <v>3.4632034632034597E-2</v>
          </cell>
          <cell r="AS14" t="str">
            <v>NULL</v>
          </cell>
        </row>
        <row r="15">
          <cell r="A15">
            <v>115492</v>
          </cell>
          <cell r="B15">
            <v>9162026</v>
          </cell>
          <cell r="C15" t="str">
            <v>Harewood Junior School</v>
          </cell>
          <cell r="D15">
            <v>916</v>
          </cell>
          <cell r="E15" t="str">
            <v>PS</v>
          </cell>
          <cell r="F15" t="str">
            <v>NULL</v>
          </cell>
          <cell r="G15">
            <v>1</v>
          </cell>
          <cell r="H15">
            <v>297</v>
          </cell>
          <cell r="I15">
            <v>297</v>
          </cell>
          <cell r="J15">
            <v>0</v>
          </cell>
          <cell r="K15">
            <v>0</v>
          </cell>
          <cell r="L15">
            <v>0</v>
          </cell>
          <cell r="M15">
            <v>0</v>
          </cell>
          <cell r="N15">
            <v>0.15151515151515199</v>
          </cell>
          <cell r="O15">
            <v>0.25609999999999999</v>
          </cell>
          <cell r="P15" t="str">
            <v>NULL</v>
          </cell>
          <cell r="Q15" t="str">
            <v>NULL</v>
          </cell>
          <cell r="R15">
            <v>0.63973063973064004</v>
          </cell>
          <cell r="S15">
            <v>0.16161616161616199</v>
          </cell>
          <cell r="T15">
            <v>5.7239057239057201E-2</v>
          </cell>
          <cell r="U15">
            <v>3.03030303030303E-2</v>
          </cell>
          <cell r="V15">
            <v>7.0707070707070704E-2</v>
          </cell>
          <cell r="W15">
            <v>4.0404040404040401E-2</v>
          </cell>
          <cell r="X15">
            <v>0</v>
          </cell>
          <cell r="Y15" t="str">
            <v>NULL</v>
          </cell>
          <cell r="Z15" t="str">
            <v>NULL</v>
          </cell>
          <cell r="AA15" t="str">
            <v>NULL</v>
          </cell>
          <cell r="AB15" t="str">
            <v>NULL</v>
          </cell>
          <cell r="AC15" t="str">
            <v>NULL</v>
          </cell>
          <cell r="AD15" t="str">
            <v>NULL</v>
          </cell>
          <cell r="AE15" t="str">
            <v>NULL</v>
          </cell>
          <cell r="AF15">
            <v>0</v>
          </cell>
          <cell r="AG15">
            <v>0</v>
          </cell>
          <cell r="AH15">
            <v>0</v>
          </cell>
          <cell r="AI15" t="str">
            <v>NULL</v>
          </cell>
          <cell r="AJ15" t="str">
            <v>NULL</v>
          </cell>
          <cell r="AK15" t="str">
            <v>NULL</v>
          </cell>
          <cell r="AL15" t="str">
            <v>NULL</v>
          </cell>
          <cell r="AM15" t="str">
            <v>NULL</v>
          </cell>
          <cell r="AN15" t="str">
            <v>NULL</v>
          </cell>
          <cell r="AO15">
            <v>0.27397260273972601</v>
          </cell>
          <cell r="AP15">
            <v>0.19178082191780799</v>
          </cell>
          <cell r="AQ15" t="str">
            <v>NULL</v>
          </cell>
          <cell r="AR15">
            <v>3.3670033670033697E-2</v>
          </cell>
          <cell r="AS15" t="str">
            <v>NULL</v>
          </cell>
        </row>
        <row r="16">
          <cell r="A16">
            <v>115494</v>
          </cell>
          <cell r="B16">
            <v>9162028</v>
          </cell>
          <cell r="C16" t="str">
            <v>Hillview Primary School</v>
          </cell>
          <cell r="D16">
            <v>916</v>
          </cell>
          <cell r="E16" t="str">
            <v>PS</v>
          </cell>
          <cell r="F16" t="str">
            <v>NULL</v>
          </cell>
          <cell r="G16">
            <v>1</v>
          </cell>
          <cell r="H16">
            <v>208</v>
          </cell>
          <cell r="I16">
            <v>208</v>
          </cell>
          <cell r="J16">
            <v>0</v>
          </cell>
          <cell r="K16">
            <v>0</v>
          </cell>
          <cell r="L16">
            <v>0</v>
          </cell>
          <cell r="M16">
            <v>0</v>
          </cell>
          <cell r="N16">
            <v>8.6538461538461495E-2</v>
          </cell>
          <cell r="O16">
            <v>0.14349999999999999</v>
          </cell>
          <cell r="P16" t="str">
            <v>NULL</v>
          </cell>
          <cell r="Q16" t="str">
            <v>NULL</v>
          </cell>
          <cell r="R16">
            <v>0.89423076923076905</v>
          </cell>
          <cell r="S16">
            <v>4.8076923076923097E-3</v>
          </cell>
          <cell r="T16">
            <v>4.8076923076923097E-3</v>
          </cell>
          <cell r="U16">
            <v>6.25E-2</v>
          </cell>
          <cell r="V16">
            <v>2.8846153846153799E-2</v>
          </cell>
          <cell r="W16">
            <v>4.8076923076923097E-3</v>
          </cell>
          <cell r="X16">
            <v>0</v>
          </cell>
          <cell r="Y16" t="str">
            <v>NULL</v>
          </cell>
          <cell r="Z16" t="str">
            <v>NULL</v>
          </cell>
          <cell r="AA16" t="str">
            <v>NULL</v>
          </cell>
          <cell r="AB16" t="str">
            <v>NULL</v>
          </cell>
          <cell r="AC16" t="str">
            <v>NULL</v>
          </cell>
          <cell r="AD16" t="str">
            <v>NULL</v>
          </cell>
          <cell r="AE16" t="str">
            <v>NULL</v>
          </cell>
          <cell r="AF16">
            <v>5.6179775280898901E-3</v>
          </cell>
          <cell r="AG16">
            <v>5.6179775280898901E-3</v>
          </cell>
          <cell r="AH16">
            <v>5.6179775280898901E-3</v>
          </cell>
          <cell r="AI16" t="str">
            <v>NULL</v>
          </cell>
          <cell r="AJ16" t="str">
            <v>NULL</v>
          </cell>
          <cell r="AK16" t="str">
            <v>NULL</v>
          </cell>
          <cell r="AL16">
            <v>4.7846889952153108E-3</v>
          </cell>
          <cell r="AM16">
            <v>4.7846889952153108E-3</v>
          </cell>
          <cell r="AN16">
            <v>4.7846889952153108E-3</v>
          </cell>
          <cell r="AO16">
            <v>0.16806722689075601</v>
          </cell>
          <cell r="AP16">
            <v>0.13445378151260501</v>
          </cell>
          <cell r="AQ16" t="str">
            <v>NULL</v>
          </cell>
          <cell r="AR16">
            <v>0.105769230769231</v>
          </cell>
          <cell r="AS16" t="str">
            <v>NULL</v>
          </cell>
        </row>
        <row r="17">
          <cell r="A17">
            <v>115495</v>
          </cell>
          <cell r="B17">
            <v>9162030</v>
          </cell>
          <cell r="C17" t="str">
            <v>Dinglewell Junior School</v>
          </cell>
          <cell r="D17">
            <v>916</v>
          </cell>
          <cell r="E17" t="str">
            <v>PS</v>
          </cell>
          <cell r="F17" t="str">
            <v>NULL</v>
          </cell>
          <cell r="G17">
            <v>1</v>
          </cell>
          <cell r="H17">
            <v>355</v>
          </cell>
          <cell r="I17">
            <v>355</v>
          </cell>
          <cell r="J17">
            <v>0</v>
          </cell>
          <cell r="K17">
            <v>0</v>
          </cell>
          <cell r="L17">
            <v>0</v>
          </cell>
          <cell r="M17">
            <v>0</v>
          </cell>
          <cell r="N17">
            <v>7.3239436619718296E-2</v>
          </cell>
          <cell r="O17">
            <v>8.929999999999999E-2</v>
          </cell>
          <cell r="P17" t="str">
            <v>NULL</v>
          </cell>
          <cell r="Q17" t="str">
            <v>NULL</v>
          </cell>
          <cell r="R17">
            <v>0.91549295774647899</v>
          </cell>
          <cell r="S17">
            <v>8.4507042253521101E-3</v>
          </cell>
          <cell r="T17">
            <v>1.97183098591549E-2</v>
          </cell>
          <cell r="U17">
            <v>4.2253521126760597E-2</v>
          </cell>
          <cell r="V17">
            <v>8.4507042253521101E-3</v>
          </cell>
          <cell r="W17">
            <v>5.6338028169014096E-3</v>
          </cell>
          <cell r="X17">
            <v>0</v>
          </cell>
          <cell r="Y17" t="str">
            <v>NULL</v>
          </cell>
          <cell r="Z17" t="str">
            <v>NULL</v>
          </cell>
          <cell r="AA17" t="str">
            <v>NULL</v>
          </cell>
          <cell r="AB17" t="str">
            <v>NULL</v>
          </cell>
          <cell r="AC17" t="str">
            <v>NULL</v>
          </cell>
          <cell r="AD17" t="str">
            <v>NULL</v>
          </cell>
          <cell r="AE17" t="str">
            <v>NULL</v>
          </cell>
          <cell r="AF17">
            <v>0</v>
          </cell>
          <cell r="AG17">
            <v>5.6338028169014096E-3</v>
          </cell>
          <cell r="AH17">
            <v>1.12676056338028E-2</v>
          </cell>
          <cell r="AI17" t="str">
            <v>NULL</v>
          </cell>
          <cell r="AJ17" t="str">
            <v>NULL</v>
          </cell>
          <cell r="AK17" t="str">
            <v>NULL</v>
          </cell>
          <cell r="AL17" t="str">
            <v>NULL</v>
          </cell>
          <cell r="AM17" t="str">
            <v>NULL</v>
          </cell>
          <cell r="AN17" t="str">
            <v>NULL</v>
          </cell>
          <cell r="AO17">
            <v>7.3863636363636395E-2</v>
          </cell>
          <cell r="AP17">
            <v>3.4090909090909102E-2</v>
          </cell>
          <cell r="AQ17" t="str">
            <v>NULL</v>
          </cell>
          <cell r="AR17">
            <v>2.25352112676056E-2</v>
          </cell>
          <cell r="AS17" t="str">
            <v>NULL</v>
          </cell>
        </row>
        <row r="18">
          <cell r="A18">
            <v>115496</v>
          </cell>
          <cell r="B18">
            <v>9162031</v>
          </cell>
          <cell r="C18" t="str">
            <v>Longlevens Junior School</v>
          </cell>
          <cell r="D18">
            <v>916</v>
          </cell>
          <cell r="E18" t="str">
            <v>PS</v>
          </cell>
          <cell r="F18" t="str">
            <v>NULL</v>
          </cell>
          <cell r="G18">
            <v>1</v>
          </cell>
          <cell r="H18">
            <v>473</v>
          </cell>
          <cell r="I18">
            <v>473</v>
          </cell>
          <cell r="J18">
            <v>0</v>
          </cell>
          <cell r="K18">
            <v>0</v>
          </cell>
          <cell r="L18">
            <v>0</v>
          </cell>
          <cell r="M18">
            <v>0</v>
          </cell>
          <cell r="N18">
            <v>7.1881606765327705E-2</v>
          </cell>
          <cell r="O18">
            <v>0.1106</v>
          </cell>
          <cell r="P18" t="str">
            <v>NULL</v>
          </cell>
          <cell r="Q18" t="str">
            <v>NULL</v>
          </cell>
          <cell r="R18">
            <v>0.90697674418604601</v>
          </cell>
          <cell r="S18">
            <v>4.2283298097251596E-3</v>
          </cell>
          <cell r="T18">
            <v>4.2283298097251596E-3</v>
          </cell>
          <cell r="U18">
            <v>8.0338266384778007E-2</v>
          </cell>
          <cell r="V18">
            <v>0</v>
          </cell>
          <cell r="W18">
            <v>4.2283298097251596E-3</v>
          </cell>
          <cell r="X18">
            <v>0</v>
          </cell>
          <cell r="Y18" t="str">
            <v>NULL</v>
          </cell>
          <cell r="Z18" t="str">
            <v>NULL</v>
          </cell>
          <cell r="AA18" t="str">
            <v>NULL</v>
          </cell>
          <cell r="AB18" t="str">
            <v>NULL</v>
          </cell>
          <cell r="AC18" t="str">
            <v>NULL</v>
          </cell>
          <cell r="AD18" t="str">
            <v>NULL</v>
          </cell>
          <cell r="AE18" t="str">
            <v>NULL</v>
          </cell>
          <cell r="AF18">
            <v>0</v>
          </cell>
          <cell r="AG18">
            <v>0</v>
          </cell>
          <cell r="AH18">
            <v>6.3424947145877403E-3</v>
          </cell>
          <cell r="AI18" t="str">
            <v>NULL</v>
          </cell>
          <cell r="AJ18" t="str">
            <v>NULL</v>
          </cell>
          <cell r="AK18" t="str">
            <v>NULL</v>
          </cell>
          <cell r="AL18" t="str">
            <v>NULL</v>
          </cell>
          <cell r="AM18" t="str">
            <v>NULL</v>
          </cell>
          <cell r="AN18" t="str">
            <v>NULL</v>
          </cell>
          <cell r="AO18">
            <v>0.15611814345991601</v>
          </cell>
          <cell r="AP18">
            <v>0.10126582278481</v>
          </cell>
          <cell r="AQ18" t="str">
            <v>NULL</v>
          </cell>
          <cell r="AR18">
            <v>2.32558139534884E-2</v>
          </cell>
          <cell r="AS18" t="str">
            <v>NULL</v>
          </cell>
        </row>
        <row r="19">
          <cell r="A19">
            <v>115497</v>
          </cell>
          <cell r="B19">
            <v>9162032</v>
          </cell>
          <cell r="C19" t="str">
            <v>Tredworth Infant School</v>
          </cell>
          <cell r="D19">
            <v>916</v>
          </cell>
          <cell r="E19" t="str">
            <v>PS</v>
          </cell>
          <cell r="F19" t="str">
            <v>NULL</v>
          </cell>
          <cell r="G19">
            <v>1</v>
          </cell>
          <cell r="H19">
            <v>210</v>
          </cell>
          <cell r="I19">
            <v>210</v>
          </cell>
          <cell r="J19">
            <v>0</v>
          </cell>
          <cell r="K19">
            <v>0</v>
          </cell>
          <cell r="L19">
            <v>0</v>
          </cell>
          <cell r="M19">
            <v>0</v>
          </cell>
          <cell r="N19">
            <v>0.50952380952380905</v>
          </cell>
          <cell r="O19">
            <v>0.58240000000000003</v>
          </cell>
          <cell r="P19" t="str">
            <v>NULL</v>
          </cell>
          <cell r="Q19" t="str">
            <v>NULL</v>
          </cell>
          <cell r="R19">
            <v>5.2631578947368397E-2</v>
          </cell>
          <cell r="S19">
            <v>0.16267942583732101</v>
          </cell>
          <cell r="T19">
            <v>9.0909090909090898E-2</v>
          </cell>
          <cell r="U19">
            <v>0.45933014354066998</v>
          </cell>
          <cell r="V19">
            <v>0.196172248803828</v>
          </cell>
          <cell r="W19">
            <v>3.82775119617225E-2</v>
          </cell>
          <cell r="X19">
            <v>0</v>
          </cell>
          <cell r="Y19" t="str">
            <v>NULL</v>
          </cell>
          <cell r="Z19" t="str">
            <v>NULL</v>
          </cell>
          <cell r="AA19" t="str">
            <v>NULL</v>
          </cell>
          <cell r="AB19" t="str">
            <v>NULL</v>
          </cell>
          <cell r="AC19" t="str">
            <v>NULL</v>
          </cell>
          <cell r="AD19" t="str">
            <v>NULL</v>
          </cell>
          <cell r="AE19" t="str">
            <v>NULL</v>
          </cell>
          <cell r="AF19">
            <v>0.148148148148148</v>
          </cell>
          <cell r="AG19">
            <v>0.296296296296296</v>
          </cell>
          <cell r="AH19">
            <v>0.296296296296296</v>
          </cell>
          <cell r="AI19" t="str">
            <v>NULL</v>
          </cell>
          <cell r="AJ19" t="str">
            <v>NULL</v>
          </cell>
          <cell r="AK19" t="str">
            <v>NULL</v>
          </cell>
          <cell r="AL19" t="str">
            <v>NULL</v>
          </cell>
          <cell r="AM19" t="str">
            <v>NULL</v>
          </cell>
          <cell r="AN19" t="str">
            <v>NULL</v>
          </cell>
          <cell r="AO19">
            <v>0.43650793650793701</v>
          </cell>
          <cell r="AP19">
            <v>0.28571428571428598</v>
          </cell>
          <cell r="AQ19" t="str">
            <v>NULL</v>
          </cell>
          <cell r="AR19">
            <v>5.7142857142857099E-2</v>
          </cell>
          <cell r="AS19" t="str">
            <v>NULL</v>
          </cell>
        </row>
        <row r="20">
          <cell r="A20">
            <v>115498</v>
          </cell>
          <cell r="B20">
            <v>9162033</v>
          </cell>
          <cell r="C20" t="str">
            <v>Longlevens Infant School</v>
          </cell>
          <cell r="D20">
            <v>916</v>
          </cell>
          <cell r="E20" t="str">
            <v>PS</v>
          </cell>
          <cell r="F20" t="str">
            <v>NULL</v>
          </cell>
          <cell r="G20">
            <v>1</v>
          </cell>
          <cell r="H20">
            <v>354</v>
          </cell>
          <cell r="I20">
            <v>354</v>
          </cell>
          <cell r="J20">
            <v>0</v>
          </cell>
          <cell r="K20">
            <v>0</v>
          </cell>
          <cell r="L20">
            <v>0</v>
          </cell>
          <cell r="M20">
            <v>0</v>
          </cell>
          <cell r="N20">
            <v>7.0621468926553702E-2</v>
          </cell>
          <cell r="O20">
            <v>9.7799999999999998E-2</v>
          </cell>
          <cell r="P20" t="str">
            <v>NULL</v>
          </cell>
          <cell r="Q20" t="str">
            <v>NULL</v>
          </cell>
          <cell r="R20">
            <v>0.92655367231638397</v>
          </cell>
          <cell r="S20">
            <v>1.41242937853107E-2</v>
          </cell>
          <cell r="T20">
            <v>2.8248587570621499E-3</v>
          </cell>
          <cell r="U20">
            <v>5.6497175141242903E-2</v>
          </cell>
          <cell r="V20">
            <v>0</v>
          </cell>
          <cell r="W20">
            <v>0</v>
          </cell>
          <cell r="X20">
            <v>0</v>
          </cell>
          <cell r="Y20" t="str">
            <v>NULL</v>
          </cell>
          <cell r="Z20" t="str">
            <v>NULL</v>
          </cell>
          <cell r="AA20" t="str">
            <v>NULL</v>
          </cell>
          <cell r="AB20" t="str">
            <v>NULL</v>
          </cell>
          <cell r="AC20" t="str">
            <v>NULL</v>
          </cell>
          <cell r="AD20" t="str">
            <v>NULL</v>
          </cell>
          <cell r="AE20" t="str">
            <v>NULL</v>
          </cell>
          <cell r="AF20">
            <v>2.1276595744680899E-2</v>
          </cell>
          <cell r="AG20">
            <v>2.97872340425532E-2</v>
          </cell>
          <cell r="AH20">
            <v>2.97872340425532E-2</v>
          </cell>
          <cell r="AI20" t="str">
            <v>NULL</v>
          </cell>
          <cell r="AJ20" t="str">
            <v>NULL</v>
          </cell>
          <cell r="AK20" t="str">
            <v>NULL</v>
          </cell>
          <cell r="AL20" t="str">
            <v>NULL</v>
          </cell>
          <cell r="AM20" t="str">
            <v>NULL</v>
          </cell>
          <cell r="AN20" t="str">
            <v>NULL</v>
          </cell>
          <cell r="AO20">
            <v>0.11206896551724101</v>
          </cell>
          <cell r="AP20">
            <v>7.3275862068965497E-2</v>
          </cell>
          <cell r="AQ20" t="str">
            <v>NULL</v>
          </cell>
          <cell r="AR20">
            <v>1.9774011299434999E-2</v>
          </cell>
          <cell r="AS20" t="str">
            <v>NULL</v>
          </cell>
        </row>
        <row r="21">
          <cell r="A21">
            <v>115499</v>
          </cell>
          <cell r="B21">
            <v>9162034</v>
          </cell>
          <cell r="C21" t="str">
            <v>Dinglewell Infant School</v>
          </cell>
          <cell r="D21">
            <v>916</v>
          </cell>
          <cell r="E21" t="str">
            <v>PS</v>
          </cell>
          <cell r="F21" t="str">
            <v>NULL</v>
          </cell>
          <cell r="G21">
            <v>1</v>
          </cell>
          <cell r="H21">
            <v>257</v>
          </cell>
          <cell r="I21">
            <v>257</v>
          </cell>
          <cell r="J21">
            <v>0</v>
          </cell>
          <cell r="K21">
            <v>0</v>
          </cell>
          <cell r="L21">
            <v>0</v>
          </cell>
          <cell r="M21">
            <v>0</v>
          </cell>
          <cell r="N21">
            <v>7.0038910505836605E-2</v>
          </cell>
          <cell r="O21">
            <v>4.4500000000000005E-2</v>
          </cell>
          <cell r="P21" t="str">
            <v>NULL</v>
          </cell>
          <cell r="Q21" t="str">
            <v>NULL</v>
          </cell>
          <cell r="R21">
            <v>0.91828793774319095</v>
          </cell>
          <cell r="S21">
            <v>1.5564202334630401E-2</v>
          </cell>
          <cell r="T21">
            <v>7.7821011673151804E-3</v>
          </cell>
          <cell r="U21">
            <v>5.0583657587548597E-2</v>
          </cell>
          <cell r="V21">
            <v>3.8910505836575902E-3</v>
          </cell>
          <cell r="W21">
            <v>3.8910505836575902E-3</v>
          </cell>
          <cell r="X21">
            <v>0</v>
          </cell>
          <cell r="Y21" t="str">
            <v>NULL</v>
          </cell>
          <cell r="Z21" t="str">
            <v>NULL</v>
          </cell>
          <cell r="AA21" t="str">
            <v>NULL</v>
          </cell>
          <cell r="AB21" t="str">
            <v>NULL</v>
          </cell>
          <cell r="AC21" t="str">
            <v>NULL</v>
          </cell>
          <cell r="AD21" t="str">
            <v>NULL</v>
          </cell>
          <cell r="AE21" t="str">
            <v>NULL</v>
          </cell>
          <cell r="AF21">
            <v>2.9940119760479E-2</v>
          </cell>
          <cell r="AG21">
            <v>4.7904191616766498E-2</v>
          </cell>
          <cell r="AH21">
            <v>4.7904191616766498E-2</v>
          </cell>
          <cell r="AI21" t="str">
            <v>NULL</v>
          </cell>
          <cell r="AJ21" t="str">
            <v>NULL</v>
          </cell>
          <cell r="AK21" t="str">
            <v>NULL</v>
          </cell>
          <cell r="AL21" t="str">
            <v>NULL</v>
          </cell>
          <cell r="AM21" t="str">
            <v>NULL</v>
          </cell>
          <cell r="AN21" t="str">
            <v>NULL</v>
          </cell>
          <cell r="AO21">
            <v>0.18181818181818199</v>
          </cell>
          <cell r="AP21">
            <v>0.109090909090909</v>
          </cell>
          <cell r="AQ21" t="str">
            <v>NULL</v>
          </cell>
          <cell r="AR21">
            <v>2.7237354085603099E-2</v>
          </cell>
          <cell r="AS21" t="str">
            <v>NULL</v>
          </cell>
        </row>
        <row r="22">
          <cell r="A22">
            <v>115500</v>
          </cell>
          <cell r="B22">
            <v>9162040</v>
          </cell>
          <cell r="C22" t="str">
            <v>Ashchurch Primary School</v>
          </cell>
          <cell r="D22">
            <v>916</v>
          </cell>
          <cell r="E22" t="str">
            <v>PS</v>
          </cell>
          <cell r="F22" t="str">
            <v>NULL</v>
          </cell>
          <cell r="G22">
            <v>1</v>
          </cell>
          <cell r="H22">
            <v>121</v>
          </cell>
          <cell r="I22">
            <v>121</v>
          </cell>
          <cell r="J22">
            <v>0</v>
          </cell>
          <cell r="K22">
            <v>0</v>
          </cell>
          <cell r="L22">
            <v>0</v>
          </cell>
          <cell r="M22">
            <v>1</v>
          </cell>
          <cell r="N22">
            <v>7.43801652892562E-2</v>
          </cell>
          <cell r="O22">
            <v>0.16390000000000002</v>
          </cell>
          <cell r="P22" t="str">
            <v>NULL</v>
          </cell>
          <cell r="Q22" t="str">
            <v>NULL</v>
          </cell>
          <cell r="R22">
            <v>0.70247933884297498</v>
          </cell>
          <cell r="S22">
            <v>0</v>
          </cell>
          <cell r="T22">
            <v>0.27272727272727298</v>
          </cell>
          <cell r="U22">
            <v>1.6528925619834701E-2</v>
          </cell>
          <cell r="V22">
            <v>8.2644628099173608E-3</v>
          </cell>
          <cell r="W22">
            <v>0</v>
          </cell>
          <cell r="X22">
            <v>0</v>
          </cell>
          <cell r="Y22" t="str">
            <v>NULL</v>
          </cell>
          <cell r="Z22" t="str">
            <v>NULL</v>
          </cell>
          <cell r="AA22" t="str">
            <v>NULL</v>
          </cell>
          <cell r="AB22" t="str">
            <v>NULL</v>
          </cell>
          <cell r="AC22" t="str">
            <v>NULL</v>
          </cell>
          <cell r="AD22" t="str">
            <v>NULL</v>
          </cell>
          <cell r="AE22" t="str">
            <v>NULL</v>
          </cell>
          <cell r="AF22">
            <v>0</v>
          </cell>
          <cell r="AG22">
            <v>0</v>
          </cell>
          <cell r="AH22">
            <v>0</v>
          </cell>
          <cell r="AI22" t="str">
            <v>NULL</v>
          </cell>
          <cell r="AJ22" t="str">
            <v>NULL</v>
          </cell>
          <cell r="AK22" t="str">
            <v>NULL</v>
          </cell>
          <cell r="AL22" t="str">
            <v>NULL</v>
          </cell>
          <cell r="AM22" t="str">
            <v>NULL</v>
          </cell>
          <cell r="AN22" t="str">
            <v>NULL</v>
          </cell>
          <cell r="AO22">
            <v>8.8235294117647106E-2</v>
          </cell>
          <cell r="AP22">
            <v>4.4117647058823498E-2</v>
          </cell>
          <cell r="AQ22" t="str">
            <v>NULL</v>
          </cell>
          <cell r="AR22">
            <v>6.6115702479338803E-2</v>
          </cell>
          <cell r="AS22" t="str">
            <v>NULL</v>
          </cell>
        </row>
        <row r="23">
          <cell r="A23">
            <v>115501</v>
          </cell>
          <cell r="B23">
            <v>9162041</v>
          </cell>
          <cell r="C23" t="str">
            <v>Avening Primary School</v>
          </cell>
          <cell r="D23">
            <v>916</v>
          </cell>
          <cell r="E23" t="str">
            <v>PS</v>
          </cell>
          <cell r="F23" t="str">
            <v>NULL</v>
          </cell>
          <cell r="G23">
            <v>1</v>
          </cell>
          <cell r="H23">
            <v>107</v>
          </cell>
          <cell r="I23">
            <v>107</v>
          </cell>
          <cell r="J23">
            <v>0</v>
          </cell>
          <cell r="K23">
            <v>0</v>
          </cell>
          <cell r="L23">
            <v>0</v>
          </cell>
          <cell r="M23">
            <v>0</v>
          </cell>
          <cell r="N23">
            <v>9.34579439252336E-2</v>
          </cell>
          <cell r="O23">
            <v>9.35E-2</v>
          </cell>
          <cell r="P23" t="str">
            <v>NULL</v>
          </cell>
          <cell r="Q23" t="str">
            <v>NULL</v>
          </cell>
          <cell r="R23">
            <v>0.97196261682243001</v>
          </cell>
          <cell r="S23">
            <v>1.86915887850467E-2</v>
          </cell>
          <cell r="T23">
            <v>9.3457943925233603E-3</v>
          </cell>
          <cell r="U23">
            <v>0</v>
          </cell>
          <cell r="V23">
            <v>0</v>
          </cell>
          <cell r="W23">
            <v>0</v>
          </cell>
          <cell r="X23">
            <v>0</v>
          </cell>
          <cell r="Y23" t="str">
            <v>NULL</v>
          </cell>
          <cell r="Z23" t="str">
            <v>NULL</v>
          </cell>
          <cell r="AA23" t="str">
            <v>NULL</v>
          </cell>
          <cell r="AB23" t="str">
            <v>NULL</v>
          </cell>
          <cell r="AC23" t="str">
            <v>NULL</v>
          </cell>
          <cell r="AD23" t="str">
            <v>NULL</v>
          </cell>
          <cell r="AE23" t="str">
            <v>NULL</v>
          </cell>
          <cell r="AF23">
            <v>1.0869565217391301E-2</v>
          </cell>
          <cell r="AG23">
            <v>1.0869565217391301E-2</v>
          </cell>
          <cell r="AH23">
            <v>1.0869565217391301E-2</v>
          </cell>
          <cell r="AI23" t="str">
            <v>NULL</v>
          </cell>
          <cell r="AJ23" t="str">
            <v>NULL</v>
          </cell>
          <cell r="AK23" t="str">
            <v>NULL</v>
          </cell>
          <cell r="AL23" t="str">
            <v>NULL</v>
          </cell>
          <cell r="AM23" t="str">
            <v>NULL</v>
          </cell>
          <cell r="AN23" t="str">
            <v>NULL</v>
          </cell>
          <cell r="AO23">
            <v>0.1</v>
          </cell>
          <cell r="AP23">
            <v>0.05</v>
          </cell>
          <cell r="AQ23" t="str">
            <v>NULL</v>
          </cell>
          <cell r="AR23">
            <v>0.11214953271028</v>
          </cell>
          <cell r="AS23" t="str">
            <v>NULL</v>
          </cell>
        </row>
        <row r="24">
          <cell r="A24">
            <v>115502</v>
          </cell>
          <cell r="B24">
            <v>9162042</v>
          </cell>
          <cell r="C24" t="str">
            <v>Blakeney Primary School</v>
          </cell>
          <cell r="D24">
            <v>916</v>
          </cell>
          <cell r="E24" t="str">
            <v>PS</v>
          </cell>
          <cell r="F24" t="str">
            <v>NULL</v>
          </cell>
          <cell r="G24">
            <v>1</v>
          </cell>
          <cell r="H24">
            <v>92</v>
          </cell>
          <cell r="I24">
            <v>92</v>
          </cell>
          <cell r="J24">
            <v>0</v>
          </cell>
          <cell r="K24">
            <v>0</v>
          </cell>
          <cell r="L24">
            <v>0</v>
          </cell>
          <cell r="M24">
            <v>0</v>
          </cell>
          <cell r="N24">
            <v>0.141304347826087</v>
          </cell>
          <cell r="O24">
            <v>0.2</v>
          </cell>
          <cell r="P24" t="str">
            <v>NULL</v>
          </cell>
          <cell r="Q24" t="str">
            <v>NULL</v>
          </cell>
          <cell r="R24">
            <v>0.94565217391304301</v>
          </cell>
          <cell r="S24">
            <v>1.0869565217391301E-2</v>
          </cell>
          <cell r="T24">
            <v>0</v>
          </cell>
          <cell r="U24">
            <v>4.3478260869565202E-2</v>
          </cell>
          <cell r="V24">
            <v>0</v>
          </cell>
          <cell r="W24">
            <v>0</v>
          </cell>
          <cell r="X24">
            <v>0</v>
          </cell>
          <cell r="Y24" t="str">
            <v>NULL</v>
          </cell>
          <cell r="Z24" t="str">
            <v>NULL</v>
          </cell>
          <cell r="AA24" t="str">
            <v>NULL</v>
          </cell>
          <cell r="AB24" t="str">
            <v>NULL</v>
          </cell>
          <cell r="AC24" t="str">
            <v>NULL</v>
          </cell>
          <cell r="AD24" t="str">
            <v>NULL</v>
          </cell>
          <cell r="AE24" t="str">
            <v>NULL</v>
          </cell>
          <cell r="AF24">
            <v>0</v>
          </cell>
          <cell r="AG24">
            <v>0</v>
          </cell>
          <cell r="AH24">
            <v>0</v>
          </cell>
          <cell r="AI24" t="str">
            <v>NULL</v>
          </cell>
          <cell r="AJ24" t="str">
            <v>NULL</v>
          </cell>
          <cell r="AK24" t="str">
            <v>NULL</v>
          </cell>
          <cell r="AL24">
            <v>1.0526315789473684E-2</v>
          </cell>
          <cell r="AM24">
            <v>1.0526315789473684E-2</v>
          </cell>
          <cell r="AN24">
            <v>1.0526315789473684E-2</v>
          </cell>
          <cell r="AO24">
            <v>0.36538461538461497</v>
          </cell>
          <cell r="AP24">
            <v>0.269230769230769</v>
          </cell>
          <cell r="AQ24" t="str">
            <v>NULL</v>
          </cell>
          <cell r="AR24">
            <v>9.7826086956521702E-2</v>
          </cell>
          <cell r="AS24" t="str">
            <v>NULL</v>
          </cell>
        </row>
        <row r="25">
          <cell r="A25">
            <v>115503</v>
          </cell>
          <cell r="B25">
            <v>9162043</v>
          </cell>
          <cell r="C25" t="str">
            <v>Berkeley Primary School</v>
          </cell>
          <cell r="D25">
            <v>916</v>
          </cell>
          <cell r="E25" t="str">
            <v>PS</v>
          </cell>
          <cell r="F25" t="str">
            <v>NULL</v>
          </cell>
          <cell r="G25">
            <v>1</v>
          </cell>
          <cell r="H25">
            <v>175</v>
          </cell>
          <cell r="I25">
            <v>175</v>
          </cell>
          <cell r="J25">
            <v>0</v>
          </cell>
          <cell r="K25">
            <v>0</v>
          </cell>
          <cell r="L25">
            <v>0</v>
          </cell>
          <cell r="M25">
            <v>0</v>
          </cell>
          <cell r="N25">
            <v>6.2857142857142903E-2</v>
          </cell>
          <cell r="O25">
            <v>8.14E-2</v>
          </cell>
          <cell r="P25" t="str">
            <v>NULL</v>
          </cell>
          <cell r="Q25" t="str">
            <v>NULL</v>
          </cell>
          <cell r="R25">
            <v>0.92</v>
          </cell>
          <cell r="S25">
            <v>7.4285714285714302E-2</v>
          </cell>
          <cell r="T25">
            <v>5.7142857142857099E-3</v>
          </cell>
          <cell r="U25">
            <v>0</v>
          </cell>
          <cell r="V25">
            <v>0</v>
          </cell>
          <cell r="W25">
            <v>0</v>
          </cell>
          <cell r="X25">
            <v>0</v>
          </cell>
          <cell r="Y25" t="str">
            <v>NULL</v>
          </cell>
          <cell r="Z25" t="str">
            <v>NULL</v>
          </cell>
          <cell r="AA25" t="str">
            <v>NULL</v>
          </cell>
          <cell r="AB25" t="str">
            <v>NULL</v>
          </cell>
          <cell r="AC25" t="str">
            <v>NULL</v>
          </cell>
          <cell r="AD25" t="str">
            <v>NULL</v>
          </cell>
          <cell r="AE25" t="str">
            <v>NULL</v>
          </cell>
          <cell r="AF25">
            <v>0</v>
          </cell>
          <cell r="AG25">
            <v>0</v>
          </cell>
          <cell r="AH25">
            <v>0</v>
          </cell>
          <cell r="AI25" t="str">
            <v>NULL</v>
          </cell>
          <cell r="AJ25" t="str">
            <v>NULL</v>
          </cell>
          <cell r="AK25" t="str">
            <v>NULL</v>
          </cell>
          <cell r="AL25">
            <v>5.8139534883720929E-3</v>
          </cell>
          <cell r="AM25">
            <v>5.8139534883720929E-3</v>
          </cell>
          <cell r="AN25">
            <v>5.8139534883720929E-3</v>
          </cell>
          <cell r="AO25">
            <v>0.2</v>
          </cell>
          <cell r="AP25">
            <v>8.42105263157895E-2</v>
          </cell>
          <cell r="AQ25" t="str">
            <v>NULL</v>
          </cell>
          <cell r="AR25">
            <v>4.57142857142857E-2</v>
          </cell>
          <cell r="AS25" t="str">
            <v>NULL</v>
          </cell>
        </row>
        <row r="26">
          <cell r="A26">
            <v>115504</v>
          </cell>
          <cell r="B26">
            <v>9162044</v>
          </cell>
          <cell r="C26" t="str">
            <v>Eastcombe Primary School</v>
          </cell>
          <cell r="D26">
            <v>916</v>
          </cell>
          <cell r="E26" t="str">
            <v>PS</v>
          </cell>
          <cell r="F26" t="str">
            <v>NULL</v>
          </cell>
          <cell r="G26">
            <v>1</v>
          </cell>
          <cell r="H26">
            <v>64</v>
          </cell>
          <cell r="I26">
            <v>64</v>
          </cell>
          <cell r="J26">
            <v>0</v>
          </cell>
          <cell r="K26">
            <v>0</v>
          </cell>
          <cell r="L26">
            <v>0</v>
          </cell>
          <cell r="M26">
            <v>0</v>
          </cell>
          <cell r="N26">
            <v>0</v>
          </cell>
          <cell r="O26">
            <v>1.47E-2</v>
          </cell>
          <cell r="P26" t="str">
            <v>NULL</v>
          </cell>
          <cell r="Q26" t="str">
            <v>NULL</v>
          </cell>
          <cell r="R26">
            <v>1</v>
          </cell>
          <cell r="S26">
            <v>0</v>
          </cell>
          <cell r="T26">
            <v>0</v>
          </cell>
          <cell r="U26">
            <v>0</v>
          </cell>
          <cell r="V26">
            <v>0</v>
          </cell>
          <cell r="W26">
            <v>0</v>
          </cell>
          <cell r="X26">
            <v>0</v>
          </cell>
          <cell r="Y26" t="str">
            <v>NULL</v>
          </cell>
          <cell r="Z26" t="str">
            <v>NULL</v>
          </cell>
          <cell r="AA26" t="str">
            <v>NULL</v>
          </cell>
          <cell r="AB26" t="str">
            <v>NULL</v>
          </cell>
          <cell r="AC26" t="str">
            <v>NULL</v>
          </cell>
          <cell r="AD26" t="str">
            <v>NULL</v>
          </cell>
          <cell r="AE26" t="str">
            <v>NULL</v>
          </cell>
          <cell r="AF26">
            <v>0</v>
          </cell>
          <cell r="AG26">
            <v>0</v>
          </cell>
          <cell r="AH26">
            <v>0</v>
          </cell>
          <cell r="AI26" t="str">
            <v>NULL</v>
          </cell>
          <cell r="AJ26" t="str">
            <v>NULL</v>
          </cell>
          <cell r="AK26" t="str">
            <v>NULL</v>
          </cell>
          <cell r="AL26" t="str">
            <v>NULL</v>
          </cell>
          <cell r="AM26" t="str">
            <v>NULL</v>
          </cell>
          <cell r="AN26" t="str">
            <v>NULL</v>
          </cell>
          <cell r="AO26">
            <v>0.194444444444444</v>
          </cell>
          <cell r="AP26">
            <v>0.13888888888888901</v>
          </cell>
          <cell r="AQ26" t="str">
            <v>NULL</v>
          </cell>
          <cell r="AR26">
            <v>7.8125E-2</v>
          </cell>
          <cell r="AS26" t="str">
            <v>NULL</v>
          </cell>
        </row>
        <row r="27">
          <cell r="A27">
            <v>115505</v>
          </cell>
          <cell r="B27">
            <v>9162045</v>
          </cell>
          <cell r="C27" t="str">
            <v>Bledington School</v>
          </cell>
          <cell r="D27">
            <v>916</v>
          </cell>
          <cell r="E27" t="str">
            <v>PS</v>
          </cell>
          <cell r="F27" t="str">
            <v>NULL</v>
          </cell>
          <cell r="G27">
            <v>1</v>
          </cell>
          <cell r="H27">
            <v>89</v>
          </cell>
          <cell r="I27">
            <v>89</v>
          </cell>
          <cell r="J27">
            <v>0</v>
          </cell>
          <cell r="K27">
            <v>0</v>
          </cell>
          <cell r="L27">
            <v>0</v>
          </cell>
          <cell r="M27">
            <v>0</v>
          </cell>
          <cell r="N27">
            <v>3.3707865168539297E-2</v>
          </cell>
          <cell r="O27">
            <v>0.1124</v>
          </cell>
          <cell r="P27" t="str">
            <v>NULL</v>
          </cell>
          <cell r="Q27" t="str">
            <v>NULL</v>
          </cell>
          <cell r="R27">
            <v>1</v>
          </cell>
          <cell r="S27">
            <v>0</v>
          </cell>
          <cell r="T27">
            <v>0</v>
          </cell>
          <cell r="U27">
            <v>0</v>
          </cell>
          <cell r="V27">
            <v>0</v>
          </cell>
          <cell r="W27">
            <v>0</v>
          </cell>
          <cell r="X27">
            <v>0</v>
          </cell>
          <cell r="Y27" t="str">
            <v>NULL</v>
          </cell>
          <cell r="Z27" t="str">
            <v>NULL</v>
          </cell>
          <cell r="AA27" t="str">
            <v>NULL</v>
          </cell>
          <cell r="AB27" t="str">
            <v>NULL</v>
          </cell>
          <cell r="AC27" t="str">
            <v>NULL</v>
          </cell>
          <cell r="AD27" t="str">
            <v>NULL</v>
          </cell>
          <cell r="AE27" t="str">
            <v>NULL</v>
          </cell>
          <cell r="AF27">
            <v>2.6315789473684199E-2</v>
          </cell>
          <cell r="AG27">
            <v>2.6315789473684199E-2</v>
          </cell>
          <cell r="AH27">
            <v>3.94736842105263E-2</v>
          </cell>
          <cell r="AI27" t="str">
            <v>NULL</v>
          </cell>
          <cell r="AJ27" t="str">
            <v>NULL</v>
          </cell>
          <cell r="AK27" t="str">
            <v>NULL</v>
          </cell>
          <cell r="AL27" t="str">
            <v>NULL</v>
          </cell>
          <cell r="AM27" t="str">
            <v>NULL</v>
          </cell>
          <cell r="AN27" t="str">
            <v>NULL</v>
          </cell>
          <cell r="AO27">
            <v>0.22222222222222199</v>
          </cell>
          <cell r="AP27">
            <v>0.11111111111111099</v>
          </cell>
          <cell r="AQ27" t="str">
            <v>NULL</v>
          </cell>
          <cell r="AR27">
            <v>7.8651685393258397E-2</v>
          </cell>
          <cell r="AS27" t="str">
            <v>NULL</v>
          </cell>
        </row>
        <row r="28">
          <cell r="A28">
            <v>115506</v>
          </cell>
          <cell r="B28">
            <v>9162046</v>
          </cell>
          <cell r="C28" t="str">
            <v>Bourton-on-the-Water Pr School</v>
          </cell>
          <cell r="D28">
            <v>916</v>
          </cell>
          <cell r="E28" t="str">
            <v>PS</v>
          </cell>
          <cell r="F28" t="str">
            <v>NULL</v>
          </cell>
          <cell r="G28">
            <v>1</v>
          </cell>
          <cell r="H28">
            <v>225</v>
          </cell>
          <cell r="I28">
            <v>225</v>
          </cell>
          <cell r="J28">
            <v>0</v>
          </cell>
          <cell r="K28">
            <v>0</v>
          </cell>
          <cell r="L28">
            <v>0</v>
          </cell>
          <cell r="M28">
            <v>1</v>
          </cell>
          <cell r="N28">
            <v>0.133333333333333</v>
          </cell>
          <cell r="O28">
            <v>0.1905</v>
          </cell>
          <cell r="P28" t="str">
            <v>NULL</v>
          </cell>
          <cell r="Q28" t="str">
            <v>NULL</v>
          </cell>
          <cell r="R28">
            <v>1</v>
          </cell>
          <cell r="S28">
            <v>0</v>
          </cell>
          <cell r="T28">
            <v>0</v>
          </cell>
          <cell r="U28">
            <v>0</v>
          </cell>
          <cell r="V28">
            <v>0</v>
          </cell>
          <cell r="W28">
            <v>0</v>
          </cell>
          <cell r="X28">
            <v>0</v>
          </cell>
          <cell r="Y28" t="str">
            <v>NULL</v>
          </cell>
          <cell r="Z28" t="str">
            <v>NULL</v>
          </cell>
          <cell r="AA28" t="str">
            <v>NULL</v>
          </cell>
          <cell r="AB28" t="str">
            <v>NULL</v>
          </cell>
          <cell r="AC28" t="str">
            <v>NULL</v>
          </cell>
          <cell r="AD28" t="str">
            <v>NULL</v>
          </cell>
          <cell r="AE28" t="str">
            <v>NULL</v>
          </cell>
          <cell r="AF28">
            <v>4.6153846153846198E-2</v>
          </cell>
          <cell r="AG28">
            <v>7.1794871794871803E-2</v>
          </cell>
          <cell r="AH28">
            <v>7.1794871794871803E-2</v>
          </cell>
          <cell r="AI28" t="str">
            <v>NULL</v>
          </cell>
          <cell r="AJ28" t="str">
            <v>NULL</v>
          </cell>
          <cell r="AK28" t="str">
            <v>NULL</v>
          </cell>
          <cell r="AL28" t="str">
            <v>NULL</v>
          </cell>
          <cell r="AM28" t="str">
            <v>NULL</v>
          </cell>
          <cell r="AN28" t="str">
            <v>NULL</v>
          </cell>
          <cell r="AO28">
            <v>0.13223140495867799</v>
          </cell>
          <cell r="AP28">
            <v>7.43801652892562E-2</v>
          </cell>
          <cell r="AQ28" t="str">
            <v>NULL</v>
          </cell>
          <cell r="AR28">
            <v>0.11111111111111099</v>
          </cell>
          <cell r="AS28" t="str">
            <v>NULL</v>
          </cell>
        </row>
        <row r="29">
          <cell r="A29">
            <v>115507</v>
          </cell>
          <cell r="B29">
            <v>9162047</v>
          </cell>
          <cell r="C29" t="str">
            <v>Leighterton Primary School</v>
          </cell>
          <cell r="D29">
            <v>916</v>
          </cell>
          <cell r="E29" t="str">
            <v>PS</v>
          </cell>
          <cell r="F29" t="str">
            <v>NULL</v>
          </cell>
          <cell r="G29">
            <v>1</v>
          </cell>
          <cell r="H29">
            <v>102</v>
          </cell>
          <cell r="I29">
            <v>102</v>
          </cell>
          <cell r="J29">
            <v>0</v>
          </cell>
          <cell r="K29">
            <v>0</v>
          </cell>
          <cell r="L29">
            <v>0</v>
          </cell>
          <cell r="M29">
            <v>0</v>
          </cell>
          <cell r="N29">
            <v>9.8039215686274508E-3</v>
          </cell>
          <cell r="O29">
            <v>0</v>
          </cell>
          <cell r="P29" t="str">
            <v>NULL</v>
          </cell>
          <cell r="Q29" t="str">
            <v>NULL</v>
          </cell>
          <cell r="R29">
            <v>1</v>
          </cell>
          <cell r="S29">
            <v>0</v>
          </cell>
          <cell r="T29">
            <v>0</v>
          </cell>
          <cell r="U29">
            <v>0</v>
          </cell>
          <cell r="V29">
            <v>0</v>
          </cell>
          <cell r="W29">
            <v>0</v>
          </cell>
          <cell r="X29">
            <v>0</v>
          </cell>
          <cell r="Y29" t="str">
            <v>NULL</v>
          </cell>
          <cell r="Z29" t="str">
            <v>NULL</v>
          </cell>
          <cell r="AA29" t="str">
            <v>NULL</v>
          </cell>
          <cell r="AB29" t="str">
            <v>NULL</v>
          </cell>
          <cell r="AC29" t="str">
            <v>NULL</v>
          </cell>
          <cell r="AD29" t="str">
            <v>NULL</v>
          </cell>
          <cell r="AE29" t="str">
            <v>NULL</v>
          </cell>
          <cell r="AF29">
            <v>0</v>
          </cell>
          <cell r="AG29">
            <v>0</v>
          </cell>
          <cell r="AH29">
            <v>0</v>
          </cell>
          <cell r="AI29" t="str">
            <v>NULL</v>
          </cell>
          <cell r="AJ29" t="str">
            <v>NULL</v>
          </cell>
          <cell r="AK29" t="str">
            <v>NULL</v>
          </cell>
          <cell r="AL29" t="str">
            <v>NULL</v>
          </cell>
          <cell r="AM29" t="str">
            <v>NULL</v>
          </cell>
          <cell r="AN29" t="str">
            <v>NULL</v>
          </cell>
          <cell r="AO29">
            <v>5.4545454545454501E-2</v>
          </cell>
          <cell r="AP29">
            <v>3.6363636363636397E-2</v>
          </cell>
          <cell r="AQ29" t="str">
            <v>NULL</v>
          </cell>
          <cell r="AR29">
            <v>4.9019607843137303E-2</v>
          </cell>
          <cell r="AS29" t="str">
            <v>NULL</v>
          </cell>
        </row>
        <row r="30">
          <cell r="A30">
            <v>115509</v>
          </cell>
          <cell r="B30">
            <v>9162050</v>
          </cell>
          <cell r="C30" t="str">
            <v>Chalford Hill Primary School</v>
          </cell>
          <cell r="D30">
            <v>916</v>
          </cell>
          <cell r="E30" t="str">
            <v>PS</v>
          </cell>
          <cell r="F30" t="str">
            <v>NULL</v>
          </cell>
          <cell r="G30">
            <v>1</v>
          </cell>
          <cell r="H30">
            <v>207</v>
          </cell>
          <cell r="I30">
            <v>207</v>
          </cell>
          <cell r="J30">
            <v>0</v>
          </cell>
          <cell r="K30">
            <v>0</v>
          </cell>
          <cell r="L30">
            <v>0</v>
          </cell>
          <cell r="M30">
            <v>0</v>
          </cell>
          <cell r="N30">
            <v>4.8309178743961402E-3</v>
          </cell>
          <cell r="O30">
            <v>0</v>
          </cell>
          <cell r="P30" t="str">
            <v>NULL</v>
          </cell>
          <cell r="Q30" t="str">
            <v>NULL</v>
          </cell>
          <cell r="R30">
            <v>1</v>
          </cell>
          <cell r="S30">
            <v>0</v>
          </cell>
          <cell r="T30">
            <v>0</v>
          </cell>
          <cell r="U30">
            <v>0</v>
          </cell>
          <cell r="V30">
            <v>0</v>
          </cell>
          <cell r="W30">
            <v>0</v>
          </cell>
          <cell r="X30">
            <v>0</v>
          </cell>
          <cell r="Y30" t="str">
            <v>NULL</v>
          </cell>
          <cell r="Z30" t="str">
            <v>NULL</v>
          </cell>
          <cell r="AA30" t="str">
            <v>NULL</v>
          </cell>
          <cell r="AB30" t="str">
            <v>NULL</v>
          </cell>
          <cell r="AC30" t="str">
            <v>NULL</v>
          </cell>
          <cell r="AD30" t="str">
            <v>NULL</v>
          </cell>
          <cell r="AE30" t="str">
            <v>NULL</v>
          </cell>
          <cell r="AF30">
            <v>0</v>
          </cell>
          <cell r="AG30">
            <v>0</v>
          </cell>
          <cell r="AH30">
            <v>0</v>
          </cell>
          <cell r="AI30" t="str">
            <v>NULL</v>
          </cell>
          <cell r="AJ30" t="str">
            <v>NULL</v>
          </cell>
          <cell r="AK30" t="str">
            <v>NULL</v>
          </cell>
          <cell r="AL30" t="str">
            <v>NULL</v>
          </cell>
          <cell r="AM30" t="str">
            <v>NULL</v>
          </cell>
          <cell r="AN30" t="str">
            <v>NULL</v>
          </cell>
          <cell r="AO30">
            <v>0.114035087719298</v>
          </cell>
          <cell r="AP30">
            <v>7.0175438596491196E-2</v>
          </cell>
          <cell r="AQ30" t="str">
            <v>NULL</v>
          </cell>
          <cell r="AR30">
            <v>1.4492753623188401E-2</v>
          </cell>
          <cell r="AS30" t="str">
            <v>NULL</v>
          </cell>
        </row>
        <row r="31">
          <cell r="A31">
            <v>115510</v>
          </cell>
          <cell r="B31">
            <v>9162051</v>
          </cell>
          <cell r="C31" t="str">
            <v>Churcham  Primary School</v>
          </cell>
          <cell r="D31">
            <v>916</v>
          </cell>
          <cell r="E31" t="str">
            <v>PS</v>
          </cell>
          <cell r="F31" t="str">
            <v>NULL</v>
          </cell>
          <cell r="G31">
            <v>1</v>
          </cell>
          <cell r="H31">
            <v>43</v>
          </cell>
          <cell r="I31">
            <v>43</v>
          </cell>
          <cell r="J31">
            <v>0</v>
          </cell>
          <cell r="K31">
            <v>0</v>
          </cell>
          <cell r="L31">
            <v>0</v>
          </cell>
          <cell r="M31">
            <v>1</v>
          </cell>
          <cell r="N31">
            <v>9.3023255813953501E-2</v>
          </cell>
          <cell r="O31">
            <v>0.15439999999999998</v>
          </cell>
          <cell r="P31" t="str">
            <v>NULL</v>
          </cell>
          <cell r="Q31" t="str">
            <v>NULL</v>
          </cell>
          <cell r="R31">
            <v>0.95348837209302295</v>
          </cell>
          <cell r="S31">
            <v>2.32558139534884E-2</v>
          </cell>
          <cell r="T31">
            <v>0</v>
          </cell>
          <cell r="U31">
            <v>2.32558139534884E-2</v>
          </cell>
          <cell r="V31">
            <v>0</v>
          </cell>
          <cell r="W31">
            <v>0</v>
          </cell>
          <cell r="X31">
            <v>0</v>
          </cell>
          <cell r="Y31" t="str">
            <v>NULL</v>
          </cell>
          <cell r="Z31" t="str">
            <v>NULL</v>
          </cell>
          <cell r="AA31" t="str">
            <v>NULL</v>
          </cell>
          <cell r="AB31" t="str">
            <v>NULL</v>
          </cell>
          <cell r="AC31" t="str">
            <v>NULL</v>
          </cell>
          <cell r="AD31" t="str">
            <v>NULL</v>
          </cell>
          <cell r="AE31" t="str">
            <v>NULL</v>
          </cell>
          <cell r="AF31">
            <v>0</v>
          </cell>
          <cell r="AG31">
            <v>0</v>
          </cell>
          <cell r="AH31">
            <v>0</v>
          </cell>
          <cell r="AI31" t="str">
            <v>NULL</v>
          </cell>
          <cell r="AJ31" t="str">
            <v>NULL</v>
          </cell>
          <cell r="AK31" t="str">
            <v>NULL</v>
          </cell>
          <cell r="AL31" t="str">
            <v>NULL</v>
          </cell>
          <cell r="AM31" t="str">
            <v>NULL</v>
          </cell>
          <cell r="AN31" t="str">
            <v>NULL</v>
          </cell>
          <cell r="AO31">
            <v>0.125</v>
          </cell>
          <cell r="AP31">
            <v>4.1666666666666699E-2</v>
          </cell>
          <cell r="AQ31" t="str">
            <v>NULL</v>
          </cell>
          <cell r="AR31">
            <v>0.162790697674419</v>
          </cell>
          <cell r="AS31" t="str">
            <v>NULL</v>
          </cell>
        </row>
        <row r="32">
          <cell r="A32">
            <v>115511</v>
          </cell>
          <cell r="B32">
            <v>9162052</v>
          </cell>
          <cell r="C32" t="str">
            <v>Churchdown Parton Manor Infant</v>
          </cell>
          <cell r="D32">
            <v>916</v>
          </cell>
          <cell r="E32" t="str">
            <v>PS</v>
          </cell>
          <cell r="F32" t="str">
            <v>NULL</v>
          </cell>
          <cell r="G32">
            <v>1</v>
          </cell>
          <cell r="H32">
            <v>142</v>
          </cell>
          <cell r="I32">
            <v>142</v>
          </cell>
          <cell r="J32">
            <v>0</v>
          </cell>
          <cell r="K32">
            <v>0</v>
          </cell>
          <cell r="L32">
            <v>0</v>
          </cell>
          <cell r="M32">
            <v>1</v>
          </cell>
          <cell r="N32">
            <v>0.176056338028169</v>
          </cell>
          <cell r="O32">
            <v>0.20910000000000001</v>
          </cell>
          <cell r="P32" t="str">
            <v>NULL</v>
          </cell>
          <cell r="Q32" t="str">
            <v>NULL</v>
          </cell>
          <cell r="R32">
            <v>0.65492957746478897</v>
          </cell>
          <cell r="S32">
            <v>0</v>
          </cell>
          <cell r="T32">
            <v>7.0422535211267599E-3</v>
          </cell>
          <cell r="U32">
            <v>0.31690140845070403</v>
          </cell>
          <cell r="V32">
            <v>2.1126760563380299E-2</v>
          </cell>
          <cell r="W32">
            <v>0</v>
          </cell>
          <cell r="X32">
            <v>0</v>
          </cell>
          <cell r="Y32" t="str">
            <v>NULL</v>
          </cell>
          <cell r="Z32" t="str">
            <v>NULL</v>
          </cell>
          <cell r="AA32" t="str">
            <v>NULL</v>
          </cell>
          <cell r="AB32" t="str">
            <v>NULL</v>
          </cell>
          <cell r="AC32" t="str">
            <v>NULL</v>
          </cell>
          <cell r="AD32" t="str">
            <v>NULL</v>
          </cell>
          <cell r="AE32" t="str">
            <v>NULL</v>
          </cell>
          <cell r="AF32">
            <v>2.40963855421687E-2</v>
          </cell>
          <cell r="AG32">
            <v>4.81927710843374E-2</v>
          </cell>
          <cell r="AH32">
            <v>4.81927710843374E-2</v>
          </cell>
          <cell r="AI32" t="str">
            <v>NULL</v>
          </cell>
          <cell r="AJ32" t="str">
            <v>NULL</v>
          </cell>
          <cell r="AK32" t="str">
            <v>NULL</v>
          </cell>
          <cell r="AL32" t="str">
            <v>NULL</v>
          </cell>
          <cell r="AM32" t="str">
            <v>NULL</v>
          </cell>
          <cell r="AN32" t="str">
            <v>NULL</v>
          </cell>
          <cell r="AO32">
            <v>0.17073170731707299</v>
          </cell>
          <cell r="AP32">
            <v>0.12195121951219499</v>
          </cell>
          <cell r="AQ32" t="str">
            <v>NULL</v>
          </cell>
          <cell r="AR32">
            <v>4.2253521126760597E-2</v>
          </cell>
          <cell r="AS32" t="str">
            <v>NULL</v>
          </cell>
        </row>
        <row r="33">
          <cell r="A33">
            <v>115512</v>
          </cell>
          <cell r="B33">
            <v>9162053</v>
          </cell>
          <cell r="C33" t="str">
            <v>Churchdown Village Jun School</v>
          </cell>
          <cell r="D33">
            <v>916</v>
          </cell>
          <cell r="E33" t="str">
            <v>PS</v>
          </cell>
          <cell r="F33" t="str">
            <v>NULL</v>
          </cell>
          <cell r="G33">
            <v>1</v>
          </cell>
          <cell r="H33">
            <v>237</v>
          </cell>
          <cell r="I33">
            <v>237</v>
          </cell>
          <cell r="J33">
            <v>0</v>
          </cell>
          <cell r="K33">
            <v>0</v>
          </cell>
          <cell r="L33">
            <v>0</v>
          </cell>
          <cell r="M33">
            <v>0</v>
          </cell>
          <cell r="N33">
            <v>5.90717299578059E-2</v>
          </cell>
          <cell r="O33">
            <v>5.8299999999999998E-2</v>
          </cell>
          <cell r="P33" t="str">
            <v>NULL</v>
          </cell>
          <cell r="Q33" t="str">
            <v>NULL</v>
          </cell>
          <cell r="R33">
            <v>0.924050632911392</v>
          </cell>
          <cell r="S33">
            <v>4.2194092827004199E-3</v>
          </cell>
          <cell r="T33">
            <v>4.2194092827004199E-3</v>
          </cell>
          <cell r="U33">
            <v>6.7510548523206704E-2</v>
          </cell>
          <cell r="V33">
            <v>0</v>
          </cell>
          <cell r="W33">
            <v>0</v>
          </cell>
          <cell r="X33">
            <v>0</v>
          </cell>
          <cell r="Y33" t="str">
            <v>NULL</v>
          </cell>
          <cell r="Z33" t="str">
            <v>NULL</v>
          </cell>
          <cell r="AA33" t="str">
            <v>NULL</v>
          </cell>
          <cell r="AB33" t="str">
            <v>NULL</v>
          </cell>
          <cell r="AC33" t="str">
            <v>NULL</v>
          </cell>
          <cell r="AD33" t="str">
            <v>NULL</v>
          </cell>
          <cell r="AE33" t="str">
            <v>NULL</v>
          </cell>
          <cell r="AF33">
            <v>4.2372881355932203E-3</v>
          </cell>
          <cell r="AG33">
            <v>8.4745762711864406E-3</v>
          </cell>
          <cell r="AH33">
            <v>1.27118644067797E-2</v>
          </cell>
          <cell r="AI33" t="str">
            <v>NULL</v>
          </cell>
          <cell r="AJ33" t="str">
            <v>NULL</v>
          </cell>
          <cell r="AK33" t="str">
            <v>NULL</v>
          </cell>
          <cell r="AL33" t="str">
            <v>NULL</v>
          </cell>
          <cell r="AM33" t="str">
            <v>NULL</v>
          </cell>
          <cell r="AN33" t="str">
            <v>NULL</v>
          </cell>
          <cell r="AO33">
            <v>4.3478260869565202E-2</v>
          </cell>
          <cell r="AP33">
            <v>3.4782608695652202E-2</v>
          </cell>
          <cell r="AQ33" t="str">
            <v>NULL</v>
          </cell>
          <cell r="AR33">
            <v>2.9535864978902999E-2</v>
          </cell>
          <cell r="AS33" t="str">
            <v>NULL</v>
          </cell>
        </row>
        <row r="34">
          <cell r="A34">
            <v>115515</v>
          </cell>
          <cell r="B34">
            <v>9162056</v>
          </cell>
          <cell r="C34" t="str">
            <v>Birdlip Primary School</v>
          </cell>
          <cell r="D34">
            <v>916</v>
          </cell>
          <cell r="E34" t="str">
            <v>PS</v>
          </cell>
          <cell r="F34" t="str">
            <v>NULL</v>
          </cell>
          <cell r="G34">
            <v>1</v>
          </cell>
          <cell r="H34">
            <v>96</v>
          </cell>
          <cell r="I34">
            <v>96</v>
          </cell>
          <cell r="J34">
            <v>0</v>
          </cell>
          <cell r="K34">
            <v>0</v>
          </cell>
          <cell r="L34">
            <v>0</v>
          </cell>
          <cell r="M34">
            <v>1</v>
          </cell>
          <cell r="N34">
            <v>1.0416666666666701E-2</v>
          </cell>
          <cell r="O34">
            <v>9.5700000000000007E-2</v>
          </cell>
          <cell r="P34" t="str">
            <v>NULL</v>
          </cell>
          <cell r="Q34" t="str">
            <v>NULL</v>
          </cell>
          <cell r="R34">
            <v>0.875</v>
          </cell>
          <cell r="S34">
            <v>0</v>
          </cell>
          <cell r="T34">
            <v>0</v>
          </cell>
          <cell r="U34">
            <v>6.25E-2</v>
          </cell>
          <cell r="V34">
            <v>5.2083333333333301E-2</v>
          </cell>
          <cell r="W34">
            <v>1.0416666666666701E-2</v>
          </cell>
          <cell r="X34">
            <v>0</v>
          </cell>
          <cell r="Y34" t="str">
            <v>NULL</v>
          </cell>
          <cell r="Z34" t="str">
            <v>NULL</v>
          </cell>
          <cell r="AA34" t="str">
            <v>NULL</v>
          </cell>
          <cell r="AB34" t="str">
            <v>NULL</v>
          </cell>
          <cell r="AC34" t="str">
            <v>NULL</v>
          </cell>
          <cell r="AD34" t="str">
            <v>NULL</v>
          </cell>
          <cell r="AE34" t="str">
            <v>NULL</v>
          </cell>
          <cell r="AF34">
            <v>1.2345679012345699E-2</v>
          </cell>
          <cell r="AG34">
            <v>1.2345679012345699E-2</v>
          </cell>
          <cell r="AH34">
            <v>1.2345679012345699E-2</v>
          </cell>
          <cell r="AI34" t="str">
            <v>NULL</v>
          </cell>
          <cell r="AJ34" t="str">
            <v>NULL</v>
          </cell>
          <cell r="AK34" t="str">
            <v>NULL</v>
          </cell>
          <cell r="AL34" t="str">
            <v>NULL</v>
          </cell>
          <cell r="AM34" t="str">
            <v>NULL</v>
          </cell>
          <cell r="AN34" t="str">
            <v>NULL</v>
          </cell>
          <cell r="AO34">
            <v>9.6153846153846201E-2</v>
          </cell>
          <cell r="AP34">
            <v>1.9230769230769201E-2</v>
          </cell>
          <cell r="AQ34" t="str">
            <v>NULL</v>
          </cell>
          <cell r="AR34">
            <v>0.104166666666667</v>
          </cell>
          <cell r="AS34" t="str">
            <v>NULL</v>
          </cell>
        </row>
        <row r="35">
          <cell r="A35">
            <v>115517</v>
          </cell>
          <cell r="B35">
            <v>9162061</v>
          </cell>
          <cell r="C35" t="str">
            <v>Forest View Primary School</v>
          </cell>
          <cell r="D35">
            <v>916</v>
          </cell>
          <cell r="E35" t="str">
            <v>PS</v>
          </cell>
          <cell r="F35" t="str">
            <v>NULL</v>
          </cell>
          <cell r="G35">
            <v>1</v>
          </cell>
          <cell r="H35">
            <v>257</v>
          </cell>
          <cell r="I35">
            <v>257</v>
          </cell>
          <cell r="J35">
            <v>0</v>
          </cell>
          <cell r="K35">
            <v>0</v>
          </cell>
          <cell r="L35">
            <v>0</v>
          </cell>
          <cell r="M35">
            <v>3</v>
          </cell>
          <cell r="N35">
            <v>0.30350194552529203</v>
          </cell>
          <cell r="O35">
            <v>0.34979999999999994</v>
          </cell>
          <cell r="P35" t="str">
            <v>NULL</v>
          </cell>
          <cell r="Q35" t="str">
            <v>NULL</v>
          </cell>
          <cell r="R35">
            <v>0.5</v>
          </cell>
          <cell r="S35">
            <v>5.46875E-2</v>
          </cell>
          <cell r="T35">
            <v>0.29296875</v>
          </cell>
          <cell r="U35">
            <v>0.15234375</v>
          </cell>
          <cell r="V35">
            <v>0</v>
          </cell>
          <cell r="W35">
            <v>0</v>
          </cell>
          <cell r="X35">
            <v>0</v>
          </cell>
          <cell r="Y35" t="str">
            <v>NULL</v>
          </cell>
          <cell r="Z35" t="str">
            <v>NULL</v>
          </cell>
          <cell r="AA35" t="str">
            <v>NULL</v>
          </cell>
          <cell r="AB35" t="str">
            <v>NULL</v>
          </cell>
          <cell r="AC35" t="str">
            <v>NULL</v>
          </cell>
          <cell r="AD35" t="str">
            <v>NULL</v>
          </cell>
          <cell r="AE35" t="str">
            <v>NULL</v>
          </cell>
          <cell r="AF35">
            <v>0</v>
          </cell>
          <cell r="AG35">
            <v>0</v>
          </cell>
          <cell r="AH35">
            <v>4.65116279069767E-3</v>
          </cell>
          <cell r="AI35" t="str">
            <v>NULL</v>
          </cell>
          <cell r="AJ35" t="str">
            <v>NULL</v>
          </cell>
          <cell r="AK35" t="str">
            <v>NULL</v>
          </cell>
          <cell r="AL35">
            <v>8.23045267489712E-3</v>
          </cell>
          <cell r="AM35">
            <v>8.23045267489712E-3</v>
          </cell>
          <cell r="AN35">
            <v>0</v>
          </cell>
          <cell r="AO35">
            <v>0.37121212121212099</v>
          </cell>
          <cell r="AP35">
            <v>0.28030303030303</v>
          </cell>
          <cell r="AQ35" t="str">
            <v>NULL</v>
          </cell>
          <cell r="AR35">
            <v>7.7821011673151794E-2</v>
          </cell>
          <cell r="AS35" t="str">
            <v>NULL</v>
          </cell>
        </row>
        <row r="36">
          <cell r="A36">
            <v>115518</v>
          </cell>
          <cell r="B36">
            <v>9162062</v>
          </cell>
          <cell r="C36" t="str">
            <v>Drybrook School</v>
          </cell>
          <cell r="D36">
            <v>916</v>
          </cell>
          <cell r="E36" t="str">
            <v>PS</v>
          </cell>
          <cell r="F36" t="str">
            <v>NULL</v>
          </cell>
          <cell r="G36">
            <v>1</v>
          </cell>
          <cell r="H36">
            <v>124</v>
          </cell>
          <cell r="I36">
            <v>124</v>
          </cell>
          <cell r="J36">
            <v>0</v>
          </cell>
          <cell r="K36">
            <v>0</v>
          </cell>
          <cell r="L36">
            <v>0</v>
          </cell>
          <cell r="M36">
            <v>0</v>
          </cell>
          <cell r="N36">
            <v>0.14516129032258099</v>
          </cell>
          <cell r="O36">
            <v>0.2419</v>
          </cell>
          <cell r="P36" t="str">
            <v>NULL</v>
          </cell>
          <cell r="Q36" t="str">
            <v>NULL</v>
          </cell>
          <cell r="R36">
            <v>0.24390243902438999</v>
          </cell>
          <cell r="S36">
            <v>0.69918699186991895</v>
          </cell>
          <cell r="T36">
            <v>1.6260162601626001E-2</v>
          </cell>
          <cell r="U36">
            <v>4.0650406504064998E-2</v>
          </cell>
          <cell r="V36">
            <v>0</v>
          </cell>
          <cell r="W36">
            <v>0</v>
          </cell>
          <cell r="X36">
            <v>0</v>
          </cell>
          <cell r="Y36" t="str">
            <v>NULL</v>
          </cell>
          <cell r="Z36" t="str">
            <v>NULL</v>
          </cell>
          <cell r="AA36" t="str">
            <v>NULL</v>
          </cell>
          <cell r="AB36" t="str">
            <v>NULL</v>
          </cell>
          <cell r="AC36" t="str">
            <v>NULL</v>
          </cell>
          <cell r="AD36" t="str">
            <v>NULL</v>
          </cell>
          <cell r="AE36" t="str">
            <v>NULL</v>
          </cell>
          <cell r="AF36">
            <v>9.6153846153846194E-3</v>
          </cell>
          <cell r="AG36">
            <v>1.9230769230769201E-2</v>
          </cell>
          <cell r="AH36">
            <v>1.9230769230769201E-2</v>
          </cell>
          <cell r="AI36" t="str">
            <v>NULL</v>
          </cell>
          <cell r="AJ36" t="str">
            <v>NULL</v>
          </cell>
          <cell r="AK36" t="str">
            <v>NULL</v>
          </cell>
          <cell r="AL36">
            <v>1.6129032258064516E-2</v>
          </cell>
          <cell r="AM36">
            <v>8.0645161290322578E-3</v>
          </cell>
          <cell r="AN36">
            <v>8.0645161290322578E-3</v>
          </cell>
          <cell r="AO36">
            <v>0.16666666666666699</v>
          </cell>
          <cell r="AP36">
            <v>0.125</v>
          </cell>
          <cell r="AQ36" t="str">
            <v>NULL</v>
          </cell>
          <cell r="AR36">
            <v>8.8709677419354802E-2</v>
          </cell>
          <cell r="AS36" t="str">
            <v>NULL</v>
          </cell>
        </row>
        <row r="37">
          <cell r="A37">
            <v>115519</v>
          </cell>
          <cell r="B37">
            <v>9162064</v>
          </cell>
          <cell r="C37" t="str">
            <v>Woodside Primary School</v>
          </cell>
          <cell r="D37">
            <v>916</v>
          </cell>
          <cell r="E37" t="str">
            <v>PS</v>
          </cell>
          <cell r="F37" t="str">
            <v>NULL</v>
          </cell>
          <cell r="G37">
            <v>1</v>
          </cell>
          <cell r="H37">
            <v>105</v>
          </cell>
          <cell r="I37">
            <v>105</v>
          </cell>
          <cell r="J37">
            <v>0</v>
          </cell>
          <cell r="K37">
            <v>0</v>
          </cell>
          <cell r="L37">
            <v>0</v>
          </cell>
          <cell r="M37">
            <v>1</v>
          </cell>
          <cell r="N37">
            <v>0.15238095238095201</v>
          </cell>
          <cell r="O37">
            <v>0.17370000000000002</v>
          </cell>
          <cell r="P37" t="str">
            <v>NULL</v>
          </cell>
          <cell r="Q37" t="str">
            <v>NULL</v>
          </cell>
          <cell r="R37">
            <v>0.78846153846153799</v>
          </cell>
          <cell r="S37">
            <v>0.15384615384615399</v>
          </cell>
          <cell r="T37">
            <v>9.6153846153846194E-3</v>
          </cell>
          <cell r="U37">
            <v>4.80769230769231E-2</v>
          </cell>
          <cell r="V37">
            <v>0</v>
          </cell>
          <cell r="W37">
            <v>0</v>
          </cell>
          <cell r="X37">
            <v>0</v>
          </cell>
          <cell r="Y37" t="str">
            <v>NULL</v>
          </cell>
          <cell r="Z37" t="str">
            <v>NULL</v>
          </cell>
          <cell r="AA37" t="str">
            <v>NULL</v>
          </cell>
          <cell r="AB37" t="str">
            <v>NULL</v>
          </cell>
          <cell r="AC37" t="str">
            <v>NULL</v>
          </cell>
          <cell r="AD37" t="str">
            <v>NULL</v>
          </cell>
          <cell r="AE37" t="str">
            <v>NULL</v>
          </cell>
          <cell r="AF37">
            <v>1.13636363636364E-2</v>
          </cell>
          <cell r="AG37">
            <v>1.13636363636364E-2</v>
          </cell>
          <cell r="AH37">
            <v>1.13636363636364E-2</v>
          </cell>
          <cell r="AI37" t="str">
            <v>NULL</v>
          </cell>
          <cell r="AJ37" t="str">
            <v>NULL</v>
          </cell>
          <cell r="AK37" t="str">
            <v>NULL</v>
          </cell>
          <cell r="AL37">
            <v>9.0909090909090905E-3</v>
          </cell>
          <cell r="AM37">
            <v>9.0909090909090905E-3</v>
          </cell>
          <cell r="AN37">
            <v>9.0909090909090905E-3</v>
          </cell>
          <cell r="AO37">
            <v>0.10344827586206901</v>
          </cell>
          <cell r="AP37">
            <v>8.6206896551724102E-2</v>
          </cell>
          <cell r="AQ37" t="str">
            <v>NULL</v>
          </cell>
          <cell r="AR37">
            <v>8.5714285714285701E-2</v>
          </cell>
          <cell r="AS37" t="str">
            <v>NULL</v>
          </cell>
        </row>
        <row r="38">
          <cell r="A38">
            <v>115520</v>
          </cell>
          <cell r="B38">
            <v>9162065</v>
          </cell>
          <cell r="C38" t="str">
            <v>St. White's C.P. School</v>
          </cell>
          <cell r="D38">
            <v>916</v>
          </cell>
          <cell r="E38" t="str">
            <v>PS</v>
          </cell>
          <cell r="F38" t="str">
            <v>NULL</v>
          </cell>
          <cell r="G38">
            <v>1</v>
          </cell>
          <cell r="H38">
            <v>285</v>
          </cell>
          <cell r="I38">
            <v>285</v>
          </cell>
          <cell r="J38">
            <v>0</v>
          </cell>
          <cell r="K38">
            <v>0</v>
          </cell>
          <cell r="L38">
            <v>0</v>
          </cell>
          <cell r="M38">
            <v>0</v>
          </cell>
          <cell r="N38">
            <v>0.11228070175438599</v>
          </cell>
          <cell r="O38">
            <v>0.18640000000000001</v>
          </cell>
          <cell r="P38" t="str">
            <v>NULL</v>
          </cell>
          <cell r="Q38" t="str">
            <v>NULL</v>
          </cell>
          <cell r="R38">
            <v>0.63508771929824603</v>
          </cell>
          <cell r="S38">
            <v>0.18245614035087701</v>
          </cell>
          <cell r="T38">
            <v>5.2631578947368397E-2</v>
          </cell>
          <cell r="U38">
            <v>0.12982456140350901</v>
          </cell>
          <cell r="V38">
            <v>0</v>
          </cell>
          <cell r="W38">
            <v>0</v>
          </cell>
          <cell r="X38">
            <v>0</v>
          </cell>
          <cell r="Y38" t="str">
            <v>NULL</v>
          </cell>
          <cell r="Z38" t="str">
            <v>NULL</v>
          </cell>
          <cell r="AA38" t="str">
            <v>NULL</v>
          </cell>
          <cell r="AB38" t="str">
            <v>NULL</v>
          </cell>
          <cell r="AC38" t="str">
            <v>NULL</v>
          </cell>
          <cell r="AD38" t="str">
            <v>NULL</v>
          </cell>
          <cell r="AE38" t="str">
            <v>NULL</v>
          </cell>
          <cell r="AF38">
            <v>8.2644628099173608E-3</v>
          </cell>
          <cell r="AG38">
            <v>8.2644628099173608E-3</v>
          </cell>
          <cell r="AH38">
            <v>1.2396694214876E-2</v>
          </cell>
          <cell r="AI38" t="str">
            <v>NULL</v>
          </cell>
          <cell r="AJ38" t="str">
            <v>NULL</v>
          </cell>
          <cell r="AK38" t="str">
            <v>NULL</v>
          </cell>
          <cell r="AL38">
            <v>3.5842293906810036E-3</v>
          </cell>
          <cell r="AM38">
            <v>3.5842293906810036E-3</v>
          </cell>
          <cell r="AN38">
            <v>3.5842293906810036E-3</v>
          </cell>
          <cell r="AO38">
            <v>0.26627218934911201</v>
          </cell>
          <cell r="AP38">
            <v>0.183431952662722</v>
          </cell>
          <cell r="AQ38" t="str">
            <v>NULL</v>
          </cell>
          <cell r="AR38">
            <v>6.3157894736842093E-2</v>
          </cell>
          <cell r="AS38" t="str">
            <v>NULL</v>
          </cell>
        </row>
        <row r="39">
          <cell r="A39">
            <v>115521</v>
          </cell>
          <cell r="B39">
            <v>9162066</v>
          </cell>
          <cell r="C39" t="str">
            <v>Soudley School</v>
          </cell>
          <cell r="D39">
            <v>916</v>
          </cell>
          <cell r="E39" t="str">
            <v>PS</v>
          </cell>
          <cell r="F39" t="str">
            <v>NULL</v>
          </cell>
          <cell r="G39">
            <v>1</v>
          </cell>
          <cell r="H39">
            <v>75</v>
          </cell>
          <cell r="I39">
            <v>75</v>
          </cell>
          <cell r="J39">
            <v>0</v>
          </cell>
          <cell r="K39">
            <v>0</v>
          </cell>
          <cell r="L39">
            <v>0</v>
          </cell>
          <cell r="M39">
            <v>0</v>
          </cell>
          <cell r="N39">
            <v>0.08</v>
          </cell>
          <cell r="O39">
            <v>0.14410000000000001</v>
          </cell>
          <cell r="P39" t="str">
            <v>NULL</v>
          </cell>
          <cell r="Q39" t="str">
            <v>NULL</v>
          </cell>
          <cell r="R39">
            <v>0.65333333333333299</v>
          </cell>
          <cell r="S39">
            <v>0.293333333333333</v>
          </cell>
          <cell r="T39">
            <v>2.66666666666667E-2</v>
          </cell>
          <cell r="U39">
            <v>2.66666666666667E-2</v>
          </cell>
          <cell r="V39">
            <v>0</v>
          </cell>
          <cell r="W39">
            <v>0</v>
          </cell>
          <cell r="X39">
            <v>0</v>
          </cell>
          <cell r="Y39" t="str">
            <v>NULL</v>
          </cell>
          <cell r="Z39" t="str">
            <v>NULL</v>
          </cell>
          <cell r="AA39" t="str">
            <v>NULL</v>
          </cell>
          <cell r="AB39" t="str">
            <v>NULL</v>
          </cell>
          <cell r="AC39" t="str">
            <v>NULL</v>
          </cell>
          <cell r="AD39" t="str">
            <v>NULL</v>
          </cell>
          <cell r="AE39" t="str">
            <v>NULL</v>
          </cell>
          <cell r="AF39">
            <v>0</v>
          </cell>
          <cell r="AG39">
            <v>0</v>
          </cell>
          <cell r="AH39">
            <v>0</v>
          </cell>
          <cell r="AI39" t="str">
            <v>NULL</v>
          </cell>
          <cell r="AJ39" t="str">
            <v>NULL</v>
          </cell>
          <cell r="AK39" t="str">
            <v>NULL</v>
          </cell>
          <cell r="AL39" t="str">
            <v>NULL</v>
          </cell>
          <cell r="AM39" t="str">
            <v>NULL</v>
          </cell>
          <cell r="AN39" t="str">
            <v>NULL</v>
          </cell>
          <cell r="AO39">
            <v>0.25581395348837199</v>
          </cell>
          <cell r="AP39">
            <v>0.162790697674419</v>
          </cell>
          <cell r="AQ39" t="str">
            <v>NULL</v>
          </cell>
          <cell r="AR39">
            <v>0.17333333333333301</v>
          </cell>
          <cell r="AS39" t="str">
            <v>NULL</v>
          </cell>
        </row>
        <row r="40">
          <cell r="A40">
            <v>115522</v>
          </cell>
          <cell r="B40">
            <v>9162067</v>
          </cell>
          <cell r="C40" t="str">
            <v>Steam Mills Primary School</v>
          </cell>
          <cell r="D40">
            <v>916</v>
          </cell>
          <cell r="E40" t="str">
            <v>PS</v>
          </cell>
          <cell r="F40" t="str">
            <v>NULL</v>
          </cell>
          <cell r="G40">
            <v>1</v>
          </cell>
          <cell r="H40">
            <v>115</v>
          </cell>
          <cell r="I40">
            <v>115</v>
          </cell>
          <cell r="J40">
            <v>0</v>
          </cell>
          <cell r="K40">
            <v>0</v>
          </cell>
          <cell r="L40">
            <v>0</v>
          </cell>
          <cell r="M40">
            <v>0</v>
          </cell>
          <cell r="N40">
            <v>0.11304347826087</v>
          </cell>
          <cell r="O40">
            <v>7.0199999999999999E-2</v>
          </cell>
          <cell r="P40" t="str">
            <v>NULL</v>
          </cell>
          <cell r="Q40" t="str">
            <v>NULL</v>
          </cell>
          <cell r="R40">
            <v>0.65789473684210498</v>
          </cell>
          <cell r="S40">
            <v>0.12280701754386</v>
          </cell>
          <cell r="T40">
            <v>6.14035087719298E-2</v>
          </cell>
          <cell r="U40">
            <v>0.157894736842105</v>
          </cell>
          <cell r="V40">
            <v>0</v>
          </cell>
          <cell r="W40">
            <v>0</v>
          </cell>
          <cell r="X40">
            <v>0</v>
          </cell>
          <cell r="Y40" t="str">
            <v>NULL</v>
          </cell>
          <cell r="Z40" t="str">
            <v>NULL</v>
          </cell>
          <cell r="AA40" t="str">
            <v>NULL</v>
          </cell>
          <cell r="AB40" t="str">
            <v>NULL</v>
          </cell>
          <cell r="AC40" t="str">
            <v>NULL</v>
          </cell>
          <cell r="AD40" t="str">
            <v>NULL</v>
          </cell>
          <cell r="AE40" t="str">
            <v>NULL</v>
          </cell>
          <cell r="AF40">
            <v>1.02040816326531E-2</v>
          </cell>
          <cell r="AG40">
            <v>1.02040816326531E-2</v>
          </cell>
          <cell r="AH40">
            <v>1.02040816326531E-2</v>
          </cell>
          <cell r="AI40" t="str">
            <v>NULL</v>
          </cell>
          <cell r="AJ40" t="str">
            <v>NULL</v>
          </cell>
          <cell r="AK40" t="str">
            <v>NULL</v>
          </cell>
          <cell r="AL40" t="str">
            <v>NULL</v>
          </cell>
          <cell r="AM40" t="str">
            <v>NULL</v>
          </cell>
          <cell r="AN40" t="str">
            <v>NULL</v>
          </cell>
          <cell r="AO40">
            <v>0.28358208955223901</v>
          </cell>
          <cell r="AP40">
            <v>0.19402985074626899</v>
          </cell>
          <cell r="AQ40" t="str">
            <v>NULL</v>
          </cell>
          <cell r="AR40">
            <v>2.6086956521739101E-2</v>
          </cell>
          <cell r="AS40" t="str">
            <v>NULL</v>
          </cell>
        </row>
        <row r="41">
          <cell r="A41">
            <v>115523</v>
          </cell>
          <cell r="B41">
            <v>9162068</v>
          </cell>
          <cell r="C41" t="str">
            <v>Eastington Primary School</v>
          </cell>
          <cell r="D41">
            <v>916</v>
          </cell>
          <cell r="E41" t="str">
            <v>PS</v>
          </cell>
          <cell r="F41" t="str">
            <v>NULL</v>
          </cell>
          <cell r="G41">
            <v>1</v>
          </cell>
          <cell r="H41">
            <v>141</v>
          </cell>
          <cell r="I41">
            <v>141</v>
          </cell>
          <cell r="J41">
            <v>0</v>
          </cell>
          <cell r="K41">
            <v>0</v>
          </cell>
          <cell r="L41">
            <v>0</v>
          </cell>
          <cell r="M41">
            <v>0</v>
          </cell>
          <cell r="N41">
            <v>0</v>
          </cell>
          <cell r="O41">
            <v>1.3899999999999999E-2</v>
          </cell>
          <cell r="P41" t="str">
            <v>NULL</v>
          </cell>
          <cell r="Q41" t="str">
            <v>NULL</v>
          </cell>
          <cell r="R41">
            <v>0.97122302158273399</v>
          </cell>
          <cell r="S41">
            <v>7.1942446043165497E-3</v>
          </cell>
          <cell r="T41">
            <v>2.15827338129496E-2</v>
          </cell>
          <cell r="U41">
            <v>0</v>
          </cell>
          <cell r="V41">
            <v>0</v>
          </cell>
          <cell r="W41">
            <v>0</v>
          </cell>
          <cell r="X41">
            <v>0</v>
          </cell>
          <cell r="Y41" t="str">
            <v>NULL</v>
          </cell>
          <cell r="Z41" t="str">
            <v>NULL</v>
          </cell>
          <cell r="AA41" t="str">
            <v>NULL</v>
          </cell>
          <cell r="AB41" t="str">
            <v>NULL</v>
          </cell>
          <cell r="AC41" t="str">
            <v>NULL</v>
          </cell>
          <cell r="AD41" t="str">
            <v>NULL</v>
          </cell>
          <cell r="AE41" t="str">
            <v>NULL</v>
          </cell>
          <cell r="AF41">
            <v>8.2644628099173608E-3</v>
          </cell>
          <cell r="AG41">
            <v>1.6528925619834701E-2</v>
          </cell>
          <cell r="AH41">
            <v>1.6528925619834701E-2</v>
          </cell>
          <cell r="AI41" t="str">
            <v>NULL</v>
          </cell>
          <cell r="AJ41" t="str">
            <v>NULL</v>
          </cell>
          <cell r="AK41" t="str">
            <v>NULL</v>
          </cell>
          <cell r="AL41" t="str">
            <v>NULL</v>
          </cell>
          <cell r="AM41" t="str">
            <v>NULL</v>
          </cell>
          <cell r="AN41" t="str">
            <v>NULL</v>
          </cell>
          <cell r="AO41">
            <v>7.3170731707317097E-2</v>
          </cell>
          <cell r="AP41">
            <v>4.8780487804878099E-2</v>
          </cell>
          <cell r="AQ41" t="str">
            <v>NULL</v>
          </cell>
          <cell r="AR41">
            <v>3.54609929078014E-2</v>
          </cell>
          <cell r="AS41" t="str">
            <v>NULL</v>
          </cell>
        </row>
        <row r="42">
          <cell r="A42">
            <v>115525</v>
          </cell>
          <cell r="B42">
            <v>9162070</v>
          </cell>
          <cell r="C42" t="str">
            <v>Great Rissington School</v>
          </cell>
          <cell r="D42">
            <v>916</v>
          </cell>
          <cell r="E42" t="str">
            <v>PS</v>
          </cell>
          <cell r="F42" t="str">
            <v>NULL</v>
          </cell>
          <cell r="G42">
            <v>1</v>
          </cell>
          <cell r="H42">
            <v>98</v>
          </cell>
          <cell r="I42">
            <v>98</v>
          </cell>
          <cell r="J42">
            <v>0</v>
          </cell>
          <cell r="K42">
            <v>0</v>
          </cell>
          <cell r="L42">
            <v>0</v>
          </cell>
          <cell r="M42">
            <v>0</v>
          </cell>
          <cell r="N42">
            <v>3.06122448979592E-2</v>
          </cell>
          <cell r="O42">
            <v>2.2000000000000002E-2</v>
          </cell>
          <cell r="P42" t="str">
            <v>NULL</v>
          </cell>
          <cell r="Q42" t="str">
            <v>NULL</v>
          </cell>
          <cell r="R42">
            <v>1</v>
          </cell>
          <cell r="S42">
            <v>0</v>
          </cell>
          <cell r="T42">
            <v>0</v>
          </cell>
          <cell r="U42">
            <v>0</v>
          </cell>
          <cell r="V42">
            <v>0</v>
          </cell>
          <cell r="W42">
            <v>0</v>
          </cell>
          <cell r="X42">
            <v>0</v>
          </cell>
          <cell r="Y42" t="str">
            <v>NULL</v>
          </cell>
          <cell r="Z42" t="str">
            <v>NULL</v>
          </cell>
          <cell r="AA42" t="str">
            <v>NULL</v>
          </cell>
          <cell r="AB42" t="str">
            <v>NULL</v>
          </cell>
          <cell r="AC42" t="str">
            <v>NULL</v>
          </cell>
          <cell r="AD42" t="str">
            <v>NULL</v>
          </cell>
          <cell r="AE42" t="str">
            <v>NULL</v>
          </cell>
          <cell r="AF42">
            <v>0</v>
          </cell>
          <cell r="AG42">
            <v>0</v>
          </cell>
          <cell r="AH42">
            <v>0</v>
          </cell>
          <cell r="AI42" t="str">
            <v>NULL</v>
          </cell>
          <cell r="AJ42" t="str">
            <v>NULL</v>
          </cell>
          <cell r="AK42" t="str">
            <v>NULL</v>
          </cell>
          <cell r="AL42" t="str">
            <v>NULL</v>
          </cell>
          <cell r="AM42" t="str">
            <v>NULL</v>
          </cell>
          <cell r="AN42" t="str">
            <v>NULL</v>
          </cell>
          <cell r="AO42">
            <v>0</v>
          </cell>
          <cell r="AP42">
            <v>0</v>
          </cell>
          <cell r="AQ42" t="str">
            <v>NULL</v>
          </cell>
          <cell r="AR42">
            <v>4.08163265306122E-2</v>
          </cell>
          <cell r="AS42" t="str">
            <v>NULL</v>
          </cell>
        </row>
        <row r="43">
          <cell r="A43">
            <v>115526</v>
          </cell>
          <cell r="B43">
            <v>9162072</v>
          </cell>
          <cell r="C43" t="str">
            <v>Sharpness Primary School</v>
          </cell>
          <cell r="D43">
            <v>916</v>
          </cell>
          <cell r="E43" t="str">
            <v>PS</v>
          </cell>
          <cell r="F43" t="str">
            <v>NULL</v>
          </cell>
          <cell r="G43">
            <v>1</v>
          </cell>
          <cell r="H43">
            <v>93</v>
          </cell>
          <cell r="I43">
            <v>93</v>
          </cell>
          <cell r="J43">
            <v>0</v>
          </cell>
          <cell r="K43">
            <v>0</v>
          </cell>
          <cell r="L43">
            <v>0</v>
          </cell>
          <cell r="M43">
            <v>0</v>
          </cell>
          <cell r="N43">
            <v>5.3763440860215103E-2</v>
          </cell>
          <cell r="O43">
            <v>0.23329999999999998</v>
          </cell>
          <cell r="P43" t="str">
            <v>NULL</v>
          </cell>
          <cell r="Q43" t="str">
            <v>NULL</v>
          </cell>
          <cell r="R43">
            <v>0.175824175824176</v>
          </cell>
          <cell r="S43">
            <v>0.82417582417582402</v>
          </cell>
          <cell r="T43">
            <v>0</v>
          </cell>
          <cell r="U43">
            <v>0</v>
          </cell>
          <cell r="V43">
            <v>0</v>
          </cell>
          <cell r="W43">
            <v>0</v>
          </cell>
          <cell r="X43">
            <v>0</v>
          </cell>
          <cell r="Y43" t="str">
            <v>NULL</v>
          </cell>
          <cell r="Z43" t="str">
            <v>NULL</v>
          </cell>
          <cell r="AA43" t="str">
            <v>NULL</v>
          </cell>
          <cell r="AB43" t="str">
            <v>NULL</v>
          </cell>
          <cell r="AC43" t="str">
            <v>NULL</v>
          </cell>
          <cell r="AD43" t="str">
            <v>NULL</v>
          </cell>
          <cell r="AE43" t="str">
            <v>NULL</v>
          </cell>
          <cell r="AF43">
            <v>0</v>
          </cell>
          <cell r="AG43">
            <v>0</v>
          </cell>
          <cell r="AH43">
            <v>0</v>
          </cell>
          <cell r="AI43" t="str">
            <v>NULL</v>
          </cell>
          <cell r="AJ43" t="str">
            <v>NULL</v>
          </cell>
          <cell r="AK43" t="str">
            <v>NULL</v>
          </cell>
          <cell r="AL43">
            <v>2.2222222222222223E-2</v>
          </cell>
          <cell r="AM43">
            <v>2.2222222222222223E-2</v>
          </cell>
          <cell r="AN43">
            <v>2.2222222222222223E-2</v>
          </cell>
          <cell r="AO43">
            <v>0.24489795918367299</v>
          </cell>
          <cell r="AP43">
            <v>0.20408163265306101</v>
          </cell>
          <cell r="AQ43" t="str">
            <v>NULL</v>
          </cell>
          <cell r="AR43">
            <v>8.6021505376344107E-2</v>
          </cell>
          <cell r="AS43" t="str">
            <v>NULL</v>
          </cell>
        </row>
        <row r="44">
          <cell r="A44">
            <v>115527</v>
          </cell>
          <cell r="B44">
            <v>9162073</v>
          </cell>
          <cell r="C44" t="str">
            <v>Kemble Primary School</v>
          </cell>
          <cell r="D44">
            <v>916</v>
          </cell>
          <cell r="E44" t="str">
            <v>PS</v>
          </cell>
          <cell r="F44" t="str">
            <v>NULL</v>
          </cell>
          <cell r="G44">
            <v>1</v>
          </cell>
          <cell r="H44">
            <v>88</v>
          </cell>
          <cell r="I44">
            <v>88</v>
          </cell>
          <cell r="J44">
            <v>0</v>
          </cell>
          <cell r="K44">
            <v>0</v>
          </cell>
          <cell r="L44">
            <v>0</v>
          </cell>
          <cell r="M44">
            <v>0</v>
          </cell>
          <cell r="N44">
            <v>0.102272727272727</v>
          </cell>
          <cell r="O44">
            <v>0.1512</v>
          </cell>
          <cell r="P44" t="str">
            <v>NULL</v>
          </cell>
          <cell r="Q44" t="str">
            <v>NULL</v>
          </cell>
          <cell r="R44">
            <v>1</v>
          </cell>
          <cell r="S44">
            <v>0</v>
          </cell>
          <cell r="T44">
            <v>0</v>
          </cell>
          <cell r="U44">
            <v>0</v>
          </cell>
          <cell r="V44">
            <v>0</v>
          </cell>
          <cell r="W44">
            <v>0</v>
          </cell>
          <cell r="X44">
            <v>0</v>
          </cell>
          <cell r="Y44" t="str">
            <v>NULL</v>
          </cell>
          <cell r="Z44" t="str">
            <v>NULL</v>
          </cell>
          <cell r="AA44" t="str">
            <v>NULL</v>
          </cell>
          <cell r="AB44" t="str">
            <v>NULL</v>
          </cell>
          <cell r="AC44" t="str">
            <v>NULL</v>
          </cell>
          <cell r="AD44" t="str">
            <v>NULL</v>
          </cell>
          <cell r="AE44" t="str">
            <v>NULL</v>
          </cell>
          <cell r="AF44">
            <v>0</v>
          </cell>
          <cell r="AG44">
            <v>0</v>
          </cell>
          <cell r="AH44">
            <v>0</v>
          </cell>
          <cell r="AI44" t="str">
            <v>NULL</v>
          </cell>
          <cell r="AJ44" t="str">
            <v>NULL</v>
          </cell>
          <cell r="AK44" t="str">
            <v>NULL</v>
          </cell>
          <cell r="AL44" t="str">
            <v>NULL</v>
          </cell>
          <cell r="AM44" t="str">
            <v>NULL</v>
          </cell>
          <cell r="AN44" t="str">
            <v>NULL</v>
          </cell>
          <cell r="AO44">
            <v>0.125</v>
          </cell>
          <cell r="AP44">
            <v>0.125</v>
          </cell>
          <cell r="AQ44" t="str">
            <v>NULL</v>
          </cell>
          <cell r="AR44">
            <v>0.13636363636363599</v>
          </cell>
          <cell r="AS44" t="str">
            <v>NULL</v>
          </cell>
        </row>
        <row r="45">
          <cell r="A45">
            <v>115529</v>
          </cell>
          <cell r="B45">
            <v>9162075</v>
          </cell>
          <cell r="C45" t="str">
            <v>Kingswood Primary School</v>
          </cell>
          <cell r="D45">
            <v>916</v>
          </cell>
          <cell r="E45" t="str">
            <v>PS</v>
          </cell>
          <cell r="F45" t="str">
            <v>NULL</v>
          </cell>
          <cell r="G45">
            <v>1</v>
          </cell>
          <cell r="H45">
            <v>106</v>
          </cell>
          <cell r="I45">
            <v>106</v>
          </cell>
          <cell r="J45">
            <v>0</v>
          </cell>
          <cell r="K45">
            <v>0</v>
          </cell>
          <cell r="L45">
            <v>0</v>
          </cell>
          <cell r="M45">
            <v>0</v>
          </cell>
          <cell r="N45">
            <v>3.77358490566038E-2</v>
          </cell>
          <cell r="O45">
            <v>0.1275</v>
          </cell>
          <cell r="P45" t="str">
            <v>NULL</v>
          </cell>
          <cell r="Q45" t="str">
            <v>NULL</v>
          </cell>
          <cell r="R45">
            <v>1</v>
          </cell>
          <cell r="S45">
            <v>0</v>
          </cell>
          <cell r="T45">
            <v>0</v>
          </cell>
          <cell r="U45">
            <v>0</v>
          </cell>
          <cell r="V45">
            <v>0</v>
          </cell>
          <cell r="W45">
            <v>0</v>
          </cell>
          <cell r="X45">
            <v>0</v>
          </cell>
          <cell r="Y45" t="str">
            <v>NULL</v>
          </cell>
          <cell r="Z45" t="str">
            <v>NULL</v>
          </cell>
          <cell r="AA45" t="str">
            <v>NULL</v>
          </cell>
          <cell r="AB45" t="str">
            <v>NULL</v>
          </cell>
          <cell r="AC45" t="str">
            <v>NULL</v>
          </cell>
          <cell r="AD45" t="str">
            <v>NULL</v>
          </cell>
          <cell r="AE45" t="str">
            <v>NULL</v>
          </cell>
          <cell r="AF45">
            <v>0</v>
          </cell>
          <cell r="AG45">
            <v>0</v>
          </cell>
          <cell r="AH45">
            <v>0</v>
          </cell>
          <cell r="AI45" t="str">
            <v>NULL</v>
          </cell>
          <cell r="AJ45" t="str">
            <v>NULL</v>
          </cell>
          <cell r="AK45" t="str">
            <v>NULL</v>
          </cell>
          <cell r="AL45" t="str">
            <v>NULL</v>
          </cell>
          <cell r="AM45" t="str">
            <v>NULL</v>
          </cell>
          <cell r="AN45" t="str">
            <v>NULL</v>
          </cell>
          <cell r="AO45">
            <v>0.134615384615385</v>
          </cell>
          <cell r="AP45">
            <v>9.6153846153846201E-2</v>
          </cell>
          <cell r="AQ45" t="str">
            <v>NULL</v>
          </cell>
          <cell r="AR45">
            <v>5.6603773584905703E-2</v>
          </cell>
          <cell r="AS45" t="str">
            <v>NULL</v>
          </cell>
        </row>
        <row r="46">
          <cell r="A46">
            <v>115531</v>
          </cell>
          <cell r="B46">
            <v>9162077</v>
          </cell>
          <cell r="C46" t="str">
            <v>Lydbrook  Primary School</v>
          </cell>
          <cell r="D46">
            <v>916</v>
          </cell>
          <cell r="E46" t="str">
            <v>PS</v>
          </cell>
          <cell r="F46" t="str">
            <v>NULL</v>
          </cell>
          <cell r="G46">
            <v>1</v>
          </cell>
          <cell r="H46">
            <v>130</v>
          </cell>
          <cell r="I46">
            <v>130</v>
          </cell>
          <cell r="J46">
            <v>0</v>
          </cell>
          <cell r="K46">
            <v>0</v>
          </cell>
          <cell r="L46">
            <v>0</v>
          </cell>
          <cell r="M46">
            <v>2</v>
          </cell>
          <cell r="N46">
            <v>0.1</v>
          </cell>
          <cell r="O46">
            <v>0.18109999999999998</v>
          </cell>
          <cell r="P46" t="str">
            <v>NULL</v>
          </cell>
          <cell r="Q46" t="str">
            <v>NULL</v>
          </cell>
          <cell r="R46">
            <v>0.92307692307692302</v>
          </cell>
          <cell r="S46">
            <v>6.15384615384615E-2</v>
          </cell>
          <cell r="T46">
            <v>0</v>
          </cell>
          <cell r="U46">
            <v>1.5384615384615399E-2</v>
          </cell>
          <cell r="V46">
            <v>0</v>
          </cell>
          <cell r="W46">
            <v>0</v>
          </cell>
          <cell r="X46">
            <v>0</v>
          </cell>
          <cell r="Y46" t="str">
            <v>NULL</v>
          </cell>
          <cell r="Z46" t="str">
            <v>NULL</v>
          </cell>
          <cell r="AA46" t="str">
            <v>NULL</v>
          </cell>
          <cell r="AB46" t="str">
            <v>NULL</v>
          </cell>
          <cell r="AC46" t="str">
            <v>NULL</v>
          </cell>
          <cell r="AD46" t="str">
            <v>NULL</v>
          </cell>
          <cell r="AE46" t="str">
            <v>NULL</v>
          </cell>
          <cell r="AF46">
            <v>9.0909090909090905E-3</v>
          </cell>
          <cell r="AG46">
            <v>2.7272727272727299E-2</v>
          </cell>
          <cell r="AH46">
            <v>2.7272727272727299E-2</v>
          </cell>
          <cell r="AI46" t="str">
            <v>NULL</v>
          </cell>
          <cell r="AJ46" t="str">
            <v>NULL</v>
          </cell>
          <cell r="AK46" t="str">
            <v>NULL</v>
          </cell>
          <cell r="AL46" t="str">
            <v>NULL</v>
          </cell>
          <cell r="AM46" t="str">
            <v>NULL</v>
          </cell>
          <cell r="AN46" t="str">
            <v>NULL</v>
          </cell>
          <cell r="AO46">
            <v>0.246753246753247</v>
          </cell>
          <cell r="AP46">
            <v>0.14285714285714299</v>
          </cell>
          <cell r="AQ46" t="str">
            <v>NULL</v>
          </cell>
          <cell r="AR46">
            <v>7.69230769230769E-2</v>
          </cell>
          <cell r="AS46" t="str">
            <v>NULL</v>
          </cell>
        </row>
        <row r="47">
          <cell r="A47">
            <v>115533</v>
          </cell>
          <cell r="B47">
            <v>9162081</v>
          </cell>
          <cell r="C47" t="str">
            <v>Mickleton Primary School</v>
          </cell>
          <cell r="D47">
            <v>916</v>
          </cell>
          <cell r="E47" t="str">
            <v>PS</v>
          </cell>
          <cell r="F47" t="str">
            <v>NULL</v>
          </cell>
          <cell r="G47">
            <v>1</v>
          </cell>
          <cell r="H47">
            <v>105</v>
          </cell>
          <cell r="I47">
            <v>105</v>
          </cell>
          <cell r="J47">
            <v>0</v>
          </cell>
          <cell r="K47">
            <v>0</v>
          </cell>
          <cell r="L47">
            <v>0</v>
          </cell>
          <cell r="M47">
            <v>0</v>
          </cell>
          <cell r="N47">
            <v>5.7142857142857099E-2</v>
          </cell>
          <cell r="O47">
            <v>0.12240000000000001</v>
          </cell>
          <cell r="P47" t="str">
            <v>NULL</v>
          </cell>
          <cell r="Q47" t="str">
            <v>NULL</v>
          </cell>
          <cell r="R47">
            <v>1</v>
          </cell>
          <cell r="S47">
            <v>0</v>
          </cell>
          <cell r="T47">
            <v>0</v>
          </cell>
          <cell r="U47">
            <v>0</v>
          </cell>
          <cell r="V47">
            <v>0</v>
          </cell>
          <cell r="W47">
            <v>0</v>
          </cell>
          <cell r="X47">
            <v>0</v>
          </cell>
          <cell r="Y47" t="str">
            <v>NULL</v>
          </cell>
          <cell r="Z47" t="str">
            <v>NULL</v>
          </cell>
          <cell r="AA47" t="str">
            <v>NULL</v>
          </cell>
          <cell r="AB47" t="str">
            <v>NULL</v>
          </cell>
          <cell r="AC47" t="str">
            <v>NULL</v>
          </cell>
          <cell r="AD47" t="str">
            <v>NULL</v>
          </cell>
          <cell r="AE47" t="str">
            <v>NULL</v>
          </cell>
          <cell r="AF47">
            <v>0</v>
          </cell>
          <cell r="AG47">
            <v>0</v>
          </cell>
          <cell r="AH47">
            <v>0</v>
          </cell>
          <cell r="AI47" t="str">
            <v>NULL</v>
          </cell>
          <cell r="AJ47" t="str">
            <v>NULL</v>
          </cell>
          <cell r="AK47" t="str">
            <v>NULL</v>
          </cell>
          <cell r="AL47">
            <v>1.020408163265306E-2</v>
          </cell>
          <cell r="AM47">
            <v>0</v>
          </cell>
          <cell r="AN47">
            <v>0</v>
          </cell>
          <cell r="AO47">
            <v>0.22413793103448301</v>
          </cell>
          <cell r="AP47">
            <v>0.12068965517241401</v>
          </cell>
          <cell r="AQ47" t="str">
            <v>NULL</v>
          </cell>
          <cell r="AR47">
            <v>9.5238095238095205E-2</v>
          </cell>
          <cell r="AS47" t="str">
            <v>NULL</v>
          </cell>
        </row>
        <row r="48">
          <cell r="A48">
            <v>115534</v>
          </cell>
          <cell r="B48">
            <v>9162084</v>
          </cell>
          <cell r="C48" t="str">
            <v>Sheepscombe School</v>
          </cell>
          <cell r="D48">
            <v>916</v>
          </cell>
          <cell r="E48" t="str">
            <v>PS</v>
          </cell>
          <cell r="F48" t="str">
            <v>NULL</v>
          </cell>
          <cell r="G48">
            <v>1</v>
          </cell>
          <cell r="H48">
            <v>33</v>
          </cell>
          <cell r="I48">
            <v>33</v>
          </cell>
          <cell r="J48">
            <v>0</v>
          </cell>
          <cell r="K48">
            <v>0</v>
          </cell>
          <cell r="L48">
            <v>0</v>
          </cell>
          <cell r="M48">
            <v>0</v>
          </cell>
          <cell r="N48">
            <v>3.03030303030303E-2</v>
          </cell>
          <cell r="O48">
            <v>6.3600000000000004E-2</v>
          </cell>
          <cell r="P48" t="str">
            <v>NULL</v>
          </cell>
          <cell r="Q48" t="str">
            <v>NULL</v>
          </cell>
          <cell r="R48">
            <v>0.96875</v>
          </cell>
          <cell r="S48">
            <v>0</v>
          </cell>
          <cell r="T48">
            <v>3.125E-2</v>
          </cell>
          <cell r="U48">
            <v>0</v>
          </cell>
          <cell r="V48">
            <v>0</v>
          </cell>
          <cell r="W48">
            <v>0</v>
          </cell>
          <cell r="X48">
            <v>0</v>
          </cell>
          <cell r="Y48" t="str">
            <v>NULL</v>
          </cell>
          <cell r="Z48" t="str">
            <v>NULL</v>
          </cell>
          <cell r="AA48" t="str">
            <v>NULL</v>
          </cell>
          <cell r="AB48" t="str">
            <v>NULL</v>
          </cell>
          <cell r="AC48" t="str">
            <v>NULL</v>
          </cell>
          <cell r="AD48" t="str">
            <v>NULL</v>
          </cell>
          <cell r="AE48" t="str">
            <v>NULL</v>
          </cell>
          <cell r="AF48">
            <v>0</v>
          </cell>
          <cell r="AG48">
            <v>0</v>
          </cell>
          <cell r="AH48">
            <v>0</v>
          </cell>
          <cell r="AI48" t="str">
            <v>NULL</v>
          </cell>
          <cell r="AJ48" t="str">
            <v>NULL</v>
          </cell>
          <cell r="AK48" t="str">
            <v>NULL</v>
          </cell>
          <cell r="AL48" t="str">
            <v>NULL</v>
          </cell>
          <cell r="AM48" t="str">
            <v>NULL</v>
          </cell>
          <cell r="AN48" t="str">
            <v>NULL</v>
          </cell>
          <cell r="AO48">
            <v>0.14285714285714299</v>
          </cell>
          <cell r="AP48">
            <v>0.14285714285714299</v>
          </cell>
          <cell r="AQ48" t="str">
            <v>NULL</v>
          </cell>
          <cell r="AR48">
            <v>9.0909090909090898E-2</v>
          </cell>
          <cell r="AS48" t="str">
            <v>NULL</v>
          </cell>
        </row>
        <row r="49">
          <cell r="A49">
            <v>115535</v>
          </cell>
          <cell r="B49">
            <v>9162085</v>
          </cell>
          <cell r="C49" t="str">
            <v>Rodmarton Primary School</v>
          </cell>
          <cell r="D49">
            <v>916</v>
          </cell>
          <cell r="E49" t="str">
            <v>PS</v>
          </cell>
          <cell r="F49" t="str">
            <v>NULL</v>
          </cell>
          <cell r="G49">
            <v>1</v>
          </cell>
          <cell r="H49">
            <v>73</v>
          </cell>
          <cell r="I49">
            <v>73</v>
          </cell>
          <cell r="J49">
            <v>0</v>
          </cell>
          <cell r="K49">
            <v>0</v>
          </cell>
          <cell r="L49">
            <v>0</v>
          </cell>
          <cell r="M49">
            <v>2</v>
          </cell>
          <cell r="N49">
            <v>2.7397260273972601E-2</v>
          </cell>
          <cell r="O49">
            <v>2.7799999999999998E-2</v>
          </cell>
          <cell r="P49" t="str">
            <v>NULL</v>
          </cell>
          <cell r="Q49" t="str">
            <v>NULL</v>
          </cell>
          <cell r="R49">
            <v>1</v>
          </cell>
          <cell r="S49">
            <v>0</v>
          </cell>
          <cell r="T49">
            <v>0</v>
          </cell>
          <cell r="U49">
            <v>0</v>
          </cell>
          <cell r="V49">
            <v>0</v>
          </cell>
          <cell r="W49">
            <v>0</v>
          </cell>
          <cell r="X49">
            <v>0</v>
          </cell>
          <cell r="Y49" t="str">
            <v>NULL</v>
          </cell>
          <cell r="Z49" t="str">
            <v>NULL</v>
          </cell>
          <cell r="AA49" t="str">
            <v>NULL</v>
          </cell>
          <cell r="AB49" t="str">
            <v>NULL</v>
          </cell>
          <cell r="AC49" t="str">
            <v>NULL</v>
          </cell>
          <cell r="AD49" t="str">
            <v>NULL</v>
          </cell>
          <cell r="AE49" t="str">
            <v>NULL</v>
          </cell>
          <cell r="AF49">
            <v>0</v>
          </cell>
          <cell r="AG49">
            <v>0</v>
          </cell>
          <cell r="AH49">
            <v>0</v>
          </cell>
          <cell r="AI49" t="str">
            <v>NULL</v>
          </cell>
          <cell r="AJ49" t="str">
            <v>NULL</v>
          </cell>
          <cell r="AK49" t="str">
            <v>NULL</v>
          </cell>
          <cell r="AL49" t="str">
            <v>NULL</v>
          </cell>
          <cell r="AM49" t="str">
            <v>NULL</v>
          </cell>
          <cell r="AN49" t="str">
            <v>NULL</v>
          </cell>
          <cell r="AO49">
            <v>0.20512820512820501</v>
          </cell>
          <cell r="AP49">
            <v>0.102564102564103</v>
          </cell>
          <cell r="AQ49" t="str">
            <v>NULL</v>
          </cell>
          <cell r="AR49">
            <v>9.5890410958904104E-2</v>
          </cell>
          <cell r="AS49" t="str">
            <v>NULL</v>
          </cell>
        </row>
        <row r="50">
          <cell r="A50">
            <v>115536</v>
          </cell>
          <cell r="B50">
            <v>9162086</v>
          </cell>
          <cell r="C50" t="str">
            <v>Slimbridge Primary School</v>
          </cell>
          <cell r="D50">
            <v>916</v>
          </cell>
          <cell r="E50" t="str">
            <v>PS</v>
          </cell>
          <cell r="F50" t="str">
            <v>NULL</v>
          </cell>
          <cell r="G50">
            <v>1</v>
          </cell>
          <cell r="H50">
            <v>94</v>
          </cell>
          <cell r="I50">
            <v>94</v>
          </cell>
          <cell r="J50">
            <v>0</v>
          </cell>
          <cell r="K50">
            <v>0</v>
          </cell>
          <cell r="L50">
            <v>0</v>
          </cell>
          <cell r="M50">
            <v>0</v>
          </cell>
          <cell r="N50">
            <v>6.3829787234042507E-2</v>
          </cell>
          <cell r="O50">
            <v>0.1176</v>
          </cell>
          <cell r="P50" t="str">
            <v>NULL</v>
          </cell>
          <cell r="Q50" t="str">
            <v>NULL</v>
          </cell>
          <cell r="R50">
            <v>0.93617021276595702</v>
          </cell>
          <cell r="S50">
            <v>0</v>
          </cell>
          <cell r="T50">
            <v>3.1914893617021302E-2</v>
          </cell>
          <cell r="U50">
            <v>3.1914893617021302E-2</v>
          </cell>
          <cell r="V50">
            <v>0</v>
          </cell>
          <cell r="W50">
            <v>0</v>
          </cell>
          <cell r="X50">
            <v>0</v>
          </cell>
          <cell r="Y50" t="str">
            <v>NULL</v>
          </cell>
          <cell r="Z50" t="str">
            <v>NULL</v>
          </cell>
          <cell r="AA50" t="str">
            <v>NULL</v>
          </cell>
          <cell r="AB50" t="str">
            <v>NULL</v>
          </cell>
          <cell r="AC50" t="str">
            <v>NULL</v>
          </cell>
          <cell r="AD50" t="str">
            <v>NULL</v>
          </cell>
          <cell r="AE50" t="str">
            <v>NULL</v>
          </cell>
          <cell r="AF50">
            <v>0</v>
          </cell>
          <cell r="AG50">
            <v>0</v>
          </cell>
          <cell r="AH50">
            <v>0</v>
          </cell>
          <cell r="AI50" t="str">
            <v>NULL</v>
          </cell>
          <cell r="AJ50" t="str">
            <v>NULL</v>
          </cell>
          <cell r="AK50" t="str">
            <v>NULL</v>
          </cell>
          <cell r="AL50" t="str">
            <v>NULL</v>
          </cell>
          <cell r="AM50" t="str">
            <v>NULL</v>
          </cell>
          <cell r="AN50" t="str">
            <v>NULL</v>
          </cell>
          <cell r="AO50">
            <v>9.6153846153846201E-2</v>
          </cell>
          <cell r="AP50">
            <v>5.7692307692307702E-2</v>
          </cell>
          <cell r="AQ50" t="str">
            <v>NULL</v>
          </cell>
          <cell r="AR50">
            <v>5.31914893617021E-2</v>
          </cell>
          <cell r="AS50" t="str">
            <v>NULL</v>
          </cell>
        </row>
        <row r="51">
          <cell r="A51">
            <v>115538</v>
          </cell>
          <cell r="B51">
            <v>9162089</v>
          </cell>
          <cell r="C51" t="str">
            <v>Tredington Primary School</v>
          </cell>
          <cell r="D51">
            <v>916</v>
          </cell>
          <cell r="E51" t="str">
            <v>PS</v>
          </cell>
          <cell r="F51" t="str">
            <v>NULL</v>
          </cell>
          <cell r="G51">
            <v>1</v>
          </cell>
          <cell r="H51">
            <v>63</v>
          </cell>
          <cell r="I51">
            <v>63</v>
          </cell>
          <cell r="J51">
            <v>0</v>
          </cell>
          <cell r="K51">
            <v>0</v>
          </cell>
          <cell r="L51">
            <v>0</v>
          </cell>
          <cell r="M51">
            <v>0</v>
          </cell>
          <cell r="N51">
            <v>0.30158730158730201</v>
          </cell>
          <cell r="O51">
            <v>0.29510000000000003</v>
          </cell>
          <cell r="P51" t="str">
            <v>NULL</v>
          </cell>
          <cell r="Q51" t="str">
            <v>NULL</v>
          </cell>
          <cell r="R51">
            <v>0.87301587301587302</v>
          </cell>
          <cell r="S51">
            <v>3.1746031746031703E-2</v>
          </cell>
          <cell r="T51">
            <v>0</v>
          </cell>
          <cell r="U51">
            <v>3.1746031746031703E-2</v>
          </cell>
          <cell r="V51">
            <v>6.3492063492063502E-2</v>
          </cell>
          <cell r="W51">
            <v>0</v>
          </cell>
          <cell r="X51">
            <v>0</v>
          </cell>
          <cell r="Y51" t="str">
            <v>NULL</v>
          </cell>
          <cell r="Z51" t="str">
            <v>NULL</v>
          </cell>
          <cell r="AA51" t="str">
            <v>NULL</v>
          </cell>
          <cell r="AB51" t="str">
            <v>NULL</v>
          </cell>
          <cell r="AC51" t="str">
            <v>NULL</v>
          </cell>
          <cell r="AD51" t="str">
            <v>NULL</v>
          </cell>
          <cell r="AE51" t="str">
            <v>NULL</v>
          </cell>
          <cell r="AF51">
            <v>0</v>
          </cell>
          <cell r="AG51">
            <v>0</v>
          </cell>
          <cell r="AH51">
            <v>1.9230769230769201E-2</v>
          </cell>
          <cell r="AI51" t="str">
            <v>NULL</v>
          </cell>
          <cell r="AJ51" t="str">
            <v>NULL</v>
          </cell>
          <cell r="AK51" t="str">
            <v>NULL</v>
          </cell>
          <cell r="AL51" t="str">
            <v>NULL</v>
          </cell>
          <cell r="AM51" t="str">
            <v>NULL</v>
          </cell>
          <cell r="AN51" t="str">
            <v>NULL</v>
          </cell>
          <cell r="AO51">
            <v>0.20588235294117599</v>
          </cell>
          <cell r="AP51">
            <v>0.11764705882352899</v>
          </cell>
          <cell r="AQ51" t="str">
            <v>NULL</v>
          </cell>
          <cell r="AR51">
            <v>0.14285714285714299</v>
          </cell>
          <cell r="AS51" t="str">
            <v>NULL</v>
          </cell>
        </row>
        <row r="52">
          <cell r="A52">
            <v>115539</v>
          </cell>
          <cell r="B52">
            <v>9162090</v>
          </cell>
          <cell r="C52" t="str">
            <v>Park Junior School</v>
          </cell>
          <cell r="D52">
            <v>916</v>
          </cell>
          <cell r="E52" t="str">
            <v>PS</v>
          </cell>
          <cell r="F52" t="str">
            <v>NULL</v>
          </cell>
          <cell r="G52">
            <v>1</v>
          </cell>
          <cell r="H52">
            <v>203</v>
          </cell>
          <cell r="I52">
            <v>203</v>
          </cell>
          <cell r="J52">
            <v>0</v>
          </cell>
          <cell r="K52">
            <v>0</v>
          </cell>
          <cell r="L52">
            <v>0</v>
          </cell>
          <cell r="M52">
            <v>0</v>
          </cell>
          <cell r="N52">
            <v>0.20689655172413801</v>
          </cell>
          <cell r="O52">
            <v>0.29469999999999996</v>
          </cell>
          <cell r="P52" t="str">
            <v>NULL</v>
          </cell>
          <cell r="Q52" t="str">
            <v>NULL</v>
          </cell>
          <cell r="R52">
            <v>0.66995073891625601</v>
          </cell>
          <cell r="S52">
            <v>9.8522167487684695E-3</v>
          </cell>
          <cell r="T52">
            <v>0.31034482758620702</v>
          </cell>
          <cell r="U52">
            <v>0</v>
          </cell>
          <cell r="V52">
            <v>0</v>
          </cell>
          <cell r="W52">
            <v>9.8522167487684695E-3</v>
          </cell>
          <cell r="X52">
            <v>0</v>
          </cell>
          <cell r="Y52" t="str">
            <v>NULL</v>
          </cell>
          <cell r="Z52" t="str">
            <v>NULL</v>
          </cell>
          <cell r="AA52" t="str">
            <v>NULL</v>
          </cell>
          <cell r="AB52" t="str">
            <v>NULL</v>
          </cell>
          <cell r="AC52" t="str">
            <v>NULL</v>
          </cell>
          <cell r="AD52" t="str">
            <v>NULL</v>
          </cell>
          <cell r="AE52" t="str">
            <v>NULL</v>
          </cell>
          <cell r="AF52">
            <v>0</v>
          </cell>
          <cell r="AG52">
            <v>0</v>
          </cell>
          <cell r="AH52">
            <v>1.9704433497536901E-2</v>
          </cell>
          <cell r="AI52" t="str">
            <v>NULL</v>
          </cell>
          <cell r="AJ52" t="str">
            <v>NULL</v>
          </cell>
          <cell r="AK52" t="str">
            <v>NULL</v>
          </cell>
          <cell r="AL52" t="str">
            <v>NULL</v>
          </cell>
          <cell r="AM52" t="str">
            <v>NULL</v>
          </cell>
          <cell r="AN52" t="str">
            <v>NULL</v>
          </cell>
          <cell r="AO52">
            <v>0.42553191489361702</v>
          </cell>
          <cell r="AP52">
            <v>0.29787234042553201</v>
          </cell>
          <cell r="AQ52" t="str">
            <v>NULL</v>
          </cell>
          <cell r="AR52">
            <v>4.4334975369458102E-2</v>
          </cell>
          <cell r="AS52" t="str">
            <v>NULL</v>
          </cell>
        </row>
        <row r="53">
          <cell r="A53">
            <v>115540</v>
          </cell>
          <cell r="B53">
            <v>9162091</v>
          </cell>
          <cell r="C53" t="str">
            <v>Stow on the Wold Primary School</v>
          </cell>
          <cell r="D53">
            <v>916</v>
          </cell>
          <cell r="E53" t="str">
            <v>PS</v>
          </cell>
          <cell r="F53" t="str">
            <v>NULL</v>
          </cell>
          <cell r="G53">
            <v>1</v>
          </cell>
          <cell r="H53">
            <v>119</v>
          </cell>
          <cell r="I53">
            <v>119</v>
          </cell>
          <cell r="J53">
            <v>0</v>
          </cell>
          <cell r="K53">
            <v>0</v>
          </cell>
          <cell r="L53">
            <v>0</v>
          </cell>
          <cell r="M53">
            <v>0</v>
          </cell>
          <cell r="N53">
            <v>0.16806722689075601</v>
          </cell>
          <cell r="O53">
            <v>0.15380000000000002</v>
          </cell>
          <cell r="P53" t="str">
            <v>NULL</v>
          </cell>
          <cell r="Q53" t="str">
            <v>NULL</v>
          </cell>
          <cell r="R53">
            <v>1</v>
          </cell>
          <cell r="S53">
            <v>0</v>
          </cell>
          <cell r="T53">
            <v>0</v>
          </cell>
          <cell r="U53">
            <v>0</v>
          </cell>
          <cell r="V53">
            <v>0</v>
          </cell>
          <cell r="W53">
            <v>0</v>
          </cell>
          <cell r="X53">
            <v>0</v>
          </cell>
          <cell r="Y53" t="str">
            <v>NULL</v>
          </cell>
          <cell r="Z53" t="str">
            <v>NULL</v>
          </cell>
          <cell r="AA53" t="str">
            <v>NULL</v>
          </cell>
          <cell r="AB53" t="str">
            <v>NULL</v>
          </cell>
          <cell r="AC53" t="str">
            <v>NULL</v>
          </cell>
          <cell r="AD53" t="str">
            <v>NULL</v>
          </cell>
          <cell r="AE53" t="str">
            <v>NULL</v>
          </cell>
          <cell r="AF53">
            <v>0</v>
          </cell>
          <cell r="AG53">
            <v>9.8039215686274508E-3</v>
          </cell>
          <cell r="AH53">
            <v>1.9607843137254902E-2</v>
          </cell>
          <cell r="AI53" t="str">
            <v>NULL</v>
          </cell>
          <cell r="AJ53" t="str">
            <v>NULL</v>
          </cell>
          <cell r="AK53" t="str">
            <v>NULL</v>
          </cell>
          <cell r="AL53" t="str">
            <v>NULL</v>
          </cell>
          <cell r="AM53" t="str">
            <v>NULL</v>
          </cell>
          <cell r="AN53" t="str">
            <v>NULL</v>
          </cell>
          <cell r="AO53">
            <v>0.18666666666666701</v>
          </cell>
          <cell r="AP53">
            <v>0.133333333333333</v>
          </cell>
          <cell r="AQ53" t="str">
            <v>NULL</v>
          </cell>
          <cell r="AR53">
            <v>2.5210084033613401E-2</v>
          </cell>
          <cell r="AS53" t="str">
            <v>NULL</v>
          </cell>
        </row>
        <row r="54">
          <cell r="A54">
            <v>115541</v>
          </cell>
          <cell r="B54">
            <v>9162094</v>
          </cell>
          <cell r="C54" t="str">
            <v>Stroud Valley Community School</v>
          </cell>
          <cell r="D54">
            <v>916</v>
          </cell>
          <cell r="E54" t="str">
            <v>PS</v>
          </cell>
          <cell r="F54" t="str">
            <v>NULL</v>
          </cell>
          <cell r="G54">
            <v>1</v>
          </cell>
          <cell r="H54">
            <v>221</v>
          </cell>
          <cell r="I54">
            <v>221</v>
          </cell>
          <cell r="J54">
            <v>0</v>
          </cell>
          <cell r="K54">
            <v>0</v>
          </cell>
          <cell r="L54">
            <v>0</v>
          </cell>
          <cell r="M54">
            <v>0</v>
          </cell>
          <cell r="N54">
            <v>0.19004524886877799</v>
          </cell>
          <cell r="O54">
            <v>0.29880000000000001</v>
          </cell>
          <cell r="P54" t="str">
            <v>NULL</v>
          </cell>
          <cell r="Q54" t="str">
            <v>NULL</v>
          </cell>
          <cell r="R54">
            <v>0.77168949771689499</v>
          </cell>
          <cell r="S54">
            <v>4.5662100456621002E-3</v>
          </cell>
          <cell r="T54">
            <v>0.22374429223744299</v>
          </cell>
          <cell r="U54">
            <v>0</v>
          </cell>
          <cell r="V54">
            <v>0</v>
          </cell>
          <cell r="W54">
            <v>0</v>
          </cell>
          <cell r="X54">
            <v>0</v>
          </cell>
          <cell r="Y54" t="str">
            <v>NULL</v>
          </cell>
          <cell r="Z54" t="str">
            <v>NULL</v>
          </cell>
          <cell r="AA54" t="str">
            <v>NULL</v>
          </cell>
          <cell r="AB54" t="str">
            <v>NULL</v>
          </cell>
          <cell r="AC54" t="str">
            <v>NULL</v>
          </cell>
          <cell r="AD54" t="str">
            <v>NULL</v>
          </cell>
          <cell r="AE54" t="str">
            <v>NULL</v>
          </cell>
          <cell r="AF54">
            <v>5.2631578947368403E-3</v>
          </cell>
          <cell r="AG54">
            <v>5.2631578947368403E-3</v>
          </cell>
          <cell r="AH54">
            <v>5.2631578947368403E-3</v>
          </cell>
          <cell r="AI54" t="str">
            <v>NULL</v>
          </cell>
          <cell r="AJ54" t="str">
            <v>NULL</v>
          </cell>
          <cell r="AK54" t="str">
            <v>NULL</v>
          </cell>
          <cell r="AL54" t="str">
            <v>NULL</v>
          </cell>
          <cell r="AM54" t="str">
            <v>NULL</v>
          </cell>
          <cell r="AN54" t="str">
            <v>NULL</v>
          </cell>
          <cell r="AO54">
            <v>0.39370078740157499</v>
          </cell>
          <cell r="AP54">
            <v>0.267716535433071</v>
          </cell>
          <cell r="AQ54" t="str">
            <v>NULL</v>
          </cell>
          <cell r="AR54">
            <v>9.0497737556561098E-2</v>
          </cell>
          <cell r="AS54" t="str">
            <v>NULL</v>
          </cell>
        </row>
        <row r="55">
          <cell r="A55">
            <v>115543</v>
          </cell>
          <cell r="B55">
            <v>9162097</v>
          </cell>
          <cell r="C55" t="str">
            <v>Uplands Community Primary Schl</v>
          </cell>
          <cell r="D55">
            <v>916</v>
          </cell>
          <cell r="E55" t="str">
            <v>PS</v>
          </cell>
          <cell r="F55" t="str">
            <v>NULL</v>
          </cell>
          <cell r="G55">
            <v>1</v>
          </cell>
          <cell r="H55">
            <v>107</v>
          </cell>
          <cell r="I55">
            <v>107</v>
          </cell>
          <cell r="J55">
            <v>0</v>
          </cell>
          <cell r="K55">
            <v>0</v>
          </cell>
          <cell r="L55">
            <v>0</v>
          </cell>
          <cell r="M55">
            <v>0</v>
          </cell>
          <cell r="N55">
            <v>4.67289719626168E-2</v>
          </cell>
          <cell r="O55">
            <v>8.3299999999999999E-2</v>
          </cell>
          <cell r="P55" t="str">
            <v>NULL</v>
          </cell>
          <cell r="Q55" t="str">
            <v>NULL</v>
          </cell>
          <cell r="R55">
            <v>0.99065420560747697</v>
          </cell>
          <cell r="S55">
            <v>0</v>
          </cell>
          <cell r="T55">
            <v>9.3457943925233603E-3</v>
          </cell>
          <cell r="U55">
            <v>0</v>
          </cell>
          <cell r="V55">
            <v>0</v>
          </cell>
          <cell r="W55">
            <v>0</v>
          </cell>
          <cell r="X55">
            <v>0</v>
          </cell>
          <cell r="Y55" t="str">
            <v>NULL</v>
          </cell>
          <cell r="Z55" t="str">
            <v>NULL</v>
          </cell>
          <cell r="AA55" t="str">
            <v>NULL</v>
          </cell>
          <cell r="AB55" t="str">
            <v>NULL</v>
          </cell>
          <cell r="AC55" t="str">
            <v>NULL</v>
          </cell>
          <cell r="AD55" t="str">
            <v>NULL</v>
          </cell>
          <cell r="AE55" t="str">
            <v>NULL</v>
          </cell>
          <cell r="AF55">
            <v>0</v>
          </cell>
          <cell r="AG55">
            <v>0</v>
          </cell>
          <cell r="AH55">
            <v>0</v>
          </cell>
          <cell r="AI55" t="str">
            <v>NULL</v>
          </cell>
          <cell r="AJ55" t="str">
            <v>NULL</v>
          </cell>
          <cell r="AK55" t="str">
            <v>NULL</v>
          </cell>
          <cell r="AL55" t="str">
            <v>NULL</v>
          </cell>
          <cell r="AM55" t="str">
            <v>NULL</v>
          </cell>
          <cell r="AN55" t="str">
            <v>NULL</v>
          </cell>
          <cell r="AO55">
            <v>0.18032786885245899</v>
          </cell>
          <cell r="AP55">
            <v>0.114754098360656</v>
          </cell>
          <cell r="AQ55" t="str">
            <v>NULL</v>
          </cell>
          <cell r="AR55">
            <v>1.86915887850467E-2</v>
          </cell>
          <cell r="AS55" t="str">
            <v>NULL</v>
          </cell>
        </row>
        <row r="56">
          <cell r="A56">
            <v>115544</v>
          </cell>
          <cell r="B56">
            <v>9162098</v>
          </cell>
          <cell r="C56" t="str">
            <v>Thrupp Primary School</v>
          </cell>
          <cell r="D56">
            <v>916</v>
          </cell>
          <cell r="E56" t="str">
            <v>PS</v>
          </cell>
          <cell r="F56" t="str">
            <v>NULL</v>
          </cell>
          <cell r="G56">
            <v>1</v>
          </cell>
          <cell r="H56">
            <v>122</v>
          </cell>
          <cell r="I56">
            <v>122</v>
          </cell>
          <cell r="J56">
            <v>0</v>
          </cell>
          <cell r="K56">
            <v>0</v>
          </cell>
          <cell r="L56">
            <v>0</v>
          </cell>
          <cell r="M56">
            <v>0</v>
          </cell>
          <cell r="N56">
            <v>4.91803278688525E-2</v>
          </cell>
          <cell r="O56">
            <v>9.5199999999999993E-2</v>
          </cell>
          <cell r="P56" t="str">
            <v>NULL</v>
          </cell>
          <cell r="Q56" t="str">
            <v>NULL</v>
          </cell>
          <cell r="R56">
            <v>0.95081967213114704</v>
          </cell>
          <cell r="S56">
            <v>0</v>
          </cell>
          <cell r="T56">
            <v>4.91803278688525E-2</v>
          </cell>
          <cell r="U56">
            <v>0</v>
          </cell>
          <cell r="V56">
            <v>0</v>
          </cell>
          <cell r="W56">
            <v>0</v>
          </cell>
          <cell r="X56">
            <v>0</v>
          </cell>
          <cell r="Y56" t="str">
            <v>NULL</v>
          </cell>
          <cell r="Z56" t="str">
            <v>NULL</v>
          </cell>
          <cell r="AA56" t="str">
            <v>NULL</v>
          </cell>
          <cell r="AB56" t="str">
            <v>NULL</v>
          </cell>
          <cell r="AC56" t="str">
            <v>NULL</v>
          </cell>
          <cell r="AD56" t="str">
            <v>NULL</v>
          </cell>
          <cell r="AE56" t="str">
            <v>NULL</v>
          </cell>
          <cell r="AF56">
            <v>0</v>
          </cell>
          <cell r="AG56">
            <v>0</v>
          </cell>
          <cell r="AH56">
            <v>0</v>
          </cell>
          <cell r="AI56" t="str">
            <v>NULL</v>
          </cell>
          <cell r="AJ56" t="str">
            <v>NULL</v>
          </cell>
          <cell r="AK56" t="str">
            <v>NULL</v>
          </cell>
          <cell r="AL56">
            <v>7.9365079365079361E-3</v>
          </cell>
          <cell r="AM56">
            <v>7.9365079365079361E-3</v>
          </cell>
          <cell r="AN56">
            <v>7.9365079365079361E-3</v>
          </cell>
          <cell r="AO56">
            <v>0.13043478260869601</v>
          </cell>
          <cell r="AP56">
            <v>4.3478260869565202E-2</v>
          </cell>
          <cell r="AQ56" t="str">
            <v>NULL</v>
          </cell>
          <cell r="AR56">
            <v>4.91803278688525E-2</v>
          </cell>
          <cell r="AS56" t="str">
            <v>NULL</v>
          </cell>
        </row>
        <row r="57">
          <cell r="A57">
            <v>115545</v>
          </cell>
          <cell r="B57">
            <v>9162099</v>
          </cell>
          <cell r="C57" t="str">
            <v>Tibberton Community School</v>
          </cell>
          <cell r="D57">
            <v>916</v>
          </cell>
          <cell r="E57" t="str">
            <v>PS</v>
          </cell>
          <cell r="F57" t="str">
            <v>NULL</v>
          </cell>
          <cell r="G57">
            <v>1</v>
          </cell>
          <cell r="H57">
            <v>94</v>
          </cell>
          <cell r="I57">
            <v>94</v>
          </cell>
          <cell r="J57">
            <v>0</v>
          </cell>
          <cell r="K57">
            <v>0</v>
          </cell>
          <cell r="L57">
            <v>0</v>
          </cell>
          <cell r="M57">
            <v>0</v>
          </cell>
          <cell r="N57">
            <v>3.1914893617021302E-2</v>
          </cell>
          <cell r="O57">
            <v>5.4299999999999994E-2</v>
          </cell>
          <cell r="P57" t="str">
            <v>NULL</v>
          </cell>
          <cell r="Q57" t="str">
            <v>NULL</v>
          </cell>
          <cell r="R57">
            <v>0.96739130434782605</v>
          </cell>
          <cell r="S57">
            <v>0</v>
          </cell>
          <cell r="T57">
            <v>1.0869565217391301E-2</v>
          </cell>
          <cell r="U57">
            <v>2.1739130434782601E-2</v>
          </cell>
          <cell r="V57">
            <v>0</v>
          </cell>
          <cell r="W57">
            <v>0</v>
          </cell>
          <cell r="X57">
            <v>0</v>
          </cell>
          <cell r="Y57" t="str">
            <v>NULL</v>
          </cell>
          <cell r="Z57" t="str">
            <v>NULL</v>
          </cell>
          <cell r="AA57" t="str">
            <v>NULL</v>
          </cell>
          <cell r="AB57" t="str">
            <v>NULL</v>
          </cell>
          <cell r="AC57" t="str">
            <v>NULL</v>
          </cell>
          <cell r="AD57" t="str">
            <v>NULL</v>
          </cell>
          <cell r="AE57" t="str">
            <v>NULL</v>
          </cell>
          <cell r="AF57">
            <v>0</v>
          </cell>
          <cell r="AG57">
            <v>0</v>
          </cell>
          <cell r="AH57">
            <v>0</v>
          </cell>
          <cell r="AI57" t="str">
            <v>NULL</v>
          </cell>
          <cell r="AJ57" t="str">
            <v>NULL</v>
          </cell>
          <cell r="AK57" t="str">
            <v>NULL</v>
          </cell>
          <cell r="AL57" t="str">
            <v>NULL</v>
          </cell>
          <cell r="AM57" t="str">
            <v>NULL</v>
          </cell>
          <cell r="AN57" t="str">
            <v>NULL</v>
          </cell>
          <cell r="AO57">
            <v>0.11764705882352899</v>
          </cell>
          <cell r="AP57">
            <v>0.11764705882352899</v>
          </cell>
          <cell r="AQ57" t="str">
            <v>NULL</v>
          </cell>
          <cell r="AR57">
            <v>6.3829787234042507E-2</v>
          </cell>
          <cell r="AS57" t="str">
            <v>NULL</v>
          </cell>
        </row>
        <row r="58">
          <cell r="A58">
            <v>115547</v>
          </cell>
          <cell r="B58">
            <v>9162101</v>
          </cell>
          <cell r="C58" t="str">
            <v>Twyning  School</v>
          </cell>
          <cell r="D58">
            <v>916</v>
          </cell>
          <cell r="E58" t="str">
            <v>PS</v>
          </cell>
          <cell r="F58" t="str">
            <v>NULL</v>
          </cell>
          <cell r="G58">
            <v>1</v>
          </cell>
          <cell r="H58">
            <v>114</v>
          </cell>
          <cell r="I58">
            <v>114</v>
          </cell>
          <cell r="J58">
            <v>0</v>
          </cell>
          <cell r="K58">
            <v>0</v>
          </cell>
          <cell r="L58">
            <v>0</v>
          </cell>
          <cell r="M58">
            <v>0</v>
          </cell>
          <cell r="N58">
            <v>2.6315789473684199E-2</v>
          </cell>
          <cell r="O58">
            <v>5.4100000000000002E-2</v>
          </cell>
          <cell r="P58" t="str">
            <v>NULL</v>
          </cell>
          <cell r="Q58" t="str">
            <v>NULL</v>
          </cell>
          <cell r="R58">
            <v>1</v>
          </cell>
          <cell r="S58">
            <v>0</v>
          </cell>
          <cell r="T58">
            <v>0</v>
          </cell>
          <cell r="U58">
            <v>0</v>
          </cell>
          <cell r="V58">
            <v>0</v>
          </cell>
          <cell r="W58">
            <v>0</v>
          </cell>
          <cell r="X58">
            <v>0</v>
          </cell>
          <cell r="Y58" t="str">
            <v>NULL</v>
          </cell>
          <cell r="Z58" t="str">
            <v>NULL</v>
          </cell>
          <cell r="AA58" t="str">
            <v>NULL</v>
          </cell>
          <cell r="AB58" t="str">
            <v>NULL</v>
          </cell>
          <cell r="AC58" t="str">
            <v>NULL</v>
          </cell>
          <cell r="AD58" t="str">
            <v>NULL</v>
          </cell>
          <cell r="AE58" t="str">
            <v>NULL</v>
          </cell>
          <cell r="AF58">
            <v>0</v>
          </cell>
          <cell r="AG58">
            <v>0</v>
          </cell>
          <cell r="AH58">
            <v>0</v>
          </cell>
          <cell r="AI58" t="str">
            <v>NULL</v>
          </cell>
          <cell r="AJ58" t="str">
            <v>NULL</v>
          </cell>
          <cell r="AK58" t="str">
            <v>NULL</v>
          </cell>
          <cell r="AL58" t="str">
            <v>NULL</v>
          </cell>
          <cell r="AM58" t="str">
            <v>NULL</v>
          </cell>
          <cell r="AN58" t="str">
            <v>NULL</v>
          </cell>
          <cell r="AO58">
            <v>0.20895522388059701</v>
          </cell>
          <cell r="AP58">
            <v>0.14925373134328401</v>
          </cell>
          <cell r="AQ58" t="str">
            <v>NULL</v>
          </cell>
          <cell r="AR58">
            <v>8.7719298245613996E-3</v>
          </cell>
          <cell r="AS58" t="str">
            <v>NULL</v>
          </cell>
        </row>
        <row r="59">
          <cell r="A59">
            <v>115548</v>
          </cell>
          <cell r="B59">
            <v>9162102</v>
          </cell>
          <cell r="C59" t="str">
            <v>Walmore Hill Primary School</v>
          </cell>
          <cell r="D59">
            <v>916</v>
          </cell>
          <cell r="E59" t="str">
            <v>PS</v>
          </cell>
          <cell r="F59" t="str">
            <v>NULL</v>
          </cell>
          <cell r="G59">
            <v>1</v>
          </cell>
          <cell r="H59">
            <v>36</v>
          </cell>
          <cell r="I59">
            <v>36</v>
          </cell>
          <cell r="J59">
            <v>0</v>
          </cell>
          <cell r="K59">
            <v>0</v>
          </cell>
          <cell r="L59">
            <v>0</v>
          </cell>
          <cell r="M59">
            <v>0</v>
          </cell>
          <cell r="N59">
            <v>2.7777777777777801E-2</v>
          </cell>
          <cell r="O59">
            <v>0.15380000000000002</v>
          </cell>
          <cell r="P59" t="str">
            <v>NULL</v>
          </cell>
          <cell r="Q59" t="str">
            <v>NULL</v>
          </cell>
          <cell r="R59">
            <v>1</v>
          </cell>
          <cell r="S59">
            <v>0</v>
          </cell>
          <cell r="T59">
            <v>0</v>
          </cell>
          <cell r="U59">
            <v>0</v>
          </cell>
          <cell r="V59">
            <v>0</v>
          </cell>
          <cell r="W59">
            <v>0</v>
          </cell>
          <cell r="X59">
            <v>0</v>
          </cell>
          <cell r="Y59" t="str">
            <v>NULL</v>
          </cell>
          <cell r="Z59" t="str">
            <v>NULL</v>
          </cell>
          <cell r="AA59" t="str">
            <v>NULL</v>
          </cell>
          <cell r="AB59" t="str">
            <v>NULL</v>
          </cell>
          <cell r="AC59" t="str">
            <v>NULL</v>
          </cell>
          <cell r="AD59" t="str">
            <v>NULL</v>
          </cell>
          <cell r="AE59" t="str">
            <v>NULL</v>
          </cell>
          <cell r="AF59">
            <v>0</v>
          </cell>
          <cell r="AG59">
            <v>0</v>
          </cell>
          <cell r="AH59">
            <v>2.9411764705882401E-2</v>
          </cell>
          <cell r="AI59" t="str">
            <v>NULL</v>
          </cell>
          <cell r="AJ59" t="str">
            <v>NULL</v>
          </cell>
          <cell r="AK59" t="str">
            <v>NULL</v>
          </cell>
          <cell r="AL59">
            <v>5.128205128205128E-2</v>
          </cell>
          <cell r="AM59">
            <v>5.128205128205128E-2</v>
          </cell>
          <cell r="AN59">
            <v>5.128205128205128E-2</v>
          </cell>
          <cell r="AO59">
            <v>0.52631578947368396</v>
          </cell>
          <cell r="AP59">
            <v>0.36842105263157898</v>
          </cell>
          <cell r="AQ59" t="str">
            <v>NULL</v>
          </cell>
          <cell r="AR59">
            <v>0.16666666666666699</v>
          </cell>
          <cell r="AS59" t="str">
            <v>NULL</v>
          </cell>
        </row>
        <row r="60">
          <cell r="A60">
            <v>115549</v>
          </cell>
          <cell r="B60">
            <v>9162103</v>
          </cell>
          <cell r="C60" t="str">
            <v>Berry Hill Primary School</v>
          </cell>
          <cell r="D60">
            <v>916</v>
          </cell>
          <cell r="E60" t="str">
            <v>PS</v>
          </cell>
          <cell r="F60" t="str">
            <v>NULL</v>
          </cell>
          <cell r="G60">
            <v>1</v>
          </cell>
          <cell r="H60">
            <v>158</v>
          </cell>
          <cell r="I60">
            <v>158</v>
          </cell>
          <cell r="J60">
            <v>0</v>
          </cell>
          <cell r="K60">
            <v>0</v>
          </cell>
          <cell r="L60">
            <v>0</v>
          </cell>
          <cell r="M60">
            <v>0</v>
          </cell>
          <cell r="N60">
            <v>0.132911392405063</v>
          </cell>
          <cell r="O60">
            <v>0.2364</v>
          </cell>
          <cell r="P60" t="str">
            <v>NULL</v>
          </cell>
          <cell r="Q60" t="str">
            <v>NULL</v>
          </cell>
          <cell r="R60">
            <v>0.76923076923076905</v>
          </cell>
          <cell r="S60">
            <v>0.121794871794872</v>
          </cell>
          <cell r="T60">
            <v>0</v>
          </cell>
          <cell r="U60">
            <v>0.108974358974359</v>
          </cell>
          <cell r="V60">
            <v>0</v>
          </cell>
          <cell r="W60">
            <v>0</v>
          </cell>
          <cell r="X60">
            <v>0</v>
          </cell>
          <cell r="Y60" t="str">
            <v>NULL</v>
          </cell>
          <cell r="Z60" t="str">
            <v>NULL</v>
          </cell>
          <cell r="AA60" t="str">
            <v>NULL</v>
          </cell>
          <cell r="AB60" t="str">
            <v>NULL</v>
          </cell>
          <cell r="AC60" t="str">
            <v>NULL</v>
          </cell>
          <cell r="AD60" t="str">
            <v>NULL</v>
          </cell>
          <cell r="AE60" t="str">
            <v>NULL</v>
          </cell>
          <cell r="AF60">
            <v>0</v>
          </cell>
          <cell r="AG60">
            <v>0</v>
          </cell>
          <cell r="AH60">
            <v>7.3529411764705899E-3</v>
          </cell>
          <cell r="AI60" t="str">
            <v>NULL</v>
          </cell>
          <cell r="AJ60" t="str">
            <v>NULL</v>
          </cell>
          <cell r="AK60" t="str">
            <v>NULL</v>
          </cell>
          <cell r="AL60" t="str">
            <v>NULL</v>
          </cell>
          <cell r="AM60" t="str">
            <v>NULL</v>
          </cell>
          <cell r="AN60" t="str">
            <v>NULL</v>
          </cell>
          <cell r="AO60">
            <v>0.28409090909090901</v>
          </cell>
          <cell r="AP60">
            <v>0.23863636363636401</v>
          </cell>
          <cell r="AQ60" t="str">
            <v>NULL</v>
          </cell>
          <cell r="AR60">
            <v>7.5949367088607597E-2</v>
          </cell>
          <cell r="AS60" t="str">
            <v>NULL</v>
          </cell>
        </row>
        <row r="61">
          <cell r="A61">
            <v>115550</v>
          </cell>
          <cell r="B61">
            <v>9162105</v>
          </cell>
          <cell r="C61" t="str">
            <v>Coalway Junior School</v>
          </cell>
          <cell r="D61">
            <v>916</v>
          </cell>
          <cell r="E61" t="str">
            <v>PS</v>
          </cell>
          <cell r="F61" t="str">
            <v>NULL</v>
          </cell>
          <cell r="G61">
            <v>1</v>
          </cell>
          <cell r="H61">
            <v>220</v>
          </cell>
          <cell r="I61">
            <v>220</v>
          </cell>
          <cell r="J61">
            <v>0</v>
          </cell>
          <cell r="K61">
            <v>0</v>
          </cell>
          <cell r="L61">
            <v>0</v>
          </cell>
          <cell r="M61">
            <v>0</v>
          </cell>
          <cell r="N61">
            <v>0.13636363636363599</v>
          </cell>
          <cell r="O61">
            <v>0.22690000000000002</v>
          </cell>
          <cell r="P61" t="str">
            <v>NULL</v>
          </cell>
          <cell r="Q61" t="str">
            <v>NULL</v>
          </cell>
          <cell r="R61">
            <v>0.64383561643835596</v>
          </cell>
          <cell r="S61">
            <v>0.18264840182648401</v>
          </cell>
          <cell r="T61">
            <v>2.2831050228310501E-2</v>
          </cell>
          <cell r="U61">
            <v>0.150684931506849</v>
          </cell>
          <cell r="V61">
            <v>0</v>
          </cell>
          <cell r="W61">
            <v>0</v>
          </cell>
          <cell r="X61">
            <v>0</v>
          </cell>
          <cell r="Y61" t="str">
            <v>NULL</v>
          </cell>
          <cell r="Z61" t="str">
            <v>NULL</v>
          </cell>
          <cell r="AA61" t="str">
            <v>NULL</v>
          </cell>
          <cell r="AB61" t="str">
            <v>NULL</v>
          </cell>
          <cell r="AC61" t="str">
            <v>NULL</v>
          </cell>
          <cell r="AD61" t="str">
            <v>NULL</v>
          </cell>
          <cell r="AE61" t="str">
            <v>NULL</v>
          </cell>
          <cell r="AF61">
            <v>0</v>
          </cell>
          <cell r="AG61">
            <v>0</v>
          </cell>
          <cell r="AH61">
            <v>0</v>
          </cell>
          <cell r="AI61" t="str">
            <v>NULL</v>
          </cell>
          <cell r="AJ61" t="str">
            <v>NULL</v>
          </cell>
          <cell r="AK61" t="str">
            <v>NULL</v>
          </cell>
          <cell r="AL61">
            <v>4.6296296296296294E-3</v>
          </cell>
          <cell r="AM61">
            <v>4.6296296296296294E-3</v>
          </cell>
          <cell r="AN61">
            <v>4.6296296296296294E-3</v>
          </cell>
          <cell r="AO61">
            <v>0.247706422018349</v>
          </cell>
          <cell r="AP61">
            <v>0.16513761467889901</v>
          </cell>
          <cell r="AQ61" t="str">
            <v>NULL</v>
          </cell>
          <cell r="AR61">
            <v>2.7272727272727299E-2</v>
          </cell>
          <cell r="AS61" t="str">
            <v>NULL</v>
          </cell>
        </row>
        <row r="62">
          <cell r="A62">
            <v>115551</v>
          </cell>
          <cell r="B62">
            <v>9162106</v>
          </cell>
          <cell r="C62" t="str">
            <v>Coalway Comm Infant School</v>
          </cell>
          <cell r="D62">
            <v>916</v>
          </cell>
          <cell r="E62" t="str">
            <v>PS</v>
          </cell>
          <cell r="F62" t="str">
            <v>NULL</v>
          </cell>
          <cell r="G62">
            <v>1</v>
          </cell>
          <cell r="H62">
            <v>174</v>
          </cell>
          <cell r="I62">
            <v>174</v>
          </cell>
          <cell r="J62">
            <v>0</v>
          </cell>
          <cell r="K62">
            <v>0</v>
          </cell>
          <cell r="L62">
            <v>0</v>
          </cell>
          <cell r="M62">
            <v>0</v>
          </cell>
          <cell r="N62">
            <v>0.16666666666666699</v>
          </cell>
          <cell r="O62">
            <v>0.2303</v>
          </cell>
          <cell r="P62" t="str">
            <v>NULL</v>
          </cell>
          <cell r="Q62" t="str">
            <v>NULL</v>
          </cell>
          <cell r="R62">
            <v>0.60693641618497096</v>
          </cell>
          <cell r="S62">
            <v>0.21387283236994201</v>
          </cell>
          <cell r="T62">
            <v>1.7341040462427699E-2</v>
          </cell>
          <cell r="U62">
            <v>0.16184971098265899</v>
          </cell>
          <cell r="V62">
            <v>0</v>
          </cell>
          <cell r="W62">
            <v>0</v>
          </cell>
          <cell r="X62">
            <v>0</v>
          </cell>
          <cell r="Y62" t="str">
            <v>NULL</v>
          </cell>
          <cell r="Z62" t="str">
            <v>NULL</v>
          </cell>
          <cell r="AA62" t="str">
            <v>NULL</v>
          </cell>
          <cell r="AB62" t="str">
            <v>NULL</v>
          </cell>
          <cell r="AC62" t="str">
            <v>NULL</v>
          </cell>
          <cell r="AD62" t="str">
            <v>NULL</v>
          </cell>
          <cell r="AE62" t="str">
            <v>NULL</v>
          </cell>
          <cell r="AF62">
            <v>0</v>
          </cell>
          <cell r="AG62">
            <v>8.6206896551724102E-3</v>
          </cell>
          <cell r="AH62">
            <v>8.6206896551724102E-3</v>
          </cell>
          <cell r="AI62" t="str">
            <v>NULL</v>
          </cell>
          <cell r="AJ62" t="str">
            <v>NULL</v>
          </cell>
          <cell r="AK62" t="str">
            <v>NULL</v>
          </cell>
          <cell r="AL62" t="str">
            <v>NULL</v>
          </cell>
          <cell r="AM62" t="str">
            <v>NULL</v>
          </cell>
          <cell r="AN62" t="str">
            <v>NULL</v>
          </cell>
          <cell r="AO62">
            <v>0.13793103448275901</v>
          </cell>
          <cell r="AP62">
            <v>8.6206896551724102E-2</v>
          </cell>
          <cell r="AQ62" t="str">
            <v>NULL</v>
          </cell>
          <cell r="AR62">
            <v>1.1494252873563199E-2</v>
          </cell>
          <cell r="AS62" t="str">
            <v>NULL</v>
          </cell>
        </row>
        <row r="63">
          <cell r="A63">
            <v>115552</v>
          </cell>
          <cell r="B63">
            <v>9162107</v>
          </cell>
          <cell r="C63" t="str">
            <v>Ellwood Community School</v>
          </cell>
          <cell r="D63">
            <v>916</v>
          </cell>
          <cell r="E63" t="str">
            <v>PS</v>
          </cell>
          <cell r="F63" t="str">
            <v>NULL</v>
          </cell>
          <cell r="G63">
            <v>1</v>
          </cell>
          <cell r="H63">
            <v>128</v>
          </cell>
          <cell r="I63">
            <v>128</v>
          </cell>
          <cell r="J63">
            <v>0</v>
          </cell>
          <cell r="K63">
            <v>0</v>
          </cell>
          <cell r="L63">
            <v>0</v>
          </cell>
          <cell r="M63">
            <v>0</v>
          </cell>
          <cell r="N63">
            <v>0.125</v>
          </cell>
          <cell r="O63">
            <v>0.14169999999999999</v>
          </cell>
          <cell r="P63" t="str">
            <v>NULL</v>
          </cell>
          <cell r="Q63" t="str">
            <v>NULL</v>
          </cell>
          <cell r="R63">
            <v>0.78740157480314998</v>
          </cell>
          <cell r="S63">
            <v>0.102362204724409</v>
          </cell>
          <cell r="T63">
            <v>0</v>
          </cell>
          <cell r="U63">
            <v>0.110236220472441</v>
          </cell>
          <cell r="V63">
            <v>0</v>
          </cell>
          <cell r="W63">
            <v>0</v>
          </cell>
          <cell r="X63">
            <v>0</v>
          </cell>
          <cell r="Y63" t="str">
            <v>NULL</v>
          </cell>
          <cell r="Z63" t="str">
            <v>NULL</v>
          </cell>
          <cell r="AA63" t="str">
            <v>NULL</v>
          </cell>
          <cell r="AB63" t="str">
            <v>NULL</v>
          </cell>
          <cell r="AC63" t="str">
            <v>NULL</v>
          </cell>
          <cell r="AD63" t="str">
            <v>NULL</v>
          </cell>
          <cell r="AE63" t="str">
            <v>NULL</v>
          </cell>
          <cell r="AF63">
            <v>9.1743119266055103E-3</v>
          </cell>
          <cell r="AG63">
            <v>9.1743119266055103E-3</v>
          </cell>
          <cell r="AH63">
            <v>9.1743119266055103E-3</v>
          </cell>
          <cell r="AI63" t="str">
            <v>NULL</v>
          </cell>
          <cell r="AJ63" t="str">
            <v>NULL</v>
          </cell>
          <cell r="AK63" t="str">
            <v>NULL</v>
          </cell>
          <cell r="AL63" t="str">
            <v>NULL</v>
          </cell>
          <cell r="AM63" t="str">
            <v>NULL</v>
          </cell>
          <cell r="AN63" t="str">
            <v>NULL</v>
          </cell>
          <cell r="AO63">
            <v>0.29870129870129902</v>
          </cell>
          <cell r="AP63">
            <v>0.18181818181818199</v>
          </cell>
          <cell r="AQ63" t="str">
            <v>NULL</v>
          </cell>
          <cell r="AR63">
            <v>6.25E-2</v>
          </cell>
          <cell r="AS63" t="str">
            <v>NULL</v>
          </cell>
        </row>
        <row r="64">
          <cell r="A64">
            <v>115553</v>
          </cell>
          <cell r="B64">
            <v>9162108</v>
          </cell>
          <cell r="C64" t="str">
            <v>Parkend Primary School</v>
          </cell>
          <cell r="D64">
            <v>916</v>
          </cell>
          <cell r="E64" t="str">
            <v>PS</v>
          </cell>
          <cell r="F64" t="str">
            <v>NULL</v>
          </cell>
          <cell r="G64">
            <v>1</v>
          </cell>
          <cell r="H64">
            <v>52</v>
          </cell>
          <cell r="I64">
            <v>52</v>
          </cell>
          <cell r="J64">
            <v>0</v>
          </cell>
          <cell r="K64">
            <v>0</v>
          </cell>
          <cell r="L64">
            <v>0</v>
          </cell>
          <cell r="M64">
            <v>1</v>
          </cell>
          <cell r="N64">
            <v>5.7692307692307702E-2</v>
          </cell>
          <cell r="O64">
            <v>0.10710000000000001</v>
          </cell>
          <cell r="P64" t="str">
            <v>NULL</v>
          </cell>
          <cell r="Q64" t="str">
            <v>NULL</v>
          </cell>
          <cell r="R64">
            <v>0.72549019607843102</v>
          </cell>
          <cell r="S64">
            <v>0.11764705882352899</v>
          </cell>
          <cell r="T64">
            <v>0</v>
          </cell>
          <cell r="U64">
            <v>0.15686274509803899</v>
          </cell>
          <cell r="V64">
            <v>0</v>
          </cell>
          <cell r="W64">
            <v>0</v>
          </cell>
          <cell r="X64">
            <v>0</v>
          </cell>
          <cell r="Y64" t="str">
            <v>NULL</v>
          </cell>
          <cell r="Z64" t="str">
            <v>NULL</v>
          </cell>
          <cell r="AA64" t="str">
            <v>NULL</v>
          </cell>
          <cell r="AB64" t="str">
            <v>NULL</v>
          </cell>
          <cell r="AC64" t="str">
            <v>NULL</v>
          </cell>
          <cell r="AD64" t="str">
            <v>NULL</v>
          </cell>
          <cell r="AE64" t="str">
            <v>NULL</v>
          </cell>
          <cell r="AF64">
            <v>0</v>
          </cell>
          <cell r="AG64">
            <v>0</v>
          </cell>
          <cell r="AH64">
            <v>0</v>
          </cell>
          <cell r="AI64" t="str">
            <v>NULL</v>
          </cell>
          <cell r="AJ64" t="str">
            <v>NULL</v>
          </cell>
          <cell r="AK64" t="str">
            <v>NULL</v>
          </cell>
          <cell r="AL64" t="str">
            <v>NULL</v>
          </cell>
          <cell r="AM64" t="str">
            <v>NULL</v>
          </cell>
          <cell r="AN64" t="str">
            <v>NULL</v>
          </cell>
          <cell r="AO64">
            <v>0.17647058823529399</v>
          </cell>
          <cell r="AP64">
            <v>0.14705882352941199</v>
          </cell>
          <cell r="AQ64" t="str">
            <v>NULL</v>
          </cell>
          <cell r="AR64">
            <v>7.69230769230769E-2</v>
          </cell>
          <cell r="AS64" t="str">
            <v>NULL</v>
          </cell>
        </row>
        <row r="65">
          <cell r="A65">
            <v>115554</v>
          </cell>
          <cell r="B65">
            <v>9162109</v>
          </cell>
          <cell r="C65" t="str">
            <v>Pillowell Com. Primary School</v>
          </cell>
          <cell r="D65">
            <v>916</v>
          </cell>
          <cell r="E65" t="str">
            <v>PS</v>
          </cell>
          <cell r="F65" t="str">
            <v>NULL</v>
          </cell>
          <cell r="G65">
            <v>1</v>
          </cell>
          <cell r="H65">
            <v>79</v>
          </cell>
          <cell r="I65">
            <v>79</v>
          </cell>
          <cell r="J65">
            <v>0</v>
          </cell>
          <cell r="K65">
            <v>0</v>
          </cell>
          <cell r="L65">
            <v>0</v>
          </cell>
          <cell r="M65">
            <v>0</v>
          </cell>
          <cell r="N65">
            <v>7.5949367088607597E-2</v>
          </cell>
          <cell r="O65">
            <v>0.10980000000000001</v>
          </cell>
          <cell r="P65" t="str">
            <v>NULL</v>
          </cell>
          <cell r="Q65" t="str">
            <v>NULL</v>
          </cell>
          <cell r="R65">
            <v>0.873417721518987</v>
          </cell>
          <cell r="S65">
            <v>8.8607594936708903E-2</v>
          </cell>
          <cell r="T65">
            <v>0</v>
          </cell>
          <cell r="U65">
            <v>3.7974683544303799E-2</v>
          </cell>
          <cell r="V65">
            <v>0</v>
          </cell>
          <cell r="W65">
            <v>0</v>
          </cell>
          <cell r="X65">
            <v>0</v>
          </cell>
          <cell r="Y65" t="str">
            <v>NULL</v>
          </cell>
          <cell r="Z65" t="str">
            <v>NULL</v>
          </cell>
          <cell r="AA65" t="str">
            <v>NULL</v>
          </cell>
          <cell r="AB65" t="str">
            <v>NULL</v>
          </cell>
          <cell r="AC65" t="str">
            <v>NULL</v>
          </cell>
          <cell r="AD65" t="str">
            <v>NULL</v>
          </cell>
          <cell r="AE65" t="str">
            <v>NULL</v>
          </cell>
          <cell r="AF65">
            <v>0</v>
          </cell>
          <cell r="AG65">
            <v>0</v>
          </cell>
          <cell r="AH65">
            <v>0</v>
          </cell>
          <cell r="AI65" t="str">
            <v>NULL</v>
          </cell>
          <cell r="AJ65" t="str">
            <v>NULL</v>
          </cell>
          <cell r="AK65" t="str">
            <v>NULL</v>
          </cell>
          <cell r="AL65" t="str">
            <v>NULL</v>
          </cell>
          <cell r="AM65" t="str">
            <v>NULL</v>
          </cell>
          <cell r="AN65" t="str">
            <v>NULL</v>
          </cell>
          <cell r="AO65">
            <v>0.29787234042553201</v>
          </cell>
          <cell r="AP65">
            <v>0.23404255319148901</v>
          </cell>
          <cell r="AQ65" t="str">
            <v>NULL</v>
          </cell>
          <cell r="AR65">
            <v>7.5949367088607597E-2</v>
          </cell>
          <cell r="AS65" t="str">
            <v>NULL</v>
          </cell>
        </row>
        <row r="66">
          <cell r="A66">
            <v>115555</v>
          </cell>
          <cell r="B66">
            <v>9162110</v>
          </cell>
          <cell r="C66" t="str">
            <v>Yorkley  Primary School</v>
          </cell>
          <cell r="D66">
            <v>916</v>
          </cell>
          <cell r="E66" t="str">
            <v>PS</v>
          </cell>
          <cell r="F66" t="str">
            <v>NULL</v>
          </cell>
          <cell r="G66">
            <v>1</v>
          </cell>
          <cell r="H66">
            <v>132</v>
          </cell>
          <cell r="I66">
            <v>132</v>
          </cell>
          <cell r="J66">
            <v>0</v>
          </cell>
          <cell r="K66">
            <v>0</v>
          </cell>
          <cell r="L66">
            <v>0</v>
          </cell>
          <cell r="M66">
            <v>0</v>
          </cell>
          <cell r="N66">
            <v>0.30303030303030298</v>
          </cell>
          <cell r="O66">
            <v>0.25780000000000003</v>
          </cell>
          <cell r="P66" t="str">
            <v>NULL</v>
          </cell>
          <cell r="Q66" t="str">
            <v>NULL</v>
          </cell>
          <cell r="R66">
            <v>0.98484848484848497</v>
          </cell>
          <cell r="S66">
            <v>7.5757575757575803E-3</v>
          </cell>
          <cell r="T66">
            <v>7.5757575757575803E-3</v>
          </cell>
          <cell r="U66">
            <v>0</v>
          </cell>
          <cell r="V66">
            <v>0</v>
          </cell>
          <cell r="W66">
            <v>0</v>
          </cell>
          <cell r="X66">
            <v>0</v>
          </cell>
          <cell r="Y66" t="str">
            <v>NULL</v>
          </cell>
          <cell r="Z66" t="str">
            <v>NULL</v>
          </cell>
          <cell r="AA66" t="str">
            <v>NULL</v>
          </cell>
          <cell r="AB66" t="str">
            <v>NULL</v>
          </cell>
          <cell r="AC66" t="str">
            <v>NULL</v>
          </cell>
          <cell r="AD66" t="str">
            <v>NULL</v>
          </cell>
          <cell r="AE66" t="str">
            <v>NULL</v>
          </cell>
          <cell r="AF66">
            <v>0</v>
          </cell>
          <cell r="AG66">
            <v>0</v>
          </cell>
          <cell r="AH66">
            <v>0</v>
          </cell>
          <cell r="AI66" t="str">
            <v>NULL</v>
          </cell>
          <cell r="AJ66" t="str">
            <v>NULL</v>
          </cell>
          <cell r="AK66" t="str">
            <v>NULL</v>
          </cell>
          <cell r="AL66" t="str">
            <v>NULL</v>
          </cell>
          <cell r="AM66" t="str">
            <v>NULL</v>
          </cell>
          <cell r="AN66" t="str">
            <v>NULL</v>
          </cell>
          <cell r="AO66">
            <v>0.30769230769230799</v>
          </cell>
          <cell r="AP66">
            <v>0.19230769230769201</v>
          </cell>
          <cell r="AQ66" t="str">
            <v>NULL</v>
          </cell>
          <cell r="AR66">
            <v>0.12121212121212099</v>
          </cell>
          <cell r="AS66" t="str">
            <v>NULL</v>
          </cell>
        </row>
        <row r="67">
          <cell r="A67">
            <v>115556</v>
          </cell>
          <cell r="B67">
            <v>9162111</v>
          </cell>
          <cell r="C67" t="str">
            <v>Whiteshill  Primary School</v>
          </cell>
          <cell r="D67">
            <v>916</v>
          </cell>
          <cell r="E67" t="str">
            <v>PS</v>
          </cell>
          <cell r="F67" t="str">
            <v>NULL</v>
          </cell>
          <cell r="G67">
            <v>1</v>
          </cell>
          <cell r="H67">
            <v>103</v>
          </cell>
          <cell r="I67">
            <v>103</v>
          </cell>
          <cell r="J67">
            <v>0</v>
          </cell>
          <cell r="K67">
            <v>0</v>
          </cell>
          <cell r="L67">
            <v>0</v>
          </cell>
          <cell r="M67">
            <v>0</v>
          </cell>
          <cell r="N67">
            <v>6.7961165048543701E-2</v>
          </cell>
          <cell r="O67">
            <v>7.22E-2</v>
          </cell>
          <cell r="P67" t="str">
            <v>NULL</v>
          </cell>
          <cell r="Q67" t="str">
            <v>NULL</v>
          </cell>
          <cell r="R67">
            <v>0.980582524271845</v>
          </cell>
          <cell r="S67">
            <v>0</v>
          </cell>
          <cell r="T67">
            <v>1.94174757281553E-2</v>
          </cell>
          <cell r="U67">
            <v>0</v>
          </cell>
          <cell r="V67">
            <v>0</v>
          </cell>
          <cell r="W67">
            <v>0</v>
          </cell>
          <cell r="X67">
            <v>0</v>
          </cell>
          <cell r="Y67" t="str">
            <v>NULL</v>
          </cell>
          <cell r="Z67" t="str">
            <v>NULL</v>
          </cell>
          <cell r="AA67" t="str">
            <v>NULL</v>
          </cell>
          <cell r="AB67" t="str">
            <v>NULL</v>
          </cell>
          <cell r="AC67" t="str">
            <v>NULL</v>
          </cell>
          <cell r="AD67" t="str">
            <v>NULL</v>
          </cell>
          <cell r="AE67" t="str">
            <v>NULL</v>
          </cell>
          <cell r="AF67">
            <v>0</v>
          </cell>
          <cell r="AG67">
            <v>0</v>
          </cell>
          <cell r="AH67">
            <v>0</v>
          </cell>
          <cell r="AI67" t="str">
            <v>NULL</v>
          </cell>
          <cell r="AJ67" t="str">
            <v>NULL</v>
          </cell>
          <cell r="AK67" t="str">
            <v>NULL</v>
          </cell>
          <cell r="AL67">
            <v>3.0927835051546393E-2</v>
          </cell>
          <cell r="AM67">
            <v>3.0927835051546393E-2</v>
          </cell>
          <cell r="AN67">
            <v>3.0927835051546393E-2</v>
          </cell>
          <cell r="AO67">
            <v>0.213114754098361</v>
          </cell>
          <cell r="AP67">
            <v>0.14754098360655701</v>
          </cell>
          <cell r="AQ67" t="str">
            <v>NULL</v>
          </cell>
          <cell r="AR67">
            <v>0.13592233009708701</v>
          </cell>
          <cell r="AS67" t="str">
            <v>NULL</v>
          </cell>
        </row>
        <row r="68">
          <cell r="A68">
            <v>115559</v>
          </cell>
          <cell r="B68">
            <v>9162114</v>
          </cell>
          <cell r="C68" t="str">
            <v>Woolaston Primary School</v>
          </cell>
          <cell r="D68">
            <v>916</v>
          </cell>
          <cell r="E68" t="str">
            <v>PS</v>
          </cell>
          <cell r="F68" t="str">
            <v>NULL</v>
          </cell>
          <cell r="G68">
            <v>1</v>
          </cell>
          <cell r="H68">
            <v>155</v>
          </cell>
          <cell r="I68">
            <v>155</v>
          </cell>
          <cell r="J68">
            <v>0</v>
          </cell>
          <cell r="K68">
            <v>0</v>
          </cell>
          <cell r="L68">
            <v>0</v>
          </cell>
          <cell r="M68">
            <v>0</v>
          </cell>
          <cell r="N68">
            <v>8.3870967741935504E-2</v>
          </cell>
          <cell r="O68">
            <v>5.4900000000000004E-2</v>
          </cell>
          <cell r="P68" t="str">
            <v>NULL</v>
          </cell>
          <cell r="Q68" t="str">
            <v>NULL</v>
          </cell>
          <cell r="R68">
            <v>0.86524822695035497</v>
          </cell>
          <cell r="S68">
            <v>3.54609929078014E-2</v>
          </cell>
          <cell r="T68">
            <v>7.09219858156028E-3</v>
          </cell>
          <cell r="U68">
            <v>9.2198581560283696E-2</v>
          </cell>
          <cell r="V68">
            <v>0</v>
          </cell>
          <cell r="W68">
            <v>0</v>
          </cell>
          <cell r="X68">
            <v>0</v>
          </cell>
          <cell r="Y68" t="str">
            <v>NULL</v>
          </cell>
          <cell r="Z68" t="str">
            <v>NULL</v>
          </cell>
          <cell r="AA68" t="str">
            <v>NULL</v>
          </cell>
          <cell r="AB68" t="str">
            <v>NULL</v>
          </cell>
          <cell r="AC68" t="str">
            <v>NULL</v>
          </cell>
          <cell r="AD68" t="str">
            <v>NULL</v>
          </cell>
          <cell r="AE68" t="str">
            <v>NULL</v>
          </cell>
          <cell r="AF68">
            <v>0</v>
          </cell>
          <cell r="AG68">
            <v>7.8125E-3</v>
          </cell>
          <cell r="AH68">
            <v>7.8125E-3</v>
          </cell>
          <cell r="AI68" t="str">
            <v>NULL</v>
          </cell>
          <cell r="AJ68" t="str">
            <v>NULL</v>
          </cell>
          <cell r="AK68" t="str">
            <v>NULL</v>
          </cell>
          <cell r="AL68" t="str">
            <v>NULL</v>
          </cell>
          <cell r="AM68" t="str">
            <v>NULL</v>
          </cell>
          <cell r="AN68" t="str">
            <v>NULL</v>
          </cell>
          <cell r="AO68">
            <v>1.21951219512195E-2</v>
          </cell>
          <cell r="AP68">
            <v>0</v>
          </cell>
          <cell r="AQ68" t="str">
            <v>NULL</v>
          </cell>
          <cell r="AR68">
            <v>9.6774193548387094E-2</v>
          </cell>
          <cell r="AS68" t="str">
            <v>NULL</v>
          </cell>
        </row>
        <row r="69">
          <cell r="A69">
            <v>115560</v>
          </cell>
          <cell r="B69">
            <v>9162116</v>
          </cell>
          <cell r="C69" t="str">
            <v>Queen Margaret Primary School</v>
          </cell>
          <cell r="D69">
            <v>916</v>
          </cell>
          <cell r="E69" t="str">
            <v>PS</v>
          </cell>
          <cell r="F69" t="str">
            <v>NULL</v>
          </cell>
          <cell r="G69">
            <v>1</v>
          </cell>
          <cell r="H69">
            <v>132</v>
          </cell>
          <cell r="I69">
            <v>132</v>
          </cell>
          <cell r="J69">
            <v>0</v>
          </cell>
          <cell r="K69">
            <v>0</v>
          </cell>
          <cell r="L69">
            <v>0</v>
          </cell>
          <cell r="M69">
            <v>0</v>
          </cell>
          <cell r="N69">
            <v>0.29545454545454503</v>
          </cell>
          <cell r="O69">
            <v>0.45039999999999997</v>
          </cell>
          <cell r="P69" t="str">
            <v>NULL</v>
          </cell>
          <cell r="Q69" t="str">
            <v>NULL</v>
          </cell>
          <cell r="R69">
            <v>0.204545454545455</v>
          </cell>
          <cell r="S69">
            <v>0</v>
          </cell>
          <cell r="T69">
            <v>1.5151515151515201E-2</v>
          </cell>
          <cell r="U69">
            <v>0.78030303030303005</v>
          </cell>
          <cell r="V69">
            <v>0</v>
          </cell>
          <cell r="W69">
            <v>0</v>
          </cell>
          <cell r="X69">
            <v>0</v>
          </cell>
          <cell r="Y69" t="str">
            <v>NULL</v>
          </cell>
          <cell r="Z69" t="str">
            <v>NULL</v>
          </cell>
          <cell r="AA69" t="str">
            <v>NULL</v>
          </cell>
          <cell r="AB69" t="str">
            <v>NULL</v>
          </cell>
          <cell r="AC69" t="str">
            <v>NULL</v>
          </cell>
          <cell r="AD69" t="str">
            <v>NULL</v>
          </cell>
          <cell r="AE69" t="str">
            <v>NULL</v>
          </cell>
          <cell r="AF69">
            <v>1.8348623853211E-2</v>
          </cell>
          <cell r="AG69">
            <v>2.7522935779816501E-2</v>
          </cell>
          <cell r="AH69">
            <v>2.7522935779816501E-2</v>
          </cell>
          <cell r="AI69" t="str">
            <v>NULL</v>
          </cell>
          <cell r="AJ69" t="str">
            <v>NULL</v>
          </cell>
          <cell r="AK69" t="str">
            <v>NULL</v>
          </cell>
          <cell r="AL69" t="str">
            <v>NULL</v>
          </cell>
          <cell r="AM69" t="str">
            <v>NULL</v>
          </cell>
          <cell r="AN69" t="str">
            <v>NULL</v>
          </cell>
          <cell r="AO69">
            <v>0.47674418604651198</v>
          </cell>
          <cell r="AP69">
            <v>0.32558139534883701</v>
          </cell>
          <cell r="AQ69" t="str">
            <v>NULL</v>
          </cell>
          <cell r="AR69">
            <v>9.0909090909090898E-2</v>
          </cell>
          <cell r="AS69" t="str">
            <v>NULL</v>
          </cell>
        </row>
        <row r="70">
          <cell r="A70">
            <v>115561</v>
          </cell>
          <cell r="B70">
            <v>9162117</v>
          </cell>
          <cell r="C70" t="str">
            <v>Cashes Green Primary School</v>
          </cell>
          <cell r="D70">
            <v>916</v>
          </cell>
          <cell r="E70" t="str">
            <v>PS</v>
          </cell>
          <cell r="F70" t="str">
            <v>NULL</v>
          </cell>
          <cell r="G70">
            <v>1</v>
          </cell>
          <cell r="H70">
            <v>140</v>
          </cell>
          <cell r="I70">
            <v>140</v>
          </cell>
          <cell r="J70">
            <v>0</v>
          </cell>
          <cell r="K70">
            <v>0</v>
          </cell>
          <cell r="L70">
            <v>0</v>
          </cell>
          <cell r="M70">
            <v>0</v>
          </cell>
          <cell r="N70">
            <v>0.221428571428571</v>
          </cell>
          <cell r="O70">
            <v>0.3382</v>
          </cell>
          <cell r="P70" t="str">
            <v>NULL</v>
          </cell>
          <cell r="Q70" t="str">
            <v>NULL</v>
          </cell>
          <cell r="R70">
            <v>0.7</v>
          </cell>
          <cell r="S70">
            <v>0.26428571428571401</v>
          </cell>
          <cell r="T70">
            <v>3.5714285714285698E-2</v>
          </cell>
          <cell r="U70">
            <v>0</v>
          </cell>
          <cell r="V70">
            <v>0</v>
          </cell>
          <cell r="W70">
            <v>0</v>
          </cell>
          <cell r="X70">
            <v>0</v>
          </cell>
          <cell r="Y70" t="str">
            <v>NULL</v>
          </cell>
          <cell r="Z70" t="str">
            <v>NULL</v>
          </cell>
          <cell r="AA70" t="str">
            <v>NULL</v>
          </cell>
          <cell r="AB70" t="str">
            <v>NULL</v>
          </cell>
          <cell r="AC70" t="str">
            <v>NULL</v>
          </cell>
          <cell r="AD70" t="str">
            <v>NULL</v>
          </cell>
          <cell r="AE70" t="str">
            <v>NULL</v>
          </cell>
          <cell r="AF70">
            <v>8.8495575221238902E-3</v>
          </cell>
          <cell r="AG70">
            <v>2.6548672566371698E-2</v>
          </cell>
          <cell r="AH70">
            <v>2.6548672566371698E-2</v>
          </cell>
          <cell r="AI70" t="str">
            <v>NULL</v>
          </cell>
          <cell r="AJ70" t="str">
            <v>NULL</v>
          </cell>
          <cell r="AK70" t="str">
            <v>NULL</v>
          </cell>
          <cell r="AL70" t="str">
            <v>NULL</v>
          </cell>
          <cell r="AM70" t="str">
            <v>NULL</v>
          </cell>
          <cell r="AN70" t="str">
            <v>NULL</v>
          </cell>
          <cell r="AO70">
            <v>0.29166666666666702</v>
          </cell>
          <cell r="AP70">
            <v>0.20833333333333301</v>
          </cell>
          <cell r="AQ70" t="str">
            <v>NULL</v>
          </cell>
          <cell r="AR70">
            <v>0.107142857142857</v>
          </cell>
          <cell r="AS70" t="str">
            <v>NULL</v>
          </cell>
        </row>
        <row r="71">
          <cell r="A71">
            <v>115562</v>
          </cell>
          <cell r="B71">
            <v>9162118</v>
          </cell>
          <cell r="C71" t="str">
            <v>Innsworth Junior School</v>
          </cell>
          <cell r="D71">
            <v>916</v>
          </cell>
          <cell r="E71" t="str">
            <v>PS</v>
          </cell>
          <cell r="F71" t="str">
            <v>NULL</v>
          </cell>
          <cell r="G71">
            <v>1</v>
          </cell>
          <cell r="H71">
            <v>151</v>
          </cell>
          <cell r="I71">
            <v>151</v>
          </cell>
          <cell r="J71">
            <v>0</v>
          </cell>
          <cell r="K71">
            <v>0</v>
          </cell>
          <cell r="L71">
            <v>0</v>
          </cell>
          <cell r="M71">
            <v>0</v>
          </cell>
          <cell r="N71">
            <v>0.105960264900662</v>
          </cell>
          <cell r="O71">
            <v>0.1469</v>
          </cell>
          <cell r="P71" t="str">
            <v>NULL</v>
          </cell>
          <cell r="Q71" t="str">
            <v>NULL</v>
          </cell>
          <cell r="R71">
            <v>0.84105960264900703</v>
          </cell>
          <cell r="S71">
            <v>6.6225165562913899E-3</v>
          </cell>
          <cell r="T71">
            <v>0</v>
          </cell>
          <cell r="U71">
            <v>0.139072847682119</v>
          </cell>
          <cell r="V71">
            <v>1.3245033112582801E-2</v>
          </cell>
          <cell r="W71">
            <v>0</v>
          </cell>
          <cell r="X71">
            <v>0</v>
          </cell>
          <cell r="Y71" t="str">
            <v>NULL</v>
          </cell>
          <cell r="Z71" t="str">
            <v>NULL</v>
          </cell>
          <cell r="AA71" t="str">
            <v>NULL</v>
          </cell>
          <cell r="AB71" t="str">
            <v>NULL</v>
          </cell>
          <cell r="AC71" t="str">
            <v>NULL</v>
          </cell>
          <cell r="AD71" t="str">
            <v>NULL</v>
          </cell>
          <cell r="AE71" t="str">
            <v>NULL</v>
          </cell>
          <cell r="AF71">
            <v>4.6357615894039701E-2</v>
          </cell>
          <cell r="AG71">
            <v>0.112582781456954</v>
          </cell>
          <cell r="AH71">
            <v>0.185430463576159</v>
          </cell>
          <cell r="AI71" t="str">
            <v>NULL</v>
          </cell>
          <cell r="AJ71" t="str">
            <v>NULL</v>
          </cell>
          <cell r="AK71" t="str">
            <v>NULL</v>
          </cell>
          <cell r="AL71" t="str">
            <v>NULL</v>
          </cell>
          <cell r="AM71" t="str">
            <v>NULL</v>
          </cell>
          <cell r="AN71" t="str">
            <v>NULL</v>
          </cell>
          <cell r="AO71">
            <v>0.28571428571428598</v>
          </cell>
          <cell r="AP71">
            <v>0.22857142857142901</v>
          </cell>
          <cell r="AQ71" t="str">
            <v>NULL</v>
          </cell>
          <cell r="AR71">
            <v>7.2847682119205295E-2</v>
          </cell>
          <cell r="AS71" t="str">
            <v>NULL</v>
          </cell>
        </row>
        <row r="72">
          <cell r="A72">
            <v>115563</v>
          </cell>
          <cell r="B72">
            <v>9162119</v>
          </cell>
          <cell r="C72" t="str">
            <v>Northway Infant School</v>
          </cell>
          <cell r="D72">
            <v>916</v>
          </cell>
          <cell r="E72" t="str">
            <v>PS</v>
          </cell>
          <cell r="F72" t="str">
            <v>NULL</v>
          </cell>
          <cell r="G72">
            <v>1</v>
          </cell>
          <cell r="H72">
            <v>120</v>
          </cell>
          <cell r="I72">
            <v>120</v>
          </cell>
          <cell r="J72">
            <v>0</v>
          </cell>
          <cell r="K72">
            <v>0</v>
          </cell>
          <cell r="L72">
            <v>0</v>
          </cell>
          <cell r="M72">
            <v>1</v>
          </cell>
          <cell r="N72">
            <v>0.18333333333333299</v>
          </cell>
          <cell r="O72">
            <v>0.21010000000000001</v>
          </cell>
          <cell r="P72" t="str">
            <v>NULL</v>
          </cell>
          <cell r="Q72" t="str">
            <v>NULL</v>
          </cell>
          <cell r="R72">
            <v>0.52941176470588203</v>
          </cell>
          <cell r="S72">
            <v>0</v>
          </cell>
          <cell r="T72">
            <v>0.47058823529411797</v>
          </cell>
          <cell r="U72">
            <v>0</v>
          </cell>
          <cell r="V72">
            <v>0</v>
          </cell>
          <cell r="W72">
            <v>0</v>
          </cell>
          <cell r="X72">
            <v>0</v>
          </cell>
          <cell r="Y72" t="str">
            <v>NULL</v>
          </cell>
          <cell r="Z72" t="str">
            <v>NULL</v>
          </cell>
          <cell r="AA72" t="str">
            <v>NULL</v>
          </cell>
          <cell r="AB72" t="str">
            <v>NULL</v>
          </cell>
          <cell r="AC72" t="str">
            <v>NULL</v>
          </cell>
          <cell r="AD72" t="str">
            <v>NULL</v>
          </cell>
          <cell r="AE72" t="str">
            <v>NULL</v>
          </cell>
          <cell r="AF72">
            <v>3.8961038961039002E-2</v>
          </cell>
          <cell r="AG72">
            <v>5.1948051948052E-2</v>
          </cell>
          <cell r="AH72">
            <v>5.1948051948052E-2</v>
          </cell>
          <cell r="AI72" t="str">
            <v>NULL</v>
          </cell>
          <cell r="AJ72" t="str">
            <v>NULL</v>
          </cell>
          <cell r="AK72" t="str">
            <v>NULL</v>
          </cell>
          <cell r="AL72" t="str">
            <v>NULL</v>
          </cell>
          <cell r="AM72" t="str">
            <v>NULL</v>
          </cell>
          <cell r="AN72" t="str">
            <v>NULL</v>
          </cell>
          <cell r="AO72">
            <v>0.118421052631579</v>
          </cell>
          <cell r="AP72">
            <v>0.105263157894737</v>
          </cell>
          <cell r="AQ72" t="str">
            <v>NULL</v>
          </cell>
          <cell r="AR72">
            <v>2.5000000000000001E-2</v>
          </cell>
          <cell r="AS72" t="str">
            <v>NULL</v>
          </cell>
        </row>
        <row r="73">
          <cell r="A73">
            <v>115564</v>
          </cell>
          <cell r="B73">
            <v>9162122</v>
          </cell>
          <cell r="C73" t="str">
            <v>C'Down Parton Manor Jnr School</v>
          </cell>
          <cell r="D73">
            <v>916</v>
          </cell>
          <cell r="E73" t="str">
            <v>PS</v>
          </cell>
          <cell r="F73" t="str">
            <v>NULL</v>
          </cell>
          <cell r="G73">
            <v>1</v>
          </cell>
          <cell r="H73">
            <v>145</v>
          </cell>
          <cell r="I73">
            <v>145</v>
          </cell>
          <cell r="J73">
            <v>0</v>
          </cell>
          <cell r="K73">
            <v>0</v>
          </cell>
          <cell r="L73">
            <v>0</v>
          </cell>
          <cell r="M73">
            <v>0</v>
          </cell>
          <cell r="N73">
            <v>0.2</v>
          </cell>
          <cell r="O73">
            <v>0.28220000000000001</v>
          </cell>
          <cell r="P73" t="str">
            <v>NULL</v>
          </cell>
          <cell r="Q73" t="str">
            <v>NULL</v>
          </cell>
          <cell r="R73">
            <v>0.75172413793103399</v>
          </cell>
          <cell r="S73">
            <v>0</v>
          </cell>
          <cell r="T73">
            <v>6.8965517241379301E-3</v>
          </cell>
          <cell r="U73">
            <v>0.22068965517241401</v>
          </cell>
          <cell r="V73">
            <v>2.06896551724138E-2</v>
          </cell>
          <cell r="W73">
            <v>0</v>
          </cell>
          <cell r="X73">
            <v>0</v>
          </cell>
          <cell r="Y73" t="str">
            <v>NULL</v>
          </cell>
          <cell r="Z73" t="str">
            <v>NULL</v>
          </cell>
          <cell r="AA73" t="str">
            <v>NULL</v>
          </cell>
          <cell r="AB73" t="str">
            <v>NULL</v>
          </cell>
          <cell r="AC73" t="str">
            <v>NULL</v>
          </cell>
          <cell r="AD73" t="str">
            <v>NULL</v>
          </cell>
          <cell r="AE73" t="str">
            <v>NULL</v>
          </cell>
          <cell r="AF73">
            <v>6.8965517241379301E-3</v>
          </cell>
          <cell r="AG73">
            <v>6.8965517241379301E-3</v>
          </cell>
          <cell r="AH73">
            <v>1.37931034482759E-2</v>
          </cell>
          <cell r="AI73" t="str">
            <v>NULL</v>
          </cell>
          <cell r="AJ73" t="str">
            <v>NULL</v>
          </cell>
          <cell r="AK73" t="str">
            <v>NULL</v>
          </cell>
          <cell r="AL73" t="str">
            <v>NULL</v>
          </cell>
          <cell r="AM73" t="str">
            <v>NULL</v>
          </cell>
          <cell r="AN73" t="str">
            <v>NULL</v>
          </cell>
          <cell r="AO73">
            <v>0.322033898305085</v>
          </cell>
          <cell r="AP73">
            <v>0.152542372881356</v>
          </cell>
          <cell r="AQ73" t="str">
            <v>NULL</v>
          </cell>
          <cell r="AR73">
            <v>8.9655172413793102E-2</v>
          </cell>
          <cell r="AS73" t="str">
            <v>NULL</v>
          </cell>
        </row>
        <row r="74">
          <cell r="A74">
            <v>115565</v>
          </cell>
          <cell r="B74">
            <v>9162123</v>
          </cell>
          <cell r="C74" t="str">
            <v>Rodborough Comm Primary School</v>
          </cell>
          <cell r="D74">
            <v>916</v>
          </cell>
          <cell r="E74" t="str">
            <v>PS</v>
          </cell>
          <cell r="F74" t="str">
            <v>NULL</v>
          </cell>
          <cell r="G74">
            <v>1</v>
          </cell>
          <cell r="H74">
            <v>207</v>
          </cell>
          <cell r="I74">
            <v>207</v>
          </cell>
          <cell r="J74">
            <v>0</v>
          </cell>
          <cell r="K74">
            <v>0</v>
          </cell>
          <cell r="L74">
            <v>0</v>
          </cell>
          <cell r="M74">
            <v>0</v>
          </cell>
          <cell r="N74">
            <v>6.2801932367149801E-2</v>
          </cell>
          <cell r="O74">
            <v>0.10529999999999999</v>
          </cell>
          <cell r="P74" t="str">
            <v>NULL</v>
          </cell>
          <cell r="Q74" t="str">
            <v>NULL</v>
          </cell>
          <cell r="R74">
            <v>0.99033816425120802</v>
          </cell>
          <cell r="S74">
            <v>0</v>
          </cell>
          <cell r="T74">
            <v>9.6618357487922701E-3</v>
          </cell>
          <cell r="U74">
            <v>0</v>
          </cell>
          <cell r="V74">
            <v>0</v>
          </cell>
          <cell r="W74">
            <v>0</v>
          </cell>
          <cell r="X74">
            <v>0</v>
          </cell>
          <cell r="Y74" t="str">
            <v>NULL</v>
          </cell>
          <cell r="Z74" t="str">
            <v>NULL</v>
          </cell>
          <cell r="AA74" t="str">
            <v>NULL</v>
          </cell>
          <cell r="AB74" t="str">
            <v>NULL</v>
          </cell>
          <cell r="AC74" t="str">
            <v>NULL</v>
          </cell>
          <cell r="AD74" t="str">
            <v>NULL</v>
          </cell>
          <cell r="AE74" t="str">
            <v>NULL</v>
          </cell>
          <cell r="AF74">
            <v>0</v>
          </cell>
          <cell r="AG74">
            <v>1.12994350282486E-2</v>
          </cell>
          <cell r="AH74">
            <v>1.12994350282486E-2</v>
          </cell>
          <cell r="AI74" t="str">
            <v>NULL</v>
          </cell>
          <cell r="AJ74" t="str">
            <v>NULL</v>
          </cell>
          <cell r="AK74" t="str">
            <v>NULL</v>
          </cell>
          <cell r="AL74" t="str">
            <v>NULL</v>
          </cell>
          <cell r="AM74" t="str">
            <v>NULL</v>
          </cell>
          <cell r="AN74" t="str">
            <v>NULL</v>
          </cell>
          <cell r="AO74">
            <v>0.139130434782609</v>
          </cell>
          <cell r="AP74">
            <v>7.8260869565217397E-2</v>
          </cell>
          <cell r="AQ74" t="str">
            <v>NULL</v>
          </cell>
          <cell r="AR74">
            <v>7.2463768115942004E-2</v>
          </cell>
          <cell r="AS74" t="str">
            <v>NULL</v>
          </cell>
        </row>
        <row r="75">
          <cell r="A75">
            <v>115566</v>
          </cell>
          <cell r="B75">
            <v>9162125</v>
          </cell>
          <cell r="C75" t="str">
            <v>Mitton Manor Primary School</v>
          </cell>
          <cell r="D75">
            <v>916</v>
          </cell>
          <cell r="E75" t="str">
            <v>PS</v>
          </cell>
          <cell r="F75" t="str">
            <v>NULL</v>
          </cell>
          <cell r="G75">
            <v>1</v>
          </cell>
          <cell r="H75">
            <v>199</v>
          </cell>
          <cell r="I75">
            <v>199</v>
          </cell>
          <cell r="J75">
            <v>0</v>
          </cell>
          <cell r="K75">
            <v>0</v>
          </cell>
          <cell r="L75">
            <v>0</v>
          </cell>
          <cell r="M75">
            <v>1</v>
          </cell>
          <cell r="N75">
            <v>6.5326633165829207E-2</v>
          </cell>
          <cell r="O75">
            <v>0.1066</v>
          </cell>
          <cell r="P75" t="str">
            <v>NULL</v>
          </cell>
          <cell r="Q75" t="str">
            <v>NULL</v>
          </cell>
          <cell r="R75">
            <v>0.90404040404040398</v>
          </cell>
          <cell r="S75">
            <v>0</v>
          </cell>
          <cell r="T75">
            <v>1.5151515151515201E-2</v>
          </cell>
          <cell r="U75">
            <v>8.0808080808080801E-2</v>
          </cell>
          <cell r="V75">
            <v>0</v>
          </cell>
          <cell r="W75">
            <v>0</v>
          </cell>
          <cell r="X75">
            <v>0</v>
          </cell>
          <cell r="Y75" t="str">
            <v>NULL</v>
          </cell>
          <cell r="Z75" t="str">
            <v>NULL</v>
          </cell>
          <cell r="AA75" t="str">
            <v>NULL</v>
          </cell>
          <cell r="AB75" t="str">
            <v>NULL</v>
          </cell>
          <cell r="AC75" t="str">
            <v>NULL</v>
          </cell>
          <cell r="AD75" t="str">
            <v>NULL</v>
          </cell>
          <cell r="AE75" t="str">
            <v>NULL</v>
          </cell>
          <cell r="AF75">
            <v>5.9523809523809503E-3</v>
          </cell>
          <cell r="AG75">
            <v>1.1904761904761901E-2</v>
          </cell>
          <cell r="AH75">
            <v>1.7857142857142901E-2</v>
          </cell>
          <cell r="AI75" t="str">
            <v>NULL</v>
          </cell>
          <cell r="AJ75" t="str">
            <v>NULL</v>
          </cell>
          <cell r="AK75" t="str">
            <v>NULL</v>
          </cell>
          <cell r="AL75" t="str">
            <v>NULL</v>
          </cell>
          <cell r="AM75" t="str">
            <v>NULL</v>
          </cell>
          <cell r="AN75" t="str">
            <v>NULL</v>
          </cell>
          <cell r="AO75">
            <v>0.151260504201681</v>
          </cell>
          <cell r="AP75">
            <v>6.7226890756302504E-2</v>
          </cell>
          <cell r="AQ75" t="str">
            <v>NULL</v>
          </cell>
          <cell r="AR75">
            <v>9.0452261306532694E-2</v>
          </cell>
          <cell r="AS75" t="str">
            <v>NULL</v>
          </cell>
        </row>
        <row r="76">
          <cell r="A76">
            <v>115568</v>
          </cell>
          <cell r="B76">
            <v>9162130</v>
          </cell>
          <cell r="C76" t="str">
            <v>The Croft School</v>
          </cell>
          <cell r="D76">
            <v>916</v>
          </cell>
          <cell r="E76" t="str">
            <v>PS</v>
          </cell>
          <cell r="F76" t="str">
            <v>NULL</v>
          </cell>
          <cell r="G76">
            <v>1</v>
          </cell>
          <cell r="H76">
            <v>140</v>
          </cell>
          <cell r="I76">
            <v>140</v>
          </cell>
          <cell r="J76">
            <v>0</v>
          </cell>
          <cell r="K76">
            <v>0</v>
          </cell>
          <cell r="L76">
            <v>0</v>
          </cell>
          <cell r="M76">
            <v>0</v>
          </cell>
          <cell r="N76">
            <v>2.1428571428571401E-2</v>
          </cell>
          <cell r="O76">
            <v>0.1183</v>
          </cell>
          <cell r="P76" t="str">
            <v>NULL</v>
          </cell>
          <cell r="Q76" t="str">
            <v>NULL</v>
          </cell>
          <cell r="R76">
            <v>0.97857142857142898</v>
          </cell>
          <cell r="S76">
            <v>7.14285714285714E-3</v>
          </cell>
          <cell r="T76">
            <v>7.14285714285714E-3</v>
          </cell>
          <cell r="U76">
            <v>0</v>
          </cell>
          <cell r="V76">
            <v>0</v>
          </cell>
          <cell r="W76">
            <v>7.14285714285714E-3</v>
          </cell>
          <cell r="X76">
            <v>0</v>
          </cell>
          <cell r="Y76" t="str">
            <v>NULL</v>
          </cell>
          <cell r="Z76" t="str">
            <v>NULL</v>
          </cell>
          <cell r="AA76" t="str">
            <v>NULL</v>
          </cell>
          <cell r="AB76" t="str">
            <v>NULL</v>
          </cell>
          <cell r="AC76" t="str">
            <v>NULL</v>
          </cell>
          <cell r="AD76" t="str">
            <v>NULL</v>
          </cell>
          <cell r="AE76" t="str">
            <v>NULL</v>
          </cell>
          <cell r="AF76">
            <v>0</v>
          </cell>
          <cell r="AG76">
            <v>8.3333333333333297E-3</v>
          </cell>
          <cell r="AH76">
            <v>1.6666666666666701E-2</v>
          </cell>
          <cell r="AI76" t="str">
            <v>NULL</v>
          </cell>
          <cell r="AJ76" t="str">
            <v>NULL</v>
          </cell>
          <cell r="AK76" t="str">
            <v>NULL</v>
          </cell>
          <cell r="AL76" t="str">
            <v>NULL</v>
          </cell>
          <cell r="AM76" t="str">
            <v>NULL</v>
          </cell>
          <cell r="AN76" t="str">
            <v>NULL</v>
          </cell>
          <cell r="AO76">
            <v>0.17333333333333301</v>
          </cell>
          <cell r="AP76">
            <v>0.146666666666667</v>
          </cell>
          <cell r="AQ76" t="str">
            <v>NULL</v>
          </cell>
          <cell r="AR76">
            <v>0.05</v>
          </cell>
          <cell r="AS76" t="str">
            <v>NULL</v>
          </cell>
        </row>
        <row r="77">
          <cell r="A77">
            <v>115569</v>
          </cell>
          <cell r="B77">
            <v>9162132</v>
          </cell>
          <cell r="C77" t="str">
            <v>Castle Hill School</v>
          </cell>
          <cell r="D77">
            <v>916</v>
          </cell>
          <cell r="E77" t="str">
            <v>PS</v>
          </cell>
          <cell r="F77" t="str">
            <v>NULL</v>
          </cell>
          <cell r="G77">
            <v>1</v>
          </cell>
          <cell r="H77">
            <v>198</v>
          </cell>
          <cell r="I77">
            <v>198</v>
          </cell>
          <cell r="J77">
            <v>0</v>
          </cell>
          <cell r="K77">
            <v>0</v>
          </cell>
          <cell r="L77">
            <v>0</v>
          </cell>
          <cell r="M77">
            <v>0</v>
          </cell>
          <cell r="N77">
            <v>0.14646464646464599</v>
          </cell>
          <cell r="O77">
            <v>0.23739999999999997</v>
          </cell>
          <cell r="P77" t="str">
            <v>NULL</v>
          </cell>
          <cell r="Q77" t="str">
            <v>NULL</v>
          </cell>
          <cell r="R77">
            <v>0.51515151515151503</v>
          </cell>
          <cell r="S77">
            <v>0</v>
          </cell>
          <cell r="T77">
            <v>5.0505050505050501E-3</v>
          </cell>
          <cell r="U77">
            <v>0.31313131313131298</v>
          </cell>
          <cell r="V77">
            <v>0.16666666666666699</v>
          </cell>
          <cell r="W77">
            <v>0</v>
          </cell>
          <cell r="X77">
            <v>0</v>
          </cell>
          <cell r="Y77" t="str">
            <v>NULL</v>
          </cell>
          <cell r="Z77" t="str">
            <v>NULL</v>
          </cell>
          <cell r="AA77" t="str">
            <v>NULL</v>
          </cell>
          <cell r="AB77" t="str">
            <v>NULL</v>
          </cell>
          <cell r="AC77" t="str">
            <v>NULL</v>
          </cell>
          <cell r="AD77" t="str">
            <v>NULL</v>
          </cell>
          <cell r="AE77" t="str">
            <v>NULL</v>
          </cell>
          <cell r="AF77">
            <v>5.9523809523809503E-3</v>
          </cell>
          <cell r="AG77">
            <v>5.9523809523809503E-3</v>
          </cell>
          <cell r="AH77">
            <v>1.1904761904761901E-2</v>
          </cell>
          <cell r="AI77" t="str">
            <v>NULL</v>
          </cell>
          <cell r="AJ77" t="str">
            <v>NULL</v>
          </cell>
          <cell r="AK77" t="str">
            <v>NULL</v>
          </cell>
          <cell r="AL77" t="str">
            <v>NULL</v>
          </cell>
          <cell r="AM77" t="str">
            <v>NULL</v>
          </cell>
          <cell r="AN77" t="str">
            <v>NULL</v>
          </cell>
          <cell r="AO77">
            <v>0.14018691588785001</v>
          </cell>
          <cell r="AP77">
            <v>8.4112149532710304E-2</v>
          </cell>
          <cell r="AQ77" t="str">
            <v>NULL</v>
          </cell>
          <cell r="AR77">
            <v>7.5757575757575801E-2</v>
          </cell>
          <cell r="AS77" t="str">
            <v>NULL</v>
          </cell>
        </row>
        <row r="78">
          <cell r="A78">
            <v>115570</v>
          </cell>
          <cell r="B78">
            <v>9162134</v>
          </cell>
          <cell r="C78" t="str">
            <v>Callowell Primary School</v>
          </cell>
          <cell r="D78">
            <v>916</v>
          </cell>
          <cell r="E78" t="str">
            <v>PS</v>
          </cell>
          <cell r="F78" t="str">
            <v>NULL</v>
          </cell>
          <cell r="G78">
            <v>1</v>
          </cell>
          <cell r="H78">
            <v>177</v>
          </cell>
          <cell r="I78">
            <v>177</v>
          </cell>
          <cell r="J78">
            <v>0</v>
          </cell>
          <cell r="K78">
            <v>0</v>
          </cell>
          <cell r="L78">
            <v>0</v>
          </cell>
          <cell r="M78">
            <v>0</v>
          </cell>
          <cell r="N78">
            <v>7.9096045197740106E-2</v>
          </cell>
          <cell r="O78">
            <v>0.19550000000000001</v>
          </cell>
          <cell r="P78" t="str">
            <v>NULL</v>
          </cell>
          <cell r="Q78" t="str">
            <v>NULL</v>
          </cell>
          <cell r="R78">
            <v>0.94886363636363602</v>
          </cell>
          <cell r="S78">
            <v>2.8409090909090901E-2</v>
          </cell>
          <cell r="T78">
            <v>2.27272727272727E-2</v>
          </cell>
          <cell r="U78">
            <v>0</v>
          </cell>
          <cell r="V78">
            <v>0</v>
          </cell>
          <cell r="W78">
            <v>0</v>
          </cell>
          <cell r="X78">
            <v>0</v>
          </cell>
          <cell r="Y78" t="str">
            <v>NULL</v>
          </cell>
          <cell r="Z78" t="str">
            <v>NULL</v>
          </cell>
          <cell r="AA78" t="str">
            <v>NULL</v>
          </cell>
          <cell r="AB78" t="str">
            <v>NULL</v>
          </cell>
          <cell r="AC78" t="str">
            <v>NULL</v>
          </cell>
          <cell r="AD78" t="str">
            <v>NULL</v>
          </cell>
          <cell r="AE78" t="str">
            <v>NULL</v>
          </cell>
          <cell r="AF78">
            <v>6.8027210884353704E-3</v>
          </cell>
          <cell r="AG78">
            <v>6.8027210884353704E-3</v>
          </cell>
          <cell r="AH78">
            <v>6.8027210884353704E-3</v>
          </cell>
          <cell r="AI78" t="str">
            <v>NULL</v>
          </cell>
          <cell r="AJ78" t="str">
            <v>NULL</v>
          </cell>
          <cell r="AK78" t="str">
            <v>NULL</v>
          </cell>
          <cell r="AL78">
            <v>1.11731843575419E-2</v>
          </cell>
          <cell r="AM78">
            <v>1.11731843575419E-2</v>
          </cell>
          <cell r="AN78">
            <v>1.11731843575419E-2</v>
          </cell>
          <cell r="AO78">
            <v>0.1875</v>
          </cell>
          <cell r="AP78">
            <v>0.114583333333333</v>
          </cell>
          <cell r="AQ78" t="str">
            <v>NULL</v>
          </cell>
          <cell r="AR78">
            <v>3.3898305084745797E-2</v>
          </cell>
          <cell r="AS78" t="str">
            <v>NULL</v>
          </cell>
        </row>
        <row r="79">
          <cell r="A79">
            <v>115572</v>
          </cell>
          <cell r="B79">
            <v>9162136</v>
          </cell>
          <cell r="C79" t="str">
            <v>Foxmoor Primary School</v>
          </cell>
          <cell r="D79">
            <v>916</v>
          </cell>
          <cell r="E79" t="str">
            <v>PS</v>
          </cell>
          <cell r="F79" t="str">
            <v>NULL</v>
          </cell>
          <cell r="G79">
            <v>1</v>
          </cell>
          <cell r="H79">
            <v>270</v>
          </cell>
          <cell r="I79">
            <v>270</v>
          </cell>
          <cell r="J79">
            <v>0</v>
          </cell>
          <cell r="K79">
            <v>0</v>
          </cell>
          <cell r="L79">
            <v>0</v>
          </cell>
          <cell r="M79">
            <v>1</v>
          </cell>
          <cell r="N79">
            <v>1.85185185185185E-2</v>
          </cell>
          <cell r="O79">
            <v>7.8899999999999998E-2</v>
          </cell>
          <cell r="P79" t="str">
            <v>NULL</v>
          </cell>
          <cell r="Q79" t="str">
            <v>NULL</v>
          </cell>
          <cell r="R79">
            <v>0.78358208955223896</v>
          </cell>
          <cell r="S79">
            <v>0.20895522388059701</v>
          </cell>
          <cell r="T79">
            <v>7.4626865671641798E-3</v>
          </cell>
          <cell r="U79">
            <v>0</v>
          </cell>
          <cell r="V79">
            <v>0</v>
          </cell>
          <cell r="W79">
            <v>0</v>
          </cell>
          <cell r="X79">
            <v>0</v>
          </cell>
          <cell r="Y79" t="str">
            <v>NULL</v>
          </cell>
          <cell r="Z79" t="str">
            <v>NULL</v>
          </cell>
          <cell r="AA79" t="str">
            <v>NULL</v>
          </cell>
          <cell r="AB79" t="str">
            <v>NULL</v>
          </cell>
          <cell r="AC79" t="str">
            <v>NULL</v>
          </cell>
          <cell r="AD79" t="str">
            <v>NULL</v>
          </cell>
          <cell r="AE79" t="str">
            <v>NULL</v>
          </cell>
          <cell r="AF79">
            <v>0</v>
          </cell>
          <cell r="AG79">
            <v>0</v>
          </cell>
          <cell r="AH79">
            <v>0</v>
          </cell>
          <cell r="AI79" t="str">
            <v>NULL</v>
          </cell>
          <cell r="AJ79" t="str">
            <v>NULL</v>
          </cell>
          <cell r="AK79" t="str">
            <v>NULL</v>
          </cell>
          <cell r="AL79" t="str">
            <v>NULL</v>
          </cell>
          <cell r="AM79" t="str">
            <v>NULL</v>
          </cell>
          <cell r="AN79" t="str">
            <v>NULL</v>
          </cell>
          <cell r="AO79">
            <v>0.17449664429530201</v>
          </cell>
          <cell r="AP79">
            <v>9.3959731543624206E-2</v>
          </cell>
          <cell r="AQ79" t="str">
            <v>NULL</v>
          </cell>
          <cell r="AR79">
            <v>1.85185185185185E-2</v>
          </cell>
          <cell r="AS79" t="str">
            <v>NULL</v>
          </cell>
        </row>
        <row r="80">
          <cell r="A80">
            <v>115573</v>
          </cell>
          <cell r="B80">
            <v>9162137</v>
          </cell>
          <cell r="C80" t="str">
            <v>Gastrells Comm Primary School</v>
          </cell>
          <cell r="D80">
            <v>916</v>
          </cell>
          <cell r="E80" t="str">
            <v>PS</v>
          </cell>
          <cell r="F80" t="str">
            <v>NULL</v>
          </cell>
          <cell r="G80">
            <v>1</v>
          </cell>
          <cell r="H80">
            <v>167</v>
          </cell>
          <cell r="I80">
            <v>167</v>
          </cell>
          <cell r="J80">
            <v>0</v>
          </cell>
          <cell r="K80">
            <v>0</v>
          </cell>
          <cell r="L80">
            <v>0</v>
          </cell>
          <cell r="M80">
            <v>0</v>
          </cell>
          <cell r="N80">
            <v>3.59281437125748E-2</v>
          </cell>
          <cell r="O80">
            <v>6.6699999999999995E-2</v>
          </cell>
          <cell r="P80" t="str">
            <v>NULL</v>
          </cell>
          <cell r="Q80" t="str">
            <v>NULL</v>
          </cell>
          <cell r="R80">
            <v>0.95783132530120496</v>
          </cell>
          <cell r="S80">
            <v>3.0120481927710802E-2</v>
          </cell>
          <cell r="T80">
            <v>1.20481927710843E-2</v>
          </cell>
          <cell r="U80">
            <v>0</v>
          </cell>
          <cell r="V80">
            <v>0</v>
          </cell>
          <cell r="W80">
            <v>0</v>
          </cell>
          <cell r="X80">
            <v>0</v>
          </cell>
          <cell r="Y80" t="str">
            <v>NULL</v>
          </cell>
          <cell r="Z80" t="str">
            <v>NULL</v>
          </cell>
          <cell r="AA80" t="str">
            <v>NULL</v>
          </cell>
          <cell r="AB80" t="str">
            <v>NULL</v>
          </cell>
          <cell r="AC80" t="str">
            <v>NULL</v>
          </cell>
          <cell r="AD80" t="str">
            <v>NULL</v>
          </cell>
          <cell r="AE80" t="str">
            <v>NULL</v>
          </cell>
          <cell r="AF80">
            <v>0</v>
          </cell>
          <cell r="AG80">
            <v>0</v>
          </cell>
          <cell r="AH80">
            <v>0</v>
          </cell>
          <cell r="AI80" t="str">
            <v>NULL</v>
          </cell>
          <cell r="AJ80" t="str">
            <v>NULL</v>
          </cell>
          <cell r="AK80" t="str">
            <v>NULL</v>
          </cell>
          <cell r="AL80">
            <v>6.0606060606060606E-3</v>
          </cell>
          <cell r="AM80">
            <v>6.0606060606060606E-3</v>
          </cell>
          <cell r="AN80">
            <v>6.0606060606060606E-3</v>
          </cell>
          <cell r="AO80">
            <v>0.17241379310344801</v>
          </cell>
          <cell r="AP80">
            <v>0.10344827586206901</v>
          </cell>
          <cell r="AQ80" t="str">
            <v>NULL</v>
          </cell>
          <cell r="AR80">
            <v>8.3832335329341298E-2</v>
          </cell>
          <cell r="AS80" t="str">
            <v>NULL</v>
          </cell>
        </row>
        <row r="81">
          <cell r="A81">
            <v>115574</v>
          </cell>
          <cell r="B81">
            <v>9162138</v>
          </cell>
          <cell r="C81" t="str">
            <v>Cam Woodfield Infant School</v>
          </cell>
          <cell r="D81">
            <v>916</v>
          </cell>
          <cell r="E81" t="str">
            <v>PS</v>
          </cell>
          <cell r="F81" t="str">
            <v>NULL</v>
          </cell>
          <cell r="G81">
            <v>1</v>
          </cell>
          <cell r="H81">
            <v>149</v>
          </cell>
          <cell r="I81">
            <v>149</v>
          </cell>
          <cell r="J81">
            <v>0</v>
          </cell>
          <cell r="K81">
            <v>0</v>
          </cell>
          <cell r="L81">
            <v>0</v>
          </cell>
          <cell r="M81">
            <v>0</v>
          </cell>
          <cell r="N81">
            <v>0.18120805369127499</v>
          </cell>
          <cell r="O81">
            <v>0.23769999999999999</v>
          </cell>
          <cell r="P81" t="str">
            <v>NULL</v>
          </cell>
          <cell r="Q81" t="str">
            <v>NULL</v>
          </cell>
          <cell r="R81">
            <v>0.69798657718120805</v>
          </cell>
          <cell r="S81">
            <v>0</v>
          </cell>
          <cell r="T81">
            <v>0.18120805369127499</v>
          </cell>
          <cell r="U81">
            <v>0.12080536912751701</v>
          </cell>
          <cell r="V81">
            <v>0</v>
          </cell>
          <cell r="W81">
            <v>0</v>
          </cell>
          <cell r="X81">
            <v>0</v>
          </cell>
          <cell r="Y81" t="str">
            <v>NULL</v>
          </cell>
          <cell r="Z81" t="str">
            <v>NULL</v>
          </cell>
          <cell r="AA81" t="str">
            <v>NULL</v>
          </cell>
          <cell r="AB81" t="str">
            <v>NULL</v>
          </cell>
          <cell r="AC81" t="str">
            <v>NULL</v>
          </cell>
          <cell r="AD81" t="str">
            <v>NULL</v>
          </cell>
          <cell r="AE81" t="str">
            <v>NULL</v>
          </cell>
          <cell r="AF81">
            <v>1.1111111111111099E-2</v>
          </cell>
          <cell r="AG81">
            <v>4.4444444444444398E-2</v>
          </cell>
          <cell r="AH81">
            <v>4.4444444444444398E-2</v>
          </cell>
          <cell r="AI81" t="str">
            <v>NULL</v>
          </cell>
          <cell r="AJ81" t="str">
            <v>NULL</v>
          </cell>
          <cell r="AK81" t="str">
            <v>NULL</v>
          </cell>
          <cell r="AL81" t="str">
            <v>NULL</v>
          </cell>
          <cell r="AM81" t="str">
            <v>NULL</v>
          </cell>
          <cell r="AN81" t="str">
            <v>NULL</v>
          </cell>
          <cell r="AO81">
            <v>0.18888888888888899</v>
          </cell>
          <cell r="AP81">
            <v>0.133333333333333</v>
          </cell>
          <cell r="AQ81" t="str">
            <v>NULL</v>
          </cell>
          <cell r="AR81">
            <v>5.3691275167785199E-2</v>
          </cell>
          <cell r="AS81" t="str">
            <v>NULL</v>
          </cell>
        </row>
        <row r="82">
          <cell r="A82">
            <v>115575</v>
          </cell>
          <cell r="B82">
            <v>9162139</v>
          </cell>
          <cell r="C82" t="str">
            <v>Chesterton Primary School</v>
          </cell>
          <cell r="D82">
            <v>916</v>
          </cell>
          <cell r="E82" t="str">
            <v>PS</v>
          </cell>
          <cell r="F82" t="str">
            <v>NULL</v>
          </cell>
          <cell r="G82">
            <v>1</v>
          </cell>
          <cell r="H82">
            <v>187</v>
          </cell>
          <cell r="I82">
            <v>187</v>
          </cell>
          <cell r="J82">
            <v>0</v>
          </cell>
          <cell r="K82">
            <v>0</v>
          </cell>
          <cell r="L82">
            <v>0</v>
          </cell>
          <cell r="M82">
            <v>0</v>
          </cell>
          <cell r="N82">
            <v>0.22459893048128299</v>
          </cell>
          <cell r="O82">
            <v>0.27039999999999997</v>
          </cell>
          <cell r="P82" t="str">
            <v>NULL</v>
          </cell>
          <cell r="Q82" t="str">
            <v>NULL</v>
          </cell>
          <cell r="R82">
            <v>0.51336898395721897</v>
          </cell>
          <cell r="S82">
            <v>2.1390374331550801E-2</v>
          </cell>
          <cell r="T82">
            <v>0.46524064171122997</v>
          </cell>
          <cell r="U82">
            <v>0</v>
          </cell>
          <cell r="V82">
            <v>0</v>
          </cell>
          <cell r="W82">
            <v>0</v>
          </cell>
          <cell r="X82">
            <v>0</v>
          </cell>
          <cell r="Y82" t="str">
            <v>NULL</v>
          </cell>
          <cell r="Z82" t="str">
            <v>NULL</v>
          </cell>
          <cell r="AA82" t="str">
            <v>NULL</v>
          </cell>
          <cell r="AB82" t="str">
            <v>NULL</v>
          </cell>
          <cell r="AC82" t="str">
            <v>NULL</v>
          </cell>
          <cell r="AD82" t="str">
            <v>NULL</v>
          </cell>
          <cell r="AE82" t="str">
            <v>NULL</v>
          </cell>
          <cell r="AF82">
            <v>1.18343195266272E-2</v>
          </cell>
          <cell r="AG82">
            <v>1.7751479289940801E-2</v>
          </cell>
          <cell r="AH82">
            <v>1.7751479289940801E-2</v>
          </cell>
          <cell r="AI82" t="str">
            <v>NULL</v>
          </cell>
          <cell r="AJ82" t="str">
            <v>NULL</v>
          </cell>
          <cell r="AK82" t="str">
            <v>NULL</v>
          </cell>
          <cell r="AL82" t="str">
            <v>NULL</v>
          </cell>
          <cell r="AM82" t="str">
            <v>NULL</v>
          </cell>
          <cell r="AN82" t="str">
            <v>NULL</v>
          </cell>
          <cell r="AO82">
            <v>0.25490196078431399</v>
          </cell>
          <cell r="AP82">
            <v>0.19607843137254899</v>
          </cell>
          <cell r="AQ82" t="str">
            <v>NULL</v>
          </cell>
          <cell r="AR82">
            <v>6.4171122994652399E-2</v>
          </cell>
          <cell r="AS82" t="str">
            <v>NULL</v>
          </cell>
        </row>
        <row r="83">
          <cell r="A83">
            <v>115576</v>
          </cell>
          <cell r="B83">
            <v>9162141</v>
          </cell>
          <cell r="C83" t="str">
            <v>Woodmancote School</v>
          </cell>
          <cell r="D83">
            <v>916</v>
          </cell>
          <cell r="E83" t="str">
            <v>PS</v>
          </cell>
          <cell r="F83" t="str">
            <v>NULL</v>
          </cell>
          <cell r="G83">
            <v>1</v>
          </cell>
          <cell r="H83">
            <v>326</v>
          </cell>
          <cell r="I83">
            <v>326</v>
          </cell>
          <cell r="J83">
            <v>0</v>
          </cell>
          <cell r="K83">
            <v>0</v>
          </cell>
          <cell r="L83">
            <v>0</v>
          </cell>
          <cell r="M83">
            <v>1</v>
          </cell>
          <cell r="N83">
            <v>9.8159509202454004E-2</v>
          </cell>
          <cell r="O83">
            <v>0.1082</v>
          </cell>
          <cell r="P83" t="str">
            <v>NULL</v>
          </cell>
          <cell r="Q83" t="str">
            <v>NULL</v>
          </cell>
          <cell r="R83">
            <v>0.83072100313479602</v>
          </cell>
          <cell r="S83">
            <v>0.14733542319749199</v>
          </cell>
          <cell r="T83">
            <v>1.2539184952978099E-2</v>
          </cell>
          <cell r="U83">
            <v>6.2695924764890297E-3</v>
          </cell>
          <cell r="V83">
            <v>0</v>
          </cell>
          <cell r="W83">
            <v>0</v>
          </cell>
          <cell r="X83">
            <v>3.1347962382445101E-3</v>
          </cell>
          <cell r="Y83" t="str">
            <v>NULL</v>
          </cell>
          <cell r="Z83" t="str">
            <v>NULL</v>
          </cell>
          <cell r="AA83" t="str">
            <v>NULL</v>
          </cell>
          <cell r="AB83" t="str">
            <v>NULL</v>
          </cell>
          <cell r="AC83" t="str">
            <v>NULL</v>
          </cell>
          <cell r="AD83" t="str">
            <v>NULL</v>
          </cell>
          <cell r="AE83" t="str">
            <v>NULL</v>
          </cell>
          <cell r="AF83">
            <v>0</v>
          </cell>
          <cell r="AG83">
            <v>0</v>
          </cell>
          <cell r="AH83">
            <v>0</v>
          </cell>
          <cell r="AI83" t="str">
            <v>NULL</v>
          </cell>
          <cell r="AJ83" t="str">
            <v>NULL</v>
          </cell>
          <cell r="AK83" t="str">
            <v>NULL</v>
          </cell>
          <cell r="AL83" t="str">
            <v>NULL</v>
          </cell>
          <cell r="AM83" t="str">
            <v>NULL</v>
          </cell>
          <cell r="AN83" t="str">
            <v>NULL</v>
          </cell>
          <cell r="AO83">
            <v>4.94505494505494E-2</v>
          </cell>
          <cell r="AP83">
            <v>2.74725274725275E-2</v>
          </cell>
          <cell r="AQ83" t="str">
            <v>NULL</v>
          </cell>
          <cell r="AR83">
            <v>7.3619631901840496E-2</v>
          </cell>
          <cell r="AS83" t="str">
            <v>NULL</v>
          </cell>
        </row>
        <row r="84">
          <cell r="A84">
            <v>115577</v>
          </cell>
          <cell r="B84">
            <v>9162142</v>
          </cell>
          <cell r="C84" t="str">
            <v>Glenfall C.P. School</v>
          </cell>
          <cell r="D84">
            <v>916</v>
          </cell>
          <cell r="E84" t="str">
            <v>PS</v>
          </cell>
          <cell r="F84" t="str">
            <v>NULL</v>
          </cell>
          <cell r="G84">
            <v>1</v>
          </cell>
          <cell r="H84">
            <v>195</v>
          </cell>
          <cell r="I84">
            <v>195</v>
          </cell>
          <cell r="J84">
            <v>0</v>
          </cell>
          <cell r="K84">
            <v>0</v>
          </cell>
          <cell r="L84">
            <v>0</v>
          </cell>
          <cell r="M84">
            <v>0</v>
          </cell>
          <cell r="N84">
            <v>0.117948717948718</v>
          </cell>
          <cell r="O84">
            <v>0.19190000000000002</v>
          </cell>
          <cell r="P84" t="str">
            <v>NULL</v>
          </cell>
          <cell r="Q84" t="str">
            <v>NULL</v>
          </cell>
          <cell r="R84">
            <v>0.94329896907216504</v>
          </cell>
          <cell r="S84">
            <v>2.57731958762887E-2</v>
          </cell>
          <cell r="T84">
            <v>1.54639175257732E-2</v>
          </cell>
          <cell r="U84">
            <v>1.03092783505155E-2</v>
          </cell>
          <cell r="V84">
            <v>5.1546391752577301E-3</v>
          </cell>
          <cell r="W84">
            <v>0</v>
          </cell>
          <cell r="X84">
            <v>0</v>
          </cell>
          <cell r="Y84" t="str">
            <v>NULL</v>
          </cell>
          <cell r="Z84" t="str">
            <v>NULL</v>
          </cell>
          <cell r="AA84" t="str">
            <v>NULL</v>
          </cell>
          <cell r="AB84" t="str">
            <v>NULL</v>
          </cell>
          <cell r="AC84" t="str">
            <v>NULL</v>
          </cell>
          <cell r="AD84" t="str">
            <v>NULL</v>
          </cell>
          <cell r="AE84" t="str">
            <v>NULL</v>
          </cell>
          <cell r="AF84">
            <v>5.9171597633136102E-3</v>
          </cell>
          <cell r="AG84">
            <v>1.18343195266272E-2</v>
          </cell>
          <cell r="AH84">
            <v>1.18343195266272E-2</v>
          </cell>
          <cell r="AI84" t="str">
            <v>NULL</v>
          </cell>
          <cell r="AJ84" t="str">
            <v>NULL</v>
          </cell>
          <cell r="AK84" t="str">
            <v>NULL</v>
          </cell>
          <cell r="AL84" t="str">
            <v>NULL</v>
          </cell>
          <cell r="AM84" t="str">
            <v>NULL</v>
          </cell>
          <cell r="AN84" t="str">
            <v>NULL</v>
          </cell>
          <cell r="AO84">
            <v>0.144144144144144</v>
          </cell>
          <cell r="AP84">
            <v>0.108108108108108</v>
          </cell>
          <cell r="AQ84" t="str">
            <v>NULL</v>
          </cell>
          <cell r="AR84">
            <v>9.7435897435897395E-2</v>
          </cell>
          <cell r="AS84" t="str">
            <v>NULL</v>
          </cell>
        </row>
        <row r="85">
          <cell r="A85">
            <v>115578</v>
          </cell>
          <cell r="B85">
            <v>9162143</v>
          </cell>
          <cell r="C85" t="str">
            <v>Cam Everlands Primary School</v>
          </cell>
          <cell r="D85">
            <v>916</v>
          </cell>
          <cell r="E85" t="str">
            <v>PS</v>
          </cell>
          <cell r="F85" t="str">
            <v>NULL</v>
          </cell>
          <cell r="G85">
            <v>1</v>
          </cell>
          <cell r="H85">
            <v>215</v>
          </cell>
          <cell r="I85">
            <v>215</v>
          </cell>
          <cell r="J85">
            <v>0</v>
          </cell>
          <cell r="K85">
            <v>0</v>
          </cell>
          <cell r="L85">
            <v>0</v>
          </cell>
          <cell r="M85">
            <v>0</v>
          </cell>
          <cell r="N85">
            <v>0.167441860465116</v>
          </cell>
          <cell r="O85">
            <v>0.20949999999999999</v>
          </cell>
          <cell r="P85" t="str">
            <v>NULL</v>
          </cell>
          <cell r="Q85" t="str">
            <v>NULL</v>
          </cell>
          <cell r="R85">
            <v>0.61860465116279095</v>
          </cell>
          <cell r="S85">
            <v>9.3023255813953504E-3</v>
          </cell>
          <cell r="T85">
            <v>1.3953488372093001E-2</v>
          </cell>
          <cell r="U85">
            <v>0.35813953488372102</v>
          </cell>
          <cell r="V85">
            <v>0</v>
          </cell>
          <cell r="W85">
            <v>0</v>
          </cell>
          <cell r="X85">
            <v>0</v>
          </cell>
          <cell r="Y85" t="str">
            <v>NULL</v>
          </cell>
          <cell r="Z85" t="str">
            <v>NULL</v>
          </cell>
          <cell r="AA85" t="str">
            <v>NULL</v>
          </cell>
          <cell r="AB85" t="str">
            <v>NULL</v>
          </cell>
          <cell r="AC85" t="str">
            <v>NULL</v>
          </cell>
          <cell r="AD85" t="str">
            <v>NULL</v>
          </cell>
          <cell r="AE85" t="str">
            <v>NULL</v>
          </cell>
          <cell r="AF85">
            <v>1.6304347826087001E-2</v>
          </cell>
          <cell r="AG85">
            <v>2.1739130434782601E-2</v>
          </cell>
          <cell r="AH85">
            <v>2.7173913043478298E-2</v>
          </cell>
          <cell r="AI85" t="str">
            <v>NULL</v>
          </cell>
          <cell r="AJ85" t="str">
            <v>NULL</v>
          </cell>
          <cell r="AK85" t="str">
            <v>NULL</v>
          </cell>
          <cell r="AL85" t="str">
            <v>NULL</v>
          </cell>
          <cell r="AM85" t="str">
            <v>NULL</v>
          </cell>
          <cell r="AN85" t="str">
            <v>NULL</v>
          </cell>
          <cell r="AO85">
            <v>0.19166666666666701</v>
          </cell>
          <cell r="AP85">
            <v>0.133333333333333</v>
          </cell>
          <cell r="AQ85" t="str">
            <v>NULL</v>
          </cell>
          <cell r="AR85">
            <v>6.9767441860465101E-2</v>
          </cell>
          <cell r="AS85" t="str">
            <v>NULL</v>
          </cell>
        </row>
        <row r="86">
          <cell r="A86">
            <v>115580</v>
          </cell>
          <cell r="B86">
            <v>9162145</v>
          </cell>
          <cell r="C86" t="str">
            <v>Innsworth Infant School</v>
          </cell>
          <cell r="D86">
            <v>916</v>
          </cell>
          <cell r="E86" t="str">
            <v>PS</v>
          </cell>
          <cell r="F86" t="str">
            <v>NULL</v>
          </cell>
          <cell r="G86">
            <v>1</v>
          </cell>
          <cell r="H86">
            <v>140</v>
          </cell>
          <cell r="I86">
            <v>140</v>
          </cell>
          <cell r="J86">
            <v>0</v>
          </cell>
          <cell r="K86">
            <v>0</v>
          </cell>
          <cell r="L86">
            <v>0</v>
          </cell>
          <cell r="M86">
            <v>0</v>
          </cell>
          <cell r="N86">
            <v>3.5714285714285698E-2</v>
          </cell>
          <cell r="O86">
            <v>5.1500000000000004E-2</v>
          </cell>
          <cell r="P86" t="str">
            <v>NULL</v>
          </cell>
          <cell r="Q86" t="str">
            <v>NULL</v>
          </cell>
          <cell r="R86">
            <v>0.80714285714285705</v>
          </cell>
          <cell r="S86">
            <v>1.4285714285714299E-2</v>
          </cell>
          <cell r="T86">
            <v>7.14285714285714E-3</v>
          </cell>
          <cell r="U86">
            <v>0.17142857142857101</v>
          </cell>
          <cell r="V86">
            <v>0</v>
          </cell>
          <cell r="W86">
            <v>0</v>
          </cell>
          <cell r="X86">
            <v>0</v>
          </cell>
          <cell r="Y86" t="str">
            <v>NULL</v>
          </cell>
          <cell r="Z86" t="str">
            <v>NULL</v>
          </cell>
          <cell r="AA86" t="str">
            <v>NULL</v>
          </cell>
          <cell r="AB86" t="str">
            <v>NULL</v>
          </cell>
          <cell r="AC86" t="str">
            <v>NULL</v>
          </cell>
          <cell r="AD86" t="str">
            <v>NULL</v>
          </cell>
          <cell r="AE86" t="str">
            <v>NULL</v>
          </cell>
          <cell r="AF86">
            <v>0.101123595505618</v>
          </cell>
          <cell r="AG86">
            <v>0.19101123595505601</v>
          </cell>
          <cell r="AH86">
            <v>0.19101123595505601</v>
          </cell>
          <cell r="AI86" t="str">
            <v>NULL</v>
          </cell>
          <cell r="AJ86" t="str">
            <v>NULL</v>
          </cell>
          <cell r="AK86" t="str">
            <v>NULL</v>
          </cell>
          <cell r="AL86" t="str">
            <v>NULL</v>
          </cell>
          <cell r="AM86" t="str">
            <v>NULL</v>
          </cell>
          <cell r="AN86" t="str">
            <v>NULL</v>
          </cell>
          <cell r="AO86">
            <v>0.243589743589744</v>
          </cell>
          <cell r="AP86">
            <v>0.16666666666666699</v>
          </cell>
          <cell r="AQ86" t="str">
            <v>NULL</v>
          </cell>
          <cell r="AR86">
            <v>7.8571428571428598E-2</v>
          </cell>
          <cell r="AS86" t="str">
            <v>NULL</v>
          </cell>
        </row>
        <row r="87">
          <cell r="A87">
            <v>115581</v>
          </cell>
          <cell r="B87">
            <v>9162146</v>
          </cell>
          <cell r="C87" t="str">
            <v>The Park Infant School &amp; Children's Centre</v>
          </cell>
          <cell r="D87">
            <v>916</v>
          </cell>
          <cell r="E87" t="str">
            <v>PS</v>
          </cell>
          <cell r="F87" t="str">
            <v>NULL</v>
          </cell>
          <cell r="G87">
            <v>1</v>
          </cell>
          <cell r="H87">
            <v>156</v>
          </cell>
          <cell r="I87">
            <v>156</v>
          </cell>
          <cell r="J87">
            <v>0</v>
          </cell>
          <cell r="K87">
            <v>0</v>
          </cell>
          <cell r="L87">
            <v>0</v>
          </cell>
          <cell r="M87">
            <v>0</v>
          </cell>
          <cell r="N87">
            <v>0.269230769230769</v>
          </cell>
          <cell r="O87">
            <v>0.38409999999999994</v>
          </cell>
          <cell r="P87" t="str">
            <v>NULL</v>
          </cell>
          <cell r="Q87" t="str">
            <v>NULL</v>
          </cell>
          <cell r="R87">
            <v>0.66013071895424802</v>
          </cell>
          <cell r="S87">
            <v>1.30718954248366E-2</v>
          </cell>
          <cell r="T87">
            <v>0.32679738562091498</v>
          </cell>
          <cell r="U87">
            <v>0</v>
          </cell>
          <cell r="V87">
            <v>0</v>
          </cell>
          <cell r="W87">
            <v>0</v>
          </cell>
          <cell r="X87">
            <v>0</v>
          </cell>
          <cell r="Y87" t="str">
            <v>NULL</v>
          </cell>
          <cell r="Z87" t="str">
            <v>NULL</v>
          </cell>
          <cell r="AA87" t="str">
            <v>NULL</v>
          </cell>
          <cell r="AB87" t="str">
            <v>NULL</v>
          </cell>
          <cell r="AC87" t="str">
            <v>NULL</v>
          </cell>
          <cell r="AD87" t="str">
            <v>NULL</v>
          </cell>
          <cell r="AE87" t="str">
            <v>NULL</v>
          </cell>
          <cell r="AF87">
            <v>8.9285714285714298E-3</v>
          </cell>
          <cell r="AG87">
            <v>5.3571428571428603E-2</v>
          </cell>
          <cell r="AH87">
            <v>5.3571428571428603E-2</v>
          </cell>
          <cell r="AI87" t="str">
            <v>NULL</v>
          </cell>
          <cell r="AJ87" t="str">
            <v>NULL</v>
          </cell>
          <cell r="AK87" t="str">
            <v>NULL</v>
          </cell>
          <cell r="AL87" t="str">
            <v>NULL</v>
          </cell>
          <cell r="AM87" t="str">
            <v>NULL</v>
          </cell>
          <cell r="AN87" t="str">
            <v>NULL</v>
          </cell>
          <cell r="AO87">
            <v>0.35135135135135098</v>
          </cell>
          <cell r="AP87">
            <v>0.21621621621621601</v>
          </cell>
          <cell r="AQ87" t="str">
            <v>NULL</v>
          </cell>
          <cell r="AR87">
            <v>3.2051282051282E-2</v>
          </cell>
          <cell r="AS87" t="str">
            <v>NULL</v>
          </cell>
        </row>
        <row r="88">
          <cell r="A88">
            <v>115582</v>
          </cell>
          <cell r="B88">
            <v>9162147</v>
          </cell>
          <cell r="C88" t="str">
            <v>DUNALLEY PRIMARY SCHOOL.</v>
          </cell>
          <cell r="D88">
            <v>916</v>
          </cell>
          <cell r="E88" t="str">
            <v>PS</v>
          </cell>
          <cell r="F88" t="str">
            <v>NULL</v>
          </cell>
          <cell r="G88">
            <v>1</v>
          </cell>
          <cell r="H88">
            <v>223</v>
          </cell>
          <cell r="I88">
            <v>223</v>
          </cell>
          <cell r="J88">
            <v>0</v>
          </cell>
          <cell r="K88">
            <v>0</v>
          </cell>
          <cell r="L88">
            <v>0</v>
          </cell>
          <cell r="M88">
            <v>0</v>
          </cell>
          <cell r="N88">
            <v>0.33183856502242198</v>
          </cell>
          <cell r="O88">
            <v>0.40389999999999998</v>
          </cell>
          <cell r="P88" t="str">
            <v>NULL</v>
          </cell>
          <cell r="Q88" t="str">
            <v>NULL</v>
          </cell>
          <cell r="R88">
            <v>0.31981981981981999</v>
          </cell>
          <cell r="S88">
            <v>0.171171171171171</v>
          </cell>
          <cell r="T88">
            <v>0.16666666666666699</v>
          </cell>
          <cell r="U88">
            <v>0.112612612612613</v>
          </cell>
          <cell r="V88">
            <v>0.108108108108108</v>
          </cell>
          <cell r="W88">
            <v>3.1531531531531501E-2</v>
          </cell>
          <cell r="X88">
            <v>9.00900900900901E-2</v>
          </cell>
          <cell r="Y88" t="str">
            <v>NULL</v>
          </cell>
          <cell r="Z88" t="str">
            <v>NULL</v>
          </cell>
          <cell r="AA88" t="str">
            <v>NULL</v>
          </cell>
          <cell r="AB88" t="str">
            <v>NULL</v>
          </cell>
          <cell r="AC88" t="str">
            <v>NULL</v>
          </cell>
          <cell r="AD88" t="str">
            <v>NULL</v>
          </cell>
          <cell r="AE88" t="str">
            <v>NULL</v>
          </cell>
          <cell r="AF88">
            <v>5.5214723926380403E-2</v>
          </cell>
          <cell r="AG88">
            <v>8.5889570552147201E-2</v>
          </cell>
          <cell r="AH88">
            <v>9.8159509202454004E-2</v>
          </cell>
          <cell r="AI88" t="str">
            <v>NULL</v>
          </cell>
          <cell r="AJ88" t="str">
            <v>NULL</v>
          </cell>
          <cell r="AK88" t="str">
            <v>NULL</v>
          </cell>
          <cell r="AL88" t="str">
            <v>NULL</v>
          </cell>
          <cell r="AM88" t="str">
            <v>NULL</v>
          </cell>
          <cell r="AN88" t="str">
            <v>NULL</v>
          </cell>
          <cell r="AO88">
            <v>0.30769230769230799</v>
          </cell>
          <cell r="AP88">
            <v>0.269230769230769</v>
          </cell>
          <cell r="AQ88" t="str">
            <v>NULL</v>
          </cell>
          <cell r="AR88">
            <v>6.7264573991031404E-2</v>
          </cell>
          <cell r="AS88" t="str">
            <v>NULL</v>
          </cell>
        </row>
        <row r="89">
          <cell r="A89">
            <v>115585</v>
          </cell>
          <cell r="B89">
            <v>9162150</v>
          </cell>
          <cell r="C89" t="str">
            <v>Gloucester Road Primary School</v>
          </cell>
          <cell r="D89">
            <v>916</v>
          </cell>
          <cell r="E89" t="str">
            <v>PS</v>
          </cell>
          <cell r="F89" t="str">
            <v>NULL</v>
          </cell>
          <cell r="G89">
            <v>1</v>
          </cell>
          <cell r="H89">
            <v>122</v>
          </cell>
          <cell r="I89">
            <v>122</v>
          </cell>
          <cell r="J89">
            <v>0</v>
          </cell>
          <cell r="K89">
            <v>0</v>
          </cell>
          <cell r="L89">
            <v>0</v>
          </cell>
          <cell r="M89">
            <v>0</v>
          </cell>
          <cell r="N89">
            <v>0.35245901639344301</v>
          </cell>
          <cell r="O89">
            <v>0.38679999999999998</v>
          </cell>
          <cell r="P89" t="str">
            <v>NULL</v>
          </cell>
          <cell r="Q89" t="str">
            <v>NULL</v>
          </cell>
          <cell r="R89">
            <v>0.22131147540983601</v>
          </cell>
          <cell r="S89">
            <v>0.27868852459016402</v>
          </cell>
          <cell r="T89">
            <v>6.5573770491803296E-2</v>
          </cell>
          <cell r="U89">
            <v>0.16393442622950799</v>
          </cell>
          <cell r="V89">
            <v>0.204918032786885</v>
          </cell>
          <cell r="W89">
            <v>0</v>
          </cell>
          <cell r="X89">
            <v>6.5573770491803296E-2</v>
          </cell>
          <cell r="Y89" t="str">
            <v>NULL</v>
          </cell>
          <cell r="Z89" t="str">
            <v>NULL</v>
          </cell>
          <cell r="AA89" t="str">
            <v>NULL</v>
          </cell>
          <cell r="AB89" t="str">
            <v>NULL</v>
          </cell>
          <cell r="AC89" t="str">
            <v>NULL</v>
          </cell>
          <cell r="AD89" t="str">
            <v>NULL</v>
          </cell>
          <cell r="AE89" t="str">
            <v>NULL</v>
          </cell>
          <cell r="AF89">
            <v>0.13131313131313099</v>
          </cell>
          <cell r="AG89">
            <v>0.16161616161616199</v>
          </cell>
          <cell r="AH89">
            <v>0.20202020202020199</v>
          </cell>
          <cell r="AI89" t="str">
            <v>NULL</v>
          </cell>
          <cell r="AJ89" t="str">
            <v>NULL</v>
          </cell>
          <cell r="AK89" t="str">
            <v>NULL</v>
          </cell>
          <cell r="AL89">
            <v>1.8867924528301886E-2</v>
          </cell>
          <cell r="AM89">
            <v>1.8867924528301886E-2</v>
          </cell>
          <cell r="AN89">
            <v>1.8867924528301886E-2</v>
          </cell>
          <cell r="AO89">
            <v>0.28813559322033899</v>
          </cell>
          <cell r="AP89">
            <v>0.23728813559322001</v>
          </cell>
          <cell r="AQ89" t="str">
            <v>NULL</v>
          </cell>
          <cell r="AR89">
            <v>6.5573770491803296E-2</v>
          </cell>
          <cell r="AS89" t="str">
            <v>NULL</v>
          </cell>
        </row>
        <row r="90">
          <cell r="A90">
            <v>115586</v>
          </cell>
          <cell r="B90">
            <v>9162151</v>
          </cell>
          <cell r="C90" t="str">
            <v>Greatfield Park Primary School</v>
          </cell>
          <cell r="D90">
            <v>916</v>
          </cell>
          <cell r="E90" t="str">
            <v>PS</v>
          </cell>
          <cell r="F90" t="str">
            <v>NULL</v>
          </cell>
          <cell r="G90">
            <v>1</v>
          </cell>
          <cell r="H90">
            <v>205</v>
          </cell>
          <cell r="I90">
            <v>205</v>
          </cell>
          <cell r="J90">
            <v>0</v>
          </cell>
          <cell r="K90">
            <v>0</v>
          </cell>
          <cell r="L90">
            <v>0</v>
          </cell>
          <cell r="M90">
            <v>0</v>
          </cell>
          <cell r="N90">
            <v>5.3658536585365901E-2</v>
          </cell>
          <cell r="O90">
            <v>4.5199999999999997E-2</v>
          </cell>
          <cell r="P90" t="str">
            <v>NULL</v>
          </cell>
          <cell r="Q90" t="str">
            <v>NULL</v>
          </cell>
          <cell r="R90">
            <v>0.86829268292682904</v>
          </cell>
          <cell r="S90">
            <v>0</v>
          </cell>
          <cell r="T90">
            <v>8.7804878048780496E-2</v>
          </cell>
          <cell r="U90">
            <v>9.7560975609756097E-3</v>
          </cell>
          <cell r="V90">
            <v>2.4390243902439001E-2</v>
          </cell>
          <cell r="W90">
            <v>9.7560975609756097E-3</v>
          </cell>
          <cell r="X90">
            <v>0</v>
          </cell>
          <cell r="Y90" t="str">
            <v>NULL</v>
          </cell>
          <cell r="Z90" t="str">
            <v>NULL</v>
          </cell>
          <cell r="AA90" t="str">
            <v>NULL</v>
          </cell>
          <cell r="AB90" t="str">
            <v>NULL</v>
          </cell>
          <cell r="AC90" t="str">
            <v>NULL</v>
          </cell>
          <cell r="AD90" t="str">
            <v>NULL</v>
          </cell>
          <cell r="AE90" t="str">
            <v>NULL</v>
          </cell>
          <cell r="AF90">
            <v>1.1428571428571401E-2</v>
          </cell>
          <cell r="AG90">
            <v>2.2857142857142899E-2</v>
          </cell>
          <cell r="AH90">
            <v>3.4285714285714301E-2</v>
          </cell>
          <cell r="AI90" t="str">
            <v>NULL</v>
          </cell>
          <cell r="AJ90" t="str">
            <v>NULL</v>
          </cell>
          <cell r="AK90" t="str">
            <v>NULL</v>
          </cell>
          <cell r="AL90" t="str">
            <v>NULL</v>
          </cell>
          <cell r="AM90" t="str">
            <v>NULL</v>
          </cell>
          <cell r="AN90" t="str">
            <v>NULL</v>
          </cell>
          <cell r="AO90">
            <v>0.213675213675214</v>
          </cell>
          <cell r="AP90">
            <v>0.15384615384615399</v>
          </cell>
          <cell r="AQ90" t="str">
            <v>NULL</v>
          </cell>
          <cell r="AR90">
            <v>4.8780487804878099E-2</v>
          </cell>
          <cell r="AS90" t="str">
            <v>NULL</v>
          </cell>
        </row>
        <row r="91">
          <cell r="A91">
            <v>115590</v>
          </cell>
          <cell r="B91">
            <v>9162155</v>
          </cell>
          <cell r="C91" t="str">
            <v>Naunton Park Primary School</v>
          </cell>
          <cell r="D91">
            <v>916</v>
          </cell>
          <cell r="E91" t="str">
            <v>PS</v>
          </cell>
          <cell r="F91" t="str">
            <v>NULL</v>
          </cell>
          <cell r="G91">
            <v>1</v>
          </cell>
          <cell r="H91">
            <v>429</v>
          </cell>
          <cell r="I91">
            <v>429</v>
          </cell>
          <cell r="J91">
            <v>0</v>
          </cell>
          <cell r="K91">
            <v>0</v>
          </cell>
          <cell r="L91">
            <v>0</v>
          </cell>
          <cell r="M91">
            <v>1</v>
          </cell>
          <cell r="N91">
            <v>2.3310023310023301E-2</v>
          </cell>
          <cell r="O91">
            <v>5.5899999999999998E-2</v>
          </cell>
          <cell r="P91" t="str">
            <v>NULL</v>
          </cell>
          <cell r="Q91" t="str">
            <v>NULL</v>
          </cell>
          <cell r="R91">
            <v>0.98834498834498796</v>
          </cell>
          <cell r="S91">
            <v>0</v>
          </cell>
          <cell r="T91">
            <v>2.3310023310023301E-3</v>
          </cell>
          <cell r="U91">
            <v>0</v>
          </cell>
          <cell r="V91">
            <v>4.6620046620046603E-3</v>
          </cell>
          <cell r="W91">
            <v>4.6620046620046603E-3</v>
          </cell>
          <cell r="X91">
            <v>0</v>
          </cell>
          <cell r="Y91" t="str">
            <v>NULL</v>
          </cell>
          <cell r="Z91" t="str">
            <v>NULL</v>
          </cell>
          <cell r="AA91" t="str">
            <v>NULL</v>
          </cell>
          <cell r="AB91" t="str">
            <v>NULL</v>
          </cell>
          <cell r="AC91" t="str">
            <v>NULL</v>
          </cell>
          <cell r="AD91" t="str">
            <v>NULL</v>
          </cell>
          <cell r="AE91" t="str">
            <v>NULL</v>
          </cell>
          <cell r="AF91">
            <v>1.8817204301075301E-2</v>
          </cell>
          <cell r="AG91">
            <v>1.8817204301075301E-2</v>
          </cell>
          <cell r="AH91">
            <v>2.68817204301075E-2</v>
          </cell>
          <cell r="AI91" t="str">
            <v>NULL</v>
          </cell>
          <cell r="AJ91" t="str">
            <v>NULL</v>
          </cell>
          <cell r="AK91" t="str">
            <v>NULL</v>
          </cell>
          <cell r="AL91" t="str">
            <v>NULL</v>
          </cell>
          <cell r="AM91" t="str">
            <v>NULL</v>
          </cell>
          <cell r="AN91" t="str">
            <v>NULL</v>
          </cell>
          <cell r="AO91">
            <v>0.119521912350598</v>
          </cell>
          <cell r="AP91">
            <v>6.7729083665338599E-2</v>
          </cell>
          <cell r="AQ91" t="str">
            <v>NULL</v>
          </cell>
          <cell r="AR91">
            <v>6.9930069930069894E-2</v>
          </cell>
          <cell r="AS91" t="str">
            <v>NULL</v>
          </cell>
        </row>
        <row r="92">
          <cell r="A92">
            <v>115592</v>
          </cell>
          <cell r="B92">
            <v>9162158</v>
          </cell>
          <cell r="C92" t="str">
            <v>Rowanfield Infant School</v>
          </cell>
          <cell r="D92">
            <v>916</v>
          </cell>
          <cell r="E92" t="str">
            <v>PS</v>
          </cell>
          <cell r="F92" t="str">
            <v>NULL</v>
          </cell>
          <cell r="G92">
            <v>1</v>
          </cell>
          <cell r="H92">
            <v>222</v>
          </cell>
          <cell r="I92">
            <v>222</v>
          </cell>
          <cell r="J92">
            <v>0</v>
          </cell>
          <cell r="K92">
            <v>0</v>
          </cell>
          <cell r="L92">
            <v>0</v>
          </cell>
          <cell r="M92">
            <v>0</v>
          </cell>
          <cell r="N92">
            <v>0.32432432432432401</v>
          </cell>
          <cell r="O92">
            <v>0.4486</v>
          </cell>
          <cell r="P92" t="str">
            <v>NULL</v>
          </cell>
          <cell r="Q92" t="str">
            <v>NULL</v>
          </cell>
          <cell r="R92">
            <v>0.117117117117117</v>
          </cell>
          <cell r="S92">
            <v>0.108108108108108</v>
          </cell>
          <cell r="T92">
            <v>6.3063063063063099E-2</v>
          </cell>
          <cell r="U92">
            <v>0.29729729729729698</v>
          </cell>
          <cell r="V92">
            <v>0.41441441441441401</v>
          </cell>
          <cell r="W92">
            <v>0</v>
          </cell>
          <cell r="X92">
            <v>0</v>
          </cell>
          <cell r="Y92" t="str">
            <v>NULL</v>
          </cell>
          <cell r="Z92" t="str">
            <v>NULL</v>
          </cell>
          <cell r="AA92" t="str">
            <v>NULL</v>
          </cell>
          <cell r="AB92" t="str">
            <v>NULL</v>
          </cell>
          <cell r="AC92" t="str">
            <v>NULL</v>
          </cell>
          <cell r="AD92" t="str">
            <v>NULL</v>
          </cell>
          <cell r="AE92" t="str">
            <v>NULL</v>
          </cell>
          <cell r="AF92">
            <v>5.5172413793103399E-2</v>
          </cell>
          <cell r="AG92">
            <v>9.6551724137931005E-2</v>
          </cell>
          <cell r="AH92">
            <v>9.6551724137931005E-2</v>
          </cell>
          <cell r="AI92" t="str">
            <v>NULL</v>
          </cell>
          <cell r="AJ92" t="str">
            <v>NULL</v>
          </cell>
          <cell r="AK92" t="str">
            <v>NULL</v>
          </cell>
          <cell r="AL92" t="str">
            <v>NULL</v>
          </cell>
          <cell r="AM92" t="str">
            <v>NULL</v>
          </cell>
          <cell r="AN92" t="str">
            <v>NULL</v>
          </cell>
          <cell r="AO92">
            <v>0.194444444444444</v>
          </cell>
          <cell r="AP92">
            <v>0.118055555555556</v>
          </cell>
          <cell r="AQ92" t="str">
            <v>NULL</v>
          </cell>
          <cell r="AR92">
            <v>3.1531531531531501E-2</v>
          </cell>
          <cell r="AS92" t="str">
            <v>NULL</v>
          </cell>
        </row>
        <row r="93">
          <cell r="A93">
            <v>115594</v>
          </cell>
          <cell r="B93">
            <v>9162160</v>
          </cell>
          <cell r="C93" t="str">
            <v>Lakeside Primary School</v>
          </cell>
          <cell r="D93">
            <v>916</v>
          </cell>
          <cell r="E93" t="str">
            <v>PS</v>
          </cell>
          <cell r="F93" t="str">
            <v>NULL</v>
          </cell>
          <cell r="G93">
            <v>1</v>
          </cell>
          <cell r="H93">
            <v>393</v>
          </cell>
          <cell r="I93">
            <v>393</v>
          </cell>
          <cell r="J93">
            <v>0</v>
          </cell>
          <cell r="K93">
            <v>0</v>
          </cell>
          <cell r="L93">
            <v>0</v>
          </cell>
          <cell r="M93">
            <v>0</v>
          </cell>
          <cell r="N93">
            <v>7.6335877862595394E-2</v>
          </cell>
          <cell r="O93">
            <v>0.11470000000000001</v>
          </cell>
          <cell r="P93" t="str">
            <v>NULL</v>
          </cell>
          <cell r="Q93" t="str">
            <v>NULL</v>
          </cell>
          <cell r="R93">
            <v>0.79591836734693899</v>
          </cell>
          <cell r="S93">
            <v>3.5714285714285698E-2</v>
          </cell>
          <cell r="T93">
            <v>7.9081632653061201E-2</v>
          </cell>
          <cell r="U93">
            <v>2.04081632653061E-2</v>
          </cell>
          <cell r="V93">
            <v>6.8877551020408198E-2</v>
          </cell>
          <cell r="W93">
            <v>0</v>
          </cell>
          <cell r="X93">
            <v>0</v>
          </cell>
          <cell r="Y93" t="str">
            <v>NULL</v>
          </cell>
          <cell r="Z93" t="str">
            <v>NULL</v>
          </cell>
          <cell r="AA93" t="str">
            <v>NULL</v>
          </cell>
          <cell r="AB93" t="str">
            <v>NULL</v>
          </cell>
          <cell r="AC93" t="str">
            <v>NULL</v>
          </cell>
          <cell r="AD93" t="str">
            <v>NULL</v>
          </cell>
          <cell r="AE93" t="str">
            <v>NULL</v>
          </cell>
          <cell r="AF93">
            <v>2.9761904761904799E-3</v>
          </cell>
          <cell r="AG93">
            <v>5.9523809523809503E-3</v>
          </cell>
          <cell r="AH93">
            <v>8.9285714285714298E-3</v>
          </cell>
          <cell r="AI93" t="str">
            <v>NULL</v>
          </cell>
          <cell r="AJ93" t="str">
            <v>NULL</v>
          </cell>
          <cell r="AK93" t="str">
            <v>NULL</v>
          </cell>
          <cell r="AL93" t="str">
            <v>NULL</v>
          </cell>
          <cell r="AM93" t="str">
            <v>NULL</v>
          </cell>
          <cell r="AN93" t="str">
            <v>NULL</v>
          </cell>
          <cell r="AO93">
            <v>0.128888888888889</v>
          </cell>
          <cell r="AP93">
            <v>8.8888888888888906E-2</v>
          </cell>
          <cell r="AQ93" t="str">
            <v>NULL</v>
          </cell>
          <cell r="AR93">
            <v>4.8346055979643802E-2</v>
          </cell>
          <cell r="AS93" t="str">
            <v>NULL</v>
          </cell>
        </row>
        <row r="94">
          <cell r="A94">
            <v>115598</v>
          </cell>
          <cell r="B94">
            <v>9162165</v>
          </cell>
          <cell r="C94" t="str">
            <v>Benhall Infant School</v>
          </cell>
          <cell r="D94">
            <v>916</v>
          </cell>
          <cell r="E94" t="str">
            <v>PS</v>
          </cell>
          <cell r="F94" t="str">
            <v>NULL</v>
          </cell>
          <cell r="G94">
            <v>1</v>
          </cell>
          <cell r="H94">
            <v>198</v>
          </cell>
          <cell r="I94">
            <v>198</v>
          </cell>
          <cell r="J94">
            <v>0</v>
          </cell>
          <cell r="K94">
            <v>0</v>
          </cell>
          <cell r="L94">
            <v>0</v>
          </cell>
          <cell r="M94">
            <v>0</v>
          </cell>
          <cell r="N94">
            <v>0.10606060606060599</v>
          </cell>
          <cell r="O94">
            <v>0.12359999999999999</v>
          </cell>
          <cell r="P94" t="str">
            <v>NULL</v>
          </cell>
          <cell r="Q94" t="str">
            <v>NULL</v>
          </cell>
          <cell r="R94">
            <v>0.79187817258883297</v>
          </cell>
          <cell r="S94">
            <v>1.01522842639594E-2</v>
          </cell>
          <cell r="T94">
            <v>3.5532994923857898E-2</v>
          </cell>
          <cell r="U94">
            <v>6.0913705583756299E-2</v>
          </cell>
          <cell r="V94">
            <v>0.101522842639594</v>
          </cell>
          <cell r="W94">
            <v>0</v>
          </cell>
          <cell r="X94">
            <v>0</v>
          </cell>
          <cell r="Y94" t="str">
            <v>NULL</v>
          </cell>
          <cell r="Z94" t="str">
            <v>NULL</v>
          </cell>
          <cell r="AA94" t="str">
            <v>NULL</v>
          </cell>
          <cell r="AB94" t="str">
            <v>NULL</v>
          </cell>
          <cell r="AC94" t="str">
            <v>NULL</v>
          </cell>
          <cell r="AD94" t="str">
            <v>NULL</v>
          </cell>
          <cell r="AE94" t="str">
            <v>NULL</v>
          </cell>
          <cell r="AF94">
            <v>2.5423728813559299E-2</v>
          </cell>
          <cell r="AG94">
            <v>5.0847457627118599E-2</v>
          </cell>
          <cell r="AH94">
            <v>5.0847457627118599E-2</v>
          </cell>
          <cell r="AI94" t="str">
            <v>NULL</v>
          </cell>
          <cell r="AJ94" t="str">
            <v>NULL</v>
          </cell>
          <cell r="AK94" t="str">
            <v>NULL</v>
          </cell>
          <cell r="AL94" t="str">
            <v>NULL</v>
          </cell>
          <cell r="AM94" t="str">
            <v>NULL</v>
          </cell>
          <cell r="AN94" t="str">
            <v>NULL</v>
          </cell>
          <cell r="AO94">
            <v>8.6956521739130405E-2</v>
          </cell>
          <cell r="AP94">
            <v>5.21739130434783E-2</v>
          </cell>
          <cell r="AQ94" t="str">
            <v>NULL</v>
          </cell>
          <cell r="AR94">
            <v>3.5353535353535401E-2</v>
          </cell>
          <cell r="AS94" t="str">
            <v>NULL</v>
          </cell>
        </row>
        <row r="95">
          <cell r="A95">
            <v>115600</v>
          </cell>
          <cell r="B95">
            <v>9162171</v>
          </cell>
          <cell r="C95" t="str">
            <v>Beech Green Primary School</v>
          </cell>
          <cell r="D95">
            <v>916</v>
          </cell>
          <cell r="E95" t="str">
            <v>PS</v>
          </cell>
          <cell r="F95" t="str">
            <v>NULL</v>
          </cell>
          <cell r="G95">
            <v>1</v>
          </cell>
          <cell r="H95">
            <v>413</v>
          </cell>
          <cell r="I95">
            <v>413</v>
          </cell>
          <cell r="J95">
            <v>0</v>
          </cell>
          <cell r="K95">
            <v>0</v>
          </cell>
          <cell r="L95">
            <v>0</v>
          </cell>
          <cell r="M95">
            <v>0</v>
          </cell>
          <cell r="N95">
            <v>0.18401937046004799</v>
          </cell>
          <cell r="O95">
            <v>0.222</v>
          </cell>
          <cell r="P95" t="str">
            <v>NULL</v>
          </cell>
          <cell r="Q95" t="str">
            <v>NULL</v>
          </cell>
          <cell r="R95">
            <v>0.72397094430992703</v>
          </cell>
          <cell r="S95">
            <v>3.1476997578692503E-2</v>
          </cell>
          <cell r="T95">
            <v>0.24213075060532699</v>
          </cell>
          <cell r="U95">
            <v>0</v>
          </cell>
          <cell r="V95">
            <v>2.4213075060532702E-3</v>
          </cell>
          <cell r="W95">
            <v>0</v>
          </cell>
          <cell r="X95">
            <v>0</v>
          </cell>
          <cell r="Y95" t="str">
            <v>NULL</v>
          </cell>
          <cell r="Z95" t="str">
            <v>NULL</v>
          </cell>
          <cell r="AA95" t="str">
            <v>NULL</v>
          </cell>
          <cell r="AB95" t="str">
            <v>NULL</v>
          </cell>
          <cell r="AC95" t="str">
            <v>NULL</v>
          </cell>
          <cell r="AD95" t="str">
            <v>NULL</v>
          </cell>
          <cell r="AE95" t="str">
            <v>NULL</v>
          </cell>
          <cell r="AF95">
            <v>1.1331444759206799E-2</v>
          </cell>
          <cell r="AG95">
            <v>1.1331444759206799E-2</v>
          </cell>
          <cell r="AH95">
            <v>1.69971671388102E-2</v>
          </cell>
          <cell r="AI95" t="str">
            <v>NULL</v>
          </cell>
          <cell r="AJ95" t="str">
            <v>NULL</v>
          </cell>
          <cell r="AK95" t="str">
            <v>NULL</v>
          </cell>
          <cell r="AL95" t="str">
            <v>NULL</v>
          </cell>
          <cell r="AM95" t="str">
            <v>NULL</v>
          </cell>
          <cell r="AN95" t="str">
            <v>NULL</v>
          </cell>
          <cell r="AO95">
            <v>0.151260504201681</v>
          </cell>
          <cell r="AP95">
            <v>9.6638655462184905E-2</v>
          </cell>
          <cell r="AQ95" t="str">
            <v>NULL</v>
          </cell>
          <cell r="AR95">
            <v>7.5060532687651296E-2</v>
          </cell>
          <cell r="AS95" t="str">
            <v>NULL</v>
          </cell>
        </row>
        <row r="96">
          <cell r="A96">
            <v>115601</v>
          </cell>
          <cell r="B96">
            <v>9162172</v>
          </cell>
          <cell r="C96" t="str">
            <v>Abbeymead Primary School</v>
          </cell>
          <cell r="D96">
            <v>916</v>
          </cell>
          <cell r="E96" t="str">
            <v>PS</v>
          </cell>
          <cell r="F96" t="str">
            <v>NULL</v>
          </cell>
          <cell r="G96">
            <v>1</v>
          </cell>
          <cell r="H96">
            <v>418</v>
          </cell>
          <cell r="I96">
            <v>418</v>
          </cell>
          <cell r="J96">
            <v>0</v>
          </cell>
          <cell r="K96">
            <v>0</v>
          </cell>
          <cell r="L96">
            <v>0</v>
          </cell>
          <cell r="M96">
            <v>0</v>
          </cell>
          <cell r="N96">
            <v>8.6124401913875603E-2</v>
          </cell>
          <cell r="O96">
            <v>0.157</v>
          </cell>
          <cell r="P96" t="str">
            <v>NULL</v>
          </cell>
          <cell r="Q96" t="str">
            <v>NULL</v>
          </cell>
          <cell r="R96">
            <v>0.90167865707434003</v>
          </cell>
          <cell r="S96">
            <v>2.15827338129496E-2</v>
          </cell>
          <cell r="T96">
            <v>1.4388489208633099E-2</v>
          </cell>
          <cell r="U96">
            <v>5.2757793764988001E-2</v>
          </cell>
          <cell r="V96">
            <v>0</v>
          </cell>
          <cell r="W96">
            <v>9.5923261390887301E-3</v>
          </cell>
          <cell r="X96">
            <v>0</v>
          </cell>
          <cell r="Y96" t="str">
            <v>NULL</v>
          </cell>
          <cell r="Z96" t="str">
            <v>NULL</v>
          </cell>
          <cell r="AA96" t="str">
            <v>NULL</v>
          </cell>
          <cell r="AB96" t="str">
            <v>NULL</v>
          </cell>
          <cell r="AC96" t="str">
            <v>NULL</v>
          </cell>
          <cell r="AD96" t="str">
            <v>NULL</v>
          </cell>
          <cell r="AE96" t="str">
            <v>NULL</v>
          </cell>
          <cell r="AF96">
            <v>0</v>
          </cell>
          <cell r="AG96">
            <v>2.7932960893854802E-3</v>
          </cell>
          <cell r="AH96">
            <v>8.3798882681564192E-3</v>
          </cell>
          <cell r="AI96" t="str">
            <v>NULL</v>
          </cell>
          <cell r="AJ96" t="str">
            <v>NULL</v>
          </cell>
          <cell r="AK96" t="str">
            <v>NULL</v>
          </cell>
          <cell r="AL96">
            <v>2.5316455696202532E-3</v>
          </cell>
          <cell r="AM96">
            <v>2.5316455696202532E-3</v>
          </cell>
          <cell r="AN96">
            <v>2.5316455696202532E-3</v>
          </cell>
          <cell r="AO96">
            <v>0.251046025104603</v>
          </cell>
          <cell r="AP96">
            <v>0.17573221757322199</v>
          </cell>
          <cell r="AQ96" t="str">
            <v>NULL</v>
          </cell>
          <cell r="AR96">
            <v>5.2631578947368397E-2</v>
          </cell>
          <cell r="AS96" t="str">
            <v>NULL</v>
          </cell>
        </row>
        <row r="97">
          <cell r="A97">
            <v>115602</v>
          </cell>
          <cell r="B97">
            <v>9162173</v>
          </cell>
          <cell r="C97" t="str">
            <v>Tuffley Primary School</v>
          </cell>
          <cell r="D97">
            <v>916</v>
          </cell>
          <cell r="E97" t="str">
            <v>PS</v>
          </cell>
          <cell r="F97" t="str">
            <v>NULL</v>
          </cell>
          <cell r="G97">
            <v>1</v>
          </cell>
          <cell r="H97">
            <v>181</v>
          </cell>
          <cell r="I97">
            <v>181</v>
          </cell>
          <cell r="J97">
            <v>0</v>
          </cell>
          <cell r="K97">
            <v>0</v>
          </cell>
          <cell r="L97">
            <v>0</v>
          </cell>
          <cell r="M97">
            <v>0</v>
          </cell>
          <cell r="N97">
            <v>0.41436464088397801</v>
          </cell>
          <cell r="O97">
            <v>0.52469999999999994</v>
          </cell>
          <cell r="P97" t="str">
            <v>NULL</v>
          </cell>
          <cell r="Q97" t="str">
            <v>NULL</v>
          </cell>
          <cell r="R97">
            <v>0.30386740331491702</v>
          </cell>
          <cell r="S97">
            <v>3.3149171270718203E-2</v>
          </cell>
          <cell r="T97">
            <v>0.10497237569060799</v>
          </cell>
          <cell r="U97">
            <v>1.1049723756906099E-2</v>
          </cell>
          <cell r="V97">
            <v>0.46408839779005501</v>
          </cell>
          <cell r="W97">
            <v>8.2872928176795604E-2</v>
          </cell>
          <cell r="X97">
            <v>0</v>
          </cell>
          <cell r="Y97" t="str">
            <v>NULL</v>
          </cell>
          <cell r="Z97" t="str">
            <v>NULL</v>
          </cell>
          <cell r="AA97" t="str">
            <v>NULL</v>
          </cell>
          <cell r="AB97" t="str">
            <v>NULL</v>
          </cell>
          <cell r="AC97" t="str">
            <v>NULL</v>
          </cell>
          <cell r="AD97" t="str">
            <v>NULL</v>
          </cell>
          <cell r="AE97" t="str">
            <v>NULL</v>
          </cell>
          <cell r="AF97">
            <v>6.7114093959731499E-3</v>
          </cell>
          <cell r="AG97">
            <v>6.7114093959731499E-3</v>
          </cell>
          <cell r="AH97">
            <v>2.01342281879195E-2</v>
          </cell>
          <cell r="AI97" t="str">
            <v>NULL</v>
          </cell>
          <cell r="AJ97" t="str">
            <v>NULL</v>
          </cell>
          <cell r="AK97" t="str">
            <v>NULL</v>
          </cell>
          <cell r="AL97" t="str">
            <v>NULL</v>
          </cell>
          <cell r="AM97" t="str">
            <v>NULL</v>
          </cell>
          <cell r="AN97" t="str">
            <v>NULL</v>
          </cell>
          <cell r="AO97">
            <v>0.42342342342342298</v>
          </cell>
          <cell r="AP97">
            <v>0.36036036036036001</v>
          </cell>
          <cell r="AQ97" t="str">
            <v>NULL</v>
          </cell>
          <cell r="AR97">
            <v>0.16022099447513799</v>
          </cell>
          <cell r="AS97" t="str">
            <v>NULL</v>
          </cell>
        </row>
        <row r="98">
          <cell r="A98">
            <v>115603</v>
          </cell>
          <cell r="B98">
            <v>9162175</v>
          </cell>
          <cell r="C98" t="str">
            <v>Coney Hill Community Primary</v>
          </cell>
          <cell r="D98">
            <v>916</v>
          </cell>
          <cell r="E98" t="str">
            <v>PS</v>
          </cell>
          <cell r="F98" t="str">
            <v>NULL</v>
          </cell>
          <cell r="G98">
            <v>1</v>
          </cell>
          <cell r="H98">
            <v>211</v>
          </cell>
          <cell r="I98">
            <v>211</v>
          </cell>
          <cell r="J98">
            <v>0</v>
          </cell>
          <cell r="K98">
            <v>0</v>
          </cell>
          <cell r="L98">
            <v>0</v>
          </cell>
          <cell r="M98">
            <v>0</v>
          </cell>
          <cell r="N98">
            <v>0.34123222748815202</v>
          </cell>
          <cell r="O98">
            <v>0.4476</v>
          </cell>
          <cell r="P98" t="str">
            <v>NULL</v>
          </cell>
          <cell r="Q98" t="str">
            <v>NULL</v>
          </cell>
          <cell r="R98">
            <v>0.15311004784689</v>
          </cell>
          <cell r="S98">
            <v>4.3062200956937802E-2</v>
          </cell>
          <cell r="T98">
            <v>0.100478468899522</v>
          </cell>
          <cell r="U98">
            <v>0.67942583732057404</v>
          </cell>
          <cell r="V98">
            <v>9.5693779904306199E-3</v>
          </cell>
          <cell r="W98">
            <v>1.43540669856459E-2</v>
          </cell>
          <cell r="X98">
            <v>0</v>
          </cell>
          <cell r="Y98" t="str">
            <v>NULL</v>
          </cell>
          <cell r="Z98" t="str">
            <v>NULL</v>
          </cell>
          <cell r="AA98" t="str">
            <v>NULL</v>
          </cell>
          <cell r="AB98" t="str">
            <v>NULL</v>
          </cell>
          <cell r="AC98" t="str">
            <v>NULL</v>
          </cell>
          <cell r="AD98" t="str">
            <v>NULL</v>
          </cell>
          <cell r="AE98" t="str">
            <v>NULL</v>
          </cell>
          <cell r="AF98">
            <v>0</v>
          </cell>
          <cell r="AG98">
            <v>0</v>
          </cell>
          <cell r="AH98">
            <v>1.11731843575419E-2</v>
          </cell>
          <cell r="AI98" t="str">
            <v>NULL</v>
          </cell>
          <cell r="AJ98" t="str">
            <v>NULL</v>
          </cell>
          <cell r="AK98" t="str">
            <v>NULL</v>
          </cell>
          <cell r="AL98" t="str">
            <v>NULL</v>
          </cell>
          <cell r="AM98" t="str">
            <v>NULL</v>
          </cell>
          <cell r="AN98" t="str">
            <v>NULL</v>
          </cell>
          <cell r="AO98">
            <v>0.29508196721311503</v>
          </cell>
          <cell r="AP98">
            <v>0.22131147540983601</v>
          </cell>
          <cell r="AQ98" t="str">
            <v>NULL</v>
          </cell>
          <cell r="AR98">
            <v>4.7393364928909901E-2</v>
          </cell>
          <cell r="AS98" t="str">
            <v>NULL</v>
          </cell>
        </row>
        <row r="99">
          <cell r="A99">
            <v>131249</v>
          </cell>
          <cell r="B99">
            <v>9162177</v>
          </cell>
          <cell r="C99" t="str">
            <v>Gardners Lane Primary School</v>
          </cell>
          <cell r="D99">
            <v>916</v>
          </cell>
          <cell r="E99" t="str">
            <v>PS</v>
          </cell>
          <cell r="F99" t="str">
            <v>NULL</v>
          </cell>
          <cell r="G99">
            <v>1</v>
          </cell>
          <cell r="H99">
            <v>200</v>
          </cell>
          <cell r="I99">
            <v>200</v>
          </cell>
          <cell r="J99">
            <v>0</v>
          </cell>
          <cell r="K99">
            <v>0</v>
          </cell>
          <cell r="L99">
            <v>0</v>
          </cell>
          <cell r="M99">
            <v>0</v>
          </cell>
          <cell r="N99">
            <v>0.41499999999999998</v>
          </cell>
          <cell r="O99">
            <v>0.59599999999999997</v>
          </cell>
          <cell r="P99" t="str">
            <v>NULL</v>
          </cell>
          <cell r="Q99" t="str">
            <v>NULL</v>
          </cell>
          <cell r="R99">
            <v>0.215</v>
          </cell>
          <cell r="S99">
            <v>0.04</v>
          </cell>
          <cell r="T99">
            <v>5.5E-2</v>
          </cell>
          <cell r="U99">
            <v>0.13</v>
          </cell>
          <cell r="V99">
            <v>0.40500000000000003</v>
          </cell>
          <cell r="W99">
            <v>5.0000000000000001E-3</v>
          </cell>
          <cell r="X99">
            <v>0.15</v>
          </cell>
          <cell r="Y99" t="str">
            <v>NULL</v>
          </cell>
          <cell r="Z99" t="str">
            <v>NULL</v>
          </cell>
          <cell r="AA99" t="str">
            <v>NULL</v>
          </cell>
          <cell r="AB99" t="str">
            <v>NULL</v>
          </cell>
          <cell r="AC99" t="str">
            <v>NULL</v>
          </cell>
          <cell r="AD99" t="str">
            <v>NULL</v>
          </cell>
          <cell r="AE99" t="str">
            <v>NULL</v>
          </cell>
          <cell r="AF99">
            <v>4.6783625730994101E-2</v>
          </cell>
          <cell r="AG99">
            <v>9.3567251461988299E-2</v>
          </cell>
          <cell r="AH99">
            <v>0.12280701754386</v>
          </cell>
          <cell r="AI99" t="str">
            <v>NULL</v>
          </cell>
          <cell r="AJ99" t="str">
            <v>NULL</v>
          </cell>
          <cell r="AK99" t="str">
            <v>NULL</v>
          </cell>
          <cell r="AL99">
            <v>1.5151515151515152E-2</v>
          </cell>
          <cell r="AM99">
            <v>1.5151515151515152E-2</v>
          </cell>
          <cell r="AN99">
            <v>0</v>
          </cell>
          <cell r="AO99">
            <v>0.24545454545454501</v>
          </cell>
          <cell r="AP99">
            <v>0.13636363636363599</v>
          </cell>
          <cell r="AQ99" t="str">
            <v>NULL</v>
          </cell>
          <cell r="AR99">
            <v>0.11</v>
          </cell>
          <cell r="AS99" t="str">
            <v>NULL</v>
          </cell>
        </row>
        <row r="100">
          <cell r="A100">
            <v>131250</v>
          </cell>
          <cell r="B100">
            <v>9162178</v>
          </cell>
          <cell r="C100" t="str">
            <v xml:space="preserve">Hester's Way Primary School </v>
          </cell>
          <cell r="D100">
            <v>916</v>
          </cell>
          <cell r="E100" t="str">
            <v>PS</v>
          </cell>
          <cell r="F100" t="str">
            <v>NULL</v>
          </cell>
          <cell r="G100">
            <v>1</v>
          </cell>
          <cell r="H100">
            <v>193</v>
          </cell>
          <cell r="I100">
            <v>193</v>
          </cell>
          <cell r="J100">
            <v>0</v>
          </cell>
          <cell r="K100">
            <v>0</v>
          </cell>
          <cell r="L100">
            <v>0</v>
          </cell>
          <cell r="M100">
            <v>0</v>
          </cell>
          <cell r="N100">
            <v>0.55440414507771996</v>
          </cell>
          <cell r="O100">
            <v>0.7137</v>
          </cell>
          <cell r="P100" t="str">
            <v>NULL</v>
          </cell>
          <cell r="Q100" t="str">
            <v>NULL</v>
          </cell>
          <cell r="R100">
            <v>6.21761658031088E-2</v>
          </cell>
          <cell r="S100">
            <v>5.1813471502590702E-3</v>
          </cell>
          <cell r="T100">
            <v>2.59067357512953E-2</v>
          </cell>
          <cell r="U100">
            <v>0.352331606217617</v>
          </cell>
          <cell r="V100">
            <v>0.54404145077720201</v>
          </cell>
          <cell r="W100">
            <v>0</v>
          </cell>
          <cell r="X100">
            <v>1.03626943005181E-2</v>
          </cell>
          <cell r="Y100" t="str">
            <v>NULL</v>
          </cell>
          <cell r="Z100" t="str">
            <v>NULL</v>
          </cell>
          <cell r="AA100" t="str">
            <v>NULL</v>
          </cell>
          <cell r="AB100" t="str">
            <v>NULL</v>
          </cell>
          <cell r="AC100" t="str">
            <v>NULL</v>
          </cell>
          <cell r="AD100" t="str">
            <v>NULL</v>
          </cell>
          <cell r="AE100" t="str">
            <v>NULL</v>
          </cell>
          <cell r="AF100">
            <v>0</v>
          </cell>
          <cell r="AG100">
            <v>3.8216560509554097E-2</v>
          </cell>
          <cell r="AH100">
            <v>5.7324840764331197E-2</v>
          </cell>
          <cell r="AI100" t="str">
            <v>NULL</v>
          </cell>
          <cell r="AJ100" t="str">
            <v>NULL</v>
          </cell>
          <cell r="AK100" t="str">
            <v>NULL</v>
          </cell>
          <cell r="AL100">
            <v>3.8461538461538464E-2</v>
          </cell>
          <cell r="AM100">
            <v>2.7472527472527472E-2</v>
          </cell>
          <cell r="AN100">
            <v>2.197802197802198E-2</v>
          </cell>
          <cell r="AO100">
            <v>0.265486725663717</v>
          </cell>
          <cell r="AP100">
            <v>0.185840707964602</v>
          </cell>
          <cell r="AQ100" t="str">
            <v>NULL</v>
          </cell>
          <cell r="AR100">
            <v>7.7720207253885995E-2</v>
          </cell>
          <cell r="AS100" t="str">
            <v>NULL</v>
          </cell>
        </row>
        <row r="101">
          <cell r="A101">
            <v>131782</v>
          </cell>
          <cell r="B101">
            <v>9162179</v>
          </cell>
          <cell r="C101" t="str">
            <v>Meadowside School</v>
          </cell>
          <cell r="D101">
            <v>916</v>
          </cell>
          <cell r="E101" t="str">
            <v>PS</v>
          </cell>
          <cell r="F101" t="str">
            <v>NULL</v>
          </cell>
          <cell r="G101">
            <v>1</v>
          </cell>
          <cell r="H101">
            <v>237</v>
          </cell>
          <cell r="I101">
            <v>237</v>
          </cell>
          <cell r="J101">
            <v>0</v>
          </cell>
          <cell r="K101">
            <v>0</v>
          </cell>
          <cell r="L101">
            <v>0</v>
          </cell>
          <cell r="M101">
            <v>0</v>
          </cell>
          <cell r="N101">
            <v>9.2827004219409301E-2</v>
          </cell>
          <cell r="O101">
            <v>9.69E-2</v>
          </cell>
          <cell r="P101" t="str">
            <v>NULL</v>
          </cell>
          <cell r="Q101" t="str">
            <v>NULL</v>
          </cell>
          <cell r="R101">
            <v>0.79574468085106398</v>
          </cell>
          <cell r="S101">
            <v>3.4042553191489397E-2</v>
          </cell>
          <cell r="T101">
            <v>0.157446808510638</v>
          </cell>
          <cell r="U101">
            <v>4.2553191489361703E-3</v>
          </cell>
          <cell r="V101">
            <v>0</v>
          </cell>
          <cell r="W101">
            <v>8.5106382978723406E-3</v>
          </cell>
          <cell r="X101">
            <v>0</v>
          </cell>
          <cell r="Y101" t="str">
            <v>NULL</v>
          </cell>
          <cell r="Z101" t="str">
            <v>NULL</v>
          </cell>
          <cell r="AA101" t="str">
            <v>NULL</v>
          </cell>
          <cell r="AB101" t="str">
            <v>NULL</v>
          </cell>
          <cell r="AC101" t="str">
            <v>NULL</v>
          </cell>
          <cell r="AD101" t="str">
            <v>NULL</v>
          </cell>
          <cell r="AE101" t="str">
            <v>NULL</v>
          </cell>
          <cell r="AF101">
            <v>1.12994350282486E-2</v>
          </cell>
          <cell r="AG101">
            <v>1.12994350282486E-2</v>
          </cell>
          <cell r="AH101">
            <v>1.6949152542372899E-2</v>
          </cell>
          <cell r="AI101" t="str">
            <v>NULL</v>
          </cell>
          <cell r="AJ101" t="str">
            <v>NULL</v>
          </cell>
          <cell r="AK101" t="str">
            <v>NULL</v>
          </cell>
          <cell r="AL101" t="str">
            <v>NULL</v>
          </cell>
          <cell r="AM101" t="str">
            <v>NULL</v>
          </cell>
          <cell r="AN101" t="str">
            <v>NULL</v>
          </cell>
          <cell r="AO101">
            <v>4.2735042735042701E-2</v>
          </cell>
          <cell r="AP101">
            <v>8.5470085470085496E-3</v>
          </cell>
          <cell r="AQ101" t="str">
            <v>NULL</v>
          </cell>
          <cell r="AR101">
            <v>3.7974683544303799E-2</v>
          </cell>
          <cell r="AS101" t="str">
            <v>NULL</v>
          </cell>
        </row>
        <row r="102">
          <cell r="A102">
            <v>131783</v>
          </cell>
          <cell r="B102">
            <v>9162180</v>
          </cell>
          <cell r="C102" t="str">
            <v>The John Moore Primary School</v>
          </cell>
          <cell r="D102">
            <v>916</v>
          </cell>
          <cell r="E102" t="str">
            <v>PS</v>
          </cell>
          <cell r="F102" t="str">
            <v>NULL</v>
          </cell>
          <cell r="G102">
            <v>1</v>
          </cell>
          <cell r="H102">
            <v>212</v>
          </cell>
          <cell r="I102">
            <v>212</v>
          </cell>
          <cell r="J102">
            <v>0</v>
          </cell>
          <cell r="K102">
            <v>0</v>
          </cell>
          <cell r="L102">
            <v>0</v>
          </cell>
          <cell r="M102">
            <v>0</v>
          </cell>
          <cell r="N102">
            <v>4.71698113207547E-2</v>
          </cell>
          <cell r="O102">
            <v>0.1043</v>
          </cell>
          <cell r="P102" t="str">
            <v>NULL</v>
          </cell>
          <cell r="Q102" t="str">
            <v>NULL</v>
          </cell>
          <cell r="R102">
            <v>0.98113207547169801</v>
          </cell>
          <cell r="S102">
            <v>4.7169811320754698E-3</v>
          </cell>
          <cell r="T102">
            <v>0</v>
          </cell>
          <cell r="U102">
            <v>1.41509433962264E-2</v>
          </cell>
          <cell r="V102">
            <v>0</v>
          </cell>
          <cell r="W102">
            <v>0</v>
          </cell>
          <cell r="X102">
            <v>0</v>
          </cell>
          <cell r="Y102" t="str">
            <v>NULL</v>
          </cell>
          <cell r="Z102" t="str">
            <v>NULL</v>
          </cell>
          <cell r="AA102" t="str">
            <v>NULL</v>
          </cell>
          <cell r="AB102" t="str">
            <v>NULL</v>
          </cell>
          <cell r="AC102" t="str">
            <v>NULL</v>
          </cell>
          <cell r="AD102" t="str">
            <v>NULL</v>
          </cell>
          <cell r="AE102" t="str">
            <v>NULL</v>
          </cell>
          <cell r="AF102">
            <v>0</v>
          </cell>
          <cell r="AG102">
            <v>5.4945054945054897E-3</v>
          </cell>
          <cell r="AH102">
            <v>1.6483516483516501E-2</v>
          </cell>
          <cell r="AI102" t="str">
            <v>NULL</v>
          </cell>
          <cell r="AJ102" t="str">
            <v>NULL</v>
          </cell>
          <cell r="AK102" t="str">
            <v>NULL</v>
          </cell>
          <cell r="AL102" t="str">
            <v>NULL</v>
          </cell>
          <cell r="AM102" t="str">
            <v>NULL</v>
          </cell>
          <cell r="AN102" t="str">
            <v>NULL</v>
          </cell>
          <cell r="AO102">
            <v>0.19327731092437</v>
          </cell>
          <cell r="AP102">
            <v>0.13445378151260501</v>
          </cell>
          <cell r="AQ102" t="str">
            <v>NULL</v>
          </cell>
          <cell r="AR102">
            <v>3.77358490566038E-2</v>
          </cell>
          <cell r="AS102" t="str">
            <v>NULL</v>
          </cell>
        </row>
        <row r="103">
          <cell r="A103">
            <v>131784</v>
          </cell>
          <cell r="B103">
            <v>9162181</v>
          </cell>
          <cell r="C103" t="str">
            <v>Grangefield School</v>
          </cell>
          <cell r="D103">
            <v>916</v>
          </cell>
          <cell r="E103" t="str">
            <v>PS</v>
          </cell>
          <cell r="F103" t="str">
            <v>NULL</v>
          </cell>
          <cell r="G103">
            <v>1</v>
          </cell>
          <cell r="H103">
            <v>208</v>
          </cell>
          <cell r="I103">
            <v>208</v>
          </cell>
          <cell r="J103">
            <v>0</v>
          </cell>
          <cell r="K103">
            <v>0</v>
          </cell>
          <cell r="L103">
            <v>0</v>
          </cell>
          <cell r="M103">
            <v>0</v>
          </cell>
          <cell r="N103">
            <v>4.3269230769230803E-2</v>
          </cell>
          <cell r="O103">
            <v>9.6199999999999994E-2</v>
          </cell>
          <cell r="P103" t="str">
            <v>NULL</v>
          </cell>
          <cell r="Q103" t="str">
            <v>NULL</v>
          </cell>
          <cell r="R103">
            <v>0.90243902439024404</v>
          </cell>
          <cell r="S103">
            <v>9.7560975609756101E-2</v>
          </cell>
          <cell r="T103">
            <v>0</v>
          </cell>
          <cell r="U103">
            <v>0</v>
          </cell>
          <cell r="V103">
            <v>0</v>
          </cell>
          <cell r="W103">
            <v>0</v>
          </cell>
          <cell r="X103">
            <v>0</v>
          </cell>
          <cell r="Y103" t="str">
            <v>NULL</v>
          </cell>
          <cell r="Z103" t="str">
            <v>NULL</v>
          </cell>
          <cell r="AA103" t="str">
            <v>NULL</v>
          </cell>
          <cell r="AB103" t="str">
            <v>NULL</v>
          </cell>
          <cell r="AC103" t="str">
            <v>NULL</v>
          </cell>
          <cell r="AD103" t="str">
            <v>NULL</v>
          </cell>
          <cell r="AE103" t="str">
            <v>NULL</v>
          </cell>
          <cell r="AF103">
            <v>0</v>
          </cell>
          <cell r="AG103">
            <v>0</v>
          </cell>
          <cell r="AH103">
            <v>1.12994350282486E-2</v>
          </cell>
          <cell r="AI103" t="str">
            <v>NULL</v>
          </cell>
          <cell r="AJ103" t="str">
            <v>NULL</v>
          </cell>
          <cell r="AK103" t="str">
            <v>NULL</v>
          </cell>
          <cell r="AL103" t="str">
            <v>NULL</v>
          </cell>
          <cell r="AM103" t="str">
            <v>NULL</v>
          </cell>
          <cell r="AN103" t="str">
            <v>NULL</v>
          </cell>
          <cell r="AO103">
            <v>0.125</v>
          </cell>
          <cell r="AP103">
            <v>8.0357142857142905E-2</v>
          </cell>
          <cell r="AQ103" t="str">
            <v>NULL</v>
          </cell>
          <cell r="AR103">
            <v>5.2884615384615398E-2</v>
          </cell>
          <cell r="AS103" t="str">
            <v>NULL</v>
          </cell>
        </row>
        <row r="104">
          <cell r="A104">
            <v>133253</v>
          </cell>
          <cell r="B104">
            <v>9162183</v>
          </cell>
          <cell r="C104" t="str">
            <v>Moat Primary School</v>
          </cell>
          <cell r="D104">
            <v>916</v>
          </cell>
          <cell r="E104" t="str">
            <v>PS</v>
          </cell>
          <cell r="F104" t="str">
            <v>NULL</v>
          </cell>
          <cell r="G104">
            <v>1</v>
          </cell>
          <cell r="H104">
            <v>116</v>
          </cell>
          <cell r="I104">
            <v>116</v>
          </cell>
          <cell r="J104">
            <v>0</v>
          </cell>
          <cell r="K104">
            <v>0</v>
          </cell>
          <cell r="L104">
            <v>0</v>
          </cell>
          <cell r="M104">
            <v>2</v>
          </cell>
          <cell r="N104">
            <v>0.36206896551724099</v>
          </cell>
          <cell r="O104">
            <v>0.56389999999999996</v>
          </cell>
          <cell r="P104" t="str">
            <v>NULL</v>
          </cell>
          <cell r="Q104" t="str">
            <v>NULL</v>
          </cell>
          <cell r="R104">
            <v>0.13793103448275901</v>
          </cell>
          <cell r="S104">
            <v>0.10344827586206901</v>
          </cell>
          <cell r="T104">
            <v>0.25</v>
          </cell>
          <cell r="U104">
            <v>0.27586206896551702</v>
          </cell>
          <cell r="V104">
            <v>8.6206896551724102E-3</v>
          </cell>
          <cell r="W104">
            <v>0.22413793103448301</v>
          </cell>
          <cell r="X104">
            <v>0</v>
          </cell>
          <cell r="Y104" t="str">
            <v>NULL</v>
          </cell>
          <cell r="Z104" t="str">
            <v>NULL</v>
          </cell>
          <cell r="AA104" t="str">
            <v>NULL</v>
          </cell>
          <cell r="AB104" t="str">
            <v>NULL</v>
          </cell>
          <cell r="AC104" t="str">
            <v>NULL</v>
          </cell>
          <cell r="AD104" t="str">
            <v>NULL</v>
          </cell>
          <cell r="AE104" t="str">
            <v>NULL</v>
          </cell>
          <cell r="AF104">
            <v>2.2222222222222199E-2</v>
          </cell>
          <cell r="AG104">
            <v>3.3333333333333298E-2</v>
          </cell>
          <cell r="AH104">
            <v>6.6666666666666693E-2</v>
          </cell>
          <cell r="AI104" t="str">
            <v>NULL</v>
          </cell>
          <cell r="AJ104" t="str">
            <v>NULL</v>
          </cell>
          <cell r="AK104" t="str">
            <v>NULL</v>
          </cell>
          <cell r="AL104">
            <v>3.7593984962406013E-2</v>
          </cell>
          <cell r="AM104">
            <v>3.7593984962406013E-2</v>
          </cell>
          <cell r="AN104">
            <v>0</v>
          </cell>
          <cell r="AO104">
            <v>0.53030303030303005</v>
          </cell>
          <cell r="AP104">
            <v>0.34848484848484901</v>
          </cell>
          <cell r="AQ104" t="str">
            <v>NULL</v>
          </cell>
          <cell r="AR104">
            <v>7.7586206896551699E-2</v>
          </cell>
          <cell r="AS104" t="str">
            <v>NULL</v>
          </cell>
        </row>
        <row r="105">
          <cell r="A105">
            <v>133395</v>
          </cell>
          <cell r="B105">
            <v>9162184</v>
          </cell>
          <cell r="C105" t="str">
            <v>Hope Brook C of E School</v>
          </cell>
          <cell r="D105">
            <v>916</v>
          </cell>
          <cell r="E105" t="str">
            <v>PS</v>
          </cell>
          <cell r="F105" t="str">
            <v>NULL</v>
          </cell>
          <cell r="G105">
            <v>1</v>
          </cell>
          <cell r="H105">
            <v>105</v>
          </cell>
          <cell r="I105">
            <v>105</v>
          </cell>
          <cell r="J105">
            <v>0</v>
          </cell>
          <cell r="K105">
            <v>0</v>
          </cell>
          <cell r="L105">
            <v>0</v>
          </cell>
          <cell r="M105">
            <v>0</v>
          </cell>
          <cell r="N105">
            <v>4.7619047619047603E-2</v>
          </cell>
          <cell r="O105">
            <v>6.4199999999999993E-2</v>
          </cell>
          <cell r="P105" t="str">
            <v>NULL</v>
          </cell>
          <cell r="Q105" t="str">
            <v>NULL</v>
          </cell>
          <cell r="R105">
            <v>0.92380952380952397</v>
          </cell>
          <cell r="S105">
            <v>6.6666666666666693E-2</v>
          </cell>
          <cell r="T105">
            <v>9.5238095238095195E-3</v>
          </cell>
          <cell r="U105">
            <v>0</v>
          </cell>
          <cell r="V105">
            <v>0</v>
          </cell>
          <cell r="W105">
            <v>0</v>
          </cell>
          <cell r="X105">
            <v>0</v>
          </cell>
          <cell r="Y105" t="str">
            <v>NULL</v>
          </cell>
          <cell r="Z105" t="str">
            <v>NULL</v>
          </cell>
          <cell r="AA105" t="str">
            <v>NULL</v>
          </cell>
          <cell r="AB105" t="str">
            <v>NULL</v>
          </cell>
          <cell r="AC105" t="str">
            <v>NULL</v>
          </cell>
          <cell r="AD105" t="str">
            <v>NULL</v>
          </cell>
          <cell r="AE105" t="str">
            <v>NULL</v>
          </cell>
          <cell r="AF105">
            <v>0</v>
          </cell>
          <cell r="AG105">
            <v>1.0989010989011E-2</v>
          </cell>
          <cell r="AH105">
            <v>1.0989010989011E-2</v>
          </cell>
          <cell r="AI105" t="str">
            <v>NULL</v>
          </cell>
          <cell r="AJ105" t="str">
            <v>NULL</v>
          </cell>
          <cell r="AK105" t="str">
            <v>NULL</v>
          </cell>
          <cell r="AL105" t="str">
            <v>NULL</v>
          </cell>
          <cell r="AM105" t="str">
            <v>NULL</v>
          </cell>
          <cell r="AN105" t="str">
            <v>NULL</v>
          </cell>
          <cell r="AO105">
            <v>0.18518518518518501</v>
          </cell>
          <cell r="AP105">
            <v>7.4074074074074098E-2</v>
          </cell>
          <cell r="AQ105" t="str">
            <v>NULL</v>
          </cell>
          <cell r="AR105">
            <v>0.104761904761905</v>
          </cell>
          <cell r="AS105" t="str">
            <v>NULL</v>
          </cell>
        </row>
        <row r="106">
          <cell r="A106">
            <v>136074</v>
          </cell>
          <cell r="B106">
            <v>9162185</v>
          </cell>
          <cell r="C106" t="str">
            <v>Coopers Edge</v>
          </cell>
          <cell r="D106">
            <v>916</v>
          </cell>
          <cell r="E106" t="str">
            <v>PS</v>
          </cell>
          <cell r="F106" t="str">
            <v>NULL</v>
          </cell>
          <cell r="G106">
            <v>1</v>
          </cell>
          <cell r="H106">
            <v>90</v>
          </cell>
          <cell r="I106">
            <v>90</v>
          </cell>
          <cell r="J106">
            <v>0</v>
          </cell>
          <cell r="K106">
            <v>0</v>
          </cell>
          <cell r="L106">
            <v>0</v>
          </cell>
          <cell r="M106">
            <v>0</v>
          </cell>
          <cell r="N106">
            <v>0.37777777777777799</v>
          </cell>
          <cell r="O106">
            <v>0.5</v>
          </cell>
          <cell r="P106" t="str">
            <v>NULL</v>
          </cell>
          <cell r="Q106" t="str">
            <v>NULL</v>
          </cell>
          <cell r="R106">
            <v>0.93975903614457801</v>
          </cell>
          <cell r="S106">
            <v>0</v>
          </cell>
          <cell r="T106">
            <v>0</v>
          </cell>
          <cell r="U106">
            <v>2.40963855421687E-2</v>
          </cell>
          <cell r="V106">
            <v>3.6144578313252997E-2</v>
          </cell>
          <cell r="W106">
            <v>0</v>
          </cell>
          <cell r="X106">
            <v>0</v>
          </cell>
          <cell r="Y106" t="str">
            <v>NULL</v>
          </cell>
          <cell r="Z106" t="str">
            <v>NULL</v>
          </cell>
          <cell r="AA106" t="str">
            <v>NULL</v>
          </cell>
          <cell r="AB106" t="str">
            <v>NULL</v>
          </cell>
          <cell r="AC106" t="str">
            <v>NULL</v>
          </cell>
          <cell r="AD106" t="str">
            <v>NULL</v>
          </cell>
          <cell r="AE106" t="str">
            <v>NULL</v>
          </cell>
          <cell r="AF106">
            <v>5.9701492537313397E-2</v>
          </cell>
          <cell r="AG106">
            <v>7.4626865671641798E-2</v>
          </cell>
          <cell r="AH106">
            <v>8.9552238805970102E-2</v>
          </cell>
          <cell r="AI106" t="str">
            <v>NULL</v>
          </cell>
          <cell r="AJ106" t="str">
            <v>NULL</v>
          </cell>
          <cell r="AK106" t="str">
            <v>NULL</v>
          </cell>
          <cell r="AL106">
            <v>1.9230769230769232E-2</v>
          </cell>
          <cell r="AM106">
            <v>1.9230769230769232E-2</v>
          </cell>
          <cell r="AN106">
            <v>1.9230769230769232E-2</v>
          </cell>
          <cell r="AO106">
            <v>0.19047619047618999</v>
          </cell>
          <cell r="AP106">
            <v>0.14285714285714299</v>
          </cell>
          <cell r="AQ106" t="str">
            <v>NULL</v>
          </cell>
          <cell r="AR106">
            <v>0.25555555555555598</v>
          </cell>
          <cell r="AS106" t="str">
            <v>NULL</v>
          </cell>
        </row>
        <row r="107">
          <cell r="A107">
            <v>135727</v>
          </cell>
          <cell r="B107">
            <v>9162200</v>
          </cell>
          <cell r="C107" t="str">
            <v>Finlay Community School</v>
          </cell>
          <cell r="D107">
            <v>916</v>
          </cell>
          <cell r="E107" t="str">
            <v>PS</v>
          </cell>
          <cell r="F107" t="str">
            <v>NULL</v>
          </cell>
          <cell r="G107">
            <v>1</v>
          </cell>
          <cell r="H107">
            <v>229</v>
          </cell>
          <cell r="I107">
            <v>229</v>
          </cell>
          <cell r="J107">
            <v>0</v>
          </cell>
          <cell r="K107">
            <v>0</v>
          </cell>
          <cell r="L107">
            <v>0</v>
          </cell>
          <cell r="M107">
            <v>1</v>
          </cell>
          <cell r="N107">
            <v>0.50218340611353696</v>
          </cell>
          <cell r="O107">
            <v>0.67010000000000003</v>
          </cell>
          <cell r="P107" t="str">
            <v>NULL</v>
          </cell>
          <cell r="Q107" t="str">
            <v>NULL</v>
          </cell>
          <cell r="R107">
            <v>0.110132158590308</v>
          </cell>
          <cell r="S107">
            <v>7.0484581497797405E-2</v>
          </cell>
          <cell r="T107">
            <v>0.101321585903084</v>
          </cell>
          <cell r="U107">
            <v>0.17621145374449301</v>
          </cell>
          <cell r="V107">
            <v>0.114537444933921</v>
          </cell>
          <cell r="W107">
            <v>0.42731277533039602</v>
          </cell>
          <cell r="X107">
            <v>0</v>
          </cell>
          <cell r="Y107" t="str">
            <v>NULL</v>
          </cell>
          <cell r="Z107" t="str">
            <v>NULL</v>
          </cell>
          <cell r="AA107" t="str">
            <v>NULL</v>
          </cell>
          <cell r="AB107" t="str">
            <v>NULL</v>
          </cell>
          <cell r="AC107" t="str">
            <v>NULL</v>
          </cell>
          <cell r="AD107" t="str">
            <v>NULL</v>
          </cell>
          <cell r="AE107" t="str">
            <v>NULL</v>
          </cell>
          <cell r="AF107">
            <v>1.7045454545454499E-2</v>
          </cell>
          <cell r="AG107">
            <v>5.6818181818181802E-2</v>
          </cell>
          <cell r="AH107">
            <v>7.3863636363636395E-2</v>
          </cell>
          <cell r="AI107" t="str">
            <v>NULL</v>
          </cell>
          <cell r="AJ107" t="str">
            <v>NULL</v>
          </cell>
          <cell r="AK107" t="str">
            <v>NULL</v>
          </cell>
          <cell r="AL107">
            <v>1.0309278350515464E-2</v>
          </cell>
          <cell r="AM107">
            <v>1.0309278350515464E-2</v>
          </cell>
          <cell r="AN107">
            <v>1.0309278350515464E-2</v>
          </cell>
          <cell r="AO107">
            <v>0.266666666666667</v>
          </cell>
          <cell r="AP107">
            <v>0.233333333333333</v>
          </cell>
          <cell r="AQ107" t="str">
            <v>NULL</v>
          </cell>
          <cell r="AR107">
            <v>0.17030567685589501</v>
          </cell>
          <cell r="AS107" t="str">
            <v>NULL</v>
          </cell>
        </row>
        <row r="108">
          <cell r="A108">
            <v>115605</v>
          </cell>
          <cell r="B108">
            <v>9163004</v>
          </cell>
          <cell r="C108" t="str">
            <v>St Paul's C o E Primary School</v>
          </cell>
          <cell r="D108">
            <v>916</v>
          </cell>
          <cell r="E108" t="str">
            <v>PS</v>
          </cell>
          <cell r="F108" t="str">
            <v>NULL</v>
          </cell>
          <cell r="G108">
            <v>1</v>
          </cell>
          <cell r="H108">
            <v>174</v>
          </cell>
          <cell r="I108">
            <v>174</v>
          </cell>
          <cell r="J108">
            <v>0</v>
          </cell>
          <cell r="K108">
            <v>0</v>
          </cell>
          <cell r="L108">
            <v>0</v>
          </cell>
          <cell r="M108">
            <v>0</v>
          </cell>
          <cell r="N108">
            <v>0.30459770114942503</v>
          </cell>
          <cell r="O108">
            <v>0.4012</v>
          </cell>
          <cell r="P108" t="str">
            <v>NULL</v>
          </cell>
          <cell r="Q108" t="str">
            <v>NULL</v>
          </cell>
          <cell r="R108">
            <v>0.18390804597701099</v>
          </cell>
          <cell r="S108">
            <v>0.114942528735632</v>
          </cell>
          <cell r="T108">
            <v>0.40229885057471299</v>
          </cell>
          <cell r="U108">
            <v>0.22413793103448301</v>
          </cell>
          <cell r="V108">
            <v>2.2988505747126398E-2</v>
          </cell>
          <cell r="W108">
            <v>5.1724137931034503E-2</v>
          </cell>
          <cell r="X108">
            <v>0</v>
          </cell>
          <cell r="Y108" t="str">
            <v>NULL</v>
          </cell>
          <cell r="Z108" t="str">
            <v>NULL</v>
          </cell>
          <cell r="AA108" t="str">
            <v>NULL</v>
          </cell>
          <cell r="AB108" t="str">
            <v>NULL</v>
          </cell>
          <cell r="AC108" t="str">
            <v>NULL</v>
          </cell>
          <cell r="AD108" t="str">
            <v>NULL</v>
          </cell>
          <cell r="AE108" t="str">
            <v>NULL</v>
          </cell>
          <cell r="AF108">
            <v>0.131944444444444</v>
          </cell>
          <cell r="AG108">
            <v>0.23611111111111099</v>
          </cell>
          <cell r="AH108">
            <v>0.31944444444444398</v>
          </cell>
          <cell r="AI108" t="str">
            <v>NULL</v>
          </cell>
          <cell r="AJ108" t="str">
            <v>NULL</v>
          </cell>
          <cell r="AK108" t="str">
            <v>NULL</v>
          </cell>
          <cell r="AL108">
            <v>5.8139534883720929E-3</v>
          </cell>
          <cell r="AM108">
            <v>0</v>
          </cell>
          <cell r="AN108">
            <v>0</v>
          </cell>
          <cell r="AO108">
            <v>0.28089887640449401</v>
          </cell>
          <cell r="AP108">
            <v>0.19101123595505601</v>
          </cell>
          <cell r="AQ108" t="str">
            <v>NULL</v>
          </cell>
          <cell r="AR108">
            <v>0.17241379310344801</v>
          </cell>
          <cell r="AS108" t="str">
            <v>NULL</v>
          </cell>
        </row>
        <row r="109">
          <cell r="A109">
            <v>115606</v>
          </cell>
          <cell r="B109">
            <v>9163006</v>
          </cell>
          <cell r="C109" t="str">
            <v>St James' C of E Junior School</v>
          </cell>
          <cell r="D109">
            <v>916</v>
          </cell>
          <cell r="E109" t="str">
            <v>PS</v>
          </cell>
          <cell r="F109" t="str">
            <v>NULL</v>
          </cell>
          <cell r="G109">
            <v>1</v>
          </cell>
          <cell r="H109">
            <v>175</v>
          </cell>
          <cell r="I109">
            <v>175</v>
          </cell>
          <cell r="J109">
            <v>0</v>
          </cell>
          <cell r="K109">
            <v>0</v>
          </cell>
          <cell r="L109">
            <v>0</v>
          </cell>
          <cell r="M109">
            <v>0</v>
          </cell>
          <cell r="N109">
            <v>0.32571428571428601</v>
          </cell>
          <cell r="O109">
            <v>0.46779999999999999</v>
          </cell>
          <cell r="P109" t="str">
            <v>NULL</v>
          </cell>
          <cell r="Q109" t="str">
            <v>NULL</v>
          </cell>
          <cell r="R109">
            <v>6.3218390804597693E-2</v>
          </cell>
          <cell r="S109">
            <v>4.5977011494252901E-2</v>
          </cell>
          <cell r="T109">
            <v>0.15517241379310301</v>
          </cell>
          <cell r="U109">
            <v>0.70114942528735602</v>
          </cell>
          <cell r="V109">
            <v>2.8735632183908E-2</v>
          </cell>
          <cell r="W109">
            <v>5.74712643678161E-3</v>
          </cell>
          <cell r="X109">
            <v>0</v>
          </cell>
          <cell r="Y109" t="str">
            <v>NULL</v>
          </cell>
          <cell r="Z109" t="str">
            <v>NULL</v>
          </cell>
          <cell r="AA109" t="str">
            <v>NULL</v>
          </cell>
          <cell r="AB109" t="str">
            <v>NULL</v>
          </cell>
          <cell r="AC109" t="str">
            <v>NULL</v>
          </cell>
          <cell r="AD109" t="str">
            <v>NULL</v>
          </cell>
          <cell r="AE109" t="str">
            <v>NULL</v>
          </cell>
          <cell r="AF109">
            <v>0</v>
          </cell>
          <cell r="AG109">
            <v>4.57142857142857E-2</v>
          </cell>
          <cell r="AH109">
            <v>0.12</v>
          </cell>
          <cell r="AI109" t="str">
            <v>NULL</v>
          </cell>
          <cell r="AJ109" t="str">
            <v>NULL</v>
          </cell>
          <cell r="AK109" t="str">
            <v>NULL</v>
          </cell>
          <cell r="AL109" t="str">
            <v>NULL</v>
          </cell>
          <cell r="AM109" t="str">
            <v>NULL</v>
          </cell>
          <cell r="AN109" t="str">
            <v>NULL</v>
          </cell>
          <cell r="AO109">
            <v>0.13580246913580199</v>
          </cell>
          <cell r="AP109">
            <v>9.8765432098765399E-2</v>
          </cell>
          <cell r="AQ109" t="str">
            <v>NULL</v>
          </cell>
          <cell r="AR109">
            <v>0.13142857142857101</v>
          </cell>
          <cell r="AS109" t="str">
            <v>NULL</v>
          </cell>
        </row>
        <row r="110">
          <cell r="A110">
            <v>115607</v>
          </cell>
          <cell r="B110">
            <v>9163010</v>
          </cell>
          <cell r="C110" t="str">
            <v>Kingsholm C.E. Primary School</v>
          </cell>
          <cell r="D110">
            <v>916</v>
          </cell>
          <cell r="E110" t="str">
            <v>PS</v>
          </cell>
          <cell r="F110" t="str">
            <v>NULL</v>
          </cell>
          <cell r="G110">
            <v>1</v>
          </cell>
          <cell r="H110">
            <v>432</v>
          </cell>
          <cell r="I110">
            <v>432</v>
          </cell>
          <cell r="J110">
            <v>0</v>
          </cell>
          <cell r="K110">
            <v>0</v>
          </cell>
          <cell r="L110">
            <v>0</v>
          </cell>
          <cell r="M110">
            <v>0</v>
          </cell>
          <cell r="N110">
            <v>0.296296296296296</v>
          </cell>
          <cell r="O110">
            <v>0.35600000000000004</v>
          </cell>
          <cell r="P110" t="str">
            <v>NULL</v>
          </cell>
          <cell r="Q110" t="str">
            <v>NULL</v>
          </cell>
          <cell r="R110">
            <v>0.54060324825986095</v>
          </cell>
          <cell r="S110">
            <v>0.13921113689095099</v>
          </cell>
          <cell r="T110">
            <v>1.6241299303944301E-2</v>
          </cell>
          <cell r="U110">
            <v>0.29698375870069599</v>
          </cell>
          <cell r="V110">
            <v>2.32018561484919E-3</v>
          </cell>
          <cell r="W110">
            <v>4.64037122969838E-3</v>
          </cell>
          <cell r="X110">
            <v>0</v>
          </cell>
          <cell r="Y110" t="str">
            <v>NULL</v>
          </cell>
          <cell r="Z110" t="str">
            <v>NULL</v>
          </cell>
          <cell r="AA110" t="str">
            <v>NULL</v>
          </cell>
          <cell r="AB110" t="str">
            <v>NULL</v>
          </cell>
          <cell r="AC110" t="str">
            <v>NULL</v>
          </cell>
          <cell r="AD110" t="str">
            <v>NULL</v>
          </cell>
          <cell r="AE110" t="str">
            <v>NULL</v>
          </cell>
          <cell r="AF110">
            <v>4.3859649122807001E-2</v>
          </cell>
          <cell r="AG110">
            <v>7.0175438596491196E-2</v>
          </cell>
          <cell r="AH110">
            <v>0.105263157894737</v>
          </cell>
          <cell r="AI110" t="str">
            <v>NULL</v>
          </cell>
          <cell r="AJ110" t="str">
            <v>NULL</v>
          </cell>
          <cell r="AK110" t="str">
            <v>NULL</v>
          </cell>
          <cell r="AL110">
            <v>1.3089005235602094E-2</v>
          </cell>
          <cell r="AM110">
            <v>1.0471204188481676E-2</v>
          </cell>
          <cell r="AN110">
            <v>7.8534031413612562E-3</v>
          </cell>
          <cell r="AO110">
            <v>0.36073059360730603</v>
          </cell>
          <cell r="AP110">
            <v>0.26940639269406402</v>
          </cell>
          <cell r="AQ110" t="str">
            <v>NULL</v>
          </cell>
          <cell r="AR110">
            <v>0.12268518518518499</v>
          </cell>
          <cell r="AS110" t="str">
            <v>NULL</v>
          </cell>
        </row>
        <row r="111">
          <cell r="A111">
            <v>115608</v>
          </cell>
          <cell r="B111">
            <v>9163011</v>
          </cell>
          <cell r="C111" t="str">
            <v>Hempsted C of E Primary School</v>
          </cell>
          <cell r="D111">
            <v>916</v>
          </cell>
          <cell r="E111" t="str">
            <v>PS</v>
          </cell>
          <cell r="F111" t="str">
            <v>NULL</v>
          </cell>
          <cell r="G111">
            <v>1</v>
          </cell>
          <cell r="H111">
            <v>210</v>
          </cell>
          <cell r="I111">
            <v>210</v>
          </cell>
          <cell r="J111">
            <v>0</v>
          </cell>
          <cell r="K111">
            <v>0</v>
          </cell>
          <cell r="L111">
            <v>0</v>
          </cell>
          <cell r="M111">
            <v>0</v>
          </cell>
          <cell r="N111">
            <v>5.2380952380952403E-2</v>
          </cell>
          <cell r="O111">
            <v>0.14080000000000001</v>
          </cell>
          <cell r="P111" t="str">
            <v>NULL</v>
          </cell>
          <cell r="Q111" t="str">
            <v>NULL</v>
          </cell>
          <cell r="R111">
            <v>0.84134615384615397</v>
          </cell>
          <cell r="S111">
            <v>3.3653846153846201E-2</v>
          </cell>
          <cell r="T111">
            <v>5.7692307692307702E-2</v>
          </cell>
          <cell r="U111">
            <v>5.7692307692307702E-2</v>
          </cell>
          <cell r="V111">
            <v>0</v>
          </cell>
          <cell r="W111">
            <v>9.6153846153846194E-3</v>
          </cell>
          <cell r="X111">
            <v>0</v>
          </cell>
          <cell r="Y111" t="str">
            <v>NULL</v>
          </cell>
          <cell r="Z111" t="str">
            <v>NULL</v>
          </cell>
          <cell r="AA111" t="str">
            <v>NULL</v>
          </cell>
          <cell r="AB111" t="str">
            <v>NULL</v>
          </cell>
          <cell r="AC111" t="str">
            <v>NULL</v>
          </cell>
          <cell r="AD111" t="str">
            <v>NULL</v>
          </cell>
          <cell r="AE111" t="str">
            <v>NULL</v>
          </cell>
          <cell r="AF111">
            <v>1.6666666666666701E-2</v>
          </cell>
          <cell r="AG111">
            <v>1.6666666666666701E-2</v>
          </cell>
          <cell r="AH111">
            <v>1.6666666666666701E-2</v>
          </cell>
          <cell r="AI111" t="str">
            <v>NULL</v>
          </cell>
          <cell r="AJ111" t="str">
            <v>NULL</v>
          </cell>
          <cell r="AK111" t="str">
            <v>NULL</v>
          </cell>
          <cell r="AL111" t="str">
            <v>NULL</v>
          </cell>
          <cell r="AM111" t="str">
            <v>NULL</v>
          </cell>
          <cell r="AN111" t="str">
            <v>NULL</v>
          </cell>
          <cell r="AO111">
            <v>0.19008264462809901</v>
          </cell>
          <cell r="AP111">
            <v>0.14876033057851201</v>
          </cell>
          <cell r="AQ111" t="str">
            <v>NULL</v>
          </cell>
          <cell r="AR111">
            <v>7.1428571428571397E-2</v>
          </cell>
          <cell r="AS111" t="str">
            <v>NULL</v>
          </cell>
        </row>
        <row r="112">
          <cell r="A112">
            <v>115609</v>
          </cell>
          <cell r="B112">
            <v>9163017</v>
          </cell>
          <cell r="C112" t="str">
            <v>Cold Aston CofE Primary School</v>
          </cell>
          <cell r="D112">
            <v>916</v>
          </cell>
          <cell r="E112" t="str">
            <v>PS</v>
          </cell>
          <cell r="F112" t="str">
            <v>NULL</v>
          </cell>
          <cell r="G112">
            <v>1</v>
          </cell>
          <cell r="H112">
            <v>81</v>
          </cell>
          <cell r="I112">
            <v>81</v>
          </cell>
          <cell r="J112">
            <v>0</v>
          </cell>
          <cell r="K112">
            <v>0</v>
          </cell>
          <cell r="L112">
            <v>0</v>
          </cell>
          <cell r="M112">
            <v>0</v>
          </cell>
          <cell r="N112">
            <v>4.9382716049382699E-2</v>
          </cell>
          <cell r="O112">
            <v>7.2300000000000003E-2</v>
          </cell>
          <cell r="P112" t="str">
            <v>NULL</v>
          </cell>
          <cell r="Q112" t="str">
            <v>NULL</v>
          </cell>
          <cell r="R112">
            <v>1</v>
          </cell>
          <cell r="S112">
            <v>0</v>
          </cell>
          <cell r="T112">
            <v>0</v>
          </cell>
          <cell r="U112">
            <v>0</v>
          </cell>
          <cell r="V112">
            <v>0</v>
          </cell>
          <cell r="W112">
            <v>0</v>
          </cell>
          <cell r="X112">
            <v>0</v>
          </cell>
          <cell r="Y112" t="str">
            <v>NULL</v>
          </cell>
          <cell r="Z112" t="str">
            <v>NULL</v>
          </cell>
          <cell r="AA112" t="str">
            <v>NULL</v>
          </cell>
          <cell r="AB112" t="str">
            <v>NULL</v>
          </cell>
          <cell r="AC112" t="str">
            <v>NULL</v>
          </cell>
          <cell r="AD112" t="str">
            <v>NULL</v>
          </cell>
          <cell r="AE112" t="str">
            <v>NULL</v>
          </cell>
          <cell r="AF112">
            <v>0</v>
          </cell>
          <cell r="AG112">
            <v>0</v>
          </cell>
          <cell r="AH112">
            <v>0</v>
          </cell>
          <cell r="AI112" t="str">
            <v>NULL</v>
          </cell>
          <cell r="AJ112" t="str">
            <v>NULL</v>
          </cell>
          <cell r="AK112" t="str">
            <v>NULL</v>
          </cell>
          <cell r="AL112" t="str">
            <v>NULL</v>
          </cell>
          <cell r="AM112" t="str">
            <v>NULL</v>
          </cell>
          <cell r="AN112" t="str">
            <v>NULL</v>
          </cell>
          <cell r="AO112">
            <v>0.186046511627907</v>
          </cell>
          <cell r="AP112">
            <v>0.116279069767442</v>
          </cell>
          <cell r="AQ112" t="str">
            <v>NULL</v>
          </cell>
          <cell r="AR112">
            <v>8.6419753086419707E-2</v>
          </cell>
          <cell r="AS112" t="str">
            <v>NULL</v>
          </cell>
        </row>
        <row r="113">
          <cell r="A113">
            <v>115610</v>
          </cell>
          <cell r="B113">
            <v>9163018</v>
          </cell>
          <cell r="C113" t="str">
            <v>Aylburton C E Primary School</v>
          </cell>
          <cell r="D113">
            <v>916</v>
          </cell>
          <cell r="E113" t="str">
            <v>PS</v>
          </cell>
          <cell r="F113" t="str">
            <v>NULL</v>
          </cell>
          <cell r="G113">
            <v>1</v>
          </cell>
          <cell r="H113">
            <v>63</v>
          </cell>
          <cell r="I113">
            <v>63</v>
          </cell>
          <cell r="J113">
            <v>0</v>
          </cell>
          <cell r="K113">
            <v>0</v>
          </cell>
          <cell r="L113">
            <v>0</v>
          </cell>
          <cell r="M113">
            <v>0</v>
          </cell>
          <cell r="N113">
            <v>4.7619047619047603E-2</v>
          </cell>
          <cell r="O113">
            <v>9.0899999999999995E-2</v>
          </cell>
          <cell r="P113" t="str">
            <v>NULL</v>
          </cell>
          <cell r="Q113" t="str">
            <v>NULL</v>
          </cell>
          <cell r="R113">
            <v>0.83050847457627097</v>
          </cell>
          <cell r="S113">
            <v>3.3898305084745797E-2</v>
          </cell>
          <cell r="T113">
            <v>3.3898305084745797E-2</v>
          </cell>
          <cell r="U113">
            <v>0.101694915254237</v>
          </cell>
          <cell r="V113">
            <v>0</v>
          </cell>
          <cell r="W113">
            <v>0</v>
          </cell>
          <cell r="X113">
            <v>0</v>
          </cell>
          <cell r="Y113" t="str">
            <v>NULL</v>
          </cell>
          <cell r="Z113" t="str">
            <v>NULL</v>
          </cell>
          <cell r="AA113" t="str">
            <v>NULL</v>
          </cell>
          <cell r="AB113" t="str">
            <v>NULL</v>
          </cell>
          <cell r="AC113" t="str">
            <v>NULL</v>
          </cell>
          <cell r="AD113" t="str">
            <v>NULL</v>
          </cell>
          <cell r="AE113" t="str">
            <v>NULL</v>
          </cell>
          <cell r="AF113">
            <v>0</v>
          </cell>
          <cell r="AG113">
            <v>1.8181818181818198E-2</v>
          </cell>
          <cell r="AH113">
            <v>1.8181818181818198E-2</v>
          </cell>
          <cell r="AI113" t="str">
            <v>NULL</v>
          </cell>
          <cell r="AJ113" t="str">
            <v>NULL</v>
          </cell>
          <cell r="AK113" t="str">
            <v>NULL</v>
          </cell>
          <cell r="AL113" t="str">
            <v>NULL</v>
          </cell>
          <cell r="AM113" t="str">
            <v>NULL</v>
          </cell>
          <cell r="AN113" t="str">
            <v>NULL</v>
          </cell>
          <cell r="AO113">
            <v>0.26470588235294101</v>
          </cell>
          <cell r="AP113">
            <v>0.20588235294117599</v>
          </cell>
          <cell r="AQ113" t="str">
            <v>NULL</v>
          </cell>
          <cell r="AR113">
            <v>0.11111111111111099</v>
          </cell>
          <cell r="AS113" t="str">
            <v>NULL</v>
          </cell>
        </row>
        <row r="114">
          <cell r="A114">
            <v>115611</v>
          </cell>
          <cell r="B114">
            <v>9163019</v>
          </cell>
          <cell r="C114" t="str">
            <v>Bibury C of E Primary School</v>
          </cell>
          <cell r="D114">
            <v>916</v>
          </cell>
          <cell r="E114" t="str">
            <v>PS</v>
          </cell>
          <cell r="F114" t="str">
            <v>NULL</v>
          </cell>
          <cell r="G114">
            <v>1</v>
          </cell>
          <cell r="H114">
            <v>29</v>
          </cell>
          <cell r="I114">
            <v>29</v>
          </cell>
          <cell r="J114">
            <v>0</v>
          </cell>
          <cell r="K114">
            <v>0</v>
          </cell>
          <cell r="L114">
            <v>0</v>
          </cell>
          <cell r="M114">
            <v>0</v>
          </cell>
          <cell r="N114">
            <v>0</v>
          </cell>
          <cell r="O114">
            <v>3.0299999999999997E-2</v>
          </cell>
          <cell r="P114" t="str">
            <v>NULL</v>
          </cell>
          <cell r="Q114" t="str">
            <v>NULL</v>
          </cell>
          <cell r="R114">
            <v>1</v>
          </cell>
          <cell r="S114">
            <v>0</v>
          </cell>
          <cell r="T114">
            <v>0</v>
          </cell>
          <cell r="U114">
            <v>0</v>
          </cell>
          <cell r="V114">
            <v>0</v>
          </cell>
          <cell r="W114">
            <v>0</v>
          </cell>
          <cell r="X114">
            <v>0</v>
          </cell>
          <cell r="Y114" t="str">
            <v>NULL</v>
          </cell>
          <cell r="Z114" t="str">
            <v>NULL</v>
          </cell>
          <cell r="AA114" t="str">
            <v>NULL</v>
          </cell>
          <cell r="AB114" t="str">
            <v>NULL</v>
          </cell>
          <cell r="AC114" t="str">
            <v>NULL</v>
          </cell>
          <cell r="AD114" t="str">
            <v>NULL</v>
          </cell>
          <cell r="AE114" t="str">
            <v>NULL</v>
          </cell>
          <cell r="AF114">
            <v>0</v>
          </cell>
          <cell r="AG114">
            <v>0</v>
          </cell>
          <cell r="AH114">
            <v>3.8461538461538498E-2</v>
          </cell>
          <cell r="AI114" t="str">
            <v>NULL</v>
          </cell>
          <cell r="AJ114" t="str">
            <v>NULL</v>
          </cell>
          <cell r="AK114" t="str">
            <v>NULL</v>
          </cell>
          <cell r="AL114" t="str">
            <v>NULL</v>
          </cell>
          <cell r="AM114" t="str">
            <v>NULL</v>
          </cell>
          <cell r="AN114" t="str">
            <v>NULL</v>
          </cell>
          <cell r="AO114">
            <v>4.3478260869565202E-2</v>
          </cell>
          <cell r="AP114">
            <v>4.3478260869565202E-2</v>
          </cell>
          <cell r="AQ114" t="str">
            <v>NULL</v>
          </cell>
          <cell r="AR114">
            <v>0.10344827586206901</v>
          </cell>
          <cell r="AS114" t="str">
            <v>NULL</v>
          </cell>
        </row>
        <row r="115">
          <cell r="A115">
            <v>115612</v>
          </cell>
          <cell r="B115">
            <v>9163020</v>
          </cell>
          <cell r="C115" t="str">
            <v>Bisley Bluecoat CofE School</v>
          </cell>
          <cell r="D115">
            <v>916</v>
          </cell>
          <cell r="E115" t="str">
            <v>PS</v>
          </cell>
          <cell r="F115" t="str">
            <v>NULL</v>
          </cell>
          <cell r="G115">
            <v>1</v>
          </cell>
          <cell r="H115">
            <v>84</v>
          </cell>
          <cell r="I115">
            <v>84</v>
          </cell>
          <cell r="J115">
            <v>0</v>
          </cell>
          <cell r="K115">
            <v>0</v>
          </cell>
          <cell r="L115">
            <v>0</v>
          </cell>
          <cell r="M115">
            <v>0</v>
          </cell>
          <cell r="N115">
            <v>5.95238095238095E-2</v>
          </cell>
          <cell r="O115">
            <v>5.8799999999999998E-2</v>
          </cell>
          <cell r="P115" t="str">
            <v>NULL</v>
          </cell>
          <cell r="Q115" t="str">
            <v>NULL</v>
          </cell>
          <cell r="R115">
            <v>0.88095238095238104</v>
          </cell>
          <cell r="S115">
            <v>2.3809523809523801E-2</v>
          </cell>
          <cell r="T115">
            <v>9.5238095238095205E-2</v>
          </cell>
          <cell r="U115">
            <v>0</v>
          </cell>
          <cell r="V115">
            <v>0</v>
          </cell>
          <cell r="W115">
            <v>0</v>
          </cell>
          <cell r="X115">
            <v>0</v>
          </cell>
          <cell r="Y115" t="str">
            <v>NULL</v>
          </cell>
          <cell r="Z115" t="str">
            <v>NULL</v>
          </cell>
          <cell r="AA115" t="str">
            <v>NULL</v>
          </cell>
          <cell r="AB115" t="str">
            <v>NULL</v>
          </cell>
          <cell r="AC115" t="str">
            <v>NULL</v>
          </cell>
          <cell r="AD115" t="str">
            <v>NULL</v>
          </cell>
          <cell r="AE115" t="str">
            <v>NULL</v>
          </cell>
          <cell r="AF115">
            <v>0</v>
          </cell>
          <cell r="AG115">
            <v>1.3698630136986301E-2</v>
          </cell>
          <cell r="AH115">
            <v>1.3698630136986301E-2</v>
          </cell>
          <cell r="AI115" t="str">
            <v>NULL</v>
          </cell>
          <cell r="AJ115" t="str">
            <v>NULL</v>
          </cell>
          <cell r="AK115" t="str">
            <v>NULL</v>
          </cell>
          <cell r="AL115" t="str">
            <v>NULL</v>
          </cell>
          <cell r="AM115" t="str">
            <v>NULL</v>
          </cell>
          <cell r="AN115" t="str">
            <v>NULL</v>
          </cell>
          <cell r="AO115">
            <v>0.12</v>
          </cell>
          <cell r="AP115">
            <v>0.12</v>
          </cell>
          <cell r="AQ115" t="str">
            <v>NULL</v>
          </cell>
          <cell r="AR115">
            <v>2.3809523809523801E-2</v>
          </cell>
          <cell r="AS115" t="str">
            <v>NULL</v>
          </cell>
        </row>
        <row r="116">
          <cell r="A116">
            <v>115613</v>
          </cell>
          <cell r="B116">
            <v>9163021</v>
          </cell>
          <cell r="C116" t="str">
            <v>Blockley Primary School</v>
          </cell>
          <cell r="D116">
            <v>916</v>
          </cell>
          <cell r="E116" t="str">
            <v>PS</v>
          </cell>
          <cell r="F116" t="str">
            <v>NULL</v>
          </cell>
          <cell r="G116">
            <v>1</v>
          </cell>
          <cell r="H116">
            <v>137</v>
          </cell>
          <cell r="I116">
            <v>137</v>
          </cell>
          <cell r="J116">
            <v>0</v>
          </cell>
          <cell r="K116">
            <v>0</v>
          </cell>
          <cell r="L116">
            <v>0</v>
          </cell>
          <cell r="M116">
            <v>0</v>
          </cell>
          <cell r="N116">
            <v>0.102189781021898</v>
          </cell>
          <cell r="O116">
            <v>0.12240000000000001</v>
          </cell>
          <cell r="P116" t="str">
            <v>NULL</v>
          </cell>
          <cell r="Q116" t="str">
            <v>NULL</v>
          </cell>
          <cell r="R116">
            <v>1</v>
          </cell>
          <cell r="S116">
            <v>0</v>
          </cell>
          <cell r="T116">
            <v>0</v>
          </cell>
          <cell r="U116">
            <v>0</v>
          </cell>
          <cell r="V116">
            <v>0</v>
          </cell>
          <cell r="W116">
            <v>0</v>
          </cell>
          <cell r="X116">
            <v>0</v>
          </cell>
          <cell r="Y116" t="str">
            <v>NULL</v>
          </cell>
          <cell r="Z116" t="str">
            <v>NULL</v>
          </cell>
          <cell r="AA116" t="str">
            <v>NULL</v>
          </cell>
          <cell r="AB116" t="str">
            <v>NULL</v>
          </cell>
          <cell r="AC116" t="str">
            <v>NULL</v>
          </cell>
          <cell r="AD116" t="str">
            <v>NULL</v>
          </cell>
          <cell r="AE116" t="str">
            <v>NULL</v>
          </cell>
          <cell r="AF116">
            <v>0</v>
          </cell>
          <cell r="AG116">
            <v>0</v>
          </cell>
          <cell r="AH116">
            <v>1.6666666666666701E-2</v>
          </cell>
          <cell r="AI116" t="str">
            <v>NULL</v>
          </cell>
          <cell r="AJ116" t="str">
            <v>NULL</v>
          </cell>
          <cell r="AK116" t="str">
            <v>NULL</v>
          </cell>
          <cell r="AL116">
            <v>1.3605442176870748E-2</v>
          </cell>
          <cell r="AM116">
            <v>1.3605442176870748E-2</v>
          </cell>
          <cell r="AN116">
            <v>1.3605442176870748E-2</v>
          </cell>
          <cell r="AO116">
            <v>0.25675675675675702</v>
          </cell>
          <cell r="AP116">
            <v>0.162162162162162</v>
          </cell>
          <cell r="AQ116" t="str">
            <v>NULL</v>
          </cell>
          <cell r="AR116">
            <v>0.109489051094891</v>
          </cell>
          <cell r="AS116" t="str">
            <v>NULL</v>
          </cell>
        </row>
        <row r="117">
          <cell r="A117">
            <v>115614</v>
          </cell>
          <cell r="B117">
            <v>9163024</v>
          </cell>
          <cell r="C117" t="str">
            <v>Watermoor C E Primary School</v>
          </cell>
          <cell r="D117">
            <v>916</v>
          </cell>
          <cell r="E117" t="str">
            <v>PS</v>
          </cell>
          <cell r="F117" t="str">
            <v>NULL</v>
          </cell>
          <cell r="G117">
            <v>1</v>
          </cell>
          <cell r="H117">
            <v>95</v>
          </cell>
          <cell r="I117">
            <v>95</v>
          </cell>
          <cell r="J117">
            <v>0</v>
          </cell>
          <cell r="K117">
            <v>0</v>
          </cell>
          <cell r="L117">
            <v>0</v>
          </cell>
          <cell r="M117">
            <v>0</v>
          </cell>
          <cell r="N117">
            <v>0.38947368421052603</v>
          </cell>
          <cell r="O117">
            <v>0.52</v>
          </cell>
          <cell r="P117" t="str">
            <v>NULL</v>
          </cell>
          <cell r="Q117" t="str">
            <v>NULL</v>
          </cell>
          <cell r="R117">
            <v>0.48421052631578898</v>
          </cell>
          <cell r="S117">
            <v>0.14736842105263201</v>
          </cell>
          <cell r="T117">
            <v>0.36842105263157898</v>
          </cell>
          <cell r="U117">
            <v>0</v>
          </cell>
          <cell r="V117">
            <v>0</v>
          </cell>
          <cell r="W117">
            <v>0</v>
          </cell>
          <cell r="X117">
            <v>0</v>
          </cell>
          <cell r="Y117" t="str">
            <v>NULL</v>
          </cell>
          <cell r="Z117" t="str">
            <v>NULL</v>
          </cell>
          <cell r="AA117" t="str">
            <v>NULL</v>
          </cell>
          <cell r="AB117" t="str">
            <v>NULL</v>
          </cell>
          <cell r="AC117" t="str">
            <v>NULL</v>
          </cell>
          <cell r="AD117" t="str">
            <v>NULL</v>
          </cell>
          <cell r="AE117" t="str">
            <v>NULL</v>
          </cell>
          <cell r="AF117">
            <v>0</v>
          </cell>
          <cell r="AG117">
            <v>2.3529411764705899E-2</v>
          </cell>
          <cell r="AH117">
            <v>2.3529411764705899E-2</v>
          </cell>
          <cell r="AI117" t="str">
            <v>NULL</v>
          </cell>
          <cell r="AJ117" t="str">
            <v>NULL</v>
          </cell>
          <cell r="AK117" t="str">
            <v>NULL</v>
          </cell>
          <cell r="AL117" t="str">
            <v>NULL</v>
          </cell>
          <cell r="AM117" t="str">
            <v>NULL</v>
          </cell>
          <cell r="AN117" t="str">
            <v>NULL</v>
          </cell>
          <cell r="AO117">
            <v>0.26415094339622602</v>
          </cell>
          <cell r="AP117">
            <v>0.169811320754717</v>
          </cell>
          <cell r="AQ117" t="str">
            <v>NULL</v>
          </cell>
          <cell r="AR117">
            <v>0.14736842105263201</v>
          </cell>
          <cell r="AS117" t="str">
            <v>NULL</v>
          </cell>
        </row>
        <row r="118">
          <cell r="A118">
            <v>115615</v>
          </cell>
          <cell r="B118">
            <v>9163025</v>
          </cell>
          <cell r="C118" t="str">
            <v>Stratton C.E. Primary School</v>
          </cell>
          <cell r="D118">
            <v>916</v>
          </cell>
          <cell r="E118" t="str">
            <v>PS</v>
          </cell>
          <cell r="F118" t="str">
            <v>NULL</v>
          </cell>
          <cell r="G118">
            <v>1</v>
          </cell>
          <cell r="H118">
            <v>212</v>
          </cell>
          <cell r="I118">
            <v>212</v>
          </cell>
          <cell r="J118">
            <v>0</v>
          </cell>
          <cell r="K118">
            <v>0</v>
          </cell>
          <cell r="L118">
            <v>0</v>
          </cell>
          <cell r="M118">
            <v>0</v>
          </cell>
          <cell r="N118">
            <v>4.2452830188679201E-2</v>
          </cell>
          <cell r="O118">
            <v>7.2099999999999997E-2</v>
          </cell>
          <cell r="P118" t="str">
            <v>NULL</v>
          </cell>
          <cell r="Q118" t="str">
            <v>NULL</v>
          </cell>
          <cell r="R118">
            <v>0.97641509433962304</v>
          </cell>
          <cell r="S118">
            <v>2.3584905660377398E-2</v>
          </cell>
          <cell r="T118">
            <v>0</v>
          </cell>
          <cell r="U118">
            <v>0</v>
          </cell>
          <cell r="V118">
            <v>0</v>
          </cell>
          <cell r="W118">
            <v>0</v>
          </cell>
          <cell r="X118">
            <v>0</v>
          </cell>
          <cell r="Y118" t="str">
            <v>NULL</v>
          </cell>
          <cell r="Z118" t="str">
            <v>NULL</v>
          </cell>
          <cell r="AA118" t="str">
            <v>NULL</v>
          </cell>
          <cell r="AB118" t="str">
            <v>NULL</v>
          </cell>
          <cell r="AC118" t="str">
            <v>NULL</v>
          </cell>
          <cell r="AD118" t="str">
            <v>NULL</v>
          </cell>
          <cell r="AE118" t="str">
            <v>NULL</v>
          </cell>
          <cell r="AF118">
            <v>0</v>
          </cell>
          <cell r="AG118">
            <v>0</v>
          </cell>
          <cell r="AH118">
            <v>0</v>
          </cell>
          <cell r="AI118" t="str">
            <v>NULL</v>
          </cell>
          <cell r="AJ118" t="str">
            <v>NULL</v>
          </cell>
          <cell r="AK118" t="str">
            <v>NULL</v>
          </cell>
          <cell r="AL118" t="str">
            <v>NULL</v>
          </cell>
          <cell r="AM118" t="str">
            <v>NULL</v>
          </cell>
          <cell r="AN118" t="str">
            <v>NULL</v>
          </cell>
          <cell r="AO118">
            <v>0.20168067226890801</v>
          </cell>
          <cell r="AP118">
            <v>8.40336134453782E-2</v>
          </cell>
          <cell r="AQ118" t="str">
            <v>NULL</v>
          </cell>
          <cell r="AR118">
            <v>2.83018867924528E-2</v>
          </cell>
          <cell r="AS118" t="str">
            <v>NULL</v>
          </cell>
        </row>
        <row r="119">
          <cell r="A119">
            <v>115616</v>
          </cell>
          <cell r="B119">
            <v>9163026</v>
          </cell>
          <cell r="C119" t="str">
            <v>Coaley C of E Primary School</v>
          </cell>
          <cell r="D119">
            <v>916</v>
          </cell>
          <cell r="E119" t="str">
            <v>PS</v>
          </cell>
          <cell r="F119" t="str">
            <v>NULL</v>
          </cell>
          <cell r="G119">
            <v>1</v>
          </cell>
          <cell r="H119">
            <v>55</v>
          </cell>
          <cell r="I119">
            <v>55</v>
          </cell>
          <cell r="J119">
            <v>0</v>
          </cell>
          <cell r="K119">
            <v>0</v>
          </cell>
          <cell r="L119">
            <v>0</v>
          </cell>
          <cell r="M119">
            <v>0</v>
          </cell>
          <cell r="N119">
            <v>9.0909090909090898E-2</v>
          </cell>
          <cell r="O119">
            <v>0.16</v>
          </cell>
          <cell r="P119" t="str">
            <v>NULL</v>
          </cell>
          <cell r="Q119" t="str">
            <v>NULL</v>
          </cell>
          <cell r="R119">
            <v>1</v>
          </cell>
          <cell r="S119">
            <v>0</v>
          </cell>
          <cell r="T119">
            <v>0</v>
          </cell>
          <cell r="U119">
            <v>0</v>
          </cell>
          <cell r="V119">
            <v>0</v>
          </cell>
          <cell r="W119">
            <v>0</v>
          </cell>
          <cell r="X119">
            <v>0</v>
          </cell>
          <cell r="Y119" t="str">
            <v>NULL</v>
          </cell>
          <cell r="Z119" t="str">
            <v>NULL</v>
          </cell>
          <cell r="AA119" t="str">
            <v>NULL</v>
          </cell>
          <cell r="AB119" t="str">
            <v>NULL</v>
          </cell>
          <cell r="AC119" t="str">
            <v>NULL</v>
          </cell>
          <cell r="AD119" t="str">
            <v>NULL</v>
          </cell>
          <cell r="AE119" t="str">
            <v>NULL</v>
          </cell>
          <cell r="AF119">
            <v>0</v>
          </cell>
          <cell r="AG119">
            <v>0</v>
          </cell>
          <cell r="AH119">
            <v>0</v>
          </cell>
          <cell r="AI119" t="str">
            <v>NULL</v>
          </cell>
          <cell r="AJ119" t="str">
            <v>NULL</v>
          </cell>
          <cell r="AK119" t="str">
            <v>NULL</v>
          </cell>
          <cell r="AL119" t="str">
            <v>NULL</v>
          </cell>
          <cell r="AM119" t="str">
            <v>NULL</v>
          </cell>
          <cell r="AN119" t="str">
            <v>NULL</v>
          </cell>
          <cell r="AO119">
            <v>0.107142857142857</v>
          </cell>
          <cell r="AP119">
            <v>3.5714285714285698E-2</v>
          </cell>
          <cell r="AQ119" t="str">
            <v>NULL</v>
          </cell>
          <cell r="AR119">
            <v>0.18181818181818199</v>
          </cell>
          <cell r="AS119" t="str">
            <v>NULL</v>
          </cell>
        </row>
        <row r="120">
          <cell r="A120">
            <v>115617</v>
          </cell>
          <cell r="B120">
            <v>9163027</v>
          </cell>
          <cell r="C120" t="str">
            <v>Coberley C of E Primary School</v>
          </cell>
          <cell r="D120">
            <v>916</v>
          </cell>
          <cell r="E120" t="str">
            <v>PS</v>
          </cell>
          <cell r="F120" t="str">
            <v>NULL</v>
          </cell>
          <cell r="G120">
            <v>1</v>
          </cell>
          <cell r="H120">
            <v>66</v>
          </cell>
          <cell r="I120">
            <v>66</v>
          </cell>
          <cell r="J120">
            <v>0</v>
          </cell>
          <cell r="K120">
            <v>0</v>
          </cell>
          <cell r="L120">
            <v>0</v>
          </cell>
          <cell r="M120">
            <v>0</v>
          </cell>
          <cell r="N120">
            <v>0</v>
          </cell>
          <cell r="O120">
            <v>5.0799999999999998E-2</v>
          </cell>
          <cell r="P120" t="str">
            <v>NULL</v>
          </cell>
          <cell r="Q120" t="str">
            <v>NULL</v>
          </cell>
          <cell r="R120">
            <v>0.92424242424242398</v>
          </cell>
          <cell r="S120">
            <v>6.0606060606060601E-2</v>
          </cell>
          <cell r="T120">
            <v>0</v>
          </cell>
          <cell r="U120">
            <v>0</v>
          </cell>
          <cell r="V120">
            <v>0</v>
          </cell>
          <cell r="W120">
            <v>1.5151515151515201E-2</v>
          </cell>
          <cell r="X120">
            <v>0</v>
          </cell>
          <cell r="Y120" t="str">
            <v>NULL</v>
          </cell>
          <cell r="Z120" t="str">
            <v>NULL</v>
          </cell>
          <cell r="AA120" t="str">
            <v>NULL</v>
          </cell>
          <cell r="AB120" t="str">
            <v>NULL</v>
          </cell>
          <cell r="AC120" t="str">
            <v>NULL</v>
          </cell>
          <cell r="AD120" t="str">
            <v>NULL</v>
          </cell>
          <cell r="AE120" t="str">
            <v>NULL</v>
          </cell>
          <cell r="AF120">
            <v>0</v>
          </cell>
          <cell r="AG120">
            <v>0</v>
          </cell>
          <cell r="AH120">
            <v>0</v>
          </cell>
          <cell r="AI120" t="str">
            <v>NULL</v>
          </cell>
          <cell r="AJ120" t="str">
            <v>NULL</v>
          </cell>
          <cell r="AK120" t="str">
            <v>NULL</v>
          </cell>
          <cell r="AL120" t="str">
            <v>NULL</v>
          </cell>
          <cell r="AM120" t="str">
            <v>NULL</v>
          </cell>
          <cell r="AN120" t="str">
            <v>NULL</v>
          </cell>
          <cell r="AO120">
            <v>0.21875</v>
          </cell>
          <cell r="AP120">
            <v>9.375E-2</v>
          </cell>
          <cell r="AQ120" t="str">
            <v>NULL</v>
          </cell>
          <cell r="AR120">
            <v>0.15151515151515199</v>
          </cell>
          <cell r="AS120" t="str">
            <v>NULL</v>
          </cell>
        </row>
        <row r="121">
          <cell r="A121">
            <v>115619</v>
          </cell>
          <cell r="B121">
            <v>9163030</v>
          </cell>
          <cell r="C121" t="str">
            <v>Deerhurst &amp; Apperley CE School</v>
          </cell>
          <cell r="D121">
            <v>916</v>
          </cell>
          <cell r="E121" t="str">
            <v>PS</v>
          </cell>
          <cell r="F121" t="str">
            <v>NULL</v>
          </cell>
          <cell r="G121">
            <v>1</v>
          </cell>
          <cell r="H121">
            <v>83</v>
          </cell>
          <cell r="I121">
            <v>83</v>
          </cell>
          <cell r="J121">
            <v>0</v>
          </cell>
          <cell r="K121">
            <v>0</v>
          </cell>
          <cell r="L121">
            <v>0</v>
          </cell>
          <cell r="M121">
            <v>0</v>
          </cell>
          <cell r="N121">
            <v>6.02409638554217E-2</v>
          </cell>
          <cell r="O121">
            <v>7.0400000000000004E-2</v>
          </cell>
          <cell r="P121" t="str">
            <v>NULL</v>
          </cell>
          <cell r="Q121" t="str">
            <v>NULL</v>
          </cell>
          <cell r="R121">
            <v>0.96385542168674698</v>
          </cell>
          <cell r="S121">
            <v>0</v>
          </cell>
          <cell r="T121">
            <v>0</v>
          </cell>
          <cell r="U121">
            <v>3.6144578313252997E-2</v>
          </cell>
          <cell r="V121">
            <v>0</v>
          </cell>
          <cell r="W121">
            <v>0</v>
          </cell>
          <cell r="X121">
            <v>0</v>
          </cell>
          <cell r="Y121" t="str">
            <v>NULL</v>
          </cell>
          <cell r="Z121" t="str">
            <v>NULL</v>
          </cell>
          <cell r="AA121" t="str">
            <v>NULL</v>
          </cell>
          <cell r="AB121" t="str">
            <v>NULL</v>
          </cell>
          <cell r="AC121" t="str">
            <v>NULL</v>
          </cell>
          <cell r="AD121" t="str">
            <v>NULL</v>
          </cell>
          <cell r="AE121" t="str">
            <v>NULL</v>
          </cell>
          <cell r="AF121">
            <v>1.4492753623188401E-2</v>
          </cell>
          <cell r="AG121">
            <v>1.4492753623188401E-2</v>
          </cell>
          <cell r="AH121">
            <v>2.8985507246376802E-2</v>
          </cell>
          <cell r="AI121" t="str">
            <v>NULL</v>
          </cell>
          <cell r="AJ121" t="str">
            <v>NULL</v>
          </cell>
          <cell r="AK121" t="str">
            <v>NULL</v>
          </cell>
          <cell r="AL121" t="str">
            <v>NULL</v>
          </cell>
          <cell r="AM121" t="str">
            <v>NULL</v>
          </cell>
          <cell r="AN121" t="str">
            <v>NULL</v>
          </cell>
          <cell r="AO121">
            <v>0.22727272727272699</v>
          </cell>
          <cell r="AP121">
            <v>0.18181818181818199</v>
          </cell>
          <cell r="AQ121" t="str">
            <v>NULL</v>
          </cell>
          <cell r="AR121">
            <v>3.6144578313252997E-2</v>
          </cell>
          <cell r="AS121" t="str">
            <v>NULL</v>
          </cell>
        </row>
        <row r="122">
          <cell r="A122">
            <v>115620</v>
          </cell>
          <cell r="B122">
            <v>9163032</v>
          </cell>
          <cell r="C122" t="str">
            <v>Dursley C E Primary School</v>
          </cell>
          <cell r="D122">
            <v>916</v>
          </cell>
          <cell r="E122" t="str">
            <v>PS</v>
          </cell>
          <cell r="F122" t="str">
            <v>NULL</v>
          </cell>
          <cell r="G122">
            <v>1</v>
          </cell>
          <cell r="H122">
            <v>262</v>
          </cell>
          <cell r="I122">
            <v>262</v>
          </cell>
          <cell r="J122">
            <v>0</v>
          </cell>
          <cell r="K122">
            <v>0</v>
          </cell>
          <cell r="L122">
            <v>0</v>
          </cell>
          <cell r="M122">
            <v>1</v>
          </cell>
          <cell r="N122">
            <v>0.12977099236641201</v>
          </cell>
          <cell r="O122">
            <v>0.20660000000000001</v>
          </cell>
          <cell r="P122" t="str">
            <v>NULL</v>
          </cell>
          <cell r="Q122" t="str">
            <v>NULL</v>
          </cell>
          <cell r="R122">
            <v>0.94636015325670497</v>
          </cell>
          <cell r="S122">
            <v>0</v>
          </cell>
          <cell r="T122">
            <v>1.1494252873563199E-2</v>
          </cell>
          <cell r="U122">
            <v>4.2145593869731802E-2</v>
          </cell>
          <cell r="V122">
            <v>0</v>
          </cell>
          <cell r="W122">
            <v>0</v>
          </cell>
          <cell r="X122">
            <v>0</v>
          </cell>
          <cell r="Y122" t="str">
            <v>NULL</v>
          </cell>
          <cell r="Z122" t="str">
            <v>NULL</v>
          </cell>
          <cell r="AA122" t="str">
            <v>NULL</v>
          </cell>
          <cell r="AB122" t="str">
            <v>NULL</v>
          </cell>
          <cell r="AC122" t="str">
            <v>NULL</v>
          </cell>
          <cell r="AD122" t="str">
            <v>NULL</v>
          </cell>
          <cell r="AE122" t="str">
            <v>NULL</v>
          </cell>
          <cell r="AF122">
            <v>1.8018018018018001E-2</v>
          </cell>
          <cell r="AG122">
            <v>2.2522522522522501E-2</v>
          </cell>
          <cell r="AH122">
            <v>3.1531531531531501E-2</v>
          </cell>
          <cell r="AI122" t="str">
            <v>NULL</v>
          </cell>
          <cell r="AJ122" t="str">
            <v>NULL</v>
          </cell>
          <cell r="AK122" t="str">
            <v>NULL</v>
          </cell>
          <cell r="AL122" t="str">
            <v>NULL</v>
          </cell>
          <cell r="AM122" t="str">
            <v>NULL</v>
          </cell>
          <cell r="AN122" t="str">
            <v>NULL</v>
          </cell>
          <cell r="AO122">
            <v>0.19047619047618999</v>
          </cell>
          <cell r="AP122">
            <v>0.122448979591837</v>
          </cell>
          <cell r="AQ122" t="str">
            <v>NULL</v>
          </cell>
          <cell r="AR122">
            <v>6.8702290076335895E-2</v>
          </cell>
          <cell r="AS122" t="str">
            <v>NULL</v>
          </cell>
        </row>
        <row r="123">
          <cell r="A123">
            <v>115621</v>
          </cell>
          <cell r="B123">
            <v>9163034</v>
          </cell>
          <cell r="C123" t="str">
            <v>English Bicknor C.E. School</v>
          </cell>
          <cell r="D123">
            <v>916</v>
          </cell>
          <cell r="E123" t="str">
            <v>PS</v>
          </cell>
          <cell r="F123" t="str">
            <v>NULL</v>
          </cell>
          <cell r="G123">
            <v>1</v>
          </cell>
          <cell r="H123">
            <v>72</v>
          </cell>
          <cell r="I123">
            <v>72</v>
          </cell>
          <cell r="J123">
            <v>0</v>
          </cell>
          <cell r="K123">
            <v>0</v>
          </cell>
          <cell r="L123">
            <v>0</v>
          </cell>
          <cell r="M123">
            <v>0</v>
          </cell>
          <cell r="N123">
            <v>9.7222222222222196E-2</v>
          </cell>
          <cell r="O123">
            <v>0.19120000000000001</v>
          </cell>
          <cell r="P123" t="str">
            <v>NULL</v>
          </cell>
          <cell r="Q123" t="str">
            <v>NULL</v>
          </cell>
          <cell r="R123">
            <v>0.79166666666666696</v>
          </cell>
          <cell r="S123">
            <v>6.9444444444444406E-2</v>
          </cell>
          <cell r="T123">
            <v>2.7777777777777801E-2</v>
          </cell>
          <cell r="U123">
            <v>0.11111111111111099</v>
          </cell>
          <cell r="V123">
            <v>0</v>
          </cell>
          <cell r="W123">
            <v>0</v>
          </cell>
          <cell r="X123">
            <v>0</v>
          </cell>
          <cell r="Y123" t="str">
            <v>NULL</v>
          </cell>
          <cell r="Z123" t="str">
            <v>NULL</v>
          </cell>
          <cell r="AA123" t="str">
            <v>NULL</v>
          </cell>
          <cell r="AB123" t="str">
            <v>NULL</v>
          </cell>
          <cell r="AC123" t="str">
            <v>NULL</v>
          </cell>
          <cell r="AD123" t="str">
            <v>NULL</v>
          </cell>
          <cell r="AE123" t="str">
            <v>NULL</v>
          </cell>
          <cell r="AF123">
            <v>0</v>
          </cell>
          <cell r="AG123">
            <v>0</v>
          </cell>
          <cell r="AH123">
            <v>0</v>
          </cell>
          <cell r="AI123" t="str">
            <v>NULL</v>
          </cell>
          <cell r="AJ123" t="str">
            <v>NULL</v>
          </cell>
          <cell r="AK123" t="str">
            <v>NULL</v>
          </cell>
          <cell r="AL123" t="str">
            <v>NULL</v>
          </cell>
          <cell r="AM123" t="str">
            <v>NULL</v>
          </cell>
          <cell r="AN123" t="str">
            <v>NULL</v>
          </cell>
          <cell r="AO123">
            <v>0.256410256410256</v>
          </cell>
          <cell r="AP123">
            <v>0.17948717948717899</v>
          </cell>
          <cell r="AQ123" t="str">
            <v>NULL</v>
          </cell>
          <cell r="AR123">
            <v>0.20833333333333301</v>
          </cell>
          <cell r="AS123" t="str">
            <v>NULL</v>
          </cell>
        </row>
        <row r="124">
          <cell r="A124">
            <v>115622</v>
          </cell>
          <cell r="B124">
            <v>9163035</v>
          </cell>
          <cell r="C124" t="str">
            <v>Fairford C.E. Primary School</v>
          </cell>
          <cell r="D124">
            <v>916</v>
          </cell>
          <cell r="E124" t="str">
            <v>PS</v>
          </cell>
          <cell r="F124" t="str">
            <v>NULL</v>
          </cell>
          <cell r="G124">
            <v>1</v>
          </cell>
          <cell r="H124">
            <v>199</v>
          </cell>
          <cell r="I124">
            <v>199</v>
          </cell>
          <cell r="J124">
            <v>0</v>
          </cell>
          <cell r="K124">
            <v>0</v>
          </cell>
          <cell r="L124">
            <v>0</v>
          </cell>
          <cell r="M124">
            <v>0</v>
          </cell>
          <cell r="N124">
            <v>5.0251256281407003E-2</v>
          </cell>
          <cell r="O124">
            <v>7.8E-2</v>
          </cell>
          <cell r="P124" t="str">
            <v>NULL</v>
          </cell>
          <cell r="Q124" t="str">
            <v>NULL</v>
          </cell>
          <cell r="R124">
            <v>1</v>
          </cell>
          <cell r="S124">
            <v>0</v>
          </cell>
          <cell r="T124">
            <v>0</v>
          </cell>
          <cell r="U124">
            <v>0</v>
          </cell>
          <cell r="V124">
            <v>0</v>
          </cell>
          <cell r="W124">
            <v>0</v>
          </cell>
          <cell r="X124">
            <v>0</v>
          </cell>
          <cell r="Y124" t="str">
            <v>NULL</v>
          </cell>
          <cell r="Z124" t="str">
            <v>NULL</v>
          </cell>
          <cell r="AA124" t="str">
            <v>NULL</v>
          </cell>
          <cell r="AB124" t="str">
            <v>NULL</v>
          </cell>
          <cell r="AC124" t="str">
            <v>NULL</v>
          </cell>
          <cell r="AD124" t="str">
            <v>NULL</v>
          </cell>
          <cell r="AE124" t="str">
            <v>NULL</v>
          </cell>
          <cell r="AF124">
            <v>0</v>
          </cell>
          <cell r="AG124">
            <v>1.1764705882352899E-2</v>
          </cell>
          <cell r="AH124">
            <v>1.1764705882352899E-2</v>
          </cell>
          <cell r="AI124" t="str">
            <v>NULL</v>
          </cell>
          <cell r="AJ124" t="str">
            <v>NULL</v>
          </cell>
          <cell r="AK124" t="str">
            <v>NULL</v>
          </cell>
          <cell r="AL124" t="str">
            <v>NULL</v>
          </cell>
          <cell r="AM124" t="str">
            <v>NULL</v>
          </cell>
          <cell r="AN124" t="str">
            <v>NULL</v>
          </cell>
          <cell r="AO124">
            <v>8.9108910891089105E-2</v>
          </cell>
          <cell r="AP124">
            <v>3.9603960396039598E-2</v>
          </cell>
          <cell r="AQ124" t="str">
            <v>NULL</v>
          </cell>
          <cell r="AR124">
            <v>0.110552763819095</v>
          </cell>
          <cell r="AS124" t="str">
            <v>NULL</v>
          </cell>
        </row>
        <row r="125">
          <cell r="A125">
            <v>115625</v>
          </cell>
          <cell r="B125">
            <v>9163038</v>
          </cell>
          <cell r="C125" t="str">
            <v>Stone with Woodford CE School</v>
          </cell>
          <cell r="D125">
            <v>916</v>
          </cell>
          <cell r="E125" t="str">
            <v>PS</v>
          </cell>
          <cell r="F125" t="str">
            <v>NULL</v>
          </cell>
          <cell r="G125">
            <v>1</v>
          </cell>
          <cell r="H125">
            <v>79</v>
          </cell>
          <cell r="I125">
            <v>79</v>
          </cell>
          <cell r="J125">
            <v>0</v>
          </cell>
          <cell r="K125">
            <v>0</v>
          </cell>
          <cell r="L125">
            <v>0</v>
          </cell>
          <cell r="M125">
            <v>0</v>
          </cell>
          <cell r="N125">
            <v>3.7974683544303799E-2</v>
          </cell>
          <cell r="O125">
            <v>7.5899999999999995E-2</v>
          </cell>
          <cell r="P125" t="str">
            <v>NULL</v>
          </cell>
          <cell r="Q125" t="str">
            <v>NULL</v>
          </cell>
          <cell r="R125">
            <v>0.949367088607595</v>
          </cell>
          <cell r="S125">
            <v>5.0632911392405097E-2</v>
          </cell>
          <cell r="T125">
            <v>0</v>
          </cell>
          <cell r="U125">
            <v>0</v>
          </cell>
          <cell r="V125">
            <v>0</v>
          </cell>
          <cell r="W125">
            <v>0</v>
          </cell>
          <cell r="X125">
            <v>0</v>
          </cell>
          <cell r="Y125" t="str">
            <v>NULL</v>
          </cell>
          <cell r="Z125" t="str">
            <v>NULL</v>
          </cell>
          <cell r="AA125" t="str">
            <v>NULL</v>
          </cell>
          <cell r="AB125" t="str">
            <v>NULL</v>
          </cell>
          <cell r="AC125" t="str">
            <v>NULL</v>
          </cell>
          <cell r="AD125" t="str">
            <v>NULL</v>
          </cell>
          <cell r="AE125" t="str">
            <v>NULL</v>
          </cell>
          <cell r="AF125">
            <v>0</v>
          </cell>
          <cell r="AG125">
            <v>0</v>
          </cell>
          <cell r="AH125">
            <v>0</v>
          </cell>
          <cell r="AI125" t="str">
            <v>NULL</v>
          </cell>
          <cell r="AJ125" t="str">
            <v>NULL</v>
          </cell>
          <cell r="AK125" t="str">
            <v>NULL</v>
          </cell>
          <cell r="AL125" t="str">
            <v>NULL</v>
          </cell>
          <cell r="AM125" t="str">
            <v>NULL</v>
          </cell>
          <cell r="AN125" t="str">
            <v>NULL</v>
          </cell>
          <cell r="AO125">
            <v>0.128205128205128</v>
          </cell>
          <cell r="AP125">
            <v>7.69230769230769E-2</v>
          </cell>
          <cell r="AQ125" t="str">
            <v>NULL</v>
          </cell>
          <cell r="AR125">
            <v>0.10126582278481</v>
          </cell>
          <cell r="AS125" t="str">
            <v>NULL</v>
          </cell>
        </row>
        <row r="126">
          <cell r="A126">
            <v>115626</v>
          </cell>
          <cell r="B126">
            <v>9163039</v>
          </cell>
          <cell r="C126" t="str">
            <v>Haresfield C.E. Primary School</v>
          </cell>
          <cell r="D126">
            <v>916</v>
          </cell>
          <cell r="E126" t="str">
            <v>PS</v>
          </cell>
          <cell r="F126" t="str">
            <v>NULL</v>
          </cell>
          <cell r="G126">
            <v>1</v>
          </cell>
          <cell r="H126">
            <v>96</v>
          </cell>
          <cell r="I126">
            <v>96</v>
          </cell>
          <cell r="J126">
            <v>0</v>
          </cell>
          <cell r="K126">
            <v>0</v>
          </cell>
          <cell r="L126">
            <v>0</v>
          </cell>
          <cell r="M126">
            <v>0</v>
          </cell>
          <cell r="N126">
            <v>5.2083333333333301E-2</v>
          </cell>
          <cell r="O126">
            <v>4.2999999999999997E-2</v>
          </cell>
          <cell r="P126" t="str">
            <v>NULL</v>
          </cell>
          <cell r="Q126" t="str">
            <v>NULL</v>
          </cell>
          <cell r="R126">
            <v>0.78125</v>
          </cell>
          <cell r="S126">
            <v>3.125E-2</v>
          </cell>
          <cell r="T126">
            <v>0.17708333333333301</v>
          </cell>
          <cell r="U126">
            <v>0</v>
          </cell>
          <cell r="V126">
            <v>1.0416666666666701E-2</v>
          </cell>
          <cell r="W126">
            <v>0</v>
          </cell>
          <cell r="X126">
            <v>0</v>
          </cell>
          <cell r="Y126" t="str">
            <v>NULL</v>
          </cell>
          <cell r="Z126" t="str">
            <v>NULL</v>
          </cell>
          <cell r="AA126" t="str">
            <v>NULL</v>
          </cell>
          <cell r="AB126" t="str">
            <v>NULL</v>
          </cell>
          <cell r="AC126" t="str">
            <v>NULL</v>
          </cell>
          <cell r="AD126" t="str">
            <v>NULL</v>
          </cell>
          <cell r="AE126" t="str">
            <v>NULL</v>
          </cell>
          <cell r="AF126">
            <v>1.2345679012345699E-2</v>
          </cell>
          <cell r="AG126">
            <v>1.2345679012345699E-2</v>
          </cell>
          <cell r="AH126">
            <v>2.4691358024691398E-2</v>
          </cell>
          <cell r="AI126" t="str">
            <v>NULL</v>
          </cell>
          <cell r="AJ126" t="str">
            <v>NULL</v>
          </cell>
          <cell r="AK126" t="str">
            <v>NULL</v>
          </cell>
          <cell r="AL126" t="str">
            <v>NULL</v>
          </cell>
          <cell r="AM126" t="str">
            <v>NULL</v>
          </cell>
          <cell r="AN126" t="str">
            <v>NULL</v>
          </cell>
          <cell r="AO126">
            <v>0.18965517241379301</v>
          </cell>
          <cell r="AP126">
            <v>8.6206896551724102E-2</v>
          </cell>
          <cell r="AQ126" t="str">
            <v>NULL</v>
          </cell>
          <cell r="AR126">
            <v>8.3333333333333301E-2</v>
          </cell>
          <cell r="AS126" t="str">
            <v>NULL</v>
          </cell>
        </row>
        <row r="127">
          <cell r="A127">
            <v>115627</v>
          </cell>
          <cell r="B127">
            <v>9163040</v>
          </cell>
          <cell r="C127" t="str">
            <v>Hartpury Primary School</v>
          </cell>
          <cell r="D127">
            <v>916</v>
          </cell>
          <cell r="E127" t="str">
            <v>PS</v>
          </cell>
          <cell r="F127" t="str">
            <v>NULL</v>
          </cell>
          <cell r="G127">
            <v>1</v>
          </cell>
          <cell r="H127">
            <v>88</v>
          </cell>
          <cell r="I127">
            <v>88</v>
          </cell>
          <cell r="J127">
            <v>0</v>
          </cell>
          <cell r="K127">
            <v>0</v>
          </cell>
          <cell r="L127">
            <v>0</v>
          </cell>
          <cell r="M127">
            <v>0</v>
          </cell>
          <cell r="N127">
            <v>1.13636363636364E-2</v>
          </cell>
          <cell r="O127">
            <v>0.1176</v>
          </cell>
          <cell r="P127" t="str">
            <v>NULL</v>
          </cell>
          <cell r="Q127" t="str">
            <v>NULL</v>
          </cell>
          <cell r="R127">
            <v>0.95454545454545503</v>
          </cell>
          <cell r="S127">
            <v>3.4090909090909102E-2</v>
          </cell>
          <cell r="T127">
            <v>0</v>
          </cell>
          <cell r="U127">
            <v>1.13636363636364E-2</v>
          </cell>
          <cell r="V127">
            <v>0</v>
          </cell>
          <cell r="W127">
            <v>0</v>
          </cell>
          <cell r="X127">
            <v>0</v>
          </cell>
          <cell r="Y127" t="str">
            <v>NULL</v>
          </cell>
          <cell r="Z127" t="str">
            <v>NULL</v>
          </cell>
          <cell r="AA127" t="str">
            <v>NULL</v>
          </cell>
          <cell r="AB127" t="str">
            <v>NULL</v>
          </cell>
          <cell r="AC127" t="str">
            <v>NULL</v>
          </cell>
          <cell r="AD127" t="str">
            <v>NULL</v>
          </cell>
          <cell r="AE127" t="str">
            <v>NULL</v>
          </cell>
          <cell r="AF127">
            <v>1.3333333333333299E-2</v>
          </cell>
          <cell r="AG127">
            <v>1.3333333333333299E-2</v>
          </cell>
          <cell r="AH127">
            <v>1.3333333333333299E-2</v>
          </cell>
          <cell r="AI127" t="str">
            <v>NULL</v>
          </cell>
          <cell r="AJ127" t="str">
            <v>NULL</v>
          </cell>
          <cell r="AK127" t="str">
            <v>NULL</v>
          </cell>
          <cell r="AL127" t="str">
            <v>NULL</v>
          </cell>
          <cell r="AM127" t="str">
            <v>NULL</v>
          </cell>
          <cell r="AN127" t="str">
            <v>NULL</v>
          </cell>
          <cell r="AO127">
            <v>0.104166666666667</v>
          </cell>
          <cell r="AP127">
            <v>8.3333333333333301E-2</v>
          </cell>
          <cell r="AQ127" t="str">
            <v>NULL</v>
          </cell>
          <cell r="AR127">
            <v>9.0909090909090898E-2</v>
          </cell>
          <cell r="AS127" t="str">
            <v>NULL</v>
          </cell>
        </row>
        <row r="128">
          <cell r="A128">
            <v>115628</v>
          </cell>
          <cell r="B128">
            <v>9163041</v>
          </cell>
          <cell r="C128" t="str">
            <v>Hatherop C.E. Primary School</v>
          </cell>
          <cell r="D128">
            <v>916</v>
          </cell>
          <cell r="E128" t="str">
            <v>PS</v>
          </cell>
          <cell r="F128" t="str">
            <v>NULL</v>
          </cell>
          <cell r="G128">
            <v>1</v>
          </cell>
          <cell r="H128">
            <v>89</v>
          </cell>
          <cell r="I128">
            <v>89</v>
          </cell>
          <cell r="J128">
            <v>0</v>
          </cell>
          <cell r="K128">
            <v>0</v>
          </cell>
          <cell r="L128">
            <v>0</v>
          </cell>
          <cell r="M128">
            <v>0</v>
          </cell>
          <cell r="N128">
            <v>0</v>
          </cell>
          <cell r="O128">
            <v>6.0999999999999999E-2</v>
          </cell>
          <cell r="P128" t="str">
            <v>NULL</v>
          </cell>
          <cell r="Q128" t="str">
            <v>NULL</v>
          </cell>
          <cell r="R128">
            <v>1</v>
          </cell>
          <cell r="S128">
            <v>0</v>
          </cell>
          <cell r="T128">
            <v>0</v>
          </cell>
          <cell r="U128">
            <v>0</v>
          </cell>
          <cell r="V128">
            <v>0</v>
          </cell>
          <cell r="W128">
            <v>0</v>
          </cell>
          <cell r="X128">
            <v>0</v>
          </cell>
          <cell r="Y128" t="str">
            <v>NULL</v>
          </cell>
          <cell r="Z128" t="str">
            <v>NULL</v>
          </cell>
          <cell r="AA128" t="str">
            <v>NULL</v>
          </cell>
          <cell r="AB128" t="str">
            <v>NULL</v>
          </cell>
          <cell r="AC128" t="str">
            <v>NULL</v>
          </cell>
          <cell r="AD128" t="str">
            <v>NULL</v>
          </cell>
          <cell r="AE128" t="str">
            <v>NULL</v>
          </cell>
          <cell r="AF128">
            <v>0</v>
          </cell>
          <cell r="AG128">
            <v>0</v>
          </cell>
          <cell r="AH128">
            <v>0</v>
          </cell>
          <cell r="AI128" t="str">
            <v>NULL</v>
          </cell>
          <cell r="AJ128" t="str">
            <v>NULL</v>
          </cell>
          <cell r="AK128" t="str">
            <v>NULL</v>
          </cell>
          <cell r="AL128" t="str">
            <v>NULL</v>
          </cell>
          <cell r="AM128" t="str">
            <v>NULL</v>
          </cell>
          <cell r="AN128" t="str">
            <v>NULL</v>
          </cell>
          <cell r="AO128">
            <v>7.5471698113207503E-2</v>
          </cell>
          <cell r="AP128">
            <v>0</v>
          </cell>
          <cell r="AQ128" t="str">
            <v>NULL</v>
          </cell>
          <cell r="AR128">
            <v>7.8651685393258397E-2</v>
          </cell>
          <cell r="AS128" t="str">
            <v>NULL</v>
          </cell>
        </row>
        <row r="129">
          <cell r="A129">
            <v>115629</v>
          </cell>
          <cell r="B129">
            <v>9163042</v>
          </cell>
          <cell r="C129" t="str">
            <v>Kempsford C of E School</v>
          </cell>
          <cell r="D129">
            <v>916</v>
          </cell>
          <cell r="E129" t="str">
            <v>PS</v>
          </cell>
          <cell r="F129" t="str">
            <v>NULL</v>
          </cell>
          <cell r="G129">
            <v>1</v>
          </cell>
          <cell r="H129">
            <v>99</v>
          </cell>
          <cell r="I129">
            <v>99</v>
          </cell>
          <cell r="J129">
            <v>0</v>
          </cell>
          <cell r="K129">
            <v>0</v>
          </cell>
          <cell r="L129">
            <v>0</v>
          </cell>
          <cell r="M129">
            <v>0</v>
          </cell>
          <cell r="N129">
            <v>8.0808080808080801E-2</v>
          </cell>
          <cell r="O129">
            <v>9.7299999999999998E-2</v>
          </cell>
          <cell r="P129" t="str">
            <v>NULL</v>
          </cell>
          <cell r="Q129" t="str">
            <v>NULL</v>
          </cell>
          <cell r="R129">
            <v>0.98989898989898994</v>
          </cell>
          <cell r="S129">
            <v>1.01010101010101E-2</v>
          </cell>
          <cell r="T129">
            <v>0</v>
          </cell>
          <cell r="U129">
            <v>0</v>
          </cell>
          <cell r="V129">
            <v>0</v>
          </cell>
          <cell r="W129">
            <v>0</v>
          </cell>
          <cell r="X129">
            <v>0</v>
          </cell>
          <cell r="Y129" t="str">
            <v>NULL</v>
          </cell>
          <cell r="Z129" t="str">
            <v>NULL</v>
          </cell>
          <cell r="AA129" t="str">
            <v>NULL</v>
          </cell>
          <cell r="AB129" t="str">
            <v>NULL</v>
          </cell>
          <cell r="AC129" t="str">
            <v>NULL</v>
          </cell>
          <cell r="AD129" t="str">
            <v>NULL</v>
          </cell>
          <cell r="AE129" t="str">
            <v>NULL</v>
          </cell>
          <cell r="AF129">
            <v>0</v>
          </cell>
          <cell r="AG129">
            <v>1.16279069767442E-2</v>
          </cell>
          <cell r="AH129">
            <v>1.16279069767442E-2</v>
          </cell>
          <cell r="AI129" t="str">
            <v>NULL</v>
          </cell>
          <cell r="AJ129" t="str">
            <v>NULL</v>
          </cell>
          <cell r="AK129" t="str">
            <v>NULL</v>
          </cell>
          <cell r="AL129" t="str">
            <v>NULL</v>
          </cell>
          <cell r="AM129" t="str">
            <v>NULL</v>
          </cell>
          <cell r="AN129" t="str">
            <v>NULL</v>
          </cell>
          <cell r="AO129">
            <v>0.12068965517241401</v>
          </cell>
          <cell r="AP129">
            <v>0.10344827586206901</v>
          </cell>
          <cell r="AQ129" t="str">
            <v>NULL</v>
          </cell>
          <cell r="AR129">
            <v>0.16161616161616199</v>
          </cell>
          <cell r="AS129" t="str">
            <v>NULL</v>
          </cell>
        </row>
        <row r="130">
          <cell r="A130">
            <v>115631</v>
          </cell>
          <cell r="B130">
            <v>9163044</v>
          </cell>
          <cell r="C130" t="str">
            <v>Littledean CofE Primary School</v>
          </cell>
          <cell r="D130">
            <v>916</v>
          </cell>
          <cell r="E130" t="str">
            <v>PS</v>
          </cell>
          <cell r="F130" t="str">
            <v>NULL</v>
          </cell>
          <cell r="G130">
            <v>1</v>
          </cell>
          <cell r="H130">
            <v>96</v>
          </cell>
          <cell r="I130">
            <v>96</v>
          </cell>
          <cell r="J130">
            <v>0</v>
          </cell>
          <cell r="K130">
            <v>0</v>
          </cell>
          <cell r="L130">
            <v>0</v>
          </cell>
          <cell r="M130">
            <v>0</v>
          </cell>
          <cell r="N130">
            <v>0.19791666666666699</v>
          </cell>
          <cell r="O130">
            <v>0.28570000000000001</v>
          </cell>
          <cell r="P130" t="str">
            <v>NULL</v>
          </cell>
          <cell r="Q130" t="str">
            <v>NULL</v>
          </cell>
          <cell r="R130">
            <v>0.55208333333333304</v>
          </cell>
          <cell r="S130">
            <v>0.38541666666666702</v>
          </cell>
          <cell r="T130">
            <v>2.0833333333333301E-2</v>
          </cell>
          <cell r="U130">
            <v>4.1666666666666699E-2</v>
          </cell>
          <cell r="V130">
            <v>0</v>
          </cell>
          <cell r="W130">
            <v>0</v>
          </cell>
          <cell r="X130">
            <v>0</v>
          </cell>
          <cell r="Y130" t="str">
            <v>NULL</v>
          </cell>
          <cell r="Z130" t="str">
            <v>NULL</v>
          </cell>
          <cell r="AA130" t="str">
            <v>NULL</v>
          </cell>
          <cell r="AB130" t="str">
            <v>NULL</v>
          </cell>
          <cell r="AC130" t="str">
            <v>NULL</v>
          </cell>
          <cell r="AD130" t="str">
            <v>NULL</v>
          </cell>
          <cell r="AE130" t="str">
            <v>NULL</v>
          </cell>
          <cell r="AF130">
            <v>0</v>
          </cell>
          <cell r="AG130">
            <v>0</v>
          </cell>
          <cell r="AH130">
            <v>0</v>
          </cell>
          <cell r="AI130" t="str">
            <v>NULL</v>
          </cell>
          <cell r="AJ130" t="str">
            <v>NULL</v>
          </cell>
          <cell r="AK130" t="str">
            <v>NULL</v>
          </cell>
          <cell r="AL130" t="str">
            <v>NULL</v>
          </cell>
          <cell r="AM130" t="str">
            <v>NULL</v>
          </cell>
          <cell r="AN130" t="str">
            <v>NULL</v>
          </cell>
          <cell r="AO130">
            <v>0.30188679245283001</v>
          </cell>
          <cell r="AP130">
            <v>0.245283018867925</v>
          </cell>
          <cell r="AQ130" t="str">
            <v>NULL</v>
          </cell>
          <cell r="AR130">
            <v>6.25E-2</v>
          </cell>
          <cell r="AS130" t="str">
            <v>NULL</v>
          </cell>
        </row>
        <row r="131">
          <cell r="A131">
            <v>115632</v>
          </cell>
          <cell r="B131">
            <v>9163045</v>
          </cell>
          <cell r="C131" t="str">
            <v>Longborough CE Primary School</v>
          </cell>
          <cell r="D131">
            <v>916</v>
          </cell>
          <cell r="E131" t="str">
            <v>PS</v>
          </cell>
          <cell r="F131" t="str">
            <v>NULL</v>
          </cell>
          <cell r="G131">
            <v>1</v>
          </cell>
          <cell r="H131">
            <v>43</v>
          </cell>
          <cell r="I131">
            <v>43</v>
          </cell>
          <cell r="J131">
            <v>0</v>
          </cell>
          <cell r="K131">
            <v>0</v>
          </cell>
          <cell r="L131">
            <v>0</v>
          </cell>
          <cell r="M131">
            <v>1</v>
          </cell>
          <cell r="N131">
            <v>0</v>
          </cell>
          <cell r="O131">
            <v>0</v>
          </cell>
          <cell r="P131" t="str">
            <v>NULL</v>
          </cell>
          <cell r="Q131" t="str">
            <v>NULL</v>
          </cell>
          <cell r="R131">
            <v>0.97674418604651203</v>
          </cell>
          <cell r="S131">
            <v>2.32558139534884E-2</v>
          </cell>
          <cell r="T131">
            <v>0</v>
          </cell>
          <cell r="U131">
            <v>0</v>
          </cell>
          <cell r="V131">
            <v>0</v>
          </cell>
          <cell r="W131">
            <v>0</v>
          </cell>
          <cell r="X131">
            <v>0</v>
          </cell>
          <cell r="Y131" t="str">
            <v>NULL</v>
          </cell>
          <cell r="Z131" t="str">
            <v>NULL</v>
          </cell>
          <cell r="AA131" t="str">
            <v>NULL</v>
          </cell>
          <cell r="AB131" t="str">
            <v>NULL</v>
          </cell>
          <cell r="AC131" t="str">
            <v>NULL</v>
          </cell>
          <cell r="AD131" t="str">
            <v>NULL</v>
          </cell>
          <cell r="AE131" t="str">
            <v>NULL</v>
          </cell>
          <cell r="AF131">
            <v>0</v>
          </cell>
          <cell r="AG131">
            <v>0</v>
          </cell>
          <cell r="AH131">
            <v>0</v>
          </cell>
          <cell r="AI131" t="str">
            <v>NULL</v>
          </cell>
          <cell r="AJ131" t="str">
            <v>NULL</v>
          </cell>
          <cell r="AK131" t="str">
            <v>NULL</v>
          </cell>
          <cell r="AL131" t="str">
            <v>NULL</v>
          </cell>
          <cell r="AM131" t="str">
            <v>NULL</v>
          </cell>
          <cell r="AN131" t="str">
            <v>NULL</v>
          </cell>
          <cell r="AO131">
            <v>0.25</v>
          </cell>
          <cell r="AP131">
            <v>0.20833333333333301</v>
          </cell>
          <cell r="AQ131" t="str">
            <v>NULL</v>
          </cell>
          <cell r="AR131">
            <v>2.32558139534884E-2</v>
          </cell>
          <cell r="AS131" t="str">
            <v>NULL</v>
          </cell>
        </row>
        <row r="132">
          <cell r="A132">
            <v>115634</v>
          </cell>
          <cell r="B132">
            <v>9163047</v>
          </cell>
          <cell r="C132" t="str">
            <v>Longney Primary School</v>
          </cell>
          <cell r="D132">
            <v>916</v>
          </cell>
          <cell r="E132" t="str">
            <v>PS</v>
          </cell>
          <cell r="F132" t="str">
            <v>NULL</v>
          </cell>
          <cell r="G132">
            <v>1</v>
          </cell>
          <cell r="H132">
            <v>108</v>
          </cell>
          <cell r="I132">
            <v>108</v>
          </cell>
          <cell r="J132">
            <v>0</v>
          </cell>
          <cell r="K132">
            <v>0</v>
          </cell>
          <cell r="L132">
            <v>0</v>
          </cell>
          <cell r="M132">
            <v>0</v>
          </cell>
          <cell r="N132">
            <v>5.5555555555555601E-2</v>
          </cell>
          <cell r="O132">
            <v>9.01E-2</v>
          </cell>
          <cell r="P132" t="str">
            <v>NULL</v>
          </cell>
          <cell r="Q132" t="str">
            <v>NULL</v>
          </cell>
          <cell r="R132">
            <v>0.91666666666666696</v>
          </cell>
          <cell r="S132">
            <v>9.2592592592592605E-3</v>
          </cell>
          <cell r="T132">
            <v>7.4074074074074098E-2</v>
          </cell>
          <cell r="U132">
            <v>0</v>
          </cell>
          <cell r="V132">
            <v>0</v>
          </cell>
          <cell r="W132">
            <v>0</v>
          </cell>
          <cell r="X132">
            <v>0</v>
          </cell>
          <cell r="Y132" t="str">
            <v>NULL</v>
          </cell>
          <cell r="Z132" t="str">
            <v>NULL</v>
          </cell>
          <cell r="AA132" t="str">
            <v>NULL</v>
          </cell>
          <cell r="AB132" t="str">
            <v>NULL</v>
          </cell>
          <cell r="AC132" t="str">
            <v>NULL</v>
          </cell>
          <cell r="AD132" t="str">
            <v>NULL</v>
          </cell>
          <cell r="AE132" t="str">
            <v>NULL</v>
          </cell>
          <cell r="AF132">
            <v>0</v>
          </cell>
          <cell r="AG132">
            <v>0</v>
          </cell>
          <cell r="AH132">
            <v>0</v>
          </cell>
          <cell r="AI132" t="str">
            <v>NULL</v>
          </cell>
          <cell r="AJ132" t="str">
            <v>NULL</v>
          </cell>
          <cell r="AK132" t="str">
            <v>NULL</v>
          </cell>
          <cell r="AL132" t="str">
            <v>NULL</v>
          </cell>
          <cell r="AM132" t="str">
            <v>NULL</v>
          </cell>
          <cell r="AN132" t="str">
            <v>NULL</v>
          </cell>
          <cell r="AO132">
            <v>0</v>
          </cell>
          <cell r="AP132">
            <v>0</v>
          </cell>
          <cell r="AQ132" t="str">
            <v>NULL</v>
          </cell>
          <cell r="AR132">
            <v>4.6296296296296301E-2</v>
          </cell>
          <cell r="AS132" t="str">
            <v>NULL</v>
          </cell>
        </row>
        <row r="133">
          <cell r="A133">
            <v>115635</v>
          </cell>
          <cell r="B133">
            <v>9163048</v>
          </cell>
          <cell r="C133" t="str">
            <v>Lydney C. E. Primary School.</v>
          </cell>
          <cell r="D133">
            <v>916</v>
          </cell>
          <cell r="E133" t="str">
            <v>PS</v>
          </cell>
          <cell r="F133" t="str">
            <v>NULL</v>
          </cell>
          <cell r="G133">
            <v>1</v>
          </cell>
          <cell r="H133">
            <v>210</v>
          </cell>
          <cell r="I133">
            <v>210</v>
          </cell>
          <cell r="J133">
            <v>0</v>
          </cell>
          <cell r="K133">
            <v>0</v>
          </cell>
          <cell r="L133">
            <v>0</v>
          </cell>
          <cell r="M133">
            <v>0</v>
          </cell>
          <cell r="N133">
            <v>0.13809523809523799</v>
          </cell>
          <cell r="O133">
            <v>0.17219999999999999</v>
          </cell>
          <cell r="P133" t="str">
            <v>NULL</v>
          </cell>
          <cell r="Q133" t="str">
            <v>NULL</v>
          </cell>
          <cell r="R133">
            <v>0.69950738916256205</v>
          </cell>
          <cell r="S133">
            <v>1.9704433497536901E-2</v>
          </cell>
          <cell r="T133">
            <v>0.18719211822660101</v>
          </cell>
          <cell r="U133">
            <v>9.3596059113300503E-2</v>
          </cell>
          <cell r="V133">
            <v>0</v>
          </cell>
          <cell r="W133">
            <v>0</v>
          </cell>
          <cell r="X133">
            <v>0</v>
          </cell>
          <cell r="Y133" t="str">
            <v>NULL</v>
          </cell>
          <cell r="Z133" t="str">
            <v>NULL</v>
          </cell>
          <cell r="AA133" t="str">
            <v>NULL</v>
          </cell>
          <cell r="AB133" t="str">
            <v>NULL</v>
          </cell>
          <cell r="AC133" t="str">
            <v>NULL</v>
          </cell>
          <cell r="AD133" t="str">
            <v>NULL</v>
          </cell>
          <cell r="AE133" t="str">
            <v>NULL</v>
          </cell>
          <cell r="AF133">
            <v>5.5555555555555601E-3</v>
          </cell>
          <cell r="AG133">
            <v>5.5555555555555601E-3</v>
          </cell>
          <cell r="AH133">
            <v>5.5555555555555601E-3</v>
          </cell>
          <cell r="AI133" t="str">
            <v>NULL</v>
          </cell>
          <cell r="AJ133" t="str">
            <v>NULL</v>
          </cell>
          <cell r="AK133" t="str">
            <v>NULL</v>
          </cell>
          <cell r="AL133">
            <v>4.7846889952153108E-3</v>
          </cell>
          <cell r="AM133">
            <v>0</v>
          </cell>
          <cell r="AN133">
            <v>0</v>
          </cell>
          <cell r="AO133">
            <v>0.27118644067796599</v>
          </cell>
          <cell r="AP133">
            <v>0.161016949152542</v>
          </cell>
          <cell r="AQ133" t="str">
            <v>NULL</v>
          </cell>
          <cell r="AR133">
            <v>7.1428571428571397E-2</v>
          </cell>
          <cell r="AS133" t="str">
            <v>NULL</v>
          </cell>
        </row>
        <row r="134">
          <cell r="A134">
            <v>115636</v>
          </cell>
          <cell r="B134">
            <v>9163050</v>
          </cell>
          <cell r="C134" t="str">
            <v>Meysey Hampton Primary School</v>
          </cell>
          <cell r="D134">
            <v>916</v>
          </cell>
          <cell r="E134" t="str">
            <v>PS</v>
          </cell>
          <cell r="F134" t="str">
            <v>NULL</v>
          </cell>
          <cell r="G134">
            <v>1</v>
          </cell>
          <cell r="H134">
            <v>109</v>
          </cell>
          <cell r="I134">
            <v>109</v>
          </cell>
          <cell r="J134">
            <v>0</v>
          </cell>
          <cell r="K134">
            <v>0</v>
          </cell>
          <cell r="L134">
            <v>0</v>
          </cell>
          <cell r="M134">
            <v>1</v>
          </cell>
          <cell r="N134">
            <v>0</v>
          </cell>
          <cell r="O134">
            <v>0</v>
          </cell>
          <cell r="P134" t="str">
            <v>NULL</v>
          </cell>
          <cell r="Q134" t="str">
            <v>NULL</v>
          </cell>
          <cell r="R134">
            <v>1</v>
          </cell>
          <cell r="S134">
            <v>0</v>
          </cell>
          <cell r="T134">
            <v>0</v>
          </cell>
          <cell r="U134">
            <v>0</v>
          </cell>
          <cell r="V134">
            <v>0</v>
          </cell>
          <cell r="W134">
            <v>0</v>
          </cell>
          <cell r="X134">
            <v>0</v>
          </cell>
          <cell r="Y134" t="str">
            <v>NULL</v>
          </cell>
          <cell r="Z134" t="str">
            <v>NULL</v>
          </cell>
          <cell r="AA134" t="str">
            <v>NULL</v>
          </cell>
          <cell r="AB134" t="str">
            <v>NULL</v>
          </cell>
          <cell r="AC134" t="str">
            <v>NULL</v>
          </cell>
          <cell r="AD134" t="str">
            <v>NULL</v>
          </cell>
          <cell r="AE134" t="str">
            <v>NULL</v>
          </cell>
          <cell r="AF134">
            <v>0</v>
          </cell>
          <cell r="AG134">
            <v>0</v>
          </cell>
          <cell r="AH134">
            <v>0</v>
          </cell>
          <cell r="AI134" t="str">
            <v>NULL</v>
          </cell>
          <cell r="AJ134" t="str">
            <v>NULL</v>
          </cell>
          <cell r="AK134" t="str">
            <v>NULL</v>
          </cell>
          <cell r="AL134" t="str">
            <v>NULL</v>
          </cell>
          <cell r="AM134" t="str">
            <v>NULL</v>
          </cell>
          <cell r="AN134" t="str">
            <v>NULL</v>
          </cell>
          <cell r="AO134">
            <v>5.0847457627118599E-2</v>
          </cell>
          <cell r="AP134">
            <v>1.6949152542372899E-2</v>
          </cell>
          <cell r="AQ134" t="str">
            <v>NULL</v>
          </cell>
          <cell r="AR134">
            <v>7.3394495412843999E-2</v>
          </cell>
          <cell r="AS134" t="str">
            <v>NULL</v>
          </cell>
        </row>
        <row r="135">
          <cell r="A135">
            <v>115637</v>
          </cell>
          <cell r="B135">
            <v>9163052</v>
          </cell>
          <cell r="C135" t="str">
            <v>Nailsworth CE(C)Primary School</v>
          </cell>
          <cell r="D135">
            <v>916</v>
          </cell>
          <cell r="E135" t="str">
            <v>PS</v>
          </cell>
          <cell r="F135" t="str">
            <v>NULL</v>
          </cell>
          <cell r="G135">
            <v>1</v>
          </cell>
          <cell r="H135">
            <v>158</v>
          </cell>
          <cell r="I135">
            <v>158</v>
          </cell>
          <cell r="J135">
            <v>0</v>
          </cell>
          <cell r="K135">
            <v>0</v>
          </cell>
          <cell r="L135">
            <v>0</v>
          </cell>
          <cell r="M135">
            <v>1</v>
          </cell>
          <cell r="N135">
            <v>0.20253164556962</v>
          </cell>
          <cell r="O135">
            <v>0.22020000000000001</v>
          </cell>
          <cell r="P135" t="str">
            <v>NULL</v>
          </cell>
          <cell r="Q135" t="str">
            <v>NULL</v>
          </cell>
          <cell r="R135">
            <v>0.981012658227848</v>
          </cell>
          <cell r="S135">
            <v>1.8987341772151899E-2</v>
          </cell>
          <cell r="T135">
            <v>0</v>
          </cell>
          <cell r="U135">
            <v>0</v>
          </cell>
          <cell r="V135">
            <v>0</v>
          </cell>
          <cell r="W135">
            <v>0</v>
          </cell>
          <cell r="X135">
            <v>0</v>
          </cell>
          <cell r="Y135" t="str">
            <v>NULL</v>
          </cell>
          <cell r="Z135" t="str">
            <v>NULL</v>
          </cell>
          <cell r="AA135" t="str">
            <v>NULL</v>
          </cell>
          <cell r="AB135" t="str">
            <v>NULL</v>
          </cell>
          <cell r="AC135" t="str">
            <v>NULL</v>
          </cell>
          <cell r="AD135" t="str">
            <v>NULL</v>
          </cell>
          <cell r="AE135" t="str">
            <v>NULL</v>
          </cell>
          <cell r="AF135">
            <v>0</v>
          </cell>
          <cell r="AG135">
            <v>1.4492753623188401E-2</v>
          </cell>
          <cell r="AH135">
            <v>2.8985507246376802E-2</v>
          </cell>
          <cell r="AI135" t="str">
            <v>NULL</v>
          </cell>
          <cell r="AJ135" t="str">
            <v>NULL</v>
          </cell>
          <cell r="AK135" t="str">
            <v>NULL</v>
          </cell>
          <cell r="AL135" t="str">
            <v>NULL</v>
          </cell>
          <cell r="AM135" t="str">
            <v>NULL</v>
          </cell>
          <cell r="AN135" t="str">
            <v>NULL</v>
          </cell>
          <cell r="AO135">
            <v>0.266666666666667</v>
          </cell>
          <cell r="AP135">
            <v>0.15238095238095201</v>
          </cell>
          <cell r="AQ135" t="str">
            <v>NULL</v>
          </cell>
          <cell r="AR135">
            <v>2.53164556962025E-2</v>
          </cell>
          <cell r="AS135" t="str">
            <v>NULL</v>
          </cell>
        </row>
        <row r="136">
          <cell r="A136">
            <v>115638</v>
          </cell>
          <cell r="B136">
            <v>9163053</v>
          </cell>
          <cell r="C136" t="str">
            <v>Clearwell C. of E. School</v>
          </cell>
          <cell r="D136">
            <v>916</v>
          </cell>
          <cell r="E136" t="str">
            <v>PS</v>
          </cell>
          <cell r="F136" t="str">
            <v>NULL</v>
          </cell>
          <cell r="G136">
            <v>1</v>
          </cell>
          <cell r="H136">
            <v>39</v>
          </cell>
          <cell r="I136">
            <v>39</v>
          </cell>
          <cell r="J136">
            <v>0</v>
          </cell>
          <cell r="K136">
            <v>0</v>
          </cell>
          <cell r="L136">
            <v>0</v>
          </cell>
          <cell r="M136">
            <v>0</v>
          </cell>
          <cell r="N136">
            <v>2.5641025641025599E-2</v>
          </cell>
          <cell r="O136">
            <v>0.20829999999999999</v>
          </cell>
          <cell r="P136" t="str">
            <v>NULL</v>
          </cell>
          <cell r="Q136" t="str">
            <v>NULL</v>
          </cell>
          <cell r="R136">
            <v>0.79487179487179505</v>
          </cell>
          <cell r="S136">
            <v>2.5641025641025599E-2</v>
          </cell>
          <cell r="T136">
            <v>0</v>
          </cell>
          <cell r="U136">
            <v>0.17948717948717899</v>
          </cell>
          <cell r="V136">
            <v>0</v>
          </cell>
          <cell r="W136">
            <v>0</v>
          </cell>
          <cell r="X136">
            <v>0</v>
          </cell>
          <cell r="Y136" t="str">
            <v>NULL</v>
          </cell>
          <cell r="Z136" t="str">
            <v>NULL</v>
          </cell>
          <cell r="AA136" t="str">
            <v>NULL</v>
          </cell>
          <cell r="AB136" t="str">
            <v>NULL</v>
          </cell>
          <cell r="AC136" t="str">
            <v>NULL</v>
          </cell>
          <cell r="AD136" t="str">
            <v>NULL</v>
          </cell>
          <cell r="AE136" t="str">
            <v>NULL</v>
          </cell>
          <cell r="AF136">
            <v>0</v>
          </cell>
          <cell r="AG136">
            <v>0</v>
          </cell>
          <cell r="AH136">
            <v>0</v>
          </cell>
          <cell r="AI136" t="str">
            <v>NULL</v>
          </cell>
          <cell r="AJ136" t="str">
            <v>NULL</v>
          </cell>
          <cell r="AK136" t="str">
            <v>NULL</v>
          </cell>
          <cell r="AL136">
            <v>2.0833333333333332E-2</v>
          </cell>
          <cell r="AM136">
            <v>2.0833333333333332E-2</v>
          </cell>
          <cell r="AN136">
            <v>2.0833333333333332E-2</v>
          </cell>
          <cell r="AO136">
            <v>0.17857142857142899</v>
          </cell>
          <cell r="AP136">
            <v>0.14285714285714299</v>
          </cell>
          <cell r="AQ136" t="str">
            <v>NULL</v>
          </cell>
          <cell r="AR136">
            <v>0.15384615384615399</v>
          </cell>
          <cell r="AS136" t="str">
            <v>NULL</v>
          </cell>
        </row>
        <row r="137">
          <cell r="A137">
            <v>115639</v>
          </cell>
          <cell r="B137">
            <v>9163054</v>
          </cell>
          <cell r="C137" t="str">
            <v>Redbrook C. E. Primary School</v>
          </cell>
          <cell r="D137">
            <v>916</v>
          </cell>
          <cell r="E137" t="str">
            <v>PS</v>
          </cell>
          <cell r="F137" t="str">
            <v>NULL</v>
          </cell>
          <cell r="G137">
            <v>1</v>
          </cell>
          <cell r="H137">
            <v>37</v>
          </cell>
          <cell r="I137">
            <v>37</v>
          </cell>
          <cell r="J137">
            <v>0</v>
          </cell>
          <cell r="K137">
            <v>0</v>
          </cell>
          <cell r="L137">
            <v>0</v>
          </cell>
          <cell r="M137">
            <v>0</v>
          </cell>
          <cell r="N137">
            <v>0.29729729729729698</v>
          </cell>
          <cell r="O137">
            <v>0.2286</v>
          </cell>
          <cell r="P137" t="str">
            <v>NULL</v>
          </cell>
          <cell r="Q137" t="str">
            <v>NULL</v>
          </cell>
          <cell r="R137">
            <v>0.96153846153846201</v>
          </cell>
          <cell r="S137">
            <v>3.8461538461538498E-2</v>
          </cell>
          <cell r="T137">
            <v>0</v>
          </cell>
          <cell r="U137">
            <v>0</v>
          </cell>
          <cell r="V137">
            <v>0</v>
          </cell>
          <cell r="W137">
            <v>0</v>
          </cell>
          <cell r="X137">
            <v>0</v>
          </cell>
          <cell r="Y137" t="str">
            <v>NULL</v>
          </cell>
          <cell r="Z137" t="str">
            <v>NULL</v>
          </cell>
          <cell r="AA137" t="str">
            <v>NULL</v>
          </cell>
          <cell r="AB137" t="str">
            <v>NULL</v>
          </cell>
          <cell r="AC137" t="str">
            <v>NULL</v>
          </cell>
          <cell r="AD137" t="str">
            <v>NULL</v>
          </cell>
          <cell r="AE137" t="str">
            <v>NULL</v>
          </cell>
          <cell r="AF137">
            <v>0</v>
          </cell>
          <cell r="AG137">
            <v>0</v>
          </cell>
          <cell r="AH137">
            <v>0</v>
          </cell>
          <cell r="AI137" t="str">
            <v>NULL</v>
          </cell>
          <cell r="AJ137" t="str">
            <v>NULL</v>
          </cell>
          <cell r="AK137" t="str">
            <v>NULL</v>
          </cell>
          <cell r="AL137" t="str">
            <v>NULL</v>
          </cell>
          <cell r="AM137" t="str">
            <v>NULL</v>
          </cell>
          <cell r="AN137" t="str">
            <v>NULL</v>
          </cell>
          <cell r="AO137">
            <v>0</v>
          </cell>
          <cell r="AP137">
            <v>0</v>
          </cell>
          <cell r="AQ137" t="str">
            <v>NULL</v>
          </cell>
          <cell r="AR137">
            <v>0.24324324324324301</v>
          </cell>
          <cell r="AS137" t="str">
            <v>NULL</v>
          </cell>
        </row>
        <row r="138">
          <cell r="A138">
            <v>115640</v>
          </cell>
          <cell r="B138">
            <v>9163055</v>
          </cell>
          <cell r="C138" t="str">
            <v>North Cerney C. of E. Primary School</v>
          </cell>
          <cell r="D138">
            <v>916</v>
          </cell>
          <cell r="E138" t="str">
            <v>PS</v>
          </cell>
          <cell r="F138" t="str">
            <v>NULL</v>
          </cell>
          <cell r="G138">
            <v>1</v>
          </cell>
          <cell r="H138">
            <v>58</v>
          </cell>
          <cell r="I138">
            <v>58</v>
          </cell>
          <cell r="J138">
            <v>0</v>
          </cell>
          <cell r="K138">
            <v>0</v>
          </cell>
          <cell r="L138">
            <v>0</v>
          </cell>
          <cell r="M138">
            <v>0</v>
          </cell>
          <cell r="N138">
            <v>0.24137931034482801</v>
          </cell>
          <cell r="O138">
            <v>0.36</v>
          </cell>
          <cell r="P138" t="str">
            <v>NULL</v>
          </cell>
          <cell r="Q138" t="str">
            <v>NULL</v>
          </cell>
          <cell r="R138">
            <v>0.94827586206896597</v>
          </cell>
          <cell r="S138">
            <v>3.4482758620689703E-2</v>
          </cell>
          <cell r="T138">
            <v>1.72413793103448E-2</v>
          </cell>
          <cell r="U138">
            <v>0</v>
          </cell>
          <cell r="V138">
            <v>0</v>
          </cell>
          <cell r="W138">
            <v>0</v>
          </cell>
          <cell r="X138">
            <v>0</v>
          </cell>
          <cell r="Y138" t="str">
            <v>NULL</v>
          </cell>
          <cell r="Z138" t="str">
            <v>NULL</v>
          </cell>
          <cell r="AA138" t="str">
            <v>NULL</v>
          </cell>
          <cell r="AB138" t="str">
            <v>NULL</v>
          </cell>
          <cell r="AC138" t="str">
            <v>NULL</v>
          </cell>
          <cell r="AD138" t="str">
            <v>NULL</v>
          </cell>
          <cell r="AE138" t="str">
            <v>NULL</v>
          </cell>
          <cell r="AF138">
            <v>1.9230769230769201E-2</v>
          </cell>
          <cell r="AG138">
            <v>1.9230769230769201E-2</v>
          </cell>
          <cell r="AH138">
            <v>1.9230769230769201E-2</v>
          </cell>
          <cell r="AI138" t="str">
            <v>NULL</v>
          </cell>
          <cell r="AJ138" t="str">
            <v>NULL</v>
          </cell>
          <cell r="AK138" t="str">
            <v>NULL</v>
          </cell>
          <cell r="AL138" t="str">
            <v>NULL</v>
          </cell>
          <cell r="AM138" t="str">
            <v>NULL</v>
          </cell>
          <cell r="AN138" t="str">
            <v>NULL</v>
          </cell>
          <cell r="AO138">
            <v>0.24137931034482801</v>
          </cell>
          <cell r="AP138">
            <v>0.10344827586206901</v>
          </cell>
          <cell r="AQ138" t="str">
            <v>NULL</v>
          </cell>
          <cell r="AR138">
            <v>0.18965517241379301</v>
          </cell>
          <cell r="AS138" t="str">
            <v>NULL</v>
          </cell>
        </row>
        <row r="139">
          <cell r="A139">
            <v>115641</v>
          </cell>
          <cell r="B139">
            <v>9163056</v>
          </cell>
          <cell r="C139" t="str">
            <v>Northleach C.E. Primary School</v>
          </cell>
          <cell r="D139">
            <v>916</v>
          </cell>
          <cell r="E139" t="str">
            <v>PS</v>
          </cell>
          <cell r="F139" t="str">
            <v>NULL</v>
          </cell>
          <cell r="G139">
            <v>1</v>
          </cell>
          <cell r="H139">
            <v>174</v>
          </cell>
          <cell r="I139">
            <v>174</v>
          </cell>
          <cell r="J139">
            <v>0</v>
          </cell>
          <cell r="K139">
            <v>0</v>
          </cell>
          <cell r="L139">
            <v>0</v>
          </cell>
          <cell r="M139">
            <v>1</v>
          </cell>
          <cell r="N139">
            <v>6.8965517241379296E-2</v>
          </cell>
          <cell r="O139">
            <v>7.1900000000000006E-2</v>
          </cell>
          <cell r="P139" t="str">
            <v>NULL</v>
          </cell>
          <cell r="Q139" t="str">
            <v>NULL</v>
          </cell>
          <cell r="R139">
            <v>1</v>
          </cell>
          <cell r="S139">
            <v>0</v>
          </cell>
          <cell r="T139">
            <v>0</v>
          </cell>
          <cell r="U139">
            <v>0</v>
          </cell>
          <cell r="V139">
            <v>0</v>
          </cell>
          <cell r="W139">
            <v>0</v>
          </cell>
          <cell r="X139">
            <v>0</v>
          </cell>
          <cell r="Y139" t="str">
            <v>NULL</v>
          </cell>
          <cell r="Z139" t="str">
            <v>NULL</v>
          </cell>
          <cell r="AA139" t="str">
            <v>NULL</v>
          </cell>
          <cell r="AB139" t="str">
            <v>NULL</v>
          </cell>
          <cell r="AC139" t="str">
            <v>NULL</v>
          </cell>
          <cell r="AD139" t="str">
            <v>NULL</v>
          </cell>
          <cell r="AE139" t="str">
            <v>NULL</v>
          </cell>
          <cell r="AF139">
            <v>0</v>
          </cell>
          <cell r="AG139">
            <v>0</v>
          </cell>
          <cell r="AH139">
            <v>0</v>
          </cell>
          <cell r="AI139" t="str">
            <v>NULL</v>
          </cell>
          <cell r="AJ139" t="str">
            <v>NULL</v>
          </cell>
          <cell r="AK139" t="str">
            <v>NULL</v>
          </cell>
          <cell r="AL139">
            <v>5.9880239520958087E-3</v>
          </cell>
          <cell r="AM139">
            <v>5.9880239520958087E-3</v>
          </cell>
          <cell r="AN139">
            <v>5.9880239520958087E-3</v>
          </cell>
          <cell r="AO139">
            <v>0.13684210526315799</v>
          </cell>
          <cell r="AP139">
            <v>6.3157894736842093E-2</v>
          </cell>
          <cell r="AQ139" t="str">
            <v>NULL</v>
          </cell>
          <cell r="AR139">
            <v>0.109195402298851</v>
          </cell>
          <cell r="AS139" t="str">
            <v>NULL</v>
          </cell>
        </row>
        <row r="140">
          <cell r="A140">
            <v>115642</v>
          </cell>
          <cell r="B140">
            <v>9163057</v>
          </cell>
          <cell r="C140" t="str">
            <v>Norton C of E Primary School</v>
          </cell>
          <cell r="D140">
            <v>916</v>
          </cell>
          <cell r="E140" t="str">
            <v>PS</v>
          </cell>
          <cell r="F140" t="str">
            <v>NULL</v>
          </cell>
          <cell r="G140">
            <v>1</v>
          </cell>
          <cell r="H140">
            <v>106</v>
          </cell>
          <cell r="I140">
            <v>106</v>
          </cell>
          <cell r="J140">
            <v>0</v>
          </cell>
          <cell r="K140">
            <v>0</v>
          </cell>
          <cell r="L140">
            <v>0</v>
          </cell>
          <cell r="M140">
            <v>0</v>
          </cell>
          <cell r="N140">
            <v>3.77358490566038E-2</v>
          </cell>
          <cell r="O140">
            <v>6.6000000000000003E-2</v>
          </cell>
          <cell r="P140" t="str">
            <v>NULL</v>
          </cell>
          <cell r="Q140" t="str">
            <v>NULL</v>
          </cell>
          <cell r="R140">
            <v>0.73584905660377398</v>
          </cell>
          <cell r="S140">
            <v>9.4339622641509396E-3</v>
          </cell>
          <cell r="T140">
            <v>9.4339622641509396E-3</v>
          </cell>
          <cell r="U140">
            <v>0.245283018867925</v>
          </cell>
          <cell r="V140">
            <v>0</v>
          </cell>
          <cell r="W140">
            <v>0</v>
          </cell>
          <cell r="X140">
            <v>0</v>
          </cell>
          <cell r="Y140" t="str">
            <v>NULL</v>
          </cell>
          <cell r="Z140" t="str">
            <v>NULL</v>
          </cell>
          <cell r="AA140" t="str">
            <v>NULL</v>
          </cell>
          <cell r="AB140" t="str">
            <v>NULL</v>
          </cell>
          <cell r="AC140" t="str">
            <v>NULL</v>
          </cell>
          <cell r="AD140" t="str">
            <v>NULL</v>
          </cell>
          <cell r="AE140" t="str">
            <v>NULL</v>
          </cell>
          <cell r="AF140">
            <v>0</v>
          </cell>
          <cell r="AG140">
            <v>0</v>
          </cell>
          <cell r="AH140">
            <v>0</v>
          </cell>
          <cell r="AI140" t="str">
            <v>NULL</v>
          </cell>
          <cell r="AJ140" t="str">
            <v>NULL</v>
          </cell>
          <cell r="AK140" t="str">
            <v>NULL</v>
          </cell>
          <cell r="AL140" t="str">
            <v>NULL</v>
          </cell>
          <cell r="AM140" t="str">
            <v>NULL</v>
          </cell>
          <cell r="AN140" t="str">
            <v>NULL</v>
          </cell>
          <cell r="AO140">
            <v>0.14285714285714299</v>
          </cell>
          <cell r="AP140">
            <v>9.5238095238095205E-2</v>
          </cell>
          <cell r="AQ140" t="str">
            <v>NULL</v>
          </cell>
          <cell r="AR140">
            <v>6.6037735849056603E-2</v>
          </cell>
          <cell r="AS140" t="str">
            <v>NULL</v>
          </cell>
        </row>
        <row r="141">
          <cell r="A141">
            <v>115643</v>
          </cell>
          <cell r="B141">
            <v>9163060</v>
          </cell>
          <cell r="C141" t="str">
            <v>Pauntley C of E Primary School</v>
          </cell>
          <cell r="D141">
            <v>916</v>
          </cell>
          <cell r="E141" t="str">
            <v>PS</v>
          </cell>
          <cell r="F141" t="str">
            <v>NULL</v>
          </cell>
          <cell r="G141">
            <v>1</v>
          </cell>
          <cell r="H141">
            <v>36</v>
          </cell>
          <cell r="I141">
            <v>36</v>
          </cell>
          <cell r="J141">
            <v>0</v>
          </cell>
          <cell r="K141">
            <v>0</v>
          </cell>
          <cell r="L141">
            <v>0</v>
          </cell>
          <cell r="M141">
            <v>0</v>
          </cell>
          <cell r="N141">
            <v>2.7777777777777801E-2</v>
          </cell>
          <cell r="O141">
            <v>2.5000000000000001E-2</v>
          </cell>
          <cell r="P141" t="str">
            <v>NULL</v>
          </cell>
          <cell r="Q141" t="str">
            <v>NULL</v>
          </cell>
          <cell r="R141">
            <v>1</v>
          </cell>
          <cell r="S141">
            <v>0</v>
          </cell>
          <cell r="T141">
            <v>0</v>
          </cell>
          <cell r="U141">
            <v>0</v>
          </cell>
          <cell r="V141">
            <v>0</v>
          </cell>
          <cell r="W141">
            <v>0</v>
          </cell>
          <cell r="X141">
            <v>0</v>
          </cell>
          <cell r="Y141" t="str">
            <v>NULL</v>
          </cell>
          <cell r="Z141" t="str">
            <v>NULL</v>
          </cell>
          <cell r="AA141" t="str">
            <v>NULL</v>
          </cell>
          <cell r="AB141" t="str">
            <v>NULL</v>
          </cell>
          <cell r="AC141" t="str">
            <v>NULL</v>
          </cell>
          <cell r="AD141" t="str">
            <v>NULL</v>
          </cell>
          <cell r="AE141" t="str">
            <v>NULL</v>
          </cell>
          <cell r="AF141">
            <v>3.03030303030303E-2</v>
          </cell>
          <cell r="AG141">
            <v>3.03030303030303E-2</v>
          </cell>
          <cell r="AH141">
            <v>6.0606060606060601E-2</v>
          </cell>
          <cell r="AI141" t="str">
            <v>NULL</v>
          </cell>
          <cell r="AJ141" t="str">
            <v>NULL</v>
          </cell>
          <cell r="AK141" t="str">
            <v>NULL</v>
          </cell>
          <cell r="AL141">
            <v>2.5000000000000001E-2</v>
          </cell>
          <cell r="AM141">
            <v>2.5000000000000001E-2</v>
          </cell>
          <cell r="AN141">
            <v>2.5000000000000001E-2</v>
          </cell>
          <cell r="AO141">
            <v>0.105263157894737</v>
          </cell>
          <cell r="AP141">
            <v>5.2631578947368397E-2</v>
          </cell>
          <cell r="AQ141" t="str">
            <v>NULL</v>
          </cell>
          <cell r="AR141">
            <v>0.194444444444444</v>
          </cell>
          <cell r="AS141" t="str">
            <v>NULL</v>
          </cell>
        </row>
        <row r="142">
          <cell r="A142">
            <v>115645</v>
          </cell>
          <cell r="B142">
            <v>9163063</v>
          </cell>
          <cell r="C142" t="str">
            <v>Randwick C of E School</v>
          </cell>
          <cell r="D142">
            <v>916</v>
          </cell>
          <cell r="E142" t="str">
            <v>PS</v>
          </cell>
          <cell r="F142" t="str">
            <v>NULL</v>
          </cell>
          <cell r="G142">
            <v>1</v>
          </cell>
          <cell r="H142">
            <v>80</v>
          </cell>
          <cell r="I142">
            <v>80</v>
          </cell>
          <cell r="J142">
            <v>0</v>
          </cell>
          <cell r="K142">
            <v>0</v>
          </cell>
          <cell r="L142">
            <v>0</v>
          </cell>
          <cell r="M142">
            <v>0</v>
          </cell>
          <cell r="N142">
            <v>1.2500000000000001E-2</v>
          </cell>
          <cell r="O142">
            <v>3.7499999999999999E-2</v>
          </cell>
          <cell r="P142" t="str">
            <v>NULL</v>
          </cell>
          <cell r="Q142" t="str">
            <v>NULL</v>
          </cell>
          <cell r="R142">
            <v>0.96250000000000002</v>
          </cell>
          <cell r="S142">
            <v>3.7499999999999999E-2</v>
          </cell>
          <cell r="T142">
            <v>0</v>
          </cell>
          <cell r="U142">
            <v>0</v>
          </cell>
          <cell r="V142">
            <v>0</v>
          </cell>
          <cell r="W142">
            <v>0</v>
          </cell>
          <cell r="X142">
            <v>0</v>
          </cell>
          <cell r="Y142" t="str">
            <v>NULL</v>
          </cell>
          <cell r="Z142" t="str">
            <v>NULL</v>
          </cell>
          <cell r="AA142" t="str">
            <v>NULL</v>
          </cell>
          <cell r="AB142" t="str">
            <v>NULL</v>
          </cell>
          <cell r="AC142" t="str">
            <v>NULL</v>
          </cell>
          <cell r="AD142" t="str">
            <v>NULL</v>
          </cell>
          <cell r="AE142" t="str">
            <v>NULL</v>
          </cell>
          <cell r="AF142">
            <v>0</v>
          </cell>
          <cell r="AG142">
            <v>0</v>
          </cell>
          <cell r="AH142">
            <v>0</v>
          </cell>
          <cell r="AI142" t="str">
            <v>NULL</v>
          </cell>
          <cell r="AJ142" t="str">
            <v>NULL</v>
          </cell>
          <cell r="AK142" t="str">
            <v>NULL</v>
          </cell>
          <cell r="AL142" t="str">
            <v>NULL</v>
          </cell>
          <cell r="AM142" t="str">
            <v>NULL</v>
          </cell>
          <cell r="AN142" t="str">
            <v>NULL</v>
          </cell>
          <cell r="AO142">
            <v>0.102564102564103</v>
          </cell>
          <cell r="AP142">
            <v>0.102564102564103</v>
          </cell>
          <cell r="AQ142" t="str">
            <v>NULL</v>
          </cell>
          <cell r="AR142">
            <v>0.1</v>
          </cell>
          <cell r="AS142" t="str">
            <v>NULL</v>
          </cell>
        </row>
        <row r="143">
          <cell r="A143">
            <v>115647</v>
          </cell>
          <cell r="B143">
            <v>9163065</v>
          </cell>
          <cell r="C143" t="str">
            <v>Ruardean C.E. Primary School</v>
          </cell>
          <cell r="D143">
            <v>916</v>
          </cell>
          <cell r="E143" t="str">
            <v>PS</v>
          </cell>
          <cell r="F143" t="str">
            <v>NULL</v>
          </cell>
          <cell r="G143">
            <v>1</v>
          </cell>
          <cell r="H143">
            <v>104</v>
          </cell>
          <cell r="I143">
            <v>104</v>
          </cell>
          <cell r="J143">
            <v>0</v>
          </cell>
          <cell r="K143">
            <v>0</v>
          </cell>
          <cell r="L143">
            <v>0</v>
          </cell>
          <cell r="M143">
            <v>0</v>
          </cell>
          <cell r="N143">
            <v>0.105769230769231</v>
          </cell>
          <cell r="O143">
            <v>9.5199999999999993E-2</v>
          </cell>
          <cell r="P143" t="str">
            <v>NULL</v>
          </cell>
          <cell r="Q143" t="str">
            <v>NULL</v>
          </cell>
          <cell r="R143">
            <v>0.90384615384615397</v>
          </cell>
          <cell r="S143">
            <v>5.7692307692307702E-2</v>
          </cell>
          <cell r="T143">
            <v>1.9230769230769201E-2</v>
          </cell>
          <cell r="U143">
            <v>1.9230769230769201E-2</v>
          </cell>
          <cell r="V143">
            <v>0</v>
          </cell>
          <cell r="W143">
            <v>0</v>
          </cell>
          <cell r="X143">
            <v>0</v>
          </cell>
          <cell r="Y143" t="str">
            <v>NULL</v>
          </cell>
          <cell r="Z143" t="str">
            <v>NULL</v>
          </cell>
          <cell r="AA143" t="str">
            <v>NULL</v>
          </cell>
          <cell r="AB143" t="str">
            <v>NULL</v>
          </cell>
          <cell r="AC143" t="str">
            <v>NULL</v>
          </cell>
          <cell r="AD143" t="str">
            <v>NULL</v>
          </cell>
          <cell r="AE143" t="str">
            <v>NULL</v>
          </cell>
          <cell r="AF143">
            <v>0</v>
          </cell>
          <cell r="AG143">
            <v>0</v>
          </cell>
          <cell r="AH143">
            <v>0</v>
          </cell>
          <cell r="AI143" t="str">
            <v>NULL</v>
          </cell>
          <cell r="AJ143" t="str">
            <v>NULL</v>
          </cell>
          <cell r="AK143" t="str">
            <v>NULL</v>
          </cell>
          <cell r="AL143">
            <v>9.5238095238095247E-3</v>
          </cell>
          <cell r="AM143">
            <v>9.5238095238095247E-3</v>
          </cell>
          <cell r="AN143">
            <v>9.5238095238095247E-3</v>
          </cell>
          <cell r="AO143">
            <v>0.31666666666666698</v>
          </cell>
          <cell r="AP143">
            <v>0.266666666666667</v>
          </cell>
          <cell r="AQ143" t="str">
            <v>NULL</v>
          </cell>
          <cell r="AR143">
            <v>9.6153846153846201E-2</v>
          </cell>
          <cell r="AS143" t="str">
            <v>NULL</v>
          </cell>
        </row>
        <row r="144">
          <cell r="A144">
            <v>115648</v>
          </cell>
          <cell r="B144">
            <v>9163067</v>
          </cell>
          <cell r="C144" t="str">
            <v>Sherborne CofE Primary School</v>
          </cell>
          <cell r="D144">
            <v>916</v>
          </cell>
          <cell r="E144" t="str">
            <v>PS</v>
          </cell>
          <cell r="F144" t="str">
            <v>NULL</v>
          </cell>
          <cell r="G144">
            <v>1</v>
          </cell>
          <cell r="H144">
            <v>44</v>
          </cell>
          <cell r="I144">
            <v>44</v>
          </cell>
          <cell r="J144">
            <v>0</v>
          </cell>
          <cell r="K144">
            <v>0</v>
          </cell>
          <cell r="L144">
            <v>0</v>
          </cell>
          <cell r="M144">
            <v>1</v>
          </cell>
          <cell r="N144">
            <v>9.0909090909090898E-2</v>
          </cell>
          <cell r="O144">
            <v>0.14580000000000001</v>
          </cell>
          <cell r="P144" t="str">
            <v>NULL</v>
          </cell>
          <cell r="Q144" t="str">
            <v>NULL</v>
          </cell>
          <cell r="R144">
            <v>1</v>
          </cell>
          <cell r="S144">
            <v>0</v>
          </cell>
          <cell r="T144">
            <v>0</v>
          </cell>
          <cell r="U144">
            <v>0</v>
          </cell>
          <cell r="V144">
            <v>0</v>
          </cell>
          <cell r="W144">
            <v>0</v>
          </cell>
          <cell r="X144">
            <v>0</v>
          </cell>
          <cell r="Y144" t="str">
            <v>NULL</v>
          </cell>
          <cell r="Z144" t="str">
            <v>NULL</v>
          </cell>
          <cell r="AA144" t="str">
            <v>NULL</v>
          </cell>
          <cell r="AB144" t="str">
            <v>NULL</v>
          </cell>
          <cell r="AC144" t="str">
            <v>NULL</v>
          </cell>
          <cell r="AD144" t="str">
            <v>NULL</v>
          </cell>
          <cell r="AE144" t="str">
            <v>NULL</v>
          </cell>
          <cell r="AF144">
            <v>0</v>
          </cell>
          <cell r="AG144">
            <v>0</v>
          </cell>
          <cell r="AH144">
            <v>0</v>
          </cell>
          <cell r="AI144" t="str">
            <v>NULL</v>
          </cell>
          <cell r="AJ144" t="str">
            <v>NULL</v>
          </cell>
          <cell r="AK144" t="str">
            <v>NULL</v>
          </cell>
          <cell r="AL144" t="str">
            <v>NULL</v>
          </cell>
          <cell r="AM144" t="str">
            <v>NULL</v>
          </cell>
          <cell r="AN144" t="str">
            <v>NULL</v>
          </cell>
          <cell r="AO144">
            <v>0.10344827586206901</v>
          </cell>
          <cell r="AP144">
            <v>0.10344827586206901</v>
          </cell>
          <cell r="AQ144" t="str">
            <v>NULL</v>
          </cell>
          <cell r="AR144">
            <v>0.11363636363636399</v>
          </cell>
          <cell r="AS144" t="str">
            <v>NULL</v>
          </cell>
        </row>
        <row r="145">
          <cell r="A145">
            <v>115649</v>
          </cell>
          <cell r="B145">
            <v>9163068</v>
          </cell>
          <cell r="C145" t="str">
            <v>Shurdington CE Pri School</v>
          </cell>
          <cell r="D145">
            <v>916</v>
          </cell>
          <cell r="E145" t="str">
            <v>PS</v>
          </cell>
          <cell r="F145" t="str">
            <v>NULL</v>
          </cell>
          <cell r="G145">
            <v>1</v>
          </cell>
          <cell r="H145">
            <v>98</v>
          </cell>
          <cell r="I145">
            <v>98</v>
          </cell>
          <cell r="J145">
            <v>0</v>
          </cell>
          <cell r="K145">
            <v>0</v>
          </cell>
          <cell r="L145">
            <v>0</v>
          </cell>
          <cell r="M145">
            <v>0</v>
          </cell>
          <cell r="N145">
            <v>0.183673469387755</v>
          </cell>
          <cell r="O145">
            <v>0.24210000000000001</v>
          </cell>
          <cell r="P145" t="str">
            <v>NULL</v>
          </cell>
          <cell r="Q145" t="str">
            <v>NULL</v>
          </cell>
          <cell r="R145">
            <v>0.90816326530612201</v>
          </cell>
          <cell r="S145">
            <v>0</v>
          </cell>
          <cell r="T145">
            <v>4.08163265306122E-2</v>
          </cell>
          <cell r="U145">
            <v>1.02040816326531E-2</v>
          </cell>
          <cell r="V145">
            <v>4.08163265306122E-2</v>
          </cell>
          <cell r="W145">
            <v>0</v>
          </cell>
          <cell r="X145">
            <v>0</v>
          </cell>
          <cell r="Y145" t="str">
            <v>NULL</v>
          </cell>
          <cell r="Z145" t="str">
            <v>NULL</v>
          </cell>
          <cell r="AA145" t="str">
            <v>NULL</v>
          </cell>
          <cell r="AB145" t="str">
            <v>NULL</v>
          </cell>
          <cell r="AC145" t="str">
            <v>NULL</v>
          </cell>
          <cell r="AD145" t="str">
            <v>NULL</v>
          </cell>
          <cell r="AE145" t="str">
            <v>NULL</v>
          </cell>
          <cell r="AF145">
            <v>2.40963855421687E-2</v>
          </cell>
          <cell r="AG145">
            <v>2.40963855421687E-2</v>
          </cell>
          <cell r="AH145">
            <v>3.6144578313252997E-2</v>
          </cell>
          <cell r="AI145" t="str">
            <v>NULL</v>
          </cell>
          <cell r="AJ145" t="str">
            <v>NULL</v>
          </cell>
          <cell r="AK145" t="str">
            <v>NULL</v>
          </cell>
          <cell r="AL145" t="str">
            <v>NULL</v>
          </cell>
          <cell r="AM145" t="str">
            <v>NULL</v>
          </cell>
          <cell r="AN145" t="str">
            <v>NULL</v>
          </cell>
          <cell r="AO145">
            <v>0.148148148148148</v>
          </cell>
          <cell r="AP145">
            <v>9.2592592592592601E-2</v>
          </cell>
          <cell r="AQ145" t="str">
            <v>NULL</v>
          </cell>
          <cell r="AR145">
            <v>8.1632653061224497E-2</v>
          </cell>
          <cell r="AS145" t="str">
            <v>NULL</v>
          </cell>
        </row>
        <row r="146">
          <cell r="A146">
            <v>115650</v>
          </cell>
          <cell r="B146">
            <v>9163069</v>
          </cell>
          <cell r="C146" t="str">
            <v>Ann Edwards C of E School</v>
          </cell>
          <cell r="D146">
            <v>916</v>
          </cell>
          <cell r="E146" t="str">
            <v>PS</v>
          </cell>
          <cell r="F146" t="str">
            <v>NULL</v>
          </cell>
          <cell r="G146">
            <v>1</v>
          </cell>
          <cell r="H146">
            <v>246</v>
          </cell>
          <cell r="I146">
            <v>246</v>
          </cell>
          <cell r="J146">
            <v>0</v>
          </cell>
          <cell r="K146">
            <v>0</v>
          </cell>
          <cell r="L146">
            <v>0</v>
          </cell>
          <cell r="M146">
            <v>0</v>
          </cell>
          <cell r="N146">
            <v>6.0975609756097601E-2</v>
          </cell>
          <cell r="O146">
            <v>0.10249999999999999</v>
          </cell>
          <cell r="P146" t="str">
            <v>NULL</v>
          </cell>
          <cell r="Q146" t="str">
            <v>NULL</v>
          </cell>
          <cell r="R146">
            <v>0.99186991869918695</v>
          </cell>
          <cell r="S146">
            <v>4.0650406504065002E-3</v>
          </cell>
          <cell r="T146">
            <v>4.0650406504065002E-3</v>
          </cell>
          <cell r="U146">
            <v>0</v>
          </cell>
          <cell r="V146">
            <v>0</v>
          </cell>
          <cell r="W146">
            <v>0</v>
          </cell>
          <cell r="X146">
            <v>0</v>
          </cell>
          <cell r="Y146" t="str">
            <v>NULL</v>
          </cell>
          <cell r="Z146" t="str">
            <v>NULL</v>
          </cell>
          <cell r="AA146" t="str">
            <v>NULL</v>
          </cell>
          <cell r="AB146" t="str">
            <v>NULL</v>
          </cell>
          <cell r="AC146" t="str">
            <v>NULL</v>
          </cell>
          <cell r="AD146" t="str">
            <v>NULL</v>
          </cell>
          <cell r="AE146" t="str">
            <v>NULL</v>
          </cell>
          <cell r="AF146">
            <v>9.6618357487922701E-3</v>
          </cell>
          <cell r="AG146">
            <v>1.4492753623188401E-2</v>
          </cell>
          <cell r="AH146">
            <v>2.41545893719807E-2</v>
          </cell>
          <cell r="AI146" t="str">
            <v>NULL</v>
          </cell>
          <cell r="AJ146" t="str">
            <v>NULL</v>
          </cell>
          <cell r="AK146" t="str">
            <v>NULL</v>
          </cell>
          <cell r="AL146" t="str">
            <v>NULL</v>
          </cell>
          <cell r="AM146" t="str">
            <v>NULL</v>
          </cell>
          <cell r="AN146" t="str">
            <v>NULL</v>
          </cell>
          <cell r="AO146">
            <v>0.13600000000000001</v>
          </cell>
          <cell r="AP146">
            <v>7.1999999999999995E-2</v>
          </cell>
          <cell r="AQ146" t="str">
            <v>NULL</v>
          </cell>
          <cell r="AR146">
            <v>0.105691056910569</v>
          </cell>
          <cell r="AS146" t="str">
            <v>NULL</v>
          </cell>
        </row>
        <row r="147">
          <cell r="A147">
            <v>115651</v>
          </cell>
          <cell r="B147">
            <v>9163070</v>
          </cell>
          <cell r="C147" t="str">
            <v>Southrop C. of E. School</v>
          </cell>
          <cell r="D147">
            <v>916</v>
          </cell>
          <cell r="E147" t="str">
            <v>PS</v>
          </cell>
          <cell r="F147" t="str">
            <v>NULL</v>
          </cell>
          <cell r="G147">
            <v>1</v>
          </cell>
          <cell r="H147">
            <v>47</v>
          </cell>
          <cell r="I147">
            <v>47</v>
          </cell>
          <cell r="J147">
            <v>0</v>
          </cell>
          <cell r="K147">
            <v>0</v>
          </cell>
          <cell r="L147">
            <v>0</v>
          </cell>
          <cell r="M147">
            <v>0</v>
          </cell>
          <cell r="N147">
            <v>8.5106382978723402E-2</v>
          </cell>
          <cell r="O147">
            <v>0.12240000000000001</v>
          </cell>
          <cell r="P147" t="str">
            <v>NULL</v>
          </cell>
          <cell r="Q147" t="str">
            <v>NULL</v>
          </cell>
          <cell r="R147">
            <v>1</v>
          </cell>
          <cell r="S147">
            <v>0</v>
          </cell>
          <cell r="T147">
            <v>0</v>
          </cell>
          <cell r="U147">
            <v>0</v>
          </cell>
          <cell r="V147">
            <v>0</v>
          </cell>
          <cell r="W147">
            <v>0</v>
          </cell>
          <cell r="X147">
            <v>0</v>
          </cell>
          <cell r="Y147" t="str">
            <v>NULL</v>
          </cell>
          <cell r="Z147" t="str">
            <v>NULL</v>
          </cell>
          <cell r="AA147" t="str">
            <v>NULL</v>
          </cell>
          <cell r="AB147" t="str">
            <v>NULL</v>
          </cell>
          <cell r="AC147" t="str">
            <v>NULL</v>
          </cell>
          <cell r="AD147" t="str">
            <v>NULL</v>
          </cell>
          <cell r="AE147" t="str">
            <v>NULL</v>
          </cell>
          <cell r="AF147">
            <v>0</v>
          </cell>
          <cell r="AG147">
            <v>0</v>
          </cell>
          <cell r="AH147">
            <v>0</v>
          </cell>
          <cell r="AI147" t="str">
            <v>NULL</v>
          </cell>
          <cell r="AJ147" t="str">
            <v>NULL</v>
          </cell>
          <cell r="AK147" t="str">
            <v>NULL</v>
          </cell>
          <cell r="AL147" t="str">
            <v>NULL</v>
          </cell>
          <cell r="AM147" t="str">
            <v>NULL</v>
          </cell>
          <cell r="AN147" t="str">
            <v>NULL</v>
          </cell>
          <cell r="AO147">
            <v>0.18181818181818199</v>
          </cell>
          <cell r="AP147">
            <v>9.0909090909090898E-2</v>
          </cell>
          <cell r="AQ147" t="str">
            <v>NULL</v>
          </cell>
          <cell r="AR147">
            <v>4.2553191489361701E-2</v>
          </cell>
          <cell r="AS147" t="str">
            <v>NULL</v>
          </cell>
        </row>
        <row r="148">
          <cell r="A148">
            <v>115652</v>
          </cell>
          <cell r="B148">
            <v>9163071</v>
          </cell>
          <cell r="C148" t="str">
            <v>Swell C. of E. Primary School</v>
          </cell>
          <cell r="D148">
            <v>916</v>
          </cell>
          <cell r="E148" t="str">
            <v>PS</v>
          </cell>
          <cell r="F148" t="str">
            <v>NULL</v>
          </cell>
          <cell r="G148">
            <v>1</v>
          </cell>
          <cell r="H148">
            <v>41</v>
          </cell>
          <cell r="I148">
            <v>41</v>
          </cell>
          <cell r="J148">
            <v>0</v>
          </cell>
          <cell r="K148">
            <v>0</v>
          </cell>
          <cell r="L148">
            <v>0</v>
          </cell>
          <cell r="M148">
            <v>1</v>
          </cell>
          <cell r="N148">
            <v>4.8780487804878099E-2</v>
          </cell>
          <cell r="O148">
            <v>0</v>
          </cell>
          <cell r="P148" t="str">
            <v>NULL</v>
          </cell>
          <cell r="Q148" t="str">
            <v>NULL</v>
          </cell>
          <cell r="R148">
            <v>1</v>
          </cell>
          <cell r="S148">
            <v>0</v>
          </cell>
          <cell r="T148">
            <v>0</v>
          </cell>
          <cell r="U148">
            <v>0</v>
          </cell>
          <cell r="V148">
            <v>0</v>
          </cell>
          <cell r="W148">
            <v>0</v>
          </cell>
          <cell r="X148">
            <v>0</v>
          </cell>
          <cell r="Y148" t="str">
            <v>NULL</v>
          </cell>
          <cell r="Z148" t="str">
            <v>NULL</v>
          </cell>
          <cell r="AA148" t="str">
            <v>NULL</v>
          </cell>
          <cell r="AB148" t="str">
            <v>NULL</v>
          </cell>
          <cell r="AC148" t="str">
            <v>NULL</v>
          </cell>
          <cell r="AD148" t="str">
            <v>NULL</v>
          </cell>
          <cell r="AE148" t="str">
            <v>NULL</v>
          </cell>
          <cell r="AF148">
            <v>0</v>
          </cell>
          <cell r="AG148">
            <v>0</v>
          </cell>
          <cell r="AH148">
            <v>0</v>
          </cell>
          <cell r="AI148" t="str">
            <v>NULL</v>
          </cell>
          <cell r="AJ148" t="str">
            <v>NULL</v>
          </cell>
          <cell r="AK148" t="str">
            <v>NULL</v>
          </cell>
          <cell r="AL148" t="str">
            <v>NULL</v>
          </cell>
          <cell r="AM148" t="str">
            <v>NULL</v>
          </cell>
          <cell r="AN148" t="str">
            <v>NULL</v>
          </cell>
          <cell r="AO148">
            <v>0.34615384615384598</v>
          </cell>
          <cell r="AP148">
            <v>0.115384615384615</v>
          </cell>
          <cell r="AQ148" t="str">
            <v>NULL</v>
          </cell>
          <cell r="AR148">
            <v>9.7560975609756101E-2</v>
          </cell>
          <cell r="AS148" t="str">
            <v>NULL</v>
          </cell>
        </row>
        <row r="149">
          <cell r="A149">
            <v>115653</v>
          </cell>
          <cell r="B149">
            <v>9163072</v>
          </cell>
          <cell r="C149" t="str">
            <v>Temple Guiting C.of E. School</v>
          </cell>
          <cell r="D149">
            <v>916</v>
          </cell>
          <cell r="E149" t="str">
            <v>PS</v>
          </cell>
          <cell r="F149" t="str">
            <v>NULL</v>
          </cell>
          <cell r="G149">
            <v>1</v>
          </cell>
          <cell r="H149">
            <v>69</v>
          </cell>
          <cell r="I149">
            <v>69</v>
          </cell>
          <cell r="J149">
            <v>0</v>
          </cell>
          <cell r="K149">
            <v>0</v>
          </cell>
          <cell r="L149">
            <v>0</v>
          </cell>
          <cell r="M149">
            <v>0</v>
          </cell>
          <cell r="N149">
            <v>1.4492753623188401E-2</v>
          </cell>
          <cell r="O149">
            <v>8.43E-2</v>
          </cell>
          <cell r="P149" t="str">
            <v>NULL</v>
          </cell>
          <cell r="Q149" t="str">
            <v>NULL</v>
          </cell>
          <cell r="R149">
            <v>1</v>
          </cell>
          <cell r="S149">
            <v>0</v>
          </cell>
          <cell r="T149">
            <v>0</v>
          </cell>
          <cell r="U149">
            <v>0</v>
          </cell>
          <cell r="V149">
            <v>0</v>
          </cell>
          <cell r="W149">
            <v>0</v>
          </cell>
          <cell r="X149">
            <v>0</v>
          </cell>
          <cell r="Y149" t="str">
            <v>NULL</v>
          </cell>
          <cell r="Z149" t="str">
            <v>NULL</v>
          </cell>
          <cell r="AA149" t="str">
            <v>NULL</v>
          </cell>
          <cell r="AB149" t="str">
            <v>NULL</v>
          </cell>
          <cell r="AC149" t="str">
            <v>NULL</v>
          </cell>
          <cell r="AD149" t="str">
            <v>NULL</v>
          </cell>
          <cell r="AE149" t="str">
            <v>NULL</v>
          </cell>
          <cell r="AF149">
            <v>0</v>
          </cell>
          <cell r="AG149">
            <v>0</v>
          </cell>
          <cell r="AH149">
            <v>0</v>
          </cell>
          <cell r="AI149" t="str">
            <v>NULL</v>
          </cell>
          <cell r="AJ149" t="str">
            <v>NULL</v>
          </cell>
          <cell r="AK149" t="str">
            <v>NULL</v>
          </cell>
          <cell r="AL149" t="str">
            <v>NULL</v>
          </cell>
          <cell r="AM149" t="str">
            <v>NULL</v>
          </cell>
          <cell r="AN149" t="str">
            <v>NULL</v>
          </cell>
          <cell r="AO149">
            <v>4.8780487804878099E-2</v>
          </cell>
          <cell r="AP149">
            <v>2.4390243902439001E-2</v>
          </cell>
          <cell r="AQ149" t="str">
            <v>NULL</v>
          </cell>
          <cell r="AR149">
            <v>7.2463768115942004E-2</v>
          </cell>
          <cell r="AS149" t="str">
            <v>NULL</v>
          </cell>
        </row>
        <row r="150">
          <cell r="A150">
            <v>115654</v>
          </cell>
          <cell r="B150">
            <v>9163073</v>
          </cell>
          <cell r="C150" t="str">
            <v>Tewkesbury CofE Primary School</v>
          </cell>
          <cell r="D150">
            <v>916</v>
          </cell>
          <cell r="E150" t="str">
            <v>PS</v>
          </cell>
          <cell r="F150" t="str">
            <v>NULL</v>
          </cell>
          <cell r="G150">
            <v>1</v>
          </cell>
          <cell r="H150">
            <v>415</v>
          </cell>
          <cell r="I150">
            <v>415</v>
          </cell>
          <cell r="J150">
            <v>0</v>
          </cell>
          <cell r="K150">
            <v>0</v>
          </cell>
          <cell r="L150">
            <v>0</v>
          </cell>
          <cell r="M150">
            <v>0</v>
          </cell>
          <cell r="N150">
            <v>9.1566265060241001E-2</v>
          </cell>
          <cell r="O150">
            <v>0.14529999999999998</v>
          </cell>
          <cell r="P150" t="str">
            <v>NULL</v>
          </cell>
          <cell r="Q150" t="str">
            <v>NULL</v>
          </cell>
          <cell r="R150">
            <v>0.77777777777777801</v>
          </cell>
          <cell r="S150">
            <v>0</v>
          </cell>
          <cell r="T150">
            <v>3.1400966183574901E-2</v>
          </cell>
          <cell r="U150">
            <v>0.190821256038647</v>
          </cell>
          <cell r="V150">
            <v>0</v>
          </cell>
          <cell r="W150">
            <v>0</v>
          </cell>
          <cell r="X150">
            <v>0</v>
          </cell>
          <cell r="Y150" t="str">
            <v>NULL</v>
          </cell>
          <cell r="Z150" t="str">
            <v>NULL</v>
          </cell>
          <cell r="AA150" t="str">
            <v>NULL</v>
          </cell>
          <cell r="AB150" t="str">
            <v>NULL</v>
          </cell>
          <cell r="AC150" t="str">
            <v>NULL</v>
          </cell>
          <cell r="AD150" t="str">
            <v>NULL</v>
          </cell>
          <cell r="AE150" t="str">
            <v>NULL</v>
          </cell>
          <cell r="AF150">
            <v>8.3565459610027894E-3</v>
          </cell>
          <cell r="AG150">
            <v>2.2284122562674102E-2</v>
          </cell>
          <cell r="AH150">
            <v>3.06406685236769E-2</v>
          </cell>
          <cell r="AI150" t="str">
            <v>NULL</v>
          </cell>
          <cell r="AJ150" t="str">
            <v>NULL</v>
          </cell>
          <cell r="AK150" t="str">
            <v>NULL</v>
          </cell>
          <cell r="AL150" t="str">
            <v>NULL</v>
          </cell>
          <cell r="AM150" t="str">
            <v>NULL</v>
          </cell>
          <cell r="AN150" t="str">
            <v>NULL</v>
          </cell>
          <cell r="AO150">
            <v>0.293617021276596</v>
          </cell>
          <cell r="AP150">
            <v>0.23404255319148901</v>
          </cell>
          <cell r="AQ150" t="str">
            <v>NULL</v>
          </cell>
          <cell r="AR150">
            <v>3.3734939759036103E-2</v>
          </cell>
          <cell r="AS150" t="str">
            <v>NULL</v>
          </cell>
        </row>
        <row r="151">
          <cell r="A151">
            <v>115655</v>
          </cell>
          <cell r="B151">
            <v>9163074</v>
          </cell>
          <cell r="C151" t="str">
            <v>Tutshill C of E Primary School</v>
          </cell>
          <cell r="D151">
            <v>916</v>
          </cell>
          <cell r="E151" t="str">
            <v>PS</v>
          </cell>
          <cell r="F151" t="str">
            <v>NULL</v>
          </cell>
          <cell r="G151">
            <v>1</v>
          </cell>
          <cell r="H151">
            <v>207</v>
          </cell>
          <cell r="I151">
            <v>207</v>
          </cell>
          <cell r="J151">
            <v>0</v>
          </cell>
          <cell r="K151">
            <v>0</v>
          </cell>
          <cell r="L151">
            <v>0</v>
          </cell>
          <cell r="M151">
            <v>1</v>
          </cell>
          <cell r="N151">
            <v>3.3816425120772903E-2</v>
          </cell>
          <cell r="O151">
            <v>4.2900000000000001E-2</v>
          </cell>
          <cell r="P151" t="str">
            <v>NULL</v>
          </cell>
          <cell r="Q151" t="str">
            <v>NULL</v>
          </cell>
          <cell r="R151">
            <v>0.93714285714285706</v>
          </cell>
          <cell r="S151">
            <v>0</v>
          </cell>
          <cell r="T151">
            <v>0</v>
          </cell>
          <cell r="U151">
            <v>6.2857142857142903E-2</v>
          </cell>
          <cell r="V151">
            <v>0</v>
          </cell>
          <cell r="W151">
            <v>0</v>
          </cell>
          <cell r="X151">
            <v>0</v>
          </cell>
          <cell r="Y151" t="str">
            <v>NULL</v>
          </cell>
          <cell r="Z151" t="str">
            <v>NULL</v>
          </cell>
          <cell r="AA151" t="str">
            <v>NULL</v>
          </cell>
          <cell r="AB151" t="str">
            <v>NULL</v>
          </cell>
          <cell r="AC151" t="str">
            <v>NULL</v>
          </cell>
          <cell r="AD151" t="str">
            <v>NULL</v>
          </cell>
          <cell r="AE151" t="str">
            <v>NULL</v>
          </cell>
          <cell r="AF151">
            <v>0</v>
          </cell>
          <cell r="AG151">
            <v>5.6497175141242903E-3</v>
          </cell>
          <cell r="AH151">
            <v>5.6497175141242903E-3</v>
          </cell>
          <cell r="AI151" t="str">
            <v>NULL</v>
          </cell>
          <cell r="AJ151" t="str">
            <v>NULL</v>
          </cell>
          <cell r="AK151" t="str">
            <v>NULL</v>
          </cell>
          <cell r="AL151" t="str">
            <v>NULL</v>
          </cell>
          <cell r="AM151" t="str">
            <v>NULL</v>
          </cell>
          <cell r="AN151" t="str">
            <v>NULL</v>
          </cell>
          <cell r="AO151">
            <v>0.121739130434783</v>
          </cell>
          <cell r="AP151">
            <v>5.21739130434783E-2</v>
          </cell>
          <cell r="AQ151" t="str">
            <v>NULL</v>
          </cell>
          <cell r="AR151">
            <v>3.8647342995169101E-2</v>
          </cell>
          <cell r="AS151" t="str">
            <v>NULL</v>
          </cell>
        </row>
        <row r="152">
          <cell r="A152">
            <v>115657</v>
          </cell>
          <cell r="B152">
            <v>9163076</v>
          </cell>
          <cell r="C152" t="str">
            <v>Uley C. of E. Primary School</v>
          </cell>
          <cell r="D152">
            <v>916</v>
          </cell>
          <cell r="E152" t="str">
            <v>PS</v>
          </cell>
          <cell r="F152" t="str">
            <v>NULL</v>
          </cell>
          <cell r="G152">
            <v>1</v>
          </cell>
          <cell r="H152">
            <v>98</v>
          </cell>
          <cell r="I152">
            <v>98</v>
          </cell>
          <cell r="J152">
            <v>0</v>
          </cell>
          <cell r="K152">
            <v>0</v>
          </cell>
          <cell r="L152">
            <v>0</v>
          </cell>
          <cell r="M152">
            <v>0</v>
          </cell>
          <cell r="N152">
            <v>7.1428571428571397E-2</v>
          </cell>
          <cell r="O152">
            <v>2.9700000000000001E-2</v>
          </cell>
          <cell r="P152" t="str">
            <v>NULL</v>
          </cell>
          <cell r="Q152" t="str">
            <v>NULL</v>
          </cell>
          <cell r="R152">
            <v>0.97959183673469397</v>
          </cell>
          <cell r="S152">
            <v>0</v>
          </cell>
          <cell r="T152">
            <v>2.04081632653061E-2</v>
          </cell>
          <cell r="U152">
            <v>0</v>
          </cell>
          <cell r="V152">
            <v>0</v>
          </cell>
          <cell r="W152">
            <v>0</v>
          </cell>
          <cell r="X152">
            <v>0</v>
          </cell>
          <cell r="Y152" t="str">
            <v>NULL</v>
          </cell>
          <cell r="Z152" t="str">
            <v>NULL</v>
          </cell>
          <cell r="AA152" t="str">
            <v>NULL</v>
          </cell>
          <cell r="AB152" t="str">
            <v>NULL</v>
          </cell>
          <cell r="AC152" t="str">
            <v>NULL</v>
          </cell>
          <cell r="AD152" t="str">
            <v>NULL</v>
          </cell>
          <cell r="AE152" t="str">
            <v>NULL</v>
          </cell>
          <cell r="AF152">
            <v>0</v>
          </cell>
          <cell r="AG152">
            <v>0</v>
          </cell>
          <cell r="AH152">
            <v>0</v>
          </cell>
          <cell r="AI152" t="str">
            <v>NULL</v>
          </cell>
          <cell r="AJ152" t="str">
            <v>NULL</v>
          </cell>
          <cell r="AK152" t="str">
            <v>NULL</v>
          </cell>
          <cell r="AL152" t="str">
            <v>NULL</v>
          </cell>
          <cell r="AM152" t="str">
            <v>NULL</v>
          </cell>
          <cell r="AN152" t="str">
            <v>NULL</v>
          </cell>
          <cell r="AO152">
            <v>0.18333333333333299</v>
          </cell>
          <cell r="AP152">
            <v>0.15</v>
          </cell>
          <cell r="AQ152" t="str">
            <v>NULL</v>
          </cell>
          <cell r="AR152">
            <v>0.13265306122449</v>
          </cell>
          <cell r="AS152" t="str">
            <v>NULL</v>
          </cell>
        </row>
        <row r="153">
          <cell r="A153">
            <v>115658</v>
          </cell>
          <cell r="B153">
            <v>9163077</v>
          </cell>
          <cell r="C153" t="str">
            <v>Upton St. Leonards CE School</v>
          </cell>
          <cell r="D153">
            <v>916</v>
          </cell>
          <cell r="E153" t="str">
            <v>PS</v>
          </cell>
          <cell r="F153" t="str">
            <v>NULL</v>
          </cell>
          <cell r="G153">
            <v>1</v>
          </cell>
          <cell r="H153">
            <v>414</v>
          </cell>
          <cell r="I153">
            <v>414</v>
          </cell>
          <cell r="J153">
            <v>0</v>
          </cell>
          <cell r="K153">
            <v>0</v>
          </cell>
          <cell r="L153">
            <v>0</v>
          </cell>
          <cell r="M153">
            <v>0</v>
          </cell>
          <cell r="N153">
            <v>3.8647342995169101E-2</v>
          </cell>
          <cell r="O153">
            <v>6.3500000000000001E-2</v>
          </cell>
          <cell r="P153" t="str">
            <v>NULL</v>
          </cell>
          <cell r="Q153" t="str">
            <v>NULL</v>
          </cell>
          <cell r="R153">
            <v>0.876811594202899</v>
          </cell>
          <cell r="S153">
            <v>6.5217391304347797E-2</v>
          </cell>
          <cell r="T153">
            <v>7.2463768115942004E-3</v>
          </cell>
          <cell r="U153">
            <v>3.3816425120772903E-2</v>
          </cell>
          <cell r="V153">
            <v>2.4154589371980701E-3</v>
          </cell>
          <cell r="W153">
            <v>1.4492753623188401E-2</v>
          </cell>
          <cell r="X153">
            <v>0</v>
          </cell>
          <cell r="Y153" t="str">
            <v>NULL</v>
          </cell>
          <cell r="Z153" t="str">
            <v>NULL</v>
          </cell>
          <cell r="AA153" t="str">
            <v>NULL</v>
          </cell>
          <cell r="AB153" t="str">
            <v>NULL</v>
          </cell>
          <cell r="AC153" t="str">
            <v>NULL</v>
          </cell>
          <cell r="AD153" t="str">
            <v>NULL</v>
          </cell>
          <cell r="AE153" t="str">
            <v>NULL</v>
          </cell>
          <cell r="AF153">
            <v>0</v>
          </cell>
          <cell r="AG153">
            <v>0</v>
          </cell>
          <cell r="AH153">
            <v>0</v>
          </cell>
          <cell r="AI153" t="str">
            <v>NULL</v>
          </cell>
          <cell r="AJ153" t="str">
            <v>NULL</v>
          </cell>
          <cell r="AK153" t="str">
            <v>NULL</v>
          </cell>
          <cell r="AL153" t="str">
            <v>NULL</v>
          </cell>
          <cell r="AM153" t="str">
            <v>NULL</v>
          </cell>
          <cell r="AN153" t="str">
            <v>NULL</v>
          </cell>
          <cell r="AO153">
            <v>8.15450643776824E-2</v>
          </cell>
          <cell r="AP153">
            <v>3.4334763948497903E-2</v>
          </cell>
          <cell r="AQ153" t="str">
            <v>NULL</v>
          </cell>
          <cell r="AR153">
            <v>4.3478260869565202E-2</v>
          </cell>
          <cell r="AS153" t="str">
            <v>NULL</v>
          </cell>
        </row>
        <row r="154">
          <cell r="A154">
            <v>115659</v>
          </cell>
          <cell r="B154">
            <v>9163078</v>
          </cell>
          <cell r="C154" t="str">
            <v>Bream CE Primary School</v>
          </cell>
          <cell r="D154">
            <v>916</v>
          </cell>
          <cell r="E154" t="str">
            <v>PS</v>
          </cell>
          <cell r="F154" t="str">
            <v>NULL</v>
          </cell>
          <cell r="G154">
            <v>1</v>
          </cell>
          <cell r="H154">
            <v>185</v>
          </cell>
          <cell r="I154">
            <v>185</v>
          </cell>
          <cell r="J154">
            <v>0</v>
          </cell>
          <cell r="K154">
            <v>0</v>
          </cell>
          <cell r="L154">
            <v>0</v>
          </cell>
          <cell r="M154">
            <v>0</v>
          </cell>
          <cell r="N154">
            <v>0.135135135135135</v>
          </cell>
          <cell r="O154">
            <v>0.16839999999999999</v>
          </cell>
          <cell r="P154" t="str">
            <v>NULL</v>
          </cell>
          <cell r="Q154" t="str">
            <v>NULL</v>
          </cell>
          <cell r="R154">
            <v>0.43715846994535501</v>
          </cell>
          <cell r="S154">
            <v>0.55191256830601099</v>
          </cell>
          <cell r="T154">
            <v>5.4644808743169399E-3</v>
          </cell>
          <cell r="U154">
            <v>5.4644808743169399E-3</v>
          </cell>
          <cell r="V154">
            <v>0</v>
          </cell>
          <cell r="W154">
            <v>0</v>
          </cell>
          <cell r="X154">
            <v>0</v>
          </cell>
          <cell r="Y154" t="str">
            <v>NULL</v>
          </cell>
          <cell r="Z154" t="str">
            <v>NULL</v>
          </cell>
          <cell r="AA154" t="str">
            <v>NULL</v>
          </cell>
          <cell r="AB154" t="str">
            <v>NULL</v>
          </cell>
          <cell r="AC154" t="str">
            <v>NULL</v>
          </cell>
          <cell r="AD154" t="str">
            <v>NULL</v>
          </cell>
          <cell r="AE154" t="str">
            <v>NULL</v>
          </cell>
          <cell r="AF154">
            <v>0</v>
          </cell>
          <cell r="AG154">
            <v>6.17283950617284E-3</v>
          </cell>
          <cell r="AH154">
            <v>1.2345679012345699E-2</v>
          </cell>
          <cell r="AI154" t="str">
            <v>NULL</v>
          </cell>
          <cell r="AJ154" t="str">
            <v>NULL</v>
          </cell>
          <cell r="AK154" t="str">
            <v>NULL</v>
          </cell>
          <cell r="AL154">
            <v>5.1020408163265302E-3</v>
          </cell>
          <cell r="AM154">
            <v>5.1020408163265302E-3</v>
          </cell>
          <cell r="AN154">
            <v>0</v>
          </cell>
          <cell r="AO154">
            <v>0.21904761904761899</v>
          </cell>
          <cell r="AP154">
            <v>0.20952380952381</v>
          </cell>
          <cell r="AQ154" t="str">
            <v>NULL</v>
          </cell>
          <cell r="AR154">
            <v>8.6486486486486505E-2</v>
          </cell>
          <cell r="AS154" t="str">
            <v>NULL</v>
          </cell>
        </row>
        <row r="155">
          <cell r="A155">
            <v>115660</v>
          </cell>
          <cell r="B155">
            <v>9163080</v>
          </cell>
          <cell r="C155" t="str">
            <v>Whitminster Endowed COE School</v>
          </cell>
          <cell r="D155">
            <v>916</v>
          </cell>
          <cell r="E155" t="str">
            <v>PS</v>
          </cell>
          <cell r="F155" t="str">
            <v>NULL</v>
          </cell>
          <cell r="G155">
            <v>1</v>
          </cell>
          <cell r="H155">
            <v>97</v>
          </cell>
          <cell r="I155">
            <v>97</v>
          </cell>
          <cell r="J155">
            <v>0</v>
          </cell>
          <cell r="K155">
            <v>0</v>
          </cell>
          <cell r="L155">
            <v>0</v>
          </cell>
          <cell r="M155">
            <v>0</v>
          </cell>
          <cell r="N155">
            <v>8.2474226804123696E-2</v>
          </cell>
          <cell r="O155">
            <v>0.1183</v>
          </cell>
          <cell r="P155" t="str">
            <v>NULL</v>
          </cell>
          <cell r="Q155" t="str">
            <v>NULL</v>
          </cell>
          <cell r="R155">
            <v>0.94845360824742297</v>
          </cell>
          <cell r="S155">
            <v>0</v>
          </cell>
          <cell r="T155">
            <v>5.1546391752577303E-2</v>
          </cell>
          <cell r="U155">
            <v>0</v>
          </cell>
          <cell r="V155">
            <v>0</v>
          </cell>
          <cell r="W155">
            <v>0</v>
          </cell>
          <cell r="X155">
            <v>0</v>
          </cell>
          <cell r="Y155" t="str">
            <v>NULL</v>
          </cell>
          <cell r="Z155" t="str">
            <v>NULL</v>
          </cell>
          <cell r="AA155" t="str">
            <v>NULL</v>
          </cell>
          <cell r="AB155" t="str">
            <v>NULL</v>
          </cell>
          <cell r="AC155" t="str">
            <v>NULL</v>
          </cell>
          <cell r="AD155" t="str">
            <v>NULL</v>
          </cell>
          <cell r="AE155" t="str">
            <v>NULL</v>
          </cell>
          <cell r="AF155">
            <v>0</v>
          </cell>
          <cell r="AG155">
            <v>0</v>
          </cell>
          <cell r="AH155">
            <v>0</v>
          </cell>
          <cell r="AI155" t="str">
            <v>NULL</v>
          </cell>
          <cell r="AJ155" t="str">
            <v>NULL</v>
          </cell>
          <cell r="AK155" t="str">
            <v>NULL</v>
          </cell>
          <cell r="AL155" t="str">
            <v>NULL</v>
          </cell>
          <cell r="AM155" t="str">
            <v>NULL</v>
          </cell>
          <cell r="AN155" t="str">
            <v>NULL</v>
          </cell>
          <cell r="AO155">
            <v>0.24</v>
          </cell>
          <cell r="AP155">
            <v>0.14000000000000001</v>
          </cell>
          <cell r="AQ155" t="str">
            <v>NULL</v>
          </cell>
          <cell r="AR155">
            <v>3.09278350515464E-2</v>
          </cell>
          <cell r="AS155" t="str">
            <v>NULL</v>
          </cell>
        </row>
        <row r="156">
          <cell r="A156">
            <v>115661</v>
          </cell>
          <cell r="B156">
            <v>9163081</v>
          </cell>
          <cell r="C156" t="str">
            <v>Willersey C of E Primary School</v>
          </cell>
          <cell r="D156">
            <v>916</v>
          </cell>
          <cell r="E156" t="str">
            <v>PS</v>
          </cell>
          <cell r="F156" t="str">
            <v>NULL</v>
          </cell>
          <cell r="G156">
            <v>1</v>
          </cell>
          <cell r="H156">
            <v>46</v>
          </cell>
          <cell r="I156">
            <v>46</v>
          </cell>
          <cell r="J156">
            <v>0</v>
          </cell>
          <cell r="K156">
            <v>0</v>
          </cell>
          <cell r="L156">
            <v>0</v>
          </cell>
          <cell r="M156">
            <v>0</v>
          </cell>
          <cell r="N156">
            <v>0.19565217391304299</v>
          </cell>
          <cell r="O156">
            <v>0.1333</v>
          </cell>
          <cell r="P156" t="str">
            <v>NULL</v>
          </cell>
          <cell r="Q156" t="str">
            <v>NULL</v>
          </cell>
          <cell r="R156">
            <v>0.91304347826086996</v>
          </cell>
          <cell r="S156">
            <v>8.6956521739130405E-2</v>
          </cell>
          <cell r="T156">
            <v>0</v>
          </cell>
          <cell r="U156">
            <v>0</v>
          </cell>
          <cell r="V156">
            <v>0</v>
          </cell>
          <cell r="W156">
            <v>0</v>
          </cell>
          <cell r="X156">
            <v>0</v>
          </cell>
          <cell r="Y156" t="str">
            <v>NULL</v>
          </cell>
          <cell r="Z156" t="str">
            <v>NULL</v>
          </cell>
          <cell r="AA156" t="str">
            <v>NULL</v>
          </cell>
          <cell r="AB156" t="str">
            <v>NULL</v>
          </cell>
          <cell r="AC156" t="str">
            <v>NULL</v>
          </cell>
          <cell r="AD156" t="str">
            <v>NULL</v>
          </cell>
          <cell r="AE156" t="str">
            <v>NULL</v>
          </cell>
          <cell r="AF156">
            <v>0</v>
          </cell>
          <cell r="AG156">
            <v>0</v>
          </cell>
          <cell r="AH156">
            <v>0</v>
          </cell>
          <cell r="AI156" t="str">
            <v>NULL</v>
          </cell>
          <cell r="AJ156" t="str">
            <v>NULL</v>
          </cell>
          <cell r="AK156" t="str">
            <v>NULL</v>
          </cell>
          <cell r="AL156" t="str">
            <v>NULL</v>
          </cell>
          <cell r="AM156" t="str">
            <v>NULL</v>
          </cell>
          <cell r="AN156" t="str">
            <v>NULL</v>
          </cell>
          <cell r="AO156">
            <v>0.32</v>
          </cell>
          <cell r="AP156">
            <v>0.32</v>
          </cell>
          <cell r="AQ156" t="str">
            <v>NULL</v>
          </cell>
          <cell r="AR156">
            <v>4.3478260869565202E-2</v>
          </cell>
          <cell r="AS156" t="str">
            <v>NULL</v>
          </cell>
        </row>
        <row r="157">
          <cell r="A157">
            <v>115663</v>
          </cell>
          <cell r="B157">
            <v>9163086</v>
          </cell>
          <cell r="C157" t="str">
            <v>Ashleworth C E Primary School</v>
          </cell>
          <cell r="D157">
            <v>916</v>
          </cell>
          <cell r="E157" t="str">
            <v>PS</v>
          </cell>
          <cell r="F157" t="str">
            <v>NULL</v>
          </cell>
          <cell r="G157">
            <v>1</v>
          </cell>
          <cell r="H157">
            <v>18</v>
          </cell>
          <cell r="I157">
            <v>18</v>
          </cell>
          <cell r="J157">
            <v>0</v>
          </cell>
          <cell r="K157">
            <v>0</v>
          </cell>
          <cell r="L157">
            <v>0</v>
          </cell>
          <cell r="M157">
            <v>0</v>
          </cell>
          <cell r="N157">
            <v>0</v>
          </cell>
          <cell r="O157">
            <v>0.05</v>
          </cell>
          <cell r="P157" t="str">
            <v>NULL</v>
          </cell>
          <cell r="Q157" t="str">
            <v>NULL</v>
          </cell>
          <cell r="R157">
            <v>0.94444444444444398</v>
          </cell>
          <cell r="S157">
            <v>0</v>
          </cell>
          <cell r="T157">
            <v>5.5555555555555601E-2</v>
          </cell>
          <cell r="U157">
            <v>0</v>
          </cell>
          <cell r="V157">
            <v>0</v>
          </cell>
          <cell r="W157">
            <v>0</v>
          </cell>
          <cell r="X157">
            <v>0</v>
          </cell>
          <cell r="Y157" t="str">
            <v>NULL</v>
          </cell>
          <cell r="Z157" t="str">
            <v>NULL</v>
          </cell>
          <cell r="AA157" t="str">
            <v>NULL</v>
          </cell>
          <cell r="AB157" t="str">
            <v>NULL</v>
          </cell>
          <cell r="AC157" t="str">
            <v>NULL</v>
          </cell>
          <cell r="AD157" t="str">
            <v>NULL</v>
          </cell>
          <cell r="AE157" t="str">
            <v>NULL</v>
          </cell>
          <cell r="AF157">
            <v>0</v>
          </cell>
          <cell r="AG157">
            <v>0</v>
          </cell>
          <cell r="AH157">
            <v>0</v>
          </cell>
          <cell r="AI157" t="str">
            <v>NULL</v>
          </cell>
          <cell r="AJ157" t="str">
            <v>NULL</v>
          </cell>
          <cell r="AK157" t="str">
            <v>NULL</v>
          </cell>
          <cell r="AL157" t="str">
            <v>NULL</v>
          </cell>
          <cell r="AM157" t="str">
            <v>NULL</v>
          </cell>
          <cell r="AN157" t="str">
            <v>NULL</v>
          </cell>
          <cell r="AO157">
            <v>0.33333333333333298</v>
          </cell>
          <cell r="AP157">
            <v>0.16666666666666699</v>
          </cell>
          <cell r="AQ157" t="str">
            <v>NULL</v>
          </cell>
          <cell r="AR157">
            <v>0.16666666666666699</v>
          </cell>
          <cell r="AS157" t="str">
            <v>NULL</v>
          </cell>
        </row>
        <row r="158">
          <cell r="A158">
            <v>115664</v>
          </cell>
          <cell r="B158">
            <v>9163087</v>
          </cell>
          <cell r="C158" t="str">
            <v>Down Ampney C of E Primary</v>
          </cell>
          <cell r="D158">
            <v>916</v>
          </cell>
          <cell r="E158" t="str">
            <v>PS</v>
          </cell>
          <cell r="F158" t="str">
            <v>NULL</v>
          </cell>
          <cell r="G158">
            <v>1</v>
          </cell>
          <cell r="H158">
            <v>38</v>
          </cell>
          <cell r="I158">
            <v>38</v>
          </cell>
          <cell r="J158">
            <v>0</v>
          </cell>
          <cell r="K158">
            <v>0</v>
          </cell>
          <cell r="L158">
            <v>0</v>
          </cell>
          <cell r="M158">
            <v>2</v>
          </cell>
          <cell r="N158">
            <v>7.8947368421052599E-2</v>
          </cell>
          <cell r="O158">
            <v>0.19440000000000002</v>
          </cell>
          <cell r="P158" t="str">
            <v>NULL</v>
          </cell>
          <cell r="Q158" t="str">
            <v>NULL</v>
          </cell>
          <cell r="R158">
            <v>1</v>
          </cell>
          <cell r="S158">
            <v>0</v>
          </cell>
          <cell r="T158">
            <v>0</v>
          </cell>
          <cell r="U158">
            <v>0</v>
          </cell>
          <cell r="V158">
            <v>0</v>
          </cell>
          <cell r="W158">
            <v>0</v>
          </cell>
          <cell r="X158">
            <v>0</v>
          </cell>
          <cell r="Y158" t="str">
            <v>NULL</v>
          </cell>
          <cell r="Z158" t="str">
            <v>NULL</v>
          </cell>
          <cell r="AA158" t="str">
            <v>NULL</v>
          </cell>
          <cell r="AB158" t="str">
            <v>NULL</v>
          </cell>
          <cell r="AC158" t="str">
            <v>NULL</v>
          </cell>
          <cell r="AD158" t="str">
            <v>NULL</v>
          </cell>
          <cell r="AE158" t="str">
            <v>NULL</v>
          </cell>
          <cell r="AF158">
            <v>0</v>
          </cell>
          <cell r="AG158">
            <v>0</v>
          </cell>
          <cell r="AH158">
            <v>0</v>
          </cell>
          <cell r="AI158" t="str">
            <v>NULL</v>
          </cell>
          <cell r="AJ158" t="str">
            <v>NULL</v>
          </cell>
          <cell r="AK158" t="str">
            <v>NULL</v>
          </cell>
          <cell r="AL158" t="str">
            <v>NULL</v>
          </cell>
          <cell r="AM158" t="str">
            <v>NULL</v>
          </cell>
          <cell r="AN158" t="str">
            <v>NULL</v>
          </cell>
          <cell r="AO158">
            <v>0.157894736842105</v>
          </cell>
          <cell r="AP158">
            <v>0.157894736842105</v>
          </cell>
          <cell r="AQ158" t="str">
            <v>NULL</v>
          </cell>
          <cell r="AR158">
            <v>0.157894736842105</v>
          </cell>
          <cell r="AS158" t="str">
            <v>NULL</v>
          </cell>
        </row>
        <row r="159">
          <cell r="A159">
            <v>115665</v>
          </cell>
          <cell r="B159">
            <v>9163089</v>
          </cell>
          <cell r="C159" t="str">
            <v>Siddington C.E. Primary School</v>
          </cell>
          <cell r="D159">
            <v>916</v>
          </cell>
          <cell r="E159" t="str">
            <v>PS</v>
          </cell>
          <cell r="F159" t="str">
            <v>NULL</v>
          </cell>
          <cell r="G159">
            <v>1</v>
          </cell>
          <cell r="H159">
            <v>41</v>
          </cell>
          <cell r="I159">
            <v>41</v>
          </cell>
          <cell r="J159">
            <v>0</v>
          </cell>
          <cell r="K159">
            <v>0</v>
          </cell>
          <cell r="L159">
            <v>0</v>
          </cell>
          <cell r="M159">
            <v>0</v>
          </cell>
          <cell r="N159">
            <v>0.12195121951219499</v>
          </cell>
          <cell r="O159">
            <v>0.2195</v>
          </cell>
          <cell r="P159" t="str">
            <v>NULL</v>
          </cell>
          <cell r="Q159" t="str">
            <v>NULL</v>
          </cell>
          <cell r="R159">
            <v>0.78048780487804903</v>
          </cell>
          <cell r="S159">
            <v>0.12195121951219499</v>
          </cell>
          <cell r="T159">
            <v>9.7560975609756101E-2</v>
          </cell>
          <cell r="U159">
            <v>0</v>
          </cell>
          <cell r="V159">
            <v>0</v>
          </cell>
          <cell r="W159">
            <v>0</v>
          </cell>
          <cell r="X159">
            <v>0</v>
          </cell>
          <cell r="Y159" t="str">
            <v>NULL</v>
          </cell>
          <cell r="Z159" t="str">
            <v>NULL</v>
          </cell>
          <cell r="AA159" t="str">
            <v>NULL</v>
          </cell>
          <cell r="AB159" t="str">
            <v>NULL</v>
          </cell>
          <cell r="AC159" t="str">
            <v>NULL</v>
          </cell>
          <cell r="AD159" t="str">
            <v>NULL</v>
          </cell>
          <cell r="AE159" t="str">
            <v>NULL</v>
          </cell>
          <cell r="AF159">
            <v>0</v>
          </cell>
          <cell r="AG159">
            <v>0</v>
          </cell>
          <cell r="AH159">
            <v>0</v>
          </cell>
          <cell r="AI159" t="str">
            <v>NULL</v>
          </cell>
          <cell r="AJ159" t="str">
            <v>NULL</v>
          </cell>
          <cell r="AK159" t="str">
            <v>NULL</v>
          </cell>
          <cell r="AL159" t="str">
            <v>NULL</v>
          </cell>
          <cell r="AM159" t="str">
            <v>NULL</v>
          </cell>
          <cell r="AN159" t="str">
            <v>NULL</v>
          </cell>
          <cell r="AO159">
            <v>0.42307692307692302</v>
          </cell>
          <cell r="AP159">
            <v>0.42307692307692302</v>
          </cell>
          <cell r="AQ159" t="str">
            <v>NULL</v>
          </cell>
          <cell r="AR159">
            <v>7.3170731707317097E-2</v>
          </cell>
          <cell r="AS159" t="str">
            <v>NULL</v>
          </cell>
        </row>
        <row r="160">
          <cell r="A160">
            <v>115666</v>
          </cell>
          <cell r="B160">
            <v>9163093</v>
          </cell>
          <cell r="C160" t="str">
            <v>Holy Trinity C of E Primary School</v>
          </cell>
          <cell r="D160">
            <v>916</v>
          </cell>
          <cell r="E160" t="str">
            <v>PS</v>
          </cell>
          <cell r="F160" t="str">
            <v>NULL</v>
          </cell>
          <cell r="G160">
            <v>1</v>
          </cell>
          <cell r="H160">
            <v>197</v>
          </cell>
          <cell r="I160">
            <v>197</v>
          </cell>
          <cell r="J160">
            <v>0</v>
          </cell>
          <cell r="K160">
            <v>0</v>
          </cell>
          <cell r="L160">
            <v>0</v>
          </cell>
          <cell r="M160">
            <v>0</v>
          </cell>
          <cell r="N160">
            <v>0.111675126903553</v>
          </cell>
          <cell r="O160">
            <v>0.15960000000000002</v>
          </cell>
          <cell r="P160" t="str">
            <v>NULL</v>
          </cell>
          <cell r="Q160" t="str">
            <v>NULL</v>
          </cell>
          <cell r="R160">
            <v>0.79187817258883297</v>
          </cell>
          <cell r="S160">
            <v>8.1218274111675107E-2</v>
          </cell>
          <cell r="T160">
            <v>2.5380710659898501E-2</v>
          </cell>
          <cell r="U160">
            <v>4.5685279187817299E-2</v>
          </cell>
          <cell r="V160">
            <v>0</v>
          </cell>
          <cell r="W160">
            <v>4.5685279187817299E-2</v>
          </cell>
          <cell r="X160">
            <v>1.01522842639594E-2</v>
          </cell>
          <cell r="Y160" t="str">
            <v>NULL</v>
          </cell>
          <cell r="Z160" t="str">
            <v>NULL</v>
          </cell>
          <cell r="AA160" t="str">
            <v>NULL</v>
          </cell>
          <cell r="AB160" t="str">
            <v>NULL</v>
          </cell>
          <cell r="AC160" t="str">
            <v>NULL</v>
          </cell>
          <cell r="AD160" t="str">
            <v>NULL</v>
          </cell>
          <cell r="AE160" t="str">
            <v>NULL</v>
          </cell>
          <cell r="AF160">
            <v>0</v>
          </cell>
          <cell r="AG160">
            <v>5.9880239520958096E-3</v>
          </cell>
          <cell r="AH160">
            <v>1.19760479041916E-2</v>
          </cell>
          <cell r="AI160" t="str">
            <v>NULL</v>
          </cell>
          <cell r="AJ160" t="str">
            <v>NULL</v>
          </cell>
          <cell r="AK160" t="str">
            <v>NULL</v>
          </cell>
          <cell r="AL160" t="str">
            <v>NULL</v>
          </cell>
          <cell r="AM160" t="str">
            <v>NULL</v>
          </cell>
          <cell r="AN160" t="str">
            <v>NULL</v>
          </cell>
          <cell r="AO160">
            <v>0.108108108108108</v>
          </cell>
          <cell r="AP160">
            <v>7.2072072072072099E-2</v>
          </cell>
          <cell r="AQ160" t="str">
            <v>NULL</v>
          </cell>
          <cell r="AR160">
            <v>8.6294416243654803E-2</v>
          </cell>
          <cell r="AS160" t="str">
            <v>NULL</v>
          </cell>
        </row>
        <row r="161">
          <cell r="A161">
            <v>115667</v>
          </cell>
          <cell r="B161">
            <v>9163094</v>
          </cell>
          <cell r="C161" t="str">
            <v>Leckhampton CE Primary School</v>
          </cell>
          <cell r="D161">
            <v>916</v>
          </cell>
          <cell r="E161" t="str">
            <v>PS</v>
          </cell>
          <cell r="F161" t="str">
            <v>NULL</v>
          </cell>
          <cell r="G161">
            <v>1</v>
          </cell>
          <cell r="H161">
            <v>419</v>
          </cell>
          <cell r="I161">
            <v>419</v>
          </cell>
          <cell r="J161">
            <v>0</v>
          </cell>
          <cell r="K161">
            <v>0</v>
          </cell>
          <cell r="L161">
            <v>0</v>
          </cell>
          <cell r="M161">
            <v>0</v>
          </cell>
          <cell r="N161">
            <v>4.0572792362768499E-2</v>
          </cell>
          <cell r="O161">
            <v>0.06</v>
          </cell>
          <cell r="P161" t="str">
            <v>NULL</v>
          </cell>
          <cell r="Q161" t="str">
            <v>NULL</v>
          </cell>
          <cell r="R161">
            <v>0.99761336515513099</v>
          </cell>
          <cell r="S161">
            <v>0</v>
          </cell>
          <cell r="T161">
            <v>2.38663484486874E-3</v>
          </cell>
          <cell r="U161">
            <v>0</v>
          </cell>
          <cell r="V161">
            <v>0</v>
          </cell>
          <cell r="W161">
            <v>0</v>
          </cell>
          <cell r="X161">
            <v>0</v>
          </cell>
          <cell r="Y161" t="str">
            <v>NULL</v>
          </cell>
          <cell r="Z161" t="str">
            <v>NULL</v>
          </cell>
          <cell r="AA161" t="str">
            <v>NULL</v>
          </cell>
          <cell r="AB161" t="str">
            <v>NULL</v>
          </cell>
          <cell r="AC161" t="str">
            <v>NULL</v>
          </cell>
          <cell r="AD161" t="str">
            <v>NULL</v>
          </cell>
          <cell r="AE161" t="str">
            <v>NULL</v>
          </cell>
          <cell r="AF161">
            <v>8.3565459610027894E-3</v>
          </cell>
          <cell r="AG161">
            <v>8.3565459610027894E-3</v>
          </cell>
          <cell r="AH161">
            <v>8.3565459610027894E-3</v>
          </cell>
          <cell r="AI161" t="str">
            <v>NULL</v>
          </cell>
          <cell r="AJ161" t="str">
            <v>NULL</v>
          </cell>
          <cell r="AK161" t="str">
            <v>NULL</v>
          </cell>
          <cell r="AL161" t="str">
            <v>NULL</v>
          </cell>
          <cell r="AM161" t="str">
            <v>NULL</v>
          </cell>
          <cell r="AN161" t="str">
            <v>NULL</v>
          </cell>
          <cell r="AO161">
            <v>6.7796610169491497E-2</v>
          </cell>
          <cell r="AP161">
            <v>4.6610169491525397E-2</v>
          </cell>
          <cell r="AQ161" t="str">
            <v>NULL</v>
          </cell>
          <cell r="AR161">
            <v>3.3412887828162298E-2</v>
          </cell>
          <cell r="AS161" t="str">
            <v>NULL</v>
          </cell>
        </row>
        <row r="162">
          <cell r="A162">
            <v>115668</v>
          </cell>
          <cell r="B162">
            <v>9163096</v>
          </cell>
          <cell r="C162" t="str">
            <v>St. James'  Cof E Primary School</v>
          </cell>
          <cell r="D162">
            <v>916</v>
          </cell>
          <cell r="E162" t="str">
            <v>PS</v>
          </cell>
          <cell r="F162" t="str">
            <v>NULL</v>
          </cell>
          <cell r="G162">
            <v>1</v>
          </cell>
          <cell r="H162">
            <v>331</v>
          </cell>
          <cell r="I162">
            <v>331</v>
          </cell>
          <cell r="J162">
            <v>0</v>
          </cell>
          <cell r="K162">
            <v>0</v>
          </cell>
          <cell r="L162">
            <v>0</v>
          </cell>
          <cell r="M162">
            <v>2</v>
          </cell>
          <cell r="N162">
            <v>3.92749244712991E-2</v>
          </cell>
          <cell r="O162">
            <v>6.9400000000000003E-2</v>
          </cell>
          <cell r="P162" t="str">
            <v>NULL</v>
          </cell>
          <cell r="Q162" t="str">
            <v>NULL</v>
          </cell>
          <cell r="R162">
            <v>0.94207317073170704</v>
          </cell>
          <cell r="S162">
            <v>2.1341463414634099E-2</v>
          </cell>
          <cell r="T162">
            <v>2.7439024390243899E-2</v>
          </cell>
          <cell r="U162">
            <v>3.0487804878048799E-3</v>
          </cell>
          <cell r="V162">
            <v>6.0975609756097598E-3</v>
          </cell>
          <cell r="W162">
            <v>0</v>
          </cell>
          <cell r="X162">
            <v>0</v>
          </cell>
          <cell r="Y162" t="str">
            <v>NULL</v>
          </cell>
          <cell r="Z162" t="str">
            <v>NULL</v>
          </cell>
          <cell r="AA162" t="str">
            <v>NULL</v>
          </cell>
          <cell r="AB162" t="str">
            <v>NULL</v>
          </cell>
          <cell r="AC162" t="str">
            <v>NULL</v>
          </cell>
          <cell r="AD162" t="str">
            <v>NULL</v>
          </cell>
          <cell r="AE162" t="str">
            <v>NULL</v>
          </cell>
          <cell r="AF162">
            <v>3.6764705882352902E-3</v>
          </cell>
          <cell r="AG162">
            <v>1.4705882352941201E-2</v>
          </cell>
          <cell r="AH162">
            <v>2.9411764705882401E-2</v>
          </cell>
          <cell r="AI162" t="str">
            <v>NULL</v>
          </cell>
          <cell r="AJ162" t="str">
            <v>NULL</v>
          </cell>
          <cell r="AK162" t="str">
            <v>NULL</v>
          </cell>
          <cell r="AL162" t="str">
            <v>NULL</v>
          </cell>
          <cell r="AM162" t="str">
            <v>NULL</v>
          </cell>
          <cell r="AN162" t="str">
            <v>NULL</v>
          </cell>
          <cell r="AO162">
            <v>3.4682080924855502E-2</v>
          </cell>
          <cell r="AP162">
            <v>2.8901734104046201E-2</v>
          </cell>
          <cell r="AQ162" t="str">
            <v>NULL</v>
          </cell>
          <cell r="AR162">
            <v>7.5528700906344406E-2</v>
          </cell>
          <cell r="AS162" t="str">
            <v>NULL</v>
          </cell>
        </row>
        <row r="163">
          <cell r="A163">
            <v>115669</v>
          </cell>
          <cell r="B163">
            <v>9163097</v>
          </cell>
          <cell r="C163" t="str">
            <v>St John's Church of Eng School</v>
          </cell>
          <cell r="D163">
            <v>916</v>
          </cell>
          <cell r="E163" t="str">
            <v>PS</v>
          </cell>
          <cell r="F163" t="str">
            <v>NULL</v>
          </cell>
          <cell r="G163">
            <v>1</v>
          </cell>
          <cell r="H163">
            <v>192</v>
          </cell>
          <cell r="I163">
            <v>192</v>
          </cell>
          <cell r="J163">
            <v>0</v>
          </cell>
          <cell r="K163">
            <v>0</v>
          </cell>
          <cell r="L163">
            <v>0</v>
          </cell>
          <cell r="M163">
            <v>0</v>
          </cell>
          <cell r="N163">
            <v>0.19791666666666699</v>
          </cell>
          <cell r="O163">
            <v>0.18280000000000002</v>
          </cell>
          <cell r="P163" t="str">
            <v>NULL</v>
          </cell>
          <cell r="Q163" t="str">
            <v>NULL</v>
          </cell>
          <cell r="R163">
            <v>0.61780104712041894</v>
          </cell>
          <cell r="S163">
            <v>7.3298429319371694E-2</v>
          </cell>
          <cell r="T163">
            <v>0.130890052356021</v>
          </cell>
          <cell r="U163">
            <v>5.2356020942408397E-2</v>
          </cell>
          <cell r="V163">
            <v>6.8062827225130906E-2</v>
          </cell>
          <cell r="W163">
            <v>4.7120418848167499E-2</v>
          </cell>
          <cell r="X163">
            <v>1.04712041884817E-2</v>
          </cell>
          <cell r="Y163" t="str">
            <v>NULL</v>
          </cell>
          <cell r="Z163" t="str">
            <v>NULL</v>
          </cell>
          <cell r="AA163" t="str">
            <v>NULL</v>
          </cell>
          <cell r="AB163" t="str">
            <v>NULL</v>
          </cell>
          <cell r="AC163" t="str">
            <v>NULL</v>
          </cell>
          <cell r="AD163" t="str">
            <v>NULL</v>
          </cell>
          <cell r="AE163" t="str">
            <v>NULL</v>
          </cell>
          <cell r="AF163">
            <v>4.2944785276073601E-2</v>
          </cell>
          <cell r="AG163">
            <v>6.7484662576687102E-2</v>
          </cell>
          <cell r="AH163">
            <v>0.128834355828221</v>
          </cell>
          <cell r="AI163" t="str">
            <v>NULL</v>
          </cell>
          <cell r="AJ163" t="str">
            <v>NULL</v>
          </cell>
          <cell r="AK163" t="str">
            <v>NULL</v>
          </cell>
          <cell r="AL163">
            <v>5.3763440860215058E-3</v>
          </cell>
          <cell r="AM163">
            <v>5.3763440860215058E-3</v>
          </cell>
          <cell r="AN163">
            <v>0</v>
          </cell>
          <cell r="AO163">
            <v>0.160377358490566</v>
          </cell>
          <cell r="AP163">
            <v>0.13207547169811301</v>
          </cell>
          <cell r="AQ163" t="str">
            <v>NULL</v>
          </cell>
          <cell r="AR163">
            <v>0.104166666666667</v>
          </cell>
          <cell r="AS163" t="str">
            <v>NULL</v>
          </cell>
        </row>
        <row r="164">
          <cell r="A164">
            <v>115670</v>
          </cell>
          <cell r="B164">
            <v>9163099</v>
          </cell>
          <cell r="C164" t="str">
            <v>Oak Hill C.E. Primary School</v>
          </cell>
          <cell r="D164">
            <v>916</v>
          </cell>
          <cell r="E164" t="str">
            <v>PS</v>
          </cell>
          <cell r="F164" t="str">
            <v>NULL</v>
          </cell>
          <cell r="G164">
            <v>1</v>
          </cell>
          <cell r="H164">
            <v>97</v>
          </cell>
          <cell r="I164">
            <v>97</v>
          </cell>
          <cell r="J164">
            <v>0</v>
          </cell>
          <cell r="K164">
            <v>0</v>
          </cell>
          <cell r="L164">
            <v>0</v>
          </cell>
          <cell r="M164">
            <v>0</v>
          </cell>
          <cell r="N164">
            <v>4.1237113402061903E-2</v>
          </cell>
          <cell r="O164">
            <v>0.09</v>
          </cell>
          <cell r="P164" t="str">
            <v>NULL</v>
          </cell>
          <cell r="Q164" t="str">
            <v>NULL</v>
          </cell>
          <cell r="R164">
            <v>1</v>
          </cell>
          <cell r="S164">
            <v>0</v>
          </cell>
          <cell r="T164">
            <v>0</v>
          </cell>
          <cell r="U164">
            <v>0</v>
          </cell>
          <cell r="V164">
            <v>0</v>
          </cell>
          <cell r="W164">
            <v>0</v>
          </cell>
          <cell r="X164">
            <v>0</v>
          </cell>
          <cell r="Y164" t="str">
            <v>NULL</v>
          </cell>
          <cell r="Z164" t="str">
            <v>NULL</v>
          </cell>
          <cell r="AA164" t="str">
            <v>NULL</v>
          </cell>
          <cell r="AB164" t="str">
            <v>NULL</v>
          </cell>
          <cell r="AC164" t="str">
            <v>NULL</v>
          </cell>
          <cell r="AD164" t="str">
            <v>NULL</v>
          </cell>
          <cell r="AE164" t="str">
            <v>NULL</v>
          </cell>
          <cell r="AF164">
            <v>1.21951219512195E-2</v>
          </cell>
          <cell r="AG164">
            <v>2.4390243902439001E-2</v>
          </cell>
          <cell r="AH164">
            <v>2.4390243902439001E-2</v>
          </cell>
          <cell r="AI164" t="str">
            <v>NULL</v>
          </cell>
          <cell r="AJ164" t="str">
            <v>NULL</v>
          </cell>
          <cell r="AK164" t="str">
            <v>NULL</v>
          </cell>
          <cell r="AL164" t="str">
            <v>NULL</v>
          </cell>
          <cell r="AM164" t="str">
            <v>NULL</v>
          </cell>
          <cell r="AN164" t="str">
            <v>NULL</v>
          </cell>
          <cell r="AO164">
            <v>0</v>
          </cell>
          <cell r="AP164">
            <v>0</v>
          </cell>
          <cell r="AQ164" t="str">
            <v>NULL</v>
          </cell>
          <cell r="AR164">
            <v>2.06185567010309E-2</v>
          </cell>
          <cell r="AS164" t="str">
            <v>NULL</v>
          </cell>
        </row>
        <row r="165">
          <cell r="A165">
            <v>132248</v>
          </cell>
          <cell r="B165">
            <v>9163101</v>
          </cell>
          <cell r="C165" t="str">
            <v>Lakefield CofE Primary School</v>
          </cell>
          <cell r="D165">
            <v>916</v>
          </cell>
          <cell r="E165" t="str">
            <v>PS</v>
          </cell>
          <cell r="F165" t="str">
            <v>NULL</v>
          </cell>
          <cell r="G165">
            <v>1</v>
          </cell>
          <cell r="H165">
            <v>199</v>
          </cell>
          <cell r="I165">
            <v>199</v>
          </cell>
          <cell r="J165">
            <v>0</v>
          </cell>
          <cell r="K165">
            <v>0</v>
          </cell>
          <cell r="L165">
            <v>0</v>
          </cell>
          <cell r="M165">
            <v>0</v>
          </cell>
          <cell r="N165">
            <v>0.10552763819095499</v>
          </cell>
          <cell r="O165">
            <v>0.1042</v>
          </cell>
          <cell r="P165" t="str">
            <v>NULL</v>
          </cell>
          <cell r="Q165" t="str">
            <v>NULL</v>
          </cell>
          <cell r="R165">
            <v>0.97487437185929604</v>
          </cell>
          <cell r="S165">
            <v>5.0251256281407001E-3</v>
          </cell>
          <cell r="T165">
            <v>2.01005025125628E-2</v>
          </cell>
          <cell r="U165">
            <v>0</v>
          </cell>
          <cell r="V165">
            <v>0</v>
          </cell>
          <cell r="W165">
            <v>0</v>
          </cell>
          <cell r="X165">
            <v>0</v>
          </cell>
          <cell r="Y165" t="str">
            <v>NULL</v>
          </cell>
          <cell r="Z165" t="str">
            <v>NULL</v>
          </cell>
          <cell r="AA165" t="str">
            <v>NULL</v>
          </cell>
          <cell r="AB165" t="str">
            <v>NULL</v>
          </cell>
          <cell r="AC165" t="str">
            <v>NULL</v>
          </cell>
          <cell r="AD165" t="str">
            <v>NULL</v>
          </cell>
          <cell r="AE165" t="str">
            <v>NULL</v>
          </cell>
          <cell r="AF165">
            <v>0</v>
          </cell>
          <cell r="AG165">
            <v>0</v>
          </cell>
          <cell r="AH165">
            <v>1.7857142857142901E-2</v>
          </cell>
          <cell r="AI165" t="str">
            <v>NULL</v>
          </cell>
          <cell r="AJ165" t="str">
            <v>NULL</v>
          </cell>
          <cell r="AK165" t="str">
            <v>NULL</v>
          </cell>
          <cell r="AL165" t="str">
            <v>NULL</v>
          </cell>
          <cell r="AM165" t="str">
            <v>NULL</v>
          </cell>
          <cell r="AN165" t="str">
            <v>NULL</v>
          </cell>
          <cell r="AO165">
            <v>0.25423728813559299</v>
          </cell>
          <cell r="AP165">
            <v>0.161016949152542</v>
          </cell>
          <cell r="AQ165" t="str">
            <v>NULL</v>
          </cell>
          <cell r="AR165">
            <v>5.0251256281407003E-2</v>
          </cell>
          <cell r="AS165" t="str">
            <v>NULL</v>
          </cell>
        </row>
        <row r="166">
          <cell r="A166">
            <v>115673</v>
          </cell>
          <cell r="B166">
            <v>9163308</v>
          </cell>
          <cell r="C166" t="str">
            <v>Ampney Crucis CE Prim. School</v>
          </cell>
          <cell r="D166">
            <v>916</v>
          </cell>
          <cell r="E166" t="str">
            <v>PS</v>
          </cell>
          <cell r="F166" t="str">
            <v>NULL</v>
          </cell>
          <cell r="G166">
            <v>1</v>
          </cell>
          <cell r="H166">
            <v>81</v>
          </cell>
          <cell r="I166">
            <v>81</v>
          </cell>
          <cell r="J166">
            <v>0</v>
          </cell>
          <cell r="K166">
            <v>0</v>
          </cell>
          <cell r="L166">
            <v>0</v>
          </cell>
          <cell r="M166">
            <v>0</v>
          </cell>
          <cell r="N166">
            <v>6.1728395061728399E-2</v>
          </cell>
          <cell r="O166">
            <v>0.1235</v>
          </cell>
          <cell r="P166" t="str">
            <v>NULL</v>
          </cell>
          <cell r="Q166" t="str">
            <v>NULL</v>
          </cell>
          <cell r="R166">
            <v>0.98765432098765404</v>
          </cell>
          <cell r="S166">
            <v>1.2345679012345699E-2</v>
          </cell>
          <cell r="T166">
            <v>0</v>
          </cell>
          <cell r="U166">
            <v>0</v>
          </cell>
          <cell r="V166">
            <v>0</v>
          </cell>
          <cell r="W166">
            <v>0</v>
          </cell>
          <cell r="X166">
            <v>0</v>
          </cell>
          <cell r="Y166" t="str">
            <v>NULL</v>
          </cell>
          <cell r="Z166" t="str">
            <v>NULL</v>
          </cell>
          <cell r="AA166" t="str">
            <v>NULL</v>
          </cell>
          <cell r="AB166" t="str">
            <v>NULL</v>
          </cell>
          <cell r="AC166" t="str">
            <v>NULL</v>
          </cell>
          <cell r="AD166" t="str">
            <v>NULL</v>
          </cell>
          <cell r="AE166" t="str">
            <v>NULL</v>
          </cell>
          <cell r="AF166">
            <v>0</v>
          </cell>
          <cell r="AG166">
            <v>2.9411764705882401E-2</v>
          </cell>
          <cell r="AH166">
            <v>2.9411764705882401E-2</v>
          </cell>
          <cell r="AI166" t="str">
            <v>NULL</v>
          </cell>
          <cell r="AJ166" t="str">
            <v>NULL</v>
          </cell>
          <cell r="AK166" t="str">
            <v>NULL</v>
          </cell>
          <cell r="AL166" t="str">
            <v>NULL</v>
          </cell>
          <cell r="AM166" t="str">
            <v>NULL</v>
          </cell>
          <cell r="AN166" t="str">
            <v>NULL</v>
          </cell>
          <cell r="AO166">
            <v>0.2</v>
          </cell>
          <cell r="AP166">
            <v>0.155555555555556</v>
          </cell>
          <cell r="AQ166" t="str">
            <v>NULL</v>
          </cell>
          <cell r="AR166">
            <v>0.148148148148148</v>
          </cell>
          <cell r="AS166" t="str">
            <v>NULL</v>
          </cell>
        </row>
        <row r="167">
          <cell r="A167">
            <v>115674</v>
          </cell>
          <cell r="B167">
            <v>9163310</v>
          </cell>
          <cell r="C167" t="str">
            <v>Oakridge Parochial School</v>
          </cell>
          <cell r="D167">
            <v>916</v>
          </cell>
          <cell r="E167" t="str">
            <v>PS</v>
          </cell>
          <cell r="F167" t="str">
            <v>NULL</v>
          </cell>
          <cell r="G167">
            <v>1</v>
          </cell>
          <cell r="H167">
            <v>28</v>
          </cell>
          <cell r="I167">
            <v>28</v>
          </cell>
          <cell r="J167">
            <v>0</v>
          </cell>
          <cell r="K167">
            <v>0</v>
          </cell>
          <cell r="L167">
            <v>0</v>
          </cell>
          <cell r="M167">
            <v>0</v>
          </cell>
          <cell r="N167">
            <v>7.1428571428571397E-2</v>
          </cell>
          <cell r="O167">
            <v>5.7099999999999998E-2</v>
          </cell>
          <cell r="P167" t="str">
            <v>NULL</v>
          </cell>
          <cell r="Q167" t="str">
            <v>NULL</v>
          </cell>
          <cell r="R167">
            <v>0.92857142857142905</v>
          </cell>
          <cell r="S167">
            <v>0</v>
          </cell>
          <cell r="T167">
            <v>7.1428571428571397E-2</v>
          </cell>
          <cell r="U167">
            <v>0</v>
          </cell>
          <cell r="V167">
            <v>0</v>
          </cell>
          <cell r="W167">
            <v>0</v>
          </cell>
          <cell r="X167">
            <v>0</v>
          </cell>
          <cell r="Y167" t="str">
            <v>NULL</v>
          </cell>
          <cell r="Z167" t="str">
            <v>NULL</v>
          </cell>
          <cell r="AA167" t="str">
            <v>NULL</v>
          </cell>
          <cell r="AB167" t="str">
            <v>NULL</v>
          </cell>
          <cell r="AC167" t="str">
            <v>NULL</v>
          </cell>
          <cell r="AD167" t="str">
            <v>NULL</v>
          </cell>
          <cell r="AE167" t="str">
            <v>NULL</v>
          </cell>
          <cell r="AF167">
            <v>0</v>
          </cell>
          <cell r="AG167">
            <v>0</v>
          </cell>
          <cell r="AH167">
            <v>0</v>
          </cell>
          <cell r="AI167" t="str">
            <v>NULL</v>
          </cell>
          <cell r="AJ167" t="str">
            <v>NULL</v>
          </cell>
          <cell r="AK167" t="str">
            <v>NULL</v>
          </cell>
          <cell r="AL167" t="str">
            <v>NULL</v>
          </cell>
          <cell r="AM167" t="str">
            <v>NULL</v>
          </cell>
          <cell r="AN167" t="str">
            <v>NULL</v>
          </cell>
          <cell r="AO167">
            <v>0.125</v>
          </cell>
          <cell r="AP167">
            <v>0.125</v>
          </cell>
          <cell r="AQ167" t="str">
            <v>NULL</v>
          </cell>
          <cell r="AR167">
            <v>0.107142857142857</v>
          </cell>
          <cell r="AS167" t="str">
            <v>NULL</v>
          </cell>
        </row>
        <row r="168">
          <cell r="A168">
            <v>115675</v>
          </cell>
          <cell r="B168">
            <v>9163311</v>
          </cell>
          <cell r="C168" t="str">
            <v>Bromesberrow St.Mary's C of E</v>
          </cell>
          <cell r="D168">
            <v>916</v>
          </cell>
          <cell r="E168" t="str">
            <v>PS</v>
          </cell>
          <cell r="F168" t="str">
            <v>NULL</v>
          </cell>
          <cell r="G168">
            <v>1</v>
          </cell>
          <cell r="H168">
            <v>60</v>
          </cell>
          <cell r="I168">
            <v>60</v>
          </cell>
          <cell r="J168">
            <v>0</v>
          </cell>
          <cell r="K168">
            <v>0</v>
          </cell>
          <cell r="L168">
            <v>0</v>
          </cell>
          <cell r="M168">
            <v>2</v>
          </cell>
          <cell r="N168">
            <v>6.6666666666666693E-2</v>
          </cell>
          <cell r="O168">
            <v>8.4700000000000011E-2</v>
          </cell>
          <cell r="P168" t="str">
            <v>NULL</v>
          </cell>
          <cell r="Q168" t="str">
            <v>NULL</v>
          </cell>
          <cell r="R168">
            <v>0.7</v>
          </cell>
          <cell r="S168">
            <v>0.3</v>
          </cell>
          <cell r="T168">
            <v>0</v>
          </cell>
          <cell r="U168">
            <v>0</v>
          </cell>
          <cell r="V168">
            <v>0</v>
          </cell>
          <cell r="W168">
            <v>0</v>
          </cell>
          <cell r="X168">
            <v>0</v>
          </cell>
          <cell r="Y168" t="str">
            <v>NULL</v>
          </cell>
          <cell r="Z168" t="str">
            <v>NULL</v>
          </cell>
          <cell r="AA168" t="str">
            <v>NULL</v>
          </cell>
          <cell r="AB168" t="str">
            <v>NULL</v>
          </cell>
          <cell r="AC168" t="str">
            <v>NULL</v>
          </cell>
          <cell r="AD168" t="str">
            <v>NULL</v>
          </cell>
          <cell r="AE168" t="str">
            <v>NULL</v>
          </cell>
          <cell r="AF168">
            <v>3.6363636363636397E-2</v>
          </cell>
          <cell r="AG168">
            <v>3.6363636363636397E-2</v>
          </cell>
          <cell r="AH168">
            <v>3.6363636363636397E-2</v>
          </cell>
          <cell r="AI168" t="str">
            <v>NULL</v>
          </cell>
          <cell r="AJ168" t="str">
            <v>NULL</v>
          </cell>
          <cell r="AK168" t="str">
            <v>NULL</v>
          </cell>
          <cell r="AL168" t="str">
            <v>NULL</v>
          </cell>
          <cell r="AM168" t="str">
            <v>NULL</v>
          </cell>
          <cell r="AN168" t="str">
            <v>NULL</v>
          </cell>
          <cell r="AO168">
            <v>0.42499999999999999</v>
          </cell>
          <cell r="AP168">
            <v>0.4</v>
          </cell>
          <cell r="AQ168" t="str">
            <v>NULL</v>
          </cell>
          <cell r="AR168">
            <v>0.16666666666666699</v>
          </cell>
          <cell r="AS168" t="str">
            <v>NULL</v>
          </cell>
        </row>
        <row r="169">
          <cell r="A169">
            <v>115676</v>
          </cell>
          <cell r="B169">
            <v>9163313</v>
          </cell>
          <cell r="C169" t="str">
            <v>Cam Hopton CofE Primary School</v>
          </cell>
          <cell r="D169">
            <v>916</v>
          </cell>
          <cell r="E169" t="str">
            <v>PS</v>
          </cell>
          <cell r="F169" t="str">
            <v>NULL</v>
          </cell>
          <cell r="G169">
            <v>1</v>
          </cell>
          <cell r="H169">
            <v>211</v>
          </cell>
          <cell r="I169">
            <v>211</v>
          </cell>
          <cell r="J169">
            <v>0</v>
          </cell>
          <cell r="K169">
            <v>0</v>
          </cell>
          <cell r="L169">
            <v>0</v>
          </cell>
          <cell r="M169">
            <v>0</v>
          </cell>
          <cell r="N169">
            <v>6.1611374407582901E-2</v>
          </cell>
          <cell r="O169">
            <v>0.1048</v>
          </cell>
          <cell r="P169" t="str">
            <v>NULL</v>
          </cell>
          <cell r="Q169" t="str">
            <v>NULL</v>
          </cell>
          <cell r="R169">
            <v>0.93364928909952605</v>
          </cell>
          <cell r="S169">
            <v>0</v>
          </cell>
          <cell r="T169">
            <v>1.4218009478673001E-2</v>
          </cell>
          <cell r="U169">
            <v>5.2132701421800903E-2</v>
          </cell>
          <cell r="V169">
            <v>0</v>
          </cell>
          <cell r="W169">
            <v>0</v>
          </cell>
          <cell r="X169">
            <v>0</v>
          </cell>
          <cell r="Y169" t="str">
            <v>NULL</v>
          </cell>
          <cell r="Z169" t="str">
            <v>NULL</v>
          </cell>
          <cell r="AA169" t="str">
            <v>NULL</v>
          </cell>
          <cell r="AB169" t="str">
            <v>NULL</v>
          </cell>
          <cell r="AC169" t="str">
            <v>NULL</v>
          </cell>
          <cell r="AD169" t="str">
            <v>NULL</v>
          </cell>
          <cell r="AE169" t="str">
            <v>NULL</v>
          </cell>
          <cell r="AF169">
            <v>0</v>
          </cell>
          <cell r="AG169">
            <v>0</v>
          </cell>
          <cell r="AH169">
            <v>5.5248618784530402E-3</v>
          </cell>
          <cell r="AI169" t="str">
            <v>NULL</v>
          </cell>
          <cell r="AJ169" t="str">
            <v>NULL</v>
          </cell>
          <cell r="AK169" t="str">
            <v>NULL</v>
          </cell>
          <cell r="AL169" t="str">
            <v>NULL</v>
          </cell>
          <cell r="AM169" t="str">
            <v>NULL</v>
          </cell>
          <cell r="AN169" t="str">
            <v>NULL</v>
          </cell>
          <cell r="AO169">
            <v>0.144067796610169</v>
          </cell>
          <cell r="AP169">
            <v>0.101694915254237</v>
          </cell>
          <cell r="AQ169" t="str">
            <v>NULL</v>
          </cell>
          <cell r="AR169">
            <v>5.2132701421800903E-2</v>
          </cell>
          <cell r="AS169" t="str">
            <v>NULL</v>
          </cell>
        </row>
        <row r="170">
          <cell r="A170">
            <v>115677</v>
          </cell>
          <cell r="B170">
            <v>9163314</v>
          </cell>
          <cell r="C170" t="str">
            <v>Christ Church CE Pri School</v>
          </cell>
          <cell r="D170">
            <v>916</v>
          </cell>
          <cell r="E170" t="str">
            <v>PS</v>
          </cell>
          <cell r="F170" t="str">
            <v>NULL</v>
          </cell>
          <cell r="G170">
            <v>1</v>
          </cell>
          <cell r="H170">
            <v>38</v>
          </cell>
          <cell r="I170">
            <v>38</v>
          </cell>
          <cell r="J170">
            <v>0</v>
          </cell>
          <cell r="K170">
            <v>0</v>
          </cell>
          <cell r="L170">
            <v>0</v>
          </cell>
          <cell r="M170">
            <v>0</v>
          </cell>
          <cell r="N170">
            <v>0.13157894736842099</v>
          </cell>
          <cell r="O170">
            <v>0.1333</v>
          </cell>
          <cell r="P170" t="str">
            <v>NULL</v>
          </cell>
          <cell r="Q170" t="str">
            <v>NULL</v>
          </cell>
          <cell r="R170">
            <v>0.94736842105263197</v>
          </cell>
          <cell r="S170">
            <v>2.6315789473684199E-2</v>
          </cell>
          <cell r="T170">
            <v>2.6315789473684199E-2</v>
          </cell>
          <cell r="U170">
            <v>0</v>
          </cell>
          <cell r="V170">
            <v>0</v>
          </cell>
          <cell r="W170">
            <v>0</v>
          </cell>
          <cell r="X170">
            <v>0</v>
          </cell>
          <cell r="Y170" t="str">
            <v>NULL</v>
          </cell>
          <cell r="Z170" t="str">
            <v>NULL</v>
          </cell>
          <cell r="AA170" t="str">
            <v>NULL</v>
          </cell>
          <cell r="AB170" t="str">
            <v>NULL</v>
          </cell>
          <cell r="AC170" t="str">
            <v>NULL</v>
          </cell>
          <cell r="AD170" t="str">
            <v>NULL</v>
          </cell>
          <cell r="AE170" t="str">
            <v>NULL</v>
          </cell>
          <cell r="AF170">
            <v>0</v>
          </cell>
          <cell r="AG170">
            <v>0</v>
          </cell>
          <cell r="AH170">
            <v>0</v>
          </cell>
          <cell r="AI170" t="str">
            <v>NULL</v>
          </cell>
          <cell r="AJ170" t="str">
            <v>NULL</v>
          </cell>
          <cell r="AK170" t="str">
            <v>NULL</v>
          </cell>
          <cell r="AL170" t="str">
            <v>NULL</v>
          </cell>
          <cell r="AM170" t="str">
            <v>NULL</v>
          </cell>
          <cell r="AN170" t="str">
            <v>NULL</v>
          </cell>
          <cell r="AO170">
            <v>8.6956521739130405E-2</v>
          </cell>
          <cell r="AP170">
            <v>8.6956521739130405E-2</v>
          </cell>
          <cell r="AQ170" t="str">
            <v>NULL</v>
          </cell>
          <cell r="AR170">
            <v>0.18421052631578899</v>
          </cell>
          <cell r="AS170" t="str">
            <v>NULL</v>
          </cell>
        </row>
        <row r="171">
          <cell r="A171">
            <v>115678</v>
          </cell>
          <cell r="B171">
            <v>9163315</v>
          </cell>
          <cell r="C171" t="str">
            <v>Bussage C.E. Primary School</v>
          </cell>
          <cell r="D171">
            <v>916</v>
          </cell>
          <cell r="E171" t="str">
            <v>PS</v>
          </cell>
          <cell r="F171" t="str">
            <v>NULL</v>
          </cell>
          <cell r="G171">
            <v>1</v>
          </cell>
          <cell r="H171">
            <v>209</v>
          </cell>
          <cell r="I171">
            <v>209</v>
          </cell>
          <cell r="J171">
            <v>0</v>
          </cell>
          <cell r="K171">
            <v>0</v>
          </cell>
          <cell r="L171">
            <v>0</v>
          </cell>
          <cell r="M171">
            <v>0</v>
          </cell>
          <cell r="N171">
            <v>2.39234449760766E-2</v>
          </cell>
          <cell r="O171">
            <v>4.41E-2</v>
          </cell>
          <cell r="P171" t="str">
            <v>NULL</v>
          </cell>
          <cell r="Q171" t="str">
            <v>NULL</v>
          </cell>
          <cell r="R171">
            <v>0.99043062200956899</v>
          </cell>
          <cell r="S171">
            <v>0</v>
          </cell>
          <cell r="T171">
            <v>9.5693779904306199E-3</v>
          </cell>
          <cell r="U171">
            <v>0</v>
          </cell>
          <cell r="V171">
            <v>0</v>
          </cell>
          <cell r="W171">
            <v>0</v>
          </cell>
          <cell r="X171">
            <v>0</v>
          </cell>
          <cell r="Y171" t="str">
            <v>NULL</v>
          </cell>
          <cell r="Z171" t="str">
            <v>NULL</v>
          </cell>
          <cell r="AA171" t="str">
            <v>NULL</v>
          </cell>
          <cell r="AB171" t="str">
            <v>NULL</v>
          </cell>
          <cell r="AC171" t="str">
            <v>NULL</v>
          </cell>
          <cell r="AD171" t="str">
            <v>NULL</v>
          </cell>
          <cell r="AE171" t="str">
            <v>NULL</v>
          </cell>
          <cell r="AF171">
            <v>0</v>
          </cell>
          <cell r="AG171">
            <v>0</v>
          </cell>
          <cell r="AH171">
            <v>5.6179775280898901E-3</v>
          </cell>
          <cell r="AI171" t="str">
            <v>NULL</v>
          </cell>
          <cell r="AJ171" t="str">
            <v>NULL</v>
          </cell>
          <cell r="AK171" t="str">
            <v>NULL</v>
          </cell>
          <cell r="AL171" t="str">
            <v>NULL</v>
          </cell>
          <cell r="AM171" t="str">
            <v>NULL</v>
          </cell>
          <cell r="AN171" t="str">
            <v>NULL</v>
          </cell>
          <cell r="AO171">
            <v>0.14876033057851201</v>
          </cell>
          <cell r="AP171">
            <v>9.0909090909090898E-2</v>
          </cell>
          <cell r="AQ171" t="str">
            <v>NULL</v>
          </cell>
          <cell r="AR171">
            <v>3.82775119617225E-2</v>
          </cell>
          <cell r="AS171" t="str">
            <v>NULL</v>
          </cell>
        </row>
        <row r="172">
          <cell r="A172">
            <v>115679</v>
          </cell>
          <cell r="B172">
            <v>9163316</v>
          </cell>
          <cell r="C172" t="str">
            <v>Holy Apostles Primary School</v>
          </cell>
          <cell r="D172">
            <v>916</v>
          </cell>
          <cell r="E172" t="str">
            <v>PS</v>
          </cell>
          <cell r="F172" t="str">
            <v>NULL</v>
          </cell>
          <cell r="G172">
            <v>1</v>
          </cell>
          <cell r="H172">
            <v>210</v>
          </cell>
          <cell r="I172">
            <v>210</v>
          </cell>
          <cell r="J172">
            <v>0</v>
          </cell>
          <cell r="K172">
            <v>0</v>
          </cell>
          <cell r="L172">
            <v>0</v>
          </cell>
          <cell r="M172">
            <v>0</v>
          </cell>
          <cell r="N172">
            <v>2.3809523809523801E-2</v>
          </cell>
          <cell r="O172">
            <v>4.0199999999999993E-2</v>
          </cell>
          <cell r="P172" t="str">
            <v>NULL</v>
          </cell>
          <cell r="Q172" t="str">
            <v>NULL</v>
          </cell>
          <cell r="R172">
            <v>0.89523809523809506</v>
          </cell>
          <cell r="S172">
            <v>3.3333333333333298E-2</v>
          </cell>
          <cell r="T172">
            <v>1.9047619047619001E-2</v>
          </cell>
          <cell r="U172">
            <v>9.5238095238095195E-3</v>
          </cell>
          <cell r="V172">
            <v>4.7619047619047597E-3</v>
          </cell>
          <cell r="W172">
            <v>3.8095238095238099E-2</v>
          </cell>
          <cell r="X172">
            <v>0</v>
          </cell>
          <cell r="Y172" t="str">
            <v>NULL</v>
          </cell>
          <cell r="Z172" t="str">
            <v>NULL</v>
          </cell>
          <cell r="AA172" t="str">
            <v>NULL</v>
          </cell>
          <cell r="AB172" t="str">
            <v>NULL</v>
          </cell>
          <cell r="AC172" t="str">
            <v>NULL</v>
          </cell>
          <cell r="AD172" t="str">
            <v>NULL</v>
          </cell>
          <cell r="AE172" t="str">
            <v>NULL</v>
          </cell>
          <cell r="AF172">
            <v>2.2222222222222199E-2</v>
          </cell>
          <cell r="AG172">
            <v>3.8888888888888903E-2</v>
          </cell>
          <cell r="AH172">
            <v>4.4444444444444398E-2</v>
          </cell>
          <cell r="AI172" t="str">
            <v>NULL</v>
          </cell>
          <cell r="AJ172" t="str">
            <v>NULL</v>
          </cell>
          <cell r="AK172" t="str">
            <v>NULL</v>
          </cell>
          <cell r="AL172" t="str">
            <v>NULL</v>
          </cell>
          <cell r="AM172" t="str">
            <v>NULL</v>
          </cell>
          <cell r="AN172" t="str">
            <v>NULL</v>
          </cell>
          <cell r="AO172">
            <v>9.0163934426229497E-2</v>
          </cell>
          <cell r="AP172">
            <v>5.7377049180327898E-2</v>
          </cell>
          <cell r="AQ172" t="str">
            <v>NULL</v>
          </cell>
          <cell r="AR172">
            <v>3.8095238095238099E-2</v>
          </cell>
          <cell r="AS172" t="str">
            <v>NULL</v>
          </cell>
        </row>
        <row r="173">
          <cell r="A173">
            <v>115680</v>
          </cell>
          <cell r="B173">
            <v>9163317</v>
          </cell>
          <cell r="C173" t="str">
            <v>St Andrew's Primary School</v>
          </cell>
          <cell r="D173">
            <v>916</v>
          </cell>
          <cell r="E173" t="str">
            <v>PS</v>
          </cell>
          <cell r="F173" t="str">
            <v>NULL</v>
          </cell>
          <cell r="G173">
            <v>1</v>
          </cell>
          <cell r="H173">
            <v>81</v>
          </cell>
          <cell r="I173">
            <v>81</v>
          </cell>
          <cell r="J173">
            <v>0</v>
          </cell>
          <cell r="K173">
            <v>0</v>
          </cell>
          <cell r="L173">
            <v>0</v>
          </cell>
          <cell r="M173">
            <v>0</v>
          </cell>
          <cell r="N173">
            <v>8.6419753086419707E-2</v>
          </cell>
          <cell r="O173">
            <v>8.14E-2</v>
          </cell>
          <cell r="P173" t="str">
            <v>NULL</v>
          </cell>
          <cell r="Q173" t="str">
            <v>NULL</v>
          </cell>
          <cell r="R173">
            <v>1</v>
          </cell>
          <cell r="S173">
            <v>0</v>
          </cell>
          <cell r="T173">
            <v>0</v>
          </cell>
          <cell r="U173">
            <v>0</v>
          </cell>
          <cell r="V173">
            <v>0</v>
          </cell>
          <cell r="W173">
            <v>0</v>
          </cell>
          <cell r="X173">
            <v>0</v>
          </cell>
          <cell r="Y173" t="str">
            <v>NULL</v>
          </cell>
          <cell r="Z173" t="str">
            <v>NULL</v>
          </cell>
          <cell r="AA173" t="str">
            <v>NULL</v>
          </cell>
          <cell r="AB173" t="str">
            <v>NULL</v>
          </cell>
          <cell r="AC173" t="str">
            <v>NULL</v>
          </cell>
          <cell r="AD173" t="str">
            <v>NULL</v>
          </cell>
          <cell r="AE173" t="str">
            <v>NULL</v>
          </cell>
          <cell r="AF173">
            <v>0</v>
          </cell>
          <cell r="AG173">
            <v>0</v>
          </cell>
          <cell r="AH173">
            <v>0</v>
          </cell>
          <cell r="AI173" t="str">
            <v>NULL</v>
          </cell>
          <cell r="AJ173" t="str">
            <v>NULL</v>
          </cell>
          <cell r="AK173" t="str">
            <v>NULL</v>
          </cell>
          <cell r="AL173" t="str">
            <v>NULL</v>
          </cell>
          <cell r="AM173" t="str">
            <v>NULL</v>
          </cell>
          <cell r="AN173" t="str">
            <v>NULL</v>
          </cell>
          <cell r="AO173">
            <v>8.6956521739130405E-2</v>
          </cell>
          <cell r="AP173">
            <v>6.5217391304347797E-2</v>
          </cell>
          <cell r="AQ173" t="str">
            <v>NULL</v>
          </cell>
          <cell r="AR173">
            <v>3.7037037037037E-2</v>
          </cell>
          <cell r="AS173" t="str">
            <v>NULL</v>
          </cell>
        </row>
        <row r="174">
          <cell r="A174">
            <v>115681</v>
          </cell>
          <cell r="B174">
            <v>9163319</v>
          </cell>
          <cell r="C174" t="str">
            <v>Powell's School</v>
          </cell>
          <cell r="D174">
            <v>916</v>
          </cell>
          <cell r="E174" t="str">
            <v>PS</v>
          </cell>
          <cell r="F174" t="str">
            <v>NULL</v>
          </cell>
          <cell r="G174">
            <v>1</v>
          </cell>
          <cell r="H174">
            <v>425</v>
          </cell>
          <cell r="I174">
            <v>425</v>
          </cell>
          <cell r="J174">
            <v>0</v>
          </cell>
          <cell r="K174">
            <v>0</v>
          </cell>
          <cell r="L174">
            <v>0</v>
          </cell>
          <cell r="M174">
            <v>1</v>
          </cell>
          <cell r="N174">
            <v>2.8235294117647101E-2</v>
          </cell>
          <cell r="O174">
            <v>4.9500000000000002E-2</v>
          </cell>
          <cell r="P174" t="str">
            <v>NULL</v>
          </cell>
          <cell r="Q174" t="str">
            <v>NULL</v>
          </cell>
          <cell r="R174">
            <v>0.92216981132075504</v>
          </cell>
          <cell r="S174">
            <v>2.83018867924528E-2</v>
          </cell>
          <cell r="T174">
            <v>4.9528301886792497E-2</v>
          </cell>
          <cell r="U174">
            <v>0</v>
          </cell>
          <cell r="V174">
            <v>0</v>
          </cell>
          <cell r="W174">
            <v>0</v>
          </cell>
          <cell r="X174">
            <v>0</v>
          </cell>
          <cell r="Y174" t="str">
            <v>NULL</v>
          </cell>
          <cell r="Z174" t="str">
            <v>NULL</v>
          </cell>
          <cell r="AA174" t="str">
            <v>NULL</v>
          </cell>
          <cell r="AB174" t="str">
            <v>NULL</v>
          </cell>
          <cell r="AC174" t="str">
            <v>NULL</v>
          </cell>
          <cell r="AD174" t="str">
            <v>NULL</v>
          </cell>
          <cell r="AE174" t="str">
            <v>NULL</v>
          </cell>
          <cell r="AF174">
            <v>8.3333333333333297E-3</v>
          </cell>
          <cell r="AG174">
            <v>1.1111111111111099E-2</v>
          </cell>
          <cell r="AH174">
            <v>1.1111111111111099E-2</v>
          </cell>
          <cell r="AI174" t="str">
            <v>NULL</v>
          </cell>
          <cell r="AJ174" t="str">
            <v>NULL</v>
          </cell>
          <cell r="AK174" t="str">
            <v>NULL</v>
          </cell>
          <cell r="AL174">
            <v>2.3584905660377358E-3</v>
          </cell>
          <cell r="AM174">
            <v>2.3584905660377358E-3</v>
          </cell>
          <cell r="AN174">
            <v>0</v>
          </cell>
          <cell r="AO174">
            <v>9.6638655462184905E-2</v>
          </cell>
          <cell r="AP174">
            <v>3.78151260504202E-2</v>
          </cell>
          <cell r="AQ174" t="str">
            <v>NULL</v>
          </cell>
          <cell r="AR174">
            <v>4.4705882352941199E-2</v>
          </cell>
          <cell r="AS174" t="str">
            <v>NULL</v>
          </cell>
        </row>
        <row r="175">
          <cell r="A175">
            <v>115682</v>
          </cell>
          <cell r="B175">
            <v>9163322</v>
          </cell>
          <cell r="C175" t="str">
            <v>Cranham C. of E.Primary School</v>
          </cell>
          <cell r="D175">
            <v>916</v>
          </cell>
          <cell r="E175" t="str">
            <v>PS</v>
          </cell>
          <cell r="F175" t="str">
            <v>NULL</v>
          </cell>
          <cell r="G175">
            <v>1</v>
          </cell>
          <cell r="H175">
            <v>54</v>
          </cell>
          <cell r="I175">
            <v>54</v>
          </cell>
          <cell r="J175">
            <v>0</v>
          </cell>
          <cell r="K175">
            <v>0</v>
          </cell>
          <cell r="L175">
            <v>0</v>
          </cell>
          <cell r="M175">
            <v>0</v>
          </cell>
          <cell r="N175">
            <v>3.7037037037037E-2</v>
          </cell>
          <cell r="O175">
            <v>5.4000000000000006E-2</v>
          </cell>
          <cell r="P175" t="str">
            <v>NULL</v>
          </cell>
          <cell r="Q175" t="str">
            <v>NULL</v>
          </cell>
          <cell r="R175">
            <v>0.85185185185185197</v>
          </cell>
          <cell r="S175">
            <v>0</v>
          </cell>
          <cell r="T175">
            <v>5.5555555555555601E-2</v>
          </cell>
          <cell r="U175">
            <v>7.4074074074074098E-2</v>
          </cell>
          <cell r="V175">
            <v>1.85185185185185E-2</v>
          </cell>
          <cell r="W175">
            <v>0</v>
          </cell>
          <cell r="X175">
            <v>0</v>
          </cell>
          <cell r="Y175" t="str">
            <v>NULL</v>
          </cell>
          <cell r="Z175" t="str">
            <v>NULL</v>
          </cell>
          <cell r="AA175" t="str">
            <v>NULL</v>
          </cell>
          <cell r="AB175" t="str">
            <v>NULL</v>
          </cell>
          <cell r="AC175" t="str">
            <v>NULL</v>
          </cell>
          <cell r="AD175" t="str">
            <v>NULL</v>
          </cell>
          <cell r="AE175" t="str">
            <v>NULL</v>
          </cell>
          <cell r="AF175">
            <v>0</v>
          </cell>
          <cell r="AG175">
            <v>0</v>
          </cell>
          <cell r="AH175">
            <v>0</v>
          </cell>
          <cell r="AI175" t="str">
            <v>NULL</v>
          </cell>
          <cell r="AJ175" t="str">
            <v>NULL</v>
          </cell>
          <cell r="AK175" t="str">
            <v>NULL</v>
          </cell>
          <cell r="AL175" t="str">
            <v>NULL</v>
          </cell>
          <cell r="AM175" t="str">
            <v>NULL</v>
          </cell>
          <cell r="AN175" t="str">
            <v>NULL</v>
          </cell>
          <cell r="AO175">
            <v>3.5714285714285698E-2</v>
          </cell>
          <cell r="AP175">
            <v>0</v>
          </cell>
          <cell r="AQ175" t="str">
            <v>NULL</v>
          </cell>
          <cell r="AR175">
            <v>5.5555555555555601E-2</v>
          </cell>
          <cell r="AS175" t="str">
            <v>NULL</v>
          </cell>
        </row>
        <row r="176">
          <cell r="A176">
            <v>115683</v>
          </cell>
          <cell r="B176">
            <v>9163323</v>
          </cell>
          <cell r="C176" t="str">
            <v>Ann Cam C.E. Primary School</v>
          </cell>
          <cell r="D176">
            <v>916</v>
          </cell>
          <cell r="E176" t="str">
            <v>PS</v>
          </cell>
          <cell r="F176" t="str">
            <v>NULL</v>
          </cell>
          <cell r="G176">
            <v>1</v>
          </cell>
          <cell r="H176">
            <v>75</v>
          </cell>
          <cell r="I176">
            <v>75</v>
          </cell>
          <cell r="J176">
            <v>0</v>
          </cell>
          <cell r="K176">
            <v>0</v>
          </cell>
          <cell r="L176">
            <v>0</v>
          </cell>
          <cell r="M176">
            <v>0</v>
          </cell>
          <cell r="N176">
            <v>5.3333333333333302E-2</v>
          </cell>
          <cell r="O176">
            <v>0.1386</v>
          </cell>
          <cell r="P176" t="str">
            <v>NULL</v>
          </cell>
          <cell r="Q176" t="str">
            <v>NULL</v>
          </cell>
          <cell r="R176">
            <v>1</v>
          </cell>
          <cell r="S176">
            <v>0</v>
          </cell>
          <cell r="T176">
            <v>0</v>
          </cell>
          <cell r="U176">
            <v>0</v>
          </cell>
          <cell r="V176">
            <v>0</v>
          </cell>
          <cell r="W176">
            <v>0</v>
          </cell>
          <cell r="X176">
            <v>0</v>
          </cell>
          <cell r="Y176" t="str">
            <v>NULL</v>
          </cell>
          <cell r="Z176" t="str">
            <v>NULL</v>
          </cell>
          <cell r="AA176" t="str">
            <v>NULL</v>
          </cell>
          <cell r="AB176" t="str">
            <v>NULL</v>
          </cell>
          <cell r="AC176" t="str">
            <v>NULL</v>
          </cell>
          <cell r="AD176" t="str">
            <v>NULL</v>
          </cell>
          <cell r="AE176" t="str">
            <v>NULL</v>
          </cell>
          <cell r="AF176">
            <v>0</v>
          </cell>
          <cell r="AG176">
            <v>1.4285714285714299E-2</v>
          </cell>
          <cell r="AH176">
            <v>1.4285714285714299E-2</v>
          </cell>
          <cell r="AI176" t="str">
            <v>NULL</v>
          </cell>
          <cell r="AJ176" t="str">
            <v>NULL</v>
          </cell>
          <cell r="AK176" t="str">
            <v>NULL</v>
          </cell>
          <cell r="AL176">
            <v>2.2988505747126436E-2</v>
          </cell>
          <cell r="AM176">
            <v>2.2988505747126436E-2</v>
          </cell>
          <cell r="AN176">
            <v>2.2988505747126436E-2</v>
          </cell>
          <cell r="AO176">
            <v>0.183673469387755</v>
          </cell>
          <cell r="AP176">
            <v>0.122448979591837</v>
          </cell>
          <cell r="AQ176" t="str">
            <v>NULL</v>
          </cell>
          <cell r="AR176">
            <v>6.6666666666666693E-2</v>
          </cell>
          <cell r="AS176" t="str">
            <v>NULL</v>
          </cell>
        </row>
        <row r="177">
          <cell r="A177">
            <v>115684</v>
          </cell>
          <cell r="B177">
            <v>9163326</v>
          </cell>
          <cell r="C177" t="str">
            <v>Hardwicke Parochial School</v>
          </cell>
          <cell r="D177">
            <v>916</v>
          </cell>
          <cell r="E177" t="str">
            <v>PS</v>
          </cell>
          <cell r="F177" t="str">
            <v>NULL</v>
          </cell>
          <cell r="G177">
            <v>1</v>
          </cell>
          <cell r="H177">
            <v>417</v>
          </cell>
          <cell r="I177">
            <v>417</v>
          </cell>
          <cell r="J177">
            <v>0</v>
          </cell>
          <cell r="K177">
            <v>0</v>
          </cell>
          <cell r="L177">
            <v>0</v>
          </cell>
          <cell r="M177">
            <v>0</v>
          </cell>
          <cell r="N177">
            <v>0.100719424460432</v>
          </cell>
          <cell r="O177">
            <v>0.16309999999999999</v>
          </cell>
          <cell r="P177" t="str">
            <v>NULL</v>
          </cell>
          <cell r="Q177" t="str">
            <v>NULL</v>
          </cell>
          <cell r="R177">
            <v>0.769417475728155</v>
          </cell>
          <cell r="S177">
            <v>5.3398058252427202E-2</v>
          </cell>
          <cell r="T177">
            <v>0.15776699029126201</v>
          </cell>
          <cell r="U177">
            <v>9.7087378640776708E-3</v>
          </cell>
          <cell r="V177">
            <v>2.4271844660194199E-3</v>
          </cell>
          <cell r="W177">
            <v>7.2815533980582501E-3</v>
          </cell>
          <cell r="X177">
            <v>0</v>
          </cell>
          <cell r="Y177" t="str">
            <v>NULL</v>
          </cell>
          <cell r="Z177" t="str">
            <v>NULL</v>
          </cell>
          <cell r="AA177" t="str">
            <v>NULL</v>
          </cell>
          <cell r="AB177" t="str">
            <v>NULL</v>
          </cell>
          <cell r="AC177" t="str">
            <v>NULL</v>
          </cell>
          <cell r="AD177" t="str">
            <v>NULL</v>
          </cell>
          <cell r="AE177" t="str">
            <v>NULL</v>
          </cell>
          <cell r="AF177">
            <v>5.60224089635854E-3</v>
          </cell>
          <cell r="AG177">
            <v>8.4033613445378096E-3</v>
          </cell>
          <cell r="AH177">
            <v>1.1204481792717101E-2</v>
          </cell>
          <cell r="AI177" t="str">
            <v>NULL</v>
          </cell>
          <cell r="AJ177" t="str">
            <v>NULL</v>
          </cell>
          <cell r="AK177" t="str">
            <v>NULL</v>
          </cell>
          <cell r="AL177">
            <v>2.3980815347721821E-3</v>
          </cell>
          <cell r="AM177">
            <v>2.3980815347721821E-3</v>
          </cell>
          <cell r="AN177">
            <v>2.3980815347721821E-3</v>
          </cell>
          <cell r="AO177">
            <v>0.10300429184549401</v>
          </cell>
          <cell r="AP177">
            <v>6.8669527896995694E-2</v>
          </cell>
          <cell r="AQ177" t="str">
            <v>NULL</v>
          </cell>
          <cell r="AR177">
            <v>5.2757793764988001E-2</v>
          </cell>
          <cell r="AS177" t="str">
            <v>NULL</v>
          </cell>
        </row>
        <row r="178">
          <cell r="A178">
            <v>115685</v>
          </cell>
          <cell r="B178">
            <v>9163327</v>
          </cell>
          <cell r="C178" t="str">
            <v>Horsley C.E. Primary School</v>
          </cell>
          <cell r="D178">
            <v>916</v>
          </cell>
          <cell r="E178" t="str">
            <v>PS</v>
          </cell>
          <cell r="F178" t="str">
            <v>NULL</v>
          </cell>
          <cell r="G178">
            <v>1</v>
          </cell>
          <cell r="H178">
            <v>115</v>
          </cell>
          <cell r="I178">
            <v>115</v>
          </cell>
          <cell r="J178">
            <v>0</v>
          </cell>
          <cell r="K178">
            <v>0</v>
          </cell>
          <cell r="L178">
            <v>0</v>
          </cell>
          <cell r="M178">
            <v>0</v>
          </cell>
          <cell r="N178">
            <v>3.4782608695652202E-2</v>
          </cell>
          <cell r="O178">
            <v>8.6999999999999994E-2</v>
          </cell>
          <cell r="P178" t="str">
            <v>NULL</v>
          </cell>
          <cell r="Q178" t="str">
            <v>NULL</v>
          </cell>
          <cell r="R178">
            <v>0.99130434782608701</v>
          </cell>
          <cell r="S178">
            <v>0</v>
          </cell>
          <cell r="T178">
            <v>0</v>
          </cell>
          <cell r="U178">
            <v>8.6956521739130401E-3</v>
          </cell>
          <cell r="V178">
            <v>0</v>
          </cell>
          <cell r="W178">
            <v>0</v>
          </cell>
          <cell r="X178">
            <v>0</v>
          </cell>
          <cell r="Y178" t="str">
            <v>NULL</v>
          </cell>
          <cell r="Z178" t="str">
            <v>NULL</v>
          </cell>
          <cell r="AA178" t="str">
            <v>NULL</v>
          </cell>
          <cell r="AB178" t="str">
            <v>NULL</v>
          </cell>
          <cell r="AC178" t="str">
            <v>NULL</v>
          </cell>
          <cell r="AD178" t="str">
            <v>NULL</v>
          </cell>
          <cell r="AE178" t="str">
            <v>NULL</v>
          </cell>
          <cell r="AF178">
            <v>1.03092783505155E-2</v>
          </cell>
          <cell r="AG178">
            <v>1.03092783505155E-2</v>
          </cell>
          <cell r="AH178">
            <v>1.03092783505155E-2</v>
          </cell>
          <cell r="AI178" t="str">
            <v>NULL</v>
          </cell>
          <cell r="AJ178" t="str">
            <v>NULL</v>
          </cell>
          <cell r="AK178" t="str">
            <v>NULL</v>
          </cell>
          <cell r="AL178" t="str">
            <v>NULL</v>
          </cell>
          <cell r="AM178" t="str">
            <v>NULL</v>
          </cell>
          <cell r="AN178" t="str">
            <v>NULL</v>
          </cell>
          <cell r="AO178">
            <v>6.6666666666666693E-2</v>
          </cell>
          <cell r="AP178">
            <v>1.6666666666666701E-2</v>
          </cell>
          <cell r="AQ178" t="str">
            <v>NULL</v>
          </cell>
          <cell r="AR178">
            <v>5.21739130434783E-2</v>
          </cell>
          <cell r="AS178" t="str">
            <v>NULL</v>
          </cell>
        </row>
        <row r="179">
          <cell r="A179">
            <v>115686</v>
          </cell>
          <cell r="B179">
            <v>9163328</v>
          </cell>
          <cell r="C179" t="str">
            <v>Huntley C.E. Primary School</v>
          </cell>
          <cell r="D179">
            <v>916</v>
          </cell>
          <cell r="E179" t="str">
            <v>PS</v>
          </cell>
          <cell r="F179" t="str">
            <v>NULL</v>
          </cell>
          <cell r="G179">
            <v>1</v>
          </cell>
          <cell r="H179">
            <v>87</v>
          </cell>
          <cell r="I179">
            <v>87</v>
          </cell>
          <cell r="J179">
            <v>0</v>
          </cell>
          <cell r="K179">
            <v>0</v>
          </cell>
          <cell r="L179">
            <v>0</v>
          </cell>
          <cell r="M179">
            <v>0</v>
          </cell>
          <cell r="N179">
            <v>1.1494252873563199E-2</v>
          </cell>
          <cell r="O179">
            <v>4.5999999999999999E-2</v>
          </cell>
          <cell r="P179" t="str">
            <v>NULL</v>
          </cell>
          <cell r="Q179" t="str">
            <v>NULL</v>
          </cell>
          <cell r="R179">
            <v>0.98809523809523803</v>
          </cell>
          <cell r="S179">
            <v>0</v>
          </cell>
          <cell r="T179">
            <v>1.1904761904761901E-2</v>
          </cell>
          <cell r="U179">
            <v>0</v>
          </cell>
          <cell r="V179">
            <v>0</v>
          </cell>
          <cell r="W179">
            <v>0</v>
          </cell>
          <cell r="X179">
            <v>0</v>
          </cell>
          <cell r="Y179" t="str">
            <v>NULL</v>
          </cell>
          <cell r="Z179" t="str">
            <v>NULL</v>
          </cell>
          <cell r="AA179" t="str">
            <v>NULL</v>
          </cell>
          <cell r="AB179" t="str">
            <v>NULL</v>
          </cell>
          <cell r="AC179" t="str">
            <v>NULL</v>
          </cell>
          <cell r="AD179" t="str">
            <v>NULL</v>
          </cell>
          <cell r="AE179" t="str">
            <v>NULL</v>
          </cell>
          <cell r="AF179">
            <v>0</v>
          </cell>
          <cell r="AG179">
            <v>0</v>
          </cell>
          <cell r="AH179">
            <v>0</v>
          </cell>
          <cell r="AI179" t="str">
            <v>NULL</v>
          </cell>
          <cell r="AJ179" t="str">
            <v>NULL</v>
          </cell>
          <cell r="AK179" t="str">
            <v>NULL</v>
          </cell>
          <cell r="AL179" t="str">
            <v>NULL</v>
          </cell>
          <cell r="AM179" t="str">
            <v>NULL</v>
          </cell>
          <cell r="AN179" t="str">
            <v>NULL</v>
          </cell>
          <cell r="AO179">
            <v>0.26</v>
          </cell>
          <cell r="AP179">
            <v>0.18</v>
          </cell>
          <cell r="AQ179" t="str">
            <v>NULL</v>
          </cell>
          <cell r="AR179">
            <v>9.1954022988505704E-2</v>
          </cell>
          <cell r="AS179" t="str">
            <v>NULL</v>
          </cell>
        </row>
        <row r="180">
          <cell r="A180">
            <v>115687</v>
          </cell>
          <cell r="B180">
            <v>9163330</v>
          </cell>
          <cell r="C180" t="str">
            <v>St Lawrence C E Primary School</v>
          </cell>
          <cell r="D180">
            <v>916</v>
          </cell>
          <cell r="E180" t="str">
            <v>PS</v>
          </cell>
          <cell r="F180" t="str">
            <v>NULL</v>
          </cell>
          <cell r="G180">
            <v>1</v>
          </cell>
          <cell r="H180">
            <v>226</v>
          </cell>
          <cell r="I180">
            <v>226</v>
          </cell>
          <cell r="J180">
            <v>0</v>
          </cell>
          <cell r="K180">
            <v>0</v>
          </cell>
          <cell r="L180">
            <v>0</v>
          </cell>
          <cell r="M180">
            <v>0</v>
          </cell>
          <cell r="N180">
            <v>3.09734513274336E-2</v>
          </cell>
          <cell r="O180">
            <v>9.0899999999999995E-2</v>
          </cell>
          <cell r="P180" t="str">
            <v>NULL</v>
          </cell>
          <cell r="Q180" t="str">
            <v>NULL</v>
          </cell>
          <cell r="R180">
            <v>1</v>
          </cell>
          <cell r="S180">
            <v>0</v>
          </cell>
          <cell r="T180">
            <v>0</v>
          </cell>
          <cell r="U180">
            <v>0</v>
          </cell>
          <cell r="V180">
            <v>0</v>
          </cell>
          <cell r="W180">
            <v>0</v>
          </cell>
          <cell r="X180">
            <v>0</v>
          </cell>
          <cell r="Y180" t="str">
            <v>NULL</v>
          </cell>
          <cell r="Z180" t="str">
            <v>NULL</v>
          </cell>
          <cell r="AA180" t="str">
            <v>NULL</v>
          </cell>
          <cell r="AB180" t="str">
            <v>NULL</v>
          </cell>
          <cell r="AC180" t="str">
            <v>NULL</v>
          </cell>
          <cell r="AD180" t="str">
            <v>NULL</v>
          </cell>
          <cell r="AE180" t="str">
            <v>NULL</v>
          </cell>
          <cell r="AF180">
            <v>0</v>
          </cell>
          <cell r="AG180">
            <v>5.2631578947368403E-3</v>
          </cell>
          <cell r="AH180">
            <v>5.2631578947368403E-3</v>
          </cell>
          <cell r="AI180" t="str">
            <v>NULL</v>
          </cell>
          <cell r="AJ180" t="str">
            <v>NULL</v>
          </cell>
          <cell r="AK180" t="str">
            <v>NULL</v>
          </cell>
          <cell r="AL180" t="str">
            <v>NULL</v>
          </cell>
          <cell r="AM180" t="str">
            <v>NULL</v>
          </cell>
          <cell r="AN180" t="str">
            <v>NULL</v>
          </cell>
          <cell r="AO180">
            <v>0.112903225806452</v>
          </cell>
          <cell r="AP180">
            <v>5.6451612903225798E-2</v>
          </cell>
          <cell r="AQ180" t="str">
            <v>NULL</v>
          </cell>
          <cell r="AR180">
            <v>7.0796460176991094E-2</v>
          </cell>
          <cell r="AS180" t="str">
            <v>NULL</v>
          </cell>
        </row>
        <row r="181">
          <cell r="A181">
            <v>115688</v>
          </cell>
          <cell r="B181">
            <v>9163331</v>
          </cell>
          <cell r="C181" t="str">
            <v>Leonard Stanley CE Aid.School</v>
          </cell>
          <cell r="D181">
            <v>916</v>
          </cell>
          <cell r="E181" t="str">
            <v>PS</v>
          </cell>
          <cell r="F181" t="str">
            <v>NULL</v>
          </cell>
          <cell r="G181">
            <v>1</v>
          </cell>
          <cell r="H181">
            <v>174</v>
          </cell>
          <cell r="I181">
            <v>174</v>
          </cell>
          <cell r="J181">
            <v>0</v>
          </cell>
          <cell r="K181">
            <v>0</v>
          </cell>
          <cell r="L181">
            <v>0</v>
          </cell>
          <cell r="M181">
            <v>2</v>
          </cell>
          <cell r="N181">
            <v>4.0229885057471299E-2</v>
          </cell>
          <cell r="O181">
            <v>0.12050000000000001</v>
          </cell>
          <cell r="P181" t="str">
            <v>NULL</v>
          </cell>
          <cell r="Q181" t="str">
            <v>NULL</v>
          </cell>
          <cell r="R181">
            <v>0.95348837209302295</v>
          </cell>
          <cell r="S181">
            <v>5.8139534883720903E-3</v>
          </cell>
          <cell r="T181">
            <v>3.4883720930232599E-2</v>
          </cell>
          <cell r="U181">
            <v>5.8139534883720903E-3</v>
          </cell>
          <cell r="V181">
            <v>0</v>
          </cell>
          <cell r="W181">
            <v>0</v>
          </cell>
          <cell r="X181">
            <v>0</v>
          </cell>
          <cell r="Y181" t="str">
            <v>NULL</v>
          </cell>
          <cell r="Z181" t="str">
            <v>NULL</v>
          </cell>
          <cell r="AA181" t="str">
            <v>NULL</v>
          </cell>
          <cell r="AB181" t="str">
            <v>NULL</v>
          </cell>
          <cell r="AC181" t="str">
            <v>NULL</v>
          </cell>
          <cell r="AD181" t="str">
            <v>NULL</v>
          </cell>
          <cell r="AE181" t="str">
            <v>NULL</v>
          </cell>
          <cell r="AF181">
            <v>0</v>
          </cell>
          <cell r="AG181">
            <v>1.38888888888889E-2</v>
          </cell>
          <cell r="AH181">
            <v>1.38888888888889E-2</v>
          </cell>
          <cell r="AI181" t="str">
            <v>NULL</v>
          </cell>
          <cell r="AJ181" t="str">
            <v>NULL</v>
          </cell>
          <cell r="AK181" t="str">
            <v>NULL</v>
          </cell>
          <cell r="AL181" t="str">
            <v>NULL</v>
          </cell>
          <cell r="AM181" t="str">
            <v>NULL</v>
          </cell>
          <cell r="AN181" t="str">
            <v>NULL</v>
          </cell>
          <cell r="AO181">
            <v>0.133333333333333</v>
          </cell>
          <cell r="AP181">
            <v>8.5714285714285701E-2</v>
          </cell>
          <cell r="AQ181" t="str">
            <v>NULL</v>
          </cell>
          <cell r="AR181">
            <v>8.04597701149425E-2</v>
          </cell>
          <cell r="AS181" t="str">
            <v>NULL</v>
          </cell>
        </row>
        <row r="182">
          <cell r="A182">
            <v>115689</v>
          </cell>
          <cell r="B182">
            <v>9163334</v>
          </cell>
          <cell r="C182" t="str">
            <v>Amberley Parochial School</v>
          </cell>
          <cell r="D182">
            <v>916</v>
          </cell>
          <cell r="E182" t="str">
            <v>PS</v>
          </cell>
          <cell r="F182" t="str">
            <v>NULL</v>
          </cell>
          <cell r="G182">
            <v>1</v>
          </cell>
          <cell r="H182">
            <v>107</v>
          </cell>
          <cell r="I182">
            <v>107</v>
          </cell>
          <cell r="J182">
            <v>0</v>
          </cell>
          <cell r="K182">
            <v>0</v>
          </cell>
          <cell r="L182">
            <v>0</v>
          </cell>
          <cell r="M182">
            <v>1</v>
          </cell>
          <cell r="N182">
            <v>3.7383177570093497E-2</v>
          </cell>
          <cell r="O182">
            <v>3.6000000000000004E-2</v>
          </cell>
          <cell r="P182" t="str">
            <v>NULL</v>
          </cell>
          <cell r="Q182" t="str">
            <v>NULL</v>
          </cell>
          <cell r="R182">
            <v>0.95327102803738295</v>
          </cell>
          <cell r="S182">
            <v>4.67289719626168E-2</v>
          </cell>
          <cell r="T182">
            <v>0</v>
          </cell>
          <cell r="U182">
            <v>0</v>
          </cell>
          <cell r="V182">
            <v>0</v>
          </cell>
          <cell r="W182">
            <v>0</v>
          </cell>
          <cell r="X182">
            <v>0</v>
          </cell>
          <cell r="Y182" t="str">
            <v>NULL</v>
          </cell>
          <cell r="Z182" t="str">
            <v>NULL</v>
          </cell>
          <cell r="AA182" t="str">
            <v>NULL</v>
          </cell>
          <cell r="AB182" t="str">
            <v>NULL</v>
          </cell>
          <cell r="AC182" t="str">
            <v>NULL</v>
          </cell>
          <cell r="AD182" t="str">
            <v>NULL</v>
          </cell>
          <cell r="AE182" t="str">
            <v>NULL</v>
          </cell>
          <cell r="AF182">
            <v>0</v>
          </cell>
          <cell r="AG182">
            <v>0</v>
          </cell>
          <cell r="AH182">
            <v>0</v>
          </cell>
          <cell r="AI182" t="str">
            <v>NULL</v>
          </cell>
          <cell r="AJ182" t="str">
            <v>NULL</v>
          </cell>
          <cell r="AK182" t="str">
            <v>NULL</v>
          </cell>
          <cell r="AL182" t="str">
            <v>NULL</v>
          </cell>
          <cell r="AM182" t="str">
            <v>NULL</v>
          </cell>
          <cell r="AN182" t="str">
            <v>NULL</v>
          </cell>
          <cell r="AO182">
            <v>0.140625</v>
          </cell>
          <cell r="AP182">
            <v>7.8125E-2</v>
          </cell>
          <cell r="AQ182" t="str">
            <v>NULL</v>
          </cell>
          <cell r="AR182">
            <v>5.60747663551402E-2</v>
          </cell>
          <cell r="AS182" t="str">
            <v>NULL</v>
          </cell>
        </row>
        <row r="183">
          <cell r="A183">
            <v>115690</v>
          </cell>
          <cell r="B183">
            <v>9163335</v>
          </cell>
          <cell r="C183" t="str">
            <v>Brimscombe C.E. Primary School</v>
          </cell>
          <cell r="D183">
            <v>916</v>
          </cell>
          <cell r="E183" t="str">
            <v>PS</v>
          </cell>
          <cell r="F183" t="str">
            <v>NULL</v>
          </cell>
          <cell r="G183">
            <v>1</v>
          </cell>
          <cell r="H183">
            <v>92</v>
          </cell>
          <cell r="I183">
            <v>92</v>
          </cell>
          <cell r="J183">
            <v>0</v>
          </cell>
          <cell r="K183">
            <v>0</v>
          </cell>
          <cell r="L183">
            <v>0</v>
          </cell>
          <cell r="M183">
            <v>0</v>
          </cell>
          <cell r="N183">
            <v>7.6086956521739094E-2</v>
          </cell>
          <cell r="O183">
            <v>0.11960000000000001</v>
          </cell>
          <cell r="P183" t="str">
            <v>NULL</v>
          </cell>
          <cell r="Q183" t="str">
            <v>NULL</v>
          </cell>
          <cell r="R183">
            <v>0.93406593406593397</v>
          </cell>
          <cell r="S183">
            <v>6.5934065934065894E-2</v>
          </cell>
          <cell r="T183">
            <v>0</v>
          </cell>
          <cell r="U183">
            <v>0</v>
          </cell>
          <cell r="V183">
            <v>0</v>
          </cell>
          <cell r="W183">
            <v>0</v>
          </cell>
          <cell r="X183">
            <v>0</v>
          </cell>
          <cell r="Y183" t="str">
            <v>NULL</v>
          </cell>
          <cell r="Z183" t="str">
            <v>NULL</v>
          </cell>
          <cell r="AA183" t="str">
            <v>NULL</v>
          </cell>
          <cell r="AB183" t="str">
            <v>NULL</v>
          </cell>
          <cell r="AC183" t="str">
            <v>NULL</v>
          </cell>
          <cell r="AD183" t="str">
            <v>NULL</v>
          </cell>
          <cell r="AE183" t="str">
            <v>NULL</v>
          </cell>
          <cell r="AF183">
            <v>1.2987012987013E-2</v>
          </cell>
          <cell r="AG183">
            <v>2.5974025974026E-2</v>
          </cell>
          <cell r="AH183">
            <v>3.8961038961039002E-2</v>
          </cell>
          <cell r="AI183" t="str">
            <v>NULL</v>
          </cell>
          <cell r="AJ183" t="str">
            <v>NULL</v>
          </cell>
          <cell r="AK183" t="str">
            <v>NULL</v>
          </cell>
          <cell r="AL183">
            <v>1.0869565217391304E-2</v>
          </cell>
          <cell r="AM183">
            <v>1.0869565217391304E-2</v>
          </cell>
          <cell r="AN183">
            <v>1.0869565217391304E-2</v>
          </cell>
          <cell r="AO183">
            <v>0.155555555555556</v>
          </cell>
          <cell r="AP183">
            <v>0.11111111111111099</v>
          </cell>
          <cell r="AQ183" t="str">
            <v>NULL</v>
          </cell>
          <cell r="AR183">
            <v>0.19565217391304299</v>
          </cell>
          <cell r="AS183" t="str">
            <v>NULL</v>
          </cell>
        </row>
        <row r="184">
          <cell r="A184">
            <v>115691</v>
          </cell>
          <cell r="B184">
            <v>9163336</v>
          </cell>
          <cell r="C184" t="str">
            <v>Minsterworth CE School (Aided)</v>
          </cell>
          <cell r="D184">
            <v>916</v>
          </cell>
          <cell r="E184" t="str">
            <v>PS</v>
          </cell>
          <cell r="F184" t="str">
            <v>NULL</v>
          </cell>
          <cell r="G184">
            <v>1</v>
          </cell>
          <cell r="H184">
            <v>42</v>
          </cell>
          <cell r="I184">
            <v>42</v>
          </cell>
          <cell r="J184">
            <v>0</v>
          </cell>
          <cell r="K184">
            <v>0</v>
          </cell>
          <cell r="L184">
            <v>0</v>
          </cell>
          <cell r="M184">
            <v>0</v>
          </cell>
          <cell r="N184">
            <v>0.119047619047619</v>
          </cell>
          <cell r="O184">
            <v>0.10869999999999999</v>
          </cell>
          <cell r="P184" t="str">
            <v>NULL</v>
          </cell>
          <cell r="Q184" t="str">
            <v>NULL</v>
          </cell>
          <cell r="R184">
            <v>0.82926829268292701</v>
          </cell>
          <cell r="S184">
            <v>0</v>
          </cell>
          <cell r="T184">
            <v>4.8780487804878099E-2</v>
          </cell>
          <cell r="U184">
            <v>7.3170731707317097E-2</v>
          </cell>
          <cell r="V184">
            <v>4.8780487804878099E-2</v>
          </cell>
          <cell r="W184">
            <v>0</v>
          </cell>
          <cell r="X184">
            <v>0</v>
          </cell>
          <cell r="Y184" t="str">
            <v>NULL</v>
          </cell>
          <cell r="Z184" t="str">
            <v>NULL</v>
          </cell>
          <cell r="AA184" t="str">
            <v>NULL</v>
          </cell>
          <cell r="AB184" t="str">
            <v>NULL</v>
          </cell>
          <cell r="AC184" t="str">
            <v>NULL</v>
          </cell>
          <cell r="AD184" t="str">
            <v>NULL</v>
          </cell>
          <cell r="AE184" t="str">
            <v>NULL</v>
          </cell>
          <cell r="AF184">
            <v>0</v>
          </cell>
          <cell r="AG184">
            <v>0</v>
          </cell>
          <cell r="AH184">
            <v>0</v>
          </cell>
          <cell r="AI184" t="str">
            <v>NULL</v>
          </cell>
          <cell r="AJ184" t="str">
            <v>NULL</v>
          </cell>
          <cell r="AK184" t="str">
            <v>NULL</v>
          </cell>
          <cell r="AL184" t="str">
            <v>NULL</v>
          </cell>
          <cell r="AM184" t="str">
            <v>NULL</v>
          </cell>
          <cell r="AN184" t="str">
            <v>NULL</v>
          </cell>
          <cell r="AO184">
            <v>0.15384615384615399</v>
          </cell>
          <cell r="AP184">
            <v>0.15384615384615399</v>
          </cell>
          <cell r="AQ184" t="str">
            <v>NULL</v>
          </cell>
          <cell r="AR184">
            <v>0.19047619047618999</v>
          </cell>
          <cell r="AS184" t="str">
            <v>NULL</v>
          </cell>
        </row>
        <row r="185">
          <cell r="A185">
            <v>115692</v>
          </cell>
          <cell r="B185">
            <v>9163337</v>
          </cell>
          <cell r="C185" t="str">
            <v>Miserden C of E (Aided) School</v>
          </cell>
          <cell r="D185">
            <v>916</v>
          </cell>
          <cell r="E185" t="str">
            <v>PS</v>
          </cell>
          <cell r="F185" t="str">
            <v>NULL</v>
          </cell>
          <cell r="G185">
            <v>1</v>
          </cell>
          <cell r="H185">
            <v>80</v>
          </cell>
          <cell r="I185">
            <v>80</v>
          </cell>
          <cell r="J185">
            <v>0</v>
          </cell>
          <cell r="K185">
            <v>0</v>
          </cell>
          <cell r="L185">
            <v>0</v>
          </cell>
          <cell r="M185">
            <v>0</v>
          </cell>
          <cell r="N185">
            <v>2.5000000000000001E-2</v>
          </cell>
          <cell r="O185">
            <v>8.6999999999999994E-2</v>
          </cell>
          <cell r="P185" t="str">
            <v>NULL</v>
          </cell>
          <cell r="Q185" t="str">
            <v>NULL</v>
          </cell>
          <cell r="R185">
            <v>0.98701298701298701</v>
          </cell>
          <cell r="S185">
            <v>0</v>
          </cell>
          <cell r="T185">
            <v>1.2987012987013E-2</v>
          </cell>
          <cell r="U185">
            <v>0</v>
          </cell>
          <cell r="V185">
            <v>0</v>
          </cell>
          <cell r="W185">
            <v>0</v>
          </cell>
          <cell r="X185">
            <v>0</v>
          </cell>
          <cell r="Y185" t="str">
            <v>NULL</v>
          </cell>
          <cell r="Z185" t="str">
            <v>NULL</v>
          </cell>
          <cell r="AA185" t="str">
            <v>NULL</v>
          </cell>
          <cell r="AB185" t="str">
            <v>NULL</v>
          </cell>
          <cell r="AC185" t="str">
            <v>NULL</v>
          </cell>
          <cell r="AD185" t="str">
            <v>NULL</v>
          </cell>
          <cell r="AE185" t="str">
            <v>NULL</v>
          </cell>
          <cell r="AF185">
            <v>1.35135135135135E-2</v>
          </cell>
          <cell r="AG185">
            <v>1.35135135135135E-2</v>
          </cell>
          <cell r="AH185">
            <v>1.35135135135135E-2</v>
          </cell>
          <cell r="AI185" t="str">
            <v>NULL</v>
          </cell>
          <cell r="AJ185" t="str">
            <v>NULL</v>
          </cell>
          <cell r="AK185" t="str">
            <v>NULL</v>
          </cell>
          <cell r="AL185" t="str">
            <v>NULL</v>
          </cell>
          <cell r="AM185" t="str">
            <v>NULL</v>
          </cell>
          <cell r="AN185" t="str">
            <v>NULL</v>
          </cell>
          <cell r="AO185">
            <v>0.3</v>
          </cell>
          <cell r="AP185">
            <v>0.22500000000000001</v>
          </cell>
          <cell r="AQ185" t="str">
            <v>NULL</v>
          </cell>
          <cell r="AR185">
            <v>0.3</v>
          </cell>
          <cell r="AS185" t="str">
            <v>NULL</v>
          </cell>
        </row>
        <row r="186">
          <cell r="A186">
            <v>115693</v>
          </cell>
          <cell r="B186">
            <v>9163338</v>
          </cell>
          <cell r="C186" t="str">
            <v>Mitcheldean Endowed Pri School</v>
          </cell>
          <cell r="D186">
            <v>916</v>
          </cell>
          <cell r="E186" t="str">
            <v>PS</v>
          </cell>
          <cell r="F186" t="str">
            <v>NULL</v>
          </cell>
          <cell r="G186">
            <v>1</v>
          </cell>
          <cell r="H186">
            <v>205</v>
          </cell>
          <cell r="I186">
            <v>205</v>
          </cell>
          <cell r="J186">
            <v>0</v>
          </cell>
          <cell r="K186">
            <v>0</v>
          </cell>
          <cell r="L186">
            <v>0</v>
          </cell>
          <cell r="M186">
            <v>0</v>
          </cell>
          <cell r="N186">
            <v>0.12682926829268301</v>
          </cell>
          <cell r="O186">
            <v>0.18539999999999998</v>
          </cell>
          <cell r="P186" t="str">
            <v>NULL</v>
          </cell>
          <cell r="Q186" t="str">
            <v>NULL</v>
          </cell>
          <cell r="R186">
            <v>0.87317073170731696</v>
          </cell>
          <cell r="S186">
            <v>9.7560975609756101E-2</v>
          </cell>
          <cell r="T186">
            <v>2.4390243902439001E-2</v>
          </cell>
          <cell r="U186">
            <v>4.8780487804877997E-3</v>
          </cell>
          <cell r="V186">
            <v>0</v>
          </cell>
          <cell r="W186">
            <v>0</v>
          </cell>
          <cell r="X186">
            <v>0</v>
          </cell>
          <cell r="Y186" t="str">
            <v>NULL</v>
          </cell>
          <cell r="Z186" t="str">
            <v>NULL</v>
          </cell>
          <cell r="AA186" t="str">
            <v>NULL</v>
          </cell>
          <cell r="AB186" t="str">
            <v>NULL</v>
          </cell>
          <cell r="AC186" t="str">
            <v>NULL</v>
          </cell>
          <cell r="AD186" t="str">
            <v>NULL</v>
          </cell>
          <cell r="AE186" t="str">
            <v>NULL</v>
          </cell>
          <cell r="AF186">
            <v>0</v>
          </cell>
          <cell r="AG186">
            <v>5.5865921787709499E-3</v>
          </cell>
          <cell r="AH186">
            <v>5.5865921787709499E-3</v>
          </cell>
          <cell r="AI186" t="str">
            <v>NULL</v>
          </cell>
          <cell r="AJ186" t="str">
            <v>NULL</v>
          </cell>
          <cell r="AK186" t="str">
            <v>NULL</v>
          </cell>
          <cell r="AL186">
            <v>2.9268292682926831E-2</v>
          </cell>
          <cell r="AM186">
            <v>2.9268292682926831E-2</v>
          </cell>
          <cell r="AN186">
            <v>2.9268292682926831E-2</v>
          </cell>
          <cell r="AO186">
            <v>0.17073170731707299</v>
          </cell>
          <cell r="AP186">
            <v>9.7560975609756101E-2</v>
          </cell>
          <cell r="AQ186" t="str">
            <v>NULL</v>
          </cell>
          <cell r="AR186">
            <v>4.39024390243902E-2</v>
          </cell>
          <cell r="AS186" t="str">
            <v>NULL</v>
          </cell>
        </row>
        <row r="187">
          <cell r="A187">
            <v>115694</v>
          </cell>
          <cell r="B187">
            <v>9163340</v>
          </cell>
          <cell r="C187" t="str">
            <v>Newnham St Peters C/E School</v>
          </cell>
          <cell r="D187">
            <v>916</v>
          </cell>
          <cell r="E187" t="str">
            <v>PS</v>
          </cell>
          <cell r="F187" t="str">
            <v>NULL</v>
          </cell>
          <cell r="G187">
            <v>1</v>
          </cell>
          <cell r="H187">
            <v>108</v>
          </cell>
          <cell r="I187">
            <v>108</v>
          </cell>
          <cell r="J187">
            <v>0</v>
          </cell>
          <cell r="K187">
            <v>0</v>
          </cell>
          <cell r="L187">
            <v>0</v>
          </cell>
          <cell r="M187">
            <v>0</v>
          </cell>
          <cell r="N187">
            <v>0.148148148148148</v>
          </cell>
          <cell r="O187">
            <v>0.23480000000000001</v>
          </cell>
          <cell r="P187" t="str">
            <v>NULL</v>
          </cell>
          <cell r="Q187" t="str">
            <v>NULL</v>
          </cell>
          <cell r="R187">
            <v>0.96261682242990698</v>
          </cell>
          <cell r="S187">
            <v>1.86915887850467E-2</v>
          </cell>
          <cell r="T187">
            <v>1.86915887850467E-2</v>
          </cell>
          <cell r="U187">
            <v>0</v>
          </cell>
          <cell r="V187">
            <v>0</v>
          </cell>
          <cell r="W187">
            <v>0</v>
          </cell>
          <cell r="X187">
            <v>0</v>
          </cell>
          <cell r="Y187" t="str">
            <v>NULL</v>
          </cell>
          <cell r="Z187" t="str">
            <v>NULL</v>
          </cell>
          <cell r="AA187" t="str">
            <v>NULL</v>
          </cell>
          <cell r="AB187" t="str">
            <v>NULL</v>
          </cell>
          <cell r="AC187" t="str">
            <v>NULL</v>
          </cell>
          <cell r="AD187" t="str">
            <v>NULL</v>
          </cell>
          <cell r="AE187" t="str">
            <v>NULL</v>
          </cell>
          <cell r="AF187">
            <v>0</v>
          </cell>
          <cell r="AG187">
            <v>0</v>
          </cell>
          <cell r="AH187">
            <v>0</v>
          </cell>
          <cell r="AI187" t="str">
            <v>NULL</v>
          </cell>
          <cell r="AJ187" t="str">
            <v>NULL</v>
          </cell>
          <cell r="AK187" t="str">
            <v>NULL</v>
          </cell>
          <cell r="AL187">
            <v>1.7391304347826087E-2</v>
          </cell>
          <cell r="AM187">
            <v>1.7391304347826087E-2</v>
          </cell>
          <cell r="AN187">
            <v>0</v>
          </cell>
          <cell r="AO187">
            <v>0.152542372881356</v>
          </cell>
          <cell r="AP187">
            <v>0.101694915254237</v>
          </cell>
          <cell r="AQ187" t="str">
            <v>NULL</v>
          </cell>
          <cell r="AR187">
            <v>0.101851851851852</v>
          </cell>
          <cell r="AS187" t="str">
            <v>NULL</v>
          </cell>
        </row>
        <row r="188">
          <cell r="A188">
            <v>115695</v>
          </cell>
          <cell r="B188">
            <v>9163341</v>
          </cell>
          <cell r="C188" t="str">
            <v>North Nibley Primary School</v>
          </cell>
          <cell r="D188">
            <v>916</v>
          </cell>
          <cell r="E188" t="str">
            <v>PS</v>
          </cell>
          <cell r="F188" t="str">
            <v>NULL</v>
          </cell>
          <cell r="G188">
            <v>1</v>
          </cell>
          <cell r="H188">
            <v>99</v>
          </cell>
          <cell r="I188">
            <v>99</v>
          </cell>
          <cell r="J188">
            <v>0</v>
          </cell>
          <cell r="K188">
            <v>0</v>
          </cell>
          <cell r="L188">
            <v>0</v>
          </cell>
          <cell r="M188">
            <v>0</v>
          </cell>
          <cell r="N188">
            <v>2.02020202020202E-2</v>
          </cell>
          <cell r="O188">
            <v>1.09E-2</v>
          </cell>
          <cell r="P188" t="str">
            <v>NULL</v>
          </cell>
          <cell r="Q188" t="str">
            <v>NULL</v>
          </cell>
          <cell r="R188">
            <v>0.95959595959596</v>
          </cell>
          <cell r="S188">
            <v>3.03030303030303E-2</v>
          </cell>
          <cell r="T188">
            <v>1.01010101010101E-2</v>
          </cell>
          <cell r="U188">
            <v>0</v>
          </cell>
          <cell r="V188">
            <v>0</v>
          </cell>
          <cell r="W188">
            <v>0</v>
          </cell>
          <cell r="X188">
            <v>0</v>
          </cell>
          <cell r="Y188" t="str">
            <v>NULL</v>
          </cell>
          <cell r="Z188" t="str">
            <v>NULL</v>
          </cell>
          <cell r="AA188" t="str">
            <v>NULL</v>
          </cell>
          <cell r="AB188" t="str">
            <v>NULL</v>
          </cell>
          <cell r="AC188" t="str">
            <v>NULL</v>
          </cell>
          <cell r="AD188" t="str">
            <v>NULL</v>
          </cell>
          <cell r="AE188" t="str">
            <v>NULL</v>
          </cell>
          <cell r="AF188">
            <v>0</v>
          </cell>
          <cell r="AG188">
            <v>0</v>
          </cell>
          <cell r="AH188">
            <v>0</v>
          </cell>
          <cell r="AI188" t="str">
            <v>NULL</v>
          </cell>
          <cell r="AJ188" t="str">
            <v>NULL</v>
          </cell>
          <cell r="AK188" t="str">
            <v>NULL</v>
          </cell>
          <cell r="AL188" t="str">
            <v>NULL</v>
          </cell>
          <cell r="AM188" t="str">
            <v>NULL</v>
          </cell>
          <cell r="AN188" t="str">
            <v>NULL</v>
          </cell>
          <cell r="AO188">
            <v>7.5471698113207503E-2</v>
          </cell>
          <cell r="AP188">
            <v>3.77358490566038E-2</v>
          </cell>
          <cell r="AQ188" t="str">
            <v>NULL</v>
          </cell>
          <cell r="AR188">
            <v>5.0505050505050497E-2</v>
          </cell>
          <cell r="AS188" t="str">
            <v>NULL</v>
          </cell>
        </row>
        <row r="189">
          <cell r="A189">
            <v>115696</v>
          </cell>
          <cell r="B189">
            <v>9163343</v>
          </cell>
          <cell r="C189" t="str">
            <v>St Mary's CE Junior School</v>
          </cell>
          <cell r="D189">
            <v>916</v>
          </cell>
          <cell r="E189" t="str">
            <v>PS</v>
          </cell>
          <cell r="F189" t="str">
            <v>NULL</v>
          </cell>
          <cell r="G189">
            <v>1</v>
          </cell>
          <cell r="H189">
            <v>240</v>
          </cell>
          <cell r="I189">
            <v>240</v>
          </cell>
          <cell r="J189">
            <v>0</v>
          </cell>
          <cell r="K189">
            <v>0</v>
          </cell>
          <cell r="L189">
            <v>0</v>
          </cell>
          <cell r="M189">
            <v>0</v>
          </cell>
          <cell r="N189">
            <v>5.4166666666666703E-2</v>
          </cell>
          <cell r="O189">
            <v>9.2399999999999996E-2</v>
          </cell>
          <cell r="P189" t="str">
            <v>NULL</v>
          </cell>
          <cell r="Q189" t="str">
            <v>NULL</v>
          </cell>
          <cell r="R189">
            <v>0.75</v>
          </cell>
          <cell r="S189">
            <v>8.3333333333333297E-3</v>
          </cell>
          <cell r="T189">
            <v>0.104166666666667</v>
          </cell>
          <cell r="U189">
            <v>0.1</v>
          </cell>
          <cell r="V189">
            <v>4.1666666666666701E-3</v>
          </cell>
          <cell r="W189">
            <v>2.5000000000000001E-2</v>
          </cell>
          <cell r="X189">
            <v>8.3333333333333297E-3</v>
          </cell>
          <cell r="Y189" t="str">
            <v>NULL</v>
          </cell>
          <cell r="Z189" t="str">
            <v>NULL</v>
          </cell>
          <cell r="AA189" t="str">
            <v>NULL</v>
          </cell>
          <cell r="AB189" t="str">
            <v>NULL</v>
          </cell>
          <cell r="AC189" t="str">
            <v>NULL</v>
          </cell>
          <cell r="AD189" t="str">
            <v>NULL</v>
          </cell>
          <cell r="AE189" t="str">
            <v>NULL</v>
          </cell>
          <cell r="AF189">
            <v>0</v>
          </cell>
          <cell r="AG189">
            <v>0</v>
          </cell>
          <cell r="AH189">
            <v>1.2500000000000001E-2</v>
          </cell>
          <cell r="AI189" t="str">
            <v>NULL</v>
          </cell>
          <cell r="AJ189" t="str">
            <v>NULL</v>
          </cell>
          <cell r="AK189" t="str">
            <v>NULL</v>
          </cell>
          <cell r="AL189" t="str">
            <v>NULL</v>
          </cell>
          <cell r="AM189" t="str">
            <v>NULL</v>
          </cell>
          <cell r="AN189" t="str">
            <v>NULL</v>
          </cell>
          <cell r="AO189">
            <v>0.427350427350427</v>
          </cell>
          <cell r="AP189">
            <v>0.32478632478632502</v>
          </cell>
          <cell r="AQ189" t="str">
            <v>NULL</v>
          </cell>
          <cell r="AR189">
            <v>4.1666666666666701E-3</v>
          </cell>
          <cell r="AS189" t="str">
            <v>NULL</v>
          </cell>
        </row>
        <row r="190">
          <cell r="A190">
            <v>115697</v>
          </cell>
          <cell r="B190">
            <v>9163344</v>
          </cell>
          <cell r="C190" t="str">
            <v>St Briavels Parochial School</v>
          </cell>
          <cell r="D190">
            <v>916</v>
          </cell>
          <cell r="E190" t="str">
            <v>PS</v>
          </cell>
          <cell r="F190" t="str">
            <v>NULL</v>
          </cell>
          <cell r="G190">
            <v>1</v>
          </cell>
          <cell r="H190">
            <v>123</v>
          </cell>
          <cell r="I190">
            <v>123</v>
          </cell>
          <cell r="J190">
            <v>0</v>
          </cell>
          <cell r="K190">
            <v>0</v>
          </cell>
          <cell r="L190">
            <v>0</v>
          </cell>
          <cell r="M190">
            <v>0</v>
          </cell>
          <cell r="N190">
            <v>7.3170731707317097E-2</v>
          </cell>
          <cell r="O190">
            <v>0.14419999999999999</v>
          </cell>
          <cell r="P190" t="str">
            <v>NULL</v>
          </cell>
          <cell r="Q190" t="str">
            <v>NULL</v>
          </cell>
          <cell r="R190">
            <v>0.96551724137931005</v>
          </cell>
          <cell r="S190">
            <v>3.4482758620689703E-2</v>
          </cell>
          <cell r="T190">
            <v>0</v>
          </cell>
          <cell r="U190">
            <v>0</v>
          </cell>
          <cell r="V190">
            <v>0</v>
          </cell>
          <cell r="W190">
            <v>0</v>
          </cell>
          <cell r="X190">
            <v>0</v>
          </cell>
          <cell r="Y190" t="str">
            <v>NULL</v>
          </cell>
          <cell r="Z190" t="str">
            <v>NULL</v>
          </cell>
          <cell r="AA190" t="str">
            <v>NULL</v>
          </cell>
          <cell r="AB190" t="str">
            <v>NULL</v>
          </cell>
          <cell r="AC190" t="str">
            <v>NULL</v>
          </cell>
          <cell r="AD190" t="str">
            <v>NULL</v>
          </cell>
          <cell r="AE190" t="str">
            <v>NULL</v>
          </cell>
          <cell r="AF190">
            <v>1.86915887850467E-2</v>
          </cell>
          <cell r="AG190">
            <v>2.80373831775701E-2</v>
          </cell>
          <cell r="AH190">
            <v>2.80373831775701E-2</v>
          </cell>
          <cell r="AI190" t="str">
            <v>NULL</v>
          </cell>
          <cell r="AJ190" t="str">
            <v>NULL</v>
          </cell>
          <cell r="AK190" t="str">
            <v>NULL</v>
          </cell>
          <cell r="AL190" t="str">
            <v>NULL</v>
          </cell>
          <cell r="AM190" t="str">
            <v>NULL</v>
          </cell>
          <cell r="AN190" t="str">
            <v>NULL</v>
          </cell>
          <cell r="AO190">
            <v>0.16923076923076899</v>
          </cell>
          <cell r="AP190">
            <v>7.69230769230769E-2</v>
          </cell>
          <cell r="AQ190" t="str">
            <v>NULL</v>
          </cell>
          <cell r="AR190">
            <v>0.19512195121951201</v>
          </cell>
          <cell r="AS190" t="str">
            <v>NULL</v>
          </cell>
        </row>
        <row r="191">
          <cell r="A191">
            <v>115698</v>
          </cell>
          <cell r="B191">
            <v>9163345</v>
          </cell>
          <cell r="C191" t="str">
            <v>Sapperton C. of E. School</v>
          </cell>
          <cell r="D191">
            <v>916</v>
          </cell>
          <cell r="E191" t="str">
            <v>PS</v>
          </cell>
          <cell r="F191" t="str">
            <v>NULL</v>
          </cell>
          <cell r="G191">
            <v>1</v>
          </cell>
          <cell r="H191">
            <v>64</v>
          </cell>
          <cell r="I191">
            <v>64</v>
          </cell>
          <cell r="J191">
            <v>0</v>
          </cell>
          <cell r="K191">
            <v>0</v>
          </cell>
          <cell r="L191">
            <v>0</v>
          </cell>
          <cell r="M191">
            <v>0</v>
          </cell>
          <cell r="N191">
            <v>7.8125E-2</v>
          </cell>
          <cell r="O191">
            <v>4.1700000000000001E-2</v>
          </cell>
          <cell r="P191" t="str">
            <v>NULL</v>
          </cell>
          <cell r="Q191" t="str">
            <v>NULL</v>
          </cell>
          <cell r="R191">
            <v>1</v>
          </cell>
          <cell r="S191">
            <v>0</v>
          </cell>
          <cell r="T191">
            <v>0</v>
          </cell>
          <cell r="U191">
            <v>0</v>
          </cell>
          <cell r="V191">
            <v>0</v>
          </cell>
          <cell r="W191">
            <v>0</v>
          </cell>
          <cell r="X191">
            <v>0</v>
          </cell>
          <cell r="Y191" t="str">
            <v>NULL</v>
          </cell>
          <cell r="Z191" t="str">
            <v>NULL</v>
          </cell>
          <cell r="AA191" t="str">
            <v>NULL</v>
          </cell>
          <cell r="AB191" t="str">
            <v>NULL</v>
          </cell>
          <cell r="AC191" t="str">
            <v>NULL</v>
          </cell>
          <cell r="AD191" t="str">
            <v>NULL</v>
          </cell>
          <cell r="AE191" t="str">
            <v>NULL</v>
          </cell>
          <cell r="AF191">
            <v>0</v>
          </cell>
          <cell r="AG191">
            <v>0</v>
          </cell>
          <cell r="AH191">
            <v>0</v>
          </cell>
          <cell r="AI191" t="str">
            <v>NULL</v>
          </cell>
          <cell r="AJ191" t="str">
            <v>NULL</v>
          </cell>
          <cell r="AK191" t="str">
            <v>NULL</v>
          </cell>
          <cell r="AL191" t="str">
            <v>NULL</v>
          </cell>
          <cell r="AM191" t="str">
            <v>NULL</v>
          </cell>
          <cell r="AN191" t="str">
            <v>NULL</v>
          </cell>
          <cell r="AO191">
            <v>8.5714285714285701E-2</v>
          </cell>
          <cell r="AP191">
            <v>0</v>
          </cell>
          <cell r="AQ191" t="str">
            <v>NULL</v>
          </cell>
          <cell r="AR191">
            <v>7.8125E-2</v>
          </cell>
          <cell r="AS191" t="str">
            <v>NULL</v>
          </cell>
        </row>
        <row r="192">
          <cell r="A192">
            <v>115699</v>
          </cell>
          <cell r="B192">
            <v>9163346</v>
          </cell>
          <cell r="C192" t="str">
            <v>St Matthew's CE Primary School</v>
          </cell>
          <cell r="D192">
            <v>916</v>
          </cell>
          <cell r="E192" t="str">
            <v>PS</v>
          </cell>
          <cell r="F192" t="str">
            <v>NULL</v>
          </cell>
          <cell r="G192">
            <v>1</v>
          </cell>
          <cell r="H192">
            <v>194</v>
          </cell>
          <cell r="I192">
            <v>194</v>
          </cell>
          <cell r="J192">
            <v>0</v>
          </cell>
          <cell r="K192">
            <v>0</v>
          </cell>
          <cell r="L192">
            <v>0</v>
          </cell>
          <cell r="M192">
            <v>0</v>
          </cell>
          <cell r="N192">
            <v>8.7628865979381396E-2</v>
          </cell>
          <cell r="O192">
            <v>0.20100000000000001</v>
          </cell>
          <cell r="P192" t="str">
            <v>NULL</v>
          </cell>
          <cell r="Q192" t="str">
            <v>NULL</v>
          </cell>
          <cell r="R192">
            <v>0.81958762886597902</v>
          </cell>
          <cell r="S192">
            <v>0.13917525773195899</v>
          </cell>
          <cell r="T192">
            <v>4.1237113402061903E-2</v>
          </cell>
          <cell r="U192">
            <v>0</v>
          </cell>
          <cell r="V192">
            <v>0</v>
          </cell>
          <cell r="W192">
            <v>0</v>
          </cell>
          <cell r="X192">
            <v>0</v>
          </cell>
          <cell r="Y192" t="str">
            <v>NULL</v>
          </cell>
          <cell r="Z192" t="str">
            <v>NULL</v>
          </cell>
          <cell r="AA192" t="str">
            <v>NULL</v>
          </cell>
          <cell r="AB192" t="str">
            <v>NULL</v>
          </cell>
          <cell r="AC192" t="str">
            <v>NULL</v>
          </cell>
          <cell r="AD192" t="str">
            <v>NULL</v>
          </cell>
          <cell r="AE192" t="str">
            <v>NULL</v>
          </cell>
          <cell r="AF192">
            <v>0</v>
          </cell>
          <cell r="AG192">
            <v>0</v>
          </cell>
          <cell r="AH192">
            <v>0</v>
          </cell>
          <cell r="AI192" t="str">
            <v>NULL</v>
          </cell>
          <cell r="AJ192" t="str">
            <v>NULL</v>
          </cell>
          <cell r="AK192" t="str">
            <v>NULL</v>
          </cell>
          <cell r="AL192" t="str">
            <v>NULL</v>
          </cell>
          <cell r="AM192" t="str">
            <v>NULL</v>
          </cell>
          <cell r="AN192" t="str">
            <v>NULL</v>
          </cell>
          <cell r="AO192">
            <v>0.16806722689075601</v>
          </cell>
          <cell r="AP192">
            <v>0.14285714285714299</v>
          </cell>
          <cell r="AQ192" t="str">
            <v>NULL</v>
          </cell>
          <cell r="AR192">
            <v>7.2164948453608199E-2</v>
          </cell>
          <cell r="AS192" t="str">
            <v>NULL</v>
          </cell>
        </row>
        <row r="193">
          <cell r="A193">
            <v>115700</v>
          </cell>
          <cell r="B193">
            <v>9163348</v>
          </cell>
          <cell r="C193" t="str">
            <v>St. Mary's CofE Primary School</v>
          </cell>
          <cell r="D193">
            <v>916</v>
          </cell>
          <cell r="E193" t="str">
            <v>PS</v>
          </cell>
          <cell r="F193" t="str">
            <v>NULL</v>
          </cell>
          <cell r="G193">
            <v>1</v>
          </cell>
          <cell r="H193">
            <v>283</v>
          </cell>
          <cell r="I193">
            <v>283</v>
          </cell>
          <cell r="J193">
            <v>0</v>
          </cell>
          <cell r="K193">
            <v>0</v>
          </cell>
          <cell r="L193">
            <v>0</v>
          </cell>
          <cell r="M193">
            <v>0</v>
          </cell>
          <cell r="N193">
            <v>0.10954063604240299</v>
          </cell>
          <cell r="O193">
            <v>0.10920000000000001</v>
          </cell>
          <cell r="P193" t="str">
            <v>NULL</v>
          </cell>
          <cell r="Q193" t="str">
            <v>NULL</v>
          </cell>
          <cell r="R193">
            <v>1</v>
          </cell>
          <cell r="S193">
            <v>0</v>
          </cell>
          <cell r="T193">
            <v>0</v>
          </cell>
          <cell r="U193">
            <v>0</v>
          </cell>
          <cell r="V193">
            <v>0</v>
          </cell>
          <cell r="W193">
            <v>0</v>
          </cell>
          <cell r="X193">
            <v>0</v>
          </cell>
          <cell r="Y193" t="str">
            <v>NULL</v>
          </cell>
          <cell r="Z193" t="str">
            <v>NULL</v>
          </cell>
          <cell r="AA193" t="str">
            <v>NULL</v>
          </cell>
          <cell r="AB193" t="str">
            <v>NULL</v>
          </cell>
          <cell r="AC193" t="str">
            <v>NULL</v>
          </cell>
          <cell r="AD193" t="str">
            <v>NULL</v>
          </cell>
          <cell r="AE193" t="str">
            <v>NULL</v>
          </cell>
          <cell r="AF193">
            <v>8.1967213114754103E-3</v>
          </cell>
          <cell r="AG193">
            <v>2.0491803278688499E-2</v>
          </cell>
          <cell r="AH193">
            <v>2.4590163934426201E-2</v>
          </cell>
          <cell r="AI193" t="str">
            <v>NULL</v>
          </cell>
          <cell r="AJ193" t="str">
            <v>NULL</v>
          </cell>
          <cell r="AK193" t="str">
            <v>NULL</v>
          </cell>
          <cell r="AL193" t="str">
            <v>NULL</v>
          </cell>
          <cell r="AM193" t="str">
            <v>NULL</v>
          </cell>
          <cell r="AN193" t="str">
            <v>NULL</v>
          </cell>
          <cell r="AO193">
            <v>0.207792207792208</v>
          </cell>
          <cell r="AP193">
            <v>0.168831168831169</v>
          </cell>
          <cell r="AQ193" t="str">
            <v>NULL</v>
          </cell>
          <cell r="AR193">
            <v>7.0671378091872794E-2</v>
          </cell>
          <cell r="AS193" t="str">
            <v>NULL</v>
          </cell>
        </row>
        <row r="194">
          <cell r="A194">
            <v>115701</v>
          </cell>
          <cell r="B194">
            <v>9163350</v>
          </cell>
          <cell r="C194" t="str">
            <v>Westbury-on-Severn C.E. School</v>
          </cell>
          <cell r="D194">
            <v>916</v>
          </cell>
          <cell r="E194" t="str">
            <v>PS</v>
          </cell>
          <cell r="F194" t="str">
            <v>NULL</v>
          </cell>
          <cell r="G194">
            <v>1</v>
          </cell>
          <cell r="H194">
            <v>86</v>
          </cell>
          <cell r="I194">
            <v>86</v>
          </cell>
          <cell r="J194">
            <v>0</v>
          </cell>
          <cell r="K194">
            <v>0</v>
          </cell>
          <cell r="L194">
            <v>0</v>
          </cell>
          <cell r="M194">
            <v>0</v>
          </cell>
          <cell r="N194">
            <v>3.4883720930232599E-2</v>
          </cell>
          <cell r="O194">
            <v>8.539999999999999E-2</v>
          </cell>
          <cell r="P194" t="str">
            <v>NULL</v>
          </cell>
          <cell r="Q194" t="str">
            <v>NULL</v>
          </cell>
          <cell r="R194">
            <v>0.96511627906976705</v>
          </cell>
          <cell r="S194">
            <v>2.32558139534884E-2</v>
          </cell>
          <cell r="T194">
            <v>0</v>
          </cell>
          <cell r="U194">
            <v>1.16279069767442E-2</v>
          </cell>
          <cell r="V194">
            <v>0</v>
          </cell>
          <cell r="W194">
            <v>0</v>
          </cell>
          <cell r="X194">
            <v>0</v>
          </cell>
          <cell r="Y194" t="str">
            <v>NULL</v>
          </cell>
          <cell r="Z194" t="str">
            <v>NULL</v>
          </cell>
          <cell r="AA194" t="str">
            <v>NULL</v>
          </cell>
          <cell r="AB194" t="str">
            <v>NULL</v>
          </cell>
          <cell r="AC194" t="str">
            <v>NULL</v>
          </cell>
          <cell r="AD194" t="str">
            <v>NULL</v>
          </cell>
          <cell r="AE194" t="str">
            <v>NULL</v>
          </cell>
          <cell r="AF194">
            <v>1.3698630136986301E-2</v>
          </cell>
          <cell r="AG194">
            <v>1.3698630136986301E-2</v>
          </cell>
          <cell r="AH194">
            <v>1.3698630136986301E-2</v>
          </cell>
          <cell r="AI194" t="str">
            <v>NULL</v>
          </cell>
          <cell r="AJ194" t="str">
            <v>NULL</v>
          </cell>
          <cell r="AK194" t="str">
            <v>NULL</v>
          </cell>
          <cell r="AL194" t="str">
            <v>NULL</v>
          </cell>
          <cell r="AM194" t="str">
            <v>NULL</v>
          </cell>
          <cell r="AN194" t="str">
            <v>NULL</v>
          </cell>
          <cell r="AO194">
            <v>0.155555555555556</v>
          </cell>
          <cell r="AP194">
            <v>4.4444444444444398E-2</v>
          </cell>
          <cell r="AQ194" t="str">
            <v>NULL</v>
          </cell>
          <cell r="AR194">
            <v>0.127906976744186</v>
          </cell>
          <cell r="AS194" t="str">
            <v>NULL</v>
          </cell>
        </row>
        <row r="195">
          <cell r="A195">
            <v>115703</v>
          </cell>
          <cell r="B195">
            <v>9163352</v>
          </cell>
          <cell r="C195" t="str">
            <v>Withington CofE Primary School and Pre School Playgroup</v>
          </cell>
          <cell r="D195">
            <v>916</v>
          </cell>
          <cell r="E195" t="str">
            <v>PS</v>
          </cell>
          <cell r="F195" t="str">
            <v>NULL</v>
          </cell>
          <cell r="G195">
            <v>1</v>
          </cell>
          <cell r="H195">
            <v>28</v>
          </cell>
          <cell r="I195">
            <v>28</v>
          </cell>
          <cell r="J195">
            <v>0</v>
          </cell>
          <cell r="K195">
            <v>0</v>
          </cell>
          <cell r="L195">
            <v>0</v>
          </cell>
          <cell r="M195">
            <v>0</v>
          </cell>
          <cell r="N195">
            <v>0.32142857142857101</v>
          </cell>
          <cell r="O195">
            <v>0.45</v>
          </cell>
          <cell r="P195" t="str">
            <v>NULL</v>
          </cell>
          <cell r="Q195" t="str">
            <v>NULL</v>
          </cell>
          <cell r="R195">
            <v>1</v>
          </cell>
          <cell r="S195">
            <v>0</v>
          </cell>
          <cell r="T195">
            <v>0</v>
          </cell>
          <cell r="U195">
            <v>0</v>
          </cell>
          <cell r="V195">
            <v>0</v>
          </cell>
          <cell r="W195">
            <v>0</v>
          </cell>
          <cell r="X195">
            <v>0</v>
          </cell>
          <cell r="Y195" t="str">
            <v>NULL</v>
          </cell>
          <cell r="Z195" t="str">
            <v>NULL</v>
          </cell>
          <cell r="AA195" t="str">
            <v>NULL</v>
          </cell>
          <cell r="AB195" t="str">
            <v>NULL</v>
          </cell>
          <cell r="AC195" t="str">
            <v>NULL</v>
          </cell>
          <cell r="AD195" t="str">
            <v>NULL</v>
          </cell>
          <cell r="AE195" t="str">
            <v>NULL</v>
          </cell>
          <cell r="AF195">
            <v>4.3478260869565202E-2</v>
          </cell>
          <cell r="AG195">
            <v>4.3478260869565202E-2</v>
          </cell>
          <cell r="AH195">
            <v>4.3478260869565202E-2</v>
          </cell>
          <cell r="AI195" t="str">
            <v>NULL</v>
          </cell>
          <cell r="AJ195" t="str">
            <v>NULL</v>
          </cell>
          <cell r="AK195" t="str">
            <v>NULL</v>
          </cell>
          <cell r="AL195" t="str">
            <v>NULL</v>
          </cell>
          <cell r="AM195" t="str">
            <v>NULL</v>
          </cell>
          <cell r="AN195" t="str">
            <v>NULL</v>
          </cell>
          <cell r="AO195">
            <v>7.69230769230769E-2</v>
          </cell>
          <cell r="AP195">
            <v>7.69230769230769E-2</v>
          </cell>
          <cell r="AQ195" t="str">
            <v>NULL</v>
          </cell>
          <cell r="AR195">
            <v>0.214285714285714</v>
          </cell>
          <cell r="AS195" t="str">
            <v>NULL</v>
          </cell>
        </row>
        <row r="196">
          <cell r="A196">
            <v>115704</v>
          </cell>
          <cell r="B196">
            <v>9163353</v>
          </cell>
          <cell r="C196" t="str">
            <v>Woodchester Endowed School</v>
          </cell>
          <cell r="D196">
            <v>916</v>
          </cell>
          <cell r="E196" t="str">
            <v>PS</v>
          </cell>
          <cell r="F196" t="str">
            <v>NULL</v>
          </cell>
          <cell r="G196">
            <v>1</v>
          </cell>
          <cell r="H196">
            <v>136</v>
          </cell>
          <cell r="I196">
            <v>136</v>
          </cell>
          <cell r="J196">
            <v>0</v>
          </cell>
          <cell r="K196">
            <v>0</v>
          </cell>
          <cell r="L196">
            <v>0</v>
          </cell>
          <cell r="M196">
            <v>0</v>
          </cell>
          <cell r="N196">
            <v>4.4117647058823498E-2</v>
          </cell>
          <cell r="O196">
            <v>8.6300000000000002E-2</v>
          </cell>
          <cell r="P196" t="str">
            <v>NULL</v>
          </cell>
          <cell r="Q196" t="str">
            <v>NULL</v>
          </cell>
          <cell r="R196">
            <v>0.99264705882352899</v>
          </cell>
          <cell r="S196">
            <v>0</v>
          </cell>
          <cell r="T196">
            <v>7.3529411764705899E-3</v>
          </cell>
          <cell r="U196">
            <v>0</v>
          </cell>
          <cell r="V196">
            <v>0</v>
          </cell>
          <cell r="W196">
            <v>0</v>
          </cell>
          <cell r="X196">
            <v>0</v>
          </cell>
          <cell r="Y196" t="str">
            <v>NULL</v>
          </cell>
          <cell r="Z196" t="str">
            <v>NULL</v>
          </cell>
          <cell r="AA196" t="str">
            <v>NULL</v>
          </cell>
          <cell r="AB196" t="str">
            <v>NULL</v>
          </cell>
          <cell r="AC196" t="str">
            <v>NULL</v>
          </cell>
          <cell r="AD196" t="str">
            <v>NULL</v>
          </cell>
          <cell r="AE196" t="str">
            <v>NULL</v>
          </cell>
          <cell r="AF196">
            <v>0</v>
          </cell>
          <cell r="AG196">
            <v>0</v>
          </cell>
          <cell r="AH196">
            <v>0</v>
          </cell>
          <cell r="AI196" t="str">
            <v>NULL</v>
          </cell>
          <cell r="AJ196" t="str">
            <v>NULL</v>
          </cell>
          <cell r="AK196" t="str">
            <v>NULL</v>
          </cell>
          <cell r="AL196" t="str">
            <v>NULL</v>
          </cell>
          <cell r="AM196" t="str">
            <v>NULL</v>
          </cell>
          <cell r="AN196" t="str">
            <v>NULL</v>
          </cell>
          <cell r="AO196">
            <v>0.08</v>
          </cell>
          <cell r="AP196">
            <v>2.66666666666667E-2</v>
          </cell>
          <cell r="AQ196" t="str">
            <v>NULL</v>
          </cell>
          <cell r="AR196">
            <v>0.125</v>
          </cell>
          <cell r="AS196" t="str">
            <v>NULL</v>
          </cell>
        </row>
        <row r="197">
          <cell r="A197">
            <v>115705</v>
          </cell>
          <cell r="B197">
            <v>9163354</v>
          </cell>
          <cell r="C197" t="str">
            <v>St Catharine's Catholic School</v>
          </cell>
          <cell r="D197">
            <v>916</v>
          </cell>
          <cell r="E197" t="str">
            <v>PS</v>
          </cell>
          <cell r="F197" t="str">
            <v>NULL</v>
          </cell>
          <cell r="G197">
            <v>1</v>
          </cell>
          <cell r="H197">
            <v>143</v>
          </cell>
          <cell r="I197">
            <v>143</v>
          </cell>
          <cell r="J197">
            <v>0</v>
          </cell>
          <cell r="K197">
            <v>0</v>
          </cell>
          <cell r="L197">
            <v>0</v>
          </cell>
          <cell r="M197">
            <v>1</v>
          </cell>
          <cell r="N197">
            <v>4.8951048951049E-2</v>
          </cell>
          <cell r="O197">
            <v>2.76E-2</v>
          </cell>
          <cell r="P197" t="str">
            <v>NULL</v>
          </cell>
          <cell r="Q197" t="str">
            <v>NULL</v>
          </cell>
          <cell r="R197">
            <v>0.97122302158273399</v>
          </cell>
          <cell r="S197">
            <v>2.8776978417266199E-2</v>
          </cell>
          <cell r="T197">
            <v>0</v>
          </cell>
          <cell r="U197">
            <v>0</v>
          </cell>
          <cell r="V197">
            <v>0</v>
          </cell>
          <cell r="W197">
            <v>0</v>
          </cell>
          <cell r="X197">
            <v>0</v>
          </cell>
          <cell r="Y197" t="str">
            <v>NULL</v>
          </cell>
          <cell r="Z197" t="str">
            <v>NULL</v>
          </cell>
          <cell r="AA197" t="str">
            <v>NULL</v>
          </cell>
          <cell r="AB197" t="str">
            <v>NULL</v>
          </cell>
          <cell r="AC197" t="str">
            <v>NULL</v>
          </cell>
          <cell r="AD197" t="str">
            <v>NULL</v>
          </cell>
          <cell r="AE197" t="str">
            <v>NULL</v>
          </cell>
          <cell r="AF197">
            <v>1.6E-2</v>
          </cell>
          <cell r="AG197">
            <v>1.6E-2</v>
          </cell>
          <cell r="AH197">
            <v>1.6E-2</v>
          </cell>
          <cell r="AI197" t="str">
            <v>NULL</v>
          </cell>
          <cell r="AJ197" t="str">
            <v>NULL</v>
          </cell>
          <cell r="AK197" t="str">
            <v>NULL</v>
          </cell>
          <cell r="AL197" t="str">
            <v>NULL</v>
          </cell>
          <cell r="AM197" t="str">
            <v>NULL</v>
          </cell>
          <cell r="AN197" t="str">
            <v>NULL</v>
          </cell>
          <cell r="AO197">
            <v>0.133333333333333</v>
          </cell>
          <cell r="AP197">
            <v>6.6666666666666693E-2</v>
          </cell>
          <cell r="AQ197" t="str">
            <v>NULL</v>
          </cell>
          <cell r="AR197">
            <v>9.7902097902097904E-2</v>
          </cell>
          <cell r="AS197" t="str">
            <v>NULL</v>
          </cell>
        </row>
        <row r="198">
          <cell r="A198">
            <v>115707</v>
          </cell>
          <cell r="B198">
            <v>9163356</v>
          </cell>
          <cell r="C198" t="str">
            <v>St. Joseph's Catholic Primary School</v>
          </cell>
          <cell r="D198">
            <v>916</v>
          </cell>
          <cell r="E198" t="str">
            <v>PS</v>
          </cell>
          <cell r="F198" t="str">
            <v>NULL</v>
          </cell>
          <cell r="G198">
            <v>1</v>
          </cell>
          <cell r="H198">
            <v>96</v>
          </cell>
          <cell r="I198">
            <v>96</v>
          </cell>
          <cell r="J198">
            <v>0</v>
          </cell>
          <cell r="K198">
            <v>0</v>
          </cell>
          <cell r="L198">
            <v>0</v>
          </cell>
          <cell r="M198">
            <v>0</v>
          </cell>
          <cell r="N198">
            <v>1.0416666666666701E-2</v>
          </cell>
          <cell r="O198">
            <v>5.21E-2</v>
          </cell>
          <cell r="P198" t="str">
            <v>NULL</v>
          </cell>
          <cell r="Q198" t="str">
            <v>NULL</v>
          </cell>
          <cell r="R198">
            <v>0.9375</v>
          </cell>
          <cell r="S198">
            <v>0</v>
          </cell>
          <cell r="T198">
            <v>3.125E-2</v>
          </cell>
          <cell r="U198">
            <v>3.125E-2</v>
          </cell>
          <cell r="V198">
            <v>0</v>
          </cell>
          <cell r="W198">
            <v>0</v>
          </cell>
          <cell r="X198">
            <v>0</v>
          </cell>
          <cell r="Y198" t="str">
            <v>NULL</v>
          </cell>
          <cell r="Z198" t="str">
            <v>NULL</v>
          </cell>
          <cell r="AA198" t="str">
            <v>NULL</v>
          </cell>
          <cell r="AB198" t="str">
            <v>NULL</v>
          </cell>
          <cell r="AC198" t="str">
            <v>NULL</v>
          </cell>
          <cell r="AD198" t="str">
            <v>NULL</v>
          </cell>
          <cell r="AE198" t="str">
            <v>NULL</v>
          </cell>
          <cell r="AF198">
            <v>0</v>
          </cell>
          <cell r="AG198">
            <v>0</v>
          </cell>
          <cell r="AH198">
            <v>0</v>
          </cell>
          <cell r="AI198" t="str">
            <v>NULL</v>
          </cell>
          <cell r="AJ198" t="str">
            <v>NULL</v>
          </cell>
          <cell r="AK198" t="str">
            <v>NULL</v>
          </cell>
          <cell r="AL198" t="str">
            <v>NULL</v>
          </cell>
          <cell r="AM198" t="str">
            <v>NULL</v>
          </cell>
          <cell r="AN198" t="str">
            <v>NULL</v>
          </cell>
          <cell r="AO198">
            <v>0.12727272727272701</v>
          </cell>
          <cell r="AP198">
            <v>3.6363636363636397E-2</v>
          </cell>
          <cell r="AQ198" t="str">
            <v>NULL</v>
          </cell>
          <cell r="AR198">
            <v>6.25E-2</v>
          </cell>
          <cell r="AS198" t="str">
            <v>NULL</v>
          </cell>
        </row>
        <row r="199">
          <cell r="A199">
            <v>115710</v>
          </cell>
          <cell r="B199">
            <v>9163359</v>
          </cell>
          <cell r="C199" t="str">
            <v>St.Thomas More Catholic School</v>
          </cell>
          <cell r="D199">
            <v>916</v>
          </cell>
          <cell r="E199" t="str">
            <v>PS</v>
          </cell>
          <cell r="F199" t="str">
            <v>NULL</v>
          </cell>
          <cell r="G199">
            <v>1</v>
          </cell>
          <cell r="H199">
            <v>141</v>
          </cell>
          <cell r="I199">
            <v>141</v>
          </cell>
          <cell r="J199">
            <v>0</v>
          </cell>
          <cell r="K199">
            <v>0</v>
          </cell>
          <cell r="L199">
            <v>0</v>
          </cell>
          <cell r="M199">
            <v>1</v>
          </cell>
          <cell r="N199">
            <v>0.38297872340425498</v>
          </cell>
          <cell r="O199">
            <v>0.53549999999999998</v>
          </cell>
          <cell r="P199" t="str">
            <v>NULL</v>
          </cell>
          <cell r="Q199" t="str">
            <v>NULL</v>
          </cell>
          <cell r="R199">
            <v>9.2198581560283696E-2</v>
          </cell>
          <cell r="S199">
            <v>4.9645390070922002E-2</v>
          </cell>
          <cell r="T199">
            <v>1.41843971631206E-2</v>
          </cell>
          <cell r="U199">
            <v>0.31205673758865199</v>
          </cell>
          <cell r="V199">
            <v>0.53191489361702105</v>
          </cell>
          <cell r="W199">
            <v>0</v>
          </cell>
          <cell r="X199">
            <v>0</v>
          </cell>
          <cell r="Y199" t="str">
            <v>NULL</v>
          </cell>
          <cell r="Z199" t="str">
            <v>NULL</v>
          </cell>
          <cell r="AA199" t="str">
            <v>NULL</v>
          </cell>
          <cell r="AB199" t="str">
            <v>NULL</v>
          </cell>
          <cell r="AC199" t="str">
            <v>NULL</v>
          </cell>
          <cell r="AD199" t="str">
            <v>NULL</v>
          </cell>
          <cell r="AE199" t="str">
            <v>NULL</v>
          </cell>
          <cell r="AF199">
            <v>6.8965517241379296E-2</v>
          </cell>
          <cell r="AG199">
            <v>0.10344827586206901</v>
          </cell>
          <cell r="AH199">
            <v>0.12931034482758599</v>
          </cell>
          <cell r="AI199" t="str">
            <v>NULL</v>
          </cell>
          <cell r="AJ199" t="str">
            <v>NULL</v>
          </cell>
          <cell r="AK199" t="str">
            <v>NULL</v>
          </cell>
          <cell r="AL199" t="str">
            <v>NULL</v>
          </cell>
          <cell r="AM199" t="str">
            <v>NULL</v>
          </cell>
          <cell r="AN199" t="str">
            <v>NULL</v>
          </cell>
          <cell r="AO199">
            <v>0.43661971830985902</v>
          </cell>
          <cell r="AP199">
            <v>0.338028169014085</v>
          </cell>
          <cell r="AQ199" t="str">
            <v>NULL</v>
          </cell>
          <cell r="AR199">
            <v>9.9290780141844004E-2</v>
          </cell>
          <cell r="AS199" t="str">
            <v>NULL</v>
          </cell>
        </row>
        <row r="200">
          <cell r="A200">
            <v>115711</v>
          </cell>
          <cell r="B200">
            <v>9163360</v>
          </cell>
          <cell r="C200" t="str">
            <v>St Mary's CE Infant School</v>
          </cell>
          <cell r="D200">
            <v>916</v>
          </cell>
          <cell r="E200" t="str">
            <v>PS</v>
          </cell>
          <cell r="F200" t="str">
            <v>NULL</v>
          </cell>
          <cell r="G200">
            <v>1</v>
          </cell>
          <cell r="H200">
            <v>180</v>
          </cell>
          <cell r="I200">
            <v>180</v>
          </cell>
          <cell r="J200">
            <v>0</v>
          </cell>
          <cell r="K200">
            <v>0</v>
          </cell>
          <cell r="L200">
            <v>0</v>
          </cell>
          <cell r="M200">
            <v>0</v>
          </cell>
          <cell r="N200">
            <v>3.3333333333333298E-2</v>
          </cell>
          <cell r="O200">
            <v>3.3700000000000001E-2</v>
          </cell>
          <cell r="P200" t="str">
            <v>NULL</v>
          </cell>
          <cell r="Q200" t="str">
            <v>NULL</v>
          </cell>
          <cell r="R200">
            <v>0.80555555555555602</v>
          </cell>
          <cell r="S200">
            <v>1.1111111111111099E-2</v>
          </cell>
          <cell r="T200">
            <v>0.05</v>
          </cell>
          <cell r="U200">
            <v>0.116666666666667</v>
          </cell>
          <cell r="V200">
            <v>0</v>
          </cell>
          <cell r="W200">
            <v>1.6666666666666701E-2</v>
          </cell>
          <cell r="X200">
            <v>0</v>
          </cell>
          <cell r="Y200" t="str">
            <v>NULL</v>
          </cell>
          <cell r="Z200" t="str">
            <v>NULL</v>
          </cell>
          <cell r="AA200" t="str">
            <v>NULL</v>
          </cell>
          <cell r="AB200" t="str">
            <v>NULL</v>
          </cell>
          <cell r="AC200" t="str">
            <v>NULL</v>
          </cell>
          <cell r="AD200" t="str">
            <v>NULL</v>
          </cell>
          <cell r="AE200" t="str">
            <v>NULL</v>
          </cell>
          <cell r="AF200">
            <v>8.3333333333333297E-3</v>
          </cell>
          <cell r="AG200">
            <v>8.3333333333333297E-3</v>
          </cell>
          <cell r="AH200">
            <v>8.3333333333333297E-3</v>
          </cell>
          <cell r="AI200" t="str">
            <v>NULL</v>
          </cell>
          <cell r="AJ200" t="str">
            <v>NULL</v>
          </cell>
          <cell r="AK200" t="str">
            <v>NULL</v>
          </cell>
          <cell r="AL200" t="str">
            <v>NULL</v>
          </cell>
          <cell r="AM200" t="str">
            <v>NULL</v>
          </cell>
          <cell r="AN200" t="str">
            <v>NULL</v>
          </cell>
          <cell r="AO200">
            <v>0.21008403361344499</v>
          </cell>
          <cell r="AP200">
            <v>0.109243697478992</v>
          </cell>
          <cell r="AQ200" t="str">
            <v>NULL</v>
          </cell>
          <cell r="AR200">
            <v>5.5555555555555601E-3</v>
          </cell>
          <cell r="AS200" t="str">
            <v>NULL</v>
          </cell>
        </row>
        <row r="201">
          <cell r="A201">
            <v>115712</v>
          </cell>
          <cell r="B201">
            <v>9163363</v>
          </cell>
          <cell r="C201" t="str">
            <v>St Mark's C of E Junior School</v>
          </cell>
          <cell r="D201">
            <v>916</v>
          </cell>
          <cell r="E201" t="str">
            <v>PS</v>
          </cell>
          <cell r="F201" t="str">
            <v>NULL</v>
          </cell>
          <cell r="G201">
            <v>1</v>
          </cell>
          <cell r="H201">
            <v>234</v>
          </cell>
          <cell r="I201">
            <v>234</v>
          </cell>
          <cell r="J201">
            <v>0</v>
          </cell>
          <cell r="K201">
            <v>0</v>
          </cell>
          <cell r="L201">
            <v>0</v>
          </cell>
          <cell r="M201">
            <v>0</v>
          </cell>
          <cell r="N201">
            <v>0.115384615384615</v>
          </cell>
          <cell r="O201">
            <v>0.16239999999999999</v>
          </cell>
          <cell r="P201" t="str">
            <v>NULL</v>
          </cell>
          <cell r="Q201" t="str">
            <v>NULL</v>
          </cell>
          <cell r="R201">
            <v>0.76394849785407704</v>
          </cell>
          <cell r="S201">
            <v>3.4334763948497903E-2</v>
          </cell>
          <cell r="T201">
            <v>3.8626609442060103E-2</v>
          </cell>
          <cell r="U201">
            <v>5.5793991416309002E-2</v>
          </cell>
          <cell r="V201">
            <v>0.10729613733905601</v>
          </cell>
          <cell r="W201">
            <v>0</v>
          </cell>
          <cell r="X201">
            <v>0</v>
          </cell>
          <cell r="Y201" t="str">
            <v>NULL</v>
          </cell>
          <cell r="Z201" t="str">
            <v>NULL</v>
          </cell>
          <cell r="AA201" t="str">
            <v>NULL</v>
          </cell>
          <cell r="AB201" t="str">
            <v>NULL</v>
          </cell>
          <cell r="AC201" t="str">
            <v>NULL</v>
          </cell>
          <cell r="AD201" t="str">
            <v>NULL</v>
          </cell>
          <cell r="AE201" t="str">
            <v>NULL</v>
          </cell>
          <cell r="AF201">
            <v>4.2735042735042696E-3</v>
          </cell>
          <cell r="AG201">
            <v>4.2735042735042696E-3</v>
          </cell>
          <cell r="AH201">
            <v>4.2735042735042696E-3</v>
          </cell>
          <cell r="AI201" t="str">
            <v>NULL</v>
          </cell>
          <cell r="AJ201" t="str">
            <v>NULL</v>
          </cell>
          <cell r="AK201" t="str">
            <v>NULL</v>
          </cell>
          <cell r="AL201">
            <v>8.5470085470085479E-3</v>
          </cell>
          <cell r="AM201">
            <v>8.5470085470085479E-3</v>
          </cell>
          <cell r="AN201">
            <v>8.5470085470085479E-3</v>
          </cell>
          <cell r="AO201">
            <v>0.126126126126126</v>
          </cell>
          <cell r="AP201">
            <v>8.1081081081081099E-2</v>
          </cell>
          <cell r="AQ201" t="str">
            <v>NULL</v>
          </cell>
          <cell r="AR201">
            <v>5.9829059829059797E-2</v>
          </cell>
          <cell r="AS201" t="str">
            <v>NULL</v>
          </cell>
        </row>
        <row r="202">
          <cell r="A202">
            <v>115713</v>
          </cell>
          <cell r="B202">
            <v>9163364</v>
          </cell>
          <cell r="C202" t="str">
            <v>St James/Ebrington Pri School</v>
          </cell>
          <cell r="D202">
            <v>916</v>
          </cell>
          <cell r="E202" t="str">
            <v>PS</v>
          </cell>
          <cell r="F202" t="str">
            <v>NULL</v>
          </cell>
          <cell r="G202">
            <v>1</v>
          </cell>
          <cell r="H202">
            <v>204</v>
          </cell>
          <cell r="I202">
            <v>204</v>
          </cell>
          <cell r="J202">
            <v>0</v>
          </cell>
          <cell r="K202">
            <v>0</v>
          </cell>
          <cell r="L202">
            <v>0</v>
          </cell>
          <cell r="M202">
            <v>0</v>
          </cell>
          <cell r="N202">
            <v>4.4117647058823498E-2</v>
          </cell>
          <cell r="O202">
            <v>0.1295</v>
          </cell>
          <cell r="P202" t="str">
            <v>NULL</v>
          </cell>
          <cell r="Q202" t="str">
            <v>NULL</v>
          </cell>
          <cell r="R202">
            <v>0.97029702970297005</v>
          </cell>
          <cell r="S202">
            <v>2.9702970297029702E-2</v>
          </cell>
          <cell r="T202">
            <v>0</v>
          </cell>
          <cell r="U202">
            <v>0</v>
          </cell>
          <cell r="V202">
            <v>0</v>
          </cell>
          <cell r="W202">
            <v>0</v>
          </cell>
          <cell r="X202">
            <v>0</v>
          </cell>
          <cell r="Y202" t="str">
            <v>NULL</v>
          </cell>
          <cell r="Z202" t="str">
            <v>NULL</v>
          </cell>
          <cell r="AA202" t="str">
            <v>NULL</v>
          </cell>
          <cell r="AB202" t="str">
            <v>NULL</v>
          </cell>
          <cell r="AC202" t="str">
            <v>NULL</v>
          </cell>
          <cell r="AD202" t="str">
            <v>NULL</v>
          </cell>
          <cell r="AE202" t="str">
            <v>NULL</v>
          </cell>
          <cell r="AF202">
            <v>0</v>
          </cell>
          <cell r="AG202">
            <v>0</v>
          </cell>
          <cell r="AH202">
            <v>0</v>
          </cell>
          <cell r="AI202" t="str">
            <v>NULL</v>
          </cell>
          <cell r="AJ202" t="str">
            <v>NULL</v>
          </cell>
          <cell r="AK202" t="str">
            <v>NULL</v>
          </cell>
          <cell r="AL202" t="str">
            <v>NULL</v>
          </cell>
          <cell r="AM202" t="str">
            <v>NULL</v>
          </cell>
          <cell r="AN202" t="str">
            <v>NULL</v>
          </cell>
          <cell r="AO202">
            <v>0.18333333333333299</v>
          </cell>
          <cell r="AP202">
            <v>0.108333333333333</v>
          </cell>
          <cell r="AQ202" t="str">
            <v>NULL</v>
          </cell>
          <cell r="AR202">
            <v>0.13725490196078399</v>
          </cell>
          <cell r="AS202" t="str">
            <v>NULL</v>
          </cell>
        </row>
        <row r="203">
          <cell r="A203">
            <v>115714</v>
          </cell>
          <cell r="B203">
            <v>9163365</v>
          </cell>
          <cell r="C203" t="str">
            <v>Barnwood C of E Primary School</v>
          </cell>
          <cell r="D203">
            <v>916</v>
          </cell>
          <cell r="E203" t="str">
            <v>PS</v>
          </cell>
          <cell r="F203" t="str">
            <v>NULL</v>
          </cell>
          <cell r="G203">
            <v>1</v>
          </cell>
          <cell r="H203">
            <v>218</v>
          </cell>
          <cell r="I203">
            <v>218</v>
          </cell>
          <cell r="J203">
            <v>0</v>
          </cell>
          <cell r="K203">
            <v>0</v>
          </cell>
          <cell r="L203">
            <v>0</v>
          </cell>
          <cell r="M203">
            <v>0</v>
          </cell>
          <cell r="N203">
            <v>0.11467889908256899</v>
          </cell>
          <cell r="O203">
            <v>0.15570000000000001</v>
          </cell>
          <cell r="P203" t="str">
            <v>NULL</v>
          </cell>
          <cell r="Q203" t="str">
            <v>NULL</v>
          </cell>
          <cell r="R203">
            <v>0.78341013824884798</v>
          </cell>
          <cell r="S203">
            <v>2.3041474654377898E-2</v>
          </cell>
          <cell r="T203">
            <v>1.8433179723502301E-2</v>
          </cell>
          <cell r="U203">
            <v>0.16589861751152099</v>
          </cell>
          <cell r="V203">
            <v>0</v>
          </cell>
          <cell r="W203">
            <v>9.2165898617511503E-3</v>
          </cell>
          <cell r="X203">
            <v>0</v>
          </cell>
          <cell r="Y203" t="str">
            <v>NULL</v>
          </cell>
          <cell r="Z203" t="str">
            <v>NULL</v>
          </cell>
          <cell r="AA203" t="str">
            <v>NULL</v>
          </cell>
          <cell r="AB203" t="str">
            <v>NULL</v>
          </cell>
          <cell r="AC203" t="str">
            <v>NULL</v>
          </cell>
          <cell r="AD203" t="str">
            <v>NULL</v>
          </cell>
          <cell r="AE203" t="str">
            <v>NULL</v>
          </cell>
          <cell r="AF203">
            <v>2.1276595744680899E-2</v>
          </cell>
          <cell r="AG203">
            <v>2.1276595744680899E-2</v>
          </cell>
          <cell r="AH203">
            <v>2.1276595744680899E-2</v>
          </cell>
          <cell r="AI203" t="str">
            <v>NULL</v>
          </cell>
          <cell r="AJ203" t="str">
            <v>NULL</v>
          </cell>
          <cell r="AK203" t="str">
            <v>NULL</v>
          </cell>
          <cell r="AL203">
            <v>4.7169811320754715E-3</v>
          </cell>
          <cell r="AM203">
            <v>4.7169811320754715E-3</v>
          </cell>
          <cell r="AN203">
            <v>4.7169811320754715E-3</v>
          </cell>
          <cell r="AO203">
            <v>0.16806722689075601</v>
          </cell>
          <cell r="AP203">
            <v>0.126050420168067</v>
          </cell>
          <cell r="AQ203" t="str">
            <v>NULL</v>
          </cell>
          <cell r="AR203">
            <v>7.3394495412843999E-2</v>
          </cell>
          <cell r="AS203" t="str">
            <v>NULL</v>
          </cell>
        </row>
        <row r="204">
          <cell r="A204">
            <v>115716</v>
          </cell>
          <cell r="B204">
            <v>9163367</v>
          </cell>
          <cell r="C204" t="str">
            <v>Hillesley CEVA Primary School</v>
          </cell>
          <cell r="D204">
            <v>916</v>
          </cell>
          <cell r="E204" t="str">
            <v>PS</v>
          </cell>
          <cell r="F204" t="str">
            <v>NULL</v>
          </cell>
          <cell r="G204">
            <v>1</v>
          </cell>
          <cell r="H204">
            <v>37</v>
          </cell>
          <cell r="I204">
            <v>37</v>
          </cell>
          <cell r="J204">
            <v>0</v>
          </cell>
          <cell r="K204">
            <v>0</v>
          </cell>
          <cell r="L204">
            <v>0</v>
          </cell>
          <cell r="M204">
            <v>0</v>
          </cell>
          <cell r="N204">
            <v>0</v>
          </cell>
          <cell r="O204">
            <v>8.6999999999999994E-2</v>
          </cell>
          <cell r="P204" t="str">
            <v>NULL</v>
          </cell>
          <cell r="Q204" t="str">
            <v>NULL</v>
          </cell>
          <cell r="R204">
            <v>0.97297297297297303</v>
          </cell>
          <cell r="S204">
            <v>0</v>
          </cell>
          <cell r="T204">
            <v>2.7027027027027001E-2</v>
          </cell>
          <cell r="U204">
            <v>0</v>
          </cell>
          <cell r="V204">
            <v>0</v>
          </cell>
          <cell r="W204">
            <v>0</v>
          </cell>
          <cell r="X204">
            <v>0</v>
          </cell>
          <cell r="Y204" t="str">
            <v>NULL</v>
          </cell>
          <cell r="Z204" t="str">
            <v>NULL</v>
          </cell>
          <cell r="AA204" t="str">
            <v>NULL</v>
          </cell>
          <cell r="AB204" t="str">
            <v>NULL</v>
          </cell>
          <cell r="AC204" t="str">
            <v>NULL</v>
          </cell>
          <cell r="AD204" t="str">
            <v>NULL</v>
          </cell>
          <cell r="AE204" t="str">
            <v>NULL</v>
          </cell>
          <cell r="AF204">
            <v>0</v>
          </cell>
          <cell r="AG204">
            <v>0</v>
          </cell>
          <cell r="AH204">
            <v>0</v>
          </cell>
          <cell r="AI204" t="str">
            <v>NULL</v>
          </cell>
          <cell r="AJ204" t="str">
            <v>NULL</v>
          </cell>
          <cell r="AK204" t="str">
            <v>NULL</v>
          </cell>
          <cell r="AL204" t="str">
            <v>NULL</v>
          </cell>
          <cell r="AM204" t="str">
            <v>NULL</v>
          </cell>
          <cell r="AN204" t="str">
            <v>NULL</v>
          </cell>
          <cell r="AO204">
            <v>0.1</v>
          </cell>
          <cell r="AP204">
            <v>0.05</v>
          </cell>
          <cell r="AQ204" t="str">
            <v>NULL</v>
          </cell>
          <cell r="AR204">
            <v>2.7027027027027001E-2</v>
          </cell>
          <cell r="AS204" t="str">
            <v>NULL</v>
          </cell>
        </row>
        <row r="205">
          <cell r="A205">
            <v>132782</v>
          </cell>
          <cell r="B205">
            <v>9163368</v>
          </cell>
          <cell r="C205" t="str">
            <v>Winchcombe Abbey CE Pri School</v>
          </cell>
          <cell r="D205">
            <v>916</v>
          </cell>
          <cell r="E205" t="str">
            <v>PS</v>
          </cell>
          <cell r="F205" t="str">
            <v>NULL</v>
          </cell>
          <cell r="G205">
            <v>1</v>
          </cell>
          <cell r="H205">
            <v>195</v>
          </cell>
          <cell r="I205">
            <v>195</v>
          </cell>
          <cell r="J205">
            <v>0</v>
          </cell>
          <cell r="K205">
            <v>0</v>
          </cell>
          <cell r="L205">
            <v>0</v>
          </cell>
          <cell r="M205">
            <v>0</v>
          </cell>
          <cell r="N205">
            <v>0.123076923076923</v>
          </cell>
          <cell r="O205">
            <v>0.20309999999999997</v>
          </cell>
          <cell r="P205" t="str">
            <v>NULL</v>
          </cell>
          <cell r="Q205" t="str">
            <v>NULL</v>
          </cell>
          <cell r="R205">
            <v>0.99484536082474195</v>
          </cell>
          <cell r="S205">
            <v>5.1546391752577301E-3</v>
          </cell>
          <cell r="T205">
            <v>0</v>
          </cell>
          <cell r="U205">
            <v>0</v>
          </cell>
          <cell r="V205">
            <v>0</v>
          </cell>
          <cell r="W205">
            <v>0</v>
          </cell>
          <cell r="X205">
            <v>0</v>
          </cell>
          <cell r="Y205" t="str">
            <v>NULL</v>
          </cell>
          <cell r="Z205" t="str">
            <v>NULL</v>
          </cell>
          <cell r="AA205" t="str">
            <v>NULL</v>
          </cell>
          <cell r="AB205" t="str">
            <v>NULL</v>
          </cell>
          <cell r="AC205" t="str">
            <v>NULL</v>
          </cell>
          <cell r="AD205" t="str">
            <v>NULL</v>
          </cell>
          <cell r="AE205" t="str">
            <v>NULL</v>
          </cell>
          <cell r="AF205">
            <v>0</v>
          </cell>
          <cell r="AG205">
            <v>0</v>
          </cell>
          <cell r="AH205">
            <v>0</v>
          </cell>
          <cell r="AI205" t="str">
            <v>NULL</v>
          </cell>
          <cell r="AJ205" t="str">
            <v>NULL</v>
          </cell>
          <cell r="AK205" t="str">
            <v>NULL</v>
          </cell>
          <cell r="AL205" t="str">
            <v>NULL</v>
          </cell>
          <cell r="AM205" t="str">
            <v>NULL</v>
          </cell>
          <cell r="AN205" t="str">
            <v>NULL</v>
          </cell>
          <cell r="AO205">
            <v>0.18018018018018001</v>
          </cell>
          <cell r="AP205">
            <v>0.126126126126126</v>
          </cell>
          <cell r="AQ205" t="str">
            <v>NULL</v>
          </cell>
          <cell r="AR205">
            <v>5.1282051282051301E-2</v>
          </cell>
          <cell r="AS205" t="str">
            <v>NULL</v>
          </cell>
        </row>
        <row r="206">
          <cell r="A206">
            <v>134527</v>
          </cell>
          <cell r="B206">
            <v>9163369</v>
          </cell>
          <cell r="C206" t="str">
            <v>Grange Primary School</v>
          </cell>
          <cell r="D206">
            <v>916</v>
          </cell>
          <cell r="E206" t="str">
            <v>PS</v>
          </cell>
          <cell r="F206" t="str">
            <v>NULL</v>
          </cell>
          <cell r="G206">
            <v>1</v>
          </cell>
          <cell r="H206">
            <v>312</v>
          </cell>
          <cell r="I206">
            <v>312</v>
          </cell>
          <cell r="J206">
            <v>0</v>
          </cell>
          <cell r="K206">
            <v>0</v>
          </cell>
          <cell r="L206">
            <v>0</v>
          </cell>
          <cell r="M206">
            <v>1</v>
          </cell>
          <cell r="N206">
            <v>0.32051282051282098</v>
          </cell>
          <cell r="O206">
            <v>0.42810000000000004</v>
          </cell>
          <cell r="P206" t="str">
            <v>NULL</v>
          </cell>
          <cell r="Q206" t="str">
            <v>NULL</v>
          </cell>
          <cell r="R206">
            <v>0.41987179487179499</v>
          </cell>
          <cell r="S206">
            <v>0.21474358974359001</v>
          </cell>
          <cell r="T206">
            <v>7.69230769230769E-2</v>
          </cell>
          <cell r="U206">
            <v>1.9230769230769201E-2</v>
          </cell>
          <cell r="V206">
            <v>5.4487179487179502E-2</v>
          </cell>
          <cell r="W206">
            <v>0.21474358974359001</v>
          </cell>
          <cell r="X206">
            <v>0</v>
          </cell>
          <cell r="Y206" t="str">
            <v>NULL</v>
          </cell>
          <cell r="Z206" t="str">
            <v>NULL</v>
          </cell>
          <cell r="AA206" t="str">
            <v>NULL</v>
          </cell>
          <cell r="AB206" t="str">
            <v>NULL</v>
          </cell>
          <cell r="AC206" t="str">
            <v>NULL</v>
          </cell>
          <cell r="AD206" t="str">
            <v>NULL</v>
          </cell>
          <cell r="AE206" t="str">
            <v>NULL</v>
          </cell>
          <cell r="AF206">
            <v>1.49253731343284E-2</v>
          </cell>
          <cell r="AG206">
            <v>2.6119402985074602E-2</v>
          </cell>
          <cell r="AH206">
            <v>3.7313432835820899E-2</v>
          </cell>
          <cell r="AI206" t="str">
            <v>NULL</v>
          </cell>
          <cell r="AJ206" t="str">
            <v>NULL</v>
          </cell>
          <cell r="AK206" t="str">
            <v>NULL</v>
          </cell>
          <cell r="AL206" t="str">
            <v>NULL</v>
          </cell>
          <cell r="AM206" t="str">
            <v>NULL</v>
          </cell>
          <cell r="AN206" t="str">
            <v>NULL</v>
          </cell>
          <cell r="AO206">
            <v>0.190751445086705</v>
          </cell>
          <cell r="AP206">
            <v>0.144508670520231</v>
          </cell>
          <cell r="AQ206" t="str">
            <v>NULL</v>
          </cell>
          <cell r="AR206">
            <v>7.0512820512820498E-2</v>
          </cell>
          <cell r="AS206" t="str">
            <v>NULL</v>
          </cell>
        </row>
        <row r="207">
          <cell r="A207">
            <v>134928</v>
          </cell>
          <cell r="B207">
            <v>9163370</v>
          </cell>
          <cell r="C207" t="str">
            <v>St Peter's Catholic Primary School</v>
          </cell>
          <cell r="D207">
            <v>916</v>
          </cell>
          <cell r="E207" t="str">
            <v>PS</v>
          </cell>
          <cell r="F207" t="str">
            <v>NULL</v>
          </cell>
          <cell r="G207">
            <v>1</v>
          </cell>
          <cell r="H207">
            <v>419</v>
          </cell>
          <cell r="I207">
            <v>419</v>
          </cell>
          <cell r="J207">
            <v>0</v>
          </cell>
          <cell r="K207">
            <v>0</v>
          </cell>
          <cell r="L207">
            <v>0</v>
          </cell>
          <cell r="M207">
            <v>2</v>
          </cell>
          <cell r="N207">
            <v>0.102625298329356</v>
          </cell>
          <cell r="O207">
            <v>0.1371</v>
          </cell>
          <cell r="P207" t="str">
            <v>NULL</v>
          </cell>
          <cell r="Q207" t="str">
            <v>NULL</v>
          </cell>
          <cell r="R207">
            <v>0.50239234449760795</v>
          </cell>
          <cell r="S207">
            <v>4.7846889952153103E-2</v>
          </cell>
          <cell r="T207">
            <v>8.1339712918660295E-2</v>
          </cell>
          <cell r="U207">
            <v>0.291866028708134</v>
          </cell>
          <cell r="V207">
            <v>5.2631578947368397E-2</v>
          </cell>
          <cell r="W207">
            <v>2.39234449760766E-2</v>
          </cell>
          <cell r="X207">
            <v>0</v>
          </cell>
          <cell r="Y207" t="str">
            <v>NULL</v>
          </cell>
          <cell r="Z207" t="str">
            <v>NULL</v>
          </cell>
          <cell r="AA207" t="str">
            <v>NULL</v>
          </cell>
          <cell r="AB207" t="str">
            <v>NULL</v>
          </cell>
          <cell r="AC207" t="str">
            <v>NULL</v>
          </cell>
          <cell r="AD207" t="str">
            <v>NULL</v>
          </cell>
          <cell r="AE207" t="str">
            <v>NULL</v>
          </cell>
          <cell r="AF207">
            <v>8.6350974930362104E-2</v>
          </cell>
          <cell r="AG207">
            <v>0.155988857938719</v>
          </cell>
          <cell r="AH207">
            <v>0.20891364902507001</v>
          </cell>
          <cell r="AI207" t="str">
            <v>NULL</v>
          </cell>
          <cell r="AJ207" t="str">
            <v>NULL</v>
          </cell>
          <cell r="AK207" t="str">
            <v>NULL</v>
          </cell>
          <cell r="AL207">
            <v>2.3640661938534278E-3</v>
          </cell>
          <cell r="AM207">
            <v>2.3640661938534278E-3</v>
          </cell>
          <cell r="AN207">
            <v>2.3640661938534278E-3</v>
          </cell>
          <cell r="AO207">
            <v>0.18333333333333299</v>
          </cell>
          <cell r="AP207">
            <v>9.5833333333333298E-2</v>
          </cell>
          <cell r="AQ207" t="str">
            <v>NULL</v>
          </cell>
          <cell r="AR207">
            <v>3.8186157517899798E-2</v>
          </cell>
          <cell r="AS207" t="str">
            <v>NULL</v>
          </cell>
        </row>
        <row r="208">
          <cell r="A208">
            <v>135266</v>
          </cell>
          <cell r="B208">
            <v>9163372</v>
          </cell>
          <cell r="C208" t="str">
            <v>King's Stanley Primary School</v>
          </cell>
          <cell r="D208">
            <v>916</v>
          </cell>
          <cell r="E208" t="str">
            <v>PS</v>
          </cell>
          <cell r="F208" t="str">
            <v>NULL</v>
          </cell>
          <cell r="G208">
            <v>1</v>
          </cell>
          <cell r="H208">
            <v>207</v>
          </cell>
          <cell r="I208">
            <v>207</v>
          </cell>
          <cell r="J208">
            <v>0</v>
          </cell>
          <cell r="K208">
            <v>0</v>
          </cell>
          <cell r="L208">
            <v>0</v>
          </cell>
          <cell r="M208">
            <v>0</v>
          </cell>
          <cell r="N208">
            <v>6.2801932367149801E-2</v>
          </cell>
          <cell r="O208">
            <v>9.8400000000000001E-2</v>
          </cell>
          <cell r="P208" t="str">
            <v>NULL</v>
          </cell>
          <cell r="Q208" t="str">
            <v>NULL</v>
          </cell>
          <cell r="R208">
            <v>0.97560975609756095</v>
          </cell>
          <cell r="S208">
            <v>4.8780487804877997E-3</v>
          </cell>
          <cell r="T208">
            <v>1.9512195121951199E-2</v>
          </cell>
          <cell r="U208">
            <v>0</v>
          </cell>
          <cell r="V208">
            <v>0</v>
          </cell>
          <cell r="W208">
            <v>0</v>
          </cell>
          <cell r="X208">
            <v>0</v>
          </cell>
          <cell r="Y208" t="str">
            <v>NULL</v>
          </cell>
          <cell r="Z208" t="str">
            <v>NULL</v>
          </cell>
          <cell r="AA208" t="str">
            <v>NULL</v>
          </cell>
          <cell r="AB208" t="str">
            <v>NULL</v>
          </cell>
          <cell r="AC208" t="str">
            <v>NULL</v>
          </cell>
          <cell r="AD208" t="str">
            <v>NULL</v>
          </cell>
          <cell r="AE208" t="str">
            <v>NULL</v>
          </cell>
          <cell r="AF208">
            <v>0</v>
          </cell>
          <cell r="AG208">
            <v>5.6497175141242903E-3</v>
          </cell>
          <cell r="AH208">
            <v>5.6497175141242903E-3</v>
          </cell>
          <cell r="AI208" t="str">
            <v>NULL</v>
          </cell>
          <cell r="AJ208" t="str">
            <v>NULL</v>
          </cell>
          <cell r="AK208" t="str">
            <v>NULL</v>
          </cell>
          <cell r="AL208" t="str">
            <v>NULL</v>
          </cell>
          <cell r="AM208" t="str">
            <v>NULL</v>
          </cell>
          <cell r="AN208" t="str">
            <v>NULL</v>
          </cell>
          <cell r="AO208">
            <v>0.145299145299145</v>
          </cell>
          <cell r="AP208">
            <v>5.9829059829059797E-2</v>
          </cell>
          <cell r="AQ208" t="str">
            <v>NULL</v>
          </cell>
          <cell r="AR208">
            <v>8.6956521739130405E-2</v>
          </cell>
          <cell r="AS208" t="str">
            <v>NULL</v>
          </cell>
        </row>
        <row r="209">
          <cell r="A209">
            <v>135353</v>
          </cell>
          <cell r="B209">
            <v>9163373</v>
          </cell>
          <cell r="C209" t="str">
            <v>Kingsway Primary School</v>
          </cell>
          <cell r="D209">
            <v>916</v>
          </cell>
          <cell r="E209" t="str">
            <v>PS</v>
          </cell>
          <cell r="F209" t="str">
            <v>NULL</v>
          </cell>
          <cell r="G209">
            <v>1</v>
          </cell>
          <cell r="H209">
            <v>335</v>
          </cell>
          <cell r="I209">
            <v>335</v>
          </cell>
          <cell r="J209">
            <v>0</v>
          </cell>
          <cell r="K209">
            <v>0</v>
          </cell>
          <cell r="L209">
            <v>0</v>
          </cell>
          <cell r="M209">
            <v>0</v>
          </cell>
          <cell r="N209">
            <v>0.25373134328358199</v>
          </cell>
          <cell r="O209">
            <v>0.34630000000000005</v>
          </cell>
          <cell r="P209" t="str">
            <v>NULL</v>
          </cell>
          <cell r="Q209" t="str">
            <v>NULL</v>
          </cell>
          <cell r="R209">
            <v>5.0898203592814398E-2</v>
          </cell>
          <cell r="S209">
            <v>5.9880239520958096E-3</v>
          </cell>
          <cell r="T209">
            <v>0.93712574850299402</v>
          </cell>
          <cell r="U209">
            <v>2.9940119760479E-3</v>
          </cell>
          <cell r="V209">
            <v>2.9940119760479E-3</v>
          </cell>
          <cell r="W209">
            <v>0</v>
          </cell>
          <cell r="X209">
            <v>0</v>
          </cell>
          <cell r="Y209" t="str">
            <v>NULL</v>
          </cell>
          <cell r="Z209" t="str">
            <v>NULL</v>
          </cell>
          <cell r="AA209" t="str">
            <v>NULL</v>
          </cell>
          <cell r="AB209" t="str">
            <v>NULL</v>
          </cell>
          <cell r="AC209" t="str">
            <v>NULL</v>
          </cell>
          <cell r="AD209" t="str">
            <v>NULL</v>
          </cell>
          <cell r="AE209" t="str">
            <v>NULL</v>
          </cell>
          <cell r="AF209">
            <v>3.6231884057971002E-2</v>
          </cell>
          <cell r="AG209">
            <v>6.15942028985507E-2</v>
          </cell>
          <cell r="AH209">
            <v>7.6086956521739094E-2</v>
          </cell>
          <cell r="AI209" t="str">
            <v>NULL</v>
          </cell>
          <cell r="AJ209" t="str">
            <v>NULL</v>
          </cell>
          <cell r="AK209" t="str">
            <v>NULL</v>
          </cell>
          <cell r="AL209" t="str">
            <v>NULL</v>
          </cell>
          <cell r="AM209" t="str">
            <v>NULL</v>
          </cell>
          <cell r="AN209" t="str">
            <v>NULL</v>
          </cell>
          <cell r="AO209">
            <v>0.25133689839572199</v>
          </cell>
          <cell r="AP209">
            <v>0.20320855614973299</v>
          </cell>
          <cell r="AQ209" t="str">
            <v>NULL</v>
          </cell>
          <cell r="AR209">
            <v>0.14925373134328401</v>
          </cell>
          <cell r="AS209" t="str">
            <v>NULL</v>
          </cell>
        </row>
        <row r="210">
          <cell r="A210">
            <v>135437</v>
          </cell>
          <cell r="B210">
            <v>9163374</v>
          </cell>
          <cell r="C210" t="str">
            <v>Isbourne Valley</v>
          </cell>
          <cell r="D210">
            <v>916</v>
          </cell>
          <cell r="E210" t="str">
            <v>PS</v>
          </cell>
          <cell r="F210" t="str">
            <v>NULL</v>
          </cell>
          <cell r="G210">
            <v>1</v>
          </cell>
          <cell r="H210">
            <v>67</v>
          </cell>
          <cell r="I210">
            <v>67</v>
          </cell>
          <cell r="J210">
            <v>0</v>
          </cell>
          <cell r="K210">
            <v>0</v>
          </cell>
          <cell r="L210">
            <v>0</v>
          </cell>
          <cell r="M210">
            <v>0</v>
          </cell>
          <cell r="N210">
            <v>2.9850746268656699E-2</v>
          </cell>
          <cell r="O210">
            <v>4.6900000000000004E-2</v>
          </cell>
          <cell r="P210" t="str">
            <v>NULL</v>
          </cell>
          <cell r="Q210" t="str">
            <v>NULL</v>
          </cell>
          <cell r="R210">
            <v>0.97014925373134298</v>
          </cell>
          <cell r="S210">
            <v>1.49253731343284E-2</v>
          </cell>
          <cell r="T210">
            <v>1.49253731343284E-2</v>
          </cell>
          <cell r="U210">
            <v>0</v>
          </cell>
          <cell r="V210">
            <v>0</v>
          </cell>
          <cell r="W210">
            <v>0</v>
          </cell>
          <cell r="X210">
            <v>0</v>
          </cell>
          <cell r="Y210" t="str">
            <v>NULL</v>
          </cell>
          <cell r="Z210" t="str">
            <v>NULL</v>
          </cell>
          <cell r="AA210" t="str">
            <v>NULL</v>
          </cell>
          <cell r="AB210" t="str">
            <v>NULL</v>
          </cell>
          <cell r="AC210" t="str">
            <v>NULL</v>
          </cell>
          <cell r="AD210" t="str">
            <v>NULL</v>
          </cell>
          <cell r="AE210" t="str">
            <v>NULL</v>
          </cell>
          <cell r="AF210">
            <v>1.85185185185185E-2</v>
          </cell>
          <cell r="AG210">
            <v>3.7037037037037E-2</v>
          </cell>
          <cell r="AH210">
            <v>3.7037037037037E-2</v>
          </cell>
          <cell r="AI210" t="str">
            <v>NULL</v>
          </cell>
          <cell r="AJ210" t="str">
            <v>NULL</v>
          </cell>
          <cell r="AK210" t="str">
            <v>NULL</v>
          </cell>
          <cell r="AL210" t="str">
            <v>NULL</v>
          </cell>
          <cell r="AM210" t="str">
            <v>NULL</v>
          </cell>
          <cell r="AN210" t="str">
            <v>NULL</v>
          </cell>
          <cell r="AO210">
            <v>6.25E-2</v>
          </cell>
          <cell r="AP210">
            <v>0</v>
          </cell>
          <cell r="AQ210" t="str">
            <v>NULL</v>
          </cell>
          <cell r="AR210">
            <v>0.104477611940299</v>
          </cell>
          <cell r="AS210" t="str">
            <v>NULL</v>
          </cell>
        </row>
        <row r="211">
          <cell r="A211">
            <v>135985</v>
          </cell>
          <cell r="B211">
            <v>9163375</v>
          </cell>
          <cell r="C211" t="str">
            <v>Cirencester Primary School</v>
          </cell>
          <cell r="D211">
            <v>916</v>
          </cell>
          <cell r="E211" t="str">
            <v>PS</v>
          </cell>
          <cell r="F211" t="str">
            <v>NULL</v>
          </cell>
          <cell r="G211">
            <v>1</v>
          </cell>
          <cell r="H211">
            <v>393</v>
          </cell>
          <cell r="I211">
            <v>393</v>
          </cell>
          <cell r="J211">
            <v>0</v>
          </cell>
          <cell r="K211">
            <v>0</v>
          </cell>
          <cell r="L211">
            <v>0</v>
          </cell>
          <cell r="M211">
            <v>2</v>
          </cell>
          <cell r="N211">
            <v>0.101781170483461</v>
          </cell>
          <cell r="O211">
            <v>0.184</v>
          </cell>
          <cell r="P211" t="str">
            <v>NULL</v>
          </cell>
          <cell r="Q211" t="str">
            <v>NULL</v>
          </cell>
          <cell r="R211">
            <v>0.81933842239185795</v>
          </cell>
          <cell r="S211">
            <v>7.1246819338422404E-2</v>
          </cell>
          <cell r="T211">
            <v>0.10941475826972</v>
          </cell>
          <cell r="U211">
            <v>0</v>
          </cell>
          <cell r="V211">
            <v>0</v>
          </cell>
          <cell r="W211">
            <v>0</v>
          </cell>
          <cell r="X211">
            <v>0</v>
          </cell>
          <cell r="Y211" t="str">
            <v>NULL</v>
          </cell>
          <cell r="Z211" t="str">
            <v>NULL</v>
          </cell>
          <cell r="AA211" t="str">
            <v>NULL</v>
          </cell>
          <cell r="AB211" t="str">
            <v>NULL</v>
          </cell>
          <cell r="AC211" t="str">
            <v>NULL</v>
          </cell>
          <cell r="AD211" t="str">
            <v>NULL</v>
          </cell>
          <cell r="AE211" t="str">
            <v>NULL</v>
          </cell>
          <cell r="AF211">
            <v>1.49253731343284E-2</v>
          </cell>
          <cell r="AG211">
            <v>1.7910447761194E-2</v>
          </cell>
          <cell r="AH211">
            <v>2.6865671641791E-2</v>
          </cell>
          <cell r="AI211" t="str">
            <v>NULL</v>
          </cell>
          <cell r="AJ211" t="str">
            <v>NULL</v>
          </cell>
          <cell r="AK211" t="str">
            <v>NULL</v>
          </cell>
          <cell r="AL211" t="str">
            <v>NULL</v>
          </cell>
          <cell r="AM211" t="str">
            <v>NULL</v>
          </cell>
          <cell r="AN211" t="str">
            <v>NULL</v>
          </cell>
          <cell r="AO211">
            <v>0.17703349282296699</v>
          </cell>
          <cell r="AP211">
            <v>0.11004784688995201</v>
          </cell>
          <cell r="AQ211" t="str">
            <v>NULL</v>
          </cell>
          <cell r="AR211">
            <v>8.9058524173027995E-2</v>
          </cell>
          <cell r="AS211" t="str">
            <v>NULL</v>
          </cell>
        </row>
        <row r="212">
          <cell r="A212">
            <v>115731</v>
          </cell>
          <cell r="B212">
            <v>9165201</v>
          </cell>
          <cell r="C212" t="str">
            <v>The Catholic School of Saint Gregory The Great School</v>
          </cell>
          <cell r="D212">
            <v>916</v>
          </cell>
          <cell r="E212" t="str">
            <v>PS</v>
          </cell>
          <cell r="F212" t="str">
            <v>NULL</v>
          </cell>
          <cell r="G212">
            <v>1</v>
          </cell>
          <cell r="H212">
            <v>393</v>
          </cell>
          <cell r="I212">
            <v>393</v>
          </cell>
          <cell r="J212">
            <v>0</v>
          </cell>
          <cell r="K212">
            <v>0</v>
          </cell>
          <cell r="L212">
            <v>0</v>
          </cell>
          <cell r="M212">
            <v>0</v>
          </cell>
          <cell r="N212">
            <v>9.4147582697200999E-2</v>
          </cell>
          <cell r="O212">
            <v>0.20569999999999999</v>
          </cell>
          <cell r="P212" t="str">
            <v>NULL</v>
          </cell>
          <cell r="Q212" t="str">
            <v>NULL</v>
          </cell>
          <cell r="R212">
            <v>0.45547073791348602</v>
          </cell>
          <cell r="S212">
            <v>0.13740458015267201</v>
          </cell>
          <cell r="T212">
            <v>8.9058524173027995E-2</v>
          </cell>
          <cell r="U212">
            <v>0.124681933842239</v>
          </cell>
          <cell r="V212">
            <v>0.11959287531806601</v>
          </cell>
          <cell r="W212">
            <v>4.3256997455470701E-2</v>
          </cell>
          <cell r="X212">
            <v>3.0534351145038201E-2</v>
          </cell>
          <cell r="Y212" t="str">
            <v>NULL</v>
          </cell>
          <cell r="Z212" t="str">
            <v>NULL</v>
          </cell>
          <cell r="AA212" t="str">
            <v>NULL</v>
          </cell>
          <cell r="AB212" t="str">
            <v>NULL</v>
          </cell>
          <cell r="AC212" t="str">
            <v>NULL</v>
          </cell>
          <cell r="AD212" t="str">
            <v>NULL</v>
          </cell>
          <cell r="AE212" t="str">
            <v>NULL</v>
          </cell>
          <cell r="AF212">
            <v>8.4084084084084104E-2</v>
          </cell>
          <cell r="AG212">
            <v>0.15915915915915901</v>
          </cell>
          <cell r="AH212">
            <v>0.22222222222222199</v>
          </cell>
          <cell r="AI212" t="str">
            <v>NULL</v>
          </cell>
          <cell r="AJ212" t="str">
            <v>NULL</v>
          </cell>
          <cell r="AK212" t="str">
            <v>NULL</v>
          </cell>
          <cell r="AL212" t="str">
            <v>NULL</v>
          </cell>
          <cell r="AM212" t="str">
            <v>NULL</v>
          </cell>
          <cell r="AN212" t="str">
            <v>NULL</v>
          </cell>
          <cell r="AO212">
            <v>0.180952380952381</v>
          </cell>
          <cell r="AP212">
            <v>0.114285714285714</v>
          </cell>
          <cell r="AQ212" t="str">
            <v>NULL</v>
          </cell>
          <cell r="AR212">
            <v>0.11195928753180701</v>
          </cell>
          <cell r="AS212" t="str">
            <v>NULL</v>
          </cell>
        </row>
        <row r="213">
          <cell r="A213">
            <v>115732</v>
          </cell>
          <cell r="B213">
            <v>9165202</v>
          </cell>
          <cell r="C213" t="str">
            <v>Primrose Hill C of E  School</v>
          </cell>
          <cell r="D213">
            <v>916</v>
          </cell>
          <cell r="E213" t="str">
            <v>PS</v>
          </cell>
          <cell r="F213" t="str">
            <v>NULL</v>
          </cell>
          <cell r="G213">
            <v>1</v>
          </cell>
          <cell r="H213">
            <v>251</v>
          </cell>
          <cell r="I213">
            <v>251</v>
          </cell>
          <cell r="J213">
            <v>0</v>
          </cell>
          <cell r="K213">
            <v>0</v>
          </cell>
          <cell r="L213">
            <v>0</v>
          </cell>
          <cell r="M213">
            <v>1</v>
          </cell>
          <cell r="N213">
            <v>3.9840637450199202E-2</v>
          </cell>
          <cell r="O213">
            <v>6.7699999999999996E-2</v>
          </cell>
          <cell r="P213" t="str">
            <v>NULL</v>
          </cell>
          <cell r="Q213" t="str">
            <v>NULL</v>
          </cell>
          <cell r="R213">
            <v>0.89156626506024095</v>
          </cell>
          <cell r="S213">
            <v>1.20481927710843E-2</v>
          </cell>
          <cell r="T213">
            <v>6.82730923694779E-2</v>
          </cell>
          <cell r="U213">
            <v>2.81124497991968E-2</v>
          </cell>
          <cell r="V213">
            <v>0</v>
          </cell>
          <cell r="W213">
            <v>0</v>
          </cell>
          <cell r="X213">
            <v>0</v>
          </cell>
          <cell r="Y213" t="str">
            <v>NULL</v>
          </cell>
          <cell r="Z213" t="str">
            <v>NULL</v>
          </cell>
          <cell r="AA213" t="str">
            <v>NULL</v>
          </cell>
          <cell r="AB213" t="str">
            <v>NULL</v>
          </cell>
          <cell r="AC213" t="str">
            <v>NULL</v>
          </cell>
          <cell r="AD213" t="str">
            <v>NULL</v>
          </cell>
          <cell r="AE213" t="str">
            <v>NULL</v>
          </cell>
          <cell r="AF213">
            <v>1.38888888888889E-2</v>
          </cell>
          <cell r="AG213">
            <v>1.38888888888889E-2</v>
          </cell>
          <cell r="AH213">
            <v>1.85185185185185E-2</v>
          </cell>
          <cell r="AI213" t="str">
            <v>NULL</v>
          </cell>
          <cell r="AJ213" t="str">
            <v>NULL</v>
          </cell>
          <cell r="AK213" t="str">
            <v>NULL</v>
          </cell>
          <cell r="AL213" t="str">
            <v>NULL</v>
          </cell>
          <cell r="AM213" t="str">
            <v>NULL</v>
          </cell>
          <cell r="AN213" t="str">
            <v>NULL</v>
          </cell>
          <cell r="AO213">
            <v>0.13043478260869601</v>
          </cell>
          <cell r="AP213">
            <v>5.7971014492753603E-2</v>
          </cell>
          <cell r="AQ213" t="str">
            <v>NULL</v>
          </cell>
          <cell r="AR213">
            <v>4.7808764940239001E-2</v>
          </cell>
          <cell r="AS213" t="str">
            <v>NULL</v>
          </cell>
        </row>
        <row r="214">
          <cell r="A214">
            <v>115733</v>
          </cell>
          <cell r="B214">
            <v>9165203</v>
          </cell>
          <cell r="C214" t="str">
            <v>Picklenash Junior School</v>
          </cell>
          <cell r="D214">
            <v>916</v>
          </cell>
          <cell r="E214" t="str">
            <v>PS</v>
          </cell>
          <cell r="F214" t="str">
            <v>NULL</v>
          </cell>
          <cell r="G214">
            <v>1</v>
          </cell>
          <cell r="H214">
            <v>166</v>
          </cell>
          <cell r="I214">
            <v>166</v>
          </cell>
          <cell r="J214">
            <v>0</v>
          </cell>
          <cell r="K214">
            <v>0</v>
          </cell>
          <cell r="L214">
            <v>0</v>
          </cell>
          <cell r="M214">
            <v>0</v>
          </cell>
          <cell r="N214">
            <v>0.132530120481928</v>
          </cell>
          <cell r="O214">
            <v>0.19769999999999999</v>
          </cell>
          <cell r="P214" t="str">
            <v>NULL</v>
          </cell>
          <cell r="Q214" t="str">
            <v>NULL</v>
          </cell>
          <cell r="R214">
            <v>0.98192771084337305</v>
          </cell>
          <cell r="S214">
            <v>0</v>
          </cell>
          <cell r="T214">
            <v>6.0240963855421699E-3</v>
          </cell>
          <cell r="U214">
            <v>1.20481927710843E-2</v>
          </cell>
          <cell r="V214">
            <v>0</v>
          </cell>
          <cell r="W214">
            <v>0</v>
          </cell>
          <cell r="X214">
            <v>0</v>
          </cell>
          <cell r="Y214" t="str">
            <v>NULL</v>
          </cell>
          <cell r="Z214" t="str">
            <v>NULL</v>
          </cell>
          <cell r="AA214" t="str">
            <v>NULL</v>
          </cell>
          <cell r="AB214" t="str">
            <v>NULL</v>
          </cell>
          <cell r="AC214" t="str">
            <v>NULL</v>
          </cell>
          <cell r="AD214" t="str">
            <v>NULL</v>
          </cell>
          <cell r="AE214" t="str">
            <v>NULL</v>
          </cell>
          <cell r="AF214">
            <v>0</v>
          </cell>
          <cell r="AG214">
            <v>0</v>
          </cell>
          <cell r="AH214">
            <v>1.20481927710843E-2</v>
          </cell>
          <cell r="AI214" t="str">
            <v>NULL</v>
          </cell>
          <cell r="AJ214" t="str">
            <v>NULL</v>
          </cell>
          <cell r="AK214" t="str">
            <v>NULL</v>
          </cell>
          <cell r="AL214" t="str">
            <v>NULL</v>
          </cell>
          <cell r="AM214" t="str">
            <v>NULL</v>
          </cell>
          <cell r="AN214" t="str">
            <v>NULL</v>
          </cell>
          <cell r="AO214">
            <v>0.27397260273972601</v>
          </cell>
          <cell r="AP214">
            <v>0.150684931506849</v>
          </cell>
          <cell r="AQ214" t="str">
            <v>NULL</v>
          </cell>
          <cell r="AR214">
            <v>7.2289156626505993E-2</v>
          </cell>
          <cell r="AS214" t="str">
            <v>NULL</v>
          </cell>
        </row>
        <row r="215">
          <cell r="A215">
            <v>115734</v>
          </cell>
          <cell r="B215">
            <v>9165204</v>
          </cell>
          <cell r="C215" t="str">
            <v>Blue Coat C of E Primary School</v>
          </cell>
          <cell r="D215">
            <v>916</v>
          </cell>
          <cell r="E215" t="str">
            <v>PS</v>
          </cell>
          <cell r="F215" t="str">
            <v>NULL</v>
          </cell>
          <cell r="G215">
            <v>1</v>
          </cell>
          <cell r="H215">
            <v>311</v>
          </cell>
          <cell r="I215">
            <v>311</v>
          </cell>
          <cell r="J215">
            <v>0</v>
          </cell>
          <cell r="K215">
            <v>0</v>
          </cell>
          <cell r="L215">
            <v>0</v>
          </cell>
          <cell r="M215">
            <v>0</v>
          </cell>
          <cell r="N215">
            <v>4.1800643086816698E-2</v>
          </cell>
          <cell r="O215">
            <v>7.9600000000000004E-2</v>
          </cell>
          <cell r="P215" t="str">
            <v>NULL</v>
          </cell>
          <cell r="Q215" t="str">
            <v>NULL</v>
          </cell>
          <cell r="R215">
            <v>1</v>
          </cell>
          <cell r="S215">
            <v>0</v>
          </cell>
          <cell r="T215">
            <v>0</v>
          </cell>
          <cell r="U215">
            <v>0</v>
          </cell>
          <cell r="V215">
            <v>0</v>
          </cell>
          <cell r="W215">
            <v>0</v>
          </cell>
          <cell r="X215">
            <v>0</v>
          </cell>
          <cell r="Y215" t="str">
            <v>NULL</v>
          </cell>
          <cell r="Z215" t="str">
            <v>NULL</v>
          </cell>
          <cell r="AA215" t="str">
            <v>NULL</v>
          </cell>
          <cell r="AB215" t="str">
            <v>NULL</v>
          </cell>
          <cell r="AC215" t="str">
            <v>NULL</v>
          </cell>
          <cell r="AD215" t="str">
            <v>NULL</v>
          </cell>
          <cell r="AE215" t="str">
            <v>NULL</v>
          </cell>
          <cell r="AF215">
            <v>0</v>
          </cell>
          <cell r="AG215">
            <v>0</v>
          </cell>
          <cell r="AH215">
            <v>0</v>
          </cell>
          <cell r="AI215" t="str">
            <v>NULL</v>
          </cell>
          <cell r="AJ215" t="str">
            <v>NULL</v>
          </cell>
          <cell r="AK215" t="str">
            <v>NULL</v>
          </cell>
          <cell r="AL215" t="str">
            <v>NULL</v>
          </cell>
          <cell r="AM215" t="str">
            <v>NULL</v>
          </cell>
          <cell r="AN215" t="str">
            <v>NULL</v>
          </cell>
          <cell r="AO215">
            <v>0.13872832369942201</v>
          </cell>
          <cell r="AP215">
            <v>8.6705202312138699E-2</v>
          </cell>
          <cell r="AQ215" t="str">
            <v>NULL</v>
          </cell>
          <cell r="AR215">
            <v>2.8938906752411599E-2</v>
          </cell>
          <cell r="AS215" t="str">
            <v>NULL</v>
          </cell>
        </row>
        <row r="216">
          <cell r="A216">
            <v>115735</v>
          </cell>
          <cell r="B216">
            <v>9165205</v>
          </cell>
          <cell r="C216" t="str">
            <v>Andoversford Primary School</v>
          </cell>
          <cell r="D216">
            <v>916</v>
          </cell>
          <cell r="E216" t="str">
            <v>PS</v>
          </cell>
          <cell r="F216" t="str">
            <v>NULL</v>
          </cell>
          <cell r="G216">
            <v>1</v>
          </cell>
          <cell r="H216">
            <v>51</v>
          </cell>
          <cell r="I216">
            <v>51</v>
          </cell>
          <cell r="J216">
            <v>0</v>
          </cell>
          <cell r="K216">
            <v>0</v>
          </cell>
          <cell r="L216">
            <v>0</v>
          </cell>
          <cell r="M216">
            <v>2</v>
          </cell>
          <cell r="N216">
            <v>1.9607843137254902E-2</v>
          </cell>
          <cell r="O216">
            <v>0.16670000000000001</v>
          </cell>
          <cell r="P216" t="str">
            <v>NULL</v>
          </cell>
          <cell r="Q216" t="str">
            <v>NULL</v>
          </cell>
          <cell r="R216">
            <v>1</v>
          </cell>
          <cell r="S216">
            <v>0</v>
          </cell>
          <cell r="T216">
            <v>0</v>
          </cell>
          <cell r="U216">
            <v>0</v>
          </cell>
          <cell r="V216">
            <v>0</v>
          </cell>
          <cell r="W216">
            <v>0</v>
          </cell>
          <cell r="X216">
            <v>0</v>
          </cell>
          <cell r="Y216" t="str">
            <v>NULL</v>
          </cell>
          <cell r="Z216" t="str">
            <v>NULL</v>
          </cell>
          <cell r="AA216" t="str">
            <v>NULL</v>
          </cell>
          <cell r="AB216" t="str">
            <v>NULL</v>
          </cell>
          <cell r="AC216" t="str">
            <v>NULL</v>
          </cell>
          <cell r="AD216" t="str">
            <v>NULL</v>
          </cell>
          <cell r="AE216" t="str">
            <v>NULL</v>
          </cell>
          <cell r="AF216">
            <v>0</v>
          </cell>
          <cell r="AG216">
            <v>2.5641025641025599E-2</v>
          </cell>
          <cell r="AH216">
            <v>5.1282051282051301E-2</v>
          </cell>
          <cell r="AI216" t="str">
            <v>NULL</v>
          </cell>
          <cell r="AJ216" t="str">
            <v>NULL</v>
          </cell>
          <cell r="AK216" t="str">
            <v>NULL</v>
          </cell>
          <cell r="AL216" t="str">
            <v>NULL</v>
          </cell>
          <cell r="AM216" t="str">
            <v>NULL</v>
          </cell>
          <cell r="AN216" t="str">
            <v>NULL</v>
          </cell>
          <cell r="AO216">
            <v>0.115384615384615</v>
          </cell>
          <cell r="AP216">
            <v>0.115384615384615</v>
          </cell>
          <cell r="AQ216" t="str">
            <v>NULL</v>
          </cell>
          <cell r="AR216">
            <v>0.11764705882352899</v>
          </cell>
          <cell r="AS216" t="str">
            <v>NULL</v>
          </cell>
        </row>
        <row r="217">
          <cell r="A217">
            <v>115738</v>
          </cell>
          <cell r="B217">
            <v>9165208</v>
          </cell>
          <cell r="C217" t="str">
            <v>Tirlebrook Primary School</v>
          </cell>
          <cell r="D217">
            <v>916</v>
          </cell>
          <cell r="E217" t="str">
            <v>PS</v>
          </cell>
          <cell r="F217" t="str">
            <v>NULL</v>
          </cell>
          <cell r="G217">
            <v>1</v>
          </cell>
          <cell r="H217">
            <v>192</v>
          </cell>
          <cell r="I217">
            <v>192</v>
          </cell>
          <cell r="J217">
            <v>0</v>
          </cell>
          <cell r="K217">
            <v>0</v>
          </cell>
          <cell r="L217">
            <v>0</v>
          </cell>
          <cell r="M217">
            <v>0</v>
          </cell>
          <cell r="N217">
            <v>1.5625E-2</v>
          </cell>
          <cell r="O217">
            <v>4.9500000000000002E-2</v>
          </cell>
          <cell r="P217" t="str">
            <v>NULL</v>
          </cell>
          <cell r="Q217" t="str">
            <v>NULL</v>
          </cell>
          <cell r="R217">
            <v>0.89583333333333304</v>
          </cell>
          <cell r="S217">
            <v>0</v>
          </cell>
          <cell r="T217">
            <v>4.1666666666666699E-2</v>
          </cell>
          <cell r="U217">
            <v>5.7291666666666699E-2</v>
          </cell>
          <cell r="V217">
            <v>5.2083333333333296E-3</v>
          </cell>
          <cell r="W217">
            <v>0</v>
          </cell>
          <cell r="X217">
            <v>0</v>
          </cell>
          <cell r="Y217" t="str">
            <v>NULL</v>
          </cell>
          <cell r="Z217" t="str">
            <v>NULL</v>
          </cell>
          <cell r="AA217" t="str">
            <v>NULL</v>
          </cell>
          <cell r="AB217" t="str">
            <v>NULL</v>
          </cell>
          <cell r="AC217" t="str">
            <v>NULL</v>
          </cell>
          <cell r="AD217" t="str">
            <v>NULL</v>
          </cell>
          <cell r="AE217" t="str">
            <v>NULL</v>
          </cell>
          <cell r="AF217">
            <v>1.2345679012345699E-2</v>
          </cell>
          <cell r="AG217">
            <v>1.2345679012345699E-2</v>
          </cell>
          <cell r="AH217">
            <v>1.2345679012345699E-2</v>
          </cell>
          <cell r="AI217" t="str">
            <v>NULL</v>
          </cell>
          <cell r="AJ217" t="str">
            <v>NULL</v>
          </cell>
          <cell r="AK217" t="str">
            <v>NULL</v>
          </cell>
          <cell r="AL217" t="str">
            <v>NULL</v>
          </cell>
          <cell r="AM217" t="str">
            <v>NULL</v>
          </cell>
          <cell r="AN217" t="str">
            <v>NULL</v>
          </cell>
          <cell r="AO217">
            <v>4.31034482758621E-2</v>
          </cell>
          <cell r="AP217">
            <v>2.5862068965517199E-2</v>
          </cell>
          <cell r="AQ217" t="str">
            <v>NULL</v>
          </cell>
          <cell r="AR217">
            <v>6.7708333333333301E-2</v>
          </cell>
          <cell r="AS217" t="str">
            <v>NULL</v>
          </cell>
        </row>
        <row r="218">
          <cell r="A218">
            <v>115739</v>
          </cell>
          <cell r="B218">
            <v>9165209</v>
          </cell>
          <cell r="C218" t="str">
            <v>The British School</v>
          </cell>
          <cell r="D218">
            <v>916</v>
          </cell>
          <cell r="E218" t="str">
            <v>PS</v>
          </cell>
          <cell r="F218" t="str">
            <v>NULL</v>
          </cell>
          <cell r="G218">
            <v>1</v>
          </cell>
          <cell r="H218">
            <v>156</v>
          </cell>
          <cell r="I218">
            <v>156</v>
          </cell>
          <cell r="J218">
            <v>0</v>
          </cell>
          <cell r="K218">
            <v>0</v>
          </cell>
          <cell r="L218">
            <v>0</v>
          </cell>
          <cell r="M218">
            <v>2</v>
          </cell>
          <cell r="N218">
            <v>7.0512820512820498E-2</v>
          </cell>
          <cell r="O218">
            <v>0.11840000000000001</v>
          </cell>
          <cell r="P218" t="str">
            <v>NULL</v>
          </cell>
          <cell r="Q218" t="str">
            <v>NULL</v>
          </cell>
          <cell r="R218">
            <v>0.987179487179487</v>
          </cell>
          <cell r="S218">
            <v>6.41025641025641E-3</v>
          </cell>
          <cell r="T218">
            <v>0</v>
          </cell>
          <cell r="U218">
            <v>6.41025641025641E-3</v>
          </cell>
          <cell r="V218">
            <v>0</v>
          </cell>
          <cell r="W218">
            <v>0</v>
          </cell>
          <cell r="X218">
            <v>0</v>
          </cell>
          <cell r="Y218" t="str">
            <v>NULL</v>
          </cell>
          <cell r="Z218" t="str">
            <v>NULL</v>
          </cell>
          <cell r="AA218" t="str">
            <v>NULL</v>
          </cell>
          <cell r="AB218" t="str">
            <v>NULL</v>
          </cell>
          <cell r="AC218" t="str">
            <v>NULL</v>
          </cell>
          <cell r="AD218" t="str">
            <v>NULL</v>
          </cell>
          <cell r="AE218" t="str">
            <v>NULL</v>
          </cell>
          <cell r="AF218">
            <v>0</v>
          </cell>
          <cell r="AG218">
            <v>0</v>
          </cell>
          <cell r="AH218">
            <v>0</v>
          </cell>
          <cell r="AI218" t="str">
            <v>NULL</v>
          </cell>
          <cell r="AJ218" t="str">
            <v>NULL</v>
          </cell>
          <cell r="AK218" t="str">
            <v>NULL</v>
          </cell>
          <cell r="AL218">
            <v>6.5789473684210523E-3</v>
          </cell>
          <cell r="AM218">
            <v>6.5789473684210523E-3</v>
          </cell>
          <cell r="AN218">
            <v>6.5789473684210523E-3</v>
          </cell>
          <cell r="AO218">
            <v>0.34939759036144602</v>
          </cell>
          <cell r="AP218">
            <v>0.28915662650602397</v>
          </cell>
          <cell r="AQ218" t="str">
            <v>NULL</v>
          </cell>
          <cell r="AR218">
            <v>0.134615384615385</v>
          </cell>
          <cell r="AS218" t="str">
            <v>NULL</v>
          </cell>
        </row>
        <row r="219">
          <cell r="A219">
            <v>115740</v>
          </cell>
          <cell r="B219">
            <v>9165210</v>
          </cell>
          <cell r="C219" t="str">
            <v>Warden Hill Primary School</v>
          </cell>
          <cell r="D219">
            <v>916</v>
          </cell>
          <cell r="E219" t="str">
            <v>PS</v>
          </cell>
          <cell r="F219" t="str">
            <v>NULL</v>
          </cell>
          <cell r="G219">
            <v>1</v>
          </cell>
          <cell r="H219">
            <v>406</v>
          </cell>
          <cell r="I219">
            <v>406</v>
          </cell>
          <cell r="J219">
            <v>0</v>
          </cell>
          <cell r="K219">
            <v>0</v>
          </cell>
          <cell r="L219">
            <v>0</v>
          </cell>
          <cell r="M219">
            <v>1</v>
          </cell>
          <cell r="N219">
            <v>2.95566502463054E-2</v>
          </cell>
          <cell r="O219">
            <v>3.9199999999999999E-2</v>
          </cell>
          <cell r="P219" t="str">
            <v>NULL</v>
          </cell>
          <cell r="Q219" t="str">
            <v>NULL</v>
          </cell>
          <cell r="R219">
            <v>0.91111111111111098</v>
          </cell>
          <cell r="S219">
            <v>9.8765432098765395E-3</v>
          </cell>
          <cell r="T219">
            <v>4.6913580246913597E-2</v>
          </cell>
          <cell r="U219">
            <v>1.97530864197531E-2</v>
          </cell>
          <cell r="V219">
            <v>7.4074074074074103E-3</v>
          </cell>
          <cell r="W219">
            <v>4.9382716049382698E-3</v>
          </cell>
          <cell r="X219">
            <v>0</v>
          </cell>
          <cell r="Y219" t="str">
            <v>NULL</v>
          </cell>
          <cell r="Z219" t="str">
            <v>NULL</v>
          </cell>
          <cell r="AA219" t="str">
            <v>NULL</v>
          </cell>
          <cell r="AB219" t="str">
            <v>NULL</v>
          </cell>
          <cell r="AC219" t="str">
            <v>NULL</v>
          </cell>
          <cell r="AD219" t="str">
            <v>NULL</v>
          </cell>
          <cell r="AE219" t="str">
            <v>NULL</v>
          </cell>
          <cell r="AF219">
            <v>1.1527377521613799E-2</v>
          </cell>
          <cell r="AG219">
            <v>1.7291066282420799E-2</v>
          </cell>
          <cell r="AH219">
            <v>3.1700288184438E-2</v>
          </cell>
          <cell r="AI219" t="str">
            <v>NULL</v>
          </cell>
          <cell r="AJ219" t="str">
            <v>NULL</v>
          </cell>
          <cell r="AK219" t="str">
            <v>NULL</v>
          </cell>
          <cell r="AL219" t="str">
            <v>NULL</v>
          </cell>
          <cell r="AM219" t="str">
            <v>NULL</v>
          </cell>
          <cell r="AN219" t="str">
            <v>NULL</v>
          </cell>
          <cell r="AO219">
            <v>8.2191780821917804E-2</v>
          </cell>
          <cell r="AP219">
            <v>6.3926940639269403E-2</v>
          </cell>
          <cell r="AQ219" t="str">
            <v>NULL</v>
          </cell>
          <cell r="AR219">
            <v>2.2167487684729099E-2</v>
          </cell>
          <cell r="AS219" t="str">
            <v>NULL</v>
          </cell>
        </row>
        <row r="220">
          <cell r="A220">
            <v>115741</v>
          </cell>
          <cell r="B220">
            <v>9165211</v>
          </cell>
          <cell r="C220" t="str">
            <v>Glebe Infant School</v>
          </cell>
          <cell r="D220">
            <v>916</v>
          </cell>
          <cell r="E220" t="str">
            <v>PS</v>
          </cell>
          <cell r="F220" t="str">
            <v>NULL</v>
          </cell>
          <cell r="G220">
            <v>1</v>
          </cell>
          <cell r="H220">
            <v>102</v>
          </cell>
          <cell r="I220">
            <v>102</v>
          </cell>
          <cell r="J220">
            <v>0</v>
          </cell>
          <cell r="K220">
            <v>0</v>
          </cell>
          <cell r="L220">
            <v>0</v>
          </cell>
          <cell r="M220">
            <v>0</v>
          </cell>
          <cell r="N220">
            <v>0.12745098039215699</v>
          </cell>
          <cell r="O220">
            <v>0.14419999999999999</v>
          </cell>
          <cell r="P220" t="str">
            <v>NULL</v>
          </cell>
          <cell r="Q220" t="str">
            <v>NULL</v>
          </cell>
          <cell r="R220">
            <v>0.98039215686274495</v>
          </cell>
          <cell r="S220">
            <v>0</v>
          </cell>
          <cell r="T220">
            <v>9.8039215686274508E-3</v>
          </cell>
          <cell r="U220">
            <v>9.8039215686274508E-3</v>
          </cell>
          <cell r="V220">
            <v>0</v>
          </cell>
          <cell r="W220">
            <v>0</v>
          </cell>
          <cell r="X220">
            <v>0</v>
          </cell>
          <cell r="Y220" t="str">
            <v>NULL</v>
          </cell>
          <cell r="Z220" t="str">
            <v>NULL</v>
          </cell>
          <cell r="AA220" t="str">
            <v>NULL</v>
          </cell>
          <cell r="AB220" t="str">
            <v>NULL</v>
          </cell>
          <cell r="AC220" t="str">
            <v>NULL</v>
          </cell>
          <cell r="AD220" t="str">
            <v>NULL</v>
          </cell>
          <cell r="AE220" t="str">
            <v>NULL</v>
          </cell>
          <cell r="AF220">
            <v>0</v>
          </cell>
          <cell r="AG220">
            <v>3.1746031746031703E-2</v>
          </cell>
          <cell r="AH220">
            <v>3.1746031746031703E-2</v>
          </cell>
          <cell r="AI220" t="str">
            <v>NULL</v>
          </cell>
          <cell r="AJ220" t="str">
            <v>NULL</v>
          </cell>
          <cell r="AK220" t="str">
            <v>NULL</v>
          </cell>
          <cell r="AL220" t="str">
            <v>NULL</v>
          </cell>
          <cell r="AM220" t="str">
            <v>NULL</v>
          </cell>
          <cell r="AN220" t="str">
            <v>NULL</v>
          </cell>
          <cell r="AO220">
            <v>0.16129032258064499</v>
          </cell>
          <cell r="AP220">
            <v>9.6774193548387094E-2</v>
          </cell>
          <cell r="AQ220" t="str">
            <v>NULL</v>
          </cell>
          <cell r="AR220">
            <v>6.8627450980392204E-2</v>
          </cell>
          <cell r="AS220" t="str">
            <v>NULL</v>
          </cell>
        </row>
        <row r="221">
          <cell r="A221">
            <v>115742</v>
          </cell>
          <cell r="B221">
            <v>9165212</v>
          </cell>
          <cell r="C221" t="str">
            <v>Cam Woodfield Junior School</v>
          </cell>
          <cell r="D221">
            <v>916</v>
          </cell>
          <cell r="E221" t="str">
            <v>PS</v>
          </cell>
          <cell r="F221" t="str">
            <v>NULL</v>
          </cell>
          <cell r="G221">
            <v>1</v>
          </cell>
          <cell r="H221">
            <v>161</v>
          </cell>
          <cell r="I221">
            <v>161</v>
          </cell>
          <cell r="J221">
            <v>0</v>
          </cell>
          <cell r="K221">
            <v>0</v>
          </cell>
          <cell r="L221">
            <v>0</v>
          </cell>
          <cell r="M221">
            <v>0</v>
          </cell>
          <cell r="N221">
            <v>0.118012422360248</v>
          </cell>
          <cell r="O221">
            <v>0.23420000000000002</v>
          </cell>
          <cell r="P221" t="str">
            <v>NULL</v>
          </cell>
          <cell r="Q221" t="str">
            <v>NULL</v>
          </cell>
          <cell r="R221">
            <v>0.679245283018868</v>
          </cell>
          <cell r="S221">
            <v>6.2893081761006301E-3</v>
          </cell>
          <cell r="T221">
            <v>0.18867924528301899</v>
          </cell>
          <cell r="U221">
            <v>0.12578616352201299</v>
          </cell>
          <cell r="V221">
            <v>0</v>
          </cell>
          <cell r="W221">
            <v>0</v>
          </cell>
          <cell r="X221">
            <v>0</v>
          </cell>
          <cell r="Y221" t="str">
            <v>NULL</v>
          </cell>
          <cell r="Z221" t="str">
            <v>NULL</v>
          </cell>
          <cell r="AA221" t="str">
            <v>NULL</v>
          </cell>
          <cell r="AB221" t="str">
            <v>NULL</v>
          </cell>
          <cell r="AC221" t="str">
            <v>NULL</v>
          </cell>
          <cell r="AD221" t="str">
            <v>NULL</v>
          </cell>
          <cell r="AE221" t="str">
            <v>NULL</v>
          </cell>
          <cell r="AF221">
            <v>6.2111801242236003E-3</v>
          </cell>
          <cell r="AG221">
            <v>1.8633540372670801E-2</v>
          </cell>
          <cell r="AH221">
            <v>2.4844720496894401E-2</v>
          </cell>
          <cell r="AI221" t="str">
            <v>NULL</v>
          </cell>
          <cell r="AJ221" t="str">
            <v>NULL</v>
          </cell>
          <cell r="AK221" t="str">
            <v>NULL</v>
          </cell>
          <cell r="AL221">
            <v>6.3291139240506328E-3</v>
          </cell>
          <cell r="AM221">
            <v>6.3291139240506328E-3</v>
          </cell>
          <cell r="AN221">
            <v>6.3291139240506328E-3</v>
          </cell>
          <cell r="AO221">
            <v>0.22857142857142901</v>
          </cell>
          <cell r="AP221">
            <v>0.157142857142857</v>
          </cell>
          <cell r="AQ221" t="str">
            <v>NULL</v>
          </cell>
          <cell r="AR221">
            <v>7.4534161490683204E-2</v>
          </cell>
          <cell r="AS221" t="str">
            <v>NULL</v>
          </cell>
        </row>
        <row r="222">
          <cell r="A222">
            <v>115743</v>
          </cell>
          <cell r="B222">
            <v>9165213</v>
          </cell>
          <cell r="C222" t="str">
            <v>St David's School</v>
          </cell>
          <cell r="D222">
            <v>916</v>
          </cell>
          <cell r="E222" t="str">
            <v>PS</v>
          </cell>
          <cell r="F222" t="str">
            <v>NULL</v>
          </cell>
          <cell r="G222">
            <v>1</v>
          </cell>
          <cell r="H222">
            <v>237</v>
          </cell>
          <cell r="I222">
            <v>237</v>
          </cell>
          <cell r="J222">
            <v>0</v>
          </cell>
          <cell r="K222">
            <v>0</v>
          </cell>
          <cell r="L222">
            <v>0</v>
          </cell>
          <cell r="M222">
            <v>0</v>
          </cell>
          <cell r="N222">
            <v>0.10126582278481</v>
          </cell>
          <cell r="O222">
            <v>9.3100000000000002E-2</v>
          </cell>
          <cell r="P222" t="str">
            <v>NULL</v>
          </cell>
          <cell r="Q222" t="str">
            <v>NULL</v>
          </cell>
          <cell r="R222">
            <v>1</v>
          </cell>
          <cell r="S222">
            <v>0</v>
          </cell>
          <cell r="T222">
            <v>0</v>
          </cell>
          <cell r="U222">
            <v>0</v>
          </cell>
          <cell r="V222">
            <v>0</v>
          </cell>
          <cell r="W222">
            <v>0</v>
          </cell>
          <cell r="X222">
            <v>0</v>
          </cell>
          <cell r="Y222" t="str">
            <v>NULL</v>
          </cell>
          <cell r="Z222" t="str">
            <v>NULL</v>
          </cell>
          <cell r="AA222" t="str">
            <v>NULL</v>
          </cell>
          <cell r="AB222" t="str">
            <v>NULL</v>
          </cell>
          <cell r="AC222" t="str">
            <v>NULL</v>
          </cell>
          <cell r="AD222" t="str">
            <v>NULL</v>
          </cell>
          <cell r="AE222" t="str">
            <v>NULL</v>
          </cell>
          <cell r="AF222">
            <v>9.7560975609756097E-3</v>
          </cell>
          <cell r="AG222">
            <v>9.7560975609756097E-3</v>
          </cell>
          <cell r="AH222">
            <v>1.9512195121951199E-2</v>
          </cell>
          <cell r="AI222" t="str">
            <v>NULL</v>
          </cell>
          <cell r="AJ222" t="str">
            <v>NULL</v>
          </cell>
          <cell r="AK222" t="str">
            <v>NULL</v>
          </cell>
          <cell r="AL222" t="str">
            <v>NULL</v>
          </cell>
          <cell r="AM222" t="str">
            <v>NULL</v>
          </cell>
          <cell r="AN222" t="str">
            <v>NULL</v>
          </cell>
          <cell r="AO222">
            <v>0.153284671532847</v>
          </cell>
          <cell r="AP222">
            <v>0.109489051094891</v>
          </cell>
          <cell r="AQ222" t="str">
            <v>NULL</v>
          </cell>
          <cell r="AR222">
            <v>4.6413502109704602E-2</v>
          </cell>
          <cell r="AS222" t="str">
            <v>NULL</v>
          </cell>
        </row>
        <row r="223">
          <cell r="A223">
            <v>115744</v>
          </cell>
          <cell r="B223">
            <v>9165214</v>
          </cell>
          <cell r="C223" t="str">
            <v>Swindon Village Primary School</v>
          </cell>
          <cell r="D223">
            <v>916</v>
          </cell>
          <cell r="E223" t="str">
            <v>PS</v>
          </cell>
          <cell r="F223" t="str">
            <v>NULL</v>
          </cell>
          <cell r="G223">
            <v>1</v>
          </cell>
          <cell r="H223">
            <v>403</v>
          </cell>
          <cell r="I223">
            <v>403</v>
          </cell>
          <cell r="J223">
            <v>0</v>
          </cell>
          <cell r="K223">
            <v>0</v>
          </cell>
          <cell r="L223">
            <v>0</v>
          </cell>
          <cell r="M223">
            <v>1</v>
          </cell>
          <cell r="N223">
            <v>0.121588089330025</v>
          </cell>
          <cell r="O223">
            <v>0.17530000000000001</v>
          </cell>
          <cell r="P223" t="str">
            <v>NULL</v>
          </cell>
          <cell r="Q223" t="str">
            <v>NULL</v>
          </cell>
          <cell r="R223">
            <v>0.60447761194029803</v>
          </cell>
          <cell r="S223">
            <v>4.47761194029851E-2</v>
          </cell>
          <cell r="T223">
            <v>1.49253731343284E-2</v>
          </cell>
          <cell r="U223">
            <v>0.154228855721393</v>
          </cell>
          <cell r="V223">
            <v>0.181592039800995</v>
          </cell>
          <cell r="W223">
            <v>0</v>
          </cell>
          <cell r="X223">
            <v>0</v>
          </cell>
          <cell r="Y223" t="str">
            <v>NULL</v>
          </cell>
          <cell r="Z223" t="str">
            <v>NULL</v>
          </cell>
          <cell r="AA223" t="str">
            <v>NULL</v>
          </cell>
          <cell r="AB223" t="str">
            <v>NULL</v>
          </cell>
          <cell r="AC223" t="str">
            <v>NULL</v>
          </cell>
          <cell r="AD223" t="str">
            <v>NULL</v>
          </cell>
          <cell r="AE223" t="str">
            <v>NULL</v>
          </cell>
          <cell r="AF223">
            <v>1.16279069767442E-2</v>
          </cell>
          <cell r="AG223">
            <v>2.32558139534884E-2</v>
          </cell>
          <cell r="AH223">
            <v>3.4883720930232599E-2</v>
          </cell>
          <cell r="AI223" t="str">
            <v>NULL</v>
          </cell>
          <cell r="AJ223" t="str">
            <v>NULL</v>
          </cell>
          <cell r="AK223" t="str">
            <v>NULL</v>
          </cell>
          <cell r="AL223" t="str">
            <v>NULL</v>
          </cell>
          <cell r="AM223" t="str">
            <v>NULL</v>
          </cell>
          <cell r="AN223" t="str">
            <v>NULL</v>
          </cell>
          <cell r="AO223">
            <v>0.162280701754386</v>
          </cell>
          <cell r="AP223">
            <v>0.109649122807018</v>
          </cell>
          <cell r="AQ223" t="str">
            <v>NULL</v>
          </cell>
          <cell r="AR223">
            <v>3.4739454094292799E-2</v>
          </cell>
          <cell r="AS223" t="str">
            <v>NULL</v>
          </cell>
        </row>
        <row r="224">
          <cell r="A224">
            <v>115746</v>
          </cell>
          <cell r="B224">
            <v>9165216</v>
          </cell>
          <cell r="C224" t="str">
            <v>Severnbanks Primary School</v>
          </cell>
          <cell r="D224">
            <v>916</v>
          </cell>
          <cell r="E224" t="str">
            <v>PS</v>
          </cell>
          <cell r="F224" t="str">
            <v>NULL</v>
          </cell>
          <cell r="G224">
            <v>1</v>
          </cell>
          <cell r="H224">
            <v>198</v>
          </cell>
          <cell r="I224">
            <v>198</v>
          </cell>
          <cell r="J224">
            <v>0</v>
          </cell>
          <cell r="K224">
            <v>0</v>
          </cell>
          <cell r="L224">
            <v>0</v>
          </cell>
          <cell r="M224">
            <v>0</v>
          </cell>
          <cell r="N224">
            <v>0.33333333333333298</v>
          </cell>
          <cell r="O224">
            <v>0.43680000000000002</v>
          </cell>
          <cell r="P224" t="str">
            <v>NULL</v>
          </cell>
          <cell r="Q224" t="str">
            <v>NULL</v>
          </cell>
          <cell r="R224">
            <v>0.19791666666666699</v>
          </cell>
          <cell r="S224">
            <v>2.0833333333333301E-2</v>
          </cell>
          <cell r="T224">
            <v>0.21875</v>
          </cell>
          <cell r="U224">
            <v>0.5625</v>
          </cell>
          <cell r="V224">
            <v>0</v>
          </cell>
          <cell r="W224">
            <v>0</v>
          </cell>
          <cell r="X224">
            <v>0</v>
          </cell>
          <cell r="Y224" t="str">
            <v>NULL</v>
          </cell>
          <cell r="Z224" t="str">
            <v>NULL</v>
          </cell>
          <cell r="AA224" t="str">
            <v>NULL</v>
          </cell>
          <cell r="AB224" t="str">
            <v>NULL</v>
          </cell>
          <cell r="AC224" t="str">
            <v>NULL</v>
          </cell>
          <cell r="AD224" t="str">
            <v>NULL</v>
          </cell>
          <cell r="AE224" t="str">
            <v>NULL</v>
          </cell>
          <cell r="AF224">
            <v>5.9523809523809503E-3</v>
          </cell>
          <cell r="AG224">
            <v>5.9523809523809503E-3</v>
          </cell>
          <cell r="AH224">
            <v>5.9523809523809503E-3</v>
          </cell>
          <cell r="AI224" t="str">
            <v>NULL</v>
          </cell>
          <cell r="AJ224" t="str">
            <v>NULL</v>
          </cell>
          <cell r="AK224" t="str">
            <v>NULL</v>
          </cell>
          <cell r="AL224">
            <v>2.6315789473684209E-2</v>
          </cell>
          <cell r="AM224">
            <v>2.6315789473684209E-2</v>
          </cell>
          <cell r="AN224">
            <v>2.6315789473684209E-2</v>
          </cell>
          <cell r="AO224">
            <v>0.28846153846153799</v>
          </cell>
          <cell r="AP224">
            <v>0.20192307692307701</v>
          </cell>
          <cell r="AQ224" t="str">
            <v>NULL</v>
          </cell>
          <cell r="AR224">
            <v>8.5858585858585898E-2</v>
          </cell>
          <cell r="AS224" t="str">
            <v>NULL</v>
          </cell>
        </row>
        <row r="225">
          <cell r="A225">
            <v>115747</v>
          </cell>
          <cell r="B225">
            <v>9165217</v>
          </cell>
          <cell r="C225" t="str">
            <v>Minchinhampton School</v>
          </cell>
          <cell r="D225">
            <v>916</v>
          </cell>
          <cell r="E225" t="str">
            <v>PS</v>
          </cell>
          <cell r="F225" t="str">
            <v>NULL</v>
          </cell>
          <cell r="G225">
            <v>1</v>
          </cell>
          <cell r="H225">
            <v>297</v>
          </cell>
          <cell r="I225">
            <v>297</v>
          </cell>
          <cell r="J225">
            <v>0</v>
          </cell>
          <cell r="K225">
            <v>0</v>
          </cell>
          <cell r="L225">
            <v>0</v>
          </cell>
          <cell r="M225">
            <v>0</v>
          </cell>
          <cell r="N225">
            <v>6.0606060606060601E-2</v>
          </cell>
          <cell r="O225">
            <v>0.1216</v>
          </cell>
          <cell r="P225" t="str">
            <v>NULL</v>
          </cell>
          <cell r="Q225" t="str">
            <v>NULL</v>
          </cell>
          <cell r="R225">
            <v>0.72053872053872103</v>
          </cell>
          <cell r="S225">
            <v>0.27946127946127902</v>
          </cell>
          <cell r="T225">
            <v>0</v>
          </cell>
          <cell r="U225">
            <v>0</v>
          </cell>
          <cell r="V225">
            <v>0</v>
          </cell>
          <cell r="W225">
            <v>0</v>
          </cell>
          <cell r="X225">
            <v>0</v>
          </cell>
          <cell r="Y225" t="str">
            <v>NULL</v>
          </cell>
          <cell r="Z225" t="str">
            <v>NULL</v>
          </cell>
          <cell r="AA225" t="str">
            <v>NULL</v>
          </cell>
          <cell r="AB225" t="str">
            <v>NULL</v>
          </cell>
          <cell r="AC225" t="str">
            <v>NULL</v>
          </cell>
          <cell r="AD225" t="str">
            <v>NULL</v>
          </cell>
          <cell r="AE225" t="str">
            <v>NULL</v>
          </cell>
          <cell r="AF225">
            <v>3.9682539682539698E-3</v>
          </cell>
          <cell r="AG225">
            <v>3.9682539682539698E-3</v>
          </cell>
          <cell r="AH225">
            <v>7.9365079365079395E-3</v>
          </cell>
          <cell r="AI225" t="str">
            <v>NULL</v>
          </cell>
          <cell r="AJ225" t="str">
            <v>NULL</v>
          </cell>
          <cell r="AK225" t="str">
            <v>NULL</v>
          </cell>
          <cell r="AL225">
            <v>3.3783783783783786E-3</v>
          </cell>
          <cell r="AM225">
            <v>3.3783783783783786E-3</v>
          </cell>
          <cell r="AN225">
            <v>3.3783783783783786E-3</v>
          </cell>
          <cell r="AO225">
            <v>3.7037037037037E-2</v>
          </cell>
          <cell r="AP225">
            <v>2.4691358024691398E-2</v>
          </cell>
          <cell r="AQ225" t="str">
            <v>NULL</v>
          </cell>
          <cell r="AR225">
            <v>5.7239057239057201E-2</v>
          </cell>
          <cell r="AS225" t="str">
            <v>NULL</v>
          </cell>
        </row>
        <row r="226">
          <cell r="A226">
            <v>115749</v>
          </cell>
          <cell r="B226">
            <v>9165219</v>
          </cell>
          <cell r="C226" t="str">
            <v>Heron Primary School</v>
          </cell>
          <cell r="D226">
            <v>916</v>
          </cell>
          <cell r="E226" t="str">
            <v>PS</v>
          </cell>
          <cell r="F226" t="str">
            <v>NULL</v>
          </cell>
          <cell r="G226">
            <v>1</v>
          </cell>
          <cell r="H226">
            <v>411</v>
          </cell>
          <cell r="I226">
            <v>411</v>
          </cell>
          <cell r="J226">
            <v>0</v>
          </cell>
          <cell r="K226">
            <v>0</v>
          </cell>
          <cell r="L226">
            <v>0</v>
          </cell>
          <cell r="M226">
            <v>0</v>
          </cell>
          <cell r="N226">
            <v>7.2992700729927001E-2</v>
          </cell>
          <cell r="O226">
            <v>0.1176</v>
          </cell>
          <cell r="P226" t="str">
            <v>NULL</v>
          </cell>
          <cell r="Q226" t="str">
            <v>NULL</v>
          </cell>
          <cell r="R226">
            <v>0.85158150851581504</v>
          </cell>
          <cell r="S226">
            <v>2.18978102189781E-2</v>
          </cell>
          <cell r="T226">
            <v>2.6763990267639901E-2</v>
          </cell>
          <cell r="U226">
            <v>8.7591240875912399E-2</v>
          </cell>
          <cell r="V226">
            <v>0</v>
          </cell>
          <cell r="W226">
            <v>1.21654501216545E-2</v>
          </cell>
          <cell r="X226">
            <v>0</v>
          </cell>
          <cell r="Y226" t="str">
            <v>NULL</v>
          </cell>
          <cell r="Z226" t="str">
            <v>NULL</v>
          </cell>
          <cell r="AA226" t="str">
            <v>NULL</v>
          </cell>
          <cell r="AB226" t="str">
            <v>NULL</v>
          </cell>
          <cell r="AC226" t="str">
            <v>NULL</v>
          </cell>
          <cell r="AD226" t="str">
            <v>NULL</v>
          </cell>
          <cell r="AE226" t="str">
            <v>NULL</v>
          </cell>
          <cell r="AF226">
            <v>5.6980056980057E-3</v>
          </cell>
          <cell r="AG226">
            <v>5.6980056980057E-3</v>
          </cell>
          <cell r="AH226">
            <v>1.42450142450142E-2</v>
          </cell>
          <cell r="AI226" t="str">
            <v>NULL</v>
          </cell>
          <cell r="AJ226" t="str">
            <v>NULL</v>
          </cell>
          <cell r="AK226" t="str">
            <v>NULL</v>
          </cell>
          <cell r="AL226">
            <v>2.4509803921568627E-3</v>
          </cell>
          <cell r="AM226">
            <v>2.4509803921568627E-3</v>
          </cell>
          <cell r="AN226">
            <v>2.4509803921568627E-3</v>
          </cell>
          <cell r="AO226">
            <v>0.11764705882352899</v>
          </cell>
          <cell r="AP226">
            <v>8.40336134453782E-2</v>
          </cell>
          <cell r="AQ226" t="str">
            <v>NULL</v>
          </cell>
          <cell r="AR226">
            <v>2.9197080291970798E-2</v>
          </cell>
          <cell r="AS226" t="str">
            <v>NULL</v>
          </cell>
        </row>
        <row r="227">
          <cell r="A227">
            <v>115750</v>
          </cell>
          <cell r="B227">
            <v>9165220</v>
          </cell>
          <cell r="C227" t="str">
            <v>Carrant Brook Junior School</v>
          </cell>
          <cell r="D227">
            <v>916</v>
          </cell>
          <cell r="E227" t="str">
            <v>PS</v>
          </cell>
          <cell r="F227" t="str">
            <v>NULL</v>
          </cell>
          <cell r="G227">
            <v>1</v>
          </cell>
          <cell r="H227">
            <v>153</v>
          </cell>
          <cell r="I227">
            <v>153</v>
          </cell>
          <cell r="J227">
            <v>0</v>
          </cell>
          <cell r="K227">
            <v>0</v>
          </cell>
          <cell r="L227">
            <v>0</v>
          </cell>
          <cell r="M227">
            <v>0</v>
          </cell>
          <cell r="N227">
            <v>0.17647058823529399</v>
          </cell>
          <cell r="O227">
            <v>0.28239999999999998</v>
          </cell>
          <cell r="P227" t="str">
            <v>NULL</v>
          </cell>
          <cell r="Q227" t="str">
            <v>NULL</v>
          </cell>
          <cell r="R227">
            <v>0.65359477124182996</v>
          </cell>
          <cell r="S227">
            <v>0</v>
          </cell>
          <cell r="T227">
            <v>0.33333333333333298</v>
          </cell>
          <cell r="U227">
            <v>1.30718954248366E-2</v>
          </cell>
          <cell r="V227">
            <v>0</v>
          </cell>
          <cell r="W227">
            <v>0</v>
          </cell>
          <cell r="X227">
            <v>0</v>
          </cell>
          <cell r="Y227" t="str">
            <v>NULL</v>
          </cell>
          <cell r="Z227" t="str">
            <v>NULL</v>
          </cell>
          <cell r="AA227" t="str">
            <v>NULL</v>
          </cell>
          <cell r="AB227" t="str">
            <v>NULL</v>
          </cell>
          <cell r="AC227" t="str">
            <v>NULL</v>
          </cell>
          <cell r="AD227" t="str">
            <v>NULL</v>
          </cell>
          <cell r="AE227" t="str">
            <v>NULL</v>
          </cell>
          <cell r="AF227">
            <v>6.5359477124183E-3</v>
          </cell>
          <cell r="AG227">
            <v>6.5359477124183E-3</v>
          </cell>
          <cell r="AH227">
            <v>1.30718954248366E-2</v>
          </cell>
          <cell r="AI227" t="str">
            <v>NULL</v>
          </cell>
          <cell r="AJ227" t="str">
            <v>NULL</v>
          </cell>
          <cell r="AK227" t="str">
            <v>NULL</v>
          </cell>
          <cell r="AL227" t="str">
            <v>NULL</v>
          </cell>
          <cell r="AM227" t="str">
            <v>NULL</v>
          </cell>
          <cell r="AN227" t="str">
            <v>NULL</v>
          </cell>
          <cell r="AO227">
            <v>0.28571428571428598</v>
          </cell>
          <cell r="AP227">
            <v>0.15584415584415601</v>
          </cell>
          <cell r="AQ227" t="str">
            <v>NULL</v>
          </cell>
          <cell r="AR227">
            <v>3.2679738562091498E-2</v>
          </cell>
          <cell r="AS227" t="str">
            <v>NULL</v>
          </cell>
        </row>
        <row r="228">
          <cell r="A228">
            <v>135857</v>
          </cell>
          <cell r="B228">
            <v>9165221</v>
          </cell>
          <cell r="C228" t="str">
            <v>Oakwood Primary</v>
          </cell>
          <cell r="D228">
            <v>916</v>
          </cell>
          <cell r="E228" t="str">
            <v>PS</v>
          </cell>
          <cell r="F228" t="str">
            <v>NULL</v>
          </cell>
          <cell r="G228">
            <v>1</v>
          </cell>
          <cell r="H228">
            <v>294</v>
          </cell>
          <cell r="I228">
            <v>294</v>
          </cell>
          <cell r="J228">
            <v>0</v>
          </cell>
          <cell r="K228">
            <v>0</v>
          </cell>
          <cell r="L228">
            <v>0</v>
          </cell>
          <cell r="M228">
            <v>1</v>
          </cell>
          <cell r="N228">
            <v>0.452380952380952</v>
          </cell>
          <cell r="O228">
            <v>0.54100000000000004</v>
          </cell>
          <cell r="P228" t="str">
            <v>NULL</v>
          </cell>
          <cell r="Q228" t="str">
            <v>NULL</v>
          </cell>
          <cell r="R228">
            <v>0.14625850340136101</v>
          </cell>
          <cell r="S228">
            <v>0.105442176870748</v>
          </cell>
          <cell r="T228">
            <v>0.16666666666666699</v>
          </cell>
          <cell r="U228">
            <v>0.187074829931973</v>
          </cell>
          <cell r="V228">
            <v>2.3809523809523801E-2</v>
          </cell>
          <cell r="W228">
            <v>0.36734693877551</v>
          </cell>
          <cell r="X228">
            <v>3.40136054421769E-3</v>
          </cell>
          <cell r="Y228" t="str">
            <v>NULL</v>
          </cell>
          <cell r="Z228" t="str">
            <v>NULL</v>
          </cell>
          <cell r="AA228" t="str">
            <v>NULL</v>
          </cell>
          <cell r="AB228" t="str">
            <v>NULL</v>
          </cell>
          <cell r="AC228" t="str">
            <v>NULL</v>
          </cell>
          <cell r="AD228" t="str">
            <v>NULL</v>
          </cell>
          <cell r="AE228" t="str">
            <v>NULL</v>
          </cell>
          <cell r="AF228">
            <v>8.3333333333333297E-3</v>
          </cell>
          <cell r="AG228">
            <v>1.6666666666666701E-2</v>
          </cell>
          <cell r="AH228">
            <v>2.5000000000000001E-2</v>
          </cell>
          <cell r="AI228" t="str">
            <v>NULL</v>
          </cell>
          <cell r="AJ228" t="str">
            <v>NULL</v>
          </cell>
          <cell r="AK228" t="str">
            <v>NULL</v>
          </cell>
          <cell r="AL228">
            <v>1.1194029850746268E-2</v>
          </cell>
          <cell r="AM228">
            <v>1.1194029850746268E-2</v>
          </cell>
          <cell r="AN228">
            <v>1.1194029850746268E-2</v>
          </cell>
          <cell r="AO228">
            <v>0.38461538461538503</v>
          </cell>
          <cell r="AP228">
            <v>0.25443786982248501</v>
          </cell>
          <cell r="AQ228" t="str">
            <v>NULL</v>
          </cell>
          <cell r="AR228">
            <v>0.105442176870748</v>
          </cell>
          <cell r="AS228" t="str">
            <v>NULL</v>
          </cell>
        </row>
        <row r="229">
          <cell r="A229">
            <v>138674</v>
          </cell>
          <cell r="B229">
            <v>9162001</v>
          </cell>
          <cell r="C229" t="str">
            <v>Brockworth Primary Academy</v>
          </cell>
          <cell r="D229">
            <v>916</v>
          </cell>
          <cell r="E229" t="str">
            <v>PS</v>
          </cell>
          <cell r="F229" t="str">
            <v>Recoupment Academy</v>
          </cell>
          <cell r="G229">
            <v>1</v>
          </cell>
          <cell r="H229">
            <v>186</v>
          </cell>
          <cell r="I229">
            <v>186</v>
          </cell>
          <cell r="J229">
            <v>0</v>
          </cell>
          <cell r="K229">
            <v>0</v>
          </cell>
          <cell r="L229">
            <v>0</v>
          </cell>
          <cell r="M229">
            <v>1</v>
          </cell>
          <cell r="N229">
            <v>0.34408602150537598</v>
          </cell>
          <cell r="O229">
            <v>0.46549999999999997</v>
          </cell>
          <cell r="P229" t="str">
            <v>NULL</v>
          </cell>
          <cell r="Q229" t="str">
            <v>NULL</v>
          </cell>
          <cell r="R229">
            <v>0.26344086021505397</v>
          </cell>
          <cell r="S229">
            <v>0</v>
          </cell>
          <cell r="T229">
            <v>5.3763440860215101E-3</v>
          </cell>
          <cell r="U229">
            <v>0.19892473118279599</v>
          </cell>
          <cell r="V229">
            <v>0.52688172043010795</v>
          </cell>
          <cell r="W229">
            <v>5.3763440860215101E-3</v>
          </cell>
          <cell r="X229">
            <v>0</v>
          </cell>
          <cell r="Y229" t="str">
            <v>NULL</v>
          </cell>
          <cell r="Z229" t="str">
            <v>NULL</v>
          </cell>
          <cell r="AA229" t="str">
            <v>NULL</v>
          </cell>
          <cell r="AB229" t="str">
            <v>NULL</v>
          </cell>
          <cell r="AC229" t="str">
            <v>NULL</v>
          </cell>
          <cell r="AD229" t="str">
            <v>NULL</v>
          </cell>
          <cell r="AE229" t="str">
            <v>NULL</v>
          </cell>
          <cell r="AF229">
            <v>6.7114093959731499E-3</v>
          </cell>
          <cell r="AG229">
            <v>6.7114093959731499E-3</v>
          </cell>
          <cell r="AH229">
            <v>2.68456375838926E-2</v>
          </cell>
          <cell r="AI229" t="str">
            <v>NULL</v>
          </cell>
          <cell r="AJ229" t="str">
            <v>NULL</v>
          </cell>
          <cell r="AK229" t="str">
            <v>NULL</v>
          </cell>
          <cell r="AL229">
            <v>5.7471264367816091E-3</v>
          </cell>
          <cell r="AM229">
            <v>5.7471264367816091E-3</v>
          </cell>
          <cell r="AN229">
            <v>0</v>
          </cell>
          <cell r="AO229">
            <v>0.16346153846153799</v>
          </cell>
          <cell r="AP229">
            <v>0.115384615384615</v>
          </cell>
          <cell r="AQ229" t="str">
            <v>NULL</v>
          </cell>
          <cell r="AR229">
            <v>0</v>
          </cell>
          <cell r="AS229" t="str">
            <v>NULL</v>
          </cell>
        </row>
        <row r="230">
          <cell r="A230">
            <v>138782</v>
          </cell>
          <cell r="B230">
            <v>9162003</v>
          </cell>
          <cell r="C230" t="str">
            <v>Severn View Primary Academy</v>
          </cell>
          <cell r="D230">
            <v>916</v>
          </cell>
          <cell r="E230" t="str">
            <v>PS</v>
          </cell>
          <cell r="F230" t="str">
            <v>Recoupment Academy</v>
          </cell>
          <cell r="G230">
            <v>1</v>
          </cell>
          <cell r="H230">
            <v>79</v>
          </cell>
          <cell r="I230">
            <v>79</v>
          </cell>
          <cell r="J230">
            <v>0</v>
          </cell>
          <cell r="K230">
            <v>0</v>
          </cell>
          <cell r="L230">
            <v>0</v>
          </cell>
          <cell r="M230">
            <v>0</v>
          </cell>
          <cell r="N230">
            <v>0.240506329113924</v>
          </cell>
          <cell r="O230">
            <v>0.39779999999999999</v>
          </cell>
          <cell r="P230" t="str">
            <v>NULL</v>
          </cell>
          <cell r="Q230" t="str">
            <v>NULL</v>
          </cell>
          <cell r="R230">
            <v>0.278481012658228</v>
          </cell>
          <cell r="S230">
            <v>1.26582278481013E-2</v>
          </cell>
          <cell r="T230">
            <v>0.708860759493671</v>
          </cell>
          <cell r="U230">
            <v>0</v>
          </cell>
          <cell r="V230">
            <v>0</v>
          </cell>
          <cell r="W230">
            <v>0</v>
          </cell>
          <cell r="X230">
            <v>0</v>
          </cell>
          <cell r="Y230" t="str">
            <v>NULL</v>
          </cell>
          <cell r="Z230" t="str">
            <v>NULL</v>
          </cell>
          <cell r="AA230" t="str">
            <v>NULL</v>
          </cell>
          <cell r="AB230" t="str">
            <v>NULL</v>
          </cell>
          <cell r="AC230" t="str">
            <v>NULL</v>
          </cell>
          <cell r="AD230" t="str">
            <v>NULL</v>
          </cell>
          <cell r="AE230" t="str">
            <v>NULL</v>
          </cell>
          <cell r="AF230">
            <v>0</v>
          </cell>
          <cell r="AG230">
            <v>0</v>
          </cell>
          <cell r="AH230">
            <v>1.38888888888889E-2</v>
          </cell>
          <cell r="AI230" t="str">
            <v>NULL</v>
          </cell>
          <cell r="AJ230" t="str">
            <v>NULL</v>
          </cell>
          <cell r="AK230" t="str">
            <v>NULL</v>
          </cell>
          <cell r="AL230" t="str">
            <v>NULL</v>
          </cell>
          <cell r="AM230" t="str">
            <v>NULL</v>
          </cell>
          <cell r="AN230" t="str">
            <v>NULL</v>
          </cell>
          <cell r="AO230">
            <v>0.26530612244898</v>
          </cell>
          <cell r="AP230">
            <v>0.16326530612244899</v>
          </cell>
          <cell r="AQ230" t="str">
            <v>NULL</v>
          </cell>
          <cell r="AR230">
            <v>0</v>
          </cell>
          <cell r="AS230" t="str">
            <v>NULL</v>
          </cell>
        </row>
        <row r="231">
          <cell r="A231">
            <v>138786</v>
          </cell>
          <cell r="B231">
            <v>9162006</v>
          </cell>
          <cell r="C231" t="str">
            <v>Offa's Mead School</v>
          </cell>
          <cell r="D231">
            <v>916</v>
          </cell>
          <cell r="E231" t="str">
            <v>PS</v>
          </cell>
          <cell r="F231" t="str">
            <v>Recoupment Academy</v>
          </cell>
          <cell r="G231">
            <v>1</v>
          </cell>
          <cell r="H231">
            <v>128</v>
          </cell>
          <cell r="I231">
            <v>128</v>
          </cell>
          <cell r="J231">
            <v>0</v>
          </cell>
          <cell r="K231">
            <v>0</v>
          </cell>
          <cell r="L231">
            <v>0</v>
          </cell>
          <cell r="M231">
            <v>2</v>
          </cell>
          <cell r="N231">
            <v>0.203125</v>
          </cell>
          <cell r="O231">
            <v>0.3</v>
          </cell>
          <cell r="P231" t="str">
            <v>NULL</v>
          </cell>
          <cell r="Q231" t="str">
            <v>NULL</v>
          </cell>
          <cell r="R231">
            <v>0.62295081967213095</v>
          </cell>
          <cell r="S231">
            <v>0</v>
          </cell>
          <cell r="T231">
            <v>0</v>
          </cell>
          <cell r="U231">
            <v>0.37704918032786899</v>
          </cell>
          <cell r="V231">
            <v>0</v>
          </cell>
          <cell r="W231">
            <v>0</v>
          </cell>
          <cell r="X231">
            <v>0</v>
          </cell>
          <cell r="Y231" t="str">
            <v>NULL</v>
          </cell>
          <cell r="Z231" t="str">
            <v>NULL</v>
          </cell>
          <cell r="AA231" t="str">
            <v>NULL</v>
          </cell>
          <cell r="AB231" t="str">
            <v>NULL</v>
          </cell>
          <cell r="AC231" t="str">
            <v>NULL</v>
          </cell>
          <cell r="AD231" t="str">
            <v>NULL</v>
          </cell>
          <cell r="AE231" t="str">
            <v>NULL</v>
          </cell>
          <cell r="AF231">
            <v>9.4339622641509396E-3</v>
          </cell>
          <cell r="AG231">
            <v>3.77358490566038E-2</v>
          </cell>
          <cell r="AH231">
            <v>3.77358490566038E-2</v>
          </cell>
          <cell r="AI231" t="str">
            <v>NULL</v>
          </cell>
          <cell r="AJ231" t="str">
            <v>NULL</v>
          </cell>
          <cell r="AK231" t="str">
            <v>NULL</v>
          </cell>
          <cell r="AL231" t="str">
            <v>NULL</v>
          </cell>
          <cell r="AM231" t="str">
            <v>NULL</v>
          </cell>
          <cell r="AN231" t="str">
            <v>NULL</v>
          </cell>
          <cell r="AO231">
            <v>0.43283582089552203</v>
          </cell>
          <cell r="AP231">
            <v>0.34328358208955201</v>
          </cell>
          <cell r="AQ231" t="str">
            <v>NULL</v>
          </cell>
          <cell r="AR231">
            <v>0.140625</v>
          </cell>
          <cell r="AS231" t="str">
            <v>NULL</v>
          </cell>
        </row>
        <row r="232">
          <cell r="A232">
            <v>137207</v>
          </cell>
          <cell r="B232">
            <v>9162069</v>
          </cell>
          <cell r="C232" t="str">
            <v>Gotherington Primary School</v>
          </cell>
          <cell r="D232">
            <v>916</v>
          </cell>
          <cell r="E232" t="str">
            <v>PS</v>
          </cell>
          <cell r="F232" t="str">
            <v>Recoupment Converter</v>
          </cell>
          <cell r="G232">
            <v>1</v>
          </cell>
          <cell r="H232">
            <v>214</v>
          </cell>
          <cell r="I232">
            <v>214</v>
          </cell>
          <cell r="J232">
            <v>0</v>
          </cell>
          <cell r="K232">
            <v>0</v>
          </cell>
          <cell r="L232">
            <v>0</v>
          </cell>
          <cell r="M232">
            <v>0</v>
          </cell>
          <cell r="N232">
            <v>0</v>
          </cell>
          <cell r="O232">
            <v>4.6999999999999993E-3</v>
          </cell>
          <cell r="P232" t="str">
            <v>NULL</v>
          </cell>
          <cell r="Q232" t="str">
            <v>NULL</v>
          </cell>
          <cell r="R232">
            <v>0.92523364485981296</v>
          </cell>
          <cell r="S232">
            <v>7.00934579439252E-2</v>
          </cell>
          <cell r="T232">
            <v>0</v>
          </cell>
          <cell r="U232">
            <v>0</v>
          </cell>
          <cell r="V232">
            <v>4.6728971962616802E-3</v>
          </cell>
          <cell r="W232">
            <v>0</v>
          </cell>
          <cell r="X232">
            <v>0</v>
          </cell>
          <cell r="Y232" t="str">
            <v>NULL</v>
          </cell>
          <cell r="Z232" t="str">
            <v>NULL</v>
          </cell>
          <cell r="AA232" t="str">
            <v>NULL</v>
          </cell>
          <cell r="AB232" t="str">
            <v>NULL</v>
          </cell>
          <cell r="AC232" t="str">
            <v>NULL</v>
          </cell>
          <cell r="AD232" t="str">
            <v>NULL</v>
          </cell>
          <cell r="AE232" t="str">
            <v>NULL</v>
          </cell>
          <cell r="AF232">
            <v>0</v>
          </cell>
          <cell r="AG232">
            <v>0</v>
          </cell>
          <cell r="AH232">
            <v>5.4347826086956503E-3</v>
          </cell>
          <cell r="AI232" t="str">
            <v>NULL</v>
          </cell>
          <cell r="AJ232" t="str">
            <v>NULL</v>
          </cell>
          <cell r="AK232" t="str">
            <v>NULL</v>
          </cell>
          <cell r="AL232" t="str">
            <v>NULL</v>
          </cell>
          <cell r="AM232" t="str">
            <v>NULL</v>
          </cell>
          <cell r="AN232" t="str">
            <v>NULL</v>
          </cell>
          <cell r="AO232">
            <v>9.8360655737704902E-2</v>
          </cell>
          <cell r="AP232">
            <v>9.0163934426229497E-2</v>
          </cell>
          <cell r="AQ232" t="str">
            <v>NULL</v>
          </cell>
          <cell r="AR232">
            <v>4.67289719626168E-2</v>
          </cell>
          <cell r="AS232" t="str">
            <v>NULL</v>
          </cell>
        </row>
        <row r="233">
          <cell r="A233">
            <v>137854</v>
          </cell>
          <cell r="B233">
            <v>9162113</v>
          </cell>
          <cell r="C233" t="str">
            <v>Gretton Primary School</v>
          </cell>
          <cell r="D233">
            <v>916</v>
          </cell>
          <cell r="E233" t="str">
            <v>PS</v>
          </cell>
          <cell r="F233" t="str">
            <v>Recoupment Converter</v>
          </cell>
          <cell r="G233">
            <v>1</v>
          </cell>
          <cell r="H233">
            <v>106</v>
          </cell>
          <cell r="I233">
            <v>106</v>
          </cell>
          <cell r="J233">
            <v>0</v>
          </cell>
          <cell r="K233">
            <v>0</v>
          </cell>
          <cell r="L233">
            <v>0</v>
          </cell>
          <cell r="M233">
            <v>0</v>
          </cell>
          <cell r="N233">
            <v>9.4339622641509396E-3</v>
          </cell>
          <cell r="O233">
            <v>2.9399999999999999E-2</v>
          </cell>
          <cell r="P233" t="str">
            <v>NULL</v>
          </cell>
          <cell r="Q233" t="str">
            <v>NULL</v>
          </cell>
          <cell r="R233">
            <v>0.99056603773584895</v>
          </cell>
          <cell r="S233">
            <v>9.4339622641509396E-3</v>
          </cell>
          <cell r="T233">
            <v>0</v>
          </cell>
          <cell r="U233">
            <v>0</v>
          </cell>
          <cell r="V233">
            <v>0</v>
          </cell>
          <cell r="W233">
            <v>0</v>
          </cell>
          <cell r="X233">
            <v>0</v>
          </cell>
          <cell r="Y233" t="str">
            <v>NULL</v>
          </cell>
          <cell r="Z233" t="str">
            <v>NULL</v>
          </cell>
          <cell r="AA233" t="str">
            <v>NULL</v>
          </cell>
          <cell r="AB233" t="str">
            <v>NULL</v>
          </cell>
          <cell r="AC233" t="str">
            <v>NULL</v>
          </cell>
          <cell r="AD233" t="str">
            <v>NULL</v>
          </cell>
          <cell r="AE233" t="str">
            <v>NULL</v>
          </cell>
          <cell r="AF233">
            <v>0</v>
          </cell>
          <cell r="AG233">
            <v>0</v>
          </cell>
          <cell r="AH233">
            <v>1.0989010989011E-2</v>
          </cell>
          <cell r="AI233" t="str">
            <v>NULL</v>
          </cell>
          <cell r="AJ233" t="str">
            <v>NULL</v>
          </cell>
          <cell r="AK233" t="str">
            <v>NULL</v>
          </cell>
          <cell r="AL233" t="str">
            <v>NULL</v>
          </cell>
          <cell r="AM233" t="str">
            <v>NULL</v>
          </cell>
          <cell r="AN233" t="str">
            <v>NULL</v>
          </cell>
          <cell r="AO233">
            <v>3.3898305084745797E-2</v>
          </cell>
          <cell r="AP233">
            <v>3.3898305084745797E-2</v>
          </cell>
          <cell r="AQ233" t="str">
            <v>NULL</v>
          </cell>
          <cell r="AR233">
            <v>0.10377358490565999</v>
          </cell>
          <cell r="AS233" t="str">
            <v>NULL</v>
          </cell>
        </row>
        <row r="234">
          <cell r="A234">
            <v>137271</v>
          </cell>
          <cell r="B234">
            <v>9162135</v>
          </cell>
          <cell r="C234" t="str">
            <v>Bishops Cleeve Primary School</v>
          </cell>
          <cell r="D234">
            <v>916</v>
          </cell>
          <cell r="E234" t="str">
            <v>PS</v>
          </cell>
          <cell r="F234" t="str">
            <v>Recoupment Converter</v>
          </cell>
          <cell r="G234">
            <v>1</v>
          </cell>
          <cell r="H234">
            <v>490</v>
          </cell>
          <cell r="I234">
            <v>490</v>
          </cell>
          <cell r="J234">
            <v>0</v>
          </cell>
          <cell r="K234">
            <v>0</v>
          </cell>
          <cell r="L234">
            <v>0</v>
          </cell>
          <cell r="M234">
            <v>1</v>
          </cell>
          <cell r="N234">
            <v>0.108163265306122</v>
          </cell>
          <cell r="O234">
            <v>0.1363</v>
          </cell>
          <cell r="P234" t="str">
            <v>NULL</v>
          </cell>
          <cell r="Q234" t="str">
            <v>NULL</v>
          </cell>
          <cell r="R234">
            <v>0.74948240165631497</v>
          </cell>
          <cell r="S234">
            <v>0.229813664596273</v>
          </cell>
          <cell r="T234">
            <v>2.0703933747412001E-3</v>
          </cell>
          <cell r="U234">
            <v>6.2111801242236003E-3</v>
          </cell>
          <cell r="V234">
            <v>6.2111801242236003E-3</v>
          </cell>
          <cell r="W234">
            <v>0</v>
          </cell>
          <cell r="X234">
            <v>6.2111801242236003E-3</v>
          </cell>
          <cell r="Y234" t="str">
            <v>NULL</v>
          </cell>
          <cell r="Z234" t="str">
            <v>NULL</v>
          </cell>
          <cell r="AA234" t="str">
            <v>NULL</v>
          </cell>
          <cell r="AB234" t="str">
            <v>NULL</v>
          </cell>
          <cell r="AC234" t="str">
            <v>NULL</v>
          </cell>
          <cell r="AD234" t="str">
            <v>NULL</v>
          </cell>
          <cell r="AE234" t="str">
            <v>NULL</v>
          </cell>
          <cell r="AF234">
            <v>0</v>
          </cell>
          <cell r="AG234">
            <v>7.4812967581047397E-3</v>
          </cell>
          <cell r="AH234">
            <v>9.9750623441396506E-3</v>
          </cell>
          <cell r="AI234" t="str">
            <v>NULL</v>
          </cell>
          <cell r="AJ234" t="str">
            <v>NULL</v>
          </cell>
          <cell r="AK234" t="str">
            <v>NULL</v>
          </cell>
          <cell r="AL234">
            <v>4.3956043956043956E-3</v>
          </cell>
          <cell r="AM234">
            <v>4.3956043956043956E-3</v>
          </cell>
          <cell r="AN234">
            <v>4.3956043956043956E-3</v>
          </cell>
          <cell r="AO234">
            <v>0.152985074626866</v>
          </cell>
          <cell r="AP234">
            <v>9.3283582089552203E-2</v>
          </cell>
          <cell r="AQ234" t="str">
            <v>NULL</v>
          </cell>
          <cell r="AR234">
            <v>7.7551020408163293E-2</v>
          </cell>
          <cell r="AS234" t="str">
            <v>NULL</v>
          </cell>
        </row>
        <row r="235">
          <cell r="A235">
            <v>137173</v>
          </cell>
          <cell r="B235">
            <v>9162144</v>
          </cell>
          <cell r="C235" t="str">
            <v>Churchdown Village Infant School</v>
          </cell>
          <cell r="D235">
            <v>916</v>
          </cell>
          <cell r="E235" t="str">
            <v>PS</v>
          </cell>
          <cell r="F235" t="str">
            <v>Recoupment Converter</v>
          </cell>
          <cell r="G235">
            <v>1</v>
          </cell>
          <cell r="H235">
            <v>181</v>
          </cell>
          <cell r="I235">
            <v>181</v>
          </cell>
          <cell r="J235">
            <v>0</v>
          </cell>
          <cell r="K235">
            <v>0</v>
          </cell>
          <cell r="L235">
            <v>0</v>
          </cell>
          <cell r="M235">
            <v>0</v>
          </cell>
          <cell r="N235">
            <v>1.1049723756906099E-2</v>
          </cell>
          <cell r="O235">
            <v>2.2700000000000001E-2</v>
          </cell>
          <cell r="P235" t="str">
            <v>NULL</v>
          </cell>
          <cell r="Q235" t="str">
            <v>NULL</v>
          </cell>
          <cell r="R235">
            <v>0.950276243093923</v>
          </cell>
          <cell r="S235">
            <v>5.5248618784530402E-3</v>
          </cell>
          <cell r="T235">
            <v>5.5248618784530402E-3</v>
          </cell>
          <cell r="U235">
            <v>3.8674033149171297E-2</v>
          </cell>
          <cell r="V235">
            <v>0</v>
          </cell>
          <cell r="W235">
            <v>0</v>
          </cell>
          <cell r="X235">
            <v>0</v>
          </cell>
          <cell r="Y235" t="str">
            <v>NULL</v>
          </cell>
          <cell r="Z235" t="str">
            <v>NULL</v>
          </cell>
          <cell r="AA235" t="str">
            <v>NULL</v>
          </cell>
          <cell r="AB235" t="str">
            <v>NULL</v>
          </cell>
          <cell r="AC235" t="str">
            <v>NULL</v>
          </cell>
          <cell r="AD235" t="str">
            <v>NULL</v>
          </cell>
          <cell r="AE235" t="str">
            <v>NULL</v>
          </cell>
          <cell r="AF235">
            <v>4.2372881355932202E-2</v>
          </cell>
          <cell r="AG235">
            <v>5.93220338983051E-2</v>
          </cell>
          <cell r="AH235">
            <v>5.93220338983051E-2</v>
          </cell>
          <cell r="AI235" t="str">
            <v>NULL</v>
          </cell>
          <cell r="AJ235" t="str">
            <v>NULL</v>
          </cell>
          <cell r="AK235" t="str">
            <v>NULL</v>
          </cell>
          <cell r="AL235" t="str">
            <v>NULL</v>
          </cell>
          <cell r="AM235" t="str">
            <v>NULL</v>
          </cell>
          <cell r="AN235" t="str">
            <v>NULL</v>
          </cell>
          <cell r="AO235">
            <v>8.6956521739130401E-3</v>
          </cell>
          <cell r="AP235">
            <v>0</v>
          </cell>
          <cell r="AQ235" t="str">
            <v>NULL</v>
          </cell>
          <cell r="AR235">
            <v>2.7624309392265199E-2</v>
          </cell>
          <cell r="AS235" t="str">
            <v>NULL</v>
          </cell>
        </row>
        <row r="236">
          <cell r="A236">
            <v>137255</v>
          </cell>
          <cell r="B236">
            <v>9162157</v>
          </cell>
          <cell r="C236" t="str">
            <v>Rowanfield Junior School</v>
          </cell>
          <cell r="D236">
            <v>916</v>
          </cell>
          <cell r="E236" t="str">
            <v>PS</v>
          </cell>
          <cell r="F236" t="str">
            <v>Recoupment Converter</v>
          </cell>
          <cell r="G236">
            <v>1</v>
          </cell>
          <cell r="H236">
            <v>274</v>
          </cell>
          <cell r="I236">
            <v>274</v>
          </cell>
          <cell r="J236">
            <v>0</v>
          </cell>
          <cell r="K236">
            <v>0</v>
          </cell>
          <cell r="L236">
            <v>0</v>
          </cell>
          <cell r="M236">
            <v>0</v>
          </cell>
          <cell r="N236">
            <v>0.29197080291970801</v>
          </cell>
          <cell r="O236">
            <v>0.4481</v>
          </cell>
          <cell r="P236" t="str">
            <v>NULL</v>
          </cell>
          <cell r="Q236" t="str">
            <v>NULL</v>
          </cell>
          <cell r="R236">
            <v>0.116788321167883</v>
          </cell>
          <cell r="S236">
            <v>0.18248175182481799</v>
          </cell>
          <cell r="T236">
            <v>8.7591240875912399E-2</v>
          </cell>
          <cell r="U236">
            <v>0.240875912408759</v>
          </cell>
          <cell r="V236">
            <v>0.354014598540146</v>
          </cell>
          <cell r="W236">
            <v>0</v>
          </cell>
          <cell r="X236">
            <v>1.8248175182481799E-2</v>
          </cell>
          <cell r="Y236" t="str">
            <v>NULL</v>
          </cell>
          <cell r="Z236" t="str">
            <v>NULL</v>
          </cell>
          <cell r="AA236" t="str">
            <v>NULL</v>
          </cell>
          <cell r="AB236" t="str">
            <v>NULL</v>
          </cell>
          <cell r="AC236" t="str">
            <v>NULL</v>
          </cell>
          <cell r="AD236" t="str">
            <v>NULL</v>
          </cell>
          <cell r="AE236" t="str">
            <v>NULL</v>
          </cell>
          <cell r="AF236">
            <v>3.6496350364963498E-3</v>
          </cell>
          <cell r="AG236">
            <v>3.6496350364963498E-3</v>
          </cell>
          <cell r="AH236">
            <v>2.5547445255474501E-2</v>
          </cell>
          <cell r="AI236" t="str">
            <v>NULL</v>
          </cell>
          <cell r="AJ236" t="str">
            <v>NULL</v>
          </cell>
          <cell r="AK236" t="str">
            <v>NULL</v>
          </cell>
          <cell r="AL236" t="str">
            <v>NULL</v>
          </cell>
          <cell r="AM236" t="str">
            <v>NULL</v>
          </cell>
          <cell r="AN236" t="str">
            <v>NULL</v>
          </cell>
          <cell r="AO236">
            <v>0.24806201550387599</v>
          </cell>
          <cell r="AP236">
            <v>0.170542635658915</v>
          </cell>
          <cell r="AQ236" t="str">
            <v>NULL</v>
          </cell>
          <cell r="AR236">
            <v>4.0145985401459902E-2</v>
          </cell>
          <cell r="AS236" t="str">
            <v>NULL</v>
          </cell>
        </row>
        <row r="237">
          <cell r="A237">
            <v>137194</v>
          </cell>
          <cell r="B237">
            <v>9162164</v>
          </cell>
          <cell r="C237" t="str">
            <v>SPRINGBANK PRIMARY ACADEMY</v>
          </cell>
          <cell r="D237">
            <v>916</v>
          </cell>
          <cell r="E237" t="str">
            <v>PS</v>
          </cell>
          <cell r="F237" t="str">
            <v>Recoupment Converter</v>
          </cell>
          <cell r="G237">
            <v>1</v>
          </cell>
          <cell r="H237">
            <v>291</v>
          </cell>
          <cell r="I237">
            <v>291</v>
          </cell>
          <cell r="J237">
            <v>0</v>
          </cell>
          <cell r="K237">
            <v>0</v>
          </cell>
          <cell r="L237">
            <v>0</v>
          </cell>
          <cell r="M237">
            <v>0</v>
          </cell>
          <cell r="N237">
            <v>0.30584192439862501</v>
          </cell>
          <cell r="O237">
            <v>0.39030000000000004</v>
          </cell>
          <cell r="P237" t="str">
            <v>NULL</v>
          </cell>
          <cell r="Q237" t="str">
            <v>NULL</v>
          </cell>
          <cell r="R237">
            <v>5.5172413793103399E-2</v>
          </cell>
          <cell r="S237">
            <v>0.16896551724137901</v>
          </cell>
          <cell r="T237">
            <v>3.4482758620689698E-3</v>
          </cell>
          <cell r="U237">
            <v>0.27586206896551702</v>
          </cell>
          <cell r="V237">
            <v>0.493103448275862</v>
          </cell>
          <cell r="W237">
            <v>0</v>
          </cell>
          <cell r="X237">
            <v>3.4482758620689698E-3</v>
          </cell>
          <cell r="Y237" t="str">
            <v>NULL</v>
          </cell>
          <cell r="Z237" t="str">
            <v>NULL</v>
          </cell>
          <cell r="AA237" t="str">
            <v>NULL</v>
          </cell>
          <cell r="AB237" t="str">
            <v>NULL</v>
          </cell>
          <cell r="AC237" t="str">
            <v>NULL</v>
          </cell>
          <cell r="AD237" t="str">
            <v>NULL</v>
          </cell>
          <cell r="AE237" t="str">
            <v>NULL</v>
          </cell>
          <cell r="AF237">
            <v>1.6736401673640201E-2</v>
          </cell>
          <cell r="AG237">
            <v>2.0920502092050201E-2</v>
          </cell>
          <cell r="AH237">
            <v>4.1841004184100403E-2</v>
          </cell>
          <cell r="AI237" t="str">
            <v>NULL</v>
          </cell>
          <cell r="AJ237" t="str">
            <v>NULL</v>
          </cell>
          <cell r="AK237" t="str">
            <v>NULL</v>
          </cell>
          <cell r="AL237" t="str">
            <v>NULL</v>
          </cell>
          <cell r="AM237" t="str">
            <v>NULL</v>
          </cell>
          <cell r="AN237" t="str">
            <v>NULL</v>
          </cell>
          <cell r="AO237">
            <v>0.22077922077922099</v>
          </cell>
          <cell r="AP237">
            <v>0.14935064935064901</v>
          </cell>
          <cell r="AQ237" t="str">
            <v>NULL</v>
          </cell>
          <cell r="AR237">
            <v>8.2474226804123696E-2</v>
          </cell>
          <cell r="AS237" t="str">
            <v>NULL</v>
          </cell>
        </row>
        <row r="238">
          <cell r="A238">
            <v>137432</v>
          </cell>
          <cell r="B238">
            <v>9162168</v>
          </cell>
          <cell r="C238" t="str">
            <v>Field Court Junior School</v>
          </cell>
          <cell r="D238">
            <v>916</v>
          </cell>
          <cell r="E238" t="str">
            <v>PS</v>
          </cell>
          <cell r="F238" t="str">
            <v>Recoupment Converter</v>
          </cell>
          <cell r="G238">
            <v>1</v>
          </cell>
          <cell r="H238">
            <v>302</v>
          </cell>
          <cell r="I238">
            <v>302</v>
          </cell>
          <cell r="J238">
            <v>0</v>
          </cell>
          <cell r="K238">
            <v>0</v>
          </cell>
          <cell r="L238">
            <v>0</v>
          </cell>
          <cell r="M238">
            <v>0</v>
          </cell>
          <cell r="N238">
            <v>0.14238410596026499</v>
          </cell>
          <cell r="O238">
            <v>0.2145</v>
          </cell>
          <cell r="P238" t="str">
            <v>NULL</v>
          </cell>
          <cell r="Q238" t="str">
            <v>NULL</v>
          </cell>
          <cell r="R238">
            <v>0.57525083612040095</v>
          </cell>
          <cell r="S238">
            <v>9.6989966555184007E-2</v>
          </cell>
          <cell r="T238">
            <v>0.30769230769230799</v>
          </cell>
          <cell r="U238">
            <v>6.6889632107023402E-3</v>
          </cell>
          <cell r="V238">
            <v>0</v>
          </cell>
          <cell r="W238">
            <v>1.3377926421404699E-2</v>
          </cell>
          <cell r="X238">
            <v>0</v>
          </cell>
          <cell r="Y238" t="str">
            <v>NULL</v>
          </cell>
          <cell r="Z238" t="str">
            <v>NULL</v>
          </cell>
          <cell r="AA238" t="str">
            <v>NULL</v>
          </cell>
          <cell r="AB238" t="str">
            <v>NULL</v>
          </cell>
          <cell r="AC238" t="str">
            <v>NULL</v>
          </cell>
          <cell r="AD238" t="str">
            <v>NULL</v>
          </cell>
          <cell r="AE238" t="str">
            <v>NULL</v>
          </cell>
          <cell r="AF238">
            <v>3.3112582781457001E-3</v>
          </cell>
          <cell r="AG238">
            <v>3.3112582781457001E-3</v>
          </cell>
          <cell r="AH238">
            <v>1.3245033112582801E-2</v>
          </cell>
          <cell r="AI238" t="str">
            <v>NULL</v>
          </cell>
          <cell r="AJ238" t="str">
            <v>NULL</v>
          </cell>
          <cell r="AK238" t="str">
            <v>NULL</v>
          </cell>
          <cell r="AL238" t="str">
            <v>NULL</v>
          </cell>
          <cell r="AM238" t="str">
            <v>NULL</v>
          </cell>
          <cell r="AN238" t="str">
            <v>NULL</v>
          </cell>
          <cell r="AO238">
            <v>9.0322580645161299E-2</v>
          </cell>
          <cell r="AP238">
            <v>4.5161290322580601E-2</v>
          </cell>
          <cell r="AQ238" t="str">
            <v>NULL</v>
          </cell>
          <cell r="AR238">
            <v>5.6291390728476803E-2</v>
          </cell>
          <cell r="AS238" t="str">
            <v>NULL</v>
          </cell>
        </row>
        <row r="239">
          <cell r="A239">
            <v>138745</v>
          </cell>
          <cell r="B239">
            <v>9163028</v>
          </cell>
          <cell r="C239" t="str">
            <v>St John's C of E Academy</v>
          </cell>
          <cell r="D239">
            <v>916</v>
          </cell>
          <cell r="E239" t="str">
            <v>PS</v>
          </cell>
          <cell r="F239" t="str">
            <v>Recoupment Converter</v>
          </cell>
          <cell r="G239">
            <v>1</v>
          </cell>
          <cell r="H239">
            <v>182</v>
          </cell>
          <cell r="I239">
            <v>182</v>
          </cell>
          <cell r="J239">
            <v>0</v>
          </cell>
          <cell r="K239">
            <v>0</v>
          </cell>
          <cell r="L239">
            <v>0</v>
          </cell>
          <cell r="M239">
            <v>0</v>
          </cell>
          <cell r="N239">
            <v>0.24175824175824201</v>
          </cell>
          <cell r="O239">
            <v>0.34429999999999999</v>
          </cell>
          <cell r="P239" t="str">
            <v>NULL</v>
          </cell>
          <cell r="Q239" t="str">
            <v>NULL</v>
          </cell>
          <cell r="R239">
            <v>0.40449438202247201</v>
          </cell>
          <cell r="S239">
            <v>8.98876404494382E-2</v>
          </cell>
          <cell r="T239">
            <v>0</v>
          </cell>
          <cell r="U239">
            <v>0.50561797752809001</v>
          </cell>
          <cell r="V239">
            <v>0</v>
          </cell>
          <cell r="W239">
            <v>0</v>
          </cell>
          <cell r="X239">
            <v>0</v>
          </cell>
          <cell r="Y239" t="str">
            <v>NULL</v>
          </cell>
          <cell r="Z239" t="str">
            <v>NULL</v>
          </cell>
          <cell r="AA239" t="str">
            <v>NULL</v>
          </cell>
          <cell r="AB239" t="str">
            <v>NULL</v>
          </cell>
          <cell r="AC239" t="str">
            <v>NULL</v>
          </cell>
          <cell r="AD239" t="str">
            <v>NULL</v>
          </cell>
          <cell r="AE239" t="str">
            <v>NULL</v>
          </cell>
          <cell r="AF239">
            <v>0</v>
          </cell>
          <cell r="AG239">
            <v>0</v>
          </cell>
          <cell r="AH239">
            <v>0</v>
          </cell>
          <cell r="AI239" t="str">
            <v>NULL</v>
          </cell>
          <cell r="AJ239" t="str">
            <v>NULL</v>
          </cell>
          <cell r="AK239" t="str">
            <v>NULL</v>
          </cell>
          <cell r="AL239">
            <v>1.092896174863388E-2</v>
          </cell>
          <cell r="AM239">
            <v>1.092896174863388E-2</v>
          </cell>
          <cell r="AN239">
            <v>1.092896174863388E-2</v>
          </cell>
          <cell r="AO239">
            <v>0.50505050505050497</v>
          </cell>
          <cell r="AP239">
            <v>0.35353535353535398</v>
          </cell>
          <cell r="AQ239" t="str">
            <v>NULL</v>
          </cell>
          <cell r="AR239">
            <v>0.13186813186813201</v>
          </cell>
          <cell r="AS239" t="str">
            <v>NULL</v>
          </cell>
        </row>
        <row r="240">
          <cell r="A240">
            <v>137477</v>
          </cell>
          <cell r="B240">
            <v>9163061</v>
          </cell>
          <cell r="C240" t="str">
            <v>Field Court CofE Infant School</v>
          </cell>
          <cell r="D240">
            <v>916</v>
          </cell>
          <cell r="E240" t="str">
            <v>PS</v>
          </cell>
          <cell r="F240" t="str">
            <v>Recoupment Converter</v>
          </cell>
          <cell r="G240">
            <v>1</v>
          </cell>
          <cell r="H240">
            <v>262</v>
          </cell>
          <cell r="I240">
            <v>262</v>
          </cell>
          <cell r="J240">
            <v>0</v>
          </cell>
          <cell r="K240">
            <v>0</v>
          </cell>
          <cell r="L240">
            <v>0</v>
          </cell>
          <cell r="M240">
            <v>2</v>
          </cell>
          <cell r="N240">
            <v>8.3969465648855005E-2</v>
          </cell>
          <cell r="O240">
            <v>0.156</v>
          </cell>
          <cell r="P240" t="str">
            <v>NULL</v>
          </cell>
          <cell r="Q240" t="str">
            <v>NULL</v>
          </cell>
          <cell r="R240">
            <v>0.53461538461538505</v>
          </cell>
          <cell r="S240">
            <v>0.1</v>
          </cell>
          <cell r="T240">
            <v>0.35769230769230798</v>
          </cell>
          <cell r="U240">
            <v>3.8461538461538498E-3</v>
          </cell>
          <cell r="V240">
            <v>0</v>
          </cell>
          <cell r="W240">
            <v>3.8461538461538498E-3</v>
          </cell>
          <cell r="X240">
            <v>0</v>
          </cell>
          <cell r="Y240" t="str">
            <v>NULL</v>
          </cell>
          <cell r="Z240" t="str">
            <v>NULL</v>
          </cell>
          <cell r="AA240" t="str">
            <v>NULL</v>
          </cell>
          <cell r="AB240" t="str">
            <v>NULL</v>
          </cell>
          <cell r="AC240" t="str">
            <v>NULL</v>
          </cell>
          <cell r="AD240" t="str">
            <v>NULL</v>
          </cell>
          <cell r="AE240" t="str">
            <v>NULL</v>
          </cell>
          <cell r="AF240">
            <v>2.23463687150838E-2</v>
          </cell>
          <cell r="AG240">
            <v>3.91061452513966E-2</v>
          </cell>
          <cell r="AH240">
            <v>3.91061452513966E-2</v>
          </cell>
          <cell r="AI240" t="str">
            <v>NULL</v>
          </cell>
          <cell r="AJ240" t="str">
            <v>NULL</v>
          </cell>
          <cell r="AK240" t="str">
            <v>NULL</v>
          </cell>
          <cell r="AL240" t="str">
            <v>NULL</v>
          </cell>
          <cell r="AM240" t="str">
            <v>NULL</v>
          </cell>
          <cell r="AN240" t="str">
            <v>NULL</v>
          </cell>
          <cell r="AO240">
            <v>0.126436781609195</v>
          </cell>
          <cell r="AP240">
            <v>0.114942528735632</v>
          </cell>
          <cell r="AQ240" t="str">
            <v>NULL</v>
          </cell>
          <cell r="AR240">
            <v>3.8167938931297697E-2</v>
          </cell>
          <cell r="AS240" t="str">
            <v>NULL</v>
          </cell>
        </row>
        <row r="241">
          <cell r="A241">
            <v>137132</v>
          </cell>
          <cell r="B241">
            <v>9163064</v>
          </cell>
          <cell r="C241" t="str">
            <v>Redmarley C.E. Primary School</v>
          </cell>
          <cell r="D241">
            <v>916</v>
          </cell>
          <cell r="E241" t="str">
            <v>PS</v>
          </cell>
          <cell r="F241" t="str">
            <v>Recoupment Converter</v>
          </cell>
          <cell r="G241">
            <v>1</v>
          </cell>
          <cell r="H241">
            <v>62</v>
          </cell>
          <cell r="I241">
            <v>62</v>
          </cell>
          <cell r="J241">
            <v>0</v>
          </cell>
          <cell r="K241">
            <v>0</v>
          </cell>
          <cell r="L241">
            <v>0</v>
          </cell>
          <cell r="M241">
            <v>0</v>
          </cell>
          <cell r="N241">
            <v>9.6774193548387094E-2</v>
          </cell>
          <cell r="O241">
            <v>9.3800000000000008E-2</v>
          </cell>
          <cell r="P241" t="str">
            <v>NULL</v>
          </cell>
          <cell r="Q241" t="str">
            <v>NULL</v>
          </cell>
          <cell r="R241">
            <v>0.967741935483871</v>
          </cell>
          <cell r="S241">
            <v>0</v>
          </cell>
          <cell r="T241">
            <v>3.2258064516128997E-2</v>
          </cell>
          <cell r="U241">
            <v>0</v>
          </cell>
          <cell r="V241">
            <v>0</v>
          </cell>
          <cell r="W241">
            <v>0</v>
          </cell>
          <cell r="X241">
            <v>0</v>
          </cell>
          <cell r="Y241" t="str">
            <v>NULL</v>
          </cell>
          <cell r="Z241" t="str">
            <v>NULL</v>
          </cell>
          <cell r="AA241" t="str">
            <v>NULL</v>
          </cell>
          <cell r="AB241" t="str">
            <v>NULL</v>
          </cell>
          <cell r="AC241" t="str">
            <v>NULL</v>
          </cell>
          <cell r="AD241" t="str">
            <v>NULL</v>
          </cell>
          <cell r="AE241" t="str">
            <v>NULL</v>
          </cell>
          <cell r="AF241">
            <v>1.8181818181818198E-2</v>
          </cell>
          <cell r="AG241">
            <v>3.6363636363636397E-2</v>
          </cell>
          <cell r="AH241">
            <v>3.6363636363636397E-2</v>
          </cell>
          <cell r="AI241" t="str">
            <v>NULL</v>
          </cell>
          <cell r="AJ241" t="str">
            <v>NULL</v>
          </cell>
          <cell r="AK241" t="str">
            <v>NULL</v>
          </cell>
          <cell r="AL241" t="str">
            <v>NULL</v>
          </cell>
          <cell r="AM241" t="str">
            <v>NULL</v>
          </cell>
          <cell r="AN241" t="str">
            <v>NULL</v>
          </cell>
          <cell r="AO241">
            <v>0.30952380952380998</v>
          </cell>
          <cell r="AP241">
            <v>0.238095238095238</v>
          </cell>
          <cell r="AQ241" t="str">
            <v>NULL</v>
          </cell>
          <cell r="AR241">
            <v>9.6774193548387094E-2</v>
          </cell>
          <cell r="AS241" t="str">
            <v>NULL</v>
          </cell>
        </row>
        <row r="242">
          <cell r="A242">
            <v>137102</v>
          </cell>
          <cell r="B242">
            <v>9163084</v>
          </cell>
          <cell r="C242" t="str">
            <v>Highnam C. of E. (Cont) Primary School</v>
          </cell>
          <cell r="D242">
            <v>916</v>
          </cell>
          <cell r="E242" t="str">
            <v>PS</v>
          </cell>
          <cell r="F242" t="str">
            <v>Recoupment Converter</v>
          </cell>
          <cell r="G242">
            <v>1</v>
          </cell>
          <cell r="H242">
            <v>199</v>
          </cell>
          <cell r="I242">
            <v>199</v>
          </cell>
          <cell r="J242">
            <v>0</v>
          </cell>
          <cell r="K242">
            <v>0</v>
          </cell>
          <cell r="L242">
            <v>0</v>
          </cell>
          <cell r="M242">
            <v>0</v>
          </cell>
          <cell r="N242">
            <v>1.5075376884422099E-2</v>
          </cell>
          <cell r="O242">
            <v>2.7900000000000001E-2</v>
          </cell>
          <cell r="P242" t="str">
            <v>NULL</v>
          </cell>
          <cell r="Q242" t="str">
            <v>NULL</v>
          </cell>
          <cell r="R242">
            <v>0.93969849246231196</v>
          </cell>
          <cell r="S242">
            <v>1.00502512562814E-2</v>
          </cell>
          <cell r="T242">
            <v>5.0251256281407001E-3</v>
          </cell>
          <cell r="U242">
            <v>1.5075376884422099E-2</v>
          </cell>
          <cell r="V242">
            <v>3.0150753768844199E-2</v>
          </cell>
          <cell r="W242">
            <v>0</v>
          </cell>
          <cell r="X242">
            <v>0</v>
          </cell>
          <cell r="Y242" t="str">
            <v>NULL</v>
          </cell>
          <cell r="Z242" t="str">
            <v>NULL</v>
          </cell>
          <cell r="AA242" t="str">
            <v>NULL</v>
          </cell>
          <cell r="AB242" t="str">
            <v>NULL</v>
          </cell>
          <cell r="AC242" t="str">
            <v>NULL</v>
          </cell>
          <cell r="AD242" t="str">
            <v>NULL</v>
          </cell>
          <cell r="AE242" t="str">
            <v>NULL</v>
          </cell>
          <cell r="AF242">
            <v>5.9171597633136102E-3</v>
          </cell>
          <cell r="AG242">
            <v>5.9171597633136102E-3</v>
          </cell>
          <cell r="AH242">
            <v>1.18343195266272E-2</v>
          </cell>
          <cell r="AI242" t="str">
            <v>NULL</v>
          </cell>
          <cell r="AJ242" t="str">
            <v>NULL</v>
          </cell>
          <cell r="AK242" t="str">
            <v>NULL</v>
          </cell>
          <cell r="AL242" t="str">
            <v>NULL</v>
          </cell>
          <cell r="AM242" t="str">
            <v>NULL</v>
          </cell>
          <cell r="AN242" t="str">
            <v>NULL</v>
          </cell>
          <cell r="AO242">
            <v>0.22018348623853201</v>
          </cell>
          <cell r="AP242">
            <v>0.12844036697247699</v>
          </cell>
          <cell r="AQ242" t="str">
            <v>NULL</v>
          </cell>
          <cell r="AR242">
            <v>0.10050251256281401</v>
          </cell>
          <cell r="AS242" t="str">
            <v>NULL</v>
          </cell>
        </row>
        <row r="243">
          <cell r="A243">
            <v>137373</v>
          </cell>
          <cell r="B243">
            <v>9163355</v>
          </cell>
          <cell r="C243" t="str">
            <v>St. Dominics C. Primary School</v>
          </cell>
          <cell r="D243">
            <v>916</v>
          </cell>
          <cell r="E243" t="str">
            <v>PS</v>
          </cell>
          <cell r="F243" t="str">
            <v>Recoupment Converter</v>
          </cell>
          <cell r="G243">
            <v>1</v>
          </cell>
          <cell r="H243">
            <v>106</v>
          </cell>
          <cell r="I243">
            <v>106</v>
          </cell>
          <cell r="J243">
            <v>0</v>
          </cell>
          <cell r="K243">
            <v>0</v>
          </cell>
          <cell r="L243">
            <v>0</v>
          </cell>
          <cell r="M243">
            <v>0</v>
          </cell>
          <cell r="N243">
            <v>6.6037735849056603E-2</v>
          </cell>
          <cell r="O243">
            <v>0.1038</v>
          </cell>
          <cell r="P243" t="str">
            <v>NULL</v>
          </cell>
          <cell r="Q243" t="str">
            <v>NULL</v>
          </cell>
          <cell r="R243">
            <v>0.96226415094339601</v>
          </cell>
          <cell r="S243">
            <v>2.83018867924528E-2</v>
          </cell>
          <cell r="T243">
            <v>9.4339622641509396E-3</v>
          </cell>
          <cell r="U243">
            <v>0</v>
          </cell>
          <cell r="V243">
            <v>0</v>
          </cell>
          <cell r="W243">
            <v>0</v>
          </cell>
          <cell r="X243">
            <v>0</v>
          </cell>
          <cell r="Y243" t="str">
            <v>NULL</v>
          </cell>
          <cell r="Z243" t="str">
            <v>NULL</v>
          </cell>
          <cell r="AA243" t="str">
            <v>NULL</v>
          </cell>
          <cell r="AB243" t="str">
            <v>NULL</v>
          </cell>
          <cell r="AC243" t="str">
            <v>NULL</v>
          </cell>
          <cell r="AD243" t="str">
            <v>NULL</v>
          </cell>
          <cell r="AE243" t="str">
            <v>NULL</v>
          </cell>
          <cell r="AF243">
            <v>2.2471910112359599E-2</v>
          </cell>
          <cell r="AG243">
            <v>4.49438202247191E-2</v>
          </cell>
          <cell r="AH243">
            <v>4.49438202247191E-2</v>
          </cell>
          <cell r="AI243" t="str">
            <v>NULL</v>
          </cell>
          <cell r="AJ243" t="str">
            <v>NULL</v>
          </cell>
          <cell r="AK243" t="str">
            <v>NULL</v>
          </cell>
          <cell r="AL243" t="str">
            <v>NULL</v>
          </cell>
          <cell r="AM243" t="str">
            <v>NULL</v>
          </cell>
          <cell r="AN243" t="str">
            <v>NULL</v>
          </cell>
          <cell r="AO243">
            <v>0.12903225806451599</v>
          </cell>
          <cell r="AP243">
            <v>9.6774193548387094E-2</v>
          </cell>
          <cell r="AQ243" t="str">
            <v>NULL</v>
          </cell>
          <cell r="AR243">
            <v>5.6603773584905703E-2</v>
          </cell>
          <cell r="AS243" t="str">
            <v>NULL</v>
          </cell>
        </row>
        <row r="244">
          <cell r="A244">
            <v>137410</v>
          </cell>
          <cell r="B244">
            <v>9163357</v>
          </cell>
          <cell r="C244" t="str">
            <v>Rosary Catholic Primary School</v>
          </cell>
          <cell r="D244">
            <v>916</v>
          </cell>
          <cell r="E244" t="str">
            <v>PS</v>
          </cell>
          <cell r="F244" t="str">
            <v>Recoupment Converter</v>
          </cell>
          <cell r="G244">
            <v>1</v>
          </cell>
          <cell r="H244">
            <v>183</v>
          </cell>
          <cell r="I244">
            <v>183</v>
          </cell>
          <cell r="J244">
            <v>0</v>
          </cell>
          <cell r="K244">
            <v>0</v>
          </cell>
          <cell r="L244">
            <v>0</v>
          </cell>
          <cell r="M244">
            <v>0</v>
          </cell>
          <cell r="N244">
            <v>0.12021857923497301</v>
          </cell>
          <cell r="O244">
            <v>0.24100000000000002</v>
          </cell>
          <cell r="P244" t="str">
            <v>NULL</v>
          </cell>
          <cell r="Q244" t="str">
            <v>NULL</v>
          </cell>
          <cell r="R244">
            <v>0.85245901639344301</v>
          </cell>
          <cell r="S244">
            <v>3.8251366120218601E-2</v>
          </cell>
          <cell r="T244">
            <v>0.109289617486339</v>
          </cell>
          <cell r="U244">
            <v>0</v>
          </cell>
          <cell r="V244">
            <v>0</v>
          </cell>
          <cell r="W244">
            <v>0</v>
          </cell>
          <cell r="X244">
            <v>0</v>
          </cell>
          <cell r="Y244" t="str">
            <v>NULL</v>
          </cell>
          <cell r="Z244" t="str">
            <v>NULL</v>
          </cell>
          <cell r="AA244" t="str">
            <v>NULL</v>
          </cell>
          <cell r="AB244" t="str">
            <v>NULL</v>
          </cell>
          <cell r="AC244" t="str">
            <v>NULL</v>
          </cell>
          <cell r="AD244" t="str">
            <v>NULL</v>
          </cell>
          <cell r="AE244" t="str">
            <v>NULL</v>
          </cell>
          <cell r="AF244">
            <v>2.61437908496732E-2</v>
          </cell>
          <cell r="AG244">
            <v>3.9215686274509803E-2</v>
          </cell>
          <cell r="AH244">
            <v>5.22875816993464E-2</v>
          </cell>
          <cell r="AI244" t="str">
            <v>NULL</v>
          </cell>
          <cell r="AJ244" t="str">
            <v>NULL</v>
          </cell>
          <cell r="AK244" t="str">
            <v>NULL</v>
          </cell>
          <cell r="AL244">
            <v>5.5248618784530384E-3</v>
          </cell>
          <cell r="AM244">
            <v>5.5248618784530384E-3</v>
          </cell>
          <cell r="AN244">
            <v>5.5248618784530384E-3</v>
          </cell>
          <cell r="AO244">
            <v>0.24468085106383</v>
          </cell>
          <cell r="AP244">
            <v>0.170212765957447</v>
          </cell>
          <cell r="AQ244" t="str">
            <v>NULL</v>
          </cell>
          <cell r="AR244">
            <v>7.6502732240437202E-2</v>
          </cell>
          <cell r="AS244" t="str">
            <v>NULL</v>
          </cell>
        </row>
        <row r="245">
          <cell r="A245">
            <v>137031</v>
          </cell>
          <cell r="B245">
            <v>9163358</v>
          </cell>
          <cell r="C245" t="str">
            <v>St Mary's Catholic Primary School</v>
          </cell>
          <cell r="D245">
            <v>916</v>
          </cell>
          <cell r="E245" t="str">
            <v>PS</v>
          </cell>
          <cell r="F245" t="str">
            <v>Recoupment Converter</v>
          </cell>
          <cell r="G245">
            <v>1</v>
          </cell>
          <cell r="H245">
            <v>213</v>
          </cell>
          <cell r="I245">
            <v>213</v>
          </cell>
          <cell r="J245">
            <v>0</v>
          </cell>
          <cell r="K245">
            <v>0</v>
          </cell>
          <cell r="L245">
            <v>0</v>
          </cell>
          <cell r="M245">
            <v>1</v>
          </cell>
          <cell r="N245">
            <v>6.1032863849765299E-2</v>
          </cell>
          <cell r="O245">
            <v>9.0500000000000011E-2</v>
          </cell>
          <cell r="P245" t="str">
            <v>NULL</v>
          </cell>
          <cell r="Q245" t="str">
            <v>NULL</v>
          </cell>
          <cell r="R245">
            <v>0.81220657276995301</v>
          </cell>
          <cell r="S245">
            <v>1.4084507042253501E-2</v>
          </cell>
          <cell r="T245">
            <v>1.8779342723004699E-2</v>
          </cell>
          <cell r="U245">
            <v>0.140845070422535</v>
          </cell>
          <cell r="V245">
            <v>1.4084507042253501E-2</v>
          </cell>
          <cell r="W245">
            <v>0</v>
          </cell>
          <cell r="X245">
            <v>0</v>
          </cell>
          <cell r="Y245" t="str">
            <v>NULL</v>
          </cell>
          <cell r="Z245" t="str">
            <v>NULL</v>
          </cell>
          <cell r="AA245" t="str">
            <v>NULL</v>
          </cell>
          <cell r="AB245" t="str">
            <v>NULL</v>
          </cell>
          <cell r="AC245" t="str">
            <v>NULL</v>
          </cell>
          <cell r="AD245" t="str">
            <v>NULL</v>
          </cell>
          <cell r="AE245" t="str">
            <v>NULL</v>
          </cell>
          <cell r="AF245">
            <v>1.0989010989011E-2</v>
          </cell>
          <cell r="AG245">
            <v>4.94505494505494E-2</v>
          </cell>
          <cell r="AH245">
            <v>6.5934065934065894E-2</v>
          </cell>
          <cell r="AI245" t="str">
            <v>NULL</v>
          </cell>
          <cell r="AJ245" t="str">
            <v>NULL</v>
          </cell>
          <cell r="AK245" t="str">
            <v>NULL</v>
          </cell>
          <cell r="AL245" t="str">
            <v>NULL</v>
          </cell>
          <cell r="AM245" t="str">
            <v>NULL</v>
          </cell>
          <cell r="AN245" t="str">
            <v>NULL</v>
          </cell>
          <cell r="AO245">
            <v>0.104347826086957</v>
          </cell>
          <cell r="AP245">
            <v>6.08695652173913E-2</v>
          </cell>
          <cell r="AQ245" t="str">
            <v>NULL</v>
          </cell>
          <cell r="AR245">
            <v>2.8169014084507001E-2</v>
          </cell>
          <cell r="AS245" t="str">
            <v>NULL</v>
          </cell>
        </row>
        <row r="246">
          <cell r="A246">
            <v>137149</v>
          </cell>
          <cell r="B246">
            <v>9163366</v>
          </cell>
          <cell r="C246" t="str">
            <v>Staunton &amp; Corse C of E School</v>
          </cell>
          <cell r="D246">
            <v>916</v>
          </cell>
          <cell r="E246" t="str">
            <v>PS</v>
          </cell>
          <cell r="F246" t="str">
            <v>Recoupment Converter</v>
          </cell>
          <cell r="G246">
            <v>1</v>
          </cell>
          <cell r="H246">
            <v>89</v>
          </cell>
          <cell r="I246">
            <v>89</v>
          </cell>
          <cell r="J246">
            <v>0</v>
          </cell>
          <cell r="K246">
            <v>0</v>
          </cell>
          <cell r="L246">
            <v>0</v>
          </cell>
          <cell r="M246">
            <v>0</v>
          </cell>
          <cell r="N246">
            <v>7.8651685393258397E-2</v>
          </cell>
          <cell r="O246">
            <v>0.1124</v>
          </cell>
          <cell r="P246" t="str">
            <v>NULL</v>
          </cell>
          <cell r="Q246" t="str">
            <v>NULL</v>
          </cell>
          <cell r="R246">
            <v>1</v>
          </cell>
          <cell r="S246">
            <v>0</v>
          </cell>
          <cell r="T246">
            <v>0</v>
          </cell>
          <cell r="U246">
            <v>0</v>
          </cell>
          <cell r="V246">
            <v>0</v>
          </cell>
          <cell r="W246">
            <v>0</v>
          </cell>
          <cell r="X246">
            <v>0</v>
          </cell>
          <cell r="Y246" t="str">
            <v>NULL</v>
          </cell>
          <cell r="Z246" t="str">
            <v>NULL</v>
          </cell>
          <cell r="AA246" t="str">
            <v>NULL</v>
          </cell>
          <cell r="AB246" t="str">
            <v>NULL</v>
          </cell>
          <cell r="AC246" t="str">
            <v>NULL</v>
          </cell>
          <cell r="AD246" t="str">
            <v>NULL</v>
          </cell>
          <cell r="AE246" t="str">
            <v>NULL</v>
          </cell>
          <cell r="AF246">
            <v>0</v>
          </cell>
          <cell r="AG246">
            <v>0</v>
          </cell>
          <cell r="AH246">
            <v>0</v>
          </cell>
          <cell r="AI246" t="str">
            <v>NULL</v>
          </cell>
          <cell r="AJ246" t="str">
            <v>NULL</v>
          </cell>
          <cell r="AK246" t="str">
            <v>NULL</v>
          </cell>
          <cell r="AL246" t="str">
            <v>NULL</v>
          </cell>
          <cell r="AM246" t="str">
            <v>NULL</v>
          </cell>
          <cell r="AN246" t="str">
            <v>NULL</v>
          </cell>
          <cell r="AO246">
            <v>0.240740740740741</v>
          </cell>
          <cell r="AP246">
            <v>0.16666666666666699</v>
          </cell>
          <cell r="AQ246" t="str">
            <v>NULL</v>
          </cell>
          <cell r="AR246">
            <v>0.13483146067415699</v>
          </cell>
          <cell r="AS246" t="str">
            <v>NULL</v>
          </cell>
        </row>
        <row r="247">
          <cell r="A247">
            <v>136528</v>
          </cell>
          <cell r="B247">
            <v>9165200</v>
          </cell>
          <cell r="C247" t="str">
            <v>Robinswood Primary School</v>
          </cell>
          <cell r="D247">
            <v>916</v>
          </cell>
          <cell r="E247" t="str">
            <v>PS</v>
          </cell>
          <cell r="F247" t="str">
            <v>Recoupment Converter</v>
          </cell>
          <cell r="G247">
            <v>1</v>
          </cell>
          <cell r="H247">
            <v>368</v>
          </cell>
          <cell r="I247">
            <v>368</v>
          </cell>
          <cell r="J247">
            <v>0</v>
          </cell>
          <cell r="K247">
            <v>0</v>
          </cell>
          <cell r="L247">
            <v>0</v>
          </cell>
          <cell r="M247">
            <v>0</v>
          </cell>
          <cell r="N247">
            <v>0.35054347826087001</v>
          </cell>
          <cell r="O247">
            <v>0.50869999999999993</v>
          </cell>
          <cell r="P247" t="str">
            <v>NULL</v>
          </cell>
          <cell r="Q247" t="str">
            <v>NULL</v>
          </cell>
          <cell r="R247">
            <v>0.14945652173912999</v>
          </cell>
          <cell r="S247">
            <v>0.20923913043478301</v>
          </cell>
          <cell r="T247">
            <v>0.122282608695652</v>
          </cell>
          <cell r="U247">
            <v>0.23913043478260901</v>
          </cell>
          <cell r="V247">
            <v>0</v>
          </cell>
          <cell r="W247">
            <v>0.279891304347826</v>
          </cell>
          <cell r="X247">
            <v>0</v>
          </cell>
          <cell r="Y247" t="str">
            <v>NULL</v>
          </cell>
          <cell r="Z247" t="str">
            <v>NULL</v>
          </cell>
          <cell r="AA247" t="str">
            <v>NULL</v>
          </cell>
          <cell r="AB247" t="str">
            <v>NULL</v>
          </cell>
          <cell r="AC247" t="str">
            <v>NULL</v>
          </cell>
          <cell r="AD247" t="str">
            <v>NULL</v>
          </cell>
          <cell r="AE247" t="str">
            <v>NULL</v>
          </cell>
          <cell r="AF247">
            <v>1.30718954248366E-2</v>
          </cell>
          <cell r="AG247">
            <v>2.2875816993464099E-2</v>
          </cell>
          <cell r="AH247">
            <v>2.9411764705882401E-2</v>
          </cell>
          <cell r="AI247" t="str">
            <v>NULL</v>
          </cell>
          <cell r="AJ247" t="str">
            <v>NULL</v>
          </cell>
          <cell r="AK247" t="str">
            <v>NULL</v>
          </cell>
          <cell r="AL247">
            <v>2.8901734104046241E-3</v>
          </cell>
          <cell r="AM247">
            <v>2.8901734104046241E-3</v>
          </cell>
          <cell r="AN247">
            <v>2.8901734104046241E-3</v>
          </cell>
          <cell r="AO247">
            <v>0.34123222748815202</v>
          </cell>
          <cell r="AP247">
            <v>0.232227488151659</v>
          </cell>
          <cell r="AQ247" t="str">
            <v>NULL</v>
          </cell>
          <cell r="AR247">
            <v>6.5217391304347797E-2</v>
          </cell>
          <cell r="AS247" t="str">
            <v>NULL</v>
          </cell>
        </row>
        <row r="248">
          <cell r="A248">
            <v>137266</v>
          </cell>
          <cell r="B248">
            <v>9165206</v>
          </cell>
          <cell r="C248" t="str">
            <v>Charlton Kings Junior School</v>
          </cell>
          <cell r="D248">
            <v>916</v>
          </cell>
          <cell r="E248" t="str">
            <v>PS</v>
          </cell>
          <cell r="F248" t="str">
            <v>Recoupment Converter</v>
          </cell>
          <cell r="G248">
            <v>1</v>
          </cell>
          <cell r="H248">
            <v>378</v>
          </cell>
          <cell r="I248">
            <v>378</v>
          </cell>
          <cell r="J248">
            <v>0</v>
          </cell>
          <cell r="K248">
            <v>0</v>
          </cell>
          <cell r="L248">
            <v>0</v>
          </cell>
          <cell r="M248">
            <v>0</v>
          </cell>
          <cell r="N248">
            <v>3.4391534391534397E-2</v>
          </cell>
          <cell r="O248">
            <v>5.2199999999999996E-2</v>
          </cell>
          <cell r="P248" t="str">
            <v>NULL</v>
          </cell>
          <cell r="Q248" t="str">
            <v>NULL</v>
          </cell>
          <cell r="R248">
            <v>0.97354497354497305</v>
          </cell>
          <cell r="S248">
            <v>1.3227513227513201E-2</v>
          </cell>
          <cell r="T248">
            <v>5.2910052910052898E-3</v>
          </cell>
          <cell r="U248">
            <v>7.9365079365079395E-3</v>
          </cell>
          <cell r="V248">
            <v>0</v>
          </cell>
          <cell r="W248">
            <v>0</v>
          </cell>
          <cell r="X248">
            <v>0</v>
          </cell>
          <cell r="Y248" t="str">
            <v>NULL</v>
          </cell>
          <cell r="Z248" t="str">
            <v>NULL</v>
          </cell>
          <cell r="AA248" t="str">
            <v>NULL</v>
          </cell>
          <cell r="AB248" t="str">
            <v>NULL</v>
          </cell>
          <cell r="AC248" t="str">
            <v>NULL</v>
          </cell>
          <cell r="AD248" t="str">
            <v>NULL</v>
          </cell>
          <cell r="AE248" t="str">
            <v>NULL</v>
          </cell>
          <cell r="AF248">
            <v>0</v>
          </cell>
          <cell r="AG248">
            <v>0</v>
          </cell>
          <cell r="AH248">
            <v>1.0582010582010601E-2</v>
          </cell>
          <cell r="AI248" t="str">
            <v>NULL</v>
          </cell>
          <cell r="AJ248" t="str">
            <v>NULL</v>
          </cell>
          <cell r="AK248" t="str">
            <v>NULL</v>
          </cell>
          <cell r="AL248" t="str">
            <v>NULL</v>
          </cell>
          <cell r="AM248" t="str">
            <v>NULL</v>
          </cell>
          <cell r="AN248" t="str">
            <v>NULL</v>
          </cell>
          <cell r="AO248">
            <v>0.11111111111111099</v>
          </cell>
          <cell r="AP248">
            <v>8.8888888888888906E-2</v>
          </cell>
          <cell r="AQ248" t="str">
            <v>NULL</v>
          </cell>
          <cell r="AR248">
            <v>2.1164021164021201E-2</v>
          </cell>
          <cell r="AS248" t="str">
            <v>NULL</v>
          </cell>
        </row>
        <row r="249">
          <cell r="A249">
            <v>136999</v>
          </cell>
          <cell r="B249">
            <v>9165207</v>
          </cell>
          <cell r="C249" t="str">
            <v>Charlton Kings Infants' School</v>
          </cell>
          <cell r="D249">
            <v>916</v>
          </cell>
          <cell r="E249" t="str">
            <v>PS</v>
          </cell>
          <cell r="F249" t="str">
            <v>Recoupment Converter</v>
          </cell>
          <cell r="G249">
            <v>1</v>
          </cell>
          <cell r="H249">
            <v>268</v>
          </cell>
          <cell r="I249">
            <v>268</v>
          </cell>
          <cell r="J249">
            <v>0</v>
          </cell>
          <cell r="K249">
            <v>0</v>
          </cell>
          <cell r="L249">
            <v>0</v>
          </cell>
          <cell r="M249">
            <v>0</v>
          </cell>
          <cell r="N249">
            <v>7.4626865671641798E-3</v>
          </cell>
          <cell r="O249">
            <v>1.8500000000000003E-2</v>
          </cell>
          <cell r="P249" t="str">
            <v>NULL</v>
          </cell>
          <cell r="Q249" t="str">
            <v>NULL</v>
          </cell>
          <cell r="R249">
            <v>0.97388059701492502</v>
          </cell>
          <cell r="S249">
            <v>1.1194029850746299E-2</v>
          </cell>
          <cell r="T249">
            <v>7.4626865671641798E-3</v>
          </cell>
          <cell r="U249">
            <v>3.7313432835820899E-3</v>
          </cell>
          <cell r="V249">
            <v>0</v>
          </cell>
          <cell r="W249">
            <v>0</v>
          </cell>
          <cell r="X249">
            <v>3.7313432835820899E-3</v>
          </cell>
          <cell r="Y249" t="str">
            <v>NULL</v>
          </cell>
          <cell r="Z249" t="str">
            <v>NULL</v>
          </cell>
          <cell r="AA249" t="str">
            <v>NULL</v>
          </cell>
          <cell r="AB249" t="str">
            <v>NULL</v>
          </cell>
          <cell r="AC249" t="str">
            <v>NULL</v>
          </cell>
          <cell r="AD249" t="str">
            <v>NULL</v>
          </cell>
          <cell r="AE249" t="str">
            <v>NULL</v>
          </cell>
          <cell r="AF249">
            <v>1.1111111111111099E-2</v>
          </cell>
          <cell r="AG249">
            <v>7.2222222222222202E-2</v>
          </cell>
          <cell r="AH249">
            <v>7.2222222222222202E-2</v>
          </cell>
          <cell r="AI249" t="str">
            <v>NULL</v>
          </cell>
          <cell r="AJ249" t="str">
            <v>NULL</v>
          </cell>
          <cell r="AK249" t="str">
            <v>NULL</v>
          </cell>
          <cell r="AL249" t="str">
            <v>NULL</v>
          </cell>
          <cell r="AM249" t="str">
            <v>NULL</v>
          </cell>
          <cell r="AN249" t="str">
            <v>NULL</v>
          </cell>
          <cell r="AO249">
            <v>0.122905027932961</v>
          </cell>
          <cell r="AP249">
            <v>6.7039106145251395E-2</v>
          </cell>
          <cell r="AQ249" t="str">
            <v>NULL</v>
          </cell>
          <cell r="AR249">
            <v>1.1194029850746299E-2</v>
          </cell>
          <cell r="AS249" t="str">
            <v>NULL</v>
          </cell>
        </row>
        <row r="250">
          <cell r="A250">
            <v>115745</v>
          </cell>
          <cell r="B250">
            <v>9165215</v>
          </cell>
          <cell r="C250" t="str">
            <v>Christ Church C. of E. Primary School</v>
          </cell>
          <cell r="D250">
            <v>916</v>
          </cell>
          <cell r="E250" t="str">
            <v>PS</v>
          </cell>
          <cell r="F250" t="str">
            <v>Recoupment Converter(Opened after Oct 12)</v>
          </cell>
          <cell r="G250">
            <v>1</v>
          </cell>
          <cell r="H250">
            <v>212</v>
          </cell>
          <cell r="I250">
            <v>212</v>
          </cell>
          <cell r="J250">
            <v>0</v>
          </cell>
          <cell r="K250">
            <v>0</v>
          </cell>
          <cell r="L250">
            <v>0</v>
          </cell>
          <cell r="M250">
            <v>0</v>
          </cell>
          <cell r="N250">
            <v>6.6037735849056603E-2</v>
          </cell>
          <cell r="O250">
            <v>0.1038</v>
          </cell>
          <cell r="P250" t="str">
            <v>NULL</v>
          </cell>
          <cell r="Q250" t="str">
            <v>NULL</v>
          </cell>
          <cell r="R250">
            <v>0.55188679245283001</v>
          </cell>
          <cell r="S250">
            <v>0.30188679245283001</v>
          </cell>
          <cell r="T250">
            <v>7.0754716981132101E-2</v>
          </cell>
          <cell r="U250">
            <v>2.83018867924528E-2</v>
          </cell>
          <cell r="V250">
            <v>3.3018867924528301E-2</v>
          </cell>
          <cell r="W250">
            <v>4.7169811320754698E-3</v>
          </cell>
          <cell r="X250">
            <v>9.4339622641509396E-3</v>
          </cell>
          <cell r="Y250" t="str">
            <v>NULL</v>
          </cell>
          <cell r="Z250" t="str">
            <v>NULL</v>
          </cell>
          <cell r="AA250" t="str">
            <v>NULL</v>
          </cell>
          <cell r="AB250" t="str">
            <v>NULL</v>
          </cell>
          <cell r="AC250" t="str">
            <v>NULL</v>
          </cell>
          <cell r="AD250" t="str">
            <v>NULL</v>
          </cell>
          <cell r="AE250" t="str">
            <v>NULL</v>
          </cell>
          <cell r="AF250">
            <v>5.4945054945054897E-3</v>
          </cell>
          <cell r="AG250">
            <v>1.6483516483516501E-2</v>
          </cell>
          <cell r="AH250">
            <v>3.2967032967033003E-2</v>
          </cell>
          <cell r="AI250" t="str">
            <v>NULL</v>
          </cell>
          <cell r="AJ250" t="str">
            <v>NULL</v>
          </cell>
          <cell r="AK250" t="str">
            <v>NULL</v>
          </cell>
          <cell r="AL250">
            <v>4.7169811320754715E-3</v>
          </cell>
          <cell r="AM250">
            <v>4.7169811320754715E-3</v>
          </cell>
          <cell r="AN250">
            <v>4.7169811320754715E-3</v>
          </cell>
          <cell r="AO250">
            <v>0.28571428571428598</v>
          </cell>
          <cell r="AP250">
            <v>0.19841269841269801</v>
          </cell>
          <cell r="AQ250" t="str">
            <v>NULL</v>
          </cell>
          <cell r="AR250">
            <v>7.0754716981132101E-2</v>
          </cell>
          <cell r="AS250" t="str">
            <v>NULL</v>
          </cell>
        </row>
        <row r="251">
          <cell r="A251">
            <v>115720</v>
          </cell>
          <cell r="B251">
            <v>9164012</v>
          </cell>
          <cell r="C251" t="str">
            <v>Barnwood Park Arts College</v>
          </cell>
          <cell r="D251">
            <v>916</v>
          </cell>
          <cell r="E251" t="str">
            <v>SS</v>
          </cell>
          <cell r="F251" t="str">
            <v>NULL</v>
          </cell>
          <cell r="G251">
            <v>1</v>
          </cell>
          <cell r="H251">
            <v>722</v>
          </cell>
          <cell r="I251">
            <v>0</v>
          </cell>
          <cell r="J251">
            <v>722</v>
          </cell>
          <cell r="K251">
            <v>431</v>
          </cell>
          <cell r="L251">
            <v>291</v>
          </cell>
          <cell r="M251">
            <v>0</v>
          </cell>
          <cell r="N251" t="str">
            <v>NULL</v>
          </cell>
          <cell r="O251" t="str">
            <v>NULL</v>
          </cell>
          <cell r="P251">
            <v>0.17728531855955701</v>
          </cell>
          <cell r="Q251">
            <v>0.3</v>
          </cell>
          <cell r="R251" t="str">
            <v>NULL</v>
          </cell>
          <cell r="S251" t="str">
            <v>NULL</v>
          </cell>
          <cell r="T251" t="str">
            <v>NULL</v>
          </cell>
          <cell r="U251" t="str">
            <v>NULL</v>
          </cell>
          <cell r="V251" t="str">
            <v>NULL</v>
          </cell>
          <cell r="W251" t="str">
            <v>NULL</v>
          </cell>
          <cell r="X251" t="str">
            <v>NULL</v>
          </cell>
          <cell r="Y251">
            <v>0.487534626038781</v>
          </cell>
          <cell r="Z251">
            <v>7.3407202216066503E-2</v>
          </cell>
          <cell r="AA251">
            <v>8.7257617728531897E-2</v>
          </cell>
          <cell r="AB251">
            <v>0.27146814404432101</v>
          </cell>
          <cell r="AC251">
            <v>2.7700831024930699E-2</v>
          </cell>
          <cell r="AD251">
            <v>5.2631578947368397E-2</v>
          </cell>
          <cell r="AE251">
            <v>0</v>
          </cell>
          <cell r="AF251" t="str">
            <v>NULL</v>
          </cell>
          <cell r="AG251" t="str">
            <v>NULL</v>
          </cell>
          <cell r="AH251" t="str">
            <v>NULL</v>
          </cell>
          <cell r="AI251">
            <v>1.1095700416088801E-2</v>
          </cell>
          <cell r="AJ251">
            <v>1.1095700416088801E-2</v>
          </cell>
          <cell r="AK251">
            <v>1.2482662968099901E-2</v>
          </cell>
          <cell r="AL251">
            <v>1.2328767123287671E-2</v>
          </cell>
          <cell r="AM251">
            <v>1.0958904109589041E-2</v>
          </cell>
          <cell r="AN251">
            <v>8.21917808219178E-3</v>
          </cell>
          <cell r="AO251" t="str">
            <v>NULL</v>
          </cell>
          <cell r="AP251" t="str">
            <v>NULL</v>
          </cell>
          <cell r="AQ251">
            <v>8.2840236686390498E-2</v>
          </cell>
          <cell r="AR251" t="str">
            <v>NULL</v>
          </cell>
          <cell r="AS251">
            <v>6.7867036011080295E-2</v>
          </cell>
        </row>
        <row r="252">
          <cell r="A252">
            <v>115721</v>
          </cell>
          <cell r="B252">
            <v>9164015</v>
          </cell>
          <cell r="C252" t="str">
            <v>Beaufort Community School</v>
          </cell>
          <cell r="D252">
            <v>916</v>
          </cell>
          <cell r="E252" t="str">
            <v>SS</v>
          </cell>
          <cell r="F252" t="str">
            <v>NULL</v>
          </cell>
          <cell r="G252">
            <v>1</v>
          </cell>
          <cell r="H252">
            <v>1001</v>
          </cell>
          <cell r="I252">
            <v>0</v>
          </cell>
          <cell r="J252">
            <v>1001</v>
          </cell>
          <cell r="K252">
            <v>596</v>
          </cell>
          <cell r="L252">
            <v>405</v>
          </cell>
          <cell r="M252">
            <v>0</v>
          </cell>
          <cell r="N252" t="str">
            <v>NULL</v>
          </cell>
          <cell r="O252" t="str">
            <v>NULL</v>
          </cell>
          <cell r="P252">
            <v>0.20879120879120899</v>
          </cell>
          <cell r="Q252">
            <v>0.33560000000000001</v>
          </cell>
          <cell r="R252" t="str">
            <v>NULL</v>
          </cell>
          <cell r="S252" t="str">
            <v>NULL</v>
          </cell>
          <cell r="T252" t="str">
            <v>NULL</v>
          </cell>
          <cell r="U252" t="str">
            <v>NULL</v>
          </cell>
          <cell r="V252" t="str">
            <v>NULL</v>
          </cell>
          <cell r="W252" t="str">
            <v>NULL</v>
          </cell>
          <cell r="X252" t="str">
            <v>NULL</v>
          </cell>
          <cell r="Y252">
            <v>0.47642928786359101</v>
          </cell>
          <cell r="Z252">
            <v>0.110330992978937</v>
          </cell>
          <cell r="AA252">
            <v>0.13340020060180499</v>
          </cell>
          <cell r="AB252">
            <v>7.7231695085255805E-2</v>
          </cell>
          <cell r="AC252">
            <v>0.105315947843531</v>
          </cell>
          <cell r="AD252">
            <v>9.7291875626880603E-2</v>
          </cell>
          <cell r="AE252">
            <v>0</v>
          </cell>
          <cell r="AF252" t="str">
            <v>NULL</v>
          </cell>
          <cell r="AG252" t="str">
            <v>NULL</v>
          </cell>
          <cell r="AH252" t="str">
            <v>NULL</v>
          </cell>
          <cell r="AI252">
            <v>2.997002997003E-3</v>
          </cell>
          <cell r="AJ252">
            <v>6.9930069930069904E-3</v>
          </cell>
          <cell r="AK252">
            <v>8.9910089910089901E-3</v>
          </cell>
          <cell r="AL252">
            <v>1.3658536585365854E-2</v>
          </cell>
          <cell r="AM252">
            <v>1.2682926829268294E-2</v>
          </cell>
          <cell r="AN252">
            <v>8.7804878048780496E-3</v>
          </cell>
          <cell r="AO252" t="str">
            <v>NULL</v>
          </cell>
          <cell r="AP252" t="str">
            <v>NULL</v>
          </cell>
          <cell r="AQ252">
            <v>0.11111111111111099</v>
          </cell>
          <cell r="AR252" t="str">
            <v>NULL</v>
          </cell>
          <cell r="AS252">
            <v>3.9960039960040002E-2</v>
          </cell>
        </row>
        <row r="253">
          <cell r="A253">
            <v>115723</v>
          </cell>
          <cell r="B253">
            <v>9164032</v>
          </cell>
          <cell r="C253" t="str">
            <v>Archway School</v>
          </cell>
          <cell r="D253">
            <v>916</v>
          </cell>
          <cell r="E253" t="str">
            <v>SS</v>
          </cell>
          <cell r="F253" t="str">
            <v>NULL</v>
          </cell>
          <cell r="G253">
            <v>1</v>
          </cell>
          <cell r="H253">
            <v>992</v>
          </cell>
          <cell r="I253">
            <v>0</v>
          </cell>
          <cell r="J253">
            <v>992</v>
          </cell>
          <cell r="K253">
            <v>595</v>
          </cell>
          <cell r="L253">
            <v>397</v>
          </cell>
          <cell r="M253">
            <v>0</v>
          </cell>
          <cell r="N253" t="str">
            <v>NULL</v>
          </cell>
          <cell r="O253" t="str">
            <v>NULL</v>
          </cell>
          <cell r="P253">
            <v>0.101814516129032</v>
          </cell>
          <cell r="Q253">
            <v>0.22600000000000001</v>
          </cell>
          <cell r="R253" t="str">
            <v>NULL</v>
          </cell>
          <cell r="S253" t="str">
            <v>NULL</v>
          </cell>
          <cell r="T253" t="str">
            <v>NULL</v>
          </cell>
          <cell r="U253" t="str">
            <v>NULL</v>
          </cell>
          <cell r="V253" t="str">
            <v>NULL</v>
          </cell>
          <cell r="W253" t="str">
            <v>NULL</v>
          </cell>
          <cell r="X253" t="str">
            <v>NULL</v>
          </cell>
          <cell r="Y253">
            <v>0.835519677093845</v>
          </cell>
          <cell r="Z253">
            <v>7.5681130171543903E-2</v>
          </cell>
          <cell r="AA253">
            <v>8.5771947527749706E-2</v>
          </cell>
          <cell r="AB253">
            <v>2.0181634712411701E-3</v>
          </cell>
          <cell r="AC253">
            <v>0</v>
          </cell>
          <cell r="AD253">
            <v>1.00908173562059E-3</v>
          </cell>
          <cell r="AE253">
            <v>0</v>
          </cell>
          <cell r="AF253" t="str">
            <v>NULL</v>
          </cell>
          <cell r="AG253" t="str">
            <v>NULL</v>
          </cell>
          <cell r="AH253" t="str">
            <v>NULL</v>
          </cell>
          <cell r="AI253">
            <v>3.0241935483871002E-3</v>
          </cell>
          <cell r="AJ253">
            <v>7.0564516129032299E-3</v>
          </cell>
          <cell r="AK253">
            <v>8.0645161290322596E-3</v>
          </cell>
          <cell r="AL253">
            <v>2.0181634712411706E-3</v>
          </cell>
          <cell r="AM253">
            <v>1.0090817356205853E-3</v>
          </cell>
          <cell r="AN253">
            <v>1.0090817356205853E-3</v>
          </cell>
          <cell r="AO253" t="str">
            <v>NULL</v>
          </cell>
          <cell r="AP253" t="str">
            <v>NULL</v>
          </cell>
          <cell r="AQ253">
            <v>8.2278481012658194E-2</v>
          </cell>
          <cell r="AR253" t="str">
            <v>NULL</v>
          </cell>
          <cell r="AS253">
            <v>4.2338709677419401E-2</v>
          </cell>
        </row>
        <row r="254">
          <cell r="A254">
            <v>115758</v>
          </cell>
          <cell r="B254">
            <v>9165407</v>
          </cell>
          <cell r="C254" t="str">
            <v>Rednock School</v>
          </cell>
          <cell r="D254">
            <v>916</v>
          </cell>
          <cell r="E254" t="str">
            <v>SS</v>
          </cell>
          <cell r="F254" t="str">
            <v>NULL</v>
          </cell>
          <cell r="G254">
            <v>1</v>
          </cell>
          <cell r="H254">
            <v>1169</v>
          </cell>
          <cell r="I254">
            <v>0</v>
          </cell>
          <cell r="J254">
            <v>1169</v>
          </cell>
          <cell r="K254">
            <v>705</v>
          </cell>
          <cell r="L254">
            <v>464</v>
          </cell>
          <cell r="M254">
            <v>0</v>
          </cell>
          <cell r="N254" t="str">
            <v>NULL</v>
          </cell>
          <cell r="O254" t="str">
            <v>NULL</v>
          </cell>
          <cell r="P254">
            <v>6.1591103507271198E-2</v>
          </cell>
          <cell r="Q254">
            <v>0.128</v>
          </cell>
          <cell r="R254" t="str">
            <v>NULL</v>
          </cell>
          <cell r="S254" t="str">
            <v>NULL</v>
          </cell>
          <cell r="T254" t="str">
            <v>NULL</v>
          </cell>
          <cell r="U254" t="str">
            <v>NULL</v>
          </cell>
          <cell r="V254" t="str">
            <v>NULL</v>
          </cell>
          <cell r="W254" t="str">
            <v>NULL</v>
          </cell>
          <cell r="X254" t="str">
            <v>NULL</v>
          </cell>
          <cell r="Y254">
            <v>0.846746575342466</v>
          </cell>
          <cell r="Z254">
            <v>3.1678082191780803E-2</v>
          </cell>
          <cell r="AA254">
            <v>5.5650684931506898E-2</v>
          </cell>
          <cell r="AB254">
            <v>6.5924657534246603E-2</v>
          </cell>
          <cell r="AC254">
            <v>0</v>
          </cell>
          <cell r="AD254">
            <v>0</v>
          </cell>
          <cell r="AE254">
            <v>0</v>
          </cell>
          <cell r="AF254" t="str">
            <v>NULL</v>
          </cell>
          <cell r="AG254" t="str">
            <v>NULL</v>
          </cell>
          <cell r="AH254" t="str">
            <v>NULL</v>
          </cell>
          <cell r="AI254">
            <v>0</v>
          </cell>
          <cell r="AJ254">
            <v>8.5543199315654401E-4</v>
          </cell>
          <cell r="AK254">
            <v>1.71086398631309E-3</v>
          </cell>
          <cell r="AL254">
            <v>8.5910652920962198E-4</v>
          </cell>
          <cell r="AM254">
            <v>8.5910652920962198E-4</v>
          </cell>
          <cell r="AN254">
            <v>8.5910652920962198E-4</v>
          </cell>
          <cell r="AO254" t="str">
            <v>NULL</v>
          </cell>
          <cell r="AP254" t="str">
            <v>NULL</v>
          </cell>
          <cell r="AQ254">
            <v>7.5238095238095201E-2</v>
          </cell>
          <cell r="AR254" t="str">
            <v>NULL</v>
          </cell>
          <cell r="AS254">
            <v>2.39520958083832E-2</v>
          </cell>
        </row>
        <row r="255">
          <cell r="A255">
            <v>115772</v>
          </cell>
          <cell r="B255">
            <v>9165421</v>
          </cell>
          <cell r="C255" t="str">
            <v>Pittville School</v>
          </cell>
          <cell r="D255">
            <v>916</v>
          </cell>
          <cell r="E255" t="str">
            <v>SS</v>
          </cell>
          <cell r="F255" t="str">
            <v>NULL</v>
          </cell>
          <cell r="G255">
            <v>1</v>
          </cell>
          <cell r="H255">
            <v>653</v>
          </cell>
          <cell r="I255">
            <v>0</v>
          </cell>
          <cell r="J255">
            <v>653</v>
          </cell>
          <cell r="K255">
            <v>334</v>
          </cell>
          <cell r="L255">
            <v>319</v>
          </cell>
          <cell r="M255">
            <v>0</v>
          </cell>
          <cell r="N255" t="str">
            <v>NULL</v>
          </cell>
          <cell r="O255" t="str">
            <v>NULL</v>
          </cell>
          <cell r="P255">
            <v>0.28483920367534499</v>
          </cell>
          <cell r="Q255">
            <v>0.42359999999999998</v>
          </cell>
          <cell r="R255" t="str">
            <v>NULL</v>
          </cell>
          <cell r="S255" t="str">
            <v>NULL</v>
          </cell>
          <cell r="T255" t="str">
            <v>NULL</v>
          </cell>
          <cell r="U255" t="str">
            <v>NULL</v>
          </cell>
          <cell r="V255" t="str">
            <v>NULL</v>
          </cell>
          <cell r="W255" t="str">
            <v>NULL</v>
          </cell>
          <cell r="X255" t="str">
            <v>NULL</v>
          </cell>
          <cell r="Y255">
            <v>0.29249617151607998</v>
          </cell>
          <cell r="Z255">
            <v>0.111791730474732</v>
          </cell>
          <cell r="AA255">
            <v>0.10260336906585001</v>
          </cell>
          <cell r="AB255">
            <v>0.14395099540581899</v>
          </cell>
          <cell r="AC255">
            <v>0.19754977029096499</v>
          </cell>
          <cell r="AD255">
            <v>9.80091883614089E-2</v>
          </cell>
          <cell r="AE255">
            <v>5.35987748851455E-2</v>
          </cell>
          <cell r="AF255" t="str">
            <v>NULL</v>
          </cell>
          <cell r="AG255" t="str">
            <v>NULL</v>
          </cell>
          <cell r="AH255" t="str">
            <v>NULL</v>
          </cell>
          <cell r="AI255">
            <v>2.4502297090352201E-2</v>
          </cell>
          <cell r="AJ255">
            <v>4.44104134762634E-2</v>
          </cell>
          <cell r="AK255">
            <v>5.6661562021439502E-2</v>
          </cell>
          <cell r="AL255">
            <v>4.3668122270742356E-3</v>
          </cell>
          <cell r="AM255">
            <v>4.3668122270742356E-3</v>
          </cell>
          <cell r="AN255">
            <v>4.3668122270742356E-3</v>
          </cell>
          <cell r="AO255" t="str">
            <v>NULL</v>
          </cell>
          <cell r="AP255" t="str">
            <v>NULL</v>
          </cell>
          <cell r="AQ255">
            <v>0.19565217391304299</v>
          </cell>
          <cell r="AR255" t="str">
            <v>NULL</v>
          </cell>
          <cell r="AS255">
            <v>7.5038284839203703E-2</v>
          </cell>
        </row>
        <row r="256">
          <cell r="A256">
            <v>115774</v>
          </cell>
          <cell r="B256">
            <v>9165423</v>
          </cell>
          <cell r="C256" t="str">
            <v>Lakers School</v>
          </cell>
          <cell r="D256">
            <v>916</v>
          </cell>
          <cell r="E256" t="str">
            <v>SS</v>
          </cell>
          <cell r="F256" t="str">
            <v>NULL</v>
          </cell>
          <cell r="G256">
            <v>1</v>
          </cell>
          <cell r="H256">
            <v>645</v>
          </cell>
          <cell r="I256">
            <v>0</v>
          </cell>
          <cell r="J256">
            <v>645</v>
          </cell>
          <cell r="K256">
            <v>377</v>
          </cell>
          <cell r="L256">
            <v>268</v>
          </cell>
          <cell r="M256">
            <v>0</v>
          </cell>
          <cell r="N256" t="str">
            <v>NULL</v>
          </cell>
          <cell r="O256" t="str">
            <v>NULL</v>
          </cell>
          <cell r="P256">
            <v>0.15038759689922501</v>
          </cell>
          <cell r="Q256">
            <v>0.26340000000000002</v>
          </cell>
          <cell r="R256" t="str">
            <v>NULL</v>
          </cell>
          <cell r="S256" t="str">
            <v>NULL</v>
          </cell>
          <cell r="T256" t="str">
            <v>NULL</v>
          </cell>
          <cell r="U256" t="str">
            <v>NULL</v>
          </cell>
          <cell r="V256" t="str">
            <v>NULL</v>
          </cell>
          <cell r="W256" t="str">
            <v>NULL</v>
          </cell>
          <cell r="X256" t="str">
            <v>NULL</v>
          </cell>
          <cell r="Y256">
            <v>0.67394695787831504</v>
          </cell>
          <cell r="Z256">
            <v>0.14976599063962601</v>
          </cell>
          <cell r="AA256">
            <v>3.1201248049921998E-3</v>
          </cell>
          <cell r="AB256">
            <v>0.17316692667706701</v>
          </cell>
          <cell r="AC256">
            <v>0</v>
          </cell>
          <cell r="AD256">
            <v>0</v>
          </cell>
          <cell r="AE256">
            <v>0</v>
          </cell>
          <cell r="AF256" t="str">
            <v>NULL</v>
          </cell>
          <cell r="AG256" t="str">
            <v>NULL</v>
          </cell>
          <cell r="AH256" t="str">
            <v>NULL</v>
          </cell>
          <cell r="AI256">
            <v>1.55038759689922E-3</v>
          </cell>
          <cell r="AJ256">
            <v>1.55038759689922E-3</v>
          </cell>
          <cell r="AK256">
            <v>1.55038759689922E-3</v>
          </cell>
          <cell r="AL256">
            <v>4.464285714285714E-3</v>
          </cell>
          <cell r="AM256">
            <v>4.464285714285714E-3</v>
          </cell>
          <cell r="AN256">
            <v>4.464285714285714E-3</v>
          </cell>
          <cell r="AO256" t="str">
            <v>NULL</v>
          </cell>
          <cell r="AP256" t="str">
            <v>NULL</v>
          </cell>
          <cell r="AQ256">
            <v>0.12825278810408899</v>
          </cell>
          <cell r="AR256" t="str">
            <v>NULL</v>
          </cell>
          <cell r="AS256">
            <v>6.0465116279069801E-2</v>
          </cell>
        </row>
        <row r="257">
          <cell r="A257">
            <v>115775</v>
          </cell>
          <cell r="B257">
            <v>9165424</v>
          </cell>
          <cell r="C257" t="str">
            <v>Maidenhill School</v>
          </cell>
          <cell r="D257">
            <v>916</v>
          </cell>
          <cell r="E257" t="str">
            <v>SS</v>
          </cell>
          <cell r="F257" t="str">
            <v>NULL</v>
          </cell>
          <cell r="G257">
            <v>1</v>
          </cell>
          <cell r="H257">
            <v>492</v>
          </cell>
          <cell r="I257">
            <v>0</v>
          </cell>
          <cell r="J257">
            <v>492</v>
          </cell>
          <cell r="K257">
            <v>304</v>
          </cell>
          <cell r="L257">
            <v>188</v>
          </cell>
          <cell r="M257">
            <v>0</v>
          </cell>
          <cell r="N257" t="str">
            <v>NULL</v>
          </cell>
          <cell r="O257" t="str">
            <v>NULL</v>
          </cell>
          <cell r="P257">
            <v>0.15650406504065001</v>
          </cell>
          <cell r="Q257">
            <v>0.24239999999999998</v>
          </cell>
          <cell r="R257" t="str">
            <v>NULL</v>
          </cell>
          <cell r="S257" t="str">
            <v>NULL</v>
          </cell>
          <cell r="T257" t="str">
            <v>NULL</v>
          </cell>
          <cell r="U257" t="str">
            <v>NULL</v>
          </cell>
          <cell r="V257" t="str">
            <v>NULL</v>
          </cell>
          <cell r="W257" t="str">
            <v>NULL</v>
          </cell>
          <cell r="X257" t="str">
            <v>NULL</v>
          </cell>
          <cell r="Y257">
            <v>0.79065040650406504</v>
          </cell>
          <cell r="Z257">
            <v>4.6747967479674801E-2</v>
          </cell>
          <cell r="AA257">
            <v>0.15650406504065001</v>
          </cell>
          <cell r="AB257">
            <v>4.0650406504065002E-3</v>
          </cell>
          <cell r="AC257">
            <v>0</v>
          </cell>
          <cell r="AD257">
            <v>2.0325203252032501E-3</v>
          </cell>
          <cell r="AE257">
            <v>0</v>
          </cell>
          <cell r="AF257" t="str">
            <v>NULL</v>
          </cell>
          <cell r="AG257" t="str">
            <v>NULL</v>
          </cell>
          <cell r="AH257" t="str">
            <v>NULL</v>
          </cell>
          <cell r="AI257">
            <v>0</v>
          </cell>
          <cell r="AJ257">
            <v>0</v>
          </cell>
          <cell r="AK257">
            <v>6.0975609756097598E-3</v>
          </cell>
          <cell r="AL257">
            <v>3.787878787878788E-3</v>
          </cell>
          <cell r="AM257">
            <v>3.787878787878788E-3</v>
          </cell>
          <cell r="AN257">
            <v>3.787878787878788E-3</v>
          </cell>
          <cell r="AO257" t="str">
            <v>NULL</v>
          </cell>
          <cell r="AP257" t="str">
            <v>NULL</v>
          </cell>
          <cell r="AQ257">
            <v>0.109442060085837</v>
          </cell>
          <cell r="AR257" t="str">
            <v>NULL</v>
          </cell>
          <cell r="AS257">
            <v>9.1463414634146298E-2</v>
          </cell>
        </row>
        <row r="258">
          <cell r="A258">
            <v>137690</v>
          </cell>
          <cell r="B258">
            <v>9164003</v>
          </cell>
          <cell r="C258" t="str">
            <v>Millbrook Academy</v>
          </cell>
          <cell r="D258">
            <v>916</v>
          </cell>
          <cell r="E258" t="str">
            <v>SS</v>
          </cell>
          <cell r="F258" t="str">
            <v>Recoupment Academy</v>
          </cell>
          <cell r="G258">
            <v>1</v>
          </cell>
          <cell r="H258">
            <v>438</v>
          </cell>
          <cell r="I258">
            <v>0</v>
          </cell>
          <cell r="J258">
            <v>438</v>
          </cell>
          <cell r="K258">
            <v>229</v>
          </cell>
          <cell r="L258">
            <v>209</v>
          </cell>
          <cell r="M258" t="str">
            <v>NULL</v>
          </cell>
          <cell r="N258" t="str">
            <v>NULL</v>
          </cell>
          <cell r="O258" t="str">
            <v>NULL</v>
          </cell>
          <cell r="P258">
            <v>0.24885844748858399</v>
          </cell>
          <cell r="Q258">
            <v>0.3831</v>
          </cell>
          <cell r="R258" t="str">
            <v>NULL</v>
          </cell>
          <cell r="S258" t="str">
            <v>NULL</v>
          </cell>
          <cell r="T258" t="str">
            <v>NULL</v>
          </cell>
          <cell r="U258" t="str">
            <v>NULL</v>
          </cell>
          <cell r="V258" t="str">
            <v>NULL</v>
          </cell>
          <cell r="W258" t="str">
            <v>NULL</v>
          </cell>
          <cell r="X258" t="str">
            <v>NULL</v>
          </cell>
          <cell r="Y258">
            <v>0.53318077803203701</v>
          </cell>
          <cell r="Z258">
            <v>6.6361556064073193E-2</v>
          </cell>
          <cell r="AA258">
            <v>4.8054919908466803E-2</v>
          </cell>
          <cell r="AB258">
            <v>0.17162471395880999</v>
          </cell>
          <cell r="AC258">
            <v>0.148741418764302</v>
          </cell>
          <cell r="AD258">
            <v>3.20366132723112E-2</v>
          </cell>
          <cell r="AE258">
            <v>0</v>
          </cell>
          <cell r="AF258" t="str">
            <v>NULL</v>
          </cell>
          <cell r="AG258" t="str">
            <v>NULL</v>
          </cell>
          <cell r="AH258" t="str">
            <v>NULL</v>
          </cell>
          <cell r="AI258">
            <v>1.83066361556064E-2</v>
          </cell>
          <cell r="AJ258">
            <v>3.20366132723112E-2</v>
          </cell>
          <cell r="AK258">
            <v>3.8901601830663601E-2</v>
          </cell>
          <cell r="AL258">
            <v>1.0570824524312896E-2</v>
          </cell>
          <cell r="AM258">
            <v>1.0570824524312896E-2</v>
          </cell>
          <cell r="AN258">
            <v>1.0570824524312896E-2</v>
          </cell>
          <cell r="AO258" t="str">
            <v>NULL</v>
          </cell>
          <cell r="AP258" t="str">
            <v>NULL</v>
          </cell>
          <cell r="AQ258">
            <v>0.114285714285714</v>
          </cell>
          <cell r="AR258" t="str">
            <v>NULL</v>
          </cell>
          <cell r="AS258">
            <v>9.3607305936073096E-2</v>
          </cell>
        </row>
        <row r="259">
          <cell r="A259">
            <v>138496</v>
          </cell>
          <cell r="B259">
            <v>9164006</v>
          </cell>
          <cell r="C259" t="str">
            <v>Forest E-ACT Academy</v>
          </cell>
          <cell r="D259">
            <v>916</v>
          </cell>
          <cell r="E259" t="str">
            <v>SS</v>
          </cell>
          <cell r="F259" t="str">
            <v>Recoupment Academy</v>
          </cell>
          <cell r="G259">
            <v>1</v>
          </cell>
          <cell r="H259">
            <v>316</v>
          </cell>
          <cell r="I259">
            <v>0</v>
          </cell>
          <cell r="J259">
            <v>316</v>
          </cell>
          <cell r="K259">
            <v>181</v>
          </cell>
          <cell r="L259">
            <v>135</v>
          </cell>
          <cell r="M259">
            <v>0</v>
          </cell>
          <cell r="N259" t="str">
            <v>NULL</v>
          </cell>
          <cell r="O259" t="str">
            <v>NULL</v>
          </cell>
          <cell r="P259">
            <v>0.205696202531646</v>
          </cell>
          <cell r="Q259">
            <v>0.33020000000000005</v>
          </cell>
          <cell r="R259" t="str">
            <v>NULL</v>
          </cell>
          <cell r="S259" t="str">
            <v>NULL</v>
          </cell>
          <cell r="T259" t="str">
            <v>NULL</v>
          </cell>
          <cell r="U259" t="str">
            <v>NULL</v>
          </cell>
          <cell r="V259" t="str">
            <v>NULL</v>
          </cell>
          <cell r="W259" t="str">
            <v>NULL</v>
          </cell>
          <cell r="X259" t="str">
            <v>NULL</v>
          </cell>
          <cell r="Y259">
            <v>0.52866242038216604</v>
          </cell>
          <cell r="Z259">
            <v>0.13057324840764301</v>
          </cell>
          <cell r="AA259">
            <v>0.20382165605095501</v>
          </cell>
          <cell r="AB259">
            <v>0.136942675159236</v>
          </cell>
          <cell r="AC259">
            <v>0</v>
          </cell>
          <cell r="AD259">
            <v>0</v>
          </cell>
          <cell r="AE259">
            <v>0</v>
          </cell>
          <cell r="AF259" t="str">
            <v>NULL</v>
          </cell>
          <cell r="AG259" t="str">
            <v>NULL</v>
          </cell>
          <cell r="AH259" t="str">
            <v>NULL</v>
          </cell>
          <cell r="AI259">
            <v>3.1645569620253199E-3</v>
          </cell>
          <cell r="AJ259">
            <v>3.1645569620253199E-3</v>
          </cell>
          <cell r="AK259">
            <v>3.1645569620253199E-3</v>
          </cell>
          <cell r="AL259">
            <v>1.2345679012345678E-2</v>
          </cell>
          <cell r="AM259">
            <v>1.2345679012345678E-2</v>
          </cell>
          <cell r="AN259">
            <v>1.2345679012345678E-2</v>
          </cell>
          <cell r="AO259" t="str">
            <v>NULL</v>
          </cell>
          <cell r="AP259" t="str">
            <v>NULL</v>
          </cell>
          <cell r="AQ259">
            <v>0.194244604316547</v>
          </cell>
          <cell r="AR259" t="str">
            <v>NULL</v>
          </cell>
          <cell r="AS259">
            <v>6.6455696202531597E-2</v>
          </cell>
        </row>
        <row r="260">
          <cell r="A260">
            <v>136016</v>
          </cell>
          <cell r="B260">
            <v>9166905</v>
          </cell>
          <cell r="C260" t="str">
            <v>All Saints' Academy (Cheltenham)</v>
          </cell>
          <cell r="D260">
            <v>916</v>
          </cell>
          <cell r="E260" t="str">
            <v>SS</v>
          </cell>
          <cell r="F260" t="str">
            <v>Recoupment Academy</v>
          </cell>
          <cell r="G260">
            <v>1</v>
          </cell>
          <cell r="H260">
            <v>752</v>
          </cell>
          <cell r="I260">
            <v>0</v>
          </cell>
          <cell r="J260">
            <v>752</v>
          </cell>
          <cell r="K260">
            <v>487</v>
          </cell>
          <cell r="L260">
            <v>265</v>
          </cell>
          <cell r="M260">
            <v>0</v>
          </cell>
          <cell r="N260" t="str">
            <v>NULL</v>
          </cell>
          <cell r="O260" t="str">
            <v>NULL</v>
          </cell>
          <cell r="P260">
            <v>0.25930851063829802</v>
          </cell>
          <cell r="Q260">
            <v>0.43060000000000004</v>
          </cell>
          <cell r="R260" t="str">
            <v>NULL</v>
          </cell>
          <cell r="S260" t="str">
            <v>NULL</v>
          </cell>
          <cell r="T260" t="str">
            <v>NULL</v>
          </cell>
          <cell r="U260" t="str">
            <v>NULL</v>
          </cell>
          <cell r="V260" t="str">
            <v>NULL</v>
          </cell>
          <cell r="W260" t="str">
            <v>NULL</v>
          </cell>
          <cell r="X260" t="str">
            <v>NULL</v>
          </cell>
          <cell r="Y260">
            <v>0.16021361815754301</v>
          </cell>
          <cell r="Z260">
            <v>0.13885180240320399</v>
          </cell>
          <cell r="AA260">
            <v>5.4739652870494003E-2</v>
          </cell>
          <cell r="AB260">
            <v>0.240320427236315</v>
          </cell>
          <cell r="AC260">
            <v>0.37917222963951902</v>
          </cell>
          <cell r="AD260">
            <v>1.46862483311081E-2</v>
          </cell>
          <cell r="AE260">
            <v>1.20160213618158E-2</v>
          </cell>
          <cell r="AF260" t="str">
            <v>NULL</v>
          </cell>
          <cell r="AG260" t="str">
            <v>NULL</v>
          </cell>
          <cell r="AH260" t="str">
            <v>NULL</v>
          </cell>
          <cell r="AI260">
            <v>5.31914893617021E-3</v>
          </cell>
          <cell r="AJ260">
            <v>1.3297872340425501E-2</v>
          </cell>
          <cell r="AK260">
            <v>1.8617021276595699E-2</v>
          </cell>
          <cell r="AL260">
            <v>9.7222222222222224E-3</v>
          </cell>
          <cell r="AM260">
            <v>8.3333333333333332E-3</v>
          </cell>
          <cell r="AN260">
            <v>6.9444444444444441E-3</v>
          </cell>
          <cell r="AO260" t="str">
            <v>NULL</v>
          </cell>
          <cell r="AP260" t="str">
            <v>NULL</v>
          </cell>
          <cell r="AQ260">
            <v>0.153627311522048</v>
          </cell>
          <cell r="AR260" t="str">
            <v>NULL</v>
          </cell>
          <cell r="AS260">
            <v>2.9255319148936199E-2</v>
          </cell>
        </row>
        <row r="261">
          <cell r="A261">
            <v>136199</v>
          </cell>
          <cell r="B261">
            <v>9166906</v>
          </cell>
          <cell r="C261" t="str">
            <v>Gloucester Academy</v>
          </cell>
          <cell r="D261">
            <v>916</v>
          </cell>
          <cell r="E261" t="str">
            <v>SS</v>
          </cell>
          <cell r="F261" t="str">
            <v>Recoupment Academy</v>
          </cell>
          <cell r="G261">
            <v>1</v>
          </cell>
          <cell r="H261">
            <v>742</v>
          </cell>
          <cell r="I261">
            <v>0</v>
          </cell>
          <cell r="J261">
            <v>742</v>
          </cell>
          <cell r="K261">
            <v>452</v>
          </cell>
          <cell r="L261">
            <v>290</v>
          </cell>
          <cell r="M261">
            <v>0</v>
          </cell>
          <cell r="N261" t="str">
            <v>NULL</v>
          </cell>
          <cell r="O261" t="str">
            <v>NULL</v>
          </cell>
          <cell r="P261">
            <v>0.34905660377358499</v>
          </cell>
          <cell r="Q261">
            <v>0.53649999999999998</v>
          </cell>
          <cell r="R261" t="str">
            <v>NULL</v>
          </cell>
          <cell r="S261" t="str">
            <v>NULL</v>
          </cell>
          <cell r="T261" t="str">
            <v>NULL</v>
          </cell>
          <cell r="U261" t="str">
            <v>NULL</v>
          </cell>
          <cell r="V261" t="str">
            <v>NULL</v>
          </cell>
          <cell r="W261" t="str">
            <v>NULL</v>
          </cell>
          <cell r="X261" t="str">
            <v>NULL</v>
          </cell>
          <cell r="Y261">
            <v>0.219676549865229</v>
          </cell>
          <cell r="Z261">
            <v>9.1644204851751995E-2</v>
          </cell>
          <cell r="AA261">
            <v>0.15094339622641501</v>
          </cell>
          <cell r="AB261">
            <v>0.370619946091644</v>
          </cell>
          <cell r="AC261">
            <v>7.1428571428571397E-2</v>
          </cell>
          <cell r="AD261">
            <v>9.5687331536388101E-2</v>
          </cell>
          <cell r="AE261">
            <v>0</v>
          </cell>
          <cell r="AF261" t="str">
            <v>NULL</v>
          </cell>
          <cell r="AG261" t="str">
            <v>NULL</v>
          </cell>
          <cell r="AH261" t="str">
            <v>NULL</v>
          </cell>
          <cell r="AI261">
            <v>2.2911051212937999E-2</v>
          </cell>
          <cell r="AJ261">
            <v>3.6388140161725098E-2</v>
          </cell>
          <cell r="AK261">
            <v>7.2776280323450099E-2</v>
          </cell>
          <cell r="AL261">
            <v>1.1406844106463879E-2</v>
          </cell>
          <cell r="AM261">
            <v>1.1406844106463879E-2</v>
          </cell>
          <cell r="AN261">
            <v>1.0139416983523447E-2</v>
          </cell>
          <cell r="AO261" t="str">
            <v>NULL</v>
          </cell>
          <cell r="AP261" t="str">
            <v>NULL</v>
          </cell>
          <cell r="AQ261">
            <v>0.18181818181818199</v>
          </cell>
          <cell r="AR261" t="str">
            <v>NULL</v>
          </cell>
          <cell r="AS261">
            <v>7.5471698113207503E-2</v>
          </cell>
        </row>
        <row r="262">
          <cell r="A262">
            <v>115778</v>
          </cell>
          <cell r="B262">
            <v>9165427</v>
          </cell>
          <cell r="C262" t="str">
            <v>Whitecross School</v>
          </cell>
          <cell r="D262">
            <v>916</v>
          </cell>
          <cell r="E262" t="str">
            <v>SS</v>
          </cell>
          <cell r="F262" t="str">
            <v>Recoupment Academy(Opened after Oct 12)</v>
          </cell>
          <cell r="G262">
            <v>1</v>
          </cell>
          <cell r="H262">
            <v>910</v>
          </cell>
          <cell r="I262">
            <v>0</v>
          </cell>
          <cell r="J262">
            <v>910</v>
          </cell>
          <cell r="K262">
            <v>491</v>
          </cell>
          <cell r="L262">
            <v>419</v>
          </cell>
          <cell r="M262">
            <v>0</v>
          </cell>
          <cell r="N262" t="str">
            <v>NULL</v>
          </cell>
          <cell r="O262" t="str">
            <v>NULL</v>
          </cell>
          <cell r="P262">
            <v>0.12967032967032999</v>
          </cell>
          <cell r="Q262">
            <v>0.20850000000000002</v>
          </cell>
          <cell r="R262" t="str">
            <v>NULL</v>
          </cell>
          <cell r="S262" t="str">
            <v>NULL</v>
          </cell>
          <cell r="T262" t="str">
            <v>NULL</v>
          </cell>
          <cell r="U262" t="str">
            <v>NULL</v>
          </cell>
          <cell r="V262" t="str">
            <v>NULL</v>
          </cell>
          <cell r="W262" t="str">
            <v>NULL</v>
          </cell>
          <cell r="X262" t="str">
            <v>NULL</v>
          </cell>
          <cell r="Y262">
            <v>0.68805309734513298</v>
          </cell>
          <cell r="Z262">
            <v>0.100663716814159</v>
          </cell>
          <cell r="AA262">
            <v>8.4070796460176997E-2</v>
          </cell>
          <cell r="AB262">
            <v>0.127212389380531</v>
          </cell>
          <cell r="AC262">
            <v>0</v>
          </cell>
          <cell r="AD262">
            <v>0</v>
          </cell>
          <cell r="AE262">
            <v>0</v>
          </cell>
          <cell r="AF262" t="str">
            <v>NULL</v>
          </cell>
          <cell r="AG262" t="str">
            <v>NULL</v>
          </cell>
          <cell r="AH262" t="str">
            <v>NULL</v>
          </cell>
          <cell r="AI262">
            <v>0</v>
          </cell>
          <cell r="AJ262">
            <v>2.1978021978022E-3</v>
          </cell>
          <cell r="AK262">
            <v>2.1978021978022E-3</v>
          </cell>
          <cell r="AL262">
            <v>1.1190233977619531E-2</v>
          </cell>
          <cell r="AM262">
            <v>9.1556459816887082E-3</v>
          </cell>
          <cell r="AN262">
            <v>8.1383519837232958E-3</v>
          </cell>
          <cell r="AO262" t="str">
            <v>NULL</v>
          </cell>
          <cell r="AP262" t="str">
            <v>NULL</v>
          </cell>
          <cell r="AQ262">
            <v>0.124238733252132</v>
          </cell>
          <cell r="AR262" t="str">
            <v>NULL</v>
          </cell>
          <cell r="AS262">
            <v>2.74725274725275E-2</v>
          </cell>
        </row>
        <row r="263">
          <cell r="A263">
            <v>136306</v>
          </cell>
          <cell r="B263">
            <v>9164001</v>
          </cell>
          <cell r="C263" t="str">
            <v>Sir Thomas Rich's School</v>
          </cell>
          <cell r="D263">
            <v>916</v>
          </cell>
          <cell r="E263" t="str">
            <v>SS</v>
          </cell>
          <cell r="F263" t="str">
            <v>Recoupment Converter</v>
          </cell>
          <cell r="G263">
            <v>1</v>
          </cell>
          <cell r="H263">
            <v>567</v>
          </cell>
          <cell r="I263">
            <v>0</v>
          </cell>
          <cell r="J263">
            <v>567</v>
          </cell>
          <cell r="K263">
            <v>338</v>
          </cell>
          <cell r="L263">
            <v>229</v>
          </cell>
          <cell r="M263">
            <v>0</v>
          </cell>
          <cell r="N263" t="str">
            <v>NULL</v>
          </cell>
          <cell r="O263" t="str">
            <v>NULL</v>
          </cell>
          <cell r="P263">
            <v>1.0582010582010601E-2</v>
          </cell>
          <cell r="Q263">
            <v>2.6099999999999998E-2</v>
          </cell>
          <cell r="R263" t="str">
            <v>NULL</v>
          </cell>
          <cell r="S263" t="str">
            <v>NULL</v>
          </cell>
          <cell r="T263" t="str">
            <v>NULL</v>
          </cell>
          <cell r="U263" t="str">
            <v>NULL</v>
          </cell>
          <cell r="V263" t="str">
            <v>NULL</v>
          </cell>
          <cell r="W263" t="str">
            <v>NULL</v>
          </cell>
          <cell r="X263" t="str">
            <v>NULL</v>
          </cell>
          <cell r="Y263">
            <v>0.879432624113475</v>
          </cell>
          <cell r="Z263">
            <v>2.30496453900709E-2</v>
          </cell>
          <cell r="AA263">
            <v>2.6595744680851099E-2</v>
          </cell>
          <cell r="AB263">
            <v>6.0283687943262401E-2</v>
          </cell>
          <cell r="AC263">
            <v>1.0638297872340399E-2</v>
          </cell>
          <cell r="AD263">
            <v>0</v>
          </cell>
          <cell r="AE263">
            <v>0</v>
          </cell>
          <cell r="AF263" t="str">
            <v>NULL</v>
          </cell>
          <cell r="AG263" t="str">
            <v>NULL</v>
          </cell>
          <cell r="AH263" t="str">
            <v>NULL</v>
          </cell>
          <cell r="AI263">
            <v>0</v>
          </cell>
          <cell r="AJ263">
            <v>1.76678445229682E-3</v>
          </cell>
          <cell r="AK263">
            <v>7.0671378091872799E-3</v>
          </cell>
          <cell r="AL263" t="str">
            <v>NULL</v>
          </cell>
          <cell r="AM263" t="str">
            <v>NULL</v>
          </cell>
          <cell r="AN263" t="str">
            <v>NULL</v>
          </cell>
          <cell r="AO263" t="str">
            <v>NULL</v>
          </cell>
          <cell r="AP263" t="str">
            <v>NULL</v>
          </cell>
          <cell r="AQ263">
            <v>0</v>
          </cell>
          <cell r="AR263" t="str">
            <v>NULL</v>
          </cell>
          <cell r="AS263">
            <v>1.58730158730159E-2</v>
          </cell>
        </row>
        <row r="264">
          <cell r="A264">
            <v>136666</v>
          </cell>
          <cell r="B264">
            <v>9164002</v>
          </cell>
          <cell r="C264" t="str">
            <v>High School For Girls</v>
          </cell>
          <cell r="D264">
            <v>916</v>
          </cell>
          <cell r="E264" t="str">
            <v>SS</v>
          </cell>
          <cell r="F264" t="str">
            <v>Recoupment Converter</v>
          </cell>
          <cell r="G264">
            <v>1</v>
          </cell>
          <cell r="H264">
            <v>603</v>
          </cell>
          <cell r="I264">
            <v>0</v>
          </cell>
          <cell r="J264">
            <v>603</v>
          </cell>
          <cell r="K264">
            <v>355</v>
          </cell>
          <cell r="L264">
            <v>248</v>
          </cell>
          <cell r="M264">
            <v>0</v>
          </cell>
          <cell r="N264" t="str">
            <v>NULL</v>
          </cell>
          <cell r="O264" t="str">
            <v>NULL</v>
          </cell>
          <cell r="P264">
            <v>1.3266998341625201E-2</v>
          </cell>
          <cell r="Q264">
            <v>3.8699999999999998E-2</v>
          </cell>
          <cell r="R264" t="str">
            <v>NULL</v>
          </cell>
          <cell r="S264" t="str">
            <v>NULL</v>
          </cell>
          <cell r="T264" t="str">
            <v>NULL</v>
          </cell>
          <cell r="U264" t="str">
            <v>NULL</v>
          </cell>
          <cell r="V264" t="str">
            <v>NULL</v>
          </cell>
          <cell r="W264" t="str">
            <v>NULL</v>
          </cell>
          <cell r="X264" t="str">
            <v>NULL</v>
          </cell>
          <cell r="Y264">
            <v>0.88225538971807604</v>
          </cell>
          <cell r="Z264">
            <v>2.9850746268656699E-2</v>
          </cell>
          <cell r="AA264">
            <v>3.3167495854062999E-2</v>
          </cell>
          <cell r="AB264">
            <v>4.80928689883914E-2</v>
          </cell>
          <cell r="AC264">
            <v>3.3167495854063002E-3</v>
          </cell>
          <cell r="AD264">
            <v>3.3167495854063002E-3</v>
          </cell>
          <cell r="AE264">
            <v>0</v>
          </cell>
          <cell r="AF264" t="str">
            <v>NULL</v>
          </cell>
          <cell r="AG264" t="str">
            <v>NULL</v>
          </cell>
          <cell r="AH264" t="str">
            <v>NULL</v>
          </cell>
          <cell r="AI264">
            <v>0</v>
          </cell>
          <cell r="AJ264">
            <v>1.6583747927031501E-3</v>
          </cell>
          <cell r="AK264">
            <v>1.6583747927031501E-3</v>
          </cell>
          <cell r="AL264" t="str">
            <v>NULL</v>
          </cell>
          <cell r="AM264" t="str">
            <v>NULL</v>
          </cell>
          <cell r="AN264" t="str">
            <v>NULL</v>
          </cell>
          <cell r="AO264" t="str">
            <v>NULL</v>
          </cell>
          <cell r="AP264" t="str">
            <v>NULL</v>
          </cell>
          <cell r="AQ264">
            <v>0</v>
          </cell>
          <cell r="AR264" t="str">
            <v>NULL</v>
          </cell>
          <cell r="AS264">
            <v>2.1558872305140999E-2</v>
          </cell>
        </row>
        <row r="265">
          <cell r="A265">
            <v>136772</v>
          </cell>
          <cell r="B265">
            <v>9164024</v>
          </cell>
          <cell r="C265" t="str">
            <v>Cleeve School</v>
          </cell>
          <cell r="D265">
            <v>916</v>
          </cell>
          <cell r="E265" t="str">
            <v>SS</v>
          </cell>
          <cell r="F265" t="str">
            <v>Recoupment Converter</v>
          </cell>
          <cell r="G265">
            <v>1</v>
          </cell>
          <cell r="H265">
            <v>1229</v>
          </cell>
          <cell r="I265">
            <v>0</v>
          </cell>
          <cell r="J265">
            <v>1229</v>
          </cell>
          <cell r="K265">
            <v>732</v>
          </cell>
          <cell r="L265">
            <v>497</v>
          </cell>
          <cell r="M265">
            <v>0</v>
          </cell>
          <cell r="N265" t="str">
            <v>NULL</v>
          </cell>
          <cell r="O265" t="str">
            <v>NULL</v>
          </cell>
          <cell r="P265">
            <v>6.3466232709519899E-2</v>
          </cell>
          <cell r="Q265">
            <v>0.12189999999999999</v>
          </cell>
          <cell r="R265" t="str">
            <v>NULL</v>
          </cell>
          <cell r="S265" t="str">
            <v>NULL</v>
          </cell>
          <cell r="T265" t="str">
            <v>NULL</v>
          </cell>
          <cell r="U265" t="str">
            <v>NULL</v>
          </cell>
          <cell r="V265" t="str">
            <v>NULL</v>
          </cell>
          <cell r="W265" t="str">
            <v>NULL</v>
          </cell>
          <cell r="X265" t="str">
            <v>NULL</v>
          </cell>
          <cell r="Y265">
            <v>0.77814029363784698</v>
          </cell>
          <cell r="Z265">
            <v>0.12969004893964101</v>
          </cell>
          <cell r="AA265">
            <v>2.5285481239804199E-2</v>
          </cell>
          <cell r="AB265">
            <v>3.0179445350734101E-2</v>
          </cell>
          <cell r="AC265">
            <v>2.77324632952692E-2</v>
          </cell>
          <cell r="AD265">
            <v>5.70962479608483E-3</v>
          </cell>
          <cell r="AE265">
            <v>3.2626427406199001E-3</v>
          </cell>
          <cell r="AF265" t="str">
            <v>NULL</v>
          </cell>
          <cell r="AG265" t="str">
            <v>NULL</v>
          </cell>
          <cell r="AH265" t="str">
            <v>NULL</v>
          </cell>
          <cell r="AI265">
            <v>1.6273393002441E-3</v>
          </cell>
          <cell r="AJ265">
            <v>1.6273393002441E-3</v>
          </cell>
          <cell r="AK265">
            <v>1.6273393002441E-3</v>
          </cell>
          <cell r="AL265">
            <v>1.6142050040355124E-3</v>
          </cell>
          <cell r="AM265">
            <v>1.6142050040355124E-3</v>
          </cell>
          <cell r="AN265">
            <v>1.6142050040355124E-3</v>
          </cell>
          <cell r="AO265" t="str">
            <v>NULL</v>
          </cell>
          <cell r="AP265" t="str">
            <v>NULL</v>
          </cell>
          <cell r="AQ265">
            <v>5.6903765690376598E-2</v>
          </cell>
          <cell r="AR265" t="str">
            <v>NULL</v>
          </cell>
          <cell r="AS265">
            <v>2.0341741253051299E-2</v>
          </cell>
        </row>
        <row r="266">
          <cell r="A266">
            <v>137298</v>
          </cell>
          <cell r="B266">
            <v>9164064</v>
          </cell>
          <cell r="C266" t="str">
            <v>Severn Vale School</v>
          </cell>
          <cell r="D266">
            <v>916</v>
          </cell>
          <cell r="E266" t="str">
            <v>SS</v>
          </cell>
          <cell r="F266" t="str">
            <v>Recoupment Converter</v>
          </cell>
          <cell r="G266">
            <v>1</v>
          </cell>
          <cell r="H266">
            <v>1181</v>
          </cell>
          <cell r="I266">
            <v>0</v>
          </cell>
          <cell r="J266">
            <v>1181</v>
          </cell>
          <cell r="K266">
            <v>707</v>
          </cell>
          <cell r="L266">
            <v>474</v>
          </cell>
          <cell r="M266">
            <v>0</v>
          </cell>
          <cell r="N266" t="str">
            <v>NULL</v>
          </cell>
          <cell r="O266" t="str">
            <v>NULL</v>
          </cell>
          <cell r="P266">
            <v>0.118543607112616</v>
          </cell>
          <cell r="Q266">
            <v>0.21879999999999999</v>
          </cell>
          <cell r="R266" t="str">
            <v>NULL</v>
          </cell>
          <cell r="S266" t="str">
            <v>NULL</v>
          </cell>
          <cell r="T266" t="str">
            <v>NULL</v>
          </cell>
          <cell r="U266" t="str">
            <v>NULL</v>
          </cell>
          <cell r="V266" t="str">
            <v>NULL</v>
          </cell>
          <cell r="W266" t="str">
            <v>NULL</v>
          </cell>
          <cell r="X266" t="str">
            <v>NULL</v>
          </cell>
          <cell r="Y266">
            <v>0.67714528462192003</v>
          </cell>
          <cell r="Z266">
            <v>4.3330501274426503E-2</v>
          </cell>
          <cell r="AA266">
            <v>0.23619371282922699</v>
          </cell>
          <cell r="AB266">
            <v>1.7841971112999198E-2</v>
          </cell>
          <cell r="AC266">
            <v>1.3593882752761299E-2</v>
          </cell>
          <cell r="AD266">
            <v>1.18946474086661E-2</v>
          </cell>
          <cell r="AE266">
            <v>0</v>
          </cell>
          <cell r="AF266" t="str">
            <v>NULL</v>
          </cell>
          <cell r="AG266" t="str">
            <v>NULL</v>
          </cell>
          <cell r="AH266" t="str">
            <v>NULL</v>
          </cell>
          <cell r="AI266">
            <v>3.3869602032176099E-3</v>
          </cell>
          <cell r="AJ266">
            <v>4.2337002540220204E-3</v>
          </cell>
          <cell r="AK266">
            <v>5.9271803556308197E-3</v>
          </cell>
          <cell r="AL266">
            <v>3.4453057708871662E-3</v>
          </cell>
          <cell r="AM266">
            <v>3.4453057708871662E-3</v>
          </cell>
          <cell r="AN266">
            <v>3.4453057708871662E-3</v>
          </cell>
          <cell r="AO266" t="str">
            <v>NULL</v>
          </cell>
          <cell r="AP266" t="str">
            <v>NULL</v>
          </cell>
          <cell r="AQ266">
            <v>9.9356025758969596E-2</v>
          </cell>
          <cell r="AR266" t="str">
            <v>NULL</v>
          </cell>
          <cell r="AS266">
            <v>4.14902624894158E-2</v>
          </cell>
        </row>
        <row r="267">
          <cell r="A267">
            <v>137059</v>
          </cell>
          <cell r="B267">
            <v>9164068</v>
          </cell>
          <cell r="C267" t="str">
            <v>Thomas Keble School</v>
          </cell>
          <cell r="D267">
            <v>916</v>
          </cell>
          <cell r="E267" t="str">
            <v>SS</v>
          </cell>
          <cell r="F267" t="str">
            <v>Recoupment Converter</v>
          </cell>
          <cell r="G267">
            <v>1</v>
          </cell>
          <cell r="H267">
            <v>693</v>
          </cell>
          <cell r="I267">
            <v>0</v>
          </cell>
          <cell r="J267">
            <v>693</v>
          </cell>
          <cell r="K267">
            <v>420</v>
          </cell>
          <cell r="L267">
            <v>273</v>
          </cell>
          <cell r="M267">
            <v>0</v>
          </cell>
          <cell r="N267" t="str">
            <v>NULL</v>
          </cell>
          <cell r="O267" t="str">
            <v>NULL</v>
          </cell>
          <cell r="P267">
            <v>6.2049062049062E-2</v>
          </cell>
          <cell r="Q267">
            <v>0.1182</v>
          </cell>
          <cell r="R267" t="str">
            <v>NULL</v>
          </cell>
          <cell r="S267" t="str">
            <v>NULL</v>
          </cell>
          <cell r="T267" t="str">
            <v>NULL</v>
          </cell>
          <cell r="U267" t="str">
            <v>NULL</v>
          </cell>
          <cell r="V267" t="str">
            <v>NULL</v>
          </cell>
          <cell r="W267" t="str">
            <v>NULL</v>
          </cell>
          <cell r="X267" t="str">
            <v>NULL</v>
          </cell>
          <cell r="Y267">
            <v>0.90476190476190499</v>
          </cell>
          <cell r="Z267">
            <v>6.9264069264069306E-2</v>
          </cell>
          <cell r="AA267">
            <v>2.4531024531024501E-2</v>
          </cell>
          <cell r="AB267">
            <v>1.44300144300144E-3</v>
          </cell>
          <cell r="AC267">
            <v>0</v>
          </cell>
          <cell r="AD267">
            <v>0</v>
          </cell>
          <cell r="AE267">
            <v>0</v>
          </cell>
          <cell r="AF267" t="str">
            <v>NULL</v>
          </cell>
          <cell r="AG267" t="str">
            <v>NULL</v>
          </cell>
          <cell r="AH267" t="str">
            <v>NULL</v>
          </cell>
          <cell r="AI267">
            <v>0</v>
          </cell>
          <cell r="AJ267">
            <v>0</v>
          </cell>
          <cell r="AK267">
            <v>2.8860028860028899E-3</v>
          </cell>
          <cell r="AL267">
            <v>5.8394160583941602E-3</v>
          </cell>
          <cell r="AM267">
            <v>5.8394160583941602E-3</v>
          </cell>
          <cell r="AN267">
            <v>5.8394160583941602E-3</v>
          </cell>
          <cell r="AO267" t="str">
            <v>NULL</v>
          </cell>
          <cell r="AP267" t="str">
            <v>NULL</v>
          </cell>
          <cell r="AQ267">
            <v>8.9802130898021304E-2</v>
          </cell>
          <cell r="AR267" t="str">
            <v>NULL</v>
          </cell>
          <cell r="AS267">
            <v>1.7316017316017299E-2</v>
          </cell>
        </row>
        <row r="268">
          <cell r="A268">
            <v>137097</v>
          </cell>
          <cell r="B268">
            <v>9164513</v>
          </cell>
          <cell r="C268" t="str">
            <v>Farmor's School</v>
          </cell>
          <cell r="D268">
            <v>916</v>
          </cell>
          <cell r="E268" t="str">
            <v>SS</v>
          </cell>
          <cell r="F268" t="str">
            <v>Recoupment Converter</v>
          </cell>
          <cell r="G268">
            <v>1</v>
          </cell>
          <cell r="H268">
            <v>744</v>
          </cell>
          <cell r="I268">
            <v>0</v>
          </cell>
          <cell r="J268">
            <v>744</v>
          </cell>
          <cell r="K268">
            <v>413</v>
          </cell>
          <cell r="L268">
            <v>331</v>
          </cell>
          <cell r="M268">
            <v>0</v>
          </cell>
          <cell r="N268" t="str">
            <v>NULL</v>
          </cell>
          <cell r="O268" t="str">
            <v>NULL</v>
          </cell>
          <cell r="P268">
            <v>1.8817204301075301E-2</v>
          </cell>
          <cell r="Q268">
            <v>8.9700000000000002E-2</v>
          </cell>
          <cell r="R268" t="str">
            <v>NULL</v>
          </cell>
          <cell r="S268" t="str">
            <v>NULL</v>
          </cell>
          <cell r="T268" t="str">
            <v>NULL</v>
          </cell>
          <cell r="U268" t="str">
            <v>NULL</v>
          </cell>
          <cell r="V268" t="str">
            <v>NULL</v>
          </cell>
          <cell r="W268" t="str">
            <v>NULL</v>
          </cell>
          <cell r="X268" t="str">
            <v>NULL</v>
          </cell>
          <cell r="Y268">
            <v>0.96096904441453601</v>
          </cell>
          <cell r="Z268">
            <v>3.2301480484522201E-2</v>
          </cell>
          <cell r="AA268">
            <v>2.6917900403768502E-3</v>
          </cell>
          <cell r="AB268">
            <v>2.6917900403768502E-3</v>
          </cell>
          <cell r="AC268">
            <v>1.3458950201884301E-3</v>
          </cell>
          <cell r="AD268">
            <v>0</v>
          </cell>
          <cell r="AE268">
            <v>0</v>
          </cell>
          <cell r="AF268" t="str">
            <v>NULL</v>
          </cell>
          <cell r="AG268" t="str">
            <v>NULL</v>
          </cell>
          <cell r="AH268" t="str">
            <v>NULL</v>
          </cell>
          <cell r="AI268">
            <v>1.3440860215053799E-3</v>
          </cell>
          <cell r="AJ268">
            <v>2.6881720430107499E-3</v>
          </cell>
          <cell r="AK268">
            <v>2.6881720430107499E-3</v>
          </cell>
          <cell r="AL268">
            <v>2.5641025641025641E-3</v>
          </cell>
          <cell r="AM268">
            <v>2.5641025641025641E-3</v>
          </cell>
          <cell r="AN268">
            <v>2.5641025641025641E-3</v>
          </cell>
          <cell r="AO268" t="str">
            <v>NULL</v>
          </cell>
          <cell r="AP268" t="str">
            <v>NULL</v>
          </cell>
          <cell r="AQ268">
            <v>4.8672566371681401E-2</v>
          </cell>
          <cell r="AR268" t="str">
            <v>NULL</v>
          </cell>
          <cell r="AS268">
            <v>5.1075268817204297E-2</v>
          </cell>
        </row>
        <row r="269">
          <cell r="A269">
            <v>136982</v>
          </cell>
          <cell r="B269">
            <v>9164600</v>
          </cell>
          <cell r="C269" t="str">
            <v>St Peter's High School &amp; Sixth Form Centre</v>
          </cell>
          <cell r="D269">
            <v>916</v>
          </cell>
          <cell r="E269" t="str">
            <v>SS</v>
          </cell>
          <cell r="F269" t="str">
            <v>Recoupment Converter</v>
          </cell>
          <cell r="G269">
            <v>1</v>
          </cell>
          <cell r="H269">
            <v>1190</v>
          </cell>
          <cell r="I269">
            <v>0</v>
          </cell>
          <cell r="J269">
            <v>1190</v>
          </cell>
          <cell r="K269">
            <v>709</v>
          </cell>
          <cell r="L269">
            <v>481</v>
          </cell>
          <cell r="M269">
            <v>0</v>
          </cell>
          <cell r="N269" t="str">
            <v>NULL</v>
          </cell>
          <cell r="O269" t="str">
            <v>NULL</v>
          </cell>
          <cell r="P269">
            <v>7.8151260504201694E-2</v>
          </cell>
          <cell r="Q269">
            <v>0.14419999999999999</v>
          </cell>
          <cell r="R269" t="str">
            <v>NULL</v>
          </cell>
          <cell r="S269" t="str">
            <v>NULL</v>
          </cell>
          <cell r="T269" t="str">
            <v>NULL</v>
          </cell>
          <cell r="U269" t="str">
            <v>NULL</v>
          </cell>
          <cell r="V269" t="str">
            <v>NULL</v>
          </cell>
          <cell r="W269" t="str">
            <v>NULL</v>
          </cell>
          <cell r="X269" t="str">
            <v>NULL</v>
          </cell>
          <cell r="Y269">
            <v>0.67115222876366698</v>
          </cell>
          <cell r="Z269">
            <v>5.7190916736753597E-2</v>
          </cell>
          <cell r="AA269">
            <v>7.6534903280067304E-2</v>
          </cell>
          <cell r="AB269">
            <v>0.12531539108494499</v>
          </cell>
          <cell r="AC269">
            <v>4.0370058873002497E-2</v>
          </cell>
          <cell r="AD269">
            <v>2.9436501261564298E-2</v>
          </cell>
          <cell r="AE269">
            <v>0</v>
          </cell>
          <cell r="AF269" t="str">
            <v>NULL</v>
          </cell>
          <cell r="AG269" t="str">
            <v>NULL</v>
          </cell>
          <cell r="AH269" t="str">
            <v>NULL</v>
          </cell>
          <cell r="AI269">
            <v>2.5273799494524001E-3</v>
          </cell>
          <cell r="AJ269">
            <v>1.43218197135636E-2</v>
          </cell>
          <cell r="AK269">
            <v>2.78011794439764E-2</v>
          </cell>
          <cell r="AL269">
            <v>5.0293378038558257E-3</v>
          </cell>
          <cell r="AM269">
            <v>5.0293378038558257E-3</v>
          </cell>
          <cell r="AN269">
            <v>5.0293378038558257E-3</v>
          </cell>
          <cell r="AO269" t="str">
            <v>NULL</v>
          </cell>
          <cell r="AP269" t="str">
            <v>NULL</v>
          </cell>
          <cell r="AQ269">
            <v>8.3870967741935504E-2</v>
          </cell>
          <cell r="AR269" t="str">
            <v>NULL</v>
          </cell>
          <cell r="AS269">
            <v>2.3529411764705899E-2</v>
          </cell>
        </row>
        <row r="270">
          <cell r="A270">
            <v>136767</v>
          </cell>
          <cell r="B270">
            <v>9165400</v>
          </cell>
          <cell r="C270" t="str">
            <v>Ribston Hall High School</v>
          </cell>
          <cell r="D270">
            <v>916</v>
          </cell>
          <cell r="E270" t="str">
            <v>SS</v>
          </cell>
          <cell r="F270" t="str">
            <v>Recoupment Converter</v>
          </cell>
          <cell r="G270">
            <v>1</v>
          </cell>
          <cell r="H270">
            <v>567</v>
          </cell>
          <cell r="I270">
            <v>0</v>
          </cell>
          <cell r="J270">
            <v>567</v>
          </cell>
          <cell r="K270">
            <v>334</v>
          </cell>
          <cell r="L270">
            <v>233</v>
          </cell>
          <cell r="M270">
            <v>0</v>
          </cell>
          <cell r="N270" t="str">
            <v>NULL</v>
          </cell>
          <cell r="O270" t="str">
            <v>NULL</v>
          </cell>
          <cell r="P270">
            <v>2.4691358024691398E-2</v>
          </cell>
          <cell r="Q270">
            <v>5.0900000000000001E-2</v>
          </cell>
          <cell r="R270" t="str">
            <v>NULL</v>
          </cell>
          <cell r="S270" t="str">
            <v>NULL</v>
          </cell>
          <cell r="T270" t="str">
            <v>NULL</v>
          </cell>
          <cell r="U270" t="str">
            <v>NULL</v>
          </cell>
          <cell r="V270" t="str">
            <v>NULL</v>
          </cell>
          <cell r="W270" t="str">
            <v>NULL</v>
          </cell>
          <cell r="X270" t="str">
            <v>NULL</v>
          </cell>
          <cell r="Y270">
            <v>0.78798586572438201</v>
          </cell>
          <cell r="Z270">
            <v>5.3003533568904602E-2</v>
          </cell>
          <cell r="AA270">
            <v>6.1837455830388702E-2</v>
          </cell>
          <cell r="AB270">
            <v>7.95053003533569E-2</v>
          </cell>
          <cell r="AC270">
            <v>1.23674911660777E-2</v>
          </cell>
          <cell r="AD270">
            <v>5.3003533568904597E-3</v>
          </cell>
          <cell r="AE270">
            <v>0</v>
          </cell>
          <cell r="AF270" t="str">
            <v>NULL</v>
          </cell>
          <cell r="AG270" t="str">
            <v>NULL</v>
          </cell>
          <cell r="AH270" t="str">
            <v>NULL</v>
          </cell>
          <cell r="AI270">
            <v>0</v>
          </cell>
          <cell r="AJ270">
            <v>1.7636684303350999E-3</v>
          </cell>
          <cell r="AK270">
            <v>3.5273368606701899E-3</v>
          </cell>
          <cell r="AL270" t="str">
            <v>NULL</v>
          </cell>
          <cell r="AM270" t="str">
            <v>NULL</v>
          </cell>
          <cell r="AN270" t="str">
            <v>NULL</v>
          </cell>
          <cell r="AO270" t="str">
            <v>NULL</v>
          </cell>
          <cell r="AP270" t="str">
            <v>NULL</v>
          </cell>
          <cell r="AQ270">
            <v>0</v>
          </cell>
          <cell r="AR270" t="str">
            <v>NULL</v>
          </cell>
          <cell r="AS270">
            <v>2.4691358024691398E-2</v>
          </cell>
        </row>
        <row r="271">
          <cell r="A271">
            <v>137123</v>
          </cell>
          <cell r="B271">
            <v>9165401</v>
          </cell>
          <cell r="C271" t="str">
            <v>Marling School</v>
          </cell>
          <cell r="D271">
            <v>916</v>
          </cell>
          <cell r="E271" t="str">
            <v>SS</v>
          </cell>
          <cell r="F271" t="str">
            <v>Recoupment Converter</v>
          </cell>
          <cell r="G271">
            <v>1</v>
          </cell>
          <cell r="H271">
            <v>618</v>
          </cell>
          <cell r="I271">
            <v>0</v>
          </cell>
          <cell r="J271">
            <v>618</v>
          </cell>
          <cell r="K271">
            <v>371</v>
          </cell>
          <cell r="L271">
            <v>247</v>
          </cell>
          <cell r="M271">
            <v>0</v>
          </cell>
          <cell r="N271" t="str">
            <v>NULL</v>
          </cell>
          <cell r="O271" t="str">
            <v>NULL</v>
          </cell>
          <cell r="P271">
            <v>2.1035598705501601E-2</v>
          </cell>
          <cell r="Q271">
            <v>4.2099999999999999E-2</v>
          </cell>
          <cell r="R271" t="str">
            <v>NULL</v>
          </cell>
          <cell r="S271" t="str">
            <v>NULL</v>
          </cell>
          <cell r="T271" t="str">
            <v>NULL</v>
          </cell>
          <cell r="U271" t="str">
            <v>NULL</v>
          </cell>
          <cell r="V271" t="str">
            <v>NULL</v>
          </cell>
          <cell r="W271" t="str">
            <v>NULL</v>
          </cell>
          <cell r="X271" t="str">
            <v>NULL</v>
          </cell>
          <cell r="Y271">
            <v>0.94983818770226502</v>
          </cell>
          <cell r="Z271">
            <v>1.77993527508091E-2</v>
          </cell>
          <cell r="AA271">
            <v>2.9126213592233E-2</v>
          </cell>
          <cell r="AB271">
            <v>3.2362459546925598E-3</v>
          </cell>
          <cell r="AC271">
            <v>0</v>
          </cell>
          <cell r="AD271">
            <v>0</v>
          </cell>
          <cell r="AE271">
            <v>0</v>
          </cell>
          <cell r="AF271" t="str">
            <v>NULL</v>
          </cell>
          <cell r="AG271" t="str">
            <v>NULL</v>
          </cell>
          <cell r="AH271" t="str">
            <v>NULL</v>
          </cell>
          <cell r="AI271">
            <v>0</v>
          </cell>
          <cell r="AJ271">
            <v>1.6181229773462799E-3</v>
          </cell>
          <cell r="AK271">
            <v>1.6181229773462799E-3</v>
          </cell>
          <cell r="AL271" t="str">
            <v>NULL</v>
          </cell>
          <cell r="AM271" t="str">
            <v>NULL</v>
          </cell>
          <cell r="AN271" t="str">
            <v>NULL</v>
          </cell>
          <cell r="AO271" t="str">
            <v>NULL</v>
          </cell>
          <cell r="AP271" t="str">
            <v>NULL</v>
          </cell>
          <cell r="AQ271">
            <v>0</v>
          </cell>
          <cell r="AR271" t="str">
            <v>NULL</v>
          </cell>
          <cell r="AS271">
            <v>8.0906148867313891E-3</v>
          </cell>
        </row>
        <row r="272">
          <cell r="A272">
            <v>136874</v>
          </cell>
          <cell r="B272">
            <v>9165402</v>
          </cell>
          <cell r="C272" t="str">
            <v>Stroud High School</v>
          </cell>
          <cell r="D272">
            <v>916</v>
          </cell>
          <cell r="E272" t="str">
            <v>SS</v>
          </cell>
          <cell r="F272" t="str">
            <v>Recoupment Converter</v>
          </cell>
          <cell r="G272">
            <v>1</v>
          </cell>
          <cell r="H272">
            <v>630</v>
          </cell>
          <cell r="I272">
            <v>0</v>
          </cell>
          <cell r="J272">
            <v>630</v>
          </cell>
          <cell r="K272">
            <v>382</v>
          </cell>
          <cell r="L272">
            <v>248</v>
          </cell>
          <cell r="M272">
            <v>0</v>
          </cell>
          <cell r="N272" t="str">
            <v>NULL</v>
          </cell>
          <cell r="O272" t="str">
            <v>NULL</v>
          </cell>
          <cell r="P272">
            <v>1.9047619047619001E-2</v>
          </cell>
          <cell r="Q272">
            <v>2.5399999999999999E-2</v>
          </cell>
          <cell r="R272" t="str">
            <v>NULL</v>
          </cell>
          <cell r="S272" t="str">
            <v>NULL</v>
          </cell>
          <cell r="T272" t="str">
            <v>NULL</v>
          </cell>
          <cell r="U272" t="str">
            <v>NULL</v>
          </cell>
          <cell r="V272" t="str">
            <v>NULL</v>
          </cell>
          <cell r="W272" t="str">
            <v>NULL</v>
          </cell>
          <cell r="X272" t="str">
            <v>NULL</v>
          </cell>
          <cell r="Y272">
            <v>0.94761904761904803</v>
          </cell>
          <cell r="Z272">
            <v>1.26984126984127E-2</v>
          </cell>
          <cell r="AA272">
            <v>3.1746031746031703E-2</v>
          </cell>
          <cell r="AB272">
            <v>7.9365079365079395E-3</v>
          </cell>
          <cell r="AC272">
            <v>0</v>
          </cell>
          <cell r="AD272">
            <v>0</v>
          </cell>
          <cell r="AE272">
            <v>0</v>
          </cell>
          <cell r="AF272" t="str">
            <v>NULL</v>
          </cell>
          <cell r="AG272" t="str">
            <v>NULL</v>
          </cell>
          <cell r="AH272" t="str">
            <v>NULL</v>
          </cell>
          <cell r="AI272">
            <v>0</v>
          </cell>
          <cell r="AJ272">
            <v>0</v>
          </cell>
          <cell r="AK272">
            <v>0</v>
          </cell>
          <cell r="AL272" t="str">
            <v>NULL</v>
          </cell>
          <cell r="AM272" t="str">
            <v>NULL</v>
          </cell>
          <cell r="AN272" t="str">
            <v>NULL</v>
          </cell>
          <cell r="AO272" t="str">
            <v>NULL</v>
          </cell>
          <cell r="AP272" t="str">
            <v>NULL</v>
          </cell>
          <cell r="AQ272">
            <v>0</v>
          </cell>
          <cell r="AR272" t="str">
            <v>NULL</v>
          </cell>
          <cell r="AS272">
            <v>1.26984126984127E-2</v>
          </cell>
        </row>
        <row r="273">
          <cell r="A273">
            <v>136353</v>
          </cell>
          <cell r="B273">
            <v>9165403</v>
          </cell>
          <cell r="C273" t="str">
            <v>Pate's Grammar School</v>
          </cell>
          <cell r="D273">
            <v>916</v>
          </cell>
          <cell r="E273" t="str">
            <v>SS</v>
          </cell>
          <cell r="F273" t="str">
            <v>Recoupment Converter</v>
          </cell>
          <cell r="G273">
            <v>1</v>
          </cell>
          <cell r="H273">
            <v>622</v>
          </cell>
          <cell r="I273">
            <v>0</v>
          </cell>
          <cell r="J273">
            <v>622</v>
          </cell>
          <cell r="K273">
            <v>370</v>
          </cell>
          <cell r="L273">
            <v>252</v>
          </cell>
          <cell r="M273">
            <v>0</v>
          </cell>
          <cell r="N273" t="str">
            <v>NULL</v>
          </cell>
          <cell r="O273" t="str">
            <v>NULL</v>
          </cell>
          <cell r="P273">
            <v>6.4308681672025697E-3</v>
          </cell>
          <cell r="Q273">
            <v>1.44E-2</v>
          </cell>
          <cell r="R273" t="str">
            <v>NULL</v>
          </cell>
          <cell r="S273" t="str">
            <v>NULL</v>
          </cell>
          <cell r="T273" t="str">
            <v>NULL</v>
          </cell>
          <cell r="U273" t="str">
            <v>NULL</v>
          </cell>
          <cell r="V273" t="str">
            <v>NULL</v>
          </cell>
          <cell r="W273" t="str">
            <v>NULL</v>
          </cell>
          <cell r="X273" t="str">
            <v>NULL</v>
          </cell>
          <cell r="Y273">
            <v>0.93506493506493504</v>
          </cell>
          <cell r="Z273">
            <v>2.43506493506494E-2</v>
          </cell>
          <cell r="AA273">
            <v>1.6233766233766201E-2</v>
          </cell>
          <cell r="AB273">
            <v>1.9480519480519501E-2</v>
          </cell>
          <cell r="AC273">
            <v>1.62337662337662E-3</v>
          </cell>
          <cell r="AD273">
            <v>1.62337662337662E-3</v>
          </cell>
          <cell r="AE273">
            <v>1.62337662337662E-3</v>
          </cell>
          <cell r="AF273" t="str">
            <v>NULL</v>
          </cell>
          <cell r="AG273" t="str">
            <v>NULL</v>
          </cell>
          <cell r="AH273" t="str">
            <v>NULL</v>
          </cell>
          <cell r="AI273">
            <v>1.60771704180064E-3</v>
          </cell>
          <cell r="AJ273">
            <v>1.60771704180064E-3</v>
          </cell>
          <cell r="AK273">
            <v>4.8231511254019296E-3</v>
          </cell>
          <cell r="AL273" t="str">
            <v>NULL</v>
          </cell>
          <cell r="AM273" t="str">
            <v>NULL</v>
          </cell>
          <cell r="AN273" t="str">
            <v>NULL</v>
          </cell>
          <cell r="AO273" t="str">
            <v>NULL</v>
          </cell>
          <cell r="AP273" t="str">
            <v>NULL</v>
          </cell>
          <cell r="AQ273">
            <v>0</v>
          </cell>
          <cell r="AR273" t="str">
            <v>NULL</v>
          </cell>
          <cell r="AS273">
            <v>4.8231511254019296E-3</v>
          </cell>
        </row>
        <row r="274">
          <cell r="A274">
            <v>136578</v>
          </cell>
          <cell r="B274">
            <v>9165404</v>
          </cell>
          <cell r="C274" t="str">
            <v>The Crypt School</v>
          </cell>
          <cell r="D274">
            <v>916</v>
          </cell>
          <cell r="E274" t="str">
            <v>SS</v>
          </cell>
          <cell r="F274" t="str">
            <v>Recoupment Converter</v>
          </cell>
          <cell r="G274">
            <v>1</v>
          </cell>
          <cell r="H274">
            <v>590</v>
          </cell>
          <cell r="I274">
            <v>0</v>
          </cell>
          <cell r="J274">
            <v>590</v>
          </cell>
          <cell r="K274">
            <v>358</v>
          </cell>
          <cell r="L274">
            <v>232</v>
          </cell>
          <cell r="M274">
            <v>0</v>
          </cell>
          <cell r="N274" t="str">
            <v>NULL</v>
          </cell>
          <cell r="O274" t="str">
            <v>NULL</v>
          </cell>
          <cell r="P274">
            <v>5.0847457627118599E-2</v>
          </cell>
          <cell r="Q274">
            <v>6.3500000000000001E-2</v>
          </cell>
          <cell r="R274" t="str">
            <v>NULL</v>
          </cell>
          <cell r="S274" t="str">
            <v>NULL</v>
          </cell>
          <cell r="T274" t="str">
            <v>NULL</v>
          </cell>
          <cell r="U274" t="str">
            <v>NULL</v>
          </cell>
          <cell r="V274" t="str">
            <v>NULL</v>
          </cell>
          <cell r="W274" t="str">
            <v>NULL</v>
          </cell>
          <cell r="X274" t="str">
            <v>NULL</v>
          </cell>
          <cell r="Y274">
            <v>0.764406779661017</v>
          </cell>
          <cell r="Z274">
            <v>5.4237288135593198E-2</v>
          </cell>
          <cell r="AA274">
            <v>3.2203389830508501E-2</v>
          </cell>
          <cell r="AB274">
            <v>0.113559322033898</v>
          </cell>
          <cell r="AC274">
            <v>2.20338983050847E-2</v>
          </cell>
          <cell r="AD274">
            <v>1.1864406779661E-2</v>
          </cell>
          <cell r="AE274">
            <v>1.69491525423729E-3</v>
          </cell>
          <cell r="AF274" t="str">
            <v>NULL</v>
          </cell>
          <cell r="AG274" t="str">
            <v>NULL</v>
          </cell>
          <cell r="AH274" t="str">
            <v>NULL</v>
          </cell>
          <cell r="AI274">
            <v>5.0847457627118597E-3</v>
          </cell>
          <cell r="AJ274">
            <v>5.0847457627118597E-3</v>
          </cell>
          <cell r="AK274">
            <v>6.7796610169491497E-3</v>
          </cell>
          <cell r="AL274">
            <v>1.7152658662092624E-3</v>
          </cell>
          <cell r="AM274">
            <v>1.7152658662092624E-3</v>
          </cell>
          <cell r="AN274">
            <v>1.7152658662092624E-3</v>
          </cell>
          <cell r="AO274" t="str">
            <v>NULL</v>
          </cell>
          <cell r="AP274" t="str">
            <v>NULL</v>
          </cell>
          <cell r="AQ274">
            <v>0</v>
          </cell>
          <cell r="AR274" t="str">
            <v>NULL</v>
          </cell>
          <cell r="AS274">
            <v>3.55932203389831E-2</v>
          </cell>
        </row>
        <row r="275">
          <cell r="A275">
            <v>137752</v>
          </cell>
          <cell r="B275">
            <v>9165405</v>
          </cell>
          <cell r="C275" t="str">
            <v>Tewkesbury School</v>
          </cell>
          <cell r="D275">
            <v>916</v>
          </cell>
          <cell r="E275" t="str">
            <v>SS</v>
          </cell>
          <cell r="F275" t="str">
            <v>Recoupment Converter</v>
          </cell>
          <cell r="G275">
            <v>1</v>
          </cell>
          <cell r="H275">
            <v>1278</v>
          </cell>
          <cell r="I275">
            <v>0</v>
          </cell>
          <cell r="J275">
            <v>1278</v>
          </cell>
          <cell r="K275">
            <v>749</v>
          </cell>
          <cell r="L275">
            <v>529</v>
          </cell>
          <cell r="M275" t="str">
            <v>NULL</v>
          </cell>
          <cell r="N275" t="str">
            <v>NULL</v>
          </cell>
          <cell r="O275" t="str">
            <v>NULL</v>
          </cell>
          <cell r="P275">
            <v>8.6854460093896704E-2</v>
          </cell>
          <cell r="Q275">
            <v>0.18230000000000002</v>
          </cell>
          <cell r="R275" t="str">
            <v>NULL</v>
          </cell>
          <cell r="S275" t="str">
            <v>NULL</v>
          </cell>
          <cell r="T275" t="str">
            <v>NULL</v>
          </cell>
          <cell r="U275" t="str">
            <v>NULL</v>
          </cell>
          <cell r="V275" t="str">
            <v>NULL</v>
          </cell>
          <cell r="W275" t="str">
            <v>NULL</v>
          </cell>
          <cell r="X275" t="str">
            <v>NULL</v>
          </cell>
          <cell r="Y275">
            <v>0.77429467084639503</v>
          </cell>
          <cell r="Z275">
            <v>4.7021943573667697E-3</v>
          </cell>
          <cell r="AA275">
            <v>8.7774294670846395E-2</v>
          </cell>
          <cell r="AB275">
            <v>0.114420062695925</v>
          </cell>
          <cell r="AC275">
            <v>1.72413793103448E-2</v>
          </cell>
          <cell r="AD275">
            <v>1.56739811912226E-3</v>
          </cell>
          <cell r="AE275">
            <v>0</v>
          </cell>
          <cell r="AF275" t="str">
            <v>NULL</v>
          </cell>
          <cell r="AG275" t="str">
            <v>NULL</v>
          </cell>
          <cell r="AH275" t="str">
            <v>NULL</v>
          </cell>
          <cell r="AI275">
            <v>3.1298904538341202E-3</v>
          </cell>
          <cell r="AJ275">
            <v>4.6948356807511703E-3</v>
          </cell>
          <cell r="AK275">
            <v>5.4773082942097002E-3</v>
          </cell>
          <cell r="AL275">
            <v>3.0511060259344014E-3</v>
          </cell>
          <cell r="AM275">
            <v>3.0511060259344014E-3</v>
          </cell>
          <cell r="AN275">
            <v>3.0511060259344014E-3</v>
          </cell>
          <cell r="AO275" t="str">
            <v>NULL</v>
          </cell>
          <cell r="AP275" t="str">
            <v>NULL</v>
          </cell>
          <cell r="AQ275">
            <v>8.6842105263157901E-2</v>
          </cell>
          <cell r="AR275" t="str">
            <v>NULL</v>
          </cell>
          <cell r="AS275">
            <v>3.4428794992175299E-2</v>
          </cell>
        </row>
        <row r="276">
          <cell r="A276">
            <v>137033</v>
          </cell>
          <cell r="B276">
            <v>9165406</v>
          </cell>
          <cell r="C276" t="str">
            <v>Katharine Lady Berkeley's Sch.</v>
          </cell>
          <cell r="D276">
            <v>916</v>
          </cell>
          <cell r="E276" t="str">
            <v>SS</v>
          </cell>
          <cell r="F276" t="str">
            <v>Recoupment Converter</v>
          </cell>
          <cell r="G276">
            <v>1</v>
          </cell>
          <cell r="H276">
            <v>1193</v>
          </cell>
          <cell r="I276">
            <v>0</v>
          </cell>
          <cell r="J276">
            <v>1193</v>
          </cell>
          <cell r="K276">
            <v>693</v>
          </cell>
          <cell r="L276">
            <v>500</v>
          </cell>
          <cell r="M276">
            <v>0</v>
          </cell>
          <cell r="N276" t="str">
            <v>NULL</v>
          </cell>
          <cell r="O276" t="str">
            <v>NULL</v>
          </cell>
          <cell r="P276">
            <v>4.5264040234702402E-2</v>
          </cell>
          <cell r="Q276">
            <v>0.10589999999999999</v>
          </cell>
          <cell r="R276" t="str">
            <v>NULL</v>
          </cell>
          <cell r="S276" t="str">
            <v>NULL</v>
          </cell>
          <cell r="T276" t="str">
            <v>NULL</v>
          </cell>
          <cell r="U276" t="str">
            <v>NULL</v>
          </cell>
          <cell r="V276" t="str">
            <v>NULL</v>
          </cell>
          <cell r="W276" t="str">
            <v>NULL</v>
          </cell>
          <cell r="X276" t="str">
            <v>NULL</v>
          </cell>
          <cell r="Y276">
            <v>0.97063758389261701</v>
          </cell>
          <cell r="Z276">
            <v>2.2651006711409401E-2</v>
          </cell>
          <cell r="AA276">
            <v>3.3557046979865801E-3</v>
          </cell>
          <cell r="AB276">
            <v>3.3557046979865801E-3</v>
          </cell>
          <cell r="AC276">
            <v>0</v>
          </cell>
          <cell r="AD276">
            <v>0</v>
          </cell>
          <cell r="AE276">
            <v>0</v>
          </cell>
          <cell r="AF276" t="str">
            <v>NULL</v>
          </cell>
          <cell r="AG276" t="str">
            <v>NULL</v>
          </cell>
          <cell r="AH276" t="str">
            <v>NULL</v>
          </cell>
          <cell r="AI276">
            <v>0</v>
          </cell>
          <cell r="AJ276">
            <v>8.3822296730930396E-4</v>
          </cell>
          <cell r="AK276">
            <v>8.3822296730930396E-4</v>
          </cell>
          <cell r="AL276">
            <v>3.2840722495894909E-3</v>
          </cell>
          <cell r="AM276">
            <v>2.4630541871921183E-3</v>
          </cell>
          <cell r="AN276">
            <v>2.4630541871921183E-3</v>
          </cell>
          <cell r="AO276" t="str">
            <v>NULL</v>
          </cell>
          <cell r="AP276" t="str">
            <v>NULL</v>
          </cell>
          <cell r="AQ276">
            <v>5.52763819095477E-2</v>
          </cell>
          <cell r="AR276" t="str">
            <v>NULL</v>
          </cell>
          <cell r="AS276">
            <v>2.8499580888516299E-2</v>
          </cell>
        </row>
        <row r="277">
          <cell r="A277">
            <v>136474</v>
          </cell>
          <cell r="B277">
            <v>9165408</v>
          </cell>
          <cell r="C277" t="str">
            <v>Balcarras School</v>
          </cell>
          <cell r="D277">
            <v>916</v>
          </cell>
          <cell r="E277" t="str">
            <v>SS</v>
          </cell>
          <cell r="F277" t="str">
            <v>Recoupment Converter</v>
          </cell>
          <cell r="G277">
            <v>1</v>
          </cell>
          <cell r="H277">
            <v>977</v>
          </cell>
          <cell r="I277">
            <v>0</v>
          </cell>
          <cell r="J277">
            <v>977</v>
          </cell>
          <cell r="K277">
            <v>583</v>
          </cell>
          <cell r="L277">
            <v>394</v>
          </cell>
          <cell r="M277">
            <v>0</v>
          </cell>
          <cell r="N277" t="str">
            <v>NULL</v>
          </cell>
          <cell r="O277" t="str">
            <v>NULL</v>
          </cell>
          <cell r="P277">
            <v>3.5823950870010203E-2</v>
          </cell>
          <cell r="Q277">
            <v>8.3599999999999994E-2</v>
          </cell>
          <cell r="R277" t="str">
            <v>NULL</v>
          </cell>
          <cell r="S277" t="str">
            <v>NULL</v>
          </cell>
          <cell r="T277" t="str">
            <v>NULL</v>
          </cell>
          <cell r="U277" t="str">
            <v>NULL</v>
          </cell>
          <cell r="V277" t="str">
            <v>NULL</v>
          </cell>
          <cell r="W277" t="str">
            <v>NULL</v>
          </cell>
          <cell r="X277" t="str">
            <v>NULL</v>
          </cell>
          <cell r="Y277">
            <v>0.97736625514403297</v>
          </cell>
          <cell r="Z277">
            <v>6.17283950617284E-3</v>
          </cell>
          <cell r="AA277">
            <v>4.11522633744856E-3</v>
          </cell>
          <cell r="AB277">
            <v>5.1440329218106996E-3</v>
          </cell>
          <cell r="AC277">
            <v>6.17283950617284E-3</v>
          </cell>
          <cell r="AD277">
            <v>1.02880658436214E-3</v>
          </cell>
          <cell r="AE277">
            <v>0</v>
          </cell>
          <cell r="AF277" t="str">
            <v>NULL</v>
          </cell>
          <cell r="AG277" t="str">
            <v>NULL</v>
          </cell>
          <cell r="AH277" t="str">
            <v>NULL</v>
          </cell>
          <cell r="AI277">
            <v>2.04918032786885E-3</v>
          </cell>
          <cell r="AJ277">
            <v>2.04918032786885E-3</v>
          </cell>
          <cell r="AK277">
            <v>4.0983606557377103E-3</v>
          </cell>
          <cell r="AL277" t="str">
            <v>NULL</v>
          </cell>
          <cell r="AM277" t="str">
            <v>NULL</v>
          </cell>
          <cell r="AN277" t="str">
            <v>NULL</v>
          </cell>
          <cell r="AO277" t="str">
            <v>NULL</v>
          </cell>
          <cell r="AP277" t="str">
            <v>NULL</v>
          </cell>
          <cell r="AQ277">
            <v>4.2458100558659201E-2</v>
          </cell>
          <cell r="AR277" t="str">
            <v>NULL</v>
          </cell>
          <cell r="AS277">
            <v>1.9447287615148402E-2</v>
          </cell>
        </row>
        <row r="278">
          <cell r="A278">
            <v>137634</v>
          </cell>
          <cell r="B278">
            <v>9165409</v>
          </cell>
          <cell r="C278" t="str">
            <v>Churchdown School</v>
          </cell>
          <cell r="D278">
            <v>916</v>
          </cell>
          <cell r="E278" t="str">
            <v>SS</v>
          </cell>
          <cell r="F278" t="str">
            <v>Recoupment Converter</v>
          </cell>
          <cell r="G278">
            <v>1</v>
          </cell>
          <cell r="H278">
            <v>1083</v>
          </cell>
          <cell r="I278">
            <v>0</v>
          </cell>
          <cell r="J278">
            <v>1083</v>
          </cell>
          <cell r="K278">
            <v>626</v>
          </cell>
          <cell r="L278">
            <v>457</v>
          </cell>
          <cell r="M278" t="str">
            <v>NULL</v>
          </cell>
          <cell r="N278" t="str">
            <v>NULL</v>
          </cell>
          <cell r="O278" t="str">
            <v>NULL</v>
          </cell>
          <cell r="P278">
            <v>0.10064635272391501</v>
          </cell>
          <cell r="Q278">
            <v>0.15380000000000002</v>
          </cell>
          <cell r="R278" t="str">
            <v>NULL</v>
          </cell>
          <cell r="S278" t="str">
            <v>NULL</v>
          </cell>
          <cell r="T278" t="str">
            <v>NULL</v>
          </cell>
          <cell r="U278" t="str">
            <v>NULL</v>
          </cell>
          <cell r="V278" t="str">
            <v>NULL</v>
          </cell>
          <cell r="W278" t="str">
            <v>NULL</v>
          </cell>
          <cell r="X278" t="str">
            <v>NULL</v>
          </cell>
          <cell r="Y278">
            <v>0.79108635097492996</v>
          </cell>
          <cell r="Z278">
            <v>2.69266480965645E-2</v>
          </cell>
          <cell r="AA278">
            <v>2.0427112349117899E-2</v>
          </cell>
          <cell r="AB278">
            <v>0.125348189415042</v>
          </cell>
          <cell r="AC278">
            <v>2.5998142989786401E-2</v>
          </cell>
          <cell r="AD278">
            <v>1.0213556174559E-2</v>
          </cell>
          <cell r="AE278">
            <v>0</v>
          </cell>
          <cell r="AF278" t="str">
            <v>NULL</v>
          </cell>
          <cell r="AG278" t="str">
            <v>NULL</v>
          </cell>
          <cell r="AH278" t="str">
            <v>NULL</v>
          </cell>
          <cell r="AI278">
            <v>1.0156971375807899E-2</v>
          </cell>
          <cell r="AJ278">
            <v>1.7543859649122799E-2</v>
          </cell>
          <cell r="AK278">
            <v>2.4007386888273301E-2</v>
          </cell>
          <cell r="AL278">
            <v>8.0935251798561151E-3</v>
          </cell>
          <cell r="AM278">
            <v>7.1942446043165471E-3</v>
          </cell>
          <cell r="AN278">
            <v>6.2949640287769783E-3</v>
          </cell>
          <cell r="AO278" t="str">
            <v>NULL</v>
          </cell>
          <cell r="AP278" t="str">
            <v>NULL</v>
          </cell>
          <cell r="AQ278">
            <v>9.3023255813953501E-2</v>
          </cell>
          <cell r="AR278" t="str">
            <v>NULL</v>
          </cell>
          <cell r="AS278">
            <v>3.3240997229916899E-2</v>
          </cell>
        </row>
        <row r="279">
          <cell r="A279">
            <v>136292</v>
          </cell>
          <cell r="B279">
            <v>9165410</v>
          </cell>
          <cell r="C279" t="str">
            <v>The Cotswold School Academy</v>
          </cell>
          <cell r="D279">
            <v>916</v>
          </cell>
          <cell r="E279" t="str">
            <v>SS</v>
          </cell>
          <cell r="F279" t="str">
            <v>Recoupment Converter</v>
          </cell>
          <cell r="G279">
            <v>1</v>
          </cell>
          <cell r="H279">
            <v>1007</v>
          </cell>
          <cell r="I279">
            <v>0</v>
          </cell>
          <cell r="J279">
            <v>1007</v>
          </cell>
          <cell r="K279">
            <v>596</v>
          </cell>
          <cell r="L279">
            <v>411</v>
          </cell>
          <cell r="M279">
            <v>0</v>
          </cell>
          <cell r="N279" t="str">
            <v>NULL</v>
          </cell>
          <cell r="O279" t="str">
            <v>NULL</v>
          </cell>
          <cell r="P279">
            <v>6.95134061569017E-2</v>
          </cell>
          <cell r="Q279">
            <v>0.11550000000000001</v>
          </cell>
          <cell r="R279" t="str">
            <v>NULL</v>
          </cell>
          <cell r="S279" t="str">
            <v>NULL</v>
          </cell>
          <cell r="T279" t="str">
            <v>NULL</v>
          </cell>
          <cell r="U279" t="str">
            <v>NULL</v>
          </cell>
          <cell r="V279" t="str">
            <v>NULL</v>
          </cell>
          <cell r="W279" t="str">
            <v>NULL</v>
          </cell>
          <cell r="X279" t="str">
            <v>NULL</v>
          </cell>
          <cell r="Y279">
            <v>0.99602780536246305</v>
          </cell>
          <cell r="Z279">
            <v>1.98609731876862E-3</v>
          </cell>
          <cell r="AA279">
            <v>0</v>
          </cell>
          <cell r="AB279">
            <v>1.98609731876862E-3</v>
          </cell>
          <cell r="AC279">
            <v>0</v>
          </cell>
          <cell r="AD279">
            <v>0</v>
          </cell>
          <cell r="AE279">
            <v>0</v>
          </cell>
          <cell r="AF279" t="str">
            <v>NULL</v>
          </cell>
          <cell r="AG279" t="str">
            <v>NULL</v>
          </cell>
          <cell r="AH279" t="str">
            <v>NULL</v>
          </cell>
          <cell r="AI279">
            <v>5.9701492537313399E-3</v>
          </cell>
          <cell r="AJ279">
            <v>8.9552238805970207E-3</v>
          </cell>
          <cell r="AK279">
            <v>8.9552238805970207E-3</v>
          </cell>
          <cell r="AL279">
            <v>1.0224948875255625E-3</v>
          </cell>
          <cell r="AM279">
            <v>1.0224948875255625E-3</v>
          </cell>
          <cell r="AN279">
            <v>1.0224948875255625E-3</v>
          </cell>
          <cell r="AO279" t="str">
            <v>NULL</v>
          </cell>
          <cell r="AP279" t="str">
            <v>NULL</v>
          </cell>
          <cell r="AQ279">
            <v>5.2222222222222198E-2</v>
          </cell>
          <cell r="AR279" t="str">
            <v>NULL</v>
          </cell>
          <cell r="AS279">
            <v>2.7805362462760701E-2</v>
          </cell>
        </row>
        <row r="280">
          <cell r="A280">
            <v>138746</v>
          </cell>
          <cell r="B280">
            <v>9165411</v>
          </cell>
          <cell r="C280" t="str">
            <v>Newent Community School and Sixth Form Centre</v>
          </cell>
          <cell r="D280">
            <v>916</v>
          </cell>
          <cell r="E280" t="str">
            <v>SS</v>
          </cell>
          <cell r="F280" t="str">
            <v>Recoupment Converter</v>
          </cell>
          <cell r="G280">
            <v>1</v>
          </cell>
          <cell r="H280">
            <v>1078</v>
          </cell>
          <cell r="I280">
            <v>0</v>
          </cell>
          <cell r="J280">
            <v>1078</v>
          </cell>
          <cell r="K280">
            <v>624</v>
          </cell>
          <cell r="L280">
            <v>454</v>
          </cell>
          <cell r="M280">
            <v>0</v>
          </cell>
          <cell r="N280" t="str">
            <v>NULL</v>
          </cell>
          <cell r="O280" t="str">
            <v>NULL</v>
          </cell>
          <cell r="P280">
            <v>5.8441558441558399E-2</v>
          </cell>
          <cell r="Q280">
            <v>0.1188</v>
          </cell>
          <cell r="R280" t="str">
            <v>NULL</v>
          </cell>
          <cell r="S280" t="str">
            <v>NULL</v>
          </cell>
          <cell r="T280" t="str">
            <v>NULL</v>
          </cell>
          <cell r="U280" t="str">
            <v>NULL</v>
          </cell>
          <cell r="V280" t="str">
            <v>NULL</v>
          </cell>
          <cell r="W280" t="str">
            <v>NULL</v>
          </cell>
          <cell r="X280" t="str">
            <v>NULL</v>
          </cell>
          <cell r="Y280">
            <v>0.91643454038997196</v>
          </cell>
          <cell r="Z280">
            <v>3.1569173630455E-2</v>
          </cell>
          <cell r="AA280">
            <v>1.67130919220056E-2</v>
          </cell>
          <cell r="AB280">
            <v>3.3426183844011102E-2</v>
          </cell>
          <cell r="AC280">
            <v>9.2850510677808696E-4</v>
          </cell>
          <cell r="AD280">
            <v>9.2850510677808696E-4</v>
          </cell>
          <cell r="AE280">
            <v>0</v>
          </cell>
          <cell r="AF280" t="str">
            <v>NULL</v>
          </cell>
          <cell r="AG280" t="str">
            <v>NULL</v>
          </cell>
          <cell r="AH280" t="str">
            <v>NULL</v>
          </cell>
          <cell r="AI280">
            <v>5.5658627087198497E-3</v>
          </cell>
          <cell r="AJ280">
            <v>1.20593692022263E-2</v>
          </cell>
          <cell r="AK280">
            <v>2.04081632653061E-2</v>
          </cell>
          <cell r="AL280">
            <v>5.3571428571428572E-3</v>
          </cell>
          <cell r="AM280">
            <v>4.464285714285714E-3</v>
          </cell>
          <cell r="AN280">
            <v>3.5714285714285713E-3</v>
          </cell>
          <cell r="AO280" t="str">
            <v>NULL</v>
          </cell>
          <cell r="AP280" t="str">
            <v>NULL</v>
          </cell>
          <cell r="AQ280">
            <v>8.4656084656084707E-2</v>
          </cell>
          <cell r="AR280" t="str">
            <v>NULL</v>
          </cell>
          <cell r="AS280">
            <v>3.5250463821892397E-2</v>
          </cell>
        </row>
        <row r="281">
          <cell r="A281">
            <v>136623</v>
          </cell>
          <cell r="B281">
            <v>9165412</v>
          </cell>
          <cell r="C281" t="str">
            <v>Chosen Hill School</v>
          </cell>
          <cell r="D281">
            <v>916</v>
          </cell>
          <cell r="E281" t="str">
            <v>SS</v>
          </cell>
          <cell r="F281" t="str">
            <v>Recoupment Converter</v>
          </cell>
          <cell r="G281">
            <v>1</v>
          </cell>
          <cell r="H281">
            <v>1156</v>
          </cell>
          <cell r="I281">
            <v>0</v>
          </cell>
          <cell r="J281">
            <v>1156</v>
          </cell>
          <cell r="K281">
            <v>691</v>
          </cell>
          <cell r="L281">
            <v>465</v>
          </cell>
          <cell r="M281">
            <v>0</v>
          </cell>
          <cell r="N281" t="str">
            <v>NULL</v>
          </cell>
          <cell r="O281" t="str">
            <v>NULL</v>
          </cell>
          <cell r="P281">
            <v>5.7958477508650498E-2</v>
          </cell>
          <cell r="Q281">
            <v>0.10869999999999999</v>
          </cell>
          <cell r="R281" t="str">
            <v>NULL</v>
          </cell>
          <cell r="S281" t="str">
            <v>NULL</v>
          </cell>
          <cell r="T281" t="str">
            <v>NULL</v>
          </cell>
          <cell r="U281" t="str">
            <v>NULL</v>
          </cell>
          <cell r="V281" t="str">
            <v>NULL</v>
          </cell>
          <cell r="W281" t="str">
            <v>NULL</v>
          </cell>
          <cell r="X281" t="str">
            <v>NULL</v>
          </cell>
          <cell r="Y281">
            <v>0.90372940156114501</v>
          </cell>
          <cell r="Z281">
            <v>6.0711188204683403E-3</v>
          </cell>
          <cell r="AA281">
            <v>8.6730268863833507E-3</v>
          </cell>
          <cell r="AB281">
            <v>7.1986123156981802E-2</v>
          </cell>
          <cell r="AC281">
            <v>8.6730268863833507E-3</v>
          </cell>
          <cell r="AD281">
            <v>8.6730268863833497E-4</v>
          </cell>
          <cell r="AE281">
            <v>0</v>
          </cell>
          <cell r="AF281" t="str">
            <v>NULL</v>
          </cell>
          <cell r="AG281" t="str">
            <v>NULL</v>
          </cell>
          <cell r="AH281" t="str">
            <v>NULL</v>
          </cell>
          <cell r="AI281">
            <v>1.7331022530329299E-3</v>
          </cell>
          <cell r="AJ281">
            <v>5.1993067590987898E-3</v>
          </cell>
          <cell r="AK281">
            <v>6.0658578856152504E-3</v>
          </cell>
          <cell r="AL281">
            <v>1.7123287671232876E-3</v>
          </cell>
          <cell r="AM281">
            <v>1.7123287671232876E-3</v>
          </cell>
          <cell r="AN281">
            <v>1.7123287671232876E-3</v>
          </cell>
          <cell r="AO281" t="str">
            <v>NULL</v>
          </cell>
          <cell r="AP281" t="str">
            <v>NULL</v>
          </cell>
          <cell r="AQ281">
            <v>5.6672760511882997E-2</v>
          </cell>
          <cell r="AR281" t="str">
            <v>NULL</v>
          </cell>
          <cell r="AS281">
            <v>1.29757785467128E-2</v>
          </cell>
        </row>
        <row r="282">
          <cell r="A282">
            <v>136960</v>
          </cell>
          <cell r="B282">
            <v>9165414</v>
          </cell>
          <cell r="C282" t="str">
            <v>Chipping Campden School</v>
          </cell>
          <cell r="D282">
            <v>916</v>
          </cell>
          <cell r="E282" t="str">
            <v>SS</v>
          </cell>
          <cell r="F282" t="str">
            <v>Recoupment Converter</v>
          </cell>
          <cell r="G282">
            <v>1</v>
          </cell>
          <cell r="H282">
            <v>948</v>
          </cell>
          <cell r="I282">
            <v>0</v>
          </cell>
          <cell r="J282">
            <v>948</v>
          </cell>
          <cell r="K282">
            <v>568</v>
          </cell>
          <cell r="L282">
            <v>380</v>
          </cell>
          <cell r="M282">
            <v>0</v>
          </cell>
          <cell r="N282" t="str">
            <v>NULL</v>
          </cell>
          <cell r="O282" t="str">
            <v>NULL</v>
          </cell>
          <cell r="P282">
            <v>4.5358649789029502E-2</v>
          </cell>
          <cell r="Q282">
            <v>9.5700000000000007E-2</v>
          </cell>
          <cell r="R282" t="str">
            <v>NULL</v>
          </cell>
          <cell r="S282" t="str">
            <v>NULL</v>
          </cell>
          <cell r="T282" t="str">
            <v>NULL</v>
          </cell>
          <cell r="U282" t="str">
            <v>NULL</v>
          </cell>
          <cell r="V282" t="str">
            <v>NULL</v>
          </cell>
          <cell r="W282" t="str">
            <v>NULL</v>
          </cell>
          <cell r="X282" t="str">
            <v>NULL</v>
          </cell>
          <cell r="Y282">
            <v>0.97671957671957699</v>
          </cell>
          <cell r="Z282">
            <v>2.2222222222222199E-2</v>
          </cell>
          <cell r="AA282">
            <v>1.05820105820106E-3</v>
          </cell>
          <cell r="AB282">
            <v>0</v>
          </cell>
          <cell r="AC282">
            <v>0</v>
          </cell>
          <cell r="AD282">
            <v>0</v>
          </cell>
          <cell r="AE282">
            <v>0</v>
          </cell>
          <cell r="AF282" t="str">
            <v>NULL</v>
          </cell>
          <cell r="AG282" t="str">
            <v>NULL</v>
          </cell>
          <cell r="AH282" t="str">
            <v>NULL</v>
          </cell>
          <cell r="AI282">
            <v>0</v>
          </cell>
          <cell r="AJ282">
            <v>0</v>
          </cell>
          <cell r="AK282">
            <v>1.05485232067511E-3</v>
          </cell>
          <cell r="AL282">
            <v>2.2002200220022001E-3</v>
          </cell>
          <cell r="AM282">
            <v>2.2002200220022001E-3</v>
          </cell>
          <cell r="AN282">
            <v>1.1001100110011001E-3</v>
          </cell>
          <cell r="AO282" t="str">
            <v>NULL</v>
          </cell>
          <cell r="AP282" t="str">
            <v>NULL</v>
          </cell>
          <cell r="AQ282">
            <v>7.9310344827586199E-2</v>
          </cell>
          <cell r="AR282" t="str">
            <v>NULL</v>
          </cell>
          <cell r="AS282">
            <v>3.37552742616034E-2</v>
          </cell>
        </row>
        <row r="283">
          <cell r="A283">
            <v>137382</v>
          </cell>
          <cell r="B283">
            <v>9165415</v>
          </cell>
          <cell r="C283" t="str">
            <v>Wyedean School &amp; Sixth Form Centre</v>
          </cell>
          <cell r="D283">
            <v>916</v>
          </cell>
          <cell r="E283" t="str">
            <v>SS</v>
          </cell>
          <cell r="F283" t="str">
            <v>Recoupment Converter</v>
          </cell>
          <cell r="G283">
            <v>1</v>
          </cell>
          <cell r="H283">
            <v>862</v>
          </cell>
          <cell r="I283">
            <v>0</v>
          </cell>
          <cell r="J283">
            <v>862</v>
          </cell>
          <cell r="K283">
            <v>520</v>
          </cell>
          <cell r="L283">
            <v>342</v>
          </cell>
          <cell r="M283">
            <v>0</v>
          </cell>
          <cell r="N283" t="str">
            <v>NULL</v>
          </cell>
          <cell r="O283" t="str">
            <v>NULL</v>
          </cell>
          <cell r="P283">
            <v>6.2645011600928099E-2</v>
          </cell>
          <cell r="Q283">
            <v>0.1119</v>
          </cell>
          <cell r="R283" t="str">
            <v>NULL</v>
          </cell>
          <cell r="S283" t="str">
            <v>NULL</v>
          </cell>
          <cell r="T283" t="str">
            <v>NULL</v>
          </cell>
          <cell r="U283" t="str">
            <v>NULL</v>
          </cell>
          <cell r="V283" t="str">
            <v>NULL</v>
          </cell>
          <cell r="W283" t="str">
            <v>NULL</v>
          </cell>
          <cell r="X283" t="str">
            <v>NULL</v>
          </cell>
          <cell r="Y283">
            <v>0.78627450980392199</v>
          </cell>
          <cell r="Z283">
            <v>1.37254901960784E-2</v>
          </cell>
          <cell r="AA283">
            <v>2.3529411764705899E-2</v>
          </cell>
          <cell r="AB283">
            <v>0.17647058823529399</v>
          </cell>
          <cell r="AC283">
            <v>0</v>
          </cell>
          <cell r="AD283">
            <v>0</v>
          </cell>
          <cell r="AE283">
            <v>0</v>
          </cell>
          <cell r="AF283" t="str">
            <v>NULL</v>
          </cell>
          <cell r="AG283" t="str">
            <v>NULL</v>
          </cell>
          <cell r="AH283" t="str">
            <v>NULL</v>
          </cell>
          <cell r="AI283">
            <v>4.64037122969838E-3</v>
          </cell>
          <cell r="AJ283">
            <v>4.64037122969838E-3</v>
          </cell>
          <cell r="AK283">
            <v>4.64037122969838E-3</v>
          </cell>
          <cell r="AL283">
            <v>2.331002331002331E-3</v>
          </cell>
          <cell r="AM283">
            <v>2.331002331002331E-3</v>
          </cell>
          <cell r="AN283">
            <v>2.331002331002331E-3</v>
          </cell>
          <cell r="AO283" t="str">
            <v>NULL</v>
          </cell>
          <cell r="AP283" t="str">
            <v>NULL</v>
          </cell>
          <cell r="AQ283">
            <v>8.5239085239085202E-2</v>
          </cell>
          <cell r="AR283" t="str">
            <v>NULL</v>
          </cell>
          <cell r="AS283">
            <v>4.7563805104408399E-2</v>
          </cell>
        </row>
        <row r="284">
          <cell r="A284">
            <v>136764</v>
          </cell>
          <cell r="B284">
            <v>9165417</v>
          </cell>
          <cell r="C284" t="str">
            <v>Winchcombe School</v>
          </cell>
          <cell r="D284">
            <v>916</v>
          </cell>
          <cell r="E284" t="str">
            <v>SS</v>
          </cell>
          <cell r="F284" t="str">
            <v>Recoupment Converter</v>
          </cell>
          <cell r="G284">
            <v>1</v>
          </cell>
          <cell r="H284">
            <v>484</v>
          </cell>
          <cell r="I284">
            <v>0</v>
          </cell>
          <cell r="J284">
            <v>484</v>
          </cell>
          <cell r="K284">
            <v>289</v>
          </cell>
          <cell r="L284">
            <v>195</v>
          </cell>
          <cell r="M284">
            <v>0</v>
          </cell>
          <cell r="N284" t="str">
            <v>NULL</v>
          </cell>
          <cell r="O284" t="str">
            <v>NULL</v>
          </cell>
          <cell r="P284">
            <v>0.107438016528926</v>
          </cell>
          <cell r="Q284">
            <v>0.17610000000000001</v>
          </cell>
          <cell r="R284" t="str">
            <v>NULL</v>
          </cell>
          <cell r="S284" t="str">
            <v>NULL</v>
          </cell>
          <cell r="T284" t="str">
            <v>NULL</v>
          </cell>
          <cell r="U284" t="str">
            <v>NULL</v>
          </cell>
          <cell r="V284" t="str">
            <v>NULL</v>
          </cell>
          <cell r="W284" t="str">
            <v>NULL</v>
          </cell>
          <cell r="X284" t="str">
            <v>NULL</v>
          </cell>
          <cell r="Y284">
            <v>0.811594202898551</v>
          </cell>
          <cell r="Z284">
            <v>2.6915113871635601E-2</v>
          </cell>
          <cell r="AA284">
            <v>6.6252587991718404E-2</v>
          </cell>
          <cell r="AB284">
            <v>2.6915113871635601E-2</v>
          </cell>
          <cell r="AC284">
            <v>8.2815734989648004E-3</v>
          </cell>
          <cell r="AD284">
            <v>6.0041407867494803E-2</v>
          </cell>
          <cell r="AE284">
            <v>0</v>
          </cell>
          <cell r="AF284" t="str">
            <v>NULL</v>
          </cell>
          <cell r="AG284" t="str">
            <v>NULL</v>
          </cell>
          <cell r="AH284" t="str">
            <v>NULL</v>
          </cell>
          <cell r="AI284">
            <v>0</v>
          </cell>
          <cell r="AJ284">
            <v>0</v>
          </cell>
          <cell r="AK284">
            <v>2.0661157024793402E-3</v>
          </cell>
          <cell r="AL284" t="str">
            <v>NULL</v>
          </cell>
          <cell r="AM284" t="str">
            <v>NULL</v>
          </cell>
          <cell r="AN284" t="str">
            <v>NULL</v>
          </cell>
          <cell r="AO284" t="str">
            <v>NULL</v>
          </cell>
          <cell r="AP284" t="str">
            <v>NULL</v>
          </cell>
          <cell r="AQ284">
            <v>8.4474885844748895E-2</v>
          </cell>
          <cell r="AR284" t="str">
            <v>NULL</v>
          </cell>
          <cell r="AS284">
            <v>4.1322314049586799E-2</v>
          </cell>
        </row>
        <row r="285">
          <cell r="A285">
            <v>136725</v>
          </cell>
          <cell r="B285">
            <v>9165418</v>
          </cell>
          <cell r="C285" t="str">
            <v>Cheltenham Bournside School</v>
          </cell>
          <cell r="D285">
            <v>916</v>
          </cell>
          <cell r="E285" t="str">
            <v>SS</v>
          </cell>
          <cell r="F285" t="str">
            <v>Recoupment Converter</v>
          </cell>
          <cell r="G285">
            <v>1</v>
          </cell>
          <cell r="H285">
            <v>1317</v>
          </cell>
          <cell r="I285">
            <v>0</v>
          </cell>
          <cell r="J285">
            <v>1317</v>
          </cell>
          <cell r="K285">
            <v>780</v>
          </cell>
          <cell r="L285">
            <v>537</v>
          </cell>
          <cell r="M285">
            <v>0</v>
          </cell>
          <cell r="N285" t="str">
            <v>NULL</v>
          </cell>
          <cell r="O285" t="str">
            <v>NULL</v>
          </cell>
          <cell r="P285">
            <v>8.5041761579346994E-2</v>
          </cell>
          <cell r="Q285">
            <v>0.14150000000000001</v>
          </cell>
          <cell r="R285" t="str">
            <v>NULL</v>
          </cell>
          <cell r="S285" t="str">
            <v>NULL</v>
          </cell>
          <cell r="T285" t="str">
            <v>NULL</v>
          </cell>
          <cell r="U285" t="str">
            <v>NULL</v>
          </cell>
          <cell r="V285" t="str">
            <v>NULL</v>
          </cell>
          <cell r="W285" t="str">
            <v>NULL</v>
          </cell>
          <cell r="X285" t="str">
            <v>NULL</v>
          </cell>
          <cell r="Y285">
            <v>0.77022900763358804</v>
          </cell>
          <cell r="Z285">
            <v>6.4122137404580198E-2</v>
          </cell>
          <cell r="AA285">
            <v>7.0992366412213695E-2</v>
          </cell>
          <cell r="AB285">
            <v>2.8244274809160301E-2</v>
          </cell>
          <cell r="AC285">
            <v>6.1832061068702301E-2</v>
          </cell>
          <cell r="AD285">
            <v>2.2900763358778601E-3</v>
          </cell>
          <cell r="AE285">
            <v>2.2900763358778601E-3</v>
          </cell>
          <cell r="AF285" t="str">
            <v>NULL</v>
          </cell>
          <cell r="AG285" t="str">
            <v>NULL</v>
          </cell>
          <cell r="AH285" t="str">
            <v>NULL</v>
          </cell>
          <cell r="AI285">
            <v>3.0395136778115501E-3</v>
          </cell>
          <cell r="AJ285">
            <v>6.0790273556231003E-3</v>
          </cell>
          <cell r="AK285">
            <v>9.8784194528875394E-3</v>
          </cell>
          <cell r="AL285">
            <v>7.4460163812360388E-4</v>
          </cell>
          <cell r="AM285">
            <v>7.4460163812360388E-4</v>
          </cell>
          <cell r="AN285">
            <v>7.4460163812360388E-4</v>
          </cell>
          <cell r="AO285" t="str">
            <v>NULL</v>
          </cell>
          <cell r="AP285" t="str">
            <v>NULL</v>
          </cell>
          <cell r="AQ285">
            <v>5.4330708661417301E-2</v>
          </cell>
          <cell r="AR285" t="str">
            <v>NULL</v>
          </cell>
          <cell r="AS285">
            <v>3.4927866362946099E-2</v>
          </cell>
        </row>
        <row r="286">
          <cell r="A286">
            <v>137217</v>
          </cell>
          <cell r="B286">
            <v>9165419</v>
          </cell>
          <cell r="C286" t="str">
            <v>Cirencester Kingshill School</v>
          </cell>
          <cell r="D286">
            <v>916</v>
          </cell>
          <cell r="E286" t="str">
            <v>SS</v>
          </cell>
          <cell r="F286" t="str">
            <v>Recoupment Converter</v>
          </cell>
          <cell r="G286">
            <v>1</v>
          </cell>
          <cell r="H286">
            <v>827</v>
          </cell>
          <cell r="I286">
            <v>0</v>
          </cell>
          <cell r="J286">
            <v>827</v>
          </cell>
          <cell r="K286">
            <v>488</v>
          </cell>
          <cell r="L286">
            <v>339</v>
          </cell>
          <cell r="M286">
            <v>0</v>
          </cell>
          <cell r="N286" t="str">
            <v>NULL</v>
          </cell>
          <cell r="O286" t="str">
            <v>NULL</v>
          </cell>
          <cell r="P286">
            <v>5.8041112454655402E-2</v>
          </cell>
          <cell r="Q286">
            <v>0.10529999999999999</v>
          </cell>
          <cell r="R286" t="str">
            <v>NULL</v>
          </cell>
          <cell r="S286" t="str">
            <v>NULL</v>
          </cell>
          <cell r="T286" t="str">
            <v>NULL</v>
          </cell>
          <cell r="U286" t="str">
            <v>NULL</v>
          </cell>
          <cell r="V286" t="str">
            <v>NULL</v>
          </cell>
          <cell r="W286" t="str">
            <v>NULL</v>
          </cell>
          <cell r="X286" t="str">
            <v>NULL</v>
          </cell>
          <cell r="Y286">
            <v>0.94437726723095505</v>
          </cell>
          <cell r="Z286">
            <v>3.3857315598549001E-2</v>
          </cell>
          <cell r="AA286">
            <v>1.9347037484885098E-2</v>
          </cell>
          <cell r="AB286">
            <v>0</v>
          </cell>
          <cell r="AC286">
            <v>2.4183796856106399E-3</v>
          </cell>
          <cell r="AD286">
            <v>0</v>
          </cell>
          <cell r="AE286">
            <v>0</v>
          </cell>
          <cell r="AF286" t="str">
            <v>NULL</v>
          </cell>
          <cell r="AG286" t="str">
            <v>NULL</v>
          </cell>
          <cell r="AH286" t="str">
            <v>NULL</v>
          </cell>
          <cell r="AI286">
            <v>2.4183796856106399E-3</v>
          </cell>
          <cell r="AJ286">
            <v>3.6275695284159601E-3</v>
          </cell>
          <cell r="AK286">
            <v>3.6275695284159601E-3</v>
          </cell>
          <cell r="AL286" t="str">
            <v>NULL</v>
          </cell>
          <cell r="AM286" t="str">
            <v>NULL</v>
          </cell>
          <cell r="AN286" t="str">
            <v>NULL</v>
          </cell>
          <cell r="AO286" t="str">
            <v>NULL</v>
          </cell>
          <cell r="AP286" t="str">
            <v>NULL</v>
          </cell>
          <cell r="AQ286">
            <v>8.1218274111675107E-2</v>
          </cell>
          <cell r="AR286" t="str">
            <v>NULL</v>
          </cell>
          <cell r="AS286">
            <v>3.9903264812575598E-2</v>
          </cell>
        </row>
        <row r="287">
          <cell r="A287">
            <v>136527</v>
          </cell>
          <cell r="B287">
            <v>9165420</v>
          </cell>
          <cell r="C287" t="str">
            <v>Cirencester Deer Park</v>
          </cell>
          <cell r="D287">
            <v>916</v>
          </cell>
          <cell r="E287" t="str">
            <v>SS</v>
          </cell>
          <cell r="F287" t="str">
            <v>Recoupment Converter</v>
          </cell>
          <cell r="G287">
            <v>1</v>
          </cell>
          <cell r="H287">
            <v>992</v>
          </cell>
          <cell r="I287">
            <v>0</v>
          </cell>
          <cell r="J287">
            <v>992</v>
          </cell>
          <cell r="K287">
            <v>580</v>
          </cell>
          <cell r="L287">
            <v>412</v>
          </cell>
          <cell r="M287">
            <v>0</v>
          </cell>
          <cell r="N287" t="str">
            <v>NULL</v>
          </cell>
          <cell r="O287" t="str">
            <v>NULL</v>
          </cell>
          <cell r="P287">
            <v>8.0645161290322606E-2</v>
          </cell>
          <cell r="Q287">
            <v>0.1512</v>
          </cell>
          <cell r="R287" t="str">
            <v>NULL</v>
          </cell>
          <cell r="S287" t="str">
            <v>NULL</v>
          </cell>
          <cell r="T287" t="str">
            <v>NULL</v>
          </cell>
          <cell r="U287" t="str">
            <v>NULL</v>
          </cell>
          <cell r="V287" t="str">
            <v>NULL</v>
          </cell>
          <cell r="W287" t="str">
            <v>NULL</v>
          </cell>
          <cell r="X287" t="str">
            <v>NULL</v>
          </cell>
          <cell r="Y287">
            <v>0.792719919110212</v>
          </cell>
          <cell r="Z287">
            <v>4.9544994944388299E-2</v>
          </cell>
          <cell r="AA287">
            <v>0.15672396359959601</v>
          </cell>
          <cell r="AB287">
            <v>1.0111223458038399E-3</v>
          </cell>
          <cell r="AC287">
            <v>0</v>
          </cell>
          <cell r="AD287">
            <v>0</v>
          </cell>
          <cell r="AE287">
            <v>0</v>
          </cell>
          <cell r="AF287" t="str">
            <v>NULL</v>
          </cell>
          <cell r="AG287" t="str">
            <v>NULL</v>
          </cell>
          <cell r="AH287" t="str">
            <v>NULL</v>
          </cell>
          <cell r="AI287">
            <v>0</v>
          </cell>
          <cell r="AJ287">
            <v>3.0241935483871002E-3</v>
          </cell>
          <cell r="AK287">
            <v>5.0403225806451603E-3</v>
          </cell>
          <cell r="AL287">
            <v>6.006006006006006E-3</v>
          </cell>
          <cell r="AM287">
            <v>6.006006006006006E-3</v>
          </cell>
          <cell r="AN287">
            <v>6.006006006006006E-3</v>
          </cell>
          <cell r="AO287" t="str">
            <v>NULL</v>
          </cell>
          <cell r="AP287" t="str">
            <v>NULL</v>
          </cell>
          <cell r="AQ287">
            <v>8.2722513089005204E-2</v>
          </cell>
          <cell r="AR287" t="str">
            <v>NULL</v>
          </cell>
          <cell r="AS287">
            <v>6.5524193548387094E-2</v>
          </cell>
        </row>
        <row r="288">
          <cell r="A288">
            <v>137387</v>
          </cell>
          <cell r="B288">
            <v>9165422</v>
          </cell>
          <cell r="C288" t="str">
            <v>Dene Magna School</v>
          </cell>
          <cell r="D288">
            <v>916</v>
          </cell>
          <cell r="E288" t="str">
            <v>SS</v>
          </cell>
          <cell r="F288" t="str">
            <v>Recoupment Converter</v>
          </cell>
          <cell r="G288">
            <v>1</v>
          </cell>
          <cell r="H288">
            <v>749</v>
          </cell>
          <cell r="I288">
            <v>0</v>
          </cell>
          <cell r="J288">
            <v>749</v>
          </cell>
          <cell r="K288">
            <v>451</v>
          </cell>
          <cell r="L288">
            <v>298</v>
          </cell>
          <cell r="M288">
            <v>0</v>
          </cell>
          <cell r="N288" t="str">
            <v>NULL</v>
          </cell>
          <cell r="O288" t="str">
            <v>NULL</v>
          </cell>
          <cell r="P288">
            <v>7.6101468624833093E-2</v>
          </cell>
          <cell r="Q288">
            <v>0.15229999999999999</v>
          </cell>
          <cell r="R288" t="str">
            <v>NULL</v>
          </cell>
          <cell r="S288" t="str">
            <v>NULL</v>
          </cell>
          <cell r="T288" t="str">
            <v>NULL</v>
          </cell>
          <cell r="U288" t="str">
            <v>NULL</v>
          </cell>
          <cell r="V288" t="str">
            <v>NULL</v>
          </cell>
          <cell r="W288" t="str">
            <v>NULL</v>
          </cell>
          <cell r="X288" t="str">
            <v>NULL</v>
          </cell>
          <cell r="Y288">
            <v>0.77986577181208105</v>
          </cell>
          <cell r="Z288">
            <v>0.159731543624161</v>
          </cell>
          <cell r="AA288">
            <v>2.41610738255034E-2</v>
          </cell>
          <cell r="AB288">
            <v>3.6241610738254999E-2</v>
          </cell>
          <cell r="AC288">
            <v>0</v>
          </cell>
          <cell r="AD288">
            <v>0</v>
          </cell>
          <cell r="AE288">
            <v>0</v>
          </cell>
          <cell r="AF288" t="str">
            <v>NULL</v>
          </cell>
          <cell r="AG288" t="str">
            <v>NULL</v>
          </cell>
          <cell r="AH288" t="str">
            <v>NULL</v>
          </cell>
          <cell r="AI288">
            <v>0</v>
          </cell>
          <cell r="AJ288">
            <v>0</v>
          </cell>
          <cell r="AK288">
            <v>0</v>
          </cell>
          <cell r="AL288">
            <v>9.433962264150943E-3</v>
          </cell>
          <cell r="AM288">
            <v>9.433962264150943E-3</v>
          </cell>
          <cell r="AN288">
            <v>9.433962264150943E-3</v>
          </cell>
          <cell r="AO288" t="str">
            <v>NULL</v>
          </cell>
          <cell r="AP288" t="str">
            <v>NULL</v>
          </cell>
          <cell r="AQ288">
            <v>0.102409638554217</v>
          </cell>
          <cell r="AR288" t="str">
            <v>NULL</v>
          </cell>
          <cell r="AS288">
            <v>2.5367156208277699E-2</v>
          </cell>
        </row>
        <row r="289">
          <cell r="A289">
            <v>136985</v>
          </cell>
          <cell r="B289">
            <v>9165428</v>
          </cell>
          <cell r="C289" t="str">
            <v>Sir William Romney's School</v>
          </cell>
          <cell r="D289">
            <v>916</v>
          </cell>
          <cell r="E289" t="str">
            <v>SS</v>
          </cell>
          <cell r="F289" t="str">
            <v>Recoupment Converter</v>
          </cell>
          <cell r="G289">
            <v>1</v>
          </cell>
          <cell r="H289">
            <v>456</v>
          </cell>
          <cell r="I289">
            <v>0</v>
          </cell>
          <cell r="J289">
            <v>456</v>
          </cell>
          <cell r="K289">
            <v>266</v>
          </cell>
          <cell r="L289">
            <v>190</v>
          </cell>
          <cell r="M289">
            <v>0</v>
          </cell>
          <cell r="N289" t="str">
            <v>NULL</v>
          </cell>
          <cell r="O289" t="str">
            <v>NULL</v>
          </cell>
          <cell r="P289">
            <v>7.6754385964912297E-2</v>
          </cell>
          <cell r="Q289">
            <v>0.16699999999999998</v>
          </cell>
          <cell r="R289" t="str">
            <v>NULL</v>
          </cell>
          <cell r="S289" t="str">
            <v>NULL</v>
          </cell>
          <cell r="T289" t="str">
            <v>NULL</v>
          </cell>
          <cell r="U289" t="str">
            <v>NULL</v>
          </cell>
          <cell r="V289" t="str">
            <v>NULL</v>
          </cell>
          <cell r="W289" t="str">
            <v>NULL</v>
          </cell>
          <cell r="X289" t="str">
            <v>NULL</v>
          </cell>
          <cell r="Y289">
            <v>0.97149122807017496</v>
          </cell>
          <cell r="Z289">
            <v>1.3157894736842099E-2</v>
          </cell>
          <cell r="AA289">
            <v>1.0964912280701801E-2</v>
          </cell>
          <cell r="AB289">
            <v>2.1929824561403499E-3</v>
          </cell>
          <cell r="AC289">
            <v>0</v>
          </cell>
          <cell r="AD289">
            <v>2.1929824561403499E-3</v>
          </cell>
          <cell r="AE289">
            <v>0</v>
          </cell>
          <cell r="AF289" t="str">
            <v>NULL</v>
          </cell>
          <cell r="AG289" t="str">
            <v>NULL</v>
          </cell>
          <cell r="AH289" t="str">
            <v>NULL</v>
          </cell>
          <cell r="AI289">
            <v>1.0964912280701801E-2</v>
          </cell>
          <cell r="AJ289">
            <v>1.3157894736842099E-2</v>
          </cell>
          <cell r="AK289">
            <v>1.3157894736842099E-2</v>
          </cell>
          <cell r="AL289">
            <v>8.9086859688195987E-3</v>
          </cell>
          <cell r="AM289">
            <v>6.6815144766146995E-3</v>
          </cell>
          <cell r="AN289">
            <v>6.6815144766146995E-3</v>
          </cell>
          <cell r="AO289" t="str">
            <v>NULL</v>
          </cell>
          <cell r="AP289" t="str">
            <v>NULL</v>
          </cell>
          <cell r="AQ289">
            <v>0.13766233766233801</v>
          </cell>
          <cell r="AR289" t="str">
            <v>NULL</v>
          </cell>
          <cell r="AS289">
            <v>0.100877192982456</v>
          </cell>
        </row>
      </sheetData>
      <sheetData sheetId="3" refreshError="1"/>
      <sheetData sheetId="4" refreshError="1"/>
      <sheetData sheetId="5" refreshError="1"/>
      <sheetData sheetId="6" refreshError="1">
        <row r="1">
          <cell r="A1" t="str">
            <v>URN</v>
          </cell>
          <cell r="B1" t="str">
            <v>LAESTAB</v>
          </cell>
          <cell r="C1" t="str">
            <v>School_Name</v>
          </cell>
          <cell r="D1" t="str">
            <v>Opening / Closing</v>
          </cell>
          <cell r="E1" t="str">
            <v>Primary Pupils in High Needs Places</v>
          </cell>
          <cell r="F1" t="str">
            <v>Key Stage 3 Pupils in High Needs Places</v>
          </cell>
          <cell r="G1" t="str">
            <v>Key Stage 4 Pupils in High Needs Places</v>
          </cell>
          <cell r="H1" t="str">
            <v>Split Sites</v>
          </cell>
          <cell r="I1" t="str">
            <v>Rates</v>
          </cell>
          <cell r="J1" t="str">
            <v xml:space="preserve">Total Rates </v>
          </cell>
          <cell r="K1" t="str">
            <v>PFI</v>
          </cell>
          <cell r="L1" t="str">
            <v>Sixth Form Funding From DSG</v>
          </cell>
          <cell r="M1" t="str">
            <v>Excep Circs 1</v>
          </cell>
          <cell r="N1" t="str">
            <v>Excep Circs 2</v>
          </cell>
        </row>
        <row r="3">
          <cell r="A3">
            <v>115481</v>
          </cell>
          <cell r="B3">
            <v>9162000</v>
          </cell>
          <cell r="C3" t="str">
            <v>Widden Primary School</v>
          </cell>
          <cell r="D3">
            <v>1</v>
          </cell>
          <cell r="E3">
            <v>0</v>
          </cell>
          <cell r="F3">
            <v>0</v>
          </cell>
          <cell r="G3">
            <v>0</v>
          </cell>
          <cell r="H3">
            <v>0</v>
          </cell>
          <cell r="I3">
            <v>24492</v>
          </cell>
          <cell r="J3">
            <v>24492</v>
          </cell>
          <cell r="M3">
            <v>0</v>
          </cell>
        </row>
        <row r="4">
          <cell r="A4">
            <v>115482</v>
          </cell>
          <cell r="B4">
            <v>9162002</v>
          </cell>
          <cell r="C4" t="str">
            <v>Tredworth Junior School</v>
          </cell>
          <cell r="D4">
            <v>1</v>
          </cell>
          <cell r="E4">
            <v>0</v>
          </cell>
          <cell r="F4">
            <v>0</v>
          </cell>
          <cell r="G4">
            <v>0</v>
          </cell>
          <cell r="H4">
            <v>0</v>
          </cell>
          <cell r="I4">
            <v>12717</v>
          </cell>
          <cell r="J4">
            <v>12717</v>
          </cell>
          <cell r="M4">
            <v>0</v>
          </cell>
        </row>
        <row r="5">
          <cell r="A5">
            <v>115483</v>
          </cell>
          <cell r="B5">
            <v>9162004</v>
          </cell>
          <cell r="C5" t="str">
            <v>Linden Primary School</v>
          </cell>
          <cell r="D5">
            <v>1</v>
          </cell>
          <cell r="E5">
            <v>0</v>
          </cell>
          <cell r="F5">
            <v>0</v>
          </cell>
          <cell r="G5">
            <v>0</v>
          </cell>
          <cell r="H5">
            <v>0</v>
          </cell>
          <cell r="I5">
            <v>26612</v>
          </cell>
          <cell r="J5">
            <v>26611.5</v>
          </cell>
          <cell r="M5">
            <v>0</v>
          </cell>
        </row>
        <row r="6">
          <cell r="A6">
            <v>115484</v>
          </cell>
          <cell r="B6">
            <v>9162005</v>
          </cell>
          <cell r="C6" t="str">
            <v>Hatherley Infants' School</v>
          </cell>
          <cell r="D6">
            <v>1</v>
          </cell>
          <cell r="E6">
            <v>0</v>
          </cell>
          <cell r="F6">
            <v>0</v>
          </cell>
          <cell r="G6">
            <v>0</v>
          </cell>
          <cell r="H6">
            <v>0</v>
          </cell>
          <cell r="I6">
            <v>10598</v>
          </cell>
          <cell r="J6">
            <v>10597.5</v>
          </cell>
          <cell r="M6">
            <v>0</v>
          </cell>
        </row>
        <row r="7">
          <cell r="A7">
            <v>115485</v>
          </cell>
          <cell r="B7">
            <v>9162007</v>
          </cell>
          <cell r="C7" t="str">
            <v>Calton Junior School</v>
          </cell>
          <cell r="D7">
            <v>1</v>
          </cell>
          <cell r="E7">
            <v>0</v>
          </cell>
          <cell r="F7">
            <v>0</v>
          </cell>
          <cell r="G7">
            <v>0</v>
          </cell>
          <cell r="H7">
            <v>0</v>
          </cell>
          <cell r="I7">
            <v>19547</v>
          </cell>
          <cell r="J7">
            <v>19546.5</v>
          </cell>
          <cell r="M7">
            <v>0</v>
          </cell>
        </row>
        <row r="8">
          <cell r="A8">
            <v>115486</v>
          </cell>
          <cell r="B8">
            <v>9162008</v>
          </cell>
          <cell r="C8" t="str">
            <v>Calton Infant School</v>
          </cell>
          <cell r="D8">
            <v>1</v>
          </cell>
          <cell r="E8">
            <v>0</v>
          </cell>
          <cell r="F8">
            <v>0</v>
          </cell>
          <cell r="G8">
            <v>0</v>
          </cell>
          <cell r="H8">
            <v>0</v>
          </cell>
          <cell r="I8">
            <v>0</v>
          </cell>
          <cell r="J8">
            <v>0</v>
          </cell>
          <cell r="M8">
            <v>0</v>
          </cell>
        </row>
        <row r="9">
          <cell r="A9">
            <v>115487</v>
          </cell>
          <cell r="B9">
            <v>9162013</v>
          </cell>
          <cell r="C9" t="str">
            <v>Elmbridge Junior School</v>
          </cell>
          <cell r="D9">
            <v>1</v>
          </cell>
          <cell r="E9">
            <v>0</v>
          </cell>
          <cell r="F9">
            <v>0</v>
          </cell>
          <cell r="G9">
            <v>0</v>
          </cell>
          <cell r="H9">
            <v>0</v>
          </cell>
          <cell r="I9">
            <v>16956</v>
          </cell>
          <cell r="J9">
            <v>16956</v>
          </cell>
          <cell r="M9">
            <v>0</v>
          </cell>
        </row>
        <row r="10">
          <cell r="A10">
            <v>115488</v>
          </cell>
          <cell r="B10">
            <v>9162014</v>
          </cell>
          <cell r="C10" t="str">
            <v>Elmbridge Infant School</v>
          </cell>
          <cell r="D10">
            <v>1</v>
          </cell>
          <cell r="E10">
            <v>0</v>
          </cell>
          <cell r="F10">
            <v>0</v>
          </cell>
          <cell r="G10">
            <v>0</v>
          </cell>
          <cell r="H10">
            <v>0</v>
          </cell>
          <cell r="I10">
            <v>22255</v>
          </cell>
          <cell r="J10">
            <v>22254.75</v>
          </cell>
          <cell r="M10">
            <v>0</v>
          </cell>
        </row>
        <row r="11">
          <cell r="A11">
            <v>115491</v>
          </cell>
          <cell r="B11">
            <v>9162025</v>
          </cell>
          <cell r="C11" t="str">
            <v>Harewood Infants School</v>
          </cell>
          <cell r="D11">
            <v>1</v>
          </cell>
          <cell r="E11">
            <v>0</v>
          </cell>
          <cell r="F11">
            <v>0</v>
          </cell>
          <cell r="G11">
            <v>0</v>
          </cell>
          <cell r="H11">
            <v>0</v>
          </cell>
          <cell r="I11">
            <v>0</v>
          </cell>
          <cell r="J11">
            <v>0</v>
          </cell>
          <cell r="M11">
            <v>0</v>
          </cell>
        </row>
        <row r="12">
          <cell r="A12">
            <v>115492</v>
          </cell>
          <cell r="B12">
            <v>9162026</v>
          </cell>
          <cell r="C12" t="str">
            <v>Harewood Junior School</v>
          </cell>
          <cell r="D12">
            <v>1</v>
          </cell>
          <cell r="E12">
            <v>0</v>
          </cell>
          <cell r="F12">
            <v>0</v>
          </cell>
          <cell r="G12">
            <v>0</v>
          </cell>
          <cell r="H12">
            <v>0</v>
          </cell>
          <cell r="I12">
            <v>15425</v>
          </cell>
          <cell r="J12">
            <v>15425.25</v>
          </cell>
          <cell r="M12">
            <v>0</v>
          </cell>
        </row>
        <row r="13">
          <cell r="A13">
            <v>115494</v>
          </cell>
          <cell r="B13">
            <v>9162028</v>
          </cell>
          <cell r="C13" t="str">
            <v>Hillview Primary School</v>
          </cell>
          <cell r="D13">
            <v>1</v>
          </cell>
          <cell r="E13">
            <v>0</v>
          </cell>
          <cell r="F13">
            <v>0</v>
          </cell>
          <cell r="G13">
            <v>0</v>
          </cell>
          <cell r="H13">
            <v>0</v>
          </cell>
          <cell r="I13">
            <v>10833</v>
          </cell>
          <cell r="J13">
            <v>10833</v>
          </cell>
          <cell r="M13">
            <v>0</v>
          </cell>
        </row>
        <row r="14">
          <cell r="A14">
            <v>115495</v>
          </cell>
          <cell r="B14">
            <v>9162030</v>
          </cell>
          <cell r="C14" t="str">
            <v>Dinglewell Junior School</v>
          </cell>
          <cell r="D14">
            <v>1</v>
          </cell>
          <cell r="E14">
            <v>0</v>
          </cell>
          <cell r="F14">
            <v>0</v>
          </cell>
          <cell r="G14">
            <v>0</v>
          </cell>
          <cell r="H14">
            <v>0</v>
          </cell>
          <cell r="I14">
            <v>17309</v>
          </cell>
          <cell r="J14">
            <v>17309.25</v>
          </cell>
          <cell r="M14">
            <v>0</v>
          </cell>
        </row>
        <row r="15">
          <cell r="A15">
            <v>115496</v>
          </cell>
          <cell r="B15">
            <v>9162031</v>
          </cell>
          <cell r="C15" t="str">
            <v>Longlevens Junior School</v>
          </cell>
          <cell r="D15">
            <v>1</v>
          </cell>
          <cell r="E15">
            <v>0</v>
          </cell>
          <cell r="F15">
            <v>0</v>
          </cell>
          <cell r="G15">
            <v>0</v>
          </cell>
          <cell r="H15">
            <v>0</v>
          </cell>
          <cell r="I15">
            <v>32735</v>
          </cell>
          <cell r="J15">
            <v>32734.5</v>
          </cell>
          <cell r="M15">
            <v>0</v>
          </cell>
        </row>
        <row r="16">
          <cell r="A16">
            <v>115497</v>
          </cell>
          <cell r="B16">
            <v>9162032</v>
          </cell>
          <cell r="C16" t="str">
            <v>Tredworth Infant School</v>
          </cell>
          <cell r="D16">
            <v>1</v>
          </cell>
          <cell r="E16">
            <v>0</v>
          </cell>
          <cell r="F16">
            <v>0</v>
          </cell>
          <cell r="G16">
            <v>0</v>
          </cell>
          <cell r="H16">
            <v>0</v>
          </cell>
          <cell r="I16">
            <v>10127</v>
          </cell>
          <cell r="J16">
            <v>10126.5</v>
          </cell>
          <cell r="M16">
            <v>0</v>
          </cell>
        </row>
        <row r="17">
          <cell r="A17">
            <v>115498</v>
          </cell>
          <cell r="B17">
            <v>9162033</v>
          </cell>
          <cell r="C17" t="str">
            <v>Longlevens Infant School</v>
          </cell>
          <cell r="D17">
            <v>1</v>
          </cell>
          <cell r="E17">
            <v>0</v>
          </cell>
          <cell r="F17">
            <v>0</v>
          </cell>
          <cell r="G17">
            <v>0</v>
          </cell>
          <cell r="H17">
            <v>0</v>
          </cell>
          <cell r="I17">
            <v>13070</v>
          </cell>
          <cell r="J17">
            <v>13070.25</v>
          </cell>
          <cell r="M17">
            <v>0</v>
          </cell>
        </row>
        <row r="18">
          <cell r="A18">
            <v>115499</v>
          </cell>
          <cell r="B18">
            <v>9162034</v>
          </cell>
          <cell r="C18" t="str">
            <v>Dinglewell Infant School</v>
          </cell>
          <cell r="D18">
            <v>1</v>
          </cell>
          <cell r="E18">
            <v>0</v>
          </cell>
          <cell r="F18">
            <v>0</v>
          </cell>
          <cell r="G18">
            <v>0</v>
          </cell>
          <cell r="H18">
            <v>0</v>
          </cell>
          <cell r="I18">
            <v>0</v>
          </cell>
          <cell r="J18">
            <v>0</v>
          </cell>
          <cell r="M18">
            <v>0</v>
          </cell>
        </row>
        <row r="19">
          <cell r="A19">
            <v>115500</v>
          </cell>
          <cell r="B19">
            <v>9162040</v>
          </cell>
          <cell r="C19" t="str">
            <v>Ashchurch Primary School</v>
          </cell>
          <cell r="D19">
            <v>1</v>
          </cell>
          <cell r="E19">
            <v>0</v>
          </cell>
          <cell r="F19">
            <v>0</v>
          </cell>
          <cell r="G19">
            <v>0</v>
          </cell>
          <cell r="H19">
            <v>0</v>
          </cell>
          <cell r="I19">
            <v>6122</v>
          </cell>
          <cell r="J19">
            <v>6121.5</v>
          </cell>
          <cell r="M19">
            <v>0</v>
          </cell>
        </row>
        <row r="20">
          <cell r="A20">
            <v>115501</v>
          </cell>
          <cell r="B20">
            <v>9162041</v>
          </cell>
          <cell r="C20" t="str">
            <v>Avening Primary School</v>
          </cell>
          <cell r="D20">
            <v>1</v>
          </cell>
          <cell r="E20">
            <v>0</v>
          </cell>
          <cell r="F20">
            <v>0</v>
          </cell>
          <cell r="G20">
            <v>0</v>
          </cell>
          <cell r="H20">
            <v>0</v>
          </cell>
          <cell r="I20">
            <v>3326</v>
          </cell>
          <cell r="J20">
            <v>3326.4</v>
          </cell>
          <cell r="M20">
            <v>16250</v>
          </cell>
        </row>
        <row r="21">
          <cell r="A21">
            <v>115502</v>
          </cell>
          <cell r="B21">
            <v>9162042</v>
          </cell>
          <cell r="C21" t="str">
            <v>Blakeney Primary School</v>
          </cell>
          <cell r="D21">
            <v>1</v>
          </cell>
          <cell r="E21">
            <v>0</v>
          </cell>
          <cell r="F21">
            <v>0</v>
          </cell>
          <cell r="G21">
            <v>0</v>
          </cell>
          <cell r="H21">
            <v>0</v>
          </cell>
          <cell r="I21">
            <v>5660</v>
          </cell>
          <cell r="J21">
            <v>5659.5</v>
          </cell>
          <cell r="M21">
            <v>0</v>
          </cell>
        </row>
        <row r="22">
          <cell r="A22">
            <v>115503</v>
          </cell>
          <cell r="B22">
            <v>9162043</v>
          </cell>
          <cell r="C22" t="str">
            <v>Berkeley Primary School</v>
          </cell>
          <cell r="D22">
            <v>1</v>
          </cell>
          <cell r="E22">
            <v>0</v>
          </cell>
          <cell r="F22">
            <v>0</v>
          </cell>
          <cell r="G22">
            <v>0</v>
          </cell>
          <cell r="H22">
            <v>0</v>
          </cell>
          <cell r="I22">
            <v>11893</v>
          </cell>
          <cell r="J22">
            <v>11892.75</v>
          </cell>
          <cell r="M22">
            <v>0</v>
          </cell>
        </row>
        <row r="23">
          <cell r="A23">
            <v>115504</v>
          </cell>
          <cell r="B23">
            <v>9162044</v>
          </cell>
          <cell r="C23" t="str">
            <v>Eastcombe Primary School</v>
          </cell>
          <cell r="D23">
            <v>1</v>
          </cell>
          <cell r="E23">
            <v>0</v>
          </cell>
          <cell r="F23">
            <v>0</v>
          </cell>
          <cell r="G23">
            <v>0</v>
          </cell>
          <cell r="H23">
            <v>0</v>
          </cell>
          <cell r="I23">
            <v>2010</v>
          </cell>
          <cell r="J23">
            <v>2009.7</v>
          </cell>
          <cell r="M23">
            <v>0</v>
          </cell>
        </row>
        <row r="24">
          <cell r="A24">
            <v>115505</v>
          </cell>
          <cell r="B24">
            <v>9162045</v>
          </cell>
          <cell r="C24" t="str">
            <v>Bledington School</v>
          </cell>
          <cell r="D24">
            <v>1</v>
          </cell>
          <cell r="E24">
            <v>0</v>
          </cell>
          <cell r="F24">
            <v>0</v>
          </cell>
          <cell r="G24">
            <v>0</v>
          </cell>
          <cell r="H24">
            <v>0</v>
          </cell>
          <cell r="I24">
            <v>6699</v>
          </cell>
          <cell r="J24">
            <v>6699</v>
          </cell>
          <cell r="M24">
            <v>0</v>
          </cell>
        </row>
        <row r="25">
          <cell r="A25">
            <v>115506</v>
          </cell>
          <cell r="B25">
            <v>9162046</v>
          </cell>
          <cell r="C25" t="str">
            <v>Bourton-on-the-Water Pr School</v>
          </cell>
          <cell r="D25">
            <v>1</v>
          </cell>
          <cell r="E25">
            <v>0</v>
          </cell>
          <cell r="F25">
            <v>0</v>
          </cell>
          <cell r="G25">
            <v>0</v>
          </cell>
          <cell r="H25">
            <v>0</v>
          </cell>
          <cell r="I25">
            <v>3556</v>
          </cell>
          <cell r="J25">
            <v>17780.25</v>
          </cell>
          <cell r="M25">
            <v>0</v>
          </cell>
        </row>
        <row r="26">
          <cell r="A26">
            <v>115507</v>
          </cell>
          <cell r="B26">
            <v>9162047</v>
          </cell>
          <cell r="C26" t="str">
            <v>Leighterton Primary School</v>
          </cell>
          <cell r="D26">
            <v>1</v>
          </cell>
          <cell r="E26">
            <v>0</v>
          </cell>
          <cell r="F26">
            <v>0</v>
          </cell>
          <cell r="G26">
            <v>0</v>
          </cell>
          <cell r="H26">
            <v>0</v>
          </cell>
          <cell r="I26">
            <v>6930</v>
          </cell>
          <cell r="J26">
            <v>6930</v>
          </cell>
          <cell r="M26">
            <v>0</v>
          </cell>
        </row>
        <row r="27">
          <cell r="A27">
            <v>115509</v>
          </cell>
          <cell r="B27">
            <v>9162050</v>
          </cell>
          <cell r="C27" t="str">
            <v>Chalford Hill Primary School</v>
          </cell>
          <cell r="D27">
            <v>1</v>
          </cell>
          <cell r="E27">
            <v>0</v>
          </cell>
          <cell r="F27">
            <v>0</v>
          </cell>
          <cell r="G27">
            <v>0</v>
          </cell>
          <cell r="H27">
            <v>0</v>
          </cell>
          <cell r="I27">
            <v>3696</v>
          </cell>
          <cell r="J27">
            <v>3696</v>
          </cell>
          <cell r="M27">
            <v>0</v>
          </cell>
        </row>
        <row r="28">
          <cell r="A28">
            <v>115510</v>
          </cell>
          <cell r="B28">
            <v>9162051</v>
          </cell>
          <cell r="C28" t="str">
            <v>Churcham  Primary School</v>
          </cell>
          <cell r="D28">
            <v>1</v>
          </cell>
          <cell r="E28">
            <v>0</v>
          </cell>
          <cell r="F28">
            <v>0</v>
          </cell>
          <cell r="G28">
            <v>0</v>
          </cell>
          <cell r="H28">
            <v>0</v>
          </cell>
          <cell r="I28">
            <v>1940</v>
          </cell>
          <cell r="J28">
            <v>1940.4</v>
          </cell>
          <cell r="M28">
            <v>6725</v>
          </cell>
        </row>
        <row r="29">
          <cell r="A29">
            <v>115511</v>
          </cell>
          <cell r="B29">
            <v>9162052</v>
          </cell>
          <cell r="C29" t="str">
            <v>Churchdown Parton Manor Infant</v>
          </cell>
          <cell r="D29">
            <v>1</v>
          </cell>
          <cell r="E29">
            <v>0</v>
          </cell>
          <cell r="F29">
            <v>0</v>
          </cell>
          <cell r="G29">
            <v>0</v>
          </cell>
          <cell r="H29">
            <v>0</v>
          </cell>
          <cell r="I29">
            <v>0</v>
          </cell>
          <cell r="J29">
            <v>0</v>
          </cell>
          <cell r="M29">
            <v>0</v>
          </cell>
        </row>
        <row r="30">
          <cell r="A30">
            <v>115512</v>
          </cell>
          <cell r="B30">
            <v>9162053</v>
          </cell>
          <cell r="C30" t="str">
            <v>Churchdown Village Jun School</v>
          </cell>
          <cell r="D30">
            <v>1</v>
          </cell>
          <cell r="E30">
            <v>0</v>
          </cell>
          <cell r="F30">
            <v>0</v>
          </cell>
          <cell r="G30">
            <v>0</v>
          </cell>
          <cell r="H30">
            <v>0</v>
          </cell>
          <cell r="I30">
            <v>12128</v>
          </cell>
          <cell r="J30">
            <v>12128.25</v>
          </cell>
          <cell r="M30">
            <v>0</v>
          </cell>
        </row>
        <row r="31">
          <cell r="A31">
            <v>115515</v>
          </cell>
          <cell r="B31">
            <v>9162056</v>
          </cell>
          <cell r="C31" t="str">
            <v>Birdlip Primary School</v>
          </cell>
          <cell r="D31">
            <v>1</v>
          </cell>
          <cell r="E31">
            <v>0</v>
          </cell>
          <cell r="F31">
            <v>0</v>
          </cell>
          <cell r="G31">
            <v>0</v>
          </cell>
          <cell r="H31">
            <v>0</v>
          </cell>
          <cell r="I31">
            <v>3696</v>
          </cell>
          <cell r="J31">
            <v>3696</v>
          </cell>
          <cell r="M31">
            <v>5741</v>
          </cell>
        </row>
        <row r="32">
          <cell r="A32">
            <v>115517</v>
          </cell>
          <cell r="B32">
            <v>9162061</v>
          </cell>
          <cell r="C32" t="str">
            <v>Forest View Primary School</v>
          </cell>
          <cell r="D32">
            <v>1</v>
          </cell>
          <cell r="E32">
            <v>0</v>
          </cell>
          <cell r="F32">
            <v>0</v>
          </cell>
          <cell r="G32">
            <v>0</v>
          </cell>
          <cell r="H32">
            <v>0</v>
          </cell>
          <cell r="I32">
            <v>4380</v>
          </cell>
          <cell r="J32">
            <v>21901.5</v>
          </cell>
          <cell r="M32">
            <v>0</v>
          </cell>
        </row>
        <row r="33">
          <cell r="A33">
            <v>115518</v>
          </cell>
          <cell r="B33">
            <v>9162062</v>
          </cell>
          <cell r="C33" t="str">
            <v>Drybrook School</v>
          </cell>
          <cell r="D33">
            <v>1</v>
          </cell>
          <cell r="E33">
            <v>0</v>
          </cell>
          <cell r="F33">
            <v>0</v>
          </cell>
          <cell r="G33">
            <v>0</v>
          </cell>
          <cell r="H33">
            <v>0</v>
          </cell>
          <cell r="I33">
            <v>6468</v>
          </cell>
          <cell r="J33">
            <v>6468</v>
          </cell>
          <cell r="M33">
            <v>0</v>
          </cell>
        </row>
        <row r="34">
          <cell r="A34">
            <v>115519</v>
          </cell>
          <cell r="B34">
            <v>9162064</v>
          </cell>
          <cell r="C34" t="str">
            <v>Woodside Primary School</v>
          </cell>
          <cell r="D34">
            <v>1</v>
          </cell>
          <cell r="E34">
            <v>0</v>
          </cell>
          <cell r="F34">
            <v>0</v>
          </cell>
          <cell r="G34">
            <v>0</v>
          </cell>
          <cell r="H34">
            <v>0</v>
          </cell>
          <cell r="I34">
            <v>7854</v>
          </cell>
          <cell r="J34">
            <v>7854</v>
          </cell>
          <cell r="M34">
            <v>0</v>
          </cell>
        </row>
        <row r="35">
          <cell r="A35">
            <v>115520</v>
          </cell>
          <cell r="B35">
            <v>9162065</v>
          </cell>
          <cell r="C35" t="str">
            <v>St. White's C.P. School</v>
          </cell>
          <cell r="D35">
            <v>1</v>
          </cell>
          <cell r="E35">
            <v>0</v>
          </cell>
          <cell r="F35">
            <v>0</v>
          </cell>
          <cell r="G35">
            <v>0</v>
          </cell>
          <cell r="H35">
            <v>0</v>
          </cell>
          <cell r="I35">
            <v>7970</v>
          </cell>
          <cell r="J35">
            <v>7969.5</v>
          </cell>
          <cell r="M35">
            <v>0</v>
          </cell>
        </row>
        <row r="36">
          <cell r="A36">
            <v>115521</v>
          </cell>
          <cell r="B36">
            <v>9162066</v>
          </cell>
          <cell r="C36" t="str">
            <v>Soudley School</v>
          </cell>
          <cell r="D36">
            <v>1</v>
          </cell>
          <cell r="E36">
            <v>0</v>
          </cell>
          <cell r="F36">
            <v>0</v>
          </cell>
          <cell r="G36">
            <v>0</v>
          </cell>
          <cell r="H36">
            <v>0</v>
          </cell>
          <cell r="I36">
            <v>2772</v>
          </cell>
          <cell r="J36">
            <v>2772</v>
          </cell>
          <cell r="M36">
            <v>0</v>
          </cell>
        </row>
        <row r="37">
          <cell r="A37">
            <v>115522</v>
          </cell>
          <cell r="B37">
            <v>9162067</v>
          </cell>
          <cell r="C37" t="str">
            <v>Steam Mills Primary School</v>
          </cell>
          <cell r="D37">
            <v>1</v>
          </cell>
          <cell r="E37">
            <v>0</v>
          </cell>
          <cell r="F37">
            <v>0</v>
          </cell>
          <cell r="G37">
            <v>0</v>
          </cell>
          <cell r="H37">
            <v>0</v>
          </cell>
          <cell r="I37">
            <v>6353</v>
          </cell>
          <cell r="J37">
            <v>6352.5</v>
          </cell>
          <cell r="M37">
            <v>0</v>
          </cell>
        </row>
        <row r="38">
          <cell r="A38">
            <v>115523</v>
          </cell>
          <cell r="B38">
            <v>9162068</v>
          </cell>
          <cell r="C38" t="str">
            <v>Eastington Primary School</v>
          </cell>
          <cell r="D38">
            <v>1</v>
          </cell>
          <cell r="E38">
            <v>0</v>
          </cell>
          <cell r="F38">
            <v>0</v>
          </cell>
          <cell r="G38">
            <v>0</v>
          </cell>
          <cell r="H38">
            <v>0</v>
          </cell>
          <cell r="I38">
            <v>10362</v>
          </cell>
          <cell r="J38">
            <v>10362</v>
          </cell>
          <cell r="M38">
            <v>13500</v>
          </cell>
        </row>
        <row r="39">
          <cell r="A39">
            <v>115525</v>
          </cell>
          <cell r="B39">
            <v>9162070</v>
          </cell>
          <cell r="C39" t="str">
            <v>Great Rissington School</v>
          </cell>
          <cell r="D39">
            <v>1</v>
          </cell>
          <cell r="E39">
            <v>0</v>
          </cell>
          <cell r="F39">
            <v>0</v>
          </cell>
          <cell r="G39">
            <v>0</v>
          </cell>
          <cell r="H39">
            <v>0</v>
          </cell>
          <cell r="I39">
            <v>5775</v>
          </cell>
          <cell r="J39">
            <v>5775</v>
          </cell>
          <cell r="M39">
            <v>0</v>
          </cell>
        </row>
        <row r="40">
          <cell r="A40">
            <v>115526</v>
          </cell>
          <cell r="B40">
            <v>9162072</v>
          </cell>
          <cell r="C40" t="str">
            <v>Sharpness Primary School</v>
          </cell>
          <cell r="D40">
            <v>1</v>
          </cell>
          <cell r="E40">
            <v>0</v>
          </cell>
          <cell r="F40">
            <v>0</v>
          </cell>
          <cell r="G40">
            <v>0</v>
          </cell>
          <cell r="H40">
            <v>0</v>
          </cell>
          <cell r="I40">
            <v>6930</v>
          </cell>
          <cell r="J40">
            <v>6930</v>
          </cell>
          <cell r="M40">
            <v>0</v>
          </cell>
        </row>
        <row r="41">
          <cell r="A41">
            <v>115527</v>
          </cell>
          <cell r="B41">
            <v>9162073</v>
          </cell>
          <cell r="C41" t="str">
            <v>Kemble Primary School</v>
          </cell>
          <cell r="D41">
            <v>1</v>
          </cell>
          <cell r="E41">
            <v>0</v>
          </cell>
          <cell r="F41">
            <v>0</v>
          </cell>
          <cell r="G41">
            <v>0</v>
          </cell>
          <cell r="H41">
            <v>0</v>
          </cell>
          <cell r="I41">
            <v>10598</v>
          </cell>
          <cell r="J41">
            <v>10597.5</v>
          </cell>
          <cell r="M41">
            <v>0</v>
          </cell>
        </row>
        <row r="42">
          <cell r="A42">
            <v>115529</v>
          </cell>
          <cell r="B42">
            <v>9162075</v>
          </cell>
          <cell r="C42" t="str">
            <v>Kingswood Primary School</v>
          </cell>
          <cell r="D42">
            <v>1</v>
          </cell>
          <cell r="E42">
            <v>0</v>
          </cell>
          <cell r="F42">
            <v>0</v>
          </cell>
          <cell r="G42">
            <v>0</v>
          </cell>
          <cell r="H42">
            <v>0</v>
          </cell>
          <cell r="I42">
            <v>6237</v>
          </cell>
          <cell r="J42">
            <v>6237</v>
          </cell>
          <cell r="M42">
            <v>0</v>
          </cell>
        </row>
        <row r="43">
          <cell r="A43">
            <v>115531</v>
          </cell>
          <cell r="B43">
            <v>9162077</v>
          </cell>
          <cell r="C43" t="str">
            <v>Lydbrook  Primary School</v>
          </cell>
          <cell r="D43">
            <v>1</v>
          </cell>
          <cell r="E43">
            <v>0</v>
          </cell>
          <cell r="F43">
            <v>0</v>
          </cell>
          <cell r="G43">
            <v>0</v>
          </cell>
          <cell r="H43">
            <v>0</v>
          </cell>
          <cell r="I43">
            <v>5660</v>
          </cell>
          <cell r="J43">
            <v>5659.5</v>
          </cell>
          <cell r="M43">
            <v>0</v>
          </cell>
        </row>
        <row r="44">
          <cell r="A44">
            <v>115533</v>
          </cell>
          <cell r="B44">
            <v>9162081</v>
          </cell>
          <cell r="C44" t="str">
            <v>Mickleton Primary School</v>
          </cell>
          <cell r="D44">
            <v>1</v>
          </cell>
          <cell r="E44">
            <v>0</v>
          </cell>
          <cell r="F44">
            <v>0</v>
          </cell>
          <cell r="G44">
            <v>0</v>
          </cell>
          <cell r="H44">
            <v>0</v>
          </cell>
          <cell r="I44">
            <v>18134</v>
          </cell>
          <cell r="J44">
            <v>18133.5</v>
          </cell>
          <cell r="M44">
            <v>0</v>
          </cell>
        </row>
        <row r="45">
          <cell r="A45">
            <v>115534</v>
          </cell>
          <cell r="B45">
            <v>9162084</v>
          </cell>
          <cell r="C45" t="str">
            <v>Sheepscombe School</v>
          </cell>
          <cell r="D45">
            <v>1</v>
          </cell>
          <cell r="E45">
            <v>0</v>
          </cell>
          <cell r="F45">
            <v>0</v>
          </cell>
          <cell r="G45">
            <v>0</v>
          </cell>
          <cell r="H45">
            <v>0</v>
          </cell>
          <cell r="I45">
            <v>1825</v>
          </cell>
          <cell r="J45">
            <v>1824.9</v>
          </cell>
          <cell r="M45">
            <v>0</v>
          </cell>
        </row>
        <row r="46">
          <cell r="A46">
            <v>115535</v>
          </cell>
          <cell r="B46">
            <v>9162085</v>
          </cell>
          <cell r="C46" t="str">
            <v>Rodmarton Primary School</v>
          </cell>
          <cell r="D46">
            <v>1</v>
          </cell>
          <cell r="E46">
            <v>0</v>
          </cell>
          <cell r="F46">
            <v>0</v>
          </cell>
          <cell r="G46">
            <v>0</v>
          </cell>
          <cell r="H46">
            <v>0</v>
          </cell>
          <cell r="I46">
            <v>2726</v>
          </cell>
          <cell r="J46">
            <v>2725.8</v>
          </cell>
          <cell r="M46">
            <v>12346</v>
          </cell>
        </row>
        <row r="47">
          <cell r="A47">
            <v>115536</v>
          </cell>
          <cell r="B47">
            <v>9162086</v>
          </cell>
          <cell r="C47" t="str">
            <v>Slimbridge Primary School</v>
          </cell>
          <cell r="D47">
            <v>1</v>
          </cell>
          <cell r="E47">
            <v>0</v>
          </cell>
          <cell r="F47">
            <v>0</v>
          </cell>
          <cell r="G47">
            <v>0</v>
          </cell>
          <cell r="H47">
            <v>0</v>
          </cell>
          <cell r="I47">
            <v>4851</v>
          </cell>
          <cell r="J47">
            <v>4851</v>
          </cell>
          <cell r="M47">
            <v>0</v>
          </cell>
        </row>
        <row r="48">
          <cell r="A48">
            <v>115538</v>
          </cell>
          <cell r="B48">
            <v>9162089</v>
          </cell>
          <cell r="C48" t="str">
            <v>Tredington Primary School</v>
          </cell>
          <cell r="D48">
            <v>1</v>
          </cell>
          <cell r="E48">
            <v>0</v>
          </cell>
          <cell r="F48">
            <v>0</v>
          </cell>
          <cell r="G48">
            <v>0</v>
          </cell>
          <cell r="H48">
            <v>0</v>
          </cell>
          <cell r="I48">
            <v>3742</v>
          </cell>
          <cell r="J48">
            <v>3742.2000000000003</v>
          </cell>
          <cell r="M48">
            <v>0</v>
          </cell>
        </row>
        <row r="49">
          <cell r="A49">
            <v>115539</v>
          </cell>
          <cell r="B49">
            <v>9162090</v>
          </cell>
          <cell r="C49" t="str">
            <v>Park Junior School</v>
          </cell>
          <cell r="D49">
            <v>1</v>
          </cell>
          <cell r="E49">
            <v>0</v>
          </cell>
          <cell r="F49">
            <v>0</v>
          </cell>
          <cell r="G49">
            <v>0</v>
          </cell>
          <cell r="H49">
            <v>0</v>
          </cell>
          <cell r="I49">
            <v>14719</v>
          </cell>
          <cell r="J49">
            <v>14718.75</v>
          </cell>
          <cell r="M49">
            <v>0</v>
          </cell>
        </row>
        <row r="50">
          <cell r="A50">
            <v>115540</v>
          </cell>
          <cell r="B50">
            <v>9162091</v>
          </cell>
          <cell r="C50" t="str">
            <v>Stow on the Wold Primary School</v>
          </cell>
          <cell r="D50">
            <v>1</v>
          </cell>
          <cell r="E50">
            <v>0</v>
          </cell>
          <cell r="F50">
            <v>0</v>
          </cell>
          <cell r="G50">
            <v>0</v>
          </cell>
          <cell r="H50">
            <v>0</v>
          </cell>
          <cell r="I50">
            <v>3391</v>
          </cell>
          <cell r="J50">
            <v>16956</v>
          </cell>
          <cell r="M50">
            <v>0</v>
          </cell>
        </row>
        <row r="51">
          <cell r="A51">
            <v>115541</v>
          </cell>
          <cell r="B51">
            <v>9162094</v>
          </cell>
          <cell r="C51" t="str">
            <v>Stroud Valley Community School</v>
          </cell>
          <cell r="D51">
            <v>1</v>
          </cell>
          <cell r="E51">
            <v>0</v>
          </cell>
          <cell r="F51">
            <v>0</v>
          </cell>
          <cell r="G51">
            <v>0</v>
          </cell>
          <cell r="H51">
            <v>0</v>
          </cell>
          <cell r="I51">
            <v>26376</v>
          </cell>
          <cell r="J51">
            <v>26376</v>
          </cell>
          <cell r="M51">
            <v>0</v>
          </cell>
        </row>
        <row r="52">
          <cell r="A52">
            <v>115543</v>
          </cell>
          <cell r="B52">
            <v>9162097</v>
          </cell>
          <cell r="C52" t="str">
            <v>Uplands Community Primary Schl</v>
          </cell>
          <cell r="D52">
            <v>1</v>
          </cell>
          <cell r="E52">
            <v>0</v>
          </cell>
          <cell r="F52">
            <v>0</v>
          </cell>
          <cell r="G52">
            <v>0</v>
          </cell>
          <cell r="H52">
            <v>0</v>
          </cell>
          <cell r="I52">
            <v>4574</v>
          </cell>
          <cell r="J52">
            <v>4573.8</v>
          </cell>
          <cell r="M52">
            <v>0</v>
          </cell>
        </row>
        <row r="53">
          <cell r="A53">
            <v>115544</v>
          </cell>
          <cell r="B53">
            <v>9162098</v>
          </cell>
          <cell r="C53" t="str">
            <v>Thrupp Primary School</v>
          </cell>
          <cell r="D53">
            <v>1</v>
          </cell>
          <cell r="E53">
            <v>0</v>
          </cell>
          <cell r="F53">
            <v>0</v>
          </cell>
          <cell r="G53">
            <v>0</v>
          </cell>
          <cell r="H53">
            <v>0</v>
          </cell>
          <cell r="I53">
            <v>3604</v>
          </cell>
          <cell r="J53">
            <v>3603.6000000000004</v>
          </cell>
          <cell r="M53">
            <v>0</v>
          </cell>
        </row>
        <row r="54">
          <cell r="A54">
            <v>115545</v>
          </cell>
          <cell r="B54">
            <v>9162099</v>
          </cell>
          <cell r="C54" t="str">
            <v>Tibberton Community School</v>
          </cell>
          <cell r="D54">
            <v>1</v>
          </cell>
          <cell r="E54">
            <v>0</v>
          </cell>
          <cell r="F54">
            <v>0</v>
          </cell>
          <cell r="G54">
            <v>0</v>
          </cell>
          <cell r="H54">
            <v>0</v>
          </cell>
          <cell r="I54">
            <v>4620</v>
          </cell>
          <cell r="J54">
            <v>4620</v>
          </cell>
          <cell r="M54">
            <v>0</v>
          </cell>
        </row>
        <row r="55">
          <cell r="A55">
            <v>115547</v>
          </cell>
          <cell r="B55">
            <v>9162101</v>
          </cell>
          <cell r="C55" t="str">
            <v>Twyning  School</v>
          </cell>
          <cell r="D55">
            <v>1</v>
          </cell>
          <cell r="E55">
            <v>0</v>
          </cell>
          <cell r="F55">
            <v>0</v>
          </cell>
          <cell r="G55">
            <v>0</v>
          </cell>
          <cell r="H55">
            <v>0</v>
          </cell>
          <cell r="I55">
            <v>8949</v>
          </cell>
          <cell r="J55">
            <v>8949</v>
          </cell>
          <cell r="M55">
            <v>0</v>
          </cell>
        </row>
        <row r="56">
          <cell r="A56">
            <v>115548</v>
          </cell>
          <cell r="B56">
            <v>9162102</v>
          </cell>
          <cell r="C56" t="str">
            <v>Walmore Hill Primary School</v>
          </cell>
          <cell r="D56">
            <v>1</v>
          </cell>
          <cell r="E56">
            <v>0</v>
          </cell>
          <cell r="F56">
            <v>0</v>
          </cell>
          <cell r="G56">
            <v>0</v>
          </cell>
          <cell r="H56">
            <v>0</v>
          </cell>
          <cell r="I56">
            <v>4851</v>
          </cell>
          <cell r="J56">
            <v>4851</v>
          </cell>
          <cell r="M56">
            <v>5375</v>
          </cell>
        </row>
        <row r="57">
          <cell r="A57">
            <v>115549</v>
          </cell>
          <cell r="B57">
            <v>9162103</v>
          </cell>
          <cell r="C57" t="str">
            <v>Berry Hill Primary School</v>
          </cell>
          <cell r="D57">
            <v>1</v>
          </cell>
          <cell r="E57">
            <v>0</v>
          </cell>
          <cell r="F57">
            <v>0</v>
          </cell>
          <cell r="G57">
            <v>0</v>
          </cell>
          <cell r="H57">
            <v>0</v>
          </cell>
          <cell r="I57">
            <v>9773</v>
          </cell>
          <cell r="J57">
            <v>9773.25</v>
          </cell>
          <cell r="M57">
            <v>0</v>
          </cell>
        </row>
        <row r="58">
          <cell r="A58">
            <v>115550</v>
          </cell>
          <cell r="B58">
            <v>9162105</v>
          </cell>
          <cell r="C58" t="str">
            <v>Coalway Junior School</v>
          </cell>
          <cell r="D58">
            <v>1</v>
          </cell>
          <cell r="E58">
            <v>0</v>
          </cell>
          <cell r="F58">
            <v>0</v>
          </cell>
          <cell r="G58">
            <v>0</v>
          </cell>
          <cell r="H58">
            <v>0</v>
          </cell>
          <cell r="I58">
            <v>0</v>
          </cell>
          <cell r="J58">
            <v>0</v>
          </cell>
          <cell r="M58">
            <v>0</v>
          </cell>
        </row>
        <row r="59">
          <cell r="A59">
            <v>115551</v>
          </cell>
          <cell r="B59">
            <v>9162106</v>
          </cell>
          <cell r="C59" t="str">
            <v>Coalway Comm Infant School</v>
          </cell>
          <cell r="D59">
            <v>1</v>
          </cell>
          <cell r="E59">
            <v>0</v>
          </cell>
          <cell r="F59">
            <v>0</v>
          </cell>
          <cell r="G59">
            <v>0</v>
          </cell>
          <cell r="H59">
            <v>0</v>
          </cell>
          <cell r="I59">
            <v>12835</v>
          </cell>
          <cell r="J59">
            <v>12834.75</v>
          </cell>
          <cell r="M59">
            <v>0</v>
          </cell>
        </row>
        <row r="60">
          <cell r="A60">
            <v>115552</v>
          </cell>
          <cell r="B60">
            <v>9162107</v>
          </cell>
          <cell r="C60" t="str">
            <v>Ellwood Community School</v>
          </cell>
          <cell r="D60">
            <v>1</v>
          </cell>
          <cell r="E60">
            <v>0</v>
          </cell>
          <cell r="F60">
            <v>0</v>
          </cell>
          <cell r="G60">
            <v>0</v>
          </cell>
          <cell r="H60">
            <v>0</v>
          </cell>
          <cell r="I60">
            <v>8949</v>
          </cell>
          <cell r="J60">
            <v>8949</v>
          </cell>
          <cell r="M60">
            <v>0</v>
          </cell>
        </row>
        <row r="61">
          <cell r="A61">
            <v>115553</v>
          </cell>
          <cell r="B61">
            <v>9162108</v>
          </cell>
          <cell r="C61" t="str">
            <v>Parkend Primary School</v>
          </cell>
          <cell r="D61">
            <v>1</v>
          </cell>
          <cell r="E61">
            <v>0</v>
          </cell>
          <cell r="F61">
            <v>0</v>
          </cell>
          <cell r="G61">
            <v>0</v>
          </cell>
          <cell r="H61">
            <v>0</v>
          </cell>
          <cell r="I61">
            <v>3856</v>
          </cell>
          <cell r="J61">
            <v>4296.6000000000004</v>
          </cell>
          <cell r="M61">
            <v>0</v>
          </cell>
        </row>
        <row r="62">
          <cell r="A62">
            <v>115554</v>
          </cell>
          <cell r="B62">
            <v>9162109</v>
          </cell>
          <cell r="C62" t="str">
            <v>Pillowell Com. Primary School</v>
          </cell>
          <cell r="D62">
            <v>1</v>
          </cell>
          <cell r="E62">
            <v>0</v>
          </cell>
          <cell r="F62">
            <v>0</v>
          </cell>
          <cell r="G62">
            <v>0</v>
          </cell>
          <cell r="H62">
            <v>0</v>
          </cell>
          <cell r="I62">
            <v>3313</v>
          </cell>
          <cell r="J62">
            <v>4204.2</v>
          </cell>
          <cell r="M62">
            <v>0</v>
          </cell>
        </row>
        <row r="63">
          <cell r="A63">
            <v>115555</v>
          </cell>
          <cell r="B63">
            <v>9162110</v>
          </cell>
          <cell r="C63" t="str">
            <v>Yorkley  Primary School</v>
          </cell>
          <cell r="D63">
            <v>1</v>
          </cell>
          <cell r="E63">
            <v>0</v>
          </cell>
          <cell r="F63">
            <v>0</v>
          </cell>
          <cell r="G63">
            <v>0</v>
          </cell>
          <cell r="H63">
            <v>0</v>
          </cell>
          <cell r="I63">
            <v>4851</v>
          </cell>
          <cell r="J63">
            <v>4851</v>
          </cell>
          <cell r="M63">
            <v>0</v>
          </cell>
        </row>
        <row r="64">
          <cell r="A64">
            <v>115556</v>
          </cell>
          <cell r="B64">
            <v>9162111</v>
          </cell>
          <cell r="C64" t="str">
            <v>Whiteshill  Primary School</v>
          </cell>
          <cell r="D64">
            <v>1</v>
          </cell>
          <cell r="E64">
            <v>0</v>
          </cell>
          <cell r="F64">
            <v>0</v>
          </cell>
          <cell r="G64">
            <v>0</v>
          </cell>
          <cell r="H64">
            <v>0</v>
          </cell>
          <cell r="I64">
            <v>4204</v>
          </cell>
          <cell r="J64">
            <v>4204.2</v>
          </cell>
          <cell r="M64">
            <v>0</v>
          </cell>
        </row>
        <row r="65">
          <cell r="A65">
            <v>115559</v>
          </cell>
          <cell r="B65">
            <v>9162114</v>
          </cell>
          <cell r="C65" t="str">
            <v>Woolaston Primary School</v>
          </cell>
          <cell r="D65">
            <v>1</v>
          </cell>
          <cell r="E65">
            <v>0</v>
          </cell>
          <cell r="F65">
            <v>0</v>
          </cell>
          <cell r="G65">
            <v>0</v>
          </cell>
          <cell r="H65">
            <v>0</v>
          </cell>
          <cell r="I65">
            <v>12717</v>
          </cell>
          <cell r="J65">
            <v>12717</v>
          </cell>
          <cell r="M65">
            <v>6000</v>
          </cell>
        </row>
        <row r="66">
          <cell r="A66">
            <v>115560</v>
          </cell>
          <cell r="B66">
            <v>9162116</v>
          </cell>
          <cell r="C66" t="str">
            <v>Queen Margaret Primary School</v>
          </cell>
          <cell r="D66">
            <v>1</v>
          </cell>
          <cell r="E66">
            <v>0</v>
          </cell>
          <cell r="F66">
            <v>0</v>
          </cell>
          <cell r="G66">
            <v>0</v>
          </cell>
          <cell r="H66">
            <v>0</v>
          </cell>
          <cell r="I66">
            <v>7854</v>
          </cell>
          <cell r="J66">
            <v>7854</v>
          </cell>
          <cell r="M66">
            <v>0</v>
          </cell>
        </row>
        <row r="67">
          <cell r="A67">
            <v>115561</v>
          </cell>
          <cell r="B67">
            <v>9162117</v>
          </cell>
          <cell r="C67" t="str">
            <v>Cashes Green Primary School</v>
          </cell>
          <cell r="D67">
            <v>1</v>
          </cell>
          <cell r="E67">
            <v>0</v>
          </cell>
          <cell r="F67">
            <v>0</v>
          </cell>
          <cell r="G67">
            <v>0</v>
          </cell>
          <cell r="H67">
            <v>0</v>
          </cell>
          <cell r="I67">
            <v>9420</v>
          </cell>
          <cell r="J67">
            <v>9420</v>
          </cell>
          <cell r="M67">
            <v>0</v>
          </cell>
        </row>
        <row r="68">
          <cell r="A68">
            <v>115562</v>
          </cell>
          <cell r="B68">
            <v>9162118</v>
          </cell>
          <cell r="C68" t="str">
            <v>Innsworth Junior School</v>
          </cell>
          <cell r="D68">
            <v>1</v>
          </cell>
          <cell r="E68">
            <v>0</v>
          </cell>
          <cell r="F68">
            <v>0</v>
          </cell>
          <cell r="G68">
            <v>0</v>
          </cell>
          <cell r="H68">
            <v>0</v>
          </cell>
          <cell r="I68">
            <v>7854</v>
          </cell>
          <cell r="J68">
            <v>7854</v>
          </cell>
          <cell r="M68">
            <v>0</v>
          </cell>
        </row>
        <row r="69">
          <cell r="A69">
            <v>115563</v>
          </cell>
          <cell r="B69">
            <v>9162119</v>
          </cell>
          <cell r="C69" t="str">
            <v>Northway Infant School</v>
          </cell>
          <cell r="D69">
            <v>1</v>
          </cell>
          <cell r="E69">
            <v>0</v>
          </cell>
          <cell r="F69">
            <v>0</v>
          </cell>
          <cell r="G69">
            <v>0</v>
          </cell>
          <cell r="H69">
            <v>0</v>
          </cell>
          <cell r="I69">
            <v>7623</v>
          </cell>
          <cell r="J69">
            <v>7623</v>
          </cell>
          <cell r="M69">
            <v>0</v>
          </cell>
        </row>
        <row r="70">
          <cell r="A70">
            <v>115564</v>
          </cell>
          <cell r="B70">
            <v>9162122</v>
          </cell>
          <cell r="C70" t="str">
            <v>C'Down Parton Manor Jnr School</v>
          </cell>
          <cell r="D70">
            <v>1</v>
          </cell>
          <cell r="E70">
            <v>0</v>
          </cell>
          <cell r="F70">
            <v>0</v>
          </cell>
          <cell r="G70">
            <v>0</v>
          </cell>
          <cell r="H70">
            <v>0</v>
          </cell>
          <cell r="I70">
            <v>14601</v>
          </cell>
          <cell r="J70">
            <v>14601</v>
          </cell>
          <cell r="M70">
            <v>0</v>
          </cell>
        </row>
        <row r="71">
          <cell r="A71">
            <v>115565</v>
          </cell>
          <cell r="B71">
            <v>9162123</v>
          </cell>
          <cell r="C71" t="str">
            <v>Rodborough Comm Primary School</v>
          </cell>
          <cell r="D71">
            <v>1</v>
          </cell>
          <cell r="E71">
            <v>0</v>
          </cell>
          <cell r="F71">
            <v>0</v>
          </cell>
          <cell r="G71">
            <v>0</v>
          </cell>
          <cell r="H71">
            <v>0</v>
          </cell>
          <cell r="I71">
            <v>7046</v>
          </cell>
          <cell r="J71">
            <v>7045.5</v>
          </cell>
          <cell r="M71">
            <v>0</v>
          </cell>
        </row>
        <row r="72">
          <cell r="A72">
            <v>115566</v>
          </cell>
          <cell r="B72">
            <v>9162125</v>
          </cell>
          <cell r="C72" t="str">
            <v>Mitton Manor Primary School</v>
          </cell>
          <cell r="D72">
            <v>1</v>
          </cell>
          <cell r="E72">
            <v>0</v>
          </cell>
          <cell r="F72">
            <v>0</v>
          </cell>
          <cell r="G72">
            <v>0</v>
          </cell>
          <cell r="H72">
            <v>0</v>
          </cell>
          <cell r="I72">
            <v>12482</v>
          </cell>
          <cell r="J72">
            <v>12481.5</v>
          </cell>
          <cell r="M72">
            <v>0</v>
          </cell>
        </row>
        <row r="73">
          <cell r="A73">
            <v>115568</v>
          </cell>
          <cell r="B73">
            <v>9162130</v>
          </cell>
          <cell r="C73" t="str">
            <v>The Croft School</v>
          </cell>
          <cell r="D73">
            <v>1</v>
          </cell>
          <cell r="E73">
            <v>0</v>
          </cell>
          <cell r="F73">
            <v>0</v>
          </cell>
          <cell r="G73">
            <v>0</v>
          </cell>
          <cell r="H73">
            <v>0</v>
          </cell>
          <cell r="I73">
            <v>12364</v>
          </cell>
          <cell r="J73">
            <v>12363.75</v>
          </cell>
          <cell r="M73">
            <v>0</v>
          </cell>
        </row>
        <row r="74">
          <cell r="A74">
            <v>115569</v>
          </cell>
          <cell r="B74">
            <v>9162132</v>
          </cell>
          <cell r="C74" t="str">
            <v>Castle Hill School</v>
          </cell>
          <cell r="D74">
            <v>1</v>
          </cell>
          <cell r="E74">
            <v>0</v>
          </cell>
          <cell r="F74">
            <v>0</v>
          </cell>
          <cell r="G74">
            <v>0</v>
          </cell>
          <cell r="H74">
            <v>0</v>
          </cell>
          <cell r="I74">
            <v>10951</v>
          </cell>
          <cell r="J74">
            <v>10950.75</v>
          </cell>
          <cell r="M74">
            <v>0</v>
          </cell>
        </row>
        <row r="75">
          <cell r="A75">
            <v>115570</v>
          </cell>
          <cell r="B75">
            <v>9162134</v>
          </cell>
          <cell r="C75" t="str">
            <v>Callowell Primary School</v>
          </cell>
          <cell r="D75">
            <v>1</v>
          </cell>
          <cell r="E75">
            <v>0</v>
          </cell>
          <cell r="F75">
            <v>0</v>
          </cell>
          <cell r="G75">
            <v>0</v>
          </cell>
          <cell r="H75">
            <v>0</v>
          </cell>
          <cell r="I75">
            <v>9891</v>
          </cell>
          <cell r="J75">
            <v>9891</v>
          </cell>
          <cell r="M75">
            <v>0</v>
          </cell>
        </row>
        <row r="76">
          <cell r="A76">
            <v>115572</v>
          </cell>
          <cell r="B76">
            <v>9162136</v>
          </cell>
          <cell r="C76" t="str">
            <v>Foxmoor Primary School</v>
          </cell>
          <cell r="D76">
            <v>1</v>
          </cell>
          <cell r="E76">
            <v>0</v>
          </cell>
          <cell r="F76">
            <v>0</v>
          </cell>
          <cell r="G76">
            <v>0</v>
          </cell>
          <cell r="H76">
            <v>0</v>
          </cell>
          <cell r="I76">
            <v>20724</v>
          </cell>
          <cell r="J76">
            <v>20724</v>
          </cell>
          <cell r="M76">
            <v>0</v>
          </cell>
        </row>
        <row r="77">
          <cell r="A77">
            <v>115573</v>
          </cell>
          <cell r="B77">
            <v>9162137</v>
          </cell>
          <cell r="C77" t="str">
            <v>Gastrells Comm Primary School</v>
          </cell>
          <cell r="D77">
            <v>1</v>
          </cell>
          <cell r="E77">
            <v>9</v>
          </cell>
          <cell r="F77">
            <v>0</v>
          </cell>
          <cell r="G77">
            <v>0</v>
          </cell>
          <cell r="H77">
            <v>0</v>
          </cell>
          <cell r="I77">
            <v>17898</v>
          </cell>
          <cell r="J77">
            <v>17898</v>
          </cell>
          <cell r="M77">
            <v>0</v>
          </cell>
        </row>
        <row r="78">
          <cell r="A78">
            <v>115574</v>
          </cell>
          <cell r="B78">
            <v>9162138</v>
          </cell>
          <cell r="C78" t="str">
            <v>Cam Woodfield Infant School</v>
          </cell>
          <cell r="D78">
            <v>1</v>
          </cell>
          <cell r="E78">
            <v>0</v>
          </cell>
          <cell r="F78">
            <v>0</v>
          </cell>
          <cell r="G78">
            <v>0</v>
          </cell>
          <cell r="H78">
            <v>0</v>
          </cell>
          <cell r="I78">
            <v>6930</v>
          </cell>
          <cell r="J78">
            <v>6930</v>
          </cell>
          <cell r="M78">
            <v>0</v>
          </cell>
        </row>
        <row r="79">
          <cell r="A79">
            <v>115575</v>
          </cell>
          <cell r="B79">
            <v>9162139</v>
          </cell>
          <cell r="C79" t="str">
            <v>Chesterton Primary School</v>
          </cell>
          <cell r="D79">
            <v>1</v>
          </cell>
          <cell r="E79">
            <v>0</v>
          </cell>
          <cell r="F79">
            <v>0</v>
          </cell>
          <cell r="G79">
            <v>0</v>
          </cell>
          <cell r="H79">
            <v>0</v>
          </cell>
          <cell r="I79">
            <v>15072</v>
          </cell>
          <cell r="J79">
            <v>15072</v>
          </cell>
          <cell r="M79">
            <v>0</v>
          </cell>
        </row>
        <row r="80">
          <cell r="A80">
            <v>115576</v>
          </cell>
          <cell r="B80">
            <v>9162141</v>
          </cell>
          <cell r="C80" t="str">
            <v>Woodmancote School</v>
          </cell>
          <cell r="D80">
            <v>1</v>
          </cell>
          <cell r="E80">
            <v>0</v>
          </cell>
          <cell r="F80">
            <v>0</v>
          </cell>
          <cell r="G80">
            <v>0</v>
          </cell>
          <cell r="H80">
            <v>0</v>
          </cell>
          <cell r="I80">
            <v>19900</v>
          </cell>
          <cell r="J80">
            <v>19899.75</v>
          </cell>
          <cell r="M80">
            <v>0</v>
          </cell>
        </row>
        <row r="81">
          <cell r="A81">
            <v>115577</v>
          </cell>
          <cell r="B81">
            <v>9162142</v>
          </cell>
          <cell r="C81" t="str">
            <v>Glenfall C.P. School</v>
          </cell>
          <cell r="D81">
            <v>1</v>
          </cell>
          <cell r="E81">
            <v>0</v>
          </cell>
          <cell r="F81">
            <v>0</v>
          </cell>
          <cell r="G81">
            <v>0</v>
          </cell>
          <cell r="H81">
            <v>0</v>
          </cell>
          <cell r="I81">
            <v>8949</v>
          </cell>
          <cell r="J81">
            <v>8949</v>
          </cell>
          <cell r="M81">
            <v>0</v>
          </cell>
        </row>
        <row r="82">
          <cell r="A82">
            <v>115578</v>
          </cell>
          <cell r="B82">
            <v>9162143</v>
          </cell>
          <cell r="C82" t="str">
            <v>Cam Everlands Primary School</v>
          </cell>
          <cell r="D82">
            <v>1</v>
          </cell>
          <cell r="E82">
            <v>0</v>
          </cell>
          <cell r="F82">
            <v>0</v>
          </cell>
          <cell r="G82">
            <v>0</v>
          </cell>
          <cell r="H82">
            <v>0</v>
          </cell>
          <cell r="I82">
            <v>9773</v>
          </cell>
          <cell r="J82">
            <v>9773.25</v>
          </cell>
          <cell r="M82">
            <v>0</v>
          </cell>
        </row>
        <row r="83">
          <cell r="A83">
            <v>115580</v>
          </cell>
          <cell r="B83">
            <v>9162145</v>
          </cell>
          <cell r="C83" t="str">
            <v>Innsworth Infant School</v>
          </cell>
          <cell r="D83">
            <v>1</v>
          </cell>
          <cell r="E83">
            <v>0</v>
          </cell>
          <cell r="F83">
            <v>0</v>
          </cell>
          <cell r="G83">
            <v>0</v>
          </cell>
          <cell r="H83">
            <v>0</v>
          </cell>
          <cell r="I83">
            <v>5891</v>
          </cell>
          <cell r="J83">
            <v>5890.5</v>
          </cell>
          <cell r="M83">
            <v>0</v>
          </cell>
        </row>
        <row r="84">
          <cell r="A84">
            <v>115581</v>
          </cell>
          <cell r="B84">
            <v>9162146</v>
          </cell>
          <cell r="C84" t="str">
            <v>The Park Infant School &amp; Children's Centre</v>
          </cell>
          <cell r="D84">
            <v>1</v>
          </cell>
          <cell r="E84">
            <v>0</v>
          </cell>
          <cell r="F84">
            <v>0</v>
          </cell>
          <cell r="G84">
            <v>0</v>
          </cell>
          <cell r="H84">
            <v>0</v>
          </cell>
          <cell r="I84">
            <v>9656</v>
          </cell>
          <cell r="J84">
            <v>9655.5</v>
          </cell>
          <cell r="M84">
            <v>0</v>
          </cell>
        </row>
        <row r="85">
          <cell r="A85">
            <v>115582</v>
          </cell>
          <cell r="B85">
            <v>9162147</v>
          </cell>
          <cell r="C85" t="str">
            <v>DUNALLEY PRIMARY SCHOOL.</v>
          </cell>
          <cell r="D85">
            <v>1</v>
          </cell>
          <cell r="E85">
            <v>0</v>
          </cell>
          <cell r="F85">
            <v>0</v>
          </cell>
          <cell r="G85">
            <v>0</v>
          </cell>
          <cell r="H85">
            <v>0</v>
          </cell>
          <cell r="I85">
            <v>23550</v>
          </cell>
          <cell r="J85">
            <v>23550</v>
          </cell>
          <cell r="M85">
            <v>0</v>
          </cell>
        </row>
        <row r="86">
          <cell r="A86">
            <v>115585</v>
          </cell>
          <cell r="B86">
            <v>9162150</v>
          </cell>
          <cell r="C86" t="str">
            <v>Gloucester Road Primary School</v>
          </cell>
          <cell r="D86">
            <v>1</v>
          </cell>
          <cell r="E86">
            <v>0</v>
          </cell>
          <cell r="F86">
            <v>0</v>
          </cell>
          <cell r="G86">
            <v>0</v>
          </cell>
          <cell r="H86">
            <v>0</v>
          </cell>
          <cell r="I86">
            <v>8085</v>
          </cell>
          <cell r="J86">
            <v>8085</v>
          </cell>
          <cell r="M86">
            <v>0</v>
          </cell>
        </row>
        <row r="87">
          <cell r="A87">
            <v>115586</v>
          </cell>
          <cell r="B87">
            <v>9162151</v>
          </cell>
          <cell r="C87" t="str">
            <v>Greatfield Park Primary School</v>
          </cell>
          <cell r="D87">
            <v>1</v>
          </cell>
          <cell r="E87">
            <v>0</v>
          </cell>
          <cell r="F87">
            <v>0</v>
          </cell>
          <cell r="G87">
            <v>0</v>
          </cell>
          <cell r="H87">
            <v>0</v>
          </cell>
          <cell r="I87">
            <v>20489</v>
          </cell>
          <cell r="J87">
            <v>20488.5</v>
          </cell>
          <cell r="M87">
            <v>0</v>
          </cell>
        </row>
        <row r="88">
          <cell r="A88">
            <v>115590</v>
          </cell>
          <cell r="B88">
            <v>9162155</v>
          </cell>
          <cell r="C88" t="str">
            <v>Naunton Park Primary School</v>
          </cell>
          <cell r="D88">
            <v>1</v>
          </cell>
          <cell r="E88">
            <v>0</v>
          </cell>
          <cell r="F88">
            <v>0</v>
          </cell>
          <cell r="G88">
            <v>0</v>
          </cell>
          <cell r="H88">
            <v>0</v>
          </cell>
          <cell r="I88">
            <v>18016</v>
          </cell>
          <cell r="J88">
            <v>18015.75</v>
          </cell>
          <cell r="M88">
            <v>0</v>
          </cell>
        </row>
        <row r="89">
          <cell r="A89">
            <v>115592</v>
          </cell>
          <cell r="B89">
            <v>9162158</v>
          </cell>
          <cell r="C89" t="str">
            <v>Rowanfield Infant School</v>
          </cell>
          <cell r="D89">
            <v>1</v>
          </cell>
          <cell r="E89">
            <v>0</v>
          </cell>
          <cell r="F89">
            <v>0</v>
          </cell>
          <cell r="G89">
            <v>0</v>
          </cell>
          <cell r="H89">
            <v>0</v>
          </cell>
          <cell r="I89">
            <v>16838</v>
          </cell>
          <cell r="J89">
            <v>16838.25</v>
          </cell>
          <cell r="M89">
            <v>0</v>
          </cell>
        </row>
        <row r="90">
          <cell r="A90">
            <v>115594</v>
          </cell>
          <cell r="B90">
            <v>9162160</v>
          </cell>
          <cell r="C90" t="str">
            <v>Lakeside Primary School</v>
          </cell>
          <cell r="D90">
            <v>1</v>
          </cell>
          <cell r="E90">
            <v>0</v>
          </cell>
          <cell r="F90">
            <v>0</v>
          </cell>
          <cell r="G90">
            <v>0</v>
          </cell>
          <cell r="H90">
            <v>0</v>
          </cell>
          <cell r="I90">
            <v>16485</v>
          </cell>
          <cell r="J90">
            <v>16485</v>
          </cell>
          <cell r="M90">
            <v>0</v>
          </cell>
        </row>
        <row r="91">
          <cell r="A91">
            <v>115598</v>
          </cell>
          <cell r="B91">
            <v>9162165</v>
          </cell>
          <cell r="C91" t="str">
            <v>Benhall Infant School</v>
          </cell>
          <cell r="D91">
            <v>1</v>
          </cell>
          <cell r="E91">
            <v>0</v>
          </cell>
          <cell r="F91">
            <v>0</v>
          </cell>
          <cell r="G91">
            <v>0</v>
          </cell>
          <cell r="H91">
            <v>0</v>
          </cell>
          <cell r="I91">
            <v>8831</v>
          </cell>
          <cell r="J91">
            <v>8831.25</v>
          </cell>
          <cell r="M91">
            <v>0</v>
          </cell>
        </row>
        <row r="92">
          <cell r="A92">
            <v>115600</v>
          </cell>
          <cell r="B92">
            <v>9162171</v>
          </cell>
          <cell r="C92" t="str">
            <v>Beech Green Primary School</v>
          </cell>
          <cell r="D92">
            <v>1</v>
          </cell>
          <cell r="E92">
            <v>0</v>
          </cell>
          <cell r="F92">
            <v>0</v>
          </cell>
          <cell r="G92">
            <v>0</v>
          </cell>
          <cell r="H92">
            <v>0</v>
          </cell>
          <cell r="I92">
            <v>20606</v>
          </cell>
          <cell r="J92">
            <v>20606.25</v>
          </cell>
          <cell r="M92">
            <v>0</v>
          </cell>
        </row>
        <row r="93">
          <cell r="A93">
            <v>115601</v>
          </cell>
          <cell r="B93">
            <v>9162172</v>
          </cell>
          <cell r="C93" t="str">
            <v>Abbeymead Primary School</v>
          </cell>
          <cell r="D93">
            <v>1</v>
          </cell>
          <cell r="E93">
            <v>0</v>
          </cell>
          <cell r="F93">
            <v>0</v>
          </cell>
          <cell r="G93">
            <v>0</v>
          </cell>
          <cell r="H93">
            <v>0</v>
          </cell>
          <cell r="I93">
            <v>35090</v>
          </cell>
          <cell r="J93">
            <v>35089.5</v>
          </cell>
          <cell r="M93">
            <v>0</v>
          </cell>
        </row>
        <row r="94">
          <cell r="A94">
            <v>115602</v>
          </cell>
          <cell r="B94">
            <v>9162173</v>
          </cell>
          <cell r="C94" t="str">
            <v>Tuffley Primary School</v>
          </cell>
          <cell r="D94">
            <v>1</v>
          </cell>
          <cell r="E94">
            <v>18</v>
          </cell>
          <cell r="F94">
            <v>0</v>
          </cell>
          <cell r="G94">
            <v>0</v>
          </cell>
          <cell r="H94">
            <v>0</v>
          </cell>
          <cell r="I94">
            <v>9067</v>
          </cell>
          <cell r="J94">
            <v>9066.75</v>
          </cell>
          <cell r="M94">
            <v>0</v>
          </cell>
        </row>
        <row r="95">
          <cell r="A95">
            <v>115603</v>
          </cell>
          <cell r="B95">
            <v>9162175</v>
          </cell>
          <cell r="C95" t="str">
            <v>Coney Hill Community Primary</v>
          </cell>
          <cell r="D95">
            <v>1</v>
          </cell>
          <cell r="E95">
            <v>0</v>
          </cell>
          <cell r="F95">
            <v>0</v>
          </cell>
          <cell r="G95">
            <v>0</v>
          </cell>
          <cell r="H95">
            <v>0</v>
          </cell>
          <cell r="I95">
            <v>32028</v>
          </cell>
          <cell r="J95">
            <v>32028</v>
          </cell>
          <cell r="M95">
            <v>0</v>
          </cell>
        </row>
        <row r="96">
          <cell r="A96">
            <v>131249</v>
          </cell>
          <cell r="B96">
            <v>9162177</v>
          </cell>
          <cell r="C96" t="str">
            <v>Gardners Lane Primary School</v>
          </cell>
          <cell r="D96">
            <v>1</v>
          </cell>
          <cell r="E96">
            <v>0</v>
          </cell>
          <cell r="F96">
            <v>0</v>
          </cell>
          <cell r="G96">
            <v>0</v>
          </cell>
          <cell r="H96">
            <v>0</v>
          </cell>
          <cell r="I96">
            <v>12011</v>
          </cell>
          <cell r="J96">
            <v>12010.5</v>
          </cell>
          <cell r="M96">
            <v>0</v>
          </cell>
        </row>
        <row r="97">
          <cell r="A97">
            <v>131250</v>
          </cell>
          <cell r="B97">
            <v>9162178</v>
          </cell>
          <cell r="C97" t="str">
            <v xml:space="preserve">Hester's Way Primary School </v>
          </cell>
          <cell r="D97">
            <v>1</v>
          </cell>
          <cell r="E97">
            <v>0</v>
          </cell>
          <cell r="F97">
            <v>0</v>
          </cell>
          <cell r="G97">
            <v>0</v>
          </cell>
          <cell r="H97">
            <v>0</v>
          </cell>
          <cell r="I97">
            <v>10951</v>
          </cell>
          <cell r="J97">
            <v>10950.75</v>
          </cell>
          <cell r="M97">
            <v>0</v>
          </cell>
        </row>
        <row r="98">
          <cell r="A98">
            <v>131782</v>
          </cell>
          <cell r="B98">
            <v>9162179</v>
          </cell>
          <cell r="C98" t="str">
            <v>Meadowside School</v>
          </cell>
          <cell r="D98">
            <v>1</v>
          </cell>
          <cell r="E98">
            <v>0</v>
          </cell>
          <cell r="F98">
            <v>0</v>
          </cell>
          <cell r="G98">
            <v>0</v>
          </cell>
          <cell r="H98">
            <v>0</v>
          </cell>
          <cell r="I98">
            <v>22608</v>
          </cell>
          <cell r="J98">
            <v>22608</v>
          </cell>
          <cell r="M98">
            <v>0</v>
          </cell>
        </row>
        <row r="99">
          <cell r="A99">
            <v>131783</v>
          </cell>
          <cell r="B99">
            <v>9162180</v>
          </cell>
          <cell r="C99" t="str">
            <v>The John Moore Primary School</v>
          </cell>
          <cell r="D99">
            <v>1</v>
          </cell>
          <cell r="E99">
            <v>0</v>
          </cell>
          <cell r="F99">
            <v>0</v>
          </cell>
          <cell r="G99">
            <v>0</v>
          </cell>
          <cell r="H99">
            <v>0</v>
          </cell>
          <cell r="I99">
            <v>14719</v>
          </cell>
          <cell r="J99">
            <v>14718.75</v>
          </cell>
          <cell r="M99">
            <v>0</v>
          </cell>
        </row>
        <row r="100">
          <cell r="A100">
            <v>131784</v>
          </cell>
          <cell r="B100">
            <v>9162181</v>
          </cell>
          <cell r="C100" t="str">
            <v>Grangefield School</v>
          </cell>
          <cell r="D100">
            <v>1</v>
          </cell>
          <cell r="E100">
            <v>0</v>
          </cell>
          <cell r="F100">
            <v>0</v>
          </cell>
          <cell r="G100">
            <v>0</v>
          </cell>
          <cell r="H100">
            <v>0</v>
          </cell>
          <cell r="I100">
            <v>27318</v>
          </cell>
          <cell r="J100">
            <v>27318</v>
          </cell>
          <cell r="M100">
            <v>0</v>
          </cell>
        </row>
        <row r="101">
          <cell r="A101">
            <v>133253</v>
          </cell>
          <cell r="B101">
            <v>9162183</v>
          </cell>
          <cell r="C101" t="str">
            <v>Moat Primary School</v>
          </cell>
          <cell r="D101">
            <v>1</v>
          </cell>
          <cell r="E101">
            <v>0</v>
          </cell>
          <cell r="F101">
            <v>0</v>
          </cell>
          <cell r="G101">
            <v>0</v>
          </cell>
          <cell r="H101">
            <v>0</v>
          </cell>
          <cell r="I101">
            <v>11186</v>
          </cell>
          <cell r="J101">
            <v>11186.25</v>
          </cell>
          <cell r="M101">
            <v>0</v>
          </cell>
        </row>
        <row r="102">
          <cell r="A102">
            <v>133395</v>
          </cell>
          <cell r="B102">
            <v>9162184</v>
          </cell>
          <cell r="C102" t="str">
            <v>Hope Brook C of E School</v>
          </cell>
          <cell r="D102">
            <v>1</v>
          </cell>
          <cell r="E102">
            <v>0</v>
          </cell>
          <cell r="F102">
            <v>0</v>
          </cell>
          <cell r="G102">
            <v>0</v>
          </cell>
          <cell r="H102">
            <v>0</v>
          </cell>
          <cell r="I102">
            <v>20253</v>
          </cell>
          <cell r="J102">
            <v>20253</v>
          </cell>
          <cell r="M102">
            <v>0</v>
          </cell>
        </row>
        <row r="103">
          <cell r="A103">
            <v>136074</v>
          </cell>
          <cell r="B103">
            <v>9162185</v>
          </cell>
          <cell r="C103" t="str">
            <v>Coopers Edge</v>
          </cell>
          <cell r="D103">
            <v>1</v>
          </cell>
          <cell r="E103">
            <v>0</v>
          </cell>
          <cell r="F103">
            <v>0</v>
          </cell>
          <cell r="G103">
            <v>0</v>
          </cell>
          <cell r="H103">
            <v>0</v>
          </cell>
          <cell r="I103">
            <v>4000</v>
          </cell>
          <cell r="J103">
            <v>4000</v>
          </cell>
          <cell r="M103">
            <v>0</v>
          </cell>
        </row>
        <row r="104">
          <cell r="A104">
            <v>135727</v>
          </cell>
          <cell r="B104">
            <v>9162200</v>
          </cell>
          <cell r="C104" t="str">
            <v>Finlay Community School</v>
          </cell>
          <cell r="D104">
            <v>1</v>
          </cell>
          <cell r="E104">
            <v>0</v>
          </cell>
          <cell r="F104">
            <v>0</v>
          </cell>
          <cell r="G104">
            <v>0</v>
          </cell>
          <cell r="H104">
            <v>0</v>
          </cell>
          <cell r="I104">
            <v>9891</v>
          </cell>
          <cell r="J104">
            <v>9891</v>
          </cell>
          <cell r="M104">
            <v>0</v>
          </cell>
        </row>
        <row r="105">
          <cell r="A105">
            <v>115605</v>
          </cell>
          <cell r="B105">
            <v>9163004</v>
          </cell>
          <cell r="C105" t="str">
            <v>St Paul's C o E Primary School</v>
          </cell>
          <cell r="D105">
            <v>1</v>
          </cell>
          <cell r="E105">
            <v>0</v>
          </cell>
          <cell r="F105">
            <v>0</v>
          </cell>
          <cell r="G105">
            <v>0</v>
          </cell>
          <cell r="H105">
            <v>0</v>
          </cell>
          <cell r="I105">
            <v>8831</v>
          </cell>
          <cell r="J105">
            <v>8831.25</v>
          </cell>
          <cell r="M105">
            <v>0</v>
          </cell>
        </row>
        <row r="106">
          <cell r="A106">
            <v>115606</v>
          </cell>
          <cell r="B106">
            <v>9163006</v>
          </cell>
          <cell r="C106" t="str">
            <v>St James' C of E Junior School</v>
          </cell>
          <cell r="D106">
            <v>1</v>
          </cell>
          <cell r="E106">
            <v>0</v>
          </cell>
          <cell r="F106">
            <v>0</v>
          </cell>
          <cell r="G106">
            <v>0</v>
          </cell>
          <cell r="H106">
            <v>0</v>
          </cell>
          <cell r="I106">
            <v>10598</v>
          </cell>
          <cell r="J106">
            <v>10597.5</v>
          </cell>
          <cell r="M106">
            <v>0</v>
          </cell>
        </row>
        <row r="107">
          <cell r="A107">
            <v>115607</v>
          </cell>
          <cell r="B107">
            <v>9163010</v>
          </cell>
          <cell r="C107" t="str">
            <v>Kingsholm C.E. Primary School</v>
          </cell>
          <cell r="D107">
            <v>1</v>
          </cell>
          <cell r="E107">
            <v>0</v>
          </cell>
          <cell r="F107">
            <v>0</v>
          </cell>
          <cell r="G107">
            <v>0</v>
          </cell>
          <cell r="H107">
            <v>0</v>
          </cell>
          <cell r="I107">
            <v>14719</v>
          </cell>
          <cell r="J107">
            <v>14718.75</v>
          </cell>
          <cell r="M107">
            <v>0</v>
          </cell>
        </row>
        <row r="108">
          <cell r="A108">
            <v>115608</v>
          </cell>
          <cell r="B108">
            <v>9163011</v>
          </cell>
          <cell r="C108" t="str">
            <v>Hempsted C of E Primary School</v>
          </cell>
          <cell r="D108">
            <v>1</v>
          </cell>
          <cell r="E108">
            <v>0</v>
          </cell>
          <cell r="F108">
            <v>0</v>
          </cell>
          <cell r="G108">
            <v>0</v>
          </cell>
          <cell r="H108">
            <v>0</v>
          </cell>
          <cell r="I108">
            <v>7854</v>
          </cell>
          <cell r="J108">
            <v>7854</v>
          </cell>
          <cell r="M108">
            <v>0</v>
          </cell>
        </row>
        <row r="109">
          <cell r="A109">
            <v>115609</v>
          </cell>
          <cell r="B109">
            <v>9163017</v>
          </cell>
          <cell r="C109" t="str">
            <v>Cold Aston CofE Primary School</v>
          </cell>
          <cell r="D109">
            <v>1</v>
          </cell>
          <cell r="E109">
            <v>0</v>
          </cell>
          <cell r="F109">
            <v>0</v>
          </cell>
          <cell r="G109">
            <v>0</v>
          </cell>
          <cell r="H109">
            <v>0</v>
          </cell>
          <cell r="I109">
            <v>3511</v>
          </cell>
          <cell r="J109">
            <v>3511.2000000000003</v>
          </cell>
          <cell r="M109">
            <v>0</v>
          </cell>
        </row>
        <row r="110">
          <cell r="A110">
            <v>115610</v>
          </cell>
          <cell r="B110">
            <v>9163018</v>
          </cell>
          <cell r="C110" t="str">
            <v>Aylburton C E Primary School</v>
          </cell>
          <cell r="D110">
            <v>1</v>
          </cell>
          <cell r="E110">
            <v>0</v>
          </cell>
          <cell r="F110">
            <v>0</v>
          </cell>
          <cell r="G110">
            <v>0</v>
          </cell>
          <cell r="H110">
            <v>0</v>
          </cell>
          <cell r="I110">
            <v>2864</v>
          </cell>
          <cell r="J110">
            <v>2864.4</v>
          </cell>
          <cell r="M110">
            <v>0</v>
          </cell>
        </row>
        <row r="111">
          <cell r="A111">
            <v>115611</v>
          </cell>
          <cell r="B111">
            <v>9163019</v>
          </cell>
          <cell r="C111" t="str">
            <v>Bibury C of E Primary School</v>
          </cell>
          <cell r="D111">
            <v>1</v>
          </cell>
          <cell r="E111">
            <v>0</v>
          </cell>
          <cell r="F111">
            <v>0</v>
          </cell>
          <cell r="G111">
            <v>0</v>
          </cell>
          <cell r="H111">
            <v>0</v>
          </cell>
          <cell r="I111">
            <v>1363</v>
          </cell>
          <cell r="J111">
            <v>1362.9</v>
          </cell>
          <cell r="M111">
            <v>0</v>
          </cell>
        </row>
        <row r="112">
          <cell r="A112">
            <v>115612</v>
          </cell>
          <cell r="B112">
            <v>9163020</v>
          </cell>
          <cell r="C112" t="str">
            <v>Bisley Bluecoat CofE School</v>
          </cell>
          <cell r="D112">
            <v>1</v>
          </cell>
          <cell r="E112">
            <v>0</v>
          </cell>
          <cell r="F112">
            <v>0</v>
          </cell>
          <cell r="G112">
            <v>0</v>
          </cell>
          <cell r="H112">
            <v>0</v>
          </cell>
          <cell r="I112">
            <v>2171</v>
          </cell>
          <cell r="J112">
            <v>2171.4</v>
          </cell>
          <cell r="M112">
            <v>0</v>
          </cell>
        </row>
        <row r="113">
          <cell r="A113">
            <v>115613</v>
          </cell>
          <cell r="B113">
            <v>9163021</v>
          </cell>
          <cell r="C113" t="str">
            <v>Blockley Primary School</v>
          </cell>
          <cell r="D113">
            <v>1</v>
          </cell>
          <cell r="E113">
            <v>0</v>
          </cell>
          <cell r="F113">
            <v>0</v>
          </cell>
          <cell r="G113">
            <v>0</v>
          </cell>
          <cell r="H113">
            <v>0</v>
          </cell>
          <cell r="I113">
            <v>9302</v>
          </cell>
          <cell r="J113">
            <v>9302.25</v>
          </cell>
          <cell r="M113">
            <v>15000</v>
          </cell>
        </row>
        <row r="114">
          <cell r="A114">
            <v>115614</v>
          </cell>
          <cell r="B114">
            <v>9163024</v>
          </cell>
          <cell r="C114" t="str">
            <v>Watermoor C E Primary School</v>
          </cell>
          <cell r="D114">
            <v>1</v>
          </cell>
          <cell r="E114">
            <v>0</v>
          </cell>
          <cell r="F114">
            <v>0</v>
          </cell>
          <cell r="G114">
            <v>0</v>
          </cell>
          <cell r="H114">
            <v>0</v>
          </cell>
          <cell r="I114">
            <v>7623</v>
          </cell>
          <cell r="J114">
            <v>7623</v>
          </cell>
          <cell r="M114">
            <v>0</v>
          </cell>
        </row>
        <row r="115">
          <cell r="A115">
            <v>115615</v>
          </cell>
          <cell r="B115">
            <v>9163025</v>
          </cell>
          <cell r="C115" t="str">
            <v>Stratton C.E. Primary School</v>
          </cell>
          <cell r="D115">
            <v>1</v>
          </cell>
          <cell r="E115">
            <v>0</v>
          </cell>
          <cell r="F115">
            <v>0</v>
          </cell>
          <cell r="G115">
            <v>0</v>
          </cell>
          <cell r="H115">
            <v>0</v>
          </cell>
          <cell r="I115">
            <v>9656</v>
          </cell>
          <cell r="J115">
            <v>9655.5</v>
          </cell>
          <cell r="M115">
            <v>0</v>
          </cell>
        </row>
        <row r="116">
          <cell r="A116">
            <v>115616</v>
          </cell>
          <cell r="B116">
            <v>9163026</v>
          </cell>
          <cell r="C116" t="str">
            <v>Coaley C of E Primary School</v>
          </cell>
          <cell r="D116">
            <v>1</v>
          </cell>
          <cell r="E116">
            <v>0</v>
          </cell>
          <cell r="F116">
            <v>0</v>
          </cell>
          <cell r="G116">
            <v>0</v>
          </cell>
          <cell r="H116">
            <v>0</v>
          </cell>
          <cell r="I116">
            <v>6006</v>
          </cell>
          <cell r="J116">
            <v>6006</v>
          </cell>
          <cell r="M116">
            <v>0</v>
          </cell>
        </row>
        <row r="117">
          <cell r="A117">
            <v>115617</v>
          </cell>
          <cell r="B117">
            <v>9163027</v>
          </cell>
          <cell r="C117" t="str">
            <v>Coberley C of E Primary School</v>
          </cell>
          <cell r="D117">
            <v>1</v>
          </cell>
          <cell r="E117">
            <v>0</v>
          </cell>
          <cell r="F117">
            <v>0</v>
          </cell>
          <cell r="G117">
            <v>0</v>
          </cell>
          <cell r="H117">
            <v>0</v>
          </cell>
          <cell r="I117">
            <v>2911</v>
          </cell>
          <cell r="J117">
            <v>2910.6000000000004</v>
          </cell>
          <cell r="M117">
            <v>5500</v>
          </cell>
        </row>
        <row r="118">
          <cell r="A118">
            <v>115619</v>
          </cell>
          <cell r="B118">
            <v>9163030</v>
          </cell>
          <cell r="C118" t="str">
            <v>Deerhurst &amp; Apperley CE School</v>
          </cell>
          <cell r="D118">
            <v>1</v>
          </cell>
          <cell r="E118">
            <v>0</v>
          </cell>
          <cell r="F118">
            <v>0</v>
          </cell>
          <cell r="G118">
            <v>0</v>
          </cell>
          <cell r="H118">
            <v>0</v>
          </cell>
          <cell r="I118">
            <v>3238</v>
          </cell>
          <cell r="J118">
            <v>4111.8</v>
          </cell>
          <cell r="M118">
            <v>0</v>
          </cell>
        </row>
        <row r="119">
          <cell r="A119">
            <v>115620</v>
          </cell>
          <cell r="B119">
            <v>9163032</v>
          </cell>
          <cell r="C119" t="str">
            <v>Dursley C E Primary School</v>
          </cell>
          <cell r="D119">
            <v>1</v>
          </cell>
          <cell r="E119">
            <v>0</v>
          </cell>
          <cell r="F119">
            <v>0</v>
          </cell>
          <cell r="G119">
            <v>0</v>
          </cell>
          <cell r="H119">
            <v>0</v>
          </cell>
          <cell r="I119">
            <v>11775</v>
          </cell>
          <cell r="J119">
            <v>11775</v>
          </cell>
          <cell r="M119">
            <v>0</v>
          </cell>
        </row>
        <row r="120">
          <cell r="A120">
            <v>115621</v>
          </cell>
          <cell r="B120">
            <v>9163034</v>
          </cell>
          <cell r="C120" t="str">
            <v>English Bicknor C.E. School</v>
          </cell>
          <cell r="D120">
            <v>1</v>
          </cell>
          <cell r="E120">
            <v>0</v>
          </cell>
          <cell r="F120">
            <v>0</v>
          </cell>
          <cell r="G120">
            <v>0</v>
          </cell>
          <cell r="H120">
            <v>0</v>
          </cell>
          <cell r="I120">
            <v>2772</v>
          </cell>
          <cell r="J120">
            <v>2772</v>
          </cell>
          <cell r="M120">
            <v>0</v>
          </cell>
        </row>
        <row r="121">
          <cell r="A121">
            <v>115622</v>
          </cell>
          <cell r="B121">
            <v>9163035</v>
          </cell>
          <cell r="C121" t="str">
            <v>Fairford C.E. Primary School</v>
          </cell>
          <cell r="D121">
            <v>1</v>
          </cell>
          <cell r="E121">
            <v>0</v>
          </cell>
          <cell r="F121">
            <v>0</v>
          </cell>
          <cell r="G121">
            <v>0</v>
          </cell>
          <cell r="H121">
            <v>0</v>
          </cell>
          <cell r="I121">
            <v>16250</v>
          </cell>
          <cell r="J121">
            <v>16249.5</v>
          </cell>
          <cell r="M121">
            <v>0</v>
          </cell>
        </row>
        <row r="122">
          <cell r="A122">
            <v>115625</v>
          </cell>
          <cell r="B122">
            <v>9163038</v>
          </cell>
          <cell r="C122" t="str">
            <v>Stone with Woodford CE School</v>
          </cell>
          <cell r="D122">
            <v>1</v>
          </cell>
          <cell r="E122">
            <v>0</v>
          </cell>
          <cell r="F122">
            <v>0</v>
          </cell>
          <cell r="G122">
            <v>0</v>
          </cell>
          <cell r="H122">
            <v>0</v>
          </cell>
          <cell r="I122">
            <v>2541</v>
          </cell>
          <cell r="J122">
            <v>2541</v>
          </cell>
          <cell r="M122">
            <v>0</v>
          </cell>
        </row>
        <row r="123">
          <cell r="A123">
            <v>115626</v>
          </cell>
          <cell r="B123">
            <v>9163039</v>
          </cell>
          <cell r="C123" t="str">
            <v>Haresfield C.E. Primary School</v>
          </cell>
          <cell r="D123">
            <v>1</v>
          </cell>
          <cell r="E123">
            <v>0</v>
          </cell>
          <cell r="F123">
            <v>0</v>
          </cell>
          <cell r="G123">
            <v>0</v>
          </cell>
          <cell r="H123">
            <v>0</v>
          </cell>
          <cell r="I123">
            <v>2241</v>
          </cell>
          <cell r="J123">
            <v>2240.7000000000003</v>
          </cell>
          <cell r="M123">
            <v>0</v>
          </cell>
        </row>
        <row r="124">
          <cell r="A124">
            <v>115627</v>
          </cell>
          <cell r="B124">
            <v>9163040</v>
          </cell>
          <cell r="C124" t="str">
            <v>Hartpury Primary School</v>
          </cell>
          <cell r="D124">
            <v>1</v>
          </cell>
          <cell r="E124">
            <v>0</v>
          </cell>
          <cell r="F124">
            <v>0</v>
          </cell>
          <cell r="G124">
            <v>0</v>
          </cell>
          <cell r="H124">
            <v>0</v>
          </cell>
          <cell r="I124">
            <v>15072</v>
          </cell>
          <cell r="J124">
            <v>15072</v>
          </cell>
          <cell r="M124">
            <v>0</v>
          </cell>
        </row>
        <row r="125">
          <cell r="A125">
            <v>115628</v>
          </cell>
          <cell r="B125">
            <v>9163041</v>
          </cell>
          <cell r="C125" t="str">
            <v>Hatherop C.E. Primary School</v>
          </cell>
          <cell r="D125">
            <v>1</v>
          </cell>
          <cell r="E125">
            <v>0</v>
          </cell>
          <cell r="F125">
            <v>0</v>
          </cell>
          <cell r="G125">
            <v>0</v>
          </cell>
          <cell r="H125">
            <v>0</v>
          </cell>
          <cell r="I125">
            <v>3744</v>
          </cell>
          <cell r="J125">
            <v>4966.5</v>
          </cell>
          <cell r="M125">
            <v>0</v>
          </cell>
        </row>
        <row r="126">
          <cell r="A126">
            <v>115629</v>
          </cell>
          <cell r="B126">
            <v>9163042</v>
          </cell>
          <cell r="C126" t="str">
            <v>Kempsford C of E School</v>
          </cell>
          <cell r="D126">
            <v>1</v>
          </cell>
          <cell r="E126">
            <v>0</v>
          </cell>
          <cell r="F126">
            <v>0</v>
          </cell>
          <cell r="G126">
            <v>0</v>
          </cell>
          <cell r="H126">
            <v>0</v>
          </cell>
          <cell r="I126">
            <v>12835</v>
          </cell>
          <cell r="J126">
            <v>12834.75</v>
          </cell>
          <cell r="M126">
            <v>0</v>
          </cell>
        </row>
        <row r="127">
          <cell r="A127">
            <v>115631</v>
          </cell>
          <cell r="B127">
            <v>9163044</v>
          </cell>
          <cell r="C127" t="str">
            <v>Littledean CofE Primary School</v>
          </cell>
          <cell r="D127">
            <v>1</v>
          </cell>
          <cell r="E127">
            <v>0</v>
          </cell>
          <cell r="F127">
            <v>0</v>
          </cell>
          <cell r="G127">
            <v>0</v>
          </cell>
          <cell r="H127">
            <v>0</v>
          </cell>
          <cell r="I127">
            <v>6055</v>
          </cell>
          <cell r="J127">
            <v>8713.5</v>
          </cell>
          <cell r="M127">
            <v>0</v>
          </cell>
        </row>
        <row r="128">
          <cell r="A128">
            <v>115632</v>
          </cell>
          <cell r="B128">
            <v>9163045</v>
          </cell>
          <cell r="C128" t="str">
            <v>Longborough CE Primary School</v>
          </cell>
          <cell r="D128">
            <v>1</v>
          </cell>
          <cell r="E128">
            <v>0</v>
          </cell>
          <cell r="F128">
            <v>0</v>
          </cell>
          <cell r="G128">
            <v>0</v>
          </cell>
          <cell r="H128">
            <v>0</v>
          </cell>
          <cell r="I128">
            <v>2489</v>
          </cell>
          <cell r="J128">
            <v>4435.2</v>
          </cell>
          <cell r="M128">
            <v>0</v>
          </cell>
        </row>
        <row r="129">
          <cell r="A129">
            <v>115634</v>
          </cell>
          <cell r="B129">
            <v>9163047</v>
          </cell>
          <cell r="C129" t="str">
            <v>Longney Primary School</v>
          </cell>
          <cell r="D129">
            <v>1</v>
          </cell>
          <cell r="E129">
            <v>0</v>
          </cell>
          <cell r="F129">
            <v>0</v>
          </cell>
          <cell r="G129">
            <v>0</v>
          </cell>
          <cell r="H129">
            <v>0</v>
          </cell>
          <cell r="I129">
            <v>3003</v>
          </cell>
          <cell r="J129">
            <v>3003</v>
          </cell>
          <cell r="M129">
            <v>0</v>
          </cell>
        </row>
        <row r="130">
          <cell r="A130">
            <v>115635</v>
          </cell>
          <cell r="B130">
            <v>9163048</v>
          </cell>
          <cell r="C130" t="str">
            <v>Lydney C. E. Primary School.</v>
          </cell>
          <cell r="D130">
            <v>1</v>
          </cell>
          <cell r="E130">
            <v>0</v>
          </cell>
          <cell r="F130">
            <v>0</v>
          </cell>
          <cell r="G130">
            <v>0</v>
          </cell>
          <cell r="H130">
            <v>0</v>
          </cell>
          <cell r="I130">
            <v>11893</v>
          </cell>
          <cell r="J130">
            <v>11892.75</v>
          </cell>
          <cell r="M130">
            <v>0</v>
          </cell>
        </row>
        <row r="131">
          <cell r="A131">
            <v>115636</v>
          </cell>
          <cell r="B131">
            <v>9163050</v>
          </cell>
          <cell r="C131" t="str">
            <v>Meysey Hampton Primary School</v>
          </cell>
          <cell r="D131">
            <v>1</v>
          </cell>
          <cell r="E131">
            <v>0</v>
          </cell>
          <cell r="F131">
            <v>0</v>
          </cell>
          <cell r="G131">
            <v>0</v>
          </cell>
          <cell r="H131">
            <v>0</v>
          </cell>
          <cell r="I131">
            <v>1155</v>
          </cell>
          <cell r="J131">
            <v>1155</v>
          </cell>
          <cell r="M131">
            <v>0</v>
          </cell>
        </row>
        <row r="132">
          <cell r="A132">
            <v>115637</v>
          </cell>
          <cell r="B132">
            <v>9163052</v>
          </cell>
          <cell r="C132" t="str">
            <v>Nailsworth CE(C)Primary School</v>
          </cell>
          <cell r="D132">
            <v>1</v>
          </cell>
          <cell r="E132">
            <v>0</v>
          </cell>
          <cell r="F132">
            <v>0</v>
          </cell>
          <cell r="G132">
            <v>0</v>
          </cell>
          <cell r="H132">
            <v>0</v>
          </cell>
          <cell r="I132">
            <v>10127</v>
          </cell>
          <cell r="J132">
            <v>10126.5</v>
          </cell>
          <cell r="M132">
            <v>0</v>
          </cell>
        </row>
        <row r="133">
          <cell r="A133">
            <v>115638</v>
          </cell>
          <cell r="B133">
            <v>9163053</v>
          </cell>
          <cell r="C133" t="str">
            <v>Clearwell C. of E. School</v>
          </cell>
          <cell r="D133">
            <v>1</v>
          </cell>
          <cell r="E133">
            <v>0</v>
          </cell>
          <cell r="F133">
            <v>0</v>
          </cell>
          <cell r="G133">
            <v>0</v>
          </cell>
          <cell r="H133">
            <v>0</v>
          </cell>
          <cell r="I133">
            <v>2541</v>
          </cell>
          <cell r="J133">
            <v>2541</v>
          </cell>
          <cell r="M133">
            <v>0</v>
          </cell>
        </row>
        <row r="134">
          <cell r="A134">
            <v>115639</v>
          </cell>
          <cell r="B134">
            <v>9163054</v>
          </cell>
          <cell r="C134" t="str">
            <v>Redbrook C. E. Primary School</v>
          </cell>
          <cell r="D134">
            <v>1</v>
          </cell>
          <cell r="E134">
            <v>0</v>
          </cell>
          <cell r="F134">
            <v>0</v>
          </cell>
          <cell r="G134">
            <v>0</v>
          </cell>
          <cell r="H134">
            <v>0</v>
          </cell>
          <cell r="I134">
            <v>1155</v>
          </cell>
          <cell r="J134">
            <v>1155</v>
          </cell>
          <cell r="M134">
            <v>0</v>
          </cell>
        </row>
        <row r="135">
          <cell r="A135">
            <v>115640</v>
          </cell>
          <cell r="B135">
            <v>9163055</v>
          </cell>
          <cell r="C135" t="str">
            <v>North Cerney C. of E. Primary School</v>
          </cell>
          <cell r="D135">
            <v>1</v>
          </cell>
          <cell r="E135">
            <v>0</v>
          </cell>
          <cell r="F135">
            <v>0</v>
          </cell>
          <cell r="G135">
            <v>0</v>
          </cell>
          <cell r="H135">
            <v>0</v>
          </cell>
          <cell r="I135">
            <v>1891</v>
          </cell>
          <cell r="J135">
            <v>2494.8000000000002</v>
          </cell>
          <cell r="M135">
            <v>3535</v>
          </cell>
        </row>
        <row r="136">
          <cell r="A136">
            <v>115641</v>
          </cell>
          <cell r="B136">
            <v>9163056</v>
          </cell>
          <cell r="C136" t="str">
            <v>Northleach C.E. Primary School</v>
          </cell>
          <cell r="D136">
            <v>1</v>
          </cell>
          <cell r="E136">
            <v>0</v>
          </cell>
          <cell r="F136">
            <v>0</v>
          </cell>
          <cell r="G136">
            <v>0</v>
          </cell>
          <cell r="H136">
            <v>0</v>
          </cell>
          <cell r="I136">
            <v>16367</v>
          </cell>
          <cell r="J136">
            <v>16367.25</v>
          </cell>
          <cell r="M136">
            <v>0</v>
          </cell>
        </row>
        <row r="137">
          <cell r="A137">
            <v>115642</v>
          </cell>
          <cell r="B137">
            <v>9163057</v>
          </cell>
          <cell r="C137" t="str">
            <v>Norton C of E Primary School</v>
          </cell>
          <cell r="D137">
            <v>1</v>
          </cell>
          <cell r="E137">
            <v>0</v>
          </cell>
          <cell r="F137">
            <v>0</v>
          </cell>
          <cell r="G137">
            <v>0</v>
          </cell>
          <cell r="H137">
            <v>0</v>
          </cell>
          <cell r="I137">
            <v>2033</v>
          </cell>
          <cell r="J137">
            <v>2032.8000000000002</v>
          </cell>
          <cell r="M137">
            <v>6048</v>
          </cell>
        </row>
        <row r="138">
          <cell r="A138">
            <v>115643</v>
          </cell>
          <cell r="B138">
            <v>9163060</v>
          </cell>
          <cell r="C138" t="str">
            <v>Pauntley C of E Primary School</v>
          </cell>
          <cell r="D138">
            <v>1</v>
          </cell>
          <cell r="E138">
            <v>0</v>
          </cell>
          <cell r="F138">
            <v>0</v>
          </cell>
          <cell r="G138">
            <v>0</v>
          </cell>
          <cell r="H138">
            <v>0</v>
          </cell>
          <cell r="I138">
            <v>4043</v>
          </cell>
          <cell r="J138">
            <v>6352.5</v>
          </cell>
          <cell r="M138">
            <v>0</v>
          </cell>
        </row>
        <row r="139">
          <cell r="A139">
            <v>115645</v>
          </cell>
          <cell r="B139">
            <v>9163063</v>
          </cell>
          <cell r="C139" t="str">
            <v>Randwick C of E School</v>
          </cell>
          <cell r="D139">
            <v>1</v>
          </cell>
          <cell r="E139">
            <v>0</v>
          </cell>
          <cell r="F139">
            <v>0</v>
          </cell>
          <cell r="G139">
            <v>0</v>
          </cell>
          <cell r="H139">
            <v>0</v>
          </cell>
          <cell r="I139">
            <v>3049</v>
          </cell>
          <cell r="J139">
            <v>3049.2000000000003</v>
          </cell>
          <cell r="M139">
            <v>0</v>
          </cell>
        </row>
        <row r="140">
          <cell r="A140">
            <v>115647</v>
          </cell>
          <cell r="B140">
            <v>9163065</v>
          </cell>
          <cell r="C140" t="str">
            <v>Ruardean C.E. Primary School</v>
          </cell>
          <cell r="D140">
            <v>1</v>
          </cell>
          <cell r="E140">
            <v>6</v>
          </cell>
          <cell r="F140">
            <v>0</v>
          </cell>
          <cell r="G140">
            <v>0</v>
          </cell>
          <cell r="H140">
            <v>0</v>
          </cell>
          <cell r="I140">
            <v>5690</v>
          </cell>
          <cell r="J140">
            <v>5890.5</v>
          </cell>
          <cell r="M140">
            <v>0</v>
          </cell>
        </row>
        <row r="141">
          <cell r="A141">
            <v>115648</v>
          </cell>
          <cell r="B141">
            <v>9163067</v>
          </cell>
          <cell r="C141" t="str">
            <v>Sherborne CofE Primary School</v>
          </cell>
          <cell r="D141">
            <v>1</v>
          </cell>
          <cell r="E141">
            <v>0</v>
          </cell>
          <cell r="F141">
            <v>0</v>
          </cell>
          <cell r="G141">
            <v>0</v>
          </cell>
          <cell r="H141">
            <v>0</v>
          </cell>
          <cell r="I141">
            <v>2752</v>
          </cell>
          <cell r="J141">
            <v>2864.4</v>
          </cell>
          <cell r="M141">
            <v>0</v>
          </cell>
        </row>
        <row r="142">
          <cell r="A142">
            <v>115649</v>
          </cell>
          <cell r="B142">
            <v>9163068</v>
          </cell>
          <cell r="C142" t="str">
            <v>Shurdington CE Pri School</v>
          </cell>
          <cell r="D142">
            <v>1</v>
          </cell>
          <cell r="E142">
            <v>0</v>
          </cell>
          <cell r="F142">
            <v>0</v>
          </cell>
          <cell r="G142">
            <v>0</v>
          </cell>
          <cell r="H142">
            <v>0</v>
          </cell>
          <cell r="I142">
            <v>3444</v>
          </cell>
          <cell r="J142">
            <v>5197.5</v>
          </cell>
          <cell r="M142">
            <v>0</v>
          </cell>
        </row>
        <row r="143">
          <cell r="A143">
            <v>115650</v>
          </cell>
          <cell r="B143">
            <v>9163069</v>
          </cell>
          <cell r="C143" t="str">
            <v>Ann Edwards C of E School</v>
          </cell>
          <cell r="D143">
            <v>1</v>
          </cell>
          <cell r="E143">
            <v>0</v>
          </cell>
          <cell r="F143">
            <v>0</v>
          </cell>
          <cell r="G143">
            <v>0</v>
          </cell>
          <cell r="H143">
            <v>0</v>
          </cell>
          <cell r="I143">
            <v>18134</v>
          </cell>
          <cell r="J143">
            <v>18133.5</v>
          </cell>
          <cell r="M143">
            <v>0</v>
          </cell>
        </row>
        <row r="144">
          <cell r="A144">
            <v>115651</v>
          </cell>
          <cell r="B144">
            <v>9163070</v>
          </cell>
          <cell r="C144" t="str">
            <v>Southrop C. of E. School</v>
          </cell>
          <cell r="D144">
            <v>1</v>
          </cell>
          <cell r="E144">
            <v>0</v>
          </cell>
          <cell r="F144">
            <v>0</v>
          </cell>
          <cell r="G144">
            <v>0</v>
          </cell>
          <cell r="H144">
            <v>0</v>
          </cell>
          <cell r="I144">
            <v>1594</v>
          </cell>
          <cell r="J144">
            <v>1593.9</v>
          </cell>
          <cell r="M144">
            <v>0</v>
          </cell>
        </row>
        <row r="145">
          <cell r="A145">
            <v>115652</v>
          </cell>
          <cell r="B145">
            <v>9163071</v>
          </cell>
          <cell r="C145" t="str">
            <v>Swell C. of E. Primary School</v>
          </cell>
          <cell r="D145">
            <v>1</v>
          </cell>
          <cell r="E145">
            <v>0</v>
          </cell>
          <cell r="F145">
            <v>0</v>
          </cell>
          <cell r="G145">
            <v>0</v>
          </cell>
          <cell r="H145">
            <v>0</v>
          </cell>
          <cell r="I145">
            <v>1663</v>
          </cell>
          <cell r="J145">
            <v>1663.2</v>
          </cell>
          <cell r="M145">
            <v>0</v>
          </cell>
        </row>
        <row r="146">
          <cell r="A146">
            <v>115653</v>
          </cell>
          <cell r="B146">
            <v>9163072</v>
          </cell>
          <cell r="C146" t="str">
            <v>Temple Guiting C.of E. School</v>
          </cell>
          <cell r="D146">
            <v>1</v>
          </cell>
          <cell r="E146">
            <v>0</v>
          </cell>
          <cell r="F146">
            <v>0</v>
          </cell>
          <cell r="G146">
            <v>0</v>
          </cell>
          <cell r="H146">
            <v>0</v>
          </cell>
          <cell r="I146">
            <v>3881</v>
          </cell>
          <cell r="J146">
            <v>3880.8</v>
          </cell>
          <cell r="M146">
            <v>0</v>
          </cell>
        </row>
        <row r="147">
          <cell r="A147">
            <v>115654</v>
          </cell>
          <cell r="B147">
            <v>9163073</v>
          </cell>
          <cell r="C147" t="str">
            <v>Tewkesbury CofE Primary School</v>
          </cell>
          <cell r="D147">
            <v>1</v>
          </cell>
          <cell r="E147">
            <v>0</v>
          </cell>
          <cell r="F147">
            <v>0</v>
          </cell>
          <cell r="G147">
            <v>0</v>
          </cell>
          <cell r="H147">
            <v>0</v>
          </cell>
          <cell r="I147">
            <v>36267</v>
          </cell>
          <cell r="J147">
            <v>36267</v>
          </cell>
          <cell r="M147">
            <v>0</v>
          </cell>
        </row>
        <row r="148">
          <cell r="A148">
            <v>115655</v>
          </cell>
          <cell r="B148">
            <v>9163074</v>
          </cell>
          <cell r="C148" t="str">
            <v>Tutshill C of E Primary School</v>
          </cell>
          <cell r="D148">
            <v>1</v>
          </cell>
          <cell r="E148">
            <v>0</v>
          </cell>
          <cell r="F148">
            <v>0</v>
          </cell>
          <cell r="G148">
            <v>0</v>
          </cell>
          <cell r="H148">
            <v>0</v>
          </cell>
          <cell r="I148">
            <v>19547</v>
          </cell>
          <cell r="J148">
            <v>19546.5</v>
          </cell>
          <cell r="M148">
            <v>0</v>
          </cell>
        </row>
        <row r="149">
          <cell r="A149">
            <v>115657</v>
          </cell>
          <cell r="B149">
            <v>9163076</v>
          </cell>
          <cell r="C149" t="str">
            <v>Uley C. of E. Primary School</v>
          </cell>
          <cell r="D149">
            <v>1</v>
          </cell>
          <cell r="E149">
            <v>0</v>
          </cell>
          <cell r="F149">
            <v>0</v>
          </cell>
          <cell r="G149">
            <v>0</v>
          </cell>
          <cell r="H149">
            <v>0</v>
          </cell>
          <cell r="I149">
            <v>9369</v>
          </cell>
          <cell r="J149">
            <v>9891</v>
          </cell>
          <cell r="M149">
            <v>0</v>
          </cell>
        </row>
        <row r="150">
          <cell r="A150">
            <v>115658</v>
          </cell>
          <cell r="B150">
            <v>9163077</v>
          </cell>
          <cell r="C150" t="str">
            <v>Upton St. Leonards CE School</v>
          </cell>
          <cell r="D150">
            <v>1</v>
          </cell>
          <cell r="E150">
            <v>0</v>
          </cell>
          <cell r="F150">
            <v>0</v>
          </cell>
          <cell r="G150">
            <v>0</v>
          </cell>
          <cell r="H150">
            <v>0</v>
          </cell>
          <cell r="I150">
            <v>29673</v>
          </cell>
          <cell r="J150">
            <v>29673</v>
          </cell>
          <cell r="M150">
            <v>0</v>
          </cell>
        </row>
        <row r="151">
          <cell r="A151">
            <v>115659</v>
          </cell>
          <cell r="B151">
            <v>9163078</v>
          </cell>
          <cell r="C151" t="str">
            <v>Bream CE Primary School</v>
          </cell>
          <cell r="D151">
            <v>1</v>
          </cell>
          <cell r="E151">
            <v>0</v>
          </cell>
          <cell r="F151">
            <v>0</v>
          </cell>
          <cell r="G151">
            <v>0</v>
          </cell>
          <cell r="H151">
            <v>0</v>
          </cell>
          <cell r="I151">
            <v>8478</v>
          </cell>
          <cell r="J151">
            <v>8478</v>
          </cell>
          <cell r="M151">
            <v>0</v>
          </cell>
        </row>
        <row r="152">
          <cell r="A152">
            <v>115660</v>
          </cell>
          <cell r="B152">
            <v>9163080</v>
          </cell>
          <cell r="C152" t="str">
            <v>Whitminster Endowed COE School</v>
          </cell>
          <cell r="D152">
            <v>1</v>
          </cell>
          <cell r="E152">
            <v>0</v>
          </cell>
          <cell r="F152">
            <v>0</v>
          </cell>
          <cell r="G152">
            <v>0</v>
          </cell>
          <cell r="H152">
            <v>0</v>
          </cell>
          <cell r="I152">
            <v>3557</v>
          </cell>
          <cell r="J152">
            <v>3557.4</v>
          </cell>
          <cell r="M152">
            <v>0</v>
          </cell>
        </row>
        <row r="153">
          <cell r="A153">
            <v>115661</v>
          </cell>
          <cell r="B153">
            <v>9163081</v>
          </cell>
          <cell r="C153" t="str">
            <v>Willersey C of E Primary School</v>
          </cell>
          <cell r="D153">
            <v>1</v>
          </cell>
          <cell r="E153">
            <v>0</v>
          </cell>
          <cell r="F153">
            <v>0</v>
          </cell>
          <cell r="G153">
            <v>0</v>
          </cell>
          <cell r="H153">
            <v>0</v>
          </cell>
          <cell r="I153">
            <v>3003</v>
          </cell>
          <cell r="J153">
            <v>3003</v>
          </cell>
          <cell r="M153">
            <v>0</v>
          </cell>
        </row>
        <row r="154">
          <cell r="A154">
            <v>115663</v>
          </cell>
          <cell r="B154">
            <v>9163086</v>
          </cell>
          <cell r="C154" t="str">
            <v>Ashleworth C E Primary School</v>
          </cell>
          <cell r="D154">
            <v>1</v>
          </cell>
          <cell r="E154">
            <v>0</v>
          </cell>
          <cell r="F154">
            <v>0</v>
          </cell>
          <cell r="G154">
            <v>0</v>
          </cell>
          <cell r="H154">
            <v>0</v>
          </cell>
          <cell r="I154">
            <v>1640</v>
          </cell>
          <cell r="J154">
            <v>1640.1000000000001</v>
          </cell>
          <cell r="M154">
            <v>0</v>
          </cell>
        </row>
        <row r="155">
          <cell r="A155">
            <v>115664</v>
          </cell>
          <cell r="B155">
            <v>9163087</v>
          </cell>
          <cell r="C155" t="str">
            <v>Down Ampney C of E Primary</v>
          </cell>
          <cell r="D155">
            <v>1</v>
          </cell>
          <cell r="E155">
            <v>0</v>
          </cell>
          <cell r="F155">
            <v>0</v>
          </cell>
          <cell r="G155">
            <v>0</v>
          </cell>
          <cell r="H155">
            <v>0</v>
          </cell>
          <cell r="I155">
            <v>3781</v>
          </cell>
          <cell r="J155">
            <v>5197.5</v>
          </cell>
          <cell r="M155">
            <v>0</v>
          </cell>
        </row>
        <row r="156">
          <cell r="A156">
            <v>115665</v>
          </cell>
          <cell r="B156">
            <v>9163089</v>
          </cell>
          <cell r="C156" t="str">
            <v>Siddington C.E. Primary School</v>
          </cell>
          <cell r="D156">
            <v>1</v>
          </cell>
          <cell r="E156">
            <v>0</v>
          </cell>
          <cell r="F156">
            <v>0</v>
          </cell>
          <cell r="G156">
            <v>0</v>
          </cell>
          <cell r="H156">
            <v>0</v>
          </cell>
          <cell r="I156">
            <v>2920</v>
          </cell>
          <cell r="J156">
            <v>3465</v>
          </cell>
          <cell r="M156">
            <v>0</v>
          </cell>
        </row>
        <row r="157">
          <cell r="A157">
            <v>115666</v>
          </cell>
          <cell r="B157">
            <v>9163093</v>
          </cell>
          <cell r="C157" t="str">
            <v>Holy Trinity C of E Primary School</v>
          </cell>
          <cell r="D157">
            <v>1</v>
          </cell>
          <cell r="E157">
            <v>0</v>
          </cell>
          <cell r="F157">
            <v>0</v>
          </cell>
          <cell r="G157">
            <v>0</v>
          </cell>
          <cell r="H157">
            <v>0</v>
          </cell>
          <cell r="I157">
            <v>10833</v>
          </cell>
          <cell r="J157">
            <v>10833</v>
          </cell>
          <cell r="M157">
            <v>0</v>
          </cell>
        </row>
        <row r="158">
          <cell r="A158">
            <v>115667</v>
          </cell>
          <cell r="B158">
            <v>9163094</v>
          </cell>
          <cell r="C158" t="str">
            <v>Leckhampton CE Primary School</v>
          </cell>
          <cell r="D158">
            <v>1</v>
          </cell>
          <cell r="E158">
            <v>0</v>
          </cell>
          <cell r="F158">
            <v>0</v>
          </cell>
          <cell r="G158">
            <v>0</v>
          </cell>
          <cell r="H158">
            <v>0</v>
          </cell>
          <cell r="I158">
            <v>25434</v>
          </cell>
          <cell r="J158">
            <v>25434</v>
          </cell>
          <cell r="M158">
            <v>0</v>
          </cell>
        </row>
        <row r="159">
          <cell r="A159">
            <v>115668</v>
          </cell>
          <cell r="B159">
            <v>9163096</v>
          </cell>
          <cell r="C159" t="str">
            <v>St. James'  Cof E Primary School</v>
          </cell>
          <cell r="D159">
            <v>1</v>
          </cell>
          <cell r="E159">
            <v>0</v>
          </cell>
          <cell r="F159">
            <v>0</v>
          </cell>
          <cell r="G159">
            <v>0</v>
          </cell>
          <cell r="H159">
            <v>0</v>
          </cell>
          <cell r="I159">
            <v>20253</v>
          </cell>
          <cell r="J159">
            <v>20253</v>
          </cell>
          <cell r="M159">
            <v>0</v>
          </cell>
        </row>
        <row r="160">
          <cell r="A160">
            <v>115669</v>
          </cell>
          <cell r="B160">
            <v>9163097</v>
          </cell>
          <cell r="C160" t="str">
            <v>St John's Church of Eng School</v>
          </cell>
          <cell r="D160">
            <v>1</v>
          </cell>
          <cell r="E160">
            <v>0</v>
          </cell>
          <cell r="F160">
            <v>0</v>
          </cell>
          <cell r="G160">
            <v>0</v>
          </cell>
          <cell r="H160">
            <v>0</v>
          </cell>
          <cell r="I160">
            <v>10715</v>
          </cell>
          <cell r="J160">
            <v>10715.25</v>
          </cell>
          <cell r="M160">
            <v>0</v>
          </cell>
        </row>
        <row r="161">
          <cell r="A161">
            <v>115670</v>
          </cell>
          <cell r="B161">
            <v>9163099</v>
          </cell>
          <cell r="C161" t="str">
            <v>Oak Hill C.E. Primary School</v>
          </cell>
          <cell r="D161">
            <v>1</v>
          </cell>
          <cell r="E161">
            <v>0</v>
          </cell>
          <cell r="F161">
            <v>0</v>
          </cell>
          <cell r="G161">
            <v>0</v>
          </cell>
          <cell r="H161">
            <v>47438</v>
          </cell>
          <cell r="I161">
            <v>2633</v>
          </cell>
          <cell r="J161">
            <v>2633.4</v>
          </cell>
          <cell r="M161">
            <v>4200</v>
          </cell>
        </row>
        <row r="162">
          <cell r="A162">
            <v>132248</v>
          </cell>
          <cell r="B162">
            <v>9163101</v>
          </cell>
          <cell r="C162" t="str">
            <v>Lakefield CofE Primary School</v>
          </cell>
          <cell r="D162">
            <v>1</v>
          </cell>
          <cell r="E162">
            <v>0</v>
          </cell>
          <cell r="F162">
            <v>0</v>
          </cell>
          <cell r="G162">
            <v>0</v>
          </cell>
          <cell r="H162">
            <v>0</v>
          </cell>
          <cell r="I162">
            <v>20135</v>
          </cell>
          <cell r="J162">
            <v>20135.25</v>
          </cell>
          <cell r="M162">
            <v>0</v>
          </cell>
        </row>
        <row r="163">
          <cell r="A163">
            <v>115673</v>
          </cell>
          <cell r="B163">
            <v>9163308</v>
          </cell>
          <cell r="C163" t="str">
            <v>Ampney Crucis CE Prim. School</v>
          </cell>
          <cell r="D163">
            <v>1</v>
          </cell>
          <cell r="E163">
            <v>0</v>
          </cell>
          <cell r="F163">
            <v>0</v>
          </cell>
          <cell r="G163">
            <v>0</v>
          </cell>
          <cell r="H163">
            <v>0</v>
          </cell>
          <cell r="I163">
            <v>640</v>
          </cell>
          <cell r="J163">
            <v>3673.7999999999997</v>
          </cell>
          <cell r="M163">
            <v>0</v>
          </cell>
        </row>
        <row r="164">
          <cell r="A164">
            <v>115674</v>
          </cell>
          <cell r="B164">
            <v>9163310</v>
          </cell>
          <cell r="C164" t="str">
            <v>Oakridge Parochial School</v>
          </cell>
          <cell r="D164">
            <v>1</v>
          </cell>
          <cell r="E164">
            <v>0</v>
          </cell>
          <cell r="F164">
            <v>0</v>
          </cell>
          <cell r="G164">
            <v>0</v>
          </cell>
          <cell r="H164">
            <v>0</v>
          </cell>
          <cell r="I164">
            <v>414</v>
          </cell>
          <cell r="J164">
            <v>2072.4</v>
          </cell>
          <cell r="M164">
            <v>0</v>
          </cell>
        </row>
        <row r="165">
          <cell r="A165">
            <v>115675</v>
          </cell>
          <cell r="B165">
            <v>9163311</v>
          </cell>
          <cell r="C165" t="str">
            <v>Bromesberrow St.Mary's C of E</v>
          </cell>
          <cell r="D165">
            <v>1</v>
          </cell>
          <cell r="E165">
            <v>0</v>
          </cell>
          <cell r="F165">
            <v>0</v>
          </cell>
          <cell r="G165">
            <v>0</v>
          </cell>
          <cell r="H165">
            <v>0</v>
          </cell>
          <cell r="I165">
            <v>668</v>
          </cell>
          <cell r="J165">
            <v>6123</v>
          </cell>
          <cell r="M165">
            <v>0</v>
          </cell>
        </row>
        <row r="166">
          <cell r="A166">
            <v>115676</v>
          </cell>
          <cell r="B166">
            <v>9163313</v>
          </cell>
          <cell r="C166" t="str">
            <v>Cam Hopton CofE Primary School</v>
          </cell>
          <cell r="D166">
            <v>1</v>
          </cell>
          <cell r="E166">
            <v>0</v>
          </cell>
          <cell r="F166">
            <v>0</v>
          </cell>
          <cell r="G166">
            <v>0</v>
          </cell>
          <cell r="H166">
            <v>0</v>
          </cell>
          <cell r="I166">
            <v>1154</v>
          </cell>
          <cell r="J166">
            <v>5769.75</v>
          </cell>
          <cell r="M166">
            <v>0</v>
          </cell>
        </row>
        <row r="167">
          <cell r="A167">
            <v>115677</v>
          </cell>
          <cell r="B167">
            <v>9163314</v>
          </cell>
          <cell r="C167" t="str">
            <v>Christ Church CE Pri School</v>
          </cell>
          <cell r="D167">
            <v>1</v>
          </cell>
          <cell r="E167">
            <v>0</v>
          </cell>
          <cell r="F167">
            <v>0</v>
          </cell>
          <cell r="G167">
            <v>0</v>
          </cell>
          <cell r="H167">
            <v>0</v>
          </cell>
          <cell r="I167">
            <v>353</v>
          </cell>
          <cell r="J167">
            <v>1766.25</v>
          </cell>
          <cell r="M167">
            <v>0</v>
          </cell>
        </row>
        <row r="168">
          <cell r="A168">
            <v>115678</v>
          </cell>
          <cell r="B168">
            <v>9163315</v>
          </cell>
          <cell r="C168" t="str">
            <v>Bussage C.E. Primary School</v>
          </cell>
          <cell r="D168">
            <v>1</v>
          </cell>
          <cell r="E168">
            <v>0</v>
          </cell>
          <cell r="F168">
            <v>0</v>
          </cell>
          <cell r="G168">
            <v>0</v>
          </cell>
          <cell r="H168">
            <v>0</v>
          </cell>
          <cell r="I168">
            <v>2638</v>
          </cell>
          <cell r="J168">
            <v>13188</v>
          </cell>
          <cell r="M168">
            <v>0</v>
          </cell>
        </row>
        <row r="169">
          <cell r="A169">
            <v>115679</v>
          </cell>
          <cell r="B169">
            <v>9163316</v>
          </cell>
          <cell r="C169" t="str">
            <v>Holy Apostles Primary School</v>
          </cell>
          <cell r="D169">
            <v>1</v>
          </cell>
          <cell r="E169">
            <v>0</v>
          </cell>
          <cell r="F169">
            <v>0</v>
          </cell>
          <cell r="G169">
            <v>0</v>
          </cell>
          <cell r="H169">
            <v>0</v>
          </cell>
          <cell r="I169">
            <v>2049</v>
          </cell>
          <cell r="J169">
            <v>10244.25</v>
          </cell>
          <cell r="M169">
            <v>0</v>
          </cell>
        </row>
        <row r="170">
          <cell r="A170">
            <v>115680</v>
          </cell>
          <cell r="B170">
            <v>9163317</v>
          </cell>
          <cell r="C170" t="str">
            <v>St Andrew's Primary School</v>
          </cell>
          <cell r="D170">
            <v>1</v>
          </cell>
          <cell r="E170">
            <v>0</v>
          </cell>
          <cell r="F170">
            <v>0</v>
          </cell>
          <cell r="G170">
            <v>0</v>
          </cell>
          <cell r="H170">
            <v>0</v>
          </cell>
          <cell r="I170">
            <v>1360</v>
          </cell>
          <cell r="J170">
            <v>7065</v>
          </cell>
          <cell r="M170">
            <v>0</v>
          </cell>
        </row>
        <row r="171">
          <cell r="A171">
            <v>115681</v>
          </cell>
          <cell r="B171">
            <v>9163319</v>
          </cell>
          <cell r="C171" t="str">
            <v>Powell's School</v>
          </cell>
          <cell r="D171">
            <v>1</v>
          </cell>
          <cell r="E171">
            <v>0</v>
          </cell>
          <cell r="F171">
            <v>0</v>
          </cell>
          <cell r="G171">
            <v>0</v>
          </cell>
          <cell r="H171">
            <v>0</v>
          </cell>
          <cell r="I171">
            <v>5746</v>
          </cell>
          <cell r="J171">
            <v>28731</v>
          </cell>
          <cell r="M171">
            <v>0</v>
          </cell>
        </row>
        <row r="172">
          <cell r="A172">
            <v>115682</v>
          </cell>
          <cell r="B172">
            <v>9163322</v>
          </cell>
          <cell r="C172" t="str">
            <v>Cranham C. of E.Primary School</v>
          </cell>
          <cell r="D172">
            <v>1</v>
          </cell>
          <cell r="E172">
            <v>0</v>
          </cell>
          <cell r="F172">
            <v>0</v>
          </cell>
          <cell r="G172">
            <v>0</v>
          </cell>
          <cell r="H172">
            <v>0</v>
          </cell>
          <cell r="I172">
            <v>471</v>
          </cell>
          <cell r="J172">
            <v>2355</v>
          </cell>
          <cell r="M172">
            <v>0</v>
          </cell>
        </row>
        <row r="173">
          <cell r="A173">
            <v>115683</v>
          </cell>
          <cell r="B173">
            <v>9163323</v>
          </cell>
          <cell r="C173" t="str">
            <v>Ann Cam C.E. Primary School</v>
          </cell>
          <cell r="D173">
            <v>1</v>
          </cell>
          <cell r="E173">
            <v>0</v>
          </cell>
          <cell r="F173">
            <v>0</v>
          </cell>
          <cell r="G173">
            <v>0</v>
          </cell>
          <cell r="H173">
            <v>0</v>
          </cell>
          <cell r="I173">
            <v>2096</v>
          </cell>
          <cell r="J173">
            <v>10479.75</v>
          </cell>
          <cell r="M173">
            <v>0</v>
          </cell>
        </row>
        <row r="174">
          <cell r="A174">
            <v>115684</v>
          </cell>
          <cell r="B174">
            <v>9163326</v>
          </cell>
          <cell r="C174" t="str">
            <v>Hardwicke Parochial School</v>
          </cell>
          <cell r="D174">
            <v>1</v>
          </cell>
          <cell r="E174">
            <v>0</v>
          </cell>
          <cell r="F174">
            <v>0</v>
          </cell>
          <cell r="G174">
            <v>0</v>
          </cell>
          <cell r="H174">
            <v>0</v>
          </cell>
          <cell r="I174">
            <v>4168</v>
          </cell>
          <cell r="J174">
            <v>20841.75</v>
          </cell>
          <cell r="M174">
            <v>0</v>
          </cell>
        </row>
        <row r="175">
          <cell r="A175">
            <v>115685</v>
          </cell>
          <cell r="B175">
            <v>9163327</v>
          </cell>
          <cell r="C175" t="str">
            <v>Horsley C.E. Primary School</v>
          </cell>
          <cell r="D175">
            <v>1</v>
          </cell>
          <cell r="E175">
            <v>0</v>
          </cell>
          <cell r="F175">
            <v>0</v>
          </cell>
          <cell r="G175">
            <v>0</v>
          </cell>
          <cell r="H175">
            <v>0</v>
          </cell>
          <cell r="I175">
            <v>1083</v>
          </cell>
          <cell r="J175">
            <v>5416.5</v>
          </cell>
          <cell r="M175">
            <v>0</v>
          </cell>
        </row>
        <row r="176">
          <cell r="A176">
            <v>115686</v>
          </cell>
          <cell r="B176">
            <v>9163328</v>
          </cell>
          <cell r="C176" t="str">
            <v>Huntley C.E. Primary School</v>
          </cell>
          <cell r="D176">
            <v>1</v>
          </cell>
          <cell r="E176">
            <v>0</v>
          </cell>
          <cell r="F176">
            <v>0</v>
          </cell>
          <cell r="G176">
            <v>0</v>
          </cell>
          <cell r="H176">
            <v>0</v>
          </cell>
          <cell r="I176">
            <v>1178</v>
          </cell>
          <cell r="J176">
            <v>5887.5</v>
          </cell>
          <cell r="M176">
            <v>0</v>
          </cell>
        </row>
        <row r="177">
          <cell r="A177">
            <v>115687</v>
          </cell>
          <cell r="B177">
            <v>9163330</v>
          </cell>
          <cell r="C177" t="str">
            <v>St Lawrence C E Primary School</v>
          </cell>
          <cell r="D177">
            <v>1</v>
          </cell>
          <cell r="E177">
            <v>0</v>
          </cell>
          <cell r="F177">
            <v>0</v>
          </cell>
          <cell r="G177">
            <v>0</v>
          </cell>
          <cell r="H177">
            <v>0</v>
          </cell>
          <cell r="I177">
            <v>2708</v>
          </cell>
          <cell r="J177">
            <v>13541.25</v>
          </cell>
          <cell r="M177">
            <v>0</v>
          </cell>
        </row>
        <row r="178">
          <cell r="A178">
            <v>115688</v>
          </cell>
          <cell r="B178">
            <v>9163331</v>
          </cell>
          <cell r="C178" t="str">
            <v>Leonard Stanley CE Aid.School</v>
          </cell>
          <cell r="D178">
            <v>1</v>
          </cell>
          <cell r="E178">
            <v>0</v>
          </cell>
          <cell r="F178">
            <v>0</v>
          </cell>
          <cell r="G178">
            <v>0</v>
          </cell>
          <cell r="H178">
            <v>0</v>
          </cell>
          <cell r="I178">
            <v>2002</v>
          </cell>
          <cell r="J178">
            <v>10008.75</v>
          </cell>
          <cell r="M178">
            <v>0</v>
          </cell>
        </row>
        <row r="179">
          <cell r="A179">
            <v>115689</v>
          </cell>
          <cell r="B179">
            <v>9163334</v>
          </cell>
          <cell r="C179" t="str">
            <v>Amberley Parochial School</v>
          </cell>
          <cell r="D179">
            <v>1</v>
          </cell>
          <cell r="E179">
            <v>0</v>
          </cell>
          <cell r="F179">
            <v>0</v>
          </cell>
          <cell r="G179">
            <v>0</v>
          </cell>
          <cell r="H179">
            <v>0</v>
          </cell>
          <cell r="I179">
            <v>471</v>
          </cell>
          <cell r="J179">
            <v>2355</v>
          </cell>
          <cell r="M179">
            <v>0</v>
          </cell>
        </row>
        <row r="180">
          <cell r="A180">
            <v>115690</v>
          </cell>
          <cell r="B180">
            <v>9163335</v>
          </cell>
          <cell r="C180" t="str">
            <v>Brimscombe C.E. Primary School</v>
          </cell>
          <cell r="D180">
            <v>1</v>
          </cell>
          <cell r="E180">
            <v>0</v>
          </cell>
          <cell r="F180">
            <v>0</v>
          </cell>
          <cell r="G180">
            <v>0</v>
          </cell>
          <cell r="H180">
            <v>0</v>
          </cell>
          <cell r="I180">
            <v>2214</v>
          </cell>
          <cell r="J180">
            <v>11068.5</v>
          </cell>
          <cell r="M180">
            <v>0</v>
          </cell>
        </row>
        <row r="181">
          <cell r="A181">
            <v>115691</v>
          </cell>
          <cell r="B181">
            <v>9163336</v>
          </cell>
          <cell r="C181" t="str">
            <v>Minsterworth CE School (Aided)</v>
          </cell>
          <cell r="D181">
            <v>1</v>
          </cell>
          <cell r="E181">
            <v>0</v>
          </cell>
          <cell r="F181">
            <v>0</v>
          </cell>
          <cell r="G181">
            <v>0</v>
          </cell>
          <cell r="H181">
            <v>0</v>
          </cell>
          <cell r="I181">
            <v>894</v>
          </cell>
          <cell r="J181">
            <v>5652</v>
          </cell>
          <cell r="M181">
            <v>0</v>
          </cell>
        </row>
        <row r="182">
          <cell r="A182">
            <v>115692</v>
          </cell>
          <cell r="B182">
            <v>9163337</v>
          </cell>
          <cell r="C182" t="str">
            <v>Miserden C of E (Aided) School</v>
          </cell>
          <cell r="D182">
            <v>1</v>
          </cell>
          <cell r="E182">
            <v>0</v>
          </cell>
          <cell r="F182">
            <v>0</v>
          </cell>
          <cell r="G182">
            <v>0</v>
          </cell>
          <cell r="H182">
            <v>0</v>
          </cell>
          <cell r="I182">
            <v>1931</v>
          </cell>
          <cell r="J182">
            <v>9655.5</v>
          </cell>
          <cell r="M182">
            <v>0</v>
          </cell>
        </row>
        <row r="183">
          <cell r="A183">
            <v>115693</v>
          </cell>
          <cell r="B183">
            <v>9163338</v>
          </cell>
          <cell r="C183" t="str">
            <v>Mitcheldean Endowed Pri School</v>
          </cell>
          <cell r="D183">
            <v>1</v>
          </cell>
          <cell r="E183">
            <v>0</v>
          </cell>
          <cell r="F183">
            <v>0</v>
          </cell>
          <cell r="G183">
            <v>0</v>
          </cell>
          <cell r="H183">
            <v>0</v>
          </cell>
          <cell r="I183">
            <v>2920</v>
          </cell>
          <cell r="J183">
            <v>14601</v>
          </cell>
          <cell r="M183">
            <v>0</v>
          </cell>
        </row>
        <row r="184">
          <cell r="A184">
            <v>115694</v>
          </cell>
          <cell r="B184">
            <v>9163340</v>
          </cell>
          <cell r="C184" t="str">
            <v>Newnham St Peters C/E School</v>
          </cell>
          <cell r="D184">
            <v>1</v>
          </cell>
          <cell r="E184">
            <v>0</v>
          </cell>
          <cell r="F184">
            <v>0</v>
          </cell>
          <cell r="G184">
            <v>0</v>
          </cell>
          <cell r="H184">
            <v>0</v>
          </cell>
          <cell r="I184">
            <v>1625</v>
          </cell>
          <cell r="J184">
            <v>8124.75</v>
          </cell>
          <cell r="M184">
            <v>0</v>
          </cell>
        </row>
        <row r="185">
          <cell r="A185">
            <v>115695</v>
          </cell>
          <cell r="B185">
            <v>9163341</v>
          </cell>
          <cell r="C185" t="str">
            <v>North Nibley Primary School</v>
          </cell>
          <cell r="D185">
            <v>1</v>
          </cell>
          <cell r="E185">
            <v>0</v>
          </cell>
          <cell r="F185">
            <v>0</v>
          </cell>
          <cell r="G185">
            <v>0</v>
          </cell>
          <cell r="H185">
            <v>0</v>
          </cell>
          <cell r="I185">
            <v>1013</v>
          </cell>
          <cell r="J185">
            <v>5063.25</v>
          </cell>
          <cell r="M185">
            <v>0</v>
          </cell>
        </row>
        <row r="186">
          <cell r="A186">
            <v>115696</v>
          </cell>
          <cell r="B186">
            <v>9163343</v>
          </cell>
          <cell r="C186" t="str">
            <v>St Mary's CE Junior School</v>
          </cell>
          <cell r="D186">
            <v>1</v>
          </cell>
          <cell r="E186">
            <v>0</v>
          </cell>
          <cell r="F186">
            <v>0</v>
          </cell>
          <cell r="G186">
            <v>0</v>
          </cell>
          <cell r="H186">
            <v>0</v>
          </cell>
          <cell r="I186">
            <v>2190</v>
          </cell>
          <cell r="J186">
            <v>10950.75</v>
          </cell>
          <cell r="M186">
            <v>0</v>
          </cell>
        </row>
        <row r="187">
          <cell r="A187">
            <v>115697</v>
          </cell>
          <cell r="B187">
            <v>9163344</v>
          </cell>
          <cell r="C187" t="str">
            <v>St Briavels Parochial School</v>
          </cell>
          <cell r="D187">
            <v>1</v>
          </cell>
          <cell r="E187">
            <v>0</v>
          </cell>
          <cell r="F187">
            <v>0</v>
          </cell>
          <cell r="G187">
            <v>0</v>
          </cell>
          <cell r="H187">
            <v>0</v>
          </cell>
          <cell r="I187">
            <v>1766</v>
          </cell>
          <cell r="J187">
            <v>8831.25</v>
          </cell>
          <cell r="M187">
            <v>0</v>
          </cell>
        </row>
        <row r="188">
          <cell r="A188">
            <v>115698</v>
          </cell>
          <cell r="B188">
            <v>9163345</v>
          </cell>
          <cell r="C188" t="str">
            <v>Sapperton C. of E. School</v>
          </cell>
          <cell r="D188">
            <v>1</v>
          </cell>
          <cell r="E188">
            <v>0</v>
          </cell>
          <cell r="F188">
            <v>0</v>
          </cell>
          <cell r="G188">
            <v>0</v>
          </cell>
          <cell r="H188">
            <v>0</v>
          </cell>
          <cell r="I188">
            <v>396</v>
          </cell>
          <cell r="J188">
            <v>1978.1999999999998</v>
          </cell>
          <cell r="M188">
            <v>0</v>
          </cell>
        </row>
        <row r="189">
          <cell r="A189">
            <v>115699</v>
          </cell>
          <cell r="B189">
            <v>9163346</v>
          </cell>
          <cell r="C189" t="str">
            <v>St Matthew's CE Primary School</v>
          </cell>
          <cell r="D189">
            <v>1</v>
          </cell>
          <cell r="E189">
            <v>0</v>
          </cell>
          <cell r="F189">
            <v>0</v>
          </cell>
          <cell r="G189">
            <v>0</v>
          </cell>
          <cell r="H189">
            <v>0</v>
          </cell>
          <cell r="I189">
            <v>2473</v>
          </cell>
          <cell r="J189">
            <v>12363.75</v>
          </cell>
          <cell r="M189">
            <v>0</v>
          </cell>
        </row>
        <row r="190">
          <cell r="A190">
            <v>115700</v>
          </cell>
          <cell r="B190">
            <v>9163348</v>
          </cell>
          <cell r="C190" t="str">
            <v>St. Mary's CofE Primary School</v>
          </cell>
          <cell r="D190">
            <v>1</v>
          </cell>
          <cell r="E190">
            <v>0</v>
          </cell>
          <cell r="F190">
            <v>0</v>
          </cell>
          <cell r="G190">
            <v>0</v>
          </cell>
          <cell r="H190">
            <v>0</v>
          </cell>
          <cell r="I190">
            <v>4051</v>
          </cell>
          <cell r="J190">
            <v>20253</v>
          </cell>
          <cell r="M190">
            <v>0</v>
          </cell>
        </row>
        <row r="191">
          <cell r="A191">
            <v>115701</v>
          </cell>
          <cell r="B191">
            <v>9163350</v>
          </cell>
          <cell r="C191" t="str">
            <v>Westbury-on-Severn C.E. School</v>
          </cell>
          <cell r="D191">
            <v>1</v>
          </cell>
          <cell r="E191">
            <v>0</v>
          </cell>
          <cell r="F191">
            <v>0</v>
          </cell>
          <cell r="G191">
            <v>0</v>
          </cell>
          <cell r="H191">
            <v>0</v>
          </cell>
          <cell r="I191">
            <v>1093</v>
          </cell>
          <cell r="J191">
            <v>7536</v>
          </cell>
          <cell r="M191">
            <v>0</v>
          </cell>
        </row>
        <row r="192">
          <cell r="A192">
            <v>115703</v>
          </cell>
          <cell r="B192">
            <v>9163352</v>
          </cell>
          <cell r="C192" t="str">
            <v>Withington CofE Primary School and Pre School Playgroup</v>
          </cell>
          <cell r="D192">
            <v>1</v>
          </cell>
          <cell r="E192">
            <v>0</v>
          </cell>
          <cell r="F192">
            <v>0</v>
          </cell>
          <cell r="G192">
            <v>0</v>
          </cell>
          <cell r="H192">
            <v>0</v>
          </cell>
          <cell r="I192">
            <v>499</v>
          </cell>
          <cell r="J192">
            <v>2496.2999999999997</v>
          </cell>
          <cell r="M192">
            <v>0</v>
          </cell>
        </row>
        <row r="193">
          <cell r="A193">
            <v>115704</v>
          </cell>
          <cell r="B193">
            <v>9163353</v>
          </cell>
          <cell r="C193" t="str">
            <v>Woodchester Endowed School</v>
          </cell>
          <cell r="D193">
            <v>1</v>
          </cell>
          <cell r="E193">
            <v>0</v>
          </cell>
          <cell r="F193">
            <v>0</v>
          </cell>
          <cell r="G193">
            <v>0</v>
          </cell>
          <cell r="H193">
            <v>0</v>
          </cell>
          <cell r="I193">
            <v>1743</v>
          </cell>
          <cell r="J193">
            <v>8713.5</v>
          </cell>
          <cell r="M193">
            <v>0</v>
          </cell>
        </row>
        <row r="194">
          <cell r="A194">
            <v>115705</v>
          </cell>
          <cell r="B194">
            <v>9163354</v>
          </cell>
          <cell r="C194" t="str">
            <v>St Catharine's Catholic School</v>
          </cell>
          <cell r="D194">
            <v>1</v>
          </cell>
          <cell r="E194">
            <v>0</v>
          </cell>
          <cell r="F194">
            <v>0</v>
          </cell>
          <cell r="G194">
            <v>0</v>
          </cell>
          <cell r="H194">
            <v>0</v>
          </cell>
          <cell r="I194">
            <v>1790</v>
          </cell>
          <cell r="J194">
            <v>8949</v>
          </cell>
          <cell r="M194">
            <v>0</v>
          </cell>
        </row>
        <row r="195">
          <cell r="A195">
            <v>115707</v>
          </cell>
          <cell r="B195">
            <v>9163356</v>
          </cell>
          <cell r="C195" t="str">
            <v>St. Joseph's Catholic Primary School</v>
          </cell>
          <cell r="D195">
            <v>1</v>
          </cell>
          <cell r="E195">
            <v>0</v>
          </cell>
          <cell r="F195">
            <v>0</v>
          </cell>
          <cell r="G195">
            <v>0</v>
          </cell>
          <cell r="H195">
            <v>0</v>
          </cell>
          <cell r="I195">
            <v>1178</v>
          </cell>
          <cell r="J195">
            <v>5887.5</v>
          </cell>
          <cell r="M195">
            <v>0</v>
          </cell>
        </row>
        <row r="196">
          <cell r="A196">
            <v>115710</v>
          </cell>
          <cell r="B196">
            <v>9163359</v>
          </cell>
          <cell r="C196" t="str">
            <v>St.Thomas More Catholic School</v>
          </cell>
          <cell r="D196">
            <v>1</v>
          </cell>
          <cell r="E196">
            <v>0</v>
          </cell>
          <cell r="F196">
            <v>0</v>
          </cell>
          <cell r="G196">
            <v>0</v>
          </cell>
          <cell r="H196">
            <v>0</v>
          </cell>
          <cell r="I196">
            <v>1413</v>
          </cell>
          <cell r="J196">
            <v>7065</v>
          </cell>
          <cell r="M196">
            <v>0</v>
          </cell>
        </row>
        <row r="197">
          <cell r="A197">
            <v>115711</v>
          </cell>
          <cell r="B197">
            <v>9163360</v>
          </cell>
          <cell r="C197" t="str">
            <v>St Mary's CE Infant School</v>
          </cell>
          <cell r="D197">
            <v>1</v>
          </cell>
          <cell r="E197">
            <v>0</v>
          </cell>
          <cell r="F197">
            <v>0</v>
          </cell>
          <cell r="G197">
            <v>0</v>
          </cell>
          <cell r="H197">
            <v>0</v>
          </cell>
          <cell r="I197">
            <v>1978</v>
          </cell>
          <cell r="J197">
            <v>9891</v>
          </cell>
          <cell r="M197">
            <v>0</v>
          </cell>
        </row>
        <row r="198">
          <cell r="A198">
            <v>115712</v>
          </cell>
          <cell r="B198">
            <v>9163363</v>
          </cell>
          <cell r="C198" t="str">
            <v>St Mark's C of E Junior School</v>
          </cell>
          <cell r="D198">
            <v>1</v>
          </cell>
          <cell r="E198">
            <v>0</v>
          </cell>
          <cell r="F198">
            <v>0</v>
          </cell>
          <cell r="G198">
            <v>0</v>
          </cell>
          <cell r="H198">
            <v>0</v>
          </cell>
          <cell r="I198">
            <v>1908</v>
          </cell>
          <cell r="J198">
            <v>9537.75</v>
          </cell>
          <cell r="M198">
            <v>0</v>
          </cell>
        </row>
        <row r="199">
          <cell r="A199">
            <v>115713</v>
          </cell>
          <cell r="B199">
            <v>9163364</v>
          </cell>
          <cell r="C199" t="str">
            <v>St James/Ebrington Pri School</v>
          </cell>
          <cell r="D199">
            <v>1</v>
          </cell>
          <cell r="E199">
            <v>0</v>
          </cell>
          <cell r="F199">
            <v>0</v>
          </cell>
          <cell r="G199">
            <v>0</v>
          </cell>
          <cell r="H199">
            <v>53430</v>
          </cell>
          <cell r="I199">
            <v>1649</v>
          </cell>
          <cell r="J199">
            <v>8242.5</v>
          </cell>
          <cell r="M199">
            <v>0</v>
          </cell>
        </row>
        <row r="200">
          <cell r="A200">
            <v>115714</v>
          </cell>
          <cell r="B200">
            <v>9163365</v>
          </cell>
          <cell r="C200" t="str">
            <v>Barnwood C of E Primary School</v>
          </cell>
          <cell r="D200">
            <v>1</v>
          </cell>
          <cell r="E200">
            <v>0</v>
          </cell>
          <cell r="F200">
            <v>0</v>
          </cell>
          <cell r="G200">
            <v>0</v>
          </cell>
          <cell r="H200">
            <v>0</v>
          </cell>
          <cell r="I200">
            <v>4710</v>
          </cell>
          <cell r="J200">
            <v>23550</v>
          </cell>
          <cell r="M200">
            <v>0</v>
          </cell>
        </row>
        <row r="201">
          <cell r="A201">
            <v>115716</v>
          </cell>
          <cell r="B201">
            <v>9163367</v>
          </cell>
          <cell r="C201" t="str">
            <v>Hillesley CEVA Primary School</v>
          </cell>
          <cell r="D201">
            <v>1</v>
          </cell>
          <cell r="E201">
            <v>0</v>
          </cell>
          <cell r="F201">
            <v>0</v>
          </cell>
          <cell r="G201">
            <v>0</v>
          </cell>
          <cell r="H201">
            <v>0</v>
          </cell>
          <cell r="I201">
            <v>306</v>
          </cell>
          <cell r="J201">
            <v>1530.75</v>
          </cell>
          <cell r="M201">
            <v>0</v>
          </cell>
        </row>
        <row r="202">
          <cell r="A202">
            <v>132782</v>
          </cell>
          <cell r="B202">
            <v>9163368</v>
          </cell>
          <cell r="C202" t="str">
            <v>Winchcombe Abbey CE Pri School</v>
          </cell>
          <cell r="D202">
            <v>1</v>
          </cell>
          <cell r="E202">
            <v>0</v>
          </cell>
          <cell r="F202">
            <v>0</v>
          </cell>
          <cell r="G202">
            <v>0</v>
          </cell>
          <cell r="H202">
            <v>0</v>
          </cell>
          <cell r="I202">
            <v>3862</v>
          </cell>
          <cell r="J202">
            <v>19311</v>
          </cell>
          <cell r="M202">
            <v>0</v>
          </cell>
        </row>
        <row r="203">
          <cell r="A203">
            <v>134527</v>
          </cell>
          <cell r="B203">
            <v>9163369</v>
          </cell>
          <cell r="C203" t="str">
            <v>Grange Primary School</v>
          </cell>
          <cell r="D203">
            <v>1</v>
          </cell>
          <cell r="E203">
            <v>0</v>
          </cell>
          <cell r="F203">
            <v>0</v>
          </cell>
          <cell r="G203">
            <v>0</v>
          </cell>
          <cell r="H203">
            <v>0</v>
          </cell>
          <cell r="I203">
            <v>18958</v>
          </cell>
          <cell r="J203">
            <v>18957.75</v>
          </cell>
          <cell r="M203">
            <v>0</v>
          </cell>
        </row>
        <row r="204">
          <cell r="A204">
            <v>134928</v>
          </cell>
          <cell r="B204">
            <v>9163370</v>
          </cell>
          <cell r="C204" t="str">
            <v>St Peter's Catholic Primary School</v>
          </cell>
          <cell r="D204">
            <v>1</v>
          </cell>
          <cell r="E204">
            <v>0</v>
          </cell>
          <cell r="F204">
            <v>0</v>
          </cell>
          <cell r="G204">
            <v>0</v>
          </cell>
          <cell r="H204">
            <v>0</v>
          </cell>
          <cell r="I204">
            <v>4475</v>
          </cell>
          <cell r="J204">
            <v>22372.5</v>
          </cell>
          <cell r="M204">
            <v>0</v>
          </cell>
        </row>
        <row r="205">
          <cell r="A205">
            <v>135266</v>
          </cell>
          <cell r="B205">
            <v>9163372</v>
          </cell>
          <cell r="C205" t="str">
            <v>King's Stanley Primary School</v>
          </cell>
          <cell r="D205">
            <v>1</v>
          </cell>
          <cell r="E205">
            <v>0</v>
          </cell>
          <cell r="F205">
            <v>0</v>
          </cell>
          <cell r="G205">
            <v>0</v>
          </cell>
          <cell r="H205">
            <v>0</v>
          </cell>
          <cell r="I205">
            <v>4435</v>
          </cell>
          <cell r="J205">
            <v>4435.2</v>
          </cell>
          <cell r="M205">
            <v>0</v>
          </cell>
        </row>
        <row r="206">
          <cell r="A206">
            <v>135353</v>
          </cell>
          <cell r="B206">
            <v>9163373</v>
          </cell>
          <cell r="C206" t="str">
            <v>Kingsway Primary School</v>
          </cell>
          <cell r="D206">
            <v>1</v>
          </cell>
          <cell r="E206">
            <v>0</v>
          </cell>
          <cell r="F206">
            <v>0</v>
          </cell>
          <cell r="G206">
            <v>0</v>
          </cell>
          <cell r="H206">
            <v>0</v>
          </cell>
          <cell r="I206">
            <v>22844</v>
          </cell>
          <cell r="J206">
            <v>22843.5</v>
          </cell>
          <cell r="M206">
            <v>0</v>
          </cell>
        </row>
        <row r="207">
          <cell r="A207">
            <v>135437</v>
          </cell>
          <cell r="B207">
            <v>9163374</v>
          </cell>
          <cell r="C207" t="str">
            <v>Isbourne Valley</v>
          </cell>
          <cell r="D207">
            <v>1</v>
          </cell>
          <cell r="E207">
            <v>0</v>
          </cell>
          <cell r="F207">
            <v>0</v>
          </cell>
          <cell r="G207">
            <v>0</v>
          </cell>
          <cell r="H207">
            <v>45758</v>
          </cell>
          <cell r="I207">
            <v>4297</v>
          </cell>
          <cell r="J207">
            <v>4296.6000000000004</v>
          </cell>
          <cell r="M207">
            <v>0</v>
          </cell>
        </row>
        <row r="208">
          <cell r="A208">
            <v>135985</v>
          </cell>
          <cell r="B208">
            <v>9163375</v>
          </cell>
          <cell r="C208" t="str">
            <v>Cirencester Primary School</v>
          </cell>
          <cell r="D208">
            <v>1</v>
          </cell>
          <cell r="E208">
            <v>0</v>
          </cell>
          <cell r="F208">
            <v>0</v>
          </cell>
          <cell r="G208">
            <v>0</v>
          </cell>
          <cell r="H208">
            <v>0</v>
          </cell>
          <cell r="I208">
            <v>20724</v>
          </cell>
          <cell r="J208">
            <v>20724</v>
          </cell>
          <cell r="M208">
            <v>0</v>
          </cell>
        </row>
        <row r="209">
          <cell r="A209">
            <v>115731</v>
          </cell>
          <cell r="B209">
            <v>9165201</v>
          </cell>
          <cell r="C209" t="str">
            <v>The Catholic School of Saint Gregory The Great School</v>
          </cell>
          <cell r="D209">
            <v>1</v>
          </cell>
          <cell r="E209">
            <v>0</v>
          </cell>
          <cell r="F209">
            <v>0</v>
          </cell>
          <cell r="G209">
            <v>0</v>
          </cell>
          <cell r="H209">
            <v>0</v>
          </cell>
          <cell r="I209">
            <v>4404</v>
          </cell>
          <cell r="J209">
            <v>22019.25</v>
          </cell>
          <cell r="M209">
            <v>0</v>
          </cell>
        </row>
        <row r="210">
          <cell r="A210">
            <v>115732</v>
          </cell>
          <cell r="B210">
            <v>9165202</v>
          </cell>
          <cell r="C210" t="str">
            <v>Primrose Hill C of E  School</v>
          </cell>
          <cell r="D210">
            <v>1</v>
          </cell>
          <cell r="E210">
            <v>0</v>
          </cell>
          <cell r="F210">
            <v>0</v>
          </cell>
          <cell r="G210">
            <v>0</v>
          </cell>
          <cell r="H210">
            <v>0</v>
          </cell>
          <cell r="I210">
            <v>3603</v>
          </cell>
          <cell r="J210">
            <v>18015.75</v>
          </cell>
          <cell r="M210">
            <v>0</v>
          </cell>
        </row>
        <row r="211">
          <cell r="A211">
            <v>115733</v>
          </cell>
          <cell r="B211">
            <v>9165203</v>
          </cell>
          <cell r="C211" t="str">
            <v>Picklenash Junior School</v>
          </cell>
          <cell r="D211">
            <v>1</v>
          </cell>
          <cell r="E211">
            <v>0</v>
          </cell>
          <cell r="F211">
            <v>0</v>
          </cell>
          <cell r="G211">
            <v>0</v>
          </cell>
          <cell r="H211">
            <v>0</v>
          </cell>
          <cell r="I211">
            <v>4404</v>
          </cell>
          <cell r="J211">
            <v>22019.25</v>
          </cell>
          <cell r="M211">
            <v>0</v>
          </cell>
        </row>
        <row r="212">
          <cell r="A212">
            <v>115734</v>
          </cell>
          <cell r="B212">
            <v>9165204</v>
          </cell>
          <cell r="C212" t="str">
            <v>Blue Coat C of E Primary School</v>
          </cell>
          <cell r="D212">
            <v>1</v>
          </cell>
          <cell r="E212">
            <v>0</v>
          </cell>
          <cell r="F212">
            <v>0</v>
          </cell>
          <cell r="G212">
            <v>0</v>
          </cell>
          <cell r="H212">
            <v>0</v>
          </cell>
          <cell r="I212">
            <v>6924</v>
          </cell>
          <cell r="J212">
            <v>34618.5</v>
          </cell>
          <cell r="M212">
            <v>0</v>
          </cell>
        </row>
        <row r="213">
          <cell r="A213">
            <v>115735</v>
          </cell>
          <cell r="B213">
            <v>9165205</v>
          </cell>
          <cell r="C213" t="str">
            <v>Andoversford Primary School</v>
          </cell>
          <cell r="D213">
            <v>1</v>
          </cell>
          <cell r="E213">
            <v>0</v>
          </cell>
          <cell r="F213">
            <v>0</v>
          </cell>
          <cell r="G213">
            <v>0</v>
          </cell>
          <cell r="H213">
            <v>0</v>
          </cell>
          <cell r="I213">
            <v>1295</v>
          </cell>
          <cell r="J213">
            <v>6476.25</v>
          </cell>
          <cell r="M213">
            <v>0</v>
          </cell>
        </row>
        <row r="214">
          <cell r="A214">
            <v>115738</v>
          </cell>
          <cell r="B214">
            <v>9165208</v>
          </cell>
          <cell r="C214" t="str">
            <v>Tirlebrook Primary School</v>
          </cell>
          <cell r="D214">
            <v>1</v>
          </cell>
          <cell r="E214">
            <v>0</v>
          </cell>
          <cell r="F214">
            <v>0</v>
          </cell>
          <cell r="G214">
            <v>0</v>
          </cell>
          <cell r="H214">
            <v>0</v>
          </cell>
          <cell r="I214">
            <v>2496</v>
          </cell>
          <cell r="J214">
            <v>12481.5</v>
          </cell>
          <cell r="M214">
            <v>0</v>
          </cell>
        </row>
        <row r="215">
          <cell r="A215">
            <v>115739</v>
          </cell>
          <cell r="B215">
            <v>9165209</v>
          </cell>
          <cell r="C215" t="str">
            <v>The British School</v>
          </cell>
          <cell r="D215">
            <v>1</v>
          </cell>
          <cell r="E215">
            <v>0</v>
          </cell>
          <cell r="F215">
            <v>0</v>
          </cell>
          <cell r="G215">
            <v>0</v>
          </cell>
          <cell r="H215">
            <v>0</v>
          </cell>
          <cell r="I215">
            <v>3839</v>
          </cell>
          <cell r="J215">
            <v>19193.25</v>
          </cell>
          <cell r="M215">
            <v>0</v>
          </cell>
        </row>
        <row r="216">
          <cell r="A216">
            <v>115740</v>
          </cell>
          <cell r="B216">
            <v>9165210</v>
          </cell>
          <cell r="C216" t="str">
            <v>Warden Hill Primary School</v>
          </cell>
          <cell r="D216">
            <v>1</v>
          </cell>
          <cell r="E216">
            <v>0</v>
          </cell>
          <cell r="F216">
            <v>0</v>
          </cell>
          <cell r="G216">
            <v>0</v>
          </cell>
          <cell r="H216">
            <v>0</v>
          </cell>
          <cell r="I216">
            <v>3533</v>
          </cell>
          <cell r="J216">
            <v>17662.5</v>
          </cell>
          <cell r="M216">
            <v>0</v>
          </cell>
        </row>
        <row r="217">
          <cell r="A217">
            <v>115741</v>
          </cell>
          <cell r="B217">
            <v>9165211</v>
          </cell>
          <cell r="C217" t="str">
            <v>Glebe Infant School</v>
          </cell>
          <cell r="D217">
            <v>1</v>
          </cell>
          <cell r="E217">
            <v>0</v>
          </cell>
          <cell r="F217">
            <v>0</v>
          </cell>
          <cell r="G217">
            <v>0</v>
          </cell>
          <cell r="H217">
            <v>0</v>
          </cell>
          <cell r="I217">
            <v>1507</v>
          </cell>
          <cell r="J217">
            <v>7536</v>
          </cell>
          <cell r="M217">
            <v>0</v>
          </cell>
        </row>
        <row r="218">
          <cell r="A218">
            <v>115742</v>
          </cell>
          <cell r="B218">
            <v>9165212</v>
          </cell>
          <cell r="C218" t="str">
            <v>Cam Woodfield Junior School</v>
          </cell>
          <cell r="D218">
            <v>1</v>
          </cell>
          <cell r="E218">
            <v>0</v>
          </cell>
          <cell r="F218">
            <v>0</v>
          </cell>
          <cell r="G218">
            <v>0</v>
          </cell>
          <cell r="H218">
            <v>0</v>
          </cell>
          <cell r="I218">
            <v>1978</v>
          </cell>
          <cell r="J218">
            <v>9891</v>
          </cell>
          <cell r="M218">
            <v>0</v>
          </cell>
        </row>
        <row r="219">
          <cell r="A219">
            <v>115743</v>
          </cell>
          <cell r="B219">
            <v>9165213</v>
          </cell>
          <cell r="C219" t="str">
            <v>St David's School</v>
          </cell>
          <cell r="D219">
            <v>1</v>
          </cell>
          <cell r="E219">
            <v>0</v>
          </cell>
          <cell r="F219">
            <v>0</v>
          </cell>
          <cell r="G219">
            <v>0</v>
          </cell>
          <cell r="H219">
            <v>0</v>
          </cell>
          <cell r="I219">
            <v>2331</v>
          </cell>
          <cell r="J219">
            <v>11657.25</v>
          </cell>
          <cell r="M219">
            <v>0</v>
          </cell>
        </row>
        <row r="220">
          <cell r="A220">
            <v>115744</v>
          </cell>
          <cell r="B220">
            <v>9165214</v>
          </cell>
          <cell r="C220" t="str">
            <v>Swindon Village Primary School</v>
          </cell>
          <cell r="D220">
            <v>1</v>
          </cell>
          <cell r="E220">
            <v>0</v>
          </cell>
          <cell r="F220">
            <v>0</v>
          </cell>
          <cell r="G220">
            <v>0</v>
          </cell>
          <cell r="H220">
            <v>0</v>
          </cell>
          <cell r="I220">
            <v>2708</v>
          </cell>
          <cell r="J220">
            <v>13541.25</v>
          </cell>
          <cell r="M220">
            <v>0</v>
          </cell>
        </row>
        <row r="221">
          <cell r="A221">
            <v>115746</v>
          </cell>
          <cell r="B221">
            <v>9165216</v>
          </cell>
          <cell r="C221" t="str">
            <v>Severnbanks Primary School</v>
          </cell>
          <cell r="D221">
            <v>1</v>
          </cell>
          <cell r="E221">
            <v>0</v>
          </cell>
          <cell r="F221">
            <v>0</v>
          </cell>
          <cell r="G221">
            <v>0</v>
          </cell>
          <cell r="H221">
            <v>0</v>
          </cell>
          <cell r="I221">
            <v>2473</v>
          </cell>
          <cell r="J221">
            <v>12363.75</v>
          </cell>
          <cell r="M221">
            <v>0</v>
          </cell>
        </row>
        <row r="222">
          <cell r="A222">
            <v>115747</v>
          </cell>
          <cell r="B222">
            <v>9165217</v>
          </cell>
          <cell r="C222" t="str">
            <v>Minchinhampton School</v>
          </cell>
          <cell r="D222">
            <v>1</v>
          </cell>
          <cell r="E222">
            <v>0</v>
          </cell>
          <cell r="F222">
            <v>0</v>
          </cell>
          <cell r="G222">
            <v>0</v>
          </cell>
          <cell r="H222">
            <v>0</v>
          </cell>
          <cell r="I222">
            <v>5888</v>
          </cell>
          <cell r="J222">
            <v>29437.5</v>
          </cell>
          <cell r="M222">
            <v>0</v>
          </cell>
        </row>
        <row r="223">
          <cell r="A223">
            <v>115749</v>
          </cell>
          <cell r="B223">
            <v>9165219</v>
          </cell>
          <cell r="C223" t="str">
            <v>Heron Primary School</v>
          </cell>
          <cell r="D223">
            <v>1</v>
          </cell>
          <cell r="E223">
            <v>0</v>
          </cell>
          <cell r="F223">
            <v>0</v>
          </cell>
          <cell r="G223">
            <v>0</v>
          </cell>
          <cell r="H223">
            <v>0</v>
          </cell>
          <cell r="I223">
            <v>5275</v>
          </cell>
          <cell r="J223">
            <v>26376</v>
          </cell>
          <cell r="M223">
            <v>0</v>
          </cell>
        </row>
        <row r="224">
          <cell r="A224">
            <v>115750</v>
          </cell>
          <cell r="B224">
            <v>9165220</v>
          </cell>
          <cell r="C224" t="str">
            <v>Carrant Brook Junior School</v>
          </cell>
          <cell r="D224">
            <v>1</v>
          </cell>
          <cell r="E224">
            <v>0</v>
          </cell>
          <cell r="F224">
            <v>0</v>
          </cell>
          <cell r="G224">
            <v>0</v>
          </cell>
          <cell r="H224">
            <v>0</v>
          </cell>
          <cell r="I224">
            <v>2591</v>
          </cell>
          <cell r="J224">
            <v>12952.5</v>
          </cell>
          <cell r="M224">
            <v>0</v>
          </cell>
        </row>
        <row r="225">
          <cell r="A225">
            <v>135857</v>
          </cell>
          <cell r="B225">
            <v>9165221</v>
          </cell>
          <cell r="C225" t="str">
            <v>Oakwood Primary</v>
          </cell>
          <cell r="D225">
            <v>1</v>
          </cell>
          <cell r="E225">
            <v>0</v>
          </cell>
          <cell r="F225">
            <v>0</v>
          </cell>
          <cell r="G225">
            <v>0</v>
          </cell>
          <cell r="H225">
            <v>0</v>
          </cell>
          <cell r="I225">
            <v>14978</v>
          </cell>
          <cell r="J225">
            <v>74889</v>
          </cell>
          <cell r="M225">
            <v>0</v>
          </cell>
        </row>
        <row r="226">
          <cell r="A226">
            <v>138674</v>
          </cell>
          <cell r="B226">
            <v>9162001</v>
          </cell>
          <cell r="C226" t="str">
            <v>Brockworth Primary Academy</v>
          </cell>
          <cell r="D226">
            <v>1</v>
          </cell>
          <cell r="E226">
            <v>0</v>
          </cell>
          <cell r="F226">
            <v>0</v>
          </cell>
          <cell r="G226">
            <v>0</v>
          </cell>
          <cell r="H226">
            <v>0</v>
          </cell>
          <cell r="I226">
            <v>2426</v>
          </cell>
          <cell r="J226">
            <v>12128.25</v>
          </cell>
          <cell r="M226">
            <v>0</v>
          </cell>
        </row>
        <row r="227">
          <cell r="A227">
            <v>138782</v>
          </cell>
          <cell r="B227">
            <v>9162003</v>
          </cell>
          <cell r="C227" t="str">
            <v>Severn View Primary Academy</v>
          </cell>
          <cell r="D227">
            <v>1</v>
          </cell>
          <cell r="E227">
            <v>0</v>
          </cell>
          <cell r="F227">
            <v>0</v>
          </cell>
          <cell r="G227">
            <v>0</v>
          </cell>
          <cell r="H227">
            <v>0</v>
          </cell>
          <cell r="I227">
            <v>3273</v>
          </cell>
          <cell r="J227">
            <v>16367.25</v>
          </cell>
          <cell r="M227">
            <v>0</v>
          </cell>
        </row>
        <row r="228">
          <cell r="A228">
            <v>138786</v>
          </cell>
          <cell r="B228">
            <v>9162006</v>
          </cell>
          <cell r="C228" t="str">
            <v>Offa's Mead School</v>
          </cell>
          <cell r="D228">
            <v>1</v>
          </cell>
          <cell r="E228">
            <v>0</v>
          </cell>
          <cell r="F228">
            <v>0</v>
          </cell>
          <cell r="G228">
            <v>0</v>
          </cell>
          <cell r="H228">
            <v>0</v>
          </cell>
          <cell r="I228">
            <v>1743</v>
          </cell>
          <cell r="J228">
            <v>8713.5</v>
          </cell>
          <cell r="M228">
            <v>0</v>
          </cell>
        </row>
        <row r="229">
          <cell r="A229">
            <v>137207</v>
          </cell>
          <cell r="B229">
            <v>9162069</v>
          </cell>
          <cell r="C229" t="str">
            <v>Gotherington Primary School</v>
          </cell>
          <cell r="D229">
            <v>1</v>
          </cell>
          <cell r="E229">
            <v>0</v>
          </cell>
          <cell r="F229">
            <v>0</v>
          </cell>
          <cell r="G229">
            <v>0</v>
          </cell>
          <cell r="H229">
            <v>0</v>
          </cell>
          <cell r="I229">
            <v>1719</v>
          </cell>
          <cell r="J229">
            <v>8595.75</v>
          </cell>
          <cell r="M229">
            <v>0</v>
          </cell>
        </row>
        <row r="230">
          <cell r="A230">
            <v>137854</v>
          </cell>
          <cell r="B230">
            <v>9162113</v>
          </cell>
          <cell r="C230" t="str">
            <v>Gretton Primary School</v>
          </cell>
          <cell r="D230">
            <v>1</v>
          </cell>
          <cell r="E230">
            <v>0</v>
          </cell>
          <cell r="F230">
            <v>0</v>
          </cell>
          <cell r="G230">
            <v>0</v>
          </cell>
          <cell r="H230">
            <v>0</v>
          </cell>
          <cell r="I230">
            <v>1107</v>
          </cell>
          <cell r="J230">
            <v>5534.25</v>
          </cell>
          <cell r="M230">
            <v>0</v>
          </cell>
        </row>
        <row r="231">
          <cell r="A231">
            <v>137271</v>
          </cell>
          <cell r="B231">
            <v>9162135</v>
          </cell>
          <cell r="C231" t="str">
            <v>Bishops Cleeve Primary School</v>
          </cell>
          <cell r="D231">
            <v>1</v>
          </cell>
          <cell r="E231">
            <v>0</v>
          </cell>
          <cell r="F231">
            <v>0</v>
          </cell>
          <cell r="G231">
            <v>0</v>
          </cell>
          <cell r="H231">
            <v>0</v>
          </cell>
          <cell r="I231">
            <v>2402</v>
          </cell>
          <cell r="J231">
            <v>12010.5</v>
          </cell>
          <cell r="M231">
            <v>0</v>
          </cell>
        </row>
        <row r="232">
          <cell r="A232">
            <v>137173</v>
          </cell>
          <cell r="B232">
            <v>9162144</v>
          </cell>
          <cell r="C232" t="str">
            <v>Churchdown Village Infant School</v>
          </cell>
          <cell r="D232">
            <v>1</v>
          </cell>
          <cell r="E232">
            <v>0</v>
          </cell>
          <cell r="F232">
            <v>0</v>
          </cell>
          <cell r="G232">
            <v>0</v>
          </cell>
          <cell r="H232">
            <v>0</v>
          </cell>
          <cell r="I232">
            <v>0</v>
          </cell>
          <cell r="J232">
            <v>0</v>
          </cell>
          <cell r="M232">
            <v>0</v>
          </cell>
        </row>
        <row r="233">
          <cell r="A233">
            <v>137255</v>
          </cell>
          <cell r="B233">
            <v>9162157</v>
          </cell>
          <cell r="C233" t="str">
            <v>Rowanfield Junior School</v>
          </cell>
          <cell r="D233">
            <v>1</v>
          </cell>
          <cell r="E233">
            <v>0</v>
          </cell>
          <cell r="F233">
            <v>0</v>
          </cell>
          <cell r="G233">
            <v>0</v>
          </cell>
          <cell r="H233">
            <v>0</v>
          </cell>
          <cell r="I233">
            <v>4993</v>
          </cell>
          <cell r="J233">
            <v>24963</v>
          </cell>
          <cell r="M233">
            <v>0</v>
          </cell>
        </row>
        <row r="234">
          <cell r="A234">
            <v>137194</v>
          </cell>
          <cell r="B234">
            <v>9162164</v>
          </cell>
          <cell r="C234" t="str">
            <v>SPRINGBANK PRIMARY ACADEMY</v>
          </cell>
          <cell r="D234">
            <v>1</v>
          </cell>
          <cell r="E234">
            <v>0</v>
          </cell>
          <cell r="F234">
            <v>0</v>
          </cell>
          <cell r="G234">
            <v>0</v>
          </cell>
          <cell r="H234">
            <v>0</v>
          </cell>
          <cell r="I234">
            <v>2261</v>
          </cell>
          <cell r="J234">
            <v>11304</v>
          </cell>
          <cell r="M234">
            <v>0</v>
          </cell>
        </row>
        <row r="235">
          <cell r="A235">
            <v>137432</v>
          </cell>
          <cell r="B235">
            <v>9162168</v>
          </cell>
          <cell r="C235" t="str">
            <v>Field Court Junior School</v>
          </cell>
          <cell r="D235">
            <v>1</v>
          </cell>
          <cell r="E235">
            <v>0</v>
          </cell>
          <cell r="F235">
            <v>0</v>
          </cell>
          <cell r="G235">
            <v>0</v>
          </cell>
          <cell r="H235">
            <v>0</v>
          </cell>
          <cell r="I235">
            <v>5605</v>
          </cell>
          <cell r="J235">
            <v>28024.5</v>
          </cell>
          <cell r="M235">
            <v>0</v>
          </cell>
        </row>
        <row r="236">
          <cell r="A236">
            <v>138745</v>
          </cell>
          <cell r="B236">
            <v>9163028</v>
          </cell>
          <cell r="C236" t="str">
            <v>St John's C of E Academy</v>
          </cell>
          <cell r="D236">
            <v>1</v>
          </cell>
          <cell r="E236">
            <v>0</v>
          </cell>
          <cell r="F236">
            <v>0</v>
          </cell>
          <cell r="G236">
            <v>0</v>
          </cell>
          <cell r="H236">
            <v>0</v>
          </cell>
          <cell r="I236">
            <v>1837</v>
          </cell>
          <cell r="J236">
            <v>9184.5</v>
          </cell>
          <cell r="M236">
            <v>0</v>
          </cell>
        </row>
        <row r="237">
          <cell r="A237">
            <v>137477</v>
          </cell>
          <cell r="B237">
            <v>9163061</v>
          </cell>
          <cell r="C237" t="str">
            <v>Field Court CofE Infant School</v>
          </cell>
          <cell r="D237">
            <v>1</v>
          </cell>
          <cell r="E237">
            <v>0</v>
          </cell>
          <cell r="F237">
            <v>0</v>
          </cell>
          <cell r="G237">
            <v>0</v>
          </cell>
          <cell r="H237">
            <v>0</v>
          </cell>
          <cell r="I237">
            <v>0</v>
          </cell>
          <cell r="J237">
            <v>0</v>
          </cell>
          <cell r="M237">
            <v>0</v>
          </cell>
        </row>
        <row r="238">
          <cell r="A238">
            <v>137132</v>
          </cell>
          <cell r="B238">
            <v>9163064</v>
          </cell>
          <cell r="C238" t="str">
            <v>Redmarley C.E. Primary School</v>
          </cell>
          <cell r="D238">
            <v>1</v>
          </cell>
          <cell r="E238">
            <v>0</v>
          </cell>
          <cell r="F238">
            <v>0</v>
          </cell>
          <cell r="G238">
            <v>0</v>
          </cell>
          <cell r="H238">
            <v>0</v>
          </cell>
          <cell r="I238">
            <v>904</v>
          </cell>
          <cell r="J238">
            <v>4521.5999999999995</v>
          </cell>
          <cell r="M238">
            <v>0</v>
          </cell>
        </row>
        <row r="239">
          <cell r="A239">
            <v>137102</v>
          </cell>
          <cell r="B239">
            <v>9163084</v>
          </cell>
          <cell r="C239" t="str">
            <v>Highnam C. of E. (Cont) Primary School</v>
          </cell>
          <cell r="D239">
            <v>1</v>
          </cell>
          <cell r="E239">
            <v>0</v>
          </cell>
          <cell r="F239">
            <v>0</v>
          </cell>
          <cell r="G239">
            <v>0</v>
          </cell>
          <cell r="H239">
            <v>0</v>
          </cell>
          <cell r="I239">
            <v>2543</v>
          </cell>
          <cell r="J239">
            <v>12717</v>
          </cell>
          <cell r="M239">
            <v>0</v>
          </cell>
        </row>
        <row r="240">
          <cell r="A240">
            <v>137373</v>
          </cell>
          <cell r="B240">
            <v>9163355</v>
          </cell>
          <cell r="C240" t="str">
            <v>St. Dominics C. Primary School</v>
          </cell>
          <cell r="D240">
            <v>1</v>
          </cell>
          <cell r="E240">
            <v>0</v>
          </cell>
          <cell r="F240">
            <v>0</v>
          </cell>
          <cell r="G240">
            <v>0</v>
          </cell>
          <cell r="H240">
            <v>0</v>
          </cell>
          <cell r="I240">
            <v>857</v>
          </cell>
          <cell r="J240">
            <v>4286.0999999999995</v>
          </cell>
          <cell r="M240">
            <v>0</v>
          </cell>
        </row>
        <row r="241">
          <cell r="A241">
            <v>137410</v>
          </cell>
          <cell r="B241">
            <v>9163357</v>
          </cell>
          <cell r="C241" t="str">
            <v>Rosary Catholic Primary School</v>
          </cell>
          <cell r="D241">
            <v>1</v>
          </cell>
          <cell r="E241">
            <v>0</v>
          </cell>
          <cell r="F241">
            <v>0</v>
          </cell>
          <cell r="G241">
            <v>0</v>
          </cell>
          <cell r="H241">
            <v>0</v>
          </cell>
          <cell r="I241">
            <v>1908</v>
          </cell>
          <cell r="J241">
            <v>9537.75</v>
          </cell>
          <cell r="M241">
            <v>0</v>
          </cell>
        </row>
        <row r="242">
          <cell r="A242">
            <v>137031</v>
          </cell>
          <cell r="B242">
            <v>9163358</v>
          </cell>
          <cell r="C242" t="str">
            <v>St Mary's Catholic Primary School</v>
          </cell>
          <cell r="D242">
            <v>1</v>
          </cell>
          <cell r="E242">
            <v>0</v>
          </cell>
          <cell r="F242">
            <v>0</v>
          </cell>
          <cell r="G242">
            <v>0</v>
          </cell>
          <cell r="H242">
            <v>0</v>
          </cell>
          <cell r="I242">
            <v>2402</v>
          </cell>
          <cell r="J242">
            <v>12010.5</v>
          </cell>
          <cell r="M242">
            <v>0</v>
          </cell>
        </row>
        <row r="243">
          <cell r="A243">
            <v>137149</v>
          </cell>
          <cell r="B243">
            <v>9163366</v>
          </cell>
          <cell r="C243" t="str">
            <v>Staunton &amp; Corse C of E School</v>
          </cell>
          <cell r="D243">
            <v>1</v>
          </cell>
          <cell r="E243">
            <v>0</v>
          </cell>
          <cell r="F243">
            <v>0</v>
          </cell>
          <cell r="G243">
            <v>0</v>
          </cell>
          <cell r="H243">
            <v>0</v>
          </cell>
          <cell r="I243">
            <v>3132</v>
          </cell>
          <cell r="J243">
            <v>15660.75</v>
          </cell>
          <cell r="M243">
            <v>0</v>
          </cell>
        </row>
        <row r="244">
          <cell r="A244">
            <v>136528</v>
          </cell>
          <cell r="B244">
            <v>9165200</v>
          </cell>
          <cell r="C244" t="str">
            <v>Robinswood Primary School</v>
          </cell>
          <cell r="D244">
            <v>1</v>
          </cell>
          <cell r="E244">
            <v>0</v>
          </cell>
          <cell r="F244">
            <v>0</v>
          </cell>
          <cell r="G244">
            <v>0</v>
          </cell>
          <cell r="H244">
            <v>0</v>
          </cell>
          <cell r="I244">
            <v>4145</v>
          </cell>
          <cell r="J244">
            <v>20724</v>
          </cell>
          <cell r="M244">
            <v>0</v>
          </cell>
        </row>
        <row r="245">
          <cell r="A245">
            <v>137266</v>
          </cell>
          <cell r="B245">
            <v>9165206</v>
          </cell>
          <cell r="C245" t="str">
            <v>Charlton Kings Junior School</v>
          </cell>
          <cell r="D245">
            <v>1</v>
          </cell>
          <cell r="E245">
            <v>0</v>
          </cell>
          <cell r="F245">
            <v>0</v>
          </cell>
          <cell r="G245">
            <v>0</v>
          </cell>
          <cell r="H245">
            <v>0</v>
          </cell>
          <cell r="I245">
            <v>2355</v>
          </cell>
          <cell r="J245">
            <v>11775</v>
          </cell>
          <cell r="M245">
            <v>0</v>
          </cell>
        </row>
        <row r="246">
          <cell r="A246">
            <v>136999</v>
          </cell>
          <cell r="B246">
            <v>9165207</v>
          </cell>
          <cell r="C246" t="str">
            <v>Charlton Kings Infants' School</v>
          </cell>
          <cell r="D246">
            <v>1</v>
          </cell>
          <cell r="E246">
            <v>0</v>
          </cell>
          <cell r="F246">
            <v>0</v>
          </cell>
          <cell r="G246">
            <v>0</v>
          </cell>
          <cell r="H246">
            <v>0</v>
          </cell>
          <cell r="I246">
            <v>3886</v>
          </cell>
          <cell r="J246">
            <v>19428.75</v>
          </cell>
          <cell r="M246">
            <v>0</v>
          </cell>
        </row>
        <row r="247">
          <cell r="A247">
            <v>115745</v>
          </cell>
          <cell r="B247">
            <v>9165215</v>
          </cell>
          <cell r="C247" t="str">
            <v>Christ Church C. of E. Primary School</v>
          </cell>
          <cell r="D247">
            <v>1</v>
          </cell>
          <cell r="E247">
            <v>7</v>
          </cell>
          <cell r="F247">
            <v>0</v>
          </cell>
          <cell r="G247">
            <v>0</v>
          </cell>
          <cell r="H247">
            <v>0</v>
          </cell>
          <cell r="I247">
            <v>2002</v>
          </cell>
          <cell r="J247">
            <v>10008.75</v>
          </cell>
          <cell r="M247">
            <v>0</v>
          </cell>
        </row>
        <row r="248">
          <cell r="A248">
            <v>115720</v>
          </cell>
          <cell r="B248">
            <v>9164012</v>
          </cell>
          <cell r="C248" t="str">
            <v>Barnwood Park Arts College</v>
          </cell>
          <cell r="D248">
            <v>1</v>
          </cell>
          <cell r="E248">
            <v>0</v>
          </cell>
          <cell r="F248">
            <v>0</v>
          </cell>
          <cell r="G248">
            <v>0</v>
          </cell>
          <cell r="H248">
            <v>0</v>
          </cell>
          <cell r="I248">
            <v>13942</v>
          </cell>
          <cell r="J248">
            <v>69708</v>
          </cell>
          <cell r="M248">
            <v>0</v>
          </cell>
        </row>
        <row r="249">
          <cell r="A249">
            <v>115721</v>
          </cell>
          <cell r="B249">
            <v>9164015</v>
          </cell>
          <cell r="C249" t="str">
            <v>Beaufort Community School</v>
          </cell>
          <cell r="D249">
            <v>1</v>
          </cell>
          <cell r="E249">
            <v>0</v>
          </cell>
          <cell r="F249">
            <v>0</v>
          </cell>
          <cell r="G249">
            <v>3</v>
          </cell>
          <cell r="H249">
            <v>0</v>
          </cell>
          <cell r="I249">
            <v>30851</v>
          </cell>
          <cell r="J249">
            <v>154252.5</v>
          </cell>
          <cell r="M249">
            <v>0</v>
          </cell>
        </row>
        <row r="250">
          <cell r="A250">
            <v>115723</v>
          </cell>
          <cell r="B250">
            <v>9164032</v>
          </cell>
          <cell r="C250" t="str">
            <v>Archway School</v>
          </cell>
          <cell r="D250">
            <v>1</v>
          </cell>
          <cell r="E250">
            <v>0</v>
          </cell>
          <cell r="F250">
            <v>0</v>
          </cell>
          <cell r="G250">
            <v>0</v>
          </cell>
          <cell r="H250">
            <v>0</v>
          </cell>
          <cell r="I250">
            <v>133058</v>
          </cell>
          <cell r="J250">
            <v>133057.5</v>
          </cell>
          <cell r="M250">
            <v>0</v>
          </cell>
        </row>
        <row r="251">
          <cell r="A251">
            <v>115758</v>
          </cell>
          <cell r="B251">
            <v>9165407</v>
          </cell>
          <cell r="C251" t="str">
            <v>Rednock School</v>
          </cell>
          <cell r="D251">
            <v>1</v>
          </cell>
          <cell r="E251">
            <v>0</v>
          </cell>
          <cell r="F251">
            <v>0</v>
          </cell>
          <cell r="G251">
            <v>0</v>
          </cell>
          <cell r="H251">
            <v>0</v>
          </cell>
          <cell r="I251">
            <v>29438</v>
          </cell>
          <cell r="J251">
            <v>147187.5</v>
          </cell>
          <cell r="M251">
            <v>0</v>
          </cell>
        </row>
        <row r="252">
          <cell r="A252">
            <v>115772</v>
          </cell>
          <cell r="B252">
            <v>9165421</v>
          </cell>
          <cell r="C252" t="str">
            <v>Pittville School</v>
          </cell>
          <cell r="D252">
            <v>1</v>
          </cell>
          <cell r="E252">
            <v>0</v>
          </cell>
          <cell r="F252">
            <v>0</v>
          </cell>
          <cell r="G252">
            <v>0</v>
          </cell>
          <cell r="H252">
            <v>0</v>
          </cell>
          <cell r="I252">
            <v>14413</v>
          </cell>
          <cell r="J252">
            <v>72063</v>
          </cell>
          <cell r="M252">
            <v>0</v>
          </cell>
        </row>
        <row r="253">
          <cell r="A253">
            <v>115774</v>
          </cell>
          <cell r="B253">
            <v>9165423</v>
          </cell>
          <cell r="C253" t="str">
            <v>Lakers School</v>
          </cell>
          <cell r="D253">
            <v>1</v>
          </cell>
          <cell r="E253">
            <v>0</v>
          </cell>
          <cell r="F253">
            <v>0</v>
          </cell>
          <cell r="G253">
            <v>0</v>
          </cell>
          <cell r="H253">
            <v>0</v>
          </cell>
          <cell r="I253">
            <v>16956</v>
          </cell>
          <cell r="J253">
            <v>84780</v>
          </cell>
          <cell r="M253">
            <v>0</v>
          </cell>
        </row>
        <row r="254">
          <cell r="A254">
            <v>115775</v>
          </cell>
          <cell r="B254">
            <v>9165424</v>
          </cell>
          <cell r="C254" t="str">
            <v>Maidenhill School</v>
          </cell>
          <cell r="D254">
            <v>1</v>
          </cell>
          <cell r="E254">
            <v>0</v>
          </cell>
          <cell r="F254">
            <v>6</v>
          </cell>
          <cell r="G254">
            <v>3</v>
          </cell>
          <cell r="H254">
            <v>0</v>
          </cell>
          <cell r="I254">
            <v>11775</v>
          </cell>
          <cell r="J254">
            <v>58875</v>
          </cell>
          <cell r="M254">
            <v>0</v>
          </cell>
        </row>
        <row r="255">
          <cell r="A255">
            <v>137690</v>
          </cell>
          <cell r="B255">
            <v>9164003</v>
          </cell>
          <cell r="C255" t="str">
            <v>Millbrook Academy</v>
          </cell>
          <cell r="D255">
            <v>1</v>
          </cell>
          <cell r="E255">
            <v>0</v>
          </cell>
          <cell r="F255">
            <v>0</v>
          </cell>
          <cell r="G255">
            <v>0</v>
          </cell>
          <cell r="H255">
            <v>0</v>
          </cell>
          <cell r="I255">
            <v>22325</v>
          </cell>
          <cell r="J255">
            <v>111627</v>
          </cell>
          <cell r="M255">
            <v>0</v>
          </cell>
        </row>
        <row r="256">
          <cell r="A256">
            <v>138496</v>
          </cell>
          <cell r="B256">
            <v>9164006</v>
          </cell>
          <cell r="C256" t="str">
            <v>Forest E-ACT Academy</v>
          </cell>
          <cell r="D256">
            <v>1</v>
          </cell>
          <cell r="E256">
            <v>0</v>
          </cell>
          <cell r="F256">
            <v>0</v>
          </cell>
          <cell r="G256">
            <v>0</v>
          </cell>
          <cell r="H256">
            <v>0</v>
          </cell>
          <cell r="I256">
            <v>10645</v>
          </cell>
          <cell r="J256">
            <v>53223</v>
          </cell>
          <cell r="M256">
            <v>0</v>
          </cell>
        </row>
        <row r="257">
          <cell r="A257">
            <v>136016</v>
          </cell>
          <cell r="B257">
            <v>9166905</v>
          </cell>
          <cell r="C257" t="str">
            <v>All Saints' Academy (Cheltenham)</v>
          </cell>
          <cell r="D257">
            <v>1</v>
          </cell>
          <cell r="E257">
            <v>0</v>
          </cell>
          <cell r="F257">
            <v>0</v>
          </cell>
          <cell r="G257">
            <v>0</v>
          </cell>
          <cell r="H257">
            <v>0</v>
          </cell>
          <cell r="I257">
            <v>56520</v>
          </cell>
          <cell r="J257">
            <v>282600</v>
          </cell>
          <cell r="M257">
            <v>0</v>
          </cell>
        </row>
        <row r="258">
          <cell r="A258">
            <v>136199</v>
          </cell>
          <cell r="B258">
            <v>9166906</v>
          </cell>
          <cell r="C258" t="str">
            <v>Gloucester Academy</v>
          </cell>
          <cell r="D258">
            <v>1</v>
          </cell>
          <cell r="E258">
            <v>0</v>
          </cell>
          <cell r="F258">
            <v>0</v>
          </cell>
          <cell r="G258">
            <v>0</v>
          </cell>
          <cell r="H258">
            <v>0</v>
          </cell>
          <cell r="I258">
            <v>14695</v>
          </cell>
          <cell r="J258">
            <v>73476</v>
          </cell>
          <cell r="M258">
            <v>0</v>
          </cell>
        </row>
        <row r="259">
          <cell r="A259">
            <v>115778</v>
          </cell>
          <cell r="B259">
            <v>9165427</v>
          </cell>
          <cell r="C259" t="str">
            <v>Whitecross School</v>
          </cell>
          <cell r="D259">
            <v>1</v>
          </cell>
          <cell r="E259">
            <v>0</v>
          </cell>
          <cell r="F259">
            <v>4</v>
          </cell>
          <cell r="G259">
            <v>2</v>
          </cell>
          <cell r="H259">
            <v>0</v>
          </cell>
          <cell r="I259">
            <v>18746</v>
          </cell>
          <cell r="J259">
            <v>93729</v>
          </cell>
          <cell r="M259">
            <v>0</v>
          </cell>
        </row>
        <row r="260">
          <cell r="A260">
            <v>136306</v>
          </cell>
          <cell r="B260">
            <v>9164001</v>
          </cell>
          <cell r="C260" t="str">
            <v>Sir Thomas Rich's School</v>
          </cell>
          <cell r="D260">
            <v>1</v>
          </cell>
          <cell r="E260">
            <v>0</v>
          </cell>
          <cell r="F260">
            <v>0</v>
          </cell>
          <cell r="G260">
            <v>0</v>
          </cell>
          <cell r="H260">
            <v>0</v>
          </cell>
          <cell r="I260">
            <v>17050</v>
          </cell>
          <cell r="J260">
            <v>85251</v>
          </cell>
          <cell r="M260">
            <v>0</v>
          </cell>
        </row>
        <row r="261">
          <cell r="A261">
            <v>136666</v>
          </cell>
          <cell r="B261">
            <v>9164002</v>
          </cell>
          <cell r="C261" t="str">
            <v>High School For Girls</v>
          </cell>
          <cell r="D261">
            <v>1</v>
          </cell>
          <cell r="E261">
            <v>0</v>
          </cell>
          <cell r="F261">
            <v>0</v>
          </cell>
          <cell r="G261">
            <v>0</v>
          </cell>
          <cell r="H261">
            <v>0</v>
          </cell>
          <cell r="I261">
            <v>13376</v>
          </cell>
          <cell r="J261">
            <v>66882</v>
          </cell>
          <cell r="M261">
            <v>0</v>
          </cell>
        </row>
        <row r="262">
          <cell r="A262">
            <v>136772</v>
          </cell>
          <cell r="B262">
            <v>9164024</v>
          </cell>
          <cell r="C262" t="str">
            <v>Cleeve School</v>
          </cell>
          <cell r="D262">
            <v>1</v>
          </cell>
          <cell r="E262">
            <v>0</v>
          </cell>
          <cell r="F262">
            <v>0</v>
          </cell>
          <cell r="G262">
            <v>0</v>
          </cell>
          <cell r="H262">
            <v>0</v>
          </cell>
          <cell r="I262">
            <v>17804</v>
          </cell>
          <cell r="J262">
            <v>89019</v>
          </cell>
          <cell r="M262">
            <v>0</v>
          </cell>
        </row>
        <row r="263">
          <cell r="A263">
            <v>137298</v>
          </cell>
          <cell r="B263">
            <v>9164064</v>
          </cell>
          <cell r="C263" t="str">
            <v>Severn Vale School</v>
          </cell>
          <cell r="D263">
            <v>1</v>
          </cell>
          <cell r="E263">
            <v>0</v>
          </cell>
          <cell r="F263">
            <v>0</v>
          </cell>
          <cell r="G263">
            <v>0</v>
          </cell>
          <cell r="H263">
            <v>0</v>
          </cell>
          <cell r="I263">
            <v>35561</v>
          </cell>
          <cell r="J263">
            <v>177802.5</v>
          </cell>
          <cell r="M263">
            <v>0</v>
          </cell>
        </row>
        <row r="264">
          <cell r="A264">
            <v>137059</v>
          </cell>
          <cell r="B264">
            <v>9164068</v>
          </cell>
          <cell r="C264" t="str">
            <v>Thomas Keble School</v>
          </cell>
          <cell r="D264">
            <v>1</v>
          </cell>
          <cell r="E264">
            <v>0</v>
          </cell>
          <cell r="F264">
            <v>0</v>
          </cell>
          <cell r="G264">
            <v>0</v>
          </cell>
          <cell r="H264">
            <v>0</v>
          </cell>
          <cell r="I264">
            <v>13000</v>
          </cell>
          <cell r="J264">
            <v>64998</v>
          </cell>
          <cell r="M264">
            <v>0</v>
          </cell>
        </row>
        <row r="265">
          <cell r="A265">
            <v>137097</v>
          </cell>
          <cell r="B265">
            <v>9164513</v>
          </cell>
          <cell r="C265" t="str">
            <v>Farmor's School</v>
          </cell>
          <cell r="D265">
            <v>1</v>
          </cell>
          <cell r="E265">
            <v>0</v>
          </cell>
          <cell r="F265">
            <v>0</v>
          </cell>
          <cell r="G265">
            <v>0</v>
          </cell>
          <cell r="H265">
            <v>0</v>
          </cell>
          <cell r="I265">
            <v>13753</v>
          </cell>
          <cell r="J265">
            <v>68766</v>
          </cell>
          <cell r="M265">
            <v>0</v>
          </cell>
        </row>
        <row r="266">
          <cell r="A266">
            <v>136982</v>
          </cell>
          <cell r="B266">
            <v>9164600</v>
          </cell>
          <cell r="C266" t="str">
            <v>St Peter's High School &amp; Sixth Form Centre</v>
          </cell>
          <cell r="D266">
            <v>1</v>
          </cell>
          <cell r="E266">
            <v>0</v>
          </cell>
          <cell r="F266">
            <v>0</v>
          </cell>
          <cell r="G266">
            <v>0</v>
          </cell>
          <cell r="H266">
            <v>0</v>
          </cell>
          <cell r="I266">
            <v>23079</v>
          </cell>
          <cell r="J266">
            <v>115395</v>
          </cell>
          <cell r="M266">
            <v>0</v>
          </cell>
        </row>
        <row r="267">
          <cell r="A267">
            <v>136767</v>
          </cell>
          <cell r="B267">
            <v>9165400</v>
          </cell>
          <cell r="C267" t="str">
            <v>Ribston Hall High School</v>
          </cell>
          <cell r="D267">
            <v>1</v>
          </cell>
          <cell r="E267">
            <v>0</v>
          </cell>
          <cell r="F267">
            <v>0</v>
          </cell>
          <cell r="G267">
            <v>0</v>
          </cell>
          <cell r="H267">
            <v>0</v>
          </cell>
          <cell r="I267">
            <v>18934</v>
          </cell>
          <cell r="J267">
            <v>94671</v>
          </cell>
          <cell r="M267">
            <v>0</v>
          </cell>
        </row>
        <row r="268">
          <cell r="A268">
            <v>137123</v>
          </cell>
          <cell r="B268">
            <v>9165401</v>
          </cell>
          <cell r="C268" t="str">
            <v>Marling School</v>
          </cell>
          <cell r="D268">
            <v>1</v>
          </cell>
          <cell r="E268">
            <v>0</v>
          </cell>
          <cell r="F268">
            <v>0</v>
          </cell>
          <cell r="G268">
            <v>0</v>
          </cell>
          <cell r="H268">
            <v>0</v>
          </cell>
          <cell r="I268">
            <v>14224</v>
          </cell>
          <cell r="J268">
            <v>71121</v>
          </cell>
          <cell r="M268">
            <v>0</v>
          </cell>
        </row>
        <row r="269">
          <cell r="A269">
            <v>136874</v>
          </cell>
          <cell r="B269">
            <v>9165402</v>
          </cell>
          <cell r="C269" t="str">
            <v>Stroud High School</v>
          </cell>
          <cell r="D269">
            <v>1</v>
          </cell>
          <cell r="E269">
            <v>0</v>
          </cell>
          <cell r="F269">
            <v>0</v>
          </cell>
          <cell r="G269">
            <v>0</v>
          </cell>
          <cell r="H269">
            <v>0</v>
          </cell>
          <cell r="I269">
            <v>13188</v>
          </cell>
          <cell r="J269">
            <v>65940</v>
          </cell>
          <cell r="M269">
            <v>0</v>
          </cell>
        </row>
        <row r="270">
          <cell r="A270">
            <v>136353</v>
          </cell>
          <cell r="B270">
            <v>9165403</v>
          </cell>
          <cell r="C270" t="str">
            <v>Pate's Grammar School</v>
          </cell>
          <cell r="D270">
            <v>1</v>
          </cell>
          <cell r="E270">
            <v>0</v>
          </cell>
          <cell r="F270">
            <v>0</v>
          </cell>
          <cell r="G270">
            <v>0</v>
          </cell>
          <cell r="H270">
            <v>0</v>
          </cell>
          <cell r="I270">
            <v>37916</v>
          </cell>
          <cell r="J270">
            <v>189577.5</v>
          </cell>
          <cell r="M270">
            <v>0</v>
          </cell>
        </row>
        <row r="271">
          <cell r="A271">
            <v>136578</v>
          </cell>
          <cell r="B271">
            <v>9165404</v>
          </cell>
          <cell r="C271" t="str">
            <v>The Crypt School</v>
          </cell>
          <cell r="D271">
            <v>1</v>
          </cell>
          <cell r="E271">
            <v>0</v>
          </cell>
          <cell r="F271">
            <v>0</v>
          </cell>
          <cell r="G271">
            <v>0</v>
          </cell>
          <cell r="H271">
            <v>0</v>
          </cell>
          <cell r="I271">
            <v>20818</v>
          </cell>
          <cell r="J271">
            <v>104091</v>
          </cell>
          <cell r="M271">
            <v>0</v>
          </cell>
        </row>
        <row r="272">
          <cell r="A272">
            <v>137752</v>
          </cell>
          <cell r="B272">
            <v>9165405</v>
          </cell>
          <cell r="C272" t="str">
            <v>Tewkesbury School</v>
          </cell>
          <cell r="D272">
            <v>1</v>
          </cell>
          <cell r="E272">
            <v>0</v>
          </cell>
          <cell r="F272">
            <v>0</v>
          </cell>
          <cell r="G272">
            <v>0</v>
          </cell>
          <cell r="H272">
            <v>0</v>
          </cell>
          <cell r="I272">
            <v>35090</v>
          </cell>
          <cell r="J272">
            <v>175447.5</v>
          </cell>
          <cell r="M272">
            <v>0</v>
          </cell>
        </row>
        <row r="273">
          <cell r="A273">
            <v>137033</v>
          </cell>
          <cell r="B273">
            <v>9165406</v>
          </cell>
          <cell r="C273" t="str">
            <v>Katharine Lady Berkeley's Sch.</v>
          </cell>
          <cell r="D273">
            <v>1</v>
          </cell>
          <cell r="E273">
            <v>0</v>
          </cell>
          <cell r="F273">
            <v>0</v>
          </cell>
          <cell r="G273">
            <v>0</v>
          </cell>
          <cell r="H273">
            <v>0</v>
          </cell>
          <cell r="I273">
            <v>23550</v>
          </cell>
          <cell r="J273">
            <v>117750</v>
          </cell>
          <cell r="M273">
            <v>0</v>
          </cell>
        </row>
        <row r="274">
          <cell r="A274">
            <v>136474</v>
          </cell>
          <cell r="B274">
            <v>9165408</v>
          </cell>
          <cell r="C274" t="str">
            <v>Balcarras School</v>
          </cell>
          <cell r="D274">
            <v>1</v>
          </cell>
          <cell r="E274">
            <v>0</v>
          </cell>
          <cell r="F274">
            <v>0</v>
          </cell>
          <cell r="G274">
            <v>0</v>
          </cell>
          <cell r="H274">
            <v>0</v>
          </cell>
          <cell r="I274">
            <v>24728</v>
          </cell>
          <cell r="J274">
            <v>123637.5</v>
          </cell>
          <cell r="M274">
            <v>0</v>
          </cell>
        </row>
        <row r="275">
          <cell r="A275">
            <v>137634</v>
          </cell>
          <cell r="B275">
            <v>9165409</v>
          </cell>
          <cell r="C275" t="str">
            <v>Churchdown School</v>
          </cell>
          <cell r="D275">
            <v>1</v>
          </cell>
          <cell r="E275">
            <v>0</v>
          </cell>
          <cell r="F275">
            <v>0</v>
          </cell>
          <cell r="G275">
            <v>0</v>
          </cell>
          <cell r="H275">
            <v>0</v>
          </cell>
          <cell r="I275">
            <v>15731</v>
          </cell>
          <cell r="J275">
            <v>78657</v>
          </cell>
          <cell r="M275">
            <v>0</v>
          </cell>
        </row>
        <row r="276">
          <cell r="A276">
            <v>136292</v>
          </cell>
          <cell r="B276">
            <v>9165410</v>
          </cell>
          <cell r="C276" t="str">
            <v>The Cotswold School Academy</v>
          </cell>
          <cell r="D276">
            <v>1</v>
          </cell>
          <cell r="E276">
            <v>0</v>
          </cell>
          <cell r="F276">
            <v>0</v>
          </cell>
          <cell r="G276">
            <v>0</v>
          </cell>
          <cell r="H276">
            <v>0</v>
          </cell>
          <cell r="I276">
            <v>19217</v>
          </cell>
          <cell r="J276">
            <v>96084</v>
          </cell>
          <cell r="M276">
            <v>0</v>
          </cell>
        </row>
        <row r="277">
          <cell r="A277">
            <v>138746</v>
          </cell>
          <cell r="B277">
            <v>9165411</v>
          </cell>
          <cell r="C277" t="str">
            <v>Newent Community School and Sixth Form Centre</v>
          </cell>
          <cell r="D277">
            <v>1</v>
          </cell>
          <cell r="E277">
            <v>0</v>
          </cell>
          <cell r="F277">
            <v>0</v>
          </cell>
          <cell r="G277">
            <v>0</v>
          </cell>
          <cell r="H277">
            <v>0</v>
          </cell>
          <cell r="I277">
            <v>23173</v>
          </cell>
          <cell r="J277">
            <v>115866</v>
          </cell>
          <cell r="M277">
            <v>0</v>
          </cell>
        </row>
        <row r="278">
          <cell r="A278">
            <v>136623</v>
          </cell>
          <cell r="B278">
            <v>9165412</v>
          </cell>
          <cell r="C278" t="str">
            <v>Chosen Hill School</v>
          </cell>
          <cell r="D278">
            <v>1</v>
          </cell>
          <cell r="E278">
            <v>0</v>
          </cell>
          <cell r="F278">
            <v>4</v>
          </cell>
          <cell r="G278">
            <v>1</v>
          </cell>
          <cell r="H278">
            <v>0</v>
          </cell>
          <cell r="I278">
            <v>20630</v>
          </cell>
          <cell r="J278">
            <v>103149</v>
          </cell>
          <cell r="M278">
            <v>0</v>
          </cell>
        </row>
        <row r="279">
          <cell r="A279">
            <v>136960</v>
          </cell>
          <cell r="B279">
            <v>9165414</v>
          </cell>
          <cell r="C279" t="str">
            <v>Chipping Campden School</v>
          </cell>
          <cell r="D279">
            <v>1</v>
          </cell>
          <cell r="E279">
            <v>0</v>
          </cell>
          <cell r="F279">
            <v>0</v>
          </cell>
          <cell r="G279">
            <v>0</v>
          </cell>
          <cell r="H279">
            <v>0</v>
          </cell>
          <cell r="I279">
            <v>16862</v>
          </cell>
          <cell r="J279">
            <v>84309</v>
          </cell>
          <cell r="M279">
            <v>0</v>
          </cell>
        </row>
        <row r="280">
          <cell r="A280">
            <v>137382</v>
          </cell>
          <cell r="B280">
            <v>9165415</v>
          </cell>
          <cell r="C280" t="str">
            <v>Wyedean School &amp; Sixth Form Centre</v>
          </cell>
          <cell r="D280">
            <v>1</v>
          </cell>
          <cell r="E280">
            <v>0</v>
          </cell>
          <cell r="F280">
            <v>0</v>
          </cell>
          <cell r="G280">
            <v>0</v>
          </cell>
          <cell r="H280">
            <v>0</v>
          </cell>
          <cell r="I280">
            <v>25199</v>
          </cell>
          <cell r="J280">
            <v>125992.5</v>
          </cell>
          <cell r="M280">
            <v>0</v>
          </cell>
        </row>
        <row r="281">
          <cell r="A281">
            <v>136764</v>
          </cell>
          <cell r="B281">
            <v>9165417</v>
          </cell>
          <cell r="C281" t="str">
            <v>Winchcombe School</v>
          </cell>
          <cell r="D281">
            <v>1</v>
          </cell>
          <cell r="E281">
            <v>0</v>
          </cell>
          <cell r="F281">
            <v>0</v>
          </cell>
          <cell r="G281">
            <v>0</v>
          </cell>
          <cell r="H281">
            <v>0</v>
          </cell>
          <cell r="I281">
            <v>9703</v>
          </cell>
          <cell r="J281">
            <v>48513</v>
          </cell>
          <cell r="M281">
            <v>0</v>
          </cell>
        </row>
        <row r="282">
          <cell r="A282">
            <v>136725</v>
          </cell>
          <cell r="B282">
            <v>9165418</v>
          </cell>
          <cell r="C282" t="str">
            <v>Cheltenham Bournside School</v>
          </cell>
          <cell r="D282">
            <v>1</v>
          </cell>
          <cell r="E282">
            <v>0</v>
          </cell>
          <cell r="F282">
            <v>0</v>
          </cell>
          <cell r="G282">
            <v>0</v>
          </cell>
          <cell r="H282">
            <v>0</v>
          </cell>
          <cell r="I282">
            <v>29202</v>
          </cell>
          <cell r="J282">
            <v>146010</v>
          </cell>
          <cell r="M282">
            <v>0</v>
          </cell>
        </row>
        <row r="283">
          <cell r="A283">
            <v>137217</v>
          </cell>
          <cell r="B283">
            <v>9165419</v>
          </cell>
          <cell r="C283" t="str">
            <v>Cirencester Kingshill School</v>
          </cell>
          <cell r="D283">
            <v>1</v>
          </cell>
          <cell r="E283">
            <v>0</v>
          </cell>
          <cell r="F283">
            <v>0</v>
          </cell>
          <cell r="G283">
            <v>0</v>
          </cell>
          <cell r="H283">
            <v>0</v>
          </cell>
          <cell r="I283">
            <v>17615</v>
          </cell>
          <cell r="J283">
            <v>88077</v>
          </cell>
          <cell r="M283">
            <v>0</v>
          </cell>
        </row>
        <row r="284">
          <cell r="A284">
            <v>136527</v>
          </cell>
          <cell r="B284">
            <v>9165420</v>
          </cell>
          <cell r="C284" t="str">
            <v>Cirencester Deer Park</v>
          </cell>
          <cell r="D284">
            <v>1</v>
          </cell>
          <cell r="E284">
            <v>0</v>
          </cell>
          <cell r="F284">
            <v>0</v>
          </cell>
          <cell r="G284">
            <v>0</v>
          </cell>
          <cell r="H284">
            <v>0</v>
          </cell>
          <cell r="I284">
            <v>15260</v>
          </cell>
          <cell r="J284">
            <v>76302</v>
          </cell>
          <cell r="M284">
            <v>0</v>
          </cell>
        </row>
        <row r="285">
          <cell r="A285">
            <v>137387</v>
          </cell>
          <cell r="B285">
            <v>9165422</v>
          </cell>
          <cell r="C285" t="str">
            <v>Dene Magna School</v>
          </cell>
          <cell r="D285">
            <v>1</v>
          </cell>
          <cell r="E285">
            <v>0</v>
          </cell>
          <cell r="F285">
            <v>0</v>
          </cell>
          <cell r="G285">
            <v>0</v>
          </cell>
          <cell r="H285">
            <v>0</v>
          </cell>
          <cell r="I285">
            <v>12811</v>
          </cell>
          <cell r="J285">
            <v>64056</v>
          </cell>
          <cell r="M285">
            <v>0</v>
          </cell>
        </row>
        <row r="286">
          <cell r="A286">
            <v>136985</v>
          </cell>
          <cell r="B286">
            <v>9165428</v>
          </cell>
          <cell r="C286" t="str">
            <v>Sir William Romney's School</v>
          </cell>
          <cell r="D286">
            <v>1</v>
          </cell>
          <cell r="E286">
            <v>0</v>
          </cell>
          <cell r="F286">
            <v>0</v>
          </cell>
          <cell r="G286">
            <v>0</v>
          </cell>
          <cell r="H286">
            <v>0</v>
          </cell>
          <cell r="I286">
            <v>12434</v>
          </cell>
          <cell r="J286">
            <v>62172</v>
          </cell>
          <cell r="M286">
            <v>0</v>
          </cell>
        </row>
      </sheetData>
      <sheetData sheetId="7" refreshError="1"/>
      <sheetData sheetId="8" refreshError="1"/>
      <sheetData sheetId="9" refreshError="1">
        <row r="2">
          <cell r="K2" t="str">
            <v>No</v>
          </cell>
        </row>
        <row r="6">
          <cell r="K6">
            <v>-1.4999999999999999E-2</v>
          </cell>
        </row>
      </sheetData>
      <sheetData sheetId="10" refreshError="1"/>
      <sheetData sheetId="11" refreshError="1"/>
      <sheetData sheetId="12" refreshError="1"/>
      <sheetData sheetId="13" refreshError="1"/>
      <sheetData sheetId="14" refreshError="1"/>
      <sheetData sheetId="15" refreshError="1">
        <row r="10">
          <cell r="D10" t="str">
            <v>MP</v>
          </cell>
          <cell r="E10" t="str">
            <v>Primary</v>
          </cell>
        </row>
        <row r="11">
          <cell r="D11" t="str">
            <v>MS</v>
          </cell>
          <cell r="E11" t="str">
            <v>Secondary</v>
          </cell>
        </row>
        <row r="12">
          <cell r="D12" t="str">
            <v>PS</v>
          </cell>
          <cell r="E12" t="str">
            <v>Primary</v>
          </cell>
        </row>
        <row r="13">
          <cell r="D13" t="str">
            <v>SS</v>
          </cell>
          <cell r="E13" t="str">
            <v>Secondary</v>
          </cell>
        </row>
      </sheetData>
      <sheetData sheetId="16" refreshError="1"/>
      <sheetData sheetId="17" refreshError="1"/>
      <sheetData sheetId="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ool data"/>
      <sheetName val="Received Date"/>
      <sheetName val="BS Data"/>
      <sheetName val="CFR Data"/>
      <sheetName val="IFRS data"/>
      <sheetName val="Balance Sheet Bals"/>
      <sheetName val="Balance Sheet SAP Rec"/>
      <sheetName val="94600 SAP"/>
      <sheetName val="94500 SAP"/>
      <sheetName val="94610 SAP"/>
      <sheetName val="94340 SAP"/>
      <sheetName val="94230 SAP"/>
      <sheetName val="95113 SAP"/>
      <sheetName val="95109 SAP"/>
      <sheetName val="Journal Maintained ALL"/>
      <sheetName val="Journal Academies"/>
      <sheetName val="Journal APs"/>
      <sheetName val="Journal Maintained 1"/>
      <sheetName val="Journal Maintained 2"/>
      <sheetName val="Journal Maintained 3"/>
      <sheetName val="Journal Maintained 4"/>
      <sheetName val="Suspend &amp; Unsuspend"/>
      <sheetName val="Balance Sheet Ref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ool data"/>
      <sheetName val="Received Date"/>
      <sheetName val="BS Data"/>
      <sheetName val="CFR Data"/>
      <sheetName val="IFRS data"/>
      <sheetName val="Balance Sheet Bals"/>
      <sheetName val="Balance Sheet SAP Rec"/>
      <sheetName val="94600 SAP"/>
      <sheetName val="94500 SAP"/>
      <sheetName val="94610 SAP"/>
      <sheetName val="94340 SAP"/>
      <sheetName val="94230 SAP"/>
      <sheetName val="95113 SAP"/>
      <sheetName val="95109 SAP"/>
      <sheetName val="Journal Maintained ALL"/>
      <sheetName val="Journal Academies"/>
      <sheetName val="Journal APs"/>
      <sheetName val="Journal Maintained 1"/>
      <sheetName val="Journal Maintained 2"/>
      <sheetName val="Journal Maintained 3"/>
      <sheetName val="Journal Maintained 4"/>
      <sheetName val="Suspend &amp; Unsuspend"/>
      <sheetName val="Balance Sheet Ref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Schools 2003-04 Budget"/>
      <sheetName val="Budget Coding"/>
      <sheetName val="Primary Standards Fund Grants"/>
      <sheetName val="2003-PBUD"/>
      <sheetName val="StdFund"/>
      <sheetName val="DataPri"/>
      <sheetName val="PriPupils02"/>
      <sheetName val="Statementing (2)"/>
      <sheetName val="Pri Cop 02"/>
      <sheetName val="FSM Social Priority"/>
      <sheetName val="FC All Schools"/>
      <sheetName val="TBA"/>
      <sheetName val="SpecCentres"/>
      <sheetName val="PriRates03"/>
      <sheetName val="Addl. budgets"/>
      <sheetName val="SchNo"/>
    </sheetNames>
    <sheetDataSet>
      <sheetData sheetId="0" refreshError="1"/>
      <sheetData sheetId="1" refreshError="1"/>
      <sheetData sheetId="2" refreshError="1"/>
      <sheetData sheetId="3" refreshError="1"/>
      <sheetData sheetId="4" refreshError="1">
        <row r="3">
          <cell r="A3">
            <v>526</v>
          </cell>
          <cell r="B3">
            <v>3099</v>
          </cell>
          <cell r="C3" t="str">
            <v>Oak Hill Church of England Primary School</v>
          </cell>
          <cell r="K3">
            <v>1</v>
          </cell>
          <cell r="M3">
            <v>0</v>
          </cell>
          <cell r="N3">
            <v>0</v>
          </cell>
          <cell r="O3">
            <v>17</v>
          </cell>
          <cell r="P3">
            <v>15</v>
          </cell>
          <cell r="Q3">
            <v>17</v>
          </cell>
          <cell r="R3">
            <v>13</v>
          </cell>
          <cell r="S3">
            <v>12</v>
          </cell>
          <cell r="T3">
            <v>21</v>
          </cell>
          <cell r="U3">
            <v>11</v>
          </cell>
          <cell r="V3">
            <v>0</v>
          </cell>
          <cell r="W3">
            <v>106</v>
          </cell>
          <cell r="X3">
            <v>49</v>
          </cell>
          <cell r="Y3">
            <v>57</v>
          </cell>
          <cell r="Z3">
            <v>106</v>
          </cell>
          <cell r="AA3">
            <v>0</v>
          </cell>
          <cell r="AB3">
            <v>0</v>
          </cell>
          <cell r="AC3">
            <v>7.0199999999999999E-2</v>
          </cell>
          <cell r="AD3">
            <v>3</v>
          </cell>
          <cell r="AE3">
            <v>4</v>
          </cell>
          <cell r="AF3">
            <v>1</v>
          </cell>
          <cell r="AG3">
            <v>1</v>
          </cell>
          <cell r="AH3">
            <v>1</v>
          </cell>
          <cell r="AI3">
            <v>3</v>
          </cell>
          <cell r="AJ3">
            <v>5.2853000000000003</v>
          </cell>
          <cell r="AK3">
            <v>31080.75</v>
          </cell>
          <cell r="AL3">
            <v>30842</v>
          </cell>
          <cell r="AM3">
            <v>238.75</v>
          </cell>
          <cell r="AN3">
            <v>1261.8699999999999</v>
          </cell>
          <cell r="AO3">
            <v>1</v>
          </cell>
          <cell r="AP3">
            <v>1262</v>
          </cell>
          <cell r="AQ3">
            <v>60031</v>
          </cell>
          <cell r="AR3">
            <v>131334</v>
          </cell>
          <cell r="AS3">
            <v>28620</v>
          </cell>
          <cell r="AT3">
            <v>159954</v>
          </cell>
          <cell r="AU3">
            <v>2922</v>
          </cell>
          <cell r="AV3">
            <v>278</v>
          </cell>
          <cell r="AW3">
            <v>3200</v>
          </cell>
          <cell r="AX3">
            <v>194</v>
          </cell>
          <cell r="AY3">
            <v>594</v>
          </cell>
          <cell r="AZ3">
            <v>660</v>
          </cell>
          <cell r="BA3">
            <v>0</v>
          </cell>
          <cell r="BB3">
            <v>4648</v>
          </cell>
          <cell r="BC3">
            <v>41708</v>
          </cell>
          <cell r="BD3">
            <v>4704</v>
          </cell>
          <cell r="BE3">
            <v>735</v>
          </cell>
          <cell r="BF3">
            <v>0</v>
          </cell>
          <cell r="BG3">
            <v>297</v>
          </cell>
          <cell r="BH3">
            <v>0</v>
          </cell>
          <cell r="BI3">
            <v>0</v>
          </cell>
          <cell r="BJ3">
            <v>0</v>
          </cell>
          <cell r="BK3">
            <v>0</v>
          </cell>
          <cell r="BL3">
            <v>0</v>
          </cell>
          <cell r="BM3">
            <v>0</v>
          </cell>
          <cell r="BN3">
            <v>47444</v>
          </cell>
          <cell r="BO3">
            <v>1262</v>
          </cell>
          <cell r="BP3">
            <v>1697</v>
          </cell>
          <cell r="BQ3">
            <v>849</v>
          </cell>
          <cell r="BR3">
            <v>275885</v>
          </cell>
          <cell r="BS3">
            <v>18000</v>
          </cell>
          <cell r="BT3">
            <v>293885</v>
          </cell>
          <cell r="BU3">
            <v>149</v>
          </cell>
          <cell r="BV3">
            <v>0</v>
          </cell>
          <cell r="BW3">
            <v>0</v>
          </cell>
          <cell r="BX3">
            <v>0</v>
          </cell>
          <cell r="BY3">
            <v>0</v>
          </cell>
          <cell r="BZ3">
            <v>0</v>
          </cell>
          <cell r="CA3">
            <v>15667</v>
          </cell>
          <cell r="CC3">
            <v>15667</v>
          </cell>
          <cell r="CD3">
            <v>15816</v>
          </cell>
          <cell r="CE3">
            <v>309701</v>
          </cell>
          <cell r="CF3">
            <v>289237</v>
          </cell>
          <cell r="CG3">
            <v>15667</v>
          </cell>
          <cell r="CH3">
            <v>149</v>
          </cell>
          <cell r="CI3">
            <v>4648</v>
          </cell>
          <cell r="CJ3">
            <v>309701</v>
          </cell>
          <cell r="CK3">
            <v>0</v>
          </cell>
          <cell r="CL3">
            <v>0</v>
          </cell>
          <cell r="CM3">
            <v>0</v>
          </cell>
          <cell r="CN3">
            <v>0</v>
          </cell>
          <cell r="CO3">
            <v>0</v>
          </cell>
          <cell r="CP3">
            <v>0</v>
          </cell>
          <cell r="CQ3">
            <v>0</v>
          </cell>
          <cell r="CR3">
            <v>0</v>
          </cell>
          <cell r="CS3">
            <v>0</v>
          </cell>
        </row>
        <row r="4">
          <cell r="A4">
            <v>529</v>
          </cell>
          <cell r="B4">
            <v>2172</v>
          </cell>
          <cell r="C4" t="str">
            <v>Abbeymead Primary School</v>
          </cell>
          <cell r="M4">
            <v>0</v>
          </cell>
          <cell r="N4">
            <v>0</v>
          </cell>
          <cell r="O4">
            <v>60</v>
          </cell>
          <cell r="P4">
            <v>49</v>
          </cell>
          <cell r="Q4">
            <v>58</v>
          </cell>
          <cell r="R4">
            <v>60</v>
          </cell>
          <cell r="S4">
            <v>61</v>
          </cell>
          <cell r="T4">
            <v>60</v>
          </cell>
          <cell r="U4">
            <v>60</v>
          </cell>
          <cell r="V4">
            <v>0</v>
          </cell>
          <cell r="W4">
            <v>408</v>
          </cell>
          <cell r="X4">
            <v>167</v>
          </cell>
          <cell r="Y4">
            <v>241</v>
          </cell>
          <cell r="Z4">
            <v>408</v>
          </cell>
          <cell r="AA4">
            <v>0</v>
          </cell>
          <cell r="AB4">
            <v>0</v>
          </cell>
          <cell r="AC4">
            <v>0.22819999999999999</v>
          </cell>
          <cell r="AD4">
            <v>38</v>
          </cell>
          <cell r="AE4">
            <v>55</v>
          </cell>
          <cell r="AF4">
            <v>5</v>
          </cell>
          <cell r="AG4">
            <v>18</v>
          </cell>
          <cell r="AH4">
            <v>20</v>
          </cell>
          <cell r="AI4">
            <v>16</v>
          </cell>
          <cell r="AJ4">
            <v>15.517800000000001</v>
          </cell>
          <cell r="AK4">
            <v>31706</v>
          </cell>
          <cell r="AL4">
            <v>30842</v>
          </cell>
          <cell r="AM4">
            <v>864</v>
          </cell>
          <cell r="AN4">
            <v>13407.38</v>
          </cell>
          <cell r="AO4">
            <v>0.5</v>
          </cell>
          <cell r="AP4">
            <v>6704</v>
          </cell>
          <cell r="AQ4">
            <v>60031</v>
          </cell>
          <cell r="AR4">
            <v>505512</v>
          </cell>
          <cell r="AS4">
            <v>110160</v>
          </cell>
          <cell r="AT4">
            <v>615672</v>
          </cell>
          <cell r="AU4">
            <v>19987</v>
          </cell>
          <cell r="AV4">
            <v>3924</v>
          </cell>
          <cell r="AW4">
            <v>23911</v>
          </cell>
          <cell r="AX4">
            <v>3880</v>
          </cell>
          <cell r="AY4">
            <v>7524</v>
          </cell>
          <cell r="AZ4">
            <v>9075</v>
          </cell>
          <cell r="BA4">
            <v>0</v>
          </cell>
          <cell r="BB4">
            <v>44390</v>
          </cell>
          <cell r="BC4">
            <v>0</v>
          </cell>
          <cell r="BD4">
            <v>16032</v>
          </cell>
          <cell r="BE4">
            <v>2505</v>
          </cell>
          <cell r="BF4">
            <v>0</v>
          </cell>
          <cell r="BG4">
            <v>297</v>
          </cell>
          <cell r="BH4">
            <v>0</v>
          </cell>
          <cell r="BI4">
            <v>0</v>
          </cell>
          <cell r="BJ4">
            <v>0</v>
          </cell>
          <cell r="BK4">
            <v>0</v>
          </cell>
          <cell r="BL4">
            <v>0</v>
          </cell>
          <cell r="BM4">
            <v>0</v>
          </cell>
          <cell r="BN4">
            <v>18834</v>
          </cell>
          <cell r="BO4">
            <v>6704</v>
          </cell>
          <cell r="BP4">
            <v>23976</v>
          </cell>
          <cell r="BQ4">
            <v>4528</v>
          </cell>
          <cell r="BR4">
            <v>774135</v>
          </cell>
          <cell r="BS4">
            <v>40000</v>
          </cell>
          <cell r="BT4">
            <v>814135</v>
          </cell>
          <cell r="BU4">
            <v>149</v>
          </cell>
          <cell r="BV4">
            <v>0</v>
          </cell>
          <cell r="BW4">
            <v>0</v>
          </cell>
          <cell r="BX4">
            <v>0</v>
          </cell>
          <cell r="BY4">
            <v>0</v>
          </cell>
          <cell r="BZ4">
            <v>0</v>
          </cell>
          <cell r="CA4">
            <v>28557</v>
          </cell>
          <cell r="CC4">
            <v>28557</v>
          </cell>
          <cell r="CD4">
            <v>28706</v>
          </cell>
          <cell r="CE4">
            <v>842841</v>
          </cell>
          <cell r="CF4">
            <v>769745</v>
          </cell>
          <cell r="CG4">
            <v>28557</v>
          </cell>
          <cell r="CH4">
            <v>149</v>
          </cell>
          <cell r="CI4">
            <v>44390</v>
          </cell>
          <cell r="CJ4">
            <v>842841</v>
          </cell>
          <cell r="CK4">
            <v>0</v>
          </cell>
          <cell r="CL4">
            <v>0</v>
          </cell>
          <cell r="CM4">
            <v>0</v>
          </cell>
          <cell r="CN4">
            <v>0</v>
          </cell>
          <cell r="CO4">
            <v>0</v>
          </cell>
          <cell r="CP4">
            <v>0</v>
          </cell>
          <cell r="CQ4">
            <v>0</v>
          </cell>
          <cell r="CR4">
            <v>0</v>
          </cell>
          <cell r="CS4">
            <v>0</v>
          </cell>
        </row>
        <row r="5">
          <cell r="A5">
            <v>530</v>
          </cell>
          <cell r="B5">
            <v>3334</v>
          </cell>
          <cell r="C5" t="str">
            <v>Amberley Parochial School</v>
          </cell>
          <cell r="D5">
            <v>1</v>
          </cell>
          <cell r="M5">
            <v>0</v>
          </cell>
          <cell r="N5">
            <v>0</v>
          </cell>
          <cell r="O5">
            <v>14</v>
          </cell>
          <cell r="P5">
            <v>15</v>
          </cell>
          <cell r="Q5">
            <v>17</v>
          </cell>
          <cell r="R5">
            <v>17</v>
          </cell>
          <cell r="S5">
            <v>15</v>
          </cell>
          <cell r="T5">
            <v>18</v>
          </cell>
          <cell r="U5">
            <v>17</v>
          </cell>
          <cell r="V5">
            <v>0</v>
          </cell>
          <cell r="W5">
            <v>113</v>
          </cell>
          <cell r="X5">
            <v>46</v>
          </cell>
          <cell r="Y5">
            <v>67</v>
          </cell>
          <cell r="Z5">
            <v>113</v>
          </cell>
          <cell r="AA5">
            <v>0</v>
          </cell>
          <cell r="AB5">
            <v>0</v>
          </cell>
          <cell r="AC5">
            <v>8.9599999999999999E-2</v>
          </cell>
          <cell r="AD5">
            <v>4</v>
          </cell>
          <cell r="AE5">
            <v>6</v>
          </cell>
          <cell r="AF5">
            <v>0</v>
          </cell>
          <cell r="AG5">
            <v>2</v>
          </cell>
          <cell r="AH5">
            <v>0</v>
          </cell>
          <cell r="AI5">
            <v>0</v>
          </cell>
          <cell r="AJ5">
            <v>3.9000000000000004</v>
          </cell>
          <cell r="AK5">
            <v>33005.64</v>
          </cell>
          <cell r="AL5">
            <v>30842</v>
          </cell>
          <cell r="AM5">
            <v>2163.6399999999994</v>
          </cell>
          <cell r="AN5">
            <v>8438.2000000000007</v>
          </cell>
          <cell r="AO5">
            <v>1</v>
          </cell>
          <cell r="AP5">
            <v>8438</v>
          </cell>
          <cell r="AQ5">
            <v>60031</v>
          </cell>
          <cell r="AR5">
            <v>140007</v>
          </cell>
          <cell r="AS5">
            <v>30510</v>
          </cell>
          <cell r="AT5">
            <v>170517</v>
          </cell>
          <cell r="AU5">
            <v>15389</v>
          </cell>
          <cell r="AV5">
            <v>344</v>
          </cell>
          <cell r="AW5">
            <v>15733</v>
          </cell>
          <cell r="AX5">
            <v>0</v>
          </cell>
          <cell r="AY5">
            <v>792</v>
          </cell>
          <cell r="AZ5">
            <v>990</v>
          </cell>
          <cell r="BA5">
            <v>0</v>
          </cell>
          <cell r="BB5">
            <v>17515</v>
          </cell>
          <cell r="BC5">
            <v>0</v>
          </cell>
          <cell r="BD5">
            <v>4416</v>
          </cell>
          <cell r="BE5">
            <v>690</v>
          </cell>
          <cell r="BF5">
            <v>0</v>
          </cell>
          <cell r="BG5">
            <v>297</v>
          </cell>
          <cell r="BH5">
            <v>0</v>
          </cell>
          <cell r="BI5">
            <v>0</v>
          </cell>
          <cell r="BJ5">
            <v>0</v>
          </cell>
          <cell r="BK5">
            <v>0</v>
          </cell>
          <cell r="BL5">
            <v>0</v>
          </cell>
          <cell r="BM5">
            <v>0</v>
          </cell>
          <cell r="BN5">
            <v>5403</v>
          </cell>
          <cell r="BO5">
            <v>8438</v>
          </cell>
          <cell r="BP5">
            <v>298</v>
          </cell>
          <cell r="BQ5">
            <v>0</v>
          </cell>
          <cell r="BR5">
            <v>262202</v>
          </cell>
          <cell r="BS5">
            <v>18000</v>
          </cell>
          <cell r="BT5">
            <v>280202</v>
          </cell>
          <cell r="BU5">
            <v>149</v>
          </cell>
          <cell r="BV5">
            <v>0</v>
          </cell>
          <cell r="BW5">
            <v>0</v>
          </cell>
          <cell r="BX5">
            <v>0</v>
          </cell>
          <cell r="BY5">
            <v>0</v>
          </cell>
          <cell r="BZ5">
            <v>0</v>
          </cell>
          <cell r="CA5">
            <v>0</v>
          </cell>
          <cell r="CC5">
            <v>0</v>
          </cell>
          <cell r="CD5">
            <v>149</v>
          </cell>
          <cell r="CE5">
            <v>280351</v>
          </cell>
          <cell r="CF5">
            <v>262687</v>
          </cell>
          <cell r="CG5">
            <v>0</v>
          </cell>
          <cell r="CH5">
            <v>149</v>
          </cell>
          <cell r="CI5">
            <v>17515</v>
          </cell>
          <cell r="CJ5">
            <v>280351</v>
          </cell>
          <cell r="CK5">
            <v>0</v>
          </cell>
          <cell r="CL5">
            <v>0</v>
          </cell>
          <cell r="CM5">
            <v>0</v>
          </cell>
          <cell r="CN5">
            <v>0</v>
          </cell>
          <cell r="CO5">
            <v>0</v>
          </cell>
          <cell r="CP5">
            <v>0</v>
          </cell>
          <cell r="CQ5">
            <v>0</v>
          </cell>
          <cell r="CR5">
            <v>0</v>
          </cell>
          <cell r="CS5">
            <v>0</v>
          </cell>
        </row>
        <row r="6">
          <cell r="A6">
            <v>531</v>
          </cell>
          <cell r="B6">
            <v>3308</v>
          </cell>
          <cell r="C6" t="str">
            <v>Ampney Crucis Church of England Primary School</v>
          </cell>
          <cell r="D6">
            <v>1</v>
          </cell>
          <cell r="M6">
            <v>0</v>
          </cell>
          <cell r="N6">
            <v>0</v>
          </cell>
          <cell r="O6">
            <v>8</v>
          </cell>
          <cell r="P6">
            <v>10</v>
          </cell>
          <cell r="Q6">
            <v>11</v>
          </cell>
          <cell r="R6">
            <v>13</v>
          </cell>
          <cell r="S6">
            <v>10</v>
          </cell>
          <cell r="T6">
            <v>8</v>
          </cell>
          <cell r="U6">
            <v>12</v>
          </cell>
          <cell r="V6">
            <v>0</v>
          </cell>
          <cell r="W6">
            <v>72</v>
          </cell>
          <cell r="X6">
            <v>29</v>
          </cell>
          <cell r="Y6">
            <v>43</v>
          </cell>
          <cell r="Z6">
            <v>72</v>
          </cell>
          <cell r="AA6">
            <v>0</v>
          </cell>
          <cell r="AB6">
            <v>0</v>
          </cell>
          <cell r="AC6">
            <v>0.20930000000000001</v>
          </cell>
          <cell r="AD6">
            <v>6</v>
          </cell>
          <cell r="AE6">
            <v>9</v>
          </cell>
          <cell r="AF6">
            <v>1</v>
          </cell>
          <cell r="AG6">
            <v>4</v>
          </cell>
          <cell r="AH6">
            <v>7</v>
          </cell>
          <cell r="AI6">
            <v>6</v>
          </cell>
          <cell r="AJ6">
            <v>3.3</v>
          </cell>
          <cell r="AK6">
            <v>32017.500000000004</v>
          </cell>
          <cell r="AL6">
            <v>30842</v>
          </cell>
          <cell r="AM6">
            <v>1175.5000000000036</v>
          </cell>
          <cell r="AN6">
            <v>3879.15</v>
          </cell>
          <cell r="AO6">
            <v>1</v>
          </cell>
          <cell r="AP6">
            <v>3879</v>
          </cell>
          <cell r="AQ6">
            <v>60031</v>
          </cell>
          <cell r="AR6">
            <v>89208</v>
          </cell>
          <cell r="AS6">
            <v>19440</v>
          </cell>
          <cell r="AT6">
            <v>108648</v>
          </cell>
          <cell r="AU6">
            <v>2435</v>
          </cell>
          <cell r="AV6">
            <v>768</v>
          </cell>
          <cell r="AW6">
            <v>3203</v>
          </cell>
          <cell r="AX6">
            <v>1358</v>
          </cell>
          <cell r="AY6">
            <v>1188</v>
          </cell>
          <cell r="AZ6">
            <v>1485</v>
          </cell>
          <cell r="BA6">
            <v>0</v>
          </cell>
          <cell r="BB6">
            <v>7234</v>
          </cell>
          <cell r="BC6">
            <v>0</v>
          </cell>
          <cell r="BD6">
            <v>2784</v>
          </cell>
          <cell r="BE6">
            <v>435</v>
          </cell>
          <cell r="BF6">
            <v>0</v>
          </cell>
          <cell r="BG6">
            <v>297</v>
          </cell>
          <cell r="BH6">
            <v>0</v>
          </cell>
          <cell r="BI6">
            <v>0</v>
          </cell>
          <cell r="BJ6">
            <v>0</v>
          </cell>
          <cell r="BK6">
            <v>0</v>
          </cell>
          <cell r="BL6">
            <v>0</v>
          </cell>
          <cell r="BM6">
            <v>0</v>
          </cell>
          <cell r="BN6">
            <v>3516</v>
          </cell>
          <cell r="BO6">
            <v>3879</v>
          </cell>
          <cell r="BP6">
            <v>164</v>
          </cell>
          <cell r="BQ6">
            <v>1698</v>
          </cell>
          <cell r="BR6">
            <v>185170</v>
          </cell>
          <cell r="BS6">
            <v>9000</v>
          </cell>
          <cell r="BT6">
            <v>194170</v>
          </cell>
          <cell r="BU6">
            <v>149</v>
          </cell>
          <cell r="BV6">
            <v>0</v>
          </cell>
          <cell r="BW6">
            <v>0</v>
          </cell>
          <cell r="BX6">
            <v>0</v>
          </cell>
          <cell r="BY6">
            <v>0</v>
          </cell>
          <cell r="BZ6">
            <v>0</v>
          </cell>
          <cell r="CA6">
            <v>0</v>
          </cell>
          <cell r="CC6">
            <v>0</v>
          </cell>
          <cell r="CD6">
            <v>149</v>
          </cell>
          <cell r="CE6">
            <v>194319</v>
          </cell>
          <cell r="CF6">
            <v>186936</v>
          </cell>
          <cell r="CG6">
            <v>0</v>
          </cell>
          <cell r="CH6">
            <v>149</v>
          </cell>
          <cell r="CI6">
            <v>7234</v>
          </cell>
          <cell r="CJ6">
            <v>194319</v>
          </cell>
          <cell r="CK6">
            <v>0</v>
          </cell>
          <cell r="CL6">
            <v>0</v>
          </cell>
          <cell r="CM6">
            <v>0</v>
          </cell>
          <cell r="CN6">
            <v>0</v>
          </cell>
          <cell r="CO6">
            <v>0</v>
          </cell>
          <cell r="CP6">
            <v>0</v>
          </cell>
          <cell r="CQ6">
            <v>0</v>
          </cell>
          <cell r="CR6">
            <v>0</v>
          </cell>
          <cell r="CS6">
            <v>0</v>
          </cell>
        </row>
        <row r="7">
          <cell r="A7">
            <v>532</v>
          </cell>
          <cell r="B7">
            <v>5205</v>
          </cell>
          <cell r="C7" t="str">
            <v>Andoversford Primary School</v>
          </cell>
          <cell r="E7">
            <v>1</v>
          </cell>
          <cell r="F7">
            <v>1</v>
          </cell>
          <cell r="G7">
            <v>1</v>
          </cell>
          <cell r="L7">
            <v>1</v>
          </cell>
          <cell r="M7">
            <v>0</v>
          </cell>
          <cell r="N7">
            <v>0</v>
          </cell>
          <cell r="O7">
            <v>12</v>
          </cell>
          <cell r="P7">
            <v>15</v>
          </cell>
          <cell r="Q7">
            <v>16</v>
          </cell>
          <cell r="R7">
            <v>12</v>
          </cell>
          <cell r="S7">
            <v>12</v>
          </cell>
          <cell r="T7">
            <v>16</v>
          </cell>
          <cell r="U7">
            <v>14</v>
          </cell>
          <cell r="V7">
            <v>0</v>
          </cell>
          <cell r="W7">
            <v>97</v>
          </cell>
          <cell r="X7">
            <v>43</v>
          </cell>
          <cell r="Y7">
            <v>54</v>
          </cell>
          <cell r="Z7">
            <v>97</v>
          </cell>
          <cell r="AA7">
            <v>0</v>
          </cell>
          <cell r="AB7">
            <v>0</v>
          </cell>
          <cell r="AC7">
            <v>0.20369999999999999</v>
          </cell>
          <cell r="AD7">
            <v>9</v>
          </cell>
          <cell r="AE7">
            <v>11</v>
          </cell>
          <cell r="AF7">
            <v>2</v>
          </cell>
          <cell r="AG7">
            <v>3</v>
          </cell>
          <cell r="AH7">
            <v>6</v>
          </cell>
          <cell r="AI7">
            <v>6</v>
          </cell>
          <cell r="AJ7">
            <v>3.7858999999999998</v>
          </cell>
          <cell r="AK7">
            <v>30772.1</v>
          </cell>
          <cell r="AL7">
            <v>30842</v>
          </cell>
          <cell r="AM7">
            <v>-69.900000000001455</v>
          </cell>
          <cell r="AN7">
            <v>-264.63</v>
          </cell>
          <cell r="AO7">
            <v>0.5</v>
          </cell>
          <cell r="AP7">
            <v>-132</v>
          </cell>
          <cell r="AQ7">
            <v>60031</v>
          </cell>
          <cell r="AR7">
            <v>120183</v>
          </cell>
          <cell r="AS7">
            <v>26190</v>
          </cell>
          <cell r="AT7">
            <v>146373</v>
          </cell>
          <cell r="AU7">
            <v>0</v>
          </cell>
          <cell r="AV7">
            <v>910</v>
          </cell>
          <cell r="AW7">
            <v>910</v>
          </cell>
          <cell r="AX7">
            <v>1164</v>
          </cell>
          <cell r="AY7">
            <v>1782</v>
          </cell>
          <cell r="AZ7">
            <v>1815</v>
          </cell>
          <cell r="BA7">
            <v>0</v>
          </cell>
          <cell r="BB7">
            <v>5671</v>
          </cell>
          <cell r="BC7">
            <v>0</v>
          </cell>
          <cell r="BD7">
            <v>4128</v>
          </cell>
          <cell r="BE7">
            <v>645</v>
          </cell>
          <cell r="BF7">
            <v>321</v>
          </cell>
          <cell r="BG7">
            <v>446</v>
          </cell>
          <cell r="BH7">
            <v>0</v>
          </cell>
          <cell r="BI7">
            <v>0</v>
          </cell>
          <cell r="BJ7">
            <v>0</v>
          </cell>
          <cell r="BK7">
            <v>0</v>
          </cell>
          <cell r="BL7">
            <v>0</v>
          </cell>
          <cell r="BM7">
            <v>0</v>
          </cell>
          <cell r="BN7">
            <v>5540</v>
          </cell>
          <cell r="BO7">
            <v>-132</v>
          </cell>
          <cell r="BP7">
            <v>480</v>
          </cell>
          <cell r="BQ7">
            <v>1698</v>
          </cell>
          <cell r="BR7">
            <v>219661</v>
          </cell>
          <cell r="BS7">
            <v>9000</v>
          </cell>
          <cell r="BT7">
            <v>228661</v>
          </cell>
          <cell r="BU7">
            <v>0</v>
          </cell>
          <cell r="BV7">
            <v>0</v>
          </cell>
          <cell r="BW7">
            <v>0</v>
          </cell>
          <cell r="BX7">
            <v>0</v>
          </cell>
          <cell r="BY7">
            <v>0</v>
          </cell>
          <cell r="BZ7">
            <v>0</v>
          </cell>
          <cell r="CA7">
            <v>15710</v>
          </cell>
          <cell r="CC7">
            <v>15710</v>
          </cell>
          <cell r="CD7">
            <v>15710</v>
          </cell>
          <cell r="CE7">
            <v>244371</v>
          </cell>
          <cell r="CF7">
            <v>222990</v>
          </cell>
          <cell r="CG7">
            <v>15710</v>
          </cell>
          <cell r="CH7">
            <v>0</v>
          </cell>
          <cell r="CI7">
            <v>5671</v>
          </cell>
          <cell r="CJ7">
            <v>244371</v>
          </cell>
          <cell r="CK7">
            <v>16458</v>
          </cell>
          <cell r="CL7">
            <v>9000</v>
          </cell>
          <cell r="CM7">
            <v>16461</v>
          </cell>
          <cell r="CN7">
            <v>1214</v>
          </cell>
          <cell r="CO7">
            <v>1208</v>
          </cell>
          <cell r="CP7">
            <v>0</v>
          </cell>
          <cell r="CQ7">
            <v>0</v>
          </cell>
          <cell r="CR7">
            <v>439</v>
          </cell>
          <cell r="CS7">
            <v>436</v>
          </cell>
        </row>
        <row r="8">
          <cell r="A8">
            <v>534</v>
          </cell>
          <cell r="B8">
            <v>2040</v>
          </cell>
          <cell r="C8" t="str">
            <v>Ashchurch Primary School</v>
          </cell>
          <cell r="M8">
            <v>0</v>
          </cell>
          <cell r="N8">
            <v>0</v>
          </cell>
          <cell r="O8">
            <v>18</v>
          </cell>
          <cell r="P8">
            <v>15</v>
          </cell>
          <cell r="Q8">
            <v>14</v>
          </cell>
          <cell r="R8">
            <v>12</v>
          </cell>
          <cell r="S8">
            <v>23</v>
          </cell>
          <cell r="T8">
            <v>23</v>
          </cell>
          <cell r="U8">
            <v>18</v>
          </cell>
          <cell r="V8">
            <v>1</v>
          </cell>
          <cell r="W8">
            <v>124</v>
          </cell>
          <cell r="X8">
            <v>47</v>
          </cell>
          <cell r="Y8">
            <v>77</v>
          </cell>
          <cell r="Z8">
            <v>124</v>
          </cell>
          <cell r="AA8">
            <v>0</v>
          </cell>
          <cell r="AB8">
            <v>25</v>
          </cell>
          <cell r="AC8">
            <v>0.28570000000000001</v>
          </cell>
          <cell r="AD8">
            <v>13</v>
          </cell>
          <cell r="AE8">
            <v>22</v>
          </cell>
          <cell r="AF8">
            <v>0</v>
          </cell>
          <cell r="AG8">
            <v>7</v>
          </cell>
          <cell r="AH8">
            <v>9</v>
          </cell>
          <cell r="AI8">
            <v>9</v>
          </cell>
          <cell r="AJ8">
            <v>5</v>
          </cell>
          <cell r="AK8">
            <v>29284.74</v>
          </cell>
          <cell r="AL8">
            <v>30842</v>
          </cell>
          <cell r="AM8">
            <v>-1557.2599999999984</v>
          </cell>
          <cell r="AN8">
            <v>-7786.3</v>
          </cell>
          <cell r="AO8">
            <v>0.5</v>
          </cell>
          <cell r="AP8">
            <v>-3893</v>
          </cell>
          <cell r="AQ8">
            <v>60031</v>
          </cell>
          <cell r="AR8">
            <v>153636</v>
          </cell>
          <cell r="AS8">
            <v>33480</v>
          </cell>
          <cell r="AT8">
            <v>187116</v>
          </cell>
          <cell r="AU8">
            <v>6818</v>
          </cell>
          <cell r="AV8">
            <v>1522</v>
          </cell>
          <cell r="AW8">
            <v>8340</v>
          </cell>
          <cell r="AX8">
            <v>1746</v>
          </cell>
          <cell r="AY8">
            <v>2574</v>
          </cell>
          <cell r="AZ8">
            <v>3630</v>
          </cell>
          <cell r="BA8">
            <v>0</v>
          </cell>
          <cell r="BB8">
            <v>16290</v>
          </cell>
          <cell r="BC8">
            <v>0</v>
          </cell>
          <cell r="BD8">
            <v>4512</v>
          </cell>
          <cell r="BE8">
            <v>705</v>
          </cell>
          <cell r="BF8">
            <v>0</v>
          </cell>
          <cell r="BG8">
            <v>297</v>
          </cell>
          <cell r="BH8">
            <v>0</v>
          </cell>
          <cell r="BI8">
            <v>0</v>
          </cell>
          <cell r="BJ8">
            <v>4050</v>
          </cell>
          <cell r="BK8">
            <v>0</v>
          </cell>
          <cell r="BL8">
            <v>0</v>
          </cell>
          <cell r="BM8">
            <v>0</v>
          </cell>
          <cell r="BN8">
            <v>9564</v>
          </cell>
          <cell r="BO8">
            <v>-3893</v>
          </cell>
          <cell r="BP8">
            <v>3464</v>
          </cell>
          <cell r="BQ8">
            <v>2547</v>
          </cell>
          <cell r="BR8">
            <v>275119</v>
          </cell>
          <cell r="BS8">
            <v>18000</v>
          </cell>
          <cell r="BT8">
            <v>293119</v>
          </cell>
          <cell r="BU8">
            <v>149</v>
          </cell>
          <cell r="BV8">
            <v>0</v>
          </cell>
          <cell r="BW8">
            <v>0</v>
          </cell>
          <cell r="BX8">
            <v>0</v>
          </cell>
          <cell r="BY8">
            <v>0</v>
          </cell>
          <cell r="BZ8">
            <v>0</v>
          </cell>
          <cell r="CA8">
            <v>16558</v>
          </cell>
          <cell r="CB8">
            <v>5137</v>
          </cell>
          <cell r="CC8">
            <v>11421</v>
          </cell>
          <cell r="CD8">
            <v>11570</v>
          </cell>
          <cell r="CE8">
            <v>304689</v>
          </cell>
          <cell r="CF8">
            <v>276829</v>
          </cell>
          <cell r="CG8">
            <v>11421</v>
          </cell>
          <cell r="CH8">
            <v>149</v>
          </cell>
          <cell r="CI8">
            <v>16290</v>
          </cell>
          <cell r="CJ8">
            <v>304689</v>
          </cell>
          <cell r="CK8">
            <v>0</v>
          </cell>
          <cell r="CL8">
            <v>0</v>
          </cell>
          <cell r="CM8">
            <v>0</v>
          </cell>
          <cell r="CN8">
            <v>0</v>
          </cell>
          <cell r="CO8">
            <v>0</v>
          </cell>
          <cell r="CP8">
            <v>0</v>
          </cell>
          <cell r="CQ8">
            <v>0</v>
          </cell>
          <cell r="CR8">
            <v>0</v>
          </cell>
          <cell r="CS8">
            <v>0</v>
          </cell>
        </row>
        <row r="9">
          <cell r="A9">
            <v>535</v>
          </cell>
          <cell r="B9">
            <v>3086</v>
          </cell>
          <cell r="C9" t="str">
            <v>Ashleworth Church of England Primary School</v>
          </cell>
          <cell r="M9">
            <v>0</v>
          </cell>
          <cell r="N9">
            <v>0</v>
          </cell>
          <cell r="O9">
            <v>4</v>
          </cell>
          <cell r="P9">
            <v>3</v>
          </cell>
          <cell r="Q9">
            <v>11</v>
          </cell>
          <cell r="R9">
            <v>8</v>
          </cell>
          <cell r="S9">
            <v>8</v>
          </cell>
          <cell r="T9">
            <v>7</v>
          </cell>
          <cell r="U9">
            <v>12</v>
          </cell>
          <cell r="V9">
            <v>0</v>
          </cell>
          <cell r="W9">
            <v>53</v>
          </cell>
          <cell r="X9">
            <v>18</v>
          </cell>
          <cell r="Y9">
            <v>35</v>
          </cell>
          <cell r="Z9">
            <v>53</v>
          </cell>
          <cell r="AA9">
            <v>0</v>
          </cell>
          <cell r="AB9">
            <v>0</v>
          </cell>
          <cell r="AC9">
            <v>8.5699999999999998E-2</v>
          </cell>
          <cell r="AD9">
            <v>2</v>
          </cell>
          <cell r="AE9">
            <v>3</v>
          </cell>
          <cell r="AF9">
            <v>1</v>
          </cell>
          <cell r="AG9">
            <v>2</v>
          </cell>
          <cell r="AH9">
            <v>3</v>
          </cell>
          <cell r="AI9">
            <v>5</v>
          </cell>
          <cell r="AJ9">
            <v>2.8</v>
          </cell>
          <cell r="AK9">
            <v>30678.55</v>
          </cell>
          <cell r="AL9">
            <v>30842</v>
          </cell>
          <cell r="AM9">
            <v>-163.45000000000073</v>
          </cell>
          <cell r="AN9">
            <v>-457.66</v>
          </cell>
          <cell r="AO9">
            <v>0.5</v>
          </cell>
          <cell r="AP9">
            <v>-229</v>
          </cell>
          <cell r="AQ9">
            <v>60031</v>
          </cell>
          <cell r="AR9">
            <v>65667</v>
          </cell>
          <cell r="AS9">
            <v>14310</v>
          </cell>
          <cell r="AT9">
            <v>79977</v>
          </cell>
          <cell r="AU9">
            <v>2029</v>
          </cell>
          <cell r="AV9">
            <v>280</v>
          </cell>
          <cell r="AW9">
            <v>2309</v>
          </cell>
          <cell r="AX9">
            <v>582</v>
          </cell>
          <cell r="AY9">
            <v>396</v>
          </cell>
          <cell r="AZ9">
            <v>495</v>
          </cell>
          <cell r="BA9">
            <v>0</v>
          </cell>
          <cell r="BB9">
            <v>3782</v>
          </cell>
          <cell r="BC9">
            <v>0</v>
          </cell>
          <cell r="BD9">
            <v>1728</v>
          </cell>
          <cell r="BE9">
            <v>270</v>
          </cell>
          <cell r="BF9">
            <v>0</v>
          </cell>
          <cell r="BG9">
            <v>297</v>
          </cell>
          <cell r="BH9">
            <v>0</v>
          </cell>
          <cell r="BI9">
            <v>0</v>
          </cell>
          <cell r="BJ9">
            <v>0</v>
          </cell>
          <cell r="BK9">
            <v>0</v>
          </cell>
          <cell r="BL9">
            <v>0</v>
          </cell>
          <cell r="BM9">
            <v>0</v>
          </cell>
          <cell r="BN9">
            <v>2295</v>
          </cell>
          <cell r="BO9">
            <v>-229</v>
          </cell>
          <cell r="BP9">
            <v>673</v>
          </cell>
          <cell r="BQ9">
            <v>1415</v>
          </cell>
          <cell r="BR9">
            <v>147944</v>
          </cell>
          <cell r="BS9">
            <v>9000</v>
          </cell>
          <cell r="BT9">
            <v>156944</v>
          </cell>
          <cell r="BU9">
            <v>149</v>
          </cell>
          <cell r="BV9">
            <v>0</v>
          </cell>
          <cell r="BW9">
            <v>0</v>
          </cell>
          <cell r="BX9">
            <v>0</v>
          </cell>
          <cell r="BY9">
            <v>0</v>
          </cell>
          <cell r="BZ9">
            <v>0</v>
          </cell>
          <cell r="CA9">
            <v>13632</v>
          </cell>
          <cell r="CC9">
            <v>13632</v>
          </cell>
          <cell r="CD9">
            <v>13781</v>
          </cell>
          <cell r="CE9">
            <v>170725</v>
          </cell>
          <cell r="CF9">
            <v>153162</v>
          </cell>
          <cell r="CG9">
            <v>13632</v>
          </cell>
          <cell r="CH9">
            <v>149</v>
          </cell>
          <cell r="CI9">
            <v>3782</v>
          </cell>
          <cell r="CJ9">
            <v>170725</v>
          </cell>
          <cell r="CK9">
            <v>0</v>
          </cell>
          <cell r="CL9">
            <v>0</v>
          </cell>
          <cell r="CM9">
            <v>0</v>
          </cell>
          <cell r="CN9">
            <v>0</v>
          </cell>
          <cell r="CO9">
            <v>0</v>
          </cell>
          <cell r="CP9">
            <v>0</v>
          </cell>
          <cell r="CQ9">
            <v>0</v>
          </cell>
          <cell r="CR9">
            <v>0</v>
          </cell>
          <cell r="CS9">
            <v>0</v>
          </cell>
        </row>
        <row r="10">
          <cell r="A10">
            <v>536</v>
          </cell>
          <cell r="B10">
            <v>3017</v>
          </cell>
          <cell r="C10" t="str">
            <v>Cold Aston Church of England Primary School</v>
          </cell>
          <cell r="M10">
            <v>0</v>
          </cell>
          <cell r="N10">
            <v>0</v>
          </cell>
          <cell r="O10">
            <v>10</v>
          </cell>
          <cell r="P10">
            <v>11</v>
          </cell>
          <cell r="Q10">
            <v>11</v>
          </cell>
          <cell r="R10">
            <v>14</v>
          </cell>
          <cell r="S10">
            <v>7</v>
          </cell>
          <cell r="T10">
            <v>12</v>
          </cell>
          <cell r="U10">
            <v>6</v>
          </cell>
          <cell r="V10">
            <v>0</v>
          </cell>
          <cell r="W10">
            <v>71</v>
          </cell>
          <cell r="X10">
            <v>32</v>
          </cell>
          <cell r="Y10">
            <v>39</v>
          </cell>
          <cell r="Z10">
            <v>71</v>
          </cell>
          <cell r="AA10">
            <v>0</v>
          </cell>
          <cell r="AB10">
            <v>0</v>
          </cell>
          <cell r="AC10">
            <v>0.2051</v>
          </cell>
          <cell r="AD10">
            <v>7</v>
          </cell>
          <cell r="AE10">
            <v>8</v>
          </cell>
          <cell r="AF10">
            <v>1</v>
          </cell>
          <cell r="AG10">
            <v>5</v>
          </cell>
          <cell r="AH10">
            <v>0</v>
          </cell>
          <cell r="AI10">
            <v>0</v>
          </cell>
          <cell r="AJ10">
            <v>2.7</v>
          </cell>
          <cell r="AK10">
            <v>32669.339999999997</v>
          </cell>
          <cell r="AL10">
            <v>30842</v>
          </cell>
          <cell r="AM10">
            <v>1827.3399999999965</v>
          </cell>
          <cell r="AN10">
            <v>4933.82</v>
          </cell>
          <cell r="AO10">
            <v>1</v>
          </cell>
          <cell r="AP10">
            <v>4934</v>
          </cell>
          <cell r="AQ10">
            <v>60031</v>
          </cell>
          <cell r="AR10">
            <v>87969</v>
          </cell>
          <cell r="AS10">
            <v>19170</v>
          </cell>
          <cell r="AT10">
            <v>107139</v>
          </cell>
          <cell r="AU10">
            <v>0</v>
          </cell>
          <cell r="AV10">
            <v>522</v>
          </cell>
          <cell r="AW10">
            <v>522</v>
          </cell>
          <cell r="AX10">
            <v>0</v>
          </cell>
          <cell r="AY10">
            <v>1386</v>
          </cell>
          <cell r="AZ10">
            <v>1320</v>
          </cell>
          <cell r="BA10">
            <v>0</v>
          </cell>
          <cell r="BB10">
            <v>3228</v>
          </cell>
          <cell r="BC10">
            <v>0</v>
          </cell>
          <cell r="BD10">
            <v>3072</v>
          </cell>
          <cell r="BE10">
            <v>480</v>
          </cell>
          <cell r="BF10">
            <v>0</v>
          </cell>
          <cell r="BG10">
            <v>297</v>
          </cell>
          <cell r="BH10">
            <v>0</v>
          </cell>
          <cell r="BI10">
            <v>0</v>
          </cell>
          <cell r="BJ10">
            <v>0</v>
          </cell>
          <cell r="BK10">
            <v>0</v>
          </cell>
          <cell r="BL10">
            <v>0</v>
          </cell>
          <cell r="BM10">
            <v>0</v>
          </cell>
          <cell r="BN10">
            <v>3849</v>
          </cell>
          <cell r="BO10">
            <v>4934</v>
          </cell>
          <cell r="BP10">
            <v>1246</v>
          </cell>
          <cell r="BQ10">
            <v>0</v>
          </cell>
          <cell r="BR10">
            <v>180427</v>
          </cell>
          <cell r="BS10">
            <v>9000</v>
          </cell>
          <cell r="BT10">
            <v>189427</v>
          </cell>
          <cell r="BU10">
            <v>149</v>
          </cell>
          <cell r="BV10">
            <v>0</v>
          </cell>
          <cell r="BW10">
            <v>0</v>
          </cell>
          <cell r="BX10">
            <v>0</v>
          </cell>
          <cell r="BY10">
            <v>0</v>
          </cell>
          <cell r="BZ10">
            <v>0</v>
          </cell>
          <cell r="CA10">
            <v>14438</v>
          </cell>
          <cell r="CC10">
            <v>14438</v>
          </cell>
          <cell r="CD10">
            <v>14587</v>
          </cell>
          <cell r="CE10">
            <v>204014</v>
          </cell>
          <cell r="CF10">
            <v>186199</v>
          </cell>
          <cell r="CG10">
            <v>14438</v>
          </cell>
          <cell r="CH10">
            <v>149</v>
          </cell>
          <cell r="CI10">
            <v>3228</v>
          </cell>
          <cell r="CJ10">
            <v>204014</v>
          </cell>
          <cell r="CK10">
            <v>0</v>
          </cell>
          <cell r="CL10">
            <v>0</v>
          </cell>
          <cell r="CM10">
            <v>0</v>
          </cell>
          <cell r="CN10">
            <v>0</v>
          </cell>
          <cell r="CO10">
            <v>0</v>
          </cell>
          <cell r="CP10">
            <v>0</v>
          </cell>
          <cell r="CQ10">
            <v>0</v>
          </cell>
          <cell r="CR10">
            <v>0</v>
          </cell>
          <cell r="CS10">
            <v>0</v>
          </cell>
        </row>
        <row r="11">
          <cell r="A11">
            <v>538</v>
          </cell>
          <cell r="B11">
            <v>2041</v>
          </cell>
          <cell r="C11" t="str">
            <v>Avening Primary School</v>
          </cell>
          <cell r="M11">
            <v>0</v>
          </cell>
          <cell r="N11">
            <v>0</v>
          </cell>
          <cell r="O11">
            <v>14</v>
          </cell>
          <cell r="P11">
            <v>16</v>
          </cell>
          <cell r="Q11">
            <v>16</v>
          </cell>
          <cell r="R11">
            <v>18</v>
          </cell>
          <cell r="S11">
            <v>14</v>
          </cell>
          <cell r="T11">
            <v>17</v>
          </cell>
          <cell r="U11">
            <v>10</v>
          </cell>
          <cell r="V11">
            <v>0</v>
          </cell>
          <cell r="W11">
            <v>105</v>
          </cell>
          <cell r="X11">
            <v>46</v>
          </cell>
          <cell r="Y11">
            <v>59</v>
          </cell>
          <cell r="Z11">
            <v>105</v>
          </cell>
          <cell r="AA11">
            <v>0</v>
          </cell>
          <cell r="AB11">
            <v>0</v>
          </cell>
          <cell r="AC11">
            <v>0.2034</v>
          </cell>
          <cell r="AD11">
            <v>9</v>
          </cell>
          <cell r="AE11">
            <v>12</v>
          </cell>
          <cell r="AF11">
            <v>1</v>
          </cell>
          <cell r="AG11">
            <v>3</v>
          </cell>
          <cell r="AH11">
            <v>4</v>
          </cell>
          <cell r="AI11">
            <v>5</v>
          </cell>
          <cell r="AJ11">
            <v>3.8</v>
          </cell>
          <cell r="AK11">
            <v>25890.91</v>
          </cell>
          <cell r="AL11">
            <v>30842</v>
          </cell>
          <cell r="AM11">
            <v>-4951.09</v>
          </cell>
          <cell r="AN11">
            <v>-18814.14</v>
          </cell>
          <cell r="AO11">
            <v>0.5</v>
          </cell>
          <cell r="AP11">
            <v>-9407</v>
          </cell>
          <cell r="AQ11">
            <v>60031</v>
          </cell>
          <cell r="AR11">
            <v>130095</v>
          </cell>
          <cell r="AS11">
            <v>28350</v>
          </cell>
          <cell r="AT11">
            <v>158445</v>
          </cell>
          <cell r="AU11">
            <v>4383</v>
          </cell>
          <cell r="AV11">
            <v>870</v>
          </cell>
          <cell r="AW11">
            <v>5253</v>
          </cell>
          <cell r="AX11">
            <v>776</v>
          </cell>
          <cell r="AY11">
            <v>1782</v>
          </cell>
          <cell r="AZ11">
            <v>1980</v>
          </cell>
          <cell r="BA11">
            <v>0</v>
          </cell>
          <cell r="BB11">
            <v>9791</v>
          </cell>
          <cell r="BC11">
            <v>0</v>
          </cell>
          <cell r="BD11">
            <v>4416</v>
          </cell>
          <cell r="BE11">
            <v>690</v>
          </cell>
          <cell r="BF11">
            <v>0</v>
          </cell>
          <cell r="BG11">
            <v>297</v>
          </cell>
          <cell r="BH11">
            <v>0</v>
          </cell>
          <cell r="BI11">
            <v>0</v>
          </cell>
          <cell r="BJ11">
            <v>0</v>
          </cell>
          <cell r="BK11">
            <v>0</v>
          </cell>
          <cell r="BL11">
            <v>0</v>
          </cell>
          <cell r="BM11">
            <v>0</v>
          </cell>
          <cell r="BN11">
            <v>5403</v>
          </cell>
          <cell r="BO11">
            <v>-9407</v>
          </cell>
          <cell r="BP11">
            <v>1077</v>
          </cell>
          <cell r="BQ11">
            <v>1415</v>
          </cell>
          <cell r="BR11">
            <v>226755</v>
          </cell>
          <cell r="BS11">
            <v>18000</v>
          </cell>
          <cell r="BT11">
            <v>244755</v>
          </cell>
          <cell r="BU11">
            <v>149</v>
          </cell>
          <cell r="BV11">
            <v>0</v>
          </cell>
          <cell r="BW11">
            <v>0</v>
          </cell>
          <cell r="BX11">
            <v>0</v>
          </cell>
          <cell r="BY11">
            <v>0</v>
          </cell>
          <cell r="BZ11">
            <v>0</v>
          </cell>
          <cell r="CA11">
            <v>15964</v>
          </cell>
          <cell r="CC11">
            <v>15964</v>
          </cell>
          <cell r="CD11">
            <v>16113</v>
          </cell>
          <cell r="CE11">
            <v>260868</v>
          </cell>
          <cell r="CF11">
            <v>234964</v>
          </cell>
          <cell r="CG11">
            <v>15964</v>
          </cell>
          <cell r="CH11">
            <v>149</v>
          </cell>
          <cell r="CI11">
            <v>9791</v>
          </cell>
          <cell r="CJ11">
            <v>260868</v>
          </cell>
          <cell r="CK11">
            <v>0</v>
          </cell>
          <cell r="CL11">
            <v>0</v>
          </cell>
          <cell r="CM11">
            <v>0</v>
          </cell>
          <cell r="CN11">
            <v>0</v>
          </cell>
          <cell r="CO11">
            <v>0</v>
          </cell>
          <cell r="CP11">
            <v>0</v>
          </cell>
          <cell r="CQ11">
            <v>0</v>
          </cell>
          <cell r="CR11">
            <v>0</v>
          </cell>
          <cell r="CS11">
            <v>0</v>
          </cell>
        </row>
        <row r="12">
          <cell r="A12">
            <v>539</v>
          </cell>
          <cell r="B12">
            <v>3018</v>
          </cell>
          <cell r="C12" t="str">
            <v>Aylburton Church of England Primary School</v>
          </cell>
          <cell r="M12">
            <v>0</v>
          </cell>
          <cell r="N12">
            <v>0</v>
          </cell>
          <cell r="O12">
            <v>7</v>
          </cell>
          <cell r="P12">
            <v>10</v>
          </cell>
          <cell r="Q12">
            <v>9</v>
          </cell>
          <cell r="R12">
            <v>8</v>
          </cell>
          <cell r="S12">
            <v>10</v>
          </cell>
          <cell r="T12">
            <v>9</v>
          </cell>
          <cell r="U12">
            <v>14</v>
          </cell>
          <cell r="V12">
            <v>0</v>
          </cell>
          <cell r="W12">
            <v>67</v>
          </cell>
          <cell r="X12">
            <v>26</v>
          </cell>
          <cell r="Y12">
            <v>41</v>
          </cell>
          <cell r="Z12">
            <v>67</v>
          </cell>
          <cell r="AA12">
            <v>0</v>
          </cell>
          <cell r="AB12">
            <v>0</v>
          </cell>
          <cell r="AC12">
            <v>0.17069999999999999</v>
          </cell>
          <cell r="AD12">
            <v>4</v>
          </cell>
          <cell r="AE12">
            <v>7</v>
          </cell>
          <cell r="AF12">
            <v>1</v>
          </cell>
          <cell r="AG12">
            <v>3</v>
          </cell>
          <cell r="AH12">
            <v>1</v>
          </cell>
          <cell r="AI12">
            <v>0</v>
          </cell>
          <cell r="AJ12">
            <v>2.6</v>
          </cell>
          <cell r="AK12">
            <v>29762.44</v>
          </cell>
          <cell r="AL12">
            <v>30842</v>
          </cell>
          <cell r="AM12">
            <v>-1079.5600000000013</v>
          </cell>
          <cell r="AN12">
            <v>-2806.86</v>
          </cell>
          <cell r="AO12">
            <v>0.5</v>
          </cell>
          <cell r="AP12">
            <v>-1403</v>
          </cell>
          <cell r="AQ12">
            <v>60031</v>
          </cell>
          <cell r="AR12">
            <v>83013</v>
          </cell>
          <cell r="AS12">
            <v>18090</v>
          </cell>
          <cell r="AT12">
            <v>101103</v>
          </cell>
          <cell r="AU12">
            <v>10729</v>
          </cell>
          <cell r="AV12">
            <v>412</v>
          </cell>
          <cell r="AW12">
            <v>11141</v>
          </cell>
          <cell r="AX12">
            <v>194</v>
          </cell>
          <cell r="AY12">
            <v>792</v>
          </cell>
          <cell r="AZ12">
            <v>1155</v>
          </cell>
          <cell r="BA12">
            <v>0</v>
          </cell>
          <cell r="BB12">
            <v>13282</v>
          </cell>
          <cell r="BC12">
            <v>0</v>
          </cell>
          <cell r="BD12">
            <v>2496</v>
          </cell>
          <cell r="BE12">
            <v>390</v>
          </cell>
          <cell r="BF12">
            <v>0</v>
          </cell>
          <cell r="BG12">
            <v>297</v>
          </cell>
          <cell r="BH12">
            <v>0</v>
          </cell>
          <cell r="BI12">
            <v>0</v>
          </cell>
          <cell r="BJ12">
            <v>0</v>
          </cell>
          <cell r="BK12">
            <v>0</v>
          </cell>
          <cell r="BL12">
            <v>0</v>
          </cell>
          <cell r="BM12">
            <v>0</v>
          </cell>
          <cell r="BN12">
            <v>3183</v>
          </cell>
          <cell r="BO12">
            <v>-1403</v>
          </cell>
          <cell r="BP12">
            <v>1321</v>
          </cell>
          <cell r="BQ12">
            <v>0</v>
          </cell>
          <cell r="BR12">
            <v>177517</v>
          </cell>
          <cell r="BS12">
            <v>9000</v>
          </cell>
          <cell r="BT12">
            <v>186517</v>
          </cell>
          <cell r="BU12">
            <v>149</v>
          </cell>
          <cell r="BV12">
            <v>0</v>
          </cell>
          <cell r="BW12">
            <v>0</v>
          </cell>
          <cell r="BX12">
            <v>0</v>
          </cell>
          <cell r="BY12">
            <v>0</v>
          </cell>
          <cell r="BZ12">
            <v>0</v>
          </cell>
          <cell r="CA12">
            <v>14226</v>
          </cell>
          <cell r="CC12">
            <v>14226</v>
          </cell>
          <cell r="CD12">
            <v>14375</v>
          </cell>
          <cell r="CE12">
            <v>200892</v>
          </cell>
          <cell r="CF12">
            <v>173235</v>
          </cell>
          <cell r="CG12">
            <v>14226</v>
          </cell>
          <cell r="CH12">
            <v>149</v>
          </cell>
          <cell r="CI12">
            <v>13282</v>
          </cell>
          <cell r="CJ12">
            <v>200892</v>
          </cell>
          <cell r="CK12">
            <v>0</v>
          </cell>
          <cell r="CL12">
            <v>0</v>
          </cell>
          <cell r="CM12">
            <v>0</v>
          </cell>
          <cell r="CN12">
            <v>0</v>
          </cell>
          <cell r="CO12">
            <v>0</v>
          </cell>
          <cell r="CP12">
            <v>0</v>
          </cell>
          <cell r="CQ12">
            <v>0</v>
          </cell>
          <cell r="CR12">
            <v>0</v>
          </cell>
          <cell r="CS12">
            <v>0</v>
          </cell>
        </row>
        <row r="13">
          <cell r="A13">
            <v>543</v>
          </cell>
          <cell r="B13">
            <v>2126</v>
          </cell>
          <cell r="C13" t="str">
            <v>Offa's Mead Primary School</v>
          </cell>
          <cell r="J13">
            <v>1</v>
          </cell>
          <cell r="M13">
            <v>0</v>
          </cell>
          <cell r="N13">
            <v>0</v>
          </cell>
          <cell r="O13">
            <v>42</v>
          </cell>
          <cell r="P13">
            <v>42</v>
          </cell>
          <cell r="Q13">
            <v>31</v>
          </cell>
          <cell r="R13">
            <v>30</v>
          </cell>
          <cell r="S13">
            <v>33</v>
          </cell>
          <cell r="T13">
            <v>33</v>
          </cell>
          <cell r="U13">
            <v>29</v>
          </cell>
          <cell r="V13">
            <v>0</v>
          </cell>
          <cell r="W13">
            <v>240</v>
          </cell>
          <cell r="X13">
            <v>115</v>
          </cell>
          <cell r="Y13">
            <v>125</v>
          </cell>
          <cell r="Z13">
            <v>240</v>
          </cell>
          <cell r="AA13">
            <v>0</v>
          </cell>
          <cell r="AB13">
            <v>87</v>
          </cell>
          <cell r="AC13">
            <v>0.29599999999999999</v>
          </cell>
          <cell r="AD13">
            <v>34</v>
          </cell>
          <cell r="AE13">
            <v>37</v>
          </cell>
          <cell r="AF13">
            <v>14</v>
          </cell>
          <cell r="AG13">
            <v>13</v>
          </cell>
          <cell r="AH13">
            <v>21</v>
          </cell>
          <cell r="AI13">
            <v>12</v>
          </cell>
          <cell r="AJ13">
            <v>9.8184000000000005</v>
          </cell>
          <cell r="AK13">
            <v>32478.07</v>
          </cell>
          <cell r="AL13">
            <v>30842</v>
          </cell>
          <cell r="AM13">
            <v>1636.0699999999997</v>
          </cell>
          <cell r="AN13">
            <v>16063.59</v>
          </cell>
          <cell r="AO13">
            <v>0.75</v>
          </cell>
          <cell r="AP13">
            <v>12048</v>
          </cell>
          <cell r="AQ13">
            <v>60031</v>
          </cell>
          <cell r="AR13">
            <v>297360</v>
          </cell>
          <cell r="AS13">
            <v>64800</v>
          </cell>
          <cell r="AT13">
            <v>362160</v>
          </cell>
          <cell r="AU13">
            <v>30382</v>
          </cell>
          <cell r="AV13">
            <v>3232</v>
          </cell>
          <cell r="AW13">
            <v>33614</v>
          </cell>
          <cell r="AX13">
            <v>4074</v>
          </cell>
          <cell r="AY13">
            <v>6732</v>
          </cell>
          <cell r="AZ13">
            <v>6105</v>
          </cell>
          <cell r="BA13">
            <v>0</v>
          </cell>
          <cell r="BB13">
            <v>50525</v>
          </cell>
          <cell r="BC13">
            <v>0</v>
          </cell>
          <cell r="BD13">
            <v>11040</v>
          </cell>
          <cell r="BE13">
            <v>1725</v>
          </cell>
          <cell r="BF13">
            <v>0</v>
          </cell>
          <cell r="BG13">
            <v>297</v>
          </cell>
          <cell r="BH13">
            <v>0</v>
          </cell>
          <cell r="BI13">
            <v>0</v>
          </cell>
          <cell r="BJ13">
            <v>14094</v>
          </cell>
          <cell r="BK13">
            <v>0</v>
          </cell>
          <cell r="BL13">
            <v>0</v>
          </cell>
          <cell r="BM13">
            <v>0</v>
          </cell>
          <cell r="BN13">
            <v>27156</v>
          </cell>
          <cell r="BO13">
            <v>12048</v>
          </cell>
          <cell r="BP13">
            <v>7445</v>
          </cell>
          <cell r="BQ13">
            <v>3396</v>
          </cell>
          <cell r="BR13">
            <v>522761</v>
          </cell>
          <cell r="BS13">
            <v>30000</v>
          </cell>
          <cell r="BT13">
            <v>552761</v>
          </cell>
          <cell r="BU13">
            <v>149</v>
          </cell>
          <cell r="BV13">
            <v>0</v>
          </cell>
          <cell r="BW13">
            <v>0</v>
          </cell>
          <cell r="BX13">
            <v>0</v>
          </cell>
          <cell r="BY13">
            <v>0</v>
          </cell>
          <cell r="BZ13">
            <v>0</v>
          </cell>
          <cell r="CA13">
            <v>21179</v>
          </cell>
          <cell r="CB13">
            <v>12623</v>
          </cell>
          <cell r="CC13">
            <v>8556</v>
          </cell>
          <cell r="CD13">
            <v>8705</v>
          </cell>
          <cell r="CE13">
            <v>561466</v>
          </cell>
          <cell r="CF13">
            <v>502236</v>
          </cell>
          <cell r="CG13">
            <v>8556</v>
          </cell>
          <cell r="CH13">
            <v>149</v>
          </cell>
          <cell r="CI13">
            <v>50525</v>
          </cell>
          <cell r="CJ13">
            <v>561466</v>
          </cell>
          <cell r="CK13">
            <v>0</v>
          </cell>
          <cell r="CL13">
            <v>0</v>
          </cell>
          <cell r="CM13">
            <v>0</v>
          </cell>
          <cell r="CN13">
            <v>0</v>
          </cell>
          <cell r="CO13">
            <v>0</v>
          </cell>
          <cell r="CP13">
            <v>0</v>
          </cell>
          <cell r="CQ13">
            <v>0</v>
          </cell>
          <cell r="CR13">
            <v>0</v>
          </cell>
          <cell r="CS13">
            <v>0</v>
          </cell>
        </row>
        <row r="14">
          <cell r="A14">
            <v>544</v>
          </cell>
          <cell r="B14">
            <v>3357</v>
          </cell>
          <cell r="C14" t="str">
            <v>The Rosary Catholic Primary School</v>
          </cell>
          <cell r="D14">
            <v>1</v>
          </cell>
          <cell r="M14">
            <v>0</v>
          </cell>
          <cell r="N14">
            <v>0</v>
          </cell>
          <cell r="O14">
            <v>26</v>
          </cell>
          <cell r="P14">
            <v>27</v>
          </cell>
          <cell r="Q14">
            <v>28</v>
          </cell>
          <cell r="R14">
            <v>30</v>
          </cell>
          <cell r="S14">
            <v>28</v>
          </cell>
          <cell r="T14">
            <v>25</v>
          </cell>
          <cell r="U14">
            <v>32</v>
          </cell>
          <cell r="V14">
            <v>0</v>
          </cell>
          <cell r="W14">
            <v>196</v>
          </cell>
          <cell r="X14">
            <v>81</v>
          </cell>
          <cell r="Y14">
            <v>115</v>
          </cell>
          <cell r="Z14">
            <v>196</v>
          </cell>
          <cell r="AA14">
            <v>0</v>
          </cell>
          <cell r="AB14">
            <v>0</v>
          </cell>
          <cell r="AC14">
            <v>0.1217</v>
          </cell>
          <cell r="AD14">
            <v>10</v>
          </cell>
          <cell r="AE14">
            <v>14</v>
          </cell>
          <cell r="AF14">
            <v>2</v>
          </cell>
          <cell r="AG14">
            <v>3</v>
          </cell>
          <cell r="AH14">
            <v>16</v>
          </cell>
          <cell r="AI14">
            <v>8</v>
          </cell>
          <cell r="AJ14">
            <v>7.2948000000000004</v>
          </cell>
          <cell r="AK14">
            <v>31738.469999999998</v>
          </cell>
          <cell r="AL14">
            <v>30842</v>
          </cell>
          <cell r="AM14">
            <v>896.46999999999753</v>
          </cell>
          <cell r="AN14">
            <v>6539.57</v>
          </cell>
          <cell r="AO14">
            <v>0.75</v>
          </cell>
          <cell r="AP14">
            <v>4905</v>
          </cell>
          <cell r="AQ14">
            <v>60031</v>
          </cell>
          <cell r="AR14">
            <v>242844</v>
          </cell>
          <cell r="AS14">
            <v>52920</v>
          </cell>
          <cell r="AT14">
            <v>295764</v>
          </cell>
          <cell r="AU14">
            <v>9740</v>
          </cell>
          <cell r="AV14">
            <v>1404</v>
          </cell>
          <cell r="AW14">
            <v>11144</v>
          </cell>
          <cell r="AX14">
            <v>3104</v>
          </cell>
          <cell r="AY14">
            <v>1980</v>
          </cell>
          <cell r="AZ14">
            <v>2310</v>
          </cell>
          <cell r="BA14">
            <v>0</v>
          </cell>
          <cell r="BB14">
            <v>18538</v>
          </cell>
          <cell r="BC14">
            <v>0</v>
          </cell>
          <cell r="BD14">
            <v>7776</v>
          </cell>
          <cell r="BE14">
            <v>1215</v>
          </cell>
          <cell r="BF14">
            <v>0</v>
          </cell>
          <cell r="BG14">
            <v>297</v>
          </cell>
          <cell r="BH14">
            <v>0</v>
          </cell>
          <cell r="BI14">
            <v>0</v>
          </cell>
          <cell r="BJ14">
            <v>0</v>
          </cell>
          <cell r="BK14">
            <v>0</v>
          </cell>
          <cell r="BL14">
            <v>0</v>
          </cell>
          <cell r="BM14">
            <v>0</v>
          </cell>
          <cell r="BN14">
            <v>9288</v>
          </cell>
          <cell r="BO14">
            <v>4905</v>
          </cell>
          <cell r="BP14">
            <v>1368</v>
          </cell>
          <cell r="BQ14">
            <v>2264</v>
          </cell>
          <cell r="BR14">
            <v>392158</v>
          </cell>
          <cell r="BS14">
            <v>18000</v>
          </cell>
          <cell r="BT14">
            <v>410158</v>
          </cell>
          <cell r="BU14">
            <v>149</v>
          </cell>
          <cell r="BV14">
            <v>0</v>
          </cell>
          <cell r="BW14">
            <v>0</v>
          </cell>
          <cell r="BX14">
            <v>0</v>
          </cell>
          <cell r="BY14">
            <v>0</v>
          </cell>
          <cell r="BZ14">
            <v>0</v>
          </cell>
          <cell r="CA14">
            <v>0</v>
          </cell>
          <cell r="CC14">
            <v>0</v>
          </cell>
          <cell r="CD14">
            <v>149</v>
          </cell>
          <cell r="CE14">
            <v>410307</v>
          </cell>
          <cell r="CF14">
            <v>391620</v>
          </cell>
          <cell r="CG14">
            <v>0</v>
          </cell>
          <cell r="CH14">
            <v>149</v>
          </cell>
          <cell r="CI14">
            <v>18538</v>
          </cell>
          <cell r="CJ14">
            <v>410307</v>
          </cell>
          <cell r="CK14">
            <v>0</v>
          </cell>
          <cell r="CL14">
            <v>0</v>
          </cell>
          <cell r="CM14">
            <v>0</v>
          </cell>
          <cell r="CN14">
            <v>0</v>
          </cell>
          <cell r="CO14">
            <v>0</v>
          </cell>
          <cell r="CP14">
            <v>0</v>
          </cell>
          <cell r="CQ14">
            <v>0</v>
          </cell>
          <cell r="CR14">
            <v>0</v>
          </cell>
          <cell r="CS14">
            <v>0</v>
          </cell>
        </row>
        <row r="15">
          <cell r="A15">
            <v>545</v>
          </cell>
          <cell r="B15">
            <v>2043</v>
          </cell>
          <cell r="C15" t="str">
            <v>Berkeley Primary School</v>
          </cell>
          <cell r="E15">
            <v>1</v>
          </cell>
          <cell r="M15">
            <v>0</v>
          </cell>
          <cell r="N15">
            <v>0</v>
          </cell>
          <cell r="O15">
            <v>25</v>
          </cell>
          <cell r="P15">
            <v>29</v>
          </cell>
          <cell r="Q15">
            <v>26</v>
          </cell>
          <cell r="R15">
            <v>30</v>
          </cell>
          <cell r="S15">
            <v>26</v>
          </cell>
          <cell r="T15">
            <v>24</v>
          </cell>
          <cell r="U15">
            <v>31</v>
          </cell>
          <cell r="V15">
            <v>0</v>
          </cell>
          <cell r="W15">
            <v>191</v>
          </cell>
          <cell r="X15">
            <v>80</v>
          </cell>
          <cell r="Y15">
            <v>111</v>
          </cell>
          <cell r="Z15">
            <v>191</v>
          </cell>
          <cell r="AA15">
            <v>0</v>
          </cell>
          <cell r="AB15">
            <v>0</v>
          </cell>
          <cell r="AC15">
            <v>9.9099999999999994E-2</v>
          </cell>
          <cell r="AD15">
            <v>15</v>
          </cell>
          <cell r="AE15">
            <v>11</v>
          </cell>
          <cell r="AF15">
            <v>1</v>
          </cell>
          <cell r="AG15">
            <v>8</v>
          </cell>
          <cell r="AH15">
            <v>15</v>
          </cell>
          <cell r="AI15">
            <v>7</v>
          </cell>
          <cell r="AJ15">
            <v>7.3152000000000008</v>
          </cell>
          <cell r="AK15">
            <v>30962.5</v>
          </cell>
          <cell r="AL15">
            <v>30842</v>
          </cell>
          <cell r="AM15">
            <v>120.5</v>
          </cell>
          <cell r="AN15">
            <v>881.48</v>
          </cell>
          <cell r="AO15">
            <v>0.75</v>
          </cell>
          <cell r="AP15">
            <v>661</v>
          </cell>
          <cell r="AQ15">
            <v>60031</v>
          </cell>
          <cell r="AR15">
            <v>236649</v>
          </cell>
          <cell r="AS15">
            <v>51570</v>
          </cell>
          <cell r="AT15">
            <v>288219</v>
          </cell>
          <cell r="AU15">
            <v>15568</v>
          </cell>
          <cell r="AV15">
            <v>1462</v>
          </cell>
          <cell r="AW15">
            <v>17030</v>
          </cell>
          <cell r="AX15">
            <v>2910</v>
          </cell>
          <cell r="AY15">
            <v>2970</v>
          </cell>
          <cell r="AZ15">
            <v>1815</v>
          </cell>
          <cell r="BA15">
            <v>0</v>
          </cell>
          <cell r="BB15">
            <v>24725</v>
          </cell>
          <cell r="BC15">
            <v>0</v>
          </cell>
          <cell r="BD15">
            <v>7680</v>
          </cell>
          <cell r="BE15">
            <v>1200</v>
          </cell>
          <cell r="BF15">
            <v>0</v>
          </cell>
          <cell r="BG15">
            <v>297</v>
          </cell>
          <cell r="BH15">
            <v>0</v>
          </cell>
          <cell r="BI15">
            <v>0</v>
          </cell>
          <cell r="BJ15">
            <v>0</v>
          </cell>
          <cell r="BK15">
            <v>0</v>
          </cell>
          <cell r="BL15">
            <v>0</v>
          </cell>
          <cell r="BM15">
            <v>0</v>
          </cell>
          <cell r="BN15">
            <v>9177</v>
          </cell>
          <cell r="BO15">
            <v>661</v>
          </cell>
          <cell r="BP15">
            <v>8481</v>
          </cell>
          <cell r="BQ15">
            <v>1981</v>
          </cell>
          <cell r="BR15">
            <v>393275</v>
          </cell>
          <cell r="BS15">
            <v>18000</v>
          </cell>
          <cell r="BT15">
            <v>411275</v>
          </cell>
          <cell r="BU15">
            <v>149</v>
          </cell>
          <cell r="BV15">
            <v>0</v>
          </cell>
          <cell r="BW15">
            <v>0</v>
          </cell>
          <cell r="BX15">
            <v>0</v>
          </cell>
          <cell r="BY15">
            <v>0</v>
          </cell>
          <cell r="BZ15">
            <v>0</v>
          </cell>
          <cell r="CA15">
            <v>19653</v>
          </cell>
          <cell r="CC15">
            <v>19653</v>
          </cell>
          <cell r="CD15">
            <v>19802</v>
          </cell>
          <cell r="CE15">
            <v>431077</v>
          </cell>
          <cell r="CF15">
            <v>386550</v>
          </cell>
          <cell r="CG15">
            <v>19653</v>
          </cell>
          <cell r="CH15">
            <v>149</v>
          </cell>
          <cell r="CI15">
            <v>24725</v>
          </cell>
          <cell r="CJ15">
            <v>431077</v>
          </cell>
          <cell r="CK15">
            <v>28350</v>
          </cell>
          <cell r="CL15">
            <v>18000</v>
          </cell>
          <cell r="CM15">
            <v>28350</v>
          </cell>
          <cell r="CN15">
            <v>1509</v>
          </cell>
          <cell r="CO15">
            <v>1512</v>
          </cell>
          <cell r="CP15">
            <v>17</v>
          </cell>
          <cell r="CQ15">
            <v>11</v>
          </cell>
          <cell r="CR15">
            <v>1901</v>
          </cell>
          <cell r="CS15">
            <v>1902</v>
          </cell>
        </row>
        <row r="16">
          <cell r="A16">
            <v>546</v>
          </cell>
          <cell r="B16">
            <v>2103</v>
          </cell>
          <cell r="C16" t="str">
            <v>Berry Hill Primary School</v>
          </cell>
          <cell r="M16">
            <v>0</v>
          </cell>
          <cell r="N16">
            <v>0</v>
          </cell>
          <cell r="O16">
            <v>29</v>
          </cell>
          <cell r="P16">
            <v>24</v>
          </cell>
          <cell r="Q16">
            <v>30</v>
          </cell>
          <cell r="R16">
            <v>30</v>
          </cell>
          <cell r="S16">
            <v>40</v>
          </cell>
          <cell r="T16">
            <v>23</v>
          </cell>
          <cell r="U16">
            <v>23</v>
          </cell>
          <cell r="V16">
            <v>0</v>
          </cell>
          <cell r="W16">
            <v>199</v>
          </cell>
          <cell r="X16">
            <v>83</v>
          </cell>
          <cell r="Y16">
            <v>116</v>
          </cell>
          <cell r="Z16">
            <v>199</v>
          </cell>
          <cell r="AA16">
            <v>0</v>
          </cell>
          <cell r="AB16">
            <v>0</v>
          </cell>
          <cell r="AC16">
            <v>0.18099999999999999</v>
          </cell>
          <cell r="AD16">
            <v>15</v>
          </cell>
          <cell r="AE16">
            <v>21</v>
          </cell>
          <cell r="AF16">
            <v>2</v>
          </cell>
          <cell r="AG16">
            <v>10</v>
          </cell>
          <cell r="AH16">
            <v>18</v>
          </cell>
          <cell r="AI16">
            <v>17</v>
          </cell>
          <cell r="AJ16">
            <v>9.1385000000000005</v>
          </cell>
          <cell r="AK16">
            <v>29893.4</v>
          </cell>
          <cell r="AL16">
            <v>30842</v>
          </cell>
          <cell r="AM16">
            <v>-948.59999999999854</v>
          </cell>
          <cell r="AN16">
            <v>-8668.7800000000007</v>
          </cell>
          <cell r="AO16">
            <v>0.33329999999999999</v>
          </cell>
          <cell r="AP16">
            <v>-2889</v>
          </cell>
          <cell r="AQ16">
            <v>60031</v>
          </cell>
          <cell r="AR16">
            <v>246561</v>
          </cell>
          <cell r="AS16">
            <v>53730</v>
          </cell>
          <cell r="AT16">
            <v>300291</v>
          </cell>
          <cell r="AU16">
            <v>32891</v>
          </cell>
          <cell r="AV16">
            <v>1890</v>
          </cell>
          <cell r="AW16">
            <v>34781</v>
          </cell>
          <cell r="AX16">
            <v>3492</v>
          </cell>
          <cell r="AY16">
            <v>2970</v>
          </cell>
          <cell r="AZ16">
            <v>3465</v>
          </cell>
          <cell r="BA16">
            <v>0</v>
          </cell>
          <cell r="BB16">
            <v>44708</v>
          </cell>
          <cell r="BC16">
            <v>0</v>
          </cell>
          <cell r="BD16">
            <v>7968</v>
          </cell>
          <cell r="BE16">
            <v>1245</v>
          </cell>
          <cell r="BF16">
            <v>0</v>
          </cell>
          <cell r="BG16">
            <v>297</v>
          </cell>
          <cell r="BH16">
            <v>0</v>
          </cell>
          <cell r="BI16">
            <v>0</v>
          </cell>
          <cell r="BJ16">
            <v>0</v>
          </cell>
          <cell r="BK16">
            <v>0</v>
          </cell>
          <cell r="BL16">
            <v>0</v>
          </cell>
          <cell r="BM16">
            <v>0</v>
          </cell>
          <cell r="BN16">
            <v>9510</v>
          </cell>
          <cell r="BO16">
            <v>-2889</v>
          </cell>
          <cell r="BP16">
            <v>6660</v>
          </cell>
          <cell r="BQ16">
            <v>4811</v>
          </cell>
          <cell r="BR16">
            <v>423122</v>
          </cell>
          <cell r="BS16">
            <v>18000</v>
          </cell>
          <cell r="BT16">
            <v>441122</v>
          </cell>
          <cell r="BU16">
            <v>149</v>
          </cell>
          <cell r="BV16">
            <v>0</v>
          </cell>
          <cell r="BW16">
            <v>0</v>
          </cell>
          <cell r="BX16">
            <v>0</v>
          </cell>
          <cell r="BY16">
            <v>0</v>
          </cell>
          <cell r="BZ16">
            <v>0</v>
          </cell>
          <cell r="CA16">
            <v>21010</v>
          </cell>
          <cell r="CC16">
            <v>21010</v>
          </cell>
          <cell r="CD16">
            <v>21159</v>
          </cell>
          <cell r="CE16">
            <v>462281</v>
          </cell>
          <cell r="CF16">
            <v>396414</v>
          </cell>
          <cell r="CG16">
            <v>21010</v>
          </cell>
          <cell r="CH16">
            <v>149</v>
          </cell>
          <cell r="CI16">
            <v>44708</v>
          </cell>
          <cell r="CJ16">
            <v>462281</v>
          </cell>
          <cell r="CK16">
            <v>0</v>
          </cell>
          <cell r="CL16">
            <v>0</v>
          </cell>
          <cell r="CM16">
            <v>0</v>
          </cell>
          <cell r="CN16">
            <v>0</v>
          </cell>
          <cell r="CO16">
            <v>0</v>
          </cell>
          <cell r="CP16">
            <v>0</v>
          </cell>
          <cell r="CQ16">
            <v>0</v>
          </cell>
          <cell r="CR16">
            <v>0</v>
          </cell>
          <cell r="CS16">
            <v>0</v>
          </cell>
        </row>
        <row r="17">
          <cell r="A17">
            <v>547</v>
          </cell>
          <cell r="B17">
            <v>2141</v>
          </cell>
          <cell r="C17" t="str">
            <v>Woodmancote School</v>
          </cell>
          <cell r="M17">
            <v>0</v>
          </cell>
          <cell r="N17">
            <v>0</v>
          </cell>
          <cell r="O17">
            <v>43</v>
          </cell>
          <cell r="P17">
            <v>44</v>
          </cell>
          <cell r="Q17">
            <v>41</v>
          </cell>
          <cell r="R17">
            <v>41</v>
          </cell>
          <cell r="S17">
            <v>49</v>
          </cell>
          <cell r="T17">
            <v>46</v>
          </cell>
          <cell r="U17">
            <v>53</v>
          </cell>
          <cell r="V17">
            <v>0</v>
          </cell>
          <cell r="W17">
            <v>317</v>
          </cell>
          <cell r="X17">
            <v>128</v>
          </cell>
          <cell r="Y17">
            <v>189</v>
          </cell>
          <cell r="Z17">
            <v>317</v>
          </cell>
          <cell r="AA17">
            <v>0</v>
          </cell>
          <cell r="AB17">
            <v>0</v>
          </cell>
          <cell r="AC17">
            <v>0.1429</v>
          </cell>
          <cell r="AD17">
            <v>18</v>
          </cell>
          <cell r="AE17">
            <v>27</v>
          </cell>
          <cell r="AF17">
            <v>0</v>
          </cell>
          <cell r="AG17">
            <v>5</v>
          </cell>
          <cell r="AH17">
            <v>13</v>
          </cell>
          <cell r="AI17">
            <v>11</v>
          </cell>
          <cell r="AJ17">
            <v>13.909000000000001</v>
          </cell>
          <cell r="AK17">
            <v>30378.809999999998</v>
          </cell>
          <cell r="AL17">
            <v>30842</v>
          </cell>
          <cell r="AM17">
            <v>-463.19000000000233</v>
          </cell>
          <cell r="AN17">
            <v>-6442.51</v>
          </cell>
          <cell r="AO17">
            <v>0.33329999999999999</v>
          </cell>
          <cell r="AP17">
            <v>-2147</v>
          </cell>
          <cell r="AQ17">
            <v>60031</v>
          </cell>
          <cell r="AR17">
            <v>392763</v>
          </cell>
          <cell r="AS17">
            <v>85590</v>
          </cell>
          <cell r="AT17">
            <v>478353</v>
          </cell>
          <cell r="AU17">
            <v>21352</v>
          </cell>
          <cell r="AV17">
            <v>2016</v>
          </cell>
          <cell r="AW17">
            <v>23368</v>
          </cell>
          <cell r="AX17">
            <v>2522</v>
          </cell>
          <cell r="AY17">
            <v>3564</v>
          </cell>
          <cell r="AZ17">
            <v>4455</v>
          </cell>
          <cell r="BA17">
            <v>0</v>
          </cell>
          <cell r="BB17">
            <v>33909</v>
          </cell>
          <cell r="BC17">
            <v>0</v>
          </cell>
          <cell r="BD17">
            <v>12288</v>
          </cell>
          <cell r="BE17">
            <v>1920</v>
          </cell>
          <cell r="BF17">
            <v>0</v>
          </cell>
          <cell r="BG17">
            <v>297</v>
          </cell>
          <cell r="BH17">
            <v>0</v>
          </cell>
          <cell r="BI17">
            <v>0</v>
          </cell>
          <cell r="BJ17">
            <v>0</v>
          </cell>
          <cell r="BK17">
            <v>0</v>
          </cell>
          <cell r="BL17">
            <v>0</v>
          </cell>
          <cell r="BM17">
            <v>0</v>
          </cell>
          <cell r="BN17">
            <v>14505</v>
          </cell>
          <cell r="BO17">
            <v>-2147</v>
          </cell>
          <cell r="BP17">
            <v>8014</v>
          </cell>
          <cell r="BQ17">
            <v>3113</v>
          </cell>
          <cell r="BR17">
            <v>595778</v>
          </cell>
          <cell r="BS17">
            <v>30000</v>
          </cell>
          <cell r="BT17">
            <v>625778</v>
          </cell>
          <cell r="BU17">
            <v>149</v>
          </cell>
          <cell r="BV17">
            <v>0</v>
          </cell>
          <cell r="BW17">
            <v>0</v>
          </cell>
          <cell r="BX17">
            <v>0</v>
          </cell>
          <cell r="BY17">
            <v>0</v>
          </cell>
          <cell r="BZ17">
            <v>0</v>
          </cell>
          <cell r="CA17">
            <v>25758</v>
          </cell>
          <cell r="CC17">
            <v>25758</v>
          </cell>
          <cell r="CD17">
            <v>25907</v>
          </cell>
          <cell r="CE17">
            <v>651685</v>
          </cell>
          <cell r="CF17">
            <v>591869</v>
          </cell>
          <cell r="CG17">
            <v>25758</v>
          </cell>
          <cell r="CH17">
            <v>149</v>
          </cell>
          <cell r="CI17">
            <v>33909</v>
          </cell>
          <cell r="CJ17">
            <v>651685</v>
          </cell>
          <cell r="CK17">
            <v>0</v>
          </cell>
          <cell r="CL17">
            <v>0</v>
          </cell>
          <cell r="CM17">
            <v>0</v>
          </cell>
          <cell r="CN17">
            <v>0</v>
          </cell>
          <cell r="CO17">
            <v>0</v>
          </cell>
          <cell r="CP17">
            <v>0</v>
          </cell>
          <cell r="CQ17">
            <v>0</v>
          </cell>
          <cell r="CR17">
            <v>0</v>
          </cell>
          <cell r="CS17">
            <v>0</v>
          </cell>
        </row>
        <row r="18">
          <cell r="A18">
            <v>548</v>
          </cell>
          <cell r="B18">
            <v>3019</v>
          </cell>
          <cell r="C18" t="str">
            <v>Bibury Church of England Primary School</v>
          </cell>
          <cell r="M18">
            <v>0</v>
          </cell>
          <cell r="N18">
            <v>0</v>
          </cell>
          <cell r="O18">
            <v>7</v>
          </cell>
          <cell r="P18">
            <v>5</v>
          </cell>
          <cell r="Q18">
            <v>7</v>
          </cell>
          <cell r="R18">
            <v>8</v>
          </cell>
          <cell r="S18">
            <v>8</v>
          </cell>
          <cell r="T18">
            <v>8</v>
          </cell>
          <cell r="U18">
            <v>7</v>
          </cell>
          <cell r="V18">
            <v>0</v>
          </cell>
          <cell r="W18">
            <v>50</v>
          </cell>
          <cell r="X18">
            <v>19</v>
          </cell>
          <cell r="Y18">
            <v>31</v>
          </cell>
          <cell r="Z18">
            <v>50</v>
          </cell>
          <cell r="AA18">
            <v>0</v>
          </cell>
          <cell r="AB18">
            <v>0</v>
          </cell>
          <cell r="AC18">
            <v>0.2258</v>
          </cell>
          <cell r="AD18">
            <v>4</v>
          </cell>
          <cell r="AE18">
            <v>7</v>
          </cell>
          <cell r="AF18">
            <v>0</v>
          </cell>
          <cell r="AG18">
            <v>1</v>
          </cell>
          <cell r="AH18">
            <v>0</v>
          </cell>
          <cell r="AI18">
            <v>0</v>
          </cell>
          <cell r="AJ18">
            <v>1.2000000000000002</v>
          </cell>
          <cell r="AK18">
            <v>33005.24</v>
          </cell>
          <cell r="AL18">
            <v>30842</v>
          </cell>
          <cell r="AM18">
            <v>2163.239999999998</v>
          </cell>
          <cell r="AN18">
            <v>2595.89</v>
          </cell>
          <cell r="AO18">
            <v>1</v>
          </cell>
          <cell r="AP18">
            <v>2596</v>
          </cell>
          <cell r="AQ18">
            <v>60031</v>
          </cell>
          <cell r="AR18">
            <v>61950</v>
          </cell>
          <cell r="AS18">
            <v>13500</v>
          </cell>
          <cell r="AT18">
            <v>75450</v>
          </cell>
          <cell r="AU18">
            <v>0</v>
          </cell>
          <cell r="AV18">
            <v>376</v>
          </cell>
          <cell r="AW18">
            <v>376</v>
          </cell>
          <cell r="AX18">
            <v>0</v>
          </cell>
          <cell r="AY18">
            <v>792</v>
          </cell>
          <cell r="AZ18">
            <v>1155</v>
          </cell>
          <cell r="BA18">
            <v>0</v>
          </cell>
          <cell r="BB18">
            <v>2323</v>
          </cell>
          <cell r="BC18">
            <v>0</v>
          </cell>
          <cell r="BD18">
            <v>1824</v>
          </cell>
          <cell r="BE18">
            <v>285</v>
          </cell>
          <cell r="BF18">
            <v>0</v>
          </cell>
          <cell r="BG18">
            <v>297</v>
          </cell>
          <cell r="BH18">
            <v>0</v>
          </cell>
          <cell r="BI18">
            <v>0</v>
          </cell>
          <cell r="BJ18">
            <v>0</v>
          </cell>
          <cell r="BK18">
            <v>0</v>
          </cell>
          <cell r="BL18">
            <v>0</v>
          </cell>
          <cell r="BM18">
            <v>0</v>
          </cell>
          <cell r="BN18">
            <v>2406</v>
          </cell>
          <cell r="BO18">
            <v>2596</v>
          </cell>
          <cell r="BP18">
            <v>1034</v>
          </cell>
          <cell r="BQ18">
            <v>0</v>
          </cell>
          <cell r="BR18">
            <v>143840</v>
          </cell>
          <cell r="BS18">
            <v>9000</v>
          </cell>
          <cell r="BT18">
            <v>152840</v>
          </cell>
          <cell r="BU18">
            <v>149</v>
          </cell>
          <cell r="BV18">
            <v>0</v>
          </cell>
          <cell r="BW18">
            <v>0</v>
          </cell>
          <cell r="BX18">
            <v>0</v>
          </cell>
          <cell r="BY18">
            <v>0</v>
          </cell>
          <cell r="BZ18">
            <v>0</v>
          </cell>
          <cell r="CA18">
            <v>13123</v>
          </cell>
          <cell r="CC18">
            <v>13123</v>
          </cell>
          <cell r="CD18">
            <v>13272</v>
          </cell>
          <cell r="CE18">
            <v>166112</v>
          </cell>
          <cell r="CF18">
            <v>150517</v>
          </cell>
          <cell r="CG18">
            <v>13123</v>
          </cell>
          <cell r="CH18">
            <v>149</v>
          </cell>
          <cell r="CI18">
            <v>2323</v>
          </cell>
          <cell r="CJ18">
            <v>166112</v>
          </cell>
          <cell r="CK18">
            <v>0</v>
          </cell>
          <cell r="CL18">
            <v>0</v>
          </cell>
          <cell r="CM18">
            <v>0</v>
          </cell>
          <cell r="CN18">
            <v>0</v>
          </cell>
          <cell r="CO18">
            <v>0</v>
          </cell>
          <cell r="CP18">
            <v>0</v>
          </cell>
          <cell r="CQ18">
            <v>0</v>
          </cell>
          <cell r="CR18">
            <v>0</v>
          </cell>
          <cell r="CS18">
            <v>0</v>
          </cell>
        </row>
        <row r="19">
          <cell r="A19">
            <v>551</v>
          </cell>
          <cell r="B19">
            <v>2056</v>
          </cell>
          <cell r="C19" t="str">
            <v>Birdlip Primary School</v>
          </cell>
          <cell r="M19">
            <v>0</v>
          </cell>
          <cell r="N19">
            <v>0</v>
          </cell>
          <cell r="O19">
            <v>12</v>
          </cell>
          <cell r="P19">
            <v>12</v>
          </cell>
          <cell r="Q19">
            <v>12</v>
          </cell>
          <cell r="R19">
            <v>14</v>
          </cell>
          <cell r="S19">
            <v>13</v>
          </cell>
          <cell r="T19">
            <v>10</v>
          </cell>
          <cell r="U19">
            <v>14</v>
          </cell>
          <cell r="V19">
            <v>0</v>
          </cell>
          <cell r="W19">
            <v>87</v>
          </cell>
          <cell r="X19">
            <v>36</v>
          </cell>
          <cell r="Y19">
            <v>51</v>
          </cell>
          <cell r="Z19">
            <v>87</v>
          </cell>
          <cell r="AA19">
            <v>0</v>
          </cell>
          <cell r="AB19">
            <v>0</v>
          </cell>
          <cell r="AC19">
            <v>0.15690000000000001</v>
          </cell>
          <cell r="AD19">
            <v>7</v>
          </cell>
          <cell r="AE19">
            <v>8</v>
          </cell>
          <cell r="AF19">
            <v>1</v>
          </cell>
          <cell r="AG19">
            <v>2</v>
          </cell>
          <cell r="AH19">
            <v>3</v>
          </cell>
          <cell r="AI19">
            <v>1</v>
          </cell>
          <cell r="AJ19">
            <v>3.0999999999999996</v>
          </cell>
          <cell r="AK19">
            <v>33005.67</v>
          </cell>
          <cell r="AL19">
            <v>30842</v>
          </cell>
          <cell r="AM19">
            <v>2163.6699999999983</v>
          </cell>
          <cell r="AN19">
            <v>6707.38</v>
          </cell>
          <cell r="AO19">
            <v>1</v>
          </cell>
          <cell r="AP19">
            <v>6707</v>
          </cell>
          <cell r="AQ19">
            <v>60031</v>
          </cell>
          <cell r="AR19">
            <v>107793</v>
          </cell>
          <cell r="AS19">
            <v>23490</v>
          </cell>
          <cell r="AT19">
            <v>131283</v>
          </cell>
          <cell r="AU19">
            <v>0</v>
          </cell>
          <cell r="AV19">
            <v>630</v>
          </cell>
          <cell r="AW19">
            <v>630</v>
          </cell>
          <cell r="AX19">
            <v>582</v>
          </cell>
          <cell r="AY19">
            <v>1386</v>
          </cell>
          <cell r="AZ19">
            <v>1320</v>
          </cell>
          <cell r="BA19">
            <v>0</v>
          </cell>
          <cell r="BB19">
            <v>3918</v>
          </cell>
          <cell r="BC19">
            <v>0</v>
          </cell>
          <cell r="BD19">
            <v>3456</v>
          </cell>
          <cell r="BE19">
            <v>540</v>
          </cell>
          <cell r="BF19">
            <v>0</v>
          </cell>
          <cell r="BG19">
            <v>297</v>
          </cell>
          <cell r="BH19">
            <v>0</v>
          </cell>
          <cell r="BI19">
            <v>0</v>
          </cell>
          <cell r="BJ19">
            <v>0</v>
          </cell>
          <cell r="BK19">
            <v>0</v>
          </cell>
          <cell r="BL19">
            <v>0</v>
          </cell>
          <cell r="BM19">
            <v>0</v>
          </cell>
          <cell r="BN19">
            <v>4293</v>
          </cell>
          <cell r="BO19">
            <v>6707</v>
          </cell>
          <cell r="BP19">
            <v>1686</v>
          </cell>
          <cell r="BQ19">
            <v>283</v>
          </cell>
          <cell r="BR19">
            <v>208201</v>
          </cell>
          <cell r="BS19">
            <v>9000</v>
          </cell>
          <cell r="BT19">
            <v>217201</v>
          </cell>
          <cell r="BU19">
            <v>149</v>
          </cell>
          <cell r="BV19">
            <v>0</v>
          </cell>
          <cell r="BW19">
            <v>0</v>
          </cell>
          <cell r="BX19">
            <v>0</v>
          </cell>
          <cell r="BY19">
            <v>0</v>
          </cell>
          <cell r="BZ19">
            <v>0</v>
          </cell>
          <cell r="CA19">
            <v>14650</v>
          </cell>
          <cell r="CC19">
            <v>14650</v>
          </cell>
          <cell r="CD19">
            <v>14799</v>
          </cell>
          <cell r="CE19">
            <v>232000</v>
          </cell>
          <cell r="CF19">
            <v>213283</v>
          </cell>
          <cell r="CG19">
            <v>14650</v>
          </cell>
          <cell r="CH19">
            <v>149</v>
          </cell>
          <cell r="CI19">
            <v>3918</v>
          </cell>
          <cell r="CJ19">
            <v>232000</v>
          </cell>
          <cell r="CK19">
            <v>0</v>
          </cell>
          <cell r="CL19">
            <v>0</v>
          </cell>
          <cell r="CM19">
            <v>0</v>
          </cell>
          <cell r="CN19">
            <v>0</v>
          </cell>
          <cell r="CO19">
            <v>0</v>
          </cell>
          <cell r="CP19">
            <v>0</v>
          </cell>
          <cell r="CQ19">
            <v>0</v>
          </cell>
          <cell r="CR19">
            <v>0</v>
          </cell>
          <cell r="CS19">
            <v>0</v>
          </cell>
        </row>
        <row r="20">
          <cell r="A20">
            <v>552</v>
          </cell>
          <cell r="B20">
            <v>2135</v>
          </cell>
          <cell r="C20" t="str">
            <v>Bishops Cleeve Primary School</v>
          </cell>
          <cell r="M20">
            <v>0</v>
          </cell>
          <cell r="N20">
            <v>0</v>
          </cell>
          <cell r="O20">
            <v>51</v>
          </cell>
          <cell r="P20">
            <v>58</v>
          </cell>
          <cell r="Q20">
            <v>57</v>
          </cell>
          <cell r="R20">
            <v>76</v>
          </cell>
          <cell r="S20">
            <v>79</v>
          </cell>
          <cell r="T20">
            <v>58</v>
          </cell>
          <cell r="U20">
            <v>68</v>
          </cell>
          <cell r="V20">
            <v>0</v>
          </cell>
          <cell r="W20">
            <v>447</v>
          </cell>
          <cell r="X20">
            <v>166</v>
          </cell>
          <cell r="Y20">
            <v>281</v>
          </cell>
          <cell r="Z20">
            <v>447</v>
          </cell>
          <cell r="AA20">
            <v>0</v>
          </cell>
          <cell r="AB20">
            <v>0</v>
          </cell>
          <cell r="AC20">
            <v>0.16009999999999999</v>
          </cell>
          <cell r="AD20">
            <v>27</v>
          </cell>
          <cell r="AE20">
            <v>45</v>
          </cell>
          <cell r="AF20">
            <v>4</v>
          </cell>
          <cell r="AG20">
            <v>4</v>
          </cell>
          <cell r="AH20">
            <v>20</v>
          </cell>
          <cell r="AI20">
            <v>23</v>
          </cell>
          <cell r="AJ20">
            <v>16</v>
          </cell>
          <cell r="AK20">
            <v>32331.64</v>
          </cell>
          <cell r="AL20">
            <v>30842</v>
          </cell>
          <cell r="AM20">
            <v>1489.6399999999994</v>
          </cell>
          <cell r="AN20">
            <v>23834.240000000002</v>
          </cell>
          <cell r="AO20">
            <v>0.5</v>
          </cell>
          <cell r="AP20">
            <v>11917</v>
          </cell>
          <cell r="AQ20">
            <v>60031</v>
          </cell>
          <cell r="AR20">
            <v>553833</v>
          </cell>
          <cell r="AS20">
            <v>120690</v>
          </cell>
          <cell r="AT20">
            <v>674523</v>
          </cell>
          <cell r="AU20">
            <v>21915</v>
          </cell>
          <cell r="AV20">
            <v>3186</v>
          </cell>
          <cell r="AW20">
            <v>25101</v>
          </cell>
          <cell r="AX20">
            <v>3880</v>
          </cell>
          <cell r="AY20">
            <v>5346</v>
          </cell>
          <cell r="AZ20">
            <v>7425</v>
          </cell>
          <cell r="BA20">
            <v>0</v>
          </cell>
          <cell r="BB20">
            <v>41752</v>
          </cell>
          <cell r="BC20">
            <v>0</v>
          </cell>
          <cell r="BD20">
            <v>15936</v>
          </cell>
          <cell r="BE20">
            <v>2490</v>
          </cell>
          <cell r="BF20">
            <v>0</v>
          </cell>
          <cell r="BG20">
            <v>297</v>
          </cell>
          <cell r="BH20">
            <v>0</v>
          </cell>
          <cell r="BI20">
            <v>0</v>
          </cell>
          <cell r="BJ20">
            <v>0</v>
          </cell>
          <cell r="BK20">
            <v>0</v>
          </cell>
          <cell r="BL20">
            <v>0</v>
          </cell>
          <cell r="BM20">
            <v>0</v>
          </cell>
          <cell r="BN20">
            <v>18723</v>
          </cell>
          <cell r="BO20">
            <v>11917</v>
          </cell>
          <cell r="BP20">
            <v>9302</v>
          </cell>
          <cell r="BQ20">
            <v>6509</v>
          </cell>
          <cell r="BR20">
            <v>822757</v>
          </cell>
          <cell r="BS20">
            <v>40000</v>
          </cell>
          <cell r="BT20">
            <v>862757</v>
          </cell>
          <cell r="BU20">
            <v>149</v>
          </cell>
          <cell r="BV20">
            <v>0</v>
          </cell>
          <cell r="BW20">
            <v>0</v>
          </cell>
          <cell r="BX20">
            <v>0</v>
          </cell>
          <cell r="BY20">
            <v>0</v>
          </cell>
          <cell r="BZ20">
            <v>0</v>
          </cell>
          <cell r="CA20">
            <v>32161</v>
          </cell>
          <cell r="CB20">
            <v>28000</v>
          </cell>
          <cell r="CC20">
            <v>4161</v>
          </cell>
          <cell r="CD20">
            <v>4310</v>
          </cell>
          <cell r="CE20">
            <v>867067</v>
          </cell>
          <cell r="CF20">
            <v>821005</v>
          </cell>
          <cell r="CG20">
            <v>4161</v>
          </cell>
          <cell r="CH20">
            <v>149</v>
          </cell>
          <cell r="CI20">
            <v>41752</v>
          </cell>
          <cell r="CJ20">
            <v>867067</v>
          </cell>
          <cell r="CK20">
            <v>0</v>
          </cell>
          <cell r="CL20">
            <v>0</v>
          </cell>
          <cell r="CM20">
            <v>0</v>
          </cell>
          <cell r="CN20">
            <v>0</v>
          </cell>
          <cell r="CO20">
            <v>0</v>
          </cell>
          <cell r="CP20">
            <v>0</v>
          </cell>
          <cell r="CQ20">
            <v>0</v>
          </cell>
          <cell r="CR20">
            <v>0</v>
          </cell>
          <cell r="CS20">
            <v>0</v>
          </cell>
        </row>
        <row r="21">
          <cell r="A21">
            <v>553</v>
          </cell>
          <cell r="B21">
            <v>3020</v>
          </cell>
          <cell r="C21" t="str">
            <v>Bisley Blue Coat Church of England Primary School</v>
          </cell>
          <cell r="M21">
            <v>0</v>
          </cell>
          <cell r="N21">
            <v>0</v>
          </cell>
          <cell r="O21">
            <v>12</v>
          </cell>
          <cell r="P21">
            <v>10</v>
          </cell>
          <cell r="Q21">
            <v>6</v>
          </cell>
          <cell r="R21">
            <v>13</v>
          </cell>
          <cell r="S21">
            <v>8</v>
          </cell>
          <cell r="T21">
            <v>18</v>
          </cell>
          <cell r="U21">
            <v>8</v>
          </cell>
          <cell r="V21">
            <v>0</v>
          </cell>
          <cell r="W21">
            <v>75</v>
          </cell>
          <cell r="X21">
            <v>28</v>
          </cell>
          <cell r="Y21">
            <v>47</v>
          </cell>
          <cell r="Z21">
            <v>75</v>
          </cell>
          <cell r="AA21">
            <v>0</v>
          </cell>
          <cell r="AB21">
            <v>0</v>
          </cell>
          <cell r="AC21">
            <v>4.2599999999999999E-2</v>
          </cell>
          <cell r="AD21">
            <v>1</v>
          </cell>
          <cell r="AE21">
            <v>2</v>
          </cell>
          <cell r="AF21">
            <v>0</v>
          </cell>
          <cell r="AG21">
            <v>2</v>
          </cell>
          <cell r="AH21">
            <v>2</v>
          </cell>
          <cell r="AI21">
            <v>1</v>
          </cell>
          <cell r="AJ21">
            <v>2.7980999999999998</v>
          </cell>
          <cell r="AK21">
            <v>32408.22</v>
          </cell>
          <cell r="AL21">
            <v>30842</v>
          </cell>
          <cell r="AM21">
            <v>1566.2200000000012</v>
          </cell>
          <cell r="AN21">
            <v>4382.4399999999996</v>
          </cell>
          <cell r="AO21">
            <v>1</v>
          </cell>
          <cell r="AP21">
            <v>4382</v>
          </cell>
          <cell r="AQ21">
            <v>60031</v>
          </cell>
          <cell r="AR21">
            <v>92925</v>
          </cell>
          <cell r="AS21">
            <v>20250</v>
          </cell>
          <cell r="AT21">
            <v>113175</v>
          </cell>
          <cell r="AU21">
            <v>7305</v>
          </cell>
          <cell r="AV21">
            <v>174</v>
          </cell>
          <cell r="AW21">
            <v>7479</v>
          </cell>
          <cell r="AX21">
            <v>388</v>
          </cell>
          <cell r="AY21">
            <v>198</v>
          </cell>
          <cell r="AZ21">
            <v>330</v>
          </cell>
          <cell r="BA21">
            <v>0</v>
          </cell>
          <cell r="BB21">
            <v>8395</v>
          </cell>
          <cell r="BC21">
            <v>0</v>
          </cell>
          <cell r="BD21">
            <v>2688</v>
          </cell>
          <cell r="BE21">
            <v>420</v>
          </cell>
          <cell r="BF21">
            <v>0</v>
          </cell>
          <cell r="BG21">
            <v>297</v>
          </cell>
          <cell r="BH21">
            <v>0</v>
          </cell>
          <cell r="BI21">
            <v>0</v>
          </cell>
          <cell r="BJ21">
            <v>0</v>
          </cell>
          <cell r="BK21">
            <v>0</v>
          </cell>
          <cell r="BL21">
            <v>0</v>
          </cell>
          <cell r="BM21">
            <v>0</v>
          </cell>
          <cell r="BN21">
            <v>3405</v>
          </cell>
          <cell r="BO21">
            <v>4382</v>
          </cell>
          <cell r="BP21">
            <v>1741</v>
          </cell>
          <cell r="BQ21">
            <v>283</v>
          </cell>
          <cell r="BR21">
            <v>191412</v>
          </cell>
          <cell r="BS21">
            <v>9000</v>
          </cell>
          <cell r="BT21">
            <v>200412</v>
          </cell>
          <cell r="BU21">
            <v>149</v>
          </cell>
          <cell r="BV21">
            <v>0</v>
          </cell>
          <cell r="BW21">
            <v>0</v>
          </cell>
          <cell r="BX21">
            <v>0</v>
          </cell>
          <cell r="BY21">
            <v>0</v>
          </cell>
          <cell r="BZ21">
            <v>0</v>
          </cell>
          <cell r="CA21">
            <v>14607</v>
          </cell>
          <cell r="CC21">
            <v>14607</v>
          </cell>
          <cell r="CD21">
            <v>14756</v>
          </cell>
          <cell r="CE21">
            <v>215168</v>
          </cell>
          <cell r="CF21">
            <v>192017</v>
          </cell>
          <cell r="CG21">
            <v>14607</v>
          </cell>
          <cell r="CH21">
            <v>149</v>
          </cell>
          <cell r="CI21">
            <v>8395</v>
          </cell>
          <cell r="CJ21">
            <v>215168</v>
          </cell>
          <cell r="CK21">
            <v>0</v>
          </cell>
          <cell r="CL21">
            <v>0</v>
          </cell>
          <cell r="CM21">
            <v>0</v>
          </cell>
          <cell r="CN21">
            <v>0</v>
          </cell>
          <cell r="CO21">
            <v>0</v>
          </cell>
          <cell r="CP21">
            <v>0</v>
          </cell>
          <cell r="CQ21">
            <v>0</v>
          </cell>
          <cell r="CR21">
            <v>0</v>
          </cell>
          <cell r="CS21">
            <v>0</v>
          </cell>
        </row>
        <row r="22">
          <cell r="A22">
            <v>554</v>
          </cell>
          <cell r="B22">
            <v>2171</v>
          </cell>
          <cell r="C22" t="str">
            <v>Beech Green Primary School</v>
          </cell>
          <cell r="E22">
            <v>1</v>
          </cell>
          <cell r="M22">
            <v>0</v>
          </cell>
          <cell r="N22">
            <v>0</v>
          </cell>
          <cell r="O22">
            <v>60</v>
          </cell>
          <cell r="P22">
            <v>79</v>
          </cell>
          <cell r="Q22">
            <v>60</v>
          </cell>
          <cell r="R22">
            <v>73</v>
          </cell>
          <cell r="S22">
            <v>76</v>
          </cell>
          <cell r="T22">
            <v>75</v>
          </cell>
          <cell r="U22">
            <v>57</v>
          </cell>
          <cell r="V22">
            <v>2</v>
          </cell>
          <cell r="W22">
            <v>482</v>
          </cell>
          <cell r="X22">
            <v>199</v>
          </cell>
          <cell r="Y22">
            <v>283</v>
          </cell>
          <cell r="Z22">
            <v>482</v>
          </cell>
          <cell r="AA22">
            <v>0</v>
          </cell>
          <cell r="AB22">
            <v>0</v>
          </cell>
          <cell r="AC22">
            <v>9.5399999999999999E-2</v>
          </cell>
          <cell r="AD22">
            <v>19</v>
          </cell>
          <cell r="AE22">
            <v>27</v>
          </cell>
          <cell r="AF22">
            <v>2</v>
          </cell>
          <cell r="AG22">
            <v>7</v>
          </cell>
          <cell r="AH22">
            <v>36</v>
          </cell>
          <cell r="AI22">
            <v>25</v>
          </cell>
          <cell r="AJ22">
            <v>18.100000000000001</v>
          </cell>
          <cell r="AK22">
            <v>29869.68</v>
          </cell>
          <cell r="AL22">
            <v>30842</v>
          </cell>
          <cell r="AM22">
            <v>-972.31999999999971</v>
          </cell>
          <cell r="AN22">
            <v>-17598.990000000002</v>
          </cell>
          <cell r="AO22">
            <v>0</v>
          </cell>
          <cell r="AP22">
            <v>0</v>
          </cell>
          <cell r="AQ22">
            <v>60031</v>
          </cell>
          <cell r="AR22">
            <v>597198</v>
          </cell>
          <cell r="AS22">
            <v>130140</v>
          </cell>
          <cell r="AT22">
            <v>727338</v>
          </cell>
          <cell r="AU22">
            <v>22784</v>
          </cell>
          <cell r="AV22">
            <v>2882</v>
          </cell>
          <cell r="AW22">
            <v>25666</v>
          </cell>
          <cell r="AX22">
            <v>6984</v>
          </cell>
          <cell r="AY22">
            <v>3762</v>
          </cell>
          <cell r="AZ22">
            <v>4455</v>
          </cell>
          <cell r="BA22">
            <v>0</v>
          </cell>
          <cell r="BB22">
            <v>40867</v>
          </cell>
          <cell r="BC22">
            <v>0</v>
          </cell>
          <cell r="BD22">
            <v>19104</v>
          </cell>
          <cell r="BE22">
            <v>2985</v>
          </cell>
          <cell r="BF22">
            <v>0</v>
          </cell>
          <cell r="BG22">
            <v>297</v>
          </cell>
          <cell r="BH22">
            <v>0</v>
          </cell>
          <cell r="BI22">
            <v>0</v>
          </cell>
          <cell r="BJ22">
            <v>0</v>
          </cell>
          <cell r="BK22">
            <v>0</v>
          </cell>
          <cell r="BL22">
            <v>0</v>
          </cell>
          <cell r="BM22">
            <v>0</v>
          </cell>
          <cell r="BN22">
            <v>22386</v>
          </cell>
          <cell r="BO22">
            <v>0</v>
          </cell>
          <cell r="BP22">
            <v>14431</v>
          </cell>
          <cell r="BQ22">
            <v>7075</v>
          </cell>
          <cell r="BR22">
            <v>872128</v>
          </cell>
          <cell r="BS22">
            <v>40000</v>
          </cell>
          <cell r="BT22">
            <v>912128</v>
          </cell>
          <cell r="BU22">
            <v>149</v>
          </cell>
          <cell r="BV22">
            <v>0</v>
          </cell>
          <cell r="BW22">
            <v>0</v>
          </cell>
          <cell r="BX22">
            <v>0</v>
          </cell>
          <cell r="BY22">
            <v>0</v>
          </cell>
          <cell r="BZ22">
            <v>0</v>
          </cell>
          <cell r="CA22">
            <v>33306</v>
          </cell>
          <cell r="CC22">
            <v>33306</v>
          </cell>
          <cell r="CD22">
            <v>33455</v>
          </cell>
          <cell r="CE22">
            <v>945583</v>
          </cell>
          <cell r="CF22">
            <v>871261</v>
          </cell>
          <cell r="CG22">
            <v>33306</v>
          </cell>
          <cell r="CH22">
            <v>149</v>
          </cell>
          <cell r="CI22">
            <v>40867</v>
          </cell>
          <cell r="CJ22">
            <v>945583</v>
          </cell>
          <cell r="CK22">
            <v>63945</v>
          </cell>
          <cell r="CL22">
            <v>40000</v>
          </cell>
          <cell r="CM22">
            <v>63943</v>
          </cell>
          <cell r="CN22">
            <v>2562</v>
          </cell>
          <cell r="CO22">
            <v>2562</v>
          </cell>
          <cell r="CP22">
            <v>17</v>
          </cell>
          <cell r="CQ22">
            <v>11</v>
          </cell>
          <cell r="CR22">
            <v>3139</v>
          </cell>
          <cell r="CS22">
            <v>3144</v>
          </cell>
        </row>
        <row r="23">
          <cell r="A23">
            <v>555</v>
          </cell>
          <cell r="B23">
            <v>2061</v>
          </cell>
          <cell r="C23" t="str">
            <v>Forest View Primary School</v>
          </cell>
          <cell r="E23">
            <v>1</v>
          </cell>
          <cell r="M23">
            <v>0</v>
          </cell>
          <cell r="N23">
            <v>0</v>
          </cell>
          <cell r="O23">
            <v>37</v>
          </cell>
          <cell r="P23">
            <v>58</v>
          </cell>
          <cell r="Q23">
            <v>53</v>
          </cell>
          <cell r="R23">
            <v>53</v>
          </cell>
          <cell r="S23">
            <v>57</v>
          </cell>
          <cell r="T23">
            <v>63</v>
          </cell>
          <cell r="U23">
            <v>70</v>
          </cell>
          <cell r="V23">
            <v>0</v>
          </cell>
          <cell r="W23">
            <v>391</v>
          </cell>
          <cell r="X23">
            <v>148</v>
          </cell>
          <cell r="Y23">
            <v>243</v>
          </cell>
          <cell r="Z23">
            <v>391</v>
          </cell>
          <cell r="AA23">
            <v>0</v>
          </cell>
          <cell r="AB23">
            <v>0</v>
          </cell>
          <cell r="AC23">
            <v>0.32919999999999999</v>
          </cell>
          <cell r="AD23">
            <v>49</v>
          </cell>
          <cell r="AE23">
            <v>80</v>
          </cell>
          <cell r="AF23">
            <v>4</v>
          </cell>
          <cell r="AG23">
            <v>10</v>
          </cell>
          <cell r="AH23">
            <v>73</v>
          </cell>
          <cell r="AI23">
            <v>48</v>
          </cell>
          <cell r="AJ23">
            <v>19</v>
          </cell>
          <cell r="AK23">
            <v>30318.429999999997</v>
          </cell>
          <cell r="AL23">
            <v>30842</v>
          </cell>
          <cell r="AM23">
            <v>-523.57000000000335</v>
          </cell>
          <cell r="AN23">
            <v>-9947.83</v>
          </cell>
          <cell r="AO23">
            <v>0</v>
          </cell>
          <cell r="AP23">
            <v>0</v>
          </cell>
          <cell r="AQ23">
            <v>60031</v>
          </cell>
          <cell r="AR23">
            <v>484449</v>
          </cell>
          <cell r="AS23">
            <v>105570</v>
          </cell>
          <cell r="AT23">
            <v>590019</v>
          </cell>
          <cell r="AU23">
            <v>60204</v>
          </cell>
          <cell r="AV23">
            <v>7050</v>
          </cell>
          <cell r="AW23">
            <v>67254</v>
          </cell>
          <cell r="AX23">
            <v>14162</v>
          </cell>
          <cell r="AY23">
            <v>9702</v>
          </cell>
          <cell r="AZ23">
            <v>13200</v>
          </cell>
          <cell r="BA23">
            <v>0</v>
          </cell>
          <cell r="BB23">
            <v>104318</v>
          </cell>
          <cell r="BC23">
            <v>0</v>
          </cell>
          <cell r="BD23">
            <v>14208</v>
          </cell>
          <cell r="BE23">
            <v>2220</v>
          </cell>
          <cell r="BF23">
            <v>0</v>
          </cell>
          <cell r="BG23">
            <v>297</v>
          </cell>
          <cell r="BH23">
            <v>0</v>
          </cell>
          <cell r="BI23">
            <v>1540</v>
          </cell>
          <cell r="BJ23">
            <v>0</v>
          </cell>
          <cell r="BK23">
            <v>0</v>
          </cell>
          <cell r="BL23">
            <v>0</v>
          </cell>
          <cell r="BM23">
            <v>0</v>
          </cell>
          <cell r="BN23">
            <v>18265</v>
          </cell>
          <cell r="BO23">
            <v>0</v>
          </cell>
          <cell r="BP23">
            <v>19026</v>
          </cell>
          <cell r="BQ23">
            <v>13584</v>
          </cell>
          <cell r="BR23">
            <v>805243</v>
          </cell>
          <cell r="BS23">
            <v>30000</v>
          </cell>
          <cell r="BT23">
            <v>835243</v>
          </cell>
          <cell r="BU23">
            <v>149</v>
          </cell>
          <cell r="BV23">
            <v>0</v>
          </cell>
          <cell r="BW23">
            <v>0</v>
          </cell>
          <cell r="BX23">
            <v>186660</v>
          </cell>
          <cell r="BY23">
            <v>0</v>
          </cell>
          <cell r="BZ23">
            <v>186660</v>
          </cell>
          <cell r="CA23">
            <v>28726</v>
          </cell>
          <cell r="CC23">
            <v>28726</v>
          </cell>
          <cell r="CD23">
            <v>215535</v>
          </cell>
          <cell r="CE23">
            <v>1050778</v>
          </cell>
          <cell r="CF23">
            <v>730925</v>
          </cell>
          <cell r="CG23">
            <v>28726</v>
          </cell>
          <cell r="CH23">
            <v>186809</v>
          </cell>
          <cell r="CI23">
            <v>104318</v>
          </cell>
          <cell r="CJ23">
            <v>1050778</v>
          </cell>
          <cell r="CK23">
            <v>53921</v>
          </cell>
          <cell r="CL23">
            <v>30000</v>
          </cell>
          <cell r="CM23">
            <v>53917</v>
          </cell>
          <cell r="CN23">
            <v>2206</v>
          </cell>
          <cell r="CO23">
            <v>2210</v>
          </cell>
          <cell r="CP23">
            <v>14369</v>
          </cell>
          <cell r="CQ23">
            <v>14370</v>
          </cell>
          <cell r="CR23">
            <v>8030</v>
          </cell>
          <cell r="CS23">
            <v>8024</v>
          </cell>
        </row>
        <row r="24">
          <cell r="A24">
            <v>558</v>
          </cell>
          <cell r="B24">
            <v>2042</v>
          </cell>
          <cell r="C24" t="str">
            <v>Blakeney Primary School</v>
          </cell>
          <cell r="M24">
            <v>0</v>
          </cell>
          <cell r="N24">
            <v>0</v>
          </cell>
          <cell r="O24">
            <v>16</v>
          </cell>
          <cell r="P24">
            <v>11</v>
          </cell>
          <cell r="Q24">
            <v>10</v>
          </cell>
          <cell r="R24">
            <v>19</v>
          </cell>
          <cell r="S24">
            <v>12</v>
          </cell>
          <cell r="T24">
            <v>6</v>
          </cell>
          <cell r="U24">
            <v>15</v>
          </cell>
          <cell r="V24">
            <v>0</v>
          </cell>
          <cell r="W24">
            <v>89</v>
          </cell>
          <cell r="X24">
            <v>37</v>
          </cell>
          <cell r="Y24">
            <v>52</v>
          </cell>
          <cell r="Z24">
            <v>89</v>
          </cell>
          <cell r="AA24">
            <v>0</v>
          </cell>
          <cell r="AB24">
            <v>0</v>
          </cell>
          <cell r="AC24">
            <v>0.34620000000000001</v>
          </cell>
          <cell r="AD24">
            <v>13</v>
          </cell>
          <cell r="AE24">
            <v>18</v>
          </cell>
          <cell r="AF24">
            <v>2</v>
          </cell>
          <cell r="AG24">
            <v>7</v>
          </cell>
          <cell r="AH24">
            <v>2</v>
          </cell>
          <cell r="AI24">
            <v>4</v>
          </cell>
          <cell r="AJ24">
            <v>3.5</v>
          </cell>
          <cell r="AK24">
            <v>30033.75</v>
          </cell>
          <cell r="AL24">
            <v>30842</v>
          </cell>
          <cell r="AM24">
            <v>-808.25</v>
          </cell>
          <cell r="AN24">
            <v>-2828.88</v>
          </cell>
          <cell r="AO24">
            <v>0.5</v>
          </cell>
          <cell r="AP24">
            <v>-1414</v>
          </cell>
          <cell r="AQ24">
            <v>60031</v>
          </cell>
          <cell r="AR24">
            <v>110271</v>
          </cell>
          <cell r="AS24">
            <v>24030</v>
          </cell>
          <cell r="AT24">
            <v>134301</v>
          </cell>
          <cell r="AU24">
            <v>24325</v>
          </cell>
          <cell r="AV24">
            <v>1142</v>
          </cell>
          <cell r="AW24">
            <v>25467</v>
          </cell>
          <cell r="AX24">
            <v>388</v>
          </cell>
          <cell r="AY24">
            <v>2574</v>
          </cell>
          <cell r="AZ24">
            <v>2970</v>
          </cell>
          <cell r="BA24">
            <v>0</v>
          </cell>
          <cell r="BB24">
            <v>31399</v>
          </cell>
          <cell r="BC24">
            <v>0</v>
          </cell>
          <cell r="BD24">
            <v>3552</v>
          </cell>
          <cell r="BE24">
            <v>555</v>
          </cell>
          <cell r="BF24">
            <v>0</v>
          </cell>
          <cell r="BG24">
            <v>297</v>
          </cell>
          <cell r="BH24">
            <v>0</v>
          </cell>
          <cell r="BI24">
            <v>0</v>
          </cell>
          <cell r="BJ24">
            <v>0</v>
          </cell>
          <cell r="BK24">
            <v>0</v>
          </cell>
          <cell r="BL24">
            <v>0</v>
          </cell>
          <cell r="BM24">
            <v>0</v>
          </cell>
          <cell r="BN24">
            <v>4404</v>
          </cell>
          <cell r="BO24">
            <v>-1414</v>
          </cell>
          <cell r="BP24">
            <v>2220</v>
          </cell>
          <cell r="BQ24">
            <v>1132</v>
          </cell>
          <cell r="BR24">
            <v>232073</v>
          </cell>
          <cell r="BS24">
            <v>9000</v>
          </cell>
          <cell r="BT24">
            <v>241073</v>
          </cell>
          <cell r="BU24">
            <v>149</v>
          </cell>
          <cell r="BV24">
            <v>0</v>
          </cell>
          <cell r="BW24">
            <v>0</v>
          </cell>
          <cell r="BX24">
            <v>0</v>
          </cell>
          <cell r="BY24">
            <v>0</v>
          </cell>
          <cell r="BZ24">
            <v>0</v>
          </cell>
          <cell r="CA24">
            <v>14862</v>
          </cell>
          <cell r="CC24">
            <v>14862</v>
          </cell>
          <cell r="CD24">
            <v>15011</v>
          </cell>
          <cell r="CE24">
            <v>256084</v>
          </cell>
          <cell r="CF24">
            <v>209674</v>
          </cell>
          <cell r="CG24">
            <v>14862</v>
          </cell>
          <cell r="CH24">
            <v>149</v>
          </cell>
          <cell r="CI24">
            <v>31399</v>
          </cell>
          <cell r="CJ24">
            <v>256084</v>
          </cell>
          <cell r="CK24">
            <v>0</v>
          </cell>
          <cell r="CL24">
            <v>0</v>
          </cell>
          <cell r="CM24">
            <v>0</v>
          </cell>
          <cell r="CN24">
            <v>0</v>
          </cell>
          <cell r="CO24">
            <v>0</v>
          </cell>
          <cell r="CP24">
            <v>0</v>
          </cell>
          <cell r="CQ24">
            <v>0</v>
          </cell>
          <cell r="CR24">
            <v>0</v>
          </cell>
          <cell r="CS24">
            <v>0</v>
          </cell>
        </row>
        <row r="25">
          <cell r="A25">
            <v>559</v>
          </cell>
          <cell r="B25">
            <v>2045</v>
          </cell>
          <cell r="C25" t="str">
            <v>Bledington School</v>
          </cell>
          <cell r="M25">
            <v>0</v>
          </cell>
          <cell r="N25">
            <v>0</v>
          </cell>
          <cell r="O25">
            <v>10</v>
          </cell>
          <cell r="P25">
            <v>14</v>
          </cell>
          <cell r="Q25">
            <v>8</v>
          </cell>
          <cell r="R25">
            <v>7</v>
          </cell>
          <cell r="S25">
            <v>12</v>
          </cell>
          <cell r="T25">
            <v>12</v>
          </cell>
          <cell r="U25">
            <v>13</v>
          </cell>
          <cell r="V25">
            <v>0</v>
          </cell>
          <cell r="W25">
            <v>76</v>
          </cell>
          <cell r="X25">
            <v>32</v>
          </cell>
          <cell r="Y25">
            <v>44</v>
          </cell>
          <cell r="Z25">
            <v>76</v>
          </cell>
          <cell r="AA25">
            <v>0</v>
          </cell>
          <cell r="AB25">
            <v>0</v>
          </cell>
          <cell r="AC25">
            <v>0.18179999999999999</v>
          </cell>
          <cell r="AD25">
            <v>6</v>
          </cell>
          <cell r="AE25">
            <v>8</v>
          </cell>
          <cell r="AF25">
            <v>0</v>
          </cell>
          <cell r="AG25">
            <v>1</v>
          </cell>
          <cell r="AH25">
            <v>3</v>
          </cell>
          <cell r="AI25">
            <v>3</v>
          </cell>
          <cell r="AJ25">
            <v>3.0500999999999996</v>
          </cell>
          <cell r="AK25">
            <v>29368.280000000002</v>
          </cell>
          <cell r="AL25">
            <v>30842</v>
          </cell>
          <cell r="AM25">
            <v>-1473.7199999999975</v>
          </cell>
          <cell r="AN25">
            <v>-4494.99</v>
          </cell>
          <cell r="AO25">
            <v>0.5</v>
          </cell>
          <cell r="AP25">
            <v>-2247</v>
          </cell>
          <cell r="AQ25">
            <v>60031</v>
          </cell>
          <cell r="AR25">
            <v>94164</v>
          </cell>
          <cell r="AS25">
            <v>20520</v>
          </cell>
          <cell r="AT25">
            <v>114684</v>
          </cell>
          <cell r="AU25">
            <v>4870</v>
          </cell>
          <cell r="AV25">
            <v>592</v>
          </cell>
          <cell r="AW25">
            <v>5462</v>
          </cell>
          <cell r="AX25">
            <v>582</v>
          </cell>
          <cell r="AY25">
            <v>1188</v>
          </cell>
          <cell r="AZ25">
            <v>1320</v>
          </cell>
          <cell r="BA25">
            <v>0</v>
          </cell>
          <cell r="BB25">
            <v>8552</v>
          </cell>
          <cell r="BC25">
            <v>0</v>
          </cell>
          <cell r="BD25">
            <v>3072</v>
          </cell>
          <cell r="BE25">
            <v>480</v>
          </cell>
          <cell r="BF25">
            <v>0</v>
          </cell>
          <cell r="BG25">
            <v>297</v>
          </cell>
          <cell r="BH25">
            <v>0</v>
          </cell>
          <cell r="BI25">
            <v>0</v>
          </cell>
          <cell r="BJ25">
            <v>0</v>
          </cell>
          <cell r="BK25">
            <v>0</v>
          </cell>
          <cell r="BL25">
            <v>0</v>
          </cell>
          <cell r="BM25">
            <v>0</v>
          </cell>
          <cell r="BN25">
            <v>3849</v>
          </cell>
          <cell r="BO25">
            <v>-2247</v>
          </cell>
          <cell r="BP25">
            <v>1776</v>
          </cell>
          <cell r="BQ25">
            <v>849</v>
          </cell>
          <cell r="BR25">
            <v>187494</v>
          </cell>
          <cell r="BS25">
            <v>9000</v>
          </cell>
          <cell r="BT25">
            <v>196494</v>
          </cell>
          <cell r="BU25">
            <v>149</v>
          </cell>
          <cell r="BV25">
            <v>0</v>
          </cell>
          <cell r="BW25">
            <v>0</v>
          </cell>
          <cell r="BX25">
            <v>0</v>
          </cell>
          <cell r="BY25">
            <v>0</v>
          </cell>
          <cell r="BZ25">
            <v>0</v>
          </cell>
          <cell r="CA25">
            <v>14565</v>
          </cell>
          <cell r="CC25">
            <v>14565</v>
          </cell>
          <cell r="CD25">
            <v>14714</v>
          </cell>
          <cell r="CE25">
            <v>211208</v>
          </cell>
          <cell r="CF25">
            <v>187942</v>
          </cell>
          <cell r="CG25">
            <v>14565</v>
          </cell>
          <cell r="CH25">
            <v>149</v>
          </cell>
          <cell r="CI25">
            <v>8552</v>
          </cell>
          <cell r="CJ25">
            <v>211208</v>
          </cell>
          <cell r="CK25">
            <v>0</v>
          </cell>
          <cell r="CL25">
            <v>0</v>
          </cell>
          <cell r="CM25">
            <v>0</v>
          </cell>
          <cell r="CN25">
            <v>0</v>
          </cell>
          <cell r="CO25">
            <v>0</v>
          </cell>
          <cell r="CP25">
            <v>0</v>
          </cell>
          <cell r="CQ25">
            <v>0</v>
          </cell>
          <cell r="CR25">
            <v>0</v>
          </cell>
          <cell r="CS25">
            <v>0</v>
          </cell>
        </row>
        <row r="26">
          <cell r="A26">
            <v>560</v>
          </cell>
          <cell r="B26">
            <v>3021</v>
          </cell>
          <cell r="C26" t="str">
            <v>Blockley Church of England Primary School</v>
          </cell>
          <cell r="F26">
            <v>1</v>
          </cell>
          <cell r="M26">
            <v>0</v>
          </cell>
          <cell r="N26">
            <v>0</v>
          </cell>
          <cell r="O26">
            <v>16</v>
          </cell>
          <cell r="P26">
            <v>24</v>
          </cell>
          <cell r="Q26">
            <v>16</v>
          </cell>
          <cell r="R26">
            <v>24</v>
          </cell>
          <cell r="S26">
            <v>18</v>
          </cell>
          <cell r="T26">
            <v>22</v>
          </cell>
          <cell r="U26">
            <v>16</v>
          </cell>
          <cell r="V26">
            <v>0</v>
          </cell>
          <cell r="W26">
            <v>136</v>
          </cell>
          <cell r="X26">
            <v>56</v>
          </cell>
          <cell r="Y26">
            <v>80</v>
          </cell>
          <cell r="Z26">
            <v>136</v>
          </cell>
          <cell r="AA26">
            <v>0</v>
          </cell>
          <cell r="AB26">
            <v>0</v>
          </cell>
          <cell r="AC26">
            <v>0.1875</v>
          </cell>
          <cell r="AD26">
            <v>11</v>
          </cell>
          <cell r="AE26">
            <v>15</v>
          </cell>
          <cell r="AF26">
            <v>4</v>
          </cell>
          <cell r="AG26">
            <v>4</v>
          </cell>
          <cell r="AH26">
            <v>8</v>
          </cell>
          <cell r="AI26">
            <v>11</v>
          </cell>
          <cell r="AJ26">
            <v>6.3</v>
          </cell>
          <cell r="AK26">
            <v>28587.23</v>
          </cell>
          <cell r="AL26">
            <v>30842</v>
          </cell>
          <cell r="AM26">
            <v>-2254.7700000000004</v>
          </cell>
          <cell r="AN26">
            <v>-14205.05</v>
          </cell>
          <cell r="AO26">
            <v>0.5</v>
          </cell>
          <cell r="AP26">
            <v>-7103</v>
          </cell>
          <cell r="AQ26">
            <v>60031</v>
          </cell>
          <cell r="AR26">
            <v>168504</v>
          </cell>
          <cell r="AS26">
            <v>36720</v>
          </cell>
          <cell r="AT26">
            <v>205224</v>
          </cell>
          <cell r="AU26">
            <v>6088</v>
          </cell>
          <cell r="AV26">
            <v>1186</v>
          </cell>
          <cell r="AW26">
            <v>7274</v>
          </cell>
          <cell r="AX26">
            <v>1552</v>
          </cell>
          <cell r="AY26">
            <v>2178</v>
          </cell>
          <cell r="AZ26">
            <v>2475</v>
          </cell>
          <cell r="BA26">
            <v>0</v>
          </cell>
          <cell r="BB26">
            <v>13479</v>
          </cell>
          <cell r="BC26">
            <v>0</v>
          </cell>
          <cell r="BD26">
            <v>5376</v>
          </cell>
          <cell r="BE26">
            <v>840</v>
          </cell>
          <cell r="BF26">
            <v>0</v>
          </cell>
          <cell r="BG26">
            <v>297</v>
          </cell>
          <cell r="BH26">
            <v>0</v>
          </cell>
          <cell r="BI26">
            <v>0</v>
          </cell>
          <cell r="BJ26">
            <v>0</v>
          </cell>
          <cell r="BK26">
            <v>0</v>
          </cell>
          <cell r="BL26">
            <v>0</v>
          </cell>
          <cell r="BM26">
            <v>0</v>
          </cell>
          <cell r="BN26">
            <v>6513</v>
          </cell>
          <cell r="BO26">
            <v>-7103</v>
          </cell>
          <cell r="BP26">
            <v>2797</v>
          </cell>
          <cell r="BQ26">
            <v>3113</v>
          </cell>
          <cell r="BR26">
            <v>284054</v>
          </cell>
          <cell r="BS26">
            <v>18000</v>
          </cell>
          <cell r="BT26">
            <v>302054</v>
          </cell>
          <cell r="BU26">
            <v>149</v>
          </cell>
          <cell r="BV26">
            <v>0</v>
          </cell>
          <cell r="BW26">
            <v>0</v>
          </cell>
          <cell r="BX26">
            <v>0</v>
          </cell>
          <cell r="BY26">
            <v>0</v>
          </cell>
          <cell r="BZ26">
            <v>0</v>
          </cell>
          <cell r="CA26">
            <v>17363</v>
          </cell>
          <cell r="CC26">
            <v>17363</v>
          </cell>
          <cell r="CD26">
            <v>17512</v>
          </cell>
          <cell r="CE26">
            <v>319566</v>
          </cell>
          <cell r="CF26">
            <v>288575</v>
          </cell>
          <cell r="CG26">
            <v>17363</v>
          </cell>
          <cell r="CH26">
            <v>149</v>
          </cell>
          <cell r="CI26">
            <v>13479</v>
          </cell>
          <cell r="CJ26">
            <v>319566</v>
          </cell>
          <cell r="CK26">
            <v>0</v>
          </cell>
          <cell r="CL26">
            <v>0</v>
          </cell>
          <cell r="CM26">
            <v>0</v>
          </cell>
          <cell r="CN26">
            <v>0</v>
          </cell>
          <cell r="CO26">
            <v>0</v>
          </cell>
          <cell r="CP26">
            <v>0</v>
          </cell>
          <cell r="CQ26">
            <v>0</v>
          </cell>
          <cell r="CR26">
            <v>0</v>
          </cell>
          <cell r="CS26">
            <v>0</v>
          </cell>
        </row>
        <row r="27">
          <cell r="A27">
            <v>563</v>
          </cell>
          <cell r="B27">
            <v>2046</v>
          </cell>
          <cell r="C27" t="str">
            <v>Bourton-on-the-Water Primary School</v>
          </cell>
          <cell r="M27">
            <v>0</v>
          </cell>
          <cell r="N27">
            <v>0</v>
          </cell>
          <cell r="O27">
            <v>33</v>
          </cell>
          <cell r="P27">
            <v>38</v>
          </cell>
          <cell r="Q27">
            <v>37</v>
          </cell>
          <cell r="R27">
            <v>36</v>
          </cell>
          <cell r="S27">
            <v>40</v>
          </cell>
          <cell r="T27">
            <v>43</v>
          </cell>
          <cell r="U27">
            <v>45</v>
          </cell>
          <cell r="V27">
            <v>1</v>
          </cell>
          <cell r="W27">
            <v>273</v>
          </cell>
          <cell r="X27">
            <v>108</v>
          </cell>
          <cell r="Y27">
            <v>165</v>
          </cell>
          <cell r="Z27">
            <v>273</v>
          </cell>
          <cell r="AA27">
            <v>0</v>
          </cell>
          <cell r="AB27">
            <v>0</v>
          </cell>
          <cell r="AC27">
            <v>0.22420000000000001</v>
          </cell>
          <cell r="AD27">
            <v>24</v>
          </cell>
          <cell r="AE27">
            <v>37</v>
          </cell>
          <cell r="AF27">
            <v>2</v>
          </cell>
          <cell r="AG27">
            <v>4</v>
          </cell>
          <cell r="AH27">
            <v>11</v>
          </cell>
          <cell r="AI27">
            <v>3</v>
          </cell>
          <cell r="AJ27">
            <v>9.3000000000000007</v>
          </cell>
          <cell r="AK27">
            <v>30004.079999999998</v>
          </cell>
          <cell r="AL27">
            <v>30842</v>
          </cell>
          <cell r="AM27">
            <v>-837.92000000000189</v>
          </cell>
          <cell r="AN27">
            <v>-7792.66</v>
          </cell>
          <cell r="AO27">
            <v>0.33329999999999999</v>
          </cell>
          <cell r="AP27">
            <v>-2597</v>
          </cell>
          <cell r="AQ27">
            <v>60031</v>
          </cell>
          <cell r="AR27">
            <v>338247</v>
          </cell>
          <cell r="AS27">
            <v>73710</v>
          </cell>
          <cell r="AT27">
            <v>411957</v>
          </cell>
          <cell r="AU27">
            <v>13984</v>
          </cell>
          <cell r="AV27">
            <v>2492</v>
          </cell>
          <cell r="AW27">
            <v>16476</v>
          </cell>
          <cell r="AX27">
            <v>2134</v>
          </cell>
          <cell r="AY27">
            <v>4752</v>
          </cell>
          <cell r="AZ27">
            <v>6105</v>
          </cell>
          <cell r="BA27">
            <v>0</v>
          </cell>
          <cell r="BB27">
            <v>29467</v>
          </cell>
          <cell r="BC27">
            <v>0</v>
          </cell>
          <cell r="BD27">
            <v>10368</v>
          </cell>
          <cell r="BE27">
            <v>1620</v>
          </cell>
          <cell r="BF27">
            <v>0</v>
          </cell>
          <cell r="BG27">
            <v>297</v>
          </cell>
          <cell r="BH27">
            <v>0</v>
          </cell>
          <cell r="BI27">
            <v>0</v>
          </cell>
          <cell r="BJ27">
            <v>0</v>
          </cell>
          <cell r="BK27">
            <v>0</v>
          </cell>
          <cell r="BL27">
            <v>0</v>
          </cell>
          <cell r="BM27">
            <v>0</v>
          </cell>
          <cell r="BN27">
            <v>12285</v>
          </cell>
          <cell r="BO27">
            <v>-2597</v>
          </cell>
          <cell r="BP27">
            <v>4951</v>
          </cell>
          <cell r="BQ27">
            <v>849</v>
          </cell>
          <cell r="BR27">
            <v>516943</v>
          </cell>
          <cell r="BS27">
            <v>30000</v>
          </cell>
          <cell r="BT27">
            <v>546943</v>
          </cell>
          <cell r="BU27">
            <v>149</v>
          </cell>
          <cell r="BV27">
            <v>0</v>
          </cell>
          <cell r="BW27">
            <v>0</v>
          </cell>
          <cell r="BX27">
            <v>0</v>
          </cell>
          <cell r="BY27">
            <v>0</v>
          </cell>
          <cell r="BZ27">
            <v>0</v>
          </cell>
          <cell r="CA27">
            <v>21985</v>
          </cell>
          <cell r="CC27">
            <v>21985</v>
          </cell>
          <cell r="CD27">
            <v>22134</v>
          </cell>
          <cell r="CE27">
            <v>569077</v>
          </cell>
          <cell r="CF27">
            <v>517476</v>
          </cell>
          <cell r="CG27">
            <v>21985</v>
          </cell>
          <cell r="CH27">
            <v>149</v>
          </cell>
          <cell r="CI27">
            <v>29467</v>
          </cell>
          <cell r="CJ27">
            <v>569077</v>
          </cell>
          <cell r="CK27">
            <v>0</v>
          </cell>
          <cell r="CL27">
            <v>0</v>
          </cell>
          <cell r="CM27">
            <v>0</v>
          </cell>
          <cell r="CN27">
            <v>0</v>
          </cell>
          <cell r="CO27">
            <v>0</v>
          </cell>
          <cell r="CP27">
            <v>0</v>
          </cell>
          <cell r="CQ27">
            <v>0</v>
          </cell>
          <cell r="CR27">
            <v>0</v>
          </cell>
          <cell r="CS27">
            <v>0</v>
          </cell>
        </row>
        <row r="28">
          <cell r="A28">
            <v>564</v>
          </cell>
          <cell r="B28">
            <v>2047</v>
          </cell>
          <cell r="C28" t="str">
            <v>Leighterton Primary School</v>
          </cell>
          <cell r="M28">
            <v>0</v>
          </cell>
          <cell r="N28">
            <v>0</v>
          </cell>
          <cell r="O28">
            <v>14</v>
          </cell>
          <cell r="P28">
            <v>18</v>
          </cell>
          <cell r="Q28">
            <v>20</v>
          </cell>
          <cell r="R28">
            <v>21</v>
          </cell>
          <cell r="S28">
            <v>27</v>
          </cell>
          <cell r="T28">
            <v>12</v>
          </cell>
          <cell r="U28">
            <v>16</v>
          </cell>
          <cell r="V28">
            <v>0</v>
          </cell>
          <cell r="W28">
            <v>128</v>
          </cell>
          <cell r="X28">
            <v>52</v>
          </cell>
          <cell r="Y28">
            <v>76</v>
          </cell>
          <cell r="Z28">
            <v>128</v>
          </cell>
          <cell r="AA28">
            <v>0</v>
          </cell>
          <cell r="AB28">
            <v>0</v>
          </cell>
          <cell r="AC28">
            <v>0.19739999999999999</v>
          </cell>
          <cell r="AD28">
            <v>10</v>
          </cell>
          <cell r="AE28">
            <v>15</v>
          </cell>
          <cell r="AF28">
            <v>2</v>
          </cell>
          <cell r="AG28">
            <v>5</v>
          </cell>
          <cell r="AH28">
            <v>1</v>
          </cell>
          <cell r="AI28">
            <v>1</v>
          </cell>
          <cell r="AJ28">
            <v>5</v>
          </cell>
          <cell r="AK28">
            <v>30399.980000000003</v>
          </cell>
          <cell r="AL28">
            <v>30842</v>
          </cell>
          <cell r="AM28">
            <v>-442.0199999999968</v>
          </cell>
          <cell r="AN28">
            <v>-2210.1</v>
          </cell>
          <cell r="AO28">
            <v>0.5</v>
          </cell>
          <cell r="AP28">
            <v>-1105</v>
          </cell>
          <cell r="AQ28">
            <v>60031</v>
          </cell>
          <cell r="AR28">
            <v>158592</v>
          </cell>
          <cell r="AS28">
            <v>34560</v>
          </cell>
          <cell r="AT28">
            <v>193152</v>
          </cell>
          <cell r="AU28">
            <v>2696</v>
          </cell>
          <cell r="AV28">
            <v>896</v>
          </cell>
          <cell r="AW28">
            <v>3592</v>
          </cell>
          <cell r="AX28">
            <v>194</v>
          </cell>
          <cell r="AY28">
            <v>1980</v>
          </cell>
          <cell r="AZ28">
            <v>2475</v>
          </cell>
          <cell r="BA28">
            <v>0</v>
          </cell>
          <cell r="BB28">
            <v>8241</v>
          </cell>
          <cell r="BC28">
            <v>0</v>
          </cell>
          <cell r="BD28">
            <v>4992</v>
          </cell>
          <cell r="BE28">
            <v>780</v>
          </cell>
          <cell r="BF28">
            <v>0</v>
          </cell>
          <cell r="BG28">
            <v>297</v>
          </cell>
          <cell r="BH28">
            <v>0</v>
          </cell>
          <cell r="BI28">
            <v>0</v>
          </cell>
          <cell r="BJ28">
            <v>0</v>
          </cell>
          <cell r="BK28">
            <v>0</v>
          </cell>
          <cell r="BL28">
            <v>0</v>
          </cell>
          <cell r="BM28">
            <v>0</v>
          </cell>
          <cell r="BN28">
            <v>6069</v>
          </cell>
          <cell r="BO28">
            <v>-1105</v>
          </cell>
          <cell r="BP28">
            <v>3613</v>
          </cell>
          <cell r="BQ28">
            <v>283</v>
          </cell>
          <cell r="BR28">
            <v>270284</v>
          </cell>
          <cell r="BS28">
            <v>18000</v>
          </cell>
          <cell r="BT28">
            <v>288284</v>
          </cell>
          <cell r="BU28">
            <v>149</v>
          </cell>
          <cell r="BV28">
            <v>0</v>
          </cell>
          <cell r="BW28">
            <v>0</v>
          </cell>
          <cell r="BX28">
            <v>0</v>
          </cell>
          <cell r="BY28">
            <v>0</v>
          </cell>
          <cell r="BZ28">
            <v>0</v>
          </cell>
          <cell r="CA28">
            <v>16685</v>
          </cell>
          <cell r="CC28">
            <v>16685</v>
          </cell>
          <cell r="CD28">
            <v>16834</v>
          </cell>
          <cell r="CE28">
            <v>305118</v>
          </cell>
          <cell r="CF28">
            <v>280043</v>
          </cell>
          <cell r="CG28">
            <v>16685</v>
          </cell>
          <cell r="CH28">
            <v>149</v>
          </cell>
          <cell r="CI28">
            <v>8241</v>
          </cell>
          <cell r="CJ28">
            <v>305118</v>
          </cell>
          <cell r="CK28">
            <v>0</v>
          </cell>
          <cell r="CL28">
            <v>0</v>
          </cell>
          <cell r="CM28">
            <v>0</v>
          </cell>
          <cell r="CN28">
            <v>0</v>
          </cell>
          <cell r="CO28">
            <v>0</v>
          </cell>
          <cell r="CP28">
            <v>0</v>
          </cell>
          <cell r="CQ28">
            <v>0</v>
          </cell>
          <cell r="CR28">
            <v>0</v>
          </cell>
          <cell r="CS28">
            <v>0</v>
          </cell>
        </row>
        <row r="29">
          <cell r="A29">
            <v>565</v>
          </cell>
          <cell r="B29">
            <v>3078</v>
          </cell>
          <cell r="C29" t="str">
            <v>Bream Church of England Primary School</v>
          </cell>
          <cell r="M29">
            <v>0</v>
          </cell>
          <cell r="N29">
            <v>0</v>
          </cell>
          <cell r="O29">
            <v>34</v>
          </cell>
          <cell r="P29">
            <v>28</v>
          </cell>
          <cell r="Q29">
            <v>35</v>
          </cell>
          <cell r="R29">
            <v>29</v>
          </cell>
          <cell r="S29">
            <v>26</v>
          </cell>
          <cell r="T29">
            <v>33</v>
          </cell>
          <cell r="U29">
            <v>28</v>
          </cell>
          <cell r="V29">
            <v>0</v>
          </cell>
          <cell r="W29">
            <v>213</v>
          </cell>
          <cell r="X29">
            <v>97</v>
          </cell>
          <cell r="Y29">
            <v>116</v>
          </cell>
          <cell r="Z29">
            <v>213</v>
          </cell>
          <cell r="AA29">
            <v>0</v>
          </cell>
          <cell r="AB29">
            <v>0</v>
          </cell>
          <cell r="AC29">
            <v>0.1724</v>
          </cell>
          <cell r="AD29">
            <v>17</v>
          </cell>
          <cell r="AE29">
            <v>20</v>
          </cell>
          <cell r="AF29">
            <v>5</v>
          </cell>
          <cell r="AG29">
            <v>8</v>
          </cell>
          <cell r="AH29">
            <v>23</v>
          </cell>
          <cell r="AI29">
            <v>17</v>
          </cell>
          <cell r="AJ29">
            <v>8.5658999999999992</v>
          </cell>
          <cell r="AK29">
            <v>32475.53</v>
          </cell>
          <cell r="AL29">
            <v>30842</v>
          </cell>
          <cell r="AM29">
            <v>1633.5299999999988</v>
          </cell>
          <cell r="AN29">
            <v>13992.65</v>
          </cell>
          <cell r="AO29">
            <v>0.75</v>
          </cell>
          <cell r="AP29">
            <v>10494</v>
          </cell>
          <cell r="AQ29">
            <v>60031</v>
          </cell>
          <cell r="AR29">
            <v>263907</v>
          </cell>
          <cell r="AS29">
            <v>57510</v>
          </cell>
          <cell r="AT29">
            <v>321417</v>
          </cell>
          <cell r="AU29">
            <v>19875</v>
          </cell>
          <cell r="AV29">
            <v>2114</v>
          </cell>
          <cell r="AW29">
            <v>21989</v>
          </cell>
          <cell r="AX29">
            <v>4462</v>
          </cell>
          <cell r="AY29">
            <v>3366</v>
          </cell>
          <cell r="AZ29">
            <v>3300</v>
          </cell>
          <cell r="BA29">
            <v>0</v>
          </cell>
          <cell r="BB29">
            <v>33117</v>
          </cell>
          <cell r="BC29">
            <v>0</v>
          </cell>
          <cell r="BD29">
            <v>9312</v>
          </cell>
          <cell r="BE29">
            <v>1455</v>
          </cell>
          <cell r="BF29">
            <v>0</v>
          </cell>
          <cell r="BG29">
            <v>297</v>
          </cell>
          <cell r="BH29">
            <v>0</v>
          </cell>
          <cell r="BI29">
            <v>0</v>
          </cell>
          <cell r="BJ29">
            <v>0</v>
          </cell>
          <cell r="BK29">
            <v>0</v>
          </cell>
          <cell r="BL29">
            <v>0</v>
          </cell>
          <cell r="BM29">
            <v>0</v>
          </cell>
          <cell r="BN29">
            <v>11064</v>
          </cell>
          <cell r="BO29">
            <v>10494</v>
          </cell>
          <cell r="BP29">
            <v>5750</v>
          </cell>
          <cell r="BQ29">
            <v>4811</v>
          </cell>
          <cell r="BR29">
            <v>446684</v>
          </cell>
          <cell r="BS29">
            <v>30000</v>
          </cell>
          <cell r="BT29">
            <v>476684</v>
          </cell>
          <cell r="BU29">
            <v>149</v>
          </cell>
          <cell r="BV29">
            <v>0</v>
          </cell>
          <cell r="BW29">
            <v>0</v>
          </cell>
          <cell r="BX29">
            <v>0</v>
          </cell>
          <cell r="BY29">
            <v>0</v>
          </cell>
          <cell r="BZ29">
            <v>0</v>
          </cell>
          <cell r="CA29">
            <v>20246</v>
          </cell>
          <cell r="CC29">
            <v>20246</v>
          </cell>
          <cell r="CD29">
            <v>20395</v>
          </cell>
          <cell r="CE29">
            <v>497079</v>
          </cell>
          <cell r="CF29">
            <v>443567</v>
          </cell>
          <cell r="CG29">
            <v>20246</v>
          </cell>
          <cell r="CH29">
            <v>149</v>
          </cell>
          <cell r="CI29">
            <v>33117</v>
          </cell>
          <cell r="CJ29">
            <v>497079</v>
          </cell>
          <cell r="CK29">
            <v>0</v>
          </cell>
          <cell r="CL29">
            <v>0</v>
          </cell>
          <cell r="CM29">
            <v>0</v>
          </cell>
          <cell r="CN29">
            <v>0</v>
          </cell>
          <cell r="CO29">
            <v>0</v>
          </cell>
          <cell r="CP29">
            <v>0</v>
          </cell>
          <cell r="CQ29">
            <v>0</v>
          </cell>
          <cell r="CR29">
            <v>0</v>
          </cell>
          <cell r="CS29">
            <v>0</v>
          </cell>
        </row>
        <row r="30">
          <cell r="A30">
            <v>567</v>
          </cell>
          <cell r="B30">
            <v>3335</v>
          </cell>
          <cell r="C30" t="str">
            <v>Brimscombe Church of England Primary School</v>
          </cell>
          <cell r="D30">
            <v>1</v>
          </cell>
          <cell r="M30">
            <v>0</v>
          </cell>
          <cell r="N30">
            <v>0</v>
          </cell>
          <cell r="O30">
            <v>11</v>
          </cell>
          <cell r="P30">
            <v>11</v>
          </cell>
          <cell r="Q30">
            <v>14</v>
          </cell>
          <cell r="R30">
            <v>10</v>
          </cell>
          <cell r="S30">
            <v>16</v>
          </cell>
          <cell r="T30">
            <v>12</v>
          </cell>
          <cell r="U30">
            <v>13</v>
          </cell>
          <cell r="V30">
            <v>2</v>
          </cell>
          <cell r="W30">
            <v>89</v>
          </cell>
          <cell r="X30">
            <v>36</v>
          </cell>
          <cell r="Y30">
            <v>53</v>
          </cell>
          <cell r="Z30">
            <v>89</v>
          </cell>
          <cell r="AA30">
            <v>0</v>
          </cell>
          <cell r="AB30">
            <v>0</v>
          </cell>
          <cell r="AC30">
            <v>0.28299999999999997</v>
          </cell>
          <cell r="AD30">
            <v>10</v>
          </cell>
          <cell r="AE30">
            <v>15</v>
          </cell>
          <cell r="AF30">
            <v>1</v>
          </cell>
          <cell r="AG30">
            <v>4</v>
          </cell>
          <cell r="AH30">
            <v>8</v>
          </cell>
          <cell r="AI30">
            <v>9</v>
          </cell>
          <cell r="AJ30">
            <v>3.0999999999999996</v>
          </cell>
          <cell r="AK30">
            <v>31677.899999999998</v>
          </cell>
          <cell r="AL30">
            <v>30842</v>
          </cell>
          <cell r="AM30">
            <v>835.89999999999782</v>
          </cell>
          <cell r="AN30">
            <v>2591.29</v>
          </cell>
          <cell r="AO30">
            <v>1</v>
          </cell>
          <cell r="AP30">
            <v>2591</v>
          </cell>
          <cell r="AQ30">
            <v>60031</v>
          </cell>
          <cell r="AR30">
            <v>110271</v>
          </cell>
          <cell r="AS30">
            <v>24030</v>
          </cell>
          <cell r="AT30">
            <v>134301</v>
          </cell>
          <cell r="AU30">
            <v>11160</v>
          </cell>
          <cell r="AV30">
            <v>1148</v>
          </cell>
          <cell r="AW30">
            <v>12308</v>
          </cell>
          <cell r="AX30">
            <v>1552</v>
          </cell>
          <cell r="AY30">
            <v>1980</v>
          </cell>
          <cell r="AZ30">
            <v>2475</v>
          </cell>
          <cell r="BA30">
            <v>0</v>
          </cell>
          <cell r="BB30">
            <v>18315</v>
          </cell>
          <cell r="BC30">
            <v>0</v>
          </cell>
          <cell r="BD30">
            <v>3456</v>
          </cell>
          <cell r="BE30">
            <v>540</v>
          </cell>
          <cell r="BF30">
            <v>0</v>
          </cell>
          <cell r="BG30">
            <v>297</v>
          </cell>
          <cell r="BH30">
            <v>0</v>
          </cell>
          <cell r="BI30">
            <v>0</v>
          </cell>
          <cell r="BJ30">
            <v>0</v>
          </cell>
          <cell r="BK30">
            <v>0</v>
          </cell>
          <cell r="BL30">
            <v>0</v>
          </cell>
          <cell r="BM30">
            <v>0</v>
          </cell>
          <cell r="BN30">
            <v>4293</v>
          </cell>
          <cell r="BO30">
            <v>2591</v>
          </cell>
          <cell r="BP30">
            <v>919</v>
          </cell>
          <cell r="BQ30">
            <v>2547</v>
          </cell>
          <cell r="BR30">
            <v>222997</v>
          </cell>
          <cell r="BS30">
            <v>9000</v>
          </cell>
          <cell r="BT30">
            <v>231997</v>
          </cell>
          <cell r="BU30">
            <v>149</v>
          </cell>
          <cell r="BV30">
            <v>0</v>
          </cell>
          <cell r="BW30">
            <v>0</v>
          </cell>
          <cell r="BX30">
            <v>0</v>
          </cell>
          <cell r="BY30">
            <v>0</v>
          </cell>
          <cell r="BZ30">
            <v>0</v>
          </cell>
          <cell r="CA30">
            <v>0</v>
          </cell>
          <cell r="CC30">
            <v>0</v>
          </cell>
          <cell r="CD30">
            <v>149</v>
          </cell>
          <cell r="CE30">
            <v>232146</v>
          </cell>
          <cell r="CF30">
            <v>213682</v>
          </cell>
          <cell r="CG30">
            <v>0</v>
          </cell>
          <cell r="CH30">
            <v>149</v>
          </cell>
          <cell r="CI30">
            <v>18315</v>
          </cell>
          <cell r="CJ30">
            <v>232146</v>
          </cell>
          <cell r="CK30">
            <v>0</v>
          </cell>
          <cell r="CL30">
            <v>0</v>
          </cell>
          <cell r="CM30">
            <v>0</v>
          </cell>
          <cell r="CN30">
            <v>0</v>
          </cell>
          <cell r="CO30">
            <v>0</v>
          </cell>
          <cell r="CP30">
            <v>0</v>
          </cell>
          <cell r="CQ30">
            <v>0</v>
          </cell>
          <cell r="CR30">
            <v>0</v>
          </cell>
          <cell r="CS30">
            <v>0</v>
          </cell>
        </row>
        <row r="31">
          <cell r="A31">
            <v>569</v>
          </cell>
          <cell r="B31">
            <v>2105</v>
          </cell>
          <cell r="C31" t="str">
            <v>Coalway Junior School</v>
          </cell>
          <cell r="I31">
            <v>1</v>
          </cell>
          <cell r="M31">
            <v>0</v>
          </cell>
          <cell r="N31">
            <v>0</v>
          </cell>
          <cell r="O31">
            <v>0</v>
          </cell>
          <cell r="P31">
            <v>0</v>
          </cell>
          <cell r="Q31">
            <v>0</v>
          </cell>
          <cell r="R31">
            <v>53</v>
          </cell>
          <cell r="S31">
            <v>61</v>
          </cell>
          <cell r="T31">
            <v>67</v>
          </cell>
          <cell r="U31">
            <v>57</v>
          </cell>
          <cell r="V31">
            <v>1</v>
          </cell>
          <cell r="W31">
            <v>239</v>
          </cell>
          <cell r="X31">
            <v>0</v>
          </cell>
          <cell r="Y31">
            <v>239</v>
          </cell>
          <cell r="Z31">
            <v>239</v>
          </cell>
          <cell r="AA31">
            <v>0</v>
          </cell>
          <cell r="AB31">
            <v>0</v>
          </cell>
          <cell r="AC31">
            <v>0.2762</v>
          </cell>
          <cell r="AD31">
            <v>0</v>
          </cell>
          <cell r="AE31">
            <v>66</v>
          </cell>
          <cell r="AF31">
            <v>0</v>
          </cell>
          <cell r="AG31">
            <v>17</v>
          </cell>
          <cell r="AH31">
            <v>36</v>
          </cell>
          <cell r="AI31">
            <v>28</v>
          </cell>
          <cell r="AJ31">
            <v>10.139900000000001</v>
          </cell>
          <cell r="AK31">
            <v>31608.65</v>
          </cell>
          <cell r="AL31">
            <v>30842</v>
          </cell>
          <cell r="AM31">
            <v>766.65000000000146</v>
          </cell>
          <cell r="AN31">
            <v>7773.75</v>
          </cell>
          <cell r="AO31">
            <v>0.75</v>
          </cell>
          <cell r="AP31">
            <v>5830</v>
          </cell>
          <cell r="AQ31">
            <v>60031</v>
          </cell>
          <cell r="AR31">
            <v>296121</v>
          </cell>
          <cell r="AS31">
            <v>64530</v>
          </cell>
          <cell r="AT31">
            <v>360651</v>
          </cell>
          <cell r="AU31">
            <v>38227</v>
          </cell>
          <cell r="AV31">
            <v>3408</v>
          </cell>
          <cell r="AW31">
            <v>41635</v>
          </cell>
          <cell r="AX31">
            <v>6984</v>
          </cell>
          <cell r="AY31">
            <v>0</v>
          </cell>
          <cell r="AZ31">
            <v>10890</v>
          </cell>
          <cell r="BA31">
            <v>24659</v>
          </cell>
          <cell r="BB31">
            <v>84168</v>
          </cell>
          <cell r="BC31">
            <v>0</v>
          </cell>
          <cell r="BD31">
            <v>0</v>
          </cell>
          <cell r="BE31">
            <v>0</v>
          </cell>
          <cell r="BF31">
            <v>0</v>
          </cell>
          <cell r="BG31">
            <v>297</v>
          </cell>
          <cell r="BH31">
            <v>0</v>
          </cell>
          <cell r="BI31">
            <v>0</v>
          </cell>
          <cell r="BJ31">
            <v>0</v>
          </cell>
          <cell r="BK31">
            <v>0</v>
          </cell>
          <cell r="BL31">
            <v>0</v>
          </cell>
          <cell r="BM31">
            <v>0</v>
          </cell>
          <cell r="BN31">
            <v>297</v>
          </cell>
          <cell r="BO31">
            <v>5830</v>
          </cell>
          <cell r="BP31">
            <v>0</v>
          </cell>
          <cell r="BQ31">
            <v>7924</v>
          </cell>
          <cell r="BR31">
            <v>518901</v>
          </cell>
          <cell r="BS31">
            <v>30000</v>
          </cell>
          <cell r="BT31">
            <v>548901</v>
          </cell>
          <cell r="BU31">
            <v>149</v>
          </cell>
          <cell r="BV31">
            <v>0</v>
          </cell>
          <cell r="BW31">
            <v>0</v>
          </cell>
          <cell r="BX31">
            <v>0</v>
          </cell>
          <cell r="BY31">
            <v>0</v>
          </cell>
          <cell r="BZ31">
            <v>0</v>
          </cell>
          <cell r="CA31">
            <v>22578</v>
          </cell>
          <cell r="CC31">
            <v>22578</v>
          </cell>
          <cell r="CD31">
            <v>22727</v>
          </cell>
          <cell r="CE31">
            <v>571628</v>
          </cell>
          <cell r="CF31">
            <v>464733</v>
          </cell>
          <cell r="CG31">
            <v>22578</v>
          </cell>
          <cell r="CH31">
            <v>149</v>
          </cell>
          <cell r="CI31">
            <v>84168</v>
          </cell>
          <cell r="CJ31">
            <v>571628</v>
          </cell>
          <cell r="CK31">
            <v>0</v>
          </cell>
          <cell r="CL31">
            <v>0</v>
          </cell>
          <cell r="CM31">
            <v>0</v>
          </cell>
          <cell r="CN31">
            <v>0</v>
          </cell>
          <cell r="CO31">
            <v>0</v>
          </cell>
          <cell r="CP31">
            <v>0</v>
          </cell>
          <cell r="CQ31">
            <v>0</v>
          </cell>
          <cell r="CR31">
            <v>0</v>
          </cell>
          <cell r="CS31">
            <v>0</v>
          </cell>
        </row>
        <row r="32">
          <cell r="A32">
            <v>572</v>
          </cell>
          <cell r="B32">
            <v>2048</v>
          </cell>
          <cell r="C32" t="str">
            <v>Brockworth Primary School</v>
          </cell>
          <cell r="M32">
            <v>0</v>
          </cell>
          <cell r="N32">
            <v>0</v>
          </cell>
          <cell r="O32">
            <v>32</v>
          </cell>
          <cell r="P32">
            <v>40</v>
          </cell>
          <cell r="Q32">
            <v>32</v>
          </cell>
          <cell r="R32">
            <v>39</v>
          </cell>
          <cell r="S32">
            <v>40</v>
          </cell>
          <cell r="T32">
            <v>41</v>
          </cell>
          <cell r="U32">
            <v>36</v>
          </cell>
          <cell r="V32">
            <v>0</v>
          </cell>
          <cell r="W32">
            <v>260</v>
          </cell>
          <cell r="X32">
            <v>104</v>
          </cell>
          <cell r="Y32">
            <v>156</v>
          </cell>
          <cell r="Z32">
            <v>260</v>
          </cell>
          <cell r="AA32">
            <v>0</v>
          </cell>
          <cell r="AB32">
            <v>0</v>
          </cell>
          <cell r="AC32">
            <v>0.26919999999999999</v>
          </cell>
          <cell r="AD32">
            <v>28</v>
          </cell>
          <cell r="AE32">
            <v>42</v>
          </cell>
          <cell r="AF32">
            <v>1</v>
          </cell>
          <cell r="AG32">
            <v>14</v>
          </cell>
          <cell r="AH32">
            <v>30</v>
          </cell>
          <cell r="AI32">
            <v>48</v>
          </cell>
          <cell r="AJ32">
            <v>10.3</v>
          </cell>
          <cell r="AK32">
            <v>29933.78</v>
          </cell>
          <cell r="AL32">
            <v>30842</v>
          </cell>
          <cell r="AM32">
            <v>-908.22000000000116</v>
          </cell>
          <cell r="AN32">
            <v>-9354.67</v>
          </cell>
          <cell r="AO32">
            <v>0.33329999999999999</v>
          </cell>
          <cell r="AP32">
            <v>-3118</v>
          </cell>
          <cell r="AQ32">
            <v>60031</v>
          </cell>
          <cell r="AR32">
            <v>322140</v>
          </cell>
          <cell r="AS32">
            <v>70200</v>
          </cell>
          <cell r="AT32">
            <v>392340</v>
          </cell>
          <cell r="AU32">
            <v>23234</v>
          </cell>
          <cell r="AV32">
            <v>3488</v>
          </cell>
          <cell r="AW32">
            <v>26722</v>
          </cell>
          <cell r="AX32">
            <v>5820</v>
          </cell>
          <cell r="AY32">
            <v>5544</v>
          </cell>
          <cell r="AZ32">
            <v>6930</v>
          </cell>
          <cell r="BA32">
            <v>0</v>
          </cell>
          <cell r="BB32">
            <v>45016</v>
          </cell>
          <cell r="BC32">
            <v>0</v>
          </cell>
          <cell r="BD32">
            <v>9984</v>
          </cell>
          <cell r="BE32">
            <v>1560</v>
          </cell>
          <cell r="BF32">
            <v>0</v>
          </cell>
          <cell r="BG32">
            <v>297</v>
          </cell>
          <cell r="BH32">
            <v>0</v>
          </cell>
          <cell r="BI32">
            <v>0</v>
          </cell>
          <cell r="BJ32">
            <v>0</v>
          </cell>
          <cell r="BK32">
            <v>0</v>
          </cell>
          <cell r="BL32">
            <v>0</v>
          </cell>
          <cell r="BM32">
            <v>0</v>
          </cell>
          <cell r="BN32">
            <v>11841</v>
          </cell>
          <cell r="BO32">
            <v>-3118</v>
          </cell>
          <cell r="BP32">
            <v>11600</v>
          </cell>
          <cell r="BQ32">
            <v>13584</v>
          </cell>
          <cell r="BR32">
            <v>531294</v>
          </cell>
          <cell r="BS32">
            <v>30000</v>
          </cell>
          <cell r="BT32">
            <v>561294</v>
          </cell>
          <cell r="BU32">
            <v>149</v>
          </cell>
          <cell r="BV32">
            <v>0</v>
          </cell>
          <cell r="BW32">
            <v>0</v>
          </cell>
          <cell r="BX32">
            <v>0</v>
          </cell>
          <cell r="BY32">
            <v>0</v>
          </cell>
          <cell r="BZ32">
            <v>0</v>
          </cell>
          <cell r="CA32">
            <v>23638</v>
          </cell>
          <cell r="CC32">
            <v>23638</v>
          </cell>
          <cell r="CD32">
            <v>23787</v>
          </cell>
          <cell r="CE32">
            <v>585081</v>
          </cell>
          <cell r="CF32">
            <v>516278</v>
          </cell>
          <cell r="CG32">
            <v>23638</v>
          </cell>
          <cell r="CH32">
            <v>149</v>
          </cell>
          <cell r="CI32">
            <v>45016</v>
          </cell>
          <cell r="CJ32">
            <v>585081</v>
          </cell>
          <cell r="CK32">
            <v>0</v>
          </cell>
          <cell r="CL32">
            <v>0</v>
          </cell>
          <cell r="CM32">
            <v>0</v>
          </cell>
          <cell r="CN32">
            <v>0</v>
          </cell>
          <cell r="CO32">
            <v>0</v>
          </cell>
          <cell r="CP32">
            <v>0</v>
          </cell>
          <cell r="CQ32">
            <v>0</v>
          </cell>
          <cell r="CR32">
            <v>0</v>
          </cell>
          <cell r="CS32">
            <v>0</v>
          </cell>
        </row>
        <row r="33">
          <cell r="A33">
            <v>574</v>
          </cell>
          <cell r="B33">
            <v>3311</v>
          </cell>
          <cell r="C33" t="str">
            <v>Bromesberrow St. Mary's Church of England Primary School</v>
          </cell>
          <cell r="D33">
            <v>1</v>
          </cell>
          <cell r="M33">
            <v>0</v>
          </cell>
          <cell r="N33">
            <v>0</v>
          </cell>
          <cell r="O33">
            <v>8</v>
          </cell>
          <cell r="P33">
            <v>7</v>
          </cell>
          <cell r="Q33">
            <v>3</v>
          </cell>
          <cell r="R33">
            <v>7</v>
          </cell>
          <cell r="S33">
            <v>8</v>
          </cell>
          <cell r="T33">
            <v>4</v>
          </cell>
          <cell r="U33">
            <v>9</v>
          </cell>
          <cell r="V33">
            <v>0</v>
          </cell>
          <cell r="W33">
            <v>46</v>
          </cell>
          <cell r="X33">
            <v>18</v>
          </cell>
          <cell r="Y33">
            <v>28</v>
          </cell>
          <cell r="Z33">
            <v>46</v>
          </cell>
          <cell r="AA33">
            <v>0</v>
          </cell>
          <cell r="AB33">
            <v>0</v>
          </cell>
          <cell r="AC33">
            <v>0.25</v>
          </cell>
          <cell r="AD33">
            <v>5</v>
          </cell>
          <cell r="AE33">
            <v>7</v>
          </cell>
          <cell r="AF33">
            <v>0</v>
          </cell>
          <cell r="AG33">
            <v>0</v>
          </cell>
          <cell r="AH33">
            <v>1</v>
          </cell>
          <cell r="AI33">
            <v>1</v>
          </cell>
          <cell r="AJ33">
            <v>2</v>
          </cell>
          <cell r="AK33">
            <v>33005.870000000003</v>
          </cell>
          <cell r="AL33">
            <v>30842</v>
          </cell>
          <cell r="AM33">
            <v>2163.8700000000026</v>
          </cell>
          <cell r="AN33">
            <v>4327.74</v>
          </cell>
          <cell r="AO33">
            <v>1</v>
          </cell>
          <cell r="AP33">
            <v>4328</v>
          </cell>
          <cell r="AQ33">
            <v>60031</v>
          </cell>
          <cell r="AR33">
            <v>56994</v>
          </cell>
          <cell r="AS33">
            <v>12420</v>
          </cell>
          <cell r="AT33">
            <v>69414</v>
          </cell>
          <cell r="AU33">
            <v>0</v>
          </cell>
          <cell r="AV33">
            <v>450</v>
          </cell>
          <cell r="AW33">
            <v>450</v>
          </cell>
          <cell r="AX33">
            <v>194</v>
          </cell>
          <cell r="AY33">
            <v>990</v>
          </cell>
          <cell r="AZ33">
            <v>1155</v>
          </cell>
          <cell r="BA33">
            <v>0</v>
          </cell>
          <cell r="BB33">
            <v>2789</v>
          </cell>
          <cell r="BC33">
            <v>0</v>
          </cell>
          <cell r="BD33">
            <v>1728</v>
          </cell>
          <cell r="BE33">
            <v>270</v>
          </cell>
          <cell r="BF33">
            <v>0</v>
          </cell>
          <cell r="BG33">
            <v>297</v>
          </cell>
          <cell r="BH33">
            <v>0</v>
          </cell>
          <cell r="BI33">
            <v>0</v>
          </cell>
          <cell r="BJ33">
            <v>0</v>
          </cell>
          <cell r="BK33">
            <v>0</v>
          </cell>
          <cell r="BL33">
            <v>0</v>
          </cell>
          <cell r="BM33">
            <v>0</v>
          </cell>
          <cell r="BN33">
            <v>2295</v>
          </cell>
          <cell r="BO33">
            <v>4328</v>
          </cell>
          <cell r="BP33">
            <v>289</v>
          </cell>
          <cell r="BQ33">
            <v>283</v>
          </cell>
          <cell r="BR33">
            <v>139429</v>
          </cell>
          <cell r="BS33">
            <v>9000</v>
          </cell>
          <cell r="BT33">
            <v>148429</v>
          </cell>
          <cell r="BU33">
            <v>149</v>
          </cell>
          <cell r="BV33">
            <v>0</v>
          </cell>
          <cell r="BW33">
            <v>0</v>
          </cell>
          <cell r="BX33">
            <v>0</v>
          </cell>
          <cell r="BY33">
            <v>0</v>
          </cell>
          <cell r="BZ33">
            <v>0</v>
          </cell>
          <cell r="CA33">
            <v>0</v>
          </cell>
          <cell r="CC33">
            <v>0</v>
          </cell>
          <cell r="CD33">
            <v>149</v>
          </cell>
          <cell r="CE33">
            <v>148578</v>
          </cell>
          <cell r="CF33">
            <v>145640</v>
          </cell>
          <cell r="CG33">
            <v>0</v>
          </cell>
          <cell r="CH33">
            <v>149</v>
          </cell>
          <cell r="CI33">
            <v>2789</v>
          </cell>
          <cell r="CJ33">
            <v>148578</v>
          </cell>
          <cell r="CK33">
            <v>0</v>
          </cell>
          <cell r="CL33">
            <v>0</v>
          </cell>
          <cell r="CM33">
            <v>0</v>
          </cell>
          <cell r="CN33">
            <v>0</v>
          </cell>
          <cell r="CO33">
            <v>0</v>
          </cell>
          <cell r="CP33">
            <v>0</v>
          </cell>
          <cell r="CQ33">
            <v>0</v>
          </cell>
          <cell r="CR33">
            <v>0</v>
          </cell>
          <cell r="CS33">
            <v>0</v>
          </cell>
        </row>
        <row r="34">
          <cell r="A34">
            <v>578</v>
          </cell>
          <cell r="B34">
            <v>3315</v>
          </cell>
          <cell r="C34" t="str">
            <v>Bussage Church of England Primary School</v>
          </cell>
          <cell r="D34">
            <v>1</v>
          </cell>
          <cell r="M34">
            <v>0</v>
          </cell>
          <cell r="N34">
            <v>0</v>
          </cell>
          <cell r="O34">
            <v>34</v>
          </cell>
          <cell r="P34">
            <v>34</v>
          </cell>
          <cell r="Q34">
            <v>32</v>
          </cell>
          <cell r="R34">
            <v>34</v>
          </cell>
          <cell r="S34">
            <v>31</v>
          </cell>
          <cell r="T34">
            <v>34</v>
          </cell>
          <cell r="U34">
            <v>31</v>
          </cell>
          <cell r="V34">
            <v>1</v>
          </cell>
          <cell r="W34">
            <v>231</v>
          </cell>
          <cell r="X34">
            <v>100</v>
          </cell>
          <cell r="Y34">
            <v>131</v>
          </cell>
          <cell r="Z34">
            <v>231</v>
          </cell>
          <cell r="AA34">
            <v>0</v>
          </cell>
          <cell r="AB34">
            <v>0</v>
          </cell>
          <cell r="AC34">
            <v>5.3400000000000003E-2</v>
          </cell>
          <cell r="AD34">
            <v>5</v>
          </cell>
          <cell r="AE34">
            <v>7</v>
          </cell>
          <cell r="AF34">
            <v>0</v>
          </cell>
          <cell r="AG34">
            <v>4</v>
          </cell>
          <cell r="AH34">
            <v>7</v>
          </cell>
          <cell r="AI34">
            <v>2</v>
          </cell>
          <cell r="AJ34">
            <v>8.4</v>
          </cell>
          <cell r="AK34">
            <v>29244.86</v>
          </cell>
          <cell r="AL34">
            <v>30842</v>
          </cell>
          <cell r="AM34">
            <v>-1597.1399999999994</v>
          </cell>
          <cell r="AN34">
            <v>-13415.98</v>
          </cell>
          <cell r="AO34">
            <v>0.33329999999999999</v>
          </cell>
          <cell r="AP34">
            <v>-4472</v>
          </cell>
          <cell r="AQ34">
            <v>60031</v>
          </cell>
          <cell r="AR34">
            <v>286209</v>
          </cell>
          <cell r="AS34">
            <v>62370</v>
          </cell>
          <cell r="AT34">
            <v>348579</v>
          </cell>
          <cell r="AU34">
            <v>17669</v>
          </cell>
          <cell r="AV34">
            <v>666</v>
          </cell>
          <cell r="AW34">
            <v>18335</v>
          </cell>
          <cell r="AX34">
            <v>1358</v>
          </cell>
          <cell r="AY34">
            <v>990</v>
          </cell>
          <cell r="AZ34">
            <v>1155</v>
          </cell>
          <cell r="BA34">
            <v>0</v>
          </cell>
          <cell r="BB34">
            <v>21838</v>
          </cell>
          <cell r="BC34">
            <v>0</v>
          </cell>
          <cell r="BD34">
            <v>9600</v>
          </cell>
          <cell r="BE34">
            <v>1500</v>
          </cell>
          <cell r="BF34">
            <v>0</v>
          </cell>
          <cell r="BG34">
            <v>297</v>
          </cell>
          <cell r="BH34">
            <v>0</v>
          </cell>
          <cell r="BI34">
            <v>0</v>
          </cell>
          <cell r="BJ34">
            <v>0</v>
          </cell>
          <cell r="BK34">
            <v>0</v>
          </cell>
          <cell r="BL34">
            <v>0</v>
          </cell>
          <cell r="BM34">
            <v>0</v>
          </cell>
          <cell r="BN34">
            <v>11397</v>
          </cell>
          <cell r="BO34">
            <v>-4472</v>
          </cell>
          <cell r="BP34">
            <v>1678</v>
          </cell>
          <cell r="BQ34">
            <v>566</v>
          </cell>
          <cell r="BR34">
            <v>439617</v>
          </cell>
          <cell r="BS34">
            <v>30000</v>
          </cell>
          <cell r="BT34">
            <v>469617</v>
          </cell>
          <cell r="BU34">
            <v>149</v>
          </cell>
          <cell r="BV34">
            <v>0</v>
          </cell>
          <cell r="BW34">
            <v>0</v>
          </cell>
          <cell r="BX34">
            <v>0</v>
          </cell>
          <cell r="BY34">
            <v>0</v>
          </cell>
          <cell r="BZ34">
            <v>0</v>
          </cell>
          <cell r="CA34">
            <v>0</v>
          </cell>
          <cell r="CC34">
            <v>0</v>
          </cell>
          <cell r="CD34">
            <v>149</v>
          </cell>
          <cell r="CE34">
            <v>469766</v>
          </cell>
          <cell r="CF34">
            <v>447779</v>
          </cell>
          <cell r="CG34">
            <v>0</v>
          </cell>
          <cell r="CH34">
            <v>149</v>
          </cell>
          <cell r="CI34">
            <v>21838</v>
          </cell>
          <cell r="CJ34">
            <v>469766</v>
          </cell>
          <cell r="CK34">
            <v>0</v>
          </cell>
          <cell r="CL34">
            <v>0</v>
          </cell>
          <cell r="CM34">
            <v>0</v>
          </cell>
          <cell r="CN34">
            <v>0</v>
          </cell>
          <cell r="CO34">
            <v>0</v>
          </cell>
          <cell r="CP34">
            <v>0</v>
          </cell>
          <cell r="CQ34">
            <v>0</v>
          </cell>
          <cell r="CR34">
            <v>0</v>
          </cell>
          <cell r="CS34">
            <v>0</v>
          </cell>
        </row>
        <row r="35">
          <cell r="A35">
            <v>579</v>
          </cell>
          <cell r="B35">
            <v>2132</v>
          </cell>
          <cell r="C35" t="str">
            <v>Castle Hill Primary School</v>
          </cell>
          <cell r="M35">
            <v>0</v>
          </cell>
          <cell r="N35">
            <v>0</v>
          </cell>
          <cell r="O35">
            <v>28</v>
          </cell>
          <cell r="P35">
            <v>29</v>
          </cell>
          <cell r="Q35">
            <v>26</v>
          </cell>
          <cell r="R35">
            <v>30</v>
          </cell>
          <cell r="S35">
            <v>30</v>
          </cell>
          <cell r="T35">
            <v>29</v>
          </cell>
          <cell r="U35">
            <v>36</v>
          </cell>
          <cell r="V35">
            <v>0</v>
          </cell>
          <cell r="W35">
            <v>208</v>
          </cell>
          <cell r="X35">
            <v>83</v>
          </cell>
          <cell r="Y35">
            <v>125</v>
          </cell>
          <cell r="Z35">
            <v>208</v>
          </cell>
          <cell r="AA35">
            <v>0</v>
          </cell>
          <cell r="AB35">
            <v>0</v>
          </cell>
          <cell r="AC35">
            <v>0.25600000000000001</v>
          </cell>
          <cell r="AD35">
            <v>21</v>
          </cell>
          <cell r="AE35">
            <v>32</v>
          </cell>
          <cell r="AF35">
            <v>10</v>
          </cell>
          <cell r="AG35">
            <v>10</v>
          </cell>
          <cell r="AH35">
            <v>33</v>
          </cell>
          <cell r="AI35">
            <v>29</v>
          </cell>
          <cell r="AJ35">
            <v>7.6</v>
          </cell>
          <cell r="AK35">
            <v>31603.620000000003</v>
          </cell>
          <cell r="AL35">
            <v>30842</v>
          </cell>
          <cell r="AM35">
            <v>761.62000000000262</v>
          </cell>
          <cell r="AN35">
            <v>5788.31</v>
          </cell>
          <cell r="AO35">
            <v>0.75</v>
          </cell>
          <cell r="AP35">
            <v>4341</v>
          </cell>
          <cell r="AQ35">
            <v>60031</v>
          </cell>
          <cell r="AR35">
            <v>257712</v>
          </cell>
          <cell r="AS35">
            <v>56160</v>
          </cell>
          <cell r="AT35">
            <v>313872</v>
          </cell>
          <cell r="AU35">
            <v>15828</v>
          </cell>
          <cell r="AV35">
            <v>3010</v>
          </cell>
          <cell r="AW35">
            <v>18838</v>
          </cell>
          <cell r="AX35">
            <v>6402</v>
          </cell>
          <cell r="AY35">
            <v>4158</v>
          </cell>
          <cell r="AZ35">
            <v>5280</v>
          </cell>
          <cell r="BA35">
            <v>0</v>
          </cell>
          <cell r="BB35">
            <v>34678</v>
          </cell>
          <cell r="BC35">
            <v>0</v>
          </cell>
          <cell r="BD35">
            <v>7968</v>
          </cell>
          <cell r="BE35">
            <v>1245</v>
          </cell>
          <cell r="BF35">
            <v>0</v>
          </cell>
          <cell r="BG35">
            <v>297</v>
          </cell>
          <cell r="BH35">
            <v>0</v>
          </cell>
          <cell r="BI35">
            <v>440</v>
          </cell>
          <cell r="BJ35">
            <v>0</v>
          </cell>
          <cell r="BK35">
            <v>0</v>
          </cell>
          <cell r="BL35">
            <v>0</v>
          </cell>
          <cell r="BM35">
            <v>0</v>
          </cell>
          <cell r="BN35">
            <v>9950</v>
          </cell>
          <cell r="BO35">
            <v>4341</v>
          </cell>
          <cell r="BP35">
            <v>7016</v>
          </cell>
          <cell r="BQ35">
            <v>8207</v>
          </cell>
          <cell r="BR35">
            <v>438095</v>
          </cell>
          <cell r="BS35">
            <v>30000</v>
          </cell>
          <cell r="BT35">
            <v>468095</v>
          </cell>
          <cell r="BU35">
            <v>149</v>
          </cell>
          <cell r="BV35">
            <v>0</v>
          </cell>
          <cell r="BW35">
            <v>0</v>
          </cell>
          <cell r="BX35">
            <v>0</v>
          </cell>
          <cell r="BY35">
            <v>0</v>
          </cell>
          <cell r="BZ35">
            <v>0</v>
          </cell>
          <cell r="CA35">
            <v>19950</v>
          </cell>
          <cell r="CC35">
            <v>19950</v>
          </cell>
          <cell r="CD35">
            <v>20099</v>
          </cell>
          <cell r="CE35">
            <v>488194</v>
          </cell>
          <cell r="CF35">
            <v>433417</v>
          </cell>
          <cell r="CG35">
            <v>19950</v>
          </cell>
          <cell r="CH35">
            <v>149</v>
          </cell>
          <cell r="CI35">
            <v>34678</v>
          </cell>
          <cell r="CJ35">
            <v>488194</v>
          </cell>
          <cell r="CK35">
            <v>0</v>
          </cell>
          <cell r="CL35">
            <v>0</v>
          </cell>
          <cell r="CM35">
            <v>0</v>
          </cell>
          <cell r="CN35">
            <v>0</v>
          </cell>
          <cell r="CO35">
            <v>0</v>
          </cell>
          <cell r="CP35">
            <v>0</v>
          </cell>
          <cell r="CQ35">
            <v>0</v>
          </cell>
          <cell r="CR35">
            <v>0</v>
          </cell>
          <cell r="CS35">
            <v>0</v>
          </cell>
        </row>
        <row r="36">
          <cell r="A36">
            <v>580</v>
          </cell>
          <cell r="B36">
            <v>2143</v>
          </cell>
          <cell r="C36" t="str">
            <v>Cam Everlands Primary School</v>
          </cell>
          <cell r="M36">
            <v>0</v>
          </cell>
          <cell r="N36">
            <v>0</v>
          </cell>
          <cell r="O36">
            <v>30</v>
          </cell>
          <cell r="P36">
            <v>30</v>
          </cell>
          <cell r="Q36">
            <v>29</v>
          </cell>
          <cell r="R36">
            <v>31</v>
          </cell>
          <cell r="S36">
            <v>32</v>
          </cell>
          <cell r="T36">
            <v>29</v>
          </cell>
          <cell r="U36">
            <v>31</v>
          </cell>
          <cell r="V36">
            <v>0</v>
          </cell>
          <cell r="W36">
            <v>212</v>
          </cell>
          <cell r="X36">
            <v>89</v>
          </cell>
          <cell r="Y36">
            <v>123</v>
          </cell>
          <cell r="Z36">
            <v>212</v>
          </cell>
          <cell r="AA36">
            <v>0</v>
          </cell>
          <cell r="AB36">
            <v>0</v>
          </cell>
          <cell r="AC36">
            <v>0.252</v>
          </cell>
          <cell r="AD36">
            <v>22</v>
          </cell>
          <cell r="AE36">
            <v>31</v>
          </cell>
          <cell r="AF36">
            <v>2</v>
          </cell>
          <cell r="AG36">
            <v>11</v>
          </cell>
          <cell r="AH36">
            <v>38</v>
          </cell>
          <cell r="AI36">
            <v>28</v>
          </cell>
          <cell r="AJ36">
            <v>7.8126999999999995</v>
          </cell>
          <cell r="AK36">
            <v>32123.58</v>
          </cell>
          <cell r="AL36">
            <v>30842</v>
          </cell>
          <cell r="AM36">
            <v>1281.5800000000017</v>
          </cell>
          <cell r="AN36">
            <v>10012.6</v>
          </cell>
          <cell r="AO36">
            <v>0.75</v>
          </cell>
          <cell r="AP36">
            <v>7509</v>
          </cell>
          <cell r="AQ36">
            <v>60031</v>
          </cell>
          <cell r="AR36">
            <v>262668</v>
          </cell>
          <cell r="AS36">
            <v>57240</v>
          </cell>
          <cell r="AT36">
            <v>319908</v>
          </cell>
          <cell r="AU36">
            <v>40705</v>
          </cell>
          <cell r="AV36">
            <v>3196</v>
          </cell>
          <cell r="AW36">
            <v>43901</v>
          </cell>
          <cell r="AX36">
            <v>7372</v>
          </cell>
          <cell r="AY36">
            <v>4356</v>
          </cell>
          <cell r="AZ36">
            <v>5115</v>
          </cell>
          <cell r="BA36">
            <v>0</v>
          </cell>
          <cell r="BB36">
            <v>60744</v>
          </cell>
          <cell r="BC36">
            <v>0</v>
          </cell>
          <cell r="BD36">
            <v>8544</v>
          </cell>
          <cell r="BE36">
            <v>1335</v>
          </cell>
          <cell r="BF36">
            <v>0</v>
          </cell>
          <cell r="BG36">
            <v>297</v>
          </cell>
          <cell r="BH36">
            <v>0</v>
          </cell>
          <cell r="BI36">
            <v>660</v>
          </cell>
          <cell r="BJ36">
            <v>0</v>
          </cell>
          <cell r="BK36">
            <v>0</v>
          </cell>
          <cell r="BL36">
            <v>0</v>
          </cell>
          <cell r="BM36">
            <v>0</v>
          </cell>
          <cell r="BN36">
            <v>10836</v>
          </cell>
          <cell r="BO36">
            <v>7509</v>
          </cell>
          <cell r="BP36">
            <v>6926</v>
          </cell>
          <cell r="BQ36">
            <v>7924</v>
          </cell>
          <cell r="BR36">
            <v>473878</v>
          </cell>
          <cell r="BS36">
            <v>30000</v>
          </cell>
          <cell r="BT36">
            <v>503878</v>
          </cell>
          <cell r="BU36">
            <v>149</v>
          </cell>
          <cell r="BV36">
            <v>0</v>
          </cell>
          <cell r="BW36">
            <v>0</v>
          </cell>
          <cell r="BX36">
            <v>0</v>
          </cell>
          <cell r="BY36">
            <v>0</v>
          </cell>
          <cell r="BZ36">
            <v>0</v>
          </cell>
          <cell r="CA36">
            <v>20586</v>
          </cell>
          <cell r="CC36">
            <v>20586</v>
          </cell>
          <cell r="CD36">
            <v>20735</v>
          </cell>
          <cell r="CE36">
            <v>524613</v>
          </cell>
          <cell r="CF36">
            <v>443134</v>
          </cell>
          <cell r="CG36">
            <v>20586</v>
          </cell>
          <cell r="CH36">
            <v>149</v>
          </cell>
          <cell r="CI36">
            <v>60744</v>
          </cell>
          <cell r="CJ36">
            <v>524613</v>
          </cell>
          <cell r="CK36">
            <v>0</v>
          </cell>
          <cell r="CL36">
            <v>0</v>
          </cell>
          <cell r="CM36">
            <v>0</v>
          </cell>
          <cell r="CN36">
            <v>0</v>
          </cell>
          <cell r="CO36">
            <v>0</v>
          </cell>
          <cell r="CP36">
            <v>0</v>
          </cell>
          <cell r="CQ36">
            <v>0</v>
          </cell>
          <cell r="CR36">
            <v>0</v>
          </cell>
          <cell r="CS36">
            <v>0</v>
          </cell>
        </row>
        <row r="37">
          <cell r="A37">
            <v>581</v>
          </cell>
          <cell r="B37">
            <v>3346</v>
          </cell>
          <cell r="C37" t="str">
            <v>St. Matthew's Church of England Primary School</v>
          </cell>
          <cell r="D37">
            <v>1</v>
          </cell>
          <cell r="M37">
            <v>0</v>
          </cell>
          <cell r="N37">
            <v>0</v>
          </cell>
          <cell r="O37">
            <v>30</v>
          </cell>
          <cell r="P37">
            <v>37</v>
          </cell>
          <cell r="Q37">
            <v>42</v>
          </cell>
          <cell r="R37">
            <v>30</v>
          </cell>
          <cell r="S37">
            <v>44</v>
          </cell>
          <cell r="T37">
            <v>40</v>
          </cell>
          <cell r="U37">
            <v>35</v>
          </cell>
          <cell r="V37">
            <v>0</v>
          </cell>
          <cell r="W37">
            <v>258</v>
          </cell>
          <cell r="X37">
            <v>109</v>
          </cell>
          <cell r="Y37">
            <v>149</v>
          </cell>
          <cell r="Z37">
            <v>258</v>
          </cell>
          <cell r="AA37">
            <v>0</v>
          </cell>
          <cell r="AB37">
            <v>0</v>
          </cell>
          <cell r="AC37">
            <v>0.11409999999999999</v>
          </cell>
          <cell r="AD37">
            <v>12</v>
          </cell>
          <cell r="AE37">
            <v>17</v>
          </cell>
          <cell r="AF37">
            <v>4</v>
          </cell>
          <cell r="AG37">
            <v>7</v>
          </cell>
          <cell r="AH37">
            <v>13</v>
          </cell>
          <cell r="AI37">
            <v>8</v>
          </cell>
          <cell r="AJ37">
            <v>10.2538</v>
          </cell>
          <cell r="AK37">
            <v>31505.500000000004</v>
          </cell>
          <cell r="AL37">
            <v>30842</v>
          </cell>
          <cell r="AM37">
            <v>663.50000000000364</v>
          </cell>
          <cell r="AN37">
            <v>6803.4</v>
          </cell>
          <cell r="AO37">
            <v>0.75</v>
          </cell>
          <cell r="AP37">
            <v>5103</v>
          </cell>
          <cell r="AQ37">
            <v>60031</v>
          </cell>
          <cell r="AR37">
            <v>319662</v>
          </cell>
          <cell r="AS37">
            <v>69660</v>
          </cell>
          <cell r="AT37">
            <v>389322</v>
          </cell>
          <cell r="AU37">
            <v>33325</v>
          </cell>
          <cell r="AV37">
            <v>1468</v>
          </cell>
          <cell r="AW37">
            <v>34793</v>
          </cell>
          <cell r="AX37">
            <v>2522</v>
          </cell>
          <cell r="AY37">
            <v>2376</v>
          </cell>
          <cell r="AZ37">
            <v>2805</v>
          </cell>
          <cell r="BA37">
            <v>0</v>
          </cell>
          <cell r="BB37">
            <v>42496</v>
          </cell>
          <cell r="BC37">
            <v>0</v>
          </cell>
          <cell r="BD37">
            <v>10464</v>
          </cell>
          <cell r="BE37">
            <v>1635</v>
          </cell>
          <cell r="BF37">
            <v>0</v>
          </cell>
          <cell r="BG37">
            <v>297</v>
          </cell>
          <cell r="BH37">
            <v>0</v>
          </cell>
          <cell r="BI37">
            <v>0</v>
          </cell>
          <cell r="BJ37">
            <v>0</v>
          </cell>
          <cell r="BK37">
            <v>0</v>
          </cell>
          <cell r="BL37">
            <v>0</v>
          </cell>
          <cell r="BM37">
            <v>0</v>
          </cell>
          <cell r="BN37">
            <v>12396</v>
          </cell>
          <cell r="BO37">
            <v>5103</v>
          </cell>
          <cell r="BP37">
            <v>1581</v>
          </cell>
          <cell r="BQ37">
            <v>2264</v>
          </cell>
          <cell r="BR37">
            <v>513193</v>
          </cell>
          <cell r="BS37">
            <v>30000</v>
          </cell>
          <cell r="BT37">
            <v>543193</v>
          </cell>
          <cell r="BU37">
            <v>149</v>
          </cell>
          <cell r="BV37">
            <v>0</v>
          </cell>
          <cell r="BW37">
            <v>0</v>
          </cell>
          <cell r="BX37">
            <v>0</v>
          </cell>
          <cell r="BY37">
            <v>0</v>
          </cell>
          <cell r="BZ37">
            <v>0</v>
          </cell>
          <cell r="CA37">
            <v>0</v>
          </cell>
          <cell r="CC37">
            <v>0</v>
          </cell>
          <cell r="CD37">
            <v>149</v>
          </cell>
          <cell r="CE37">
            <v>543342</v>
          </cell>
          <cell r="CF37">
            <v>500697</v>
          </cell>
          <cell r="CG37">
            <v>0</v>
          </cell>
          <cell r="CH37">
            <v>149</v>
          </cell>
          <cell r="CI37">
            <v>42496</v>
          </cell>
          <cell r="CJ37">
            <v>543342</v>
          </cell>
          <cell r="CK37">
            <v>0</v>
          </cell>
          <cell r="CL37">
            <v>0</v>
          </cell>
          <cell r="CM37">
            <v>0</v>
          </cell>
          <cell r="CN37">
            <v>0</v>
          </cell>
          <cell r="CO37">
            <v>0</v>
          </cell>
          <cell r="CP37">
            <v>0</v>
          </cell>
          <cell r="CQ37">
            <v>0</v>
          </cell>
          <cell r="CR37">
            <v>0</v>
          </cell>
          <cell r="CS37">
            <v>0</v>
          </cell>
        </row>
        <row r="38">
          <cell r="A38">
            <v>582</v>
          </cell>
          <cell r="B38">
            <v>3313</v>
          </cell>
          <cell r="C38" t="str">
            <v>Cam Hopton Church of England Primary School</v>
          </cell>
          <cell r="D38">
            <v>1</v>
          </cell>
          <cell r="M38">
            <v>0</v>
          </cell>
          <cell r="N38">
            <v>0</v>
          </cell>
          <cell r="O38">
            <v>30</v>
          </cell>
          <cell r="P38">
            <v>29</v>
          </cell>
          <cell r="Q38">
            <v>31</v>
          </cell>
          <cell r="R38">
            <v>30</v>
          </cell>
          <cell r="S38">
            <v>30</v>
          </cell>
          <cell r="T38">
            <v>27</v>
          </cell>
          <cell r="U38">
            <v>29</v>
          </cell>
          <cell r="V38">
            <v>0</v>
          </cell>
          <cell r="W38">
            <v>206</v>
          </cell>
          <cell r="X38">
            <v>90</v>
          </cell>
          <cell r="Y38">
            <v>116</v>
          </cell>
          <cell r="Z38">
            <v>206</v>
          </cell>
          <cell r="AA38">
            <v>0</v>
          </cell>
          <cell r="AB38">
            <v>0</v>
          </cell>
          <cell r="AC38">
            <v>0.1207</v>
          </cell>
          <cell r="AD38">
            <v>11</v>
          </cell>
          <cell r="AE38">
            <v>14</v>
          </cell>
          <cell r="AF38">
            <v>0</v>
          </cell>
          <cell r="AG38">
            <v>1</v>
          </cell>
          <cell r="AH38">
            <v>7</v>
          </cell>
          <cell r="AI38">
            <v>6</v>
          </cell>
          <cell r="AJ38">
            <v>7.4</v>
          </cell>
          <cell r="AK38">
            <v>31866.21</v>
          </cell>
          <cell r="AL38">
            <v>30842</v>
          </cell>
          <cell r="AM38">
            <v>1024.2099999999991</v>
          </cell>
          <cell r="AN38">
            <v>7579.15</v>
          </cell>
          <cell r="AO38">
            <v>0.75</v>
          </cell>
          <cell r="AP38">
            <v>5684</v>
          </cell>
          <cell r="AQ38">
            <v>60031</v>
          </cell>
          <cell r="AR38">
            <v>255234</v>
          </cell>
          <cell r="AS38">
            <v>55620</v>
          </cell>
          <cell r="AT38">
            <v>310854</v>
          </cell>
          <cell r="AU38">
            <v>4870</v>
          </cell>
          <cell r="AV38">
            <v>1118</v>
          </cell>
          <cell r="AW38">
            <v>5988</v>
          </cell>
          <cell r="AX38">
            <v>1358</v>
          </cell>
          <cell r="AY38">
            <v>2178</v>
          </cell>
          <cell r="AZ38">
            <v>2310</v>
          </cell>
          <cell r="BA38">
            <v>0</v>
          </cell>
          <cell r="BB38">
            <v>11834</v>
          </cell>
          <cell r="BC38">
            <v>0</v>
          </cell>
          <cell r="BD38">
            <v>8640</v>
          </cell>
          <cell r="BE38">
            <v>1350</v>
          </cell>
          <cell r="BF38">
            <v>0</v>
          </cell>
          <cell r="BG38">
            <v>297</v>
          </cell>
          <cell r="BH38">
            <v>0</v>
          </cell>
          <cell r="BI38">
            <v>0</v>
          </cell>
          <cell r="BJ38">
            <v>0</v>
          </cell>
          <cell r="BK38">
            <v>0</v>
          </cell>
          <cell r="BL38">
            <v>0</v>
          </cell>
          <cell r="BM38">
            <v>0</v>
          </cell>
          <cell r="BN38">
            <v>10287</v>
          </cell>
          <cell r="BO38">
            <v>5684</v>
          </cell>
          <cell r="BP38">
            <v>843</v>
          </cell>
          <cell r="BQ38">
            <v>1698</v>
          </cell>
          <cell r="BR38">
            <v>401231</v>
          </cell>
          <cell r="BS38">
            <v>30000</v>
          </cell>
          <cell r="BT38">
            <v>431231</v>
          </cell>
          <cell r="BU38">
            <v>149</v>
          </cell>
          <cell r="BV38">
            <v>0</v>
          </cell>
          <cell r="BW38">
            <v>0</v>
          </cell>
          <cell r="BX38">
            <v>0</v>
          </cell>
          <cell r="BY38">
            <v>0</v>
          </cell>
          <cell r="BZ38">
            <v>0</v>
          </cell>
          <cell r="CA38">
            <v>0</v>
          </cell>
          <cell r="CC38">
            <v>0</v>
          </cell>
          <cell r="CD38">
            <v>149</v>
          </cell>
          <cell r="CE38">
            <v>431380</v>
          </cell>
          <cell r="CF38">
            <v>419397</v>
          </cell>
          <cell r="CG38">
            <v>0</v>
          </cell>
          <cell r="CH38">
            <v>149</v>
          </cell>
          <cell r="CI38">
            <v>11834</v>
          </cell>
          <cell r="CJ38">
            <v>431380</v>
          </cell>
          <cell r="CK38">
            <v>0</v>
          </cell>
          <cell r="CL38">
            <v>0</v>
          </cell>
          <cell r="CM38">
            <v>0</v>
          </cell>
          <cell r="CN38">
            <v>0</v>
          </cell>
          <cell r="CO38">
            <v>0</v>
          </cell>
          <cell r="CP38">
            <v>0</v>
          </cell>
          <cell r="CQ38">
            <v>0</v>
          </cell>
          <cell r="CR38">
            <v>0</v>
          </cell>
          <cell r="CS38">
            <v>0</v>
          </cell>
        </row>
        <row r="39">
          <cell r="A39">
            <v>583</v>
          </cell>
          <cell r="B39">
            <v>2138</v>
          </cell>
          <cell r="C39" t="str">
            <v>Cam Woodfield Infant School</v>
          </cell>
          <cell r="L39">
            <v>1</v>
          </cell>
          <cell r="M39">
            <v>0</v>
          </cell>
          <cell r="N39">
            <v>0</v>
          </cell>
          <cell r="O39">
            <v>47</v>
          </cell>
          <cell r="P39">
            <v>41</v>
          </cell>
          <cell r="Q39">
            <v>43</v>
          </cell>
          <cell r="R39">
            <v>2</v>
          </cell>
          <cell r="S39">
            <v>0</v>
          </cell>
          <cell r="T39">
            <v>0</v>
          </cell>
          <cell r="U39">
            <v>0</v>
          </cell>
          <cell r="V39">
            <v>0</v>
          </cell>
          <cell r="W39">
            <v>133</v>
          </cell>
          <cell r="X39">
            <v>133</v>
          </cell>
          <cell r="Y39">
            <v>0</v>
          </cell>
          <cell r="Z39">
            <v>133</v>
          </cell>
          <cell r="AA39">
            <v>0</v>
          </cell>
          <cell r="AB39">
            <v>0</v>
          </cell>
          <cell r="AC39">
            <v>0.15570000000000001</v>
          </cell>
          <cell r="AD39">
            <v>31</v>
          </cell>
          <cell r="AE39">
            <v>0</v>
          </cell>
          <cell r="AF39">
            <v>11</v>
          </cell>
          <cell r="AG39">
            <v>0</v>
          </cell>
          <cell r="AH39">
            <v>15</v>
          </cell>
          <cell r="AI39">
            <v>11</v>
          </cell>
          <cell r="AJ39">
            <v>6.4</v>
          </cell>
          <cell r="AK39">
            <v>31929.17</v>
          </cell>
          <cell r="AL39">
            <v>30842</v>
          </cell>
          <cell r="AM39">
            <v>1087.1699999999983</v>
          </cell>
          <cell r="AN39">
            <v>6957.89</v>
          </cell>
          <cell r="AO39">
            <v>1</v>
          </cell>
          <cell r="AP39">
            <v>6958</v>
          </cell>
          <cell r="AQ39">
            <v>60031</v>
          </cell>
          <cell r="AR39">
            <v>164787</v>
          </cell>
          <cell r="AS39">
            <v>35910</v>
          </cell>
          <cell r="AT39">
            <v>200697</v>
          </cell>
          <cell r="AU39">
            <v>9253</v>
          </cell>
          <cell r="AV39">
            <v>1718</v>
          </cell>
          <cell r="AW39">
            <v>10971</v>
          </cell>
          <cell r="AX39">
            <v>2910</v>
          </cell>
          <cell r="AY39">
            <v>6138</v>
          </cell>
          <cell r="AZ39">
            <v>0</v>
          </cell>
          <cell r="BA39">
            <v>0</v>
          </cell>
          <cell r="BB39">
            <v>20019</v>
          </cell>
          <cell r="BC39">
            <v>0</v>
          </cell>
          <cell r="BD39">
            <v>12768</v>
          </cell>
          <cell r="BE39">
            <v>1995</v>
          </cell>
          <cell r="BF39">
            <v>0</v>
          </cell>
          <cell r="BG39">
            <v>297</v>
          </cell>
          <cell r="BH39">
            <v>0</v>
          </cell>
          <cell r="BI39">
            <v>0</v>
          </cell>
          <cell r="BJ39">
            <v>0</v>
          </cell>
          <cell r="BK39">
            <v>0</v>
          </cell>
          <cell r="BL39">
            <v>0</v>
          </cell>
          <cell r="BM39">
            <v>0</v>
          </cell>
          <cell r="BN39">
            <v>15060</v>
          </cell>
          <cell r="BO39">
            <v>6958</v>
          </cell>
          <cell r="BP39">
            <v>5294</v>
          </cell>
          <cell r="BQ39">
            <v>3113</v>
          </cell>
          <cell r="BR39">
            <v>311172</v>
          </cell>
          <cell r="BS39">
            <v>18000</v>
          </cell>
          <cell r="BT39">
            <v>329172</v>
          </cell>
          <cell r="BU39">
            <v>149</v>
          </cell>
          <cell r="BV39">
            <v>0</v>
          </cell>
          <cell r="BW39">
            <v>0</v>
          </cell>
          <cell r="BX39">
            <v>0</v>
          </cell>
          <cell r="BY39">
            <v>0</v>
          </cell>
          <cell r="BZ39">
            <v>0</v>
          </cell>
          <cell r="CA39">
            <v>17872</v>
          </cell>
          <cell r="CC39">
            <v>17872</v>
          </cell>
          <cell r="CD39">
            <v>18021</v>
          </cell>
          <cell r="CE39">
            <v>347193</v>
          </cell>
          <cell r="CF39">
            <v>309153</v>
          </cell>
          <cell r="CG39">
            <v>17872</v>
          </cell>
          <cell r="CH39">
            <v>149</v>
          </cell>
          <cell r="CI39">
            <v>20019</v>
          </cell>
          <cell r="CJ39">
            <v>347193</v>
          </cell>
          <cell r="CK39">
            <v>0</v>
          </cell>
          <cell r="CL39">
            <v>0</v>
          </cell>
          <cell r="CM39">
            <v>0</v>
          </cell>
          <cell r="CN39">
            <v>0</v>
          </cell>
          <cell r="CO39">
            <v>0</v>
          </cell>
          <cell r="CP39">
            <v>0</v>
          </cell>
          <cell r="CQ39">
            <v>0</v>
          </cell>
          <cell r="CR39">
            <v>0</v>
          </cell>
          <cell r="CS39">
            <v>0</v>
          </cell>
        </row>
        <row r="40">
          <cell r="A40">
            <v>584</v>
          </cell>
          <cell r="B40">
            <v>5212</v>
          </cell>
          <cell r="C40" t="str">
            <v>Cam Woodfield Junior School</v>
          </cell>
          <cell r="E40">
            <v>1</v>
          </cell>
          <cell r="F40">
            <v>1</v>
          </cell>
          <cell r="G40">
            <v>1</v>
          </cell>
          <cell r="M40">
            <v>0</v>
          </cell>
          <cell r="N40">
            <v>0</v>
          </cell>
          <cell r="O40">
            <v>0</v>
          </cell>
          <cell r="P40">
            <v>0</v>
          </cell>
          <cell r="Q40">
            <v>0</v>
          </cell>
          <cell r="R40">
            <v>62</v>
          </cell>
          <cell r="S40">
            <v>64</v>
          </cell>
          <cell r="T40">
            <v>61</v>
          </cell>
          <cell r="U40">
            <v>57</v>
          </cell>
          <cell r="V40">
            <v>0</v>
          </cell>
          <cell r="W40">
            <v>244</v>
          </cell>
          <cell r="X40">
            <v>0</v>
          </cell>
          <cell r="Y40">
            <v>244</v>
          </cell>
          <cell r="Z40">
            <v>244</v>
          </cell>
          <cell r="AA40">
            <v>0</v>
          </cell>
          <cell r="AB40">
            <v>0</v>
          </cell>
          <cell r="AC40">
            <v>0.15570000000000001</v>
          </cell>
          <cell r="AD40">
            <v>0</v>
          </cell>
          <cell r="AE40">
            <v>38</v>
          </cell>
          <cell r="AF40">
            <v>0</v>
          </cell>
          <cell r="AG40">
            <v>13</v>
          </cell>
          <cell r="AH40">
            <v>18</v>
          </cell>
          <cell r="AI40">
            <v>14</v>
          </cell>
          <cell r="AJ40">
            <v>9.6999999999999993</v>
          </cell>
          <cell r="AK40">
            <v>31177.53</v>
          </cell>
          <cell r="AL40">
            <v>30842</v>
          </cell>
          <cell r="AM40">
            <v>335.52999999999884</v>
          </cell>
          <cell r="AN40">
            <v>3254.64</v>
          </cell>
          <cell r="AO40">
            <v>0.75</v>
          </cell>
          <cell r="AP40">
            <v>2441</v>
          </cell>
          <cell r="AQ40">
            <v>60031</v>
          </cell>
          <cell r="AR40">
            <v>302316</v>
          </cell>
          <cell r="AS40">
            <v>65880</v>
          </cell>
          <cell r="AT40">
            <v>368196</v>
          </cell>
          <cell r="AU40">
            <v>46657</v>
          </cell>
          <cell r="AV40">
            <v>1864</v>
          </cell>
          <cell r="AW40">
            <v>48521</v>
          </cell>
          <cell r="AX40">
            <v>3492</v>
          </cell>
          <cell r="AY40">
            <v>0</v>
          </cell>
          <cell r="AZ40">
            <v>6270</v>
          </cell>
          <cell r="BA40">
            <v>0</v>
          </cell>
          <cell r="BB40">
            <v>58283</v>
          </cell>
          <cell r="BC40">
            <v>0</v>
          </cell>
          <cell r="BD40">
            <v>0</v>
          </cell>
          <cell r="BE40">
            <v>0</v>
          </cell>
          <cell r="BF40">
            <v>321</v>
          </cell>
          <cell r="BG40">
            <v>446</v>
          </cell>
          <cell r="BH40">
            <v>0</v>
          </cell>
          <cell r="BI40">
            <v>0</v>
          </cell>
          <cell r="BJ40">
            <v>0</v>
          </cell>
          <cell r="BK40">
            <v>0</v>
          </cell>
          <cell r="BL40">
            <v>0</v>
          </cell>
          <cell r="BM40">
            <v>0</v>
          </cell>
          <cell r="BN40">
            <v>767</v>
          </cell>
          <cell r="BO40">
            <v>2441</v>
          </cell>
          <cell r="BP40">
            <v>1444</v>
          </cell>
          <cell r="BQ40">
            <v>3962</v>
          </cell>
          <cell r="BR40">
            <v>495124</v>
          </cell>
          <cell r="BS40">
            <v>30000</v>
          </cell>
          <cell r="BT40">
            <v>525124</v>
          </cell>
          <cell r="BU40">
            <v>0</v>
          </cell>
          <cell r="BV40">
            <v>0</v>
          </cell>
          <cell r="BW40">
            <v>0</v>
          </cell>
          <cell r="BX40">
            <v>0</v>
          </cell>
          <cell r="BY40">
            <v>0</v>
          </cell>
          <cell r="BZ40">
            <v>0</v>
          </cell>
          <cell r="CA40">
            <v>21561</v>
          </cell>
          <cell r="CC40">
            <v>21561</v>
          </cell>
          <cell r="CD40">
            <v>21561</v>
          </cell>
          <cell r="CE40">
            <v>546685</v>
          </cell>
          <cell r="CF40">
            <v>466841</v>
          </cell>
          <cell r="CG40">
            <v>21561</v>
          </cell>
          <cell r="CH40">
            <v>0</v>
          </cell>
          <cell r="CI40">
            <v>58283</v>
          </cell>
          <cell r="CJ40">
            <v>546685</v>
          </cell>
          <cell r="CK40">
            <v>33605</v>
          </cell>
          <cell r="CL40">
            <v>30000</v>
          </cell>
          <cell r="CM40">
            <v>33603</v>
          </cell>
          <cell r="CN40">
            <v>1653</v>
          </cell>
          <cell r="CO40">
            <v>1659</v>
          </cell>
          <cell r="CP40">
            <v>0</v>
          </cell>
          <cell r="CQ40">
            <v>0</v>
          </cell>
          <cell r="CR40">
            <v>4487</v>
          </cell>
          <cell r="CS40">
            <v>4483</v>
          </cell>
        </row>
        <row r="41">
          <cell r="A41">
            <v>585</v>
          </cell>
          <cell r="B41">
            <v>2117</v>
          </cell>
          <cell r="C41" t="str">
            <v>Cashes Green Primary School</v>
          </cell>
          <cell r="M41">
            <v>0</v>
          </cell>
          <cell r="N41">
            <v>0</v>
          </cell>
          <cell r="O41">
            <v>12</v>
          </cell>
          <cell r="P41">
            <v>12</v>
          </cell>
          <cell r="Q41">
            <v>21</v>
          </cell>
          <cell r="R41">
            <v>27</v>
          </cell>
          <cell r="S41">
            <v>30</v>
          </cell>
          <cell r="T41">
            <v>30</v>
          </cell>
          <cell r="U41">
            <v>36</v>
          </cell>
          <cell r="V41">
            <v>0</v>
          </cell>
          <cell r="W41">
            <v>168</v>
          </cell>
          <cell r="X41">
            <v>45</v>
          </cell>
          <cell r="Y41">
            <v>123</v>
          </cell>
          <cell r="Z41">
            <v>168</v>
          </cell>
          <cell r="AA41">
            <v>0</v>
          </cell>
          <cell r="AB41">
            <v>0</v>
          </cell>
          <cell r="AC41">
            <v>0.1789</v>
          </cell>
          <cell r="AD41">
            <v>9</v>
          </cell>
          <cell r="AE41">
            <v>22</v>
          </cell>
          <cell r="AF41">
            <v>1</v>
          </cell>
          <cell r="AG41">
            <v>8</v>
          </cell>
          <cell r="AH41">
            <v>40</v>
          </cell>
          <cell r="AI41">
            <v>26</v>
          </cell>
          <cell r="AJ41">
            <v>7.8000000000000007</v>
          </cell>
          <cell r="AK41">
            <v>31200.739999999998</v>
          </cell>
          <cell r="AL41">
            <v>30842</v>
          </cell>
          <cell r="AM41">
            <v>358.73999999999796</v>
          </cell>
          <cell r="AN41">
            <v>2798.17</v>
          </cell>
          <cell r="AO41">
            <v>0.75</v>
          </cell>
          <cell r="AP41">
            <v>2099</v>
          </cell>
          <cell r="AQ41">
            <v>60031</v>
          </cell>
          <cell r="AR41">
            <v>208152</v>
          </cell>
          <cell r="AS41">
            <v>45360</v>
          </cell>
          <cell r="AT41">
            <v>253512</v>
          </cell>
          <cell r="AU41">
            <v>20709</v>
          </cell>
          <cell r="AV41">
            <v>2486</v>
          </cell>
          <cell r="AW41">
            <v>23195</v>
          </cell>
          <cell r="AX41">
            <v>7760</v>
          </cell>
          <cell r="AY41">
            <v>1782</v>
          </cell>
          <cell r="AZ41">
            <v>3630</v>
          </cell>
          <cell r="BA41">
            <v>0</v>
          </cell>
          <cell r="BB41">
            <v>36367</v>
          </cell>
          <cell r="BC41">
            <v>0</v>
          </cell>
          <cell r="BD41">
            <v>4320</v>
          </cell>
          <cell r="BE41">
            <v>675</v>
          </cell>
          <cell r="BF41">
            <v>0</v>
          </cell>
          <cell r="BG41">
            <v>297</v>
          </cell>
          <cell r="BH41">
            <v>0</v>
          </cell>
          <cell r="BI41">
            <v>1430</v>
          </cell>
          <cell r="BJ41">
            <v>0</v>
          </cell>
          <cell r="BK41">
            <v>0</v>
          </cell>
          <cell r="BL41">
            <v>0</v>
          </cell>
          <cell r="BM41">
            <v>0</v>
          </cell>
          <cell r="BN41">
            <v>6722</v>
          </cell>
          <cell r="BO41">
            <v>2099</v>
          </cell>
          <cell r="BP41">
            <v>6283</v>
          </cell>
          <cell r="BQ41">
            <v>7358</v>
          </cell>
          <cell r="BR41">
            <v>372372</v>
          </cell>
          <cell r="BS41">
            <v>18000</v>
          </cell>
          <cell r="BT41">
            <v>390372</v>
          </cell>
          <cell r="BU41">
            <v>149</v>
          </cell>
          <cell r="BV41">
            <v>0</v>
          </cell>
          <cell r="BW41">
            <v>0</v>
          </cell>
          <cell r="BX41">
            <v>0</v>
          </cell>
          <cell r="BY41">
            <v>0</v>
          </cell>
          <cell r="BZ41">
            <v>0</v>
          </cell>
          <cell r="CA41">
            <v>18890</v>
          </cell>
          <cell r="CC41">
            <v>18890</v>
          </cell>
          <cell r="CD41">
            <v>19039</v>
          </cell>
          <cell r="CE41">
            <v>409411</v>
          </cell>
          <cell r="CF41">
            <v>354005</v>
          </cell>
          <cell r="CG41">
            <v>18890</v>
          </cell>
          <cell r="CH41">
            <v>149</v>
          </cell>
          <cell r="CI41">
            <v>36367</v>
          </cell>
          <cell r="CJ41">
            <v>409411</v>
          </cell>
          <cell r="CK41">
            <v>0</v>
          </cell>
          <cell r="CL41">
            <v>0</v>
          </cell>
          <cell r="CM41">
            <v>0</v>
          </cell>
          <cell r="CN41">
            <v>0</v>
          </cell>
          <cell r="CO41">
            <v>0</v>
          </cell>
          <cell r="CP41">
            <v>0</v>
          </cell>
          <cell r="CQ41">
            <v>0</v>
          </cell>
          <cell r="CR41">
            <v>0</v>
          </cell>
          <cell r="CS41">
            <v>0</v>
          </cell>
        </row>
        <row r="42">
          <cell r="A42">
            <v>586</v>
          </cell>
          <cell r="B42">
            <v>2050</v>
          </cell>
          <cell r="C42" t="str">
            <v>Chalford Hill Primary School</v>
          </cell>
          <cell r="M42">
            <v>0</v>
          </cell>
          <cell r="N42">
            <v>0</v>
          </cell>
          <cell r="O42">
            <v>27</v>
          </cell>
          <cell r="P42">
            <v>29</v>
          </cell>
          <cell r="Q42">
            <v>29</v>
          </cell>
          <cell r="R42">
            <v>29</v>
          </cell>
          <cell r="S42">
            <v>32</v>
          </cell>
          <cell r="T42">
            <v>32</v>
          </cell>
          <cell r="U42">
            <v>29</v>
          </cell>
          <cell r="V42">
            <v>0</v>
          </cell>
          <cell r="W42">
            <v>207</v>
          </cell>
          <cell r="X42">
            <v>85</v>
          </cell>
          <cell r="Y42">
            <v>122</v>
          </cell>
          <cell r="Z42">
            <v>207</v>
          </cell>
          <cell r="AA42">
            <v>0</v>
          </cell>
          <cell r="AB42">
            <v>0</v>
          </cell>
          <cell r="AC42">
            <v>4.9200000000000001E-2</v>
          </cell>
          <cell r="AD42">
            <v>11</v>
          </cell>
          <cell r="AE42">
            <v>6</v>
          </cell>
          <cell r="AF42">
            <v>1</v>
          </cell>
          <cell r="AG42">
            <v>1</v>
          </cell>
          <cell r="AH42">
            <v>0</v>
          </cell>
          <cell r="AI42">
            <v>0</v>
          </cell>
          <cell r="AJ42">
            <v>8.3000000000000007</v>
          </cell>
          <cell r="AK42">
            <v>32706.66</v>
          </cell>
          <cell r="AL42">
            <v>30842</v>
          </cell>
          <cell r="AM42">
            <v>1864.6599999999999</v>
          </cell>
          <cell r="AN42">
            <v>15476.68</v>
          </cell>
          <cell r="AO42">
            <v>0.75</v>
          </cell>
          <cell r="AP42">
            <v>11608</v>
          </cell>
          <cell r="AQ42">
            <v>60031</v>
          </cell>
          <cell r="AR42">
            <v>256473</v>
          </cell>
          <cell r="AS42">
            <v>55890</v>
          </cell>
          <cell r="AT42">
            <v>312363</v>
          </cell>
          <cell r="AU42">
            <v>0</v>
          </cell>
          <cell r="AV42">
            <v>610</v>
          </cell>
          <cell r="AW42">
            <v>610</v>
          </cell>
          <cell r="AX42">
            <v>0</v>
          </cell>
          <cell r="AY42">
            <v>2178</v>
          </cell>
          <cell r="AZ42">
            <v>990</v>
          </cell>
          <cell r="BA42">
            <v>0</v>
          </cell>
          <cell r="BB42">
            <v>3778</v>
          </cell>
          <cell r="BC42">
            <v>0</v>
          </cell>
          <cell r="BD42">
            <v>8160</v>
          </cell>
          <cell r="BE42">
            <v>1275</v>
          </cell>
          <cell r="BF42">
            <v>0</v>
          </cell>
          <cell r="BG42">
            <v>297</v>
          </cell>
          <cell r="BH42">
            <v>0</v>
          </cell>
          <cell r="BI42">
            <v>0</v>
          </cell>
          <cell r="BJ42">
            <v>0</v>
          </cell>
          <cell r="BK42">
            <v>0</v>
          </cell>
          <cell r="BL42">
            <v>0</v>
          </cell>
          <cell r="BM42">
            <v>0</v>
          </cell>
          <cell r="BN42">
            <v>9732</v>
          </cell>
          <cell r="BO42">
            <v>11608</v>
          </cell>
          <cell r="BP42">
            <v>3683</v>
          </cell>
          <cell r="BQ42">
            <v>0</v>
          </cell>
          <cell r="BR42">
            <v>401195</v>
          </cell>
          <cell r="BS42">
            <v>30000</v>
          </cell>
          <cell r="BT42">
            <v>431195</v>
          </cell>
          <cell r="BU42">
            <v>149</v>
          </cell>
          <cell r="BV42">
            <v>0</v>
          </cell>
          <cell r="BW42">
            <v>0</v>
          </cell>
          <cell r="BX42">
            <v>0</v>
          </cell>
          <cell r="BY42">
            <v>0</v>
          </cell>
          <cell r="BZ42">
            <v>0</v>
          </cell>
          <cell r="CA42">
            <v>20077</v>
          </cell>
          <cell r="CC42">
            <v>20077</v>
          </cell>
          <cell r="CD42">
            <v>20226</v>
          </cell>
          <cell r="CE42">
            <v>451421</v>
          </cell>
          <cell r="CF42">
            <v>427417</v>
          </cell>
          <cell r="CG42">
            <v>20077</v>
          </cell>
          <cell r="CH42">
            <v>149</v>
          </cell>
          <cell r="CI42">
            <v>3778</v>
          </cell>
          <cell r="CJ42">
            <v>451421</v>
          </cell>
          <cell r="CK42">
            <v>0</v>
          </cell>
          <cell r="CL42">
            <v>0</v>
          </cell>
          <cell r="CM42">
            <v>0</v>
          </cell>
          <cell r="CN42">
            <v>0</v>
          </cell>
          <cell r="CO42">
            <v>0</v>
          </cell>
          <cell r="CP42">
            <v>0</v>
          </cell>
          <cell r="CQ42">
            <v>0</v>
          </cell>
          <cell r="CR42">
            <v>0</v>
          </cell>
          <cell r="CS42">
            <v>0</v>
          </cell>
        </row>
        <row r="43">
          <cell r="A43">
            <v>587</v>
          </cell>
          <cell r="B43">
            <v>3314</v>
          </cell>
          <cell r="C43" t="str">
            <v>Christ Church Church of England Primary School (Stroud)</v>
          </cell>
          <cell r="D43">
            <v>1</v>
          </cell>
          <cell r="M43">
            <v>0</v>
          </cell>
          <cell r="N43">
            <v>0</v>
          </cell>
          <cell r="O43">
            <v>6</v>
          </cell>
          <cell r="P43">
            <v>7</v>
          </cell>
          <cell r="Q43">
            <v>7</v>
          </cell>
          <cell r="R43">
            <v>7</v>
          </cell>
          <cell r="S43">
            <v>10</v>
          </cell>
          <cell r="T43">
            <v>6</v>
          </cell>
          <cell r="U43">
            <v>3</v>
          </cell>
          <cell r="V43">
            <v>0</v>
          </cell>
          <cell r="W43">
            <v>46</v>
          </cell>
          <cell r="X43">
            <v>20</v>
          </cell>
          <cell r="Y43">
            <v>26</v>
          </cell>
          <cell r="Z43">
            <v>46</v>
          </cell>
          <cell r="AA43">
            <v>0</v>
          </cell>
          <cell r="AB43">
            <v>0</v>
          </cell>
          <cell r="AC43">
            <v>0.46150000000000002</v>
          </cell>
          <cell r="AD43">
            <v>9</v>
          </cell>
          <cell r="AE43">
            <v>12</v>
          </cell>
          <cell r="AF43">
            <v>2</v>
          </cell>
          <cell r="AG43">
            <v>1</v>
          </cell>
          <cell r="AH43">
            <v>3</v>
          </cell>
          <cell r="AI43">
            <v>4</v>
          </cell>
          <cell r="AJ43">
            <v>2.2999999999999998</v>
          </cell>
          <cell r="AK43">
            <v>33004.829999999994</v>
          </cell>
          <cell r="AL43">
            <v>30842</v>
          </cell>
          <cell r="AM43">
            <v>2162.8299999999945</v>
          </cell>
          <cell r="AN43">
            <v>4974.51</v>
          </cell>
          <cell r="AO43">
            <v>1</v>
          </cell>
          <cell r="AP43">
            <v>4975</v>
          </cell>
          <cell r="AQ43">
            <v>60031</v>
          </cell>
          <cell r="AR43">
            <v>56994</v>
          </cell>
          <cell r="AS43">
            <v>12420</v>
          </cell>
          <cell r="AT43">
            <v>69414</v>
          </cell>
          <cell r="AU43">
            <v>5291</v>
          </cell>
          <cell r="AV43">
            <v>834</v>
          </cell>
          <cell r="AW43">
            <v>6125</v>
          </cell>
          <cell r="AX43">
            <v>582</v>
          </cell>
          <cell r="AY43">
            <v>1782</v>
          </cell>
          <cell r="AZ43">
            <v>1980</v>
          </cell>
          <cell r="BA43">
            <v>0</v>
          </cell>
          <cell r="BB43">
            <v>10469</v>
          </cell>
          <cell r="BC43">
            <v>0</v>
          </cell>
          <cell r="BD43">
            <v>1920</v>
          </cell>
          <cell r="BE43">
            <v>300</v>
          </cell>
          <cell r="BF43">
            <v>0</v>
          </cell>
          <cell r="BG43">
            <v>297</v>
          </cell>
          <cell r="BH43">
            <v>0</v>
          </cell>
          <cell r="BI43">
            <v>0</v>
          </cell>
          <cell r="BJ43">
            <v>0</v>
          </cell>
          <cell r="BK43">
            <v>0</v>
          </cell>
          <cell r="BL43">
            <v>0</v>
          </cell>
          <cell r="BM43">
            <v>0</v>
          </cell>
          <cell r="BN43">
            <v>2517</v>
          </cell>
          <cell r="BO43">
            <v>4975</v>
          </cell>
          <cell r="BP43">
            <v>262</v>
          </cell>
          <cell r="BQ43">
            <v>1132</v>
          </cell>
          <cell r="BR43">
            <v>148800</v>
          </cell>
          <cell r="BS43">
            <v>9000</v>
          </cell>
          <cell r="BT43">
            <v>157800</v>
          </cell>
          <cell r="BU43">
            <v>149</v>
          </cell>
          <cell r="BV43">
            <v>0</v>
          </cell>
          <cell r="BW43">
            <v>0</v>
          </cell>
          <cell r="BX43">
            <v>0</v>
          </cell>
          <cell r="BY43">
            <v>0</v>
          </cell>
          <cell r="BZ43">
            <v>0</v>
          </cell>
          <cell r="CA43">
            <v>0</v>
          </cell>
          <cell r="CC43">
            <v>0</v>
          </cell>
          <cell r="CD43">
            <v>149</v>
          </cell>
          <cell r="CE43">
            <v>157949</v>
          </cell>
          <cell r="CF43">
            <v>147331</v>
          </cell>
          <cell r="CG43">
            <v>0</v>
          </cell>
          <cell r="CH43">
            <v>149</v>
          </cell>
          <cell r="CI43">
            <v>10469</v>
          </cell>
          <cell r="CJ43">
            <v>157949</v>
          </cell>
          <cell r="CK43">
            <v>0</v>
          </cell>
          <cell r="CL43">
            <v>0</v>
          </cell>
          <cell r="CM43">
            <v>0</v>
          </cell>
          <cell r="CN43">
            <v>0</v>
          </cell>
          <cell r="CO43">
            <v>0</v>
          </cell>
          <cell r="CP43">
            <v>0</v>
          </cell>
          <cell r="CQ43">
            <v>0</v>
          </cell>
          <cell r="CR43">
            <v>0</v>
          </cell>
          <cell r="CS43">
            <v>0</v>
          </cell>
        </row>
        <row r="44">
          <cell r="A44">
            <v>589</v>
          </cell>
          <cell r="B44">
            <v>5206</v>
          </cell>
          <cell r="C44" t="str">
            <v>Charlton Kings Junior School</v>
          </cell>
          <cell r="E44">
            <v>1</v>
          </cell>
          <cell r="F44">
            <v>1</v>
          </cell>
          <cell r="G44">
            <v>1</v>
          </cell>
          <cell r="L44">
            <v>1</v>
          </cell>
          <cell r="M44">
            <v>0</v>
          </cell>
          <cell r="N44">
            <v>0</v>
          </cell>
          <cell r="O44">
            <v>0</v>
          </cell>
          <cell r="P44">
            <v>0</v>
          </cell>
          <cell r="Q44">
            <v>0</v>
          </cell>
          <cell r="R44">
            <v>91</v>
          </cell>
          <cell r="S44">
            <v>87</v>
          </cell>
          <cell r="T44">
            <v>99</v>
          </cell>
          <cell r="U44">
            <v>89</v>
          </cell>
          <cell r="V44">
            <v>1</v>
          </cell>
          <cell r="W44">
            <v>367</v>
          </cell>
          <cell r="X44">
            <v>0</v>
          </cell>
          <cell r="Y44">
            <v>367</v>
          </cell>
          <cell r="Z44">
            <v>367</v>
          </cell>
          <cell r="AA44">
            <v>0</v>
          </cell>
          <cell r="AB44">
            <v>0</v>
          </cell>
          <cell r="AC44">
            <v>5.45E-2</v>
          </cell>
          <cell r="AD44">
            <v>0</v>
          </cell>
          <cell r="AE44">
            <v>20</v>
          </cell>
          <cell r="AF44">
            <v>0</v>
          </cell>
          <cell r="AG44">
            <v>9</v>
          </cell>
          <cell r="AH44">
            <v>5</v>
          </cell>
          <cell r="AI44">
            <v>2</v>
          </cell>
          <cell r="AJ44">
            <v>12.9558</v>
          </cell>
          <cell r="AK44">
            <v>31494.02</v>
          </cell>
          <cell r="AL44">
            <v>30842</v>
          </cell>
          <cell r="AM44">
            <v>652.02000000000044</v>
          </cell>
          <cell r="AN44">
            <v>8447.44</v>
          </cell>
          <cell r="AO44">
            <v>0</v>
          </cell>
          <cell r="AP44">
            <v>4224</v>
          </cell>
          <cell r="AQ44">
            <v>60031</v>
          </cell>
          <cell r="AR44">
            <v>454713</v>
          </cell>
          <cell r="AS44">
            <v>99090</v>
          </cell>
          <cell r="AT44">
            <v>553803</v>
          </cell>
          <cell r="AU44">
            <v>44383</v>
          </cell>
          <cell r="AV44">
            <v>820</v>
          </cell>
          <cell r="AW44">
            <v>45203</v>
          </cell>
          <cell r="AX44">
            <v>970</v>
          </cell>
          <cell r="AY44">
            <v>0</v>
          </cell>
          <cell r="AZ44">
            <v>3300</v>
          </cell>
          <cell r="BA44">
            <v>0</v>
          </cell>
          <cell r="BB44">
            <v>49473</v>
          </cell>
          <cell r="BC44">
            <v>0</v>
          </cell>
          <cell r="BD44">
            <v>0</v>
          </cell>
          <cell r="BE44">
            <v>0</v>
          </cell>
          <cell r="BF44">
            <v>321</v>
          </cell>
          <cell r="BG44">
            <v>446</v>
          </cell>
          <cell r="BH44">
            <v>0</v>
          </cell>
          <cell r="BI44">
            <v>0</v>
          </cell>
          <cell r="BJ44">
            <v>0</v>
          </cell>
          <cell r="BK44">
            <v>0</v>
          </cell>
          <cell r="BL44">
            <v>0</v>
          </cell>
          <cell r="BM44">
            <v>0</v>
          </cell>
          <cell r="BN44">
            <v>767</v>
          </cell>
          <cell r="BO44">
            <v>4224</v>
          </cell>
          <cell r="BP44">
            <v>3234</v>
          </cell>
          <cell r="BQ44">
            <v>566</v>
          </cell>
          <cell r="BR44">
            <v>672098</v>
          </cell>
          <cell r="BS44">
            <v>30000</v>
          </cell>
          <cell r="BT44">
            <v>702098</v>
          </cell>
          <cell r="BU44">
            <v>0</v>
          </cell>
          <cell r="BV44">
            <v>0</v>
          </cell>
          <cell r="BW44">
            <v>0</v>
          </cell>
          <cell r="BX44">
            <v>0</v>
          </cell>
          <cell r="BY44">
            <v>0</v>
          </cell>
          <cell r="BZ44">
            <v>0</v>
          </cell>
          <cell r="CA44">
            <v>27030</v>
          </cell>
          <cell r="CC44">
            <v>27030</v>
          </cell>
          <cell r="CD44">
            <v>27030</v>
          </cell>
          <cell r="CE44">
            <v>729128</v>
          </cell>
          <cell r="CF44">
            <v>652625</v>
          </cell>
          <cell r="CG44">
            <v>27030</v>
          </cell>
          <cell r="CH44">
            <v>0</v>
          </cell>
          <cell r="CI44">
            <v>49473</v>
          </cell>
          <cell r="CJ44">
            <v>729128</v>
          </cell>
          <cell r="CK44">
            <v>47897</v>
          </cell>
          <cell r="CL44">
            <v>30000</v>
          </cell>
          <cell r="CM44">
            <v>47894</v>
          </cell>
          <cell r="CN44">
            <v>2082</v>
          </cell>
          <cell r="CO44">
            <v>2079</v>
          </cell>
          <cell r="CP44">
            <v>0</v>
          </cell>
          <cell r="CQ44">
            <v>0</v>
          </cell>
          <cell r="CR44">
            <v>3801</v>
          </cell>
          <cell r="CS44">
            <v>3806</v>
          </cell>
        </row>
        <row r="45">
          <cell r="A45">
            <v>590</v>
          </cell>
          <cell r="B45">
            <v>5207</v>
          </cell>
          <cell r="C45" t="str">
            <v>Charlton Kings Infant School</v>
          </cell>
          <cell r="E45">
            <v>1</v>
          </cell>
          <cell r="F45">
            <v>1</v>
          </cell>
          <cell r="G45">
            <v>1</v>
          </cell>
          <cell r="L45">
            <v>1</v>
          </cell>
          <cell r="M45">
            <v>0</v>
          </cell>
          <cell r="N45">
            <v>0</v>
          </cell>
          <cell r="O45">
            <v>65</v>
          </cell>
          <cell r="P45">
            <v>66</v>
          </cell>
          <cell r="Q45">
            <v>70</v>
          </cell>
          <cell r="R45">
            <v>2</v>
          </cell>
          <cell r="S45">
            <v>0</v>
          </cell>
          <cell r="T45">
            <v>0</v>
          </cell>
          <cell r="U45">
            <v>0</v>
          </cell>
          <cell r="V45">
            <v>0</v>
          </cell>
          <cell r="W45">
            <v>203</v>
          </cell>
          <cell r="X45">
            <v>203</v>
          </cell>
          <cell r="Y45">
            <v>0</v>
          </cell>
          <cell r="Z45">
            <v>203</v>
          </cell>
          <cell r="AA45">
            <v>0</v>
          </cell>
          <cell r="AB45">
            <v>0</v>
          </cell>
          <cell r="AC45">
            <v>5.45E-2</v>
          </cell>
          <cell r="AD45">
            <v>18</v>
          </cell>
          <cell r="AE45">
            <v>0</v>
          </cell>
          <cell r="AF45">
            <v>4</v>
          </cell>
          <cell r="AG45">
            <v>0</v>
          </cell>
          <cell r="AH45">
            <v>2</v>
          </cell>
          <cell r="AI45">
            <v>2</v>
          </cell>
          <cell r="AJ45">
            <v>9.35</v>
          </cell>
          <cell r="AK45">
            <v>31917.839999999997</v>
          </cell>
          <cell r="AL45">
            <v>30842</v>
          </cell>
          <cell r="AM45">
            <v>1075.8399999999965</v>
          </cell>
          <cell r="AN45">
            <v>10059.1</v>
          </cell>
          <cell r="AO45">
            <v>1</v>
          </cell>
          <cell r="AP45">
            <v>7544</v>
          </cell>
          <cell r="AQ45">
            <v>60031</v>
          </cell>
          <cell r="AR45">
            <v>251517</v>
          </cell>
          <cell r="AS45">
            <v>54810</v>
          </cell>
          <cell r="AT45">
            <v>306327</v>
          </cell>
          <cell r="AU45">
            <v>12175</v>
          </cell>
          <cell r="AV45">
            <v>756</v>
          </cell>
          <cell r="AW45">
            <v>12931</v>
          </cell>
          <cell r="AX45">
            <v>388</v>
          </cell>
          <cell r="AY45">
            <v>3564</v>
          </cell>
          <cell r="AZ45">
            <v>0</v>
          </cell>
          <cell r="BA45">
            <v>0</v>
          </cell>
          <cell r="BB45">
            <v>16883</v>
          </cell>
          <cell r="BC45">
            <v>0</v>
          </cell>
          <cell r="BD45">
            <v>19488</v>
          </cell>
          <cell r="BE45">
            <v>3045</v>
          </cell>
          <cell r="BF45">
            <v>321</v>
          </cell>
          <cell r="BG45">
            <v>446</v>
          </cell>
          <cell r="BH45">
            <v>0</v>
          </cell>
          <cell r="BI45">
            <v>0</v>
          </cell>
          <cell r="BJ45">
            <v>0</v>
          </cell>
          <cell r="BK45">
            <v>0</v>
          </cell>
          <cell r="BL45">
            <v>0</v>
          </cell>
          <cell r="BM45">
            <v>0</v>
          </cell>
          <cell r="BN45">
            <v>23300</v>
          </cell>
          <cell r="BO45">
            <v>7544</v>
          </cell>
          <cell r="BP45">
            <v>2437</v>
          </cell>
          <cell r="BQ45">
            <v>566</v>
          </cell>
          <cell r="BR45">
            <v>417088</v>
          </cell>
          <cell r="BS45">
            <v>30000</v>
          </cell>
          <cell r="BT45">
            <v>447088</v>
          </cell>
          <cell r="BU45">
            <v>0</v>
          </cell>
          <cell r="BV45">
            <v>0</v>
          </cell>
          <cell r="BW45">
            <v>0</v>
          </cell>
          <cell r="BX45">
            <v>0</v>
          </cell>
          <cell r="BY45">
            <v>0</v>
          </cell>
          <cell r="BZ45">
            <v>0</v>
          </cell>
          <cell r="CA45">
            <v>20925</v>
          </cell>
          <cell r="CC45">
            <v>20925</v>
          </cell>
          <cell r="CD45">
            <v>20925</v>
          </cell>
          <cell r="CE45">
            <v>468013</v>
          </cell>
          <cell r="CF45">
            <v>430205</v>
          </cell>
          <cell r="CG45">
            <v>20925</v>
          </cell>
          <cell r="CH45">
            <v>0</v>
          </cell>
          <cell r="CI45">
            <v>16883</v>
          </cell>
          <cell r="CJ45">
            <v>468013</v>
          </cell>
          <cell r="CK45">
            <v>30785</v>
          </cell>
          <cell r="CL45">
            <v>30000</v>
          </cell>
          <cell r="CM45">
            <v>30785</v>
          </cell>
          <cell r="CN45">
            <v>1605</v>
          </cell>
          <cell r="CO45">
            <v>1610</v>
          </cell>
          <cell r="CP45">
            <v>0</v>
          </cell>
          <cell r="CQ45">
            <v>0</v>
          </cell>
          <cell r="CR45">
            <v>1295</v>
          </cell>
          <cell r="CS45">
            <v>1299</v>
          </cell>
        </row>
        <row r="46">
          <cell r="A46">
            <v>591</v>
          </cell>
          <cell r="B46">
            <v>3316</v>
          </cell>
          <cell r="C46" t="str">
            <v>Holy Apostles' Church of England Primary School</v>
          </cell>
          <cell r="D46">
            <v>1</v>
          </cell>
          <cell r="E46">
            <v>1</v>
          </cell>
          <cell r="M46">
            <v>0</v>
          </cell>
          <cell r="N46">
            <v>0</v>
          </cell>
          <cell r="O46">
            <v>27</v>
          </cell>
          <cell r="P46">
            <v>30</v>
          </cell>
          <cell r="Q46">
            <v>23</v>
          </cell>
          <cell r="R46">
            <v>28</v>
          </cell>
          <cell r="S46">
            <v>24</v>
          </cell>
          <cell r="T46">
            <v>24</v>
          </cell>
          <cell r="U46">
            <v>21</v>
          </cell>
          <cell r="V46">
            <v>0</v>
          </cell>
          <cell r="W46">
            <v>177</v>
          </cell>
          <cell r="X46">
            <v>80</v>
          </cell>
          <cell r="Y46">
            <v>97</v>
          </cell>
          <cell r="Z46">
            <v>177</v>
          </cell>
          <cell r="AA46">
            <v>0</v>
          </cell>
          <cell r="AB46">
            <v>0</v>
          </cell>
          <cell r="AC46">
            <v>0.18559999999999999</v>
          </cell>
          <cell r="AD46">
            <v>15</v>
          </cell>
          <cell r="AE46">
            <v>18</v>
          </cell>
          <cell r="AF46">
            <v>1</v>
          </cell>
          <cell r="AG46">
            <v>3</v>
          </cell>
          <cell r="AH46">
            <v>4</v>
          </cell>
          <cell r="AI46">
            <v>1</v>
          </cell>
          <cell r="AJ46">
            <v>7.3000000000000007</v>
          </cell>
          <cell r="AK46">
            <v>30906.74</v>
          </cell>
          <cell r="AL46">
            <v>30842</v>
          </cell>
          <cell r="AM46">
            <v>64.740000000001601</v>
          </cell>
          <cell r="AN46">
            <v>472.6</v>
          </cell>
          <cell r="AO46">
            <v>0.75</v>
          </cell>
          <cell r="AP46">
            <v>354</v>
          </cell>
          <cell r="AQ46">
            <v>60031</v>
          </cell>
          <cell r="AR46">
            <v>219303</v>
          </cell>
          <cell r="AS46">
            <v>47790</v>
          </cell>
          <cell r="AT46">
            <v>267093</v>
          </cell>
          <cell r="AU46">
            <v>3653</v>
          </cell>
          <cell r="AV46">
            <v>1290</v>
          </cell>
          <cell r="AW46">
            <v>4943</v>
          </cell>
          <cell r="AX46">
            <v>776</v>
          </cell>
          <cell r="AY46">
            <v>2970</v>
          </cell>
          <cell r="AZ46">
            <v>2970</v>
          </cell>
          <cell r="BA46">
            <v>0</v>
          </cell>
          <cell r="BB46">
            <v>11659</v>
          </cell>
          <cell r="BC46">
            <v>0</v>
          </cell>
          <cell r="BD46">
            <v>7680</v>
          </cell>
          <cell r="BE46">
            <v>1200</v>
          </cell>
          <cell r="BF46">
            <v>0</v>
          </cell>
          <cell r="BG46">
            <v>297</v>
          </cell>
          <cell r="BH46">
            <v>0</v>
          </cell>
          <cell r="BI46">
            <v>0</v>
          </cell>
          <cell r="BJ46">
            <v>0</v>
          </cell>
          <cell r="BK46">
            <v>0</v>
          </cell>
          <cell r="BL46">
            <v>0</v>
          </cell>
          <cell r="BM46">
            <v>0</v>
          </cell>
          <cell r="BN46">
            <v>9177</v>
          </cell>
          <cell r="BO46">
            <v>354</v>
          </cell>
          <cell r="BP46">
            <v>1358</v>
          </cell>
          <cell r="BQ46">
            <v>283</v>
          </cell>
          <cell r="BR46">
            <v>349955</v>
          </cell>
          <cell r="BS46">
            <v>18000</v>
          </cell>
          <cell r="BT46">
            <v>367955</v>
          </cell>
          <cell r="BU46">
            <v>149</v>
          </cell>
          <cell r="BV46">
            <v>0</v>
          </cell>
          <cell r="BW46">
            <v>0</v>
          </cell>
          <cell r="BX46">
            <v>0</v>
          </cell>
          <cell r="BY46">
            <v>0</v>
          </cell>
          <cell r="BZ46">
            <v>0</v>
          </cell>
          <cell r="CA46">
            <v>0</v>
          </cell>
          <cell r="CC46">
            <v>0</v>
          </cell>
          <cell r="CD46">
            <v>149</v>
          </cell>
          <cell r="CE46">
            <v>368104</v>
          </cell>
          <cell r="CF46">
            <v>356296</v>
          </cell>
          <cell r="CG46">
            <v>0</v>
          </cell>
          <cell r="CH46">
            <v>149</v>
          </cell>
          <cell r="CI46">
            <v>11659</v>
          </cell>
          <cell r="CJ46">
            <v>368104</v>
          </cell>
          <cell r="CK46">
            <v>26020</v>
          </cell>
          <cell r="CL46">
            <v>18000</v>
          </cell>
          <cell r="CM46">
            <v>26023</v>
          </cell>
          <cell r="CN46">
            <v>0</v>
          </cell>
          <cell r="CO46">
            <v>0</v>
          </cell>
          <cell r="CP46">
            <v>17</v>
          </cell>
          <cell r="CQ46">
            <v>11</v>
          </cell>
          <cell r="CR46">
            <v>895</v>
          </cell>
          <cell r="CS46">
            <v>897</v>
          </cell>
        </row>
        <row r="47">
          <cell r="A47">
            <v>592</v>
          </cell>
          <cell r="B47">
            <v>3317</v>
          </cell>
          <cell r="C47" t="str">
            <v>St. Andrew's Church of England Primary School</v>
          </cell>
          <cell r="D47">
            <v>1</v>
          </cell>
          <cell r="M47">
            <v>0</v>
          </cell>
          <cell r="N47">
            <v>0</v>
          </cell>
          <cell r="O47">
            <v>12</v>
          </cell>
          <cell r="P47">
            <v>12</v>
          </cell>
          <cell r="Q47">
            <v>14</v>
          </cell>
          <cell r="R47">
            <v>11</v>
          </cell>
          <cell r="S47">
            <v>13</v>
          </cell>
          <cell r="T47">
            <v>3</v>
          </cell>
          <cell r="U47">
            <v>10</v>
          </cell>
          <cell r="V47">
            <v>0</v>
          </cell>
          <cell r="W47">
            <v>75</v>
          </cell>
          <cell r="X47">
            <v>38</v>
          </cell>
          <cell r="Y47">
            <v>37</v>
          </cell>
          <cell r="Z47">
            <v>75</v>
          </cell>
          <cell r="AA47">
            <v>0</v>
          </cell>
          <cell r="AB47">
            <v>0</v>
          </cell>
          <cell r="AC47">
            <v>0.1081</v>
          </cell>
          <cell r="AD47">
            <v>6</v>
          </cell>
          <cell r="AE47">
            <v>4</v>
          </cell>
          <cell r="AF47">
            <v>2</v>
          </cell>
          <cell r="AG47">
            <v>2</v>
          </cell>
          <cell r="AH47">
            <v>3</v>
          </cell>
          <cell r="AI47">
            <v>0</v>
          </cell>
          <cell r="AJ47">
            <v>2.6141000000000001</v>
          </cell>
          <cell r="AK47">
            <v>29779.66</v>
          </cell>
          <cell r="AL47">
            <v>30842</v>
          </cell>
          <cell r="AM47">
            <v>-1062.3400000000001</v>
          </cell>
          <cell r="AN47">
            <v>-2777.06</v>
          </cell>
          <cell r="AO47">
            <v>0.5</v>
          </cell>
          <cell r="AP47">
            <v>-1389</v>
          </cell>
          <cell r="AQ47">
            <v>60031</v>
          </cell>
          <cell r="AR47">
            <v>92925</v>
          </cell>
          <cell r="AS47">
            <v>20250</v>
          </cell>
          <cell r="AT47">
            <v>113175</v>
          </cell>
          <cell r="AU47">
            <v>13065</v>
          </cell>
          <cell r="AV47">
            <v>464</v>
          </cell>
          <cell r="AW47">
            <v>13529</v>
          </cell>
          <cell r="AX47">
            <v>582</v>
          </cell>
          <cell r="AY47">
            <v>1188</v>
          </cell>
          <cell r="AZ47">
            <v>660</v>
          </cell>
          <cell r="BA47">
            <v>0</v>
          </cell>
          <cell r="BB47">
            <v>15959</v>
          </cell>
          <cell r="BC47">
            <v>0</v>
          </cell>
          <cell r="BD47">
            <v>3648</v>
          </cell>
          <cell r="BE47">
            <v>570</v>
          </cell>
          <cell r="BF47">
            <v>0</v>
          </cell>
          <cell r="BG47">
            <v>297</v>
          </cell>
          <cell r="BH47">
            <v>0</v>
          </cell>
          <cell r="BI47">
            <v>0</v>
          </cell>
          <cell r="BJ47">
            <v>0</v>
          </cell>
          <cell r="BK47">
            <v>0</v>
          </cell>
          <cell r="BL47">
            <v>0</v>
          </cell>
          <cell r="BM47">
            <v>0</v>
          </cell>
          <cell r="BN47">
            <v>4515</v>
          </cell>
          <cell r="BO47">
            <v>-1389</v>
          </cell>
          <cell r="BP47">
            <v>358</v>
          </cell>
          <cell r="BQ47">
            <v>0</v>
          </cell>
          <cell r="BR47">
            <v>192649</v>
          </cell>
          <cell r="BS47">
            <v>9000</v>
          </cell>
          <cell r="BT47">
            <v>201649</v>
          </cell>
          <cell r="BU47">
            <v>149</v>
          </cell>
          <cell r="BV47">
            <v>0</v>
          </cell>
          <cell r="BW47">
            <v>0</v>
          </cell>
          <cell r="BX47">
            <v>0</v>
          </cell>
          <cell r="BY47">
            <v>0</v>
          </cell>
          <cell r="BZ47">
            <v>0</v>
          </cell>
          <cell r="CA47">
            <v>0</v>
          </cell>
          <cell r="CC47">
            <v>0</v>
          </cell>
          <cell r="CD47">
            <v>149</v>
          </cell>
          <cell r="CE47">
            <v>201798</v>
          </cell>
          <cell r="CF47">
            <v>185690</v>
          </cell>
          <cell r="CG47">
            <v>0</v>
          </cell>
          <cell r="CH47">
            <v>149</v>
          </cell>
          <cell r="CI47">
            <v>15959</v>
          </cell>
          <cell r="CJ47">
            <v>201798</v>
          </cell>
          <cell r="CK47">
            <v>0</v>
          </cell>
          <cell r="CL47">
            <v>0</v>
          </cell>
          <cell r="CM47">
            <v>0</v>
          </cell>
          <cell r="CN47">
            <v>0</v>
          </cell>
          <cell r="CO47">
            <v>0</v>
          </cell>
          <cell r="CP47">
            <v>0</v>
          </cell>
          <cell r="CQ47">
            <v>0</v>
          </cell>
          <cell r="CR47">
            <v>0</v>
          </cell>
          <cell r="CS47">
            <v>0</v>
          </cell>
        </row>
        <row r="48">
          <cell r="A48">
            <v>593</v>
          </cell>
          <cell r="B48">
            <v>2142</v>
          </cell>
          <cell r="C48" t="str">
            <v>Glenfall Community Primary School</v>
          </cell>
          <cell r="M48">
            <v>0</v>
          </cell>
          <cell r="N48">
            <v>0</v>
          </cell>
          <cell r="O48">
            <v>27</v>
          </cell>
          <cell r="P48">
            <v>24</v>
          </cell>
          <cell r="Q48">
            <v>28</v>
          </cell>
          <cell r="R48">
            <v>29</v>
          </cell>
          <cell r="S48">
            <v>23</v>
          </cell>
          <cell r="T48">
            <v>25</v>
          </cell>
          <cell r="U48">
            <v>32</v>
          </cell>
          <cell r="V48">
            <v>0</v>
          </cell>
          <cell r="W48">
            <v>188</v>
          </cell>
          <cell r="X48">
            <v>79</v>
          </cell>
          <cell r="Y48">
            <v>109</v>
          </cell>
          <cell r="Z48">
            <v>188</v>
          </cell>
          <cell r="AA48">
            <v>0</v>
          </cell>
          <cell r="AB48">
            <v>0</v>
          </cell>
          <cell r="AC48">
            <v>0.14680000000000001</v>
          </cell>
          <cell r="AD48">
            <v>12</v>
          </cell>
          <cell r="AE48">
            <v>16</v>
          </cell>
          <cell r="AF48">
            <v>5</v>
          </cell>
          <cell r="AG48">
            <v>3</v>
          </cell>
          <cell r="AH48">
            <v>12</v>
          </cell>
          <cell r="AI48">
            <v>14</v>
          </cell>
          <cell r="AJ48">
            <v>7.1843000000000004</v>
          </cell>
          <cell r="AK48">
            <v>33005.53</v>
          </cell>
          <cell r="AL48">
            <v>30842</v>
          </cell>
          <cell r="AM48">
            <v>2163.5299999999988</v>
          </cell>
          <cell r="AN48">
            <v>15543.45</v>
          </cell>
          <cell r="AO48">
            <v>0.75</v>
          </cell>
          <cell r="AP48">
            <v>11658</v>
          </cell>
          <cell r="AQ48">
            <v>60031</v>
          </cell>
          <cell r="AR48">
            <v>232932</v>
          </cell>
          <cell r="AS48">
            <v>50760</v>
          </cell>
          <cell r="AT48">
            <v>283692</v>
          </cell>
          <cell r="AU48">
            <v>23731</v>
          </cell>
          <cell r="AV48">
            <v>1400</v>
          </cell>
          <cell r="AW48">
            <v>25131</v>
          </cell>
          <cell r="AX48">
            <v>2328</v>
          </cell>
          <cell r="AY48">
            <v>2376</v>
          </cell>
          <cell r="AZ48">
            <v>2640</v>
          </cell>
          <cell r="BA48">
            <v>0</v>
          </cell>
          <cell r="BB48">
            <v>32475</v>
          </cell>
          <cell r="BC48">
            <v>0</v>
          </cell>
          <cell r="BD48">
            <v>7584</v>
          </cell>
          <cell r="BE48">
            <v>1185</v>
          </cell>
          <cell r="BF48">
            <v>0</v>
          </cell>
          <cell r="BG48">
            <v>297</v>
          </cell>
          <cell r="BH48">
            <v>0</v>
          </cell>
          <cell r="BI48">
            <v>0</v>
          </cell>
          <cell r="BJ48">
            <v>0</v>
          </cell>
          <cell r="BK48">
            <v>0</v>
          </cell>
          <cell r="BL48">
            <v>0</v>
          </cell>
          <cell r="BM48">
            <v>0</v>
          </cell>
          <cell r="BN48">
            <v>9066</v>
          </cell>
          <cell r="BO48">
            <v>11658</v>
          </cell>
          <cell r="BP48">
            <v>5624</v>
          </cell>
          <cell r="BQ48">
            <v>3962</v>
          </cell>
          <cell r="BR48">
            <v>406508</v>
          </cell>
          <cell r="BS48">
            <v>18000</v>
          </cell>
          <cell r="BT48">
            <v>424508</v>
          </cell>
          <cell r="BU48">
            <v>149</v>
          </cell>
          <cell r="BV48">
            <v>0</v>
          </cell>
          <cell r="BW48">
            <v>0</v>
          </cell>
          <cell r="BX48">
            <v>0</v>
          </cell>
          <cell r="BY48">
            <v>0</v>
          </cell>
          <cell r="BZ48">
            <v>0</v>
          </cell>
          <cell r="CA48">
            <v>19271</v>
          </cell>
          <cell r="CC48">
            <v>19271</v>
          </cell>
          <cell r="CD48">
            <v>19420</v>
          </cell>
          <cell r="CE48">
            <v>443928</v>
          </cell>
          <cell r="CF48">
            <v>392033</v>
          </cell>
          <cell r="CG48">
            <v>19271</v>
          </cell>
          <cell r="CH48">
            <v>149</v>
          </cell>
          <cell r="CI48">
            <v>32475</v>
          </cell>
          <cell r="CJ48">
            <v>443928</v>
          </cell>
          <cell r="CK48">
            <v>0</v>
          </cell>
          <cell r="CL48">
            <v>0</v>
          </cell>
          <cell r="CM48">
            <v>0</v>
          </cell>
          <cell r="CN48">
            <v>0</v>
          </cell>
          <cell r="CO48">
            <v>0</v>
          </cell>
          <cell r="CP48">
            <v>0</v>
          </cell>
          <cell r="CQ48">
            <v>0</v>
          </cell>
          <cell r="CR48">
            <v>0</v>
          </cell>
          <cell r="CS48">
            <v>0</v>
          </cell>
        </row>
        <row r="49">
          <cell r="A49">
            <v>594</v>
          </cell>
          <cell r="B49">
            <v>3364</v>
          </cell>
          <cell r="C49" t="str">
            <v>St. James' and Ebrington Church of England Primary Schools</v>
          </cell>
          <cell r="D49">
            <v>1</v>
          </cell>
          <cell r="K49">
            <v>1</v>
          </cell>
          <cell r="M49">
            <v>0</v>
          </cell>
          <cell r="N49">
            <v>0</v>
          </cell>
          <cell r="O49">
            <v>20</v>
          </cell>
          <cell r="P49">
            <v>26</v>
          </cell>
          <cell r="Q49">
            <v>24</v>
          </cell>
          <cell r="R49">
            <v>28</v>
          </cell>
          <cell r="S49">
            <v>22</v>
          </cell>
          <cell r="T49">
            <v>27</v>
          </cell>
          <cell r="U49">
            <v>29</v>
          </cell>
          <cell r="V49">
            <v>0</v>
          </cell>
          <cell r="W49">
            <v>176</v>
          </cell>
          <cell r="X49">
            <v>70</v>
          </cell>
          <cell r="Y49">
            <v>106</v>
          </cell>
          <cell r="Z49">
            <v>176</v>
          </cell>
          <cell r="AA49">
            <v>0</v>
          </cell>
          <cell r="AB49">
            <v>0</v>
          </cell>
          <cell r="AC49">
            <v>0.26419999999999999</v>
          </cell>
          <cell r="AD49">
            <v>18</v>
          </cell>
          <cell r="AE49">
            <v>28</v>
          </cell>
          <cell r="AF49">
            <v>1</v>
          </cell>
          <cell r="AG49">
            <v>5</v>
          </cell>
          <cell r="AH49">
            <v>18</v>
          </cell>
          <cell r="AI49">
            <v>11</v>
          </cell>
          <cell r="AJ49">
            <v>8</v>
          </cell>
          <cell r="AK49">
            <v>31134.399999999998</v>
          </cell>
          <cell r="AL49">
            <v>30842</v>
          </cell>
          <cell r="AM49">
            <v>292.39999999999782</v>
          </cell>
          <cell r="AN49">
            <v>2339.1999999999998</v>
          </cell>
          <cell r="AO49">
            <v>0.75</v>
          </cell>
          <cell r="AP49">
            <v>1754</v>
          </cell>
          <cell r="AQ49">
            <v>60031</v>
          </cell>
          <cell r="AR49">
            <v>218064</v>
          </cell>
          <cell r="AS49">
            <v>47520</v>
          </cell>
          <cell r="AT49">
            <v>265584</v>
          </cell>
          <cell r="AU49">
            <v>12480</v>
          </cell>
          <cell r="AV49">
            <v>2228</v>
          </cell>
          <cell r="AW49">
            <v>14708</v>
          </cell>
          <cell r="AX49">
            <v>3492</v>
          </cell>
          <cell r="AY49">
            <v>3564</v>
          </cell>
          <cell r="AZ49">
            <v>4620</v>
          </cell>
          <cell r="BA49">
            <v>0</v>
          </cell>
          <cell r="BB49">
            <v>26384</v>
          </cell>
          <cell r="BC49">
            <v>45138</v>
          </cell>
          <cell r="BD49">
            <v>6720</v>
          </cell>
          <cell r="BE49">
            <v>1050</v>
          </cell>
          <cell r="BF49">
            <v>0</v>
          </cell>
          <cell r="BG49">
            <v>297</v>
          </cell>
          <cell r="BH49">
            <v>0</v>
          </cell>
          <cell r="BI49">
            <v>0</v>
          </cell>
          <cell r="BJ49">
            <v>0</v>
          </cell>
          <cell r="BK49">
            <v>0</v>
          </cell>
          <cell r="BL49">
            <v>0</v>
          </cell>
          <cell r="BM49">
            <v>0</v>
          </cell>
          <cell r="BN49">
            <v>53205</v>
          </cell>
          <cell r="BO49">
            <v>1754</v>
          </cell>
          <cell r="BP49">
            <v>1361</v>
          </cell>
          <cell r="BQ49">
            <v>3113</v>
          </cell>
          <cell r="BR49">
            <v>411432</v>
          </cell>
          <cell r="BS49">
            <v>18000</v>
          </cell>
          <cell r="BT49">
            <v>429432</v>
          </cell>
          <cell r="BU49">
            <v>149</v>
          </cell>
          <cell r="BV49">
            <v>0</v>
          </cell>
          <cell r="BW49">
            <v>0</v>
          </cell>
          <cell r="BX49">
            <v>0</v>
          </cell>
          <cell r="BY49">
            <v>0</v>
          </cell>
          <cell r="BZ49">
            <v>0</v>
          </cell>
          <cell r="CA49">
            <v>0</v>
          </cell>
          <cell r="CC49">
            <v>0</v>
          </cell>
          <cell r="CD49">
            <v>149</v>
          </cell>
          <cell r="CE49">
            <v>429581</v>
          </cell>
          <cell r="CF49">
            <v>403048</v>
          </cell>
          <cell r="CG49">
            <v>0</v>
          </cell>
          <cell r="CH49">
            <v>149</v>
          </cell>
          <cell r="CI49">
            <v>26384</v>
          </cell>
          <cell r="CJ49">
            <v>429581</v>
          </cell>
          <cell r="CK49">
            <v>0</v>
          </cell>
          <cell r="CL49">
            <v>0</v>
          </cell>
          <cell r="CM49">
            <v>0</v>
          </cell>
          <cell r="CN49">
            <v>0</v>
          </cell>
          <cell r="CO49">
            <v>0</v>
          </cell>
          <cell r="CP49">
            <v>0</v>
          </cell>
          <cell r="CQ49">
            <v>0</v>
          </cell>
          <cell r="CR49">
            <v>0</v>
          </cell>
          <cell r="CS49">
            <v>0</v>
          </cell>
        </row>
        <row r="50">
          <cell r="A50">
            <v>596</v>
          </cell>
          <cell r="B50">
            <v>3354</v>
          </cell>
          <cell r="C50" t="str">
            <v>St. Catharine's Catholic Primary School</v>
          </cell>
          <cell r="D50">
            <v>1</v>
          </cell>
          <cell r="M50">
            <v>0</v>
          </cell>
          <cell r="N50">
            <v>0</v>
          </cell>
          <cell r="O50">
            <v>22</v>
          </cell>
          <cell r="P50">
            <v>16</v>
          </cell>
          <cell r="Q50">
            <v>23</v>
          </cell>
          <cell r="R50">
            <v>22</v>
          </cell>
          <cell r="S50">
            <v>27</v>
          </cell>
          <cell r="T50">
            <v>22</v>
          </cell>
          <cell r="U50">
            <v>27</v>
          </cell>
          <cell r="V50">
            <v>0</v>
          </cell>
          <cell r="W50">
            <v>159</v>
          </cell>
          <cell r="X50">
            <v>61</v>
          </cell>
          <cell r="Y50">
            <v>98</v>
          </cell>
          <cell r="Z50">
            <v>159</v>
          </cell>
          <cell r="AA50">
            <v>0</v>
          </cell>
          <cell r="AB50">
            <v>0</v>
          </cell>
          <cell r="AC50">
            <v>9.1800000000000007E-2</v>
          </cell>
          <cell r="AD50">
            <v>6</v>
          </cell>
          <cell r="AE50">
            <v>9</v>
          </cell>
          <cell r="AF50">
            <v>1</v>
          </cell>
          <cell r="AG50">
            <v>0</v>
          </cell>
          <cell r="AH50">
            <v>1</v>
          </cell>
          <cell r="AI50">
            <v>6</v>
          </cell>
          <cell r="AJ50">
            <v>6.1959999999999997</v>
          </cell>
          <cell r="AK50">
            <v>31954.159999999996</v>
          </cell>
          <cell r="AL50">
            <v>30842</v>
          </cell>
          <cell r="AM50">
            <v>1112.1599999999962</v>
          </cell>
          <cell r="AN50">
            <v>6890.94</v>
          </cell>
          <cell r="AO50">
            <v>0.75</v>
          </cell>
          <cell r="AP50">
            <v>5168</v>
          </cell>
          <cell r="AQ50">
            <v>60031</v>
          </cell>
          <cell r="AR50">
            <v>197001</v>
          </cell>
          <cell r="AS50">
            <v>42930</v>
          </cell>
          <cell r="AT50">
            <v>239931</v>
          </cell>
          <cell r="AU50">
            <v>0</v>
          </cell>
          <cell r="AV50">
            <v>552</v>
          </cell>
          <cell r="AW50">
            <v>552</v>
          </cell>
          <cell r="AX50">
            <v>194</v>
          </cell>
          <cell r="AY50">
            <v>1188</v>
          </cell>
          <cell r="AZ50">
            <v>1485</v>
          </cell>
          <cell r="BA50">
            <v>0</v>
          </cell>
          <cell r="BB50">
            <v>3419</v>
          </cell>
          <cell r="BC50">
            <v>0</v>
          </cell>
          <cell r="BD50">
            <v>5856</v>
          </cell>
          <cell r="BE50">
            <v>915</v>
          </cell>
          <cell r="BF50">
            <v>0</v>
          </cell>
          <cell r="BG50">
            <v>297</v>
          </cell>
          <cell r="BH50">
            <v>0</v>
          </cell>
          <cell r="BI50">
            <v>0</v>
          </cell>
          <cell r="BJ50">
            <v>0</v>
          </cell>
          <cell r="BK50">
            <v>0</v>
          </cell>
          <cell r="BL50">
            <v>0</v>
          </cell>
          <cell r="BM50">
            <v>0</v>
          </cell>
          <cell r="BN50">
            <v>7068</v>
          </cell>
          <cell r="BO50">
            <v>5168</v>
          </cell>
          <cell r="BP50">
            <v>652</v>
          </cell>
          <cell r="BQ50">
            <v>1698</v>
          </cell>
          <cell r="BR50">
            <v>317967</v>
          </cell>
          <cell r="BS50">
            <v>18000</v>
          </cell>
          <cell r="BT50">
            <v>335967</v>
          </cell>
          <cell r="BU50">
            <v>149</v>
          </cell>
          <cell r="BV50">
            <v>0</v>
          </cell>
          <cell r="BW50">
            <v>0</v>
          </cell>
          <cell r="BX50">
            <v>0</v>
          </cell>
          <cell r="BY50">
            <v>0</v>
          </cell>
          <cell r="BZ50">
            <v>0</v>
          </cell>
          <cell r="CA50">
            <v>0</v>
          </cell>
          <cell r="CC50">
            <v>0</v>
          </cell>
          <cell r="CD50">
            <v>149</v>
          </cell>
          <cell r="CE50">
            <v>336116</v>
          </cell>
          <cell r="CF50">
            <v>332548</v>
          </cell>
          <cell r="CG50">
            <v>0</v>
          </cell>
          <cell r="CH50">
            <v>149</v>
          </cell>
          <cell r="CI50">
            <v>3419</v>
          </cell>
          <cell r="CJ50">
            <v>336116</v>
          </cell>
          <cell r="CK50">
            <v>0</v>
          </cell>
          <cell r="CL50">
            <v>0</v>
          </cell>
          <cell r="CM50">
            <v>0</v>
          </cell>
          <cell r="CN50">
            <v>0</v>
          </cell>
          <cell r="CO50">
            <v>0</v>
          </cell>
          <cell r="CP50">
            <v>0</v>
          </cell>
          <cell r="CQ50">
            <v>0</v>
          </cell>
          <cell r="CR50">
            <v>0</v>
          </cell>
          <cell r="CS50">
            <v>0</v>
          </cell>
        </row>
        <row r="51">
          <cell r="A51">
            <v>598</v>
          </cell>
          <cell r="B51">
            <v>2051</v>
          </cell>
          <cell r="C51" t="str">
            <v>Churcham Primary School</v>
          </cell>
          <cell r="M51">
            <v>0</v>
          </cell>
          <cell r="N51">
            <v>0</v>
          </cell>
          <cell r="O51">
            <v>8</v>
          </cell>
          <cell r="P51">
            <v>9</v>
          </cell>
          <cell r="Q51">
            <v>5</v>
          </cell>
          <cell r="R51">
            <v>9</v>
          </cell>
          <cell r="S51">
            <v>11</v>
          </cell>
          <cell r="T51">
            <v>8</v>
          </cell>
          <cell r="U51">
            <v>8</v>
          </cell>
          <cell r="V51">
            <v>0</v>
          </cell>
          <cell r="W51">
            <v>58</v>
          </cell>
          <cell r="X51">
            <v>22</v>
          </cell>
          <cell r="Y51">
            <v>36</v>
          </cell>
          <cell r="Z51">
            <v>58</v>
          </cell>
          <cell r="AA51">
            <v>0</v>
          </cell>
          <cell r="AB51">
            <v>0</v>
          </cell>
          <cell r="AC51">
            <v>0.30559999999999998</v>
          </cell>
          <cell r="AD51">
            <v>7</v>
          </cell>
          <cell r="AE51">
            <v>11</v>
          </cell>
          <cell r="AF51">
            <v>1</v>
          </cell>
          <cell r="AG51">
            <v>6</v>
          </cell>
          <cell r="AH51">
            <v>1</v>
          </cell>
          <cell r="AI51">
            <v>1</v>
          </cell>
          <cell r="AJ51">
            <v>2.84</v>
          </cell>
          <cell r="AK51">
            <v>31528.829999999998</v>
          </cell>
          <cell r="AL51">
            <v>30842</v>
          </cell>
          <cell r="AM51">
            <v>686.82999999999811</v>
          </cell>
          <cell r="AN51">
            <v>1950.6</v>
          </cell>
          <cell r="AO51">
            <v>1</v>
          </cell>
          <cell r="AP51">
            <v>1951</v>
          </cell>
          <cell r="AQ51">
            <v>60031</v>
          </cell>
          <cell r="AR51">
            <v>71862</v>
          </cell>
          <cell r="AS51">
            <v>15660</v>
          </cell>
          <cell r="AT51">
            <v>87522</v>
          </cell>
          <cell r="AU51">
            <v>3957</v>
          </cell>
          <cell r="AV51">
            <v>654</v>
          </cell>
          <cell r="AW51">
            <v>4611</v>
          </cell>
          <cell r="AX51">
            <v>194</v>
          </cell>
          <cell r="AY51">
            <v>1386</v>
          </cell>
          <cell r="AZ51">
            <v>1815</v>
          </cell>
          <cell r="BA51">
            <v>0</v>
          </cell>
          <cell r="BB51">
            <v>8006</v>
          </cell>
          <cell r="BC51">
            <v>0</v>
          </cell>
          <cell r="BD51">
            <v>2112</v>
          </cell>
          <cell r="BE51">
            <v>330</v>
          </cell>
          <cell r="BF51">
            <v>0</v>
          </cell>
          <cell r="BG51">
            <v>297</v>
          </cell>
          <cell r="BH51">
            <v>0</v>
          </cell>
          <cell r="BI51">
            <v>0</v>
          </cell>
          <cell r="BJ51">
            <v>0</v>
          </cell>
          <cell r="BK51">
            <v>0</v>
          </cell>
          <cell r="BL51">
            <v>0</v>
          </cell>
          <cell r="BM51">
            <v>0</v>
          </cell>
          <cell r="BN51">
            <v>2739</v>
          </cell>
          <cell r="BO51">
            <v>1951</v>
          </cell>
          <cell r="BP51">
            <v>1188</v>
          </cell>
          <cell r="BQ51">
            <v>283</v>
          </cell>
          <cell r="BR51">
            <v>161720</v>
          </cell>
          <cell r="BS51">
            <v>9000</v>
          </cell>
          <cell r="BT51">
            <v>170720</v>
          </cell>
          <cell r="BU51">
            <v>149</v>
          </cell>
          <cell r="BV51">
            <v>0</v>
          </cell>
          <cell r="BW51">
            <v>0</v>
          </cell>
          <cell r="BX51">
            <v>0</v>
          </cell>
          <cell r="BY51">
            <v>0</v>
          </cell>
          <cell r="BZ51">
            <v>0</v>
          </cell>
          <cell r="CA51">
            <v>13886</v>
          </cell>
          <cell r="CB51">
            <v>10297</v>
          </cell>
          <cell r="CC51">
            <v>3589</v>
          </cell>
          <cell r="CD51">
            <v>3738</v>
          </cell>
          <cell r="CE51">
            <v>174458</v>
          </cell>
          <cell r="CF51">
            <v>162714</v>
          </cell>
          <cell r="CG51">
            <v>3589</v>
          </cell>
          <cell r="CH51">
            <v>149</v>
          </cell>
          <cell r="CI51">
            <v>8006</v>
          </cell>
          <cell r="CJ51">
            <v>174458</v>
          </cell>
          <cell r="CK51">
            <v>0</v>
          </cell>
          <cell r="CL51">
            <v>0</v>
          </cell>
          <cell r="CM51">
            <v>0</v>
          </cell>
          <cell r="CN51">
            <v>0</v>
          </cell>
          <cell r="CO51">
            <v>0</v>
          </cell>
          <cell r="CP51">
            <v>0</v>
          </cell>
          <cell r="CQ51">
            <v>0</v>
          </cell>
          <cell r="CR51">
            <v>0</v>
          </cell>
          <cell r="CS51">
            <v>0</v>
          </cell>
        </row>
        <row r="52">
          <cell r="A52">
            <v>599</v>
          </cell>
          <cell r="B52">
            <v>2052</v>
          </cell>
          <cell r="C52" t="str">
            <v>Parton Manor Infant School</v>
          </cell>
          <cell r="M52">
            <v>0</v>
          </cell>
          <cell r="N52">
            <v>0</v>
          </cell>
          <cell r="O52">
            <v>42</v>
          </cell>
          <cell r="P52">
            <v>61</v>
          </cell>
          <cell r="Q52">
            <v>51</v>
          </cell>
          <cell r="R52">
            <v>3</v>
          </cell>
          <cell r="S52">
            <v>0</v>
          </cell>
          <cell r="T52">
            <v>0</v>
          </cell>
          <cell r="U52">
            <v>0</v>
          </cell>
          <cell r="V52">
            <v>0</v>
          </cell>
          <cell r="W52">
            <v>157</v>
          </cell>
          <cell r="X52">
            <v>157</v>
          </cell>
          <cell r="Y52">
            <v>0</v>
          </cell>
          <cell r="Z52">
            <v>157</v>
          </cell>
          <cell r="AA52">
            <v>0</v>
          </cell>
          <cell r="AB52">
            <v>0</v>
          </cell>
          <cell r="AC52">
            <v>0.27729999999999999</v>
          </cell>
          <cell r="AD52">
            <v>44</v>
          </cell>
          <cell r="AE52">
            <v>0</v>
          </cell>
          <cell r="AF52">
            <v>16</v>
          </cell>
          <cell r="AG52">
            <v>0</v>
          </cell>
          <cell r="AH52">
            <v>29</v>
          </cell>
          <cell r="AI52">
            <v>25</v>
          </cell>
          <cell r="AJ52">
            <v>9.0648999999999997</v>
          </cell>
          <cell r="AK52">
            <v>32027.39</v>
          </cell>
          <cell r="AL52">
            <v>30842</v>
          </cell>
          <cell r="AM52">
            <v>1185.3899999999994</v>
          </cell>
          <cell r="AN52">
            <v>10745.44</v>
          </cell>
          <cell r="AO52">
            <v>0.75</v>
          </cell>
          <cell r="AP52">
            <v>8059</v>
          </cell>
          <cell r="AQ52">
            <v>60031</v>
          </cell>
          <cell r="AR52">
            <v>194523</v>
          </cell>
          <cell r="AS52">
            <v>42390</v>
          </cell>
          <cell r="AT52">
            <v>236913</v>
          </cell>
          <cell r="AU52">
            <v>3653</v>
          </cell>
          <cell r="AV52">
            <v>2716</v>
          </cell>
          <cell r="AW52">
            <v>6369</v>
          </cell>
          <cell r="AX52">
            <v>5626</v>
          </cell>
          <cell r="AY52">
            <v>8712</v>
          </cell>
          <cell r="AZ52">
            <v>0</v>
          </cell>
          <cell r="BA52">
            <v>0</v>
          </cell>
          <cell r="BB52">
            <v>20707</v>
          </cell>
          <cell r="BC52">
            <v>0</v>
          </cell>
          <cell r="BD52">
            <v>15072</v>
          </cell>
          <cell r="BE52">
            <v>2355</v>
          </cell>
          <cell r="BF52">
            <v>0</v>
          </cell>
          <cell r="BG52">
            <v>297</v>
          </cell>
          <cell r="BH52">
            <v>0</v>
          </cell>
          <cell r="BI52">
            <v>550</v>
          </cell>
          <cell r="BJ52">
            <v>0</v>
          </cell>
          <cell r="BK52">
            <v>0</v>
          </cell>
          <cell r="BL52">
            <v>0</v>
          </cell>
          <cell r="BM52">
            <v>0</v>
          </cell>
          <cell r="BN52">
            <v>18274</v>
          </cell>
          <cell r="BO52">
            <v>8059</v>
          </cell>
          <cell r="BP52">
            <v>8003</v>
          </cell>
          <cell r="BQ52">
            <v>7075</v>
          </cell>
          <cell r="BR52">
            <v>359062</v>
          </cell>
          <cell r="BS52">
            <v>18000</v>
          </cell>
          <cell r="BT52">
            <v>377062</v>
          </cell>
          <cell r="BU52">
            <v>149</v>
          </cell>
          <cell r="BV52">
            <v>0</v>
          </cell>
          <cell r="BW52">
            <v>119020</v>
          </cell>
          <cell r="BX52">
            <v>0</v>
          </cell>
          <cell r="BY52">
            <v>0</v>
          </cell>
          <cell r="BZ52">
            <v>119020</v>
          </cell>
          <cell r="CA52">
            <v>18423</v>
          </cell>
          <cell r="CC52">
            <v>18423</v>
          </cell>
          <cell r="CD52">
            <v>137592</v>
          </cell>
          <cell r="CE52">
            <v>514654</v>
          </cell>
          <cell r="CF52">
            <v>356355</v>
          </cell>
          <cell r="CG52">
            <v>18423</v>
          </cell>
          <cell r="CH52">
            <v>119169</v>
          </cell>
          <cell r="CI52">
            <v>20707</v>
          </cell>
          <cell r="CJ52">
            <v>514654</v>
          </cell>
          <cell r="CK52">
            <v>0</v>
          </cell>
          <cell r="CL52">
            <v>0</v>
          </cell>
          <cell r="CM52">
            <v>0</v>
          </cell>
          <cell r="CN52">
            <v>0</v>
          </cell>
          <cell r="CO52">
            <v>0</v>
          </cell>
          <cell r="CP52">
            <v>0</v>
          </cell>
          <cell r="CQ52">
            <v>0</v>
          </cell>
          <cell r="CR52">
            <v>0</v>
          </cell>
          <cell r="CS52">
            <v>0</v>
          </cell>
        </row>
        <row r="53">
          <cell r="A53">
            <v>600</v>
          </cell>
          <cell r="B53">
            <v>2144</v>
          </cell>
          <cell r="C53" t="str">
            <v>Churchdown Village Infant School</v>
          </cell>
          <cell r="M53">
            <v>0</v>
          </cell>
          <cell r="N53">
            <v>0</v>
          </cell>
          <cell r="O53">
            <v>64</v>
          </cell>
          <cell r="P53">
            <v>66</v>
          </cell>
          <cell r="Q53">
            <v>61</v>
          </cell>
          <cell r="R53">
            <v>0</v>
          </cell>
          <cell r="S53">
            <v>0</v>
          </cell>
          <cell r="T53">
            <v>0</v>
          </cell>
          <cell r="U53">
            <v>0</v>
          </cell>
          <cell r="V53">
            <v>0</v>
          </cell>
          <cell r="W53">
            <v>191</v>
          </cell>
          <cell r="X53">
            <v>191</v>
          </cell>
          <cell r="Y53">
            <v>0</v>
          </cell>
          <cell r="Z53">
            <v>191</v>
          </cell>
          <cell r="AA53">
            <v>0</v>
          </cell>
          <cell r="AB53">
            <v>0</v>
          </cell>
          <cell r="AC53">
            <v>8.8099999999999998E-2</v>
          </cell>
          <cell r="AD53">
            <v>17</v>
          </cell>
          <cell r="AE53">
            <v>0</v>
          </cell>
          <cell r="AF53">
            <v>5</v>
          </cell>
          <cell r="AG53">
            <v>0</v>
          </cell>
          <cell r="AH53">
            <v>5</v>
          </cell>
          <cell r="AI53">
            <v>3</v>
          </cell>
          <cell r="AJ53">
            <v>7.6999999999999993</v>
          </cell>
          <cell r="AK53">
            <v>29629.06</v>
          </cell>
          <cell r="AL53">
            <v>30842</v>
          </cell>
          <cell r="AM53">
            <v>-1212.9399999999987</v>
          </cell>
          <cell r="AN53">
            <v>-9339.64</v>
          </cell>
          <cell r="AO53">
            <v>0.33329999999999999</v>
          </cell>
          <cell r="AP53">
            <v>-3113</v>
          </cell>
          <cell r="AQ53">
            <v>60031</v>
          </cell>
          <cell r="AR53">
            <v>236649</v>
          </cell>
          <cell r="AS53">
            <v>51570</v>
          </cell>
          <cell r="AT53">
            <v>288219</v>
          </cell>
          <cell r="AU53">
            <v>39314</v>
          </cell>
          <cell r="AV53">
            <v>826</v>
          </cell>
          <cell r="AW53">
            <v>40140</v>
          </cell>
          <cell r="AX53">
            <v>970</v>
          </cell>
          <cell r="AY53">
            <v>3366</v>
          </cell>
          <cell r="AZ53">
            <v>0</v>
          </cell>
          <cell r="BA53">
            <v>0</v>
          </cell>
          <cell r="BB53">
            <v>44476</v>
          </cell>
          <cell r="BC53">
            <v>0</v>
          </cell>
          <cell r="BD53">
            <v>18336</v>
          </cell>
          <cell r="BE53">
            <v>2865</v>
          </cell>
          <cell r="BF53">
            <v>0</v>
          </cell>
          <cell r="BG53">
            <v>297</v>
          </cell>
          <cell r="BH53">
            <v>0</v>
          </cell>
          <cell r="BI53">
            <v>0</v>
          </cell>
          <cell r="BJ53">
            <v>0</v>
          </cell>
          <cell r="BK53">
            <v>0</v>
          </cell>
          <cell r="BL53">
            <v>0</v>
          </cell>
          <cell r="BM53">
            <v>0</v>
          </cell>
          <cell r="BN53">
            <v>21498</v>
          </cell>
          <cell r="BO53">
            <v>-3113</v>
          </cell>
          <cell r="BP53">
            <v>11346</v>
          </cell>
          <cell r="BQ53">
            <v>849</v>
          </cell>
          <cell r="BR53">
            <v>423306</v>
          </cell>
          <cell r="BS53">
            <v>18000</v>
          </cell>
          <cell r="BT53">
            <v>441306</v>
          </cell>
          <cell r="BU53">
            <v>149</v>
          </cell>
          <cell r="BV53">
            <v>0</v>
          </cell>
          <cell r="BW53">
            <v>0</v>
          </cell>
          <cell r="BX53">
            <v>0</v>
          </cell>
          <cell r="BY53">
            <v>0</v>
          </cell>
          <cell r="BZ53">
            <v>0</v>
          </cell>
          <cell r="CA53">
            <v>19844</v>
          </cell>
          <cell r="CC53">
            <v>19844</v>
          </cell>
          <cell r="CD53">
            <v>19993</v>
          </cell>
          <cell r="CE53">
            <v>461299</v>
          </cell>
          <cell r="CF53">
            <v>396830</v>
          </cell>
          <cell r="CG53">
            <v>19844</v>
          </cell>
          <cell r="CH53">
            <v>149</v>
          </cell>
          <cell r="CI53">
            <v>44476</v>
          </cell>
          <cell r="CJ53">
            <v>461299</v>
          </cell>
          <cell r="CK53">
            <v>0</v>
          </cell>
          <cell r="CL53">
            <v>0</v>
          </cell>
          <cell r="CM53">
            <v>0</v>
          </cell>
          <cell r="CN53">
            <v>0</v>
          </cell>
          <cell r="CO53">
            <v>0</v>
          </cell>
          <cell r="CP53">
            <v>0</v>
          </cell>
          <cell r="CQ53">
            <v>0</v>
          </cell>
          <cell r="CR53">
            <v>0</v>
          </cell>
          <cell r="CS53">
            <v>0</v>
          </cell>
        </row>
        <row r="54">
          <cell r="A54">
            <v>601</v>
          </cell>
          <cell r="B54">
            <v>2054</v>
          </cell>
          <cell r="C54" t="str">
            <v>Cirencester Junior School</v>
          </cell>
          <cell r="M54">
            <v>0</v>
          </cell>
          <cell r="N54">
            <v>0</v>
          </cell>
          <cell r="O54">
            <v>0</v>
          </cell>
          <cell r="P54">
            <v>0</v>
          </cell>
          <cell r="Q54">
            <v>0</v>
          </cell>
          <cell r="R54">
            <v>69</v>
          </cell>
          <cell r="S54">
            <v>73</v>
          </cell>
          <cell r="T54">
            <v>87</v>
          </cell>
          <cell r="U54">
            <v>76</v>
          </cell>
          <cell r="V54">
            <v>0</v>
          </cell>
          <cell r="W54">
            <v>305</v>
          </cell>
          <cell r="X54">
            <v>0</v>
          </cell>
          <cell r="Y54">
            <v>305</v>
          </cell>
          <cell r="Z54">
            <v>305</v>
          </cell>
          <cell r="AA54">
            <v>0</v>
          </cell>
          <cell r="AB54">
            <v>0</v>
          </cell>
          <cell r="AC54">
            <v>0.14430000000000001</v>
          </cell>
          <cell r="AD54">
            <v>0</v>
          </cell>
          <cell r="AE54">
            <v>44</v>
          </cell>
          <cell r="AF54">
            <v>0</v>
          </cell>
          <cell r="AG54">
            <v>7</v>
          </cell>
          <cell r="AH54">
            <v>27</v>
          </cell>
          <cell r="AI54">
            <v>13</v>
          </cell>
          <cell r="AJ54">
            <v>13.1</v>
          </cell>
          <cell r="AK54">
            <v>28991.22</v>
          </cell>
          <cell r="AL54">
            <v>30842</v>
          </cell>
          <cell r="AM54">
            <v>-1850.7799999999988</v>
          </cell>
          <cell r="AN54">
            <v>-24245.22</v>
          </cell>
          <cell r="AO54">
            <v>0.33329999999999999</v>
          </cell>
          <cell r="AP54">
            <v>-8081</v>
          </cell>
          <cell r="AQ54">
            <v>60031</v>
          </cell>
          <cell r="AR54">
            <v>377895</v>
          </cell>
          <cell r="AS54">
            <v>82350</v>
          </cell>
          <cell r="AT54">
            <v>460245</v>
          </cell>
          <cell r="AU54">
            <v>8698</v>
          </cell>
          <cell r="AV54">
            <v>2380</v>
          </cell>
          <cell r="AW54">
            <v>11078</v>
          </cell>
          <cell r="AX54">
            <v>5238</v>
          </cell>
          <cell r="AY54">
            <v>0</v>
          </cell>
          <cell r="AZ54">
            <v>7260</v>
          </cell>
          <cell r="BA54">
            <v>0</v>
          </cell>
          <cell r="BB54">
            <v>23576</v>
          </cell>
          <cell r="BC54">
            <v>0</v>
          </cell>
          <cell r="BD54">
            <v>0</v>
          </cell>
          <cell r="BE54">
            <v>0</v>
          </cell>
          <cell r="BF54">
            <v>0</v>
          </cell>
          <cell r="BG54">
            <v>297</v>
          </cell>
          <cell r="BH54">
            <v>0</v>
          </cell>
          <cell r="BI54">
            <v>0</v>
          </cell>
          <cell r="BJ54">
            <v>0</v>
          </cell>
          <cell r="BK54">
            <v>0</v>
          </cell>
          <cell r="BL54">
            <v>0</v>
          </cell>
          <cell r="BM54">
            <v>0</v>
          </cell>
          <cell r="BN54">
            <v>297</v>
          </cell>
          <cell r="BO54">
            <v>-8081</v>
          </cell>
          <cell r="BP54">
            <v>13903</v>
          </cell>
          <cell r="BQ54">
            <v>3679</v>
          </cell>
          <cell r="BR54">
            <v>553650</v>
          </cell>
          <cell r="BS54">
            <v>30000</v>
          </cell>
          <cell r="BT54">
            <v>583650</v>
          </cell>
          <cell r="BU54">
            <v>149</v>
          </cell>
          <cell r="BV54">
            <v>0</v>
          </cell>
          <cell r="BW54">
            <v>0</v>
          </cell>
          <cell r="BX54">
            <v>0</v>
          </cell>
          <cell r="BY54">
            <v>0</v>
          </cell>
          <cell r="BZ54">
            <v>0</v>
          </cell>
          <cell r="CA54">
            <v>24868</v>
          </cell>
          <cell r="CC54">
            <v>24868</v>
          </cell>
          <cell r="CD54">
            <v>25017</v>
          </cell>
          <cell r="CE54">
            <v>608667</v>
          </cell>
          <cell r="CF54">
            <v>560074</v>
          </cell>
          <cell r="CG54">
            <v>24868</v>
          </cell>
          <cell r="CH54">
            <v>149</v>
          </cell>
          <cell r="CI54">
            <v>23576</v>
          </cell>
          <cell r="CJ54">
            <v>608667</v>
          </cell>
          <cell r="CK54">
            <v>0</v>
          </cell>
          <cell r="CL54">
            <v>0</v>
          </cell>
          <cell r="CM54">
            <v>0</v>
          </cell>
          <cell r="CN54">
            <v>0</v>
          </cell>
          <cell r="CO54">
            <v>0</v>
          </cell>
          <cell r="CP54">
            <v>0</v>
          </cell>
          <cell r="CQ54">
            <v>0</v>
          </cell>
          <cell r="CR54">
            <v>0</v>
          </cell>
          <cell r="CS54">
            <v>0</v>
          </cell>
        </row>
        <row r="55">
          <cell r="A55">
            <v>602</v>
          </cell>
          <cell r="B55">
            <v>2055</v>
          </cell>
          <cell r="C55" t="str">
            <v>Cirencester Infant School</v>
          </cell>
          <cell r="M55">
            <v>0</v>
          </cell>
          <cell r="N55">
            <v>0</v>
          </cell>
          <cell r="O55">
            <v>74</v>
          </cell>
          <cell r="P55">
            <v>71</v>
          </cell>
          <cell r="Q55">
            <v>73</v>
          </cell>
          <cell r="R55">
            <v>3</v>
          </cell>
          <cell r="S55">
            <v>0</v>
          </cell>
          <cell r="T55">
            <v>0</v>
          </cell>
          <cell r="U55">
            <v>0</v>
          </cell>
          <cell r="V55">
            <v>0</v>
          </cell>
          <cell r="W55">
            <v>221</v>
          </cell>
          <cell r="X55">
            <v>221</v>
          </cell>
          <cell r="Y55">
            <v>0</v>
          </cell>
          <cell r="Z55">
            <v>221</v>
          </cell>
          <cell r="AA55">
            <v>0</v>
          </cell>
          <cell r="AB55">
            <v>0</v>
          </cell>
          <cell r="AC55">
            <v>0</v>
          </cell>
          <cell r="AD55">
            <v>57</v>
          </cell>
          <cell r="AE55">
            <v>0</v>
          </cell>
          <cell r="AF55">
            <v>10</v>
          </cell>
          <cell r="AG55">
            <v>0</v>
          </cell>
          <cell r="AH55">
            <v>15</v>
          </cell>
          <cell r="AI55">
            <v>11</v>
          </cell>
          <cell r="AJ55">
            <v>8.5</v>
          </cell>
          <cell r="AK55">
            <v>30211</v>
          </cell>
          <cell r="AL55">
            <v>30842</v>
          </cell>
          <cell r="AM55">
            <v>-631</v>
          </cell>
          <cell r="AN55">
            <v>-5363.5</v>
          </cell>
          <cell r="AO55">
            <v>0.33329999999999999</v>
          </cell>
          <cell r="AP55">
            <v>-1788</v>
          </cell>
          <cell r="AQ55">
            <v>60031</v>
          </cell>
          <cell r="AR55">
            <v>273819</v>
          </cell>
          <cell r="AS55">
            <v>59670</v>
          </cell>
          <cell r="AT55">
            <v>333489</v>
          </cell>
          <cell r="AU55">
            <v>37993</v>
          </cell>
          <cell r="AV55">
            <v>2706</v>
          </cell>
          <cell r="AW55">
            <v>40699</v>
          </cell>
          <cell r="AX55">
            <v>2910</v>
          </cell>
          <cell r="AY55">
            <v>11286</v>
          </cell>
          <cell r="AZ55">
            <v>0</v>
          </cell>
          <cell r="BA55">
            <v>0</v>
          </cell>
          <cell r="BB55">
            <v>54895</v>
          </cell>
          <cell r="BC55">
            <v>0</v>
          </cell>
          <cell r="BD55">
            <v>21216</v>
          </cell>
          <cell r="BE55">
            <v>3315</v>
          </cell>
          <cell r="BF55">
            <v>0</v>
          </cell>
          <cell r="BG55">
            <v>297</v>
          </cell>
          <cell r="BH55">
            <v>0</v>
          </cell>
          <cell r="BI55">
            <v>0</v>
          </cell>
          <cell r="BJ55">
            <v>0</v>
          </cell>
          <cell r="BK55">
            <v>0</v>
          </cell>
          <cell r="BL55">
            <v>0</v>
          </cell>
          <cell r="BM55">
            <v>0</v>
          </cell>
          <cell r="BN55">
            <v>24828</v>
          </cell>
          <cell r="BO55">
            <v>-1788</v>
          </cell>
          <cell r="BP55">
            <v>0</v>
          </cell>
          <cell r="BQ55">
            <v>3113</v>
          </cell>
          <cell r="BR55">
            <v>474568</v>
          </cell>
          <cell r="BS55">
            <v>30000</v>
          </cell>
          <cell r="BT55">
            <v>504568</v>
          </cell>
          <cell r="BU55">
            <v>149</v>
          </cell>
          <cell r="BV55">
            <v>0</v>
          </cell>
          <cell r="BW55">
            <v>0</v>
          </cell>
          <cell r="BX55">
            <v>0</v>
          </cell>
          <cell r="BY55">
            <v>0</v>
          </cell>
          <cell r="BZ55">
            <v>0</v>
          </cell>
          <cell r="CA55">
            <v>20670</v>
          </cell>
          <cell r="CC55">
            <v>20670</v>
          </cell>
          <cell r="CD55">
            <v>20819</v>
          </cell>
          <cell r="CE55">
            <v>525387</v>
          </cell>
          <cell r="CF55">
            <v>449673</v>
          </cell>
          <cell r="CG55">
            <v>20670</v>
          </cell>
          <cell r="CH55">
            <v>149</v>
          </cell>
          <cell r="CI55">
            <v>54895</v>
          </cell>
          <cell r="CJ55">
            <v>525387</v>
          </cell>
          <cell r="CK55">
            <v>0</v>
          </cell>
          <cell r="CL55">
            <v>0</v>
          </cell>
          <cell r="CM55">
            <v>0</v>
          </cell>
          <cell r="CN55">
            <v>0</v>
          </cell>
          <cell r="CO55">
            <v>0</v>
          </cell>
          <cell r="CP55">
            <v>0</v>
          </cell>
          <cell r="CQ55">
            <v>0</v>
          </cell>
          <cell r="CR55">
            <v>0</v>
          </cell>
          <cell r="CS55">
            <v>0</v>
          </cell>
        </row>
        <row r="56">
          <cell r="A56">
            <v>604</v>
          </cell>
          <cell r="B56">
            <v>3319</v>
          </cell>
          <cell r="C56" t="str">
            <v>Powell's Church of England Primary School</v>
          </cell>
          <cell r="D56">
            <v>1</v>
          </cell>
          <cell r="E56">
            <v>1</v>
          </cell>
          <cell r="M56">
            <v>0</v>
          </cell>
          <cell r="N56">
            <v>0</v>
          </cell>
          <cell r="O56">
            <v>58</v>
          </cell>
          <cell r="P56">
            <v>58</v>
          </cell>
          <cell r="Q56">
            <v>62</v>
          </cell>
          <cell r="R56">
            <v>60</v>
          </cell>
          <cell r="S56">
            <v>58</v>
          </cell>
          <cell r="T56">
            <v>60</v>
          </cell>
          <cell r="U56">
            <v>63</v>
          </cell>
          <cell r="V56">
            <v>2</v>
          </cell>
          <cell r="W56">
            <v>421</v>
          </cell>
          <cell r="X56">
            <v>178</v>
          </cell>
          <cell r="Y56">
            <v>243</v>
          </cell>
          <cell r="Z56">
            <v>421</v>
          </cell>
          <cell r="AA56">
            <v>0</v>
          </cell>
          <cell r="AB56">
            <v>0</v>
          </cell>
          <cell r="AC56">
            <v>7.8200000000000006E-2</v>
          </cell>
          <cell r="AD56">
            <v>14</v>
          </cell>
          <cell r="AE56">
            <v>19</v>
          </cell>
          <cell r="AF56">
            <v>4</v>
          </cell>
          <cell r="AG56">
            <v>8</v>
          </cell>
          <cell r="AH56">
            <v>1</v>
          </cell>
          <cell r="AI56">
            <v>0</v>
          </cell>
          <cell r="AJ56">
            <v>16.7</v>
          </cell>
          <cell r="AK56">
            <v>30590.280000000002</v>
          </cell>
          <cell r="AL56">
            <v>30842</v>
          </cell>
          <cell r="AM56">
            <v>-251.71999999999753</v>
          </cell>
          <cell r="AN56">
            <v>-4203.72</v>
          </cell>
          <cell r="AO56">
            <v>0</v>
          </cell>
          <cell r="AP56">
            <v>0</v>
          </cell>
          <cell r="AQ56">
            <v>60031</v>
          </cell>
          <cell r="AR56">
            <v>521619</v>
          </cell>
          <cell r="AS56">
            <v>113670</v>
          </cell>
          <cell r="AT56">
            <v>635289</v>
          </cell>
          <cell r="AU56">
            <v>11769</v>
          </cell>
          <cell r="AV56">
            <v>1176</v>
          </cell>
          <cell r="AW56">
            <v>12945</v>
          </cell>
          <cell r="AX56">
            <v>194</v>
          </cell>
          <cell r="AY56">
            <v>2772</v>
          </cell>
          <cell r="AZ56">
            <v>3135</v>
          </cell>
          <cell r="BA56">
            <v>0</v>
          </cell>
          <cell r="BB56">
            <v>19046</v>
          </cell>
          <cell r="BC56">
            <v>0</v>
          </cell>
          <cell r="BD56">
            <v>17088</v>
          </cell>
          <cell r="BE56">
            <v>2670</v>
          </cell>
          <cell r="BF56">
            <v>0</v>
          </cell>
          <cell r="BG56">
            <v>297</v>
          </cell>
          <cell r="BH56">
            <v>0</v>
          </cell>
          <cell r="BI56">
            <v>0</v>
          </cell>
          <cell r="BJ56">
            <v>0</v>
          </cell>
          <cell r="BK56">
            <v>0</v>
          </cell>
          <cell r="BL56">
            <v>0</v>
          </cell>
          <cell r="BM56">
            <v>0</v>
          </cell>
          <cell r="BN56">
            <v>20055</v>
          </cell>
          <cell r="BO56">
            <v>0</v>
          </cell>
          <cell r="BP56">
            <v>1654</v>
          </cell>
          <cell r="BQ56">
            <v>0</v>
          </cell>
          <cell r="BR56">
            <v>736075</v>
          </cell>
          <cell r="BS56">
            <v>40000</v>
          </cell>
          <cell r="BT56">
            <v>776075</v>
          </cell>
          <cell r="BU56">
            <v>149</v>
          </cell>
          <cell r="BV56">
            <v>0</v>
          </cell>
          <cell r="BW56">
            <v>0</v>
          </cell>
          <cell r="BX56">
            <v>0</v>
          </cell>
          <cell r="BY56">
            <v>0</v>
          </cell>
          <cell r="BZ56">
            <v>0</v>
          </cell>
          <cell r="CA56">
            <v>0</v>
          </cell>
          <cell r="CC56">
            <v>0</v>
          </cell>
          <cell r="CD56">
            <v>149</v>
          </cell>
          <cell r="CE56">
            <v>776224</v>
          </cell>
          <cell r="CF56">
            <v>757029</v>
          </cell>
          <cell r="CG56">
            <v>0</v>
          </cell>
          <cell r="CH56">
            <v>149</v>
          </cell>
          <cell r="CI56">
            <v>19046</v>
          </cell>
          <cell r="CJ56">
            <v>776224</v>
          </cell>
          <cell r="CK56">
            <v>55157</v>
          </cell>
          <cell r="CL56">
            <v>40000</v>
          </cell>
          <cell r="CM56">
            <v>55156</v>
          </cell>
          <cell r="CN56">
            <v>0</v>
          </cell>
          <cell r="CO56">
            <v>0</v>
          </cell>
          <cell r="CP56">
            <v>17</v>
          </cell>
          <cell r="CQ56">
            <v>11</v>
          </cell>
          <cell r="CR56">
            <v>1466</v>
          </cell>
          <cell r="CS56">
            <v>1465</v>
          </cell>
        </row>
        <row r="57">
          <cell r="A57">
            <v>605</v>
          </cell>
          <cell r="B57">
            <v>3053</v>
          </cell>
          <cell r="C57" t="str">
            <v>Clearwell Church of England Primary School</v>
          </cell>
          <cell r="M57">
            <v>0</v>
          </cell>
          <cell r="N57">
            <v>0</v>
          </cell>
          <cell r="O57">
            <v>5</v>
          </cell>
          <cell r="P57">
            <v>11</v>
          </cell>
          <cell r="Q57">
            <v>8</v>
          </cell>
          <cell r="R57">
            <v>7</v>
          </cell>
          <cell r="S57">
            <v>8</v>
          </cell>
          <cell r="T57">
            <v>6</v>
          </cell>
          <cell r="U57">
            <v>9</v>
          </cell>
          <cell r="V57">
            <v>0</v>
          </cell>
          <cell r="W57">
            <v>54</v>
          </cell>
          <cell r="X57">
            <v>24</v>
          </cell>
          <cell r="Y57">
            <v>30</v>
          </cell>
          <cell r="Z57">
            <v>54</v>
          </cell>
          <cell r="AA57">
            <v>0</v>
          </cell>
          <cell r="AB57">
            <v>0</v>
          </cell>
          <cell r="AC57">
            <v>0.3</v>
          </cell>
          <cell r="AD57">
            <v>7</v>
          </cell>
          <cell r="AE57">
            <v>9</v>
          </cell>
          <cell r="AF57">
            <v>4</v>
          </cell>
          <cell r="AG57">
            <v>3</v>
          </cell>
          <cell r="AH57">
            <v>9</v>
          </cell>
          <cell r="AI57">
            <v>7</v>
          </cell>
          <cell r="AJ57">
            <v>2.5</v>
          </cell>
          <cell r="AK57">
            <v>33005.120000000003</v>
          </cell>
          <cell r="AL57">
            <v>30842</v>
          </cell>
          <cell r="AM57">
            <v>2163.1200000000026</v>
          </cell>
          <cell r="AN57">
            <v>5407.8</v>
          </cell>
          <cell r="AO57">
            <v>1</v>
          </cell>
          <cell r="AP57">
            <v>5408</v>
          </cell>
          <cell r="AQ57">
            <v>60031</v>
          </cell>
          <cell r="AR57">
            <v>66906</v>
          </cell>
          <cell r="AS57">
            <v>14580</v>
          </cell>
          <cell r="AT57">
            <v>81486</v>
          </cell>
          <cell r="AU57">
            <v>13083</v>
          </cell>
          <cell r="AV57">
            <v>878</v>
          </cell>
          <cell r="AW57">
            <v>13961</v>
          </cell>
          <cell r="AX57">
            <v>1746</v>
          </cell>
          <cell r="AY57">
            <v>1386</v>
          </cell>
          <cell r="AZ57">
            <v>1485</v>
          </cell>
          <cell r="BA57">
            <v>0</v>
          </cell>
          <cell r="BB57">
            <v>18578</v>
          </cell>
          <cell r="BC57">
            <v>0</v>
          </cell>
          <cell r="BD57">
            <v>2304</v>
          </cell>
          <cell r="BE57">
            <v>360</v>
          </cell>
          <cell r="BF57">
            <v>0</v>
          </cell>
          <cell r="BG57">
            <v>297</v>
          </cell>
          <cell r="BH57">
            <v>0</v>
          </cell>
          <cell r="BI57">
            <v>0</v>
          </cell>
          <cell r="BJ57">
            <v>0</v>
          </cell>
          <cell r="BK57">
            <v>0</v>
          </cell>
          <cell r="BL57">
            <v>0</v>
          </cell>
          <cell r="BM57">
            <v>0</v>
          </cell>
          <cell r="BN57">
            <v>2961</v>
          </cell>
          <cell r="BO57">
            <v>5408</v>
          </cell>
          <cell r="BP57">
            <v>1154</v>
          </cell>
          <cell r="BQ57">
            <v>1981</v>
          </cell>
          <cell r="BR57">
            <v>171599</v>
          </cell>
          <cell r="BS57">
            <v>9000</v>
          </cell>
          <cell r="BT57">
            <v>180599</v>
          </cell>
          <cell r="BU57">
            <v>149</v>
          </cell>
          <cell r="BV57">
            <v>0</v>
          </cell>
          <cell r="BW57">
            <v>0</v>
          </cell>
          <cell r="BX57">
            <v>0</v>
          </cell>
          <cell r="BY57">
            <v>0</v>
          </cell>
          <cell r="BZ57">
            <v>0</v>
          </cell>
          <cell r="CA57">
            <v>13971</v>
          </cell>
          <cell r="CC57">
            <v>13971</v>
          </cell>
          <cell r="CD57">
            <v>14120</v>
          </cell>
          <cell r="CE57">
            <v>194719</v>
          </cell>
          <cell r="CF57">
            <v>162021</v>
          </cell>
          <cell r="CG57">
            <v>13971</v>
          </cell>
          <cell r="CH57">
            <v>149</v>
          </cell>
          <cell r="CI57">
            <v>18578</v>
          </cell>
          <cell r="CJ57">
            <v>194719</v>
          </cell>
          <cell r="CK57">
            <v>0</v>
          </cell>
          <cell r="CL57">
            <v>0</v>
          </cell>
          <cell r="CM57">
            <v>0</v>
          </cell>
          <cell r="CN57">
            <v>0</v>
          </cell>
          <cell r="CO57">
            <v>0</v>
          </cell>
          <cell r="CP57">
            <v>0</v>
          </cell>
          <cell r="CQ57">
            <v>0</v>
          </cell>
          <cell r="CR57">
            <v>0</v>
          </cell>
          <cell r="CS57">
            <v>0</v>
          </cell>
        </row>
        <row r="58">
          <cell r="A58">
            <v>606</v>
          </cell>
          <cell r="B58">
            <v>3026</v>
          </cell>
          <cell r="C58" t="str">
            <v>Coaley Church of England Primary School</v>
          </cell>
          <cell r="M58">
            <v>0</v>
          </cell>
          <cell r="N58">
            <v>0</v>
          </cell>
          <cell r="O58">
            <v>4</v>
          </cell>
          <cell r="P58">
            <v>4</v>
          </cell>
          <cell r="Q58">
            <v>8</v>
          </cell>
          <cell r="R58">
            <v>8</v>
          </cell>
          <cell r="S58">
            <v>12</v>
          </cell>
          <cell r="T58">
            <v>6</v>
          </cell>
          <cell r="U58">
            <v>5</v>
          </cell>
          <cell r="V58">
            <v>1</v>
          </cell>
          <cell r="W58">
            <v>48</v>
          </cell>
          <cell r="X58">
            <v>16</v>
          </cell>
          <cell r="Y58">
            <v>32</v>
          </cell>
          <cell r="Z58">
            <v>48</v>
          </cell>
          <cell r="AA58">
            <v>0</v>
          </cell>
          <cell r="AB58">
            <v>0</v>
          </cell>
          <cell r="AC58">
            <v>0.25</v>
          </cell>
          <cell r="AD58">
            <v>4</v>
          </cell>
          <cell r="AE58">
            <v>8</v>
          </cell>
          <cell r="AF58">
            <v>0</v>
          </cell>
          <cell r="AG58">
            <v>3</v>
          </cell>
          <cell r="AH58">
            <v>1</v>
          </cell>
          <cell r="AI58">
            <v>3</v>
          </cell>
          <cell r="AJ58">
            <v>1.7999999999999998</v>
          </cell>
          <cell r="AK58">
            <v>33004.89</v>
          </cell>
          <cell r="AL58">
            <v>30842</v>
          </cell>
          <cell r="AM58">
            <v>2162.8899999999994</v>
          </cell>
          <cell r="AN58">
            <v>3893.2</v>
          </cell>
          <cell r="AO58">
            <v>1</v>
          </cell>
          <cell r="AP58">
            <v>3893</v>
          </cell>
          <cell r="AQ58">
            <v>60031</v>
          </cell>
          <cell r="AR58">
            <v>59472</v>
          </cell>
          <cell r="AS58">
            <v>12960</v>
          </cell>
          <cell r="AT58">
            <v>72432</v>
          </cell>
          <cell r="AU58">
            <v>9740</v>
          </cell>
          <cell r="AV58">
            <v>444</v>
          </cell>
          <cell r="AW58">
            <v>10184</v>
          </cell>
          <cell r="AX58">
            <v>194</v>
          </cell>
          <cell r="AY58">
            <v>792</v>
          </cell>
          <cell r="AZ58">
            <v>1320</v>
          </cell>
          <cell r="BA58">
            <v>0</v>
          </cell>
          <cell r="BB58">
            <v>12490</v>
          </cell>
          <cell r="BC58">
            <v>0</v>
          </cell>
          <cell r="BD58">
            <v>1536</v>
          </cell>
          <cell r="BE58">
            <v>240</v>
          </cell>
          <cell r="BF58">
            <v>0</v>
          </cell>
          <cell r="BG58">
            <v>297</v>
          </cell>
          <cell r="BH58">
            <v>0</v>
          </cell>
          <cell r="BI58">
            <v>0</v>
          </cell>
          <cell r="BJ58">
            <v>0</v>
          </cell>
          <cell r="BK58">
            <v>0</v>
          </cell>
          <cell r="BL58">
            <v>0</v>
          </cell>
          <cell r="BM58">
            <v>0</v>
          </cell>
          <cell r="BN58">
            <v>2073</v>
          </cell>
          <cell r="BO58">
            <v>3893</v>
          </cell>
          <cell r="BP58">
            <v>1321</v>
          </cell>
          <cell r="BQ58">
            <v>849</v>
          </cell>
          <cell r="BR58">
            <v>153089</v>
          </cell>
          <cell r="BS58">
            <v>9000</v>
          </cell>
          <cell r="BT58">
            <v>162089</v>
          </cell>
          <cell r="BU58">
            <v>149</v>
          </cell>
          <cell r="BV58">
            <v>0</v>
          </cell>
          <cell r="BW58">
            <v>0</v>
          </cell>
          <cell r="BX58">
            <v>0</v>
          </cell>
          <cell r="BY58">
            <v>0</v>
          </cell>
          <cell r="BZ58">
            <v>0</v>
          </cell>
          <cell r="CA58">
            <v>13547</v>
          </cell>
          <cell r="CC58">
            <v>13547</v>
          </cell>
          <cell r="CD58">
            <v>13696</v>
          </cell>
          <cell r="CE58">
            <v>175785</v>
          </cell>
          <cell r="CF58">
            <v>149599</v>
          </cell>
          <cell r="CG58">
            <v>13547</v>
          </cell>
          <cell r="CH58">
            <v>149</v>
          </cell>
          <cell r="CI58">
            <v>12490</v>
          </cell>
          <cell r="CJ58">
            <v>175785</v>
          </cell>
          <cell r="CK58">
            <v>0</v>
          </cell>
          <cell r="CL58">
            <v>0</v>
          </cell>
          <cell r="CM58">
            <v>0</v>
          </cell>
          <cell r="CN58">
            <v>0</v>
          </cell>
          <cell r="CO58">
            <v>0</v>
          </cell>
          <cell r="CP58">
            <v>0</v>
          </cell>
          <cell r="CQ58">
            <v>0</v>
          </cell>
          <cell r="CR58">
            <v>0</v>
          </cell>
          <cell r="CS58">
            <v>0</v>
          </cell>
        </row>
        <row r="59">
          <cell r="A59">
            <v>609</v>
          </cell>
          <cell r="B59">
            <v>3027</v>
          </cell>
          <cell r="C59" t="str">
            <v>Coberley Church of England Primary School</v>
          </cell>
          <cell r="M59">
            <v>0</v>
          </cell>
          <cell r="N59">
            <v>0</v>
          </cell>
          <cell r="O59">
            <v>10</v>
          </cell>
          <cell r="P59">
            <v>9</v>
          </cell>
          <cell r="Q59">
            <v>10</v>
          </cell>
          <cell r="R59">
            <v>8</v>
          </cell>
          <cell r="S59">
            <v>12</v>
          </cell>
          <cell r="T59">
            <v>9</v>
          </cell>
          <cell r="U59">
            <v>7</v>
          </cell>
          <cell r="V59">
            <v>0</v>
          </cell>
          <cell r="W59">
            <v>65</v>
          </cell>
          <cell r="X59">
            <v>29</v>
          </cell>
          <cell r="Y59">
            <v>36</v>
          </cell>
          <cell r="Z59">
            <v>65</v>
          </cell>
          <cell r="AA59">
            <v>0</v>
          </cell>
          <cell r="AB59">
            <v>0</v>
          </cell>
          <cell r="AC59">
            <v>8.3299999999999999E-2</v>
          </cell>
          <cell r="AD59">
            <v>2</v>
          </cell>
          <cell r="AE59">
            <v>3</v>
          </cell>
          <cell r="AF59">
            <v>0</v>
          </cell>
          <cell r="AG59">
            <v>3</v>
          </cell>
          <cell r="AH59">
            <v>0</v>
          </cell>
          <cell r="AI59">
            <v>0</v>
          </cell>
          <cell r="AJ59">
            <v>2.6</v>
          </cell>
          <cell r="AK59">
            <v>33005.870000000003</v>
          </cell>
          <cell r="AL59">
            <v>30842</v>
          </cell>
          <cell r="AM59">
            <v>2163.8700000000026</v>
          </cell>
          <cell r="AN59">
            <v>5626.06</v>
          </cell>
          <cell r="AO59">
            <v>1</v>
          </cell>
          <cell r="AP59">
            <v>5626</v>
          </cell>
          <cell r="AQ59">
            <v>60031</v>
          </cell>
          <cell r="AR59">
            <v>80535</v>
          </cell>
          <cell r="AS59">
            <v>17550</v>
          </cell>
          <cell r="AT59">
            <v>98085</v>
          </cell>
          <cell r="AU59">
            <v>0</v>
          </cell>
          <cell r="AV59">
            <v>172</v>
          </cell>
          <cell r="AW59">
            <v>172</v>
          </cell>
          <cell r="AX59">
            <v>0</v>
          </cell>
          <cell r="AY59">
            <v>396</v>
          </cell>
          <cell r="AZ59">
            <v>495</v>
          </cell>
          <cell r="BA59">
            <v>0</v>
          </cell>
          <cell r="BB59">
            <v>1063</v>
          </cell>
          <cell r="BC59">
            <v>0</v>
          </cell>
          <cell r="BD59">
            <v>2784</v>
          </cell>
          <cell r="BE59">
            <v>435</v>
          </cell>
          <cell r="BF59">
            <v>0</v>
          </cell>
          <cell r="BG59">
            <v>297</v>
          </cell>
          <cell r="BH59">
            <v>0</v>
          </cell>
          <cell r="BI59">
            <v>0</v>
          </cell>
          <cell r="BJ59">
            <v>0</v>
          </cell>
          <cell r="BK59">
            <v>0</v>
          </cell>
          <cell r="BL59">
            <v>0</v>
          </cell>
          <cell r="BM59">
            <v>0</v>
          </cell>
          <cell r="BN59">
            <v>3516</v>
          </cell>
          <cell r="BO59">
            <v>5626</v>
          </cell>
          <cell r="BP59">
            <v>888</v>
          </cell>
          <cell r="BQ59">
            <v>0</v>
          </cell>
          <cell r="BR59">
            <v>169209</v>
          </cell>
          <cell r="BS59">
            <v>9000</v>
          </cell>
          <cell r="BT59">
            <v>178209</v>
          </cell>
          <cell r="BU59">
            <v>149</v>
          </cell>
          <cell r="BV59">
            <v>0</v>
          </cell>
          <cell r="BW59">
            <v>0</v>
          </cell>
          <cell r="BX59">
            <v>0</v>
          </cell>
          <cell r="BY59">
            <v>0</v>
          </cell>
          <cell r="BZ59">
            <v>0</v>
          </cell>
          <cell r="CA59">
            <v>14310</v>
          </cell>
          <cell r="CC59">
            <v>14310</v>
          </cell>
          <cell r="CD59">
            <v>14459</v>
          </cell>
          <cell r="CE59">
            <v>192668</v>
          </cell>
          <cell r="CF59">
            <v>177146</v>
          </cell>
          <cell r="CG59">
            <v>14310</v>
          </cell>
          <cell r="CH59">
            <v>149</v>
          </cell>
          <cell r="CI59">
            <v>1063</v>
          </cell>
          <cell r="CJ59">
            <v>192668</v>
          </cell>
          <cell r="CK59">
            <v>0</v>
          </cell>
          <cell r="CL59">
            <v>0</v>
          </cell>
          <cell r="CM59">
            <v>0</v>
          </cell>
          <cell r="CN59">
            <v>0</v>
          </cell>
          <cell r="CO59">
            <v>0</v>
          </cell>
          <cell r="CP59">
            <v>0</v>
          </cell>
          <cell r="CQ59">
            <v>0</v>
          </cell>
          <cell r="CR59">
            <v>0</v>
          </cell>
          <cell r="CS59">
            <v>0</v>
          </cell>
        </row>
        <row r="60">
          <cell r="A60">
            <v>610</v>
          </cell>
          <cell r="B60">
            <v>2122</v>
          </cell>
          <cell r="C60" t="str">
            <v>Parton Manor Junior School</v>
          </cell>
          <cell r="M60">
            <v>0</v>
          </cell>
          <cell r="N60">
            <v>0</v>
          </cell>
          <cell r="O60">
            <v>0</v>
          </cell>
          <cell r="P60">
            <v>0</v>
          </cell>
          <cell r="Q60">
            <v>0</v>
          </cell>
          <cell r="R60">
            <v>61</v>
          </cell>
          <cell r="S60">
            <v>53</v>
          </cell>
          <cell r="T60">
            <v>43</v>
          </cell>
          <cell r="U60">
            <v>62</v>
          </cell>
          <cell r="V60">
            <v>1</v>
          </cell>
          <cell r="W60">
            <v>220</v>
          </cell>
          <cell r="X60">
            <v>0</v>
          </cell>
          <cell r="Y60">
            <v>220</v>
          </cell>
          <cell r="Z60">
            <v>220</v>
          </cell>
          <cell r="AA60">
            <v>0</v>
          </cell>
          <cell r="AB60">
            <v>0</v>
          </cell>
          <cell r="AC60">
            <v>0.27729999999999999</v>
          </cell>
          <cell r="AD60">
            <v>0</v>
          </cell>
          <cell r="AE60">
            <v>61</v>
          </cell>
          <cell r="AF60">
            <v>0</v>
          </cell>
          <cell r="AG60">
            <v>25</v>
          </cell>
          <cell r="AH60">
            <v>51</v>
          </cell>
          <cell r="AI60">
            <v>44</v>
          </cell>
          <cell r="AJ60">
            <v>9.1999999999999993</v>
          </cell>
          <cell r="AK60">
            <v>29408.78</v>
          </cell>
          <cell r="AL60">
            <v>30842</v>
          </cell>
          <cell r="AM60">
            <v>-1433.2200000000012</v>
          </cell>
          <cell r="AN60">
            <v>-13185.62</v>
          </cell>
          <cell r="AO60">
            <v>0.33329999999999999</v>
          </cell>
          <cell r="AP60">
            <v>-4395</v>
          </cell>
          <cell r="AQ60">
            <v>60031</v>
          </cell>
          <cell r="AR60">
            <v>272580</v>
          </cell>
          <cell r="AS60">
            <v>59400</v>
          </cell>
          <cell r="AT60">
            <v>331980</v>
          </cell>
          <cell r="AU60">
            <v>51856</v>
          </cell>
          <cell r="AV60">
            <v>3788</v>
          </cell>
          <cell r="AW60">
            <v>55644</v>
          </cell>
          <cell r="AX60">
            <v>9894</v>
          </cell>
          <cell r="AY60">
            <v>0</v>
          </cell>
          <cell r="AZ60">
            <v>10065</v>
          </cell>
          <cell r="BA60">
            <v>0</v>
          </cell>
          <cell r="BB60">
            <v>75603</v>
          </cell>
          <cell r="BC60">
            <v>0</v>
          </cell>
          <cell r="BD60">
            <v>0</v>
          </cell>
          <cell r="BE60">
            <v>0</v>
          </cell>
          <cell r="BF60">
            <v>0</v>
          </cell>
          <cell r="BG60">
            <v>297</v>
          </cell>
          <cell r="BH60">
            <v>0</v>
          </cell>
          <cell r="BI60">
            <v>1760</v>
          </cell>
          <cell r="BJ60">
            <v>0</v>
          </cell>
          <cell r="BK60">
            <v>0</v>
          </cell>
          <cell r="BL60">
            <v>0</v>
          </cell>
          <cell r="BM60">
            <v>0</v>
          </cell>
          <cell r="BN60">
            <v>2057</v>
          </cell>
          <cell r="BO60">
            <v>-4395</v>
          </cell>
          <cell r="BP60">
            <v>6473</v>
          </cell>
          <cell r="BQ60">
            <v>12452</v>
          </cell>
          <cell r="BR60">
            <v>484201</v>
          </cell>
          <cell r="BS60">
            <v>30000</v>
          </cell>
          <cell r="BT60">
            <v>514201</v>
          </cell>
          <cell r="BU60">
            <v>149</v>
          </cell>
          <cell r="BV60">
            <v>0</v>
          </cell>
          <cell r="BW60">
            <v>0</v>
          </cell>
          <cell r="BX60">
            <v>0</v>
          </cell>
          <cell r="BY60">
            <v>0</v>
          </cell>
          <cell r="BZ60">
            <v>0</v>
          </cell>
          <cell r="CA60">
            <v>21858</v>
          </cell>
          <cell r="CC60">
            <v>21858</v>
          </cell>
          <cell r="CD60">
            <v>22007</v>
          </cell>
          <cell r="CE60">
            <v>536208</v>
          </cell>
          <cell r="CF60">
            <v>438598</v>
          </cell>
          <cell r="CG60">
            <v>21858</v>
          </cell>
          <cell r="CH60">
            <v>149</v>
          </cell>
          <cell r="CI60">
            <v>75603</v>
          </cell>
          <cell r="CJ60">
            <v>536208</v>
          </cell>
          <cell r="CK60">
            <v>0</v>
          </cell>
          <cell r="CL60">
            <v>0</v>
          </cell>
          <cell r="CM60">
            <v>0</v>
          </cell>
          <cell r="CN60">
            <v>0</v>
          </cell>
          <cell r="CO60">
            <v>0</v>
          </cell>
          <cell r="CP60">
            <v>0</v>
          </cell>
          <cell r="CQ60">
            <v>0</v>
          </cell>
          <cell r="CR60">
            <v>0</v>
          </cell>
          <cell r="CS60">
            <v>0</v>
          </cell>
        </row>
        <row r="61">
          <cell r="A61">
            <v>611</v>
          </cell>
          <cell r="B61">
            <v>3028</v>
          </cell>
          <cell r="C61" t="str">
            <v>St. John's Church of England Primary School (Coleford)</v>
          </cell>
          <cell r="M61">
            <v>0</v>
          </cell>
          <cell r="N61">
            <v>0</v>
          </cell>
          <cell r="O61">
            <v>25</v>
          </cell>
          <cell r="P61">
            <v>27</v>
          </cell>
          <cell r="Q61">
            <v>30</v>
          </cell>
          <cell r="R61">
            <v>32</v>
          </cell>
          <cell r="S61">
            <v>30</v>
          </cell>
          <cell r="T61">
            <v>30</v>
          </cell>
          <cell r="U61">
            <v>30</v>
          </cell>
          <cell r="V61">
            <v>0</v>
          </cell>
          <cell r="W61">
            <v>204</v>
          </cell>
          <cell r="X61">
            <v>82</v>
          </cell>
          <cell r="Y61">
            <v>122</v>
          </cell>
          <cell r="Z61">
            <v>204</v>
          </cell>
          <cell r="AA61">
            <v>0</v>
          </cell>
          <cell r="AB61">
            <v>0</v>
          </cell>
          <cell r="AC61">
            <v>0.34429999999999999</v>
          </cell>
          <cell r="AD61">
            <v>28</v>
          </cell>
          <cell r="AE61">
            <v>42</v>
          </cell>
          <cell r="AF61">
            <v>6</v>
          </cell>
          <cell r="AG61">
            <v>11</v>
          </cell>
          <cell r="AH61">
            <v>54</v>
          </cell>
          <cell r="AI61">
            <v>41</v>
          </cell>
          <cell r="AJ61">
            <v>7.4</v>
          </cell>
          <cell r="AK61">
            <v>30173.719999999998</v>
          </cell>
          <cell r="AL61">
            <v>30842</v>
          </cell>
          <cell r="AM61">
            <v>-668.28000000000247</v>
          </cell>
          <cell r="AN61">
            <v>-4945.2700000000004</v>
          </cell>
          <cell r="AO61">
            <v>0.33329999999999999</v>
          </cell>
          <cell r="AP61">
            <v>-1648</v>
          </cell>
          <cell r="AQ61">
            <v>60031</v>
          </cell>
          <cell r="AR61">
            <v>252756</v>
          </cell>
          <cell r="AS61">
            <v>55080</v>
          </cell>
          <cell r="AT61">
            <v>307836</v>
          </cell>
          <cell r="AU61">
            <v>29384</v>
          </cell>
          <cell r="AV61">
            <v>4352</v>
          </cell>
          <cell r="AW61">
            <v>33736</v>
          </cell>
          <cell r="AX61">
            <v>10476</v>
          </cell>
          <cell r="AY61">
            <v>5544</v>
          </cell>
          <cell r="AZ61">
            <v>6930</v>
          </cell>
          <cell r="BA61">
            <v>0</v>
          </cell>
          <cell r="BB61">
            <v>56686</v>
          </cell>
          <cell r="BC61">
            <v>0</v>
          </cell>
          <cell r="BD61">
            <v>7872</v>
          </cell>
          <cell r="BE61">
            <v>1230</v>
          </cell>
          <cell r="BF61">
            <v>0</v>
          </cell>
          <cell r="BG61">
            <v>297</v>
          </cell>
          <cell r="BH61">
            <v>0</v>
          </cell>
          <cell r="BI61">
            <v>2555</v>
          </cell>
          <cell r="BJ61">
            <v>0</v>
          </cell>
          <cell r="BK61">
            <v>0</v>
          </cell>
          <cell r="BL61">
            <v>0</v>
          </cell>
          <cell r="BM61">
            <v>0</v>
          </cell>
          <cell r="BN61">
            <v>11954</v>
          </cell>
          <cell r="BO61">
            <v>-1648</v>
          </cell>
          <cell r="BP61">
            <v>6216</v>
          </cell>
          <cell r="BQ61">
            <v>11603</v>
          </cell>
          <cell r="BR61">
            <v>452678</v>
          </cell>
          <cell r="BS61">
            <v>30000</v>
          </cell>
          <cell r="BT61">
            <v>482678</v>
          </cell>
          <cell r="BU61">
            <v>149</v>
          </cell>
          <cell r="BV61">
            <v>0</v>
          </cell>
          <cell r="BW61">
            <v>0</v>
          </cell>
          <cell r="BX61">
            <v>0</v>
          </cell>
          <cell r="BY61">
            <v>0</v>
          </cell>
          <cell r="BZ61">
            <v>0</v>
          </cell>
          <cell r="CA61">
            <v>20586</v>
          </cell>
          <cell r="CC61">
            <v>20586</v>
          </cell>
          <cell r="CD61">
            <v>20735</v>
          </cell>
          <cell r="CE61">
            <v>503413</v>
          </cell>
          <cell r="CF61">
            <v>425992</v>
          </cell>
          <cell r="CG61">
            <v>20586</v>
          </cell>
          <cell r="CH61">
            <v>149</v>
          </cell>
          <cell r="CI61">
            <v>56686</v>
          </cell>
          <cell r="CJ61">
            <v>503413</v>
          </cell>
          <cell r="CK61">
            <v>0</v>
          </cell>
          <cell r="CL61">
            <v>0</v>
          </cell>
          <cell r="CM61">
            <v>0</v>
          </cell>
          <cell r="CN61">
            <v>0</v>
          </cell>
          <cell r="CO61">
            <v>0</v>
          </cell>
          <cell r="CP61">
            <v>0</v>
          </cell>
          <cell r="CQ61">
            <v>0</v>
          </cell>
          <cell r="CR61">
            <v>0</v>
          </cell>
          <cell r="CS61">
            <v>0</v>
          </cell>
        </row>
        <row r="62">
          <cell r="A62">
            <v>612</v>
          </cell>
          <cell r="B62">
            <v>2053</v>
          </cell>
          <cell r="C62" t="str">
            <v>Churchdown Village Junior School</v>
          </cell>
          <cell r="E62">
            <v>1</v>
          </cell>
          <cell r="M62">
            <v>0</v>
          </cell>
          <cell r="N62">
            <v>0</v>
          </cell>
          <cell r="O62">
            <v>0</v>
          </cell>
          <cell r="P62">
            <v>0</v>
          </cell>
          <cell r="Q62">
            <v>0</v>
          </cell>
          <cell r="R62">
            <v>66</v>
          </cell>
          <cell r="S62">
            <v>63</v>
          </cell>
          <cell r="T62">
            <v>81</v>
          </cell>
          <cell r="U62">
            <v>85</v>
          </cell>
          <cell r="V62">
            <v>0</v>
          </cell>
          <cell r="W62">
            <v>295</v>
          </cell>
          <cell r="X62">
            <v>0</v>
          </cell>
          <cell r="Y62">
            <v>295</v>
          </cell>
          <cell r="Z62">
            <v>295</v>
          </cell>
          <cell r="AA62">
            <v>0</v>
          </cell>
          <cell r="AB62">
            <v>0</v>
          </cell>
          <cell r="AC62">
            <v>8.8099999999999998E-2</v>
          </cell>
          <cell r="AD62">
            <v>0</v>
          </cell>
          <cell r="AE62">
            <v>26</v>
          </cell>
          <cell r="AF62">
            <v>0</v>
          </cell>
          <cell r="AG62">
            <v>11</v>
          </cell>
          <cell r="AH62">
            <v>6</v>
          </cell>
          <cell r="AI62">
            <v>1</v>
          </cell>
          <cell r="AJ62">
            <v>11.600199999999999</v>
          </cell>
          <cell r="AK62">
            <v>31725.809999999998</v>
          </cell>
          <cell r="AL62">
            <v>30842</v>
          </cell>
          <cell r="AM62">
            <v>883.80999999999767</v>
          </cell>
          <cell r="AN62">
            <v>10252.370000000001</v>
          </cell>
          <cell r="AO62">
            <v>0.75</v>
          </cell>
          <cell r="AP62">
            <v>7689</v>
          </cell>
          <cell r="AQ62">
            <v>60031</v>
          </cell>
          <cell r="AR62">
            <v>365505</v>
          </cell>
          <cell r="AS62">
            <v>79650</v>
          </cell>
          <cell r="AT62">
            <v>445155</v>
          </cell>
          <cell r="AU62">
            <v>16005</v>
          </cell>
          <cell r="AV62">
            <v>1048</v>
          </cell>
          <cell r="AW62">
            <v>17053</v>
          </cell>
          <cell r="AX62">
            <v>1164</v>
          </cell>
          <cell r="AY62">
            <v>0</v>
          </cell>
          <cell r="AZ62">
            <v>4290</v>
          </cell>
          <cell r="BA62">
            <v>0</v>
          </cell>
          <cell r="BB62">
            <v>22507</v>
          </cell>
          <cell r="BC62">
            <v>0</v>
          </cell>
          <cell r="BD62">
            <v>0</v>
          </cell>
          <cell r="BE62">
            <v>0</v>
          </cell>
          <cell r="BF62">
            <v>0</v>
          </cell>
          <cell r="BG62">
            <v>297</v>
          </cell>
          <cell r="BH62">
            <v>0</v>
          </cell>
          <cell r="BI62">
            <v>0</v>
          </cell>
          <cell r="BJ62">
            <v>0</v>
          </cell>
          <cell r="BK62">
            <v>0</v>
          </cell>
          <cell r="BL62">
            <v>0</v>
          </cell>
          <cell r="BM62">
            <v>0</v>
          </cell>
          <cell r="BN62">
            <v>297</v>
          </cell>
          <cell r="BO62">
            <v>7689</v>
          </cell>
          <cell r="BP62">
            <v>0</v>
          </cell>
          <cell r="BQ62">
            <v>283</v>
          </cell>
          <cell r="BR62">
            <v>535962</v>
          </cell>
          <cell r="BS62">
            <v>30000</v>
          </cell>
          <cell r="BT62">
            <v>565962</v>
          </cell>
          <cell r="BU62">
            <v>149</v>
          </cell>
          <cell r="BV62">
            <v>0</v>
          </cell>
          <cell r="BW62">
            <v>0</v>
          </cell>
          <cell r="BX62">
            <v>0</v>
          </cell>
          <cell r="BY62">
            <v>0</v>
          </cell>
          <cell r="BZ62">
            <v>0</v>
          </cell>
          <cell r="CA62">
            <v>24868</v>
          </cell>
          <cell r="CC62">
            <v>24868</v>
          </cell>
          <cell r="CD62">
            <v>25017</v>
          </cell>
          <cell r="CE62">
            <v>590979</v>
          </cell>
          <cell r="CF62">
            <v>543455</v>
          </cell>
          <cell r="CG62">
            <v>24868</v>
          </cell>
          <cell r="CH62">
            <v>149</v>
          </cell>
          <cell r="CI62">
            <v>22507</v>
          </cell>
          <cell r="CJ62">
            <v>590979</v>
          </cell>
          <cell r="CK62">
            <v>39491</v>
          </cell>
          <cell r="CL62">
            <v>30000</v>
          </cell>
          <cell r="CM62">
            <v>39497</v>
          </cell>
          <cell r="CN62">
            <v>1912</v>
          </cell>
          <cell r="CO62">
            <v>1913</v>
          </cell>
          <cell r="CP62">
            <v>17</v>
          </cell>
          <cell r="CQ62">
            <v>11</v>
          </cell>
          <cell r="CR62">
            <v>1735</v>
          </cell>
          <cell r="CS62">
            <v>1731</v>
          </cell>
        </row>
        <row r="63">
          <cell r="A63">
            <v>613</v>
          </cell>
          <cell r="B63">
            <v>3358</v>
          </cell>
          <cell r="C63" t="str">
            <v>St. Mary's Catholic Primary School</v>
          </cell>
          <cell r="D63">
            <v>1</v>
          </cell>
          <cell r="M63">
            <v>0</v>
          </cell>
          <cell r="N63">
            <v>0</v>
          </cell>
          <cell r="O63">
            <v>28</v>
          </cell>
          <cell r="P63">
            <v>30</v>
          </cell>
          <cell r="Q63">
            <v>26</v>
          </cell>
          <cell r="R63">
            <v>28</v>
          </cell>
          <cell r="S63">
            <v>35</v>
          </cell>
          <cell r="T63">
            <v>33</v>
          </cell>
          <cell r="U63">
            <v>34</v>
          </cell>
          <cell r="V63">
            <v>0</v>
          </cell>
          <cell r="W63">
            <v>214</v>
          </cell>
          <cell r="X63">
            <v>84</v>
          </cell>
          <cell r="Y63">
            <v>130</v>
          </cell>
          <cell r="Z63">
            <v>214</v>
          </cell>
          <cell r="AA63">
            <v>0</v>
          </cell>
          <cell r="AB63">
            <v>0</v>
          </cell>
          <cell r="AC63">
            <v>0.13850000000000001</v>
          </cell>
          <cell r="AD63">
            <v>12</v>
          </cell>
          <cell r="AE63">
            <v>18</v>
          </cell>
          <cell r="AF63">
            <v>1</v>
          </cell>
          <cell r="AG63">
            <v>6</v>
          </cell>
          <cell r="AH63">
            <v>7</v>
          </cell>
          <cell r="AI63">
            <v>4</v>
          </cell>
          <cell r="AJ63">
            <v>7.4</v>
          </cell>
          <cell r="AK63">
            <v>31017.850000000002</v>
          </cell>
          <cell r="AL63">
            <v>30842</v>
          </cell>
          <cell r="AM63">
            <v>175.85000000000218</v>
          </cell>
          <cell r="AN63">
            <v>1301.29</v>
          </cell>
          <cell r="AO63">
            <v>0.75</v>
          </cell>
          <cell r="AP63">
            <v>976</v>
          </cell>
          <cell r="AQ63">
            <v>60031</v>
          </cell>
          <cell r="AR63">
            <v>265146</v>
          </cell>
          <cell r="AS63">
            <v>57780</v>
          </cell>
          <cell r="AT63">
            <v>322926</v>
          </cell>
          <cell r="AU63">
            <v>0</v>
          </cell>
          <cell r="AV63">
            <v>1284</v>
          </cell>
          <cell r="AW63">
            <v>1284</v>
          </cell>
          <cell r="AX63">
            <v>1358</v>
          </cell>
          <cell r="AY63">
            <v>2376</v>
          </cell>
          <cell r="AZ63">
            <v>2970</v>
          </cell>
          <cell r="BA63">
            <v>0</v>
          </cell>
          <cell r="BB63">
            <v>7988</v>
          </cell>
          <cell r="BC63">
            <v>0</v>
          </cell>
          <cell r="BD63">
            <v>8064</v>
          </cell>
          <cell r="BE63">
            <v>1260</v>
          </cell>
          <cell r="BF63">
            <v>0</v>
          </cell>
          <cell r="BG63">
            <v>297</v>
          </cell>
          <cell r="BH63">
            <v>0</v>
          </cell>
          <cell r="BI63">
            <v>0</v>
          </cell>
          <cell r="BJ63">
            <v>0</v>
          </cell>
          <cell r="BK63">
            <v>0</v>
          </cell>
          <cell r="BL63">
            <v>0</v>
          </cell>
          <cell r="BM63">
            <v>0</v>
          </cell>
          <cell r="BN63">
            <v>9621</v>
          </cell>
          <cell r="BO63">
            <v>976</v>
          </cell>
          <cell r="BP63">
            <v>826</v>
          </cell>
          <cell r="BQ63">
            <v>1132</v>
          </cell>
          <cell r="BR63">
            <v>403500</v>
          </cell>
          <cell r="BS63">
            <v>30000</v>
          </cell>
          <cell r="BT63">
            <v>433500</v>
          </cell>
          <cell r="BU63">
            <v>149</v>
          </cell>
          <cell r="BV63">
            <v>0</v>
          </cell>
          <cell r="BW63">
            <v>0</v>
          </cell>
          <cell r="BX63">
            <v>0</v>
          </cell>
          <cell r="BY63">
            <v>0</v>
          </cell>
          <cell r="BZ63">
            <v>0</v>
          </cell>
          <cell r="CA63">
            <v>0</v>
          </cell>
          <cell r="CC63">
            <v>0</v>
          </cell>
          <cell r="CD63">
            <v>149</v>
          </cell>
          <cell r="CE63">
            <v>433649</v>
          </cell>
          <cell r="CF63">
            <v>425512</v>
          </cell>
          <cell r="CG63">
            <v>0</v>
          </cell>
          <cell r="CH63">
            <v>149</v>
          </cell>
          <cell r="CI63">
            <v>7988</v>
          </cell>
          <cell r="CJ63">
            <v>433649</v>
          </cell>
          <cell r="CK63">
            <v>0</v>
          </cell>
          <cell r="CL63">
            <v>0</v>
          </cell>
          <cell r="CM63">
            <v>0</v>
          </cell>
          <cell r="CN63">
            <v>0</v>
          </cell>
          <cell r="CO63">
            <v>0</v>
          </cell>
          <cell r="CP63">
            <v>0</v>
          </cell>
          <cell r="CQ63">
            <v>0</v>
          </cell>
          <cell r="CR63">
            <v>0</v>
          </cell>
          <cell r="CS63">
            <v>0</v>
          </cell>
        </row>
        <row r="64">
          <cell r="A64">
            <v>614</v>
          </cell>
          <cell r="B64">
            <v>2139</v>
          </cell>
          <cell r="C64" t="str">
            <v>Chesterton Primary School</v>
          </cell>
          <cell r="I64">
            <v>1</v>
          </cell>
          <cell r="M64">
            <v>0</v>
          </cell>
          <cell r="N64">
            <v>0</v>
          </cell>
          <cell r="O64">
            <v>33</v>
          </cell>
          <cell r="P64">
            <v>34</v>
          </cell>
          <cell r="Q64">
            <v>45</v>
          </cell>
          <cell r="R64">
            <v>41</v>
          </cell>
          <cell r="S64">
            <v>46</v>
          </cell>
          <cell r="T64">
            <v>55</v>
          </cell>
          <cell r="U64">
            <v>44</v>
          </cell>
          <cell r="V64">
            <v>0</v>
          </cell>
          <cell r="W64">
            <v>298</v>
          </cell>
          <cell r="X64">
            <v>112</v>
          </cell>
          <cell r="Y64">
            <v>186</v>
          </cell>
          <cell r="Z64">
            <v>298</v>
          </cell>
          <cell r="AA64">
            <v>0</v>
          </cell>
          <cell r="AB64">
            <v>0</v>
          </cell>
          <cell r="AC64">
            <v>0.15590000000000001</v>
          </cell>
          <cell r="AD64">
            <v>17</v>
          </cell>
          <cell r="AE64">
            <v>29</v>
          </cell>
          <cell r="AF64">
            <v>5</v>
          </cell>
          <cell r="AG64">
            <v>14</v>
          </cell>
          <cell r="AH64">
            <v>20</v>
          </cell>
          <cell r="AI64">
            <v>24</v>
          </cell>
          <cell r="AJ64">
            <v>13.2</v>
          </cell>
          <cell r="AK64">
            <v>29990.559999999998</v>
          </cell>
          <cell r="AL64">
            <v>30842</v>
          </cell>
          <cell r="AM64">
            <v>-851.44000000000233</v>
          </cell>
          <cell r="AN64">
            <v>-11239.01</v>
          </cell>
          <cell r="AO64">
            <v>0.33329999999999999</v>
          </cell>
          <cell r="AP64">
            <v>-3746</v>
          </cell>
          <cell r="AQ64">
            <v>60031</v>
          </cell>
          <cell r="AR64">
            <v>369222</v>
          </cell>
          <cell r="AS64">
            <v>80460</v>
          </cell>
          <cell r="AT64">
            <v>449682</v>
          </cell>
          <cell r="AU64">
            <v>14509</v>
          </cell>
          <cell r="AV64">
            <v>2294</v>
          </cell>
          <cell r="AW64">
            <v>16803</v>
          </cell>
          <cell r="AX64">
            <v>3880</v>
          </cell>
          <cell r="AY64">
            <v>3366</v>
          </cell>
          <cell r="AZ64">
            <v>4785</v>
          </cell>
          <cell r="BA64">
            <v>24659</v>
          </cell>
          <cell r="BB64">
            <v>53493</v>
          </cell>
          <cell r="BC64">
            <v>0</v>
          </cell>
          <cell r="BD64">
            <v>10752</v>
          </cell>
          <cell r="BE64">
            <v>1680</v>
          </cell>
          <cell r="BF64">
            <v>0</v>
          </cell>
          <cell r="BG64">
            <v>297</v>
          </cell>
          <cell r="BH64">
            <v>0</v>
          </cell>
          <cell r="BI64">
            <v>0</v>
          </cell>
          <cell r="BJ64">
            <v>0</v>
          </cell>
          <cell r="BK64">
            <v>0</v>
          </cell>
          <cell r="BL64">
            <v>0</v>
          </cell>
          <cell r="BM64">
            <v>0</v>
          </cell>
          <cell r="BN64">
            <v>12729</v>
          </cell>
          <cell r="BO64">
            <v>-3746</v>
          </cell>
          <cell r="BP64">
            <v>8281</v>
          </cell>
          <cell r="BQ64">
            <v>6792</v>
          </cell>
          <cell r="BR64">
            <v>587262</v>
          </cell>
          <cell r="BS64">
            <v>30000</v>
          </cell>
          <cell r="BT64">
            <v>617262</v>
          </cell>
          <cell r="BU64">
            <v>149</v>
          </cell>
          <cell r="BV64">
            <v>0</v>
          </cell>
          <cell r="BW64">
            <v>0</v>
          </cell>
          <cell r="BX64">
            <v>0</v>
          </cell>
          <cell r="BY64">
            <v>0</v>
          </cell>
          <cell r="BZ64">
            <v>0</v>
          </cell>
          <cell r="CA64">
            <v>24105</v>
          </cell>
          <cell r="CC64">
            <v>24105</v>
          </cell>
          <cell r="CD64">
            <v>24254</v>
          </cell>
          <cell r="CE64">
            <v>641516</v>
          </cell>
          <cell r="CF64">
            <v>563769</v>
          </cell>
          <cell r="CG64">
            <v>24105</v>
          </cell>
          <cell r="CH64">
            <v>149</v>
          </cell>
          <cell r="CI64">
            <v>53493</v>
          </cell>
          <cell r="CJ64">
            <v>641516</v>
          </cell>
          <cell r="CK64">
            <v>0</v>
          </cell>
          <cell r="CL64">
            <v>0</v>
          </cell>
          <cell r="CM64">
            <v>0</v>
          </cell>
          <cell r="CN64">
            <v>0</v>
          </cell>
          <cell r="CO64">
            <v>0</v>
          </cell>
          <cell r="CP64">
            <v>0</v>
          </cell>
          <cell r="CQ64">
            <v>0</v>
          </cell>
          <cell r="CR64">
            <v>0</v>
          </cell>
          <cell r="CS64">
            <v>0</v>
          </cell>
        </row>
        <row r="65">
          <cell r="A65">
            <v>615</v>
          </cell>
          <cell r="B65">
            <v>3366</v>
          </cell>
          <cell r="C65" t="str">
            <v>Staunton and Corse Church of England Primary School</v>
          </cell>
          <cell r="D65">
            <v>1</v>
          </cell>
          <cell r="M65">
            <v>0</v>
          </cell>
          <cell r="N65">
            <v>0</v>
          </cell>
          <cell r="O65">
            <v>21</v>
          </cell>
          <cell r="P65">
            <v>17</v>
          </cell>
          <cell r="Q65">
            <v>18</v>
          </cell>
          <cell r="R65">
            <v>18</v>
          </cell>
          <cell r="S65">
            <v>13</v>
          </cell>
          <cell r="T65">
            <v>15</v>
          </cell>
          <cell r="U65">
            <v>15</v>
          </cell>
          <cell r="V65">
            <v>1</v>
          </cell>
          <cell r="W65">
            <v>118</v>
          </cell>
          <cell r="X65">
            <v>56</v>
          </cell>
          <cell r="Y65">
            <v>62</v>
          </cell>
          <cell r="Z65">
            <v>118</v>
          </cell>
          <cell r="AA65">
            <v>0</v>
          </cell>
          <cell r="AB65">
            <v>0</v>
          </cell>
          <cell r="AC65">
            <v>0.2419</v>
          </cell>
          <cell r="AD65">
            <v>14</v>
          </cell>
          <cell r="AE65">
            <v>15</v>
          </cell>
          <cell r="AF65">
            <v>0</v>
          </cell>
          <cell r="AG65">
            <v>1</v>
          </cell>
          <cell r="AH65">
            <v>2</v>
          </cell>
          <cell r="AI65">
            <v>2</v>
          </cell>
          <cell r="AJ65">
            <v>4</v>
          </cell>
          <cell r="AK65">
            <v>31282.9</v>
          </cell>
          <cell r="AL65">
            <v>30842</v>
          </cell>
          <cell r="AM65">
            <v>440.90000000000146</v>
          </cell>
          <cell r="AN65">
            <v>1763.6</v>
          </cell>
          <cell r="AO65">
            <v>1</v>
          </cell>
          <cell r="AP65">
            <v>1764</v>
          </cell>
          <cell r="AQ65">
            <v>60031</v>
          </cell>
          <cell r="AR65">
            <v>146202</v>
          </cell>
          <cell r="AS65">
            <v>31860</v>
          </cell>
          <cell r="AT65">
            <v>178062</v>
          </cell>
          <cell r="AU65">
            <v>0</v>
          </cell>
          <cell r="AV65">
            <v>1084</v>
          </cell>
          <cell r="AW65">
            <v>1084</v>
          </cell>
          <cell r="AX65">
            <v>388</v>
          </cell>
          <cell r="AY65">
            <v>2772</v>
          </cell>
          <cell r="AZ65">
            <v>2475</v>
          </cell>
          <cell r="BA65">
            <v>0</v>
          </cell>
          <cell r="BB65">
            <v>6719</v>
          </cell>
          <cell r="BC65">
            <v>0</v>
          </cell>
          <cell r="BD65">
            <v>5376</v>
          </cell>
          <cell r="BE65">
            <v>840</v>
          </cell>
          <cell r="BF65">
            <v>0</v>
          </cell>
          <cell r="BG65">
            <v>297</v>
          </cell>
          <cell r="BH65">
            <v>0</v>
          </cell>
          <cell r="BI65">
            <v>0</v>
          </cell>
          <cell r="BJ65">
            <v>0</v>
          </cell>
          <cell r="BK65">
            <v>0</v>
          </cell>
          <cell r="BL65">
            <v>0</v>
          </cell>
          <cell r="BM65">
            <v>0</v>
          </cell>
          <cell r="BN65">
            <v>6513</v>
          </cell>
          <cell r="BO65">
            <v>1764</v>
          </cell>
          <cell r="BP65">
            <v>1248</v>
          </cell>
          <cell r="BQ65">
            <v>566</v>
          </cell>
          <cell r="BR65">
            <v>254903</v>
          </cell>
          <cell r="BS65">
            <v>18000</v>
          </cell>
          <cell r="BT65">
            <v>272903</v>
          </cell>
          <cell r="BU65">
            <v>149</v>
          </cell>
          <cell r="BV65">
            <v>0</v>
          </cell>
          <cell r="BW65">
            <v>0</v>
          </cell>
          <cell r="BX65">
            <v>0</v>
          </cell>
          <cell r="BY65">
            <v>0</v>
          </cell>
          <cell r="BZ65">
            <v>0</v>
          </cell>
          <cell r="CA65">
            <v>0</v>
          </cell>
          <cell r="CC65">
            <v>0</v>
          </cell>
          <cell r="CD65">
            <v>149</v>
          </cell>
          <cell r="CE65">
            <v>273052</v>
          </cell>
          <cell r="CF65">
            <v>266184</v>
          </cell>
          <cell r="CG65">
            <v>0</v>
          </cell>
          <cell r="CH65">
            <v>149</v>
          </cell>
          <cell r="CI65">
            <v>6719</v>
          </cell>
          <cell r="CJ65">
            <v>273052</v>
          </cell>
          <cell r="CK65">
            <v>0</v>
          </cell>
          <cell r="CL65">
            <v>0</v>
          </cell>
          <cell r="CM65">
            <v>0</v>
          </cell>
          <cell r="CN65">
            <v>0</v>
          </cell>
          <cell r="CO65">
            <v>0</v>
          </cell>
          <cell r="CP65">
            <v>0</v>
          </cell>
          <cell r="CQ65">
            <v>0</v>
          </cell>
          <cell r="CR65">
            <v>0</v>
          </cell>
          <cell r="CS65">
            <v>0</v>
          </cell>
        </row>
        <row r="66">
          <cell r="A66">
            <v>616</v>
          </cell>
          <cell r="B66">
            <v>3322</v>
          </cell>
          <cell r="C66" t="str">
            <v>Cranham Church of England Primary School</v>
          </cell>
          <cell r="D66">
            <v>1</v>
          </cell>
          <cell r="M66">
            <v>0</v>
          </cell>
          <cell r="N66">
            <v>0</v>
          </cell>
          <cell r="O66">
            <v>5</v>
          </cell>
          <cell r="P66">
            <v>10</v>
          </cell>
          <cell r="Q66">
            <v>4</v>
          </cell>
          <cell r="R66">
            <v>11</v>
          </cell>
          <cell r="S66">
            <v>4</v>
          </cell>
          <cell r="T66">
            <v>5</v>
          </cell>
          <cell r="U66">
            <v>4</v>
          </cell>
          <cell r="V66">
            <v>0</v>
          </cell>
          <cell r="W66">
            <v>43</v>
          </cell>
          <cell r="X66">
            <v>19</v>
          </cell>
          <cell r="Y66">
            <v>24</v>
          </cell>
          <cell r="Z66">
            <v>43</v>
          </cell>
          <cell r="AA66">
            <v>0</v>
          </cell>
          <cell r="AB66">
            <v>0</v>
          </cell>
          <cell r="AC66">
            <v>0.16669999999999999</v>
          </cell>
          <cell r="AD66">
            <v>3</v>
          </cell>
          <cell r="AE66">
            <v>4</v>
          </cell>
          <cell r="AF66">
            <v>0</v>
          </cell>
          <cell r="AG66">
            <v>2</v>
          </cell>
          <cell r="AH66">
            <v>0</v>
          </cell>
          <cell r="AI66">
            <v>0</v>
          </cell>
          <cell r="AJ66">
            <v>1.7141000000000002</v>
          </cell>
          <cell r="AK66">
            <v>29203.989999999998</v>
          </cell>
          <cell r="AL66">
            <v>30842</v>
          </cell>
          <cell r="AM66">
            <v>-1638.010000000002</v>
          </cell>
          <cell r="AN66">
            <v>-2807.71</v>
          </cell>
          <cell r="AO66">
            <v>0.5</v>
          </cell>
          <cell r="AP66">
            <v>-1404</v>
          </cell>
          <cell r="AQ66">
            <v>60031</v>
          </cell>
          <cell r="AR66">
            <v>53277</v>
          </cell>
          <cell r="AS66">
            <v>11610</v>
          </cell>
          <cell r="AT66">
            <v>64887</v>
          </cell>
          <cell r="AU66">
            <v>0</v>
          </cell>
          <cell r="AV66">
            <v>242</v>
          </cell>
          <cell r="AW66">
            <v>242</v>
          </cell>
          <cell r="AX66">
            <v>0</v>
          </cell>
          <cell r="AY66">
            <v>594</v>
          </cell>
          <cell r="AZ66">
            <v>660</v>
          </cell>
          <cell r="BA66">
            <v>0</v>
          </cell>
          <cell r="BB66">
            <v>1496</v>
          </cell>
          <cell r="BC66">
            <v>0</v>
          </cell>
          <cell r="BD66">
            <v>1824</v>
          </cell>
          <cell r="BE66">
            <v>285</v>
          </cell>
          <cell r="BF66">
            <v>0</v>
          </cell>
          <cell r="BG66">
            <v>297</v>
          </cell>
          <cell r="BH66">
            <v>0</v>
          </cell>
          <cell r="BI66">
            <v>0</v>
          </cell>
          <cell r="BJ66">
            <v>0</v>
          </cell>
          <cell r="BK66">
            <v>0</v>
          </cell>
          <cell r="BL66">
            <v>0</v>
          </cell>
          <cell r="BM66">
            <v>0</v>
          </cell>
          <cell r="BN66">
            <v>2406</v>
          </cell>
          <cell r="BO66">
            <v>-1404</v>
          </cell>
          <cell r="BP66">
            <v>236</v>
          </cell>
          <cell r="BQ66">
            <v>0</v>
          </cell>
          <cell r="BR66">
            <v>127652</v>
          </cell>
          <cell r="BS66">
            <v>9000</v>
          </cell>
          <cell r="BT66">
            <v>136652</v>
          </cell>
          <cell r="BU66">
            <v>149</v>
          </cell>
          <cell r="BV66">
            <v>0</v>
          </cell>
          <cell r="BW66">
            <v>0</v>
          </cell>
          <cell r="BX66">
            <v>0</v>
          </cell>
          <cell r="BY66">
            <v>0</v>
          </cell>
          <cell r="BZ66">
            <v>0</v>
          </cell>
          <cell r="CA66">
            <v>0</v>
          </cell>
          <cell r="CC66">
            <v>0</v>
          </cell>
          <cell r="CD66">
            <v>149</v>
          </cell>
          <cell r="CE66">
            <v>136801</v>
          </cell>
          <cell r="CF66">
            <v>135156</v>
          </cell>
          <cell r="CG66">
            <v>0</v>
          </cell>
          <cell r="CH66">
            <v>149</v>
          </cell>
          <cell r="CI66">
            <v>1496</v>
          </cell>
          <cell r="CJ66">
            <v>136801</v>
          </cell>
          <cell r="CK66">
            <v>0</v>
          </cell>
          <cell r="CL66">
            <v>0</v>
          </cell>
          <cell r="CM66">
            <v>0</v>
          </cell>
          <cell r="CN66">
            <v>0</v>
          </cell>
          <cell r="CO66">
            <v>0</v>
          </cell>
          <cell r="CP66">
            <v>0</v>
          </cell>
          <cell r="CQ66">
            <v>0</v>
          </cell>
          <cell r="CR66">
            <v>0</v>
          </cell>
          <cell r="CS66">
            <v>0</v>
          </cell>
        </row>
        <row r="67">
          <cell r="A67">
            <v>619</v>
          </cell>
          <cell r="B67">
            <v>3030</v>
          </cell>
          <cell r="C67" t="str">
            <v>Deerhurst and Apperley Church of England Primary School</v>
          </cell>
          <cell r="M67">
            <v>0</v>
          </cell>
          <cell r="N67">
            <v>0</v>
          </cell>
          <cell r="O67">
            <v>10</v>
          </cell>
          <cell r="P67">
            <v>4</v>
          </cell>
          <cell r="Q67">
            <v>10</v>
          </cell>
          <cell r="R67">
            <v>7</v>
          </cell>
          <cell r="S67">
            <v>7</v>
          </cell>
          <cell r="T67">
            <v>14</v>
          </cell>
          <cell r="U67">
            <v>9</v>
          </cell>
          <cell r="V67">
            <v>0</v>
          </cell>
          <cell r="W67">
            <v>61</v>
          </cell>
          <cell r="X67">
            <v>24</v>
          </cell>
          <cell r="Y67">
            <v>37</v>
          </cell>
          <cell r="Z67">
            <v>61</v>
          </cell>
          <cell r="AA67">
            <v>0</v>
          </cell>
          <cell r="AB67">
            <v>0</v>
          </cell>
          <cell r="AC67">
            <v>0.16220000000000001</v>
          </cell>
          <cell r="AD67">
            <v>4</v>
          </cell>
          <cell r="AE67">
            <v>6</v>
          </cell>
          <cell r="AF67">
            <v>1</v>
          </cell>
          <cell r="AG67">
            <v>2</v>
          </cell>
          <cell r="AH67">
            <v>0</v>
          </cell>
          <cell r="AI67">
            <v>0</v>
          </cell>
          <cell r="AJ67">
            <v>2.6</v>
          </cell>
          <cell r="AK67">
            <v>32307.91</v>
          </cell>
          <cell r="AL67">
            <v>30842</v>
          </cell>
          <cell r="AM67">
            <v>1465.9099999999999</v>
          </cell>
          <cell r="AN67">
            <v>3811.37</v>
          </cell>
          <cell r="AO67">
            <v>1</v>
          </cell>
          <cell r="AP67">
            <v>3811</v>
          </cell>
          <cell r="AQ67">
            <v>60031</v>
          </cell>
          <cell r="AR67">
            <v>75579</v>
          </cell>
          <cell r="AS67">
            <v>16470</v>
          </cell>
          <cell r="AT67">
            <v>92049</v>
          </cell>
          <cell r="AU67">
            <v>0</v>
          </cell>
          <cell r="AV67">
            <v>344</v>
          </cell>
          <cell r="AW67">
            <v>344</v>
          </cell>
          <cell r="AX67">
            <v>0</v>
          </cell>
          <cell r="AY67">
            <v>792</v>
          </cell>
          <cell r="AZ67">
            <v>990</v>
          </cell>
          <cell r="BA67">
            <v>0</v>
          </cell>
          <cell r="BB67">
            <v>2126</v>
          </cell>
          <cell r="BC67">
            <v>0</v>
          </cell>
          <cell r="BD67">
            <v>2304</v>
          </cell>
          <cell r="BE67">
            <v>360</v>
          </cell>
          <cell r="BF67">
            <v>0</v>
          </cell>
          <cell r="BG67">
            <v>297</v>
          </cell>
          <cell r="BH67">
            <v>0</v>
          </cell>
          <cell r="BI67">
            <v>0</v>
          </cell>
          <cell r="BJ67">
            <v>0</v>
          </cell>
          <cell r="BK67">
            <v>0</v>
          </cell>
          <cell r="BL67">
            <v>0</v>
          </cell>
          <cell r="BM67">
            <v>0</v>
          </cell>
          <cell r="BN67">
            <v>2961</v>
          </cell>
          <cell r="BO67">
            <v>3811</v>
          </cell>
          <cell r="BP67">
            <v>2331</v>
          </cell>
          <cell r="BQ67">
            <v>0</v>
          </cell>
          <cell r="BR67">
            <v>163309</v>
          </cell>
          <cell r="BS67">
            <v>9000</v>
          </cell>
          <cell r="BT67">
            <v>172309</v>
          </cell>
          <cell r="BU67">
            <v>149</v>
          </cell>
          <cell r="BV67">
            <v>0</v>
          </cell>
          <cell r="BW67">
            <v>0</v>
          </cell>
          <cell r="BX67">
            <v>0</v>
          </cell>
          <cell r="BY67">
            <v>0</v>
          </cell>
          <cell r="BZ67">
            <v>0</v>
          </cell>
          <cell r="CA67">
            <v>13886</v>
          </cell>
          <cell r="CC67">
            <v>13886</v>
          </cell>
          <cell r="CD67">
            <v>14035</v>
          </cell>
          <cell r="CE67">
            <v>186344</v>
          </cell>
          <cell r="CF67">
            <v>170183</v>
          </cell>
          <cell r="CG67">
            <v>13886</v>
          </cell>
          <cell r="CH67">
            <v>149</v>
          </cell>
          <cell r="CI67">
            <v>2126</v>
          </cell>
          <cell r="CJ67">
            <v>186344</v>
          </cell>
          <cell r="CK67">
            <v>0</v>
          </cell>
          <cell r="CL67">
            <v>0</v>
          </cell>
          <cell r="CM67">
            <v>0</v>
          </cell>
          <cell r="CN67">
            <v>0</v>
          </cell>
          <cell r="CO67">
            <v>0</v>
          </cell>
          <cell r="CP67">
            <v>0</v>
          </cell>
          <cell r="CQ67">
            <v>0</v>
          </cell>
          <cell r="CR67">
            <v>0</v>
          </cell>
          <cell r="CS67">
            <v>0</v>
          </cell>
        </row>
        <row r="68">
          <cell r="A68">
            <v>620</v>
          </cell>
          <cell r="B68">
            <v>2106</v>
          </cell>
          <cell r="C68" t="str">
            <v>Coalway Community Infant School</v>
          </cell>
          <cell r="M68">
            <v>0</v>
          </cell>
          <cell r="N68">
            <v>0</v>
          </cell>
          <cell r="O68">
            <v>52</v>
          </cell>
          <cell r="P68">
            <v>70</v>
          </cell>
          <cell r="Q68">
            <v>59</v>
          </cell>
          <cell r="R68">
            <v>0</v>
          </cell>
          <cell r="S68">
            <v>0</v>
          </cell>
          <cell r="T68">
            <v>0</v>
          </cell>
          <cell r="U68">
            <v>0</v>
          </cell>
          <cell r="V68">
            <v>0</v>
          </cell>
          <cell r="W68">
            <v>181</v>
          </cell>
          <cell r="X68">
            <v>181</v>
          </cell>
          <cell r="Y68">
            <v>0</v>
          </cell>
          <cell r="Z68">
            <v>181</v>
          </cell>
          <cell r="AA68">
            <v>0</v>
          </cell>
          <cell r="AB68">
            <v>0</v>
          </cell>
          <cell r="AC68">
            <v>0.2762</v>
          </cell>
          <cell r="AD68">
            <v>50</v>
          </cell>
          <cell r="AE68">
            <v>0</v>
          </cell>
          <cell r="AF68">
            <v>16</v>
          </cell>
          <cell r="AG68">
            <v>0</v>
          </cell>
          <cell r="AH68">
            <v>24</v>
          </cell>
          <cell r="AI68">
            <v>20</v>
          </cell>
          <cell r="AJ68">
            <v>7</v>
          </cell>
          <cell r="AK68">
            <v>32357.489999999998</v>
          </cell>
          <cell r="AL68">
            <v>30842</v>
          </cell>
          <cell r="AM68">
            <v>1515.489999999998</v>
          </cell>
          <cell r="AN68">
            <v>10608.43</v>
          </cell>
          <cell r="AO68">
            <v>0.75</v>
          </cell>
          <cell r="AP68">
            <v>7956</v>
          </cell>
          <cell r="AQ68">
            <v>60031</v>
          </cell>
          <cell r="AR68">
            <v>224259</v>
          </cell>
          <cell r="AS68">
            <v>48870</v>
          </cell>
          <cell r="AT68">
            <v>273129</v>
          </cell>
          <cell r="AU68">
            <v>10888</v>
          </cell>
          <cell r="AV68">
            <v>2764</v>
          </cell>
          <cell r="AW68">
            <v>13652</v>
          </cell>
          <cell r="AX68">
            <v>4656</v>
          </cell>
          <cell r="AY68">
            <v>9900</v>
          </cell>
          <cell r="AZ68">
            <v>0</v>
          </cell>
          <cell r="BA68">
            <v>0</v>
          </cell>
          <cell r="BB68">
            <v>28208</v>
          </cell>
          <cell r="BC68">
            <v>0</v>
          </cell>
          <cell r="BD68">
            <v>17376</v>
          </cell>
          <cell r="BE68">
            <v>2715</v>
          </cell>
          <cell r="BF68">
            <v>0</v>
          </cell>
          <cell r="BG68">
            <v>297</v>
          </cell>
          <cell r="BH68">
            <v>0</v>
          </cell>
          <cell r="BI68">
            <v>0</v>
          </cell>
          <cell r="BJ68">
            <v>0</v>
          </cell>
          <cell r="BK68">
            <v>0</v>
          </cell>
          <cell r="BL68">
            <v>0</v>
          </cell>
          <cell r="BM68">
            <v>0</v>
          </cell>
          <cell r="BN68">
            <v>20388</v>
          </cell>
          <cell r="BO68">
            <v>7956</v>
          </cell>
          <cell r="BP68">
            <v>9547</v>
          </cell>
          <cell r="BQ68">
            <v>5660</v>
          </cell>
          <cell r="BR68">
            <v>404919</v>
          </cell>
          <cell r="BS68">
            <v>18000</v>
          </cell>
          <cell r="BT68">
            <v>422919</v>
          </cell>
          <cell r="BU68">
            <v>149</v>
          </cell>
          <cell r="BV68">
            <v>0</v>
          </cell>
          <cell r="BW68">
            <v>0</v>
          </cell>
          <cell r="BX68">
            <v>0</v>
          </cell>
          <cell r="BY68">
            <v>0</v>
          </cell>
          <cell r="BZ68">
            <v>0</v>
          </cell>
          <cell r="CA68">
            <v>19292</v>
          </cell>
          <cell r="CB68">
            <v>16678</v>
          </cell>
          <cell r="CC68">
            <v>2614</v>
          </cell>
          <cell r="CD68">
            <v>2763</v>
          </cell>
          <cell r="CE68">
            <v>425682</v>
          </cell>
          <cell r="CF68">
            <v>394711</v>
          </cell>
          <cell r="CG68">
            <v>2614</v>
          </cell>
          <cell r="CH68">
            <v>149</v>
          </cell>
          <cell r="CI68">
            <v>28208</v>
          </cell>
          <cell r="CJ68">
            <v>425682</v>
          </cell>
          <cell r="CK68">
            <v>0</v>
          </cell>
          <cell r="CL68">
            <v>0</v>
          </cell>
          <cell r="CM68">
            <v>0</v>
          </cell>
          <cell r="CN68">
            <v>0</v>
          </cell>
          <cell r="CO68">
            <v>0</v>
          </cell>
          <cell r="CP68">
            <v>0</v>
          </cell>
          <cell r="CQ68">
            <v>0</v>
          </cell>
          <cell r="CR68">
            <v>0</v>
          </cell>
          <cell r="CS68">
            <v>0</v>
          </cell>
        </row>
        <row r="69">
          <cell r="A69">
            <v>622</v>
          </cell>
          <cell r="B69">
            <v>3087</v>
          </cell>
          <cell r="C69" t="str">
            <v>Down Ampney Church of England Primary School</v>
          </cell>
          <cell r="M69">
            <v>0</v>
          </cell>
          <cell r="N69">
            <v>0</v>
          </cell>
          <cell r="O69">
            <v>5</v>
          </cell>
          <cell r="P69">
            <v>7</v>
          </cell>
          <cell r="Q69">
            <v>5</v>
          </cell>
          <cell r="R69">
            <v>5</v>
          </cell>
          <cell r="S69">
            <v>7</v>
          </cell>
          <cell r="T69">
            <v>3</v>
          </cell>
          <cell r="U69">
            <v>6</v>
          </cell>
          <cell r="V69">
            <v>0</v>
          </cell>
          <cell r="W69">
            <v>38</v>
          </cell>
          <cell r="X69">
            <v>17</v>
          </cell>
          <cell r="Y69">
            <v>21</v>
          </cell>
          <cell r="Z69">
            <v>38</v>
          </cell>
          <cell r="AA69">
            <v>0</v>
          </cell>
          <cell r="AB69">
            <v>0</v>
          </cell>
          <cell r="AC69">
            <v>0.47620000000000001</v>
          </cell>
          <cell r="AD69">
            <v>8</v>
          </cell>
          <cell r="AE69">
            <v>10</v>
          </cell>
          <cell r="AF69">
            <v>0</v>
          </cell>
          <cell r="AG69">
            <v>2</v>
          </cell>
          <cell r="AH69">
            <v>3</v>
          </cell>
          <cell r="AI69">
            <v>0</v>
          </cell>
          <cell r="AJ69">
            <v>1.8311999999999999</v>
          </cell>
          <cell r="AK69">
            <v>30514.6</v>
          </cell>
          <cell r="AL69">
            <v>30842</v>
          </cell>
          <cell r="AM69">
            <v>-327.40000000000146</v>
          </cell>
          <cell r="AN69">
            <v>-599.53</v>
          </cell>
          <cell r="AO69">
            <v>0.5</v>
          </cell>
          <cell r="AP69">
            <v>-300</v>
          </cell>
          <cell r="AQ69">
            <v>60031</v>
          </cell>
          <cell r="AR69">
            <v>47082</v>
          </cell>
          <cell r="AS69">
            <v>10260</v>
          </cell>
          <cell r="AT69">
            <v>57342</v>
          </cell>
          <cell r="AU69">
            <v>0</v>
          </cell>
          <cell r="AV69">
            <v>732</v>
          </cell>
          <cell r="AW69">
            <v>732</v>
          </cell>
          <cell r="AX69">
            <v>582</v>
          </cell>
          <cell r="AY69">
            <v>1584</v>
          </cell>
          <cell r="AZ69">
            <v>1650</v>
          </cell>
          <cell r="BA69">
            <v>0</v>
          </cell>
          <cell r="BB69">
            <v>4548</v>
          </cell>
          <cell r="BC69">
            <v>0</v>
          </cell>
          <cell r="BD69">
            <v>1632</v>
          </cell>
          <cell r="BE69">
            <v>255</v>
          </cell>
          <cell r="BF69">
            <v>0</v>
          </cell>
          <cell r="BG69">
            <v>297</v>
          </cell>
          <cell r="BH69">
            <v>0</v>
          </cell>
          <cell r="BI69">
            <v>0</v>
          </cell>
          <cell r="BJ69">
            <v>0</v>
          </cell>
          <cell r="BK69">
            <v>0</v>
          </cell>
          <cell r="BL69">
            <v>0</v>
          </cell>
          <cell r="BM69">
            <v>0</v>
          </cell>
          <cell r="BN69">
            <v>2184</v>
          </cell>
          <cell r="BO69">
            <v>-300</v>
          </cell>
          <cell r="BP69">
            <v>744</v>
          </cell>
          <cell r="BQ69">
            <v>0</v>
          </cell>
          <cell r="BR69">
            <v>124549</v>
          </cell>
          <cell r="BS69">
            <v>9000</v>
          </cell>
          <cell r="BT69">
            <v>133549</v>
          </cell>
          <cell r="BU69">
            <v>149</v>
          </cell>
          <cell r="BV69">
            <v>0</v>
          </cell>
          <cell r="BW69">
            <v>0</v>
          </cell>
          <cell r="BX69">
            <v>0</v>
          </cell>
          <cell r="BY69">
            <v>0</v>
          </cell>
          <cell r="BZ69">
            <v>0</v>
          </cell>
          <cell r="CA69">
            <v>12742</v>
          </cell>
          <cell r="CC69">
            <v>12742</v>
          </cell>
          <cell r="CD69">
            <v>12891</v>
          </cell>
          <cell r="CE69">
            <v>146440</v>
          </cell>
          <cell r="CF69">
            <v>129001</v>
          </cell>
          <cell r="CG69">
            <v>12742</v>
          </cell>
          <cell r="CH69">
            <v>149</v>
          </cell>
          <cell r="CI69">
            <v>4548</v>
          </cell>
          <cell r="CJ69">
            <v>146440</v>
          </cell>
          <cell r="CK69">
            <v>0</v>
          </cell>
          <cell r="CL69">
            <v>0</v>
          </cell>
          <cell r="CM69">
            <v>0</v>
          </cell>
          <cell r="CN69">
            <v>0</v>
          </cell>
          <cell r="CO69">
            <v>0</v>
          </cell>
          <cell r="CP69">
            <v>0</v>
          </cell>
          <cell r="CQ69">
            <v>0</v>
          </cell>
          <cell r="CR69">
            <v>0</v>
          </cell>
          <cell r="CS69">
            <v>0</v>
          </cell>
        </row>
        <row r="70">
          <cell r="A70">
            <v>628</v>
          </cell>
          <cell r="B70">
            <v>2062</v>
          </cell>
          <cell r="C70" t="str">
            <v>Drybrook School</v>
          </cell>
          <cell r="M70">
            <v>0</v>
          </cell>
          <cell r="N70">
            <v>0</v>
          </cell>
          <cell r="O70">
            <v>20</v>
          </cell>
          <cell r="P70">
            <v>18</v>
          </cell>
          <cell r="Q70">
            <v>18</v>
          </cell>
          <cell r="R70">
            <v>24</v>
          </cell>
          <cell r="S70">
            <v>26</v>
          </cell>
          <cell r="T70">
            <v>26</v>
          </cell>
          <cell r="U70">
            <v>34</v>
          </cell>
          <cell r="V70">
            <v>0</v>
          </cell>
          <cell r="W70">
            <v>166</v>
          </cell>
          <cell r="X70">
            <v>56</v>
          </cell>
          <cell r="Y70">
            <v>110</v>
          </cell>
          <cell r="Z70">
            <v>166</v>
          </cell>
          <cell r="AA70">
            <v>0</v>
          </cell>
          <cell r="AB70">
            <v>0</v>
          </cell>
          <cell r="AC70">
            <v>0.2273</v>
          </cell>
          <cell r="AD70">
            <v>13</v>
          </cell>
          <cell r="AE70">
            <v>25</v>
          </cell>
          <cell r="AF70">
            <v>7</v>
          </cell>
          <cell r="AG70">
            <v>10</v>
          </cell>
          <cell r="AH70">
            <v>19</v>
          </cell>
          <cell r="AI70">
            <v>18</v>
          </cell>
          <cell r="AJ70">
            <v>7.8000000000000007</v>
          </cell>
          <cell r="AK70">
            <v>32704.109999999997</v>
          </cell>
          <cell r="AL70">
            <v>30842</v>
          </cell>
          <cell r="AM70">
            <v>1862.1099999999969</v>
          </cell>
          <cell r="AN70">
            <v>14524.46</v>
          </cell>
          <cell r="AO70">
            <v>0.75</v>
          </cell>
          <cell r="AP70">
            <v>10893</v>
          </cell>
          <cell r="AQ70">
            <v>60031</v>
          </cell>
          <cell r="AR70">
            <v>205674</v>
          </cell>
          <cell r="AS70">
            <v>44820</v>
          </cell>
          <cell r="AT70">
            <v>250494</v>
          </cell>
          <cell r="AU70">
            <v>70290</v>
          </cell>
          <cell r="AV70">
            <v>1978</v>
          </cell>
          <cell r="AW70">
            <v>72268</v>
          </cell>
          <cell r="AX70">
            <v>3686</v>
          </cell>
          <cell r="AY70">
            <v>2574</v>
          </cell>
          <cell r="AZ70">
            <v>4125</v>
          </cell>
          <cell r="BA70">
            <v>0</v>
          </cell>
          <cell r="BB70">
            <v>82653</v>
          </cell>
          <cell r="BC70">
            <v>0</v>
          </cell>
          <cell r="BD70">
            <v>5376</v>
          </cell>
          <cell r="BE70">
            <v>840</v>
          </cell>
          <cell r="BF70">
            <v>0</v>
          </cell>
          <cell r="BG70">
            <v>297</v>
          </cell>
          <cell r="BH70">
            <v>0</v>
          </cell>
          <cell r="BI70">
            <v>0</v>
          </cell>
          <cell r="BJ70">
            <v>0</v>
          </cell>
          <cell r="BK70">
            <v>0</v>
          </cell>
          <cell r="BL70">
            <v>0</v>
          </cell>
          <cell r="BM70">
            <v>0</v>
          </cell>
          <cell r="BN70">
            <v>6513</v>
          </cell>
          <cell r="BO70">
            <v>10893</v>
          </cell>
          <cell r="BP70">
            <v>3485</v>
          </cell>
          <cell r="BQ70">
            <v>5094</v>
          </cell>
          <cell r="BR70">
            <v>419163</v>
          </cell>
          <cell r="BS70">
            <v>18000</v>
          </cell>
          <cell r="BT70">
            <v>437163</v>
          </cell>
          <cell r="BU70">
            <v>149</v>
          </cell>
          <cell r="BV70">
            <v>0</v>
          </cell>
          <cell r="BW70">
            <v>0</v>
          </cell>
          <cell r="BX70">
            <v>0</v>
          </cell>
          <cell r="BY70">
            <v>0</v>
          </cell>
          <cell r="BZ70">
            <v>0</v>
          </cell>
          <cell r="CA70">
            <v>19229</v>
          </cell>
          <cell r="CC70">
            <v>19229</v>
          </cell>
          <cell r="CD70">
            <v>19378</v>
          </cell>
          <cell r="CE70">
            <v>456541</v>
          </cell>
          <cell r="CF70">
            <v>354510</v>
          </cell>
          <cell r="CG70">
            <v>19229</v>
          </cell>
          <cell r="CH70">
            <v>149</v>
          </cell>
          <cell r="CI70">
            <v>82653</v>
          </cell>
          <cell r="CJ70">
            <v>456541</v>
          </cell>
          <cell r="CK70">
            <v>0</v>
          </cell>
          <cell r="CL70">
            <v>0</v>
          </cell>
          <cell r="CM70">
            <v>0</v>
          </cell>
          <cell r="CN70">
            <v>0</v>
          </cell>
          <cell r="CO70">
            <v>0</v>
          </cell>
          <cell r="CP70">
            <v>0</v>
          </cell>
          <cell r="CQ70">
            <v>0</v>
          </cell>
          <cell r="CR70">
            <v>0</v>
          </cell>
          <cell r="CS70">
            <v>0</v>
          </cell>
        </row>
        <row r="71">
          <cell r="A71">
            <v>630</v>
          </cell>
          <cell r="B71">
            <v>3032</v>
          </cell>
          <cell r="C71" t="str">
            <v>Dursley Church of England Primary School</v>
          </cell>
          <cell r="I71">
            <v>1</v>
          </cell>
          <cell r="M71">
            <v>0</v>
          </cell>
          <cell r="N71">
            <v>0</v>
          </cell>
          <cell r="O71">
            <v>29</v>
          </cell>
          <cell r="P71">
            <v>42</v>
          </cell>
          <cell r="Q71">
            <v>33</v>
          </cell>
          <cell r="R71">
            <v>42</v>
          </cell>
          <cell r="S71">
            <v>29</v>
          </cell>
          <cell r="T71">
            <v>44</v>
          </cell>
          <cell r="U71">
            <v>29</v>
          </cell>
          <cell r="V71">
            <v>0</v>
          </cell>
          <cell r="W71">
            <v>248</v>
          </cell>
          <cell r="X71">
            <v>104</v>
          </cell>
          <cell r="Y71">
            <v>144</v>
          </cell>
          <cell r="Z71">
            <v>248</v>
          </cell>
          <cell r="AA71">
            <v>0</v>
          </cell>
          <cell r="AB71">
            <v>0</v>
          </cell>
          <cell r="AC71">
            <v>0.25</v>
          </cell>
          <cell r="AD71">
            <v>26</v>
          </cell>
          <cell r="AE71">
            <v>36</v>
          </cell>
          <cell r="AF71">
            <v>2</v>
          </cell>
          <cell r="AG71">
            <v>8</v>
          </cell>
          <cell r="AH71">
            <v>45</v>
          </cell>
          <cell r="AI71">
            <v>15</v>
          </cell>
          <cell r="AJ71">
            <v>15</v>
          </cell>
          <cell r="AK71">
            <v>30350.390000000003</v>
          </cell>
          <cell r="AL71">
            <v>30842</v>
          </cell>
          <cell r="AM71">
            <v>-491.60999999999694</v>
          </cell>
          <cell r="AN71">
            <v>-7374.15</v>
          </cell>
          <cell r="AO71">
            <v>0.33329999999999999</v>
          </cell>
          <cell r="AP71">
            <v>-2458</v>
          </cell>
          <cell r="AQ71">
            <v>60031</v>
          </cell>
          <cell r="AR71">
            <v>307272</v>
          </cell>
          <cell r="AS71">
            <v>66960</v>
          </cell>
          <cell r="AT71">
            <v>374232</v>
          </cell>
          <cell r="AU71">
            <v>39302</v>
          </cell>
          <cell r="AV71">
            <v>3760</v>
          </cell>
          <cell r="AW71">
            <v>43062</v>
          </cell>
          <cell r="AX71">
            <v>8730</v>
          </cell>
          <cell r="AY71">
            <v>5148</v>
          </cell>
          <cell r="AZ71">
            <v>5940</v>
          </cell>
          <cell r="BA71">
            <v>41655</v>
          </cell>
          <cell r="BB71">
            <v>104535</v>
          </cell>
          <cell r="BC71">
            <v>0</v>
          </cell>
          <cell r="BD71">
            <v>9984</v>
          </cell>
          <cell r="BE71">
            <v>1560</v>
          </cell>
          <cell r="BF71">
            <v>0</v>
          </cell>
          <cell r="BG71">
            <v>297</v>
          </cell>
          <cell r="BH71">
            <v>0</v>
          </cell>
          <cell r="BI71">
            <v>220</v>
          </cell>
          <cell r="BJ71">
            <v>0</v>
          </cell>
          <cell r="BK71">
            <v>0</v>
          </cell>
          <cell r="BL71">
            <v>0</v>
          </cell>
          <cell r="BM71">
            <v>0</v>
          </cell>
          <cell r="BN71">
            <v>12061</v>
          </cell>
          <cell r="BO71">
            <v>-2458</v>
          </cell>
          <cell r="BP71">
            <v>9290</v>
          </cell>
          <cell r="BQ71">
            <v>4245</v>
          </cell>
          <cell r="BR71">
            <v>561936</v>
          </cell>
          <cell r="BS71">
            <v>30000</v>
          </cell>
          <cell r="BT71">
            <v>591936</v>
          </cell>
          <cell r="BU71">
            <v>149</v>
          </cell>
          <cell r="BV71">
            <v>0</v>
          </cell>
          <cell r="BW71">
            <v>0</v>
          </cell>
          <cell r="BX71">
            <v>0</v>
          </cell>
          <cell r="BY71">
            <v>79819</v>
          </cell>
          <cell r="BZ71">
            <v>79819</v>
          </cell>
          <cell r="CA71">
            <v>23554</v>
          </cell>
          <cell r="CC71">
            <v>23554</v>
          </cell>
          <cell r="CD71">
            <v>103522</v>
          </cell>
          <cell r="CE71">
            <v>695458</v>
          </cell>
          <cell r="CF71">
            <v>487401</v>
          </cell>
          <cell r="CG71">
            <v>23554</v>
          </cell>
          <cell r="CH71">
            <v>79968</v>
          </cell>
          <cell r="CI71">
            <v>104535</v>
          </cell>
          <cell r="CJ71">
            <v>695458</v>
          </cell>
          <cell r="CK71">
            <v>0</v>
          </cell>
          <cell r="CL71">
            <v>0</v>
          </cell>
          <cell r="CM71">
            <v>0</v>
          </cell>
          <cell r="CN71">
            <v>0</v>
          </cell>
          <cell r="CO71">
            <v>0</v>
          </cell>
          <cell r="CP71">
            <v>0</v>
          </cell>
          <cell r="CQ71">
            <v>0</v>
          </cell>
          <cell r="CR71">
            <v>0</v>
          </cell>
          <cell r="CS71">
            <v>0</v>
          </cell>
        </row>
        <row r="72">
          <cell r="A72">
            <v>632</v>
          </cell>
          <cell r="B72">
            <v>3323</v>
          </cell>
          <cell r="C72" t="str">
            <v>Ann Cam Church of England Primary School</v>
          </cell>
          <cell r="D72">
            <v>1</v>
          </cell>
          <cell r="M72">
            <v>0</v>
          </cell>
          <cell r="N72">
            <v>0</v>
          </cell>
          <cell r="O72">
            <v>13</v>
          </cell>
          <cell r="P72">
            <v>16</v>
          </cell>
          <cell r="Q72">
            <v>21</v>
          </cell>
          <cell r="R72">
            <v>15</v>
          </cell>
          <cell r="S72">
            <v>24</v>
          </cell>
          <cell r="T72">
            <v>22</v>
          </cell>
          <cell r="U72">
            <v>20</v>
          </cell>
          <cell r="V72">
            <v>0</v>
          </cell>
          <cell r="W72">
            <v>131</v>
          </cell>
          <cell r="X72">
            <v>50</v>
          </cell>
          <cell r="Y72">
            <v>81</v>
          </cell>
          <cell r="Z72">
            <v>131</v>
          </cell>
          <cell r="AA72">
            <v>0</v>
          </cell>
          <cell r="AB72">
            <v>0</v>
          </cell>
          <cell r="AC72">
            <v>0.2346</v>
          </cell>
          <cell r="AD72">
            <v>12</v>
          </cell>
          <cell r="AE72">
            <v>19</v>
          </cell>
          <cell r="AF72">
            <v>5</v>
          </cell>
          <cell r="AG72">
            <v>10</v>
          </cell>
          <cell r="AH72">
            <v>5</v>
          </cell>
          <cell r="AI72">
            <v>2</v>
          </cell>
          <cell r="AJ72">
            <v>5.5</v>
          </cell>
          <cell r="AK72">
            <v>30105.45</v>
          </cell>
          <cell r="AL72">
            <v>30842</v>
          </cell>
          <cell r="AM72">
            <v>-736.54999999999927</v>
          </cell>
          <cell r="AN72">
            <v>-4051.03</v>
          </cell>
          <cell r="AO72">
            <v>0.5</v>
          </cell>
          <cell r="AP72">
            <v>-2026</v>
          </cell>
          <cell r="AQ72">
            <v>60031</v>
          </cell>
          <cell r="AR72">
            <v>162309</v>
          </cell>
          <cell r="AS72">
            <v>35370</v>
          </cell>
          <cell r="AT72">
            <v>197679</v>
          </cell>
          <cell r="AU72">
            <v>9740</v>
          </cell>
          <cell r="AV72">
            <v>1244</v>
          </cell>
          <cell r="AW72">
            <v>10984</v>
          </cell>
          <cell r="AX72">
            <v>970</v>
          </cell>
          <cell r="AY72">
            <v>2376</v>
          </cell>
          <cell r="AZ72">
            <v>3135</v>
          </cell>
          <cell r="BA72">
            <v>0</v>
          </cell>
          <cell r="BB72">
            <v>17465</v>
          </cell>
          <cell r="BC72">
            <v>0</v>
          </cell>
          <cell r="BD72">
            <v>4800</v>
          </cell>
          <cell r="BE72">
            <v>750</v>
          </cell>
          <cell r="BF72">
            <v>0</v>
          </cell>
          <cell r="BG72">
            <v>297</v>
          </cell>
          <cell r="BH72">
            <v>0</v>
          </cell>
          <cell r="BI72">
            <v>0</v>
          </cell>
          <cell r="BJ72">
            <v>0</v>
          </cell>
          <cell r="BK72">
            <v>0</v>
          </cell>
          <cell r="BL72">
            <v>0</v>
          </cell>
          <cell r="BM72">
            <v>0</v>
          </cell>
          <cell r="BN72">
            <v>5847</v>
          </cell>
          <cell r="BO72">
            <v>-2026</v>
          </cell>
          <cell r="BP72">
            <v>1510</v>
          </cell>
          <cell r="BQ72">
            <v>566</v>
          </cell>
          <cell r="BR72">
            <v>281072</v>
          </cell>
          <cell r="BS72">
            <v>18000</v>
          </cell>
          <cell r="BT72">
            <v>299072</v>
          </cell>
          <cell r="BU72">
            <v>149</v>
          </cell>
          <cell r="BV72">
            <v>0</v>
          </cell>
          <cell r="BW72">
            <v>0</v>
          </cell>
          <cell r="BX72">
            <v>0</v>
          </cell>
          <cell r="BY72">
            <v>0</v>
          </cell>
          <cell r="BZ72">
            <v>0</v>
          </cell>
          <cell r="CA72">
            <v>0</v>
          </cell>
          <cell r="CC72">
            <v>0</v>
          </cell>
          <cell r="CD72">
            <v>149</v>
          </cell>
          <cell r="CE72">
            <v>299221</v>
          </cell>
          <cell r="CF72">
            <v>281607</v>
          </cell>
          <cell r="CG72">
            <v>0</v>
          </cell>
          <cell r="CH72">
            <v>149</v>
          </cell>
          <cell r="CI72">
            <v>17465</v>
          </cell>
          <cell r="CJ72">
            <v>299221</v>
          </cell>
          <cell r="CK72">
            <v>0</v>
          </cell>
          <cell r="CL72">
            <v>0</v>
          </cell>
          <cell r="CM72">
            <v>0</v>
          </cell>
          <cell r="CN72">
            <v>0</v>
          </cell>
          <cell r="CO72">
            <v>0</v>
          </cell>
          <cell r="CP72">
            <v>0</v>
          </cell>
          <cell r="CQ72">
            <v>0</v>
          </cell>
          <cell r="CR72">
            <v>0</v>
          </cell>
          <cell r="CS72">
            <v>0</v>
          </cell>
        </row>
        <row r="73">
          <cell r="A73">
            <v>633</v>
          </cell>
          <cell r="B73">
            <v>2044</v>
          </cell>
          <cell r="C73" t="str">
            <v>Eastcombe Primary School</v>
          </cell>
          <cell r="M73">
            <v>0</v>
          </cell>
          <cell r="N73">
            <v>0</v>
          </cell>
          <cell r="O73">
            <v>8</v>
          </cell>
          <cell r="P73">
            <v>10</v>
          </cell>
          <cell r="Q73">
            <v>15</v>
          </cell>
          <cell r="R73">
            <v>12</v>
          </cell>
          <cell r="S73">
            <v>13</v>
          </cell>
          <cell r="T73">
            <v>14</v>
          </cell>
          <cell r="U73">
            <v>5</v>
          </cell>
          <cell r="V73">
            <v>0</v>
          </cell>
          <cell r="W73">
            <v>77</v>
          </cell>
          <cell r="X73">
            <v>33</v>
          </cell>
          <cell r="Y73">
            <v>44</v>
          </cell>
          <cell r="Z73">
            <v>77</v>
          </cell>
          <cell r="AA73">
            <v>0</v>
          </cell>
          <cell r="AB73">
            <v>0</v>
          </cell>
          <cell r="AC73">
            <v>0.15909999999999999</v>
          </cell>
          <cell r="AD73">
            <v>5</v>
          </cell>
          <cell r="AE73">
            <v>7</v>
          </cell>
          <cell r="AF73">
            <v>1</v>
          </cell>
          <cell r="AG73">
            <v>1</v>
          </cell>
          <cell r="AH73">
            <v>1</v>
          </cell>
          <cell r="AI73">
            <v>0</v>
          </cell>
          <cell r="AJ73">
            <v>3.3712</v>
          </cell>
          <cell r="AK73">
            <v>30364.690000000002</v>
          </cell>
          <cell r="AL73">
            <v>30842</v>
          </cell>
          <cell r="AM73">
            <v>-477.30999999999767</v>
          </cell>
          <cell r="AN73">
            <v>-1609.11</v>
          </cell>
          <cell r="AO73">
            <v>0.5</v>
          </cell>
          <cell r="AP73">
            <v>-805</v>
          </cell>
          <cell r="AQ73">
            <v>60031</v>
          </cell>
          <cell r="AR73">
            <v>95403</v>
          </cell>
          <cell r="AS73">
            <v>20790</v>
          </cell>
          <cell r="AT73">
            <v>116193</v>
          </cell>
          <cell r="AU73">
            <v>0</v>
          </cell>
          <cell r="AV73">
            <v>450</v>
          </cell>
          <cell r="AW73">
            <v>450</v>
          </cell>
          <cell r="AX73">
            <v>194</v>
          </cell>
          <cell r="AY73">
            <v>990</v>
          </cell>
          <cell r="AZ73">
            <v>1155</v>
          </cell>
          <cell r="BA73">
            <v>0</v>
          </cell>
          <cell r="BB73">
            <v>2789</v>
          </cell>
          <cell r="BC73">
            <v>0</v>
          </cell>
          <cell r="BD73">
            <v>3168</v>
          </cell>
          <cell r="BE73">
            <v>495</v>
          </cell>
          <cell r="BF73">
            <v>0</v>
          </cell>
          <cell r="BG73">
            <v>297</v>
          </cell>
          <cell r="BH73">
            <v>0</v>
          </cell>
          <cell r="BI73">
            <v>0</v>
          </cell>
          <cell r="BJ73">
            <v>0</v>
          </cell>
          <cell r="BK73">
            <v>0</v>
          </cell>
          <cell r="BL73">
            <v>0</v>
          </cell>
          <cell r="BM73">
            <v>0</v>
          </cell>
          <cell r="BN73">
            <v>3960</v>
          </cell>
          <cell r="BO73">
            <v>-805</v>
          </cell>
          <cell r="BP73">
            <v>1388</v>
          </cell>
          <cell r="BQ73">
            <v>0</v>
          </cell>
          <cell r="BR73">
            <v>183556</v>
          </cell>
          <cell r="BS73">
            <v>9000</v>
          </cell>
          <cell r="BT73">
            <v>192556</v>
          </cell>
          <cell r="BU73">
            <v>149</v>
          </cell>
          <cell r="BV73">
            <v>0</v>
          </cell>
          <cell r="BW73">
            <v>0</v>
          </cell>
          <cell r="BX73">
            <v>0</v>
          </cell>
          <cell r="BY73">
            <v>0</v>
          </cell>
          <cell r="BZ73">
            <v>0</v>
          </cell>
          <cell r="CA73">
            <v>14480</v>
          </cell>
          <cell r="CC73">
            <v>14480</v>
          </cell>
          <cell r="CD73">
            <v>14629</v>
          </cell>
          <cell r="CE73">
            <v>207185</v>
          </cell>
          <cell r="CF73">
            <v>189767</v>
          </cell>
          <cell r="CG73">
            <v>14480</v>
          </cell>
          <cell r="CH73">
            <v>149</v>
          </cell>
          <cell r="CI73">
            <v>2789</v>
          </cell>
          <cell r="CJ73">
            <v>207185</v>
          </cell>
          <cell r="CK73">
            <v>0</v>
          </cell>
          <cell r="CL73">
            <v>0</v>
          </cell>
          <cell r="CM73">
            <v>0</v>
          </cell>
          <cell r="CN73">
            <v>0</v>
          </cell>
          <cell r="CO73">
            <v>0</v>
          </cell>
          <cell r="CP73">
            <v>0</v>
          </cell>
          <cell r="CQ73">
            <v>0</v>
          </cell>
          <cell r="CR73">
            <v>0</v>
          </cell>
          <cell r="CS73">
            <v>0</v>
          </cell>
        </row>
        <row r="74">
          <cell r="A74">
            <v>635</v>
          </cell>
          <cell r="B74">
            <v>2068</v>
          </cell>
          <cell r="C74" t="str">
            <v>Eastington Primary School</v>
          </cell>
          <cell r="M74">
            <v>0</v>
          </cell>
          <cell r="N74">
            <v>0</v>
          </cell>
          <cell r="O74">
            <v>21</v>
          </cell>
          <cell r="P74">
            <v>16</v>
          </cell>
          <cell r="Q74">
            <v>20</v>
          </cell>
          <cell r="R74">
            <v>21</v>
          </cell>
          <cell r="S74">
            <v>21</v>
          </cell>
          <cell r="T74">
            <v>27</v>
          </cell>
          <cell r="U74">
            <v>16</v>
          </cell>
          <cell r="V74">
            <v>0</v>
          </cell>
          <cell r="W74">
            <v>142</v>
          </cell>
          <cell r="X74">
            <v>57</v>
          </cell>
          <cell r="Y74">
            <v>85</v>
          </cell>
          <cell r="Z74">
            <v>142</v>
          </cell>
          <cell r="AA74">
            <v>0</v>
          </cell>
          <cell r="AB74">
            <v>0</v>
          </cell>
          <cell r="AC74">
            <v>7.0599999999999996E-2</v>
          </cell>
          <cell r="AD74">
            <v>4</v>
          </cell>
          <cell r="AE74">
            <v>6</v>
          </cell>
          <cell r="AF74">
            <v>0</v>
          </cell>
          <cell r="AG74">
            <v>2</v>
          </cell>
          <cell r="AH74">
            <v>0</v>
          </cell>
          <cell r="AI74">
            <v>0</v>
          </cell>
          <cell r="AJ74">
            <v>5.0999999999999996</v>
          </cell>
          <cell r="AK74">
            <v>33005.56</v>
          </cell>
          <cell r="AL74">
            <v>30842</v>
          </cell>
          <cell r="AM74">
            <v>2163.5599999999977</v>
          </cell>
          <cell r="AN74">
            <v>11034.16</v>
          </cell>
          <cell r="AO74">
            <v>1</v>
          </cell>
          <cell r="AP74">
            <v>11034</v>
          </cell>
          <cell r="AQ74">
            <v>60031</v>
          </cell>
          <cell r="AR74">
            <v>175938</v>
          </cell>
          <cell r="AS74">
            <v>38340</v>
          </cell>
          <cell r="AT74">
            <v>214278</v>
          </cell>
          <cell r="AU74">
            <v>14950</v>
          </cell>
          <cell r="AV74">
            <v>344</v>
          </cell>
          <cell r="AW74">
            <v>15294</v>
          </cell>
          <cell r="AX74">
            <v>0</v>
          </cell>
          <cell r="AY74">
            <v>792</v>
          </cell>
          <cell r="AZ74">
            <v>990</v>
          </cell>
          <cell r="BA74">
            <v>0</v>
          </cell>
          <cell r="BB74">
            <v>17076</v>
          </cell>
          <cell r="BC74">
            <v>0</v>
          </cell>
          <cell r="BD74">
            <v>5472</v>
          </cell>
          <cell r="BE74">
            <v>855</v>
          </cell>
          <cell r="BF74">
            <v>0</v>
          </cell>
          <cell r="BG74">
            <v>297</v>
          </cell>
          <cell r="BH74">
            <v>0</v>
          </cell>
          <cell r="BI74">
            <v>0</v>
          </cell>
          <cell r="BJ74">
            <v>0</v>
          </cell>
          <cell r="BK74">
            <v>0</v>
          </cell>
          <cell r="BL74">
            <v>0</v>
          </cell>
          <cell r="BM74">
            <v>0</v>
          </cell>
          <cell r="BN74">
            <v>6624</v>
          </cell>
          <cell r="BO74">
            <v>11034</v>
          </cell>
          <cell r="BP74">
            <v>2531</v>
          </cell>
          <cell r="BQ74">
            <v>0</v>
          </cell>
          <cell r="BR74">
            <v>311574</v>
          </cell>
          <cell r="BS74">
            <v>18000</v>
          </cell>
          <cell r="BT74">
            <v>329574</v>
          </cell>
          <cell r="BU74">
            <v>149</v>
          </cell>
          <cell r="BV74">
            <v>0</v>
          </cell>
          <cell r="BW74">
            <v>0</v>
          </cell>
          <cell r="BX74">
            <v>0</v>
          </cell>
          <cell r="BY74">
            <v>0</v>
          </cell>
          <cell r="BZ74">
            <v>0</v>
          </cell>
          <cell r="CA74">
            <v>17830</v>
          </cell>
          <cell r="CC74">
            <v>17830</v>
          </cell>
          <cell r="CD74">
            <v>17979</v>
          </cell>
          <cell r="CE74">
            <v>347553</v>
          </cell>
          <cell r="CF74">
            <v>312498</v>
          </cell>
          <cell r="CG74">
            <v>17830</v>
          </cell>
          <cell r="CH74">
            <v>149</v>
          </cell>
          <cell r="CI74">
            <v>17076</v>
          </cell>
          <cell r="CJ74">
            <v>347553</v>
          </cell>
          <cell r="CK74">
            <v>0</v>
          </cell>
          <cell r="CL74">
            <v>0</v>
          </cell>
          <cell r="CM74">
            <v>0</v>
          </cell>
          <cell r="CN74">
            <v>0</v>
          </cell>
          <cell r="CO74">
            <v>0</v>
          </cell>
          <cell r="CP74">
            <v>0</v>
          </cell>
          <cell r="CQ74">
            <v>0</v>
          </cell>
          <cell r="CR74">
            <v>0</v>
          </cell>
          <cell r="CS74">
            <v>0</v>
          </cell>
        </row>
        <row r="75">
          <cell r="A75">
            <v>640</v>
          </cell>
          <cell r="B75">
            <v>2107</v>
          </cell>
          <cell r="C75" t="str">
            <v>Ellwood Primary School</v>
          </cell>
          <cell r="M75">
            <v>0</v>
          </cell>
          <cell r="N75">
            <v>0</v>
          </cell>
          <cell r="O75">
            <v>12</v>
          </cell>
          <cell r="P75">
            <v>19</v>
          </cell>
          <cell r="Q75">
            <v>18</v>
          </cell>
          <cell r="R75">
            <v>23</v>
          </cell>
          <cell r="S75">
            <v>17</v>
          </cell>
          <cell r="T75">
            <v>26</v>
          </cell>
          <cell r="U75">
            <v>16</v>
          </cell>
          <cell r="V75">
            <v>0</v>
          </cell>
          <cell r="W75">
            <v>131</v>
          </cell>
          <cell r="X75">
            <v>49</v>
          </cell>
          <cell r="Y75">
            <v>82</v>
          </cell>
          <cell r="Z75">
            <v>131</v>
          </cell>
          <cell r="AA75">
            <v>0</v>
          </cell>
          <cell r="AB75">
            <v>0</v>
          </cell>
          <cell r="AC75">
            <v>0.17069999999999999</v>
          </cell>
          <cell r="AD75">
            <v>8</v>
          </cell>
          <cell r="AE75">
            <v>14</v>
          </cell>
          <cell r="AF75">
            <v>1</v>
          </cell>
          <cell r="AG75">
            <v>5</v>
          </cell>
          <cell r="AH75">
            <v>13</v>
          </cell>
          <cell r="AI75">
            <v>12</v>
          </cell>
          <cell r="AJ75">
            <v>5.4</v>
          </cell>
          <cell r="AK75">
            <v>31444.359999999997</v>
          </cell>
          <cell r="AL75">
            <v>30842</v>
          </cell>
          <cell r="AM75">
            <v>602.35999999999694</v>
          </cell>
          <cell r="AN75">
            <v>3252.74</v>
          </cell>
          <cell r="AO75">
            <v>1</v>
          </cell>
          <cell r="AP75">
            <v>3253</v>
          </cell>
          <cell r="AQ75">
            <v>60031</v>
          </cell>
          <cell r="AR75">
            <v>162309</v>
          </cell>
          <cell r="AS75">
            <v>35370</v>
          </cell>
          <cell r="AT75">
            <v>197679</v>
          </cell>
          <cell r="AU75">
            <v>17340</v>
          </cell>
          <cell r="AV75">
            <v>1220</v>
          </cell>
          <cell r="AW75">
            <v>18560</v>
          </cell>
          <cell r="AX75">
            <v>2522</v>
          </cell>
          <cell r="AY75">
            <v>1584</v>
          </cell>
          <cell r="AZ75">
            <v>2310</v>
          </cell>
          <cell r="BA75">
            <v>0</v>
          </cell>
          <cell r="BB75">
            <v>24976</v>
          </cell>
          <cell r="BC75">
            <v>0</v>
          </cell>
          <cell r="BD75">
            <v>4704</v>
          </cell>
          <cell r="BE75">
            <v>735</v>
          </cell>
          <cell r="BF75">
            <v>0</v>
          </cell>
          <cell r="BG75">
            <v>297</v>
          </cell>
          <cell r="BH75">
            <v>0</v>
          </cell>
          <cell r="BI75">
            <v>0</v>
          </cell>
          <cell r="BJ75">
            <v>0</v>
          </cell>
          <cell r="BK75">
            <v>0</v>
          </cell>
          <cell r="BL75">
            <v>0</v>
          </cell>
          <cell r="BM75">
            <v>0</v>
          </cell>
          <cell r="BN75">
            <v>5736</v>
          </cell>
          <cell r="BO75">
            <v>3253</v>
          </cell>
          <cell r="BP75">
            <v>4844</v>
          </cell>
          <cell r="BQ75">
            <v>3396</v>
          </cell>
          <cell r="BR75">
            <v>299915</v>
          </cell>
          <cell r="BS75">
            <v>18000</v>
          </cell>
          <cell r="BT75">
            <v>317915</v>
          </cell>
          <cell r="BU75">
            <v>149</v>
          </cell>
          <cell r="BV75">
            <v>0</v>
          </cell>
          <cell r="BW75">
            <v>0</v>
          </cell>
          <cell r="BX75">
            <v>0</v>
          </cell>
          <cell r="BY75">
            <v>0</v>
          </cell>
          <cell r="BZ75">
            <v>0</v>
          </cell>
          <cell r="CA75">
            <v>17533</v>
          </cell>
          <cell r="CC75">
            <v>17533</v>
          </cell>
          <cell r="CD75">
            <v>17682</v>
          </cell>
          <cell r="CE75">
            <v>335597</v>
          </cell>
          <cell r="CF75">
            <v>292939</v>
          </cell>
          <cell r="CG75">
            <v>17533</v>
          </cell>
          <cell r="CH75">
            <v>149</v>
          </cell>
          <cell r="CI75">
            <v>24976</v>
          </cell>
          <cell r="CJ75">
            <v>335597</v>
          </cell>
          <cell r="CK75">
            <v>0</v>
          </cell>
          <cell r="CL75">
            <v>0</v>
          </cell>
          <cell r="CM75">
            <v>0</v>
          </cell>
          <cell r="CN75">
            <v>0</v>
          </cell>
          <cell r="CO75">
            <v>0</v>
          </cell>
          <cell r="CP75">
            <v>0</v>
          </cell>
          <cell r="CQ75">
            <v>0</v>
          </cell>
          <cell r="CR75">
            <v>0</v>
          </cell>
          <cell r="CS75">
            <v>0</v>
          </cell>
        </row>
        <row r="76">
          <cell r="A76">
            <v>643</v>
          </cell>
          <cell r="B76">
            <v>3034</v>
          </cell>
          <cell r="C76" t="str">
            <v>English Bicknor Church of England Primary School</v>
          </cell>
          <cell r="M76">
            <v>0</v>
          </cell>
          <cell r="N76">
            <v>0</v>
          </cell>
          <cell r="O76">
            <v>10</v>
          </cell>
          <cell r="P76">
            <v>13</v>
          </cell>
          <cell r="Q76">
            <v>10</v>
          </cell>
          <cell r="R76">
            <v>12</v>
          </cell>
          <cell r="S76">
            <v>12</v>
          </cell>
          <cell r="T76">
            <v>7</v>
          </cell>
          <cell r="U76">
            <v>10</v>
          </cell>
          <cell r="V76">
            <v>0</v>
          </cell>
          <cell r="W76">
            <v>74</v>
          </cell>
          <cell r="X76">
            <v>33</v>
          </cell>
          <cell r="Y76">
            <v>41</v>
          </cell>
          <cell r="Z76">
            <v>74</v>
          </cell>
          <cell r="AA76">
            <v>0</v>
          </cell>
          <cell r="AB76">
            <v>0</v>
          </cell>
          <cell r="AC76">
            <v>0.29270000000000002</v>
          </cell>
          <cell r="AD76">
            <v>10</v>
          </cell>
          <cell r="AE76">
            <v>12</v>
          </cell>
          <cell r="AF76">
            <v>1</v>
          </cell>
          <cell r="AG76">
            <v>7</v>
          </cell>
          <cell r="AH76">
            <v>8</v>
          </cell>
          <cell r="AI76">
            <v>12</v>
          </cell>
          <cell r="AJ76">
            <v>2.8748999999999998</v>
          </cell>
          <cell r="AK76">
            <v>30739.23</v>
          </cell>
          <cell r="AL76">
            <v>30842</v>
          </cell>
          <cell r="AM76">
            <v>-102.77000000000044</v>
          </cell>
          <cell r="AN76">
            <v>-295.45</v>
          </cell>
          <cell r="AO76">
            <v>0.5</v>
          </cell>
          <cell r="AP76">
            <v>-148</v>
          </cell>
          <cell r="AQ76">
            <v>60031</v>
          </cell>
          <cell r="AR76">
            <v>91686</v>
          </cell>
          <cell r="AS76">
            <v>19980</v>
          </cell>
          <cell r="AT76">
            <v>111666</v>
          </cell>
          <cell r="AU76">
            <v>16599</v>
          </cell>
          <cell r="AV76">
            <v>1052</v>
          </cell>
          <cell r="AW76">
            <v>17651</v>
          </cell>
          <cell r="AX76">
            <v>1552</v>
          </cell>
          <cell r="AY76">
            <v>1980</v>
          </cell>
          <cell r="AZ76">
            <v>1980</v>
          </cell>
          <cell r="BA76">
            <v>0</v>
          </cell>
          <cell r="BB76">
            <v>23163</v>
          </cell>
          <cell r="BC76">
            <v>0</v>
          </cell>
          <cell r="BD76">
            <v>3168</v>
          </cell>
          <cell r="BE76">
            <v>495</v>
          </cell>
          <cell r="BF76">
            <v>0</v>
          </cell>
          <cell r="BG76">
            <v>297</v>
          </cell>
          <cell r="BH76">
            <v>0</v>
          </cell>
          <cell r="BI76">
            <v>0</v>
          </cell>
          <cell r="BJ76">
            <v>0</v>
          </cell>
          <cell r="BK76">
            <v>0</v>
          </cell>
          <cell r="BL76">
            <v>0</v>
          </cell>
          <cell r="BM76">
            <v>0</v>
          </cell>
          <cell r="BN76">
            <v>3960</v>
          </cell>
          <cell r="BO76">
            <v>-148</v>
          </cell>
          <cell r="BP76">
            <v>1265</v>
          </cell>
          <cell r="BQ76">
            <v>3396</v>
          </cell>
          <cell r="BR76">
            <v>203333</v>
          </cell>
          <cell r="BS76">
            <v>9000</v>
          </cell>
          <cell r="BT76">
            <v>212333</v>
          </cell>
          <cell r="BU76">
            <v>149</v>
          </cell>
          <cell r="BV76">
            <v>0</v>
          </cell>
          <cell r="BW76">
            <v>0</v>
          </cell>
          <cell r="BX76">
            <v>0</v>
          </cell>
          <cell r="BY76">
            <v>0</v>
          </cell>
          <cell r="BZ76">
            <v>0</v>
          </cell>
          <cell r="CA76">
            <v>14607</v>
          </cell>
          <cell r="CC76">
            <v>14607</v>
          </cell>
          <cell r="CD76">
            <v>14756</v>
          </cell>
          <cell r="CE76">
            <v>227089</v>
          </cell>
          <cell r="CF76">
            <v>189170</v>
          </cell>
          <cell r="CG76">
            <v>14607</v>
          </cell>
          <cell r="CH76">
            <v>149</v>
          </cell>
          <cell r="CI76">
            <v>23163</v>
          </cell>
          <cell r="CJ76">
            <v>227089</v>
          </cell>
          <cell r="CK76">
            <v>0</v>
          </cell>
          <cell r="CL76">
            <v>0</v>
          </cell>
          <cell r="CM76">
            <v>0</v>
          </cell>
          <cell r="CN76">
            <v>0</v>
          </cell>
          <cell r="CO76">
            <v>0</v>
          </cell>
          <cell r="CP76">
            <v>0</v>
          </cell>
          <cell r="CQ76">
            <v>0</v>
          </cell>
          <cell r="CR76">
            <v>0</v>
          </cell>
          <cell r="CS76">
            <v>0</v>
          </cell>
        </row>
        <row r="77">
          <cell r="A77">
            <v>645</v>
          </cell>
          <cell r="B77">
            <v>3035</v>
          </cell>
          <cell r="C77" t="str">
            <v>Fairford Church of England Primary School</v>
          </cell>
          <cell r="E77">
            <v>1</v>
          </cell>
          <cell r="M77">
            <v>0</v>
          </cell>
          <cell r="N77">
            <v>0</v>
          </cell>
          <cell r="O77">
            <v>41</v>
          </cell>
          <cell r="P77">
            <v>25</v>
          </cell>
          <cell r="Q77">
            <v>29</v>
          </cell>
          <cell r="R77">
            <v>43</v>
          </cell>
          <cell r="S77">
            <v>47</v>
          </cell>
          <cell r="T77">
            <v>32</v>
          </cell>
          <cell r="U77">
            <v>30</v>
          </cell>
          <cell r="V77">
            <v>1</v>
          </cell>
          <cell r="W77">
            <v>248</v>
          </cell>
          <cell r="X77">
            <v>95</v>
          </cell>
          <cell r="Y77">
            <v>153</v>
          </cell>
          <cell r="Z77">
            <v>248</v>
          </cell>
          <cell r="AA77">
            <v>0</v>
          </cell>
          <cell r="AB77">
            <v>0</v>
          </cell>
          <cell r="AC77">
            <v>0.13730000000000001</v>
          </cell>
          <cell r="AD77">
            <v>13</v>
          </cell>
          <cell r="AE77">
            <v>21</v>
          </cell>
          <cell r="AF77">
            <v>4</v>
          </cell>
          <cell r="AG77">
            <v>8</v>
          </cell>
          <cell r="AH77">
            <v>6</v>
          </cell>
          <cell r="AI77">
            <v>5</v>
          </cell>
          <cell r="AJ77">
            <v>9.4</v>
          </cell>
          <cell r="AK77">
            <v>31789.96</v>
          </cell>
          <cell r="AL77">
            <v>30842</v>
          </cell>
          <cell r="AM77">
            <v>947.95999999999913</v>
          </cell>
          <cell r="AN77">
            <v>8910.82</v>
          </cell>
          <cell r="AO77">
            <v>0.75</v>
          </cell>
          <cell r="AP77">
            <v>6683</v>
          </cell>
          <cell r="AQ77">
            <v>60031</v>
          </cell>
          <cell r="AR77">
            <v>307272</v>
          </cell>
          <cell r="AS77">
            <v>66960</v>
          </cell>
          <cell r="AT77">
            <v>374232</v>
          </cell>
          <cell r="AU77">
            <v>4870</v>
          </cell>
          <cell r="AV77">
            <v>1382</v>
          </cell>
          <cell r="AW77">
            <v>6252</v>
          </cell>
          <cell r="AX77">
            <v>1164</v>
          </cell>
          <cell r="AY77">
            <v>2574</v>
          </cell>
          <cell r="AZ77">
            <v>3465</v>
          </cell>
          <cell r="BA77">
            <v>0</v>
          </cell>
          <cell r="BB77">
            <v>13455</v>
          </cell>
          <cell r="BC77">
            <v>0</v>
          </cell>
          <cell r="BD77">
            <v>9120</v>
          </cell>
          <cell r="BE77">
            <v>1425</v>
          </cell>
          <cell r="BF77">
            <v>0</v>
          </cell>
          <cell r="BG77">
            <v>297</v>
          </cell>
          <cell r="BH77">
            <v>0</v>
          </cell>
          <cell r="BI77">
            <v>0</v>
          </cell>
          <cell r="BJ77">
            <v>0</v>
          </cell>
          <cell r="BK77">
            <v>0</v>
          </cell>
          <cell r="BL77">
            <v>0</v>
          </cell>
          <cell r="BM77">
            <v>0</v>
          </cell>
          <cell r="BN77">
            <v>10842</v>
          </cell>
          <cell r="BO77">
            <v>6683</v>
          </cell>
          <cell r="BP77">
            <v>9502</v>
          </cell>
          <cell r="BQ77">
            <v>1415</v>
          </cell>
          <cell r="BR77">
            <v>476160</v>
          </cell>
          <cell r="BS77">
            <v>30000</v>
          </cell>
          <cell r="BT77">
            <v>506160</v>
          </cell>
          <cell r="BU77">
            <v>149</v>
          </cell>
          <cell r="BV77">
            <v>0</v>
          </cell>
          <cell r="BW77">
            <v>0</v>
          </cell>
          <cell r="BX77">
            <v>0</v>
          </cell>
          <cell r="BY77">
            <v>0</v>
          </cell>
          <cell r="BZ77">
            <v>0</v>
          </cell>
          <cell r="CA77">
            <v>22070</v>
          </cell>
          <cell r="CC77">
            <v>22070</v>
          </cell>
          <cell r="CD77">
            <v>22219</v>
          </cell>
          <cell r="CE77">
            <v>528379</v>
          </cell>
          <cell r="CF77">
            <v>492705</v>
          </cell>
          <cell r="CG77">
            <v>22070</v>
          </cell>
          <cell r="CH77">
            <v>149</v>
          </cell>
          <cell r="CI77">
            <v>13455</v>
          </cell>
          <cell r="CJ77">
            <v>528379</v>
          </cell>
          <cell r="CK77">
            <v>35589</v>
          </cell>
          <cell r="CL77">
            <v>30000</v>
          </cell>
          <cell r="CM77">
            <v>35593</v>
          </cell>
          <cell r="CN77">
            <v>1694</v>
          </cell>
          <cell r="CO77">
            <v>1698</v>
          </cell>
          <cell r="CP77">
            <v>17</v>
          </cell>
          <cell r="CQ77">
            <v>11</v>
          </cell>
          <cell r="CR77">
            <v>1035</v>
          </cell>
          <cell r="CS77">
            <v>1035</v>
          </cell>
        </row>
        <row r="78">
          <cell r="A78">
            <v>655</v>
          </cell>
          <cell r="B78">
            <v>2069</v>
          </cell>
          <cell r="C78" t="str">
            <v>Gotherington Primary School</v>
          </cell>
          <cell r="M78">
            <v>0</v>
          </cell>
          <cell r="N78">
            <v>0</v>
          </cell>
          <cell r="O78">
            <v>30</v>
          </cell>
          <cell r="P78">
            <v>30</v>
          </cell>
          <cell r="Q78">
            <v>30</v>
          </cell>
          <cell r="R78">
            <v>32</v>
          </cell>
          <cell r="S78">
            <v>28</v>
          </cell>
          <cell r="T78">
            <v>31</v>
          </cell>
          <cell r="U78">
            <v>30</v>
          </cell>
          <cell r="V78">
            <v>0</v>
          </cell>
          <cell r="W78">
            <v>211</v>
          </cell>
          <cell r="X78">
            <v>90</v>
          </cell>
          <cell r="Y78">
            <v>121</v>
          </cell>
          <cell r="Z78">
            <v>211</v>
          </cell>
          <cell r="AA78">
            <v>0</v>
          </cell>
          <cell r="AB78">
            <v>0</v>
          </cell>
          <cell r="AC78">
            <v>5.79E-2</v>
          </cell>
          <cell r="AD78">
            <v>5</v>
          </cell>
          <cell r="AE78">
            <v>7</v>
          </cell>
          <cell r="AF78">
            <v>0</v>
          </cell>
          <cell r="AG78">
            <v>1</v>
          </cell>
          <cell r="AH78">
            <v>1</v>
          </cell>
          <cell r="AI78">
            <v>0</v>
          </cell>
          <cell r="AJ78">
            <v>9.1858000000000004</v>
          </cell>
          <cell r="AK78">
            <v>30695.22</v>
          </cell>
          <cell r="AL78">
            <v>30842</v>
          </cell>
          <cell r="AM78">
            <v>-146.77999999999884</v>
          </cell>
          <cell r="AN78">
            <v>-1348.29</v>
          </cell>
          <cell r="AO78">
            <v>0.33329999999999999</v>
          </cell>
          <cell r="AP78">
            <v>-449</v>
          </cell>
          <cell r="AQ78">
            <v>60031</v>
          </cell>
          <cell r="AR78">
            <v>261429</v>
          </cell>
          <cell r="AS78">
            <v>56970</v>
          </cell>
          <cell r="AT78">
            <v>318399</v>
          </cell>
          <cell r="AU78">
            <v>0</v>
          </cell>
          <cell r="AV78">
            <v>450</v>
          </cell>
          <cell r="AW78">
            <v>450</v>
          </cell>
          <cell r="AX78">
            <v>194</v>
          </cell>
          <cell r="AY78">
            <v>990</v>
          </cell>
          <cell r="AZ78">
            <v>1155</v>
          </cell>
          <cell r="BA78">
            <v>0</v>
          </cell>
          <cell r="BB78">
            <v>2789</v>
          </cell>
          <cell r="BC78">
            <v>0</v>
          </cell>
          <cell r="BD78">
            <v>8640</v>
          </cell>
          <cell r="BE78">
            <v>1350</v>
          </cell>
          <cell r="BF78">
            <v>0</v>
          </cell>
          <cell r="BG78">
            <v>297</v>
          </cell>
          <cell r="BH78">
            <v>0</v>
          </cell>
          <cell r="BI78">
            <v>0</v>
          </cell>
          <cell r="BJ78">
            <v>0</v>
          </cell>
          <cell r="BK78">
            <v>0</v>
          </cell>
          <cell r="BL78">
            <v>0</v>
          </cell>
          <cell r="BM78">
            <v>0</v>
          </cell>
          <cell r="BN78">
            <v>10287</v>
          </cell>
          <cell r="BO78">
            <v>-449</v>
          </cell>
          <cell r="BP78">
            <v>3752</v>
          </cell>
          <cell r="BQ78">
            <v>0</v>
          </cell>
          <cell r="BR78">
            <v>394809</v>
          </cell>
          <cell r="BS78">
            <v>30000</v>
          </cell>
          <cell r="BT78">
            <v>424809</v>
          </cell>
          <cell r="BU78">
            <v>149</v>
          </cell>
          <cell r="BV78">
            <v>0</v>
          </cell>
          <cell r="BW78">
            <v>0</v>
          </cell>
          <cell r="BX78">
            <v>0</v>
          </cell>
          <cell r="BY78">
            <v>0</v>
          </cell>
          <cell r="BZ78">
            <v>0</v>
          </cell>
          <cell r="CA78">
            <v>20289</v>
          </cell>
          <cell r="CC78">
            <v>20289</v>
          </cell>
          <cell r="CD78">
            <v>20438</v>
          </cell>
          <cell r="CE78">
            <v>445247</v>
          </cell>
          <cell r="CF78">
            <v>422020</v>
          </cell>
          <cell r="CG78">
            <v>20289</v>
          </cell>
          <cell r="CH78">
            <v>149</v>
          </cell>
          <cell r="CI78">
            <v>2789</v>
          </cell>
          <cell r="CJ78">
            <v>445247</v>
          </cell>
          <cell r="CK78">
            <v>0</v>
          </cell>
          <cell r="CL78">
            <v>0</v>
          </cell>
          <cell r="CM78">
            <v>0</v>
          </cell>
          <cell r="CN78">
            <v>0</v>
          </cell>
          <cell r="CO78">
            <v>0</v>
          </cell>
          <cell r="CP78">
            <v>0</v>
          </cell>
          <cell r="CQ78">
            <v>0</v>
          </cell>
          <cell r="CR78">
            <v>0</v>
          </cell>
          <cell r="CS78">
            <v>0</v>
          </cell>
        </row>
        <row r="79">
          <cell r="A79">
            <v>656</v>
          </cell>
          <cell r="B79">
            <v>2181</v>
          </cell>
          <cell r="C79" t="str">
            <v>Grangefield School</v>
          </cell>
          <cell r="M79">
            <v>0</v>
          </cell>
          <cell r="N79">
            <v>0</v>
          </cell>
          <cell r="O79">
            <v>29</v>
          </cell>
          <cell r="P79">
            <v>32</v>
          </cell>
          <cell r="Q79">
            <v>24</v>
          </cell>
          <cell r="R79">
            <v>10</v>
          </cell>
          <cell r="S79">
            <v>16</v>
          </cell>
          <cell r="T79">
            <v>4</v>
          </cell>
          <cell r="U79">
            <v>10</v>
          </cell>
          <cell r="V79">
            <v>0</v>
          </cell>
          <cell r="W79">
            <v>125</v>
          </cell>
          <cell r="X79">
            <v>85</v>
          </cell>
          <cell r="Y79">
            <v>40</v>
          </cell>
          <cell r="Z79">
            <v>125</v>
          </cell>
          <cell r="AA79">
            <v>0</v>
          </cell>
          <cell r="AB79">
            <v>0</v>
          </cell>
          <cell r="AC79">
            <v>0.1</v>
          </cell>
          <cell r="AD79">
            <v>9</v>
          </cell>
          <cell r="AE79">
            <v>4</v>
          </cell>
          <cell r="AF79">
            <v>0</v>
          </cell>
          <cell r="AG79">
            <v>1</v>
          </cell>
          <cell r="AH79">
            <v>0</v>
          </cell>
          <cell r="AI79">
            <v>1</v>
          </cell>
          <cell r="AJ79">
            <v>6</v>
          </cell>
          <cell r="AK79">
            <v>30078.06</v>
          </cell>
          <cell r="AL79">
            <v>30842</v>
          </cell>
          <cell r="AM79">
            <v>-763.93999999999869</v>
          </cell>
          <cell r="AN79">
            <v>-4583.6400000000003</v>
          </cell>
          <cell r="AO79">
            <v>0.5</v>
          </cell>
          <cell r="AP79">
            <v>-2292</v>
          </cell>
          <cell r="AQ79">
            <v>60031</v>
          </cell>
          <cell r="AR79">
            <v>154875</v>
          </cell>
          <cell r="AS79">
            <v>33750</v>
          </cell>
          <cell r="AT79">
            <v>188625</v>
          </cell>
          <cell r="AU79">
            <v>1015</v>
          </cell>
          <cell r="AV79">
            <v>470</v>
          </cell>
          <cell r="AW79">
            <v>1485</v>
          </cell>
          <cell r="AX79">
            <v>0</v>
          </cell>
          <cell r="AY79">
            <v>1782</v>
          </cell>
          <cell r="AZ79">
            <v>660</v>
          </cell>
          <cell r="BA79">
            <v>0</v>
          </cell>
          <cell r="BB79">
            <v>3927</v>
          </cell>
          <cell r="BC79">
            <v>0</v>
          </cell>
          <cell r="BD79">
            <v>8160</v>
          </cell>
          <cell r="BE79">
            <v>1275</v>
          </cell>
          <cell r="BF79">
            <v>0</v>
          </cell>
          <cell r="BG79">
            <v>297</v>
          </cell>
          <cell r="BH79">
            <v>0</v>
          </cell>
          <cell r="BI79">
            <v>0</v>
          </cell>
          <cell r="BJ79">
            <v>0</v>
          </cell>
          <cell r="BK79">
            <v>0</v>
          </cell>
          <cell r="BL79">
            <v>11482</v>
          </cell>
          <cell r="BM79">
            <v>0</v>
          </cell>
          <cell r="BN79">
            <v>21214</v>
          </cell>
          <cell r="BO79">
            <v>-2292</v>
          </cell>
          <cell r="BP79">
            <v>3507</v>
          </cell>
          <cell r="BQ79">
            <v>283</v>
          </cell>
          <cell r="BR79">
            <v>275295</v>
          </cell>
          <cell r="BS79">
            <v>30000</v>
          </cell>
          <cell r="BT79">
            <v>305295</v>
          </cell>
          <cell r="BU79">
            <v>149</v>
          </cell>
          <cell r="BV79">
            <v>0</v>
          </cell>
          <cell r="BW79">
            <v>0</v>
          </cell>
          <cell r="BX79">
            <v>0</v>
          </cell>
          <cell r="BY79">
            <v>0</v>
          </cell>
          <cell r="BZ79">
            <v>0</v>
          </cell>
          <cell r="CA79">
            <v>15074</v>
          </cell>
          <cell r="CC79">
            <v>15074</v>
          </cell>
          <cell r="CD79">
            <v>15223</v>
          </cell>
          <cell r="CE79">
            <v>320518</v>
          </cell>
          <cell r="CF79">
            <v>301368</v>
          </cell>
          <cell r="CG79">
            <v>15074</v>
          </cell>
          <cell r="CH79">
            <v>149</v>
          </cell>
          <cell r="CI79">
            <v>3927</v>
          </cell>
          <cell r="CJ79">
            <v>320518</v>
          </cell>
          <cell r="CK79">
            <v>0</v>
          </cell>
          <cell r="CL79">
            <v>0</v>
          </cell>
          <cell r="CM79">
            <v>0</v>
          </cell>
          <cell r="CN79">
            <v>0</v>
          </cell>
          <cell r="CO79">
            <v>0</v>
          </cell>
          <cell r="CP79">
            <v>0</v>
          </cell>
          <cell r="CQ79">
            <v>0</v>
          </cell>
          <cell r="CR79">
            <v>0</v>
          </cell>
          <cell r="CS79">
            <v>0</v>
          </cell>
        </row>
        <row r="80">
          <cell r="A80">
            <v>657</v>
          </cell>
          <cell r="B80">
            <v>2070</v>
          </cell>
          <cell r="C80" t="str">
            <v>Great Rissington Primary School</v>
          </cell>
          <cell r="M80">
            <v>0</v>
          </cell>
          <cell r="N80">
            <v>0</v>
          </cell>
          <cell r="O80">
            <v>11</v>
          </cell>
          <cell r="P80">
            <v>13</v>
          </cell>
          <cell r="Q80">
            <v>12</v>
          </cell>
          <cell r="R80">
            <v>10</v>
          </cell>
          <cell r="S80">
            <v>15</v>
          </cell>
          <cell r="T80">
            <v>11</v>
          </cell>
          <cell r="U80">
            <v>12</v>
          </cell>
          <cell r="V80">
            <v>0</v>
          </cell>
          <cell r="W80">
            <v>84</v>
          </cell>
          <cell r="X80">
            <v>36</v>
          </cell>
          <cell r="Y80">
            <v>48</v>
          </cell>
          <cell r="Z80">
            <v>84</v>
          </cell>
          <cell r="AA80">
            <v>0</v>
          </cell>
          <cell r="AB80">
            <v>0</v>
          </cell>
          <cell r="AC80">
            <v>4.1700000000000001E-2</v>
          </cell>
          <cell r="AD80">
            <v>2</v>
          </cell>
          <cell r="AE80">
            <v>2</v>
          </cell>
          <cell r="AF80">
            <v>0</v>
          </cell>
          <cell r="AG80">
            <v>1</v>
          </cell>
          <cell r="AH80">
            <v>0</v>
          </cell>
          <cell r="AI80">
            <v>0</v>
          </cell>
          <cell r="AJ80">
            <v>3.5999999999999996</v>
          </cell>
          <cell r="AK80">
            <v>31195.95</v>
          </cell>
          <cell r="AL80">
            <v>30842</v>
          </cell>
          <cell r="AM80">
            <v>353.95000000000073</v>
          </cell>
          <cell r="AN80">
            <v>1274.22</v>
          </cell>
          <cell r="AO80">
            <v>1</v>
          </cell>
          <cell r="AP80">
            <v>1274</v>
          </cell>
          <cell r="AQ80">
            <v>60031</v>
          </cell>
          <cell r="AR80">
            <v>104076</v>
          </cell>
          <cell r="AS80">
            <v>22680</v>
          </cell>
          <cell r="AT80">
            <v>126756</v>
          </cell>
          <cell r="AU80">
            <v>0</v>
          </cell>
          <cell r="AV80">
            <v>140</v>
          </cell>
          <cell r="AW80">
            <v>140</v>
          </cell>
          <cell r="AX80">
            <v>0</v>
          </cell>
          <cell r="AY80">
            <v>396</v>
          </cell>
          <cell r="AZ80">
            <v>330</v>
          </cell>
          <cell r="BA80">
            <v>0</v>
          </cell>
          <cell r="BB80">
            <v>866</v>
          </cell>
          <cell r="BC80">
            <v>0</v>
          </cell>
          <cell r="BD80">
            <v>3456</v>
          </cell>
          <cell r="BE80">
            <v>540</v>
          </cell>
          <cell r="BF80">
            <v>0</v>
          </cell>
          <cell r="BG80">
            <v>297</v>
          </cell>
          <cell r="BH80">
            <v>0</v>
          </cell>
          <cell r="BI80">
            <v>0</v>
          </cell>
          <cell r="BJ80">
            <v>0</v>
          </cell>
          <cell r="BK80">
            <v>0</v>
          </cell>
          <cell r="BL80">
            <v>0</v>
          </cell>
          <cell r="BM80">
            <v>0</v>
          </cell>
          <cell r="BN80">
            <v>4293</v>
          </cell>
          <cell r="BO80">
            <v>1274</v>
          </cell>
          <cell r="BP80">
            <v>927</v>
          </cell>
          <cell r="BQ80">
            <v>0</v>
          </cell>
          <cell r="BR80">
            <v>194147</v>
          </cell>
          <cell r="BS80">
            <v>9000</v>
          </cell>
          <cell r="BT80">
            <v>203147</v>
          </cell>
          <cell r="BU80">
            <v>149</v>
          </cell>
          <cell r="BV80">
            <v>0</v>
          </cell>
          <cell r="BW80">
            <v>0</v>
          </cell>
          <cell r="BX80">
            <v>0</v>
          </cell>
          <cell r="BY80">
            <v>0</v>
          </cell>
          <cell r="BZ80">
            <v>0</v>
          </cell>
          <cell r="CA80">
            <v>14904</v>
          </cell>
          <cell r="CC80">
            <v>14904</v>
          </cell>
          <cell r="CD80">
            <v>15053</v>
          </cell>
          <cell r="CE80">
            <v>218200</v>
          </cell>
          <cell r="CF80">
            <v>202281</v>
          </cell>
          <cell r="CG80">
            <v>14904</v>
          </cell>
          <cell r="CH80">
            <v>149</v>
          </cell>
          <cell r="CI80">
            <v>866</v>
          </cell>
          <cell r="CJ80">
            <v>218200</v>
          </cell>
          <cell r="CK80">
            <v>0</v>
          </cell>
          <cell r="CL80">
            <v>0</v>
          </cell>
          <cell r="CM80">
            <v>0</v>
          </cell>
          <cell r="CN80">
            <v>0</v>
          </cell>
          <cell r="CO80">
            <v>0</v>
          </cell>
          <cell r="CP80">
            <v>0</v>
          </cell>
          <cell r="CQ80">
            <v>0</v>
          </cell>
          <cell r="CR80">
            <v>0</v>
          </cell>
          <cell r="CS80">
            <v>0</v>
          </cell>
        </row>
        <row r="81">
          <cell r="A81">
            <v>658</v>
          </cell>
          <cell r="B81">
            <v>2113</v>
          </cell>
          <cell r="C81" t="str">
            <v>Gretton Primary School</v>
          </cell>
          <cell r="M81">
            <v>0</v>
          </cell>
          <cell r="N81">
            <v>0</v>
          </cell>
          <cell r="O81">
            <v>10</v>
          </cell>
          <cell r="P81">
            <v>15</v>
          </cell>
          <cell r="Q81">
            <v>14</v>
          </cell>
          <cell r="R81">
            <v>10</v>
          </cell>
          <cell r="S81">
            <v>19</v>
          </cell>
          <cell r="T81">
            <v>14</v>
          </cell>
          <cell r="U81">
            <v>16</v>
          </cell>
          <cell r="V81">
            <v>0</v>
          </cell>
          <cell r="W81">
            <v>98</v>
          </cell>
          <cell r="X81">
            <v>39</v>
          </cell>
          <cell r="Y81">
            <v>59</v>
          </cell>
          <cell r="Z81">
            <v>98</v>
          </cell>
          <cell r="AA81">
            <v>0</v>
          </cell>
          <cell r="AB81">
            <v>0</v>
          </cell>
          <cell r="AC81">
            <v>0.1017</v>
          </cell>
          <cell r="AD81">
            <v>4</v>
          </cell>
          <cell r="AE81">
            <v>6</v>
          </cell>
          <cell r="AF81">
            <v>0</v>
          </cell>
          <cell r="AG81">
            <v>0</v>
          </cell>
          <cell r="AH81">
            <v>6</v>
          </cell>
          <cell r="AI81">
            <v>4</v>
          </cell>
          <cell r="AJ81">
            <v>3.8140999999999998</v>
          </cell>
          <cell r="AK81">
            <v>30821.119999999999</v>
          </cell>
          <cell r="AL81">
            <v>30842</v>
          </cell>
          <cell r="AM81">
            <v>-20.880000000001019</v>
          </cell>
          <cell r="AN81">
            <v>-79.64</v>
          </cell>
          <cell r="AO81">
            <v>0.5</v>
          </cell>
          <cell r="AP81">
            <v>-40</v>
          </cell>
          <cell r="AQ81">
            <v>60031</v>
          </cell>
          <cell r="AR81">
            <v>121422</v>
          </cell>
          <cell r="AS81">
            <v>26460</v>
          </cell>
          <cell r="AT81">
            <v>147882</v>
          </cell>
          <cell r="AU81">
            <v>0</v>
          </cell>
          <cell r="AV81">
            <v>560</v>
          </cell>
          <cell r="AW81">
            <v>560</v>
          </cell>
          <cell r="AX81">
            <v>1164</v>
          </cell>
          <cell r="AY81">
            <v>792</v>
          </cell>
          <cell r="AZ81">
            <v>990</v>
          </cell>
          <cell r="BA81">
            <v>0</v>
          </cell>
          <cell r="BB81">
            <v>3506</v>
          </cell>
          <cell r="BC81">
            <v>0</v>
          </cell>
          <cell r="BD81">
            <v>3744</v>
          </cell>
          <cell r="BE81">
            <v>585</v>
          </cell>
          <cell r="BF81">
            <v>0</v>
          </cell>
          <cell r="BG81">
            <v>297</v>
          </cell>
          <cell r="BH81">
            <v>0</v>
          </cell>
          <cell r="BI81">
            <v>0</v>
          </cell>
          <cell r="BJ81">
            <v>0</v>
          </cell>
          <cell r="BK81">
            <v>0</v>
          </cell>
          <cell r="BL81">
            <v>0</v>
          </cell>
          <cell r="BM81">
            <v>0</v>
          </cell>
          <cell r="BN81">
            <v>4626</v>
          </cell>
          <cell r="BO81">
            <v>-40</v>
          </cell>
          <cell r="BP81">
            <v>1165</v>
          </cell>
          <cell r="BQ81">
            <v>1132</v>
          </cell>
          <cell r="BR81">
            <v>218302</v>
          </cell>
          <cell r="BS81">
            <v>9000</v>
          </cell>
          <cell r="BT81">
            <v>227302</v>
          </cell>
          <cell r="BU81">
            <v>149</v>
          </cell>
          <cell r="BV81">
            <v>0</v>
          </cell>
          <cell r="BW81">
            <v>0</v>
          </cell>
          <cell r="BX81">
            <v>0</v>
          </cell>
          <cell r="BY81">
            <v>0</v>
          </cell>
          <cell r="BZ81">
            <v>0</v>
          </cell>
          <cell r="CA81">
            <v>15498</v>
          </cell>
          <cell r="CB81">
            <v>17500</v>
          </cell>
          <cell r="CC81">
            <v>-2002</v>
          </cell>
          <cell r="CD81">
            <v>-1853</v>
          </cell>
          <cell r="CE81">
            <v>225449</v>
          </cell>
          <cell r="CF81">
            <v>223796</v>
          </cell>
          <cell r="CG81">
            <v>-2002</v>
          </cell>
          <cell r="CH81">
            <v>149</v>
          </cell>
          <cell r="CI81">
            <v>3506</v>
          </cell>
          <cell r="CJ81">
            <v>225449</v>
          </cell>
          <cell r="CK81">
            <v>0</v>
          </cell>
          <cell r="CL81">
            <v>0</v>
          </cell>
          <cell r="CM81">
            <v>0</v>
          </cell>
          <cell r="CN81">
            <v>0</v>
          </cell>
          <cell r="CO81">
            <v>0</v>
          </cell>
          <cell r="CP81">
            <v>0</v>
          </cell>
          <cell r="CQ81">
            <v>0</v>
          </cell>
          <cell r="CR81">
            <v>0</v>
          </cell>
          <cell r="CS81">
            <v>0</v>
          </cell>
        </row>
        <row r="82">
          <cell r="A82">
            <v>660</v>
          </cell>
          <cell r="B82">
            <v>3038</v>
          </cell>
          <cell r="C82" t="str">
            <v>Stone with Woodford Church of England Primary School</v>
          </cell>
          <cell r="M82">
            <v>0</v>
          </cell>
          <cell r="N82">
            <v>0</v>
          </cell>
          <cell r="O82">
            <v>15</v>
          </cell>
          <cell r="P82">
            <v>13</v>
          </cell>
          <cell r="Q82">
            <v>19</v>
          </cell>
          <cell r="R82">
            <v>10</v>
          </cell>
          <cell r="S82">
            <v>18</v>
          </cell>
          <cell r="T82">
            <v>12</v>
          </cell>
          <cell r="U82">
            <v>5</v>
          </cell>
          <cell r="V82">
            <v>0</v>
          </cell>
          <cell r="W82">
            <v>92</v>
          </cell>
          <cell r="X82">
            <v>47</v>
          </cell>
          <cell r="Y82">
            <v>45</v>
          </cell>
          <cell r="Z82">
            <v>92</v>
          </cell>
          <cell r="AA82">
            <v>0</v>
          </cell>
          <cell r="AB82">
            <v>0</v>
          </cell>
          <cell r="AC82">
            <v>0.28889999999999999</v>
          </cell>
          <cell r="AD82">
            <v>14</v>
          </cell>
          <cell r="AE82">
            <v>13</v>
          </cell>
          <cell r="AF82">
            <v>4</v>
          </cell>
          <cell r="AG82">
            <v>3</v>
          </cell>
          <cell r="AH82">
            <v>5</v>
          </cell>
          <cell r="AI82">
            <v>4</v>
          </cell>
          <cell r="AJ82">
            <v>3.4000000000000004</v>
          </cell>
          <cell r="AK82">
            <v>33005.800000000003</v>
          </cell>
          <cell r="AL82">
            <v>30842</v>
          </cell>
          <cell r="AM82">
            <v>2163.8000000000029</v>
          </cell>
          <cell r="AN82">
            <v>7356.92</v>
          </cell>
          <cell r="AO82">
            <v>1</v>
          </cell>
          <cell r="AP82">
            <v>7357</v>
          </cell>
          <cell r="AQ82">
            <v>60031</v>
          </cell>
          <cell r="AR82">
            <v>113988</v>
          </cell>
          <cell r="AS82">
            <v>24840</v>
          </cell>
          <cell r="AT82">
            <v>138828</v>
          </cell>
          <cell r="AU82">
            <v>31480</v>
          </cell>
          <cell r="AV82">
            <v>1128</v>
          </cell>
          <cell r="AW82">
            <v>32608</v>
          </cell>
          <cell r="AX82">
            <v>970</v>
          </cell>
          <cell r="AY82">
            <v>2772</v>
          </cell>
          <cell r="AZ82">
            <v>2145</v>
          </cell>
          <cell r="BA82">
            <v>0</v>
          </cell>
          <cell r="BB82">
            <v>38495</v>
          </cell>
          <cell r="BC82">
            <v>0</v>
          </cell>
          <cell r="BD82">
            <v>4512</v>
          </cell>
          <cell r="BE82">
            <v>705</v>
          </cell>
          <cell r="BF82">
            <v>0</v>
          </cell>
          <cell r="BG82">
            <v>297</v>
          </cell>
          <cell r="BH82">
            <v>0</v>
          </cell>
          <cell r="BI82">
            <v>0</v>
          </cell>
          <cell r="BJ82">
            <v>0</v>
          </cell>
          <cell r="BK82">
            <v>0</v>
          </cell>
          <cell r="BL82">
            <v>0</v>
          </cell>
          <cell r="BM82">
            <v>0</v>
          </cell>
          <cell r="BN82">
            <v>5514</v>
          </cell>
          <cell r="BO82">
            <v>7357</v>
          </cell>
          <cell r="BP82">
            <v>1582</v>
          </cell>
          <cell r="BQ82">
            <v>1132</v>
          </cell>
          <cell r="BR82">
            <v>252939</v>
          </cell>
          <cell r="BS82">
            <v>9000</v>
          </cell>
          <cell r="BT82">
            <v>261939</v>
          </cell>
          <cell r="BU82">
            <v>149</v>
          </cell>
          <cell r="BV82">
            <v>0</v>
          </cell>
          <cell r="BW82">
            <v>0</v>
          </cell>
          <cell r="BX82">
            <v>0</v>
          </cell>
          <cell r="BY82">
            <v>0</v>
          </cell>
          <cell r="BZ82">
            <v>0</v>
          </cell>
          <cell r="CA82">
            <v>15328</v>
          </cell>
          <cell r="CC82">
            <v>15328</v>
          </cell>
          <cell r="CD82">
            <v>15477</v>
          </cell>
          <cell r="CE82">
            <v>277416</v>
          </cell>
          <cell r="CF82">
            <v>223444</v>
          </cell>
          <cell r="CG82">
            <v>15328</v>
          </cell>
          <cell r="CH82">
            <v>149</v>
          </cell>
          <cell r="CI82">
            <v>38495</v>
          </cell>
          <cell r="CJ82">
            <v>277416</v>
          </cell>
          <cell r="CK82">
            <v>0</v>
          </cell>
          <cell r="CL82">
            <v>0</v>
          </cell>
          <cell r="CM82">
            <v>0</v>
          </cell>
          <cell r="CN82">
            <v>0</v>
          </cell>
          <cell r="CO82">
            <v>0</v>
          </cell>
          <cell r="CP82">
            <v>0</v>
          </cell>
          <cell r="CQ82">
            <v>0</v>
          </cell>
          <cell r="CR82">
            <v>0</v>
          </cell>
          <cell r="CS82">
            <v>0</v>
          </cell>
        </row>
        <row r="83">
          <cell r="A83">
            <v>664</v>
          </cell>
          <cell r="B83">
            <v>3326</v>
          </cell>
          <cell r="C83" t="str">
            <v>Hardwicke Parochial Primary School</v>
          </cell>
          <cell r="D83">
            <v>1</v>
          </cell>
          <cell r="M83">
            <v>0</v>
          </cell>
          <cell r="N83">
            <v>0</v>
          </cell>
          <cell r="O83">
            <v>54</v>
          </cell>
          <cell r="P83">
            <v>60</v>
          </cell>
          <cell r="Q83">
            <v>57</v>
          </cell>
          <cell r="R83">
            <v>56</v>
          </cell>
          <cell r="S83">
            <v>62</v>
          </cell>
          <cell r="T83">
            <v>57</v>
          </cell>
          <cell r="U83">
            <v>59</v>
          </cell>
          <cell r="V83">
            <v>1</v>
          </cell>
          <cell r="W83">
            <v>406</v>
          </cell>
          <cell r="X83">
            <v>171</v>
          </cell>
          <cell r="Y83">
            <v>235</v>
          </cell>
          <cell r="Z83">
            <v>406</v>
          </cell>
          <cell r="AA83">
            <v>0</v>
          </cell>
          <cell r="AB83">
            <v>0</v>
          </cell>
          <cell r="AC83">
            <v>0.1532</v>
          </cell>
          <cell r="AD83">
            <v>26</v>
          </cell>
          <cell r="AE83">
            <v>36</v>
          </cell>
          <cell r="AF83">
            <v>6</v>
          </cell>
          <cell r="AG83">
            <v>6</v>
          </cell>
          <cell r="AH83">
            <v>7</v>
          </cell>
          <cell r="AI83">
            <v>2</v>
          </cell>
          <cell r="AJ83">
            <v>15.3</v>
          </cell>
          <cell r="AK83">
            <v>29885.59</v>
          </cell>
          <cell r="AL83">
            <v>30842</v>
          </cell>
          <cell r="AM83">
            <v>-956.40999999999985</v>
          </cell>
          <cell r="AN83">
            <v>-14633.07</v>
          </cell>
          <cell r="AO83">
            <v>0</v>
          </cell>
          <cell r="AP83">
            <v>0</v>
          </cell>
          <cell r="AQ83">
            <v>60031</v>
          </cell>
          <cell r="AR83">
            <v>503034</v>
          </cell>
          <cell r="AS83">
            <v>109620</v>
          </cell>
          <cell r="AT83">
            <v>612654</v>
          </cell>
          <cell r="AU83">
            <v>18060</v>
          </cell>
          <cell r="AV83">
            <v>2392</v>
          </cell>
          <cell r="AW83">
            <v>20452</v>
          </cell>
          <cell r="AX83">
            <v>1358</v>
          </cell>
          <cell r="AY83">
            <v>5148</v>
          </cell>
          <cell r="AZ83">
            <v>5940</v>
          </cell>
          <cell r="BA83">
            <v>0</v>
          </cell>
          <cell r="BB83">
            <v>32898</v>
          </cell>
          <cell r="BC83">
            <v>0</v>
          </cell>
          <cell r="BD83">
            <v>16416</v>
          </cell>
          <cell r="BE83">
            <v>2565</v>
          </cell>
          <cell r="BF83">
            <v>0</v>
          </cell>
          <cell r="BG83">
            <v>297</v>
          </cell>
          <cell r="BH83">
            <v>0</v>
          </cell>
          <cell r="BI83">
            <v>0</v>
          </cell>
          <cell r="BJ83">
            <v>0</v>
          </cell>
          <cell r="BK83">
            <v>0</v>
          </cell>
          <cell r="BL83">
            <v>0</v>
          </cell>
          <cell r="BM83">
            <v>0</v>
          </cell>
          <cell r="BN83">
            <v>19278</v>
          </cell>
          <cell r="BO83">
            <v>0</v>
          </cell>
          <cell r="BP83">
            <v>2819</v>
          </cell>
          <cell r="BQ83">
            <v>566</v>
          </cell>
          <cell r="BR83">
            <v>728246</v>
          </cell>
          <cell r="BS83">
            <v>40000</v>
          </cell>
          <cell r="BT83">
            <v>768246</v>
          </cell>
          <cell r="BU83">
            <v>149</v>
          </cell>
          <cell r="BV83">
            <v>0</v>
          </cell>
          <cell r="BW83">
            <v>0</v>
          </cell>
          <cell r="BX83">
            <v>0</v>
          </cell>
          <cell r="BY83">
            <v>0</v>
          </cell>
          <cell r="BZ83">
            <v>0</v>
          </cell>
          <cell r="CA83">
            <v>0</v>
          </cell>
          <cell r="CC83">
            <v>0</v>
          </cell>
          <cell r="CD83">
            <v>149</v>
          </cell>
          <cell r="CE83">
            <v>768395</v>
          </cell>
          <cell r="CF83">
            <v>735348</v>
          </cell>
          <cell r="CG83">
            <v>0</v>
          </cell>
          <cell r="CH83">
            <v>149</v>
          </cell>
          <cell r="CI83">
            <v>32898</v>
          </cell>
          <cell r="CJ83">
            <v>768395</v>
          </cell>
          <cell r="CK83">
            <v>0</v>
          </cell>
          <cell r="CL83">
            <v>0</v>
          </cell>
          <cell r="CM83">
            <v>0</v>
          </cell>
          <cell r="CN83">
            <v>0</v>
          </cell>
          <cell r="CO83">
            <v>0</v>
          </cell>
          <cell r="CP83">
            <v>0</v>
          </cell>
          <cell r="CQ83">
            <v>0</v>
          </cell>
          <cell r="CR83">
            <v>0</v>
          </cell>
          <cell r="CS83">
            <v>0</v>
          </cell>
        </row>
        <row r="84">
          <cell r="A84">
            <v>665</v>
          </cell>
          <cell r="B84">
            <v>3039</v>
          </cell>
          <cell r="C84" t="str">
            <v>Haresfield Church of England Primary School</v>
          </cell>
          <cell r="M84">
            <v>0</v>
          </cell>
          <cell r="N84">
            <v>0</v>
          </cell>
          <cell r="O84">
            <v>14</v>
          </cell>
          <cell r="P84">
            <v>16</v>
          </cell>
          <cell r="Q84">
            <v>13</v>
          </cell>
          <cell r="R84">
            <v>15</v>
          </cell>
          <cell r="S84">
            <v>14</v>
          </cell>
          <cell r="T84">
            <v>16</v>
          </cell>
          <cell r="U84">
            <v>14</v>
          </cell>
          <cell r="V84">
            <v>0</v>
          </cell>
          <cell r="W84">
            <v>102</v>
          </cell>
          <cell r="X84">
            <v>43</v>
          </cell>
          <cell r="Y84">
            <v>59</v>
          </cell>
          <cell r="Z84">
            <v>102</v>
          </cell>
          <cell r="AA84">
            <v>0</v>
          </cell>
          <cell r="AB84">
            <v>0</v>
          </cell>
          <cell r="AC84">
            <v>0.2712</v>
          </cell>
          <cell r="AD84">
            <v>12</v>
          </cell>
          <cell r="AE84">
            <v>16</v>
          </cell>
          <cell r="AF84">
            <v>4</v>
          </cell>
          <cell r="AG84">
            <v>8</v>
          </cell>
          <cell r="AH84">
            <v>2</v>
          </cell>
          <cell r="AI84">
            <v>1</v>
          </cell>
          <cell r="AJ84">
            <v>4</v>
          </cell>
          <cell r="AK84">
            <v>28354.77</v>
          </cell>
          <cell r="AL84">
            <v>30842</v>
          </cell>
          <cell r="AM84">
            <v>-2487.2299999999996</v>
          </cell>
          <cell r="AN84">
            <v>-9948.92</v>
          </cell>
          <cell r="AO84">
            <v>0.5</v>
          </cell>
          <cell r="AP84">
            <v>-4974</v>
          </cell>
          <cell r="AQ84">
            <v>60031</v>
          </cell>
          <cell r="AR84">
            <v>126378</v>
          </cell>
          <cell r="AS84">
            <v>27540</v>
          </cell>
          <cell r="AT84">
            <v>153918</v>
          </cell>
          <cell r="AU84">
            <v>15747</v>
          </cell>
          <cell r="AV84">
            <v>1040</v>
          </cell>
          <cell r="AW84">
            <v>16787</v>
          </cell>
          <cell r="AX84">
            <v>388</v>
          </cell>
          <cell r="AY84">
            <v>2376</v>
          </cell>
          <cell r="AZ84">
            <v>2640</v>
          </cell>
          <cell r="BA84">
            <v>0</v>
          </cell>
          <cell r="BB84">
            <v>22191</v>
          </cell>
          <cell r="BC84">
            <v>0</v>
          </cell>
          <cell r="BD84">
            <v>4128</v>
          </cell>
          <cell r="BE84">
            <v>645</v>
          </cell>
          <cell r="BF84">
            <v>0</v>
          </cell>
          <cell r="BG84">
            <v>297</v>
          </cell>
          <cell r="BH84">
            <v>0</v>
          </cell>
          <cell r="BI84">
            <v>0</v>
          </cell>
          <cell r="BJ84">
            <v>0</v>
          </cell>
          <cell r="BK84">
            <v>0</v>
          </cell>
          <cell r="BL84">
            <v>0</v>
          </cell>
          <cell r="BM84">
            <v>0</v>
          </cell>
          <cell r="BN84">
            <v>5070</v>
          </cell>
          <cell r="BO84">
            <v>-4974</v>
          </cell>
          <cell r="BP84">
            <v>1827</v>
          </cell>
          <cell r="BQ84">
            <v>283</v>
          </cell>
          <cell r="BR84">
            <v>238346</v>
          </cell>
          <cell r="BS84">
            <v>18000</v>
          </cell>
          <cell r="BT84">
            <v>256346</v>
          </cell>
          <cell r="BU84">
            <v>149</v>
          </cell>
          <cell r="BV84">
            <v>0</v>
          </cell>
          <cell r="BW84">
            <v>0</v>
          </cell>
          <cell r="BX84">
            <v>0</v>
          </cell>
          <cell r="BY84">
            <v>0</v>
          </cell>
          <cell r="BZ84">
            <v>0</v>
          </cell>
          <cell r="CA84">
            <v>15837</v>
          </cell>
          <cell r="CC84">
            <v>15837</v>
          </cell>
          <cell r="CD84">
            <v>15986</v>
          </cell>
          <cell r="CE84">
            <v>272332</v>
          </cell>
          <cell r="CF84">
            <v>234155</v>
          </cell>
          <cell r="CG84">
            <v>15837</v>
          </cell>
          <cell r="CH84">
            <v>149</v>
          </cell>
          <cell r="CI84">
            <v>22191</v>
          </cell>
          <cell r="CJ84">
            <v>272332</v>
          </cell>
          <cell r="CK84">
            <v>0</v>
          </cell>
          <cell r="CL84">
            <v>0</v>
          </cell>
          <cell r="CM84">
            <v>0</v>
          </cell>
          <cell r="CN84">
            <v>0</v>
          </cell>
          <cell r="CO84">
            <v>0</v>
          </cell>
          <cell r="CP84">
            <v>0</v>
          </cell>
          <cell r="CQ84">
            <v>0</v>
          </cell>
          <cell r="CR84">
            <v>0</v>
          </cell>
          <cell r="CS84">
            <v>0</v>
          </cell>
        </row>
        <row r="85">
          <cell r="A85">
            <v>666</v>
          </cell>
          <cell r="B85">
            <v>3040</v>
          </cell>
          <cell r="C85" t="str">
            <v>Hartpury Church of England Primary School</v>
          </cell>
          <cell r="E85">
            <v>1</v>
          </cell>
          <cell r="M85">
            <v>0</v>
          </cell>
          <cell r="N85">
            <v>0</v>
          </cell>
          <cell r="O85">
            <v>12</v>
          </cell>
          <cell r="P85">
            <v>13</v>
          </cell>
          <cell r="Q85">
            <v>18</v>
          </cell>
          <cell r="R85">
            <v>16</v>
          </cell>
          <cell r="S85">
            <v>18</v>
          </cell>
          <cell r="T85">
            <v>16</v>
          </cell>
          <cell r="U85">
            <v>16</v>
          </cell>
          <cell r="V85">
            <v>0</v>
          </cell>
          <cell r="W85">
            <v>109</v>
          </cell>
          <cell r="X85">
            <v>43</v>
          </cell>
          <cell r="Y85">
            <v>66</v>
          </cell>
          <cell r="Z85">
            <v>109</v>
          </cell>
          <cell r="AA85">
            <v>0</v>
          </cell>
          <cell r="AB85">
            <v>0</v>
          </cell>
          <cell r="AC85">
            <v>0.2576</v>
          </cell>
          <cell r="AD85">
            <v>11</v>
          </cell>
          <cell r="AE85">
            <v>17</v>
          </cell>
          <cell r="AF85">
            <v>5</v>
          </cell>
          <cell r="AG85">
            <v>7</v>
          </cell>
          <cell r="AH85">
            <v>1</v>
          </cell>
          <cell r="AI85">
            <v>0</v>
          </cell>
          <cell r="AJ85">
            <v>4.7424999999999997</v>
          </cell>
          <cell r="AK85">
            <v>32293.81</v>
          </cell>
          <cell r="AL85">
            <v>30842</v>
          </cell>
          <cell r="AM85">
            <v>1451.8100000000013</v>
          </cell>
          <cell r="AN85">
            <v>6885.21</v>
          </cell>
          <cell r="AO85">
            <v>1</v>
          </cell>
          <cell r="AP85">
            <v>6885</v>
          </cell>
          <cell r="AQ85">
            <v>60031</v>
          </cell>
          <cell r="AR85">
            <v>135051</v>
          </cell>
          <cell r="AS85">
            <v>29430</v>
          </cell>
          <cell r="AT85">
            <v>164481</v>
          </cell>
          <cell r="AU85">
            <v>25461</v>
          </cell>
          <cell r="AV85">
            <v>998</v>
          </cell>
          <cell r="AW85">
            <v>26459</v>
          </cell>
          <cell r="AX85">
            <v>194</v>
          </cell>
          <cell r="AY85">
            <v>2178</v>
          </cell>
          <cell r="AZ85">
            <v>2805</v>
          </cell>
          <cell r="BA85">
            <v>0</v>
          </cell>
          <cell r="BB85">
            <v>31636</v>
          </cell>
          <cell r="BC85">
            <v>0</v>
          </cell>
          <cell r="BD85">
            <v>4128</v>
          </cell>
          <cell r="BE85">
            <v>645</v>
          </cell>
          <cell r="BF85">
            <v>0</v>
          </cell>
          <cell r="BG85">
            <v>297</v>
          </cell>
          <cell r="BH85">
            <v>0</v>
          </cell>
          <cell r="BI85">
            <v>0</v>
          </cell>
          <cell r="BJ85">
            <v>0</v>
          </cell>
          <cell r="BK85">
            <v>0</v>
          </cell>
          <cell r="BL85">
            <v>0</v>
          </cell>
          <cell r="BM85">
            <v>0</v>
          </cell>
          <cell r="BN85">
            <v>5070</v>
          </cell>
          <cell r="BO85">
            <v>6885</v>
          </cell>
          <cell r="BP85">
            <v>6216</v>
          </cell>
          <cell r="BQ85">
            <v>0</v>
          </cell>
          <cell r="BR85">
            <v>274319</v>
          </cell>
          <cell r="BS85">
            <v>18000</v>
          </cell>
          <cell r="BT85">
            <v>292319</v>
          </cell>
          <cell r="BU85">
            <v>149</v>
          </cell>
          <cell r="BV85">
            <v>0</v>
          </cell>
          <cell r="BW85">
            <v>0</v>
          </cell>
          <cell r="BX85">
            <v>0</v>
          </cell>
          <cell r="BY85">
            <v>0</v>
          </cell>
          <cell r="BZ85">
            <v>0</v>
          </cell>
          <cell r="CA85">
            <v>16134</v>
          </cell>
          <cell r="CC85">
            <v>16134</v>
          </cell>
          <cell r="CD85">
            <v>16283</v>
          </cell>
          <cell r="CE85">
            <v>308602</v>
          </cell>
          <cell r="CF85">
            <v>260683</v>
          </cell>
          <cell r="CG85">
            <v>16134</v>
          </cell>
          <cell r="CH85">
            <v>149</v>
          </cell>
          <cell r="CI85">
            <v>31636</v>
          </cell>
          <cell r="CJ85">
            <v>308602</v>
          </cell>
          <cell r="CK85">
            <v>18667</v>
          </cell>
          <cell r="CL85">
            <v>18000</v>
          </cell>
          <cell r="CM85">
            <v>18668</v>
          </cell>
          <cell r="CN85">
            <v>1242</v>
          </cell>
          <cell r="CO85">
            <v>1241</v>
          </cell>
          <cell r="CP85">
            <v>17</v>
          </cell>
          <cell r="CQ85">
            <v>11</v>
          </cell>
          <cell r="CR85">
            <v>2428</v>
          </cell>
          <cell r="CS85">
            <v>2434</v>
          </cell>
        </row>
        <row r="86">
          <cell r="A86">
            <v>667</v>
          </cell>
          <cell r="B86">
            <v>3041</v>
          </cell>
          <cell r="C86" t="str">
            <v>Hatherop Church of England Primary School</v>
          </cell>
          <cell r="M86">
            <v>0</v>
          </cell>
          <cell r="N86">
            <v>0</v>
          </cell>
          <cell r="O86">
            <v>11</v>
          </cell>
          <cell r="P86">
            <v>6</v>
          </cell>
          <cell r="Q86">
            <v>13</v>
          </cell>
          <cell r="R86">
            <v>7</v>
          </cell>
          <cell r="S86">
            <v>12</v>
          </cell>
          <cell r="T86">
            <v>6</v>
          </cell>
          <cell r="U86">
            <v>13</v>
          </cell>
          <cell r="V86">
            <v>0</v>
          </cell>
          <cell r="W86">
            <v>68</v>
          </cell>
          <cell r="X86">
            <v>30</v>
          </cell>
          <cell r="Y86">
            <v>38</v>
          </cell>
          <cell r="Z86">
            <v>68</v>
          </cell>
          <cell r="AA86">
            <v>0</v>
          </cell>
          <cell r="AB86">
            <v>0</v>
          </cell>
          <cell r="AC86">
            <v>0.28949999999999998</v>
          </cell>
          <cell r="AD86">
            <v>9</v>
          </cell>
          <cell r="AE86">
            <v>11</v>
          </cell>
          <cell r="AF86">
            <v>1</v>
          </cell>
          <cell r="AG86">
            <v>2</v>
          </cell>
          <cell r="AH86">
            <v>2</v>
          </cell>
          <cell r="AI86">
            <v>1</v>
          </cell>
          <cell r="AJ86">
            <v>2.9</v>
          </cell>
          <cell r="AK86">
            <v>30097.57</v>
          </cell>
          <cell r="AL86">
            <v>30842</v>
          </cell>
          <cell r="AM86">
            <v>-744.43000000000029</v>
          </cell>
          <cell r="AN86">
            <v>-2158.85</v>
          </cell>
          <cell r="AO86">
            <v>0.5</v>
          </cell>
          <cell r="AP86">
            <v>-1079</v>
          </cell>
          <cell r="AQ86">
            <v>60031</v>
          </cell>
          <cell r="AR86">
            <v>84252</v>
          </cell>
          <cell r="AS86">
            <v>18360</v>
          </cell>
          <cell r="AT86">
            <v>102612</v>
          </cell>
          <cell r="AU86">
            <v>17045</v>
          </cell>
          <cell r="AV86">
            <v>766</v>
          </cell>
          <cell r="AW86">
            <v>17811</v>
          </cell>
          <cell r="AX86">
            <v>388</v>
          </cell>
          <cell r="AY86">
            <v>1782</v>
          </cell>
          <cell r="AZ86">
            <v>1815</v>
          </cell>
          <cell r="BA86">
            <v>0</v>
          </cell>
          <cell r="BB86">
            <v>21796</v>
          </cell>
          <cell r="BC86">
            <v>0</v>
          </cell>
          <cell r="BD86">
            <v>2880</v>
          </cell>
          <cell r="BE86">
            <v>450</v>
          </cell>
          <cell r="BF86">
            <v>0</v>
          </cell>
          <cell r="BG86">
            <v>297</v>
          </cell>
          <cell r="BH86">
            <v>0</v>
          </cell>
          <cell r="BI86">
            <v>0</v>
          </cell>
          <cell r="BJ86">
            <v>0</v>
          </cell>
          <cell r="BK86">
            <v>0</v>
          </cell>
          <cell r="BL86">
            <v>0</v>
          </cell>
          <cell r="BM86">
            <v>0</v>
          </cell>
          <cell r="BN86">
            <v>3627</v>
          </cell>
          <cell r="BO86">
            <v>-1079</v>
          </cell>
          <cell r="BP86">
            <v>2295</v>
          </cell>
          <cell r="BQ86">
            <v>283</v>
          </cell>
          <cell r="BR86">
            <v>189565</v>
          </cell>
          <cell r="BS86">
            <v>9000</v>
          </cell>
          <cell r="BT86">
            <v>198565</v>
          </cell>
          <cell r="BU86">
            <v>149</v>
          </cell>
          <cell r="BV86">
            <v>0</v>
          </cell>
          <cell r="BW86">
            <v>0</v>
          </cell>
          <cell r="BX86">
            <v>0</v>
          </cell>
          <cell r="BY86">
            <v>0</v>
          </cell>
          <cell r="BZ86">
            <v>0</v>
          </cell>
          <cell r="CA86">
            <v>14904</v>
          </cell>
          <cell r="CC86">
            <v>14904</v>
          </cell>
          <cell r="CD86">
            <v>15053</v>
          </cell>
          <cell r="CE86">
            <v>213618</v>
          </cell>
          <cell r="CF86">
            <v>176769</v>
          </cell>
          <cell r="CG86">
            <v>14904</v>
          </cell>
          <cell r="CH86">
            <v>149</v>
          </cell>
          <cell r="CI86">
            <v>21796</v>
          </cell>
          <cell r="CJ86">
            <v>213618</v>
          </cell>
          <cell r="CK86">
            <v>0</v>
          </cell>
          <cell r="CL86">
            <v>0</v>
          </cell>
          <cell r="CM86">
            <v>0</v>
          </cell>
          <cell r="CN86">
            <v>0</v>
          </cell>
          <cell r="CO86">
            <v>0</v>
          </cell>
          <cell r="CP86">
            <v>0</v>
          </cell>
          <cell r="CQ86">
            <v>0</v>
          </cell>
          <cell r="CR86">
            <v>0</v>
          </cell>
          <cell r="CS86">
            <v>0</v>
          </cell>
        </row>
        <row r="87">
          <cell r="A87">
            <v>670</v>
          </cell>
          <cell r="B87">
            <v>3084</v>
          </cell>
          <cell r="C87" t="str">
            <v>Highnam Church of England Primary School</v>
          </cell>
          <cell r="M87">
            <v>0</v>
          </cell>
          <cell r="N87">
            <v>0</v>
          </cell>
          <cell r="O87">
            <v>26</v>
          </cell>
          <cell r="P87">
            <v>29</v>
          </cell>
          <cell r="Q87">
            <v>29</v>
          </cell>
          <cell r="R87">
            <v>30</v>
          </cell>
          <cell r="S87">
            <v>23</v>
          </cell>
          <cell r="T87">
            <v>25</v>
          </cell>
          <cell r="U87">
            <v>29</v>
          </cell>
          <cell r="V87">
            <v>0</v>
          </cell>
          <cell r="W87">
            <v>191</v>
          </cell>
          <cell r="X87">
            <v>84</v>
          </cell>
          <cell r="Y87">
            <v>107</v>
          </cell>
          <cell r="Z87">
            <v>191</v>
          </cell>
          <cell r="AA87">
            <v>0</v>
          </cell>
          <cell r="AB87">
            <v>0</v>
          </cell>
          <cell r="AC87">
            <v>0.11210000000000001</v>
          </cell>
          <cell r="AD87">
            <v>9</v>
          </cell>
          <cell r="AE87">
            <v>12</v>
          </cell>
          <cell r="AF87">
            <v>1</v>
          </cell>
          <cell r="AG87">
            <v>2</v>
          </cell>
          <cell r="AH87">
            <v>3</v>
          </cell>
          <cell r="AI87">
            <v>0</v>
          </cell>
          <cell r="AJ87">
            <v>7.4029000000000007</v>
          </cell>
          <cell r="AK87">
            <v>32125.71</v>
          </cell>
          <cell r="AL87">
            <v>30842</v>
          </cell>
          <cell r="AM87">
            <v>1283.7099999999991</v>
          </cell>
          <cell r="AN87">
            <v>9503.18</v>
          </cell>
          <cell r="AO87">
            <v>0.75</v>
          </cell>
          <cell r="AP87">
            <v>7127</v>
          </cell>
          <cell r="AQ87">
            <v>60031</v>
          </cell>
          <cell r="AR87">
            <v>236649</v>
          </cell>
          <cell r="AS87">
            <v>51570</v>
          </cell>
          <cell r="AT87">
            <v>288219</v>
          </cell>
          <cell r="AU87">
            <v>4234</v>
          </cell>
          <cell r="AV87">
            <v>834</v>
          </cell>
          <cell r="AW87">
            <v>5068</v>
          </cell>
          <cell r="AX87">
            <v>582</v>
          </cell>
          <cell r="AY87">
            <v>1782</v>
          </cell>
          <cell r="AZ87">
            <v>1980</v>
          </cell>
          <cell r="BA87">
            <v>0</v>
          </cell>
          <cell r="BB87">
            <v>9412</v>
          </cell>
          <cell r="BC87">
            <v>0</v>
          </cell>
          <cell r="BD87">
            <v>8064</v>
          </cell>
          <cell r="BE87">
            <v>1260</v>
          </cell>
          <cell r="BF87">
            <v>0</v>
          </cell>
          <cell r="BG87">
            <v>297</v>
          </cell>
          <cell r="BH87">
            <v>0</v>
          </cell>
          <cell r="BI87">
            <v>0</v>
          </cell>
          <cell r="BJ87">
            <v>0</v>
          </cell>
          <cell r="BK87">
            <v>0</v>
          </cell>
          <cell r="BL87">
            <v>0</v>
          </cell>
          <cell r="BM87">
            <v>0</v>
          </cell>
          <cell r="BN87">
            <v>9621</v>
          </cell>
          <cell r="BO87">
            <v>7127</v>
          </cell>
          <cell r="BP87">
            <v>7370</v>
          </cell>
          <cell r="BQ87">
            <v>0</v>
          </cell>
          <cell r="BR87">
            <v>381780</v>
          </cell>
          <cell r="BS87">
            <v>18000</v>
          </cell>
          <cell r="BT87">
            <v>399780</v>
          </cell>
          <cell r="BU87">
            <v>149</v>
          </cell>
          <cell r="BV87">
            <v>0</v>
          </cell>
          <cell r="BW87">
            <v>0</v>
          </cell>
          <cell r="BX87">
            <v>0</v>
          </cell>
          <cell r="BY87">
            <v>0</v>
          </cell>
          <cell r="BZ87">
            <v>0</v>
          </cell>
          <cell r="CA87">
            <v>20077</v>
          </cell>
          <cell r="CC87">
            <v>20077</v>
          </cell>
          <cell r="CD87">
            <v>20226</v>
          </cell>
          <cell r="CE87">
            <v>420006</v>
          </cell>
          <cell r="CF87">
            <v>390368</v>
          </cell>
          <cell r="CG87">
            <v>20077</v>
          </cell>
          <cell r="CH87">
            <v>149</v>
          </cell>
          <cell r="CI87">
            <v>9412</v>
          </cell>
          <cell r="CJ87">
            <v>420006</v>
          </cell>
          <cell r="CK87">
            <v>0</v>
          </cell>
          <cell r="CL87">
            <v>0</v>
          </cell>
          <cell r="CM87">
            <v>0</v>
          </cell>
          <cell r="CN87">
            <v>0</v>
          </cell>
          <cell r="CO87">
            <v>0</v>
          </cell>
          <cell r="CP87">
            <v>0</v>
          </cell>
          <cell r="CQ87">
            <v>0</v>
          </cell>
          <cell r="CR87">
            <v>0</v>
          </cell>
          <cell r="CS87">
            <v>0</v>
          </cell>
        </row>
        <row r="88">
          <cell r="A88">
            <v>671</v>
          </cell>
          <cell r="B88">
            <v>3367</v>
          </cell>
          <cell r="C88" t="str">
            <v>Hillesley Church of England Primary School</v>
          </cell>
          <cell r="D88">
            <v>1</v>
          </cell>
          <cell r="M88">
            <v>0</v>
          </cell>
          <cell r="N88">
            <v>0</v>
          </cell>
          <cell r="O88">
            <v>8</v>
          </cell>
          <cell r="P88">
            <v>3</v>
          </cell>
          <cell r="Q88">
            <v>4</v>
          </cell>
          <cell r="R88">
            <v>8</v>
          </cell>
          <cell r="S88">
            <v>9</v>
          </cell>
          <cell r="T88">
            <v>8</v>
          </cell>
          <cell r="U88">
            <v>10</v>
          </cell>
          <cell r="V88">
            <v>0</v>
          </cell>
          <cell r="W88">
            <v>50</v>
          </cell>
          <cell r="X88">
            <v>15</v>
          </cell>
          <cell r="Y88">
            <v>35</v>
          </cell>
          <cell r="Z88">
            <v>50</v>
          </cell>
          <cell r="AA88">
            <v>0</v>
          </cell>
          <cell r="AB88">
            <v>0</v>
          </cell>
          <cell r="AC88">
            <v>0.34289999999999998</v>
          </cell>
          <cell r="AD88">
            <v>5</v>
          </cell>
          <cell r="AE88">
            <v>12</v>
          </cell>
          <cell r="AF88">
            <v>0</v>
          </cell>
          <cell r="AG88">
            <v>1</v>
          </cell>
          <cell r="AH88">
            <v>0</v>
          </cell>
          <cell r="AI88">
            <v>0</v>
          </cell>
          <cell r="AJ88">
            <v>1.9845999999999999</v>
          </cell>
          <cell r="AK88">
            <v>33005.230000000003</v>
          </cell>
          <cell r="AL88">
            <v>30842</v>
          </cell>
          <cell r="AM88">
            <v>2163.2300000000032</v>
          </cell>
          <cell r="AN88">
            <v>4293.1499999999996</v>
          </cell>
          <cell r="AO88">
            <v>1</v>
          </cell>
          <cell r="AP88">
            <v>4293</v>
          </cell>
          <cell r="AQ88">
            <v>60031</v>
          </cell>
          <cell r="AR88">
            <v>61950</v>
          </cell>
          <cell r="AS88">
            <v>13500</v>
          </cell>
          <cell r="AT88">
            <v>75450</v>
          </cell>
          <cell r="AU88">
            <v>0</v>
          </cell>
          <cell r="AV88">
            <v>574</v>
          </cell>
          <cell r="AW88">
            <v>574</v>
          </cell>
          <cell r="AX88">
            <v>0</v>
          </cell>
          <cell r="AY88">
            <v>990</v>
          </cell>
          <cell r="AZ88">
            <v>1980</v>
          </cell>
          <cell r="BA88">
            <v>0</v>
          </cell>
          <cell r="BB88">
            <v>3544</v>
          </cell>
          <cell r="BC88">
            <v>0</v>
          </cell>
          <cell r="BD88">
            <v>1440</v>
          </cell>
          <cell r="BE88">
            <v>225</v>
          </cell>
          <cell r="BF88">
            <v>0</v>
          </cell>
          <cell r="BG88">
            <v>297</v>
          </cell>
          <cell r="BH88">
            <v>0</v>
          </cell>
          <cell r="BI88">
            <v>0</v>
          </cell>
          <cell r="BJ88">
            <v>0</v>
          </cell>
          <cell r="BK88">
            <v>0</v>
          </cell>
          <cell r="BL88">
            <v>0</v>
          </cell>
          <cell r="BM88">
            <v>0</v>
          </cell>
          <cell r="BN88">
            <v>1962</v>
          </cell>
          <cell r="BO88">
            <v>4293</v>
          </cell>
          <cell r="BP88">
            <v>167</v>
          </cell>
          <cell r="BQ88">
            <v>0</v>
          </cell>
          <cell r="BR88">
            <v>145447</v>
          </cell>
          <cell r="BS88">
            <v>9000</v>
          </cell>
          <cell r="BT88">
            <v>154447</v>
          </cell>
          <cell r="BU88">
            <v>149</v>
          </cell>
          <cell r="BV88">
            <v>0</v>
          </cell>
          <cell r="BW88">
            <v>0</v>
          </cell>
          <cell r="BX88">
            <v>0</v>
          </cell>
          <cell r="BY88">
            <v>0</v>
          </cell>
          <cell r="BZ88">
            <v>0</v>
          </cell>
          <cell r="CA88">
            <v>0</v>
          </cell>
          <cell r="CC88">
            <v>0</v>
          </cell>
          <cell r="CD88">
            <v>149</v>
          </cell>
          <cell r="CE88">
            <v>154596</v>
          </cell>
          <cell r="CF88">
            <v>150903</v>
          </cell>
          <cell r="CG88">
            <v>0</v>
          </cell>
          <cell r="CH88">
            <v>149</v>
          </cell>
          <cell r="CI88">
            <v>3544</v>
          </cell>
          <cell r="CJ88">
            <v>154596</v>
          </cell>
          <cell r="CK88">
            <v>0</v>
          </cell>
          <cell r="CL88">
            <v>0</v>
          </cell>
          <cell r="CM88">
            <v>0</v>
          </cell>
          <cell r="CN88">
            <v>0</v>
          </cell>
          <cell r="CO88">
            <v>0</v>
          </cell>
          <cell r="CP88">
            <v>0</v>
          </cell>
          <cell r="CQ88">
            <v>0</v>
          </cell>
          <cell r="CR88">
            <v>0</v>
          </cell>
          <cell r="CS88">
            <v>0</v>
          </cell>
        </row>
        <row r="89">
          <cell r="A89">
            <v>672</v>
          </cell>
          <cell r="B89">
            <v>3327</v>
          </cell>
          <cell r="C89" t="str">
            <v>Horsley Church of England Primary School</v>
          </cell>
          <cell r="D89">
            <v>1</v>
          </cell>
          <cell r="M89">
            <v>0</v>
          </cell>
          <cell r="N89">
            <v>0</v>
          </cell>
          <cell r="O89">
            <v>14</v>
          </cell>
          <cell r="P89">
            <v>13</v>
          </cell>
          <cell r="Q89">
            <v>17</v>
          </cell>
          <cell r="R89">
            <v>18</v>
          </cell>
          <cell r="S89">
            <v>8</v>
          </cell>
          <cell r="T89">
            <v>14</v>
          </cell>
          <cell r="U89">
            <v>14</v>
          </cell>
          <cell r="V89">
            <v>0</v>
          </cell>
          <cell r="W89">
            <v>98</v>
          </cell>
          <cell r="X89">
            <v>44</v>
          </cell>
          <cell r="Y89">
            <v>54</v>
          </cell>
          <cell r="Z89">
            <v>98</v>
          </cell>
          <cell r="AA89">
            <v>0</v>
          </cell>
          <cell r="AB89">
            <v>0</v>
          </cell>
          <cell r="AC89">
            <v>0.22220000000000001</v>
          </cell>
          <cell r="AD89">
            <v>10</v>
          </cell>
          <cell r="AE89">
            <v>12</v>
          </cell>
          <cell r="AF89">
            <v>4</v>
          </cell>
          <cell r="AG89">
            <v>5</v>
          </cell>
          <cell r="AH89">
            <v>2</v>
          </cell>
          <cell r="AI89">
            <v>0</v>
          </cell>
          <cell r="AJ89">
            <v>4.0999999999999996</v>
          </cell>
          <cell r="AK89">
            <v>31857.84</v>
          </cell>
          <cell r="AL89">
            <v>30842</v>
          </cell>
          <cell r="AM89">
            <v>1015.8400000000001</v>
          </cell>
          <cell r="AN89">
            <v>4164.9399999999996</v>
          </cell>
          <cell r="AO89">
            <v>1</v>
          </cell>
          <cell r="AP89">
            <v>4165</v>
          </cell>
          <cell r="AQ89">
            <v>60031</v>
          </cell>
          <cell r="AR89">
            <v>121422</v>
          </cell>
          <cell r="AS89">
            <v>26460</v>
          </cell>
          <cell r="AT89">
            <v>147882</v>
          </cell>
          <cell r="AU89">
            <v>6195</v>
          </cell>
          <cell r="AV89">
            <v>836</v>
          </cell>
          <cell r="AW89">
            <v>7031</v>
          </cell>
          <cell r="AX89">
            <v>388</v>
          </cell>
          <cell r="AY89">
            <v>1980</v>
          </cell>
          <cell r="AZ89">
            <v>1980</v>
          </cell>
          <cell r="BA89">
            <v>0</v>
          </cell>
          <cell r="BB89">
            <v>11379</v>
          </cell>
          <cell r="BC89">
            <v>0</v>
          </cell>
          <cell r="BD89">
            <v>4224</v>
          </cell>
          <cell r="BE89">
            <v>660</v>
          </cell>
          <cell r="BF89">
            <v>0</v>
          </cell>
          <cell r="BG89">
            <v>297</v>
          </cell>
          <cell r="BH89">
            <v>0</v>
          </cell>
          <cell r="BI89">
            <v>0</v>
          </cell>
          <cell r="BJ89">
            <v>0</v>
          </cell>
          <cell r="BK89">
            <v>0</v>
          </cell>
          <cell r="BL89">
            <v>0</v>
          </cell>
          <cell r="BM89">
            <v>0</v>
          </cell>
          <cell r="BN89">
            <v>5181</v>
          </cell>
          <cell r="BO89">
            <v>4165</v>
          </cell>
          <cell r="BP89">
            <v>298</v>
          </cell>
          <cell r="BQ89">
            <v>0</v>
          </cell>
          <cell r="BR89">
            <v>228936</v>
          </cell>
          <cell r="BS89">
            <v>9000</v>
          </cell>
          <cell r="BT89">
            <v>237936</v>
          </cell>
          <cell r="BU89">
            <v>149</v>
          </cell>
          <cell r="BV89">
            <v>0</v>
          </cell>
          <cell r="BW89">
            <v>0</v>
          </cell>
          <cell r="BX89">
            <v>0</v>
          </cell>
          <cell r="BY89">
            <v>0</v>
          </cell>
          <cell r="BZ89">
            <v>0</v>
          </cell>
          <cell r="CA89">
            <v>0</v>
          </cell>
          <cell r="CC89">
            <v>0</v>
          </cell>
          <cell r="CD89">
            <v>149</v>
          </cell>
          <cell r="CE89">
            <v>238085</v>
          </cell>
          <cell r="CF89">
            <v>226557</v>
          </cell>
          <cell r="CG89">
            <v>0</v>
          </cell>
          <cell r="CH89">
            <v>149</v>
          </cell>
          <cell r="CI89">
            <v>11379</v>
          </cell>
          <cell r="CJ89">
            <v>238085</v>
          </cell>
          <cell r="CK89">
            <v>0</v>
          </cell>
          <cell r="CL89">
            <v>0</v>
          </cell>
          <cell r="CM89">
            <v>0</v>
          </cell>
          <cell r="CN89">
            <v>0</v>
          </cell>
          <cell r="CO89">
            <v>0</v>
          </cell>
          <cell r="CP89">
            <v>0</v>
          </cell>
          <cell r="CQ89">
            <v>0</v>
          </cell>
          <cell r="CR89">
            <v>0</v>
          </cell>
          <cell r="CS89">
            <v>0</v>
          </cell>
        </row>
        <row r="90">
          <cell r="A90">
            <v>677</v>
          </cell>
          <cell r="B90">
            <v>3328</v>
          </cell>
          <cell r="C90" t="str">
            <v>Huntley Church of England Primary School</v>
          </cell>
          <cell r="D90">
            <v>1</v>
          </cell>
          <cell r="M90">
            <v>0</v>
          </cell>
          <cell r="N90">
            <v>0</v>
          </cell>
          <cell r="O90">
            <v>11</v>
          </cell>
          <cell r="P90">
            <v>13</v>
          </cell>
          <cell r="Q90">
            <v>17</v>
          </cell>
          <cell r="R90">
            <v>11</v>
          </cell>
          <cell r="S90">
            <v>17</v>
          </cell>
          <cell r="T90">
            <v>10</v>
          </cell>
          <cell r="U90">
            <v>8</v>
          </cell>
          <cell r="V90">
            <v>0</v>
          </cell>
          <cell r="W90">
            <v>87</v>
          </cell>
          <cell r="X90">
            <v>41</v>
          </cell>
          <cell r="Y90">
            <v>46</v>
          </cell>
          <cell r="Z90">
            <v>87</v>
          </cell>
          <cell r="AA90">
            <v>0</v>
          </cell>
          <cell r="AB90">
            <v>0</v>
          </cell>
          <cell r="AC90">
            <v>0.28260000000000002</v>
          </cell>
          <cell r="AD90">
            <v>12</v>
          </cell>
          <cell r="AE90">
            <v>13</v>
          </cell>
          <cell r="AF90">
            <v>1</v>
          </cell>
          <cell r="AG90">
            <v>5</v>
          </cell>
          <cell r="AH90">
            <v>4</v>
          </cell>
          <cell r="AI90">
            <v>7</v>
          </cell>
          <cell r="AJ90">
            <v>3.4000000000000004</v>
          </cell>
          <cell r="AK90">
            <v>27620.149999999998</v>
          </cell>
          <cell r="AL90">
            <v>30842</v>
          </cell>
          <cell r="AM90">
            <v>-3221.8500000000022</v>
          </cell>
          <cell r="AN90">
            <v>-10954.29</v>
          </cell>
          <cell r="AO90">
            <v>0.5</v>
          </cell>
          <cell r="AP90">
            <v>-5477</v>
          </cell>
          <cell r="AQ90">
            <v>60031</v>
          </cell>
          <cell r="AR90">
            <v>107793</v>
          </cell>
          <cell r="AS90">
            <v>23490</v>
          </cell>
          <cell r="AT90">
            <v>131283</v>
          </cell>
          <cell r="AU90">
            <v>12064</v>
          </cell>
          <cell r="AV90">
            <v>1016</v>
          </cell>
          <cell r="AW90">
            <v>13080</v>
          </cell>
          <cell r="AX90">
            <v>776</v>
          </cell>
          <cell r="AY90">
            <v>2376</v>
          </cell>
          <cell r="AZ90">
            <v>2145</v>
          </cell>
          <cell r="BA90">
            <v>0</v>
          </cell>
          <cell r="BB90">
            <v>18377</v>
          </cell>
          <cell r="BC90">
            <v>0</v>
          </cell>
          <cell r="BD90">
            <v>3936</v>
          </cell>
          <cell r="BE90">
            <v>615</v>
          </cell>
          <cell r="BF90">
            <v>0</v>
          </cell>
          <cell r="BG90">
            <v>297</v>
          </cell>
          <cell r="BH90">
            <v>0</v>
          </cell>
          <cell r="BI90">
            <v>0</v>
          </cell>
          <cell r="BJ90">
            <v>0</v>
          </cell>
          <cell r="BK90">
            <v>0</v>
          </cell>
          <cell r="BL90">
            <v>0</v>
          </cell>
          <cell r="BM90">
            <v>0</v>
          </cell>
          <cell r="BN90">
            <v>4848</v>
          </cell>
          <cell r="BO90">
            <v>-5477</v>
          </cell>
          <cell r="BP90">
            <v>404</v>
          </cell>
          <cell r="BQ90">
            <v>1981</v>
          </cell>
          <cell r="BR90">
            <v>211447</v>
          </cell>
          <cell r="BS90">
            <v>9000</v>
          </cell>
          <cell r="BT90">
            <v>220447</v>
          </cell>
          <cell r="BU90">
            <v>149</v>
          </cell>
          <cell r="BV90">
            <v>0</v>
          </cell>
          <cell r="BW90">
            <v>0</v>
          </cell>
          <cell r="BX90">
            <v>0</v>
          </cell>
          <cell r="BY90">
            <v>0</v>
          </cell>
          <cell r="BZ90">
            <v>0</v>
          </cell>
          <cell r="CA90">
            <v>0</v>
          </cell>
          <cell r="CC90">
            <v>0</v>
          </cell>
          <cell r="CD90">
            <v>149</v>
          </cell>
          <cell r="CE90">
            <v>220596</v>
          </cell>
          <cell r="CF90">
            <v>202070</v>
          </cell>
          <cell r="CG90">
            <v>0</v>
          </cell>
          <cell r="CH90">
            <v>149</v>
          </cell>
          <cell r="CI90">
            <v>18377</v>
          </cell>
          <cell r="CJ90">
            <v>220596</v>
          </cell>
          <cell r="CK90">
            <v>0</v>
          </cell>
          <cell r="CL90">
            <v>0</v>
          </cell>
          <cell r="CM90">
            <v>0</v>
          </cell>
          <cell r="CN90">
            <v>0</v>
          </cell>
          <cell r="CO90">
            <v>0</v>
          </cell>
          <cell r="CP90">
            <v>0</v>
          </cell>
          <cell r="CQ90">
            <v>0</v>
          </cell>
          <cell r="CR90">
            <v>0</v>
          </cell>
          <cell r="CS90">
            <v>0</v>
          </cell>
        </row>
        <row r="91">
          <cell r="A91">
            <v>678</v>
          </cell>
          <cell r="B91">
            <v>2118</v>
          </cell>
          <cell r="C91" t="str">
            <v>Innsworth Junior School</v>
          </cell>
          <cell r="M91">
            <v>0</v>
          </cell>
          <cell r="N91">
            <v>0</v>
          </cell>
          <cell r="O91">
            <v>0</v>
          </cell>
          <cell r="P91">
            <v>0</v>
          </cell>
          <cell r="Q91">
            <v>0</v>
          </cell>
          <cell r="R91">
            <v>54</v>
          </cell>
          <cell r="S91">
            <v>59</v>
          </cell>
          <cell r="T91">
            <v>55</v>
          </cell>
          <cell r="U91">
            <v>64</v>
          </cell>
          <cell r="V91">
            <v>1</v>
          </cell>
          <cell r="W91">
            <v>233</v>
          </cell>
          <cell r="X91">
            <v>0</v>
          </cell>
          <cell r="Y91">
            <v>233</v>
          </cell>
          <cell r="Z91">
            <v>233</v>
          </cell>
          <cell r="AA91">
            <v>0</v>
          </cell>
          <cell r="AB91">
            <v>90</v>
          </cell>
          <cell r="AC91">
            <v>0.19309999999999999</v>
          </cell>
          <cell r="AD91">
            <v>0</v>
          </cell>
          <cell r="AE91">
            <v>45</v>
          </cell>
          <cell r="AF91">
            <v>0</v>
          </cell>
          <cell r="AG91">
            <v>12</v>
          </cell>
          <cell r="AH91">
            <v>18</v>
          </cell>
          <cell r="AI91">
            <v>14</v>
          </cell>
          <cell r="AJ91">
            <v>8.9789999999999992</v>
          </cell>
          <cell r="AK91">
            <v>30671.23</v>
          </cell>
          <cell r="AL91">
            <v>30842</v>
          </cell>
          <cell r="AM91">
            <v>-170.77000000000044</v>
          </cell>
          <cell r="AN91">
            <v>-1533.34</v>
          </cell>
          <cell r="AO91">
            <v>0.33329999999999999</v>
          </cell>
          <cell r="AP91">
            <v>-511</v>
          </cell>
          <cell r="AQ91">
            <v>60031</v>
          </cell>
          <cell r="AR91">
            <v>288687</v>
          </cell>
          <cell r="AS91">
            <v>62910</v>
          </cell>
          <cell r="AT91">
            <v>351597</v>
          </cell>
          <cell r="AU91">
            <v>13799</v>
          </cell>
          <cell r="AV91">
            <v>2088</v>
          </cell>
          <cell r="AW91">
            <v>15887</v>
          </cell>
          <cell r="AX91">
            <v>3492</v>
          </cell>
          <cell r="AY91">
            <v>0</v>
          </cell>
          <cell r="AZ91">
            <v>7425</v>
          </cell>
          <cell r="BA91">
            <v>0</v>
          </cell>
          <cell r="BB91">
            <v>26804</v>
          </cell>
          <cell r="BC91">
            <v>0</v>
          </cell>
          <cell r="BD91">
            <v>0</v>
          </cell>
          <cell r="BE91">
            <v>0</v>
          </cell>
          <cell r="BF91">
            <v>0</v>
          </cell>
          <cell r="BG91">
            <v>297</v>
          </cell>
          <cell r="BH91">
            <v>0</v>
          </cell>
          <cell r="BI91">
            <v>0</v>
          </cell>
          <cell r="BJ91">
            <v>14580</v>
          </cell>
          <cell r="BK91">
            <v>0</v>
          </cell>
          <cell r="BL91">
            <v>0</v>
          </cell>
          <cell r="BM91">
            <v>0</v>
          </cell>
          <cell r="BN91">
            <v>14877</v>
          </cell>
          <cell r="BO91">
            <v>-511</v>
          </cell>
          <cell r="BP91">
            <v>5995</v>
          </cell>
          <cell r="BQ91">
            <v>3962</v>
          </cell>
          <cell r="BR91">
            <v>462755</v>
          </cell>
          <cell r="BS91">
            <v>30000</v>
          </cell>
          <cell r="BT91">
            <v>492755</v>
          </cell>
          <cell r="BU91">
            <v>149</v>
          </cell>
          <cell r="BV91">
            <v>0</v>
          </cell>
          <cell r="BW91">
            <v>0</v>
          </cell>
          <cell r="BX91">
            <v>0</v>
          </cell>
          <cell r="BY91">
            <v>0</v>
          </cell>
          <cell r="BZ91">
            <v>0</v>
          </cell>
          <cell r="CA91">
            <v>22070</v>
          </cell>
          <cell r="CC91">
            <v>22070</v>
          </cell>
          <cell r="CD91">
            <v>22219</v>
          </cell>
          <cell r="CE91">
            <v>514974</v>
          </cell>
          <cell r="CF91">
            <v>465951</v>
          </cell>
          <cell r="CG91">
            <v>22070</v>
          </cell>
          <cell r="CH91">
            <v>149</v>
          </cell>
          <cell r="CI91">
            <v>26804</v>
          </cell>
          <cell r="CJ91">
            <v>514974</v>
          </cell>
          <cell r="CK91">
            <v>0</v>
          </cell>
          <cell r="CL91">
            <v>0</v>
          </cell>
          <cell r="CM91">
            <v>0</v>
          </cell>
          <cell r="CN91">
            <v>0</v>
          </cell>
          <cell r="CO91">
            <v>0</v>
          </cell>
          <cell r="CP91">
            <v>0</v>
          </cell>
          <cell r="CQ91">
            <v>0</v>
          </cell>
          <cell r="CR91">
            <v>0</v>
          </cell>
          <cell r="CS91">
            <v>0</v>
          </cell>
        </row>
        <row r="92">
          <cell r="A92">
            <v>680</v>
          </cell>
          <cell r="B92">
            <v>2078</v>
          </cell>
          <cell r="C92" t="str">
            <v>Joys Green Primary School</v>
          </cell>
          <cell r="M92">
            <v>0</v>
          </cell>
          <cell r="N92">
            <v>0</v>
          </cell>
          <cell r="O92">
            <v>2</v>
          </cell>
          <cell r="P92">
            <v>6</v>
          </cell>
          <cell r="Q92">
            <v>2</v>
          </cell>
          <cell r="R92">
            <v>3</v>
          </cell>
          <cell r="S92">
            <v>7</v>
          </cell>
          <cell r="T92">
            <v>2</v>
          </cell>
          <cell r="U92">
            <v>3</v>
          </cell>
          <cell r="V92">
            <v>0</v>
          </cell>
          <cell r="W92">
            <v>25</v>
          </cell>
          <cell r="X92">
            <v>10</v>
          </cell>
          <cell r="Y92">
            <v>15</v>
          </cell>
          <cell r="Z92">
            <v>25</v>
          </cell>
          <cell r="AA92">
            <v>0</v>
          </cell>
          <cell r="AB92">
            <v>0</v>
          </cell>
          <cell r="AC92">
            <v>0.26669999999999999</v>
          </cell>
          <cell r="AD92">
            <v>3</v>
          </cell>
          <cell r="AE92">
            <v>4</v>
          </cell>
          <cell r="AF92">
            <v>1</v>
          </cell>
          <cell r="AG92">
            <v>1</v>
          </cell>
          <cell r="AH92">
            <v>7</v>
          </cell>
          <cell r="AI92">
            <v>6</v>
          </cell>
          <cell r="AJ92">
            <v>1.4</v>
          </cell>
          <cell r="AK92">
            <v>33005.69</v>
          </cell>
          <cell r="AL92">
            <v>30842</v>
          </cell>
          <cell r="AM92">
            <v>2163.6900000000023</v>
          </cell>
          <cell r="AN92">
            <v>3029.17</v>
          </cell>
          <cell r="AO92">
            <v>1</v>
          </cell>
          <cell r="AP92">
            <v>3029</v>
          </cell>
          <cell r="AQ92">
            <v>60031</v>
          </cell>
          <cell r="AR92">
            <v>30975</v>
          </cell>
          <cell r="AS92">
            <v>6750</v>
          </cell>
          <cell r="AT92">
            <v>37725</v>
          </cell>
          <cell r="AU92">
            <v>0</v>
          </cell>
          <cell r="AV92">
            <v>494</v>
          </cell>
          <cell r="AW92">
            <v>494</v>
          </cell>
          <cell r="AX92">
            <v>1358</v>
          </cell>
          <cell r="AY92">
            <v>594</v>
          </cell>
          <cell r="AZ92">
            <v>660</v>
          </cell>
          <cell r="BA92">
            <v>0</v>
          </cell>
          <cell r="BB92">
            <v>3106</v>
          </cell>
          <cell r="BC92">
            <v>0</v>
          </cell>
          <cell r="BD92">
            <v>960</v>
          </cell>
          <cell r="BE92">
            <v>150</v>
          </cell>
          <cell r="BF92">
            <v>0</v>
          </cell>
          <cell r="BG92">
            <v>297</v>
          </cell>
          <cell r="BH92">
            <v>0</v>
          </cell>
          <cell r="BI92">
            <v>330</v>
          </cell>
          <cell r="BJ92">
            <v>0</v>
          </cell>
          <cell r="BK92">
            <v>4527</v>
          </cell>
          <cell r="BL92">
            <v>0</v>
          </cell>
          <cell r="BM92">
            <v>0</v>
          </cell>
          <cell r="BN92">
            <v>6264</v>
          </cell>
          <cell r="BO92">
            <v>3029</v>
          </cell>
          <cell r="BP92">
            <v>955</v>
          </cell>
          <cell r="BQ92">
            <v>1698</v>
          </cell>
          <cell r="BR92">
            <v>112808</v>
          </cell>
          <cell r="BS92">
            <v>9000</v>
          </cell>
          <cell r="BT92">
            <v>121808</v>
          </cell>
          <cell r="BU92">
            <v>149</v>
          </cell>
          <cell r="BV92">
            <v>0</v>
          </cell>
          <cell r="BW92">
            <v>0</v>
          </cell>
          <cell r="BX92">
            <v>0</v>
          </cell>
          <cell r="BY92">
            <v>0</v>
          </cell>
          <cell r="BZ92">
            <v>0</v>
          </cell>
          <cell r="CA92">
            <v>12402</v>
          </cell>
          <cell r="CC92">
            <v>12402</v>
          </cell>
          <cell r="CD92">
            <v>12551</v>
          </cell>
          <cell r="CE92">
            <v>134359</v>
          </cell>
          <cell r="CF92">
            <v>118702</v>
          </cell>
          <cell r="CG92">
            <v>12402</v>
          </cell>
          <cell r="CH92">
            <v>149</v>
          </cell>
          <cell r="CI92">
            <v>3106</v>
          </cell>
          <cell r="CJ92">
            <v>134359</v>
          </cell>
          <cell r="CK92">
            <v>0</v>
          </cell>
          <cell r="CL92">
            <v>0</v>
          </cell>
          <cell r="CM92">
            <v>0</v>
          </cell>
          <cell r="CN92">
            <v>0</v>
          </cell>
          <cell r="CO92">
            <v>0</v>
          </cell>
          <cell r="CP92">
            <v>0</v>
          </cell>
          <cell r="CQ92">
            <v>0</v>
          </cell>
          <cell r="CR92">
            <v>0</v>
          </cell>
          <cell r="CS92">
            <v>0</v>
          </cell>
        </row>
        <row r="93">
          <cell r="A93">
            <v>681</v>
          </cell>
          <cell r="B93">
            <v>2073</v>
          </cell>
          <cell r="C93" t="str">
            <v>Kemble Primary School</v>
          </cell>
          <cell r="M93">
            <v>0</v>
          </cell>
          <cell r="N93">
            <v>0</v>
          </cell>
          <cell r="O93">
            <v>12</v>
          </cell>
          <cell r="P93">
            <v>15</v>
          </cell>
          <cell r="Q93">
            <v>14</v>
          </cell>
          <cell r="R93">
            <v>14</v>
          </cell>
          <cell r="S93">
            <v>14</v>
          </cell>
          <cell r="T93">
            <v>12</v>
          </cell>
          <cell r="U93">
            <v>19</v>
          </cell>
          <cell r="V93">
            <v>1</v>
          </cell>
          <cell r="W93">
            <v>101</v>
          </cell>
          <cell r="X93">
            <v>41</v>
          </cell>
          <cell r="Y93">
            <v>60</v>
          </cell>
          <cell r="Z93">
            <v>101</v>
          </cell>
          <cell r="AA93">
            <v>0</v>
          </cell>
          <cell r="AB93">
            <v>0</v>
          </cell>
          <cell r="AC93">
            <v>0.15</v>
          </cell>
          <cell r="AD93">
            <v>6</v>
          </cell>
          <cell r="AE93">
            <v>9</v>
          </cell>
          <cell r="AF93">
            <v>1</v>
          </cell>
          <cell r="AG93">
            <v>4</v>
          </cell>
          <cell r="AH93">
            <v>2</v>
          </cell>
          <cell r="AI93">
            <v>3</v>
          </cell>
          <cell r="AJ93">
            <v>3.5999999999999996</v>
          </cell>
          <cell r="AK93">
            <v>31196.21</v>
          </cell>
          <cell r="AL93">
            <v>30842</v>
          </cell>
          <cell r="AM93">
            <v>354.20999999999913</v>
          </cell>
          <cell r="AN93">
            <v>1275.1600000000001</v>
          </cell>
          <cell r="AO93">
            <v>1</v>
          </cell>
          <cell r="AP93">
            <v>1275</v>
          </cell>
          <cell r="AQ93">
            <v>60031</v>
          </cell>
          <cell r="AR93">
            <v>125139</v>
          </cell>
          <cell r="AS93">
            <v>27270</v>
          </cell>
          <cell r="AT93">
            <v>152409</v>
          </cell>
          <cell r="AU93">
            <v>3653</v>
          </cell>
          <cell r="AV93">
            <v>588</v>
          </cell>
          <cell r="AW93">
            <v>4241</v>
          </cell>
          <cell r="AX93">
            <v>388</v>
          </cell>
          <cell r="AY93">
            <v>1188</v>
          </cell>
          <cell r="AZ93">
            <v>1485</v>
          </cell>
          <cell r="BA93">
            <v>0</v>
          </cell>
          <cell r="BB93">
            <v>7302</v>
          </cell>
          <cell r="BC93">
            <v>0</v>
          </cell>
          <cell r="BD93">
            <v>3936</v>
          </cell>
          <cell r="BE93">
            <v>615</v>
          </cell>
          <cell r="BF93">
            <v>0</v>
          </cell>
          <cell r="BG93">
            <v>297</v>
          </cell>
          <cell r="BH93">
            <v>0</v>
          </cell>
          <cell r="BI93">
            <v>0</v>
          </cell>
          <cell r="BJ93">
            <v>0</v>
          </cell>
          <cell r="BK93">
            <v>0</v>
          </cell>
          <cell r="BL93">
            <v>0</v>
          </cell>
          <cell r="BM93">
            <v>0</v>
          </cell>
          <cell r="BN93">
            <v>4848</v>
          </cell>
          <cell r="BO93">
            <v>1275</v>
          </cell>
          <cell r="BP93">
            <v>1754</v>
          </cell>
          <cell r="BQ93">
            <v>849</v>
          </cell>
          <cell r="BR93">
            <v>228468</v>
          </cell>
          <cell r="BS93">
            <v>18000</v>
          </cell>
          <cell r="BT93">
            <v>246468</v>
          </cell>
          <cell r="BU93">
            <v>149</v>
          </cell>
          <cell r="BV93">
            <v>0</v>
          </cell>
          <cell r="BW93">
            <v>0</v>
          </cell>
          <cell r="BX93">
            <v>0</v>
          </cell>
          <cell r="BY93">
            <v>0</v>
          </cell>
          <cell r="BZ93">
            <v>0</v>
          </cell>
          <cell r="CA93">
            <v>15498</v>
          </cell>
          <cell r="CC93">
            <v>15498</v>
          </cell>
          <cell r="CD93">
            <v>15647</v>
          </cell>
          <cell r="CE93">
            <v>262115</v>
          </cell>
          <cell r="CF93">
            <v>239166</v>
          </cell>
          <cell r="CG93">
            <v>15498</v>
          </cell>
          <cell r="CH93">
            <v>149</v>
          </cell>
          <cell r="CI93">
            <v>7302</v>
          </cell>
          <cell r="CJ93">
            <v>262115</v>
          </cell>
          <cell r="CK93">
            <v>0</v>
          </cell>
          <cell r="CL93">
            <v>0</v>
          </cell>
          <cell r="CM93">
            <v>0</v>
          </cell>
          <cell r="CN93">
            <v>0</v>
          </cell>
          <cell r="CO93">
            <v>0</v>
          </cell>
          <cell r="CP93">
            <v>0</v>
          </cell>
          <cell r="CQ93">
            <v>0</v>
          </cell>
          <cell r="CR93">
            <v>0</v>
          </cell>
          <cell r="CS93">
            <v>0</v>
          </cell>
        </row>
        <row r="94">
          <cell r="A94">
            <v>682</v>
          </cell>
          <cell r="B94">
            <v>3042</v>
          </cell>
          <cell r="C94" t="str">
            <v>Kempsford Church of England Primary School</v>
          </cell>
          <cell r="M94">
            <v>0</v>
          </cell>
          <cell r="N94">
            <v>0</v>
          </cell>
          <cell r="O94">
            <v>13</v>
          </cell>
          <cell r="P94">
            <v>19</v>
          </cell>
          <cell r="Q94">
            <v>22</v>
          </cell>
          <cell r="R94">
            <v>25</v>
          </cell>
          <cell r="S94">
            <v>22</v>
          </cell>
          <cell r="T94">
            <v>16</v>
          </cell>
          <cell r="U94">
            <v>17</v>
          </cell>
          <cell r="V94">
            <v>0</v>
          </cell>
          <cell r="W94">
            <v>134</v>
          </cell>
          <cell r="X94">
            <v>54</v>
          </cell>
          <cell r="Y94">
            <v>80</v>
          </cell>
          <cell r="Z94">
            <v>134</v>
          </cell>
          <cell r="AA94">
            <v>0</v>
          </cell>
          <cell r="AB94">
            <v>0</v>
          </cell>
          <cell r="AC94">
            <v>0.26250000000000001</v>
          </cell>
          <cell r="AD94">
            <v>14</v>
          </cell>
          <cell r="AE94">
            <v>21</v>
          </cell>
          <cell r="AF94">
            <v>2</v>
          </cell>
          <cell r="AG94">
            <v>6</v>
          </cell>
          <cell r="AH94">
            <v>2</v>
          </cell>
          <cell r="AI94">
            <v>4</v>
          </cell>
          <cell r="AJ94">
            <v>5</v>
          </cell>
          <cell r="AK94">
            <v>29166.65</v>
          </cell>
          <cell r="AL94">
            <v>30842</v>
          </cell>
          <cell r="AM94">
            <v>-1675.3499999999985</v>
          </cell>
          <cell r="AN94">
            <v>-8376.75</v>
          </cell>
          <cell r="AO94">
            <v>0.5</v>
          </cell>
          <cell r="AP94">
            <v>-4188</v>
          </cell>
          <cell r="AQ94">
            <v>60031</v>
          </cell>
          <cell r="AR94">
            <v>166026</v>
          </cell>
          <cell r="AS94">
            <v>36180</v>
          </cell>
          <cell r="AT94">
            <v>202206</v>
          </cell>
          <cell r="AU94">
            <v>3653</v>
          </cell>
          <cell r="AV94">
            <v>1276</v>
          </cell>
          <cell r="AW94">
            <v>4929</v>
          </cell>
          <cell r="AX94">
            <v>388</v>
          </cell>
          <cell r="AY94">
            <v>2772</v>
          </cell>
          <cell r="AZ94">
            <v>3465</v>
          </cell>
          <cell r="BA94">
            <v>0</v>
          </cell>
          <cell r="BB94">
            <v>11554</v>
          </cell>
          <cell r="BC94">
            <v>0</v>
          </cell>
          <cell r="BD94">
            <v>5184</v>
          </cell>
          <cell r="BE94">
            <v>810</v>
          </cell>
          <cell r="BF94">
            <v>0</v>
          </cell>
          <cell r="BG94">
            <v>297</v>
          </cell>
          <cell r="BH94">
            <v>0</v>
          </cell>
          <cell r="BI94">
            <v>0</v>
          </cell>
          <cell r="BJ94">
            <v>0</v>
          </cell>
          <cell r="BK94">
            <v>0</v>
          </cell>
          <cell r="BL94">
            <v>0</v>
          </cell>
          <cell r="BM94">
            <v>0</v>
          </cell>
          <cell r="BN94">
            <v>6291</v>
          </cell>
          <cell r="BO94">
            <v>-4188</v>
          </cell>
          <cell r="BP94">
            <v>2842</v>
          </cell>
          <cell r="BQ94">
            <v>1132</v>
          </cell>
          <cell r="BR94">
            <v>279868</v>
          </cell>
          <cell r="BS94">
            <v>18000</v>
          </cell>
          <cell r="BT94">
            <v>297868</v>
          </cell>
          <cell r="BU94">
            <v>149</v>
          </cell>
          <cell r="BV94">
            <v>0</v>
          </cell>
          <cell r="BW94">
            <v>0</v>
          </cell>
          <cell r="BX94">
            <v>0</v>
          </cell>
          <cell r="BY94">
            <v>0</v>
          </cell>
          <cell r="BZ94">
            <v>0</v>
          </cell>
          <cell r="CA94">
            <v>16727</v>
          </cell>
          <cell r="CC94">
            <v>16727</v>
          </cell>
          <cell r="CD94">
            <v>16876</v>
          </cell>
          <cell r="CE94">
            <v>314744</v>
          </cell>
          <cell r="CF94">
            <v>286314</v>
          </cell>
          <cell r="CG94">
            <v>16727</v>
          </cell>
          <cell r="CH94">
            <v>149</v>
          </cell>
          <cell r="CI94">
            <v>11554</v>
          </cell>
          <cell r="CJ94">
            <v>314744</v>
          </cell>
          <cell r="CK94">
            <v>0</v>
          </cell>
          <cell r="CL94">
            <v>0</v>
          </cell>
          <cell r="CM94">
            <v>0</v>
          </cell>
          <cell r="CN94">
            <v>0</v>
          </cell>
          <cell r="CO94">
            <v>0</v>
          </cell>
          <cell r="CP94">
            <v>0</v>
          </cell>
          <cell r="CQ94">
            <v>0</v>
          </cell>
          <cell r="CR94">
            <v>0</v>
          </cell>
          <cell r="CS94">
            <v>0</v>
          </cell>
        </row>
        <row r="95">
          <cell r="A95">
            <v>683</v>
          </cell>
          <cell r="B95">
            <v>2145</v>
          </cell>
          <cell r="C95" t="str">
            <v>Larkfield Infant School</v>
          </cell>
          <cell r="M95">
            <v>0</v>
          </cell>
          <cell r="N95">
            <v>0</v>
          </cell>
          <cell r="O95">
            <v>52</v>
          </cell>
          <cell r="P95">
            <v>59</v>
          </cell>
          <cell r="Q95">
            <v>70</v>
          </cell>
          <cell r="R95">
            <v>1</v>
          </cell>
          <cell r="S95">
            <v>0</v>
          </cell>
          <cell r="T95">
            <v>0</v>
          </cell>
          <cell r="U95">
            <v>0</v>
          </cell>
          <cell r="V95">
            <v>0</v>
          </cell>
          <cell r="W95">
            <v>182</v>
          </cell>
          <cell r="X95">
            <v>182</v>
          </cell>
          <cell r="Y95">
            <v>0</v>
          </cell>
          <cell r="Z95">
            <v>182</v>
          </cell>
          <cell r="AA95">
            <v>0</v>
          </cell>
          <cell r="AB95">
            <v>97</v>
          </cell>
          <cell r="AC95">
            <v>0.19309999999999999</v>
          </cell>
          <cell r="AD95">
            <v>35</v>
          </cell>
          <cell r="AE95">
            <v>0</v>
          </cell>
          <cell r="AF95">
            <v>8</v>
          </cell>
          <cell r="AG95">
            <v>0</v>
          </cell>
          <cell r="AH95">
            <v>8</v>
          </cell>
          <cell r="AI95">
            <v>4</v>
          </cell>
          <cell r="AJ95">
            <v>9.5</v>
          </cell>
          <cell r="AK95">
            <v>30361.68</v>
          </cell>
          <cell r="AL95">
            <v>30842</v>
          </cell>
          <cell r="AM95">
            <v>-480.31999999999971</v>
          </cell>
          <cell r="AN95">
            <v>-4563.04</v>
          </cell>
          <cell r="AO95">
            <v>0.33329999999999999</v>
          </cell>
          <cell r="AP95">
            <v>-1521</v>
          </cell>
          <cell r="AQ95">
            <v>60031</v>
          </cell>
          <cell r="AR95">
            <v>225498</v>
          </cell>
          <cell r="AS95">
            <v>49140</v>
          </cell>
          <cell r="AT95">
            <v>274638</v>
          </cell>
          <cell r="AU95">
            <v>31609</v>
          </cell>
          <cell r="AV95">
            <v>1618</v>
          </cell>
          <cell r="AW95">
            <v>33227</v>
          </cell>
          <cell r="AX95">
            <v>1552</v>
          </cell>
          <cell r="AY95">
            <v>6930</v>
          </cell>
          <cell r="AZ95">
            <v>0</v>
          </cell>
          <cell r="BA95">
            <v>0</v>
          </cell>
          <cell r="BB95">
            <v>41709</v>
          </cell>
          <cell r="BC95">
            <v>0</v>
          </cell>
          <cell r="BD95">
            <v>17472</v>
          </cell>
          <cell r="BE95">
            <v>2730</v>
          </cell>
          <cell r="BF95">
            <v>0</v>
          </cell>
          <cell r="BG95">
            <v>297</v>
          </cell>
          <cell r="BH95">
            <v>0</v>
          </cell>
          <cell r="BI95">
            <v>0</v>
          </cell>
          <cell r="BJ95">
            <v>15714</v>
          </cell>
          <cell r="BK95">
            <v>0</v>
          </cell>
          <cell r="BL95">
            <v>0</v>
          </cell>
          <cell r="BM95">
            <v>0</v>
          </cell>
          <cell r="BN95">
            <v>36213</v>
          </cell>
          <cell r="BO95">
            <v>-1521</v>
          </cell>
          <cell r="BP95">
            <v>5727</v>
          </cell>
          <cell r="BQ95">
            <v>1132</v>
          </cell>
          <cell r="BR95">
            <v>417929</v>
          </cell>
          <cell r="BS95">
            <v>18000</v>
          </cell>
          <cell r="BT95">
            <v>435929</v>
          </cell>
          <cell r="BU95">
            <v>149</v>
          </cell>
          <cell r="BV95">
            <v>0</v>
          </cell>
          <cell r="BW95">
            <v>0</v>
          </cell>
          <cell r="BX95">
            <v>0</v>
          </cell>
          <cell r="BY95">
            <v>0</v>
          </cell>
          <cell r="BZ95">
            <v>0</v>
          </cell>
          <cell r="CA95">
            <v>19610</v>
          </cell>
          <cell r="CC95">
            <v>19610</v>
          </cell>
          <cell r="CD95">
            <v>19759</v>
          </cell>
          <cell r="CE95">
            <v>455688</v>
          </cell>
          <cell r="CF95">
            <v>394220</v>
          </cell>
          <cell r="CG95">
            <v>19610</v>
          </cell>
          <cell r="CH95">
            <v>149</v>
          </cell>
          <cell r="CI95">
            <v>41709</v>
          </cell>
          <cell r="CJ95">
            <v>455688</v>
          </cell>
          <cell r="CK95">
            <v>0</v>
          </cell>
          <cell r="CL95">
            <v>0</v>
          </cell>
          <cell r="CM95">
            <v>0</v>
          </cell>
          <cell r="CN95">
            <v>0</v>
          </cell>
          <cell r="CO95">
            <v>0</v>
          </cell>
          <cell r="CP95">
            <v>0</v>
          </cell>
          <cell r="CQ95">
            <v>0</v>
          </cell>
          <cell r="CR95">
            <v>0</v>
          </cell>
          <cell r="CS95">
            <v>0</v>
          </cell>
        </row>
        <row r="96">
          <cell r="A96">
            <v>684</v>
          </cell>
          <cell r="B96">
            <v>2074</v>
          </cell>
          <cell r="C96" t="str">
            <v>King's Stanley Infant School</v>
          </cell>
          <cell r="M96">
            <v>0</v>
          </cell>
          <cell r="N96">
            <v>0</v>
          </cell>
          <cell r="O96">
            <v>30</v>
          </cell>
          <cell r="P96">
            <v>30</v>
          </cell>
          <cell r="Q96">
            <v>26</v>
          </cell>
          <cell r="R96">
            <v>1</v>
          </cell>
          <cell r="S96">
            <v>0</v>
          </cell>
          <cell r="T96">
            <v>0</v>
          </cell>
          <cell r="U96">
            <v>0</v>
          </cell>
          <cell r="V96">
            <v>0</v>
          </cell>
          <cell r="W96">
            <v>87</v>
          </cell>
          <cell r="X96">
            <v>87</v>
          </cell>
          <cell r="Y96">
            <v>0</v>
          </cell>
          <cell r="Z96">
            <v>87</v>
          </cell>
          <cell r="AA96">
            <v>0</v>
          </cell>
          <cell r="AB96">
            <v>0</v>
          </cell>
          <cell r="AC96">
            <v>0.1043</v>
          </cell>
          <cell r="AD96">
            <v>12</v>
          </cell>
          <cell r="AE96">
            <v>0</v>
          </cell>
          <cell r="AF96">
            <v>5</v>
          </cell>
          <cell r="AG96">
            <v>0</v>
          </cell>
          <cell r="AH96">
            <v>3</v>
          </cell>
          <cell r="AI96">
            <v>2</v>
          </cell>
          <cell r="AJ96">
            <v>3</v>
          </cell>
          <cell r="AK96">
            <v>30834.3</v>
          </cell>
          <cell r="AL96">
            <v>30842</v>
          </cell>
          <cell r="AM96">
            <v>-7.7000000000007276</v>
          </cell>
          <cell r="AN96">
            <v>-23.1</v>
          </cell>
          <cell r="AO96">
            <v>0.5</v>
          </cell>
          <cell r="AP96">
            <v>-12</v>
          </cell>
          <cell r="AQ96">
            <v>60031</v>
          </cell>
          <cell r="AR96">
            <v>107793</v>
          </cell>
          <cell r="AS96">
            <v>23490</v>
          </cell>
          <cell r="AT96">
            <v>131283</v>
          </cell>
          <cell r="AU96">
            <v>0</v>
          </cell>
          <cell r="AV96">
            <v>564</v>
          </cell>
          <cell r="AW96">
            <v>564</v>
          </cell>
          <cell r="AX96">
            <v>582</v>
          </cell>
          <cell r="AY96">
            <v>2376</v>
          </cell>
          <cell r="AZ96">
            <v>0</v>
          </cell>
          <cell r="BA96">
            <v>0</v>
          </cell>
          <cell r="BB96">
            <v>3522</v>
          </cell>
          <cell r="BC96">
            <v>0</v>
          </cell>
          <cell r="BD96">
            <v>8352</v>
          </cell>
          <cell r="BE96">
            <v>1305</v>
          </cell>
          <cell r="BF96">
            <v>0</v>
          </cell>
          <cell r="BG96">
            <v>297</v>
          </cell>
          <cell r="BH96">
            <v>0</v>
          </cell>
          <cell r="BI96">
            <v>0</v>
          </cell>
          <cell r="BJ96">
            <v>0</v>
          </cell>
          <cell r="BK96">
            <v>0</v>
          </cell>
          <cell r="BL96">
            <v>0</v>
          </cell>
          <cell r="BM96">
            <v>0</v>
          </cell>
          <cell r="BN96">
            <v>9954</v>
          </cell>
          <cell r="BO96">
            <v>-12</v>
          </cell>
          <cell r="BP96">
            <v>2531</v>
          </cell>
          <cell r="BQ96">
            <v>566</v>
          </cell>
          <cell r="BR96">
            <v>207875</v>
          </cell>
          <cell r="BS96">
            <v>9000</v>
          </cell>
          <cell r="BT96">
            <v>216875</v>
          </cell>
          <cell r="BU96">
            <v>149</v>
          </cell>
          <cell r="BV96">
            <v>0</v>
          </cell>
          <cell r="BW96">
            <v>0</v>
          </cell>
          <cell r="BX96">
            <v>0</v>
          </cell>
          <cell r="BY96">
            <v>0</v>
          </cell>
          <cell r="BZ96">
            <v>0</v>
          </cell>
          <cell r="CA96">
            <v>15074</v>
          </cell>
          <cell r="CC96">
            <v>15074</v>
          </cell>
          <cell r="CD96">
            <v>15223</v>
          </cell>
          <cell r="CE96">
            <v>232098</v>
          </cell>
          <cell r="CF96">
            <v>213353</v>
          </cell>
          <cell r="CG96">
            <v>15074</v>
          </cell>
          <cell r="CH96">
            <v>149</v>
          </cell>
          <cell r="CI96">
            <v>3522</v>
          </cell>
          <cell r="CJ96">
            <v>232098</v>
          </cell>
          <cell r="CK96">
            <v>0</v>
          </cell>
          <cell r="CL96">
            <v>0</v>
          </cell>
          <cell r="CM96">
            <v>0</v>
          </cell>
          <cell r="CN96">
            <v>0</v>
          </cell>
          <cell r="CO96">
            <v>0</v>
          </cell>
          <cell r="CP96">
            <v>0</v>
          </cell>
          <cell r="CQ96">
            <v>0</v>
          </cell>
          <cell r="CR96">
            <v>0</v>
          </cell>
          <cell r="CS96">
            <v>0</v>
          </cell>
        </row>
        <row r="97">
          <cell r="A97">
            <v>685</v>
          </cell>
          <cell r="B97">
            <v>3043</v>
          </cell>
          <cell r="C97" t="str">
            <v>King's Stanley Church of England Junior School</v>
          </cell>
          <cell r="M97">
            <v>0</v>
          </cell>
          <cell r="N97">
            <v>0</v>
          </cell>
          <cell r="O97">
            <v>0</v>
          </cell>
          <cell r="P97">
            <v>0</v>
          </cell>
          <cell r="Q97">
            <v>0</v>
          </cell>
          <cell r="R97">
            <v>28</v>
          </cell>
          <cell r="S97">
            <v>24</v>
          </cell>
          <cell r="T97">
            <v>33</v>
          </cell>
          <cell r="U97">
            <v>30</v>
          </cell>
          <cell r="V97">
            <v>0</v>
          </cell>
          <cell r="W97">
            <v>115</v>
          </cell>
          <cell r="X97">
            <v>0</v>
          </cell>
          <cell r="Y97">
            <v>115</v>
          </cell>
          <cell r="Z97">
            <v>115</v>
          </cell>
          <cell r="AA97">
            <v>0</v>
          </cell>
          <cell r="AB97">
            <v>0</v>
          </cell>
          <cell r="AC97">
            <v>0.1043</v>
          </cell>
          <cell r="AD97">
            <v>0</v>
          </cell>
          <cell r="AE97">
            <v>12</v>
          </cell>
          <cell r="AF97">
            <v>0</v>
          </cell>
          <cell r="AG97">
            <v>2</v>
          </cell>
          <cell r="AH97">
            <v>5</v>
          </cell>
          <cell r="AI97">
            <v>2</v>
          </cell>
          <cell r="AJ97">
            <v>4.2766999999999999</v>
          </cell>
          <cell r="AK97">
            <v>33005.64</v>
          </cell>
          <cell r="AL97">
            <v>30842</v>
          </cell>
          <cell r="AM97">
            <v>2163.6399999999994</v>
          </cell>
          <cell r="AN97">
            <v>9253.24</v>
          </cell>
          <cell r="AO97">
            <v>1</v>
          </cell>
          <cell r="AP97">
            <v>9253</v>
          </cell>
          <cell r="AQ97">
            <v>60031</v>
          </cell>
          <cell r="AR97">
            <v>142485</v>
          </cell>
          <cell r="AS97">
            <v>31050</v>
          </cell>
          <cell r="AT97">
            <v>173535</v>
          </cell>
          <cell r="AU97">
            <v>3653</v>
          </cell>
          <cell r="AV97">
            <v>564</v>
          </cell>
          <cell r="AW97">
            <v>4217</v>
          </cell>
          <cell r="AX97">
            <v>970</v>
          </cell>
          <cell r="AY97">
            <v>0</v>
          </cell>
          <cell r="AZ97">
            <v>1980</v>
          </cell>
          <cell r="BA97">
            <v>0</v>
          </cell>
          <cell r="BB97">
            <v>7167</v>
          </cell>
          <cell r="BC97">
            <v>0</v>
          </cell>
          <cell r="BD97">
            <v>0</v>
          </cell>
          <cell r="BE97">
            <v>0</v>
          </cell>
          <cell r="BF97">
            <v>0</v>
          </cell>
          <cell r="BG97">
            <v>297</v>
          </cell>
          <cell r="BH97">
            <v>0</v>
          </cell>
          <cell r="BI97">
            <v>0</v>
          </cell>
          <cell r="BJ97">
            <v>0</v>
          </cell>
          <cell r="BK97">
            <v>0</v>
          </cell>
          <cell r="BL97">
            <v>0</v>
          </cell>
          <cell r="BM97">
            <v>0</v>
          </cell>
          <cell r="BN97">
            <v>297</v>
          </cell>
          <cell r="BO97">
            <v>9253</v>
          </cell>
          <cell r="BP97">
            <v>1465</v>
          </cell>
          <cell r="BQ97">
            <v>566</v>
          </cell>
          <cell r="BR97">
            <v>252314</v>
          </cell>
          <cell r="BS97">
            <v>18000</v>
          </cell>
          <cell r="BT97">
            <v>270314</v>
          </cell>
          <cell r="BU97">
            <v>149</v>
          </cell>
          <cell r="BV97">
            <v>0</v>
          </cell>
          <cell r="BW97">
            <v>0</v>
          </cell>
          <cell r="BX97">
            <v>0</v>
          </cell>
          <cell r="BY97">
            <v>0</v>
          </cell>
          <cell r="BZ97">
            <v>0</v>
          </cell>
          <cell r="CA97">
            <v>16303</v>
          </cell>
          <cell r="CC97">
            <v>16303</v>
          </cell>
          <cell r="CD97">
            <v>16452</v>
          </cell>
          <cell r="CE97">
            <v>286766</v>
          </cell>
          <cell r="CF97">
            <v>263147</v>
          </cell>
          <cell r="CG97">
            <v>16303</v>
          </cell>
          <cell r="CH97">
            <v>149</v>
          </cell>
          <cell r="CI97">
            <v>7167</v>
          </cell>
          <cell r="CJ97">
            <v>286766</v>
          </cell>
          <cell r="CK97">
            <v>0</v>
          </cell>
          <cell r="CL97">
            <v>0</v>
          </cell>
          <cell r="CM97">
            <v>0</v>
          </cell>
          <cell r="CN97">
            <v>0</v>
          </cell>
          <cell r="CO97">
            <v>0</v>
          </cell>
          <cell r="CP97">
            <v>0</v>
          </cell>
          <cell r="CQ97">
            <v>0</v>
          </cell>
          <cell r="CR97">
            <v>0</v>
          </cell>
          <cell r="CS97">
            <v>0</v>
          </cell>
        </row>
        <row r="98">
          <cell r="A98">
            <v>691</v>
          </cell>
          <cell r="B98">
            <v>2075</v>
          </cell>
          <cell r="C98" t="str">
            <v>Kingswood Primary School</v>
          </cell>
          <cell r="M98">
            <v>0</v>
          </cell>
          <cell r="N98">
            <v>0</v>
          </cell>
          <cell r="O98">
            <v>12</v>
          </cell>
          <cell r="P98">
            <v>16</v>
          </cell>
          <cell r="Q98">
            <v>18</v>
          </cell>
          <cell r="R98">
            <v>18</v>
          </cell>
          <cell r="S98">
            <v>8</v>
          </cell>
          <cell r="T98">
            <v>12</v>
          </cell>
          <cell r="U98">
            <v>22</v>
          </cell>
          <cell r="V98">
            <v>0</v>
          </cell>
          <cell r="W98">
            <v>106</v>
          </cell>
          <cell r="X98">
            <v>46</v>
          </cell>
          <cell r="Y98">
            <v>60</v>
          </cell>
          <cell r="Z98">
            <v>106</v>
          </cell>
          <cell r="AA98">
            <v>0</v>
          </cell>
          <cell r="AB98">
            <v>0</v>
          </cell>
          <cell r="AC98">
            <v>0.2167</v>
          </cell>
          <cell r="AD98">
            <v>10</v>
          </cell>
          <cell r="AE98">
            <v>13</v>
          </cell>
          <cell r="AF98">
            <v>2</v>
          </cell>
          <cell r="AG98">
            <v>4</v>
          </cell>
          <cell r="AH98">
            <v>2</v>
          </cell>
          <cell r="AI98">
            <v>2</v>
          </cell>
          <cell r="AJ98">
            <v>4</v>
          </cell>
          <cell r="AK98">
            <v>31871.21</v>
          </cell>
          <cell r="AL98">
            <v>30842</v>
          </cell>
          <cell r="AM98">
            <v>1029.2099999999991</v>
          </cell>
          <cell r="AN98">
            <v>4116.84</v>
          </cell>
          <cell r="AO98">
            <v>1</v>
          </cell>
          <cell r="AP98">
            <v>4117</v>
          </cell>
          <cell r="AQ98">
            <v>60031</v>
          </cell>
          <cell r="AR98">
            <v>131334</v>
          </cell>
          <cell r="AS98">
            <v>28620</v>
          </cell>
          <cell r="AT98">
            <v>159954</v>
          </cell>
          <cell r="AU98">
            <v>2029</v>
          </cell>
          <cell r="AV98">
            <v>868</v>
          </cell>
          <cell r="AW98">
            <v>2897</v>
          </cell>
          <cell r="AX98">
            <v>388</v>
          </cell>
          <cell r="AY98">
            <v>1980</v>
          </cell>
          <cell r="AZ98">
            <v>2145</v>
          </cell>
          <cell r="BA98">
            <v>0</v>
          </cell>
          <cell r="BB98">
            <v>7410</v>
          </cell>
          <cell r="BC98">
            <v>0</v>
          </cell>
          <cell r="BD98">
            <v>4416</v>
          </cell>
          <cell r="BE98">
            <v>690</v>
          </cell>
          <cell r="BF98">
            <v>0</v>
          </cell>
          <cell r="BG98">
            <v>297</v>
          </cell>
          <cell r="BH98">
            <v>0</v>
          </cell>
          <cell r="BI98">
            <v>0</v>
          </cell>
          <cell r="BJ98">
            <v>0</v>
          </cell>
          <cell r="BK98">
            <v>0</v>
          </cell>
          <cell r="BL98">
            <v>0</v>
          </cell>
          <cell r="BM98">
            <v>0</v>
          </cell>
          <cell r="BN98">
            <v>5403</v>
          </cell>
          <cell r="BO98">
            <v>4117</v>
          </cell>
          <cell r="BP98">
            <v>3775</v>
          </cell>
          <cell r="BQ98">
            <v>566</v>
          </cell>
          <cell r="BR98">
            <v>241256</v>
          </cell>
          <cell r="BS98">
            <v>18000</v>
          </cell>
          <cell r="BT98">
            <v>259256</v>
          </cell>
          <cell r="BU98">
            <v>149</v>
          </cell>
          <cell r="BV98">
            <v>0</v>
          </cell>
          <cell r="BW98">
            <v>0</v>
          </cell>
          <cell r="BX98">
            <v>0</v>
          </cell>
          <cell r="BY98">
            <v>0</v>
          </cell>
          <cell r="BZ98">
            <v>0</v>
          </cell>
          <cell r="CA98">
            <v>15964</v>
          </cell>
          <cell r="CC98">
            <v>15964</v>
          </cell>
          <cell r="CD98">
            <v>16113</v>
          </cell>
          <cell r="CE98">
            <v>275369</v>
          </cell>
          <cell r="CF98">
            <v>251846</v>
          </cell>
          <cell r="CG98">
            <v>15964</v>
          </cell>
          <cell r="CH98">
            <v>149</v>
          </cell>
          <cell r="CI98">
            <v>7410</v>
          </cell>
          <cell r="CJ98">
            <v>275369</v>
          </cell>
          <cell r="CK98">
            <v>0</v>
          </cell>
          <cell r="CL98">
            <v>0</v>
          </cell>
          <cell r="CM98">
            <v>0</v>
          </cell>
          <cell r="CN98">
            <v>0</v>
          </cell>
          <cell r="CO98">
            <v>0</v>
          </cell>
          <cell r="CP98">
            <v>0</v>
          </cell>
          <cell r="CQ98">
            <v>0</v>
          </cell>
          <cell r="CR98">
            <v>0</v>
          </cell>
          <cell r="CS98">
            <v>0</v>
          </cell>
        </row>
        <row r="99">
          <cell r="A99">
            <v>692</v>
          </cell>
          <cell r="B99">
            <v>3330</v>
          </cell>
          <cell r="C99" t="str">
            <v>St. Lawrence Church of England Primary School</v>
          </cell>
          <cell r="D99">
            <v>1</v>
          </cell>
          <cell r="M99">
            <v>0</v>
          </cell>
          <cell r="N99">
            <v>0</v>
          </cell>
          <cell r="O99">
            <v>36</v>
          </cell>
          <cell r="P99">
            <v>33</v>
          </cell>
          <cell r="Q99">
            <v>23</v>
          </cell>
          <cell r="R99">
            <v>33</v>
          </cell>
          <cell r="S99">
            <v>38</v>
          </cell>
          <cell r="T99">
            <v>25</v>
          </cell>
          <cell r="U99">
            <v>31</v>
          </cell>
          <cell r="V99">
            <v>0</v>
          </cell>
          <cell r="W99">
            <v>219</v>
          </cell>
          <cell r="X99">
            <v>92</v>
          </cell>
          <cell r="Y99">
            <v>127</v>
          </cell>
          <cell r="Z99">
            <v>219</v>
          </cell>
          <cell r="AA99">
            <v>0</v>
          </cell>
          <cell r="AB99">
            <v>0</v>
          </cell>
          <cell r="AC99">
            <v>0.252</v>
          </cell>
          <cell r="AD99">
            <v>23</v>
          </cell>
          <cell r="AE99">
            <v>32</v>
          </cell>
          <cell r="AF99">
            <v>1</v>
          </cell>
          <cell r="AG99">
            <v>5</v>
          </cell>
          <cell r="AH99">
            <v>7</v>
          </cell>
          <cell r="AI99">
            <v>5</v>
          </cell>
          <cell r="AJ99">
            <v>10.1</v>
          </cell>
          <cell r="AK99">
            <v>31428.25</v>
          </cell>
          <cell r="AL99">
            <v>30842</v>
          </cell>
          <cell r="AM99">
            <v>586.25</v>
          </cell>
          <cell r="AN99">
            <v>5921.13</v>
          </cell>
          <cell r="AO99">
            <v>0.75</v>
          </cell>
          <cell r="AP99">
            <v>4441</v>
          </cell>
          <cell r="AQ99">
            <v>60031</v>
          </cell>
          <cell r="AR99">
            <v>271341</v>
          </cell>
          <cell r="AS99">
            <v>59130</v>
          </cell>
          <cell r="AT99">
            <v>330471</v>
          </cell>
          <cell r="AU99">
            <v>14758</v>
          </cell>
          <cell r="AV99">
            <v>2150</v>
          </cell>
          <cell r="AW99">
            <v>16908</v>
          </cell>
          <cell r="AX99">
            <v>1358</v>
          </cell>
          <cell r="AY99">
            <v>4554</v>
          </cell>
          <cell r="AZ99">
            <v>5280</v>
          </cell>
          <cell r="BA99">
            <v>0</v>
          </cell>
          <cell r="BB99">
            <v>28100</v>
          </cell>
          <cell r="BC99">
            <v>0</v>
          </cell>
          <cell r="BD99">
            <v>8832</v>
          </cell>
          <cell r="BE99">
            <v>1380</v>
          </cell>
          <cell r="BF99">
            <v>0</v>
          </cell>
          <cell r="BG99">
            <v>297</v>
          </cell>
          <cell r="BH99">
            <v>0</v>
          </cell>
          <cell r="BI99">
            <v>0</v>
          </cell>
          <cell r="BJ99">
            <v>0</v>
          </cell>
          <cell r="BK99">
            <v>0</v>
          </cell>
          <cell r="BL99">
            <v>0</v>
          </cell>
          <cell r="BM99">
            <v>0</v>
          </cell>
          <cell r="BN99">
            <v>10509</v>
          </cell>
          <cell r="BO99">
            <v>4441</v>
          </cell>
          <cell r="BP99">
            <v>532</v>
          </cell>
          <cell r="BQ99">
            <v>1415</v>
          </cell>
          <cell r="BR99">
            <v>435499</v>
          </cell>
          <cell r="BS99">
            <v>30000</v>
          </cell>
          <cell r="BT99">
            <v>465499</v>
          </cell>
          <cell r="BU99">
            <v>149</v>
          </cell>
          <cell r="BV99">
            <v>0</v>
          </cell>
          <cell r="BW99">
            <v>0</v>
          </cell>
          <cell r="BX99">
            <v>0</v>
          </cell>
          <cell r="BY99">
            <v>0</v>
          </cell>
          <cell r="BZ99">
            <v>0</v>
          </cell>
          <cell r="CA99">
            <v>0</v>
          </cell>
          <cell r="CC99">
            <v>0</v>
          </cell>
          <cell r="CD99">
            <v>149</v>
          </cell>
          <cell r="CE99">
            <v>465648</v>
          </cell>
          <cell r="CF99">
            <v>437399</v>
          </cell>
          <cell r="CG99">
            <v>0</v>
          </cell>
          <cell r="CH99">
            <v>149</v>
          </cell>
          <cell r="CI99">
            <v>28100</v>
          </cell>
          <cell r="CJ99">
            <v>465648</v>
          </cell>
          <cell r="CK99">
            <v>0</v>
          </cell>
          <cell r="CL99">
            <v>0</v>
          </cell>
          <cell r="CM99">
            <v>0</v>
          </cell>
          <cell r="CN99">
            <v>0</v>
          </cell>
          <cell r="CO99">
            <v>0</v>
          </cell>
          <cell r="CP99">
            <v>0</v>
          </cell>
          <cell r="CQ99">
            <v>0</v>
          </cell>
          <cell r="CR99">
            <v>0</v>
          </cell>
          <cell r="CS99">
            <v>0</v>
          </cell>
        </row>
        <row r="100">
          <cell r="A100">
            <v>693</v>
          </cell>
          <cell r="B100">
            <v>5210</v>
          </cell>
          <cell r="C100" t="str">
            <v>Warden Hill Primary School</v>
          </cell>
          <cell r="F100">
            <v>1</v>
          </cell>
          <cell r="G100">
            <v>1</v>
          </cell>
          <cell r="L100">
            <v>1</v>
          </cell>
          <cell r="M100">
            <v>0</v>
          </cell>
          <cell r="N100">
            <v>0</v>
          </cell>
          <cell r="O100">
            <v>59</v>
          </cell>
          <cell r="P100">
            <v>57</v>
          </cell>
          <cell r="Q100">
            <v>57</v>
          </cell>
          <cell r="R100">
            <v>61</v>
          </cell>
          <cell r="S100">
            <v>67</v>
          </cell>
          <cell r="T100">
            <v>54</v>
          </cell>
          <cell r="U100">
            <v>58</v>
          </cell>
          <cell r="V100">
            <v>1</v>
          </cell>
          <cell r="W100">
            <v>414</v>
          </cell>
          <cell r="X100">
            <v>173</v>
          </cell>
          <cell r="Y100">
            <v>241</v>
          </cell>
          <cell r="Z100">
            <v>414</v>
          </cell>
          <cell r="AA100">
            <v>0</v>
          </cell>
          <cell r="AB100">
            <v>0</v>
          </cell>
          <cell r="AC100">
            <v>0.1452</v>
          </cell>
          <cell r="AD100">
            <v>25</v>
          </cell>
          <cell r="AE100">
            <v>35</v>
          </cell>
          <cell r="AF100">
            <v>4</v>
          </cell>
          <cell r="AG100">
            <v>10</v>
          </cell>
          <cell r="AH100">
            <v>5</v>
          </cell>
          <cell r="AI100">
            <v>3</v>
          </cell>
          <cell r="AJ100">
            <v>15</v>
          </cell>
          <cell r="AK100">
            <v>31400.429999999997</v>
          </cell>
          <cell r="AL100">
            <v>30842</v>
          </cell>
          <cell r="AM100">
            <v>558.42999999999665</v>
          </cell>
          <cell r="AN100">
            <v>8376.4500000000007</v>
          </cell>
          <cell r="AO100">
            <v>0.5</v>
          </cell>
          <cell r="AP100">
            <v>4188</v>
          </cell>
          <cell r="AQ100">
            <v>60031</v>
          </cell>
          <cell r="AR100">
            <v>512946</v>
          </cell>
          <cell r="AS100">
            <v>111780</v>
          </cell>
          <cell r="AT100">
            <v>624726</v>
          </cell>
          <cell r="AU100">
            <v>28490</v>
          </cell>
          <cell r="AV100">
            <v>2250</v>
          </cell>
          <cell r="AW100">
            <v>30740</v>
          </cell>
          <cell r="AX100">
            <v>970</v>
          </cell>
          <cell r="AY100">
            <v>4950</v>
          </cell>
          <cell r="AZ100">
            <v>5775</v>
          </cell>
          <cell r="BA100">
            <v>0</v>
          </cell>
          <cell r="BB100">
            <v>42435</v>
          </cell>
          <cell r="BC100">
            <v>0</v>
          </cell>
          <cell r="BD100">
            <v>16608</v>
          </cell>
          <cell r="BE100">
            <v>2595</v>
          </cell>
          <cell r="BF100">
            <v>321</v>
          </cell>
          <cell r="BG100">
            <v>446</v>
          </cell>
          <cell r="BH100">
            <v>0</v>
          </cell>
          <cell r="BI100">
            <v>0</v>
          </cell>
          <cell r="BJ100">
            <v>0</v>
          </cell>
          <cell r="BK100">
            <v>0</v>
          </cell>
          <cell r="BL100">
            <v>0</v>
          </cell>
          <cell r="BM100">
            <v>0</v>
          </cell>
          <cell r="BN100">
            <v>19970</v>
          </cell>
          <cell r="BO100">
            <v>4188</v>
          </cell>
          <cell r="BP100">
            <v>2664</v>
          </cell>
          <cell r="BQ100">
            <v>849</v>
          </cell>
          <cell r="BR100">
            <v>754863</v>
          </cell>
          <cell r="BS100">
            <v>40000</v>
          </cell>
          <cell r="BT100">
            <v>794863</v>
          </cell>
          <cell r="BU100">
            <v>0</v>
          </cell>
          <cell r="BV100">
            <v>0</v>
          </cell>
          <cell r="BW100">
            <v>0</v>
          </cell>
          <cell r="BX100">
            <v>0</v>
          </cell>
          <cell r="BY100">
            <v>0</v>
          </cell>
          <cell r="BZ100">
            <v>0</v>
          </cell>
          <cell r="CA100">
            <v>29786</v>
          </cell>
          <cell r="CC100">
            <v>29786</v>
          </cell>
          <cell r="CD100">
            <v>29786</v>
          </cell>
          <cell r="CE100">
            <v>824649</v>
          </cell>
          <cell r="CF100">
            <v>752428</v>
          </cell>
          <cell r="CG100">
            <v>29786</v>
          </cell>
          <cell r="CH100">
            <v>0</v>
          </cell>
          <cell r="CI100">
            <v>42435</v>
          </cell>
          <cell r="CJ100">
            <v>824649</v>
          </cell>
          <cell r="CK100">
            <v>0</v>
          </cell>
          <cell r="CL100">
            <v>0</v>
          </cell>
          <cell r="CM100">
            <v>0</v>
          </cell>
          <cell r="CN100">
            <v>0</v>
          </cell>
          <cell r="CO100">
            <v>0</v>
          </cell>
          <cell r="CP100">
            <v>0</v>
          </cell>
          <cell r="CQ100">
            <v>0</v>
          </cell>
          <cell r="CR100">
            <v>0</v>
          </cell>
          <cell r="CS100">
            <v>0</v>
          </cell>
        </row>
        <row r="101">
          <cell r="A101">
            <v>694</v>
          </cell>
          <cell r="B101">
            <v>3331</v>
          </cell>
          <cell r="C101" t="str">
            <v>Leonard Stanley Church of England Primary School</v>
          </cell>
          <cell r="D101">
            <v>1</v>
          </cell>
          <cell r="M101">
            <v>0</v>
          </cell>
          <cell r="N101">
            <v>0</v>
          </cell>
          <cell r="O101">
            <v>30</v>
          </cell>
          <cell r="P101">
            <v>25</v>
          </cell>
          <cell r="Q101">
            <v>21</v>
          </cell>
          <cell r="R101">
            <v>31</v>
          </cell>
          <cell r="S101">
            <v>31</v>
          </cell>
          <cell r="T101">
            <v>24</v>
          </cell>
          <cell r="U101">
            <v>27</v>
          </cell>
          <cell r="V101">
            <v>1</v>
          </cell>
          <cell r="W101">
            <v>190</v>
          </cell>
          <cell r="X101">
            <v>76</v>
          </cell>
          <cell r="Y101">
            <v>114</v>
          </cell>
          <cell r="Z101">
            <v>190</v>
          </cell>
          <cell r="AA101">
            <v>0</v>
          </cell>
          <cell r="AB101">
            <v>0</v>
          </cell>
          <cell r="AC101">
            <v>0.31580000000000003</v>
          </cell>
          <cell r="AD101">
            <v>24</v>
          </cell>
          <cell r="AE101">
            <v>36</v>
          </cell>
          <cell r="AF101">
            <v>1</v>
          </cell>
          <cell r="AG101">
            <v>10</v>
          </cell>
          <cell r="AH101">
            <v>23</v>
          </cell>
          <cell r="AI101">
            <v>20</v>
          </cell>
          <cell r="AJ101">
            <v>7</v>
          </cell>
          <cell r="AK101">
            <v>31552.670000000002</v>
          </cell>
          <cell r="AL101">
            <v>30842</v>
          </cell>
          <cell r="AM101">
            <v>710.67000000000189</v>
          </cell>
          <cell r="AN101">
            <v>4974.6899999999996</v>
          </cell>
          <cell r="AO101">
            <v>0.75</v>
          </cell>
          <cell r="AP101">
            <v>3731</v>
          </cell>
          <cell r="AQ101">
            <v>60031</v>
          </cell>
          <cell r="AR101">
            <v>235410</v>
          </cell>
          <cell r="AS101">
            <v>51300</v>
          </cell>
          <cell r="AT101">
            <v>286710</v>
          </cell>
          <cell r="AU101">
            <v>34859</v>
          </cell>
          <cell r="AV101">
            <v>2892</v>
          </cell>
          <cell r="AW101">
            <v>37751</v>
          </cell>
          <cell r="AX101">
            <v>4462</v>
          </cell>
          <cell r="AY101">
            <v>4752</v>
          </cell>
          <cell r="AZ101">
            <v>5940</v>
          </cell>
          <cell r="BA101">
            <v>0</v>
          </cell>
          <cell r="BB101">
            <v>52905</v>
          </cell>
          <cell r="BC101">
            <v>0</v>
          </cell>
          <cell r="BD101">
            <v>7296</v>
          </cell>
          <cell r="BE101">
            <v>1140</v>
          </cell>
          <cell r="BF101">
            <v>0</v>
          </cell>
          <cell r="BG101">
            <v>297</v>
          </cell>
          <cell r="BH101">
            <v>0</v>
          </cell>
          <cell r="BI101">
            <v>0</v>
          </cell>
          <cell r="BJ101">
            <v>0</v>
          </cell>
          <cell r="BK101">
            <v>0</v>
          </cell>
          <cell r="BL101">
            <v>0</v>
          </cell>
          <cell r="BM101">
            <v>0</v>
          </cell>
          <cell r="BN101">
            <v>8733</v>
          </cell>
          <cell r="BO101">
            <v>3731</v>
          </cell>
          <cell r="BP101">
            <v>1354</v>
          </cell>
          <cell r="BQ101">
            <v>5660</v>
          </cell>
          <cell r="BR101">
            <v>419124</v>
          </cell>
          <cell r="BS101">
            <v>18000</v>
          </cell>
          <cell r="BT101">
            <v>437124</v>
          </cell>
          <cell r="BU101">
            <v>149</v>
          </cell>
          <cell r="BV101">
            <v>0</v>
          </cell>
          <cell r="BW101">
            <v>0</v>
          </cell>
          <cell r="BX101">
            <v>0</v>
          </cell>
          <cell r="BY101">
            <v>0</v>
          </cell>
          <cell r="BZ101">
            <v>0</v>
          </cell>
          <cell r="CA101">
            <v>0</v>
          </cell>
          <cell r="CC101">
            <v>0</v>
          </cell>
          <cell r="CD101">
            <v>149</v>
          </cell>
          <cell r="CE101">
            <v>437273</v>
          </cell>
          <cell r="CF101">
            <v>384219</v>
          </cell>
          <cell r="CG101">
            <v>0</v>
          </cell>
          <cell r="CH101">
            <v>149</v>
          </cell>
          <cell r="CI101">
            <v>52905</v>
          </cell>
          <cell r="CJ101">
            <v>437273</v>
          </cell>
          <cell r="CK101">
            <v>0</v>
          </cell>
          <cell r="CL101">
            <v>0</v>
          </cell>
          <cell r="CM101">
            <v>0</v>
          </cell>
          <cell r="CN101">
            <v>0</v>
          </cell>
          <cell r="CO101">
            <v>0</v>
          </cell>
          <cell r="CP101">
            <v>0</v>
          </cell>
          <cell r="CQ101">
            <v>0</v>
          </cell>
          <cell r="CR101">
            <v>0</v>
          </cell>
          <cell r="CS101">
            <v>0</v>
          </cell>
        </row>
        <row r="102">
          <cell r="A102">
            <v>695</v>
          </cell>
          <cell r="B102">
            <v>3044</v>
          </cell>
          <cell r="C102" t="str">
            <v>Littledean Church of England Primary School</v>
          </cell>
          <cell r="M102">
            <v>0</v>
          </cell>
          <cell r="N102">
            <v>0</v>
          </cell>
          <cell r="O102">
            <v>9</v>
          </cell>
          <cell r="P102">
            <v>12</v>
          </cell>
          <cell r="Q102">
            <v>11</v>
          </cell>
          <cell r="R102">
            <v>8</v>
          </cell>
          <cell r="S102">
            <v>10</v>
          </cell>
          <cell r="T102">
            <v>10</v>
          </cell>
          <cell r="U102">
            <v>15</v>
          </cell>
          <cell r="V102">
            <v>0</v>
          </cell>
          <cell r="W102">
            <v>75</v>
          </cell>
          <cell r="X102">
            <v>32</v>
          </cell>
          <cell r="Y102">
            <v>43</v>
          </cell>
          <cell r="Z102">
            <v>75</v>
          </cell>
          <cell r="AA102">
            <v>0</v>
          </cell>
          <cell r="AB102">
            <v>0</v>
          </cell>
          <cell r="AC102">
            <v>0.37209999999999999</v>
          </cell>
          <cell r="AD102">
            <v>12</v>
          </cell>
          <cell r="AE102">
            <v>16</v>
          </cell>
          <cell r="AF102">
            <v>1</v>
          </cell>
          <cell r="AG102">
            <v>11</v>
          </cell>
          <cell r="AH102">
            <v>17</v>
          </cell>
          <cell r="AI102">
            <v>14</v>
          </cell>
          <cell r="AJ102">
            <v>4</v>
          </cell>
          <cell r="AK102">
            <v>29763.54</v>
          </cell>
          <cell r="AL102">
            <v>30842</v>
          </cell>
          <cell r="AM102">
            <v>-1078.4599999999991</v>
          </cell>
          <cell r="AN102">
            <v>-4313.84</v>
          </cell>
          <cell r="AO102">
            <v>0.5</v>
          </cell>
          <cell r="AP102">
            <v>-2157</v>
          </cell>
          <cell r="AQ102">
            <v>60031</v>
          </cell>
          <cell r="AR102">
            <v>92925</v>
          </cell>
          <cell r="AS102">
            <v>20250</v>
          </cell>
          <cell r="AT102">
            <v>113175</v>
          </cell>
          <cell r="AU102">
            <v>32410</v>
          </cell>
          <cell r="AV102">
            <v>1580</v>
          </cell>
          <cell r="AW102">
            <v>33990</v>
          </cell>
          <cell r="AX102">
            <v>3298</v>
          </cell>
          <cell r="AY102">
            <v>2376</v>
          </cell>
          <cell r="AZ102">
            <v>2640</v>
          </cell>
          <cell r="BA102">
            <v>0</v>
          </cell>
          <cell r="BB102">
            <v>42304</v>
          </cell>
          <cell r="BC102">
            <v>0</v>
          </cell>
          <cell r="BD102">
            <v>3072</v>
          </cell>
          <cell r="BE102">
            <v>480</v>
          </cell>
          <cell r="BF102">
            <v>0</v>
          </cell>
          <cell r="BG102">
            <v>297</v>
          </cell>
          <cell r="BH102">
            <v>0</v>
          </cell>
          <cell r="BI102">
            <v>440</v>
          </cell>
          <cell r="BJ102">
            <v>0</v>
          </cell>
          <cell r="BK102">
            <v>0</v>
          </cell>
          <cell r="BL102">
            <v>0</v>
          </cell>
          <cell r="BM102">
            <v>0</v>
          </cell>
          <cell r="BN102">
            <v>4289</v>
          </cell>
          <cell r="BO102">
            <v>-2157</v>
          </cell>
          <cell r="BP102">
            <v>3041</v>
          </cell>
          <cell r="BQ102">
            <v>3962</v>
          </cell>
          <cell r="BR102">
            <v>224645</v>
          </cell>
          <cell r="BS102">
            <v>9000</v>
          </cell>
          <cell r="BT102">
            <v>233645</v>
          </cell>
          <cell r="BU102">
            <v>149</v>
          </cell>
          <cell r="BV102">
            <v>0</v>
          </cell>
          <cell r="BW102">
            <v>0</v>
          </cell>
          <cell r="BX102">
            <v>0</v>
          </cell>
          <cell r="BY102">
            <v>0</v>
          </cell>
          <cell r="BZ102">
            <v>0</v>
          </cell>
          <cell r="CA102">
            <v>15116</v>
          </cell>
          <cell r="CC102">
            <v>15116</v>
          </cell>
          <cell r="CD102">
            <v>15265</v>
          </cell>
          <cell r="CE102">
            <v>248910</v>
          </cell>
          <cell r="CF102">
            <v>191341</v>
          </cell>
          <cell r="CG102">
            <v>15116</v>
          </cell>
          <cell r="CH102">
            <v>149</v>
          </cell>
          <cell r="CI102">
            <v>42304</v>
          </cell>
          <cell r="CJ102">
            <v>248910</v>
          </cell>
          <cell r="CK102">
            <v>0</v>
          </cell>
          <cell r="CL102">
            <v>0</v>
          </cell>
          <cell r="CM102">
            <v>0</v>
          </cell>
          <cell r="CN102">
            <v>0</v>
          </cell>
          <cell r="CO102">
            <v>0</v>
          </cell>
          <cell r="CP102">
            <v>0</v>
          </cell>
          <cell r="CQ102">
            <v>0</v>
          </cell>
          <cell r="CR102">
            <v>0</v>
          </cell>
          <cell r="CS102">
            <v>0</v>
          </cell>
        </row>
        <row r="103">
          <cell r="A103">
            <v>696</v>
          </cell>
          <cell r="B103">
            <v>3101</v>
          </cell>
          <cell r="C103" t="str">
            <v>The Lake Field Church of England Primary School</v>
          </cell>
          <cell r="M103">
            <v>0</v>
          </cell>
          <cell r="N103">
            <v>0</v>
          </cell>
          <cell r="O103">
            <v>22</v>
          </cell>
          <cell r="P103">
            <v>21</v>
          </cell>
          <cell r="Q103">
            <v>31</v>
          </cell>
          <cell r="R103">
            <v>30</v>
          </cell>
          <cell r="S103">
            <v>32</v>
          </cell>
          <cell r="T103">
            <v>21</v>
          </cell>
          <cell r="U103">
            <v>32</v>
          </cell>
          <cell r="V103">
            <v>0</v>
          </cell>
          <cell r="W103">
            <v>189</v>
          </cell>
          <cell r="X103">
            <v>74</v>
          </cell>
          <cell r="Y103">
            <v>115</v>
          </cell>
          <cell r="Z103">
            <v>189</v>
          </cell>
          <cell r="AA103">
            <v>0</v>
          </cell>
          <cell r="AB103">
            <v>0</v>
          </cell>
          <cell r="AC103">
            <v>0.2261</v>
          </cell>
          <cell r="AD103">
            <v>17</v>
          </cell>
          <cell r="AE103">
            <v>26</v>
          </cell>
          <cell r="AF103">
            <v>0</v>
          </cell>
          <cell r="AG103">
            <v>4</v>
          </cell>
          <cell r="AH103">
            <v>2</v>
          </cell>
          <cell r="AI103">
            <v>5</v>
          </cell>
          <cell r="AJ103">
            <v>7.5460999999999991</v>
          </cell>
          <cell r="AK103">
            <v>29939.01</v>
          </cell>
          <cell r="AL103">
            <v>30842</v>
          </cell>
          <cell r="AM103">
            <v>-902.9900000000016</v>
          </cell>
          <cell r="AN103">
            <v>-6814.05</v>
          </cell>
          <cell r="AO103">
            <v>0.33329999999999999</v>
          </cell>
          <cell r="AP103">
            <v>-2271</v>
          </cell>
          <cell r="AQ103">
            <v>60031</v>
          </cell>
          <cell r="AR103">
            <v>234171</v>
          </cell>
          <cell r="AS103">
            <v>51030</v>
          </cell>
          <cell r="AT103">
            <v>285201</v>
          </cell>
          <cell r="AU103">
            <v>4234</v>
          </cell>
          <cell r="AV103">
            <v>1550</v>
          </cell>
          <cell r="AW103">
            <v>5784</v>
          </cell>
          <cell r="AX103">
            <v>388</v>
          </cell>
          <cell r="AY103">
            <v>3366</v>
          </cell>
          <cell r="AZ103">
            <v>4290</v>
          </cell>
          <cell r="BA103">
            <v>0</v>
          </cell>
          <cell r="BB103">
            <v>13828</v>
          </cell>
          <cell r="BC103">
            <v>0</v>
          </cell>
          <cell r="BD103">
            <v>7104</v>
          </cell>
          <cell r="BE103">
            <v>1110</v>
          </cell>
          <cell r="BF103">
            <v>0</v>
          </cell>
          <cell r="BG103">
            <v>297</v>
          </cell>
          <cell r="BH103">
            <v>0</v>
          </cell>
          <cell r="BI103">
            <v>0</v>
          </cell>
          <cell r="BJ103">
            <v>0</v>
          </cell>
          <cell r="BK103">
            <v>0</v>
          </cell>
          <cell r="BL103">
            <v>0</v>
          </cell>
          <cell r="BM103">
            <v>0</v>
          </cell>
          <cell r="BN103">
            <v>8511</v>
          </cell>
          <cell r="BO103">
            <v>-2271</v>
          </cell>
          <cell r="BP103">
            <v>19047</v>
          </cell>
          <cell r="BQ103">
            <v>1415</v>
          </cell>
          <cell r="BR103">
            <v>385762</v>
          </cell>
          <cell r="BS103">
            <v>18000</v>
          </cell>
          <cell r="BT103">
            <v>403762</v>
          </cell>
          <cell r="BU103">
            <v>149</v>
          </cell>
          <cell r="BV103">
            <v>0</v>
          </cell>
          <cell r="BW103">
            <v>0</v>
          </cell>
          <cell r="BX103">
            <v>0</v>
          </cell>
          <cell r="BY103">
            <v>0</v>
          </cell>
          <cell r="BZ103">
            <v>0</v>
          </cell>
          <cell r="CA103">
            <v>19568</v>
          </cell>
          <cell r="CC103">
            <v>19568</v>
          </cell>
          <cell r="CD103">
            <v>19717</v>
          </cell>
          <cell r="CE103">
            <v>423479</v>
          </cell>
          <cell r="CF103">
            <v>389934</v>
          </cell>
          <cell r="CG103">
            <v>19568</v>
          </cell>
          <cell r="CH103">
            <v>149</v>
          </cell>
          <cell r="CI103">
            <v>13828</v>
          </cell>
          <cell r="CJ103">
            <v>423479</v>
          </cell>
          <cell r="CK103">
            <v>0</v>
          </cell>
          <cell r="CL103">
            <v>0</v>
          </cell>
          <cell r="CM103">
            <v>0</v>
          </cell>
          <cell r="CN103">
            <v>0</v>
          </cell>
          <cell r="CO103">
            <v>0</v>
          </cell>
          <cell r="CP103">
            <v>0</v>
          </cell>
          <cell r="CQ103">
            <v>0</v>
          </cell>
          <cell r="CR103">
            <v>0</v>
          </cell>
          <cell r="CS103">
            <v>0</v>
          </cell>
        </row>
        <row r="104">
          <cell r="A104">
            <v>699</v>
          </cell>
          <cell r="B104">
            <v>3045</v>
          </cell>
          <cell r="C104" t="str">
            <v>Longborough Church of England Primary School</v>
          </cell>
          <cell r="M104">
            <v>0</v>
          </cell>
          <cell r="N104">
            <v>0</v>
          </cell>
          <cell r="O104">
            <v>7</v>
          </cell>
          <cell r="P104">
            <v>4</v>
          </cell>
          <cell r="Q104">
            <v>5</v>
          </cell>
          <cell r="R104">
            <v>4</v>
          </cell>
          <cell r="S104">
            <v>5</v>
          </cell>
          <cell r="T104">
            <v>10</v>
          </cell>
          <cell r="U104">
            <v>8</v>
          </cell>
          <cell r="V104">
            <v>2</v>
          </cell>
          <cell r="W104">
            <v>45</v>
          </cell>
          <cell r="X104">
            <v>16</v>
          </cell>
          <cell r="Y104">
            <v>29</v>
          </cell>
          <cell r="Z104">
            <v>45</v>
          </cell>
          <cell r="AA104">
            <v>0</v>
          </cell>
          <cell r="AB104">
            <v>0</v>
          </cell>
          <cell r="AC104">
            <v>0.4138</v>
          </cell>
          <cell r="AD104">
            <v>7</v>
          </cell>
          <cell r="AE104">
            <v>12</v>
          </cell>
          <cell r="AF104">
            <v>0</v>
          </cell>
          <cell r="AG104">
            <v>2</v>
          </cell>
          <cell r="AH104">
            <v>0</v>
          </cell>
          <cell r="AI104">
            <v>3</v>
          </cell>
          <cell r="AJ104">
            <v>2.6149</v>
          </cell>
          <cell r="AK104">
            <v>32681.969999999998</v>
          </cell>
          <cell r="AL104">
            <v>30842</v>
          </cell>
          <cell r="AM104">
            <v>1839.9699999999975</v>
          </cell>
          <cell r="AN104">
            <v>4811.34</v>
          </cell>
          <cell r="AO104">
            <v>1</v>
          </cell>
          <cell r="AP104">
            <v>4811</v>
          </cell>
          <cell r="AQ104">
            <v>60031</v>
          </cell>
          <cell r="AR104">
            <v>55755</v>
          </cell>
          <cell r="AS104">
            <v>12150</v>
          </cell>
          <cell r="AT104">
            <v>67905</v>
          </cell>
          <cell r="AU104">
            <v>6899</v>
          </cell>
          <cell r="AV104">
            <v>650</v>
          </cell>
          <cell r="AW104">
            <v>7549</v>
          </cell>
          <cell r="AX104">
            <v>0</v>
          </cell>
          <cell r="AY104">
            <v>1386</v>
          </cell>
          <cell r="AZ104">
            <v>1980</v>
          </cell>
          <cell r="BA104">
            <v>0</v>
          </cell>
          <cell r="BB104">
            <v>10915</v>
          </cell>
          <cell r="BC104">
            <v>0</v>
          </cell>
          <cell r="BD104">
            <v>1536</v>
          </cell>
          <cell r="BE104">
            <v>240</v>
          </cell>
          <cell r="BF104">
            <v>0</v>
          </cell>
          <cell r="BG104">
            <v>297</v>
          </cell>
          <cell r="BH104">
            <v>0</v>
          </cell>
          <cell r="BI104">
            <v>0</v>
          </cell>
          <cell r="BJ104">
            <v>0</v>
          </cell>
          <cell r="BK104">
            <v>0</v>
          </cell>
          <cell r="BL104">
            <v>0</v>
          </cell>
          <cell r="BM104">
            <v>0</v>
          </cell>
          <cell r="BN104">
            <v>2073</v>
          </cell>
          <cell r="BO104">
            <v>4811</v>
          </cell>
          <cell r="BP104">
            <v>809</v>
          </cell>
          <cell r="BQ104">
            <v>849</v>
          </cell>
          <cell r="BR104">
            <v>147393</v>
          </cell>
          <cell r="BS104">
            <v>9000</v>
          </cell>
          <cell r="BT104">
            <v>156393</v>
          </cell>
          <cell r="BU104">
            <v>149</v>
          </cell>
          <cell r="BV104">
            <v>0</v>
          </cell>
          <cell r="BW104">
            <v>0</v>
          </cell>
          <cell r="BX104">
            <v>0</v>
          </cell>
          <cell r="BY104">
            <v>0</v>
          </cell>
          <cell r="BZ104">
            <v>0</v>
          </cell>
          <cell r="CA104">
            <v>13547</v>
          </cell>
          <cell r="CC104">
            <v>13547</v>
          </cell>
          <cell r="CD104">
            <v>13696</v>
          </cell>
          <cell r="CE104">
            <v>170089</v>
          </cell>
          <cell r="CF104">
            <v>145478</v>
          </cell>
          <cell r="CG104">
            <v>13547</v>
          </cell>
          <cell r="CH104">
            <v>149</v>
          </cell>
          <cell r="CI104">
            <v>10915</v>
          </cell>
          <cell r="CJ104">
            <v>170089</v>
          </cell>
          <cell r="CK104">
            <v>0</v>
          </cell>
          <cell r="CL104">
            <v>0</v>
          </cell>
          <cell r="CM104">
            <v>0</v>
          </cell>
          <cell r="CN104">
            <v>0</v>
          </cell>
          <cell r="CO104">
            <v>0</v>
          </cell>
          <cell r="CP104">
            <v>0</v>
          </cell>
          <cell r="CQ104">
            <v>0</v>
          </cell>
          <cell r="CR104">
            <v>0</v>
          </cell>
          <cell r="CS104">
            <v>0</v>
          </cell>
        </row>
        <row r="105">
          <cell r="A105">
            <v>702</v>
          </cell>
          <cell r="B105">
            <v>2184</v>
          </cell>
          <cell r="C105" t="str">
            <v>Hope Brook Church of England Primary School</v>
          </cell>
          <cell r="K105">
            <v>1</v>
          </cell>
          <cell r="M105">
            <v>0</v>
          </cell>
          <cell r="N105">
            <v>0</v>
          </cell>
          <cell r="O105">
            <v>20</v>
          </cell>
          <cell r="P105">
            <v>12</v>
          </cell>
          <cell r="Q105">
            <v>12</v>
          </cell>
          <cell r="R105">
            <v>12</v>
          </cell>
          <cell r="S105">
            <v>18</v>
          </cell>
          <cell r="T105">
            <v>22</v>
          </cell>
          <cell r="U105">
            <v>13</v>
          </cell>
          <cell r="V105">
            <v>0</v>
          </cell>
          <cell r="W105">
            <v>109</v>
          </cell>
          <cell r="X105">
            <v>44</v>
          </cell>
          <cell r="Y105">
            <v>65</v>
          </cell>
          <cell r="Z105">
            <v>109</v>
          </cell>
          <cell r="AA105">
            <v>0</v>
          </cell>
          <cell r="AB105">
            <v>0</v>
          </cell>
          <cell r="AC105">
            <v>0.33850000000000002</v>
          </cell>
          <cell r="AD105">
            <v>15</v>
          </cell>
          <cell r="AE105">
            <v>22</v>
          </cell>
          <cell r="AF105">
            <v>2</v>
          </cell>
          <cell r="AG105">
            <v>4</v>
          </cell>
          <cell r="AH105">
            <v>8</v>
          </cell>
          <cell r="AI105">
            <v>2</v>
          </cell>
          <cell r="AJ105">
            <v>5.3</v>
          </cell>
          <cell r="AK105">
            <v>31293.439999999999</v>
          </cell>
          <cell r="AL105">
            <v>30842</v>
          </cell>
          <cell r="AM105">
            <v>451.43999999999869</v>
          </cell>
          <cell r="AN105">
            <v>2392.63</v>
          </cell>
          <cell r="AO105">
            <v>1</v>
          </cell>
          <cell r="AP105">
            <v>2393</v>
          </cell>
          <cell r="AQ105">
            <v>60031</v>
          </cell>
          <cell r="AR105">
            <v>135051</v>
          </cell>
          <cell r="AS105">
            <v>29430</v>
          </cell>
          <cell r="AT105">
            <v>164481</v>
          </cell>
          <cell r="AU105">
            <v>22290</v>
          </cell>
          <cell r="AV105">
            <v>1562</v>
          </cell>
          <cell r="AW105">
            <v>23852</v>
          </cell>
          <cell r="AX105">
            <v>1552</v>
          </cell>
          <cell r="AY105">
            <v>2970</v>
          </cell>
          <cell r="AZ105">
            <v>3630</v>
          </cell>
          <cell r="BA105">
            <v>0</v>
          </cell>
          <cell r="BB105">
            <v>32004</v>
          </cell>
          <cell r="BC105">
            <v>17440</v>
          </cell>
          <cell r="BD105">
            <v>4224</v>
          </cell>
          <cell r="BE105">
            <v>660</v>
          </cell>
          <cell r="BF105">
            <v>0</v>
          </cell>
          <cell r="BG105">
            <v>297</v>
          </cell>
          <cell r="BH105">
            <v>0</v>
          </cell>
          <cell r="BI105">
            <v>0</v>
          </cell>
          <cell r="BJ105">
            <v>0</v>
          </cell>
          <cell r="BK105">
            <v>0</v>
          </cell>
          <cell r="BL105">
            <v>0</v>
          </cell>
          <cell r="BM105">
            <v>0</v>
          </cell>
          <cell r="BN105">
            <v>22621</v>
          </cell>
          <cell r="BO105">
            <v>2393</v>
          </cell>
          <cell r="BP105">
            <v>2220</v>
          </cell>
          <cell r="BQ105">
            <v>566</v>
          </cell>
          <cell r="BR105">
            <v>284316</v>
          </cell>
          <cell r="BS105">
            <v>18000</v>
          </cell>
          <cell r="BT105">
            <v>302316</v>
          </cell>
          <cell r="BU105">
            <v>149</v>
          </cell>
          <cell r="BV105">
            <v>0</v>
          </cell>
          <cell r="BW105">
            <v>0</v>
          </cell>
          <cell r="BX105">
            <v>0</v>
          </cell>
          <cell r="BY105">
            <v>0</v>
          </cell>
          <cell r="BZ105">
            <v>0</v>
          </cell>
          <cell r="CA105">
            <v>16346</v>
          </cell>
          <cell r="CC105">
            <v>16346</v>
          </cell>
          <cell r="CD105">
            <v>16495</v>
          </cell>
          <cell r="CE105">
            <v>318811</v>
          </cell>
          <cell r="CF105">
            <v>270312</v>
          </cell>
          <cell r="CG105">
            <v>16346</v>
          </cell>
          <cell r="CH105">
            <v>149</v>
          </cell>
          <cell r="CI105">
            <v>32004</v>
          </cell>
          <cell r="CJ105">
            <v>318811</v>
          </cell>
          <cell r="CK105">
            <v>0</v>
          </cell>
          <cell r="CL105">
            <v>0</v>
          </cell>
          <cell r="CM105">
            <v>0</v>
          </cell>
          <cell r="CN105">
            <v>0</v>
          </cell>
          <cell r="CO105">
            <v>0</v>
          </cell>
          <cell r="CP105">
            <v>0</v>
          </cell>
          <cell r="CQ105">
            <v>0</v>
          </cell>
          <cell r="CR105">
            <v>0</v>
          </cell>
          <cell r="CS105">
            <v>0</v>
          </cell>
        </row>
        <row r="106">
          <cell r="A106">
            <v>705</v>
          </cell>
          <cell r="B106">
            <v>3047</v>
          </cell>
          <cell r="C106" t="str">
            <v>Longney Church of England Primary School</v>
          </cell>
          <cell r="M106">
            <v>0</v>
          </cell>
          <cell r="N106">
            <v>0</v>
          </cell>
          <cell r="O106">
            <v>16</v>
          </cell>
          <cell r="P106">
            <v>14</v>
          </cell>
          <cell r="Q106">
            <v>18</v>
          </cell>
          <cell r="R106">
            <v>22</v>
          </cell>
          <cell r="S106">
            <v>21</v>
          </cell>
          <cell r="T106">
            <v>16</v>
          </cell>
          <cell r="U106">
            <v>15</v>
          </cell>
          <cell r="V106">
            <v>0</v>
          </cell>
          <cell r="W106">
            <v>122</v>
          </cell>
          <cell r="X106">
            <v>48</v>
          </cell>
          <cell r="Y106">
            <v>74</v>
          </cell>
          <cell r="Z106">
            <v>122</v>
          </cell>
          <cell r="AA106">
            <v>0</v>
          </cell>
          <cell r="AB106">
            <v>0</v>
          </cell>
          <cell r="AC106">
            <v>9.4600000000000004E-2</v>
          </cell>
          <cell r="AD106">
            <v>5</v>
          </cell>
          <cell r="AE106">
            <v>7</v>
          </cell>
          <cell r="AF106">
            <v>1</v>
          </cell>
          <cell r="AG106">
            <v>3</v>
          </cell>
          <cell r="AH106">
            <v>3</v>
          </cell>
          <cell r="AI106">
            <v>2</v>
          </cell>
          <cell r="AJ106">
            <v>5.4</v>
          </cell>
          <cell r="AK106">
            <v>29441.29</v>
          </cell>
          <cell r="AL106">
            <v>30842</v>
          </cell>
          <cell r="AM106">
            <v>-1400.7099999999991</v>
          </cell>
          <cell r="AN106">
            <v>-7563.83</v>
          </cell>
          <cell r="AO106">
            <v>0.5</v>
          </cell>
          <cell r="AP106">
            <v>-3782</v>
          </cell>
          <cell r="AQ106">
            <v>60031</v>
          </cell>
          <cell r="AR106">
            <v>151158</v>
          </cell>
          <cell r="AS106">
            <v>32940</v>
          </cell>
          <cell r="AT106">
            <v>184098</v>
          </cell>
          <cell r="AU106">
            <v>6088</v>
          </cell>
          <cell r="AV106">
            <v>522</v>
          </cell>
          <cell r="AW106">
            <v>6610</v>
          </cell>
          <cell r="AX106">
            <v>582</v>
          </cell>
          <cell r="AY106">
            <v>990</v>
          </cell>
          <cell r="AZ106">
            <v>1155</v>
          </cell>
          <cell r="BA106">
            <v>0</v>
          </cell>
          <cell r="BB106">
            <v>9337</v>
          </cell>
          <cell r="BC106">
            <v>0</v>
          </cell>
          <cell r="BD106">
            <v>4608</v>
          </cell>
          <cell r="BE106">
            <v>720</v>
          </cell>
          <cell r="BF106">
            <v>0</v>
          </cell>
          <cell r="BG106">
            <v>297</v>
          </cell>
          <cell r="BH106">
            <v>0</v>
          </cell>
          <cell r="BI106">
            <v>0</v>
          </cell>
          <cell r="BJ106">
            <v>0</v>
          </cell>
          <cell r="BK106">
            <v>0</v>
          </cell>
          <cell r="BL106">
            <v>0</v>
          </cell>
          <cell r="BM106">
            <v>0</v>
          </cell>
          <cell r="BN106">
            <v>5625</v>
          </cell>
          <cell r="BO106">
            <v>-3782</v>
          </cell>
          <cell r="BP106">
            <v>1777</v>
          </cell>
          <cell r="BQ106">
            <v>566</v>
          </cell>
          <cell r="BR106">
            <v>257652</v>
          </cell>
          <cell r="BS106">
            <v>18000</v>
          </cell>
          <cell r="BT106">
            <v>275652</v>
          </cell>
          <cell r="BU106">
            <v>149</v>
          </cell>
          <cell r="BV106">
            <v>0</v>
          </cell>
          <cell r="BW106">
            <v>0</v>
          </cell>
          <cell r="BX106">
            <v>0</v>
          </cell>
          <cell r="BY106">
            <v>0</v>
          </cell>
          <cell r="BZ106">
            <v>0</v>
          </cell>
          <cell r="CA106">
            <v>16727</v>
          </cell>
          <cell r="CC106">
            <v>16727</v>
          </cell>
          <cell r="CD106">
            <v>16876</v>
          </cell>
          <cell r="CE106">
            <v>292528</v>
          </cell>
          <cell r="CF106">
            <v>266315</v>
          </cell>
          <cell r="CG106">
            <v>16727</v>
          </cell>
          <cell r="CH106">
            <v>149</v>
          </cell>
          <cell r="CI106">
            <v>9337</v>
          </cell>
          <cell r="CJ106">
            <v>292528</v>
          </cell>
          <cell r="CK106">
            <v>0</v>
          </cell>
          <cell r="CL106">
            <v>0</v>
          </cell>
          <cell r="CM106">
            <v>0</v>
          </cell>
          <cell r="CN106">
            <v>0</v>
          </cell>
          <cell r="CO106">
            <v>0</v>
          </cell>
          <cell r="CP106">
            <v>0</v>
          </cell>
          <cell r="CQ106">
            <v>0</v>
          </cell>
          <cell r="CR106">
            <v>0</v>
          </cell>
          <cell r="CS106">
            <v>0</v>
          </cell>
        </row>
        <row r="107">
          <cell r="A107">
            <v>708</v>
          </cell>
          <cell r="B107">
            <v>3064</v>
          </cell>
          <cell r="C107" t="str">
            <v>Redmarley Church of England Primary School</v>
          </cell>
          <cell r="M107">
            <v>0</v>
          </cell>
          <cell r="N107">
            <v>0</v>
          </cell>
          <cell r="O107">
            <v>9</v>
          </cell>
          <cell r="P107">
            <v>9</v>
          </cell>
          <cell r="Q107">
            <v>12</v>
          </cell>
          <cell r="R107">
            <v>10</v>
          </cell>
          <cell r="S107">
            <v>11</v>
          </cell>
          <cell r="T107">
            <v>15</v>
          </cell>
          <cell r="U107">
            <v>13</v>
          </cell>
          <cell r="V107">
            <v>0</v>
          </cell>
          <cell r="W107">
            <v>79</v>
          </cell>
          <cell r="X107">
            <v>30</v>
          </cell>
          <cell r="Y107">
            <v>49</v>
          </cell>
          <cell r="Z107">
            <v>79</v>
          </cell>
          <cell r="AA107">
            <v>0</v>
          </cell>
          <cell r="AB107">
            <v>0</v>
          </cell>
          <cell r="AC107">
            <v>0.28570000000000001</v>
          </cell>
          <cell r="AD107">
            <v>9</v>
          </cell>
          <cell r="AE107">
            <v>14</v>
          </cell>
          <cell r="AF107">
            <v>0</v>
          </cell>
          <cell r="AG107">
            <v>6</v>
          </cell>
          <cell r="AH107">
            <v>0</v>
          </cell>
          <cell r="AI107">
            <v>0</v>
          </cell>
          <cell r="AJ107">
            <v>3.0545</v>
          </cell>
          <cell r="AK107">
            <v>33004.909999999996</v>
          </cell>
          <cell r="AL107">
            <v>30842</v>
          </cell>
          <cell r="AM107">
            <v>2162.9099999999962</v>
          </cell>
          <cell r="AN107">
            <v>6606.61</v>
          </cell>
          <cell r="AO107">
            <v>1</v>
          </cell>
          <cell r="AP107">
            <v>6607</v>
          </cell>
          <cell r="AQ107">
            <v>60031</v>
          </cell>
          <cell r="AR107">
            <v>97881</v>
          </cell>
          <cell r="AS107">
            <v>21330</v>
          </cell>
          <cell r="AT107">
            <v>119211</v>
          </cell>
          <cell r="AU107">
            <v>4870</v>
          </cell>
          <cell r="AV107">
            <v>790</v>
          </cell>
          <cell r="AW107">
            <v>5660</v>
          </cell>
          <cell r="AX107">
            <v>0</v>
          </cell>
          <cell r="AY107">
            <v>1782</v>
          </cell>
          <cell r="AZ107">
            <v>2310</v>
          </cell>
          <cell r="BA107">
            <v>0</v>
          </cell>
          <cell r="BB107">
            <v>9752</v>
          </cell>
          <cell r="BC107">
            <v>0</v>
          </cell>
          <cell r="BD107">
            <v>2880</v>
          </cell>
          <cell r="BE107">
            <v>450</v>
          </cell>
          <cell r="BF107">
            <v>0</v>
          </cell>
          <cell r="BG107">
            <v>297</v>
          </cell>
          <cell r="BH107">
            <v>0</v>
          </cell>
          <cell r="BI107">
            <v>0</v>
          </cell>
          <cell r="BJ107">
            <v>0</v>
          </cell>
          <cell r="BK107">
            <v>0</v>
          </cell>
          <cell r="BL107">
            <v>0</v>
          </cell>
          <cell r="BM107">
            <v>0</v>
          </cell>
          <cell r="BN107">
            <v>3627</v>
          </cell>
          <cell r="BO107">
            <v>6607</v>
          </cell>
          <cell r="BP107">
            <v>1954</v>
          </cell>
          <cell r="BQ107">
            <v>0</v>
          </cell>
          <cell r="BR107">
            <v>201182</v>
          </cell>
          <cell r="BS107">
            <v>9000</v>
          </cell>
          <cell r="BT107">
            <v>210182</v>
          </cell>
          <cell r="BU107">
            <v>149</v>
          </cell>
          <cell r="BV107">
            <v>0</v>
          </cell>
          <cell r="BW107">
            <v>0</v>
          </cell>
          <cell r="BX107">
            <v>0</v>
          </cell>
          <cell r="BY107">
            <v>0</v>
          </cell>
          <cell r="BZ107">
            <v>0</v>
          </cell>
          <cell r="CA107">
            <v>14777</v>
          </cell>
          <cell r="CB107">
            <v>13115</v>
          </cell>
          <cell r="CC107">
            <v>1662</v>
          </cell>
          <cell r="CD107">
            <v>1811</v>
          </cell>
          <cell r="CE107">
            <v>211993</v>
          </cell>
          <cell r="CF107">
            <v>200430</v>
          </cell>
          <cell r="CG107">
            <v>1662</v>
          </cell>
          <cell r="CH107">
            <v>149</v>
          </cell>
          <cell r="CI107">
            <v>9752</v>
          </cell>
          <cell r="CJ107">
            <v>211993</v>
          </cell>
          <cell r="CK107">
            <v>0</v>
          </cell>
          <cell r="CL107">
            <v>0</v>
          </cell>
          <cell r="CM107">
            <v>0</v>
          </cell>
          <cell r="CN107">
            <v>0</v>
          </cell>
          <cell r="CO107">
            <v>0</v>
          </cell>
          <cell r="CP107">
            <v>0</v>
          </cell>
          <cell r="CQ107">
            <v>0</v>
          </cell>
          <cell r="CR107">
            <v>0</v>
          </cell>
          <cell r="CS107">
            <v>0</v>
          </cell>
        </row>
        <row r="108">
          <cell r="A108">
            <v>709</v>
          </cell>
          <cell r="B108">
            <v>2077</v>
          </cell>
          <cell r="C108" t="str">
            <v>Lydbrook Primary School</v>
          </cell>
          <cell r="M108">
            <v>0</v>
          </cell>
          <cell r="N108">
            <v>0</v>
          </cell>
          <cell r="O108">
            <v>22</v>
          </cell>
          <cell r="P108">
            <v>13</v>
          </cell>
          <cell r="Q108">
            <v>26</v>
          </cell>
          <cell r="R108">
            <v>19</v>
          </cell>
          <cell r="S108">
            <v>20</v>
          </cell>
          <cell r="T108">
            <v>22</v>
          </cell>
          <cell r="U108">
            <v>20</v>
          </cell>
          <cell r="V108">
            <v>0</v>
          </cell>
          <cell r="W108">
            <v>142</v>
          </cell>
          <cell r="X108">
            <v>61</v>
          </cell>
          <cell r="Y108">
            <v>81</v>
          </cell>
          <cell r="Z108">
            <v>142</v>
          </cell>
          <cell r="AA108">
            <v>0</v>
          </cell>
          <cell r="AB108">
            <v>0</v>
          </cell>
          <cell r="AC108">
            <v>0.1852</v>
          </cell>
          <cell r="AD108">
            <v>11</v>
          </cell>
          <cell r="AE108">
            <v>15</v>
          </cell>
          <cell r="AF108">
            <v>0</v>
          </cell>
          <cell r="AG108">
            <v>6</v>
          </cell>
          <cell r="AH108">
            <v>13</v>
          </cell>
          <cell r="AI108">
            <v>12</v>
          </cell>
          <cell r="AJ108">
            <v>5.4151999999999996</v>
          </cell>
          <cell r="AK108">
            <v>32222.25</v>
          </cell>
          <cell r="AL108">
            <v>30842</v>
          </cell>
          <cell r="AM108">
            <v>1380.25</v>
          </cell>
          <cell r="AN108">
            <v>7474.33</v>
          </cell>
          <cell r="AO108">
            <v>1</v>
          </cell>
          <cell r="AP108">
            <v>7474</v>
          </cell>
          <cell r="AQ108">
            <v>60031</v>
          </cell>
          <cell r="AR108">
            <v>175938</v>
          </cell>
          <cell r="AS108">
            <v>38340</v>
          </cell>
          <cell r="AT108">
            <v>214278</v>
          </cell>
          <cell r="AU108">
            <v>25132</v>
          </cell>
          <cell r="AV108">
            <v>1366</v>
          </cell>
          <cell r="AW108">
            <v>26498</v>
          </cell>
          <cell r="AX108">
            <v>2522</v>
          </cell>
          <cell r="AY108">
            <v>2178</v>
          </cell>
          <cell r="AZ108">
            <v>2475</v>
          </cell>
          <cell r="BA108">
            <v>0</v>
          </cell>
          <cell r="BB108">
            <v>33673</v>
          </cell>
          <cell r="BC108">
            <v>0</v>
          </cell>
          <cell r="BD108">
            <v>5856</v>
          </cell>
          <cell r="BE108">
            <v>915</v>
          </cell>
          <cell r="BF108">
            <v>0</v>
          </cell>
          <cell r="BG108">
            <v>297</v>
          </cell>
          <cell r="BH108">
            <v>0</v>
          </cell>
          <cell r="BI108">
            <v>0</v>
          </cell>
          <cell r="BJ108">
            <v>0</v>
          </cell>
          <cell r="BK108">
            <v>0</v>
          </cell>
          <cell r="BL108">
            <v>0</v>
          </cell>
          <cell r="BM108">
            <v>0</v>
          </cell>
          <cell r="BN108">
            <v>7068</v>
          </cell>
          <cell r="BO108">
            <v>7474</v>
          </cell>
          <cell r="BP108">
            <v>3818</v>
          </cell>
          <cell r="BQ108">
            <v>3396</v>
          </cell>
          <cell r="BR108">
            <v>329738</v>
          </cell>
          <cell r="BS108">
            <v>18000</v>
          </cell>
          <cell r="BT108">
            <v>347738</v>
          </cell>
          <cell r="BU108">
            <v>149</v>
          </cell>
          <cell r="BV108">
            <v>0</v>
          </cell>
          <cell r="BW108">
            <v>0</v>
          </cell>
          <cell r="BX108">
            <v>0</v>
          </cell>
          <cell r="BY108">
            <v>0</v>
          </cell>
          <cell r="BZ108">
            <v>0</v>
          </cell>
          <cell r="CA108">
            <v>17321</v>
          </cell>
          <cell r="CC108">
            <v>17321</v>
          </cell>
          <cell r="CD108">
            <v>17470</v>
          </cell>
          <cell r="CE108">
            <v>365208</v>
          </cell>
          <cell r="CF108">
            <v>314065</v>
          </cell>
          <cell r="CG108">
            <v>17321</v>
          </cell>
          <cell r="CH108">
            <v>149</v>
          </cell>
          <cell r="CI108">
            <v>33673</v>
          </cell>
          <cell r="CJ108">
            <v>365208</v>
          </cell>
          <cell r="CK108">
            <v>0</v>
          </cell>
          <cell r="CL108">
            <v>0</v>
          </cell>
          <cell r="CM108">
            <v>0</v>
          </cell>
          <cell r="CN108">
            <v>0</v>
          </cell>
          <cell r="CO108">
            <v>0</v>
          </cell>
          <cell r="CP108">
            <v>0</v>
          </cell>
          <cell r="CQ108">
            <v>0</v>
          </cell>
          <cell r="CR108">
            <v>0</v>
          </cell>
          <cell r="CS108">
            <v>0</v>
          </cell>
        </row>
        <row r="109">
          <cell r="A109">
            <v>710</v>
          </cell>
          <cell r="B109">
            <v>3048</v>
          </cell>
          <cell r="C109" t="str">
            <v>Lydney Church of England Community School</v>
          </cell>
          <cell r="M109">
            <v>0</v>
          </cell>
          <cell r="N109">
            <v>0</v>
          </cell>
          <cell r="O109">
            <v>30</v>
          </cell>
          <cell r="P109">
            <v>31</v>
          </cell>
          <cell r="Q109">
            <v>31</v>
          </cell>
          <cell r="R109">
            <v>29</v>
          </cell>
          <cell r="S109">
            <v>29</v>
          </cell>
          <cell r="T109">
            <v>33</v>
          </cell>
          <cell r="U109">
            <v>46</v>
          </cell>
          <cell r="V109">
            <v>0</v>
          </cell>
          <cell r="W109">
            <v>229</v>
          </cell>
          <cell r="X109">
            <v>92</v>
          </cell>
          <cell r="Y109">
            <v>137</v>
          </cell>
          <cell r="Z109">
            <v>229</v>
          </cell>
          <cell r="AA109">
            <v>0</v>
          </cell>
          <cell r="AB109">
            <v>0</v>
          </cell>
          <cell r="AC109">
            <v>0.16789999999999999</v>
          </cell>
          <cell r="AD109">
            <v>15</v>
          </cell>
          <cell r="AE109">
            <v>23</v>
          </cell>
          <cell r="AF109">
            <v>1</v>
          </cell>
          <cell r="AG109">
            <v>6</v>
          </cell>
          <cell r="AH109">
            <v>25</v>
          </cell>
          <cell r="AI109">
            <v>12</v>
          </cell>
          <cell r="AJ109">
            <v>10.8</v>
          </cell>
          <cell r="AK109">
            <v>30993.019999999997</v>
          </cell>
          <cell r="AL109">
            <v>30842</v>
          </cell>
          <cell r="AM109">
            <v>151.0199999999968</v>
          </cell>
          <cell r="AN109">
            <v>1631.02</v>
          </cell>
          <cell r="AO109">
            <v>0.75</v>
          </cell>
          <cell r="AP109">
            <v>1223</v>
          </cell>
          <cell r="AQ109">
            <v>60031</v>
          </cell>
          <cell r="AR109">
            <v>283731</v>
          </cell>
          <cell r="AS109">
            <v>61830</v>
          </cell>
          <cell r="AT109">
            <v>345561</v>
          </cell>
          <cell r="AU109">
            <v>17280</v>
          </cell>
          <cell r="AV109">
            <v>2206</v>
          </cell>
          <cell r="AW109">
            <v>19486</v>
          </cell>
          <cell r="AX109">
            <v>4850</v>
          </cell>
          <cell r="AY109">
            <v>2970</v>
          </cell>
          <cell r="AZ109">
            <v>3795</v>
          </cell>
          <cell r="BA109">
            <v>0</v>
          </cell>
          <cell r="BB109">
            <v>31101</v>
          </cell>
          <cell r="BC109">
            <v>0</v>
          </cell>
          <cell r="BD109">
            <v>8832</v>
          </cell>
          <cell r="BE109">
            <v>1380</v>
          </cell>
          <cell r="BF109">
            <v>0</v>
          </cell>
          <cell r="BG109">
            <v>297</v>
          </cell>
          <cell r="BH109">
            <v>0</v>
          </cell>
          <cell r="BI109">
            <v>0</v>
          </cell>
          <cell r="BJ109">
            <v>0</v>
          </cell>
          <cell r="BK109">
            <v>0</v>
          </cell>
          <cell r="BL109">
            <v>0</v>
          </cell>
          <cell r="BM109">
            <v>0</v>
          </cell>
          <cell r="BN109">
            <v>10509</v>
          </cell>
          <cell r="BO109">
            <v>1223</v>
          </cell>
          <cell r="BP109">
            <v>6549</v>
          </cell>
          <cell r="BQ109">
            <v>3396</v>
          </cell>
          <cell r="BR109">
            <v>458370</v>
          </cell>
          <cell r="BS109">
            <v>30000</v>
          </cell>
          <cell r="BT109">
            <v>488370</v>
          </cell>
          <cell r="BU109">
            <v>149</v>
          </cell>
          <cell r="BV109">
            <v>0</v>
          </cell>
          <cell r="BW109">
            <v>0</v>
          </cell>
          <cell r="BX109">
            <v>0</v>
          </cell>
          <cell r="BY109">
            <v>80215</v>
          </cell>
          <cell r="BZ109">
            <v>80215</v>
          </cell>
          <cell r="CA109">
            <v>21434</v>
          </cell>
          <cell r="CC109">
            <v>21434</v>
          </cell>
          <cell r="CD109">
            <v>101798</v>
          </cell>
          <cell r="CE109">
            <v>590168</v>
          </cell>
          <cell r="CF109">
            <v>457269</v>
          </cell>
          <cell r="CG109">
            <v>21434</v>
          </cell>
          <cell r="CH109">
            <v>80364</v>
          </cell>
          <cell r="CI109">
            <v>31101</v>
          </cell>
          <cell r="CJ109">
            <v>590168</v>
          </cell>
          <cell r="CK109">
            <v>0</v>
          </cell>
          <cell r="CL109">
            <v>0</v>
          </cell>
          <cell r="CM109">
            <v>0</v>
          </cell>
          <cell r="CN109">
            <v>0</v>
          </cell>
          <cell r="CO109">
            <v>0</v>
          </cell>
          <cell r="CP109">
            <v>0</v>
          </cell>
          <cell r="CQ109">
            <v>0</v>
          </cell>
          <cell r="CR109">
            <v>0</v>
          </cell>
          <cell r="CS109">
            <v>0</v>
          </cell>
        </row>
        <row r="110">
          <cell r="A110">
            <v>711</v>
          </cell>
          <cell r="B110">
            <v>5216</v>
          </cell>
          <cell r="C110" t="str">
            <v>Severnbanks Primary School</v>
          </cell>
          <cell r="E110">
            <v>1</v>
          </cell>
          <cell r="F110">
            <v>1</v>
          </cell>
          <cell r="G110">
            <v>1</v>
          </cell>
          <cell r="H110">
            <v>1</v>
          </cell>
          <cell r="L110">
            <v>1</v>
          </cell>
          <cell r="M110">
            <v>0</v>
          </cell>
          <cell r="N110">
            <v>0</v>
          </cell>
          <cell r="O110">
            <v>41</v>
          </cell>
          <cell r="P110">
            <v>43</v>
          </cell>
          <cell r="Q110">
            <v>32</v>
          </cell>
          <cell r="R110">
            <v>27</v>
          </cell>
          <cell r="S110">
            <v>31</v>
          </cell>
          <cell r="T110">
            <v>43</v>
          </cell>
          <cell r="U110">
            <v>33</v>
          </cell>
          <cell r="V110">
            <v>0</v>
          </cell>
          <cell r="W110">
            <v>250</v>
          </cell>
          <cell r="X110">
            <v>116</v>
          </cell>
          <cell r="Y110">
            <v>134</v>
          </cell>
          <cell r="Z110">
            <v>250</v>
          </cell>
          <cell r="AA110">
            <v>0</v>
          </cell>
          <cell r="AB110">
            <v>0</v>
          </cell>
          <cell r="AC110">
            <v>0.18659999999999999</v>
          </cell>
          <cell r="AD110">
            <v>22</v>
          </cell>
          <cell r="AE110">
            <v>25</v>
          </cell>
          <cell r="AF110">
            <v>7</v>
          </cell>
          <cell r="AG110">
            <v>12</v>
          </cell>
          <cell r="AH110">
            <v>42</v>
          </cell>
          <cell r="AI110">
            <v>18</v>
          </cell>
          <cell r="AJ110">
            <v>11.814</v>
          </cell>
          <cell r="AK110">
            <v>32806.629999999997</v>
          </cell>
          <cell r="AL110">
            <v>30842</v>
          </cell>
          <cell r="AM110">
            <v>1964.6299999999974</v>
          </cell>
          <cell r="AN110">
            <v>23210.14</v>
          </cell>
          <cell r="AO110">
            <v>0.75</v>
          </cell>
          <cell r="AP110">
            <v>17408</v>
          </cell>
          <cell r="AQ110">
            <v>60031</v>
          </cell>
          <cell r="AR110">
            <v>309750</v>
          </cell>
          <cell r="AS110">
            <v>67500</v>
          </cell>
          <cell r="AT110">
            <v>377250</v>
          </cell>
          <cell r="AU110">
            <v>30803</v>
          </cell>
          <cell r="AV110">
            <v>3148</v>
          </cell>
          <cell r="AW110">
            <v>33951</v>
          </cell>
          <cell r="AX110">
            <v>8148</v>
          </cell>
          <cell r="AY110">
            <v>4356</v>
          </cell>
          <cell r="AZ110">
            <v>4125</v>
          </cell>
          <cell r="BA110">
            <v>0</v>
          </cell>
          <cell r="BB110">
            <v>50580</v>
          </cell>
          <cell r="BC110">
            <v>0</v>
          </cell>
          <cell r="BD110">
            <v>11136</v>
          </cell>
          <cell r="BE110">
            <v>1740</v>
          </cell>
          <cell r="BF110">
            <v>321</v>
          </cell>
          <cell r="BG110">
            <v>446</v>
          </cell>
          <cell r="BH110">
            <v>0</v>
          </cell>
          <cell r="BI110">
            <v>0</v>
          </cell>
          <cell r="BJ110">
            <v>0</v>
          </cell>
          <cell r="BK110">
            <v>0</v>
          </cell>
          <cell r="BL110">
            <v>0</v>
          </cell>
          <cell r="BM110">
            <v>0</v>
          </cell>
          <cell r="BN110">
            <v>13643</v>
          </cell>
          <cell r="BO110">
            <v>17408</v>
          </cell>
          <cell r="BP110">
            <v>851</v>
          </cell>
          <cell r="BQ110">
            <v>5094</v>
          </cell>
          <cell r="BR110">
            <v>524857</v>
          </cell>
          <cell r="BS110">
            <v>30000</v>
          </cell>
          <cell r="BT110">
            <v>554857</v>
          </cell>
          <cell r="BU110">
            <v>0</v>
          </cell>
          <cell r="BV110">
            <v>0</v>
          </cell>
          <cell r="BW110">
            <v>114808</v>
          </cell>
          <cell r="BX110">
            <v>0</v>
          </cell>
          <cell r="BY110">
            <v>0</v>
          </cell>
          <cell r="BZ110">
            <v>114808</v>
          </cell>
          <cell r="CA110">
            <v>22918</v>
          </cell>
          <cell r="CC110">
            <v>22918</v>
          </cell>
          <cell r="CD110">
            <v>137726</v>
          </cell>
          <cell r="CE110">
            <v>692583</v>
          </cell>
          <cell r="CF110">
            <v>504277</v>
          </cell>
          <cell r="CG110">
            <v>22918</v>
          </cell>
          <cell r="CH110">
            <v>114808</v>
          </cell>
          <cell r="CI110">
            <v>50580</v>
          </cell>
          <cell r="CJ110">
            <v>692583</v>
          </cell>
          <cell r="CK110">
            <v>36481</v>
          </cell>
          <cell r="CL110">
            <v>30000</v>
          </cell>
          <cell r="CM110">
            <v>36483</v>
          </cell>
          <cell r="CN110">
            <v>1762</v>
          </cell>
          <cell r="CO110">
            <v>1763</v>
          </cell>
          <cell r="CP110">
            <v>8836</v>
          </cell>
          <cell r="CQ110">
            <v>8831</v>
          </cell>
          <cell r="CR110">
            <v>3888</v>
          </cell>
          <cell r="CS110">
            <v>3891</v>
          </cell>
        </row>
        <row r="111">
          <cell r="A111">
            <v>714</v>
          </cell>
          <cell r="B111">
            <v>3050</v>
          </cell>
          <cell r="C111" t="str">
            <v>Meysey Hampton Church of England Primary School</v>
          </cell>
          <cell r="M111">
            <v>0</v>
          </cell>
          <cell r="N111">
            <v>0</v>
          </cell>
          <cell r="O111">
            <v>15</v>
          </cell>
          <cell r="P111">
            <v>13</v>
          </cell>
          <cell r="Q111">
            <v>21</v>
          </cell>
          <cell r="R111">
            <v>14</v>
          </cell>
          <cell r="S111">
            <v>11</v>
          </cell>
          <cell r="T111">
            <v>15</v>
          </cell>
          <cell r="U111">
            <v>14</v>
          </cell>
          <cell r="V111">
            <v>0</v>
          </cell>
          <cell r="W111">
            <v>103</v>
          </cell>
          <cell r="X111">
            <v>49</v>
          </cell>
          <cell r="Y111">
            <v>54</v>
          </cell>
          <cell r="Z111">
            <v>103</v>
          </cell>
          <cell r="AA111">
            <v>0</v>
          </cell>
          <cell r="AB111">
            <v>0</v>
          </cell>
          <cell r="AC111">
            <v>0.16669999999999999</v>
          </cell>
          <cell r="AD111">
            <v>8</v>
          </cell>
          <cell r="AE111">
            <v>9</v>
          </cell>
          <cell r="AF111">
            <v>0</v>
          </cell>
          <cell r="AG111">
            <v>5</v>
          </cell>
          <cell r="AH111">
            <v>0</v>
          </cell>
          <cell r="AI111">
            <v>0</v>
          </cell>
          <cell r="AJ111">
            <v>4.4000000000000004</v>
          </cell>
          <cell r="AK111">
            <v>33005.53</v>
          </cell>
          <cell r="AL111">
            <v>30842</v>
          </cell>
          <cell r="AM111">
            <v>2163.5299999999988</v>
          </cell>
          <cell r="AN111">
            <v>9519.5300000000007</v>
          </cell>
          <cell r="AO111">
            <v>1</v>
          </cell>
          <cell r="AP111">
            <v>9520</v>
          </cell>
          <cell r="AQ111">
            <v>60031</v>
          </cell>
          <cell r="AR111">
            <v>127617</v>
          </cell>
          <cell r="AS111">
            <v>27810</v>
          </cell>
          <cell r="AT111">
            <v>155427</v>
          </cell>
          <cell r="AU111">
            <v>3450</v>
          </cell>
          <cell r="AV111">
            <v>592</v>
          </cell>
          <cell r="AW111">
            <v>4042</v>
          </cell>
          <cell r="AX111">
            <v>0</v>
          </cell>
          <cell r="AY111">
            <v>1584</v>
          </cell>
          <cell r="AZ111">
            <v>1485</v>
          </cell>
          <cell r="BA111">
            <v>0</v>
          </cell>
          <cell r="BB111">
            <v>7111</v>
          </cell>
          <cell r="BC111">
            <v>0</v>
          </cell>
          <cell r="BD111">
            <v>4704</v>
          </cell>
          <cell r="BE111">
            <v>735</v>
          </cell>
          <cell r="BF111">
            <v>0</v>
          </cell>
          <cell r="BG111">
            <v>297</v>
          </cell>
          <cell r="BH111">
            <v>0</v>
          </cell>
          <cell r="BI111">
            <v>0</v>
          </cell>
          <cell r="BJ111">
            <v>0</v>
          </cell>
          <cell r="BK111">
            <v>0</v>
          </cell>
          <cell r="BL111">
            <v>0</v>
          </cell>
          <cell r="BM111">
            <v>0</v>
          </cell>
          <cell r="BN111">
            <v>5736</v>
          </cell>
          <cell r="BO111">
            <v>9520</v>
          </cell>
          <cell r="BP111">
            <v>888</v>
          </cell>
          <cell r="BQ111">
            <v>0</v>
          </cell>
          <cell r="BR111">
            <v>238713</v>
          </cell>
          <cell r="BS111">
            <v>18000</v>
          </cell>
          <cell r="BT111">
            <v>256713</v>
          </cell>
          <cell r="BU111">
            <v>149</v>
          </cell>
          <cell r="BV111">
            <v>0</v>
          </cell>
          <cell r="BW111">
            <v>0</v>
          </cell>
          <cell r="BX111">
            <v>0</v>
          </cell>
          <cell r="BY111">
            <v>0</v>
          </cell>
          <cell r="BZ111">
            <v>0</v>
          </cell>
          <cell r="CA111">
            <v>15922</v>
          </cell>
          <cell r="CC111">
            <v>15922</v>
          </cell>
          <cell r="CD111">
            <v>16071</v>
          </cell>
          <cell r="CE111">
            <v>272784</v>
          </cell>
          <cell r="CF111">
            <v>249602</v>
          </cell>
          <cell r="CG111">
            <v>15922</v>
          </cell>
          <cell r="CH111">
            <v>149</v>
          </cell>
          <cell r="CI111">
            <v>7111</v>
          </cell>
          <cell r="CJ111">
            <v>272784</v>
          </cell>
          <cell r="CK111">
            <v>0</v>
          </cell>
          <cell r="CL111">
            <v>0</v>
          </cell>
          <cell r="CM111">
            <v>0</v>
          </cell>
          <cell r="CN111">
            <v>0</v>
          </cell>
          <cell r="CO111">
            <v>0</v>
          </cell>
          <cell r="CP111">
            <v>0</v>
          </cell>
          <cell r="CQ111">
            <v>0</v>
          </cell>
          <cell r="CR111">
            <v>0</v>
          </cell>
          <cell r="CS111">
            <v>0</v>
          </cell>
        </row>
        <row r="112">
          <cell r="A112">
            <v>717</v>
          </cell>
          <cell r="B112">
            <v>2081</v>
          </cell>
          <cell r="C112" t="str">
            <v>Mickleton Primary School</v>
          </cell>
          <cell r="M112">
            <v>0</v>
          </cell>
          <cell r="N112">
            <v>0</v>
          </cell>
          <cell r="O112">
            <v>8</v>
          </cell>
          <cell r="P112">
            <v>16</v>
          </cell>
          <cell r="Q112">
            <v>16</v>
          </cell>
          <cell r="R112">
            <v>17</v>
          </cell>
          <cell r="S112">
            <v>16</v>
          </cell>
          <cell r="T112">
            <v>18</v>
          </cell>
          <cell r="U112">
            <v>16</v>
          </cell>
          <cell r="V112">
            <v>0</v>
          </cell>
          <cell r="W112">
            <v>107</v>
          </cell>
          <cell r="X112">
            <v>40</v>
          </cell>
          <cell r="Y112">
            <v>67</v>
          </cell>
          <cell r="Z112">
            <v>107</v>
          </cell>
          <cell r="AA112">
            <v>0</v>
          </cell>
          <cell r="AB112">
            <v>0</v>
          </cell>
          <cell r="AC112">
            <v>8.9599999999999999E-2</v>
          </cell>
          <cell r="AD112">
            <v>4</v>
          </cell>
          <cell r="AE112">
            <v>6</v>
          </cell>
          <cell r="AF112">
            <v>2</v>
          </cell>
          <cell r="AG112">
            <v>1</v>
          </cell>
          <cell r="AH112">
            <v>4</v>
          </cell>
          <cell r="AI112">
            <v>4</v>
          </cell>
          <cell r="AJ112">
            <v>4</v>
          </cell>
          <cell r="AK112">
            <v>31376.87</v>
          </cell>
          <cell r="AL112">
            <v>30842</v>
          </cell>
          <cell r="AM112">
            <v>534.86999999999898</v>
          </cell>
          <cell r="AN112">
            <v>2139.48</v>
          </cell>
          <cell r="AO112">
            <v>1</v>
          </cell>
          <cell r="AP112">
            <v>2139</v>
          </cell>
          <cell r="AQ112">
            <v>60031</v>
          </cell>
          <cell r="AR112">
            <v>132573</v>
          </cell>
          <cell r="AS112">
            <v>28890</v>
          </cell>
          <cell r="AT112">
            <v>161463</v>
          </cell>
          <cell r="AU112">
            <v>6575</v>
          </cell>
          <cell r="AV112">
            <v>488</v>
          </cell>
          <cell r="AW112">
            <v>7063</v>
          </cell>
          <cell r="AX112">
            <v>776</v>
          </cell>
          <cell r="AY112">
            <v>792</v>
          </cell>
          <cell r="AZ112">
            <v>990</v>
          </cell>
          <cell r="BA112">
            <v>0</v>
          </cell>
          <cell r="BB112">
            <v>9621</v>
          </cell>
          <cell r="BC112">
            <v>0</v>
          </cell>
          <cell r="BD112">
            <v>3840</v>
          </cell>
          <cell r="BE112">
            <v>600</v>
          </cell>
          <cell r="BF112">
            <v>0</v>
          </cell>
          <cell r="BG112">
            <v>297</v>
          </cell>
          <cell r="BH112">
            <v>0</v>
          </cell>
          <cell r="BI112">
            <v>0</v>
          </cell>
          <cell r="BJ112">
            <v>0</v>
          </cell>
          <cell r="BK112">
            <v>0</v>
          </cell>
          <cell r="BL112">
            <v>0</v>
          </cell>
          <cell r="BM112">
            <v>0</v>
          </cell>
          <cell r="BN112">
            <v>4737</v>
          </cell>
          <cell r="BO112">
            <v>2139</v>
          </cell>
          <cell r="BP112">
            <v>2331</v>
          </cell>
          <cell r="BQ112">
            <v>1132</v>
          </cell>
          <cell r="BR112">
            <v>241454</v>
          </cell>
          <cell r="BS112">
            <v>18000</v>
          </cell>
          <cell r="BT112">
            <v>259454</v>
          </cell>
          <cell r="BU112">
            <v>149</v>
          </cell>
          <cell r="BV112">
            <v>0</v>
          </cell>
          <cell r="BW112">
            <v>0</v>
          </cell>
          <cell r="BX112">
            <v>0</v>
          </cell>
          <cell r="BY112">
            <v>0</v>
          </cell>
          <cell r="BZ112">
            <v>0</v>
          </cell>
          <cell r="CA112">
            <v>16261</v>
          </cell>
          <cell r="CC112">
            <v>16261</v>
          </cell>
          <cell r="CD112">
            <v>16410</v>
          </cell>
          <cell r="CE112">
            <v>275864</v>
          </cell>
          <cell r="CF112">
            <v>249833</v>
          </cell>
          <cell r="CG112">
            <v>16261</v>
          </cell>
          <cell r="CH112">
            <v>149</v>
          </cell>
          <cell r="CI112">
            <v>9621</v>
          </cell>
          <cell r="CJ112">
            <v>275864</v>
          </cell>
          <cell r="CK112">
            <v>0</v>
          </cell>
          <cell r="CL112">
            <v>0</v>
          </cell>
          <cell r="CM112">
            <v>0</v>
          </cell>
          <cell r="CN112">
            <v>0</v>
          </cell>
          <cell r="CO112">
            <v>0</v>
          </cell>
          <cell r="CP112">
            <v>0</v>
          </cell>
          <cell r="CQ112">
            <v>0</v>
          </cell>
          <cell r="CR112">
            <v>0</v>
          </cell>
          <cell r="CS112">
            <v>0</v>
          </cell>
        </row>
        <row r="113">
          <cell r="A113">
            <v>718</v>
          </cell>
          <cell r="B113">
            <v>5217</v>
          </cell>
          <cell r="C113" t="str">
            <v>Minchinhampton School</v>
          </cell>
          <cell r="E113">
            <v>1</v>
          </cell>
          <cell r="F113">
            <v>1</v>
          </cell>
          <cell r="G113">
            <v>1</v>
          </cell>
          <cell r="L113">
            <v>1</v>
          </cell>
          <cell r="M113">
            <v>0</v>
          </cell>
          <cell r="N113">
            <v>0</v>
          </cell>
          <cell r="O113">
            <v>42</v>
          </cell>
          <cell r="P113">
            <v>44</v>
          </cell>
          <cell r="Q113">
            <v>47</v>
          </cell>
          <cell r="R113">
            <v>38</v>
          </cell>
          <cell r="S113">
            <v>42</v>
          </cell>
          <cell r="T113">
            <v>42</v>
          </cell>
          <cell r="U113">
            <v>44</v>
          </cell>
          <cell r="V113">
            <v>0</v>
          </cell>
          <cell r="W113">
            <v>299</v>
          </cell>
          <cell r="X113">
            <v>133</v>
          </cell>
          <cell r="Y113">
            <v>166</v>
          </cell>
          <cell r="Z113">
            <v>299</v>
          </cell>
          <cell r="AA113">
            <v>0</v>
          </cell>
          <cell r="AB113">
            <v>0</v>
          </cell>
          <cell r="AC113">
            <v>0.1205</v>
          </cell>
          <cell r="AD113">
            <v>16</v>
          </cell>
          <cell r="AE113">
            <v>20</v>
          </cell>
          <cell r="AF113">
            <v>6</v>
          </cell>
          <cell r="AG113">
            <v>8</v>
          </cell>
          <cell r="AH113">
            <v>10</v>
          </cell>
          <cell r="AI113">
            <v>10</v>
          </cell>
          <cell r="AJ113">
            <v>10.1</v>
          </cell>
          <cell r="AK113">
            <v>32450.39</v>
          </cell>
          <cell r="AL113">
            <v>30842</v>
          </cell>
          <cell r="AM113">
            <v>1608.3899999999994</v>
          </cell>
          <cell r="AN113">
            <v>16244.74</v>
          </cell>
          <cell r="AO113">
            <v>0.75</v>
          </cell>
          <cell r="AP113">
            <v>12184</v>
          </cell>
          <cell r="AQ113">
            <v>60031</v>
          </cell>
          <cell r="AR113">
            <v>370461</v>
          </cell>
          <cell r="AS113">
            <v>80730</v>
          </cell>
          <cell r="AT113">
            <v>451191</v>
          </cell>
          <cell r="AU113">
            <v>17514</v>
          </cell>
          <cell r="AV113">
            <v>1608</v>
          </cell>
          <cell r="AW113">
            <v>19122</v>
          </cell>
          <cell r="AX113">
            <v>1940</v>
          </cell>
          <cell r="AY113">
            <v>3168</v>
          </cell>
          <cell r="AZ113">
            <v>3300</v>
          </cell>
          <cell r="BA113">
            <v>0</v>
          </cell>
          <cell r="BB113">
            <v>27530</v>
          </cell>
          <cell r="BC113">
            <v>0</v>
          </cell>
          <cell r="BD113">
            <v>12768</v>
          </cell>
          <cell r="BE113">
            <v>1995</v>
          </cell>
          <cell r="BF113">
            <v>321</v>
          </cell>
          <cell r="BG113">
            <v>446</v>
          </cell>
          <cell r="BH113">
            <v>0</v>
          </cell>
          <cell r="BI113">
            <v>0</v>
          </cell>
          <cell r="BJ113">
            <v>0</v>
          </cell>
          <cell r="BK113">
            <v>0</v>
          </cell>
          <cell r="BL113">
            <v>0</v>
          </cell>
          <cell r="BM113">
            <v>0</v>
          </cell>
          <cell r="BN113">
            <v>15530</v>
          </cell>
          <cell r="BO113">
            <v>12184</v>
          </cell>
          <cell r="BP113">
            <v>3265</v>
          </cell>
          <cell r="BQ113">
            <v>2830</v>
          </cell>
          <cell r="BR113">
            <v>572561</v>
          </cell>
          <cell r="BS113">
            <v>30000</v>
          </cell>
          <cell r="BT113">
            <v>602561</v>
          </cell>
          <cell r="BU113">
            <v>0</v>
          </cell>
          <cell r="BV113">
            <v>0</v>
          </cell>
          <cell r="BW113">
            <v>0</v>
          </cell>
          <cell r="BX113">
            <v>0</v>
          </cell>
          <cell r="BY113">
            <v>0</v>
          </cell>
          <cell r="BZ113">
            <v>0</v>
          </cell>
          <cell r="CA113">
            <v>24274</v>
          </cell>
          <cell r="CC113">
            <v>24274</v>
          </cell>
          <cell r="CD113">
            <v>24274</v>
          </cell>
          <cell r="CE113">
            <v>626835</v>
          </cell>
          <cell r="CF113">
            <v>575031</v>
          </cell>
          <cell r="CG113">
            <v>24274</v>
          </cell>
          <cell r="CH113">
            <v>0</v>
          </cell>
          <cell r="CI113">
            <v>27530</v>
          </cell>
          <cell r="CJ113">
            <v>626835</v>
          </cell>
          <cell r="CK113">
            <v>41931</v>
          </cell>
          <cell r="CL113">
            <v>30000</v>
          </cell>
          <cell r="CM113">
            <v>41925</v>
          </cell>
          <cell r="CN113">
            <v>1870</v>
          </cell>
          <cell r="CO113">
            <v>1867</v>
          </cell>
          <cell r="CP113">
            <v>0</v>
          </cell>
          <cell r="CQ113">
            <v>0</v>
          </cell>
          <cell r="CR113">
            <v>2114</v>
          </cell>
          <cell r="CS113">
            <v>2118</v>
          </cell>
        </row>
        <row r="114">
          <cell r="A114">
            <v>719</v>
          </cell>
          <cell r="B114">
            <v>3336</v>
          </cell>
          <cell r="C114" t="str">
            <v>Minsterworth Church of England Primary School</v>
          </cell>
          <cell r="D114">
            <v>1</v>
          </cell>
          <cell r="M114">
            <v>0</v>
          </cell>
          <cell r="N114">
            <v>0</v>
          </cell>
          <cell r="O114">
            <v>6</v>
          </cell>
          <cell r="P114">
            <v>11</v>
          </cell>
          <cell r="Q114">
            <v>6</v>
          </cell>
          <cell r="R114">
            <v>6</v>
          </cell>
          <cell r="S114">
            <v>4</v>
          </cell>
          <cell r="T114">
            <v>10</v>
          </cell>
          <cell r="U114">
            <v>8</v>
          </cell>
          <cell r="V114">
            <v>1</v>
          </cell>
          <cell r="W114">
            <v>52</v>
          </cell>
          <cell r="X114">
            <v>23</v>
          </cell>
          <cell r="Y114">
            <v>29</v>
          </cell>
          <cell r="Z114">
            <v>52</v>
          </cell>
          <cell r="AA114">
            <v>0</v>
          </cell>
          <cell r="AB114">
            <v>0</v>
          </cell>
          <cell r="AC114">
            <v>0.27589999999999998</v>
          </cell>
          <cell r="AD114">
            <v>6</v>
          </cell>
          <cell r="AE114">
            <v>8</v>
          </cell>
          <cell r="AF114">
            <v>1</v>
          </cell>
          <cell r="AG114">
            <v>4</v>
          </cell>
          <cell r="AH114">
            <v>3</v>
          </cell>
          <cell r="AI114">
            <v>0</v>
          </cell>
          <cell r="AJ114">
            <v>2.2286999999999999</v>
          </cell>
          <cell r="AK114">
            <v>27600.13</v>
          </cell>
          <cell r="AL114">
            <v>30842</v>
          </cell>
          <cell r="AM114">
            <v>-3241.869999999999</v>
          </cell>
          <cell r="AN114">
            <v>-7225.16</v>
          </cell>
          <cell r="AO114">
            <v>0.5</v>
          </cell>
          <cell r="AP114">
            <v>-3613</v>
          </cell>
          <cell r="AQ114">
            <v>60031</v>
          </cell>
          <cell r="AR114">
            <v>64428</v>
          </cell>
          <cell r="AS114">
            <v>14040</v>
          </cell>
          <cell r="AT114">
            <v>78468</v>
          </cell>
          <cell r="AU114">
            <v>12192</v>
          </cell>
          <cell r="AV114">
            <v>592</v>
          </cell>
          <cell r="AW114">
            <v>12784</v>
          </cell>
          <cell r="AX114">
            <v>582</v>
          </cell>
          <cell r="AY114">
            <v>1188</v>
          </cell>
          <cell r="AZ114">
            <v>1320</v>
          </cell>
          <cell r="BA114">
            <v>0</v>
          </cell>
          <cell r="BB114">
            <v>15874</v>
          </cell>
          <cell r="BC114">
            <v>0</v>
          </cell>
          <cell r="BD114">
            <v>2208</v>
          </cell>
          <cell r="BE114">
            <v>345</v>
          </cell>
          <cell r="BF114">
            <v>0</v>
          </cell>
          <cell r="BG114">
            <v>297</v>
          </cell>
          <cell r="BH114">
            <v>0</v>
          </cell>
          <cell r="BI114">
            <v>0</v>
          </cell>
          <cell r="BJ114">
            <v>0</v>
          </cell>
          <cell r="BK114">
            <v>0</v>
          </cell>
          <cell r="BL114">
            <v>0</v>
          </cell>
          <cell r="BM114">
            <v>0</v>
          </cell>
          <cell r="BN114">
            <v>2850</v>
          </cell>
          <cell r="BO114">
            <v>-3613</v>
          </cell>
          <cell r="BP114">
            <v>181</v>
          </cell>
          <cell r="BQ114">
            <v>0</v>
          </cell>
          <cell r="BR114">
            <v>153791</v>
          </cell>
          <cell r="BS114">
            <v>9000</v>
          </cell>
          <cell r="BT114">
            <v>162791</v>
          </cell>
          <cell r="BU114">
            <v>149</v>
          </cell>
          <cell r="BV114">
            <v>0</v>
          </cell>
          <cell r="BW114">
            <v>0</v>
          </cell>
          <cell r="BX114">
            <v>0</v>
          </cell>
          <cell r="BY114">
            <v>0</v>
          </cell>
          <cell r="BZ114">
            <v>0</v>
          </cell>
          <cell r="CA114">
            <v>0</v>
          </cell>
          <cell r="CC114">
            <v>0</v>
          </cell>
          <cell r="CD114">
            <v>149</v>
          </cell>
          <cell r="CE114">
            <v>162940</v>
          </cell>
          <cell r="CF114">
            <v>146917</v>
          </cell>
          <cell r="CG114">
            <v>0</v>
          </cell>
          <cell r="CH114">
            <v>149</v>
          </cell>
          <cell r="CI114">
            <v>15874</v>
          </cell>
          <cell r="CJ114">
            <v>162940</v>
          </cell>
          <cell r="CK114">
            <v>0</v>
          </cell>
          <cell r="CL114">
            <v>0</v>
          </cell>
          <cell r="CM114">
            <v>0</v>
          </cell>
          <cell r="CN114">
            <v>0</v>
          </cell>
          <cell r="CO114">
            <v>0</v>
          </cell>
          <cell r="CP114">
            <v>0</v>
          </cell>
          <cell r="CQ114">
            <v>0</v>
          </cell>
          <cell r="CR114">
            <v>0</v>
          </cell>
          <cell r="CS114">
            <v>0</v>
          </cell>
        </row>
        <row r="115">
          <cell r="A115">
            <v>720</v>
          </cell>
          <cell r="B115">
            <v>3337</v>
          </cell>
          <cell r="C115" t="str">
            <v>Miserden Church of England Primary School</v>
          </cell>
          <cell r="D115">
            <v>1</v>
          </cell>
          <cell r="M115">
            <v>0</v>
          </cell>
          <cell r="N115">
            <v>0</v>
          </cell>
          <cell r="O115">
            <v>16</v>
          </cell>
          <cell r="P115">
            <v>5</v>
          </cell>
          <cell r="Q115">
            <v>19</v>
          </cell>
          <cell r="R115">
            <v>5</v>
          </cell>
          <cell r="S115">
            <v>6</v>
          </cell>
          <cell r="T115">
            <v>12</v>
          </cell>
          <cell r="U115">
            <v>7</v>
          </cell>
          <cell r="V115">
            <v>0</v>
          </cell>
          <cell r="W115">
            <v>70</v>
          </cell>
          <cell r="X115">
            <v>40</v>
          </cell>
          <cell r="Y115">
            <v>30</v>
          </cell>
          <cell r="Z115">
            <v>70</v>
          </cell>
          <cell r="AA115">
            <v>0</v>
          </cell>
          <cell r="AB115">
            <v>0</v>
          </cell>
          <cell r="AC115">
            <v>0.4</v>
          </cell>
          <cell r="AD115">
            <v>16</v>
          </cell>
          <cell r="AE115">
            <v>12</v>
          </cell>
          <cell r="AF115">
            <v>1</v>
          </cell>
          <cell r="AG115">
            <v>2</v>
          </cell>
          <cell r="AH115">
            <v>1</v>
          </cell>
          <cell r="AI115">
            <v>0</v>
          </cell>
          <cell r="AJ115">
            <v>2.7847</v>
          </cell>
          <cell r="AK115">
            <v>31188.390000000003</v>
          </cell>
          <cell r="AL115">
            <v>30842</v>
          </cell>
          <cell r="AM115">
            <v>346.39000000000306</v>
          </cell>
          <cell r="AN115">
            <v>964.59</v>
          </cell>
          <cell r="AO115">
            <v>1</v>
          </cell>
          <cell r="AP115">
            <v>965</v>
          </cell>
          <cell r="AQ115">
            <v>60031</v>
          </cell>
          <cell r="AR115">
            <v>86730</v>
          </cell>
          <cell r="AS115">
            <v>18900</v>
          </cell>
          <cell r="AT115">
            <v>105630</v>
          </cell>
          <cell r="AU115">
            <v>5073</v>
          </cell>
          <cell r="AV115">
            <v>1028</v>
          </cell>
          <cell r="AW115">
            <v>6101</v>
          </cell>
          <cell r="AX115">
            <v>194</v>
          </cell>
          <cell r="AY115">
            <v>3168</v>
          </cell>
          <cell r="AZ115">
            <v>1980</v>
          </cell>
          <cell r="BA115">
            <v>0</v>
          </cell>
          <cell r="BB115">
            <v>11443</v>
          </cell>
          <cell r="BC115">
            <v>0</v>
          </cell>
          <cell r="BD115">
            <v>3840</v>
          </cell>
          <cell r="BE115">
            <v>600</v>
          </cell>
          <cell r="BF115">
            <v>0</v>
          </cell>
          <cell r="BG115">
            <v>297</v>
          </cell>
          <cell r="BH115">
            <v>0</v>
          </cell>
          <cell r="BI115">
            <v>0</v>
          </cell>
          <cell r="BJ115">
            <v>0</v>
          </cell>
          <cell r="BK115">
            <v>0</v>
          </cell>
          <cell r="BL115">
            <v>0</v>
          </cell>
          <cell r="BM115">
            <v>0</v>
          </cell>
          <cell r="BN115">
            <v>4737</v>
          </cell>
          <cell r="BO115">
            <v>965</v>
          </cell>
          <cell r="BP115">
            <v>238</v>
          </cell>
          <cell r="BQ115">
            <v>0</v>
          </cell>
          <cell r="BR115">
            <v>183044</v>
          </cell>
          <cell r="BS115">
            <v>9000</v>
          </cell>
          <cell r="BT115">
            <v>192044</v>
          </cell>
          <cell r="BU115">
            <v>149</v>
          </cell>
          <cell r="BV115">
            <v>0</v>
          </cell>
          <cell r="BW115">
            <v>0</v>
          </cell>
          <cell r="BX115">
            <v>0</v>
          </cell>
          <cell r="BY115">
            <v>0</v>
          </cell>
          <cell r="BZ115">
            <v>0</v>
          </cell>
          <cell r="CA115">
            <v>0</v>
          </cell>
          <cell r="CC115">
            <v>0</v>
          </cell>
          <cell r="CD115">
            <v>149</v>
          </cell>
          <cell r="CE115">
            <v>192193</v>
          </cell>
          <cell r="CF115">
            <v>180601</v>
          </cell>
          <cell r="CG115">
            <v>0</v>
          </cell>
          <cell r="CH115">
            <v>149</v>
          </cell>
          <cell r="CI115">
            <v>11443</v>
          </cell>
          <cell r="CJ115">
            <v>192193</v>
          </cell>
          <cell r="CK115">
            <v>0</v>
          </cell>
          <cell r="CL115">
            <v>0</v>
          </cell>
          <cell r="CM115">
            <v>0</v>
          </cell>
          <cell r="CN115">
            <v>0</v>
          </cell>
          <cell r="CO115">
            <v>0</v>
          </cell>
          <cell r="CP115">
            <v>0</v>
          </cell>
          <cell r="CQ115">
            <v>0</v>
          </cell>
          <cell r="CR115">
            <v>0</v>
          </cell>
          <cell r="CS115">
            <v>0</v>
          </cell>
        </row>
        <row r="116">
          <cell r="A116">
            <v>721</v>
          </cell>
          <cell r="B116">
            <v>3338</v>
          </cell>
          <cell r="C116" t="str">
            <v>Mitcheldean Endowed Primary School</v>
          </cell>
          <cell r="D116">
            <v>1</v>
          </cell>
          <cell r="M116">
            <v>0</v>
          </cell>
          <cell r="N116">
            <v>0</v>
          </cell>
          <cell r="O116">
            <v>28</v>
          </cell>
          <cell r="P116">
            <v>29</v>
          </cell>
          <cell r="Q116">
            <v>33</v>
          </cell>
          <cell r="R116">
            <v>42</v>
          </cell>
          <cell r="S116">
            <v>36</v>
          </cell>
          <cell r="T116">
            <v>33</v>
          </cell>
          <cell r="U116">
            <v>34</v>
          </cell>
          <cell r="V116">
            <v>0</v>
          </cell>
          <cell r="W116">
            <v>235</v>
          </cell>
          <cell r="X116">
            <v>90</v>
          </cell>
          <cell r="Y116">
            <v>145</v>
          </cell>
          <cell r="Z116">
            <v>235</v>
          </cell>
          <cell r="AA116">
            <v>0</v>
          </cell>
          <cell r="AB116">
            <v>0</v>
          </cell>
          <cell r="AC116">
            <v>0.1241</v>
          </cell>
          <cell r="AD116">
            <v>12</v>
          </cell>
          <cell r="AE116">
            <v>18</v>
          </cell>
          <cell r="AF116">
            <v>2</v>
          </cell>
          <cell r="AG116">
            <v>8</v>
          </cell>
          <cell r="AH116">
            <v>10</v>
          </cell>
          <cell r="AI116">
            <v>4</v>
          </cell>
          <cell r="AJ116">
            <v>9.4541000000000004</v>
          </cell>
          <cell r="AK116">
            <v>30551.670000000002</v>
          </cell>
          <cell r="AL116">
            <v>30842</v>
          </cell>
          <cell r="AM116">
            <v>-290.32999999999811</v>
          </cell>
          <cell r="AN116">
            <v>-2744.81</v>
          </cell>
          <cell r="AO116">
            <v>0.33329999999999999</v>
          </cell>
          <cell r="AP116">
            <v>-915</v>
          </cell>
          <cell r="AQ116">
            <v>60031</v>
          </cell>
          <cell r="AR116">
            <v>291165</v>
          </cell>
          <cell r="AS116">
            <v>63450</v>
          </cell>
          <cell r="AT116">
            <v>354615</v>
          </cell>
          <cell r="AU116">
            <v>6088</v>
          </cell>
          <cell r="AV116">
            <v>1392</v>
          </cell>
          <cell r="AW116">
            <v>7480</v>
          </cell>
          <cell r="AX116">
            <v>1940</v>
          </cell>
          <cell r="AY116">
            <v>2376</v>
          </cell>
          <cell r="AZ116">
            <v>2970</v>
          </cell>
          <cell r="BA116">
            <v>0</v>
          </cell>
          <cell r="BB116">
            <v>14766</v>
          </cell>
          <cell r="BC116">
            <v>0</v>
          </cell>
          <cell r="BD116">
            <v>8640</v>
          </cell>
          <cell r="BE116">
            <v>1350</v>
          </cell>
          <cell r="BF116">
            <v>0</v>
          </cell>
          <cell r="BG116">
            <v>297</v>
          </cell>
          <cell r="BH116">
            <v>0</v>
          </cell>
          <cell r="BI116">
            <v>0</v>
          </cell>
          <cell r="BJ116">
            <v>0</v>
          </cell>
          <cell r="BK116">
            <v>0</v>
          </cell>
          <cell r="BL116">
            <v>0</v>
          </cell>
          <cell r="BM116">
            <v>0</v>
          </cell>
          <cell r="BN116">
            <v>10287</v>
          </cell>
          <cell r="BO116">
            <v>-915</v>
          </cell>
          <cell r="BP116">
            <v>2016</v>
          </cell>
          <cell r="BQ116">
            <v>1132</v>
          </cell>
          <cell r="BR116">
            <v>441932</v>
          </cell>
          <cell r="BS116">
            <v>30000</v>
          </cell>
          <cell r="BT116">
            <v>471932</v>
          </cell>
          <cell r="BU116">
            <v>149</v>
          </cell>
          <cell r="BV116">
            <v>0</v>
          </cell>
          <cell r="BW116">
            <v>0</v>
          </cell>
          <cell r="BX116">
            <v>0</v>
          </cell>
          <cell r="BY116">
            <v>0</v>
          </cell>
          <cell r="BZ116">
            <v>0</v>
          </cell>
          <cell r="CA116">
            <v>0</v>
          </cell>
          <cell r="CC116">
            <v>0</v>
          </cell>
          <cell r="CD116">
            <v>149</v>
          </cell>
          <cell r="CE116">
            <v>472081</v>
          </cell>
          <cell r="CF116">
            <v>457166</v>
          </cell>
          <cell r="CG116">
            <v>0</v>
          </cell>
          <cell r="CH116">
            <v>149</v>
          </cell>
          <cell r="CI116">
            <v>14766</v>
          </cell>
          <cell r="CJ116">
            <v>472081</v>
          </cell>
          <cell r="CK116">
            <v>0</v>
          </cell>
          <cell r="CL116">
            <v>0</v>
          </cell>
          <cell r="CM116">
            <v>0</v>
          </cell>
          <cell r="CN116">
            <v>0</v>
          </cell>
          <cell r="CO116">
            <v>0</v>
          </cell>
          <cell r="CP116">
            <v>0</v>
          </cell>
          <cell r="CQ116">
            <v>0</v>
          </cell>
          <cell r="CR116">
            <v>0</v>
          </cell>
          <cell r="CS116">
            <v>0</v>
          </cell>
        </row>
        <row r="117">
          <cell r="A117">
            <v>722</v>
          </cell>
          <cell r="B117">
            <v>5213</v>
          </cell>
          <cell r="C117" t="str">
            <v>St. David's Primary School</v>
          </cell>
          <cell r="D117">
            <v>1</v>
          </cell>
          <cell r="E117">
            <v>1</v>
          </cell>
          <cell r="F117">
            <v>1</v>
          </cell>
          <cell r="L117">
            <v>1</v>
          </cell>
          <cell r="M117">
            <v>0</v>
          </cell>
          <cell r="N117">
            <v>0</v>
          </cell>
          <cell r="O117">
            <v>42</v>
          </cell>
          <cell r="P117">
            <v>45</v>
          </cell>
          <cell r="Q117">
            <v>38</v>
          </cell>
          <cell r="R117">
            <v>54</v>
          </cell>
          <cell r="S117">
            <v>33</v>
          </cell>
          <cell r="T117">
            <v>44</v>
          </cell>
          <cell r="U117">
            <v>51</v>
          </cell>
          <cell r="V117">
            <v>0</v>
          </cell>
          <cell r="W117">
            <v>307</v>
          </cell>
          <cell r="X117">
            <v>125</v>
          </cell>
          <cell r="Y117">
            <v>182</v>
          </cell>
          <cell r="Z117">
            <v>307</v>
          </cell>
          <cell r="AA117">
            <v>0</v>
          </cell>
          <cell r="AB117">
            <v>0</v>
          </cell>
          <cell r="AC117">
            <v>0.17580000000000001</v>
          </cell>
          <cell r="AD117">
            <v>22</v>
          </cell>
          <cell r="AE117">
            <v>32</v>
          </cell>
          <cell r="AF117">
            <v>5</v>
          </cell>
          <cell r="AG117">
            <v>12</v>
          </cell>
          <cell r="AH117">
            <v>6</v>
          </cell>
          <cell r="AI117">
            <v>11</v>
          </cell>
          <cell r="AJ117">
            <v>11</v>
          </cell>
          <cell r="AK117">
            <v>30604.059999999998</v>
          </cell>
          <cell r="AL117">
            <v>30842</v>
          </cell>
          <cell r="AM117">
            <v>-237.94000000000233</v>
          </cell>
          <cell r="AN117">
            <v>-2617.34</v>
          </cell>
          <cell r="AO117">
            <v>0.33329999999999999</v>
          </cell>
          <cell r="AP117">
            <v>-872</v>
          </cell>
          <cell r="AQ117">
            <v>60031</v>
          </cell>
          <cell r="AR117">
            <v>380373</v>
          </cell>
          <cell r="AS117">
            <v>82890</v>
          </cell>
          <cell r="AT117">
            <v>463263</v>
          </cell>
          <cell r="AU117">
            <v>26052</v>
          </cell>
          <cell r="AV117">
            <v>2076</v>
          </cell>
          <cell r="AW117">
            <v>28128</v>
          </cell>
          <cell r="AX117">
            <v>1164</v>
          </cell>
          <cell r="AY117">
            <v>4356</v>
          </cell>
          <cell r="AZ117">
            <v>5280</v>
          </cell>
          <cell r="BA117">
            <v>0</v>
          </cell>
          <cell r="BB117">
            <v>38928</v>
          </cell>
          <cell r="BC117">
            <v>0</v>
          </cell>
          <cell r="BD117">
            <v>12000</v>
          </cell>
          <cell r="BE117">
            <v>1875</v>
          </cell>
          <cell r="BF117">
            <v>0</v>
          </cell>
          <cell r="BG117">
            <v>446</v>
          </cell>
          <cell r="BH117">
            <v>0</v>
          </cell>
          <cell r="BI117">
            <v>0</v>
          </cell>
          <cell r="BJ117">
            <v>0</v>
          </cell>
          <cell r="BK117">
            <v>0</v>
          </cell>
          <cell r="BL117">
            <v>0</v>
          </cell>
          <cell r="BM117">
            <v>0</v>
          </cell>
          <cell r="BN117">
            <v>14321</v>
          </cell>
          <cell r="BO117">
            <v>-872</v>
          </cell>
          <cell r="BP117">
            <v>1482</v>
          </cell>
          <cell r="BQ117">
            <v>3113</v>
          </cell>
          <cell r="BR117">
            <v>580266</v>
          </cell>
          <cell r="BS117">
            <v>30000</v>
          </cell>
          <cell r="BT117">
            <v>610266</v>
          </cell>
          <cell r="BU117">
            <v>0</v>
          </cell>
          <cell r="BV117">
            <v>0</v>
          </cell>
          <cell r="BW117">
            <v>0</v>
          </cell>
          <cell r="BX117">
            <v>0</v>
          </cell>
          <cell r="BY117">
            <v>0</v>
          </cell>
          <cell r="BZ117">
            <v>0</v>
          </cell>
          <cell r="CA117">
            <v>0</v>
          </cell>
          <cell r="CC117">
            <v>0</v>
          </cell>
          <cell r="CD117">
            <v>0</v>
          </cell>
          <cell r="CE117">
            <v>610266</v>
          </cell>
          <cell r="CF117">
            <v>571338</v>
          </cell>
          <cell r="CG117">
            <v>0</v>
          </cell>
          <cell r="CH117">
            <v>0</v>
          </cell>
          <cell r="CI117">
            <v>38928</v>
          </cell>
          <cell r="CJ117">
            <v>610266</v>
          </cell>
          <cell r="CK117">
            <v>41646</v>
          </cell>
          <cell r="CL117">
            <v>30000</v>
          </cell>
          <cell r="CM117">
            <v>41641</v>
          </cell>
          <cell r="CN117">
            <v>0</v>
          </cell>
          <cell r="CO117">
            <v>0</v>
          </cell>
          <cell r="CP117">
            <v>0</v>
          </cell>
          <cell r="CQ117">
            <v>0</v>
          </cell>
          <cell r="CR117">
            <v>3000</v>
          </cell>
          <cell r="CS117">
            <v>2994</v>
          </cell>
        </row>
        <row r="118">
          <cell r="A118">
            <v>724</v>
          </cell>
          <cell r="B118">
            <v>3052</v>
          </cell>
          <cell r="C118" t="str">
            <v>Nailsworth Church of England Primary School</v>
          </cell>
          <cell r="M118">
            <v>0</v>
          </cell>
          <cell r="N118">
            <v>0</v>
          </cell>
          <cell r="O118">
            <v>20</v>
          </cell>
          <cell r="P118">
            <v>25</v>
          </cell>
          <cell r="Q118">
            <v>23</v>
          </cell>
          <cell r="R118">
            <v>24</v>
          </cell>
          <cell r="S118">
            <v>31</v>
          </cell>
          <cell r="T118">
            <v>28</v>
          </cell>
          <cell r="U118">
            <v>37</v>
          </cell>
          <cell r="V118">
            <v>1</v>
          </cell>
          <cell r="W118">
            <v>189</v>
          </cell>
          <cell r="X118">
            <v>68</v>
          </cell>
          <cell r="Y118">
            <v>121</v>
          </cell>
          <cell r="Z118">
            <v>189</v>
          </cell>
          <cell r="AA118">
            <v>0</v>
          </cell>
          <cell r="AB118">
            <v>0</v>
          </cell>
          <cell r="AC118">
            <v>0.23139999999999999</v>
          </cell>
          <cell r="AD118">
            <v>16</v>
          </cell>
          <cell r="AE118">
            <v>28</v>
          </cell>
          <cell r="AF118">
            <v>4</v>
          </cell>
          <cell r="AG118">
            <v>15</v>
          </cell>
          <cell r="AH118">
            <v>13</v>
          </cell>
          <cell r="AI118">
            <v>22</v>
          </cell>
          <cell r="AJ118">
            <v>7.6999999999999993</v>
          </cell>
          <cell r="AK118">
            <v>30813.72</v>
          </cell>
          <cell r="AL118">
            <v>30842</v>
          </cell>
          <cell r="AM118">
            <v>-28.279999999998836</v>
          </cell>
          <cell r="AN118">
            <v>-217.76</v>
          </cell>
          <cell r="AO118">
            <v>0.33329999999999999</v>
          </cell>
          <cell r="AP118">
            <v>-73</v>
          </cell>
          <cell r="AQ118">
            <v>60031</v>
          </cell>
          <cell r="AR118">
            <v>234171</v>
          </cell>
          <cell r="AS118">
            <v>51030</v>
          </cell>
          <cell r="AT118">
            <v>285201</v>
          </cell>
          <cell r="AU118">
            <v>24739</v>
          </cell>
          <cell r="AV118">
            <v>1972</v>
          </cell>
          <cell r="AW118">
            <v>26711</v>
          </cell>
          <cell r="AX118">
            <v>2522</v>
          </cell>
          <cell r="AY118">
            <v>3168</v>
          </cell>
          <cell r="AZ118">
            <v>4620</v>
          </cell>
          <cell r="BA118">
            <v>0</v>
          </cell>
          <cell r="BB118">
            <v>37021</v>
          </cell>
          <cell r="BC118">
            <v>0</v>
          </cell>
          <cell r="BD118">
            <v>6528</v>
          </cell>
          <cell r="BE118">
            <v>1020</v>
          </cell>
          <cell r="BF118">
            <v>0</v>
          </cell>
          <cell r="BG118">
            <v>297</v>
          </cell>
          <cell r="BH118">
            <v>0</v>
          </cell>
          <cell r="BI118">
            <v>0</v>
          </cell>
          <cell r="BJ118">
            <v>0</v>
          </cell>
          <cell r="BK118">
            <v>0</v>
          </cell>
          <cell r="BL118">
            <v>0</v>
          </cell>
          <cell r="BM118">
            <v>0</v>
          </cell>
          <cell r="BN118">
            <v>7845</v>
          </cell>
          <cell r="BO118">
            <v>-73</v>
          </cell>
          <cell r="BP118">
            <v>9124</v>
          </cell>
          <cell r="BQ118">
            <v>6226</v>
          </cell>
          <cell r="BR118">
            <v>405375</v>
          </cell>
          <cell r="BS118">
            <v>18000</v>
          </cell>
          <cell r="BT118">
            <v>423375</v>
          </cell>
          <cell r="BU118">
            <v>149</v>
          </cell>
          <cell r="BV118">
            <v>0</v>
          </cell>
          <cell r="BW118">
            <v>0</v>
          </cell>
          <cell r="BX118">
            <v>0</v>
          </cell>
          <cell r="BY118">
            <v>0</v>
          </cell>
          <cell r="BZ118">
            <v>0</v>
          </cell>
          <cell r="CA118">
            <v>19865</v>
          </cell>
          <cell r="CC118">
            <v>19865</v>
          </cell>
          <cell r="CD118">
            <v>20014</v>
          </cell>
          <cell r="CE118">
            <v>443389</v>
          </cell>
          <cell r="CF118">
            <v>386354</v>
          </cell>
          <cell r="CG118">
            <v>19865</v>
          </cell>
          <cell r="CH118">
            <v>149</v>
          </cell>
          <cell r="CI118">
            <v>37021</v>
          </cell>
          <cell r="CJ118">
            <v>443389</v>
          </cell>
          <cell r="CK118">
            <v>0</v>
          </cell>
          <cell r="CL118">
            <v>0</v>
          </cell>
          <cell r="CM118">
            <v>0</v>
          </cell>
          <cell r="CN118">
            <v>0</v>
          </cell>
          <cell r="CO118">
            <v>0</v>
          </cell>
          <cell r="CP118">
            <v>0</v>
          </cell>
          <cell r="CQ118">
            <v>0</v>
          </cell>
          <cell r="CR118">
            <v>0</v>
          </cell>
          <cell r="CS118">
            <v>0</v>
          </cell>
        </row>
        <row r="119">
          <cell r="A119">
            <v>726</v>
          </cell>
          <cell r="B119">
            <v>5203</v>
          </cell>
          <cell r="C119" t="str">
            <v>Picklenash Junior School</v>
          </cell>
          <cell r="E119">
            <v>1</v>
          </cell>
          <cell r="F119">
            <v>1</v>
          </cell>
          <cell r="G119">
            <v>1</v>
          </cell>
          <cell r="L119">
            <v>1</v>
          </cell>
          <cell r="M119">
            <v>0</v>
          </cell>
          <cell r="N119">
            <v>0</v>
          </cell>
          <cell r="O119">
            <v>0</v>
          </cell>
          <cell r="P119">
            <v>0</v>
          </cell>
          <cell r="Q119">
            <v>0</v>
          </cell>
          <cell r="R119">
            <v>54</v>
          </cell>
          <cell r="S119">
            <v>55</v>
          </cell>
          <cell r="T119">
            <v>58</v>
          </cell>
          <cell r="U119">
            <v>62</v>
          </cell>
          <cell r="V119">
            <v>0</v>
          </cell>
          <cell r="W119">
            <v>229</v>
          </cell>
          <cell r="X119">
            <v>0</v>
          </cell>
          <cell r="Y119">
            <v>229</v>
          </cell>
          <cell r="Z119">
            <v>229</v>
          </cell>
          <cell r="AA119">
            <v>0</v>
          </cell>
          <cell r="AB119">
            <v>0</v>
          </cell>
          <cell r="AC119">
            <v>0.15279999999999999</v>
          </cell>
          <cell r="AD119">
            <v>0</v>
          </cell>
          <cell r="AE119">
            <v>35</v>
          </cell>
          <cell r="AF119">
            <v>0</v>
          </cell>
          <cell r="AG119">
            <v>3</v>
          </cell>
          <cell r="AH119">
            <v>18</v>
          </cell>
          <cell r="AI119">
            <v>17</v>
          </cell>
          <cell r="AJ119">
            <v>8</v>
          </cell>
          <cell r="AK119">
            <v>30352.79</v>
          </cell>
          <cell r="AL119">
            <v>30842</v>
          </cell>
          <cell r="AM119">
            <v>-489.20999999999913</v>
          </cell>
          <cell r="AN119">
            <v>-3913.68</v>
          </cell>
          <cell r="AO119">
            <v>0.33329999999999999</v>
          </cell>
          <cell r="AP119">
            <v>-1304</v>
          </cell>
          <cell r="AQ119">
            <v>60031</v>
          </cell>
          <cell r="AR119">
            <v>283731</v>
          </cell>
          <cell r="AS119">
            <v>61830</v>
          </cell>
          <cell r="AT119">
            <v>345561</v>
          </cell>
          <cell r="AU119">
            <v>8726</v>
          </cell>
          <cell r="AV119">
            <v>1768</v>
          </cell>
          <cell r="AW119">
            <v>10494</v>
          </cell>
          <cell r="AX119">
            <v>3492</v>
          </cell>
          <cell r="AY119">
            <v>0</v>
          </cell>
          <cell r="AZ119">
            <v>5775</v>
          </cell>
          <cell r="BA119">
            <v>0</v>
          </cell>
          <cell r="BB119">
            <v>19761</v>
          </cell>
          <cell r="BC119">
            <v>0</v>
          </cell>
          <cell r="BD119">
            <v>0</v>
          </cell>
          <cell r="BE119">
            <v>0</v>
          </cell>
          <cell r="BF119">
            <v>321</v>
          </cell>
          <cell r="BG119">
            <v>446</v>
          </cell>
          <cell r="BH119">
            <v>0</v>
          </cell>
          <cell r="BI119">
            <v>0</v>
          </cell>
          <cell r="BJ119">
            <v>0</v>
          </cell>
          <cell r="BK119">
            <v>0</v>
          </cell>
          <cell r="BL119">
            <v>0</v>
          </cell>
          <cell r="BM119">
            <v>0</v>
          </cell>
          <cell r="BN119">
            <v>767</v>
          </cell>
          <cell r="BO119">
            <v>-1304</v>
          </cell>
          <cell r="BP119">
            <v>2443</v>
          </cell>
          <cell r="BQ119">
            <v>4811</v>
          </cell>
          <cell r="BR119">
            <v>432070</v>
          </cell>
          <cell r="BS119">
            <v>30000</v>
          </cell>
          <cell r="BT119">
            <v>462070</v>
          </cell>
          <cell r="BU119">
            <v>0</v>
          </cell>
          <cell r="BV119">
            <v>0</v>
          </cell>
          <cell r="BW119">
            <v>0</v>
          </cell>
          <cell r="BX119">
            <v>0</v>
          </cell>
          <cell r="BY119">
            <v>0</v>
          </cell>
          <cell r="BZ119">
            <v>0</v>
          </cell>
          <cell r="CA119">
            <v>21518</v>
          </cell>
          <cell r="CC119">
            <v>21518</v>
          </cell>
          <cell r="CD119">
            <v>21518</v>
          </cell>
          <cell r="CE119">
            <v>483588</v>
          </cell>
          <cell r="CF119">
            <v>442309</v>
          </cell>
          <cell r="CG119">
            <v>21518</v>
          </cell>
          <cell r="CH119">
            <v>0</v>
          </cell>
          <cell r="CI119">
            <v>19761</v>
          </cell>
          <cell r="CJ119">
            <v>483588</v>
          </cell>
          <cell r="CK119">
            <v>31717</v>
          </cell>
          <cell r="CL119">
            <v>30000</v>
          </cell>
          <cell r="CM119">
            <v>31716</v>
          </cell>
          <cell r="CN119">
            <v>1658</v>
          </cell>
          <cell r="CO119">
            <v>1655</v>
          </cell>
          <cell r="CP119">
            <v>0</v>
          </cell>
          <cell r="CQ119">
            <v>0</v>
          </cell>
          <cell r="CR119">
            <v>1521</v>
          </cell>
          <cell r="CS119">
            <v>1520</v>
          </cell>
        </row>
        <row r="120">
          <cell r="A120">
            <v>727</v>
          </cell>
          <cell r="B120">
            <v>5211</v>
          </cell>
          <cell r="C120" t="str">
            <v>Glebe Infant School</v>
          </cell>
          <cell r="F120">
            <v>1</v>
          </cell>
          <cell r="G120">
            <v>1</v>
          </cell>
          <cell r="L120">
            <v>1</v>
          </cell>
          <cell r="M120">
            <v>0</v>
          </cell>
          <cell r="N120">
            <v>0</v>
          </cell>
          <cell r="O120">
            <v>72</v>
          </cell>
          <cell r="P120">
            <v>70</v>
          </cell>
          <cell r="Q120">
            <v>54</v>
          </cell>
          <cell r="R120">
            <v>1</v>
          </cell>
          <cell r="S120">
            <v>0</v>
          </cell>
          <cell r="T120">
            <v>0</v>
          </cell>
          <cell r="U120">
            <v>0</v>
          </cell>
          <cell r="V120">
            <v>0</v>
          </cell>
          <cell r="W120">
            <v>197</v>
          </cell>
          <cell r="X120">
            <v>197</v>
          </cell>
          <cell r="Y120">
            <v>0</v>
          </cell>
          <cell r="Z120">
            <v>197</v>
          </cell>
          <cell r="AA120">
            <v>0</v>
          </cell>
          <cell r="AB120">
            <v>0</v>
          </cell>
          <cell r="AC120">
            <v>0.15279999999999999</v>
          </cell>
          <cell r="AD120">
            <v>30</v>
          </cell>
          <cell r="AE120">
            <v>0</v>
          </cell>
          <cell r="AF120">
            <v>10</v>
          </cell>
          <cell r="AG120">
            <v>0</v>
          </cell>
          <cell r="AH120">
            <v>16</v>
          </cell>
          <cell r="AI120">
            <v>10</v>
          </cell>
          <cell r="AJ120">
            <v>8.4192</v>
          </cell>
          <cell r="AK120">
            <v>29742.53</v>
          </cell>
          <cell r="AL120">
            <v>30842</v>
          </cell>
          <cell r="AM120">
            <v>-1099.4700000000012</v>
          </cell>
          <cell r="AN120">
            <v>-9256.66</v>
          </cell>
          <cell r="AO120">
            <v>0.33329999999999999</v>
          </cell>
          <cell r="AP120">
            <v>-3085</v>
          </cell>
          <cell r="AQ120">
            <v>60031</v>
          </cell>
          <cell r="AR120">
            <v>244083</v>
          </cell>
          <cell r="AS120">
            <v>53190</v>
          </cell>
          <cell r="AT120">
            <v>297273</v>
          </cell>
          <cell r="AU120">
            <v>12175</v>
          </cell>
          <cell r="AV120">
            <v>1716</v>
          </cell>
          <cell r="AW120">
            <v>13891</v>
          </cell>
          <cell r="AX120">
            <v>3104</v>
          </cell>
          <cell r="AY120">
            <v>5940</v>
          </cell>
          <cell r="AZ120">
            <v>0</v>
          </cell>
          <cell r="BA120">
            <v>0</v>
          </cell>
          <cell r="BB120">
            <v>22935</v>
          </cell>
          <cell r="BC120">
            <v>0</v>
          </cell>
          <cell r="BD120">
            <v>18912</v>
          </cell>
          <cell r="BE120">
            <v>2955</v>
          </cell>
          <cell r="BF120">
            <v>321</v>
          </cell>
          <cell r="BG120">
            <v>446</v>
          </cell>
          <cell r="BH120">
            <v>0</v>
          </cell>
          <cell r="BI120">
            <v>0</v>
          </cell>
          <cell r="BJ120">
            <v>0</v>
          </cell>
          <cell r="BK120">
            <v>0</v>
          </cell>
          <cell r="BL120">
            <v>0</v>
          </cell>
          <cell r="BM120">
            <v>0</v>
          </cell>
          <cell r="BN120">
            <v>22634</v>
          </cell>
          <cell r="BO120">
            <v>-3085</v>
          </cell>
          <cell r="BP120">
            <v>881</v>
          </cell>
          <cell r="BQ120">
            <v>2830</v>
          </cell>
          <cell r="BR120">
            <v>403499</v>
          </cell>
          <cell r="BS120">
            <v>18000</v>
          </cell>
          <cell r="BT120">
            <v>421499</v>
          </cell>
          <cell r="BU120">
            <v>0</v>
          </cell>
          <cell r="BV120">
            <v>0</v>
          </cell>
          <cell r="BW120">
            <v>0</v>
          </cell>
          <cell r="BX120">
            <v>0</v>
          </cell>
          <cell r="BY120">
            <v>0</v>
          </cell>
          <cell r="BZ120">
            <v>0</v>
          </cell>
          <cell r="CA120">
            <v>19271</v>
          </cell>
          <cell r="CC120">
            <v>19271</v>
          </cell>
          <cell r="CD120">
            <v>19271</v>
          </cell>
          <cell r="CE120">
            <v>440770</v>
          </cell>
          <cell r="CF120">
            <v>398564</v>
          </cell>
          <cell r="CG120">
            <v>19271</v>
          </cell>
          <cell r="CH120">
            <v>0</v>
          </cell>
          <cell r="CI120">
            <v>22935</v>
          </cell>
          <cell r="CJ120">
            <v>440770</v>
          </cell>
          <cell r="CK120">
            <v>0</v>
          </cell>
          <cell r="CL120">
            <v>0</v>
          </cell>
          <cell r="CM120">
            <v>0</v>
          </cell>
          <cell r="CN120">
            <v>0</v>
          </cell>
          <cell r="CO120">
            <v>0</v>
          </cell>
          <cell r="CP120">
            <v>0</v>
          </cell>
          <cell r="CQ120">
            <v>0</v>
          </cell>
          <cell r="CR120">
            <v>0</v>
          </cell>
          <cell r="CS120">
            <v>0</v>
          </cell>
        </row>
        <row r="121">
          <cell r="A121">
            <v>728</v>
          </cell>
          <cell r="B121">
            <v>3340</v>
          </cell>
          <cell r="C121" t="str">
            <v>Newnham St. Peter's Church of England Primary School</v>
          </cell>
          <cell r="D121">
            <v>1</v>
          </cell>
          <cell r="M121">
            <v>0</v>
          </cell>
          <cell r="N121">
            <v>0</v>
          </cell>
          <cell r="O121">
            <v>23</v>
          </cell>
          <cell r="P121">
            <v>20</v>
          </cell>
          <cell r="Q121">
            <v>18</v>
          </cell>
          <cell r="R121">
            <v>19</v>
          </cell>
          <cell r="S121">
            <v>25</v>
          </cell>
          <cell r="T121">
            <v>20</v>
          </cell>
          <cell r="U121">
            <v>18</v>
          </cell>
          <cell r="V121">
            <v>0</v>
          </cell>
          <cell r="W121">
            <v>143</v>
          </cell>
          <cell r="X121">
            <v>61</v>
          </cell>
          <cell r="Y121">
            <v>82</v>
          </cell>
          <cell r="Z121">
            <v>143</v>
          </cell>
          <cell r="AA121">
            <v>0</v>
          </cell>
          <cell r="AB121">
            <v>0</v>
          </cell>
          <cell r="AC121">
            <v>0.1341</v>
          </cell>
          <cell r="AD121">
            <v>8</v>
          </cell>
          <cell r="AE121">
            <v>11</v>
          </cell>
          <cell r="AF121">
            <v>4</v>
          </cell>
          <cell r="AG121">
            <v>6</v>
          </cell>
          <cell r="AH121">
            <v>5</v>
          </cell>
          <cell r="AI121">
            <v>3</v>
          </cell>
          <cell r="AJ121">
            <v>5.5</v>
          </cell>
          <cell r="AK121">
            <v>30636.76</v>
          </cell>
          <cell r="AL121">
            <v>30842</v>
          </cell>
          <cell r="AM121">
            <v>-205.2400000000016</v>
          </cell>
          <cell r="AN121">
            <v>-1128.82</v>
          </cell>
          <cell r="AO121">
            <v>0.5</v>
          </cell>
          <cell r="AP121">
            <v>-564</v>
          </cell>
          <cell r="AQ121">
            <v>60031</v>
          </cell>
          <cell r="AR121">
            <v>177177</v>
          </cell>
          <cell r="AS121">
            <v>38610</v>
          </cell>
          <cell r="AT121">
            <v>215787</v>
          </cell>
          <cell r="AU121">
            <v>19658</v>
          </cell>
          <cell r="AV121">
            <v>836</v>
          </cell>
          <cell r="AW121">
            <v>20494</v>
          </cell>
          <cell r="AX121">
            <v>970</v>
          </cell>
          <cell r="AY121">
            <v>1584</v>
          </cell>
          <cell r="AZ121">
            <v>1815</v>
          </cell>
          <cell r="BA121">
            <v>0</v>
          </cell>
          <cell r="BB121">
            <v>24863</v>
          </cell>
          <cell r="BC121">
            <v>0</v>
          </cell>
          <cell r="BD121">
            <v>5856</v>
          </cell>
          <cell r="BE121">
            <v>915</v>
          </cell>
          <cell r="BF121">
            <v>0</v>
          </cell>
          <cell r="BG121">
            <v>297</v>
          </cell>
          <cell r="BH121">
            <v>0</v>
          </cell>
          <cell r="BI121">
            <v>0</v>
          </cell>
          <cell r="BJ121">
            <v>0</v>
          </cell>
          <cell r="BK121">
            <v>0</v>
          </cell>
          <cell r="BL121">
            <v>0</v>
          </cell>
          <cell r="BM121">
            <v>0</v>
          </cell>
          <cell r="BN121">
            <v>7068</v>
          </cell>
          <cell r="BO121">
            <v>-564</v>
          </cell>
          <cell r="BP121">
            <v>1032</v>
          </cell>
          <cell r="BQ121">
            <v>849</v>
          </cell>
          <cell r="BR121">
            <v>309066</v>
          </cell>
          <cell r="BS121">
            <v>18000</v>
          </cell>
          <cell r="BT121">
            <v>327066</v>
          </cell>
          <cell r="BU121">
            <v>149</v>
          </cell>
          <cell r="BV121">
            <v>0</v>
          </cell>
          <cell r="BW121">
            <v>0</v>
          </cell>
          <cell r="BX121">
            <v>0</v>
          </cell>
          <cell r="BY121">
            <v>0</v>
          </cell>
          <cell r="BZ121">
            <v>0</v>
          </cell>
          <cell r="CA121">
            <v>0</v>
          </cell>
          <cell r="CC121">
            <v>0</v>
          </cell>
          <cell r="CD121">
            <v>149</v>
          </cell>
          <cell r="CE121">
            <v>327215</v>
          </cell>
          <cell r="CF121">
            <v>302203</v>
          </cell>
          <cell r="CG121">
            <v>0</v>
          </cell>
          <cell r="CH121">
            <v>149</v>
          </cell>
          <cell r="CI121">
            <v>24863</v>
          </cell>
          <cell r="CJ121">
            <v>327215</v>
          </cell>
          <cell r="CK121">
            <v>0</v>
          </cell>
          <cell r="CL121">
            <v>0</v>
          </cell>
          <cell r="CM121">
            <v>0</v>
          </cell>
          <cell r="CN121">
            <v>0</v>
          </cell>
          <cell r="CO121">
            <v>0</v>
          </cell>
          <cell r="CP121">
            <v>0</v>
          </cell>
          <cell r="CQ121">
            <v>0</v>
          </cell>
          <cell r="CR121">
            <v>0</v>
          </cell>
          <cell r="CS121">
            <v>0</v>
          </cell>
        </row>
        <row r="122">
          <cell r="A122">
            <v>729</v>
          </cell>
          <cell r="B122">
            <v>3055</v>
          </cell>
          <cell r="C122" t="str">
            <v>North Cerney Church of England Primary School</v>
          </cell>
          <cell r="M122">
            <v>0</v>
          </cell>
          <cell r="N122">
            <v>0</v>
          </cell>
          <cell r="O122">
            <v>6</v>
          </cell>
          <cell r="P122">
            <v>1</v>
          </cell>
          <cell r="Q122">
            <v>3</v>
          </cell>
          <cell r="R122">
            <v>8</v>
          </cell>
          <cell r="S122">
            <v>4</v>
          </cell>
          <cell r="T122">
            <v>6</v>
          </cell>
          <cell r="U122">
            <v>3</v>
          </cell>
          <cell r="V122">
            <v>0</v>
          </cell>
          <cell r="W122">
            <v>31</v>
          </cell>
          <cell r="X122">
            <v>10</v>
          </cell>
          <cell r="Y122">
            <v>21</v>
          </cell>
          <cell r="Z122">
            <v>31</v>
          </cell>
          <cell r="AA122">
            <v>0</v>
          </cell>
          <cell r="AB122">
            <v>0</v>
          </cell>
          <cell r="AC122">
            <v>1.5238</v>
          </cell>
          <cell r="AD122">
            <v>15</v>
          </cell>
          <cell r="AE122">
            <v>32</v>
          </cell>
          <cell r="AF122">
            <v>0</v>
          </cell>
          <cell r="AG122">
            <v>4</v>
          </cell>
          <cell r="AH122">
            <v>5</v>
          </cell>
          <cell r="AI122">
            <v>4</v>
          </cell>
          <cell r="AJ122">
            <v>2</v>
          </cell>
          <cell r="AK122">
            <v>28789.9</v>
          </cell>
          <cell r="AL122">
            <v>30842</v>
          </cell>
          <cell r="AM122">
            <v>-2052.0999999999985</v>
          </cell>
          <cell r="AN122">
            <v>-4104.2</v>
          </cell>
          <cell r="AO122">
            <v>0.5</v>
          </cell>
          <cell r="AP122">
            <v>-2052</v>
          </cell>
          <cell r="AQ122">
            <v>60031</v>
          </cell>
          <cell r="AR122">
            <v>38409</v>
          </cell>
          <cell r="AS122">
            <v>8370</v>
          </cell>
          <cell r="AT122">
            <v>46779</v>
          </cell>
          <cell r="AU122">
            <v>8523</v>
          </cell>
          <cell r="AV122">
            <v>1774</v>
          </cell>
          <cell r="AW122">
            <v>10297</v>
          </cell>
          <cell r="AX122">
            <v>970</v>
          </cell>
          <cell r="AY122">
            <v>2970</v>
          </cell>
          <cell r="AZ122">
            <v>5280</v>
          </cell>
          <cell r="BA122">
            <v>0</v>
          </cell>
          <cell r="BB122">
            <v>19517</v>
          </cell>
          <cell r="BC122">
            <v>0</v>
          </cell>
          <cell r="BD122">
            <v>960</v>
          </cell>
          <cell r="BE122">
            <v>150</v>
          </cell>
          <cell r="BF122">
            <v>0</v>
          </cell>
          <cell r="BG122">
            <v>297</v>
          </cell>
          <cell r="BH122">
            <v>0</v>
          </cell>
          <cell r="BI122">
            <v>0</v>
          </cell>
          <cell r="BJ122">
            <v>0</v>
          </cell>
          <cell r="BK122">
            <v>0</v>
          </cell>
          <cell r="BL122">
            <v>0</v>
          </cell>
          <cell r="BM122">
            <v>0</v>
          </cell>
          <cell r="BN122">
            <v>1407</v>
          </cell>
          <cell r="BO122">
            <v>-2052</v>
          </cell>
          <cell r="BP122">
            <v>1192</v>
          </cell>
          <cell r="BQ122">
            <v>1132</v>
          </cell>
          <cell r="BR122">
            <v>128006</v>
          </cell>
          <cell r="BS122">
            <v>9000</v>
          </cell>
          <cell r="BT122">
            <v>137006</v>
          </cell>
          <cell r="BU122">
            <v>149</v>
          </cell>
          <cell r="BV122">
            <v>0</v>
          </cell>
          <cell r="BW122">
            <v>0</v>
          </cell>
          <cell r="BX122">
            <v>0</v>
          </cell>
          <cell r="BY122">
            <v>0</v>
          </cell>
          <cell r="BZ122">
            <v>0</v>
          </cell>
          <cell r="CA122">
            <v>12699</v>
          </cell>
          <cell r="CB122">
            <v>700</v>
          </cell>
          <cell r="CC122">
            <v>11999</v>
          </cell>
          <cell r="CD122">
            <v>12148</v>
          </cell>
          <cell r="CE122">
            <v>149154</v>
          </cell>
          <cell r="CF122">
            <v>117489</v>
          </cell>
          <cell r="CG122">
            <v>11999</v>
          </cell>
          <cell r="CH122">
            <v>149</v>
          </cell>
          <cell r="CI122">
            <v>19517</v>
          </cell>
          <cell r="CJ122">
            <v>149154</v>
          </cell>
          <cell r="CK122">
            <v>0</v>
          </cell>
          <cell r="CL122">
            <v>0</v>
          </cell>
          <cell r="CM122">
            <v>0</v>
          </cell>
          <cell r="CN122">
            <v>0</v>
          </cell>
          <cell r="CO122">
            <v>0</v>
          </cell>
          <cell r="CP122">
            <v>0</v>
          </cell>
          <cell r="CQ122">
            <v>0</v>
          </cell>
          <cell r="CR122">
            <v>0</v>
          </cell>
          <cell r="CS122">
            <v>0</v>
          </cell>
        </row>
        <row r="123">
          <cell r="A123">
            <v>730</v>
          </cell>
          <cell r="B123">
            <v>3056</v>
          </cell>
          <cell r="C123" t="str">
            <v>Northleach Church of England Primary School</v>
          </cell>
          <cell r="M123">
            <v>0</v>
          </cell>
          <cell r="N123">
            <v>0</v>
          </cell>
          <cell r="O123">
            <v>17</v>
          </cell>
          <cell r="P123">
            <v>19</v>
          </cell>
          <cell r="Q123">
            <v>18</v>
          </cell>
          <cell r="R123">
            <v>26</v>
          </cell>
          <cell r="S123">
            <v>15</v>
          </cell>
          <cell r="T123">
            <v>19</v>
          </cell>
          <cell r="U123">
            <v>26</v>
          </cell>
          <cell r="V123">
            <v>2</v>
          </cell>
          <cell r="W123">
            <v>142</v>
          </cell>
          <cell r="X123">
            <v>54</v>
          </cell>
          <cell r="Y123">
            <v>88</v>
          </cell>
          <cell r="Z123">
            <v>142</v>
          </cell>
          <cell r="AA123">
            <v>0</v>
          </cell>
          <cell r="AB123">
            <v>0</v>
          </cell>
          <cell r="AC123">
            <v>0.1477</v>
          </cell>
          <cell r="AD123">
            <v>8</v>
          </cell>
          <cell r="AE123">
            <v>13</v>
          </cell>
          <cell r="AF123">
            <v>0</v>
          </cell>
          <cell r="AG123">
            <v>7</v>
          </cell>
          <cell r="AH123">
            <v>8</v>
          </cell>
          <cell r="AI123">
            <v>12</v>
          </cell>
          <cell r="AJ123">
            <v>6</v>
          </cell>
          <cell r="AK123">
            <v>30514.54</v>
          </cell>
          <cell r="AL123">
            <v>30842</v>
          </cell>
          <cell r="AM123">
            <v>-327.45999999999913</v>
          </cell>
          <cell r="AN123">
            <v>-1964.76</v>
          </cell>
          <cell r="AO123">
            <v>0.5</v>
          </cell>
          <cell r="AP123">
            <v>-982</v>
          </cell>
          <cell r="AQ123">
            <v>60031</v>
          </cell>
          <cell r="AR123">
            <v>175938</v>
          </cell>
          <cell r="AS123">
            <v>38340</v>
          </cell>
          <cell r="AT123">
            <v>214278</v>
          </cell>
          <cell r="AU123">
            <v>4058</v>
          </cell>
          <cell r="AV123">
            <v>1008</v>
          </cell>
          <cell r="AW123">
            <v>5066</v>
          </cell>
          <cell r="AX123">
            <v>1552</v>
          </cell>
          <cell r="AY123">
            <v>1584</v>
          </cell>
          <cell r="AZ123">
            <v>2145</v>
          </cell>
          <cell r="BA123">
            <v>0</v>
          </cell>
          <cell r="BB123">
            <v>10347</v>
          </cell>
          <cell r="BC123">
            <v>0</v>
          </cell>
          <cell r="BD123">
            <v>5184</v>
          </cell>
          <cell r="BE123">
            <v>810</v>
          </cell>
          <cell r="BF123">
            <v>0</v>
          </cell>
          <cell r="BG123">
            <v>297</v>
          </cell>
          <cell r="BH123">
            <v>0</v>
          </cell>
          <cell r="BI123">
            <v>0</v>
          </cell>
          <cell r="BJ123">
            <v>0</v>
          </cell>
          <cell r="BK123">
            <v>0</v>
          </cell>
          <cell r="BL123">
            <v>0</v>
          </cell>
          <cell r="BM123">
            <v>0</v>
          </cell>
          <cell r="BN123">
            <v>6291</v>
          </cell>
          <cell r="BO123">
            <v>-982</v>
          </cell>
          <cell r="BP123">
            <v>3372</v>
          </cell>
          <cell r="BQ123">
            <v>3396</v>
          </cell>
          <cell r="BR123">
            <v>296733</v>
          </cell>
          <cell r="BS123">
            <v>18000</v>
          </cell>
          <cell r="BT123">
            <v>314733</v>
          </cell>
          <cell r="BU123">
            <v>149</v>
          </cell>
          <cell r="BV123">
            <v>0</v>
          </cell>
          <cell r="BW123">
            <v>0</v>
          </cell>
          <cell r="BX123">
            <v>0</v>
          </cell>
          <cell r="BY123">
            <v>0</v>
          </cell>
          <cell r="BZ123">
            <v>0</v>
          </cell>
          <cell r="CA123">
            <v>17448</v>
          </cell>
          <cell r="CC123">
            <v>17448</v>
          </cell>
          <cell r="CD123">
            <v>17597</v>
          </cell>
          <cell r="CE123">
            <v>332330</v>
          </cell>
          <cell r="CF123">
            <v>304386</v>
          </cell>
          <cell r="CG123">
            <v>17448</v>
          </cell>
          <cell r="CH123">
            <v>149</v>
          </cell>
          <cell r="CI123">
            <v>10347</v>
          </cell>
          <cell r="CJ123">
            <v>332330</v>
          </cell>
          <cell r="CK123">
            <v>0</v>
          </cell>
          <cell r="CL123">
            <v>0</v>
          </cell>
          <cell r="CM123">
            <v>0</v>
          </cell>
          <cell r="CN123">
            <v>0</v>
          </cell>
          <cell r="CO123">
            <v>0</v>
          </cell>
          <cell r="CP123">
            <v>0</v>
          </cell>
          <cell r="CQ123">
            <v>0</v>
          </cell>
          <cell r="CR123">
            <v>0</v>
          </cell>
          <cell r="CS123">
            <v>0</v>
          </cell>
        </row>
        <row r="124">
          <cell r="A124">
            <v>731</v>
          </cell>
          <cell r="B124">
            <v>3341</v>
          </cell>
          <cell r="C124" t="str">
            <v>North Nibley Church of England Primary School</v>
          </cell>
          <cell r="D124">
            <v>1</v>
          </cell>
          <cell r="M124">
            <v>0</v>
          </cell>
          <cell r="N124">
            <v>0</v>
          </cell>
          <cell r="O124">
            <v>16</v>
          </cell>
          <cell r="P124">
            <v>23</v>
          </cell>
          <cell r="Q124">
            <v>16</v>
          </cell>
          <cell r="R124">
            <v>18</v>
          </cell>
          <cell r="S124">
            <v>20</v>
          </cell>
          <cell r="T124">
            <v>14</v>
          </cell>
          <cell r="U124">
            <v>11</v>
          </cell>
          <cell r="V124">
            <v>0</v>
          </cell>
          <cell r="W124">
            <v>118</v>
          </cell>
          <cell r="X124">
            <v>55</v>
          </cell>
          <cell r="Y124">
            <v>63</v>
          </cell>
          <cell r="Z124">
            <v>118</v>
          </cell>
          <cell r="AA124">
            <v>0</v>
          </cell>
          <cell r="AB124">
            <v>0</v>
          </cell>
          <cell r="AC124">
            <v>7.9399999999999998E-2</v>
          </cell>
          <cell r="AD124">
            <v>5</v>
          </cell>
          <cell r="AE124">
            <v>5</v>
          </cell>
          <cell r="AF124">
            <v>6</v>
          </cell>
          <cell r="AG124">
            <v>2</v>
          </cell>
          <cell r="AH124">
            <v>2</v>
          </cell>
          <cell r="AI124">
            <v>2</v>
          </cell>
          <cell r="AJ124">
            <v>4</v>
          </cell>
          <cell r="AK124">
            <v>33005.870000000003</v>
          </cell>
          <cell r="AL124">
            <v>30842</v>
          </cell>
          <cell r="AM124">
            <v>2163.8700000000026</v>
          </cell>
          <cell r="AN124">
            <v>8655.48</v>
          </cell>
          <cell r="AO124">
            <v>1</v>
          </cell>
          <cell r="AP124">
            <v>8655</v>
          </cell>
          <cell r="AQ124">
            <v>60031</v>
          </cell>
          <cell r="AR124">
            <v>146202</v>
          </cell>
          <cell r="AS124">
            <v>31860</v>
          </cell>
          <cell r="AT124">
            <v>178062</v>
          </cell>
          <cell r="AU124">
            <v>19523</v>
          </cell>
          <cell r="AV124">
            <v>422</v>
          </cell>
          <cell r="AW124">
            <v>19945</v>
          </cell>
          <cell r="AX124">
            <v>388</v>
          </cell>
          <cell r="AY124">
            <v>990</v>
          </cell>
          <cell r="AZ124">
            <v>825</v>
          </cell>
          <cell r="BA124">
            <v>0</v>
          </cell>
          <cell r="BB124">
            <v>22148</v>
          </cell>
          <cell r="BC124">
            <v>0</v>
          </cell>
          <cell r="BD124">
            <v>5280</v>
          </cell>
          <cell r="BE124">
            <v>825</v>
          </cell>
          <cell r="BF124">
            <v>0</v>
          </cell>
          <cell r="BG124">
            <v>297</v>
          </cell>
          <cell r="BH124">
            <v>0</v>
          </cell>
          <cell r="BI124">
            <v>0</v>
          </cell>
          <cell r="BJ124">
            <v>0</v>
          </cell>
          <cell r="BK124">
            <v>0</v>
          </cell>
          <cell r="BL124">
            <v>0</v>
          </cell>
          <cell r="BM124">
            <v>0</v>
          </cell>
          <cell r="BN124">
            <v>6402</v>
          </cell>
          <cell r="BO124">
            <v>8655</v>
          </cell>
          <cell r="BP124">
            <v>725</v>
          </cell>
          <cell r="BQ124">
            <v>566</v>
          </cell>
          <cell r="BR124">
            <v>276589</v>
          </cell>
          <cell r="BS124">
            <v>18000</v>
          </cell>
          <cell r="BT124">
            <v>294589</v>
          </cell>
          <cell r="BU124">
            <v>149</v>
          </cell>
          <cell r="BV124">
            <v>0</v>
          </cell>
          <cell r="BW124">
            <v>0</v>
          </cell>
          <cell r="BX124">
            <v>0</v>
          </cell>
          <cell r="BY124">
            <v>0</v>
          </cell>
          <cell r="BZ124">
            <v>0</v>
          </cell>
          <cell r="CA124">
            <v>0</v>
          </cell>
          <cell r="CC124">
            <v>0</v>
          </cell>
          <cell r="CD124">
            <v>149</v>
          </cell>
          <cell r="CE124">
            <v>294738</v>
          </cell>
          <cell r="CF124">
            <v>272441</v>
          </cell>
          <cell r="CG124">
            <v>0</v>
          </cell>
          <cell r="CH124">
            <v>149</v>
          </cell>
          <cell r="CI124">
            <v>22148</v>
          </cell>
          <cell r="CJ124">
            <v>294738</v>
          </cell>
          <cell r="CK124">
            <v>0</v>
          </cell>
          <cell r="CL124">
            <v>0</v>
          </cell>
          <cell r="CM124">
            <v>0</v>
          </cell>
          <cell r="CN124">
            <v>0</v>
          </cell>
          <cell r="CO124">
            <v>0</v>
          </cell>
          <cell r="CP124">
            <v>0</v>
          </cell>
          <cell r="CQ124">
            <v>0</v>
          </cell>
          <cell r="CR124">
            <v>0</v>
          </cell>
          <cell r="CS124">
            <v>0</v>
          </cell>
        </row>
        <row r="125">
          <cell r="A125">
            <v>732</v>
          </cell>
          <cell r="B125">
            <v>2119</v>
          </cell>
          <cell r="C125" t="str">
            <v>Northway Infant School</v>
          </cell>
          <cell r="M125">
            <v>0</v>
          </cell>
          <cell r="N125">
            <v>0</v>
          </cell>
          <cell r="O125">
            <v>50</v>
          </cell>
          <cell r="P125">
            <v>54</v>
          </cell>
          <cell r="Q125">
            <v>41</v>
          </cell>
          <cell r="R125">
            <v>0</v>
          </cell>
          <cell r="S125">
            <v>0</v>
          </cell>
          <cell r="T125">
            <v>0</v>
          </cell>
          <cell r="U125">
            <v>0</v>
          </cell>
          <cell r="V125">
            <v>0</v>
          </cell>
          <cell r="W125">
            <v>145</v>
          </cell>
          <cell r="X125">
            <v>145</v>
          </cell>
          <cell r="Y125">
            <v>0</v>
          </cell>
          <cell r="Z125">
            <v>145</v>
          </cell>
          <cell r="AA125">
            <v>0</v>
          </cell>
          <cell r="AB125">
            <v>0</v>
          </cell>
          <cell r="AC125">
            <v>0.24079999999999999</v>
          </cell>
          <cell r="AD125">
            <v>35</v>
          </cell>
          <cell r="AE125">
            <v>0</v>
          </cell>
          <cell r="AF125">
            <v>4</v>
          </cell>
          <cell r="AG125">
            <v>0</v>
          </cell>
          <cell r="AH125">
            <v>19</v>
          </cell>
          <cell r="AI125">
            <v>14</v>
          </cell>
          <cell r="AJ125">
            <v>6</v>
          </cell>
          <cell r="AK125">
            <v>30667.63</v>
          </cell>
          <cell r="AL125">
            <v>30842</v>
          </cell>
          <cell r="AM125">
            <v>-174.36999999999898</v>
          </cell>
          <cell r="AN125">
            <v>-1046.22</v>
          </cell>
          <cell r="AO125">
            <v>0.5</v>
          </cell>
          <cell r="AP125">
            <v>-523</v>
          </cell>
          <cell r="AQ125">
            <v>60031</v>
          </cell>
          <cell r="AR125">
            <v>179655</v>
          </cell>
          <cell r="AS125">
            <v>39150</v>
          </cell>
          <cell r="AT125">
            <v>218805</v>
          </cell>
          <cell r="AU125">
            <v>4870</v>
          </cell>
          <cell r="AV125">
            <v>2014</v>
          </cell>
          <cell r="AW125">
            <v>6884</v>
          </cell>
          <cell r="AX125">
            <v>3686</v>
          </cell>
          <cell r="AY125">
            <v>6930</v>
          </cell>
          <cell r="AZ125">
            <v>0</v>
          </cell>
          <cell r="BA125">
            <v>0</v>
          </cell>
          <cell r="BB125">
            <v>17500</v>
          </cell>
          <cell r="BC125">
            <v>0</v>
          </cell>
          <cell r="BD125">
            <v>13920</v>
          </cell>
          <cell r="BE125">
            <v>2175</v>
          </cell>
          <cell r="BF125">
            <v>0</v>
          </cell>
          <cell r="BG125">
            <v>297</v>
          </cell>
          <cell r="BH125">
            <v>0</v>
          </cell>
          <cell r="BI125">
            <v>0</v>
          </cell>
          <cell r="BJ125">
            <v>0</v>
          </cell>
          <cell r="BK125">
            <v>0</v>
          </cell>
          <cell r="BL125">
            <v>0</v>
          </cell>
          <cell r="BM125">
            <v>0</v>
          </cell>
          <cell r="BN125">
            <v>16392</v>
          </cell>
          <cell r="BO125">
            <v>-523</v>
          </cell>
          <cell r="BP125">
            <v>5051</v>
          </cell>
          <cell r="BQ125">
            <v>3962</v>
          </cell>
          <cell r="BR125">
            <v>321218</v>
          </cell>
          <cell r="BS125">
            <v>18000</v>
          </cell>
          <cell r="BT125">
            <v>339218</v>
          </cell>
          <cell r="BU125">
            <v>149</v>
          </cell>
          <cell r="BV125">
            <v>0</v>
          </cell>
          <cell r="BW125">
            <v>0</v>
          </cell>
          <cell r="BX125">
            <v>0</v>
          </cell>
          <cell r="BY125">
            <v>0</v>
          </cell>
          <cell r="BZ125">
            <v>0</v>
          </cell>
          <cell r="CA125">
            <v>17406</v>
          </cell>
          <cell r="CC125">
            <v>17406</v>
          </cell>
          <cell r="CD125">
            <v>17555</v>
          </cell>
          <cell r="CE125">
            <v>356773</v>
          </cell>
          <cell r="CF125">
            <v>321718</v>
          </cell>
          <cell r="CG125">
            <v>17406</v>
          </cell>
          <cell r="CH125">
            <v>149</v>
          </cell>
          <cell r="CI125">
            <v>17500</v>
          </cell>
          <cell r="CJ125">
            <v>356773</v>
          </cell>
          <cell r="CK125">
            <v>0</v>
          </cell>
          <cell r="CL125">
            <v>0</v>
          </cell>
          <cell r="CM125">
            <v>0</v>
          </cell>
          <cell r="CN125">
            <v>0</v>
          </cell>
          <cell r="CO125">
            <v>0</v>
          </cell>
          <cell r="CP125">
            <v>0</v>
          </cell>
          <cell r="CQ125">
            <v>0</v>
          </cell>
          <cell r="CR125">
            <v>0</v>
          </cell>
          <cell r="CS125">
            <v>0</v>
          </cell>
        </row>
        <row r="126">
          <cell r="A126">
            <v>733</v>
          </cell>
          <cell r="B126">
            <v>3057</v>
          </cell>
          <cell r="C126" t="str">
            <v>Norton Church of England Primary School</v>
          </cell>
          <cell r="M126">
            <v>0</v>
          </cell>
          <cell r="N126">
            <v>0</v>
          </cell>
          <cell r="O126">
            <v>16</v>
          </cell>
          <cell r="P126">
            <v>14</v>
          </cell>
          <cell r="Q126">
            <v>17</v>
          </cell>
          <cell r="R126">
            <v>13</v>
          </cell>
          <cell r="S126">
            <v>18</v>
          </cell>
          <cell r="T126">
            <v>18</v>
          </cell>
          <cell r="U126">
            <v>15</v>
          </cell>
          <cell r="V126">
            <v>0</v>
          </cell>
          <cell r="W126">
            <v>111</v>
          </cell>
          <cell r="X126">
            <v>47</v>
          </cell>
          <cell r="Y126">
            <v>64</v>
          </cell>
          <cell r="Z126">
            <v>111</v>
          </cell>
          <cell r="AA126">
            <v>0</v>
          </cell>
          <cell r="AB126">
            <v>0</v>
          </cell>
          <cell r="AC126">
            <v>0.2031</v>
          </cell>
          <cell r="AD126">
            <v>10</v>
          </cell>
          <cell r="AE126">
            <v>13</v>
          </cell>
          <cell r="AF126">
            <v>1</v>
          </cell>
          <cell r="AG126">
            <v>1</v>
          </cell>
          <cell r="AH126">
            <v>0</v>
          </cell>
          <cell r="AI126">
            <v>6</v>
          </cell>
          <cell r="AJ126">
            <v>5.2</v>
          </cell>
          <cell r="AK126">
            <v>31300.1</v>
          </cell>
          <cell r="AL126">
            <v>30842</v>
          </cell>
          <cell r="AM126">
            <v>458.09999999999854</v>
          </cell>
          <cell r="AN126">
            <v>2382.12</v>
          </cell>
          <cell r="AO126">
            <v>1</v>
          </cell>
          <cell r="AP126">
            <v>2382</v>
          </cell>
          <cell r="AQ126">
            <v>60031</v>
          </cell>
          <cell r="AR126">
            <v>137529</v>
          </cell>
          <cell r="AS126">
            <v>29970</v>
          </cell>
          <cell r="AT126">
            <v>167499</v>
          </cell>
          <cell r="AU126">
            <v>19049</v>
          </cell>
          <cell r="AV126">
            <v>796</v>
          </cell>
          <cell r="AW126">
            <v>19845</v>
          </cell>
          <cell r="AX126">
            <v>0</v>
          </cell>
          <cell r="AY126">
            <v>1980</v>
          </cell>
          <cell r="AZ126">
            <v>2145</v>
          </cell>
          <cell r="BA126">
            <v>0</v>
          </cell>
          <cell r="BB126">
            <v>23970</v>
          </cell>
          <cell r="BC126">
            <v>0</v>
          </cell>
          <cell r="BD126">
            <v>4512</v>
          </cell>
          <cell r="BE126">
            <v>705</v>
          </cell>
          <cell r="BF126">
            <v>0</v>
          </cell>
          <cell r="BG126">
            <v>297</v>
          </cell>
          <cell r="BH126">
            <v>0</v>
          </cell>
          <cell r="BI126">
            <v>0</v>
          </cell>
          <cell r="BJ126">
            <v>0</v>
          </cell>
          <cell r="BK126">
            <v>0</v>
          </cell>
          <cell r="BL126">
            <v>0</v>
          </cell>
          <cell r="BM126">
            <v>0</v>
          </cell>
          <cell r="BN126">
            <v>5514</v>
          </cell>
          <cell r="BO126">
            <v>2382</v>
          </cell>
          <cell r="BP126">
            <v>1489</v>
          </cell>
          <cell r="BQ126">
            <v>1698</v>
          </cell>
          <cell r="BR126">
            <v>262583</v>
          </cell>
          <cell r="BS126">
            <v>18000</v>
          </cell>
          <cell r="BT126">
            <v>280583</v>
          </cell>
          <cell r="BU126">
            <v>149</v>
          </cell>
          <cell r="BV126">
            <v>0</v>
          </cell>
          <cell r="BW126">
            <v>0</v>
          </cell>
          <cell r="BX126">
            <v>0</v>
          </cell>
          <cell r="BY126">
            <v>0</v>
          </cell>
          <cell r="BZ126">
            <v>0</v>
          </cell>
          <cell r="CA126">
            <v>16430</v>
          </cell>
          <cell r="CC126">
            <v>16430</v>
          </cell>
          <cell r="CD126">
            <v>16579</v>
          </cell>
          <cell r="CE126">
            <v>297162</v>
          </cell>
          <cell r="CF126">
            <v>256613</v>
          </cell>
          <cell r="CG126">
            <v>16430</v>
          </cell>
          <cell r="CH126">
            <v>149</v>
          </cell>
          <cell r="CI126">
            <v>23970</v>
          </cell>
          <cell r="CJ126">
            <v>297162</v>
          </cell>
          <cell r="CK126">
            <v>0</v>
          </cell>
          <cell r="CL126">
            <v>0</v>
          </cell>
          <cell r="CM126">
            <v>0</v>
          </cell>
          <cell r="CN126">
            <v>0</v>
          </cell>
          <cell r="CO126">
            <v>0</v>
          </cell>
          <cell r="CP126">
            <v>0</v>
          </cell>
          <cell r="CQ126">
            <v>0</v>
          </cell>
          <cell r="CR126">
            <v>0</v>
          </cell>
          <cell r="CS126">
            <v>0</v>
          </cell>
        </row>
        <row r="127">
          <cell r="A127">
            <v>734</v>
          </cell>
          <cell r="B127">
            <v>3356</v>
          </cell>
          <cell r="C127" t="str">
            <v>St. Joseph's Catholic Primary School</v>
          </cell>
          <cell r="D127">
            <v>1</v>
          </cell>
          <cell r="M127">
            <v>0</v>
          </cell>
          <cell r="N127">
            <v>0</v>
          </cell>
          <cell r="O127">
            <v>22</v>
          </cell>
          <cell r="P127">
            <v>29</v>
          </cell>
          <cell r="Q127">
            <v>15</v>
          </cell>
          <cell r="R127">
            <v>31</v>
          </cell>
          <cell r="S127">
            <v>21</v>
          </cell>
          <cell r="T127">
            <v>19</v>
          </cell>
          <cell r="U127">
            <v>27</v>
          </cell>
          <cell r="V127">
            <v>1</v>
          </cell>
          <cell r="W127">
            <v>165</v>
          </cell>
          <cell r="X127">
            <v>66</v>
          </cell>
          <cell r="Y127">
            <v>99</v>
          </cell>
          <cell r="Z127">
            <v>165</v>
          </cell>
          <cell r="AA127">
            <v>0</v>
          </cell>
          <cell r="AB127">
            <v>0</v>
          </cell>
          <cell r="AC127">
            <v>0.17169999999999999</v>
          </cell>
          <cell r="AD127">
            <v>11</v>
          </cell>
          <cell r="AE127">
            <v>17</v>
          </cell>
          <cell r="AF127">
            <v>2</v>
          </cell>
          <cell r="AG127">
            <v>9</v>
          </cell>
          <cell r="AH127">
            <v>9</v>
          </cell>
          <cell r="AI127">
            <v>7</v>
          </cell>
          <cell r="AJ127">
            <v>7</v>
          </cell>
          <cell r="AK127">
            <v>29329.72</v>
          </cell>
          <cell r="AL127">
            <v>30842</v>
          </cell>
          <cell r="AM127">
            <v>-1512.2799999999988</v>
          </cell>
          <cell r="AN127">
            <v>-10585.96</v>
          </cell>
          <cell r="AO127">
            <v>0.33329999999999999</v>
          </cell>
          <cell r="AP127">
            <v>-3528</v>
          </cell>
          <cell r="AQ127">
            <v>60031</v>
          </cell>
          <cell r="AR127">
            <v>204435</v>
          </cell>
          <cell r="AS127">
            <v>44550</v>
          </cell>
          <cell r="AT127">
            <v>248985</v>
          </cell>
          <cell r="AU127">
            <v>28183</v>
          </cell>
          <cell r="AV127">
            <v>1286</v>
          </cell>
          <cell r="AW127">
            <v>29469</v>
          </cell>
          <cell r="AX127">
            <v>1746</v>
          </cell>
          <cell r="AY127">
            <v>2178</v>
          </cell>
          <cell r="AZ127">
            <v>2805</v>
          </cell>
          <cell r="BA127">
            <v>0</v>
          </cell>
          <cell r="BB127">
            <v>36198</v>
          </cell>
          <cell r="BC127">
            <v>0</v>
          </cell>
          <cell r="BD127">
            <v>6336</v>
          </cell>
          <cell r="BE127">
            <v>990</v>
          </cell>
          <cell r="BF127">
            <v>0</v>
          </cell>
          <cell r="BG127">
            <v>297</v>
          </cell>
          <cell r="BH127">
            <v>0</v>
          </cell>
          <cell r="BI127">
            <v>0</v>
          </cell>
          <cell r="BJ127">
            <v>0</v>
          </cell>
          <cell r="BK127">
            <v>0</v>
          </cell>
          <cell r="BL127">
            <v>0</v>
          </cell>
          <cell r="BM127">
            <v>0</v>
          </cell>
          <cell r="BN127">
            <v>7623</v>
          </cell>
          <cell r="BO127">
            <v>-3528</v>
          </cell>
          <cell r="BP127">
            <v>946</v>
          </cell>
          <cell r="BQ127">
            <v>1981</v>
          </cell>
          <cell r="BR127">
            <v>352236</v>
          </cell>
          <cell r="BS127">
            <v>18000</v>
          </cell>
          <cell r="BT127">
            <v>370236</v>
          </cell>
          <cell r="BU127">
            <v>149</v>
          </cell>
          <cell r="BV127">
            <v>0</v>
          </cell>
          <cell r="BW127">
            <v>0</v>
          </cell>
          <cell r="BX127">
            <v>0</v>
          </cell>
          <cell r="BY127">
            <v>0</v>
          </cell>
          <cell r="BZ127">
            <v>0</v>
          </cell>
          <cell r="CA127">
            <v>0</v>
          </cell>
          <cell r="CC127">
            <v>0</v>
          </cell>
          <cell r="CD127">
            <v>149</v>
          </cell>
          <cell r="CE127">
            <v>370385</v>
          </cell>
          <cell r="CF127">
            <v>334038</v>
          </cell>
          <cell r="CG127">
            <v>0</v>
          </cell>
          <cell r="CH127">
            <v>149</v>
          </cell>
          <cell r="CI127">
            <v>36198</v>
          </cell>
          <cell r="CJ127">
            <v>370385</v>
          </cell>
          <cell r="CK127">
            <v>0</v>
          </cell>
          <cell r="CL127">
            <v>0</v>
          </cell>
          <cell r="CM127">
            <v>0</v>
          </cell>
          <cell r="CN127">
            <v>0</v>
          </cell>
          <cell r="CO127">
            <v>0</v>
          </cell>
          <cell r="CP127">
            <v>0</v>
          </cell>
          <cell r="CQ127">
            <v>0</v>
          </cell>
          <cell r="CR127">
            <v>0</v>
          </cell>
          <cell r="CS127">
            <v>0</v>
          </cell>
        </row>
        <row r="128">
          <cell r="A128">
            <v>735</v>
          </cell>
          <cell r="B128">
            <v>3310</v>
          </cell>
          <cell r="C128" t="str">
            <v>Oakridge Parochial School</v>
          </cell>
          <cell r="D128">
            <v>1</v>
          </cell>
          <cell r="M128">
            <v>0</v>
          </cell>
          <cell r="N128">
            <v>0</v>
          </cell>
          <cell r="O128">
            <v>8</v>
          </cell>
          <cell r="P128">
            <v>6</v>
          </cell>
          <cell r="Q128">
            <v>8</v>
          </cell>
          <cell r="R128">
            <v>4</v>
          </cell>
          <cell r="S128">
            <v>7</v>
          </cell>
          <cell r="T128">
            <v>8</v>
          </cell>
          <cell r="U128">
            <v>5</v>
          </cell>
          <cell r="V128">
            <v>0</v>
          </cell>
          <cell r="W128">
            <v>46</v>
          </cell>
          <cell r="X128">
            <v>22</v>
          </cell>
          <cell r="Y128">
            <v>24</v>
          </cell>
          <cell r="Z128">
            <v>46</v>
          </cell>
          <cell r="AA128">
            <v>0</v>
          </cell>
          <cell r="AB128">
            <v>0</v>
          </cell>
          <cell r="AC128">
            <v>0.20830000000000001</v>
          </cell>
          <cell r="AD128">
            <v>5</v>
          </cell>
          <cell r="AE128">
            <v>5</v>
          </cell>
          <cell r="AF128">
            <v>0</v>
          </cell>
          <cell r="AG128">
            <v>1</v>
          </cell>
          <cell r="AH128">
            <v>1</v>
          </cell>
          <cell r="AI128">
            <v>0</v>
          </cell>
          <cell r="AJ128">
            <v>2.3814000000000002</v>
          </cell>
          <cell r="AK128">
            <v>30230.76</v>
          </cell>
          <cell r="AL128">
            <v>30842</v>
          </cell>
          <cell r="AM128">
            <v>-611.2400000000016</v>
          </cell>
          <cell r="AN128">
            <v>-1455.61</v>
          </cell>
          <cell r="AO128">
            <v>0.5</v>
          </cell>
          <cell r="AP128">
            <v>-728</v>
          </cell>
          <cell r="AQ128">
            <v>60031</v>
          </cell>
          <cell r="AR128">
            <v>56994</v>
          </cell>
          <cell r="AS128">
            <v>12420</v>
          </cell>
          <cell r="AT128">
            <v>69414</v>
          </cell>
          <cell r="AU128">
            <v>0</v>
          </cell>
          <cell r="AV128">
            <v>386</v>
          </cell>
          <cell r="AW128">
            <v>386</v>
          </cell>
          <cell r="AX128">
            <v>194</v>
          </cell>
          <cell r="AY128">
            <v>990</v>
          </cell>
          <cell r="AZ128">
            <v>825</v>
          </cell>
          <cell r="BA128">
            <v>0</v>
          </cell>
          <cell r="BB128">
            <v>2395</v>
          </cell>
          <cell r="BC128">
            <v>0</v>
          </cell>
          <cell r="BD128">
            <v>2112</v>
          </cell>
          <cell r="BE128">
            <v>330</v>
          </cell>
          <cell r="BF128">
            <v>0</v>
          </cell>
          <cell r="BG128">
            <v>297</v>
          </cell>
          <cell r="BH128">
            <v>0</v>
          </cell>
          <cell r="BI128">
            <v>0</v>
          </cell>
          <cell r="BJ128">
            <v>0</v>
          </cell>
          <cell r="BK128">
            <v>0</v>
          </cell>
          <cell r="BL128">
            <v>0</v>
          </cell>
          <cell r="BM128">
            <v>0</v>
          </cell>
          <cell r="BN128">
            <v>2739</v>
          </cell>
          <cell r="BO128">
            <v>-728</v>
          </cell>
          <cell r="BP128">
            <v>208</v>
          </cell>
          <cell r="BQ128">
            <v>0</v>
          </cell>
          <cell r="BR128">
            <v>134059</v>
          </cell>
          <cell r="BS128">
            <v>9000</v>
          </cell>
          <cell r="BT128">
            <v>143059</v>
          </cell>
          <cell r="BU128">
            <v>149</v>
          </cell>
          <cell r="BV128">
            <v>0</v>
          </cell>
          <cell r="BW128">
            <v>0</v>
          </cell>
          <cell r="BX128">
            <v>0</v>
          </cell>
          <cell r="BY128">
            <v>0</v>
          </cell>
          <cell r="BZ128">
            <v>0</v>
          </cell>
          <cell r="CA128">
            <v>0</v>
          </cell>
          <cell r="CC128">
            <v>0</v>
          </cell>
          <cell r="CD128">
            <v>149</v>
          </cell>
          <cell r="CE128">
            <v>143208</v>
          </cell>
          <cell r="CF128">
            <v>140664</v>
          </cell>
          <cell r="CG128">
            <v>0</v>
          </cell>
          <cell r="CH128">
            <v>149</v>
          </cell>
          <cell r="CI128">
            <v>2395</v>
          </cell>
          <cell r="CJ128">
            <v>143208</v>
          </cell>
          <cell r="CK128">
            <v>0</v>
          </cell>
          <cell r="CL128">
            <v>0</v>
          </cell>
          <cell r="CM128">
            <v>0</v>
          </cell>
          <cell r="CN128">
            <v>0</v>
          </cell>
          <cell r="CO128">
            <v>0</v>
          </cell>
          <cell r="CP128">
            <v>0</v>
          </cell>
          <cell r="CQ128">
            <v>0</v>
          </cell>
          <cell r="CR128">
            <v>0</v>
          </cell>
          <cell r="CS128">
            <v>0</v>
          </cell>
        </row>
        <row r="129">
          <cell r="A129">
            <v>736</v>
          </cell>
          <cell r="B129">
            <v>5220</v>
          </cell>
          <cell r="C129" t="str">
            <v>Carrant Brook Junior School</v>
          </cell>
          <cell r="E129">
            <v>1</v>
          </cell>
          <cell r="F129">
            <v>1</v>
          </cell>
          <cell r="G129">
            <v>1</v>
          </cell>
          <cell r="L129">
            <v>1</v>
          </cell>
          <cell r="M129">
            <v>0</v>
          </cell>
          <cell r="N129">
            <v>0</v>
          </cell>
          <cell r="O129">
            <v>0</v>
          </cell>
          <cell r="P129">
            <v>0</v>
          </cell>
          <cell r="Q129">
            <v>0</v>
          </cell>
          <cell r="R129">
            <v>48</v>
          </cell>
          <cell r="S129">
            <v>54</v>
          </cell>
          <cell r="T129">
            <v>42</v>
          </cell>
          <cell r="U129">
            <v>44</v>
          </cell>
          <cell r="V129">
            <v>3</v>
          </cell>
          <cell r="W129">
            <v>191</v>
          </cell>
          <cell r="X129">
            <v>0</v>
          </cell>
          <cell r="Y129">
            <v>191</v>
          </cell>
          <cell r="Z129">
            <v>191</v>
          </cell>
          <cell r="AA129">
            <v>0</v>
          </cell>
          <cell r="AB129">
            <v>0</v>
          </cell>
          <cell r="AC129">
            <v>0.24079999999999999</v>
          </cell>
          <cell r="AD129">
            <v>0</v>
          </cell>
          <cell r="AE129">
            <v>46</v>
          </cell>
          <cell r="AF129">
            <v>0</v>
          </cell>
          <cell r="AG129">
            <v>11</v>
          </cell>
          <cell r="AH129">
            <v>16</v>
          </cell>
          <cell r="AI129">
            <v>14</v>
          </cell>
          <cell r="AJ129">
            <v>7.4</v>
          </cell>
          <cell r="AK129">
            <v>31102.85</v>
          </cell>
          <cell r="AL129">
            <v>30842</v>
          </cell>
          <cell r="AM129">
            <v>260.84999999999854</v>
          </cell>
          <cell r="AN129">
            <v>1930.29</v>
          </cell>
          <cell r="AO129">
            <v>0.75</v>
          </cell>
          <cell r="AP129">
            <v>1448</v>
          </cell>
          <cell r="AQ129">
            <v>60031</v>
          </cell>
          <cell r="AR129">
            <v>236649</v>
          </cell>
          <cell r="AS129">
            <v>51570</v>
          </cell>
          <cell r="AT129">
            <v>288219</v>
          </cell>
          <cell r="AU129">
            <v>18567</v>
          </cell>
          <cell r="AV129">
            <v>2048</v>
          </cell>
          <cell r="AW129">
            <v>20615</v>
          </cell>
          <cell r="AX129">
            <v>3104</v>
          </cell>
          <cell r="AY129">
            <v>0</v>
          </cell>
          <cell r="AZ129">
            <v>7590</v>
          </cell>
          <cell r="BA129">
            <v>0</v>
          </cell>
          <cell r="BB129">
            <v>31309</v>
          </cell>
          <cell r="BC129">
            <v>0</v>
          </cell>
          <cell r="BD129">
            <v>0</v>
          </cell>
          <cell r="BE129">
            <v>0</v>
          </cell>
          <cell r="BF129">
            <v>321</v>
          </cell>
          <cell r="BG129">
            <v>446</v>
          </cell>
          <cell r="BH129">
            <v>0</v>
          </cell>
          <cell r="BI129">
            <v>0</v>
          </cell>
          <cell r="BJ129">
            <v>0</v>
          </cell>
          <cell r="BK129">
            <v>0</v>
          </cell>
          <cell r="BL129">
            <v>0</v>
          </cell>
          <cell r="BM129">
            <v>0</v>
          </cell>
          <cell r="BN129">
            <v>767</v>
          </cell>
          <cell r="BO129">
            <v>1448</v>
          </cell>
          <cell r="BP129">
            <v>1594</v>
          </cell>
          <cell r="BQ129">
            <v>3962</v>
          </cell>
          <cell r="BR129">
            <v>387330</v>
          </cell>
          <cell r="BS129">
            <v>18000</v>
          </cell>
          <cell r="BT129">
            <v>405330</v>
          </cell>
          <cell r="BU129">
            <v>0</v>
          </cell>
          <cell r="BV129">
            <v>0</v>
          </cell>
          <cell r="BW129">
            <v>0</v>
          </cell>
          <cell r="BX129">
            <v>0</v>
          </cell>
          <cell r="BY129">
            <v>0</v>
          </cell>
          <cell r="BZ129">
            <v>0</v>
          </cell>
          <cell r="CA129">
            <v>19568</v>
          </cell>
          <cell r="CC129">
            <v>19568</v>
          </cell>
          <cell r="CD129">
            <v>19568</v>
          </cell>
          <cell r="CE129">
            <v>424898</v>
          </cell>
          <cell r="CF129">
            <v>374021</v>
          </cell>
          <cell r="CG129">
            <v>19568</v>
          </cell>
          <cell r="CH129">
            <v>0</v>
          </cell>
          <cell r="CI129">
            <v>31309</v>
          </cell>
          <cell r="CJ129">
            <v>424898</v>
          </cell>
          <cell r="CK129">
            <v>27389</v>
          </cell>
          <cell r="CL129">
            <v>18000</v>
          </cell>
          <cell r="CM129">
            <v>27386</v>
          </cell>
          <cell r="CN129">
            <v>1508</v>
          </cell>
          <cell r="CO129">
            <v>1505</v>
          </cell>
          <cell r="CP129">
            <v>0</v>
          </cell>
          <cell r="CQ129">
            <v>0</v>
          </cell>
          <cell r="CR129">
            <v>2413</v>
          </cell>
          <cell r="CS129">
            <v>2408</v>
          </cell>
        </row>
        <row r="130">
          <cell r="A130">
            <v>742</v>
          </cell>
          <cell r="B130">
            <v>2130</v>
          </cell>
          <cell r="C130" t="str">
            <v>The Croft School</v>
          </cell>
          <cell r="M130">
            <v>0</v>
          </cell>
          <cell r="N130">
            <v>0</v>
          </cell>
          <cell r="O130">
            <v>16</v>
          </cell>
          <cell r="P130">
            <v>20</v>
          </cell>
          <cell r="Q130">
            <v>25</v>
          </cell>
          <cell r="R130">
            <v>22</v>
          </cell>
          <cell r="S130">
            <v>26</v>
          </cell>
          <cell r="T130">
            <v>15</v>
          </cell>
          <cell r="U130">
            <v>22</v>
          </cell>
          <cell r="V130">
            <v>0</v>
          </cell>
          <cell r="W130">
            <v>146</v>
          </cell>
          <cell r="X130">
            <v>61</v>
          </cell>
          <cell r="Y130">
            <v>85</v>
          </cell>
          <cell r="Z130">
            <v>146</v>
          </cell>
          <cell r="AA130">
            <v>0</v>
          </cell>
          <cell r="AB130">
            <v>0</v>
          </cell>
          <cell r="AC130">
            <v>0.10589999999999999</v>
          </cell>
          <cell r="AD130">
            <v>6</v>
          </cell>
          <cell r="AE130">
            <v>9</v>
          </cell>
          <cell r="AF130">
            <v>0</v>
          </cell>
          <cell r="AG130">
            <v>1</v>
          </cell>
          <cell r="AH130">
            <v>8</v>
          </cell>
          <cell r="AI130">
            <v>5</v>
          </cell>
          <cell r="AJ130">
            <v>5.6</v>
          </cell>
          <cell r="AK130">
            <v>30975.940000000002</v>
          </cell>
          <cell r="AL130">
            <v>30842</v>
          </cell>
          <cell r="AM130">
            <v>133.94000000000233</v>
          </cell>
          <cell r="AN130">
            <v>750.06</v>
          </cell>
          <cell r="AO130">
            <v>1</v>
          </cell>
          <cell r="AP130">
            <v>750</v>
          </cell>
          <cell r="AQ130">
            <v>60031</v>
          </cell>
          <cell r="AR130">
            <v>180894</v>
          </cell>
          <cell r="AS130">
            <v>39420</v>
          </cell>
          <cell r="AT130">
            <v>220314</v>
          </cell>
          <cell r="AU130">
            <v>0</v>
          </cell>
          <cell r="AV130">
            <v>804</v>
          </cell>
          <cell r="AW130">
            <v>804</v>
          </cell>
          <cell r="AX130">
            <v>1552</v>
          </cell>
          <cell r="AY130">
            <v>1188</v>
          </cell>
          <cell r="AZ130">
            <v>1485</v>
          </cell>
          <cell r="BA130">
            <v>0</v>
          </cell>
          <cell r="BB130">
            <v>5029</v>
          </cell>
          <cell r="BC130">
            <v>0</v>
          </cell>
          <cell r="BD130">
            <v>5856</v>
          </cell>
          <cell r="BE130">
            <v>915</v>
          </cell>
          <cell r="BF130">
            <v>0</v>
          </cell>
          <cell r="BG130">
            <v>297</v>
          </cell>
          <cell r="BH130">
            <v>0</v>
          </cell>
          <cell r="BI130">
            <v>0</v>
          </cell>
          <cell r="BJ130">
            <v>0</v>
          </cell>
          <cell r="BK130">
            <v>0</v>
          </cell>
          <cell r="BL130">
            <v>0</v>
          </cell>
          <cell r="BM130">
            <v>0</v>
          </cell>
          <cell r="BN130">
            <v>7068</v>
          </cell>
          <cell r="BO130">
            <v>750</v>
          </cell>
          <cell r="BP130">
            <v>7037</v>
          </cell>
          <cell r="BQ130">
            <v>1415</v>
          </cell>
          <cell r="BR130">
            <v>301644</v>
          </cell>
          <cell r="BS130">
            <v>18000</v>
          </cell>
          <cell r="BT130">
            <v>319644</v>
          </cell>
          <cell r="BU130">
            <v>149</v>
          </cell>
          <cell r="BV130">
            <v>0</v>
          </cell>
          <cell r="BW130">
            <v>0</v>
          </cell>
          <cell r="BX130">
            <v>0</v>
          </cell>
          <cell r="BY130">
            <v>0</v>
          </cell>
          <cell r="BZ130">
            <v>0</v>
          </cell>
          <cell r="CA130">
            <v>17618</v>
          </cell>
          <cell r="CC130">
            <v>17618</v>
          </cell>
          <cell r="CD130">
            <v>17767</v>
          </cell>
          <cell r="CE130">
            <v>337411</v>
          </cell>
          <cell r="CF130">
            <v>314615</v>
          </cell>
          <cell r="CG130">
            <v>17618</v>
          </cell>
          <cell r="CH130">
            <v>149</v>
          </cell>
          <cell r="CI130">
            <v>5029</v>
          </cell>
          <cell r="CJ130">
            <v>337411</v>
          </cell>
          <cell r="CK130">
            <v>0</v>
          </cell>
          <cell r="CL130">
            <v>0</v>
          </cell>
          <cell r="CM130">
            <v>0</v>
          </cell>
          <cell r="CN130">
            <v>0</v>
          </cell>
          <cell r="CO130">
            <v>0</v>
          </cell>
          <cell r="CP130">
            <v>0</v>
          </cell>
          <cell r="CQ130">
            <v>0</v>
          </cell>
          <cell r="CR130">
            <v>0</v>
          </cell>
          <cell r="CS130">
            <v>0</v>
          </cell>
        </row>
        <row r="131">
          <cell r="A131">
            <v>743</v>
          </cell>
          <cell r="B131">
            <v>2108</v>
          </cell>
          <cell r="C131" t="str">
            <v>Parkend Primary School</v>
          </cell>
          <cell r="M131">
            <v>0</v>
          </cell>
          <cell r="N131">
            <v>0</v>
          </cell>
          <cell r="O131">
            <v>8</v>
          </cell>
          <cell r="P131">
            <v>8</v>
          </cell>
          <cell r="Q131">
            <v>10</v>
          </cell>
          <cell r="R131">
            <v>17</v>
          </cell>
          <cell r="S131">
            <v>7</v>
          </cell>
          <cell r="T131">
            <v>11</v>
          </cell>
          <cell r="U131">
            <v>9</v>
          </cell>
          <cell r="V131">
            <v>0</v>
          </cell>
          <cell r="W131">
            <v>70</v>
          </cell>
          <cell r="X131">
            <v>26</v>
          </cell>
          <cell r="Y131">
            <v>44</v>
          </cell>
          <cell r="Z131">
            <v>70</v>
          </cell>
          <cell r="AA131">
            <v>0</v>
          </cell>
          <cell r="AB131">
            <v>0</v>
          </cell>
          <cell r="AC131">
            <v>0.25</v>
          </cell>
          <cell r="AD131">
            <v>7</v>
          </cell>
          <cell r="AE131">
            <v>11</v>
          </cell>
          <cell r="AF131">
            <v>1</v>
          </cell>
          <cell r="AG131">
            <v>0</v>
          </cell>
          <cell r="AH131">
            <v>5</v>
          </cell>
          <cell r="AI131">
            <v>7</v>
          </cell>
          <cell r="AJ131">
            <v>2.6</v>
          </cell>
          <cell r="AK131">
            <v>32100.370000000003</v>
          </cell>
          <cell r="AL131">
            <v>30842</v>
          </cell>
          <cell r="AM131">
            <v>1258.3700000000026</v>
          </cell>
          <cell r="AN131">
            <v>3271.76</v>
          </cell>
          <cell r="AO131">
            <v>1</v>
          </cell>
          <cell r="AP131">
            <v>3272</v>
          </cell>
          <cell r="AQ131">
            <v>60031</v>
          </cell>
          <cell r="AR131">
            <v>86730</v>
          </cell>
          <cell r="AS131">
            <v>18900</v>
          </cell>
          <cell r="AT131">
            <v>105630</v>
          </cell>
          <cell r="AU131">
            <v>0</v>
          </cell>
          <cell r="AV131">
            <v>798</v>
          </cell>
          <cell r="AW131">
            <v>798</v>
          </cell>
          <cell r="AX131">
            <v>970</v>
          </cell>
          <cell r="AY131">
            <v>1386</v>
          </cell>
          <cell r="AZ131">
            <v>1815</v>
          </cell>
          <cell r="BA131">
            <v>0</v>
          </cell>
          <cell r="BB131">
            <v>4969</v>
          </cell>
          <cell r="BC131">
            <v>0</v>
          </cell>
          <cell r="BD131">
            <v>2496</v>
          </cell>
          <cell r="BE131">
            <v>390</v>
          </cell>
          <cell r="BF131">
            <v>0</v>
          </cell>
          <cell r="BG131">
            <v>297</v>
          </cell>
          <cell r="BH131">
            <v>0</v>
          </cell>
          <cell r="BI131">
            <v>0</v>
          </cell>
          <cell r="BJ131">
            <v>0</v>
          </cell>
          <cell r="BK131">
            <v>0</v>
          </cell>
          <cell r="BL131">
            <v>0</v>
          </cell>
          <cell r="BM131">
            <v>0</v>
          </cell>
          <cell r="BN131">
            <v>3183</v>
          </cell>
          <cell r="BO131">
            <v>3272</v>
          </cell>
          <cell r="BP131">
            <v>1188</v>
          </cell>
          <cell r="BQ131">
            <v>1981</v>
          </cell>
          <cell r="BR131">
            <v>180254</v>
          </cell>
          <cell r="BS131">
            <v>9000</v>
          </cell>
          <cell r="BT131">
            <v>189254</v>
          </cell>
          <cell r="BU131">
            <v>149</v>
          </cell>
          <cell r="BV131">
            <v>0</v>
          </cell>
          <cell r="BW131">
            <v>0</v>
          </cell>
          <cell r="BX131">
            <v>0</v>
          </cell>
          <cell r="BY131">
            <v>0</v>
          </cell>
          <cell r="BZ131">
            <v>0</v>
          </cell>
          <cell r="CA131">
            <v>14098</v>
          </cell>
          <cell r="CC131">
            <v>14098</v>
          </cell>
          <cell r="CD131">
            <v>14247</v>
          </cell>
          <cell r="CE131">
            <v>203501</v>
          </cell>
          <cell r="CF131">
            <v>184285</v>
          </cell>
          <cell r="CG131">
            <v>14098</v>
          </cell>
          <cell r="CH131">
            <v>149</v>
          </cell>
          <cell r="CI131">
            <v>4969</v>
          </cell>
          <cell r="CJ131">
            <v>203501</v>
          </cell>
          <cell r="CK131">
            <v>0</v>
          </cell>
          <cell r="CL131">
            <v>0</v>
          </cell>
          <cell r="CM131">
            <v>0</v>
          </cell>
          <cell r="CN131">
            <v>0</v>
          </cell>
          <cell r="CO131">
            <v>0</v>
          </cell>
          <cell r="CP131">
            <v>0</v>
          </cell>
          <cell r="CQ131">
            <v>0</v>
          </cell>
          <cell r="CR131">
            <v>0</v>
          </cell>
          <cell r="CS131">
            <v>0</v>
          </cell>
        </row>
        <row r="132">
          <cell r="A132">
            <v>749</v>
          </cell>
          <cell r="B132">
            <v>3060</v>
          </cell>
          <cell r="C132" t="str">
            <v>Pauntley Church of England Primary School</v>
          </cell>
          <cell r="M132">
            <v>0</v>
          </cell>
          <cell r="N132">
            <v>0</v>
          </cell>
          <cell r="O132">
            <v>7</v>
          </cell>
          <cell r="P132">
            <v>8</v>
          </cell>
          <cell r="Q132">
            <v>10</v>
          </cell>
          <cell r="R132">
            <v>7</v>
          </cell>
          <cell r="S132">
            <v>7</v>
          </cell>
          <cell r="T132">
            <v>6</v>
          </cell>
          <cell r="U132">
            <v>10</v>
          </cell>
          <cell r="V132">
            <v>0</v>
          </cell>
          <cell r="W132">
            <v>55</v>
          </cell>
          <cell r="X132">
            <v>25</v>
          </cell>
          <cell r="Y132">
            <v>30</v>
          </cell>
          <cell r="Z132">
            <v>55</v>
          </cell>
          <cell r="AA132">
            <v>0</v>
          </cell>
          <cell r="AB132">
            <v>0</v>
          </cell>
          <cell r="AC132">
            <v>0.26669999999999999</v>
          </cell>
          <cell r="AD132">
            <v>7</v>
          </cell>
          <cell r="AE132">
            <v>8</v>
          </cell>
          <cell r="AF132">
            <v>0</v>
          </cell>
          <cell r="AG132">
            <v>3</v>
          </cell>
          <cell r="AH132">
            <v>0</v>
          </cell>
          <cell r="AI132">
            <v>0</v>
          </cell>
          <cell r="AJ132">
            <v>1.7999999999999998</v>
          </cell>
          <cell r="AK132">
            <v>33005.589999999997</v>
          </cell>
          <cell r="AL132">
            <v>30842</v>
          </cell>
          <cell r="AM132">
            <v>2163.5899999999965</v>
          </cell>
          <cell r="AN132">
            <v>3894.46</v>
          </cell>
          <cell r="AO132">
            <v>1</v>
          </cell>
          <cell r="AP132">
            <v>3894</v>
          </cell>
          <cell r="AQ132">
            <v>60031</v>
          </cell>
          <cell r="AR132">
            <v>68145</v>
          </cell>
          <cell r="AS132">
            <v>14850</v>
          </cell>
          <cell r="AT132">
            <v>82995</v>
          </cell>
          <cell r="AU132">
            <v>0</v>
          </cell>
          <cell r="AV132">
            <v>522</v>
          </cell>
          <cell r="AW132">
            <v>522</v>
          </cell>
          <cell r="AX132">
            <v>0</v>
          </cell>
          <cell r="AY132">
            <v>1386</v>
          </cell>
          <cell r="AZ132">
            <v>1320</v>
          </cell>
          <cell r="BA132">
            <v>0</v>
          </cell>
          <cell r="BB132">
            <v>3228</v>
          </cell>
          <cell r="BC132">
            <v>0</v>
          </cell>
          <cell r="BD132">
            <v>2400</v>
          </cell>
          <cell r="BE132">
            <v>375</v>
          </cell>
          <cell r="BF132">
            <v>0</v>
          </cell>
          <cell r="BG132">
            <v>297</v>
          </cell>
          <cell r="BH132">
            <v>0</v>
          </cell>
          <cell r="BI132">
            <v>0</v>
          </cell>
          <cell r="BJ132">
            <v>0</v>
          </cell>
          <cell r="BK132">
            <v>0</v>
          </cell>
          <cell r="BL132">
            <v>0</v>
          </cell>
          <cell r="BM132">
            <v>0</v>
          </cell>
          <cell r="BN132">
            <v>3072</v>
          </cell>
          <cell r="BO132">
            <v>3894</v>
          </cell>
          <cell r="BP132">
            <v>413</v>
          </cell>
          <cell r="BQ132">
            <v>0</v>
          </cell>
          <cell r="BR132">
            <v>153633</v>
          </cell>
          <cell r="BS132">
            <v>9000</v>
          </cell>
          <cell r="BT132">
            <v>162633</v>
          </cell>
          <cell r="BU132">
            <v>149</v>
          </cell>
          <cell r="BV132">
            <v>0</v>
          </cell>
          <cell r="BW132">
            <v>0</v>
          </cell>
          <cell r="BX132">
            <v>0</v>
          </cell>
          <cell r="BY132">
            <v>0</v>
          </cell>
          <cell r="BZ132">
            <v>0</v>
          </cell>
          <cell r="CA132">
            <v>13420</v>
          </cell>
          <cell r="CC132">
            <v>13420</v>
          </cell>
          <cell r="CD132">
            <v>13569</v>
          </cell>
          <cell r="CE132">
            <v>176202</v>
          </cell>
          <cell r="CF132">
            <v>159405</v>
          </cell>
          <cell r="CG132">
            <v>13420</v>
          </cell>
          <cell r="CH132">
            <v>149</v>
          </cell>
          <cell r="CI132">
            <v>3228</v>
          </cell>
          <cell r="CJ132">
            <v>176202</v>
          </cell>
          <cell r="CK132">
            <v>0</v>
          </cell>
          <cell r="CL132">
            <v>0</v>
          </cell>
          <cell r="CM132">
            <v>0</v>
          </cell>
          <cell r="CN132">
            <v>0</v>
          </cell>
          <cell r="CO132">
            <v>0</v>
          </cell>
          <cell r="CP132">
            <v>0</v>
          </cell>
          <cell r="CQ132">
            <v>0</v>
          </cell>
          <cell r="CR132">
            <v>0</v>
          </cell>
          <cell r="CS132">
            <v>0</v>
          </cell>
        </row>
        <row r="133">
          <cell r="A133">
            <v>750</v>
          </cell>
          <cell r="B133">
            <v>2109</v>
          </cell>
          <cell r="C133" t="str">
            <v>Pillowell Community Primary School</v>
          </cell>
          <cell r="M133">
            <v>0</v>
          </cell>
          <cell r="N133">
            <v>0</v>
          </cell>
          <cell r="O133">
            <v>11</v>
          </cell>
          <cell r="P133">
            <v>7</v>
          </cell>
          <cell r="Q133">
            <v>11</v>
          </cell>
          <cell r="R133">
            <v>11</v>
          </cell>
          <cell r="S133">
            <v>10</v>
          </cell>
          <cell r="T133">
            <v>9</v>
          </cell>
          <cell r="U133">
            <v>10</v>
          </cell>
          <cell r="V133">
            <v>0</v>
          </cell>
          <cell r="W133">
            <v>69</v>
          </cell>
          <cell r="X133">
            <v>29</v>
          </cell>
          <cell r="Y133">
            <v>40</v>
          </cell>
          <cell r="Z133">
            <v>69</v>
          </cell>
          <cell r="AA133">
            <v>0</v>
          </cell>
          <cell r="AB133">
            <v>0</v>
          </cell>
          <cell r="AC133">
            <v>0.4</v>
          </cell>
          <cell r="AD133">
            <v>12</v>
          </cell>
          <cell r="AE133">
            <v>16</v>
          </cell>
          <cell r="AF133">
            <v>0</v>
          </cell>
          <cell r="AG133">
            <v>5</v>
          </cell>
          <cell r="AH133">
            <v>12</v>
          </cell>
          <cell r="AI133">
            <v>9</v>
          </cell>
          <cell r="AJ133">
            <v>2.3999000000000001</v>
          </cell>
          <cell r="AK133">
            <v>33005.54</v>
          </cell>
          <cell r="AL133">
            <v>30842</v>
          </cell>
          <cell r="AM133">
            <v>2163.5400000000009</v>
          </cell>
          <cell r="AN133">
            <v>5192.28</v>
          </cell>
          <cell r="AO133">
            <v>1</v>
          </cell>
          <cell r="AP133">
            <v>5192</v>
          </cell>
          <cell r="AQ133">
            <v>60031</v>
          </cell>
          <cell r="AR133">
            <v>85491</v>
          </cell>
          <cell r="AS133">
            <v>18630</v>
          </cell>
          <cell r="AT133">
            <v>104121</v>
          </cell>
          <cell r="AU133">
            <v>5479</v>
          </cell>
          <cell r="AV133">
            <v>1400</v>
          </cell>
          <cell r="AW133">
            <v>6879</v>
          </cell>
          <cell r="AX133">
            <v>2328</v>
          </cell>
          <cell r="AY133">
            <v>2376</v>
          </cell>
          <cell r="AZ133">
            <v>2640</v>
          </cell>
          <cell r="BA133">
            <v>0</v>
          </cell>
          <cell r="BB133">
            <v>14223</v>
          </cell>
          <cell r="BC133">
            <v>0</v>
          </cell>
          <cell r="BD133">
            <v>2784</v>
          </cell>
          <cell r="BE133">
            <v>435</v>
          </cell>
          <cell r="BF133">
            <v>0</v>
          </cell>
          <cell r="BG133">
            <v>297</v>
          </cell>
          <cell r="BH133">
            <v>0</v>
          </cell>
          <cell r="BI133">
            <v>0</v>
          </cell>
          <cell r="BJ133">
            <v>0</v>
          </cell>
          <cell r="BK133">
            <v>0</v>
          </cell>
          <cell r="BL133">
            <v>0</v>
          </cell>
          <cell r="BM133">
            <v>0</v>
          </cell>
          <cell r="BN133">
            <v>3516</v>
          </cell>
          <cell r="BO133">
            <v>5192</v>
          </cell>
          <cell r="BP133">
            <v>1621</v>
          </cell>
          <cell r="BQ133">
            <v>2547</v>
          </cell>
          <cell r="BR133">
            <v>191251</v>
          </cell>
          <cell r="BS133">
            <v>9000</v>
          </cell>
          <cell r="BT133">
            <v>200251</v>
          </cell>
          <cell r="BU133">
            <v>149</v>
          </cell>
          <cell r="BV133">
            <v>0</v>
          </cell>
          <cell r="BW133">
            <v>0</v>
          </cell>
          <cell r="BX133">
            <v>0</v>
          </cell>
          <cell r="BY133">
            <v>0</v>
          </cell>
          <cell r="BZ133">
            <v>0</v>
          </cell>
          <cell r="CA133">
            <v>14565</v>
          </cell>
          <cell r="CC133">
            <v>14565</v>
          </cell>
          <cell r="CD133">
            <v>14714</v>
          </cell>
          <cell r="CE133">
            <v>214965</v>
          </cell>
          <cell r="CF133">
            <v>186028</v>
          </cell>
          <cell r="CG133">
            <v>14565</v>
          </cell>
          <cell r="CH133">
            <v>149</v>
          </cell>
          <cell r="CI133">
            <v>14223</v>
          </cell>
          <cell r="CJ133">
            <v>214965</v>
          </cell>
          <cell r="CK133">
            <v>0</v>
          </cell>
          <cell r="CL133">
            <v>0</v>
          </cell>
          <cell r="CM133">
            <v>0</v>
          </cell>
          <cell r="CN133">
            <v>0</v>
          </cell>
          <cell r="CO133">
            <v>0</v>
          </cell>
          <cell r="CP133">
            <v>0</v>
          </cell>
          <cell r="CQ133">
            <v>0</v>
          </cell>
          <cell r="CR133">
            <v>0</v>
          </cell>
          <cell r="CS133">
            <v>0</v>
          </cell>
        </row>
        <row r="134">
          <cell r="A134">
            <v>754</v>
          </cell>
          <cell r="B134">
            <v>3343</v>
          </cell>
          <cell r="C134" t="str">
            <v>Prestbury St. Mary's Church of England Junior School</v>
          </cell>
          <cell r="D134">
            <v>1</v>
          </cell>
          <cell r="M134">
            <v>0</v>
          </cell>
          <cell r="N134">
            <v>0</v>
          </cell>
          <cell r="O134">
            <v>0</v>
          </cell>
          <cell r="P134">
            <v>0</v>
          </cell>
          <cell r="Q134">
            <v>0</v>
          </cell>
          <cell r="R134">
            <v>58</v>
          </cell>
          <cell r="S134">
            <v>58</v>
          </cell>
          <cell r="T134">
            <v>60</v>
          </cell>
          <cell r="U134">
            <v>55</v>
          </cell>
          <cell r="V134">
            <v>0</v>
          </cell>
          <cell r="W134">
            <v>231</v>
          </cell>
          <cell r="X134">
            <v>0</v>
          </cell>
          <cell r="Y134">
            <v>231</v>
          </cell>
          <cell r="Z134">
            <v>231</v>
          </cell>
          <cell r="AA134">
            <v>0</v>
          </cell>
          <cell r="AB134">
            <v>0</v>
          </cell>
          <cell r="AC134">
            <v>0.23380000000000001</v>
          </cell>
          <cell r="AD134">
            <v>0</v>
          </cell>
          <cell r="AE134">
            <v>54</v>
          </cell>
          <cell r="AF134">
            <v>0</v>
          </cell>
          <cell r="AG134">
            <v>6</v>
          </cell>
          <cell r="AH134">
            <v>16</v>
          </cell>
          <cell r="AI134">
            <v>13</v>
          </cell>
          <cell r="AJ134">
            <v>9.2380999999999993</v>
          </cell>
          <cell r="AK134">
            <v>28645.9</v>
          </cell>
          <cell r="AL134">
            <v>30842</v>
          </cell>
          <cell r="AM134">
            <v>-2196.0999999999985</v>
          </cell>
          <cell r="AN134">
            <v>-20287.79</v>
          </cell>
          <cell r="AO134">
            <v>0.33329999999999999</v>
          </cell>
          <cell r="AP134">
            <v>-6762</v>
          </cell>
          <cell r="AQ134">
            <v>60031</v>
          </cell>
          <cell r="AR134">
            <v>286209</v>
          </cell>
          <cell r="AS134">
            <v>62370</v>
          </cell>
          <cell r="AT134">
            <v>348579</v>
          </cell>
          <cell r="AU134">
            <v>10993</v>
          </cell>
          <cell r="AV134">
            <v>2304</v>
          </cell>
          <cell r="AW134">
            <v>13297</v>
          </cell>
          <cell r="AX134">
            <v>3104</v>
          </cell>
          <cell r="AY134">
            <v>0</v>
          </cell>
          <cell r="AZ134">
            <v>8910</v>
          </cell>
          <cell r="BA134">
            <v>0</v>
          </cell>
          <cell r="BB134">
            <v>25311</v>
          </cell>
          <cell r="BC134">
            <v>0</v>
          </cell>
          <cell r="BD134">
            <v>0</v>
          </cell>
          <cell r="BE134">
            <v>0</v>
          </cell>
          <cell r="BF134">
            <v>0</v>
          </cell>
          <cell r="BG134">
            <v>297</v>
          </cell>
          <cell r="BH134">
            <v>0</v>
          </cell>
          <cell r="BI134">
            <v>0</v>
          </cell>
          <cell r="BJ134">
            <v>0</v>
          </cell>
          <cell r="BK134">
            <v>0</v>
          </cell>
          <cell r="BL134">
            <v>0</v>
          </cell>
          <cell r="BM134">
            <v>0</v>
          </cell>
          <cell r="BN134">
            <v>297</v>
          </cell>
          <cell r="BO134">
            <v>-6762</v>
          </cell>
          <cell r="BP134">
            <v>769</v>
          </cell>
          <cell r="BQ134">
            <v>3679</v>
          </cell>
          <cell r="BR134">
            <v>431904</v>
          </cell>
          <cell r="BS134">
            <v>30000</v>
          </cell>
          <cell r="BT134">
            <v>461904</v>
          </cell>
          <cell r="BU134">
            <v>149</v>
          </cell>
          <cell r="BV134">
            <v>0</v>
          </cell>
          <cell r="BW134">
            <v>0</v>
          </cell>
          <cell r="BX134">
            <v>0</v>
          </cell>
          <cell r="BY134">
            <v>0</v>
          </cell>
          <cell r="BZ134">
            <v>0</v>
          </cell>
          <cell r="CA134">
            <v>0</v>
          </cell>
          <cell r="CC134">
            <v>0</v>
          </cell>
          <cell r="CD134">
            <v>149</v>
          </cell>
          <cell r="CE134">
            <v>462053</v>
          </cell>
          <cell r="CF134">
            <v>436593</v>
          </cell>
          <cell r="CG134">
            <v>0</v>
          </cell>
          <cell r="CH134">
            <v>149</v>
          </cell>
          <cell r="CI134">
            <v>25311</v>
          </cell>
          <cell r="CJ134">
            <v>462053</v>
          </cell>
          <cell r="CK134">
            <v>0</v>
          </cell>
          <cell r="CL134">
            <v>0</v>
          </cell>
          <cell r="CM134">
            <v>0</v>
          </cell>
          <cell r="CN134">
            <v>0</v>
          </cell>
          <cell r="CO134">
            <v>0</v>
          </cell>
          <cell r="CP134">
            <v>0</v>
          </cell>
          <cell r="CQ134">
            <v>0</v>
          </cell>
          <cell r="CR134">
            <v>0</v>
          </cell>
          <cell r="CS134">
            <v>0</v>
          </cell>
        </row>
        <row r="135">
          <cell r="A135">
            <v>755</v>
          </cell>
          <cell r="B135">
            <v>5202</v>
          </cell>
          <cell r="C135" t="str">
            <v>Primrose Hill Church of England Primary School</v>
          </cell>
          <cell r="E135">
            <v>1</v>
          </cell>
          <cell r="F135">
            <v>1</v>
          </cell>
          <cell r="G135">
            <v>1</v>
          </cell>
          <cell r="L135">
            <v>1</v>
          </cell>
          <cell r="M135">
            <v>0</v>
          </cell>
          <cell r="N135">
            <v>0</v>
          </cell>
          <cell r="O135">
            <v>43</v>
          </cell>
          <cell r="P135">
            <v>46</v>
          </cell>
          <cell r="Q135">
            <v>44</v>
          </cell>
          <cell r="R135">
            <v>44</v>
          </cell>
          <cell r="S135">
            <v>45</v>
          </cell>
          <cell r="T135">
            <v>47</v>
          </cell>
          <cell r="U135">
            <v>47</v>
          </cell>
          <cell r="V135">
            <v>0</v>
          </cell>
          <cell r="W135">
            <v>316</v>
          </cell>
          <cell r="X135">
            <v>133</v>
          </cell>
          <cell r="Y135">
            <v>183</v>
          </cell>
          <cell r="Z135">
            <v>316</v>
          </cell>
          <cell r="AA135">
            <v>0</v>
          </cell>
          <cell r="AB135">
            <v>0</v>
          </cell>
          <cell r="AC135">
            <v>0.16389999999999999</v>
          </cell>
          <cell r="AD135">
            <v>22</v>
          </cell>
          <cell r="AE135">
            <v>30</v>
          </cell>
          <cell r="AF135">
            <v>4</v>
          </cell>
          <cell r="AG135">
            <v>9</v>
          </cell>
          <cell r="AH135">
            <v>5</v>
          </cell>
          <cell r="AI135">
            <v>14</v>
          </cell>
          <cell r="AJ135">
            <v>11.2</v>
          </cell>
          <cell r="AK135">
            <v>29268.62</v>
          </cell>
          <cell r="AL135">
            <v>30842</v>
          </cell>
          <cell r="AM135">
            <v>-1573.380000000001</v>
          </cell>
          <cell r="AN135">
            <v>-17621.86</v>
          </cell>
          <cell r="AO135">
            <v>0.33329999999999999</v>
          </cell>
          <cell r="AP135">
            <v>-5873</v>
          </cell>
          <cell r="AQ135">
            <v>60031</v>
          </cell>
          <cell r="AR135">
            <v>391524</v>
          </cell>
          <cell r="AS135">
            <v>85320</v>
          </cell>
          <cell r="AT135">
            <v>476844</v>
          </cell>
          <cell r="AU135">
            <v>38955</v>
          </cell>
          <cell r="AV135">
            <v>1976</v>
          </cell>
          <cell r="AW135">
            <v>40931</v>
          </cell>
          <cell r="AX135">
            <v>970</v>
          </cell>
          <cell r="AY135">
            <v>4356</v>
          </cell>
          <cell r="AZ135">
            <v>4950</v>
          </cell>
          <cell r="BA135">
            <v>0</v>
          </cell>
          <cell r="BB135">
            <v>51207</v>
          </cell>
          <cell r="BC135">
            <v>0</v>
          </cell>
          <cell r="BD135">
            <v>12768</v>
          </cell>
          <cell r="BE135">
            <v>1995</v>
          </cell>
          <cell r="BF135">
            <v>321</v>
          </cell>
          <cell r="BG135">
            <v>446</v>
          </cell>
          <cell r="BH135">
            <v>0</v>
          </cell>
          <cell r="BI135">
            <v>0</v>
          </cell>
          <cell r="BJ135">
            <v>0</v>
          </cell>
          <cell r="BK135">
            <v>0</v>
          </cell>
          <cell r="BL135">
            <v>0</v>
          </cell>
          <cell r="BM135">
            <v>0</v>
          </cell>
          <cell r="BN135">
            <v>15530</v>
          </cell>
          <cell r="BO135">
            <v>-5873</v>
          </cell>
          <cell r="BP135">
            <v>2511</v>
          </cell>
          <cell r="BQ135">
            <v>3962</v>
          </cell>
          <cell r="BR135">
            <v>604212</v>
          </cell>
          <cell r="BS135">
            <v>30000</v>
          </cell>
          <cell r="BT135">
            <v>634212</v>
          </cell>
          <cell r="BU135">
            <v>0</v>
          </cell>
          <cell r="BV135">
            <v>0</v>
          </cell>
          <cell r="BW135">
            <v>0</v>
          </cell>
          <cell r="BX135">
            <v>0</v>
          </cell>
          <cell r="BY135">
            <v>0</v>
          </cell>
          <cell r="BZ135">
            <v>0</v>
          </cell>
          <cell r="CA135">
            <v>25122</v>
          </cell>
          <cell r="CC135">
            <v>25122</v>
          </cell>
          <cell r="CD135">
            <v>25122</v>
          </cell>
          <cell r="CE135">
            <v>659334</v>
          </cell>
          <cell r="CF135">
            <v>583005</v>
          </cell>
          <cell r="CG135">
            <v>25122</v>
          </cell>
          <cell r="CH135">
            <v>0</v>
          </cell>
          <cell r="CI135">
            <v>51207</v>
          </cell>
          <cell r="CJ135">
            <v>659334</v>
          </cell>
          <cell r="CK135">
            <v>42537</v>
          </cell>
          <cell r="CL135">
            <v>30000</v>
          </cell>
          <cell r="CM135">
            <v>42539</v>
          </cell>
          <cell r="CN135">
            <v>1938</v>
          </cell>
          <cell r="CO135">
            <v>1932</v>
          </cell>
          <cell r="CP135">
            <v>0</v>
          </cell>
          <cell r="CQ135">
            <v>0</v>
          </cell>
          <cell r="CR135">
            <v>3939</v>
          </cell>
          <cell r="CS135">
            <v>3939</v>
          </cell>
        </row>
        <row r="136">
          <cell r="A136">
            <v>756</v>
          </cell>
          <cell r="B136">
            <v>3061</v>
          </cell>
          <cell r="C136" t="str">
            <v>Field Court Church of England Infant School</v>
          </cell>
          <cell r="I136">
            <v>1</v>
          </cell>
          <cell r="M136">
            <v>0</v>
          </cell>
          <cell r="N136">
            <v>0</v>
          </cell>
          <cell r="O136">
            <v>76</v>
          </cell>
          <cell r="P136">
            <v>88</v>
          </cell>
          <cell r="Q136">
            <v>87</v>
          </cell>
          <cell r="R136">
            <v>1</v>
          </cell>
          <cell r="S136">
            <v>0</v>
          </cell>
          <cell r="T136">
            <v>0</v>
          </cell>
          <cell r="U136">
            <v>0</v>
          </cell>
          <cell r="V136">
            <v>0</v>
          </cell>
          <cell r="W136">
            <v>252</v>
          </cell>
          <cell r="X136">
            <v>252</v>
          </cell>
          <cell r="Y136">
            <v>0</v>
          </cell>
          <cell r="Z136">
            <v>252</v>
          </cell>
          <cell r="AA136">
            <v>0</v>
          </cell>
          <cell r="AB136">
            <v>0</v>
          </cell>
          <cell r="AC136">
            <v>0</v>
          </cell>
          <cell r="AD136">
            <v>48</v>
          </cell>
          <cell r="AE136">
            <v>0</v>
          </cell>
          <cell r="AF136">
            <v>8</v>
          </cell>
          <cell r="AG136">
            <v>0</v>
          </cell>
          <cell r="AH136">
            <v>19</v>
          </cell>
          <cell r="AI136">
            <v>14</v>
          </cell>
          <cell r="AJ136">
            <v>9</v>
          </cell>
          <cell r="AK136">
            <v>29297.61</v>
          </cell>
          <cell r="AL136">
            <v>30842</v>
          </cell>
          <cell r="AM136">
            <v>-1544.3899999999994</v>
          </cell>
          <cell r="AN136">
            <v>-13899.51</v>
          </cell>
          <cell r="AO136">
            <v>0.33329999999999999</v>
          </cell>
          <cell r="AP136">
            <v>-4633</v>
          </cell>
          <cell r="AQ136">
            <v>60031</v>
          </cell>
          <cell r="AR136">
            <v>312228</v>
          </cell>
          <cell r="AS136">
            <v>68040</v>
          </cell>
          <cell r="AT136">
            <v>380268</v>
          </cell>
          <cell r="AU136">
            <v>17045</v>
          </cell>
          <cell r="AV136">
            <v>2508</v>
          </cell>
          <cell r="AW136">
            <v>19553</v>
          </cell>
          <cell r="AX136">
            <v>3686</v>
          </cell>
          <cell r="AY136">
            <v>9504</v>
          </cell>
          <cell r="AZ136">
            <v>0</v>
          </cell>
          <cell r="BA136">
            <v>6327</v>
          </cell>
          <cell r="BB136">
            <v>39070</v>
          </cell>
          <cell r="BC136">
            <v>0</v>
          </cell>
          <cell r="BD136">
            <v>24192</v>
          </cell>
          <cell r="BE136">
            <v>3780</v>
          </cell>
          <cell r="BF136">
            <v>0</v>
          </cell>
          <cell r="BG136">
            <v>297</v>
          </cell>
          <cell r="BH136">
            <v>0</v>
          </cell>
          <cell r="BI136">
            <v>0</v>
          </cell>
          <cell r="BJ136">
            <v>0</v>
          </cell>
          <cell r="BK136">
            <v>0</v>
          </cell>
          <cell r="BL136">
            <v>0</v>
          </cell>
          <cell r="BM136">
            <v>0</v>
          </cell>
          <cell r="BN136">
            <v>28269</v>
          </cell>
          <cell r="BO136">
            <v>-4633</v>
          </cell>
          <cell r="BP136">
            <v>17410</v>
          </cell>
          <cell r="BQ136">
            <v>3962</v>
          </cell>
          <cell r="BR136">
            <v>524377</v>
          </cell>
          <cell r="BS136">
            <v>30000</v>
          </cell>
          <cell r="BT136">
            <v>554377</v>
          </cell>
          <cell r="BU136">
            <v>149</v>
          </cell>
          <cell r="BV136">
            <v>0</v>
          </cell>
          <cell r="BW136">
            <v>0</v>
          </cell>
          <cell r="BX136">
            <v>0</v>
          </cell>
          <cell r="BY136">
            <v>0</v>
          </cell>
          <cell r="BZ136">
            <v>0</v>
          </cell>
          <cell r="CA136">
            <v>22451</v>
          </cell>
          <cell r="CC136">
            <v>22451</v>
          </cell>
          <cell r="CD136">
            <v>22600</v>
          </cell>
          <cell r="CE136">
            <v>576977</v>
          </cell>
          <cell r="CF136">
            <v>515307</v>
          </cell>
          <cell r="CG136">
            <v>22451</v>
          </cell>
          <cell r="CH136">
            <v>149</v>
          </cell>
          <cell r="CI136">
            <v>39070</v>
          </cell>
          <cell r="CJ136">
            <v>576977</v>
          </cell>
          <cell r="CK136">
            <v>0</v>
          </cell>
          <cell r="CL136">
            <v>0</v>
          </cell>
          <cell r="CM136">
            <v>0</v>
          </cell>
          <cell r="CN136">
            <v>0</v>
          </cell>
          <cell r="CO136">
            <v>0</v>
          </cell>
          <cell r="CP136">
            <v>0</v>
          </cell>
          <cell r="CQ136">
            <v>0</v>
          </cell>
          <cell r="CR136">
            <v>0</v>
          </cell>
          <cell r="CS136">
            <v>0</v>
          </cell>
        </row>
        <row r="137">
          <cell r="A137">
            <v>757</v>
          </cell>
          <cell r="B137">
            <v>2168</v>
          </cell>
          <cell r="C137" t="str">
            <v>Field Court Junior School</v>
          </cell>
          <cell r="M137">
            <v>0</v>
          </cell>
          <cell r="N137">
            <v>0</v>
          </cell>
          <cell r="O137">
            <v>0</v>
          </cell>
          <cell r="P137">
            <v>0</v>
          </cell>
          <cell r="Q137">
            <v>0</v>
          </cell>
          <cell r="R137">
            <v>88</v>
          </cell>
          <cell r="S137">
            <v>90</v>
          </cell>
          <cell r="T137">
            <v>90</v>
          </cell>
          <cell r="U137">
            <v>88</v>
          </cell>
          <cell r="V137">
            <v>0</v>
          </cell>
          <cell r="W137">
            <v>356</v>
          </cell>
          <cell r="X137">
            <v>0</v>
          </cell>
          <cell r="Y137">
            <v>356</v>
          </cell>
          <cell r="Z137">
            <v>356</v>
          </cell>
          <cell r="AA137">
            <v>0</v>
          </cell>
          <cell r="AB137">
            <v>0</v>
          </cell>
          <cell r="AC137">
            <v>0.22750000000000001</v>
          </cell>
          <cell r="AD137">
            <v>0</v>
          </cell>
          <cell r="AE137">
            <v>81</v>
          </cell>
          <cell r="AF137">
            <v>0</v>
          </cell>
          <cell r="AG137">
            <v>19</v>
          </cell>
          <cell r="AH137">
            <v>21</v>
          </cell>
          <cell r="AI137">
            <v>17</v>
          </cell>
          <cell r="AJ137">
            <v>13.4</v>
          </cell>
          <cell r="AK137">
            <v>30714.280000000002</v>
          </cell>
          <cell r="AL137">
            <v>30842</v>
          </cell>
          <cell r="AM137">
            <v>-127.71999999999753</v>
          </cell>
          <cell r="AN137">
            <v>-1711.45</v>
          </cell>
          <cell r="AO137">
            <v>0</v>
          </cell>
          <cell r="AP137">
            <v>0</v>
          </cell>
          <cell r="AQ137">
            <v>60031</v>
          </cell>
          <cell r="AR137">
            <v>441084</v>
          </cell>
          <cell r="AS137">
            <v>96120</v>
          </cell>
          <cell r="AT137">
            <v>537204</v>
          </cell>
          <cell r="AU137">
            <v>36350</v>
          </cell>
          <cell r="AV137">
            <v>3348</v>
          </cell>
          <cell r="AW137">
            <v>39698</v>
          </cell>
          <cell r="AX137">
            <v>4074</v>
          </cell>
          <cell r="AY137">
            <v>0</v>
          </cell>
          <cell r="AZ137">
            <v>13365</v>
          </cell>
          <cell r="BA137">
            <v>0</v>
          </cell>
          <cell r="BB137">
            <v>57137</v>
          </cell>
          <cell r="BC137">
            <v>0</v>
          </cell>
          <cell r="BD137">
            <v>0</v>
          </cell>
          <cell r="BE137">
            <v>0</v>
          </cell>
          <cell r="BF137">
            <v>0</v>
          </cell>
          <cell r="BG137">
            <v>297</v>
          </cell>
          <cell r="BH137">
            <v>0</v>
          </cell>
          <cell r="BI137">
            <v>0</v>
          </cell>
          <cell r="BJ137">
            <v>0</v>
          </cell>
          <cell r="BK137">
            <v>0</v>
          </cell>
          <cell r="BL137">
            <v>0</v>
          </cell>
          <cell r="BM137">
            <v>0</v>
          </cell>
          <cell r="BN137">
            <v>297</v>
          </cell>
          <cell r="BO137">
            <v>0</v>
          </cell>
          <cell r="BP137">
            <v>18249</v>
          </cell>
          <cell r="BQ137">
            <v>4811</v>
          </cell>
          <cell r="BR137">
            <v>677729</v>
          </cell>
          <cell r="BS137">
            <v>30000</v>
          </cell>
          <cell r="BT137">
            <v>707729</v>
          </cell>
          <cell r="BU137">
            <v>149</v>
          </cell>
          <cell r="BV137">
            <v>0</v>
          </cell>
          <cell r="BW137">
            <v>0</v>
          </cell>
          <cell r="BX137">
            <v>0</v>
          </cell>
          <cell r="BY137">
            <v>0</v>
          </cell>
          <cell r="BZ137">
            <v>0</v>
          </cell>
          <cell r="CA137">
            <v>26776</v>
          </cell>
          <cell r="CC137">
            <v>26776</v>
          </cell>
          <cell r="CD137">
            <v>26925</v>
          </cell>
          <cell r="CE137">
            <v>734654</v>
          </cell>
          <cell r="CF137">
            <v>650592</v>
          </cell>
          <cell r="CG137">
            <v>26776</v>
          </cell>
          <cell r="CH137">
            <v>149</v>
          </cell>
          <cell r="CI137">
            <v>57137</v>
          </cell>
          <cell r="CJ137">
            <v>734654</v>
          </cell>
          <cell r="CK137">
            <v>0</v>
          </cell>
          <cell r="CL137">
            <v>0</v>
          </cell>
          <cell r="CM137">
            <v>0</v>
          </cell>
          <cell r="CN137">
            <v>0</v>
          </cell>
          <cell r="CO137">
            <v>0</v>
          </cell>
          <cell r="CP137">
            <v>0</v>
          </cell>
          <cell r="CQ137">
            <v>0</v>
          </cell>
          <cell r="CR137">
            <v>0</v>
          </cell>
          <cell r="CS137">
            <v>0</v>
          </cell>
        </row>
        <row r="138">
          <cell r="A138">
            <v>759</v>
          </cell>
          <cell r="B138">
            <v>3063</v>
          </cell>
          <cell r="C138" t="str">
            <v>Randwick Church of England Primary School</v>
          </cell>
          <cell r="M138">
            <v>0</v>
          </cell>
          <cell r="N138">
            <v>0</v>
          </cell>
          <cell r="O138">
            <v>11</v>
          </cell>
          <cell r="P138">
            <v>13</v>
          </cell>
          <cell r="Q138">
            <v>13</v>
          </cell>
          <cell r="R138">
            <v>10</v>
          </cell>
          <cell r="S138">
            <v>13</v>
          </cell>
          <cell r="T138">
            <v>4</v>
          </cell>
          <cell r="U138">
            <v>14</v>
          </cell>
          <cell r="V138">
            <v>0</v>
          </cell>
          <cell r="W138">
            <v>78</v>
          </cell>
          <cell r="X138">
            <v>37</v>
          </cell>
          <cell r="Y138">
            <v>41</v>
          </cell>
          <cell r="Z138">
            <v>78</v>
          </cell>
          <cell r="AA138">
            <v>0</v>
          </cell>
          <cell r="AB138">
            <v>0</v>
          </cell>
          <cell r="AC138">
            <v>0.26829999999999998</v>
          </cell>
          <cell r="AD138">
            <v>10</v>
          </cell>
          <cell r="AE138">
            <v>11</v>
          </cell>
          <cell r="AF138">
            <v>0</v>
          </cell>
          <cell r="AG138">
            <v>6</v>
          </cell>
          <cell r="AH138">
            <v>4</v>
          </cell>
          <cell r="AI138">
            <v>0</v>
          </cell>
          <cell r="AJ138">
            <v>3.8</v>
          </cell>
          <cell r="AK138">
            <v>30786.48</v>
          </cell>
          <cell r="AL138">
            <v>30842</v>
          </cell>
          <cell r="AM138">
            <v>-55.520000000000437</v>
          </cell>
          <cell r="AN138">
            <v>-210.98</v>
          </cell>
          <cell r="AO138">
            <v>0.5</v>
          </cell>
          <cell r="AP138">
            <v>-105</v>
          </cell>
          <cell r="AQ138">
            <v>60031</v>
          </cell>
          <cell r="AR138">
            <v>96642</v>
          </cell>
          <cell r="AS138">
            <v>21060</v>
          </cell>
          <cell r="AT138">
            <v>117702</v>
          </cell>
          <cell r="AU138">
            <v>6818</v>
          </cell>
          <cell r="AV138">
            <v>876</v>
          </cell>
          <cell r="AW138">
            <v>7694</v>
          </cell>
          <cell r="AX138">
            <v>776</v>
          </cell>
          <cell r="AY138">
            <v>1980</v>
          </cell>
          <cell r="AZ138">
            <v>1815</v>
          </cell>
          <cell r="BA138">
            <v>0</v>
          </cell>
          <cell r="BB138">
            <v>12265</v>
          </cell>
          <cell r="BC138">
            <v>0</v>
          </cell>
          <cell r="BD138">
            <v>3552</v>
          </cell>
          <cell r="BE138">
            <v>555</v>
          </cell>
          <cell r="BF138">
            <v>0</v>
          </cell>
          <cell r="BG138">
            <v>297</v>
          </cell>
          <cell r="BH138">
            <v>0</v>
          </cell>
          <cell r="BI138">
            <v>0</v>
          </cell>
          <cell r="BJ138">
            <v>0</v>
          </cell>
          <cell r="BK138">
            <v>0</v>
          </cell>
          <cell r="BL138">
            <v>0</v>
          </cell>
          <cell r="BM138">
            <v>0</v>
          </cell>
          <cell r="BN138">
            <v>4404</v>
          </cell>
          <cell r="BO138">
            <v>-105</v>
          </cell>
          <cell r="BP138">
            <v>1184</v>
          </cell>
          <cell r="BQ138">
            <v>0</v>
          </cell>
          <cell r="BR138">
            <v>195481</v>
          </cell>
          <cell r="BS138">
            <v>9000</v>
          </cell>
          <cell r="BT138">
            <v>204481</v>
          </cell>
          <cell r="BU138">
            <v>149</v>
          </cell>
          <cell r="BV138">
            <v>0</v>
          </cell>
          <cell r="BW138">
            <v>0</v>
          </cell>
          <cell r="BX138">
            <v>0</v>
          </cell>
          <cell r="BY138">
            <v>0</v>
          </cell>
          <cell r="BZ138">
            <v>0</v>
          </cell>
          <cell r="CA138">
            <v>14862</v>
          </cell>
          <cell r="CB138">
            <v>12203</v>
          </cell>
          <cell r="CC138">
            <v>2659</v>
          </cell>
          <cell r="CD138">
            <v>2808</v>
          </cell>
          <cell r="CE138">
            <v>207289</v>
          </cell>
          <cell r="CF138">
            <v>192216</v>
          </cell>
          <cell r="CG138">
            <v>2659</v>
          </cell>
          <cell r="CH138">
            <v>149</v>
          </cell>
          <cell r="CI138">
            <v>12265</v>
          </cell>
          <cell r="CJ138">
            <v>207289</v>
          </cell>
          <cell r="CK138">
            <v>0</v>
          </cell>
          <cell r="CL138">
            <v>0</v>
          </cell>
          <cell r="CM138">
            <v>0</v>
          </cell>
          <cell r="CN138">
            <v>0</v>
          </cell>
          <cell r="CO138">
            <v>0</v>
          </cell>
          <cell r="CP138">
            <v>0</v>
          </cell>
          <cell r="CQ138">
            <v>0</v>
          </cell>
          <cell r="CR138">
            <v>0</v>
          </cell>
          <cell r="CS138">
            <v>0</v>
          </cell>
        </row>
        <row r="139">
          <cell r="A139">
            <v>761</v>
          </cell>
          <cell r="B139">
            <v>3054</v>
          </cell>
          <cell r="C139" t="str">
            <v>Redbrook Church of England Primary School</v>
          </cell>
          <cell r="M139">
            <v>0</v>
          </cell>
          <cell r="N139">
            <v>0</v>
          </cell>
          <cell r="O139">
            <v>5</v>
          </cell>
          <cell r="P139">
            <v>8</v>
          </cell>
          <cell r="Q139">
            <v>8</v>
          </cell>
          <cell r="R139">
            <v>6</v>
          </cell>
          <cell r="S139">
            <v>5</v>
          </cell>
          <cell r="T139">
            <v>8</v>
          </cell>
          <cell r="U139">
            <v>9</v>
          </cell>
          <cell r="V139">
            <v>0</v>
          </cell>
          <cell r="W139">
            <v>49</v>
          </cell>
          <cell r="X139">
            <v>21</v>
          </cell>
          <cell r="Y139">
            <v>28</v>
          </cell>
          <cell r="Z139">
            <v>49</v>
          </cell>
          <cell r="AA139">
            <v>0</v>
          </cell>
          <cell r="AB139">
            <v>0</v>
          </cell>
          <cell r="AC139">
            <v>0.28570000000000001</v>
          </cell>
          <cell r="AD139">
            <v>6</v>
          </cell>
          <cell r="AE139">
            <v>8</v>
          </cell>
          <cell r="AF139">
            <v>1</v>
          </cell>
          <cell r="AG139">
            <v>2</v>
          </cell>
          <cell r="AH139">
            <v>1</v>
          </cell>
          <cell r="AI139">
            <v>0</v>
          </cell>
          <cell r="AJ139">
            <v>1.2000000000000002</v>
          </cell>
          <cell r="AK139">
            <v>33005.24</v>
          </cell>
          <cell r="AL139">
            <v>30842</v>
          </cell>
          <cell r="AM139">
            <v>2163.239999999998</v>
          </cell>
          <cell r="AN139">
            <v>2595.89</v>
          </cell>
          <cell r="AO139">
            <v>1</v>
          </cell>
          <cell r="AP139">
            <v>2596</v>
          </cell>
          <cell r="AQ139">
            <v>60031</v>
          </cell>
          <cell r="AR139">
            <v>60711</v>
          </cell>
          <cell r="AS139">
            <v>13230</v>
          </cell>
          <cell r="AT139">
            <v>73941</v>
          </cell>
          <cell r="AU139">
            <v>0</v>
          </cell>
          <cell r="AV139">
            <v>520</v>
          </cell>
          <cell r="AW139">
            <v>520</v>
          </cell>
          <cell r="AX139">
            <v>194</v>
          </cell>
          <cell r="AY139">
            <v>1188</v>
          </cell>
          <cell r="AZ139">
            <v>1320</v>
          </cell>
          <cell r="BA139">
            <v>0</v>
          </cell>
          <cell r="BB139">
            <v>3222</v>
          </cell>
          <cell r="BC139">
            <v>0</v>
          </cell>
          <cell r="BD139">
            <v>2016</v>
          </cell>
          <cell r="BE139">
            <v>315</v>
          </cell>
          <cell r="BF139">
            <v>0</v>
          </cell>
          <cell r="BG139">
            <v>297</v>
          </cell>
          <cell r="BH139">
            <v>0</v>
          </cell>
          <cell r="BI139">
            <v>0</v>
          </cell>
          <cell r="BJ139">
            <v>0</v>
          </cell>
          <cell r="BK139">
            <v>0</v>
          </cell>
          <cell r="BL139">
            <v>0</v>
          </cell>
          <cell r="BM139">
            <v>0</v>
          </cell>
          <cell r="BN139">
            <v>2628</v>
          </cell>
          <cell r="BO139">
            <v>2596</v>
          </cell>
          <cell r="BP139">
            <v>324</v>
          </cell>
          <cell r="BQ139">
            <v>0</v>
          </cell>
          <cell r="BR139">
            <v>142742</v>
          </cell>
          <cell r="BS139">
            <v>9000</v>
          </cell>
          <cell r="BT139">
            <v>151742</v>
          </cell>
          <cell r="BU139">
            <v>149</v>
          </cell>
          <cell r="BV139">
            <v>0</v>
          </cell>
          <cell r="BW139">
            <v>0</v>
          </cell>
          <cell r="BX139">
            <v>0</v>
          </cell>
          <cell r="BY139">
            <v>0</v>
          </cell>
          <cell r="BZ139">
            <v>0</v>
          </cell>
          <cell r="CA139">
            <v>12911</v>
          </cell>
          <cell r="CC139">
            <v>12911</v>
          </cell>
          <cell r="CD139">
            <v>13060</v>
          </cell>
          <cell r="CE139">
            <v>164802</v>
          </cell>
          <cell r="CF139">
            <v>148520</v>
          </cell>
          <cell r="CG139">
            <v>12911</v>
          </cell>
          <cell r="CH139">
            <v>149</v>
          </cell>
          <cell r="CI139">
            <v>3222</v>
          </cell>
          <cell r="CJ139">
            <v>164802</v>
          </cell>
          <cell r="CK139">
            <v>0</v>
          </cell>
          <cell r="CL139">
            <v>0</v>
          </cell>
          <cell r="CM139">
            <v>0</v>
          </cell>
          <cell r="CN139">
            <v>0</v>
          </cell>
          <cell r="CO139">
            <v>0</v>
          </cell>
          <cell r="CP139">
            <v>0</v>
          </cell>
          <cell r="CQ139">
            <v>0</v>
          </cell>
          <cell r="CR139">
            <v>0</v>
          </cell>
          <cell r="CS139">
            <v>0</v>
          </cell>
        </row>
        <row r="140">
          <cell r="A140">
            <v>763</v>
          </cell>
          <cell r="B140">
            <v>2123</v>
          </cell>
          <cell r="C140" t="str">
            <v>Rodborough Community Primary School</v>
          </cell>
          <cell r="M140">
            <v>0</v>
          </cell>
          <cell r="N140">
            <v>0</v>
          </cell>
          <cell r="O140">
            <v>28</v>
          </cell>
          <cell r="P140">
            <v>27</v>
          </cell>
          <cell r="Q140">
            <v>30</v>
          </cell>
          <cell r="R140">
            <v>27</v>
          </cell>
          <cell r="S140">
            <v>30</v>
          </cell>
          <cell r="T140">
            <v>31</v>
          </cell>
          <cell r="U140">
            <v>33</v>
          </cell>
          <cell r="V140">
            <v>0</v>
          </cell>
          <cell r="W140">
            <v>206</v>
          </cell>
          <cell r="X140">
            <v>85</v>
          </cell>
          <cell r="Y140">
            <v>121</v>
          </cell>
          <cell r="Z140">
            <v>206</v>
          </cell>
          <cell r="AA140">
            <v>0</v>
          </cell>
          <cell r="AB140">
            <v>0</v>
          </cell>
          <cell r="AC140">
            <v>0.25619999999999998</v>
          </cell>
          <cell r="AD140">
            <v>22</v>
          </cell>
          <cell r="AE140">
            <v>31</v>
          </cell>
          <cell r="AF140">
            <v>2</v>
          </cell>
          <cell r="AG140">
            <v>7</v>
          </cell>
          <cell r="AH140">
            <v>14</v>
          </cell>
          <cell r="AI140">
            <v>9</v>
          </cell>
          <cell r="AJ140">
            <v>7.1122999999999994</v>
          </cell>
          <cell r="AK140">
            <v>30304.7</v>
          </cell>
          <cell r="AL140">
            <v>30842</v>
          </cell>
          <cell r="AM140">
            <v>-537.29999999999927</v>
          </cell>
          <cell r="AN140">
            <v>-3821.44</v>
          </cell>
          <cell r="AO140">
            <v>0.33329999999999999</v>
          </cell>
          <cell r="AP140">
            <v>-1274</v>
          </cell>
          <cell r="AQ140">
            <v>60031</v>
          </cell>
          <cell r="AR140">
            <v>255234</v>
          </cell>
          <cell r="AS140">
            <v>55620</v>
          </cell>
          <cell r="AT140">
            <v>310854</v>
          </cell>
          <cell r="AU140">
            <v>35218</v>
          </cell>
          <cell r="AV140">
            <v>2332</v>
          </cell>
          <cell r="AW140">
            <v>37550</v>
          </cell>
          <cell r="AX140">
            <v>2716</v>
          </cell>
          <cell r="AY140">
            <v>4356</v>
          </cell>
          <cell r="AZ140">
            <v>5115</v>
          </cell>
          <cell r="BA140">
            <v>0</v>
          </cell>
          <cell r="BB140">
            <v>49737</v>
          </cell>
          <cell r="BC140">
            <v>0</v>
          </cell>
          <cell r="BD140">
            <v>8160</v>
          </cell>
          <cell r="BE140">
            <v>1275</v>
          </cell>
          <cell r="BF140">
            <v>0</v>
          </cell>
          <cell r="BG140">
            <v>297</v>
          </cell>
          <cell r="BH140">
            <v>0</v>
          </cell>
          <cell r="BI140">
            <v>0</v>
          </cell>
          <cell r="BJ140">
            <v>0</v>
          </cell>
          <cell r="BK140">
            <v>0</v>
          </cell>
          <cell r="BL140">
            <v>0</v>
          </cell>
          <cell r="BM140">
            <v>0</v>
          </cell>
          <cell r="BN140">
            <v>9732</v>
          </cell>
          <cell r="BO140">
            <v>-1274</v>
          </cell>
          <cell r="BP140">
            <v>5373</v>
          </cell>
          <cell r="BQ140">
            <v>2547</v>
          </cell>
          <cell r="BR140">
            <v>437000</v>
          </cell>
          <cell r="BS140">
            <v>30000</v>
          </cell>
          <cell r="BT140">
            <v>467000</v>
          </cell>
          <cell r="BU140">
            <v>149</v>
          </cell>
          <cell r="BV140">
            <v>0</v>
          </cell>
          <cell r="BW140">
            <v>0</v>
          </cell>
          <cell r="BX140">
            <v>0</v>
          </cell>
          <cell r="BY140">
            <v>0</v>
          </cell>
          <cell r="BZ140">
            <v>0</v>
          </cell>
          <cell r="CA140">
            <v>20246</v>
          </cell>
          <cell r="CC140">
            <v>20246</v>
          </cell>
          <cell r="CD140">
            <v>20395</v>
          </cell>
          <cell r="CE140">
            <v>487395</v>
          </cell>
          <cell r="CF140">
            <v>417263</v>
          </cell>
          <cell r="CG140">
            <v>20246</v>
          </cell>
          <cell r="CH140">
            <v>149</v>
          </cell>
          <cell r="CI140">
            <v>49737</v>
          </cell>
          <cell r="CJ140">
            <v>487395</v>
          </cell>
          <cell r="CK140">
            <v>0</v>
          </cell>
          <cell r="CL140">
            <v>0</v>
          </cell>
          <cell r="CM140">
            <v>0</v>
          </cell>
          <cell r="CN140">
            <v>0</v>
          </cell>
          <cell r="CO140">
            <v>0</v>
          </cell>
          <cell r="CP140">
            <v>0</v>
          </cell>
          <cell r="CQ140">
            <v>0</v>
          </cell>
          <cell r="CR140">
            <v>0</v>
          </cell>
          <cell r="CS140">
            <v>0</v>
          </cell>
        </row>
        <row r="141">
          <cell r="A141">
            <v>764</v>
          </cell>
          <cell r="B141">
            <v>2085</v>
          </cell>
          <cell r="C141" t="str">
            <v>Rodmarton School</v>
          </cell>
          <cell r="M141">
            <v>1</v>
          </cell>
          <cell r="N141">
            <v>0</v>
          </cell>
          <cell r="O141">
            <v>10</v>
          </cell>
          <cell r="P141">
            <v>12</v>
          </cell>
          <cell r="Q141">
            <v>14</v>
          </cell>
          <cell r="R141">
            <v>9</v>
          </cell>
          <cell r="S141">
            <v>12</v>
          </cell>
          <cell r="T141">
            <v>13</v>
          </cell>
          <cell r="U141">
            <v>6</v>
          </cell>
          <cell r="V141">
            <v>0</v>
          </cell>
          <cell r="W141">
            <v>77</v>
          </cell>
          <cell r="X141">
            <v>37</v>
          </cell>
          <cell r="Y141">
            <v>40</v>
          </cell>
          <cell r="Z141">
            <v>77</v>
          </cell>
          <cell r="AA141">
            <v>0</v>
          </cell>
          <cell r="AB141">
            <v>0</v>
          </cell>
          <cell r="AC141">
            <v>0.25</v>
          </cell>
          <cell r="AD141">
            <v>9</v>
          </cell>
          <cell r="AE141">
            <v>10</v>
          </cell>
          <cell r="AF141">
            <v>0</v>
          </cell>
          <cell r="AG141">
            <v>3</v>
          </cell>
          <cell r="AH141">
            <v>8</v>
          </cell>
          <cell r="AI141">
            <v>0</v>
          </cell>
          <cell r="AJ141">
            <v>3.4767000000000001</v>
          </cell>
          <cell r="AK141">
            <v>33005.360000000001</v>
          </cell>
          <cell r="AL141">
            <v>30842</v>
          </cell>
          <cell r="AM141">
            <v>2163.3600000000006</v>
          </cell>
          <cell r="AN141">
            <v>7521.35</v>
          </cell>
          <cell r="AO141">
            <v>1</v>
          </cell>
          <cell r="AP141">
            <v>7521</v>
          </cell>
          <cell r="AQ141">
            <v>60031</v>
          </cell>
          <cell r="AR141">
            <v>95403</v>
          </cell>
          <cell r="AS141">
            <v>20790</v>
          </cell>
          <cell r="AT141">
            <v>116193</v>
          </cell>
          <cell r="AU141">
            <v>2435</v>
          </cell>
          <cell r="AV141">
            <v>950</v>
          </cell>
          <cell r="AW141">
            <v>3385</v>
          </cell>
          <cell r="AX141">
            <v>1552</v>
          </cell>
          <cell r="AY141">
            <v>1782</v>
          </cell>
          <cell r="AZ141">
            <v>1650</v>
          </cell>
          <cell r="BA141">
            <v>0</v>
          </cell>
          <cell r="BB141">
            <v>8369</v>
          </cell>
          <cell r="BC141">
            <v>0</v>
          </cell>
          <cell r="BD141">
            <v>3552</v>
          </cell>
          <cell r="BE141">
            <v>555</v>
          </cell>
          <cell r="BF141">
            <v>0</v>
          </cell>
          <cell r="BG141">
            <v>297</v>
          </cell>
          <cell r="BH141">
            <v>0</v>
          </cell>
          <cell r="BI141">
            <v>0</v>
          </cell>
          <cell r="BJ141">
            <v>0</v>
          </cell>
          <cell r="BK141">
            <v>0</v>
          </cell>
          <cell r="BL141">
            <v>0</v>
          </cell>
          <cell r="BM141">
            <v>0</v>
          </cell>
          <cell r="BN141">
            <v>4404</v>
          </cell>
          <cell r="BO141">
            <v>7521</v>
          </cell>
          <cell r="BP141">
            <v>470</v>
          </cell>
          <cell r="BQ141">
            <v>0</v>
          </cell>
          <cell r="BR141">
            <v>196988</v>
          </cell>
          <cell r="BS141">
            <v>9000</v>
          </cell>
          <cell r="BT141">
            <v>205988</v>
          </cell>
          <cell r="BU141">
            <v>149</v>
          </cell>
          <cell r="BV141">
            <v>0</v>
          </cell>
          <cell r="BW141">
            <v>0</v>
          </cell>
          <cell r="BX141">
            <v>0</v>
          </cell>
          <cell r="BY141">
            <v>0</v>
          </cell>
          <cell r="BZ141">
            <v>0</v>
          </cell>
          <cell r="CA141">
            <v>14819</v>
          </cell>
          <cell r="CC141">
            <v>14819</v>
          </cell>
          <cell r="CD141">
            <v>14968</v>
          </cell>
          <cell r="CE141">
            <v>220956</v>
          </cell>
          <cell r="CF141">
            <v>197619</v>
          </cell>
          <cell r="CG141">
            <v>14819</v>
          </cell>
          <cell r="CH141">
            <v>149</v>
          </cell>
          <cell r="CI141">
            <v>8369</v>
          </cell>
          <cell r="CJ141">
            <v>220956</v>
          </cell>
          <cell r="CK141">
            <v>0</v>
          </cell>
          <cell r="CL141">
            <v>0</v>
          </cell>
          <cell r="CM141">
            <v>0</v>
          </cell>
          <cell r="CN141">
            <v>0</v>
          </cell>
          <cell r="CO141">
            <v>0</v>
          </cell>
          <cell r="CP141">
            <v>0</v>
          </cell>
          <cell r="CQ141">
            <v>0</v>
          </cell>
          <cell r="CR141">
            <v>0</v>
          </cell>
          <cell r="CS141">
            <v>0</v>
          </cell>
        </row>
        <row r="142">
          <cell r="A142">
            <v>765</v>
          </cell>
          <cell r="B142">
            <v>3065</v>
          </cell>
          <cell r="C142" t="str">
            <v>Ruardean Church of England Primary School</v>
          </cell>
          <cell r="I142">
            <v>1</v>
          </cell>
          <cell r="M142">
            <v>0</v>
          </cell>
          <cell r="N142">
            <v>0</v>
          </cell>
          <cell r="O142">
            <v>17</v>
          </cell>
          <cell r="P142">
            <v>12</v>
          </cell>
          <cell r="Q142">
            <v>14</v>
          </cell>
          <cell r="R142">
            <v>19</v>
          </cell>
          <cell r="S142">
            <v>9</v>
          </cell>
          <cell r="T142">
            <v>15</v>
          </cell>
          <cell r="U142">
            <v>13</v>
          </cell>
          <cell r="V142">
            <v>0</v>
          </cell>
          <cell r="W142">
            <v>99</v>
          </cell>
          <cell r="X142">
            <v>43</v>
          </cell>
          <cell r="Y142">
            <v>56</v>
          </cell>
          <cell r="Z142">
            <v>99</v>
          </cell>
          <cell r="AA142">
            <v>0</v>
          </cell>
          <cell r="AB142">
            <v>0</v>
          </cell>
          <cell r="AC142">
            <v>8.9300000000000004E-2</v>
          </cell>
          <cell r="AD142">
            <v>4</v>
          </cell>
          <cell r="AE142">
            <v>5</v>
          </cell>
          <cell r="AF142">
            <v>1</v>
          </cell>
          <cell r="AG142">
            <v>3</v>
          </cell>
          <cell r="AH142">
            <v>9</v>
          </cell>
          <cell r="AI142">
            <v>6</v>
          </cell>
          <cell r="AJ142">
            <v>4.6948999999999996</v>
          </cell>
          <cell r="AK142">
            <v>30838.9</v>
          </cell>
          <cell r="AL142">
            <v>30842</v>
          </cell>
          <cell r="AM142">
            <v>-3.0999999999985448</v>
          </cell>
          <cell r="AN142">
            <v>-14.55</v>
          </cell>
          <cell r="AO142">
            <v>0.5</v>
          </cell>
          <cell r="AP142">
            <v>-7</v>
          </cell>
          <cell r="AQ142">
            <v>60031</v>
          </cell>
          <cell r="AR142">
            <v>122661</v>
          </cell>
          <cell r="AS142">
            <v>26730</v>
          </cell>
          <cell r="AT142">
            <v>149391</v>
          </cell>
          <cell r="AU142">
            <v>0</v>
          </cell>
          <cell r="AV142">
            <v>636</v>
          </cell>
          <cell r="AW142">
            <v>636</v>
          </cell>
          <cell r="AX142">
            <v>1746</v>
          </cell>
          <cell r="AY142">
            <v>792</v>
          </cell>
          <cell r="AZ142">
            <v>825</v>
          </cell>
          <cell r="BA142">
            <v>24659</v>
          </cell>
          <cell r="BB142">
            <v>28658</v>
          </cell>
          <cell r="BC142">
            <v>0</v>
          </cell>
          <cell r="BD142">
            <v>4128</v>
          </cell>
          <cell r="BE142">
            <v>645</v>
          </cell>
          <cell r="BF142">
            <v>0</v>
          </cell>
          <cell r="BG142">
            <v>297</v>
          </cell>
          <cell r="BH142">
            <v>0</v>
          </cell>
          <cell r="BI142">
            <v>0</v>
          </cell>
          <cell r="BJ142">
            <v>0</v>
          </cell>
          <cell r="BK142">
            <v>0</v>
          </cell>
          <cell r="BL142">
            <v>0</v>
          </cell>
          <cell r="BM142">
            <v>0</v>
          </cell>
          <cell r="BN142">
            <v>5070</v>
          </cell>
          <cell r="BO142">
            <v>-7</v>
          </cell>
          <cell r="BP142">
            <v>1800</v>
          </cell>
          <cell r="BQ142">
            <v>1698</v>
          </cell>
          <cell r="BR142">
            <v>246641</v>
          </cell>
          <cell r="BS142">
            <v>9000</v>
          </cell>
          <cell r="BT142">
            <v>255641</v>
          </cell>
          <cell r="BU142">
            <v>149</v>
          </cell>
          <cell r="BV142">
            <v>0</v>
          </cell>
          <cell r="BW142">
            <v>0</v>
          </cell>
          <cell r="BX142">
            <v>0</v>
          </cell>
          <cell r="BY142">
            <v>0</v>
          </cell>
          <cell r="BZ142">
            <v>0</v>
          </cell>
          <cell r="CA142">
            <v>15752</v>
          </cell>
          <cell r="CC142">
            <v>15752</v>
          </cell>
          <cell r="CD142">
            <v>15901</v>
          </cell>
          <cell r="CE142">
            <v>271542</v>
          </cell>
          <cell r="CF142">
            <v>226983</v>
          </cell>
          <cell r="CG142">
            <v>15752</v>
          </cell>
          <cell r="CH142">
            <v>149</v>
          </cell>
          <cell r="CI142">
            <v>28658</v>
          </cell>
          <cell r="CJ142">
            <v>271542</v>
          </cell>
          <cell r="CK142">
            <v>0</v>
          </cell>
          <cell r="CL142">
            <v>0</v>
          </cell>
          <cell r="CM142">
            <v>0</v>
          </cell>
          <cell r="CN142">
            <v>0</v>
          </cell>
          <cell r="CO142">
            <v>0</v>
          </cell>
          <cell r="CP142">
            <v>0</v>
          </cell>
          <cell r="CQ142">
            <v>0</v>
          </cell>
          <cell r="CR142">
            <v>0</v>
          </cell>
          <cell r="CS142">
            <v>0</v>
          </cell>
        </row>
        <row r="143">
          <cell r="A143">
            <v>766</v>
          </cell>
          <cell r="B143">
            <v>2064</v>
          </cell>
          <cell r="C143" t="str">
            <v>Woodside Primary School</v>
          </cell>
          <cell r="M143">
            <v>0</v>
          </cell>
          <cell r="N143">
            <v>0</v>
          </cell>
          <cell r="O143">
            <v>7</v>
          </cell>
          <cell r="P143">
            <v>19</v>
          </cell>
          <cell r="Q143">
            <v>14</v>
          </cell>
          <cell r="R143">
            <v>12</v>
          </cell>
          <cell r="S143">
            <v>13</v>
          </cell>
          <cell r="T143">
            <v>14</v>
          </cell>
          <cell r="U143">
            <v>25</v>
          </cell>
          <cell r="V143">
            <v>0</v>
          </cell>
          <cell r="W143">
            <v>104</v>
          </cell>
          <cell r="X143">
            <v>40</v>
          </cell>
          <cell r="Y143">
            <v>64</v>
          </cell>
          <cell r="Z143">
            <v>104</v>
          </cell>
          <cell r="AA143">
            <v>0</v>
          </cell>
          <cell r="AB143">
            <v>0</v>
          </cell>
          <cell r="AC143">
            <v>0.2344</v>
          </cell>
          <cell r="AD143">
            <v>9</v>
          </cell>
          <cell r="AE143">
            <v>15</v>
          </cell>
          <cell r="AF143">
            <v>0</v>
          </cell>
          <cell r="AG143">
            <v>4</v>
          </cell>
          <cell r="AH143">
            <v>11</v>
          </cell>
          <cell r="AI143">
            <v>5</v>
          </cell>
          <cell r="AJ143">
            <v>4</v>
          </cell>
          <cell r="AK143">
            <v>29269.199999999997</v>
          </cell>
          <cell r="AL143">
            <v>30842</v>
          </cell>
          <cell r="AM143">
            <v>-1572.8000000000029</v>
          </cell>
          <cell r="AN143">
            <v>-6291.2</v>
          </cell>
          <cell r="AO143">
            <v>0.5</v>
          </cell>
          <cell r="AP143">
            <v>-3146</v>
          </cell>
          <cell r="AQ143">
            <v>60031</v>
          </cell>
          <cell r="AR143">
            <v>128856</v>
          </cell>
          <cell r="AS143">
            <v>28080</v>
          </cell>
          <cell r="AT143">
            <v>156936</v>
          </cell>
          <cell r="AU143">
            <v>9740</v>
          </cell>
          <cell r="AV143">
            <v>1218</v>
          </cell>
          <cell r="AW143">
            <v>10958</v>
          </cell>
          <cell r="AX143">
            <v>2134</v>
          </cell>
          <cell r="AY143">
            <v>1782</v>
          </cell>
          <cell r="AZ143">
            <v>2475</v>
          </cell>
          <cell r="BA143">
            <v>0</v>
          </cell>
          <cell r="BB143">
            <v>17349</v>
          </cell>
          <cell r="BC143">
            <v>0</v>
          </cell>
          <cell r="BD143">
            <v>3840</v>
          </cell>
          <cell r="BE143">
            <v>600</v>
          </cell>
          <cell r="BF143">
            <v>0</v>
          </cell>
          <cell r="BG143">
            <v>297</v>
          </cell>
          <cell r="BH143">
            <v>0</v>
          </cell>
          <cell r="BI143">
            <v>0</v>
          </cell>
          <cell r="BJ143">
            <v>0</v>
          </cell>
          <cell r="BK143">
            <v>0</v>
          </cell>
          <cell r="BL143">
            <v>0</v>
          </cell>
          <cell r="BM143">
            <v>0</v>
          </cell>
          <cell r="BN143">
            <v>4737</v>
          </cell>
          <cell r="BO143">
            <v>-3146</v>
          </cell>
          <cell r="BP143">
            <v>4817</v>
          </cell>
          <cell r="BQ143">
            <v>1415</v>
          </cell>
          <cell r="BR143">
            <v>242139</v>
          </cell>
          <cell r="BS143">
            <v>18000</v>
          </cell>
          <cell r="BT143">
            <v>260139</v>
          </cell>
          <cell r="BU143">
            <v>149</v>
          </cell>
          <cell r="BV143">
            <v>0</v>
          </cell>
          <cell r="BW143">
            <v>0</v>
          </cell>
          <cell r="BX143">
            <v>0</v>
          </cell>
          <cell r="BY143">
            <v>0</v>
          </cell>
          <cell r="BZ143">
            <v>0</v>
          </cell>
          <cell r="CA143">
            <v>16134</v>
          </cell>
          <cell r="CC143">
            <v>16134</v>
          </cell>
          <cell r="CD143">
            <v>16283</v>
          </cell>
          <cell r="CE143">
            <v>276422</v>
          </cell>
          <cell r="CF143">
            <v>242790</v>
          </cell>
          <cell r="CG143">
            <v>16134</v>
          </cell>
          <cell r="CH143">
            <v>149</v>
          </cell>
          <cell r="CI143">
            <v>17349</v>
          </cell>
          <cell r="CJ143">
            <v>276422</v>
          </cell>
          <cell r="CK143">
            <v>0</v>
          </cell>
          <cell r="CL143">
            <v>0</v>
          </cell>
          <cell r="CM143">
            <v>0</v>
          </cell>
          <cell r="CN143">
            <v>0</v>
          </cell>
          <cell r="CO143">
            <v>0</v>
          </cell>
          <cell r="CP143">
            <v>0</v>
          </cell>
          <cell r="CQ143">
            <v>0</v>
          </cell>
          <cell r="CR143">
            <v>0</v>
          </cell>
          <cell r="CS143">
            <v>0</v>
          </cell>
        </row>
        <row r="144">
          <cell r="A144">
            <v>767</v>
          </cell>
          <cell r="B144">
            <v>2065</v>
          </cell>
          <cell r="C144" t="str">
            <v>St. White's School</v>
          </cell>
          <cell r="M144">
            <v>0</v>
          </cell>
          <cell r="N144">
            <v>0</v>
          </cell>
          <cell r="O144">
            <v>38</v>
          </cell>
          <cell r="P144">
            <v>44</v>
          </cell>
          <cell r="Q144">
            <v>44</v>
          </cell>
          <cell r="R144">
            <v>46</v>
          </cell>
          <cell r="S144">
            <v>41</v>
          </cell>
          <cell r="T144">
            <v>47</v>
          </cell>
          <cell r="U144">
            <v>34</v>
          </cell>
          <cell r="V144">
            <v>0</v>
          </cell>
          <cell r="W144">
            <v>294</v>
          </cell>
          <cell r="X144">
            <v>126</v>
          </cell>
          <cell r="Y144">
            <v>168</v>
          </cell>
          <cell r="Z144">
            <v>294</v>
          </cell>
          <cell r="AA144">
            <v>0</v>
          </cell>
          <cell r="AB144">
            <v>0</v>
          </cell>
          <cell r="AC144">
            <v>0.17860000000000001</v>
          </cell>
          <cell r="AD144">
            <v>23</v>
          </cell>
          <cell r="AE144">
            <v>30</v>
          </cell>
          <cell r="AF144">
            <v>6</v>
          </cell>
          <cell r="AG144">
            <v>8</v>
          </cell>
          <cell r="AH144">
            <v>28</v>
          </cell>
          <cell r="AI144">
            <v>21</v>
          </cell>
          <cell r="AJ144">
            <v>11.2</v>
          </cell>
          <cell r="AK144">
            <v>31368.75</v>
          </cell>
          <cell r="AL144">
            <v>30842</v>
          </cell>
          <cell r="AM144">
            <v>526.75</v>
          </cell>
          <cell r="AN144">
            <v>5899.6</v>
          </cell>
          <cell r="AO144">
            <v>0.75</v>
          </cell>
          <cell r="AP144">
            <v>4425</v>
          </cell>
          <cell r="AQ144">
            <v>60031</v>
          </cell>
          <cell r="AR144">
            <v>364266</v>
          </cell>
          <cell r="AS144">
            <v>79380</v>
          </cell>
          <cell r="AT144">
            <v>443646</v>
          </cell>
          <cell r="AU144">
            <v>52404</v>
          </cell>
          <cell r="AV144">
            <v>2842</v>
          </cell>
          <cell r="AW144">
            <v>55246</v>
          </cell>
          <cell r="AX144">
            <v>5432</v>
          </cell>
          <cell r="AY144">
            <v>4554</v>
          </cell>
          <cell r="AZ144">
            <v>4950</v>
          </cell>
          <cell r="BA144">
            <v>0</v>
          </cell>
          <cell r="BB144">
            <v>70182</v>
          </cell>
          <cell r="BC144">
            <v>0</v>
          </cell>
          <cell r="BD144">
            <v>12096</v>
          </cell>
          <cell r="BE144">
            <v>1890</v>
          </cell>
          <cell r="BF144">
            <v>0</v>
          </cell>
          <cell r="BG144">
            <v>297</v>
          </cell>
          <cell r="BH144">
            <v>0</v>
          </cell>
          <cell r="BI144">
            <v>0</v>
          </cell>
          <cell r="BJ144">
            <v>0</v>
          </cell>
          <cell r="BK144">
            <v>0</v>
          </cell>
          <cell r="BL144">
            <v>0</v>
          </cell>
          <cell r="BM144">
            <v>0</v>
          </cell>
          <cell r="BN144">
            <v>14283</v>
          </cell>
          <cell r="BO144">
            <v>4425</v>
          </cell>
          <cell r="BP144">
            <v>6261</v>
          </cell>
          <cell r="BQ144">
            <v>5943</v>
          </cell>
          <cell r="BR144">
            <v>604771</v>
          </cell>
          <cell r="BS144">
            <v>30000</v>
          </cell>
          <cell r="BT144">
            <v>634771</v>
          </cell>
          <cell r="BU144">
            <v>149</v>
          </cell>
          <cell r="BV144">
            <v>0</v>
          </cell>
          <cell r="BW144">
            <v>0</v>
          </cell>
          <cell r="BX144">
            <v>0</v>
          </cell>
          <cell r="BY144">
            <v>0</v>
          </cell>
          <cell r="BZ144">
            <v>0</v>
          </cell>
          <cell r="CA144">
            <v>24190</v>
          </cell>
          <cell r="CC144">
            <v>24190</v>
          </cell>
          <cell r="CD144">
            <v>24339</v>
          </cell>
          <cell r="CE144">
            <v>659110</v>
          </cell>
          <cell r="CF144">
            <v>564589</v>
          </cell>
          <cell r="CG144">
            <v>24190</v>
          </cell>
          <cell r="CH144">
            <v>149</v>
          </cell>
          <cell r="CI144">
            <v>70182</v>
          </cell>
          <cell r="CJ144">
            <v>659110</v>
          </cell>
          <cell r="CK144">
            <v>0</v>
          </cell>
          <cell r="CL144">
            <v>0</v>
          </cell>
          <cell r="CM144">
            <v>0</v>
          </cell>
          <cell r="CN144">
            <v>0</v>
          </cell>
          <cell r="CO144">
            <v>0</v>
          </cell>
          <cell r="CP144">
            <v>0</v>
          </cell>
          <cell r="CQ144">
            <v>0</v>
          </cell>
          <cell r="CR144">
            <v>0</v>
          </cell>
          <cell r="CS144">
            <v>0</v>
          </cell>
        </row>
        <row r="145">
          <cell r="A145">
            <v>768</v>
          </cell>
          <cell r="B145">
            <v>3360</v>
          </cell>
          <cell r="C145" t="str">
            <v>St. Mary's Church of England Infant School (Prestbury)</v>
          </cell>
          <cell r="D145">
            <v>1</v>
          </cell>
          <cell r="M145">
            <v>0</v>
          </cell>
          <cell r="N145">
            <v>0</v>
          </cell>
          <cell r="O145">
            <v>60</v>
          </cell>
          <cell r="P145">
            <v>58</v>
          </cell>
          <cell r="Q145">
            <v>58</v>
          </cell>
          <cell r="R145">
            <v>1</v>
          </cell>
          <cell r="S145">
            <v>0</v>
          </cell>
          <cell r="T145">
            <v>0</v>
          </cell>
          <cell r="U145">
            <v>0</v>
          </cell>
          <cell r="V145">
            <v>0</v>
          </cell>
          <cell r="W145">
            <v>177</v>
          </cell>
          <cell r="X145">
            <v>177</v>
          </cell>
          <cell r="Y145">
            <v>0</v>
          </cell>
          <cell r="Z145">
            <v>177</v>
          </cell>
          <cell r="AA145">
            <v>0</v>
          </cell>
          <cell r="AB145">
            <v>0</v>
          </cell>
          <cell r="AC145">
            <v>0.23380000000000001</v>
          </cell>
          <cell r="AD145">
            <v>41</v>
          </cell>
          <cell r="AE145">
            <v>0</v>
          </cell>
          <cell r="AF145">
            <v>2</v>
          </cell>
          <cell r="AG145">
            <v>0</v>
          </cell>
          <cell r="AH145">
            <v>11</v>
          </cell>
          <cell r="AI145">
            <v>6</v>
          </cell>
          <cell r="AJ145">
            <v>6.6</v>
          </cell>
          <cell r="AK145">
            <v>32018.26</v>
          </cell>
          <cell r="AL145">
            <v>30842</v>
          </cell>
          <cell r="AM145">
            <v>1176.2599999999984</v>
          </cell>
          <cell r="AN145">
            <v>7763.32</v>
          </cell>
          <cell r="AO145">
            <v>0.75</v>
          </cell>
          <cell r="AP145">
            <v>5822</v>
          </cell>
          <cell r="AQ145">
            <v>60031</v>
          </cell>
          <cell r="AR145">
            <v>219303</v>
          </cell>
          <cell r="AS145">
            <v>47790</v>
          </cell>
          <cell r="AT145">
            <v>267093</v>
          </cell>
          <cell r="AU145">
            <v>4870</v>
          </cell>
          <cell r="AV145">
            <v>1954</v>
          </cell>
          <cell r="AW145">
            <v>6824</v>
          </cell>
          <cell r="AX145">
            <v>2134</v>
          </cell>
          <cell r="AY145">
            <v>8118</v>
          </cell>
          <cell r="AZ145">
            <v>0</v>
          </cell>
          <cell r="BA145">
            <v>0</v>
          </cell>
          <cell r="BB145">
            <v>17076</v>
          </cell>
          <cell r="BC145">
            <v>0</v>
          </cell>
          <cell r="BD145">
            <v>16992</v>
          </cell>
          <cell r="BE145">
            <v>2655</v>
          </cell>
          <cell r="BF145">
            <v>0</v>
          </cell>
          <cell r="BG145">
            <v>297</v>
          </cell>
          <cell r="BH145">
            <v>0</v>
          </cell>
          <cell r="BI145">
            <v>0</v>
          </cell>
          <cell r="BJ145">
            <v>0</v>
          </cell>
          <cell r="BK145">
            <v>0</v>
          </cell>
          <cell r="BL145">
            <v>0</v>
          </cell>
          <cell r="BM145">
            <v>0</v>
          </cell>
          <cell r="BN145">
            <v>19944</v>
          </cell>
          <cell r="BO145">
            <v>5822</v>
          </cell>
          <cell r="BP145">
            <v>1112</v>
          </cell>
          <cell r="BQ145">
            <v>1698</v>
          </cell>
          <cell r="BR145">
            <v>372776</v>
          </cell>
          <cell r="BS145">
            <v>18000</v>
          </cell>
          <cell r="BT145">
            <v>390776</v>
          </cell>
          <cell r="BU145">
            <v>149</v>
          </cell>
          <cell r="BV145">
            <v>0</v>
          </cell>
          <cell r="BW145">
            <v>0</v>
          </cell>
          <cell r="BX145">
            <v>0</v>
          </cell>
          <cell r="BY145">
            <v>0</v>
          </cell>
          <cell r="BZ145">
            <v>0</v>
          </cell>
          <cell r="CA145">
            <v>0</v>
          </cell>
          <cell r="CC145">
            <v>0</v>
          </cell>
          <cell r="CD145">
            <v>149</v>
          </cell>
          <cell r="CE145">
            <v>390925</v>
          </cell>
          <cell r="CF145">
            <v>373700</v>
          </cell>
          <cell r="CG145">
            <v>0</v>
          </cell>
          <cell r="CH145">
            <v>149</v>
          </cell>
          <cell r="CI145">
            <v>17076</v>
          </cell>
          <cell r="CJ145">
            <v>390925</v>
          </cell>
          <cell r="CK145">
            <v>0</v>
          </cell>
          <cell r="CL145">
            <v>0</v>
          </cell>
          <cell r="CM145">
            <v>0</v>
          </cell>
          <cell r="CN145">
            <v>0</v>
          </cell>
          <cell r="CO145">
            <v>0</v>
          </cell>
          <cell r="CP145">
            <v>0</v>
          </cell>
          <cell r="CQ145">
            <v>0</v>
          </cell>
          <cell r="CR145">
            <v>0</v>
          </cell>
          <cell r="CS145">
            <v>0</v>
          </cell>
        </row>
        <row r="146">
          <cell r="A146">
            <v>769</v>
          </cell>
          <cell r="B146">
            <v>3344</v>
          </cell>
          <cell r="C146" t="str">
            <v>St. Briavels Parochial Church of England Primary School</v>
          </cell>
          <cell r="D146">
            <v>1</v>
          </cell>
          <cell r="M146">
            <v>0</v>
          </cell>
          <cell r="N146">
            <v>0</v>
          </cell>
          <cell r="O146">
            <v>15</v>
          </cell>
          <cell r="P146">
            <v>13</v>
          </cell>
          <cell r="Q146">
            <v>11</v>
          </cell>
          <cell r="R146">
            <v>10</v>
          </cell>
          <cell r="S146">
            <v>19</v>
          </cell>
          <cell r="T146">
            <v>9</v>
          </cell>
          <cell r="U146">
            <v>18</v>
          </cell>
          <cell r="V146">
            <v>0</v>
          </cell>
          <cell r="W146">
            <v>95</v>
          </cell>
          <cell r="X146">
            <v>39</v>
          </cell>
          <cell r="Y146">
            <v>56</v>
          </cell>
          <cell r="Z146">
            <v>95</v>
          </cell>
          <cell r="AA146">
            <v>0</v>
          </cell>
          <cell r="AB146">
            <v>0</v>
          </cell>
          <cell r="AC146">
            <v>0.25</v>
          </cell>
          <cell r="AD146">
            <v>10</v>
          </cell>
          <cell r="AE146">
            <v>14</v>
          </cell>
          <cell r="AF146">
            <v>6</v>
          </cell>
          <cell r="AG146">
            <v>5</v>
          </cell>
          <cell r="AH146">
            <v>5</v>
          </cell>
          <cell r="AI146">
            <v>0</v>
          </cell>
          <cell r="AJ146">
            <v>4.0999999999999996</v>
          </cell>
          <cell r="AK146">
            <v>29520.699999999997</v>
          </cell>
          <cell r="AL146">
            <v>30842</v>
          </cell>
          <cell r="AM146">
            <v>-1321.3000000000029</v>
          </cell>
          <cell r="AN146">
            <v>-5417.33</v>
          </cell>
          <cell r="AO146">
            <v>0.5</v>
          </cell>
          <cell r="AP146">
            <v>-2709</v>
          </cell>
          <cell r="AQ146">
            <v>60031</v>
          </cell>
          <cell r="AR146">
            <v>117705</v>
          </cell>
          <cell r="AS146">
            <v>25650</v>
          </cell>
          <cell r="AT146">
            <v>143355</v>
          </cell>
          <cell r="AU146">
            <v>23954</v>
          </cell>
          <cell r="AV146">
            <v>1008</v>
          </cell>
          <cell r="AW146">
            <v>24962</v>
          </cell>
          <cell r="AX146">
            <v>970</v>
          </cell>
          <cell r="AY146">
            <v>1980</v>
          </cell>
          <cell r="AZ146">
            <v>2310</v>
          </cell>
          <cell r="BA146">
            <v>0</v>
          </cell>
          <cell r="BB146">
            <v>30222</v>
          </cell>
          <cell r="BC146">
            <v>0</v>
          </cell>
          <cell r="BD146">
            <v>3744</v>
          </cell>
          <cell r="BE146">
            <v>585</v>
          </cell>
          <cell r="BF146">
            <v>0</v>
          </cell>
          <cell r="BG146">
            <v>297</v>
          </cell>
          <cell r="BH146">
            <v>0</v>
          </cell>
          <cell r="BI146">
            <v>0</v>
          </cell>
          <cell r="BJ146">
            <v>0</v>
          </cell>
          <cell r="BK146">
            <v>0</v>
          </cell>
          <cell r="BL146">
            <v>0</v>
          </cell>
          <cell r="BM146">
            <v>0</v>
          </cell>
          <cell r="BN146">
            <v>4626</v>
          </cell>
          <cell r="BO146">
            <v>-2709</v>
          </cell>
          <cell r="BP146">
            <v>684</v>
          </cell>
          <cell r="BQ146">
            <v>0</v>
          </cell>
          <cell r="BR146">
            <v>236209</v>
          </cell>
          <cell r="BS146">
            <v>9000</v>
          </cell>
          <cell r="BT146">
            <v>245209</v>
          </cell>
          <cell r="BU146">
            <v>149</v>
          </cell>
          <cell r="BV146">
            <v>0</v>
          </cell>
          <cell r="BW146">
            <v>0</v>
          </cell>
          <cell r="BX146">
            <v>0</v>
          </cell>
          <cell r="BY146">
            <v>0</v>
          </cell>
          <cell r="BZ146">
            <v>0</v>
          </cell>
          <cell r="CA146">
            <v>0</v>
          </cell>
          <cell r="CC146">
            <v>0</v>
          </cell>
          <cell r="CD146">
            <v>149</v>
          </cell>
          <cell r="CE146">
            <v>245358</v>
          </cell>
          <cell r="CF146">
            <v>214987</v>
          </cell>
          <cell r="CG146">
            <v>0</v>
          </cell>
          <cell r="CH146">
            <v>149</v>
          </cell>
          <cell r="CI146">
            <v>30222</v>
          </cell>
          <cell r="CJ146">
            <v>245358</v>
          </cell>
          <cell r="CK146">
            <v>0</v>
          </cell>
          <cell r="CL146">
            <v>0</v>
          </cell>
          <cell r="CM146">
            <v>0</v>
          </cell>
          <cell r="CN146">
            <v>0</v>
          </cell>
          <cell r="CO146">
            <v>0</v>
          </cell>
          <cell r="CP146">
            <v>0</v>
          </cell>
          <cell r="CQ146">
            <v>0</v>
          </cell>
          <cell r="CR146">
            <v>0</v>
          </cell>
          <cell r="CS146">
            <v>0</v>
          </cell>
        </row>
        <row r="147">
          <cell r="A147">
            <v>771</v>
          </cell>
          <cell r="B147">
            <v>3345</v>
          </cell>
          <cell r="C147" t="str">
            <v>Sapperton Church of England Primary School</v>
          </cell>
          <cell r="D147">
            <v>1</v>
          </cell>
          <cell r="M147">
            <v>0</v>
          </cell>
          <cell r="N147">
            <v>0</v>
          </cell>
          <cell r="O147">
            <v>6</v>
          </cell>
          <cell r="P147">
            <v>8</v>
          </cell>
          <cell r="Q147">
            <v>6</v>
          </cell>
          <cell r="R147">
            <v>7</v>
          </cell>
          <cell r="S147">
            <v>4</v>
          </cell>
          <cell r="T147">
            <v>9</v>
          </cell>
          <cell r="U147">
            <v>9</v>
          </cell>
          <cell r="V147">
            <v>0</v>
          </cell>
          <cell r="W147">
            <v>49</v>
          </cell>
          <cell r="X147">
            <v>20</v>
          </cell>
          <cell r="Y147">
            <v>29</v>
          </cell>
          <cell r="Z147">
            <v>49</v>
          </cell>
          <cell r="AA147">
            <v>0</v>
          </cell>
          <cell r="AB147">
            <v>0</v>
          </cell>
          <cell r="AC147">
            <v>0.10340000000000001</v>
          </cell>
          <cell r="AD147">
            <v>2</v>
          </cell>
          <cell r="AE147">
            <v>3</v>
          </cell>
          <cell r="AF147">
            <v>0</v>
          </cell>
          <cell r="AG147">
            <v>1</v>
          </cell>
          <cell r="AH147">
            <v>2</v>
          </cell>
          <cell r="AI147">
            <v>8</v>
          </cell>
          <cell r="AJ147">
            <v>2.5135000000000001</v>
          </cell>
          <cell r="AK147">
            <v>30494.92</v>
          </cell>
          <cell r="AL147">
            <v>30842</v>
          </cell>
          <cell r="AM147">
            <v>-347.08000000000175</v>
          </cell>
          <cell r="AN147">
            <v>-872.39</v>
          </cell>
          <cell r="AO147">
            <v>0.5</v>
          </cell>
          <cell r="AP147">
            <v>-436</v>
          </cell>
          <cell r="AQ147">
            <v>60031</v>
          </cell>
          <cell r="AR147">
            <v>60711</v>
          </cell>
          <cell r="AS147">
            <v>13230</v>
          </cell>
          <cell r="AT147">
            <v>73941</v>
          </cell>
          <cell r="AU147">
            <v>0</v>
          </cell>
          <cell r="AV147">
            <v>244</v>
          </cell>
          <cell r="AW147">
            <v>244</v>
          </cell>
          <cell r="AX147">
            <v>388</v>
          </cell>
          <cell r="AY147">
            <v>396</v>
          </cell>
          <cell r="AZ147">
            <v>495</v>
          </cell>
          <cell r="BA147">
            <v>0</v>
          </cell>
          <cell r="BB147">
            <v>1523</v>
          </cell>
          <cell r="BC147">
            <v>0</v>
          </cell>
          <cell r="BD147">
            <v>1920</v>
          </cell>
          <cell r="BE147">
            <v>300</v>
          </cell>
          <cell r="BF147">
            <v>0</v>
          </cell>
          <cell r="BG147">
            <v>297</v>
          </cell>
          <cell r="BH147">
            <v>0</v>
          </cell>
          <cell r="BI147">
            <v>0</v>
          </cell>
          <cell r="BJ147">
            <v>0</v>
          </cell>
          <cell r="BK147">
            <v>0</v>
          </cell>
          <cell r="BL147">
            <v>0</v>
          </cell>
          <cell r="BM147">
            <v>0</v>
          </cell>
          <cell r="BN147">
            <v>2517</v>
          </cell>
          <cell r="BO147">
            <v>-436</v>
          </cell>
          <cell r="BP147">
            <v>110</v>
          </cell>
          <cell r="BQ147">
            <v>2264</v>
          </cell>
          <cell r="BR147">
            <v>139950</v>
          </cell>
          <cell r="BS147">
            <v>9000</v>
          </cell>
          <cell r="BT147">
            <v>148950</v>
          </cell>
          <cell r="BU147">
            <v>149</v>
          </cell>
          <cell r="BV147">
            <v>0</v>
          </cell>
          <cell r="BW147">
            <v>0</v>
          </cell>
          <cell r="BX147">
            <v>0</v>
          </cell>
          <cell r="BY147">
            <v>0</v>
          </cell>
          <cell r="BZ147">
            <v>0</v>
          </cell>
          <cell r="CA147">
            <v>0</v>
          </cell>
          <cell r="CC147">
            <v>0</v>
          </cell>
          <cell r="CD147">
            <v>149</v>
          </cell>
          <cell r="CE147">
            <v>149099</v>
          </cell>
          <cell r="CF147">
            <v>147427</v>
          </cell>
          <cell r="CG147">
            <v>0</v>
          </cell>
          <cell r="CH147">
            <v>149</v>
          </cell>
          <cell r="CI147">
            <v>1523</v>
          </cell>
          <cell r="CJ147">
            <v>149099</v>
          </cell>
          <cell r="CK147">
            <v>0</v>
          </cell>
          <cell r="CL147">
            <v>0</v>
          </cell>
          <cell r="CM147">
            <v>0</v>
          </cell>
          <cell r="CN147">
            <v>0</v>
          </cell>
          <cell r="CO147">
            <v>0</v>
          </cell>
          <cell r="CP147">
            <v>0</v>
          </cell>
          <cell r="CQ147">
            <v>0</v>
          </cell>
          <cell r="CR147">
            <v>0</v>
          </cell>
          <cell r="CS147">
            <v>0</v>
          </cell>
        </row>
        <row r="148">
          <cell r="A148">
            <v>775</v>
          </cell>
          <cell r="B148">
            <v>2072</v>
          </cell>
          <cell r="C148" t="str">
            <v>Sharpness Primary School</v>
          </cell>
          <cell r="M148">
            <v>0</v>
          </cell>
          <cell r="N148">
            <v>0</v>
          </cell>
          <cell r="O148">
            <v>12</v>
          </cell>
          <cell r="P148">
            <v>12</v>
          </cell>
          <cell r="Q148">
            <v>12</v>
          </cell>
          <cell r="R148">
            <v>25</v>
          </cell>
          <cell r="S148">
            <v>9</v>
          </cell>
          <cell r="T148">
            <v>23</v>
          </cell>
          <cell r="U148">
            <v>15</v>
          </cell>
          <cell r="V148">
            <v>0</v>
          </cell>
          <cell r="W148">
            <v>108</v>
          </cell>
          <cell r="X148">
            <v>36</v>
          </cell>
          <cell r="Y148">
            <v>72</v>
          </cell>
          <cell r="Z148">
            <v>108</v>
          </cell>
          <cell r="AA148">
            <v>0</v>
          </cell>
          <cell r="AB148">
            <v>0</v>
          </cell>
          <cell r="AC148">
            <v>0.22220000000000001</v>
          </cell>
          <cell r="AD148">
            <v>10</v>
          </cell>
          <cell r="AE148">
            <v>16</v>
          </cell>
          <cell r="AF148">
            <v>2</v>
          </cell>
          <cell r="AG148">
            <v>5</v>
          </cell>
          <cell r="AH148">
            <v>2</v>
          </cell>
          <cell r="AI148">
            <v>4</v>
          </cell>
          <cell r="AJ148">
            <v>5</v>
          </cell>
          <cell r="AK148">
            <v>30319.780000000002</v>
          </cell>
          <cell r="AL148">
            <v>30842</v>
          </cell>
          <cell r="AM148">
            <v>-522.21999999999753</v>
          </cell>
          <cell r="AN148">
            <v>-2611.1</v>
          </cell>
          <cell r="AO148">
            <v>0.5</v>
          </cell>
          <cell r="AP148">
            <v>-1306</v>
          </cell>
          <cell r="AQ148">
            <v>60031</v>
          </cell>
          <cell r="AR148">
            <v>133812</v>
          </cell>
          <cell r="AS148">
            <v>29160</v>
          </cell>
          <cell r="AT148">
            <v>162972</v>
          </cell>
          <cell r="AU148">
            <v>6696</v>
          </cell>
          <cell r="AV148">
            <v>964</v>
          </cell>
          <cell r="AW148">
            <v>7660</v>
          </cell>
          <cell r="AX148">
            <v>388</v>
          </cell>
          <cell r="AY148">
            <v>1980</v>
          </cell>
          <cell r="AZ148">
            <v>2640</v>
          </cell>
          <cell r="BA148">
            <v>0</v>
          </cell>
          <cell r="BB148">
            <v>12668</v>
          </cell>
          <cell r="BC148">
            <v>0</v>
          </cell>
          <cell r="BD148">
            <v>3456</v>
          </cell>
          <cell r="BE148">
            <v>540</v>
          </cell>
          <cell r="BF148">
            <v>0</v>
          </cell>
          <cell r="BG148">
            <v>297</v>
          </cell>
          <cell r="BH148">
            <v>0</v>
          </cell>
          <cell r="BI148">
            <v>0</v>
          </cell>
          <cell r="BJ148">
            <v>0</v>
          </cell>
          <cell r="BK148">
            <v>0</v>
          </cell>
          <cell r="BL148">
            <v>0</v>
          </cell>
          <cell r="BM148">
            <v>0</v>
          </cell>
          <cell r="BN148">
            <v>4293</v>
          </cell>
          <cell r="BO148">
            <v>-1306</v>
          </cell>
          <cell r="BP148">
            <v>5416</v>
          </cell>
          <cell r="BQ148">
            <v>1132</v>
          </cell>
          <cell r="BR148">
            <v>245206</v>
          </cell>
          <cell r="BS148">
            <v>18000</v>
          </cell>
          <cell r="BT148">
            <v>263206</v>
          </cell>
          <cell r="BU148">
            <v>149</v>
          </cell>
          <cell r="BV148">
            <v>0</v>
          </cell>
          <cell r="BW148">
            <v>0</v>
          </cell>
          <cell r="BX148">
            <v>0</v>
          </cell>
          <cell r="BY148">
            <v>0</v>
          </cell>
          <cell r="BZ148">
            <v>0</v>
          </cell>
          <cell r="CA148">
            <v>16218</v>
          </cell>
          <cell r="CC148">
            <v>16218</v>
          </cell>
          <cell r="CD148">
            <v>16367</v>
          </cell>
          <cell r="CE148">
            <v>279573</v>
          </cell>
          <cell r="CF148">
            <v>250538</v>
          </cell>
          <cell r="CG148">
            <v>16218</v>
          </cell>
          <cell r="CH148">
            <v>149</v>
          </cell>
          <cell r="CI148">
            <v>12668</v>
          </cell>
          <cell r="CJ148">
            <v>279573</v>
          </cell>
          <cell r="CK148">
            <v>0</v>
          </cell>
          <cell r="CL148">
            <v>0</v>
          </cell>
          <cell r="CM148">
            <v>0</v>
          </cell>
          <cell r="CN148">
            <v>0</v>
          </cell>
          <cell r="CO148">
            <v>0</v>
          </cell>
          <cell r="CP148">
            <v>0</v>
          </cell>
          <cell r="CQ148">
            <v>0</v>
          </cell>
          <cell r="CR148">
            <v>0</v>
          </cell>
          <cell r="CS148">
            <v>0</v>
          </cell>
        </row>
        <row r="149">
          <cell r="A149">
            <v>776</v>
          </cell>
          <cell r="B149">
            <v>2084</v>
          </cell>
          <cell r="C149" t="str">
            <v>Sheepscombe School</v>
          </cell>
          <cell r="M149">
            <v>0</v>
          </cell>
          <cell r="N149">
            <v>0</v>
          </cell>
          <cell r="O149">
            <v>4</v>
          </cell>
          <cell r="P149">
            <v>7</v>
          </cell>
          <cell r="Q149">
            <v>7</v>
          </cell>
          <cell r="R149">
            <v>9</v>
          </cell>
          <cell r="S149">
            <v>5</v>
          </cell>
          <cell r="T149">
            <v>10</v>
          </cell>
          <cell r="U149">
            <v>12</v>
          </cell>
          <cell r="V149">
            <v>0</v>
          </cell>
          <cell r="W149">
            <v>54</v>
          </cell>
          <cell r="X149">
            <v>18</v>
          </cell>
          <cell r="Y149">
            <v>36</v>
          </cell>
          <cell r="Z149">
            <v>54</v>
          </cell>
          <cell r="AA149">
            <v>0</v>
          </cell>
          <cell r="AB149">
            <v>0</v>
          </cell>
          <cell r="AC149">
            <v>0.19439999999999999</v>
          </cell>
          <cell r="AD149">
            <v>3</v>
          </cell>
          <cell r="AE149">
            <v>7</v>
          </cell>
          <cell r="AF149">
            <v>0</v>
          </cell>
          <cell r="AG149">
            <v>3</v>
          </cell>
          <cell r="AH149">
            <v>3</v>
          </cell>
          <cell r="AI149">
            <v>0</v>
          </cell>
          <cell r="AJ149">
            <v>1.5569999999999999</v>
          </cell>
          <cell r="AK149">
            <v>31548.269999999997</v>
          </cell>
          <cell r="AL149">
            <v>30842</v>
          </cell>
          <cell r="AM149">
            <v>706.2699999999968</v>
          </cell>
          <cell r="AN149">
            <v>1099.6600000000001</v>
          </cell>
          <cell r="AO149">
            <v>1</v>
          </cell>
          <cell r="AP149">
            <v>1100</v>
          </cell>
          <cell r="AQ149">
            <v>60031</v>
          </cell>
          <cell r="AR149">
            <v>66906</v>
          </cell>
          <cell r="AS149">
            <v>14580</v>
          </cell>
          <cell r="AT149">
            <v>81486</v>
          </cell>
          <cell r="AU149">
            <v>4383</v>
          </cell>
          <cell r="AV149">
            <v>446</v>
          </cell>
          <cell r="AW149">
            <v>4829</v>
          </cell>
          <cell r="AX149">
            <v>582</v>
          </cell>
          <cell r="AY149">
            <v>594</v>
          </cell>
          <cell r="AZ149">
            <v>1155</v>
          </cell>
          <cell r="BA149">
            <v>0</v>
          </cell>
          <cell r="BB149">
            <v>7160</v>
          </cell>
          <cell r="BC149">
            <v>0</v>
          </cell>
          <cell r="BD149">
            <v>1728</v>
          </cell>
          <cell r="BE149">
            <v>270</v>
          </cell>
          <cell r="BF149">
            <v>0</v>
          </cell>
          <cell r="BG149">
            <v>297</v>
          </cell>
          <cell r="BH149">
            <v>0</v>
          </cell>
          <cell r="BI149">
            <v>0</v>
          </cell>
          <cell r="BJ149">
            <v>0</v>
          </cell>
          <cell r="BK149">
            <v>0</v>
          </cell>
          <cell r="BL149">
            <v>0</v>
          </cell>
          <cell r="BM149">
            <v>0</v>
          </cell>
          <cell r="BN149">
            <v>2295</v>
          </cell>
          <cell r="BO149">
            <v>1100</v>
          </cell>
          <cell r="BP149">
            <v>794</v>
          </cell>
          <cell r="BQ149">
            <v>0</v>
          </cell>
          <cell r="BR149">
            <v>152866</v>
          </cell>
          <cell r="BS149">
            <v>9000</v>
          </cell>
          <cell r="BT149">
            <v>161866</v>
          </cell>
          <cell r="BU149">
            <v>149</v>
          </cell>
          <cell r="BV149">
            <v>0</v>
          </cell>
          <cell r="BW149">
            <v>0</v>
          </cell>
          <cell r="BX149">
            <v>0</v>
          </cell>
          <cell r="BY149">
            <v>0</v>
          </cell>
          <cell r="BZ149">
            <v>0</v>
          </cell>
          <cell r="CA149">
            <v>13632</v>
          </cell>
          <cell r="CC149">
            <v>13632</v>
          </cell>
          <cell r="CD149">
            <v>13781</v>
          </cell>
          <cell r="CE149">
            <v>175647</v>
          </cell>
          <cell r="CF149">
            <v>154706</v>
          </cell>
          <cell r="CG149">
            <v>13632</v>
          </cell>
          <cell r="CH149">
            <v>149</v>
          </cell>
          <cell r="CI149">
            <v>7160</v>
          </cell>
          <cell r="CJ149">
            <v>175647</v>
          </cell>
          <cell r="CK149">
            <v>0</v>
          </cell>
          <cell r="CL149">
            <v>0</v>
          </cell>
          <cell r="CM149">
            <v>0</v>
          </cell>
          <cell r="CN149">
            <v>0</v>
          </cell>
          <cell r="CO149">
            <v>0</v>
          </cell>
          <cell r="CP149">
            <v>0</v>
          </cell>
          <cell r="CQ149">
            <v>0</v>
          </cell>
          <cell r="CR149">
            <v>0</v>
          </cell>
          <cell r="CS149">
            <v>0</v>
          </cell>
        </row>
        <row r="150">
          <cell r="A150">
            <v>777</v>
          </cell>
          <cell r="B150">
            <v>3067</v>
          </cell>
          <cell r="C150" t="str">
            <v>Sherborne Church of England Primary School</v>
          </cell>
          <cell r="M150">
            <v>0</v>
          </cell>
          <cell r="N150">
            <v>0</v>
          </cell>
          <cell r="O150">
            <v>7</v>
          </cell>
          <cell r="P150">
            <v>6</v>
          </cell>
          <cell r="Q150">
            <v>8</v>
          </cell>
          <cell r="R150">
            <v>5</v>
          </cell>
          <cell r="S150">
            <v>6</v>
          </cell>
          <cell r="T150">
            <v>7</v>
          </cell>
          <cell r="U150">
            <v>8</v>
          </cell>
          <cell r="V150">
            <v>0</v>
          </cell>
          <cell r="W150">
            <v>47</v>
          </cell>
          <cell r="X150">
            <v>21</v>
          </cell>
          <cell r="Y150">
            <v>26</v>
          </cell>
          <cell r="Z150">
            <v>47</v>
          </cell>
          <cell r="AA150">
            <v>0</v>
          </cell>
          <cell r="AB150">
            <v>0</v>
          </cell>
          <cell r="AC150">
            <v>0.26919999999999999</v>
          </cell>
          <cell r="AD150">
            <v>6</v>
          </cell>
          <cell r="AE150">
            <v>7</v>
          </cell>
          <cell r="AF150">
            <v>1</v>
          </cell>
          <cell r="AG150">
            <v>4</v>
          </cell>
          <cell r="AH150">
            <v>2</v>
          </cell>
          <cell r="AI150">
            <v>0</v>
          </cell>
          <cell r="AJ150">
            <v>1.7000000000000002</v>
          </cell>
          <cell r="AK150">
            <v>30336.01</v>
          </cell>
          <cell r="AL150">
            <v>30842</v>
          </cell>
          <cell r="AM150">
            <v>-505.9900000000016</v>
          </cell>
          <cell r="AN150">
            <v>-860.18</v>
          </cell>
          <cell r="AO150">
            <v>0.5</v>
          </cell>
          <cell r="AP150">
            <v>-430</v>
          </cell>
          <cell r="AQ150">
            <v>60031</v>
          </cell>
          <cell r="AR150">
            <v>58233</v>
          </cell>
          <cell r="AS150">
            <v>12690</v>
          </cell>
          <cell r="AT150">
            <v>70923</v>
          </cell>
          <cell r="AU150">
            <v>4383</v>
          </cell>
          <cell r="AV150">
            <v>524</v>
          </cell>
          <cell r="AW150">
            <v>4907</v>
          </cell>
          <cell r="AX150">
            <v>388</v>
          </cell>
          <cell r="AY150">
            <v>1188</v>
          </cell>
          <cell r="AZ150">
            <v>1155</v>
          </cell>
          <cell r="BA150">
            <v>0</v>
          </cell>
          <cell r="BB150">
            <v>7638</v>
          </cell>
          <cell r="BC150">
            <v>0</v>
          </cell>
          <cell r="BD150">
            <v>2016</v>
          </cell>
          <cell r="BE150">
            <v>315</v>
          </cell>
          <cell r="BF150">
            <v>0</v>
          </cell>
          <cell r="BG150">
            <v>297</v>
          </cell>
          <cell r="BH150">
            <v>0</v>
          </cell>
          <cell r="BI150">
            <v>0</v>
          </cell>
          <cell r="BJ150">
            <v>0</v>
          </cell>
          <cell r="BK150">
            <v>0</v>
          </cell>
          <cell r="BL150">
            <v>0</v>
          </cell>
          <cell r="BM150">
            <v>0</v>
          </cell>
          <cell r="BN150">
            <v>2628</v>
          </cell>
          <cell r="BO150">
            <v>-430</v>
          </cell>
          <cell r="BP150">
            <v>980</v>
          </cell>
          <cell r="BQ150">
            <v>0</v>
          </cell>
          <cell r="BR150">
            <v>141770</v>
          </cell>
          <cell r="BS150">
            <v>9000</v>
          </cell>
          <cell r="BT150">
            <v>150770</v>
          </cell>
          <cell r="BU150">
            <v>149</v>
          </cell>
          <cell r="BV150">
            <v>0</v>
          </cell>
          <cell r="BW150">
            <v>0</v>
          </cell>
          <cell r="BX150">
            <v>0</v>
          </cell>
          <cell r="BY150">
            <v>0</v>
          </cell>
          <cell r="BZ150">
            <v>0</v>
          </cell>
          <cell r="CA150">
            <v>13547</v>
          </cell>
          <cell r="CC150">
            <v>13547</v>
          </cell>
          <cell r="CD150">
            <v>13696</v>
          </cell>
          <cell r="CE150">
            <v>164466</v>
          </cell>
          <cell r="CF150">
            <v>143132</v>
          </cell>
          <cell r="CG150">
            <v>13547</v>
          </cell>
          <cell r="CH150">
            <v>149</v>
          </cell>
          <cell r="CI150">
            <v>7638</v>
          </cell>
          <cell r="CJ150">
            <v>164466</v>
          </cell>
          <cell r="CK150">
            <v>0</v>
          </cell>
          <cell r="CL150">
            <v>0</v>
          </cell>
          <cell r="CM150">
            <v>0</v>
          </cell>
          <cell r="CN150">
            <v>0</v>
          </cell>
          <cell r="CO150">
            <v>0</v>
          </cell>
          <cell r="CP150">
            <v>0</v>
          </cell>
          <cell r="CQ150">
            <v>0</v>
          </cell>
          <cell r="CR150">
            <v>0</v>
          </cell>
          <cell r="CS150">
            <v>0</v>
          </cell>
        </row>
        <row r="151">
          <cell r="A151">
            <v>779</v>
          </cell>
          <cell r="B151">
            <v>3068</v>
          </cell>
          <cell r="C151" t="str">
            <v>Shurdington Church of England Primary School</v>
          </cell>
          <cell r="M151">
            <v>0</v>
          </cell>
          <cell r="N151">
            <v>0</v>
          </cell>
          <cell r="O151">
            <v>13</v>
          </cell>
          <cell r="P151">
            <v>16</v>
          </cell>
          <cell r="Q151">
            <v>10</v>
          </cell>
          <cell r="R151">
            <v>4</v>
          </cell>
          <cell r="S151">
            <v>13</v>
          </cell>
          <cell r="T151">
            <v>10</v>
          </cell>
          <cell r="U151">
            <v>6</v>
          </cell>
          <cell r="V151">
            <v>0</v>
          </cell>
          <cell r="W151">
            <v>72</v>
          </cell>
          <cell r="X151">
            <v>39</v>
          </cell>
          <cell r="Y151">
            <v>33</v>
          </cell>
          <cell r="Z151">
            <v>72</v>
          </cell>
          <cell r="AA151">
            <v>0</v>
          </cell>
          <cell r="AB151">
            <v>0</v>
          </cell>
          <cell r="AC151">
            <v>0.30299999999999999</v>
          </cell>
          <cell r="AD151">
            <v>12</v>
          </cell>
          <cell r="AE151">
            <v>10</v>
          </cell>
          <cell r="AF151">
            <v>0</v>
          </cell>
          <cell r="AG151">
            <v>1</v>
          </cell>
          <cell r="AH151">
            <v>15</v>
          </cell>
          <cell r="AI151">
            <v>13</v>
          </cell>
          <cell r="AJ151">
            <v>3.7705000000000002</v>
          </cell>
          <cell r="AK151">
            <v>29801.52</v>
          </cell>
          <cell r="AL151">
            <v>30842</v>
          </cell>
          <cell r="AM151">
            <v>-1040.4799999999996</v>
          </cell>
          <cell r="AN151">
            <v>-3923.13</v>
          </cell>
          <cell r="AO151">
            <v>0.5</v>
          </cell>
          <cell r="AP151">
            <v>-1962</v>
          </cell>
          <cell r="AQ151">
            <v>60031</v>
          </cell>
          <cell r="AR151">
            <v>89208</v>
          </cell>
          <cell r="AS151">
            <v>19440</v>
          </cell>
          <cell r="AT151">
            <v>108648</v>
          </cell>
          <cell r="AU151">
            <v>2408</v>
          </cell>
          <cell r="AV151">
            <v>1316</v>
          </cell>
          <cell r="AW151">
            <v>3724</v>
          </cell>
          <cell r="AX151">
            <v>2910</v>
          </cell>
          <cell r="AY151">
            <v>2376</v>
          </cell>
          <cell r="AZ151">
            <v>1650</v>
          </cell>
          <cell r="BA151">
            <v>0</v>
          </cell>
          <cell r="BB151">
            <v>10660</v>
          </cell>
          <cell r="BC151">
            <v>0</v>
          </cell>
          <cell r="BD151">
            <v>3744</v>
          </cell>
          <cell r="BE151">
            <v>585</v>
          </cell>
          <cell r="BF151">
            <v>0</v>
          </cell>
          <cell r="BG151">
            <v>297</v>
          </cell>
          <cell r="BH151">
            <v>0</v>
          </cell>
          <cell r="BI151">
            <v>440</v>
          </cell>
          <cell r="BJ151">
            <v>0</v>
          </cell>
          <cell r="BK151">
            <v>0</v>
          </cell>
          <cell r="BL151">
            <v>0</v>
          </cell>
          <cell r="BM151">
            <v>0</v>
          </cell>
          <cell r="BN151">
            <v>5066</v>
          </cell>
          <cell r="BO151">
            <v>-1962</v>
          </cell>
          <cell r="BP151">
            <v>2132</v>
          </cell>
          <cell r="BQ151">
            <v>3679</v>
          </cell>
          <cell r="BR151">
            <v>188254</v>
          </cell>
          <cell r="BS151">
            <v>9000</v>
          </cell>
          <cell r="BT151">
            <v>197254</v>
          </cell>
          <cell r="BU151">
            <v>149</v>
          </cell>
          <cell r="BV151">
            <v>0</v>
          </cell>
          <cell r="BW151">
            <v>0</v>
          </cell>
          <cell r="BX151">
            <v>0</v>
          </cell>
          <cell r="BY151">
            <v>0</v>
          </cell>
          <cell r="BZ151">
            <v>0</v>
          </cell>
          <cell r="CA151">
            <v>14353</v>
          </cell>
          <cell r="CC151">
            <v>14353</v>
          </cell>
          <cell r="CD151">
            <v>14502</v>
          </cell>
          <cell r="CE151">
            <v>211756</v>
          </cell>
          <cell r="CF151">
            <v>186594</v>
          </cell>
          <cell r="CG151">
            <v>14353</v>
          </cell>
          <cell r="CH151">
            <v>149</v>
          </cell>
          <cell r="CI151">
            <v>10660</v>
          </cell>
          <cell r="CJ151">
            <v>211756</v>
          </cell>
          <cell r="CK151">
            <v>0</v>
          </cell>
          <cell r="CL151">
            <v>0</v>
          </cell>
          <cell r="CM151">
            <v>0</v>
          </cell>
          <cell r="CN151">
            <v>0</v>
          </cell>
          <cell r="CO151">
            <v>0</v>
          </cell>
          <cell r="CP151">
            <v>0</v>
          </cell>
          <cell r="CQ151">
            <v>0</v>
          </cell>
          <cell r="CR151">
            <v>0</v>
          </cell>
          <cell r="CS151">
            <v>0</v>
          </cell>
        </row>
        <row r="152">
          <cell r="A152">
            <v>780</v>
          </cell>
          <cell r="B152">
            <v>3089</v>
          </cell>
          <cell r="C152" t="str">
            <v>Siddington Church of England School</v>
          </cell>
          <cell r="M152">
            <v>0</v>
          </cell>
          <cell r="N152">
            <v>0</v>
          </cell>
          <cell r="O152">
            <v>7</v>
          </cell>
          <cell r="P152">
            <v>11</v>
          </cell>
          <cell r="Q152">
            <v>4</v>
          </cell>
          <cell r="R152">
            <v>12</v>
          </cell>
          <cell r="S152">
            <v>11</v>
          </cell>
          <cell r="T152">
            <v>11</v>
          </cell>
          <cell r="U152">
            <v>11</v>
          </cell>
          <cell r="V152">
            <v>0</v>
          </cell>
          <cell r="W152">
            <v>67</v>
          </cell>
          <cell r="X152">
            <v>22</v>
          </cell>
          <cell r="Y152">
            <v>45</v>
          </cell>
          <cell r="Z152">
            <v>67</v>
          </cell>
          <cell r="AA152">
            <v>0</v>
          </cell>
          <cell r="AB152">
            <v>0</v>
          </cell>
          <cell r="AC152">
            <v>0.31109999999999999</v>
          </cell>
          <cell r="AD152">
            <v>7</v>
          </cell>
          <cell r="AE152">
            <v>14</v>
          </cell>
          <cell r="AF152">
            <v>2</v>
          </cell>
          <cell r="AG152">
            <v>6</v>
          </cell>
          <cell r="AH152">
            <v>8</v>
          </cell>
          <cell r="AI152">
            <v>9</v>
          </cell>
          <cell r="AJ152">
            <v>2.8</v>
          </cell>
          <cell r="AK152">
            <v>33005.06</v>
          </cell>
          <cell r="AL152">
            <v>30842</v>
          </cell>
          <cell r="AM152">
            <v>2163.0599999999977</v>
          </cell>
          <cell r="AN152">
            <v>6056.57</v>
          </cell>
          <cell r="AO152">
            <v>1</v>
          </cell>
          <cell r="AP152">
            <v>6057</v>
          </cell>
          <cell r="AQ152">
            <v>60031</v>
          </cell>
          <cell r="AR152">
            <v>83013</v>
          </cell>
          <cell r="AS152">
            <v>18090</v>
          </cell>
          <cell r="AT152">
            <v>101103</v>
          </cell>
          <cell r="AU152">
            <v>2435</v>
          </cell>
          <cell r="AV152">
            <v>1002</v>
          </cell>
          <cell r="AW152">
            <v>3437</v>
          </cell>
          <cell r="AX152">
            <v>1552</v>
          </cell>
          <cell r="AY152">
            <v>1386</v>
          </cell>
          <cell r="AZ152">
            <v>2310</v>
          </cell>
          <cell r="BA152">
            <v>0</v>
          </cell>
          <cell r="BB152">
            <v>8685</v>
          </cell>
          <cell r="BC152">
            <v>0</v>
          </cell>
          <cell r="BD152">
            <v>2112</v>
          </cell>
          <cell r="BE152">
            <v>330</v>
          </cell>
          <cell r="BF152">
            <v>0</v>
          </cell>
          <cell r="BG152">
            <v>297</v>
          </cell>
          <cell r="BH152">
            <v>0</v>
          </cell>
          <cell r="BI152">
            <v>0</v>
          </cell>
          <cell r="BJ152">
            <v>0</v>
          </cell>
          <cell r="BK152">
            <v>0</v>
          </cell>
          <cell r="BL152">
            <v>0</v>
          </cell>
          <cell r="BM152">
            <v>0</v>
          </cell>
          <cell r="BN152">
            <v>2739</v>
          </cell>
          <cell r="BO152">
            <v>6057</v>
          </cell>
          <cell r="BP152">
            <v>1754</v>
          </cell>
          <cell r="BQ152">
            <v>2547</v>
          </cell>
          <cell r="BR152">
            <v>182916</v>
          </cell>
          <cell r="BS152">
            <v>9000</v>
          </cell>
          <cell r="BT152">
            <v>191916</v>
          </cell>
          <cell r="BU152">
            <v>149</v>
          </cell>
          <cell r="BV152">
            <v>0</v>
          </cell>
          <cell r="BW152">
            <v>0</v>
          </cell>
          <cell r="BX152">
            <v>0</v>
          </cell>
          <cell r="BY152">
            <v>0</v>
          </cell>
          <cell r="BZ152">
            <v>0</v>
          </cell>
          <cell r="CA152">
            <v>14522</v>
          </cell>
          <cell r="CC152">
            <v>14522</v>
          </cell>
          <cell r="CD152">
            <v>14671</v>
          </cell>
          <cell r="CE152">
            <v>206587</v>
          </cell>
          <cell r="CF152">
            <v>183231</v>
          </cell>
          <cell r="CG152">
            <v>14522</v>
          </cell>
          <cell r="CH152">
            <v>149</v>
          </cell>
          <cell r="CI152">
            <v>8685</v>
          </cell>
          <cell r="CJ152">
            <v>206587</v>
          </cell>
          <cell r="CK152">
            <v>0</v>
          </cell>
          <cell r="CL152">
            <v>0</v>
          </cell>
          <cell r="CM152">
            <v>0</v>
          </cell>
          <cell r="CN152">
            <v>0</v>
          </cell>
          <cell r="CO152">
            <v>0</v>
          </cell>
          <cell r="CP152">
            <v>0</v>
          </cell>
          <cell r="CQ152">
            <v>0</v>
          </cell>
          <cell r="CR152">
            <v>0</v>
          </cell>
          <cell r="CS152">
            <v>0</v>
          </cell>
        </row>
        <row r="153">
          <cell r="A153">
            <v>781</v>
          </cell>
          <cell r="B153">
            <v>2137</v>
          </cell>
          <cell r="C153" t="str">
            <v>Gastrells Community Primary School</v>
          </cell>
          <cell r="I153">
            <v>1</v>
          </cell>
          <cell r="M153">
            <v>0</v>
          </cell>
          <cell r="N153">
            <v>0</v>
          </cell>
          <cell r="O153">
            <v>21</v>
          </cell>
          <cell r="P153">
            <v>28</v>
          </cell>
          <cell r="Q153">
            <v>26</v>
          </cell>
          <cell r="R153">
            <v>27</v>
          </cell>
          <cell r="S153">
            <v>26</v>
          </cell>
          <cell r="T153">
            <v>22</v>
          </cell>
          <cell r="U153">
            <v>25</v>
          </cell>
          <cell r="V153">
            <v>0</v>
          </cell>
          <cell r="W153">
            <v>175</v>
          </cell>
          <cell r="X153">
            <v>75</v>
          </cell>
          <cell r="Y153">
            <v>100</v>
          </cell>
          <cell r="Z153">
            <v>175</v>
          </cell>
          <cell r="AA153">
            <v>0</v>
          </cell>
          <cell r="AB153">
            <v>0</v>
          </cell>
          <cell r="AC153">
            <v>0.33</v>
          </cell>
          <cell r="AD153">
            <v>25</v>
          </cell>
          <cell r="AE153">
            <v>33</v>
          </cell>
          <cell r="AF153">
            <v>5</v>
          </cell>
          <cell r="AG153">
            <v>6</v>
          </cell>
          <cell r="AH153">
            <v>4</v>
          </cell>
          <cell r="AI153">
            <v>1</v>
          </cell>
          <cell r="AJ153">
            <v>7.1999999999999993</v>
          </cell>
          <cell r="AK153">
            <v>31418.53</v>
          </cell>
          <cell r="AL153">
            <v>30842</v>
          </cell>
          <cell r="AM153">
            <v>576.52999999999884</v>
          </cell>
          <cell r="AN153">
            <v>4151.0200000000004</v>
          </cell>
          <cell r="AO153">
            <v>0.75</v>
          </cell>
          <cell r="AP153">
            <v>3113</v>
          </cell>
          <cell r="AQ153">
            <v>60031</v>
          </cell>
          <cell r="AR153">
            <v>216825</v>
          </cell>
          <cell r="AS153">
            <v>47250</v>
          </cell>
          <cell r="AT153">
            <v>264075</v>
          </cell>
          <cell r="AU153">
            <v>15267</v>
          </cell>
          <cell r="AV153">
            <v>2150</v>
          </cell>
          <cell r="AW153">
            <v>17417</v>
          </cell>
          <cell r="AX153">
            <v>776</v>
          </cell>
          <cell r="AY153">
            <v>4950</v>
          </cell>
          <cell r="AZ153">
            <v>5445</v>
          </cell>
          <cell r="BA153">
            <v>24659</v>
          </cell>
          <cell r="BB153">
            <v>53247</v>
          </cell>
          <cell r="BC153">
            <v>0</v>
          </cell>
          <cell r="BD153">
            <v>7200</v>
          </cell>
          <cell r="BE153">
            <v>1125</v>
          </cell>
          <cell r="BF153">
            <v>0</v>
          </cell>
          <cell r="BG153">
            <v>297</v>
          </cell>
          <cell r="BH153">
            <v>0</v>
          </cell>
          <cell r="BI153">
            <v>0</v>
          </cell>
          <cell r="BJ153">
            <v>0</v>
          </cell>
          <cell r="BK153">
            <v>0</v>
          </cell>
          <cell r="BL153">
            <v>0</v>
          </cell>
          <cell r="BM153">
            <v>0</v>
          </cell>
          <cell r="BN153">
            <v>8622</v>
          </cell>
          <cell r="BO153">
            <v>3113</v>
          </cell>
          <cell r="BP153">
            <v>11522</v>
          </cell>
          <cell r="BQ153">
            <v>283</v>
          </cell>
          <cell r="BR153">
            <v>400893</v>
          </cell>
          <cell r="BS153">
            <v>18000</v>
          </cell>
          <cell r="BT153">
            <v>418893</v>
          </cell>
          <cell r="BU153">
            <v>149</v>
          </cell>
          <cell r="BV153">
            <v>0</v>
          </cell>
          <cell r="BW153">
            <v>0</v>
          </cell>
          <cell r="BX153">
            <v>0</v>
          </cell>
          <cell r="BY153">
            <v>0</v>
          </cell>
          <cell r="BZ153">
            <v>0</v>
          </cell>
          <cell r="CA153">
            <v>19568</v>
          </cell>
          <cell r="CC153">
            <v>19568</v>
          </cell>
          <cell r="CD153">
            <v>19717</v>
          </cell>
          <cell r="CE153">
            <v>438610</v>
          </cell>
          <cell r="CF153">
            <v>365646</v>
          </cell>
          <cell r="CG153">
            <v>19568</v>
          </cell>
          <cell r="CH153">
            <v>149</v>
          </cell>
          <cell r="CI153">
            <v>53247</v>
          </cell>
          <cell r="CJ153">
            <v>438610</v>
          </cell>
          <cell r="CK153">
            <v>0</v>
          </cell>
          <cell r="CL153">
            <v>0</v>
          </cell>
          <cell r="CM153">
            <v>0</v>
          </cell>
          <cell r="CN153">
            <v>0</v>
          </cell>
          <cell r="CO153">
            <v>0</v>
          </cell>
          <cell r="CP153">
            <v>0</v>
          </cell>
          <cell r="CQ153">
            <v>0</v>
          </cell>
          <cell r="CR153">
            <v>0</v>
          </cell>
          <cell r="CS153">
            <v>0</v>
          </cell>
        </row>
        <row r="154">
          <cell r="A154">
            <v>782</v>
          </cell>
          <cell r="B154">
            <v>2086</v>
          </cell>
          <cell r="C154" t="str">
            <v>Slimbridge Primary School</v>
          </cell>
          <cell r="M154">
            <v>0</v>
          </cell>
          <cell r="N154">
            <v>0</v>
          </cell>
          <cell r="O154">
            <v>16</v>
          </cell>
          <cell r="P154">
            <v>14</v>
          </cell>
          <cell r="Q154">
            <v>14</v>
          </cell>
          <cell r="R154">
            <v>17</v>
          </cell>
          <cell r="S154">
            <v>18</v>
          </cell>
          <cell r="T154">
            <v>12</v>
          </cell>
          <cell r="U154">
            <v>15</v>
          </cell>
          <cell r="V154">
            <v>0</v>
          </cell>
          <cell r="W154">
            <v>106</v>
          </cell>
          <cell r="X154">
            <v>44</v>
          </cell>
          <cell r="Y154">
            <v>62</v>
          </cell>
          <cell r="Z154">
            <v>106</v>
          </cell>
          <cell r="AA154">
            <v>0</v>
          </cell>
          <cell r="AB154">
            <v>0</v>
          </cell>
          <cell r="AC154">
            <v>0.19350000000000001</v>
          </cell>
          <cell r="AD154">
            <v>9</v>
          </cell>
          <cell r="AE154">
            <v>12</v>
          </cell>
          <cell r="AF154">
            <v>0</v>
          </cell>
          <cell r="AG154">
            <v>6</v>
          </cell>
          <cell r="AH154">
            <v>0</v>
          </cell>
          <cell r="AI154">
            <v>0</v>
          </cell>
          <cell r="AJ154">
            <v>6</v>
          </cell>
          <cell r="AK154">
            <v>30327.840000000004</v>
          </cell>
          <cell r="AL154">
            <v>30842</v>
          </cell>
          <cell r="AM154">
            <v>-514.15999999999622</v>
          </cell>
          <cell r="AN154">
            <v>-3084.96</v>
          </cell>
          <cell r="AO154">
            <v>0.5</v>
          </cell>
          <cell r="AP154">
            <v>-1542</v>
          </cell>
          <cell r="AQ154">
            <v>60031</v>
          </cell>
          <cell r="AR154">
            <v>131334</v>
          </cell>
          <cell r="AS154">
            <v>28620</v>
          </cell>
          <cell r="AT154">
            <v>159954</v>
          </cell>
          <cell r="AU154">
            <v>0</v>
          </cell>
          <cell r="AV154">
            <v>726</v>
          </cell>
          <cell r="AW154">
            <v>726</v>
          </cell>
          <cell r="AX154">
            <v>0</v>
          </cell>
          <cell r="AY154">
            <v>1782</v>
          </cell>
          <cell r="AZ154">
            <v>1980</v>
          </cell>
          <cell r="BA154">
            <v>0</v>
          </cell>
          <cell r="BB154">
            <v>4488</v>
          </cell>
          <cell r="BC154">
            <v>0</v>
          </cell>
          <cell r="BD154">
            <v>4224</v>
          </cell>
          <cell r="BE154">
            <v>660</v>
          </cell>
          <cell r="BF154">
            <v>0</v>
          </cell>
          <cell r="BG154">
            <v>297</v>
          </cell>
          <cell r="BH154">
            <v>0</v>
          </cell>
          <cell r="BI154">
            <v>0</v>
          </cell>
          <cell r="BJ154">
            <v>0</v>
          </cell>
          <cell r="BK154">
            <v>0</v>
          </cell>
          <cell r="BL154">
            <v>0</v>
          </cell>
          <cell r="BM154">
            <v>0</v>
          </cell>
          <cell r="BN154">
            <v>5181</v>
          </cell>
          <cell r="BO154">
            <v>-1542</v>
          </cell>
          <cell r="BP154">
            <v>1976</v>
          </cell>
          <cell r="BQ154">
            <v>0</v>
          </cell>
          <cell r="BR154">
            <v>230088</v>
          </cell>
          <cell r="BS154">
            <v>18000</v>
          </cell>
          <cell r="BT154">
            <v>248088</v>
          </cell>
          <cell r="BU154">
            <v>149</v>
          </cell>
          <cell r="BV154">
            <v>0</v>
          </cell>
          <cell r="BW154">
            <v>0</v>
          </cell>
          <cell r="BX154">
            <v>0</v>
          </cell>
          <cell r="BY154">
            <v>0</v>
          </cell>
          <cell r="BZ154">
            <v>0</v>
          </cell>
          <cell r="CA154">
            <v>15879</v>
          </cell>
          <cell r="CC154">
            <v>15879</v>
          </cell>
          <cell r="CD154">
            <v>16028</v>
          </cell>
          <cell r="CE154">
            <v>264116</v>
          </cell>
          <cell r="CF154">
            <v>243600</v>
          </cell>
          <cell r="CG154">
            <v>15879</v>
          </cell>
          <cell r="CH154">
            <v>149</v>
          </cell>
          <cell r="CI154">
            <v>4488</v>
          </cell>
          <cell r="CJ154">
            <v>264116</v>
          </cell>
          <cell r="CK154">
            <v>0</v>
          </cell>
          <cell r="CL154">
            <v>0</v>
          </cell>
          <cell r="CM154">
            <v>0</v>
          </cell>
          <cell r="CN154">
            <v>0</v>
          </cell>
          <cell r="CO154">
            <v>0</v>
          </cell>
          <cell r="CP154">
            <v>0</v>
          </cell>
          <cell r="CQ154">
            <v>0</v>
          </cell>
          <cell r="CR154">
            <v>0</v>
          </cell>
          <cell r="CS154">
            <v>0</v>
          </cell>
        </row>
        <row r="155">
          <cell r="A155">
            <v>784</v>
          </cell>
          <cell r="B155">
            <v>2066</v>
          </cell>
          <cell r="C155" t="str">
            <v>Soudley School</v>
          </cell>
          <cell r="M155">
            <v>0</v>
          </cell>
          <cell r="N155">
            <v>0</v>
          </cell>
          <cell r="O155">
            <v>12</v>
          </cell>
          <cell r="P155">
            <v>13</v>
          </cell>
          <cell r="Q155">
            <v>17</v>
          </cell>
          <cell r="R155">
            <v>8</v>
          </cell>
          <cell r="S155">
            <v>14</v>
          </cell>
          <cell r="T155">
            <v>7</v>
          </cell>
          <cell r="U155">
            <v>11</v>
          </cell>
          <cell r="V155">
            <v>0</v>
          </cell>
          <cell r="W155">
            <v>82</v>
          </cell>
          <cell r="X155">
            <v>42</v>
          </cell>
          <cell r="Y155">
            <v>40</v>
          </cell>
          <cell r="Z155">
            <v>82</v>
          </cell>
          <cell r="AA155">
            <v>0</v>
          </cell>
          <cell r="AB155">
            <v>0</v>
          </cell>
          <cell r="AC155">
            <v>0.15</v>
          </cell>
          <cell r="AD155">
            <v>6</v>
          </cell>
          <cell r="AE155">
            <v>6</v>
          </cell>
          <cell r="AF155">
            <v>0</v>
          </cell>
          <cell r="AG155">
            <v>5</v>
          </cell>
          <cell r="AH155">
            <v>4</v>
          </cell>
          <cell r="AI155">
            <v>3</v>
          </cell>
          <cell r="AJ155">
            <v>3.5999999999999996</v>
          </cell>
          <cell r="AK155">
            <v>30662.690000000002</v>
          </cell>
          <cell r="AL155">
            <v>30842</v>
          </cell>
          <cell r="AM155">
            <v>-179.30999999999767</v>
          </cell>
          <cell r="AN155">
            <v>-645.52</v>
          </cell>
          <cell r="AO155">
            <v>0.5</v>
          </cell>
          <cell r="AP155">
            <v>-323</v>
          </cell>
          <cell r="AQ155">
            <v>60031</v>
          </cell>
          <cell r="AR155">
            <v>101598</v>
          </cell>
          <cell r="AS155">
            <v>22140</v>
          </cell>
          <cell r="AT155">
            <v>123738</v>
          </cell>
          <cell r="AU155">
            <v>0</v>
          </cell>
          <cell r="AV155">
            <v>564</v>
          </cell>
          <cell r="AW155">
            <v>564</v>
          </cell>
          <cell r="AX155">
            <v>776</v>
          </cell>
          <cell r="AY155">
            <v>1188</v>
          </cell>
          <cell r="AZ155">
            <v>990</v>
          </cell>
          <cell r="BA155">
            <v>0</v>
          </cell>
          <cell r="BB155">
            <v>3518</v>
          </cell>
          <cell r="BC155">
            <v>0</v>
          </cell>
          <cell r="BD155">
            <v>4032</v>
          </cell>
          <cell r="BE155">
            <v>630</v>
          </cell>
          <cell r="BF155">
            <v>0</v>
          </cell>
          <cell r="BG155">
            <v>297</v>
          </cell>
          <cell r="BH155">
            <v>0</v>
          </cell>
          <cell r="BI155">
            <v>0</v>
          </cell>
          <cell r="BJ155">
            <v>0</v>
          </cell>
          <cell r="BK155">
            <v>0</v>
          </cell>
          <cell r="BL155">
            <v>0</v>
          </cell>
          <cell r="BM155">
            <v>0</v>
          </cell>
          <cell r="BN155">
            <v>4959</v>
          </cell>
          <cell r="BO155">
            <v>-323</v>
          </cell>
          <cell r="BP155">
            <v>1555</v>
          </cell>
          <cell r="BQ155">
            <v>849</v>
          </cell>
          <cell r="BR155">
            <v>194327</v>
          </cell>
          <cell r="BS155">
            <v>9000</v>
          </cell>
          <cell r="BT155">
            <v>203327</v>
          </cell>
          <cell r="BU155">
            <v>149</v>
          </cell>
          <cell r="BV155">
            <v>0</v>
          </cell>
          <cell r="BW155">
            <v>0</v>
          </cell>
          <cell r="BX155">
            <v>0</v>
          </cell>
          <cell r="BY155">
            <v>0</v>
          </cell>
          <cell r="BZ155">
            <v>0</v>
          </cell>
          <cell r="CA155">
            <v>14692</v>
          </cell>
          <cell r="CC155">
            <v>14692</v>
          </cell>
          <cell r="CD155">
            <v>14841</v>
          </cell>
          <cell r="CE155">
            <v>218168</v>
          </cell>
          <cell r="CF155">
            <v>199809</v>
          </cell>
          <cell r="CG155">
            <v>14692</v>
          </cell>
          <cell r="CH155">
            <v>149</v>
          </cell>
          <cell r="CI155">
            <v>3518</v>
          </cell>
          <cell r="CJ155">
            <v>218168</v>
          </cell>
          <cell r="CK155">
            <v>0</v>
          </cell>
          <cell r="CL155">
            <v>0</v>
          </cell>
          <cell r="CM155">
            <v>0</v>
          </cell>
          <cell r="CN155">
            <v>0</v>
          </cell>
          <cell r="CO155">
            <v>0</v>
          </cell>
          <cell r="CP155">
            <v>0</v>
          </cell>
          <cell r="CQ155">
            <v>0</v>
          </cell>
          <cell r="CR155">
            <v>0</v>
          </cell>
          <cell r="CS155">
            <v>0</v>
          </cell>
        </row>
        <row r="156">
          <cell r="A156">
            <v>786</v>
          </cell>
          <cell r="B156">
            <v>3069</v>
          </cell>
          <cell r="C156" t="str">
            <v>Ann Edwards Church of England Primary School</v>
          </cell>
          <cell r="M156">
            <v>0</v>
          </cell>
          <cell r="N156">
            <v>0</v>
          </cell>
          <cell r="O156">
            <v>34</v>
          </cell>
          <cell r="P156">
            <v>35</v>
          </cell>
          <cell r="Q156">
            <v>41</v>
          </cell>
          <cell r="R156">
            <v>46</v>
          </cell>
          <cell r="S156">
            <v>26</v>
          </cell>
          <cell r="T156">
            <v>41</v>
          </cell>
          <cell r="U156">
            <v>38</v>
          </cell>
          <cell r="V156">
            <v>0</v>
          </cell>
          <cell r="W156">
            <v>261</v>
          </cell>
          <cell r="X156">
            <v>110</v>
          </cell>
          <cell r="Y156">
            <v>151</v>
          </cell>
          <cell r="Z156">
            <v>261</v>
          </cell>
          <cell r="AA156">
            <v>0</v>
          </cell>
          <cell r="AB156">
            <v>51</v>
          </cell>
          <cell r="AC156">
            <v>0.15890000000000001</v>
          </cell>
          <cell r="AD156">
            <v>17</v>
          </cell>
          <cell r="AE156">
            <v>24</v>
          </cell>
          <cell r="AF156">
            <v>2</v>
          </cell>
          <cell r="AG156">
            <v>5</v>
          </cell>
          <cell r="AH156">
            <v>7</v>
          </cell>
          <cell r="AI156">
            <v>13</v>
          </cell>
          <cell r="AJ156">
            <v>10.5</v>
          </cell>
          <cell r="AK156">
            <v>30984.42</v>
          </cell>
          <cell r="AL156">
            <v>30842</v>
          </cell>
          <cell r="AM156">
            <v>142.41999999999825</v>
          </cell>
          <cell r="AN156">
            <v>1495.41</v>
          </cell>
          <cell r="AO156">
            <v>0.75</v>
          </cell>
          <cell r="AP156">
            <v>1122</v>
          </cell>
          <cell r="AQ156">
            <v>60031</v>
          </cell>
          <cell r="AR156">
            <v>323379</v>
          </cell>
          <cell r="AS156">
            <v>70470</v>
          </cell>
          <cell r="AT156">
            <v>393849</v>
          </cell>
          <cell r="AU156">
            <v>42138</v>
          </cell>
          <cell r="AV156">
            <v>1666</v>
          </cell>
          <cell r="AW156">
            <v>43804</v>
          </cell>
          <cell r="AX156">
            <v>1358</v>
          </cell>
          <cell r="AY156">
            <v>3366</v>
          </cell>
          <cell r="AZ156">
            <v>3960</v>
          </cell>
          <cell r="BA156">
            <v>0</v>
          </cell>
          <cell r="BB156">
            <v>52488</v>
          </cell>
          <cell r="BC156">
            <v>0</v>
          </cell>
          <cell r="BD156">
            <v>10560</v>
          </cell>
          <cell r="BE156">
            <v>1650</v>
          </cell>
          <cell r="BF156">
            <v>0</v>
          </cell>
          <cell r="BG156">
            <v>297</v>
          </cell>
          <cell r="BH156">
            <v>0</v>
          </cell>
          <cell r="BI156">
            <v>0</v>
          </cell>
          <cell r="BJ156">
            <v>8262</v>
          </cell>
          <cell r="BK156">
            <v>0</v>
          </cell>
          <cell r="BL156">
            <v>0</v>
          </cell>
          <cell r="BM156">
            <v>0</v>
          </cell>
          <cell r="BN156">
            <v>20769</v>
          </cell>
          <cell r="BO156">
            <v>1122</v>
          </cell>
          <cell r="BP156">
            <v>11744</v>
          </cell>
          <cell r="BQ156">
            <v>3679</v>
          </cell>
          <cell r="BR156">
            <v>543682</v>
          </cell>
          <cell r="BS156">
            <v>30000</v>
          </cell>
          <cell r="BT156">
            <v>573682</v>
          </cell>
          <cell r="BU156">
            <v>149</v>
          </cell>
          <cell r="BV156">
            <v>0</v>
          </cell>
          <cell r="BW156">
            <v>0</v>
          </cell>
          <cell r="BX156">
            <v>0</v>
          </cell>
          <cell r="BY156">
            <v>0</v>
          </cell>
          <cell r="BZ156">
            <v>0</v>
          </cell>
          <cell r="CA156">
            <v>22324</v>
          </cell>
          <cell r="CC156">
            <v>22324</v>
          </cell>
          <cell r="CD156">
            <v>22473</v>
          </cell>
          <cell r="CE156">
            <v>596155</v>
          </cell>
          <cell r="CF156">
            <v>521194</v>
          </cell>
          <cell r="CG156">
            <v>22324</v>
          </cell>
          <cell r="CH156">
            <v>149</v>
          </cell>
          <cell r="CI156">
            <v>52488</v>
          </cell>
          <cell r="CJ156">
            <v>596155</v>
          </cell>
          <cell r="CK156">
            <v>0</v>
          </cell>
          <cell r="CL156">
            <v>0</v>
          </cell>
          <cell r="CM156">
            <v>0</v>
          </cell>
          <cell r="CN156">
            <v>0</v>
          </cell>
          <cell r="CO156">
            <v>0</v>
          </cell>
          <cell r="CP156">
            <v>0</v>
          </cell>
          <cell r="CQ156">
            <v>0</v>
          </cell>
          <cell r="CR156">
            <v>0</v>
          </cell>
          <cell r="CS156">
            <v>0</v>
          </cell>
        </row>
        <row r="157">
          <cell r="A157">
            <v>787</v>
          </cell>
          <cell r="B157">
            <v>3070</v>
          </cell>
          <cell r="C157" t="str">
            <v>Southrop Church of England Primary School</v>
          </cell>
          <cell r="M157">
            <v>0</v>
          </cell>
          <cell r="N157">
            <v>0</v>
          </cell>
          <cell r="O157">
            <v>8</v>
          </cell>
          <cell r="P157">
            <v>8</v>
          </cell>
          <cell r="Q157">
            <v>5</v>
          </cell>
          <cell r="R157">
            <v>8</v>
          </cell>
          <cell r="S157">
            <v>7</v>
          </cell>
          <cell r="T157">
            <v>8</v>
          </cell>
          <cell r="U157">
            <v>10</v>
          </cell>
          <cell r="V157">
            <v>0</v>
          </cell>
          <cell r="W157">
            <v>54</v>
          </cell>
          <cell r="X157">
            <v>21</v>
          </cell>
          <cell r="Y157">
            <v>33</v>
          </cell>
          <cell r="Z157">
            <v>54</v>
          </cell>
          <cell r="AA157">
            <v>0</v>
          </cell>
          <cell r="AB157">
            <v>0</v>
          </cell>
          <cell r="AC157">
            <v>9.0899999999999995E-2</v>
          </cell>
          <cell r="AD157">
            <v>2</v>
          </cell>
          <cell r="AE157">
            <v>3</v>
          </cell>
          <cell r="AF157">
            <v>0</v>
          </cell>
          <cell r="AG157">
            <v>1</v>
          </cell>
          <cell r="AH157">
            <v>0</v>
          </cell>
          <cell r="AI157">
            <v>0</v>
          </cell>
          <cell r="AJ157">
            <v>1.7999999999999998</v>
          </cell>
          <cell r="AK157">
            <v>33004.89</v>
          </cell>
          <cell r="AL157">
            <v>30842</v>
          </cell>
          <cell r="AM157">
            <v>2162.8899999999994</v>
          </cell>
          <cell r="AN157">
            <v>3893.2</v>
          </cell>
          <cell r="AO157">
            <v>1</v>
          </cell>
          <cell r="AP157">
            <v>3893</v>
          </cell>
          <cell r="AQ157">
            <v>60031</v>
          </cell>
          <cell r="AR157">
            <v>66906</v>
          </cell>
          <cell r="AS157">
            <v>14580</v>
          </cell>
          <cell r="AT157">
            <v>81486</v>
          </cell>
          <cell r="AU157">
            <v>0</v>
          </cell>
          <cell r="AV157">
            <v>172</v>
          </cell>
          <cell r="AW157">
            <v>172</v>
          </cell>
          <cell r="AX157">
            <v>0</v>
          </cell>
          <cell r="AY157">
            <v>396</v>
          </cell>
          <cell r="AZ157">
            <v>495</v>
          </cell>
          <cell r="BA157">
            <v>0</v>
          </cell>
          <cell r="BB157">
            <v>1063</v>
          </cell>
          <cell r="BC157">
            <v>0</v>
          </cell>
          <cell r="BD157">
            <v>2016</v>
          </cell>
          <cell r="BE157">
            <v>315</v>
          </cell>
          <cell r="BF157">
            <v>0</v>
          </cell>
          <cell r="BG157">
            <v>297</v>
          </cell>
          <cell r="BH157">
            <v>0</v>
          </cell>
          <cell r="BI157">
            <v>0</v>
          </cell>
          <cell r="BJ157">
            <v>0</v>
          </cell>
          <cell r="BK157">
            <v>0</v>
          </cell>
          <cell r="BL157">
            <v>0</v>
          </cell>
          <cell r="BM157">
            <v>0</v>
          </cell>
          <cell r="BN157">
            <v>2628</v>
          </cell>
          <cell r="BO157">
            <v>3893</v>
          </cell>
          <cell r="BP157">
            <v>1111</v>
          </cell>
          <cell r="BQ157">
            <v>0</v>
          </cell>
          <cell r="BR157">
            <v>150212</v>
          </cell>
          <cell r="BS157">
            <v>9000</v>
          </cell>
          <cell r="BT157">
            <v>159212</v>
          </cell>
          <cell r="BU157">
            <v>149</v>
          </cell>
          <cell r="BV157">
            <v>0</v>
          </cell>
          <cell r="BW157">
            <v>0</v>
          </cell>
          <cell r="BX157">
            <v>0</v>
          </cell>
          <cell r="BY157">
            <v>0</v>
          </cell>
          <cell r="BZ157">
            <v>0</v>
          </cell>
          <cell r="CA157">
            <v>13590</v>
          </cell>
          <cell r="CC157">
            <v>13590</v>
          </cell>
          <cell r="CD157">
            <v>13739</v>
          </cell>
          <cell r="CE157">
            <v>172951</v>
          </cell>
          <cell r="CF157">
            <v>158149</v>
          </cell>
          <cell r="CG157">
            <v>13590</v>
          </cell>
          <cell r="CH157">
            <v>149</v>
          </cell>
          <cell r="CI157">
            <v>1063</v>
          </cell>
          <cell r="CJ157">
            <v>172951</v>
          </cell>
          <cell r="CK157">
            <v>0</v>
          </cell>
          <cell r="CL157">
            <v>0</v>
          </cell>
          <cell r="CM157">
            <v>0</v>
          </cell>
          <cell r="CN157">
            <v>0</v>
          </cell>
          <cell r="CO157">
            <v>0</v>
          </cell>
          <cell r="CP157">
            <v>0</v>
          </cell>
          <cell r="CQ157">
            <v>0</v>
          </cell>
          <cell r="CR157">
            <v>0</v>
          </cell>
          <cell r="CS157">
            <v>0</v>
          </cell>
        </row>
        <row r="158">
          <cell r="A158">
            <v>788</v>
          </cell>
          <cell r="B158">
            <v>2087</v>
          </cell>
          <cell r="C158" t="str">
            <v>Didbrook Primary School</v>
          </cell>
          <cell r="M158">
            <v>0</v>
          </cell>
          <cell r="N158">
            <v>0</v>
          </cell>
          <cell r="O158">
            <v>5</v>
          </cell>
          <cell r="P158">
            <v>8</v>
          </cell>
          <cell r="Q158">
            <v>7</v>
          </cell>
          <cell r="R158">
            <v>7</v>
          </cell>
          <cell r="S158">
            <v>5</v>
          </cell>
          <cell r="T158">
            <v>8</v>
          </cell>
          <cell r="U158">
            <v>9</v>
          </cell>
          <cell r="V158">
            <v>0</v>
          </cell>
          <cell r="W158">
            <v>49</v>
          </cell>
          <cell r="X158">
            <v>20</v>
          </cell>
          <cell r="Y158">
            <v>29</v>
          </cell>
          <cell r="Z158">
            <v>49</v>
          </cell>
          <cell r="AA158">
            <v>0</v>
          </cell>
          <cell r="AB158">
            <v>0</v>
          </cell>
          <cell r="AC158">
            <v>0.13789999999999999</v>
          </cell>
          <cell r="AD158">
            <v>3</v>
          </cell>
          <cell r="AE158">
            <v>4</v>
          </cell>
          <cell r="AF158">
            <v>1</v>
          </cell>
          <cell r="AG158">
            <v>2</v>
          </cell>
          <cell r="AH158">
            <v>5</v>
          </cell>
          <cell r="AI158">
            <v>5</v>
          </cell>
          <cell r="AJ158">
            <v>1.7000000000000002</v>
          </cell>
          <cell r="AK158">
            <v>29939.600000000002</v>
          </cell>
          <cell r="AL158">
            <v>30842</v>
          </cell>
          <cell r="AM158">
            <v>-902.39999999999782</v>
          </cell>
          <cell r="AN158">
            <v>-1534.08</v>
          </cell>
          <cell r="AO158">
            <v>0.5</v>
          </cell>
          <cell r="AP158">
            <v>-767</v>
          </cell>
          <cell r="AQ158">
            <v>60031</v>
          </cell>
          <cell r="AR158">
            <v>60711</v>
          </cell>
          <cell r="AS158">
            <v>13230</v>
          </cell>
          <cell r="AT158">
            <v>73941</v>
          </cell>
          <cell r="AU158">
            <v>5523</v>
          </cell>
          <cell r="AV158">
            <v>422</v>
          </cell>
          <cell r="AW158">
            <v>5945</v>
          </cell>
          <cell r="AX158">
            <v>970</v>
          </cell>
          <cell r="AY158">
            <v>594</v>
          </cell>
          <cell r="AZ158">
            <v>660</v>
          </cell>
          <cell r="BA158">
            <v>0</v>
          </cell>
          <cell r="BB158">
            <v>8169</v>
          </cell>
          <cell r="BC158">
            <v>0</v>
          </cell>
          <cell r="BD158">
            <v>1920</v>
          </cell>
          <cell r="BE158">
            <v>300</v>
          </cell>
          <cell r="BF158">
            <v>0</v>
          </cell>
          <cell r="BG158">
            <v>297</v>
          </cell>
          <cell r="BH158">
            <v>0</v>
          </cell>
          <cell r="BI158">
            <v>0</v>
          </cell>
          <cell r="BJ158">
            <v>0</v>
          </cell>
          <cell r="BK158">
            <v>0</v>
          </cell>
          <cell r="BL158">
            <v>0</v>
          </cell>
          <cell r="BM158">
            <v>0</v>
          </cell>
          <cell r="BN158">
            <v>2517</v>
          </cell>
          <cell r="BO158">
            <v>-767</v>
          </cell>
          <cell r="BP158">
            <v>2141</v>
          </cell>
          <cell r="BQ158">
            <v>1415</v>
          </cell>
          <cell r="BR158">
            <v>147447</v>
          </cell>
          <cell r="BS158">
            <v>9000</v>
          </cell>
          <cell r="BT158">
            <v>156447</v>
          </cell>
          <cell r="BU158">
            <v>149</v>
          </cell>
          <cell r="BV158">
            <v>0</v>
          </cell>
          <cell r="BW158">
            <v>0</v>
          </cell>
          <cell r="BX158">
            <v>0</v>
          </cell>
          <cell r="BY158">
            <v>0</v>
          </cell>
          <cell r="BZ158">
            <v>0</v>
          </cell>
          <cell r="CA158">
            <v>13590</v>
          </cell>
          <cell r="CC158">
            <v>13590</v>
          </cell>
          <cell r="CD158">
            <v>13739</v>
          </cell>
          <cell r="CE158">
            <v>170186</v>
          </cell>
          <cell r="CF158">
            <v>148278</v>
          </cell>
          <cell r="CG158">
            <v>13590</v>
          </cell>
          <cell r="CH158">
            <v>149</v>
          </cell>
          <cell r="CI158">
            <v>8169</v>
          </cell>
          <cell r="CJ158">
            <v>170186</v>
          </cell>
          <cell r="CK158">
            <v>0</v>
          </cell>
          <cell r="CL158">
            <v>0</v>
          </cell>
          <cell r="CM158">
            <v>0</v>
          </cell>
          <cell r="CN158">
            <v>0</v>
          </cell>
          <cell r="CO158">
            <v>0</v>
          </cell>
          <cell r="CP158">
            <v>0</v>
          </cell>
          <cell r="CQ158">
            <v>0</v>
          </cell>
          <cell r="CR158">
            <v>0</v>
          </cell>
          <cell r="CS158">
            <v>0</v>
          </cell>
        </row>
        <row r="159">
          <cell r="A159">
            <v>791</v>
          </cell>
          <cell r="B159">
            <v>2146</v>
          </cell>
          <cell r="C159" t="str">
            <v>The Park Infant School</v>
          </cell>
          <cell r="M159">
            <v>0</v>
          </cell>
          <cell r="N159">
            <v>0</v>
          </cell>
          <cell r="O159">
            <v>57</v>
          </cell>
          <cell r="P159">
            <v>68</v>
          </cell>
          <cell r="Q159">
            <v>55</v>
          </cell>
          <cell r="R159">
            <v>2</v>
          </cell>
          <cell r="S159">
            <v>0</v>
          </cell>
          <cell r="T159">
            <v>0</v>
          </cell>
          <cell r="U159">
            <v>0</v>
          </cell>
          <cell r="V159">
            <v>0</v>
          </cell>
          <cell r="W159">
            <v>182</v>
          </cell>
          <cell r="X159">
            <v>182</v>
          </cell>
          <cell r="Y159">
            <v>0</v>
          </cell>
          <cell r="Z159">
            <v>182</v>
          </cell>
          <cell r="AA159">
            <v>0</v>
          </cell>
          <cell r="AB159">
            <v>0</v>
          </cell>
          <cell r="AC159">
            <v>0.27550000000000002</v>
          </cell>
          <cell r="AD159">
            <v>50</v>
          </cell>
          <cell r="AE159">
            <v>0</v>
          </cell>
          <cell r="AF159">
            <v>11</v>
          </cell>
          <cell r="AG159">
            <v>0</v>
          </cell>
          <cell r="AH159">
            <v>32</v>
          </cell>
          <cell r="AI159">
            <v>15</v>
          </cell>
          <cell r="AJ159">
            <v>12</v>
          </cell>
          <cell r="AK159">
            <v>30621.27</v>
          </cell>
          <cell r="AL159">
            <v>30842</v>
          </cell>
          <cell r="AM159">
            <v>-220.72999999999956</v>
          </cell>
          <cell r="AN159">
            <v>-2648.76</v>
          </cell>
          <cell r="AO159">
            <v>0.33329999999999999</v>
          </cell>
          <cell r="AP159">
            <v>-883</v>
          </cell>
          <cell r="AQ159">
            <v>60031</v>
          </cell>
          <cell r="AR159">
            <v>225498</v>
          </cell>
          <cell r="AS159">
            <v>49140</v>
          </cell>
          <cell r="AT159">
            <v>274638</v>
          </cell>
          <cell r="AU159">
            <v>23659</v>
          </cell>
          <cell r="AV159">
            <v>3052</v>
          </cell>
          <cell r="AW159">
            <v>26711</v>
          </cell>
          <cell r="AX159">
            <v>6208</v>
          </cell>
          <cell r="AY159">
            <v>9900</v>
          </cell>
          <cell r="AZ159">
            <v>0</v>
          </cell>
          <cell r="BA159">
            <v>0</v>
          </cell>
          <cell r="BB159">
            <v>42819</v>
          </cell>
          <cell r="BC159">
            <v>0</v>
          </cell>
          <cell r="BD159">
            <v>17472</v>
          </cell>
          <cell r="BE159">
            <v>2730</v>
          </cell>
          <cell r="BF159">
            <v>0</v>
          </cell>
          <cell r="BG159">
            <v>297</v>
          </cell>
          <cell r="BH159">
            <v>0</v>
          </cell>
          <cell r="BI159">
            <v>330</v>
          </cell>
          <cell r="BJ159">
            <v>0</v>
          </cell>
          <cell r="BK159">
            <v>0</v>
          </cell>
          <cell r="BL159">
            <v>0</v>
          </cell>
          <cell r="BM159">
            <v>0</v>
          </cell>
          <cell r="BN159">
            <v>20829</v>
          </cell>
          <cell r="BO159">
            <v>-883</v>
          </cell>
          <cell r="BP159">
            <v>8348</v>
          </cell>
          <cell r="BQ159">
            <v>4245</v>
          </cell>
          <cell r="BR159">
            <v>410027</v>
          </cell>
          <cell r="BS159">
            <v>18000</v>
          </cell>
          <cell r="BT159">
            <v>428027</v>
          </cell>
          <cell r="BU159">
            <v>149</v>
          </cell>
          <cell r="BV159">
            <v>0</v>
          </cell>
          <cell r="BW159">
            <v>0</v>
          </cell>
          <cell r="BX159">
            <v>236250</v>
          </cell>
          <cell r="BY159">
            <v>0</v>
          </cell>
          <cell r="BZ159">
            <v>236250</v>
          </cell>
          <cell r="CA159">
            <v>19398</v>
          </cell>
          <cell r="CC159">
            <v>19398</v>
          </cell>
          <cell r="CD159">
            <v>255797</v>
          </cell>
          <cell r="CE159">
            <v>683824</v>
          </cell>
          <cell r="CF159">
            <v>385208</v>
          </cell>
          <cell r="CG159">
            <v>19398</v>
          </cell>
          <cell r="CH159">
            <v>236399</v>
          </cell>
          <cell r="CI159">
            <v>42819</v>
          </cell>
          <cell r="CJ159">
            <v>683824</v>
          </cell>
          <cell r="CK159">
            <v>0</v>
          </cell>
          <cell r="CL159">
            <v>0</v>
          </cell>
          <cell r="CM159">
            <v>0</v>
          </cell>
          <cell r="CN159">
            <v>0</v>
          </cell>
          <cell r="CO159">
            <v>0</v>
          </cell>
          <cell r="CP159">
            <v>0</v>
          </cell>
          <cell r="CQ159">
            <v>0</v>
          </cell>
          <cell r="CR159">
            <v>0</v>
          </cell>
          <cell r="CS159">
            <v>0</v>
          </cell>
        </row>
        <row r="160">
          <cell r="A160">
            <v>793</v>
          </cell>
          <cell r="B160">
            <v>2067</v>
          </cell>
          <cell r="C160" t="str">
            <v>Steam Mills Primary School</v>
          </cell>
          <cell r="M160">
            <v>0</v>
          </cell>
          <cell r="N160">
            <v>0</v>
          </cell>
          <cell r="O160">
            <v>16</v>
          </cell>
          <cell r="P160">
            <v>16</v>
          </cell>
          <cell r="Q160">
            <v>19</v>
          </cell>
          <cell r="R160">
            <v>18</v>
          </cell>
          <cell r="S160">
            <v>11</v>
          </cell>
          <cell r="T160">
            <v>18</v>
          </cell>
          <cell r="U160">
            <v>14</v>
          </cell>
          <cell r="V160">
            <v>0</v>
          </cell>
          <cell r="W160">
            <v>112</v>
          </cell>
          <cell r="X160">
            <v>51</v>
          </cell>
          <cell r="Y160">
            <v>61</v>
          </cell>
          <cell r="Z160">
            <v>112</v>
          </cell>
          <cell r="AA160">
            <v>0</v>
          </cell>
          <cell r="AB160">
            <v>0</v>
          </cell>
          <cell r="AC160">
            <v>0.18029999999999999</v>
          </cell>
          <cell r="AD160">
            <v>9</v>
          </cell>
          <cell r="AE160">
            <v>11</v>
          </cell>
          <cell r="AF160">
            <v>6</v>
          </cell>
          <cell r="AG160">
            <v>6</v>
          </cell>
          <cell r="AH160">
            <v>3</v>
          </cell>
          <cell r="AI160">
            <v>2</v>
          </cell>
          <cell r="AJ160">
            <v>4</v>
          </cell>
          <cell r="AK160">
            <v>31376.87</v>
          </cell>
          <cell r="AL160">
            <v>30842</v>
          </cell>
          <cell r="AM160">
            <v>534.86999999999898</v>
          </cell>
          <cell r="AN160">
            <v>2139.48</v>
          </cell>
          <cell r="AO160">
            <v>1</v>
          </cell>
          <cell r="AP160">
            <v>2139</v>
          </cell>
          <cell r="AQ160">
            <v>60031</v>
          </cell>
          <cell r="AR160">
            <v>138768</v>
          </cell>
          <cell r="AS160">
            <v>30240</v>
          </cell>
          <cell r="AT160">
            <v>169008</v>
          </cell>
          <cell r="AU160">
            <v>19112</v>
          </cell>
          <cell r="AV160">
            <v>802</v>
          </cell>
          <cell r="AW160">
            <v>19914</v>
          </cell>
          <cell r="AX160">
            <v>582</v>
          </cell>
          <cell r="AY160">
            <v>1782</v>
          </cell>
          <cell r="AZ160">
            <v>1815</v>
          </cell>
          <cell r="BA160">
            <v>0</v>
          </cell>
          <cell r="BB160">
            <v>24093</v>
          </cell>
          <cell r="BC160">
            <v>0</v>
          </cell>
          <cell r="BD160">
            <v>4896</v>
          </cell>
          <cell r="BE160">
            <v>765</v>
          </cell>
          <cell r="BF160">
            <v>0</v>
          </cell>
          <cell r="BG160">
            <v>297</v>
          </cell>
          <cell r="BH160">
            <v>0</v>
          </cell>
          <cell r="BI160">
            <v>0</v>
          </cell>
          <cell r="BJ160">
            <v>0</v>
          </cell>
          <cell r="BK160">
            <v>0</v>
          </cell>
          <cell r="BL160">
            <v>0</v>
          </cell>
          <cell r="BM160">
            <v>0</v>
          </cell>
          <cell r="BN160">
            <v>5958</v>
          </cell>
          <cell r="BO160">
            <v>2139</v>
          </cell>
          <cell r="BP160">
            <v>1230</v>
          </cell>
          <cell r="BQ160">
            <v>566</v>
          </cell>
          <cell r="BR160">
            <v>263025</v>
          </cell>
          <cell r="BS160">
            <v>18000</v>
          </cell>
          <cell r="BT160">
            <v>281025</v>
          </cell>
          <cell r="BU160">
            <v>149</v>
          </cell>
          <cell r="BV160">
            <v>0</v>
          </cell>
          <cell r="BW160">
            <v>0</v>
          </cell>
          <cell r="BX160">
            <v>0</v>
          </cell>
          <cell r="BY160">
            <v>0</v>
          </cell>
          <cell r="BZ160">
            <v>0</v>
          </cell>
          <cell r="CA160">
            <v>16430</v>
          </cell>
          <cell r="CC160">
            <v>16430</v>
          </cell>
          <cell r="CD160">
            <v>16579</v>
          </cell>
          <cell r="CE160">
            <v>297604</v>
          </cell>
          <cell r="CF160">
            <v>256932</v>
          </cell>
          <cell r="CG160">
            <v>16430</v>
          </cell>
          <cell r="CH160">
            <v>149</v>
          </cell>
          <cell r="CI160">
            <v>24093</v>
          </cell>
          <cell r="CJ160">
            <v>297604</v>
          </cell>
          <cell r="CK160">
            <v>0</v>
          </cell>
          <cell r="CL160">
            <v>0</v>
          </cell>
          <cell r="CM160">
            <v>0</v>
          </cell>
          <cell r="CN160">
            <v>0</v>
          </cell>
          <cell r="CO160">
            <v>0</v>
          </cell>
          <cell r="CP160">
            <v>0</v>
          </cell>
          <cell r="CQ160">
            <v>0</v>
          </cell>
          <cell r="CR160">
            <v>0</v>
          </cell>
          <cell r="CS160">
            <v>0</v>
          </cell>
        </row>
        <row r="161">
          <cell r="A161">
            <v>795</v>
          </cell>
          <cell r="B161">
            <v>2089</v>
          </cell>
          <cell r="C161" t="str">
            <v>Tredington Primary School</v>
          </cell>
          <cell r="M161">
            <v>0</v>
          </cell>
          <cell r="N161">
            <v>0</v>
          </cell>
          <cell r="O161">
            <v>6</v>
          </cell>
          <cell r="P161">
            <v>7</v>
          </cell>
          <cell r="Q161">
            <v>7</v>
          </cell>
          <cell r="R161">
            <v>8</v>
          </cell>
          <cell r="S161">
            <v>11</v>
          </cell>
          <cell r="T161">
            <v>10</v>
          </cell>
          <cell r="U161">
            <v>7</v>
          </cell>
          <cell r="V161">
            <v>0</v>
          </cell>
          <cell r="W161">
            <v>56</v>
          </cell>
          <cell r="X161">
            <v>20</v>
          </cell>
          <cell r="Y161">
            <v>36</v>
          </cell>
          <cell r="Z161">
            <v>56</v>
          </cell>
          <cell r="AA161">
            <v>0</v>
          </cell>
          <cell r="AB161">
            <v>0</v>
          </cell>
          <cell r="AC161">
            <v>0.36109999999999998</v>
          </cell>
          <cell r="AD161">
            <v>7</v>
          </cell>
          <cell r="AE161">
            <v>13</v>
          </cell>
          <cell r="AF161">
            <v>2</v>
          </cell>
          <cell r="AG161">
            <v>4</v>
          </cell>
          <cell r="AH161">
            <v>8</v>
          </cell>
          <cell r="AI161">
            <v>6</v>
          </cell>
          <cell r="AJ161">
            <v>3</v>
          </cell>
          <cell r="AK161">
            <v>27878.280000000002</v>
          </cell>
          <cell r="AL161">
            <v>30842</v>
          </cell>
          <cell r="AM161">
            <v>-2963.7199999999975</v>
          </cell>
          <cell r="AN161">
            <v>-8891.16</v>
          </cell>
          <cell r="AO161">
            <v>0.5</v>
          </cell>
          <cell r="AP161">
            <v>-4446</v>
          </cell>
          <cell r="AQ161">
            <v>60031</v>
          </cell>
          <cell r="AR161">
            <v>69384</v>
          </cell>
          <cell r="AS161">
            <v>15120</v>
          </cell>
          <cell r="AT161">
            <v>84504</v>
          </cell>
          <cell r="AU161">
            <v>7305</v>
          </cell>
          <cell r="AV161">
            <v>970</v>
          </cell>
          <cell r="AW161">
            <v>8275</v>
          </cell>
          <cell r="AX161">
            <v>1552</v>
          </cell>
          <cell r="AY161">
            <v>1386</v>
          </cell>
          <cell r="AZ161">
            <v>2145</v>
          </cell>
          <cell r="BA161">
            <v>0</v>
          </cell>
          <cell r="BB161">
            <v>13358</v>
          </cell>
          <cell r="BC161">
            <v>0</v>
          </cell>
          <cell r="BD161">
            <v>1920</v>
          </cell>
          <cell r="BE161">
            <v>300</v>
          </cell>
          <cell r="BF161">
            <v>0</v>
          </cell>
          <cell r="BG161">
            <v>297</v>
          </cell>
          <cell r="BH161">
            <v>0</v>
          </cell>
          <cell r="BI161">
            <v>0</v>
          </cell>
          <cell r="BJ161">
            <v>0</v>
          </cell>
          <cell r="BK161">
            <v>0</v>
          </cell>
          <cell r="BL161">
            <v>0</v>
          </cell>
          <cell r="BM161">
            <v>0</v>
          </cell>
          <cell r="BN161">
            <v>2517</v>
          </cell>
          <cell r="BO161">
            <v>-4446</v>
          </cell>
          <cell r="BP161">
            <v>1572</v>
          </cell>
          <cell r="BQ161">
            <v>1698</v>
          </cell>
          <cell r="BR161">
            <v>159234</v>
          </cell>
          <cell r="BS161">
            <v>9000</v>
          </cell>
          <cell r="BT161">
            <v>168234</v>
          </cell>
          <cell r="BU161">
            <v>149</v>
          </cell>
          <cell r="BV161">
            <v>0</v>
          </cell>
          <cell r="BW161">
            <v>0</v>
          </cell>
          <cell r="BX161">
            <v>0</v>
          </cell>
          <cell r="BY161">
            <v>0</v>
          </cell>
          <cell r="BZ161">
            <v>0</v>
          </cell>
          <cell r="CA161">
            <v>14014</v>
          </cell>
          <cell r="CC161">
            <v>14014</v>
          </cell>
          <cell r="CD161">
            <v>14163</v>
          </cell>
          <cell r="CE161">
            <v>182397</v>
          </cell>
          <cell r="CF161">
            <v>154876</v>
          </cell>
          <cell r="CG161">
            <v>14014</v>
          </cell>
          <cell r="CH161">
            <v>149</v>
          </cell>
          <cell r="CI161">
            <v>13358</v>
          </cell>
          <cell r="CJ161">
            <v>182397</v>
          </cell>
          <cell r="CK161">
            <v>0</v>
          </cell>
          <cell r="CL161">
            <v>0</v>
          </cell>
          <cell r="CM161">
            <v>0</v>
          </cell>
          <cell r="CN161">
            <v>0</v>
          </cell>
          <cell r="CO161">
            <v>0</v>
          </cell>
          <cell r="CP161">
            <v>0</v>
          </cell>
          <cell r="CQ161">
            <v>0</v>
          </cell>
          <cell r="CR161">
            <v>0</v>
          </cell>
          <cell r="CS161">
            <v>0</v>
          </cell>
        </row>
        <row r="162">
          <cell r="A162">
            <v>797</v>
          </cell>
          <cell r="B162">
            <v>2090</v>
          </cell>
          <cell r="C162" t="str">
            <v>Park Junior School</v>
          </cell>
          <cell r="M162">
            <v>0</v>
          </cell>
          <cell r="N162">
            <v>0</v>
          </cell>
          <cell r="O162">
            <v>0</v>
          </cell>
          <cell r="P162">
            <v>0</v>
          </cell>
          <cell r="Q162">
            <v>0</v>
          </cell>
          <cell r="R162">
            <v>59</v>
          </cell>
          <cell r="S162">
            <v>77</v>
          </cell>
          <cell r="T162">
            <v>82</v>
          </cell>
          <cell r="U162">
            <v>74</v>
          </cell>
          <cell r="V162">
            <v>2</v>
          </cell>
          <cell r="W162">
            <v>294</v>
          </cell>
          <cell r="X162">
            <v>0</v>
          </cell>
          <cell r="Y162">
            <v>294</v>
          </cell>
          <cell r="Z162">
            <v>294</v>
          </cell>
          <cell r="AA162">
            <v>0</v>
          </cell>
          <cell r="AB162">
            <v>0</v>
          </cell>
          <cell r="AC162">
            <v>0.27550000000000002</v>
          </cell>
          <cell r="AD162">
            <v>0</v>
          </cell>
          <cell r="AE162">
            <v>81</v>
          </cell>
          <cell r="AF162">
            <v>0</v>
          </cell>
          <cell r="AG162">
            <v>22</v>
          </cell>
          <cell r="AH162">
            <v>55</v>
          </cell>
          <cell r="AI162">
            <v>39</v>
          </cell>
          <cell r="AJ162">
            <v>12.0227</v>
          </cell>
          <cell r="AK162">
            <v>32086.210000000003</v>
          </cell>
          <cell r="AL162">
            <v>30842</v>
          </cell>
          <cell r="AM162">
            <v>1244.2100000000028</v>
          </cell>
          <cell r="AN162">
            <v>14958.76</v>
          </cell>
          <cell r="AO162">
            <v>0.75</v>
          </cell>
          <cell r="AP162">
            <v>11219</v>
          </cell>
          <cell r="AQ162">
            <v>60031</v>
          </cell>
          <cell r="AR162">
            <v>364266</v>
          </cell>
          <cell r="AS162">
            <v>79380</v>
          </cell>
          <cell r="AT162">
            <v>443646</v>
          </cell>
          <cell r="AU162">
            <v>33360</v>
          </cell>
          <cell r="AV162">
            <v>4572</v>
          </cell>
          <cell r="AW162">
            <v>37932</v>
          </cell>
          <cell r="AX162">
            <v>10670</v>
          </cell>
          <cell r="AY162">
            <v>0</v>
          </cell>
          <cell r="AZ162">
            <v>13365</v>
          </cell>
          <cell r="BA162">
            <v>0</v>
          </cell>
          <cell r="BB162">
            <v>61967</v>
          </cell>
          <cell r="BC162">
            <v>0</v>
          </cell>
          <cell r="BD162">
            <v>0</v>
          </cell>
          <cell r="BE162">
            <v>0</v>
          </cell>
          <cell r="BF162">
            <v>0</v>
          </cell>
          <cell r="BG162">
            <v>297</v>
          </cell>
          <cell r="BH162">
            <v>0</v>
          </cell>
          <cell r="BI162">
            <v>880</v>
          </cell>
          <cell r="BJ162">
            <v>0</v>
          </cell>
          <cell r="BK162">
            <v>0</v>
          </cell>
          <cell r="BL162">
            <v>0</v>
          </cell>
          <cell r="BM162">
            <v>0</v>
          </cell>
          <cell r="BN162">
            <v>1177</v>
          </cell>
          <cell r="BO162">
            <v>11219</v>
          </cell>
          <cell r="BP162">
            <v>11833</v>
          </cell>
          <cell r="BQ162">
            <v>11037</v>
          </cell>
          <cell r="BR162">
            <v>600910</v>
          </cell>
          <cell r="BS162">
            <v>30000</v>
          </cell>
          <cell r="BT162">
            <v>630910</v>
          </cell>
          <cell r="BU162">
            <v>149</v>
          </cell>
          <cell r="BV162">
            <v>0</v>
          </cell>
          <cell r="BW162">
            <v>0</v>
          </cell>
          <cell r="BX162">
            <v>0</v>
          </cell>
          <cell r="BY162">
            <v>0</v>
          </cell>
          <cell r="BZ162">
            <v>0</v>
          </cell>
          <cell r="CA162">
            <v>24741</v>
          </cell>
          <cell r="CC162">
            <v>24741</v>
          </cell>
          <cell r="CD162">
            <v>24890</v>
          </cell>
          <cell r="CE162">
            <v>655800</v>
          </cell>
          <cell r="CF162">
            <v>568943</v>
          </cell>
          <cell r="CG162">
            <v>24741</v>
          </cell>
          <cell r="CH162">
            <v>149</v>
          </cell>
          <cell r="CI162">
            <v>61967</v>
          </cell>
          <cell r="CJ162">
            <v>655800</v>
          </cell>
          <cell r="CK162">
            <v>0</v>
          </cell>
          <cell r="CL162">
            <v>0</v>
          </cell>
          <cell r="CM162">
            <v>0</v>
          </cell>
          <cell r="CN162">
            <v>0</v>
          </cell>
          <cell r="CO162">
            <v>0</v>
          </cell>
          <cell r="CP162">
            <v>0</v>
          </cell>
          <cell r="CQ162">
            <v>0</v>
          </cell>
          <cell r="CR162">
            <v>0</v>
          </cell>
          <cell r="CS162">
            <v>0</v>
          </cell>
        </row>
        <row r="163">
          <cell r="A163">
            <v>798</v>
          </cell>
          <cell r="B163">
            <v>2091</v>
          </cell>
          <cell r="C163" t="str">
            <v>Stow-on-the-Wold Primary School</v>
          </cell>
          <cell r="M163">
            <v>0</v>
          </cell>
          <cell r="N163">
            <v>0</v>
          </cell>
          <cell r="O163">
            <v>17</v>
          </cell>
          <cell r="P163">
            <v>21</v>
          </cell>
          <cell r="Q163">
            <v>16</v>
          </cell>
          <cell r="R163">
            <v>16</v>
          </cell>
          <cell r="S163">
            <v>13</v>
          </cell>
          <cell r="T163">
            <v>15</v>
          </cell>
          <cell r="U163">
            <v>18</v>
          </cell>
          <cell r="V163">
            <v>0</v>
          </cell>
          <cell r="W163">
            <v>116</v>
          </cell>
          <cell r="X163">
            <v>54</v>
          </cell>
          <cell r="Y163">
            <v>62</v>
          </cell>
          <cell r="Z163">
            <v>116</v>
          </cell>
          <cell r="AA163">
            <v>0</v>
          </cell>
          <cell r="AB163">
            <v>0</v>
          </cell>
          <cell r="AC163">
            <v>0.1613</v>
          </cell>
          <cell r="AD163">
            <v>9</v>
          </cell>
          <cell r="AE163">
            <v>10</v>
          </cell>
          <cell r="AF163">
            <v>2</v>
          </cell>
          <cell r="AG163">
            <v>3</v>
          </cell>
          <cell r="AH163">
            <v>7</v>
          </cell>
          <cell r="AI163">
            <v>5</v>
          </cell>
          <cell r="AJ163">
            <v>5</v>
          </cell>
          <cell r="AK163">
            <v>31702.67</v>
          </cell>
          <cell r="AL163">
            <v>30842</v>
          </cell>
          <cell r="AM163">
            <v>860.66999999999825</v>
          </cell>
          <cell r="AN163">
            <v>4303.3500000000004</v>
          </cell>
          <cell r="AO163">
            <v>1</v>
          </cell>
          <cell r="AP163">
            <v>4303</v>
          </cell>
          <cell r="AQ163">
            <v>60031</v>
          </cell>
          <cell r="AR163">
            <v>143724</v>
          </cell>
          <cell r="AS163">
            <v>31320</v>
          </cell>
          <cell r="AT163">
            <v>175044</v>
          </cell>
          <cell r="AU163">
            <v>0</v>
          </cell>
          <cell r="AV163">
            <v>914</v>
          </cell>
          <cell r="AW163">
            <v>914</v>
          </cell>
          <cell r="AX163">
            <v>1358</v>
          </cell>
          <cell r="AY163">
            <v>1782</v>
          </cell>
          <cell r="AZ163">
            <v>1650</v>
          </cell>
          <cell r="BA163">
            <v>0</v>
          </cell>
          <cell r="BB163">
            <v>5704</v>
          </cell>
          <cell r="BC163">
            <v>0</v>
          </cell>
          <cell r="BD163">
            <v>5184</v>
          </cell>
          <cell r="BE163">
            <v>810</v>
          </cell>
          <cell r="BF163">
            <v>0</v>
          </cell>
          <cell r="BG163">
            <v>297</v>
          </cell>
          <cell r="BH163">
            <v>0</v>
          </cell>
          <cell r="BI163">
            <v>0</v>
          </cell>
          <cell r="BJ163">
            <v>0</v>
          </cell>
          <cell r="BK163">
            <v>0</v>
          </cell>
          <cell r="BL163">
            <v>0</v>
          </cell>
          <cell r="BM163">
            <v>0</v>
          </cell>
          <cell r="BN163">
            <v>6291</v>
          </cell>
          <cell r="BO163">
            <v>4303</v>
          </cell>
          <cell r="BP163">
            <v>8614</v>
          </cell>
          <cell r="BQ163">
            <v>1415</v>
          </cell>
          <cell r="BR163">
            <v>261402</v>
          </cell>
          <cell r="BS163">
            <v>18000</v>
          </cell>
          <cell r="BT163">
            <v>279402</v>
          </cell>
          <cell r="BU163">
            <v>149</v>
          </cell>
          <cell r="BV163">
            <v>0</v>
          </cell>
          <cell r="BW163">
            <v>0</v>
          </cell>
          <cell r="BX163">
            <v>0</v>
          </cell>
          <cell r="BY163">
            <v>0</v>
          </cell>
          <cell r="BZ163">
            <v>0</v>
          </cell>
          <cell r="CA163">
            <v>16303</v>
          </cell>
          <cell r="CC163">
            <v>16303</v>
          </cell>
          <cell r="CD163">
            <v>16452</v>
          </cell>
          <cell r="CE163">
            <v>295854</v>
          </cell>
          <cell r="CF163">
            <v>273698</v>
          </cell>
          <cell r="CG163">
            <v>16303</v>
          </cell>
          <cell r="CH163">
            <v>149</v>
          </cell>
          <cell r="CI163">
            <v>5704</v>
          </cell>
          <cell r="CJ163">
            <v>295854</v>
          </cell>
          <cell r="CK163">
            <v>0</v>
          </cell>
          <cell r="CL163">
            <v>0</v>
          </cell>
          <cell r="CM163">
            <v>0</v>
          </cell>
          <cell r="CN163">
            <v>0</v>
          </cell>
          <cell r="CO163">
            <v>0</v>
          </cell>
          <cell r="CP163">
            <v>0</v>
          </cell>
          <cell r="CQ163">
            <v>0</v>
          </cell>
          <cell r="CR163">
            <v>0</v>
          </cell>
          <cell r="CS163">
            <v>0</v>
          </cell>
        </row>
        <row r="164">
          <cell r="A164">
            <v>800</v>
          </cell>
          <cell r="B164">
            <v>3025</v>
          </cell>
          <cell r="C164" t="str">
            <v>Stratton Church of England Primary School</v>
          </cell>
          <cell r="M164">
            <v>0</v>
          </cell>
          <cell r="N164">
            <v>0</v>
          </cell>
          <cell r="O164">
            <v>29</v>
          </cell>
          <cell r="P164">
            <v>31</v>
          </cell>
          <cell r="Q164">
            <v>29</v>
          </cell>
          <cell r="R164">
            <v>25</v>
          </cell>
          <cell r="S164">
            <v>25</v>
          </cell>
          <cell r="T164">
            <v>31</v>
          </cell>
          <cell r="U164">
            <v>23</v>
          </cell>
          <cell r="V164">
            <v>0</v>
          </cell>
          <cell r="W164">
            <v>193</v>
          </cell>
          <cell r="X164">
            <v>89</v>
          </cell>
          <cell r="Y164">
            <v>104</v>
          </cell>
          <cell r="Z164">
            <v>193</v>
          </cell>
          <cell r="AA164">
            <v>0</v>
          </cell>
          <cell r="AB164">
            <v>0</v>
          </cell>
          <cell r="AC164">
            <v>0.14419999999999999</v>
          </cell>
          <cell r="AD164">
            <v>13</v>
          </cell>
          <cell r="AE164">
            <v>15</v>
          </cell>
          <cell r="AF164">
            <v>2</v>
          </cell>
          <cell r="AG164">
            <v>2</v>
          </cell>
          <cell r="AH164">
            <v>8</v>
          </cell>
          <cell r="AI164">
            <v>3</v>
          </cell>
          <cell r="AJ164">
            <v>7.4</v>
          </cell>
          <cell r="AK164">
            <v>30173.54</v>
          </cell>
          <cell r="AL164">
            <v>30842</v>
          </cell>
          <cell r="AM164">
            <v>-668.45999999999913</v>
          </cell>
          <cell r="AN164">
            <v>-4946.6000000000004</v>
          </cell>
          <cell r="AO164">
            <v>0.33329999999999999</v>
          </cell>
          <cell r="AP164">
            <v>-1649</v>
          </cell>
          <cell r="AQ164">
            <v>60031</v>
          </cell>
          <cell r="AR164">
            <v>239127</v>
          </cell>
          <cell r="AS164">
            <v>52110</v>
          </cell>
          <cell r="AT164">
            <v>291237</v>
          </cell>
          <cell r="AU164">
            <v>0</v>
          </cell>
          <cell r="AV164">
            <v>1262</v>
          </cell>
          <cell r="AW164">
            <v>1262</v>
          </cell>
          <cell r="AX164">
            <v>1552</v>
          </cell>
          <cell r="AY164">
            <v>2574</v>
          </cell>
          <cell r="AZ164">
            <v>2475</v>
          </cell>
          <cell r="BA164">
            <v>0</v>
          </cell>
          <cell r="BB164">
            <v>7863</v>
          </cell>
          <cell r="BC164">
            <v>0</v>
          </cell>
          <cell r="BD164">
            <v>8544</v>
          </cell>
          <cell r="BE164">
            <v>1335</v>
          </cell>
          <cell r="BF164">
            <v>0</v>
          </cell>
          <cell r="BG164">
            <v>297</v>
          </cell>
          <cell r="BH164">
            <v>0</v>
          </cell>
          <cell r="BI164">
            <v>0</v>
          </cell>
          <cell r="BJ164">
            <v>0</v>
          </cell>
          <cell r="BK164">
            <v>0</v>
          </cell>
          <cell r="BL164">
            <v>0</v>
          </cell>
          <cell r="BM164">
            <v>0</v>
          </cell>
          <cell r="BN164">
            <v>10176</v>
          </cell>
          <cell r="BO164">
            <v>-1649</v>
          </cell>
          <cell r="BP164">
            <v>3841</v>
          </cell>
          <cell r="BQ164">
            <v>849</v>
          </cell>
          <cell r="BR164">
            <v>372348</v>
          </cell>
          <cell r="BS164">
            <v>18000</v>
          </cell>
          <cell r="BT164">
            <v>390348</v>
          </cell>
          <cell r="BU164">
            <v>149</v>
          </cell>
          <cell r="BV164">
            <v>0</v>
          </cell>
          <cell r="BW164">
            <v>0</v>
          </cell>
          <cell r="BX164">
            <v>0</v>
          </cell>
          <cell r="BY164">
            <v>0</v>
          </cell>
          <cell r="BZ164">
            <v>0</v>
          </cell>
          <cell r="CA164">
            <v>18932</v>
          </cell>
          <cell r="CC164">
            <v>18932</v>
          </cell>
          <cell r="CD164">
            <v>19081</v>
          </cell>
          <cell r="CE164">
            <v>409429</v>
          </cell>
          <cell r="CF164">
            <v>382485</v>
          </cell>
          <cell r="CG164">
            <v>18932</v>
          </cell>
          <cell r="CH164">
            <v>149</v>
          </cell>
          <cell r="CI164">
            <v>7863</v>
          </cell>
          <cell r="CJ164">
            <v>409429</v>
          </cell>
          <cell r="CK164">
            <v>0</v>
          </cell>
          <cell r="CL164">
            <v>0</v>
          </cell>
          <cell r="CM164">
            <v>0</v>
          </cell>
          <cell r="CN164">
            <v>0</v>
          </cell>
          <cell r="CO164">
            <v>0</v>
          </cell>
          <cell r="CP164">
            <v>0</v>
          </cell>
          <cell r="CQ164">
            <v>0</v>
          </cell>
          <cell r="CR164">
            <v>0</v>
          </cell>
          <cell r="CS164">
            <v>0</v>
          </cell>
        </row>
        <row r="165">
          <cell r="A165">
            <v>801</v>
          </cell>
          <cell r="B165">
            <v>2134</v>
          </cell>
          <cell r="C165" t="str">
            <v>Callowell Primary School</v>
          </cell>
          <cell r="M165">
            <v>0</v>
          </cell>
          <cell r="N165">
            <v>0</v>
          </cell>
          <cell r="O165">
            <v>22</v>
          </cell>
          <cell r="P165">
            <v>19</v>
          </cell>
          <cell r="Q165">
            <v>23</v>
          </cell>
          <cell r="R165">
            <v>30</v>
          </cell>
          <cell r="S165">
            <v>33</v>
          </cell>
          <cell r="T165">
            <v>22</v>
          </cell>
          <cell r="U165">
            <v>36</v>
          </cell>
          <cell r="V165">
            <v>0</v>
          </cell>
          <cell r="W165">
            <v>185</v>
          </cell>
          <cell r="X165">
            <v>64</v>
          </cell>
          <cell r="Y165">
            <v>121</v>
          </cell>
          <cell r="Z165">
            <v>185</v>
          </cell>
          <cell r="AA165">
            <v>0</v>
          </cell>
          <cell r="AB165">
            <v>0</v>
          </cell>
          <cell r="AC165">
            <v>0.1157</v>
          </cell>
          <cell r="AD165">
            <v>7</v>
          </cell>
          <cell r="AE165">
            <v>14</v>
          </cell>
          <cell r="AF165">
            <v>4</v>
          </cell>
          <cell r="AG165">
            <v>2</v>
          </cell>
          <cell r="AH165">
            <v>11</v>
          </cell>
          <cell r="AI165">
            <v>10</v>
          </cell>
          <cell r="AJ165">
            <v>9.2825000000000006</v>
          </cell>
          <cell r="AK165">
            <v>29410.74</v>
          </cell>
          <cell r="AL165">
            <v>30842</v>
          </cell>
          <cell r="AM165">
            <v>-1431.2599999999984</v>
          </cell>
          <cell r="AN165">
            <v>-13285.67</v>
          </cell>
          <cell r="AO165">
            <v>0.33329999999999999</v>
          </cell>
          <cell r="AP165">
            <v>-4428</v>
          </cell>
          <cell r="AQ165">
            <v>60031</v>
          </cell>
          <cell r="AR165">
            <v>229215</v>
          </cell>
          <cell r="AS165">
            <v>49950</v>
          </cell>
          <cell r="AT165">
            <v>279165</v>
          </cell>
          <cell r="AU165">
            <v>0</v>
          </cell>
          <cell r="AV165">
            <v>1110</v>
          </cell>
          <cell r="AW165">
            <v>1110</v>
          </cell>
          <cell r="AX165">
            <v>2134</v>
          </cell>
          <cell r="AY165">
            <v>1386</v>
          </cell>
          <cell r="AZ165">
            <v>2310</v>
          </cell>
          <cell r="BA165">
            <v>0</v>
          </cell>
          <cell r="BB165">
            <v>6940</v>
          </cell>
          <cell r="BC165">
            <v>0</v>
          </cell>
          <cell r="BD165">
            <v>6144</v>
          </cell>
          <cell r="BE165">
            <v>960</v>
          </cell>
          <cell r="BF165">
            <v>0</v>
          </cell>
          <cell r="BG165">
            <v>297</v>
          </cell>
          <cell r="BH165">
            <v>0</v>
          </cell>
          <cell r="BI165">
            <v>0</v>
          </cell>
          <cell r="BJ165">
            <v>0</v>
          </cell>
          <cell r="BK165">
            <v>0</v>
          </cell>
          <cell r="BL165">
            <v>0</v>
          </cell>
          <cell r="BM165">
            <v>0</v>
          </cell>
          <cell r="BN165">
            <v>7401</v>
          </cell>
          <cell r="BO165">
            <v>-4428</v>
          </cell>
          <cell r="BP165">
            <v>6949</v>
          </cell>
          <cell r="BQ165">
            <v>2830</v>
          </cell>
          <cell r="BR165">
            <v>358888</v>
          </cell>
          <cell r="BS165">
            <v>18000</v>
          </cell>
          <cell r="BT165">
            <v>376888</v>
          </cell>
          <cell r="BU165">
            <v>149</v>
          </cell>
          <cell r="BV165">
            <v>0</v>
          </cell>
          <cell r="BW165">
            <v>0</v>
          </cell>
          <cell r="BX165">
            <v>0</v>
          </cell>
          <cell r="BY165">
            <v>0</v>
          </cell>
          <cell r="BZ165">
            <v>0</v>
          </cell>
          <cell r="CA165">
            <v>19165</v>
          </cell>
          <cell r="CC165">
            <v>19165</v>
          </cell>
          <cell r="CD165">
            <v>19314</v>
          </cell>
          <cell r="CE165">
            <v>396202</v>
          </cell>
          <cell r="CF165">
            <v>369948</v>
          </cell>
          <cell r="CG165">
            <v>19165</v>
          </cell>
          <cell r="CH165">
            <v>149</v>
          </cell>
          <cell r="CI165">
            <v>6940</v>
          </cell>
          <cell r="CJ165">
            <v>396202</v>
          </cell>
          <cell r="CK165">
            <v>0</v>
          </cell>
          <cell r="CL165">
            <v>0</v>
          </cell>
          <cell r="CM165">
            <v>0</v>
          </cell>
          <cell r="CN165">
            <v>0</v>
          </cell>
          <cell r="CO165">
            <v>0</v>
          </cell>
          <cell r="CP165">
            <v>0</v>
          </cell>
          <cell r="CQ165">
            <v>0</v>
          </cell>
          <cell r="CR165">
            <v>0</v>
          </cell>
          <cell r="CS165">
            <v>0</v>
          </cell>
        </row>
        <row r="166">
          <cell r="A166">
            <v>803</v>
          </cell>
          <cell r="B166">
            <v>2094</v>
          </cell>
          <cell r="C166" t="str">
            <v>Stroud Valley Community Primary School</v>
          </cell>
          <cell r="K166">
            <v>0.2</v>
          </cell>
          <cell r="M166">
            <v>0</v>
          </cell>
          <cell r="N166">
            <v>0</v>
          </cell>
          <cell r="O166">
            <v>36</v>
          </cell>
          <cell r="P166">
            <v>37</v>
          </cell>
          <cell r="Q166">
            <v>39</v>
          </cell>
          <cell r="R166">
            <v>39</v>
          </cell>
          <cell r="S166">
            <v>48</v>
          </cell>
          <cell r="T166">
            <v>38</v>
          </cell>
          <cell r="U166">
            <v>42</v>
          </cell>
          <cell r="V166">
            <v>0</v>
          </cell>
          <cell r="W166">
            <v>279</v>
          </cell>
          <cell r="X166">
            <v>112</v>
          </cell>
          <cell r="Y166">
            <v>167</v>
          </cell>
          <cell r="Z166">
            <v>279</v>
          </cell>
          <cell r="AA166">
            <v>0</v>
          </cell>
          <cell r="AB166">
            <v>0</v>
          </cell>
          <cell r="AC166">
            <v>0.20960000000000001</v>
          </cell>
          <cell r="AD166">
            <v>29</v>
          </cell>
          <cell r="AE166">
            <v>35</v>
          </cell>
          <cell r="AF166">
            <v>10</v>
          </cell>
          <cell r="AG166">
            <v>7</v>
          </cell>
          <cell r="AH166">
            <v>45</v>
          </cell>
          <cell r="AI166">
            <v>41</v>
          </cell>
          <cell r="AJ166">
            <v>10.9</v>
          </cell>
          <cell r="AK166">
            <v>31780.19</v>
          </cell>
          <cell r="AL166">
            <v>30842</v>
          </cell>
          <cell r="AM166">
            <v>938.18999999999869</v>
          </cell>
          <cell r="AN166">
            <v>10226.27</v>
          </cell>
          <cell r="AO166">
            <v>0.75</v>
          </cell>
          <cell r="AP166">
            <v>7670</v>
          </cell>
          <cell r="AQ166">
            <v>60031</v>
          </cell>
          <cell r="AR166">
            <v>345681</v>
          </cell>
          <cell r="AS166">
            <v>75330</v>
          </cell>
          <cell r="AT166">
            <v>421011</v>
          </cell>
          <cell r="AU166">
            <v>49580</v>
          </cell>
          <cell r="AV166">
            <v>3842</v>
          </cell>
          <cell r="AW166">
            <v>53422</v>
          </cell>
          <cell r="AX166">
            <v>8730</v>
          </cell>
          <cell r="AY166">
            <v>5742</v>
          </cell>
          <cell r="AZ166">
            <v>5775</v>
          </cell>
          <cell r="BA166">
            <v>0</v>
          </cell>
          <cell r="BB166">
            <v>73669</v>
          </cell>
          <cell r="BC166">
            <v>31928</v>
          </cell>
          <cell r="BD166">
            <v>10752</v>
          </cell>
          <cell r="BE166">
            <v>1680</v>
          </cell>
          <cell r="BF166">
            <v>0</v>
          </cell>
          <cell r="BG166">
            <v>297</v>
          </cell>
          <cell r="BH166">
            <v>0</v>
          </cell>
          <cell r="BI166">
            <v>220</v>
          </cell>
          <cell r="BJ166">
            <v>0</v>
          </cell>
          <cell r="BK166">
            <v>0</v>
          </cell>
          <cell r="BL166">
            <v>0</v>
          </cell>
          <cell r="BM166">
            <v>0</v>
          </cell>
          <cell r="BN166">
            <v>44877</v>
          </cell>
          <cell r="BO166">
            <v>7670</v>
          </cell>
          <cell r="BP166">
            <v>5654</v>
          </cell>
          <cell r="BQ166">
            <v>11603</v>
          </cell>
          <cell r="BR166">
            <v>624515</v>
          </cell>
          <cell r="BS166">
            <v>30000</v>
          </cell>
          <cell r="BT166">
            <v>654515</v>
          </cell>
          <cell r="BU166">
            <v>149</v>
          </cell>
          <cell r="BV166">
            <v>0</v>
          </cell>
          <cell r="BW166">
            <v>0</v>
          </cell>
          <cell r="BX166">
            <v>0</v>
          </cell>
          <cell r="BY166">
            <v>0</v>
          </cell>
          <cell r="BZ166">
            <v>0</v>
          </cell>
          <cell r="CA166">
            <v>24147</v>
          </cell>
          <cell r="CC166">
            <v>24147</v>
          </cell>
          <cell r="CD166">
            <v>24296</v>
          </cell>
          <cell r="CE166">
            <v>678811</v>
          </cell>
          <cell r="CF166">
            <v>580846</v>
          </cell>
          <cell r="CG166">
            <v>24147</v>
          </cell>
          <cell r="CH166">
            <v>149</v>
          </cell>
          <cell r="CI166">
            <v>73669</v>
          </cell>
          <cell r="CJ166">
            <v>678811</v>
          </cell>
          <cell r="CK166">
            <v>0</v>
          </cell>
          <cell r="CL166">
            <v>0</v>
          </cell>
          <cell r="CM166">
            <v>0</v>
          </cell>
          <cell r="CN166">
            <v>0</v>
          </cell>
          <cell r="CO166">
            <v>0</v>
          </cell>
          <cell r="CP166">
            <v>0</v>
          </cell>
          <cell r="CQ166">
            <v>0</v>
          </cell>
          <cell r="CR166">
            <v>0</v>
          </cell>
          <cell r="CS166">
            <v>0</v>
          </cell>
        </row>
        <row r="167">
          <cell r="A167">
            <v>804</v>
          </cell>
          <cell r="B167">
            <v>2096</v>
          </cell>
          <cell r="C167" t="str">
            <v>Parliament Primary School</v>
          </cell>
          <cell r="M167">
            <v>0</v>
          </cell>
          <cell r="N167">
            <v>0</v>
          </cell>
          <cell r="O167">
            <v>15</v>
          </cell>
          <cell r="P167">
            <v>20</v>
          </cell>
          <cell r="Q167">
            <v>23</v>
          </cell>
          <cell r="R167">
            <v>24</v>
          </cell>
          <cell r="S167">
            <v>27</v>
          </cell>
          <cell r="T167">
            <v>19</v>
          </cell>
          <cell r="U167">
            <v>27</v>
          </cell>
          <cell r="V167">
            <v>1</v>
          </cell>
          <cell r="W167">
            <v>156</v>
          </cell>
          <cell r="X167">
            <v>58</v>
          </cell>
          <cell r="Y167">
            <v>98</v>
          </cell>
          <cell r="Z167">
            <v>156</v>
          </cell>
          <cell r="AA167">
            <v>0</v>
          </cell>
          <cell r="AB167">
            <v>0</v>
          </cell>
          <cell r="AC167">
            <v>0.2959</v>
          </cell>
          <cell r="AD167">
            <v>17</v>
          </cell>
          <cell r="AE167">
            <v>29</v>
          </cell>
          <cell r="AF167">
            <v>2</v>
          </cell>
          <cell r="AG167">
            <v>9</v>
          </cell>
          <cell r="AH167">
            <v>46</v>
          </cell>
          <cell r="AI167">
            <v>31</v>
          </cell>
          <cell r="AJ167">
            <v>9.0140999999999991</v>
          </cell>
          <cell r="AK167">
            <v>30163.25</v>
          </cell>
          <cell r="AL167">
            <v>30842</v>
          </cell>
          <cell r="AM167">
            <v>-678.75</v>
          </cell>
          <cell r="AN167">
            <v>-6118.32</v>
          </cell>
          <cell r="AO167">
            <v>0.33329999999999999</v>
          </cell>
          <cell r="AP167">
            <v>-2039</v>
          </cell>
          <cell r="AQ167">
            <v>60031</v>
          </cell>
          <cell r="AR167">
            <v>193284</v>
          </cell>
          <cell r="AS167">
            <v>42120</v>
          </cell>
          <cell r="AT167">
            <v>235404</v>
          </cell>
          <cell r="AU167">
            <v>17776</v>
          </cell>
          <cell r="AV167">
            <v>3230</v>
          </cell>
          <cell r="AW167">
            <v>21006</v>
          </cell>
          <cell r="AX167">
            <v>8924</v>
          </cell>
          <cell r="AY167">
            <v>3366</v>
          </cell>
          <cell r="AZ167">
            <v>4785</v>
          </cell>
          <cell r="BA167">
            <v>0</v>
          </cell>
          <cell r="BB167">
            <v>38081</v>
          </cell>
          <cell r="BC167">
            <v>0</v>
          </cell>
          <cell r="BD167">
            <v>5568</v>
          </cell>
          <cell r="BE167">
            <v>870</v>
          </cell>
          <cell r="BF167">
            <v>0</v>
          </cell>
          <cell r="BG167">
            <v>297</v>
          </cell>
          <cell r="BH167">
            <v>0</v>
          </cell>
          <cell r="BI167">
            <v>1870</v>
          </cell>
          <cell r="BJ167">
            <v>0</v>
          </cell>
          <cell r="BK167">
            <v>0</v>
          </cell>
          <cell r="BL167">
            <v>0</v>
          </cell>
          <cell r="BM167">
            <v>0</v>
          </cell>
          <cell r="BN167">
            <v>8605</v>
          </cell>
          <cell r="BO167">
            <v>-2039</v>
          </cell>
          <cell r="BP167">
            <v>13875</v>
          </cell>
          <cell r="BQ167">
            <v>8773</v>
          </cell>
          <cell r="BR167">
            <v>362730</v>
          </cell>
          <cell r="BS167">
            <v>18000</v>
          </cell>
          <cell r="BT167">
            <v>380730</v>
          </cell>
          <cell r="BU167">
            <v>149</v>
          </cell>
          <cell r="BV167">
            <v>0</v>
          </cell>
          <cell r="BW167">
            <v>101897</v>
          </cell>
          <cell r="BX167">
            <v>0</v>
          </cell>
          <cell r="BY167">
            <v>0</v>
          </cell>
          <cell r="BZ167">
            <v>101897</v>
          </cell>
          <cell r="CA167">
            <v>19271</v>
          </cell>
          <cell r="CC167">
            <v>19271</v>
          </cell>
          <cell r="CD167">
            <v>121317</v>
          </cell>
          <cell r="CE167">
            <v>502047</v>
          </cell>
          <cell r="CF167">
            <v>342649</v>
          </cell>
          <cell r="CG167">
            <v>19271</v>
          </cell>
          <cell r="CH167">
            <v>102046</v>
          </cell>
          <cell r="CI167">
            <v>38081</v>
          </cell>
          <cell r="CJ167">
            <v>502047</v>
          </cell>
          <cell r="CK167">
            <v>0</v>
          </cell>
          <cell r="CL167">
            <v>0</v>
          </cell>
          <cell r="CM167">
            <v>0</v>
          </cell>
          <cell r="CN167">
            <v>0</v>
          </cell>
          <cell r="CO167">
            <v>0</v>
          </cell>
          <cell r="CP167">
            <v>0</v>
          </cell>
          <cell r="CQ167">
            <v>0</v>
          </cell>
          <cell r="CR167">
            <v>0</v>
          </cell>
          <cell r="CS167">
            <v>0</v>
          </cell>
        </row>
        <row r="168">
          <cell r="A168">
            <v>805</v>
          </cell>
          <cell r="B168">
            <v>2097</v>
          </cell>
          <cell r="C168" t="str">
            <v>Uplands Community Primary School</v>
          </cell>
          <cell r="M168">
            <v>0</v>
          </cell>
          <cell r="N168">
            <v>0</v>
          </cell>
          <cell r="O168">
            <v>12</v>
          </cell>
          <cell r="P168">
            <v>16</v>
          </cell>
          <cell r="Q168">
            <v>15</v>
          </cell>
          <cell r="R168">
            <v>13</v>
          </cell>
          <cell r="S168">
            <v>15</v>
          </cell>
          <cell r="T168">
            <v>16</v>
          </cell>
          <cell r="U168">
            <v>19</v>
          </cell>
          <cell r="V168">
            <v>0</v>
          </cell>
          <cell r="W168">
            <v>106</v>
          </cell>
          <cell r="X168">
            <v>43</v>
          </cell>
          <cell r="Y168">
            <v>63</v>
          </cell>
          <cell r="Z168">
            <v>106</v>
          </cell>
          <cell r="AA168">
            <v>0</v>
          </cell>
          <cell r="AB168">
            <v>0</v>
          </cell>
          <cell r="AC168">
            <v>0.1905</v>
          </cell>
          <cell r="AD168">
            <v>11</v>
          </cell>
          <cell r="AE168">
            <v>12</v>
          </cell>
          <cell r="AF168">
            <v>0</v>
          </cell>
          <cell r="AG168">
            <v>1</v>
          </cell>
          <cell r="AH168">
            <v>13</v>
          </cell>
          <cell r="AI168">
            <v>6</v>
          </cell>
          <cell r="AJ168">
            <v>5.3680000000000003</v>
          </cell>
          <cell r="AK168">
            <v>33690.68</v>
          </cell>
          <cell r="AL168">
            <v>30842</v>
          </cell>
          <cell r="AM168">
            <v>2848.6800000000003</v>
          </cell>
          <cell r="AN168">
            <v>15291.71</v>
          </cell>
          <cell r="AO168">
            <v>1</v>
          </cell>
          <cell r="AP168">
            <v>15292</v>
          </cell>
          <cell r="AQ168">
            <v>60031</v>
          </cell>
          <cell r="AR168">
            <v>131334</v>
          </cell>
          <cell r="AS168">
            <v>28620</v>
          </cell>
          <cell r="AT168">
            <v>159954</v>
          </cell>
          <cell r="AU168">
            <v>14704</v>
          </cell>
          <cell r="AV168">
            <v>1270</v>
          </cell>
          <cell r="AW168">
            <v>15974</v>
          </cell>
          <cell r="AX168">
            <v>2522</v>
          </cell>
          <cell r="AY168">
            <v>2178</v>
          </cell>
          <cell r="AZ168">
            <v>1980</v>
          </cell>
          <cell r="BA168">
            <v>0</v>
          </cell>
          <cell r="BB168">
            <v>22654</v>
          </cell>
          <cell r="BC168">
            <v>0</v>
          </cell>
          <cell r="BD168">
            <v>4128</v>
          </cell>
          <cell r="BE168">
            <v>645</v>
          </cell>
          <cell r="BF168">
            <v>0</v>
          </cell>
          <cell r="BG168">
            <v>297</v>
          </cell>
          <cell r="BH168">
            <v>0</v>
          </cell>
          <cell r="BI168">
            <v>0</v>
          </cell>
          <cell r="BJ168">
            <v>0</v>
          </cell>
          <cell r="BK168">
            <v>0</v>
          </cell>
          <cell r="BL168">
            <v>0</v>
          </cell>
          <cell r="BM168">
            <v>0</v>
          </cell>
          <cell r="BN168">
            <v>5070</v>
          </cell>
          <cell r="BO168">
            <v>15292</v>
          </cell>
          <cell r="BP168">
            <v>2686</v>
          </cell>
          <cell r="BQ168">
            <v>1698</v>
          </cell>
          <cell r="BR168">
            <v>267385</v>
          </cell>
          <cell r="BS168">
            <v>18000</v>
          </cell>
          <cell r="BT168">
            <v>285385</v>
          </cell>
          <cell r="BU168">
            <v>149</v>
          </cell>
          <cell r="BV168">
            <v>0</v>
          </cell>
          <cell r="BW168">
            <v>0</v>
          </cell>
          <cell r="BX168">
            <v>0</v>
          </cell>
          <cell r="BY168">
            <v>0</v>
          </cell>
          <cell r="BZ168">
            <v>0</v>
          </cell>
          <cell r="CA168">
            <v>16346</v>
          </cell>
          <cell r="CC168">
            <v>16346</v>
          </cell>
          <cell r="CD168">
            <v>16495</v>
          </cell>
          <cell r="CE168">
            <v>301880</v>
          </cell>
          <cell r="CF168">
            <v>262731</v>
          </cell>
          <cell r="CG168">
            <v>16346</v>
          </cell>
          <cell r="CH168">
            <v>149</v>
          </cell>
          <cell r="CI168">
            <v>22654</v>
          </cell>
          <cell r="CJ168">
            <v>301880</v>
          </cell>
          <cell r="CK168">
            <v>0</v>
          </cell>
          <cell r="CL168">
            <v>0</v>
          </cell>
          <cell r="CM168">
            <v>0</v>
          </cell>
          <cell r="CN168">
            <v>0</v>
          </cell>
          <cell r="CO168">
            <v>0</v>
          </cell>
          <cell r="CP168">
            <v>0</v>
          </cell>
          <cell r="CQ168">
            <v>0</v>
          </cell>
          <cell r="CR168">
            <v>0</v>
          </cell>
          <cell r="CS168">
            <v>0</v>
          </cell>
        </row>
        <row r="169">
          <cell r="A169">
            <v>806</v>
          </cell>
          <cell r="B169">
            <v>3071</v>
          </cell>
          <cell r="C169" t="str">
            <v>Swell Church of England Primary School</v>
          </cell>
          <cell r="M169">
            <v>1</v>
          </cell>
          <cell r="N169">
            <v>0</v>
          </cell>
          <cell r="O169">
            <v>9</v>
          </cell>
          <cell r="P169">
            <v>7</v>
          </cell>
          <cell r="Q169">
            <v>4</v>
          </cell>
          <cell r="R169">
            <v>4</v>
          </cell>
          <cell r="S169">
            <v>6</v>
          </cell>
          <cell r="T169">
            <v>7</v>
          </cell>
          <cell r="U169">
            <v>8</v>
          </cell>
          <cell r="V169">
            <v>0</v>
          </cell>
          <cell r="W169">
            <v>46</v>
          </cell>
          <cell r="X169">
            <v>21</v>
          </cell>
          <cell r="Y169">
            <v>25</v>
          </cell>
          <cell r="Z169">
            <v>46</v>
          </cell>
          <cell r="AA169">
            <v>0</v>
          </cell>
          <cell r="AB169">
            <v>0</v>
          </cell>
          <cell r="AC169">
            <v>0.12</v>
          </cell>
          <cell r="AD169">
            <v>3</v>
          </cell>
          <cell r="AE169">
            <v>3</v>
          </cell>
          <cell r="AF169">
            <v>2</v>
          </cell>
          <cell r="AG169">
            <v>2</v>
          </cell>
          <cell r="AH169">
            <v>1</v>
          </cell>
          <cell r="AI169">
            <v>0</v>
          </cell>
          <cell r="AJ169">
            <v>1.7999999999999998</v>
          </cell>
          <cell r="AK169">
            <v>28662.160000000003</v>
          </cell>
          <cell r="AL169">
            <v>30842</v>
          </cell>
          <cell r="AM169">
            <v>-2179.8399999999965</v>
          </cell>
          <cell r="AN169">
            <v>-3923.71</v>
          </cell>
          <cell r="AO169">
            <v>0.5</v>
          </cell>
          <cell r="AP169">
            <v>-1962</v>
          </cell>
          <cell r="AQ169">
            <v>60031</v>
          </cell>
          <cell r="AR169">
            <v>56994</v>
          </cell>
          <cell r="AS169">
            <v>12420</v>
          </cell>
          <cell r="AT169">
            <v>69414</v>
          </cell>
          <cell r="AU169">
            <v>0</v>
          </cell>
          <cell r="AV169">
            <v>246</v>
          </cell>
          <cell r="AW169">
            <v>246</v>
          </cell>
          <cell r="AX169">
            <v>194</v>
          </cell>
          <cell r="AY169">
            <v>594</v>
          </cell>
          <cell r="AZ169">
            <v>495</v>
          </cell>
          <cell r="BA169">
            <v>0</v>
          </cell>
          <cell r="BB169">
            <v>1529</v>
          </cell>
          <cell r="BC169">
            <v>0</v>
          </cell>
          <cell r="BD169">
            <v>2016</v>
          </cell>
          <cell r="BE169">
            <v>315</v>
          </cell>
          <cell r="BF169">
            <v>0</v>
          </cell>
          <cell r="BG169">
            <v>297</v>
          </cell>
          <cell r="BH169">
            <v>0</v>
          </cell>
          <cell r="BI169">
            <v>0</v>
          </cell>
          <cell r="BJ169">
            <v>0</v>
          </cell>
          <cell r="BK169">
            <v>0</v>
          </cell>
          <cell r="BL169">
            <v>0</v>
          </cell>
          <cell r="BM169">
            <v>0</v>
          </cell>
          <cell r="BN169">
            <v>2628</v>
          </cell>
          <cell r="BO169">
            <v>-1962</v>
          </cell>
          <cell r="BP169">
            <v>568</v>
          </cell>
          <cell r="BQ169">
            <v>0</v>
          </cell>
          <cell r="BR169">
            <v>132208</v>
          </cell>
          <cell r="BS169">
            <v>9000</v>
          </cell>
          <cell r="BT169">
            <v>141208</v>
          </cell>
          <cell r="BU169">
            <v>149</v>
          </cell>
          <cell r="BV169">
            <v>0</v>
          </cell>
          <cell r="BW169">
            <v>0</v>
          </cell>
          <cell r="BX169">
            <v>0</v>
          </cell>
          <cell r="BY169">
            <v>0</v>
          </cell>
          <cell r="BZ169">
            <v>0</v>
          </cell>
          <cell r="CA169">
            <v>13462</v>
          </cell>
          <cell r="CC169">
            <v>13462</v>
          </cell>
          <cell r="CD169">
            <v>13611</v>
          </cell>
          <cell r="CE169">
            <v>154819</v>
          </cell>
          <cell r="CF169">
            <v>139679</v>
          </cell>
          <cell r="CG169">
            <v>13462</v>
          </cell>
          <cell r="CH169">
            <v>149</v>
          </cell>
          <cell r="CI169">
            <v>1529</v>
          </cell>
          <cell r="CJ169">
            <v>154819</v>
          </cell>
          <cell r="CK169">
            <v>0</v>
          </cell>
          <cell r="CL169">
            <v>0</v>
          </cell>
          <cell r="CM169">
            <v>0</v>
          </cell>
          <cell r="CN169">
            <v>0</v>
          </cell>
          <cell r="CO169">
            <v>0</v>
          </cell>
          <cell r="CP169">
            <v>0</v>
          </cell>
          <cell r="CQ169">
            <v>0</v>
          </cell>
          <cell r="CR169">
            <v>0</v>
          </cell>
          <cell r="CS169">
            <v>0</v>
          </cell>
        </row>
        <row r="170">
          <cell r="A170">
            <v>807</v>
          </cell>
          <cell r="B170">
            <v>5214</v>
          </cell>
          <cell r="C170" t="str">
            <v>Swindon Village Primary School</v>
          </cell>
          <cell r="E170">
            <v>1</v>
          </cell>
          <cell r="F170">
            <v>1</v>
          </cell>
          <cell r="G170">
            <v>1</v>
          </cell>
          <cell r="L170">
            <v>1</v>
          </cell>
          <cell r="M170">
            <v>0</v>
          </cell>
          <cell r="N170">
            <v>0</v>
          </cell>
          <cell r="O170">
            <v>58</v>
          </cell>
          <cell r="P170">
            <v>56</v>
          </cell>
          <cell r="Q170">
            <v>56</v>
          </cell>
          <cell r="R170">
            <v>55</v>
          </cell>
          <cell r="S170">
            <v>55</v>
          </cell>
          <cell r="T170">
            <v>58</v>
          </cell>
          <cell r="U170">
            <v>53</v>
          </cell>
          <cell r="V170">
            <v>1</v>
          </cell>
          <cell r="W170">
            <v>392</v>
          </cell>
          <cell r="X170">
            <v>170</v>
          </cell>
          <cell r="Y170">
            <v>222</v>
          </cell>
          <cell r="Z170">
            <v>392</v>
          </cell>
          <cell r="AA170">
            <v>0</v>
          </cell>
          <cell r="AB170">
            <v>0</v>
          </cell>
          <cell r="AC170">
            <v>0.16669999999999999</v>
          </cell>
          <cell r="AD170">
            <v>28</v>
          </cell>
          <cell r="AE170">
            <v>37</v>
          </cell>
          <cell r="AF170">
            <v>2</v>
          </cell>
          <cell r="AG170">
            <v>17</v>
          </cell>
          <cell r="AH170">
            <v>10</v>
          </cell>
          <cell r="AI170">
            <v>10</v>
          </cell>
          <cell r="AJ170">
            <v>14.9</v>
          </cell>
          <cell r="AK170">
            <v>30949.149999999998</v>
          </cell>
          <cell r="AL170">
            <v>30842</v>
          </cell>
          <cell r="AM170">
            <v>107.14999999999782</v>
          </cell>
          <cell r="AN170">
            <v>1596.53</v>
          </cell>
          <cell r="AO170">
            <v>0</v>
          </cell>
          <cell r="AP170">
            <v>798</v>
          </cell>
          <cell r="AQ170">
            <v>60031</v>
          </cell>
          <cell r="AR170">
            <v>485688</v>
          </cell>
          <cell r="AS170">
            <v>105840</v>
          </cell>
          <cell r="AT170">
            <v>591528</v>
          </cell>
          <cell r="AU170">
            <v>32574</v>
          </cell>
          <cell r="AV170">
            <v>2608</v>
          </cell>
          <cell r="AW170">
            <v>35182</v>
          </cell>
          <cell r="AX170">
            <v>1940</v>
          </cell>
          <cell r="AY170">
            <v>5544</v>
          </cell>
          <cell r="AZ170">
            <v>6105</v>
          </cell>
          <cell r="BA170">
            <v>0</v>
          </cell>
          <cell r="BB170">
            <v>48771</v>
          </cell>
          <cell r="BC170">
            <v>0</v>
          </cell>
          <cell r="BD170">
            <v>16320</v>
          </cell>
          <cell r="BE170">
            <v>2550</v>
          </cell>
          <cell r="BF170">
            <v>321</v>
          </cell>
          <cell r="BG170">
            <v>446</v>
          </cell>
          <cell r="BH170">
            <v>0</v>
          </cell>
          <cell r="BI170">
            <v>0</v>
          </cell>
          <cell r="BJ170">
            <v>0</v>
          </cell>
          <cell r="BK170">
            <v>0</v>
          </cell>
          <cell r="BL170">
            <v>0</v>
          </cell>
          <cell r="BM170">
            <v>0</v>
          </cell>
          <cell r="BN170">
            <v>19637</v>
          </cell>
          <cell r="BO170">
            <v>798</v>
          </cell>
          <cell r="BP170">
            <v>1945</v>
          </cell>
          <cell r="BQ170">
            <v>2830</v>
          </cell>
          <cell r="BR170">
            <v>725540</v>
          </cell>
          <cell r="BS170">
            <v>30000</v>
          </cell>
          <cell r="BT170">
            <v>755540</v>
          </cell>
          <cell r="BU170">
            <v>0</v>
          </cell>
          <cell r="BV170">
            <v>0</v>
          </cell>
          <cell r="BW170">
            <v>0</v>
          </cell>
          <cell r="BX170">
            <v>0</v>
          </cell>
          <cell r="BY170">
            <v>0</v>
          </cell>
          <cell r="BZ170">
            <v>0</v>
          </cell>
          <cell r="CA170">
            <v>28726</v>
          </cell>
          <cell r="CC170">
            <v>28726</v>
          </cell>
          <cell r="CD170">
            <v>28726</v>
          </cell>
          <cell r="CE170">
            <v>784266</v>
          </cell>
          <cell r="CF170">
            <v>706769</v>
          </cell>
          <cell r="CG170">
            <v>28726</v>
          </cell>
          <cell r="CH170">
            <v>0</v>
          </cell>
          <cell r="CI170">
            <v>48771</v>
          </cell>
          <cell r="CJ170">
            <v>784266</v>
          </cell>
          <cell r="CK170">
            <v>52061</v>
          </cell>
          <cell r="CL170">
            <v>30000</v>
          </cell>
          <cell r="CM170">
            <v>52059</v>
          </cell>
          <cell r="CN170">
            <v>2206</v>
          </cell>
          <cell r="CO170">
            <v>2210</v>
          </cell>
          <cell r="CP170">
            <v>0</v>
          </cell>
          <cell r="CQ170">
            <v>0</v>
          </cell>
          <cell r="CR170">
            <v>3747</v>
          </cell>
          <cell r="CS170">
            <v>3752</v>
          </cell>
        </row>
        <row r="171">
          <cell r="A171">
            <v>808</v>
          </cell>
          <cell r="B171">
            <v>3072</v>
          </cell>
          <cell r="C171" t="str">
            <v>Temple Guiting Church of England School</v>
          </cell>
          <cell r="M171">
            <v>0</v>
          </cell>
          <cell r="N171">
            <v>0</v>
          </cell>
          <cell r="O171">
            <v>11</v>
          </cell>
          <cell r="P171">
            <v>22</v>
          </cell>
          <cell r="Q171">
            <v>9</v>
          </cell>
          <cell r="R171">
            <v>13</v>
          </cell>
          <cell r="S171">
            <v>16</v>
          </cell>
          <cell r="T171">
            <v>12</v>
          </cell>
          <cell r="U171">
            <v>10</v>
          </cell>
          <cell r="V171">
            <v>0</v>
          </cell>
          <cell r="W171">
            <v>93</v>
          </cell>
          <cell r="X171">
            <v>42</v>
          </cell>
          <cell r="Y171">
            <v>51</v>
          </cell>
          <cell r="Z171">
            <v>93</v>
          </cell>
          <cell r="AA171">
            <v>0</v>
          </cell>
          <cell r="AB171">
            <v>0</v>
          </cell>
          <cell r="AC171">
            <v>0.15690000000000001</v>
          </cell>
          <cell r="AD171">
            <v>7</v>
          </cell>
          <cell r="AE171">
            <v>8</v>
          </cell>
          <cell r="AF171">
            <v>1</v>
          </cell>
          <cell r="AG171">
            <v>1</v>
          </cell>
          <cell r="AH171">
            <v>2</v>
          </cell>
          <cell r="AI171">
            <v>1</v>
          </cell>
          <cell r="AJ171">
            <v>4.0999999999999996</v>
          </cell>
          <cell r="AK171">
            <v>29842.54</v>
          </cell>
          <cell r="AL171">
            <v>30842</v>
          </cell>
          <cell r="AM171">
            <v>-999.45999999999913</v>
          </cell>
          <cell r="AN171">
            <v>-4097.79</v>
          </cell>
          <cell r="AO171">
            <v>0.5</v>
          </cell>
          <cell r="AP171">
            <v>-2049</v>
          </cell>
          <cell r="AQ171">
            <v>60031</v>
          </cell>
          <cell r="AR171">
            <v>115227</v>
          </cell>
          <cell r="AS171">
            <v>25110</v>
          </cell>
          <cell r="AT171">
            <v>140337</v>
          </cell>
          <cell r="AU171">
            <v>0</v>
          </cell>
          <cell r="AV171">
            <v>594</v>
          </cell>
          <cell r="AW171">
            <v>594</v>
          </cell>
          <cell r="AX171">
            <v>388</v>
          </cell>
          <cell r="AY171">
            <v>1386</v>
          </cell>
          <cell r="AZ171">
            <v>1320</v>
          </cell>
          <cell r="BA171">
            <v>0</v>
          </cell>
          <cell r="BB171">
            <v>3688</v>
          </cell>
          <cell r="BC171">
            <v>0</v>
          </cell>
          <cell r="BD171">
            <v>4032</v>
          </cell>
          <cell r="BE171">
            <v>630</v>
          </cell>
          <cell r="BF171">
            <v>0</v>
          </cell>
          <cell r="BG171">
            <v>297</v>
          </cell>
          <cell r="BH171">
            <v>0</v>
          </cell>
          <cell r="BI171">
            <v>0</v>
          </cell>
          <cell r="BJ171">
            <v>0</v>
          </cell>
          <cell r="BK171">
            <v>0</v>
          </cell>
          <cell r="BL171">
            <v>0</v>
          </cell>
          <cell r="BM171">
            <v>0</v>
          </cell>
          <cell r="BN171">
            <v>4959</v>
          </cell>
          <cell r="BO171">
            <v>-2049</v>
          </cell>
          <cell r="BP171">
            <v>1391</v>
          </cell>
          <cell r="BQ171">
            <v>283</v>
          </cell>
          <cell r="BR171">
            <v>208640</v>
          </cell>
          <cell r="BS171">
            <v>9000</v>
          </cell>
          <cell r="BT171">
            <v>217640</v>
          </cell>
          <cell r="BU171">
            <v>149</v>
          </cell>
          <cell r="BV171">
            <v>0</v>
          </cell>
          <cell r="BW171">
            <v>0</v>
          </cell>
          <cell r="BX171">
            <v>0</v>
          </cell>
          <cell r="BY171">
            <v>0</v>
          </cell>
          <cell r="BZ171">
            <v>0</v>
          </cell>
          <cell r="CA171">
            <v>15667</v>
          </cell>
          <cell r="CB171">
            <v>11793</v>
          </cell>
          <cell r="CC171">
            <v>3874</v>
          </cell>
          <cell r="CD171">
            <v>4023</v>
          </cell>
          <cell r="CE171">
            <v>221663</v>
          </cell>
          <cell r="CF171">
            <v>213952</v>
          </cell>
          <cell r="CG171">
            <v>3874</v>
          </cell>
          <cell r="CH171">
            <v>149</v>
          </cell>
          <cell r="CI171">
            <v>3688</v>
          </cell>
          <cell r="CJ171">
            <v>221663</v>
          </cell>
          <cell r="CK171">
            <v>0</v>
          </cell>
          <cell r="CL171">
            <v>0</v>
          </cell>
          <cell r="CM171">
            <v>0</v>
          </cell>
          <cell r="CN171">
            <v>0</v>
          </cell>
          <cell r="CO171">
            <v>0</v>
          </cell>
          <cell r="CP171">
            <v>0</v>
          </cell>
          <cell r="CQ171">
            <v>0</v>
          </cell>
          <cell r="CR171">
            <v>0</v>
          </cell>
          <cell r="CS171">
            <v>0</v>
          </cell>
        </row>
        <row r="172">
          <cell r="A172">
            <v>810</v>
          </cell>
          <cell r="B172">
            <v>3348</v>
          </cell>
          <cell r="C172" t="str">
            <v>St. Mary's Church of England Primary School (Tetbury)</v>
          </cell>
          <cell r="D172">
            <v>1</v>
          </cell>
          <cell r="M172">
            <v>0</v>
          </cell>
          <cell r="N172">
            <v>0</v>
          </cell>
          <cell r="O172">
            <v>48</v>
          </cell>
          <cell r="P172">
            <v>45</v>
          </cell>
          <cell r="Q172">
            <v>60</v>
          </cell>
          <cell r="R172">
            <v>41</v>
          </cell>
          <cell r="S172">
            <v>57</v>
          </cell>
          <cell r="T172">
            <v>55</v>
          </cell>
          <cell r="U172">
            <v>45</v>
          </cell>
          <cell r="V172">
            <v>0</v>
          </cell>
          <cell r="W172">
            <v>351</v>
          </cell>
          <cell r="X172">
            <v>153</v>
          </cell>
          <cell r="Y172">
            <v>198</v>
          </cell>
          <cell r="Z172">
            <v>351</v>
          </cell>
          <cell r="AA172">
            <v>0</v>
          </cell>
          <cell r="AB172">
            <v>0</v>
          </cell>
          <cell r="AC172">
            <v>0.17680000000000001</v>
          </cell>
          <cell r="AD172">
            <v>27</v>
          </cell>
          <cell r="AE172">
            <v>35</v>
          </cell>
          <cell r="AF172">
            <v>8</v>
          </cell>
          <cell r="AG172">
            <v>13</v>
          </cell>
          <cell r="AH172">
            <v>8</v>
          </cell>
          <cell r="AI172">
            <v>3</v>
          </cell>
          <cell r="AJ172">
            <v>15.899999999999999</v>
          </cell>
          <cell r="AK172">
            <v>29386.789999999997</v>
          </cell>
          <cell r="AL172">
            <v>30842</v>
          </cell>
          <cell r="AM172">
            <v>-1455.2100000000028</v>
          </cell>
          <cell r="AN172">
            <v>-23137.84</v>
          </cell>
          <cell r="AO172">
            <v>0</v>
          </cell>
          <cell r="AP172">
            <v>0</v>
          </cell>
          <cell r="AQ172">
            <v>60031</v>
          </cell>
          <cell r="AR172">
            <v>434889</v>
          </cell>
          <cell r="AS172">
            <v>94770</v>
          </cell>
          <cell r="AT172">
            <v>529659</v>
          </cell>
          <cell r="AU172">
            <v>12889</v>
          </cell>
          <cell r="AV172">
            <v>2434</v>
          </cell>
          <cell r="AW172">
            <v>15323</v>
          </cell>
          <cell r="AX172">
            <v>1552</v>
          </cell>
          <cell r="AY172">
            <v>5346</v>
          </cell>
          <cell r="AZ172">
            <v>5775</v>
          </cell>
          <cell r="BA172">
            <v>0</v>
          </cell>
          <cell r="BB172">
            <v>27996</v>
          </cell>
          <cell r="BC172">
            <v>0</v>
          </cell>
          <cell r="BD172">
            <v>14688</v>
          </cell>
          <cell r="BE172">
            <v>2295</v>
          </cell>
          <cell r="BF172">
            <v>0</v>
          </cell>
          <cell r="BG172">
            <v>297</v>
          </cell>
          <cell r="BH172">
            <v>0</v>
          </cell>
          <cell r="BI172">
            <v>0</v>
          </cell>
          <cell r="BJ172">
            <v>0</v>
          </cell>
          <cell r="BK172">
            <v>0</v>
          </cell>
          <cell r="BL172">
            <v>0</v>
          </cell>
          <cell r="BM172">
            <v>0</v>
          </cell>
          <cell r="BN172">
            <v>17280</v>
          </cell>
          <cell r="BO172">
            <v>0</v>
          </cell>
          <cell r="BP172">
            <v>3155</v>
          </cell>
          <cell r="BQ172">
            <v>849</v>
          </cell>
          <cell r="BR172">
            <v>638970</v>
          </cell>
          <cell r="BS172">
            <v>30000</v>
          </cell>
          <cell r="BT172">
            <v>668970</v>
          </cell>
          <cell r="BU172">
            <v>149</v>
          </cell>
          <cell r="BV172">
            <v>0</v>
          </cell>
          <cell r="BW172">
            <v>0</v>
          </cell>
          <cell r="BX172">
            <v>0</v>
          </cell>
          <cell r="BY172">
            <v>0</v>
          </cell>
          <cell r="BZ172">
            <v>0</v>
          </cell>
          <cell r="CA172">
            <v>0</v>
          </cell>
          <cell r="CC172">
            <v>0</v>
          </cell>
          <cell r="CD172">
            <v>149</v>
          </cell>
          <cell r="CE172">
            <v>669119</v>
          </cell>
          <cell r="CF172">
            <v>640974</v>
          </cell>
          <cell r="CG172">
            <v>0</v>
          </cell>
          <cell r="CH172">
            <v>149</v>
          </cell>
          <cell r="CI172">
            <v>27996</v>
          </cell>
          <cell r="CJ172">
            <v>669119</v>
          </cell>
          <cell r="CK172">
            <v>0</v>
          </cell>
          <cell r="CL172">
            <v>0</v>
          </cell>
          <cell r="CM172">
            <v>0</v>
          </cell>
          <cell r="CN172">
            <v>0</v>
          </cell>
          <cell r="CO172">
            <v>0</v>
          </cell>
          <cell r="CP172">
            <v>0</v>
          </cell>
          <cell r="CQ172">
            <v>0</v>
          </cell>
          <cell r="CR172">
            <v>0</v>
          </cell>
          <cell r="CS172">
            <v>0</v>
          </cell>
        </row>
        <row r="173">
          <cell r="A173">
            <v>811</v>
          </cell>
          <cell r="B173">
            <v>3073</v>
          </cell>
          <cell r="C173" t="str">
            <v>Tewkesbury Church of England Primary School</v>
          </cell>
          <cell r="M173">
            <v>0</v>
          </cell>
          <cell r="N173">
            <v>0</v>
          </cell>
          <cell r="O173">
            <v>46</v>
          </cell>
          <cell r="P173">
            <v>54</v>
          </cell>
          <cell r="Q173">
            <v>48</v>
          </cell>
          <cell r="R173">
            <v>50</v>
          </cell>
          <cell r="S173">
            <v>54</v>
          </cell>
          <cell r="T173">
            <v>50</v>
          </cell>
          <cell r="U173">
            <v>56</v>
          </cell>
          <cell r="V173">
            <v>3</v>
          </cell>
          <cell r="W173">
            <v>361</v>
          </cell>
          <cell r="X173">
            <v>148</v>
          </cell>
          <cell r="Y173">
            <v>213</v>
          </cell>
          <cell r="Z173">
            <v>361</v>
          </cell>
          <cell r="AA173">
            <v>0</v>
          </cell>
          <cell r="AB173">
            <v>0</v>
          </cell>
          <cell r="AC173">
            <v>0.15490000000000001</v>
          </cell>
          <cell r="AD173">
            <v>26</v>
          </cell>
          <cell r="AE173">
            <v>33</v>
          </cell>
          <cell r="AF173">
            <v>11</v>
          </cell>
          <cell r="AG173">
            <v>11</v>
          </cell>
          <cell r="AH173">
            <v>43</v>
          </cell>
          <cell r="AI173">
            <v>47</v>
          </cell>
          <cell r="AJ173">
            <v>17.230899999999998</v>
          </cell>
          <cell r="AK173">
            <v>31169.84</v>
          </cell>
          <cell r="AL173">
            <v>30842</v>
          </cell>
          <cell r="AM173">
            <v>327.84000000000015</v>
          </cell>
          <cell r="AN173">
            <v>5648.98</v>
          </cell>
          <cell r="AO173">
            <v>0.5</v>
          </cell>
          <cell r="AP173">
            <v>2824</v>
          </cell>
          <cell r="AQ173">
            <v>60031</v>
          </cell>
          <cell r="AR173">
            <v>447279</v>
          </cell>
          <cell r="AS173">
            <v>97470</v>
          </cell>
          <cell r="AT173">
            <v>544749</v>
          </cell>
          <cell r="AU173">
            <v>44173</v>
          </cell>
          <cell r="AV173">
            <v>3592</v>
          </cell>
          <cell r="AW173">
            <v>47765</v>
          </cell>
          <cell r="AX173">
            <v>8342</v>
          </cell>
          <cell r="AY173">
            <v>5148</v>
          </cell>
          <cell r="AZ173">
            <v>5445</v>
          </cell>
          <cell r="BA173">
            <v>0</v>
          </cell>
          <cell r="BB173">
            <v>66700</v>
          </cell>
          <cell r="BC173">
            <v>0</v>
          </cell>
          <cell r="BD173">
            <v>14208</v>
          </cell>
          <cell r="BE173">
            <v>2220</v>
          </cell>
          <cell r="BF173">
            <v>0</v>
          </cell>
          <cell r="BG173">
            <v>297</v>
          </cell>
          <cell r="BH173">
            <v>0</v>
          </cell>
          <cell r="BI173">
            <v>0</v>
          </cell>
          <cell r="BJ173">
            <v>0</v>
          </cell>
          <cell r="BK173">
            <v>0</v>
          </cell>
          <cell r="BL173">
            <v>0</v>
          </cell>
          <cell r="BM173">
            <v>0</v>
          </cell>
          <cell r="BN173">
            <v>16725</v>
          </cell>
          <cell r="BO173">
            <v>2824</v>
          </cell>
          <cell r="BP173">
            <v>20424</v>
          </cell>
          <cell r="BQ173">
            <v>13301</v>
          </cell>
          <cell r="BR173">
            <v>724754</v>
          </cell>
          <cell r="BS173">
            <v>30000</v>
          </cell>
          <cell r="BT173">
            <v>754754</v>
          </cell>
          <cell r="BU173">
            <v>149</v>
          </cell>
          <cell r="BV173">
            <v>0</v>
          </cell>
          <cell r="BW173">
            <v>123136</v>
          </cell>
          <cell r="BX173">
            <v>0</v>
          </cell>
          <cell r="BY173">
            <v>0</v>
          </cell>
          <cell r="BZ173">
            <v>123136</v>
          </cell>
          <cell r="CA173">
            <v>26479</v>
          </cell>
          <cell r="CC173">
            <v>26479</v>
          </cell>
          <cell r="CD173">
            <v>149764</v>
          </cell>
          <cell r="CE173">
            <v>904518</v>
          </cell>
          <cell r="CF173">
            <v>688054</v>
          </cell>
          <cell r="CG173">
            <v>26479</v>
          </cell>
          <cell r="CH173">
            <v>123285</v>
          </cell>
          <cell r="CI173">
            <v>66700</v>
          </cell>
          <cell r="CJ173">
            <v>904518</v>
          </cell>
          <cell r="CK173">
            <v>0</v>
          </cell>
          <cell r="CL173">
            <v>0</v>
          </cell>
          <cell r="CM173">
            <v>0</v>
          </cell>
          <cell r="CN173">
            <v>0</v>
          </cell>
          <cell r="CO173">
            <v>0</v>
          </cell>
          <cell r="CP173">
            <v>0</v>
          </cell>
          <cell r="CQ173">
            <v>0</v>
          </cell>
          <cell r="CR173">
            <v>0</v>
          </cell>
          <cell r="CS173">
            <v>0</v>
          </cell>
        </row>
        <row r="174">
          <cell r="A174">
            <v>812</v>
          </cell>
          <cell r="B174">
            <v>2180</v>
          </cell>
          <cell r="C174" t="str">
            <v>The John Moore Primary School</v>
          </cell>
          <cell r="M174">
            <v>0</v>
          </cell>
          <cell r="N174">
            <v>0</v>
          </cell>
          <cell r="O174">
            <v>29</v>
          </cell>
          <cell r="P174">
            <v>28</v>
          </cell>
          <cell r="Q174">
            <v>24</v>
          </cell>
          <cell r="R174">
            <v>19</v>
          </cell>
          <cell r="S174">
            <v>13</v>
          </cell>
          <cell r="T174">
            <v>22</v>
          </cell>
          <cell r="U174">
            <v>18</v>
          </cell>
          <cell r="V174">
            <v>0</v>
          </cell>
          <cell r="W174">
            <v>153</v>
          </cell>
          <cell r="X174">
            <v>81</v>
          </cell>
          <cell r="Y174">
            <v>72</v>
          </cell>
          <cell r="Z174">
            <v>153</v>
          </cell>
          <cell r="AA174">
            <v>0</v>
          </cell>
          <cell r="AB174">
            <v>0</v>
          </cell>
          <cell r="AC174">
            <v>0.1389</v>
          </cell>
          <cell r="AD174">
            <v>11</v>
          </cell>
          <cell r="AE174">
            <v>10</v>
          </cell>
          <cell r="AF174">
            <v>2</v>
          </cell>
          <cell r="AG174">
            <v>4</v>
          </cell>
          <cell r="AH174">
            <v>6</v>
          </cell>
          <cell r="AI174">
            <v>12</v>
          </cell>
          <cell r="AJ174">
            <v>6.4545000000000003</v>
          </cell>
          <cell r="AK174">
            <v>29622.499999999996</v>
          </cell>
          <cell r="AL174">
            <v>30842</v>
          </cell>
          <cell r="AM174">
            <v>-1219.5000000000036</v>
          </cell>
          <cell r="AN174">
            <v>-7871.26</v>
          </cell>
          <cell r="AO174">
            <v>0.33329999999999999</v>
          </cell>
          <cell r="AP174">
            <v>-2623</v>
          </cell>
          <cell r="AQ174">
            <v>60031</v>
          </cell>
          <cell r="AR174">
            <v>189567</v>
          </cell>
          <cell r="AS174">
            <v>41310</v>
          </cell>
          <cell r="AT174">
            <v>230877</v>
          </cell>
          <cell r="AU174">
            <v>2638</v>
          </cell>
          <cell r="AV174">
            <v>954</v>
          </cell>
          <cell r="AW174">
            <v>3592</v>
          </cell>
          <cell r="AX174">
            <v>1164</v>
          </cell>
          <cell r="AY174">
            <v>2178</v>
          </cell>
          <cell r="AZ174">
            <v>1650</v>
          </cell>
          <cell r="BA174">
            <v>0</v>
          </cell>
          <cell r="BB174">
            <v>8584</v>
          </cell>
          <cell r="BC174">
            <v>0</v>
          </cell>
          <cell r="BD174">
            <v>7776</v>
          </cell>
          <cell r="BE174">
            <v>1215</v>
          </cell>
          <cell r="BF174">
            <v>0</v>
          </cell>
          <cell r="BG174">
            <v>297</v>
          </cell>
          <cell r="BH174">
            <v>0</v>
          </cell>
          <cell r="BI174">
            <v>0</v>
          </cell>
          <cell r="BJ174">
            <v>0</v>
          </cell>
          <cell r="BK174">
            <v>0</v>
          </cell>
          <cell r="BL174">
            <v>11079</v>
          </cell>
          <cell r="BM174">
            <v>0</v>
          </cell>
          <cell r="BN174">
            <v>20367</v>
          </cell>
          <cell r="BO174">
            <v>-2623</v>
          </cell>
          <cell r="BP174">
            <v>4174</v>
          </cell>
          <cell r="BQ174">
            <v>3396</v>
          </cell>
          <cell r="BR174">
            <v>324806</v>
          </cell>
          <cell r="BS174">
            <v>30000</v>
          </cell>
          <cell r="BT174">
            <v>354806</v>
          </cell>
          <cell r="BU174">
            <v>149</v>
          </cell>
          <cell r="BV174">
            <v>0</v>
          </cell>
          <cell r="BW174">
            <v>0</v>
          </cell>
          <cell r="BX174">
            <v>0</v>
          </cell>
          <cell r="BY174">
            <v>0</v>
          </cell>
          <cell r="BZ174">
            <v>0</v>
          </cell>
          <cell r="CA174">
            <v>16303</v>
          </cell>
          <cell r="CC174">
            <v>16303</v>
          </cell>
          <cell r="CD174">
            <v>16452</v>
          </cell>
          <cell r="CE174">
            <v>371258</v>
          </cell>
          <cell r="CF174">
            <v>346222</v>
          </cell>
          <cell r="CG174">
            <v>16303</v>
          </cell>
          <cell r="CH174">
            <v>149</v>
          </cell>
          <cell r="CI174">
            <v>8584</v>
          </cell>
          <cell r="CJ174">
            <v>371258</v>
          </cell>
          <cell r="CK174">
            <v>0</v>
          </cell>
          <cell r="CL174">
            <v>0</v>
          </cell>
          <cell r="CM174">
            <v>0</v>
          </cell>
          <cell r="CN174">
            <v>0</v>
          </cell>
          <cell r="CO174">
            <v>0</v>
          </cell>
          <cell r="CP174">
            <v>0</v>
          </cell>
          <cell r="CQ174">
            <v>0</v>
          </cell>
          <cell r="CR174">
            <v>0</v>
          </cell>
          <cell r="CS174">
            <v>0</v>
          </cell>
        </row>
        <row r="175">
          <cell r="A175">
            <v>814</v>
          </cell>
          <cell r="B175">
            <v>2125</v>
          </cell>
          <cell r="C175" t="str">
            <v>Mitton Manor Primary School</v>
          </cell>
          <cell r="M175">
            <v>0</v>
          </cell>
          <cell r="N175">
            <v>0</v>
          </cell>
          <cell r="O175">
            <v>30</v>
          </cell>
          <cell r="P175">
            <v>25</v>
          </cell>
          <cell r="Q175">
            <v>30</v>
          </cell>
          <cell r="R175">
            <v>21</v>
          </cell>
          <cell r="S175">
            <v>33</v>
          </cell>
          <cell r="T175">
            <v>33</v>
          </cell>
          <cell r="U175">
            <v>31</v>
          </cell>
          <cell r="V175">
            <v>0</v>
          </cell>
          <cell r="W175">
            <v>203</v>
          </cell>
          <cell r="X175">
            <v>85</v>
          </cell>
          <cell r="Y175">
            <v>118</v>
          </cell>
          <cell r="Z175">
            <v>203</v>
          </cell>
          <cell r="AA175">
            <v>0</v>
          </cell>
          <cell r="AB175">
            <v>0</v>
          </cell>
          <cell r="AC175">
            <v>0.1017</v>
          </cell>
          <cell r="AD175">
            <v>10</v>
          </cell>
          <cell r="AE175">
            <v>12</v>
          </cell>
          <cell r="AF175">
            <v>4</v>
          </cell>
          <cell r="AG175">
            <v>3</v>
          </cell>
          <cell r="AH175">
            <v>7</v>
          </cell>
          <cell r="AI175">
            <v>0</v>
          </cell>
          <cell r="AJ175">
            <v>7.7249999999999996</v>
          </cell>
          <cell r="AK175">
            <v>30227.54</v>
          </cell>
          <cell r="AL175">
            <v>30842</v>
          </cell>
          <cell r="AM175">
            <v>-614.45999999999913</v>
          </cell>
          <cell r="AN175">
            <v>-4746.7</v>
          </cell>
          <cell r="AO175">
            <v>0.33329999999999999</v>
          </cell>
          <cell r="AP175">
            <v>-1582</v>
          </cell>
          <cell r="AQ175">
            <v>60031</v>
          </cell>
          <cell r="AR175">
            <v>251517</v>
          </cell>
          <cell r="AS175">
            <v>54810</v>
          </cell>
          <cell r="AT175">
            <v>306327</v>
          </cell>
          <cell r="AU175">
            <v>0</v>
          </cell>
          <cell r="AV175">
            <v>1016</v>
          </cell>
          <cell r="AW175">
            <v>1016</v>
          </cell>
          <cell r="AX175">
            <v>1358</v>
          </cell>
          <cell r="AY175">
            <v>1980</v>
          </cell>
          <cell r="AZ175">
            <v>1980</v>
          </cell>
          <cell r="BA175">
            <v>0</v>
          </cell>
          <cell r="BB175">
            <v>6334</v>
          </cell>
          <cell r="BC175">
            <v>0</v>
          </cell>
          <cell r="BD175">
            <v>8160</v>
          </cell>
          <cell r="BE175">
            <v>1275</v>
          </cell>
          <cell r="BF175">
            <v>0</v>
          </cell>
          <cell r="BG175">
            <v>297</v>
          </cell>
          <cell r="BH175">
            <v>0</v>
          </cell>
          <cell r="BI175">
            <v>0</v>
          </cell>
          <cell r="BJ175">
            <v>0</v>
          </cell>
          <cell r="BK175">
            <v>0</v>
          </cell>
          <cell r="BL175">
            <v>0</v>
          </cell>
          <cell r="BM175">
            <v>0</v>
          </cell>
          <cell r="BN175">
            <v>9732</v>
          </cell>
          <cell r="BO175">
            <v>-1582</v>
          </cell>
          <cell r="BP175">
            <v>6793</v>
          </cell>
          <cell r="BQ175">
            <v>0</v>
          </cell>
          <cell r="BR175">
            <v>387635</v>
          </cell>
          <cell r="BS175">
            <v>30000</v>
          </cell>
          <cell r="BT175">
            <v>417635</v>
          </cell>
          <cell r="BU175">
            <v>149</v>
          </cell>
          <cell r="BV175">
            <v>0</v>
          </cell>
          <cell r="BW175">
            <v>0</v>
          </cell>
          <cell r="BX175">
            <v>0</v>
          </cell>
          <cell r="BY175">
            <v>0</v>
          </cell>
          <cell r="BZ175">
            <v>0</v>
          </cell>
          <cell r="CA175">
            <v>20204</v>
          </cell>
          <cell r="CC175">
            <v>20204</v>
          </cell>
          <cell r="CD175">
            <v>20353</v>
          </cell>
          <cell r="CE175">
            <v>437988</v>
          </cell>
          <cell r="CF175">
            <v>411301</v>
          </cell>
          <cell r="CG175">
            <v>20204</v>
          </cell>
          <cell r="CH175">
            <v>149</v>
          </cell>
          <cell r="CI175">
            <v>6334</v>
          </cell>
          <cell r="CJ175">
            <v>437988</v>
          </cell>
          <cell r="CK175">
            <v>0</v>
          </cell>
          <cell r="CL175">
            <v>0</v>
          </cell>
          <cell r="CM175">
            <v>0</v>
          </cell>
          <cell r="CN175">
            <v>0</v>
          </cell>
          <cell r="CO175">
            <v>0</v>
          </cell>
          <cell r="CP175">
            <v>0</v>
          </cell>
          <cell r="CQ175">
            <v>0</v>
          </cell>
          <cell r="CR175">
            <v>0</v>
          </cell>
          <cell r="CS175">
            <v>0</v>
          </cell>
        </row>
        <row r="176">
          <cell r="A176">
            <v>815</v>
          </cell>
          <cell r="B176">
            <v>2116</v>
          </cell>
          <cell r="C176" t="str">
            <v>Queen Margaret Primary School and Opportunity Centre</v>
          </cell>
          <cell r="M176">
            <v>0</v>
          </cell>
          <cell r="N176">
            <v>0</v>
          </cell>
          <cell r="O176">
            <v>25</v>
          </cell>
          <cell r="P176">
            <v>13</v>
          </cell>
          <cell r="Q176">
            <v>23</v>
          </cell>
          <cell r="R176">
            <v>25</v>
          </cell>
          <cell r="S176">
            <v>24</v>
          </cell>
          <cell r="T176">
            <v>25</v>
          </cell>
          <cell r="U176">
            <v>20</v>
          </cell>
          <cell r="V176">
            <v>0</v>
          </cell>
          <cell r="W176">
            <v>155</v>
          </cell>
          <cell r="X176">
            <v>61</v>
          </cell>
          <cell r="Y176">
            <v>94</v>
          </cell>
          <cell r="Z176">
            <v>155</v>
          </cell>
          <cell r="AA176">
            <v>0</v>
          </cell>
          <cell r="AB176">
            <v>0</v>
          </cell>
          <cell r="AC176">
            <v>0.28720000000000001</v>
          </cell>
          <cell r="AD176">
            <v>18</v>
          </cell>
          <cell r="AE176">
            <v>27</v>
          </cell>
          <cell r="AF176">
            <v>4</v>
          </cell>
          <cell r="AG176">
            <v>8</v>
          </cell>
          <cell r="AH176">
            <v>73</v>
          </cell>
          <cell r="AI176">
            <v>49</v>
          </cell>
          <cell r="AJ176">
            <v>10</v>
          </cell>
          <cell r="AK176">
            <v>31255.200000000001</v>
          </cell>
          <cell r="AL176">
            <v>30842</v>
          </cell>
          <cell r="AM176">
            <v>413.20000000000073</v>
          </cell>
          <cell r="AN176">
            <v>4132</v>
          </cell>
          <cell r="AO176">
            <v>0.75</v>
          </cell>
          <cell r="AP176">
            <v>3099</v>
          </cell>
          <cell r="AQ176">
            <v>60031</v>
          </cell>
          <cell r="AR176">
            <v>192045</v>
          </cell>
          <cell r="AS176">
            <v>41850</v>
          </cell>
          <cell r="AT176">
            <v>233895</v>
          </cell>
          <cell r="AU176">
            <v>18019</v>
          </cell>
          <cell r="AV176">
            <v>4176</v>
          </cell>
          <cell r="AW176">
            <v>22195</v>
          </cell>
          <cell r="AX176">
            <v>14162</v>
          </cell>
          <cell r="AY176">
            <v>3564</v>
          </cell>
          <cell r="AZ176">
            <v>4455</v>
          </cell>
          <cell r="BA176">
            <v>0</v>
          </cell>
          <cell r="BB176">
            <v>44376</v>
          </cell>
          <cell r="BC176">
            <v>0</v>
          </cell>
          <cell r="BD176">
            <v>5856</v>
          </cell>
          <cell r="BE176">
            <v>915</v>
          </cell>
          <cell r="BF176">
            <v>0</v>
          </cell>
          <cell r="BG176">
            <v>297</v>
          </cell>
          <cell r="BH176">
            <v>0</v>
          </cell>
          <cell r="BI176">
            <v>9700</v>
          </cell>
          <cell r="BJ176">
            <v>0</v>
          </cell>
          <cell r="BK176">
            <v>0</v>
          </cell>
          <cell r="BL176">
            <v>0</v>
          </cell>
          <cell r="BM176">
            <v>0</v>
          </cell>
          <cell r="BN176">
            <v>16768</v>
          </cell>
          <cell r="BO176">
            <v>3099</v>
          </cell>
          <cell r="BP176">
            <v>6505</v>
          </cell>
          <cell r="BQ176">
            <v>13867</v>
          </cell>
          <cell r="BR176">
            <v>378541</v>
          </cell>
          <cell r="BS176">
            <v>18000</v>
          </cell>
          <cell r="BT176">
            <v>396541</v>
          </cell>
          <cell r="BU176">
            <v>149</v>
          </cell>
          <cell r="BV176">
            <v>0</v>
          </cell>
          <cell r="BW176">
            <v>0</v>
          </cell>
          <cell r="BX176">
            <v>203249</v>
          </cell>
          <cell r="BY176">
            <v>0</v>
          </cell>
          <cell r="BZ176">
            <v>203249</v>
          </cell>
          <cell r="CA176">
            <v>19441</v>
          </cell>
          <cell r="CC176">
            <v>19441</v>
          </cell>
          <cell r="CD176">
            <v>222839</v>
          </cell>
          <cell r="CE176">
            <v>619380</v>
          </cell>
          <cell r="CF176">
            <v>352165</v>
          </cell>
          <cell r="CG176">
            <v>19441</v>
          </cell>
          <cell r="CH176">
            <v>203398</v>
          </cell>
          <cell r="CI176">
            <v>44376</v>
          </cell>
          <cell r="CJ176">
            <v>619380</v>
          </cell>
          <cell r="CK176">
            <v>0</v>
          </cell>
          <cell r="CL176">
            <v>0</v>
          </cell>
          <cell r="CM176">
            <v>0</v>
          </cell>
          <cell r="CN176">
            <v>0</v>
          </cell>
          <cell r="CO176">
            <v>0</v>
          </cell>
          <cell r="CP176">
            <v>0</v>
          </cell>
          <cell r="CQ176">
            <v>0</v>
          </cell>
          <cell r="CR176">
            <v>0</v>
          </cell>
          <cell r="CS176">
            <v>0</v>
          </cell>
        </row>
        <row r="177">
          <cell r="A177">
            <v>816</v>
          </cell>
          <cell r="B177">
            <v>2179</v>
          </cell>
          <cell r="C177" t="str">
            <v>Meadowside Primary School</v>
          </cell>
          <cell r="M177">
            <v>0</v>
          </cell>
          <cell r="N177">
            <v>0</v>
          </cell>
          <cell r="O177">
            <v>30</v>
          </cell>
          <cell r="P177">
            <v>30</v>
          </cell>
          <cell r="Q177">
            <v>30</v>
          </cell>
          <cell r="R177">
            <v>22</v>
          </cell>
          <cell r="S177">
            <v>18</v>
          </cell>
          <cell r="T177">
            <v>9</v>
          </cell>
          <cell r="U177">
            <v>6</v>
          </cell>
          <cell r="V177">
            <v>2</v>
          </cell>
          <cell r="W177">
            <v>147</v>
          </cell>
          <cell r="X177">
            <v>90</v>
          </cell>
          <cell r="Y177">
            <v>57</v>
          </cell>
          <cell r="Z177">
            <v>147</v>
          </cell>
          <cell r="AA177">
            <v>0</v>
          </cell>
          <cell r="AB177">
            <v>0</v>
          </cell>
          <cell r="AC177">
            <v>0.15790000000000001</v>
          </cell>
          <cell r="AD177">
            <v>14</v>
          </cell>
          <cell r="AE177">
            <v>9</v>
          </cell>
          <cell r="AF177">
            <v>2</v>
          </cell>
          <cell r="AG177">
            <v>2</v>
          </cell>
          <cell r="AH177">
            <v>2</v>
          </cell>
          <cell r="AI177">
            <v>5</v>
          </cell>
          <cell r="AJ177">
            <v>6.4</v>
          </cell>
          <cell r="AK177">
            <v>30098.9</v>
          </cell>
          <cell r="AL177">
            <v>30842</v>
          </cell>
          <cell r="AM177">
            <v>-743.09999999999854</v>
          </cell>
          <cell r="AN177">
            <v>-4755.84</v>
          </cell>
          <cell r="AO177">
            <v>0.5</v>
          </cell>
          <cell r="AP177">
            <v>-2378</v>
          </cell>
          <cell r="AQ177">
            <v>60031</v>
          </cell>
          <cell r="AR177">
            <v>182133</v>
          </cell>
          <cell r="AS177">
            <v>39690</v>
          </cell>
          <cell r="AT177">
            <v>221823</v>
          </cell>
          <cell r="AU177">
            <v>27227</v>
          </cell>
          <cell r="AV177">
            <v>892</v>
          </cell>
          <cell r="AW177">
            <v>28119</v>
          </cell>
          <cell r="AX177">
            <v>388</v>
          </cell>
          <cell r="AY177">
            <v>2772</v>
          </cell>
          <cell r="AZ177">
            <v>1485</v>
          </cell>
          <cell r="BA177">
            <v>0</v>
          </cell>
          <cell r="BB177">
            <v>32764</v>
          </cell>
          <cell r="BC177">
            <v>0</v>
          </cell>
          <cell r="BD177">
            <v>8640</v>
          </cell>
          <cell r="BE177">
            <v>1350</v>
          </cell>
          <cell r="BF177">
            <v>0</v>
          </cell>
          <cell r="BG177">
            <v>297</v>
          </cell>
          <cell r="BH177">
            <v>0</v>
          </cell>
          <cell r="BI177">
            <v>0</v>
          </cell>
          <cell r="BJ177">
            <v>0</v>
          </cell>
          <cell r="BK177">
            <v>0</v>
          </cell>
          <cell r="BL177">
            <v>15104</v>
          </cell>
          <cell r="BM177">
            <v>0</v>
          </cell>
          <cell r="BN177">
            <v>25391</v>
          </cell>
          <cell r="BO177">
            <v>-2378</v>
          </cell>
          <cell r="BP177">
            <v>4773</v>
          </cell>
          <cell r="BQ177">
            <v>1415</v>
          </cell>
          <cell r="BR177">
            <v>343819</v>
          </cell>
          <cell r="BS177">
            <v>30000</v>
          </cell>
          <cell r="BT177">
            <v>373819</v>
          </cell>
          <cell r="BU177">
            <v>149</v>
          </cell>
          <cell r="BV177">
            <v>0</v>
          </cell>
          <cell r="BW177">
            <v>0</v>
          </cell>
          <cell r="BX177">
            <v>0</v>
          </cell>
          <cell r="BY177">
            <v>0</v>
          </cell>
          <cell r="BZ177">
            <v>0</v>
          </cell>
          <cell r="CA177">
            <v>15837</v>
          </cell>
          <cell r="CC177">
            <v>15837</v>
          </cell>
          <cell r="CD177">
            <v>15986</v>
          </cell>
          <cell r="CE177">
            <v>389805</v>
          </cell>
          <cell r="CF177">
            <v>341055</v>
          </cell>
          <cell r="CG177">
            <v>15837</v>
          </cell>
          <cell r="CH177">
            <v>149</v>
          </cell>
          <cell r="CI177">
            <v>32764</v>
          </cell>
          <cell r="CJ177">
            <v>389805</v>
          </cell>
          <cell r="CK177">
            <v>0</v>
          </cell>
          <cell r="CL177">
            <v>0</v>
          </cell>
          <cell r="CM177">
            <v>0</v>
          </cell>
          <cell r="CN177">
            <v>0</v>
          </cell>
          <cell r="CO177">
            <v>0</v>
          </cell>
          <cell r="CP177">
            <v>0</v>
          </cell>
          <cell r="CQ177">
            <v>0</v>
          </cell>
          <cell r="CR177">
            <v>0</v>
          </cell>
          <cell r="CS177">
            <v>0</v>
          </cell>
        </row>
        <row r="178">
          <cell r="A178">
            <v>818</v>
          </cell>
          <cell r="B178">
            <v>2098</v>
          </cell>
          <cell r="C178" t="str">
            <v>Thrupp School</v>
          </cell>
          <cell r="M178">
            <v>0</v>
          </cell>
          <cell r="N178">
            <v>0</v>
          </cell>
          <cell r="O178">
            <v>17</v>
          </cell>
          <cell r="P178">
            <v>16</v>
          </cell>
          <cell r="Q178">
            <v>12</v>
          </cell>
          <cell r="R178">
            <v>21</v>
          </cell>
          <cell r="S178">
            <v>12</v>
          </cell>
          <cell r="T178">
            <v>20</v>
          </cell>
          <cell r="U178">
            <v>20</v>
          </cell>
          <cell r="V178">
            <v>0</v>
          </cell>
          <cell r="W178">
            <v>118</v>
          </cell>
          <cell r="X178">
            <v>45</v>
          </cell>
          <cell r="Y178">
            <v>73</v>
          </cell>
          <cell r="Z178">
            <v>118</v>
          </cell>
          <cell r="AA178">
            <v>0</v>
          </cell>
          <cell r="AB178">
            <v>0</v>
          </cell>
          <cell r="AC178">
            <v>0.24660000000000001</v>
          </cell>
          <cell r="AD178">
            <v>11</v>
          </cell>
          <cell r="AE178">
            <v>18</v>
          </cell>
          <cell r="AF178">
            <v>0</v>
          </cell>
          <cell r="AG178">
            <v>6</v>
          </cell>
          <cell r="AH178">
            <v>3</v>
          </cell>
          <cell r="AI178">
            <v>1</v>
          </cell>
          <cell r="AJ178">
            <v>5</v>
          </cell>
          <cell r="AK178">
            <v>28549.18</v>
          </cell>
          <cell r="AL178">
            <v>30842</v>
          </cell>
          <cell r="AM178">
            <v>-2292.8199999999997</v>
          </cell>
          <cell r="AN178">
            <v>-11464.1</v>
          </cell>
          <cell r="AO178">
            <v>0.5</v>
          </cell>
          <cell r="AP178">
            <v>-5732</v>
          </cell>
          <cell r="AQ178">
            <v>60031</v>
          </cell>
          <cell r="AR178">
            <v>146202</v>
          </cell>
          <cell r="AS178">
            <v>31860</v>
          </cell>
          <cell r="AT178">
            <v>178062</v>
          </cell>
          <cell r="AU178">
            <v>12166</v>
          </cell>
          <cell r="AV178">
            <v>1102</v>
          </cell>
          <cell r="AW178">
            <v>13268</v>
          </cell>
          <cell r="AX178">
            <v>582</v>
          </cell>
          <cell r="AY178">
            <v>2178</v>
          </cell>
          <cell r="AZ178">
            <v>2970</v>
          </cell>
          <cell r="BA178">
            <v>0</v>
          </cell>
          <cell r="BB178">
            <v>18998</v>
          </cell>
          <cell r="BC178">
            <v>0</v>
          </cell>
          <cell r="BD178">
            <v>4320</v>
          </cell>
          <cell r="BE178">
            <v>675</v>
          </cell>
          <cell r="BF178">
            <v>0</v>
          </cell>
          <cell r="BG178">
            <v>297</v>
          </cell>
          <cell r="BH178">
            <v>0</v>
          </cell>
          <cell r="BI178">
            <v>0</v>
          </cell>
          <cell r="BJ178">
            <v>0</v>
          </cell>
          <cell r="BK178">
            <v>0</v>
          </cell>
          <cell r="BL178">
            <v>0</v>
          </cell>
          <cell r="BM178">
            <v>0</v>
          </cell>
          <cell r="BN178">
            <v>5292</v>
          </cell>
          <cell r="BO178">
            <v>-5732</v>
          </cell>
          <cell r="BP178">
            <v>2263</v>
          </cell>
          <cell r="BQ178">
            <v>283</v>
          </cell>
          <cell r="BR178">
            <v>259197</v>
          </cell>
          <cell r="BS178">
            <v>18000</v>
          </cell>
          <cell r="BT178">
            <v>277197</v>
          </cell>
          <cell r="BU178">
            <v>149</v>
          </cell>
          <cell r="BV178">
            <v>0</v>
          </cell>
          <cell r="BW178">
            <v>0</v>
          </cell>
          <cell r="BX178">
            <v>0</v>
          </cell>
          <cell r="BY178">
            <v>0</v>
          </cell>
          <cell r="BZ178">
            <v>0</v>
          </cell>
          <cell r="CA178">
            <v>16685</v>
          </cell>
          <cell r="CC178">
            <v>16685</v>
          </cell>
          <cell r="CD178">
            <v>16834</v>
          </cell>
          <cell r="CE178">
            <v>294031</v>
          </cell>
          <cell r="CF178">
            <v>258199</v>
          </cell>
          <cell r="CG178">
            <v>16685</v>
          </cell>
          <cell r="CH178">
            <v>149</v>
          </cell>
          <cell r="CI178">
            <v>18998</v>
          </cell>
          <cell r="CJ178">
            <v>294031</v>
          </cell>
          <cell r="CK178">
            <v>0</v>
          </cell>
          <cell r="CL178">
            <v>0</v>
          </cell>
          <cell r="CM178">
            <v>0</v>
          </cell>
          <cell r="CN178">
            <v>0</v>
          </cell>
          <cell r="CO178">
            <v>0</v>
          </cell>
          <cell r="CP178">
            <v>0</v>
          </cell>
          <cell r="CQ178">
            <v>0</v>
          </cell>
          <cell r="CR178">
            <v>0</v>
          </cell>
          <cell r="CS178">
            <v>0</v>
          </cell>
        </row>
        <row r="179">
          <cell r="A179">
            <v>819</v>
          </cell>
          <cell r="B179">
            <v>2099</v>
          </cell>
          <cell r="C179" t="str">
            <v>Tibberton Community Primary School</v>
          </cell>
          <cell r="M179">
            <v>0</v>
          </cell>
          <cell r="N179">
            <v>0</v>
          </cell>
          <cell r="O179">
            <v>14</v>
          </cell>
          <cell r="P179">
            <v>15</v>
          </cell>
          <cell r="Q179">
            <v>9</v>
          </cell>
          <cell r="R179">
            <v>15</v>
          </cell>
          <cell r="S179">
            <v>18</v>
          </cell>
          <cell r="T179">
            <v>10</v>
          </cell>
          <cell r="U179">
            <v>20</v>
          </cell>
          <cell r="V179">
            <v>0</v>
          </cell>
          <cell r="W179">
            <v>101</v>
          </cell>
          <cell r="X179">
            <v>38</v>
          </cell>
          <cell r="Y179">
            <v>63</v>
          </cell>
          <cell r="Z179">
            <v>101</v>
          </cell>
          <cell r="AA179">
            <v>0</v>
          </cell>
          <cell r="AB179">
            <v>0</v>
          </cell>
          <cell r="AC179">
            <v>7.9399999999999998E-2</v>
          </cell>
          <cell r="AD179">
            <v>3</v>
          </cell>
          <cell r="AE179">
            <v>5</v>
          </cell>
          <cell r="AF179">
            <v>0</v>
          </cell>
          <cell r="AG179">
            <v>2</v>
          </cell>
          <cell r="AH179">
            <v>1</v>
          </cell>
          <cell r="AI179">
            <v>5</v>
          </cell>
          <cell r="AJ179">
            <v>3.5</v>
          </cell>
          <cell r="AK179">
            <v>29847.949999999997</v>
          </cell>
          <cell r="AL179">
            <v>30842</v>
          </cell>
          <cell r="AM179">
            <v>-994.05000000000291</v>
          </cell>
          <cell r="AN179">
            <v>-3479.18</v>
          </cell>
          <cell r="AO179">
            <v>0.5</v>
          </cell>
          <cell r="AP179">
            <v>-1740</v>
          </cell>
          <cell r="AQ179">
            <v>60031</v>
          </cell>
          <cell r="AR179">
            <v>125139</v>
          </cell>
          <cell r="AS179">
            <v>27270</v>
          </cell>
          <cell r="AT179">
            <v>152409</v>
          </cell>
          <cell r="AU179">
            <v>0</v>
          </cell>
          <cell r="AV179">
            <v>310</v>
          </cell>
          <cell r="AW179">
            <v>310</v>
          </cell>
          <cell r="AX179">
            <v>194</v>
          </cell>
          <cell r="AY179">
            <v>594</v>
          </cell>
          <cell r="AZ179">
            <v>825</v>
          </cell>
          <cell r="BA179">
            <v>0</v>
          </cell>
          <cell r="BB179">
            <v>1923</v>
          </cell>
          <cell r="BC179">
            <v>0</v>
          </cell>
          <cell r="BD179">
            <v>3648</v>
          </cell>
          <cell r="BE179">
            <v>570</v>
          </cell>
          <cell r="BF179">
            <v>0</v>
          </cell>
          <cell r="BG179">
            <v>297</v>
          </cell>
          <cell r="BH179">
            <v>0</v>
          </cell>
          <cell r="BI179">
            <v>0</v>
          </cell>
          <cell r="BJ179">
            <v>0</v>
          </cell>
          <cell r="BK179">
            <v>0</v>
          </cell>
          <cell r="BL179">
            <v>0</v>
          </cell>
          <cell r="BM179">
            <v>0</v>
          </cell>
          <cell r="BN179">
            <v>4515</v>
          </cell>
          <cell r="BO179">
            <v>-1740</v>
          </cell>
          <cell r="BP179">
            <v>3153</v>
          </cell>
          <cell r="BQ179">
            <v>1415</v>
          </cell>
          <cell r="BR179">
            <v>221706</v>
          </cell>
          <cell r="BS179">
            <v>18000</v>
          </cell>
          <cell r="BT179">
            <v>239706</v>
          </cell>
          <cell r="BU179">
            <v>149</v>
          </cell>
          <cell r="BV179">
            <v>0</v>
          </cell>
          <cell r="BW179">
            <v>0</v>
          </cell>
          <cell r="BX179">
            <v>0</v>
          </cell>
          <cell r="BY179">
            <v>0</v>
          </cell>
          <cell r="BZ179">
            <v>0</v>
          </cell>
          <cell r="CA179">
            <v>15455</v>
          </cell>
          <cell r="CB179">
            <v>13827</v>
          </cell>
          <cell r="CC179">
            <v>1628</v>
          </cell>
          <cell r="CD179">
            <v>1777</v>
          </cell>
          <cell r="CE179">
            <v>241483</v>
          </cell>
          <cell r="CF179">
            <v>237783</v>
          </cell>
          <cell r="CG179">
            <v>1628</v>
          </cell>
          <cell r="CH179">
            <v>149</v>
          </cell>
          <cell r="CI179">
            <v>1923</v>
          </cell>
          <cell r="CJ179">
            <v>241483</v>
          </cell>
          <cell r="CK179">
            <v>0</v>
          </cell>
          <cell r="CL179">
            <v>0</v>
          </cell>
          <cell r="CM179">
            <v>0</v>
          </cell>
          <cell r="CN179">
            <v>0</v>
          </cell>
          <cell r="CO179">
            <v>0</v>
          </cell>
          <cell r="CP179">
            <v>0</v>
          </cell>
          <cell r="CQ179">
            <v>0</v>
          </cell>
          <cell r="CR179">
            <v>0</v>
          </cell>
          <cell r="CS179">
            <v>0</v>
          </cell>
        </row>
        <row r="180">
          <cell r="A180">
            <v>821</v>
          </cell>
          <cell r="B180">
            <v>2100</v>
          </cell>
          <cell r="C180" t="str">
            <v>Toddington Primary School</v>
          </cell>
          <cell r="M180">
            <v>0</v>
          </cell>
          <cell r="N180">
            <v>0</v>
          </cell>
          <cell r="O180">
            <v>6</v>
          </cell>
          <cell r="P180">
            <v>8</v>
          </cell>
          <cell r="Q180">
            <v>6</v>
          </cell>
          <cell r="R180">
            <v>1</v>
          </cell>
          <cell r="S180">
            <v>5</v>
          </cell>
          <cell r="T180">
            <v>8</v>
          </cell>
          <cell r="U180">
            <v>5</v>
          </cell>
          <cell r="V180">
            <v>0</v>
          </cell>
          <cell r="W180">
            <v>39</v>
          </cell>
          <cell r="X180">
            <v>20</v>
          </cell>
          <cell r="Y180">
            <v>19</v>
          </cell>
          <cell r="Z180">
            <v>39</v>
          </cell>
          <cell r="AA180">
            <v>0</v>
          </cell>
          <cell r="AB180">
            <v>0</v>
          </cell>
          <cell r="AC180">
            <v>0.21049999999999999</v>
          </cell>
          <cell r="AD180">
            <v>4</v>
          </cell>
          <cell r="AE180">
            <v>4</v>
          </cell>
          <cell r="AF180">
            <v>0</v>
          </cell>
          <cell r="AG180">
            <v>0</v>
          </cell>
          <cell r="AH180">
            <v>0</v>
          </cell>
          <cell r="AI180">
            <v>0</v>
          </cell>
          <cell r="AJ180">
            <v>1.6</v>
          </cell>
          <cell r="AK180">
            <v>33005.24</v>
          </cell>
          <cell r="AL180">
            <v>30842</v>
          </cell>
          <cell r="AM180">
            <v>2163.239999999998</v>
          </cell>
          <cell r="AN180">
            <v>3461.18</v>
          </cell>
          <cell r="AO180">
            <v>1</v>
          </cell>
          <cell r="AP180">
            <v>3461</v>
          </cell>
          <cell r="AQ180">
            <v>60031</v>
          </cell>
          <cell r="AR180">
            <v>48321</v>
          </cell>
          <cell r="AS180">
            <v>10530</v>
          </cell>
          <cell r="AT180">
            <v>58851</v>
          </cell>
          <cell r="AU180">
            <v>0</v>
          </cell>
          <cell r="AV180">
            <v>280</v>
          </cell>
          <cell r="AW180">
            <v>280</v>
          </cell>
          <cell r="AX180">
            <v>0</v>
          </cell>
          <cell r="AY180">
            <v>792</v>
          </cell>
          <cell r="AZ180">
            <v>660</v>
          </cell>
          <cell r="BA180">
            <v>0</v>
          </cell>
          <cell r="BB180">
            <v>1732</v>
          </cell>
          <cell r="BC180">
            <v>0</v>
          </cell>
          <cell r="BD180">
            <v>1920</v>
          </cell>
          <cell r="BE180">
            <v>300</v>
          </cell>
          <cell r="BF180">
            <v>0</v>
          </cell>
          <cell r="BG180">
            <v>297</v>
          </cell>
          <cell r="BH180">
            <v>0</v>
          </cell>
          <cell r="BI180">
            <v>0</v>
          </cell>
          <cell r="BJ180">
            <v>0</v>
          </cell>
          <cell r="BK180">
            <v>0</v>
          </cell>
          <cell r="BL180">
            <v>0</v>
          </cell>
          <cell r="BM180">
            <v>0</v>
          </cell>
          <cell r="BN180">
            <v>2517</v>
          </cell>
          <cell r="BO180">
            <v>3461</v>
          </cell>
          <cell r="BP180">
            <v>918</v>
          </cell>
          <cell r="BQ180">
            <v>0</v>
          </cell>
          <cell r="BR180">
            <v>127510</v>
          </cell>
          <cell r="BS180">
            <v>9000</v>
          </cell>
          <cell r="BT180">
            <v>136510</v>
          </cell>
          <cell r="BU180">
            <v>149</v>
          </cell>
          <cell r="BV180">
            <v>0</v>
          </cell>
          <cell r="BW180">
            <v>0</v>
          </cell>
          <cell r="BX180">
            <v>0</v>
          </cell>
          <cell r="BY180">
            <v>0</v>
          </cell>
          <cell r="BZ180">
            <v>0</v>
          </cell>
          <cell r="CA180">
            <v>12742</v>
          </cell>
          <cell r="CC180">
            <v>12742</v>
          </cell>
          <cell r="CD180">
            <v>12891</v>
          </cell>
          <cell r="CE180">
            <v>149401</v>
          </cell>
          <cell r="CF180">
            <v>134778</v>
          </cell>
          <cell r="CG180">
            <v>12742</v>
          </cell>
          <cell r="CH180">
            <v>149</v>
          </cell>
          <cell r="CI180">
            <v>1732</v>
          </cell>
          <cell r="CJ180">
            <v>149401</v>
          </cell>
          <cell r="CK180">
            <v>0</v>
          </cell>
          <cell r="CL180">
            <v>0</v>
          </cell>
          <cell r="CM180">
            <v>0</v>
          </cell>
          <cell r="CN180">
            <v>0</v>
          </cell>
          <cell r="CO180">
            <v>0</v>
          </cell>
          <cell r="CP180">
            <v>0</v>
          </cell>
          <cell r="CQ180">
            <v>0</v>
          </cell>
          <cell r="CR180">
            <v>0</v>
          </cell>
          <cell r="CS180">
            <v>0</v>
          </cell>
        </row>
        <row r="181">
          <cell r="A181">
            <v>825</v>
          </cell>
          <cell r="B181">
            <v>3074</v>
          </cell>
          <cell r="C181" t="str">
            <v>Tutshill Church of England Primary School</v>
          </cell>
          <cell r="M181">
            <v>0</v>
          </cell>
          <cell r="N181">
            <v>0</v>
          </cell>
          <cell r="O181">
            <v>29</v>
          </cell>
          <cell r="P181">
            <v>30</v>
          </cell>
          <cell r="Q181">
            <v>30</v>
          </cell>
          <cell r="R181">
            <v>30</v>
          </cell>
          <cell r="S181">
            <v>30</v>
          </cell>
          <cell r="T181">
            <v>33</v>
          </cell>
          <cell r="U181">
            <v>28</v>
          </cell>
          <cell r="V181">
            <v>0</v>
          </cell>
          <cell r="W181">
            <v>210</v>
          </cell>
          <cell r="X181">
            <v>89</v>
          </cell>
          <cell r="Y181">
            <v>121</v>
          </cell>
          <cell r="Z181">
            <v>210</v>
          </cell>
          <cell r="AA181">
            <v>0</v>
          </cell>
          <cell r="AB181">
            <v>0</v>
          </cell>
          <cell r="AC181">
            <v>0.25619999999999998</v>
          </cell>
          <cell r="AD181">
            <v>23</v>
          </cell>
          <cell r="AE181">
            <v>31</v>
          </cell>
          <cell r="AF181">
            <v>0</v>
          </cell>
          <cell r="AG181">
            <v>5</v>
          </cell>
          <cell r="AH181">
            <v>7</v>
          </cell>
          <cell r="AI181">
            <v>4</v>
          </cell>
          <cell r="AJ181">
            <v>7.3300999999999998</v>
          </cell>
          <cell r="AK181">
            <v>30404.91</v>
          </cell>
          <cell r="AL181">
            <v>30842</v>
          </cell>
          <cell r="AM181">
            <v>-437.09000000000015</v>
          </cell>
          <cell r="AN181">
            <v>-3203.91</v>
          </cell>
          <cell r="AO181">
            <v>0.33329999999999999</v>
          </cell>
          <cell r="AP181">
            <v>-1068</v>
          </cell>
          <cell r="AQ181">
            <v>60031</v>
          </cell>
          <cell r="AR181">
            <v>260190</v>
          </cell>
          <cell r="AS181">
            <v>56700</v>
          </cell>
          <cell r="AT181">
            <v>316890</v>
          </cell>
          <cell r="AU181">
            <v>0</v>
          </cell>
          <cell r="AV181">
            <v>2118</v>
          </cell>
          <cell r="AW181">
            <v>2118</v>
          </cell>
          <cell r="AX181">
            <v>1358</v>
          </cell>
          <cell r="AY181">
            <v>4554</v>
          </cell>
          <cell r="AZ181">
            <v>5115</v>
          </cell>
          <cell r="BA181">
            <v>0</v>
          </cell>
          <cell r="BB181">
            <v>13145</v>
          </cell>
          <cell r="BC181">
            <v>0</v>
          </cell>
          <cell r="BD181">
            <v>8544</v>
          </cell>
          <cell r="BE181">
            <v>1335</v>
          </cell>
          <cell r="BF181">
            <v>0</v>
          </cell>
          <cell r="BG181">
            <v>297</v>
          </cell>
          <cell r="BH181">
            <v>0</v>
          </cell>
          <cell r="BI181">
            <v>0</v>
          </cell>
          <cell r="BJ181">
            <v>0</v>
          </cell>
          <cell r="BK181">
            <v>0</v>
          </cell>
          <cell r="BL181">
            <v>0</v>
          </cell>
          <cell r="BM181">
            <v>0</v>
          </cell>
          <cell r="BN181">
            <v>10176</v>
          </cell>
          <cell r="BO181">
            <v>-1068</v>
          </cell>
          <cell r="BP181">
            <v>4296</v>
          </cell>
          <cell r="BQ181">
            <v>1132</v>
          </cell>
          <cell r="BR181">
            <v>404602</v>
          </cell>
          <cell r="BS181">
            <v>30000</v>
          </cell>
          <cell r="BT181">
            <v>434602</v>
          </cell>
          <cell r="BU181">
            <v>149</v>
          </cell>
          <cell r="BV181">
            <v>0</v>
          </cell>
          <cell r="BW181">
            <v>0</v>
          </cell>
          <cell r="BX181">
            <v>0</v>
          </cell>
          <cell r="BY181">
            <v>0</v>
          </cell>
          <cell r="BZ181">
            <v>0</v>
          </cell>
          <cell r="CA181">
            <v>20077</v>
          </cell>
          <cell r="CC181">
            <v>20077</v>
          </cell>
          <cell r="CD181">
            <v>20226</v>
          </cell>
          <cell r="CE181">
            <v>454828</v>
          </cell>
          <cell r="CF181">
            <v>421457</v>
          </cell>
          <cell r="CG181">
            <v>20077</v>
          </cell>
          <cell r="CH181">
            <v>149</v>
          </cell>
          <cell r="CI181">
            <v>13145</v>
          </cell>
          <cell r="CJ181">
            <v>454828</v>
          </cell>
          <cell r="CK181">
            <v>0</v>
          </cell>
          <cell r="CL181">
            <v>0</v>
          </cell>
          <cell r="CM181">
            <v>0</v>
          </cell>
          <cell r="CN181">
            <v>0</v>
          </cell>
          <cell r="CO181">
            <v>0</v>
          </cell>
          <cell r="CP181">
            <v>0</v>
          </cell>
          <cell r="CQ181">
            <v>0</v>
          </cell>
          <cell r="CR181">
            <v>0</v>
          </cell>
          <cell r="CS181">
            <v>0</v>
          </cell>
        </row>
        <row r="182">
          <cell r="A182">
            <v>826</v>
          </cell>
          <cell r="B182">
            <v>3075</v>
          </cell>
          <cell r="C182" t="str">
            <v>Twigworth Church of England Primary School</v>
          </cell>
          <cell r="M182">
            <v>0</v>
          </cell>
          <cell r="N182">
            <v>0</v>
          </cell>
          <cell r="O182">
            <v>8</v>
          </cell>
          <cell r="P182">
            <v>8</v>
          </cell>
          <cell r="Q182">
            <v>9</v>
          </cell>
          <cell r="R182">
            <v>9</v>
          </cell>
          <cell r="S182">
            <v>12</v>
          </cell>
          <cell r="T182">
            <v>16</v>
          </cell>
          <cell r="U182">
            <v>14</v>
          </cell>
          <cell r="V182">
            <v>0</v>
          </cell>
          <cell r="W182">
            <v>76</v>
          </cell>
          <cell r="X182">
            <v>25</v>
          </cell>
          <cell r="Y182">
            <v>51</v>
          </cell>
          <cell r="Z182">
            <v>76</v>
          </cell>
          <cell r="AA182">
            <v>0</v>
          </cell>
          <cell r="AB182">
            <v>0</v>
          </cell>
          <cell r="AC182">
            <v>0.35289999999999999</v>
          </cell>
          <cell r="AD182">
            <v>9</v>
          </cell>
          <cell r="AE182">
            <v>18</v>
          </cell>
          <cell r="AF182">
            <v>0</v>
          </cell>
          <cell r="AG182">
            <v>5</v>
          </cell>
          <cell r="AH182">
            <v>18</v>
          </cell>
          <cell r="AI182">
            <v>17</v>
          </cell>
          <cell r="AJ182">
            <v>3.1843000000000004</v>
          </cell>
          <cell r="AK182">
            <v>30357.54</v>
          </cell>
          <cell r="AL182">
            <v>30842</v>
          </cell>
          <cell r="AM182">
            <v>-484.45999999999913</v>
          </cell>
          <cell r="AN182">
            <v>-1542.67</v>
          </cell>
          <cell r="AO182">
            <v>0.5</v>
          </cell>
          <cell r="AP182">
            <v>-771</v>
          </cell>
          <cell r="AQ182">
            <v>60031</v>
          </cell>
          <cell r="AR182">
            <v>94164</v>
          </cell>
          <cell r="AS182">
            <v>20520</v>
          </cell>
          <cell r="AT182">
            <v>114684</v>
          </cell>
          <cell r="AU182">
            <v>0</v>
          </cell>
          <cell r="AV182">
            <v>1566</v>
          </cell>
          <cell r="AW182">
            <v>1566</v>
          </cell>
          <cell r="AX182">
            <v>3492</v>
          </cell>
          <cell r="AY182">
            <v>1782</v>
          </cell>
          <cell r="AZ182">
            <v>2970</v>
          </cell>
          <cell r="BA182">
            <v>0</v>
          </cell>
          <cell r="BB182">
            <v>9810</v>
          </cell>
          <cell r="BC182">
            <v>0</v>
          </cell>
          <cell r="BD182">
            <v>2400</v>
          </cell>
          <cell r="BE182">
            <v>375</v>
          </cell>
          <cell r="BF182">
            <v>0</v>
          </cell>
          <cell r="BG182">
            <v>297</v>
          </cell>
          <cell r="BH182">
            <v>0</v>
          </cell>
          <cell r="BI182">
            <v>660</v>
          </cell>
          <cell r="BJ182">
            <v>0</v>
          </cell>
          <cell r="BK182">
            <v>0</v>
          </cell>
          <cell r="BL182">
            <v>0</v>
          </cell>
          <cell r="BM182">
            <v>0</v>
          </cell>
          <cell r="BN182">
            <v>3732</v>
          </cell>
          <cell r="BO182">
            <v>-771</v>
          </cell>
          <cell r="BP182">
            <v>3130</v>
          </cell>
          <cell r="BQ182">
            <v>4811</v>
          </cell>
          <cell r="BR182">
            <v>195427</v>
          </cell>
          <cell r="BS182">
            <v>9000</v>
          </cell>
          <cell r="BT182">
            <v>204427</v>
          </cell>
          <cell r="BU182">
            <v>149</v>
          </cell>
          <cell r="BV182">
            <v>0</v>
          </cell>
          <cell r="BW182">
            <v>0</v>
          </cell>
          <cell r="BX182">
            <v>0</v>
          </cell>
          <cell r="BY182">
            <v>0</v>
          </cell>
          <cell r="BZ182">
            <v>0</v>
          </cell>
          <cell r="CA182">
            <v>14819</v>
          </cell>
          <cell r="CC182">
            <v>14819</v>
          </cell>
          <cell r="CD182">
            <v>14968</v>
          </cell>
          <cell r="CE182">
            <v>219395</v>
          </cell>
          <cell r="CF182">
            <v>194617</v>
          </cell>
          <cell r="CG182">
            <v>14819</v>
          </cell>
          <cell r="CH182">
            <v>149</v>
          </cell>
          <cell r="CI182">
            <v>9810</v>
          </cell>
          <cell r="CJ182">
            <v>219395</v>
          </cell>
          <cell r="CK182">
            <v>0</v>
          </cell>
          <cell r="CL182">
            <v>0</v>
          </cell>
          <cell r="CM182">
            <v>0</v>
          </cell>
          <cell r="CN182">
            <v>0</v>
          </cell>
          <cell r="CO182">
            <v>0</v>
          </cell>
          <cell r="CP182">
            <v>0</v>
          </cell>
          <cell r="CQ182">
            <v>0</v>
          </cell>
          <cell r="CR182">
            <v>0</v>
          </cell>
          <cell r="CS182">
            <v>0</v>
          </cell>
        </row>
        <row r="183">
          <cell r="A183">
            <v>827</v>
          </cell>
          <cell r="B183">
            <v>2101</v>
          </cell>
          <cell r="C183" t="str">
            <v>Twyning School</v>
          </cell>
          <cell r="M183">
            <v>0</v>
          </cell>
          <cell r="N183">
            <v>0</v>
          </cell>
          <cell r="O183">
            <v>15</v>
          </cell>
          <cell r="P183">
            <v>16</v>
          </cell>
          <cell r="Q183">
            <v>11</v>
          </cell>
          <cell r="R183">
            <v>17</v>
          </cell>
          <cell r="S183">
            <v>16</v>
          </cell>
          <cell r="T183">
            <v>16</v>
          </cell>
          <cell r="U183">
            <v>16</v>
          </cell>
          <cell r="V183">
            <v>0</v>
          </cell>
          <cell r="W183">
            <v>107</v>
          </cell>
          <cell r="X183">
            <v>42</v>
          </cell>
          <cell r="Y183">
            <v>65</v>
          </cell>
          <cell r="Z183">
            <v>107</v>
          </cell>
          <cell r="AA183">
            <v>0</v>
          </cell>
          <cell r="AB183">
            <v>0</v>
          </cell>
          <cell r="AC183">
            <v>0.15379999999999999</v>
          </cell>
          <cell r="AD183">
            <v>6</v>
          </cell>
          <cell r="AE183">
            <v>10</v>
          </cell>
          <cell r="AF183">
            <v>1</v>
          </cell>
          <cell r="AG183">
            <v>3</v>
          </cell>
          <cell r="AH183">
            <v>10</v>
          </cell>
          <cell r="AI183">
            <v>7</v>
          </cell>
          <cell r="AJ183">
            <v>3.7999000000000001</v>
          </cell>
          <cell r="AK183">
            <v>32105.010000000002</v>
          </cell>
          <cell r="AL183">
            <v>30842</v>
          </cell>
          <cell r="AM183">
            <v>1263.010000000002</v>
          </cell>
          <cell r="AN183">
            <v>4799.3100000000004</v>
          </cell>
          <cell r="AO183">
            <v>1</v>
          </cell>
          <cell r="AP183">
            <v>4799</v>
          </cell>
          <cell r="AQ183">
            <v>60031</v>
          </cell>
          <cell r="AR183">
            <v>132573</v>
          </cell>
          <cell r="AS183">
            <v>28890</v>
          </cell>
          <cell r="AT183">
            <v>161463</v>
          </cell>
          <cell r="AU183">
            <v>13990</v>
          </cell>
          <cell r="AV183">
            <v>908</v>
          </cell>
          <cell r="AW183">
            <v>14898</v>
          </cell>
          <cell r="AX183">
            <v>1940</v>
          </cell>
          <cell r="AY183">
            <v>1188</v>
          </cell>
          <cell r="AZ183">
            <v>1650</v>
          </cell>
          <cell r="BA183">
            <v>0</v>
          </cell>
          <cell r="BB183">
            <v>19676</v>
          </cell>
          <cell r="BC183">
            <v>0</v>
          </cell>
          <cell r="BD183">
            <v>4032</v>
          </cell>
          <cell r="BE183">
            <v>630</v>
          </cell>
          <cell r="BF183">
            <v>0</v>
          </cell>
          <cell r="BG183">
            <v>297</v>
          </cell>
          <cell r="BH183">
            <v>0</v>
          </cell>
          <cell r="BI183">
            <v>0</v>
          </cell>
          <cell r="BJ183">
            <v>0</v>
          </cell>
          <cell r="BK183">
            <v>0</v>
          </cell>
          <cell r="BL183">
            <v>0</v>
          </cell>
          <cell r="BM183">
            <v>0</v>
          </cell>
          <cell r="BN183">
            <v>4959</v>
          </cell>
          <cell r="BO183">
            <v>4799</v>
          </cell>
          <cell r="BP183">
            <v>2220</v>
          </cell>
          <cell r="BQ183">
            <v>1981</v>
          </cell>
          <cell r="BR183">
            <v>255129</v>
          </cell>
          <cell r="BS183">
            <v>18000</v>
          </cell>
          <cell r="BT183">
            <v>273129</v>
          </cell>
          <cell r="BU183">
            <v>149</v>
          </cell>
          <cell r="BV183">
            <v>0</v>
          </cell>
          <cell r="BW183">
            <v>0</v>
          </cell>
          <cell r="BX183">
            <v>0</v>
          </cell>
          <cell r="BY183">
            <v>0</v>
          </cell>
          <cell r="BZ183">
            <v>0</v>
          </cell>
          <cell r="CA183">
            <v>16091</v>
          </cell>
          <cell r="CC183">
            <v>16091</v>
          </cell>
          <cell r="CD183">
            <v>16240</v>
          </cell>
          <cell r="CE183">
            <v>289369</v>
          </cell>
          <cell r="CF183">
            <v>253453</v>
          </cell>
          <cell r="CG183">
            <v>16091</v>
          </cell>
          <cell r="CH183">
            <v>149</v>
          </cell>
          <cell r="CI183">
            <v>19676</v>
          </cell>
          <cell r="CJ183">
            <v>289369</v>
          </cell>
          <cell r="CK183">
            <v>0</v>
          </cell>
          <cell r="CL183">
            <v>0</v>
          </cell>
          <cell r="CM183">
            <v>0</v>
          </cell>
          <cell r="CN183">
            <v>0</v>
          </cell>
          <cell r="CO183">
            <v>0</v>
          </cell>
          <cell r="CP183">
            <v>0</v>
          </cell>
          <cell r="CQ183">
            <v>0</v>
          </cell>
          <cell r="CR183">
            <v>0</v>
          </cell>
          <cell r="CS183">
            <v>0</v>
          </cell>
        </row>
        <row r="184">
          <cell r="A184">
            <v>829</v>
          </cell>
          <cell r="B184">
            <v>3076</v>
          </cell>
          <cell r="C184" t="str">
            <v>Uley Church of England Primary School</v>
          </cell>
          <cell r="M184">
            <v>0</v>
          </cell>
          <cell r="N184">
            <v>0</v>
          </cell>
          <cell r="O184">
            <v>12</v>
          </cell>
          <cell r="P184">
            <v>14</v>
          </cell>
          <cell r="Q184">
            <v>14</v>
          </cell>
          <cell r="R184">
            <v>16</v>
          </cell>
          <cell r="S184">
            <v>11</v>
          </cell>
          <cell r="T184">
            <v>13</v>
          </cell>
          <cell r="U184">
            <v>17</v>
          </cell>
          <cell r="V184">
            <v>0</v>
          </cell>
          <cell r="W184">
            <v>97</v>
          </cell>
          <cell r="X184">
            <v>40</v>
          </cell>
          <cell r="Y184">
            <v>57</v>
          </cell>
          <cell r="Z184">
            <v>97</v>
          </cell>
          <cell r="AA184">
            <v>0</v>
          </cell>
          <cell r="AB184">
            <v>0</v>
          </cell>
          <cell r="AC184">
            <v>0.2281</v>
          </cell>
          <cell r="AD184">
            <v>9</v>
          </cell>
          <cell r="AE184">
            <v>13</v>
          </cell>
          <cell r="AF184">
            <v>0</v>
          </cell>
          <cell r="AG184">
            <v>4</v>
          </cell>
          <cell r="AH184">
            <v>2</v>
          </cell>
          <cell r="AI184">
            <v>0</v>
          </cell>
          <cell r="AJ184">
            <v>3.4286000000000003</v>
          </cell>
          <cell r="AK184">
            <v>32081.73</v>
          </cell>
          <cell r="AL184">
            <v>30842</v>
          </cell>
          <cell r="AM184">
            <v>1239.7299999999996</v>
          </cell>
          <cell r="AN184">
            <v>4250.54</v>
          </cell>
          <cell r="AO184">
            <v>1</v>
          </cell>
          <cell r="AP184">
            <v>4251</v>
          </cell>
          <cell r="AQ184">
            <v>60031</v>
          </cell>
          <cell r="AR184">
            <v>120183</v>
          </cell>
          <cell r="AS184">
            <v>26190</v>
          </cell>
          <cell r="AT184">
            <v>146373</v>
          </cell>
          <cell r="AU184">
            <v>6195</v>
          </cell>
          <cell r="AV184">
            <v>830</v>
          </cell>
          <cell r="AW184">
            <v>7025</v>
          </cell>
          <cell r="AX184">
            <v>388</v>
          </cell>
          <cell r="AY184">
            <v>1782</v>
          </cell>
          <cell r="AZ184">
            <v>2145</v>
          </cell>
          <cell r="BA184">
            <v>0</v>
          </cell>
          <cell r="BB184">
            <v>11340</v>
          </cell>
          <cell r="BC184">
            <v>0</v>
          </cell>
          <cell r="BD184">
            <v>3840</v>
          </cell>
          <cell r="BE184">
            <v>600</v>
          </cell>
          <cell r="BF184">
            <v>0</v>
          </cell>
          <cell r="BG184">
            <v>297</v>
          </cell>
          <cell r="BH184">
            <v>0</v>
          </cell>
          <cell r="BI184">
            <v>0</v>
          </cell>
          <cell r="BJ184">
            <v>0</v>
          </cell>
          <cell r="BK184">
            <v>0</v>
          </cell>
          <cell r="BL184">
            <v>0</v>
          </cell>
          <cell r="BM184">
            <v>0</v>
          </cell>
          <cell r="BN184">
            <v>4737</v>
          </cell>
          <cell r="BO184">
            <v>4251</v>
          </cell>
          <cell r="BP184">
            <v>2435</v>
          </cell>
          <cell r="BQ184">
            <v>0</v>
          </cell>
          <cell r="BR184">
            <v>229167</v>
          </cell>
          <cell r="BS184">
            <v>9000</v>
          </cell>
          <cell r="BT184">
            <v>238167</v>
          </cell>
          <cell r="BU184">
            <v>149</v>
          </cell>
          <cell r="BV184">
            <v>0</v>
          </cell>
          <cell r="BW184">
            <v>0</v>
          </cell>
          <cell r="BX184">
            <v>0</v>
          </cell>
          <cell r="BY184">
            <v>0</v>
          </cell>
          <cell r="BZ184">
            <v>0</v>
          </cell>
          <cell r="CA184">
            <v>15582</v>
          </cell>
          <cell r="CC184">
            <v>15582</v>
          </cell>
          <cell r="CD184">
            <v>15731</v>
          </cell>
          <cell r="CE184">
            <v>253898</v>
          </cell>
          <cell r="CF184">
            <v>226827</v>
          </cell>
          <cell r="CG184">
            <v>15582</v>
          </cell>
          <cell r="CH184">
            <v>149</v>
          </cell>
          <cell r="CI184">
            <v>11340</v>
          </cell>
          <cell r="CJ184">
            <v>253898</v>
          </cell>
          <cell r="CK184">
            <v>0</v>
          </cell>
          <cell r="CL184">
            <v>0</v>
          </cell>
          <cell r="CM184">
            <v>0</v>
          </cell>
          <cell r="CN184">
            <v>0</v>
          </cell>
          <cell r="CO184">
            <v>0</v>
          </cell>
          <cell r="CP184">
            <v>0</v>
          </cell>
          <cell r="CQ184">
            <v>0</v>
          </cell>
          <cell r="CR184">
            <v>0</v>
          </cell>
          <cell r="CS184">
            <v>0</v>
          </cell>
        </row>
        <row r="185">
          <cell r="A185">
            <v>830</v>
          </cell>
          <cell r="B185">
            <v>5208</v>
          </cell>
          <cell r="C185" t="str">
            <v>Tirlebrook Primary School</v>
          </cell>
          <cell r="E185">
            <v>1</v>
          </cell>
          <cell r="F185">
            <v>1</v>
          </cell>
          <cell r="G185">
            <v>1</v>
          </cell>
          <cell r="L185">
            <v>1</v>
          </cell>
          <cell r="M185">
            <v>0</v>
          </cell>
          <cell r="N185">
            <v>0</v>
          </cell>
          <cell r="O185">
            <v>20</v>
          </cell>
          <cell r="P185">
            <v>24</v>
          </cell>
          <cell r="Q185">
            <v>24</v>
          </cell>
          <cell r="R185">
            <v>25</v>
          </cell>
          <cell r="S185">
            <v>22</v>
          </cell>
          <cell r="T185">
            <v>32</v>
          </cell>
          <cell r="U185">
            <v>34</v>
          </cell>
          <cell r="V185">
            <v>0</v>
          </cell>
          <cell r="W185">
            <v>181</v>
          </cell>
          <cell r="X185">
            <v>68</v>
          </cell>
          <cell r="Y185">
            <v>113</v>
          </cell>
          <cell r="Z185">
            <v>181</v>
          </cell>
          <cell r="AA185">
            <v>0</v>
          </cell>
          <cell r="AB185">
            <v>0</v>
          </cell>
          <cell r="AC185">
            <v>0.25659999999999999</v>
          </cell>
          <cell r="AD185">
            <v>17</v>
          </cell>
          <cell r="AE185">
            <v>29</v>
          </cell>
          <cell r="AF185">
            <v>0</v>
          </cell>
          <cell r="AG185">
            <v>8</v>
          </cell>
          <cell r="AH185">
            <v>10</v>
          </cell>
          <cell r="AI185">
            <v>4</v>
          </cell>
          <cell r="AJ185">
            <v>7.3000000000000007</v>
          </cell>
          <cell r="AK185">
            <v>32384.33</v>
          </cell>
          <cell r="AL185">
            <v>30842</v>
          </cell>
          <cell r="AM185">
            <v>1542.3300000000017</v>
          </cell>
          <cell r="AN185">
            <v>11259.01</v>
          </cell>
          <cell r="AO185">
            <v>0.75</v>
          </cell>
          <cell r="AP185">
            <v>8444</v>
          </cell>
          <cell r="AQ185">
            <v>60031</v>
          </cell>
          <cell r="AR185">
            <v>224259</v>
          </cell>
          <cell r="AS185">
            <v>48870</v>
          </cell>
          <cell r="AT185">
            <v>273129</v>
          </cell>
          <cell r="AU185">
            <v>5885</v>
          </cell>
          <cell r="AV185">
            <v>1934</v>
          </cell>
          <cell r="AW185">
            <v>7819</v>
          </cell>
          <cell r="AX185">
            <v>1940</v>
          </cell>
          <cell r="AY185">
            <v>3366</v>
          </cell>
          <cell r="AZ185">
            <v>4785</v>
          </cell>
          <cell r="BA185">
            <v>0</v>
          </cell>
          <cell r="BB185">
            <v>17910</v>
          </cell>
          <cell r="BC185">
            <v>0</v>
          </cell>
          <cell r="BD185">
            <v>6528</v>
          </cell>
          <cell r="BE185">
            <v>1020</v>
          </cell>
          <cell r="BF185">
            <v>321</v>
          </cell>
          <cell r="BG185">
            <v>446</v>
          </cell>
          <cell r="BH185">
            <v>0</v>
          </cell>
          <cell r="BI185">
            <v>0</v>
          </cell>
          <cell r="BJ185">
            <v>0</v>
          </cell>
          <cell r="BK185">
            <v>0</v>
          </cell>
          <cell r="BL185">
            <v>0</v>
          </cell>
          <cell r="BM185">
            <v>0</v>
          </cell>
          <cell r="BN185">
            <v>8315</v>
          </cell>
          <cell r="BO185">
            <v>8444</v>
          </cell>
          <cell r="BP185">
            <v>841</v>
          </cell>
          <cell r="BQ185">
            <v>1132</v>
          </cell>
          <cell r="BR185">
            <v>369802</v>
          </cell>
          <cell r="BS185">
            <v>18000</v>
          </cell>
          <cell r="BT185">
            <v>387802</v>
          </cell>
          <cell r="BU185">
            <v>0</v>
          </cell>
          <cell r="BV185">
            <v>0</v>
          </cell>
          <cell r="BW185">
            <v>0</v>
          </cell>
          <cell r="BX185">
            <v>0</v>
          </cell>
          <cell r="BY185">
            <v>0</v>
          </cell>
          <cell r="BZ185">
            <v>0</v>
          </cell>
          <cell r="CA185">
            <v>19229</v>
          </cell>
          <cell r="CC185">
            <v>19229</v>
          </cell>
          <cell r="CD185">
            <v>19229</v>
          </cell>
          <cell r="CE185">
            <v>407031</v>
          </cell>
          <cell r="CF185">
            <v>369892</v>
          </cell>
          <cell r="CG185">
            <v>19229</v>
          </cell>
          <cell r="CH185">
            <v>0</v>
          </cell>
          <cell r="CI185">
            <v>17910</v>
          </cell>
          <cell r="CJ185">
            <v>407031</v>
          </cell>
          <cell r="CK185">
            <v>27064</v>
          </cell>
          <cell r="CL185">
            <v>18000</v>
          </cell>
          <cell r="CM185">
            <v>27069</v>
          </cell>
          <cell r="CN185">
            <v>1481</v>
          </cell>
          <cell r="CO185">
            <v>1479</v>
          </cell>
          <cell r="CP185">
            <v>0</v>
          </cell>
          <cell r="CQ185">
            <v>0</v>
          </cell>
          <cell r="CR185">
            <v>1374</v>
          </cell>
          <cell r="CS185">
            <v>1378</v>
          </cell>
        </row>
        <row r="186">
          <cell r="A186">
            <v>833</v>
          </cell>
          <cell r="B186">
            <v>3077</v>
          </cell>
          <cell r="C186" t="str">
            <v>Upton St. Leonards Church of England Primary School</v>
          </cell>
          <cell r="E186">
            <v>1</v>
          </cell>
          <cell r="M186">
            <v>0</v>
          </cell>
          <cell r="N186">
            <v>0</v>
          </cell>
          <cell r="O186">
            <v>61</v>
          </cell>
          <cell r="P186">
            <v>59</v>
          </cell>
          <cell r="Q186">
            <v>61</v>
          </cell>
          <cell r="R186">
            <v>61</v>
          </cell>
          <cell r="S186">
            <v>62</v>
          </cell>
          <cell r="T186">
            <v>63</v>
          </cell>
          <cell r="U186">
            <v>64</v>
          </cell>
          <cell r="V186">
            <v>0</v>
          </cell>
          <cell r="W186">
            <v>431</v>
          </cell>
          <cell r="X186">
            <v>181</v>
          </cell>
          <cell r="Y186">
            <v>250</v>
          </cell>
          <cell r="Z186">
            <v>431</v>
          </cell>
          <cell r="AA186">
            <v>0</v>
          </cell>
          <cell r="AB186">
            <v>0</v>
          </cell>
          <cell r="AC186">
            <v>0.128</v>
          </cell>
          <cell r="AD186">
            <v>23</v>
          </cell>
          <cell r="AE186">
            <v>32</v>
          </cell>
          <cell r="AF186">
            <v>1</v>
          </cell>
          <cell r="AG186">
            <v>14</v>
          </cell>
          <cell r="AH186">
            <v>18</v>
          </cell>
          <cell r="AI186">
            <v>17</v>
          </cell>
          <cell r="AJ186">
            <v>17.066099999999999</v>
          </cell>
          <cell r="AK186">
            <v>30075.139999999996</v>
          </cell>
          <cell r="AL186">
            <v>30842</v>
          </cell>
          <cell r="AM186">
            <v>-766.86000000000422</v>
          </cell>
          <cell r="AN186">
            <v>-13087.31</v>
          </cell>
          <cell r="AO186">
            <v>0</v>
          </cell>
          <cell r="AP186">
            <v>0</v>
          </cell>
          <cell r="AQ186">
            <v>60031</v>
          </cell>
          <cell r="AR186">
            <v>534009</v>
          </cell>
          <cell r="AS186">
            <v>116370</v>
          </cell>
          <cell r="AT186">
            <v>650379</v>
          </cell>
          <cell r="AU186">
            <v>28623</v>
          </cell>
          <cell r="AV186">
            <v>2546</v>
          </cell>
          <cell r="AW186">
            <v>31169</v>
          </cell>
          <cell r="AX186">
            <v>3492</v>
          </cell>
          <cell r="AY186">
            <v>4554</v>
          </cell>
          <cell r="AZ186">
            <v>5280</v>
          </cell>
          <cell r="BA186">
            <v>0</v>
          </cell>
          <cell r="BB186">
            <v>44495</v>
          </cell>
          <cell r="BC186">
            <v>0</v>
          </cell>
          <cell r="BD186">
            <v>17376</v>
          </cell>
          <cell r="BE186">
            <v>2715</v>
          </cell>
          <cell r="BF186">
            <v>0</v>
          </cell>
          <cell r="BG186">
            <v>297</v>
          </cell>
          <cell r="BH186">
            <v>0</v>
          </cell>
          <cell r="BI186">
            <v>0</v>
          </cell>
          <cell r="BJ186">
            <v>0</v>
          </cell>
          <cell r="BK186">
            <v>0</v>
          </cell>
          <cell r="BL186">
            <v>0</v>
          </cell>
          <cell r="BM186">
            <v>0</v>
          </cell>
          <cell r="BN186">
            <v>20388</v>
          </cell>
          <cell r="BO186">
            <v>0</v>
          </cell>
          <cell r="BP186">
            <v>19270</v>
          </cell>
          <cell r="BQ186">
            <v>4811</v>
          </cell>
          <cell r="BR186">
            <v>799374</v>
          </cell>
          <cell r="BS186">
            <v>40000</v>
          </cell>
          <cell r="BT186">
            <v>839374</v>
          </cell>
          <cell r="BU186">
            <v>149</v>
          </cell>
          <cell r="BV186">
            <v>0</v>
          </cell>
          <cell r="BW186">
            <v>0</v>
          </cell>
          <cell r="BX186">
            <v>0</v>
          </cell>
          <cell r="BY186">
            <v>0</v>
          </cell>
          <cell r="BZ186">
            <v>0</v>
          </cell>
          <cell r="CA186">
            <v>29998</v>
          </cell>
          <cell r="CB186">
            <v>29998</v>
          </cell>
          <cell r="CC186">
            <v>0</v>
          </cell>
          <cell r="CD186">
            <v>149</v>
          </cell>
          <cell r="CE186">
            <v>839523</v>
          </cell>
          <cell r="CF186">
            <v>794879</v>
          </cell>
          <cell r="CG186">
            <v>0</v>
          </cell>
          <cell r="CH186">
            <v>149</v>
          </cell>
          <cell r="CI186">
            <v>44495</v>
          </cell>
          <cell r="CJ186">
            <v>839523</v>
          </cell>
          <cell r="CK186">
            <v>58063</v>
          </cell>
          <cell r="CL186">
            <v>40000</v>
          </cell>
          <cell r="CM186">
            <v>58068</v>
          </cell>
          <cell r="CN186">
            <v>0</v>
          </cell>
          <cell r="CO186">
            <v>0</v>
          </cell>
          <cell r="CP186">
            <v>17</v>
          </cell>
          <cell r="CQ186">
            <v>11</v>
          </cell>
          <cell r="CR186">
            <v>3419</v>
          </cell>
          <cell r="CS186">
            <v>3423</v>
          </cell>
        </row>
        <row r="187">
          <cell r="A187">
            <v>835</v>
          </cell>
          <cell r="B187">
            <v>3024</v>
          </cell>
          <cell r="C187" t="str">
            <v>Watermoor Church of England Primary School</v>
          </cell>
          <cell r="M187">
            <v>0</v>
          </cell>
          <cell r="N187">
            <v>0</v>
          </cell>
          <cell r="O187">
            <v>22</v>
          </cell>
          <cell r="P187">
            <v>22</v>
          </cell>
          <cell r="Q187">
            <v>28</v>
          </cell>
          <cell r="R187">
            <v>29</v>
          </cell>
          <cell r="S187">
            <v>29</v>
          </cell>
          <cell r="T187">
            <v>25</v>
          </cell>
          <cell r="U187">
            <v>23</v>
          </cell>
          <cell r="V187">
            <v>1</v>
          </cell>
          <cell r="W187">
            <v>179</v>
          </cell>
          <cell r="X187">
            <v>72</v>
          </cell>
          <cell r="Y187">
            <v>107</v>
          </cell>
          <cell r="Z187">
            <v>179</v>
          </cell>
          <cell r="AA187">
            <v>0</v>
          </cell>
          <cell r="AB187">
            <v>0</v>
          </cell>
          <cell r="AC187">
            <v>0.2336</v>
          </cell>
          <cell r="AD187">
            <v>17</v>
          </cell>
          <cell r="AE187">
            <v>25</v>
          </cell>
          <cell r="AF187">
            <v>7</v>
          </cell>
          <cell r="AG187">
            <v>11</v>
          </cell>
          <cell r="AH187">
            <v>49</v>
          </cell>
          <cell r="AI187">
            <v>29</v>
          </cell>
          <cell r="AJ187">
            <v>9.9625000000000004</v>
          </cell>
          <cell r="AK187">
            <v>29757.300000000003</v>
          </cell>
          <cell r="AL187">
            <v>30842</v>
          </cell>
          <cell r="AM187">
            <v>-1084.6999999999971</v>
          </cell>
          <cell r="AN187">
            <v>-10806.32</v>
          </cell>
          <cell r="AO187">
            <v>0.33329999999999999</v>
          </cell>
          <cell r="AP187">
            <v>-3602</v>
          </cell>
          <cell r="AQ187">
            <v>60031</v>
          </cell>
          <cell r="AR187">
            <v>221781</v>
          </cell>
          <cell r="AS187">
            <v>48330</v>
          </cell>
          <cell r="AT187">
            <v>270111</v>
          </cell>
          <cell r="AU187">
            <v>17014</v>
          </cell>
          <cell r="AV187">
            <v>3210</v>
          </cell>
          <cell r="AW187">
            <v>20224</v>
          </cell>
          <cell r="AX187">
            <v>9506</v>
          </cell>
          <cell r="AY187">
            <v>3366</v>
          </cell>
          <cell r="AZ187">
            <v>4125</v>
          </cell>
          <cell r="BA187">
            <v>0</v>
          </cell>
          <cell r="BB187">
            <v>37221</v>
          </cell>
          <cell r="BC187">
            <v>0</v>
          </cell>
          <cell r="BD187">
            <v>6912</v>
          </cell>
          <cell r="BE187">
            <v>1080</v>
          </cell>
          <cell r="BF187">
            <v>0</v>
          </cell>
          <cell r="BG187">
            <v>297</v>
          </cell>
          <cell r="BH187">
            <v>0</v>
          </cell>
          <cell r="BI187">
            <v>2090</v>
          </cell>
          <cell r="BJ187">
            <v>0</v>
          </cell>
          <cell r="BK187">
            <v>0</v>
          </cell>
          <cell r="BL187">
            <v>0</v>
          </cell>
          <cell r="BM187">
            <v>0</v>
          </cell>
          <cell r="BN187">
            <v>10379</v>
          </cell>
          <cell r="BO187">
            <v>-3602</v>
          </cell>
          <cell r="BP187">
            <v>7503</v>
          </cell>
          <cell r="BQ187">
            <v>8207</v>
          </cell>
          <cell r="BR187">
            <v>389850</v>
          </cell>
          <cell r="BS187">
            <v>18000</v>
          </cell>
          <cell r="BT187">
            <v>407850</v>
          </cell>
          <cell r="BU187">
            <v>149</v>
          </cell>
          <cell r="BV187">
            <v>0</v>
          </cell>
          <cell r="BW187">
            <v>110355</v>
          </cell>
          <cell r="BX187">
            <v>0</v>
          </cell>
          <cell r="BY187">
            <v>0</v>
          </cell>
          <cell r="BZ187">
            <v>110355</v>
          </cell>
          <cell r="CA187">
            <v>19483</v>
          </cell>
          <cell r="CC187">
            <v>19483</v>
          </cell>
          <cell r="CD187">
            <v>129987</v>
          </cell>
          <cell r="CE187">
            <v>537837</v>
          </cell>
          <cell r="CF187">
            <v>370629</v>
          </cell>
          <cell r="CG187">
            <v>19483</v>
          </cell>
          <cell r="CH187">
            <v>110504</v>
          </cell>
          <cell r="CI187">
            <v>37221</v>
          </cell>
          <cell r="CJ187">
            <v>537837</v>
          </cell>
          <cell r="CK187">
            <v>0</v>
          </cell>
          <cell r="CL187">
            <v>0</v>
          </cell>
          <cell r="CM187">
            <v>0</v>
          </cell>
          <cell r="CN187">
            <v>0</v>
          </cell>
          <cell r="CO187">
            <v>0</v>
          </cell>
          <cell r="CP187">
            <v>0</v>
          </cell>
          <cell r="CQ187">
            <v>0</v>
          </cell>
          <cell r="CR187">
            <v>0</v>
          </cell>
          <cell r="CS187">
            <v>0</v>
          </cell>
        </row>
        <row r="188">
          <cell r="A188">
            <v>837</v>
          </cell>
          <cell r="B188">
            <v>2102</v>
          </cell>
          <cell r="C188" t="str">
            <v>Walmore Hill Primary School</v>
          </cell>
          <cell r="M188">
            <v>0</v>
          </cell>
          <cell r="N188">
            <v>0</v>
          </cell>
          <cell r="O188">
            <v>10</v>
          </cell>
          <cell r="P188">
            <v>10</v>
          </cell>
          <cell r="Q188">
            <v>11</v>
          </cell>
          <cell r="R188">
            <v>9</v>
          </cell>
          <cell r="S188">
            <v>7</v>
          </cell>
          <cell r="T188">
            <v>7</v>
          </cell>
          <cell r="U188">
            <v>15</v>
          </cell>
          <cell r="V188">
            <v>0</v>
          </cell>
          <cell r="W188">
            <v>69</v>
          </cell>
          <cell r="X188">
            <v>31</v>
          </cell>
          <cell r="Y188">
            <v>38</v>
          </cell>
          <cell r="Z188">
            <v>69</v>
          </cell>
          <cell r="AA188">
            <v>0</v>
          </cell>
          <cell r="AB188">
            <v>0</v>
          </cell>
          <cell r="AC188">
            <v>0.26319999999999999</v>
          </cell>
          <cell r="AD188">
            <v>8</v>
          </cell>
          <cell r="AE188">
            <v>10</v>
          </cell>
          <cell r="AF188">
            <v>5</v>
          </cell>
          <cell r="AG188">
            <v>4</v>
          </cell>
          <cell r="AH188">
            <v>2</v>
          </cell>
          <cell r="AI188">
            <v>0</v>
          </cell>
          <cell r="AJ188">
            <v>2.8</v>
          </cell>
          <cell r="AK188">
            <v>31198.57</v>
          </cell>
          <cell r="AL188">
            <v>30842</v>
          </cell>
          <cell r="AM188">
            <v>356.56999999999971</v>
          </cell>
          <cell r="AN188">
            <v>998.4</v>
          </cell>
          <cell r="AO188">
            <v>1</v>
          </cell>
          <cell r="AP188">
            <v>998</v>
          </cell>
          <cell r="AQ188">
            <v>60031</v>
          </cell>
          <cell r="AR188">
            <v>85491</v>
          </cell>
          <cell r="AS188">
            <v>18630</v>
          </cell>
          <cell r="AT188">
            <v>104121</v>
          </cell>
          <cell r="AU188">
            <v>7305</v>
          </cell>
          <cell r="AV188">
            <v>696</v>
          </cell>
          <cell r="AW188">
            <v>8001</v>
          </cell>
          <cell r="AX188">
            <v>388</v>
          </cell>
          <cell r="AY188">
            <v>1584</v>
          </cell>
          <cell r="AZ188">
            <v>1650</v>
          </cell>
          <cell r="BA188">
            <v>0</v>
          </cell>
          <cell r="BB188">
            <v>11623</v>
          </cell>
          <cell r="BC188">
            <v>0</v>
          </cell>
          <cell r="BD188">
            <v>2976</v>
          </cell>
          <cell r="BE188">
            <v>465</v>
          </cell>
          <cell r="BF188">
            <v>0</v>
          </cell>
          <cell r="BG188">
            <v>297</v>
          </cell>
          <cell r="BH188">
            <v>0</v>
          </cell>
          <cell r="BI188">
            <v>0</v>
          </cell>
          <cell r="BJ188">
            <v>0</v>
          </cell>
          <cell r="BK188">
            <v>0</v>
          </cell>
          <cell r="BL188">
            <v>0</v>
          </cell>
          <cell r="BM188">
            <v>0</v>
          </cell>
          <cell r="BN188">
            <v>3738</v>
          </cell>
          <cell r="BO188">
            <v>998</v>
          </cell>
          <cell r="BP188">
            <v>1162</v>
          </cell>
          <cell r="BQ188">
            <v>0</v>
          </cell>
          <cell r="BR188">
            <v>181673</v>
          </cell>
          <cell r="BS188">
            <v>9000</v>
          </cell>
          <cell r="BT188">
            <v>190673</v>
          </cell>
          <cell r="BU188">
            <v>149</v>
          </cell>
          <cell r="BV188">
            <v>0</v>
          </cell>
          <cell r="BW188">
            <v>0</v>
          </cell>
          <cell r="BX188">
            <v>0</v>
          </cell>
          <cell r="BY188">
            <v>0</v>
          </cell>
          <cell r="BZ188">
            <v>0</v>
          </cell>
          <cell r="CA188">
            <v>14310</v>
          </cell>
          <cell r="CC188">
            <v>14310</v>
          </cell>
          <cell r="CD188">
            <v>14459</v>
          </cell>
          <cell r="CE188">
            <v>205132</v>
          </cell>
          <cell r="CF188">
            <v>179050</v>
          </cell>
          <cell r="CG188">
            <v>14310</v>
          </cell>
          <cell r="CH188">
            <v>149</v>
          </cell>
          <cell r="CI188">
            <v>11623</v>
          </cell>
          <cell r="CJ188">
            <v>205132</v>
          </cell>
          <cell r="CK188">
            <v>0</v>
          </cell>
          <cell r="CL188">
            <v>0</v>
          </cell>
          <cell r="CM188">
            <v>0</v>
          </cell>
          <cell r="CN188">
            <v>0</v>
          </cell>
          <cell r="CO188">
            <v>0</v>
          </cell>
          <cell r="CP188">
            <v>0</v>
          </cell>
          <cell r="CQ188">
            <v>0</v>
          </cell>
          <cell r="CR188">
            <v>0</v>
          </cell>
          <cell r="CS188">
            <v>0</v>
          </cell>
        </row>
        <row r="189">
          <cell r="A189">
            <v>838</v>
          </cell>
          <cell r="B189">
            <v>3350</v>
          </cell>
          <cell r="C189" t="str">
            <v>Westbury-on-Severn Church of England Primary School</v>
          </cell>
          <cell r="D189">
            <v>1</v>
          </cell>
          <cell r="M189">
            <v>0</v>
          </cell>
          <cell r="N189">
            <v>0</v>
          </cell>
          <cell r="O189">
            <v>11</v>
          </cell>
          <cell r="P189">
            <v>10</v>
          </cell>
          <cell r="Q189">
            <v>10</v>
          </cell>
          <cell r="R189">
            <v>8</v>
          </cell>
          <cell r="S189">
            <v>15</v>
          </cell>
          <cell r="T189">
            <v>5</v>
          </cell>
          <cell r="U189">
            <v>16</v>
          </cell>
          <cell r="V189">
            <v>0</v>
          </cell>
          <cell r="W189">
            <v>75</v>
          </cell>
          <cell r="X189">
            <v>31</v>
          </cell>
          <cell r="Y189">
            <v>44</v>
          </cell>
          <cell r="Z189">
            <v>75</v>
          </cell>
          <cell r="AA189">
            <v>0</v>
          </cell>
          <cell r="AB189">
            <v>0</v>
          </cell>
          <cell r="AC189">
            <v>0.13639999999999999</v>
          </cell>
          <cell r="AD189">
            <v>4</v>
          </cell>
          <cell r="AE189">
            <v>6</v>
          </cell>
          <cell r="AF189">
            <v>2</v>
          </cell>
          <cell r="AG189">
            <v>2</v>
          </cell>
          <cell r="AH189">
            <v>4</v>
          </cell>
          <cell r="AI189">
            <v>3</v>
          </cell>
          <cell r="AJ189">
            <v>3</v>
          </cell>
          <cell r="AK189">
            <v>31493.4</v>
          </cell>
          <cell r="AL189">
            <v>30842</v>
          </cell>
          <cell r="AM189">
            <v>651.40000000000146</v>
          </cell>
          <cell r="AN189">
            <v>1954.2</v>
          </cell>
          <cell r="AO189">
            <v>1</v>
          </cell>
          <cell r="AP189">
            <v>1954</v>
          </cell>
          <cell r="AQ189">
            <v>60031</v>
          </cell>
          <cell r="AR189">
            <v>92925</v>
          </cell>
          <cell r="AS189">
            <v>20250</v>
          </cell>
          <cell r="AT189">
            <v>113175</v>
          </cell>
          <cell r="AU189">
            <v>4383</v>
          </cell>
          <cell r="AV189">
            <v>488</v>
          </cell>
          <cell r="AW189">
            <v>4871</v>
          </cell>
          <cell r="AX189">
            <v>776</v>
          </cell>
          <cell r="AY189">
            <v>792</v>
          </cell>
          <cell r="AZ189">
            <v>990</v>
          </cell>
          <cell r="BA189">
            <v>0</v>
          </cell>
          <cell r="BB189">
            <v>7429</v>
          </cell>
          <cell r="BC189">
            <v>0</v>
          </cell>
          <cell r="BD189">
            <v>2976</v>
          </cell>
          <cell r="BE189">
            <v>465</v>
          </cell>
          <cell r="BF189">
            <v>0</v>
          </cell>
          <cell r="BG189">
            <v>297</v>
          </cell>
          <cell r="BH189">
            <v>0</v>
          </cell>
          <cell r="BI189">
            <v>0</v>
          </cell>
          <cell r="BJ189">
            <v>0</v>
          </cell>
          <cell r="BK189">
            <v>0</v>
          </cell>
          <cell r="BL189">
            <v>0</v>
          </cell>
          <cell r="BM189">
            <v>0</v>
          </cell>
          <cell r="BN189">
            <v>3738</v>
          </cell>
          <cell r="BO189">
            <v>1954</v>
          </cell>
          <cell r="BP189">
            <v>421</v>
          </cell>
          <cell r="BQ189">
            <v>849</v>
          </cell>
          <cell r="BR189">
            <v>187597</v>
          </cell>
          <cell r="BS189">
            <v>9000</v>
          </cell>
          <cell r="BT189">
            <v>196597</v>
          </cell>
          <cell r="BU189">
            <v>149</v>
          </cell>
          <cell r="BV189">
            <v>0</v>
          </cell>
          <cell r="BW189">
            <v>0</v>
          </cell>
          <cell r="BX189">
            <v>0</v>
          </cell>
          <cell r="BY189">
            <v>0</v>
          </cell>
          <cell r="BZ189">
            <v>0</v>
          </cell>
          <cell r="CA189">
            <v>0</v>
          </cell>
          <cell r="CC189">
            <v>0</v>
          </cell>
          <cell r="CD189">
            <v>149</v>
          </cell>
          <cell r="CE189">
            <v>196746</v>
          </cell>
          <cell r="CF189">
            <v>189168</v>
          </cell>
          <cell r="CG189">
            <v>0</v>
          </cell>
          <cell r="CH189">
            <v>149</v>
          </cell>
          <cell r="CI189">
            <v>7429</v>
          </cell>
          <cell r="CJ189">
            <v>196746</v>
          </cell>
          <cell r="CK189">
            <v>0</v>
          </cell>
          <cell r="CL189">
            <v>0</v>
          </cell>
          <cell r="CM189">
            <v>0</v>
          </cell>
          <cell r="CN189">
            <v>0</v>
          </cell>
          <cell r="CO189">
            <v>0</v>
          </cell>
          <cell r="CP189">
            <v>0</v>
          </cell>
          <cell r="CQ189">
            <v>0</v>
          </cell>
          <cell r="CR189">
            <v>0</v>
          </cell>
          <cell r="CS189">
            <v>0</v>
          </cell>
        </row>
        <row r="190">
          <cell r="A190">
            <v>841</v>
          </cell>
          <cell r="B190">
            <v>2111</v>
          </cell>
          <cell r="C190" t="str">
            <v>Whiteshill Primary School</v>
          </cell>
          <cell r="M190">
            <v>0</v>
          </cell>
          <cell r="N190">
            <v>0</v>
          </cell>
          <cell r="O190">
            <v>18</v>
          </cell>
          <cell r="P190">
            <v>10</v>
          </cell>
          <cell r="Q190">
            <v>19</v>
          </cell>
          <cell r="R190">
            <v>12</v>
          </cell>
          <cell r="S190">
            <v>20</v>
          </cell>
          <cell r="T190">
            <v>15</v>
          </cell>
          <cell r="U190">
            <v>15</v>
          </cell>
          <cell r="V190">
            <v>0</v>
          </cell>
          <cell r="W190">
            <v>109</v>
          </cell>
          <cell r="X190">
            <v>47</v>
          </cell>
          <cell r="Y190">
            <v>62</v>
          </cell>
          <cell r="Z190">
            <v>109</v>
          </cell>
          <cell r="AA190">
            <v>0</v>
          </cell>
          <cell r="AB190">
            <v>0</v>
          </cell>
          <cell r="AC190">
            <v>0.1613</v>
          </cell>
          <cell r="AD190">
            <v>8</v>
          </cell>
          <cell r="AE190">
            <v>10</v>
          </cell>
          <cell r="AF190">
            <v>4</v>
          </cell>
          <cell r="AG190">
            <v>8</v>
          </cell>
          <cell r="AH190">
            <v>11</v>
          </cell>
          <cell r="AI190">
            <v>5</v>
          </cell>
          <cell r="AJ190">
            <v>4.0999999999999996</v>
          </cell>
          <cell r="AK190">
            <v>30948.9</v>
          </cell>
          <cell r="AL190">
            <v>30842</v>
          </cell>
          <cell r="AM190">
            <v>106.90000000000146</v>
          </cell>
          <cell r="AN190">
            <v>438.29</v>
          </cell>
          <cell r="AO190">
            <v>1</v>
          </cell>
          <cell r="AP190">
            <v>438</v>
          </cell>
          <cell r="AQ190">
            <v>60031</v>
          </cell>
          <cell r="AR190">
            <v>135051</v>
          </cell>
          <cell r="AS190">
            <v>29430</v>
          </cell>
          <cell r="AT190">
            <v>164481</v>
          </cell>
          <cell r="AU190">
            <v>20190</v>
          </cell>
          <cell r="AV190">
            <v>1020</v>
          </cell>
          <cell r="AW190">
            <v>21210</v>
          </cell>
          <cell r="AX190">
            <v>2134</v>
          </cell>
          <cell r="AY190">
            <v>1584</v>
          </cell>
          <cell r="AZ190">
            <v>1650</v>
          </cell>
          <cell r="BA190">
            <v>0</v>
          </cell>
          <cell r="BB190">
            <v>26578</v>
          </cell>
          <cell r="BC190">
            <v>0</v>
          </cell>
          <cell r="BD190">
            <v>4512</v>
          </cell>
          <cell r="BE190">
            <v>705</v>
          </cell>
          <cell r="BF190">
            <v>0</v>
          </cell>
          <cell r="BG190">
            <v>297</v>
          </cell>
          <cell r="BH190">
            <v>0</v>
          </cell>
          <cell r="BI190">
            <v>0</v>
          </cell>
          <cell r="BJ190">
            <v>0</v>
          </cell>
          <cell r="BK190">
            <v>0</v>
          </cell>
          <cell r="BL190">
            <v>0</v>
          </cell>
          <cell r="BM190">
            <v>0</v>
          </cell>
          <cell r="BN190">
            <v>5514</v>
          </cell>
          <cell r="BO190">
            <v>438</v>
          </cell>
          <cell r="BP190">
            <v>1665</v>
          </cell>
          <cell r="BQ190">
            <v>1415</v>
          </cell>
          <cell r="BR190">
            <v>260122</v>
          </cell>
          <cell r="BS190">
            <v>18000</v>
          </cell>
          <cell r="BT190">
            <v>278122</v>
          </cell>
          <cell r="BU190">
            <v>149</v>
          </cell>
          <cell r="BV190">
            <v>0</v>
          </cell>
          <cell r="BW190">
            <v>0</v>
          </cell>
          <cell r="BX190">
            <v>0</v>
          </cell>
          <cell r="BY190">
            <v>0</v>
          </cell>
          <cell r="BZ190">
            <v>0</v>
          </cell>
          <cell r="CA190">
            <v>15794</v>
          </cell>
          <cell r="CC190">
            <v>15794</v>
          </cell>
          <cell r="CD190">
            <v>15943</v>
          </cell>
          <cell r="CE190">
            <v>294065</v>
          </cell>
          <cell r="CF190">
            <v>251544</v>
          </cell>
          <cell r="CG190">
            <v>15794</v>
          </cell>
          <cell r="CH190">
            <v>149</v>
          </cell>
          <cell r="CI190">
            <v>26578</v>
          </cell>
          <cell r="CJ190">
            <v>294065</v>
          </cell>
          <cell r="CK190">
            <v>0</v>
          </cell>
          <cell r="CL190">
            <v>0</v>
          </cell>
          <cell r="CM190">
            <v>0</v>
          </cell>
          <cell r="CN190">
            <v>0</v>
          </cell>
          <cell r="CO190">
            <v>0</v>
          </cell>
          <cell r="CP190">
            <v>0</v>
          </cell>
          <cell r="CQ190">
            <v>0</v>
          </cell>
          <cell r="CR190">
            <v>0</v>
          </cell>
          <cell r="CS190">
            <v>0</v>
          </cell>
        </row>
        <row r="191">
          <cell r="A191">
            <v>842</v>
          </cell>
          <cell r="B191">
            <v>3080</v>
          </cell>
          <cell r="C191" t="str">
            <v>Whitminster Endowed Church of England Primary School</v>
          </cell>
          <cell r="M191">
            <v>0</v>
          </cell>
          <cell r="N191">
            <v>0</v>
          </cell>
          <cell r="O191">
            <v>15</v>
          </cell>
          <cell r="P191">
            <v>16</v>
          </cell>
          <cell r="Q191">
            <v>17</v>
          </cell>
          <cell r="R191">
            <v>17</v>
          </cell>
          <cell r="S191">
            <v>7</v>
          </cell>
          <cell r="T191">
            <v>18</v>
          </cell>
          <cell r="U191">
            <v>12</v>
          </cell>
          <cell r="V191">
            <v>0</v>
          </cell>
          <cell r="W191">
            <v>102</v>
          </cell>
          <cell r="X191">
            <v>48</v>
          </cell>
          <cell r="Y191">
            <v>54</v>
          </cell>
          <cell r="Z191">
            <v>102</v>
          </cell>
          <cell r="AA191">
            <v>0</v>
          </cell>
          <cell r="AB191">
            <v>0</v>
          </cell>
          <cell r="AC191">
            <v>5.5599999999999997E-2</v>
          </cell>
          <cell r="AD191">
            <v>3</v>
          </cell>
          <cell r="AE191">
            <v>3</v>
          </cell>
          <cell r="AF191">
            <v>0</v>
          </cell>
          <cell r="AG191">
            <v>2</v>
          </cell>
          <cell r="AH191">
            <v>9</v>
          </cell>
          <cell r="AI191">
            <v>3</v>
          </cell>
          <cell r="AJ191">
            <v>3.9000000000000004</v>
          </cell>
          <cell r="AK191">
            <v>31334.880000000001</v>
          </cell>
          <cell r="AL191">
            <v>30842</v>
          </cell>
          <cell r="AM191">
            <v>492.88000000000102</v>
          </cell>
          <cell r="AN191">
            <v>1922.23</v>
          </cell>
          <cell r="AO191">
            <v>1</v>
          </cell>
          <cell r="AP191">
            <v>1922</v>
          </cell>
          <cell r="AQ191">
            <v>60031</v>
          </cell>
          <cell r="AR191">
            <v>126378</v>
          </cell>
          <cell r="AS191">
            <v>27540</v>
          </cell>
          <cell r="AT191">
            <v>153918</v>
          </cell>
          <cell r="AU191">
            <v>0</v>
          </cell>
          <cell r="AV191">
            <v>534</v>
          </cell>
          <cell r="AW191">
            <v>534</v>
          </cell>
          <cell r="AX191">
            <v>1746</v>
          </cell>
          <cell r="AY191">
            <v>594</v>
          </cell>
          <cell r="AZ191">
            <v>495</v>
          </cell>
          <cell r="BA191">
            <v>0</v>
          </cell>
          <cell r="BB191">
            <v>3369</v>
          </cell>
          <cell r="BC191">
            <v>0</v>
          </cell>
          <cell r="BD191">
            <v>4608</v>
          </cell>
          <cell r="BE191">
            <v>720</v>
          </cell>
          <cell r="BF191">
            <v>0</v>
          </cell>
          <cell r="BG191">
            <v>297</v>
          </cell>
          <cell r="BH191">
            <v>0</v>
          </cell>
          <cell r="BI191">
            <v>0</v>
          </cell>
          <cell r="BJ191">
            <v>0</v>
          </cell>
          <cell r="BK191">
            <v>0</v>
          </cell>
          <cell r="BL191">
            <v>0</v>
          </cell>
          <cell r="BM191">
            <v>0</v>
          </cell>
          <cell r="BN191">
            <v>5625</v>
          </cell>
          <cell r="BO191">
            <v>1922</v>
          </cell>
          <cell r="BP191">
            <v>1510</v>
          </cell>
          <cell r="BQ191">
            <v>849</v>
          </cell>
          <cell r="BR191">
            <v>227224</v>
          </cell>
          <cell r="BS191">
            <v>18000</v>
          </cell>
          <cell r="BT191">
            <v>245224</v>
          </cell>
          <cell r="BU191">
            <v>149</v>
          </cell>
          <cell r="BV191">
            <v>0</v>
          </cell>
          <cell r="BW191">
            <v>0</v>
          </cell>
          <cell r="BX191">
            <v>0</v>
          </cell>
          <cell r="BY191">
            <v>0</v>
          </cell>
          <cell r="BZ191">
            <v>0</v>
          </cell>
          <cell r="CA191">
            <v>15540</v>
          </cell>
          <cell r="CC191">
            <v>15540</v>
          </cell>
          <cell r="CD191">
            <v>15689</v>
          </cell>
          <cell r="CE191">
            <v>260913</v>
          </cell>
          <cell r="CF191">
            <v>241855</v>
          </cell>
          <cell r="CG191">
            <v>15540</v>
          </cell>
          <cell r="CH191">
            <v>149</v>
          </cell>
          <cell r="CI191">
            <v>3369</v>
          </cell>
          <cell r="CJ191">
            <v>260913</v>
          </cell>
          <cell r="CK191">
            <v>0</v>
          </cell>
          <cell r="CL191">
            <v>0</v>
          </cell>
          <cell r="CM191">
            <v>0</v>
          </cell>
          <cell r="CN191">
            <v>0</v>
          </cell>
          <cell r="CO191">
            <v>0</v>
          </cell>
          <cell r="CP191">
            <v>0</v>
          </cell>
          <cell r="CQ191">
            <v>0</v>
          </cell>
          <cell r="CR191">
            <v>0</v>
          </cell>
          <cell r="CS191">
            <v>0</v>
          </cell>
        </row>
        <row r="192">
          <cell r="A192">
            <v>845</v>
          </cell>
          <cell r="B192">
            <v>3081</v>
          </cell>
          <cell r="C192" t="str">
            <v>Willersey Church of England Primary School</v>
          </cell>
          <cell r="M192">
            <v>0</v>
          </cell>
          <cell r="N192">
            <v>0</v>
          </cell>
          <cell r="O192">
            <v>3</v>
          </cell>
          <cell r="P192">
            <v>9</v>
          </cell>
          <cell r="Q192">
            <v>4</v>
          </cell>
          <cell r="R192">
            <v>7</v>
          </cell>
          <cell r="S192">
            <v>11</v>
          </cell>
          <cell r="T192">
            <v>11</v>
          </cell>
          <cell r="U192">
            <v>4</v>
          </cell>
          <cell r="V192">
            <v>0</v>
          </cell>
          <cell r="W192">
            <v>49</v>
          </cell>
          <cell r="X192">
            <v>16</v>
          </cell>
          <cell r="Y192">
            <v>33</v>
          </cell>
          <cell r="Z192">
            <v>49</v>
          </cell>
          <cell r="AA192">
            <v>0</v>
          </cell>
          <cell r="AB192">
            <v>0</v>
          </cell>
          <cell r="AC192">
            <v>0.1212</v>
          </cell>
          <cell r="AD192">
            <v>2</v>
          </cell>
          <cell r="AE192">
            <v>4</v>
          </cell>
          <cell r="AF192">
            <v>1</v>
          </cell>
          <cell r="AG192">
            <v>2</v>
          </cell>
          <cell r="AH192">
            <v>3</v>
          </cell>
          <cell r="AI192">
            <v>1</v>
          </cell>
          <cell r="AJ192">
            <v>1.7999999999999998</v>
          </cell>
          <cell r="AK192">
            <v>33004.89</v>
          </cell>
          <cell r="AL192">
            <v>30842</v>
          </cell>
          <cell r="AM192">
            <v>2162.8899999999994</v>
          </cell>
          <cell r="AN192">
            <v>3893.2</v>
          </cell>
          <cell r="AO192">
            <v>1</v>
          </cell>
          <cell r="AP192">
            <v>3893</v>
          </cell>
          <cell r="AQ192">
            <v>60031</v>
          </cell>
          <cell r="AR192">
            <v>60711</v>
          </cell>
          <cell r="AS192">
            <v>13230</v>
          </cell>
          <cell r="AT192">
            <v>73941</v>
          </cell>
          <cell r="AU192">
            <v>0</v>
          </cell>
          <cell r="AV192">
            <v>312</v>
          </cell>
          <cell r="AW192">
            <v>312</v>
          </cell>
          <cell r="AX192">
            <v>582</v>
          </cell>
          <cell r="AY192">
            <v>396</v>
          </cell>
          <cell r="AZ192">
            <v>660</v>
          </cell>
          <cell r="BA192">
            <v>0</v>
          </cell>
          <cell r="BB192">
            <v>1950</v>
          </cell>
          <cell r="BC192">
            <v>0</v>
          </cell>
          <cell r="BD192">
            <v>1536</v>
          </cell>
          <cell r="BE192">
            <v>240</v>
          </cell>
          <cell r="BF192">
            <v>0</v>
          </cell>
          <cell r="BG192">
            <v>297</v>
          </cell>
          <cell r="BH192">
            <v>0</v>
          </cell>
          <cell r="BI192">
            <v>0</v>
          </cell>
          <cell r="BJ192">
            <v>0</v>
          </cell>
          <cell r="BK192">
            <v>0</v>
          </cell>
          <cell r="BL192">
            <v>0</v>
          </cell>
          <cell r="BM192">
            <v>0</v>
          </cell>
          <cell r="BN192">
            <v>2073</v>
          </cell>
          <cell r="BO192">
            <v>3893</v>
          </cell>
          <cell r="BP192">
            <v>1709</v>
          </cell>
          <cell r="BQ192">
            <v>283</v>
          </cell>
          <cell r="BR192">
            <v>143880</v>
          </cell>
          <cell r="BS192">
            <v>9000</v>
          </cell>
          <cell r="BT192">
            <v>152880</v>
          </cell>
          <cell r="BU192">
            <v>149</v>
          </cell>
          <cell r="BV192">
            <v>0</v>
          </cell>
          <cell r="BW192">
            <v>0</v>
          </cell>
          <cell r="BX192">
            <v>0</v>
          </cell>
          <cell r="BY192">
            <v>0</v>
          </cell>
          <cell r="BZ192">
            <v>0</v>
          </cell>
          <cell r="CA192">
            <v>13632</v>
          </cell>
          <cell r="CC192">
            <v>13632</v>
          </cell>
          <cell r="CD192">
            <v>13781</v>
          </cell>
          <cell r="CE192">
            <v>166661</v>
          </cell>
          <cell r="CF192">
            <v>150930</v>
          </cell>
          <cell r="CG192">
            <v>13632</v>
          </cell>
          <cell r="CH192">
            <v>149</v>
          </cell>
          <cell r="CI192">
            <v>1950</v>
          </cell>
          <cell r="CJ192">
            <v>166661</v>
          </cell>
          <cell r="CK192">
            <v>0</v>
          </cell>
          <cell r="CL192">
            <v>0</v>
          </cell>
          <cell r="CM192">
            <v>0</v>
          </cell>
          <cell r="CN192">
            <v>0</v>
          </cell>
          <cell r="CO192">
            <v>0</v>
          </cell>
          <cell r="CP192">
            <v>0</v>
          </cell>
          <cell r="CQ192">
            <v>0</v>
          </cell>
          <cell r="CR192">
            <v>0</v>
          </cell>
          <cell r="CS192">
            <v>0</v>
          </cell>
        </row>
        <row r="193">
          <cell r="A193">
            <v>848</v>
          </cell>
          <cell r="B193">
            <v>3368</v>
          </cell>
          <cell r="C193" t="str">
            <v>Winchcombe Abbey Church of England Primary School</v>
          </cell>
          <cell r="D193">
            <v>1</v>
          </cell>
          <cell r="M193">
            <v>0</v>
          </cell>
          <cell r="N193">
            <v>0</v>
          </cell>
          <cell r="O193">
            <v>23</v>
          </cell>
          <cell r="P193">
            <v>22</v>
          </cell>
          <cell r="Q193">
            <v>28</v>
          </cell>
          <cell r="R193">
            <v>29</v>
          </cell>
          <cell r="S193">
            <v>40</v>
          </cell>
          <cell r="T193">
            <v>25</v>
          </cell>
          <cell r="U193">
            <v>32</v>
          </cell>
          <cell r="V193">
            <v>0</v>
          </cell>
          <cell r="W193">
            <v>199</v>
          </cell>
          <cell r="X193">
            <v>73</v>
          </cell>
          <cell r="Y193">
            <v>126</v>
          </cell>
          <cell r="Z193">
            <v>199</v>
          </cell>
          <cell r="AA193">
            <v>0</v>
          </cell>
          <cell r="AB193">
            <v>0</v>
          </cell>
          <cell r="AC193">
            <v>0.17460000000000001</v>
          </cell>
          <cell r="AD193">
            <v>13</v>
          </cell>
          <cell r="AE193">
            <v>22</v>
          </cell>
          <cell r="AF193">
            <v>2</v>
          </cell>
          <cell r="AG193">
            <v>8</v>
          </cell>
          <cell r="AH193">
            <v>25</v>
          </cell>
          <cell r="AI193">
            <v>14</v>
          </cell>
          <cell r="AJ193">
            <v>8.3490000000000002</v>
          </cell>
          <cell r="AK193">
            <v>30664.84</v>
          </cell>
          <cell r="AL193">
            <v>30842</v>
          </cell>
          <cell r="AM193">
            <v>-177.15999999999985</v>
          </cell>
          <cell r="AN193">
            <v>-1479.11</v>
          </cell>
          <cell r="AO193">
            <v>0.33329999999999999</v>
          </cell>
          <cell r="AP193">
            <v>-493</v>
          </cell>
          <cell r="AQ193">
            <v>60031</v>
          </cell>
          <cell r="AR193">
            <v>246561</v>
          </cell>
          <cell r="AS193">
            <v>53730</v>
          </cell>
          <cell r="AT193">
            <v>300291</v>
          </cell>
          <cell r="AU193">
            <v>8710</v>
          </cell>
          <cell r="AV193">
            <v>2098</v>
          </cell>
          <cell r="AW193">
            <v>10808</v>
          </cell>
          <cell r="AX193">
            <v>4850</v>
          </cell>
          <cell r="AY193">
            <v>2574</v>
          </cell>
          <cell r="AZ193">
            <v>3630</v>
          </cell>
          <cell r="BA193">
            <v>0</v>
          </cell>
          <cell r="BB193">
            <v>21862</v>
          </cell>
          <cell r="BC193">
            <v>0</v>
          </cell>
          <cell r="BD193">
            <v>7008</v>
          </cell>
          <cell r="BE193">
            <v>1095</v>
          </cell>
          <cell r="BF193">
            <v>0</v>
          </cell>
          <cell r="BG193">
            <v>297</v>
          </cell>
          <cell r="BH193">
            <v>0</v>
          </cell>
          <cell r="BI193">
            <v>0</v>
          </cell>
          <cell r="BJ193">
            <v>0</v>
          </cell>
          <cell r="BK193">
            <v>0</v>
          </cell>
          <cell r="BL193">
            <v>0</v>
          </cell>
          <cell r="BM193">
            <v>0</v>
          </cell>
          <cell r="BN193">
            <v>8400</v>
          </cell>
          <cell r="BO193">
            <v>-493</v>
          </cell>
          <cell r="BP193">
            <v>2544</v>
          </cell>
          <cell r="BQ193">
            <v>3962</v>
          </cell>
          <cell r="BR193">
            <v>396597</v>
          </cell>
          <cell r="BS193">
            <v>18000</v>
          </cell>
          <cell r="BT193">
            <v>414597</v>
          </cell>
          <cell r="BU193">
            <v>149</v>
          </cell>
          <cell r="BV193">
            <v>0</v>
          </cell>
          <cell r="BW193">
            <v>0</v>
          </cell>
          <cell r="BX193">
            <v>0</v>
          </cell>
          <cell r="BY193">
            <v>0</v>
          </cell>
          <cell r="BZ193">
            <v>0</v>
          </cell>
          <cell r="CA193">
            <v>0</v>
          </cell>
          <cell r="CC193">
            <v>0</v>
          </cell>
          <cell r="CD193">
            <v>149</v>
          </cell>
          <cell r="CE193">
            <v>414746</v>
          </cell>
          <cell r="CF193">
            <v>392735</v>
          </cell>
          <cell r="CG193">
            <v>0</v>
          </cell>
          <cell r="CH193">
            <v>149</v>
          </cell>
          <cell r="CI193">
            <v>21862</v>
          </cell>
          <cell r="CJ193">
            <v>414746</v>
          </cell>
          <cell r="CK193">
            <v>0</v>
          </cell>
          <cell r="CL193">
            <v>0</v>
          </cell>
          <cell r="CM193">
            <v>0</v>
          </cell>
          <cell r="CN193">
            <v>0</v>
          </cell>
          <cell r="CO193">
            <v>0</v>
          </cell>
          <cell r="CP193">
            <v>0</v>
          </cell>
          <cell r="CQ193">
            <v>0</v>
          </cell>
          <cell r="CR193">
            <v>0</v>
          </cell>
          <cell r="CS193">
            <v>0</v>
          </cell>
        </row>
        <row r="194">
          <cell r="A194">
            <v>851</v>
          </cell>
          <cell r="B194">
            <v>3352</v>
          </cell>
          <cell r="C194" t="str">
            <v>Withington Church of England Primary School</v>
          </cell>
          <cell r="D194">
            <v>1</v>
          </cell>
          <cell r="M194">
            <v>0</v>
          </cell>
          <cell r="N194">
            <v>0</v>
          </cell>
          <cell r="O194">
            <v>3</v>
          </cell>
          <cell r="P194">
            <v>2</v>
          </cell>
          <cell r="Q194">
            <v>4</v>
          </cell>
          <cell r="R194">
            <v>5</v>
          </cell>
          <cell r="S194">
            <v>4</v>
          </cell>
          <cell r="T194">
            <v>4</v>
          </cell>
          <cell r="U194">
            <v>3</v>
          </cell>
          <cell r="V194">
            <v>0</v>
          </cell>
          <cell r="W194">
            <v>25</v>
          </cell>
          <cell r="X194">
            <v>9</v>
          </cell>
          <cell r="Y194">
            <v>16</v>
          </cell>
          <cell r="Z194">
            <v>25</v>
          </cell>
          <cell r="AA194">
            <v>0</v>
          </cell>
          <cell r="AB194">
            <v>0</v>
          </cell>
          <cell r="AC194">
            <v>0.3125</v>
          </cell>
          <cell r="AD194">
            <v>3</v>
          </cell>
          <cell r="AE194">
            <v>5</v>
          </cell>
          <cell r="AF194">
            <v>1</v>
          </cell>
          <cell r="AG194">
            <v>2</v>
          </cell>
          <cell r="AH194">
            <v>4</v>
          </cell>
          <cell r="AI194">
            <v>6</v>
          </cell>
          <cell r="AJ194">
            <v>1.5</v>
          </cell>
          <cell r="AK194">
            <v>28661.46</v>
          </cell>
          <cell r="AL194">
            <v>30842</v>
          </cell>
          <cell r="AM194">
            <v>-2180.5400000000009</v>
          </cell>
          <cell r="AN194">
            <v>-3270.81</v>
          </cell>
          <cell r="AO194">
            <v>0.5</v>
          </cell>
          <cell r="AP194">
            <v>-1635</v>
          </cell>
          <cell r="AQ194">
            <v>60031</v>
          </cell>
          <cell r="AR194">
            <v>30975</v>
          </cell>
          <cell r="AS194">
            <v>6750</v>
          </cell>
          <cell r="AT194">
            <v>37725</v>
          </cell>
          <cell r="AU194">
            <v>4870</v>
          </cell>
          <cell r="AV194">
            <v>418</v>
          </cell>
          <cell r="AW194">
            <v>5288</v>
          </cell>
          <cell r="AX194">
            <v>776</v>
          </cell>
          <cell r="AY194">
            <v>594</v>
          </cell>
          <cell r="AZ194">
            <v>825</v>
          </cell>
          <cell r="BA194">
            <v>0</v>
          </cell>
          <cell r="BB194">
            <v>7483</v>
          </cell>
          <cell r="BC194">
            <v>0</v>
          </cell>
          <cell r="BD194">
            <v>864</v>
          </cell>
          <cell r="BE194">
            <v>135</v>
          </cell>
          <cell r="BF194">
            <v>0</v>
          </cell>
          <cell r="BG194">
            <v>297</v>
          </cell>
          <cell r="BH194">
            <v>0</v>
          </cell>
          <cell r="BI194">
            <v>0</v>
          </cell>
          <cell r="BJ194">
            <v>0</v>
          </cell>
          <cell r="BK194">
            <v>4527</v>
          </cell>
          <cell r="BL194">
            <v>0</v>
          </cell>
          <cell r="BM194">
            <v>0</v>
          </cell>
          <cell r="BN194">
            <v>5823</v>
          </cell>
          <cell r="BO194">
            <v>-1635</v>
          </cell>
          <cell r="BP194">
            <v>45</v>
          </cell>
          <cell r="BQ194">
            <v>1698</v>
          </cell>
          <cell r="BR194">
            <v>111170</v>
          </cell>
          <cell r="BS194">
            <v>9000</v>
          </cell>
          <cell r="BT194">
            <v>120170</v>
          </cell>
          <cell r="BU194">
            <v>149</v>
          </cell>
          <cell r="BV194">
            <v>0</v>
          </cell>
          <cell r="BW194">
            <v>0</v>
          </cell>
          <cell r="BX194">
            <v>0</v>
          </cell>
          <cell r="BY194">
            <v>0</v>
          </cell>
          <cell r="BZ194">
            <v>0</v>
          </cell>
          <cell r="CA194">
            <v>0</v>
          </cell>
          <cell r="CC194">
            <v>0</v>
          </cell>
          <cell r="CD194">
            <v>149</v>
          </cell>
          <cell r="CE194">
            <v>120319</v>
          </cell>
          <cell r="CF194">
            <v>112687</v>
          </cell>
          <cell r="CG194">
            <v>0</v>
          </cell>
          <cell r="CH194">
            <v>149</v>
          </cell>
          <cell r="CI194">
            <v>7483</v>
          </cell>
          <cell r="CJ194">
            <v>120319</v>
          </cell>
          <cell r="CK194">
            <v>0</v>
          </cell>
          <cell r="CL194">
            <v>0</v>
          </cell>
          <cell r="CM194">
            <v>0</v>
          </cell>
          <cell r="CN194">
            <v>0</v>
          </cell>
          <cell r="CO194">
            <v>0</v>
          </cell>
          <cell r="CP194">
            <v>0</v>
          </cell>
          <cell r="CQ194">
            <v>0</v>
          </cell>
          <cell r="CR194">
            <v>0</v>
          </cell>
          <cell r="CS194">
            <v>0</v>
          </cell>
        </row>
        <row r="195">
          <cell r="A195">
            <v>852</v>
          </cell>
          <cell r="B195">
            <v>2114</v>
          </cell>
          <cell r="C195" t="str">
            <v>Woolaston Primary School</v>
          </cell>
          <cell r="M195">
            <v>0</v>
          </cell>
          <cell r="N195">
            <v>0</v>
          </cell>
          <cell r="O195">
            <v>27</v>
          </cell>
          <cell r="P195">
            <v>31</v>
          </cell>
          <cell r="Q195">
            <v>28</v>
          </cell>
          <cell r="R195">
            <v>30</v>
          </cell>
          <cell r="S195">
            <v>25</v>
          </cell>
          <cell r="T195">
            <v>31</v>
          </cell>
          <cell r="U195">
            <v>27</v>
          </cell>
          <cell r="V195">
            <v>1</v>
          </cell>
          <cell r="W195">
            <v>200</v>
          </cell>
          <cell r="X195">
            <v>86</v>
          </cell>
          <cell r="Y195">
            <v>114</v>
          </cell>
          <cell r="Z195">
            <v>200</v>
          </cell>
          <cell r="AA195">
            <v>0</v>
          </cell>
          <cell r="AB195">
            <v>0</v>
          </cell>
          <cell r="AC195">
            <v>0.2281</v>
          </cell>
          <cell r="AD195">
            <v>20</v>
          </cell>
          <cell r="AE195">
            <v>26</v>
          </cell>
          <cell r="AF195">
            <v>2</v>
          </cell>
          <cell r="AG195">
            <v>9</v>
          </cell>
          <cell r="AH195">
            <v>5</v>
          </cell>
          <cell r="AI195">
            <v>1</v>
          </cell>
          <cell r="AJ195">
            <v>7.4</v>
          </cell>
          <cell r="AK195">
            <v>30505.45</v>
          </cell>
          <cell r="AL195">
            <v>30842</v>
          </cell>
          <cell r="AM195">
            <v>-336.54999999999927</v>
          </cell>
          <cell r="AN195">
            <v>-2490.4699999999998</v>
          </cell>
          <cell r="AO195">
            <v>0.33329999999999999</v>
          </cell>
          <cell r="AP195">
            <v>-830</v>
          </cell>
          <cell r="AQ195">
            <v>60031</v>
          </cell>
          <cell r="AR195">
            <v>247800</v>
          </cell>
          <cell r="AS195">
            <v>54000</v>
          </cell>
          <cell r="AT195">
            <v>301800</v>
          </cell>
          <cell r="AU195">
            <v>16005</v>
          </cell>
          <cell r="AV195">
            <v>1772</v>
          </cell>
          <cell r="AW195">
            <v>17777</v>
          </cell>
          <cell r="AX195">
            <v>970</v>
          </cell>
          <cell r="AY195">
            <v>3960</v>
          </cell>
          <cell r="AZ195">
            <v>4290</v>
          </cell>
          <cell r="BA195">
            <v>0</v>
          </cell>
          <cell r="BB195">
            <v>26997</v>
          </cell>
          <cell r="BC195">
            <v>0</v>
          </cell>
          <cell r="BD195">
            <v>8256</v>
          </cell>
          <cell r="BE195">
            <v>1290</v>
          </cell>
          <cell r="BF195">
            <v>0</v>
          </cell>
          <cell r="BG195">
            <v>297</v>
          </cell>
          <cell r="BH195">
            <v>0</v>
          </cell>
          <cell r="BI195">
            <v>0</v>
          </cell>
          <cell r="BJ195">
            <v>0</v>
          </cell>
          <cell r="BK195">
            <v>0</v>
          </cell>
          <cell r="BL195">
            <v>0</v>
          </cell>
          <cell r="BM195">
            <v>0</v>
          </cell>
          <cell r="BN195">
            <v>9843</v>
          </cell>
          <cell r="BO195">
            <v>-830</v>
          </cell>
          <cell r="BP195">
            <v>2630</v>
          </cell>
          <cell r="BQ195">
            <v>283</v>
          </cell>
          <cell r="BR195">
            <v>400754</v>
          </cell>
          <cell r="BS195">
            <v>18000</v>
          </cell>
          <cell r="BT195">
            <v>418754</v>
          </cell>
          <cell r="BU195">
            <v>149</v>
          </cell>
          <cell r="BV195">
            <v>0</v>
          </cell>
          <cell r="BW195">
            <v>0</v>
          </cell>
          <cell r="BX195">
            <v>0</v>
          </cell>
          <cell r="BY195">
            <v>0</v>
          </cell>
          <cell r="BZ195">
            <v>0</v>
          </cell>
          <cell r="CA195">
            <v>19907</v>
          </cell>
          <cell r="CC195">
            <v>19907</v>
          </cell>
          <cell r="CD195">
            <v>20056</v>
          </cell>
          <cell r="CE195">
            <v>438810</v>
          </cell>
          <cell r="CF195">
            <v>391757</v>
          </cell>
          <cell r="CG195">
            <v>19907</v>
          </cell>
          <cell r="CH195">
            <v>149</v>
          </cell>
          <cell r="CI195">
            <v>26997</v>
          </cell>
          <cell r="CJ195">
            <v>438810</v>
          </cell>
          <cell r="CK195">
            <v>0</v>
          </cell>
          <cell r="CL195">
            <v>0</v>
          </cell>
          <cell r="CM195">
            <v>0</v>
          </cell>
          <cell r="CN195">
            <v>0</v>
          </cell>
          <cell r="CO195">
            <v>0</v>
          </cell>
          <cell r="CP195">
            <v>0</v>
          </cell>
          <cell r="CQ195">
            <v>0</v>
          </cell>
          <cell r="CR195">
            <v>0</v>
          </cell>
          <cell r="CS195">
            <v>0</v>
          </cell>
        </row>
        <row r="196">
          <cell r="A196">
            <v>853</v>
          </cell>
          <cell r="B196">
            <v>3353</v>
          </cell>
          <cell r="C196" t="str">
            <v>Woodchester Endowed Church of England Primary School</v>
          </cell>
          <cell r="D196">
            <v>1</v>
          </cell>
          <cell r="M196">
            <v>0</v>
          </cell>
          <cell r="N196">
            <v>0</v>
          </cell>
          <cell r="O196">
            <v>24</v>
          </cell>
          <cell r="P196">
            <v>21</v>
          </cell>
          <cell r="Q196">
            <v>21</v>
          </cell>
          <cell r="R196">
            <v>27</v>
          </cell>
          <cell r="S196">
            <v>22</v>
          </cell>
          <cell r="T196">
            <v>24</v>
          </cell>
          <cell r="U196">
            <v>28</v>
          </cell>
          <cell r="V196">
            <v>0</v>
          </cell>
          <cell r="W196">
            <v>167</v>
          </cell>
          <cell r="X196">
            <v>66</v>
          </cell>
          <cell r="Y196">
            <v>101</v>
          </cell>
          <cell r="Z196">
            <v>167</v>
          </cell>
          <cell r="AA196">
            <v>0</v>
          </cell>
          <cell r="AB196">
            <v>0</v>
          </cell>
          <cell r="AC196">
            <v>8.9099999999999999E-2</v>
          </cell>
          <cell r="AD196">
            <v>6</v>
          </cell>
          <cell r="AE196">
            <v>9</v>
          </cell>
          <cell r="AF196">
            <v>1</v>
          </cell>
          <cell r="AG196">
            <v>4</v>
          </cell>
          <cell r="AH196">
            <v>4</v>
          </cell>
          <cell r="AI196">
            <v>1</v>
          </cell>
          <cell r="AJ196">
            <v>6.5465999999999998</v>
          </cell>
          <cell r="AK196">
            <v>32010.53</v>
          </cell>
          <cell r="AL196">
            <v>30842</v>
          </cell>
          <cell r="AM196">
            <v>1168.5299999999988</v>
          </cell>
          <cell r="AN196">
            <v>7649.9</v>
          </cell>
          <cell r="AO196">
            <v>0.75</v>
          </cell>
          <cell r="AP196">
            <v>5737</v>
          </cell>
          <cell r="AQ196">
            <v>60031</v>
          </cell>
          <cell r="AR196">
            <v>206913</v>
          </cell>
          <cell r="AS196">
            <v>45090</v>
          </cell>
          <cell r="AT196">
            <v>252003</v>
          </cell>
          <cell r="AU196">
            <v>7305</v>
          </cell>
          <cell r="AV196">
            <v>660</v>
          </cell>
          <cell r="AW196">
            <v>7965</v>
          </cell>
          <cell r="AX196">
            <v>776</v>
          </cell>
          <cell r="AY196">
            <v>1188</v>
          </cell>
          <cell r="AZ196">
            <v>1485</v>
          </cell>
          <cell r="BA196">
            <v>0</v>
          </cell>
          <cell r="BB196">
            <v>11414</v>
          </cell>
          <cell r="BC196">
            <v>0</v>
          </cell>
          <cell r="BD196">
            <v>6336</v>
          </cell>
          <cell r="BE196">
            <v>990</v>
          </cell>
          <cell r="BF196">
            <v>0</v>
          </cell>
          <cell r="BG196">
            <v>297</v>
          </cell>
          <cell r="BH196">
            <v>0</v>
          </cell>
          <cell r="BI196">
            <v>0</v>
          </cell>
          <cell r="BJ196">
            <v>0</v>
          </cell>
          <cell r="BK196">
            <v>0</v>
          </cell>
          <cell r="BL196">
            <v>0</v>
          </cell>
          <cell r="BM196">
            <v>0</v>
          </cell>
          <cell r="BN196">
            <v>7623</v>
          </cell>
          <cell r="BO196">
            <v>5737</v>
          </cell>
          <cell r="BP196">
            <v>248</v>
          </cell>
          <cell r="BQ196">
            <v>283</v>
          </cell>
          <cell r="BR196">
            <v>337339</v>
          </cell>
          <cell r="BS196">
            <v>18000</v>
          </cell>
          <cell r="BT196">
            <v>355339</v>
          </cell>
          <cell r="BU196">
            <v>149</v>
          </cell>
          <cell r="BV196">
            <v>0</v>
          </cell>
          <cell r="BW196">
            <v>0</v>
          </cell>
          <cell r="BX196">
            <v>0</v>
          </cell>
          <cell r="BY196">
            <v>0</v>
          </cell>
          <cell r="BZ196">
            <v>0</v>
          </cell>
          <cell r="CA196">
            <v>0</v>
          </cell>
          <cell r="CC196">
            <v>0</v>
          </cell>
          <cell r="CD196">
            <v>149</v>
          </cell>
          <cell r="CE196">
            <v>355488</v>
          </cell>
          <cell r="CF196">
            <v>343925</v>
          </cell>
          <cell r="CG196">
            <v>0</v>
          </cell>
          <cell r="CH196">
            <v>149</v>
          </cell>
          <cell r="CI196">
            <v>11414</v>
          </cell>
          <cell r="CJ196">
            <v>355488</v>
          </cell>
          <cell r="CK196">
            <v>0</v>
          </cell>
          <cell r="CL196">
            <v>0</v>
          </cell>
          <cell r="CM196">
            <v>0</v>
          </cell>
          <cell r="CN196">
            <v>0</v>
          </cell>
          <cell r="CO196">
            <v>0</v>
          </cell>
          <cell r="CP196">
            <v>0</v>
          </cell>
          <cell r="CQ196">
            <v>0</v>
          </cell>
          <cell r="CR196">
            <v>0</v>
          </cell>
          <cell r="CS196">
            <v>0</v>
          </cell>
        </row>
        <row r="197">
          <cell r="A197">
            <v>854</v>
          </cell>
          <cell r="B197">
            <v>3355</v>
          </cell>
          <cell r="C197" t="str">
            <v>St. Dominic's Catholic Primary School</v>
          </cell>
          <cell r="D197">
            <v>1</v>
          </cell>
          <cell r="M197">
            <v>0</v>
          </cell>
          <cell r="N197">
            <v>0</v>
          </cell>
          <cell r="O197">
            <v>12</v>
          </cell>
          <cell r="P197">
            <v>11</v>
          </cell>
          <cell r="Q197">
            <v>14</v>
          </cell>
          <cell r="R197">
            <v>12</v>
          </cell>
          <cell r="S197">
            <v>12</v>
          </cell>
          <cell r="T197">
            <v>9</v>
          </cell>
          <cell r="U197">
            <v>11</v>
          </cell>
          <cell r="V197">
            <v>0</v>
          </cell>
          <cell r="W197">
            <v>81</v>
          </cell>
          <cell r="X197">
            <v>37</v>
          </cell>
          <cell r="Y197">
            <v>44</v>
          </cell>
          <cell r="Z197">
            <v>81</v>
          </cell>
          <cell r="AA197">
            <v>0</v>
          </cell>
          <cell r="AB197">
            <v>0</v>
          </cell>
          <cell r="AC197">
            <v>0.25</v>
          </cell>
          <cell r="AD197">
            <v>9</v>
          </cell>
          <cell r="AE197">
            <v>11</v>
          </cell>
          <cell r="AF197">
            <v>2</v>
          </cell>
          <cell r="AG197">
            <v>2</v>
          </cell>
          <cell r="AH197">
            <v>5</v>
          </cell>
          <cell r="AI197">
            <v>2</v>
          </cell>
          <cell r="AJ197">
            <v>3.5133999999999999</v>
          </cell>
          <cell r="AK197">
            <v>32078.19</v>
          </cell>
          <cell r="AL197">
            <v>30842</v>
          </cell>
          <cell r="AM197">
            <v>1236.1899999999987</v>
          </cell>
          <cell r="AN197">
            <v>4343.2299999999996</v>
          </cell>
          <cell r="AO197">
            <v>1</v>
          </cell>
          <cell r="AP197">
            <v>4343</v>
          </cell>
          <cell r="AQ197">
            <v>60031</v>
          </cell>
          <cell r="AR197">
            <v>100359</v>
          </cell>
          <cell r="AS197">
            <v>21870</v>
          </cell>
          <cell r="AT197">
            <v>122229</v>
          </cell>
          <cell r="AU197">
            <v>10197</v>
          </cell>
          <cell r="AV197">
            <v>874</v>
          </cell>
          <cell r="AW197">
            <v>11071</v>
          </cell>
          <cell r="AX197">
            <v>970</v>
          </cell>
          <cell r="AY197">
            <v>1782</v>
          </cell>
          <cell r="AZ197">
            <v>1815</v>
          </cell>
          <cell r="BA197">
            <v>0</v>
          </cell>
          <cell r="BB197">
            <v>15638</v>
          </cell>
          <cell r="BC197">
            <v>0</v>
          </cell>
          <cell r="BD197">
            <v>3552</v>
          </cell>
          <cell r="BE197">
            <v>555</v>
          </cell>
          <cell r="BF197">
            <v>0</v>
          </cell>
          <cell r="BG197">
            <v>297</v>
          </cell>
          <cell r="BH197">
            <v>0</v>
          </cell>
          <cell r="BI197">
            <v>0</v>
          </cell>
          <cell r="BJ197">
            <v>0</v>
          </cell>
          <cell r="BK197">
            <v>0</v>
          </cell>
          <cell r="BL197">
            <v>0</v>
          </cell>
          <cell r="BM197">
            <v>0</v>
          </cell>
          <cell r="BN197">
            <v>4404</v>
          </cell>
          <cell r="BO197">
            <v>4343</v>
          </cell>
          <cell r="BP197">
            <v>373</v>
          </cell>
          <cell r="BQ197">
            <v>566</v>
          </cell>
          <cell r="BR197">
            <v>207584</v>
          </cell>
          <cell r="BS197">
            <v>9000</v>
          </cell>
          <cell r="BT197">
            <v>216584</v>
          </cell>
          <cell r="BU197">
            <v>149</v>
          </cell>
          <cell r="BV197">
            <v>0</v>
          </cell>
          <cell r="BW197">
            <v>0</v>
          </cell>
          <cell r="BX197">
            <v>0</v>
          </cell>
          <cell r="BY197">
            <v>0</v>
          </cell>
          <cell r="BZ197">
            <v>0</v>
          </cell>
          <cell r="CA197">
            <v>0</v>
          </cell>
          <cell r="CC197">
            <v>0</v>
          </cell>
          <cell r="CD197">
            <v>149</v>
          </cell>
          <cell r="CE197">
            <v>216733</v>
          </cell>
          <cell r="CF197">
            <v>200946</v>
          </cell>
          <cell r="CG197">
            <v>0</v>
          </cell>
          <cell r="CH197">
            <v>149</v>
          </cell>
          <cell r="CI197">
            <v>15638</v>
          </cell>
          <cell r="CJ197">
            <v>216733</v>
          </cell>
          <cell r="CK197">
            <v>0</v>
          </cell>
          <cell r="CL197">
            <v>0</v>
          </cell>
          <cell r="CM197">
            <v>0</v>
          </cell>
          <cell r="CN197">
            <v>0</v>
          </cell>
          <cell r="CO197">
            <v>0</v>
          </cell>
          <cell r="CP197">
            <v>0</v>
          </cell>
          <cell r="CQ197">
            <v>0</v>
          </cell>
          <cell r="CR197">
            <v>0</v>
          </cell>
          <cell r="CS197">
            <v>0</v>
          </cell>
        </row>
        <row r="198">
          <cell r="A198">
            <v>855</v>
          </cell>
          <cell r="B198">
            <v>5204</v>
          </cell>
          <cell r="C198" t="str">
            <v>Blue Coat Church of England Primary School</v>
          </cell>
          <cell r="D198">
            <v>1</v>
          </cell>
          <cell r="E198">
            <v>1</v>
          </cell>
          <cell r="F198">
            <v>1</v>
          </cell>
          <cell r="G198">
            <v>1</v>
          </cell>
          <cell r="L198">
            <v>1</v>
          </cell>
          <cell r="M198">
            <v>0</v>
          </cell>
          <cell r="N198">
            <v>0</v>
          </cell>
          <cell r="O198">
            <v>38</v>
          </cell>
          <cell r="P198">
            <v>41</v>
          </cell>
          <cell r="Q198">
            <v>41</v>
          </cell>
          <cell r="R198">
            <v>48</v>
          </cell>
          <cell r="S198">
            <v>47</v>
          </cell>
          <cell r="T198">
            <v>53</v>
          </cell>
          <cell r="U198">
            <v>55</v>
          </cell>
          <cell r="V198">
            <v>1</v>
          </cell>
          <cell r="W198">
            <v>324</v>
          </cell>
          <cell r="X198">
            <v>120</v>
          </cell>
          <cell r="Y198">
            <v>204</v>
          </cell>
          <cell r="Z198">
            <v>324</v>
          </cell>
          <cell r="AA198">
            <v>0</v>
          </cell>
          <cell r="AB198">
            <v>0</v>
          </cell>
          <cell r="AC198">
            <v>9.8000000000000004E-2</v>
          </cell>
          <cell r="AD198">
            <v>13</v>
          </cell>
          <cell r="AE198">
            <v>20</v>
          </cell>
          <cell r="AF198">
            <v>7</v>
          </cell>
          <cell r="AG198">
            <v>9</v>
          </cell>
          <cell r="AH198">
            <v>4</v>
          </cell>
          <cell r="AI198">
            <v>5</v>
          </cell>
          <cell r="AJ198">
            <v>12.6</v>
          </cell>
          <cell r="AK198">
            <v>31205.439999999999</v>
          </cell>
          <cell r="AL198">
            <v>30842</v>
          </cell>
          <cell r="AM198">
            <v>363.43999999999869</v>
          </cell>
          <cell r="AN198">
            <v>4579.34</v>
          </cell>
          <cell r="AO198">
            <v>0.75</v>
          </cell>
          <cell r="AP198">
            <v>3435</v>
          </cell>
          <cell r="AQ198">
            <v>60031</v>
          </cell>
          <cell r="AR198">
            <v>401436</v>
          </cell>
          <cell r="AS198">
            <v>87480</v>
          </cell>
          <cell r="AT198">
            <v>488916</v>
          </cell>
          <cell r="AU198">
            <v>57501</v>
          </cell>
          <cell r="AV198">
            <v>1278</v>
          </cell>
          <cell r="AW198">
            <v>58779</v>
          </cell>
          <cell r="AX198">
            <v>776</v>
          </cell>
          <cell r="AY198">
            <v>2574</v>
          </cell>
          <cell r="AZ198">
            <v>3300</v>
          </cell>
          <cell r="BA198">
            <v>0</v>
          </cell>
          <cell r="BB198">
            <v>65429</v>
          </cell>
          <cell r="BC198">
            <v>0</v>
          </cell>
          <cell r="BD198">
            <v>11520</v>
          </cell>
          <cell r="BE198">
            <v>1800</v>
          </cell>
          <cell r="BF198">
            <v>321</v>
          </cell>
          <cell r="BG198">
            <v>446</v>
          </cell>
          <cell r="BH198">
            <v>0</v>
          </cell>
          <cell r="BI198">
            <v>0</v>
          </cell>
          <cell r="BJ198">
            <v>0</v>
          </cell>
          <cell r="BK198">
            <v>0</v>
          </cell>
          <cell r="BL198">
            <v>0</v>
          </cell>
          <cell r="BM198">
            <v>0</v>
          </cell>
          <cell r="BN198">
            <v>14087</v>
          </cell>
          <cell r="BO198">
            <v>3435</v>
          </cell>
          <cell r="BP198">
            <v>6810</v>
          </cell>
          <cell r="BQ198">
            <v>1415</v>
          </cell>
          <cell r="BR198">
            <v>640123</v>
          </cell>
          <cell r="BS198">
            <v>30000</v>
          </cell>
          <cell r="BT198">
            <v>670123</v>
          </cell>
          <cell r="BU198">
            <v>0</v>
          </cell>
          <cell r="BV198">
            <v>0</v>
          </cell>
          <cell r="BW198">
            <v>0</v>
          </cell>
          <cell r="BX198">
            <v>0</v>
          </cell>
          <cell r="BY198">
            <v>0</v>
          </cell>
          <cell r="BZ198">
            <v>0</v>
          </cell>
          <cell r="CA198">
            <v>0</v>
          </cell>
          <cell r="CC198">
            <v>0</v>
          </cell>
          <cell r="CD198">
            <v>0</v>
          </cell>
          <cell r="CE198">
            <v>670123</v>
          </cell>
          <cell r="CF198">
            <v>604694</v>
          </cell>
          <cell r="CG198">
            <v>0</v>
          </cell>
          <cell r="CH198">
            <v>0</v>
          </cell>
          <cell r="CI198">
            <v>65429</v>
          </cell>
          <cell r="CJ198">
            <v>670123</v>
          </cell>
          <cell r="CK198">
            <v>44210</v>
          </cell>
          <cell r="CL198">
            <v>30000</v>
          </cell>
          <cell r="CM198">
            <v>44207</v>
          </cell>
          <cell r="CN198">
            <v>0</v>
          </cell>
          <cell r="CO198">
            <v>0</v>
          </cell>
          <cell r="CP198">
            <v>0</v>
          </cell>
          <cell r="CQ198">
            <v>0</v>
          </cell>
          <cell r="CR198">
            <v>5033</v>
          </cell>
          <cell r="CS198">
            <v>5033</v>
          </cell>
        </row>
        <row r="199">
          <cell r="A199">
            <v>856</v>
          </cell>
          <cell r="B199">
            <v>5209</v>
          </cell>
          <cell r="C199" t="str">
            <v>The British School</v>
          </cell>
          <cell r="E199">
            <v>1</v>
          </cell>
          <cell r="F199">
            <v>1</v>
          </cell>
          <cell r="G199">
            <v>1</v>
          </cell>
          <cell r="L199">
            <v>1</v>
          </cell>
          <cell r="M199">
            <v>0</v>
          </cell>
          <cell r="N199">
            <v>0</v>
          </cell>
          <cell r="O199">
            <v>24</v>
          </cell>
          <cell r="P199">
            <v>26</v>
          </cell>
          <cell r="Q199">
            <v>15</v>
          </cell>
          <cell r="R199">
            <v>25</v>
          </cell>
          <cell r="S199">
            <v>33</v>
          </cell>
          <cell r="T199">
            <v>32</v>
          </cell>
          <cell r="U199">
            <v>33</v>
          </cell>
          <cell r="V199">
            <v>0</v>
          </cell>
          <cell r="W199">
            <v>188</v>
          </cell>
          <cell r="X199">
            <v>65</v>
          </cell>
          <cell r="Y199">
            <v>123</v>
          </cell>
          <cell r="Z199">
            <v>188</v>
          </cell>
          <cell r="AA199">
            <v>0</v>
          </cell>
          <cell r="AB199">
            <v>0</v>
          </cell>
          <cell r="AC199">
            <v>0.16259999999999999</v>
          </cell>
          <cell r="AD199">
            <v>13</v>
          </cell>
          <cell r="AE199">
            <v>20</v>
          </cell>
          <cell r="AF199">
            <v>2</v>
          </cell>
          <cell r="AG199">
            <v>4</v>
          </cell>
          <cell r="AH199">
            <v>20</v>
          </cell>
          <cell r="AI199">
            <v>15</v>
          </cell>
          <cell r="AJ199">
            <v>8.1199999999999992</v>
          </cell>
          <cell r="AK199">
            <v>31786.35</v>
          </cell>
          <cell r="AL199">
            <v>30842</v>
          </cell>
          <cell r="AM199">
            <v>944.34999999999854</v>
          </cell>
          <cell r="AN199">
            <v>7668.12</v>
          </cell>
          <cell r="AO199">
            <v>0.75</v>
          </cell>
          <cell r="AP199">
            <v>5751</v>
          </cell>
          <cell r="AQ199">
            <v>60031</v>
          </cell>
          <cell r="AR199">
            <v>232932</v>
          </cell>
          <cell r="AS199">
            <v>50760</v>
          </cell>
          <cell r="AT199">
            <v>283692</v>
          </cell>
          <cell r="AU199">
            <v>15219</v>
          </cell>
          <cell r="AV199">
            <v>1854</v>
          </cell>
          <cell r="AW199">
            <v>17073</v>
          </cell>
          <cell r="AX199">
            <v>3880</v>
          </cell>
          <cell r="AY199">
            <v>2574</v>
          </cell>
          <cell r="AZ199">
            <v>3300</v>
          </cell>
          <cell r="BA199">
            <v>0</v>
          </cell>
          <cell r="BB199">
            <v>26827</v>
          </cell>
          <cell r="BC199">
            <v>0</v>
          </cell>
          <cell r="BD199">
            <v>6240</v>
          </cell>
          <cell r="BE199">
            <v>975</v>
          </cell>
          <cell r="BF199">
            <v>321</v>
          </cell>
          <cell r="BG199">
            <v>446</v>
          </cell>
          <cell r="BH199">
            <v>0</v>
          </cell>
          <cell r="BI199">
            <v>0</v>
          </cell>
          <cell r="BJ199">
            <v>0</v>
          </cell>
          <cell r="BK199">
            <v>0</v>
          </cell>
          <cell r="BL199">
            <v>0</v>
          </cell>
          <cell r="BM199">
            <v>0</v>
          </cell>
          <cell r="BN199">
            <v>7982</v>
          </cell>
          <cell r="BO199">
            <v>5751</v>
          </cell>
          <cell r="BP199">
            <v>3091</v>
          </cell>
          <cell r="BQ199">
            <v>4245</v>
          </cell>
          <cell r="BR199">
            <v>391619</v>
          </cell>
          <cell r="BS199">
            <v>18000</v>
          </cell>
          <cell r="BT199">
            <v>409619</v>
          </cell>
          <cell r="BU199">
            <v>0</v>
          </cell>
          <cell r="BV199">
            <v>0</v>
          </cell>
          <cell r="BW199">
            <v>0</v>
          </cell>
          <cell r="BX199">
            <v>0</v>
          </cell>
          <cell r="BY199">
            <v>0</v>
          </cell>
          <cell r="BZ199">
            <v>0</v>
          </cell>
          <cell r="CA199">
            <v>20670</v>
          </cell>
          <cell r="CC199">
            <v>20670</v>
          </cell>
          <cell r="CD199">
            <v>20670</v>
          </cell>
          <cell r="CE199">
            <v>430289</v>
          </cell>
          <cell r="CF199">
            <v>382792</v>
          </cell>
          <cell r="CG199">
            <v>20670</v>
          </cell>
          <cell r="CH199">
            <v>0</v>
          </cell>
          <cell r="CI199">
            <v>26827</v>
          </cell>
          <cell r="CJ199">
            <v>430289</v>
          </cell>
          <cell r="CK199">
            <v>28060</v>
          </cell>
          <cell r="CL199">
            <v>18000</v>
          </cell>
          <cell r="CM199">
            <v>28061</v>
          </cell>
          <cell r="CN199">
            <v>1590</v>
          </cell>
          <cell r="CO199">
            <v>1590</v>
          </cell>
          <cell r="CP199">
            <v>0</v>
          </cell>
          <cell r="CQ199">
            <v>0</v>
          </cell>
          <cell r="CR199">
            <v>2059</v>
          </cell>
          <cell r="CS199">
            <v>2064</v>
          </cell>
        </row>
        <row r="200">
          <cell r="A200">
            <v>857</v>
          </cell>
          <cell r="B200">
            <v>2136</v>
          </cell>
          <cell r="C200" t="str">
            <v>Foxmoor Primary School</v>
          </cell>
          <cell r="E200">
            <v>1</v>
          </cell>
          <cell r="M200">
            <v>0</v>
          </cell>
          <cell r="N200">
            <v>0</v>
          </cell>
          <cell r="O200">
            <v>39</v>
          </cell>
          <cell r="P200">
            <v>36</v>
          </cell>
          <cell r="Q200">
            <v>47</v>
          </cell>
          <cell r="R200">
            <v>40</v>
          </cell>
          <cell r="S200">
            <v>41</v>
          </cell>
          <cell r="T200">
            <v>34</v>
          </cell>
          <cell r="U200">
            <v>53</v>
          </cell>
          <cell r="V200">
            <v>1</v>
          </cell>
          <cell r="W200">
            <v>291</v>
          </cell>
          <cell r="X200">
            <v>122</v>
          </cell>
          <cell r="Y200">
            <v>169</v>
          </cell>
          <cell r="Z200">
            <v>291</v>
          </cell>
          <cell r="AA200">
            <v>0</v>
          </cell>
          <cell r="AB200">
            <v>0</v>
          </cell>
          <cell r="AC200">
            <v>0.3846</v>
          </cell>
          <cell r="AD200">
            <v>47</v>
          </cell>
          <cell r="AE200">
            <v>65</v>
          </cell>
          <cell r="AF200">
            <v>1</v>
          </cell>
          <cell r="AG200">
            <v>9</v>
          </cell>
          <cell r="AH200">
            <v>33</v>
          </cell>
          <cell r="AI200">
            <v>26</v>
          </cell>
          <cell r="AJ200">
            <v>9.8087</v>
          </cell>
          <cell r="AK200">
            <v>30355.14</v>
          </cell>
          <cell r="AL200">
            <v>30842</v>
          </cell>
          <cell r="AM200">
            <v>-486.86000000000058</v>
          </cell>
          <cell r="AN200">
            <v>-4775.46</v>
          </cell>
          <cell r="AO200">
            <v>0.33329999999999999</v>
          </cell>
          <cell r="AP200">
            <v>-1592</v>
          </cell>
          <cell r="AQ200">
            <v>60031</v>
          </cell>
          <cell r="AR200">
            <v>360549</v>
          </cell>
          <cell r="AS200">
            <v>78570</v>
          </cell>
          <cell r="AT200">
            <v>439119</v>
          </cell>
          <cell r="AU200">
            <v>7792</v>
          </cell>
          <cell r="AV200">
            <v>5054</v>
          </cell>
          <cell r="AW200">
            <v>12846</v>
          </cell>
          <cell r="AX200">
            <v>6402</v>
          </cell>
          <cell r="AY200">
            <v>9306</v>
          </cell>
          <cell r="AZ200">
            <v>10725</v>
          </cell>
          <cell r="BA200">
            <v>0</v>
          </cell>
          <cell r="BB200">
            <v>39279</v>
          </cell>
          <cell r="BC200">
            <v>0</v>
          </cell>
          <cell r="BD200">
            <v>11712</v>
          </cell>
          <cell r="BE200">
            <v>1830</v>
          </cell>
          <cell r="BF200">
            <v>0</v>
          </cell>
          <cell r="BG200">
            <v>297</v>
          </cell>
          <cell r="BH200">
            <v>0</v>
          </cell>
          <cell r="BI200">
            <v>0</v>
          </cell>
          <cell r="BJ200">
            <v>0</v>
          </cell>
          <cell r="BK200">
            <v>0</v>
          </cell>
          <cell r="BL200">
            <v>0</v>
          </cell>
          <cell r="BM200">
            <v>0</v>
          </cell>
          <cell r="BN200">
            <v>13839</v>
          </cell>
          <cell r="BO200">
            <v>-1592</v>
          </cell>
          <cell r="BP200">
            <v>6831</v>
          </cell>
          <cell r="BQ200">
            <v>7358</v>
          </cell>
          <cell r="BR200">
            <v>564865</v>
          </cell>
          <cell r="BS200">
            <v>30000</v>
          </cell>
          <cell r="BT200">
            <v>594865</v>
          </cell>
          <cell r="BU200">
            <v>149</v>
          </cell>
          <cell r="BV200">
            <v>0</v>
          </cell>
          <cell r="BW200">
            <v>0</v>
          </cell>
          <cell r="BX200">
            <v>0</v>
          </cell>
          <cell r="BY200">
            <v>0</v>
          </cell>
          <cell r="BZ200">
            <v>0</v>
          </cell>
          <cell r="CA200">
            <v>23766</v>
          </cell>
          <cell r="CC200">
            <v>23766</v>
          </cell>
          <cell r="CD200">
            <v>23915</v>
          </cell>
          <cell r="CE200">
            <v>618780</v>
          </cell>
          <cell r="CF200">
            <v>555586</v>
          </cell>
          <cell r="CG200">
            <v>23766</v>
          </cell>
          <cell r="CH200">
            <v>149</v>
          </cell>
          <cell r="CI200">
            <v>39279</v>
          </cell>
          <cell r="CJ200">
            <v>618780</v>
          </cell>
          <cell r="CK200">
            <v>40426</v>
          </cell>
          <cell r="CL200">
            <v>30000</v>
          </cell>
          <cell r="CM200">
            <v>40430</v>
          </cell>
          <cell r="CN200">
            <v>1830</v>
          </cell>
          <cell r="CO200">
            <v>1828</v>
          </cell>
          <cell r="CP200">
            <v>17</v>
          </cell>
          <cell r="CQ200">
            <v>11</v>
          </cell>
          <cell r="CR200">
            <v>3027</v>
          </cell>
          <cell r="CS200">
            <v>3021</v>
          </cell>
        </row>
        <row r="201">
          <cell r="A201">
            <v>862</v>
          </cell>
          <cell r="B201">
            <v>2110</v>
          </cell>
          <cell r="C201" t="str">
            <v>Yorkley Primary School</v>
          </cell>
          <cell r="M201">
            <v>0</v>
          </cell>
          <cell r="N201">
            <v>0</v>
          </cell>
          <cell r="O201">
            <v>22</v>
          </cell>
          <cell r="P201">
            <v>29</v>
          </cell>
          <cell r="Q201">
            <v>28</v>
          </cell>
          <cell r="R201">
            <v>22</v>
          </cell>
          <cell r="S201">
            <v>30</v>
          </cell>
          <cell r="T201">
            <v>22</v>
          </cell>
          <cell r="U201">
            <v>21</v>
          </cell>
          <cell r="V201">
            <v>0</v>
          </cell>
          <cell r="W201">
            <v>174</v>
          </cell>
          <cell r="X201">
            <v>79</v>
          </cell>
          <cell r="Y201">
            <v>95</v>
          </cell>
          <cell r="Z201">
            <v>174</v>
          </cell>
          <cell r="AA201">
            <v>0</v>
          </cell>
          <cell r="AB201">
            <v>0</v>
          </cell>
          <cell r="AC201">
            <v>0.25259999999999999</v>
          </cell>
          <cell r="AD201">
            <v>20</v>
          </cell>
          <cell r="AE201">
            <v>24</v>
          </cell>
          <cell r="AF201">
            <v>2</v>
          </cell>
          <cell r="AG201">
            <v>12</v>
          </cell>
          <cell r="AH201">
            <v>17</v>
          </cell>
          <cell r="AI201">
            <v>16</v>
          </cell>
          <cell r="AJ201">
            <v>6</v>
          </cell>
          <cell r="AK201">
            <v>31920.080000000002</v>
          </cell>
          <cell r="AL201">
            <v>30842</v>
          </cell>
          <cell r="AM201">
            <v>1078.0800000000017</v>
          </cell>
          <cell r="AN201">
            <v>6468.48</v>
          </cell>
          <cell r="AO201">
            <v>0.75</v>
          </cell>
          <cell r="AP201">
            <v>4851</v>
          </cell>
          <cell r="AQ201">
            <v>60031</v>
          </cell>
          <cell r="AR201">
            <v>215586</v>
          </cell>
          <cell r="AS201">
            <v>46980</v>
          </cell>
          <cell r="AT201">
            <v>262566</v>
          </cell>
          <cell r="AU201">
            <v>31655</v>
          </cell>
          <cell r="AV201">
            <v>2140</v>
          </cell>
          <cell r="AW201">
            <v>33795</v>
          </cell>
          <cell r="AX201">
            <v>3298</v>
          </cell>
          <cell r="AY201">
            <v>3960</v>
          </cell>
          <cell r="AZ201">
            <v>3960</v>
          </cell>
          <cell r="BA201">
            <v>0</v>
          </cell>
          <cell r="BB201">
            <v>45013</v>
          </cell>
          <cell r="BC201">
            <v>0</v>
          </cell>
          <cell r="BD201">
            <v>7584</v>
          </cell>
          <cell r="BE201">
            <v>1185</v>
          </cell>
          <cell r="BF201">
            <v>0</v>
          </cell>
          <cell r="BG201">
            <v>297</v>
          </cell>
          <cell r="BH201">
            <v>0</v>
          </cell>
          <cell r="BI201">
            <v>0</v>
          </cell>
          <cell r="BJ201">
            <v>0</v>
          </cell>
          <cell r="BK201">
            <v>0</v>
          </cell>
          <cell r="BL201">
            <v>0</v>
          </cell>
          <cell r="BM201">
            <v>0</v>
          </cell>
          <cell r="BN201">
            <v>9066</v>
          </cell>
          <cell r="BO201">
            <v>4851</v>
          </cell>
          <cell r="BP201">
            <v>4240</v>
          </cell>
          <cell r="BQ201">
            <v>4528</v>
          </cell>
          <cell r="BR201">
            <v>390295</v>
          </cell>
          <cell r="BS201">
            <v>18000</v>
          </cell>
          <cell r="BT201">
            <v>408295</v>
          </cell>
          <cell r="BU201">
            <v>149</v>
          </cell>
          <cell r="BV201">
            <v>0</v>
          </cell>
          <cell r="BW201">
            <v>0</v>
          </cell>
          <cell r="BX201">
            <v>0</v>
          </cell>
          <cell r="BY201">
            <v>0</v>
          </cell>
          <cell r="BZ201">
            <v>0</v>
          </cell>
          <cell r="CA201">
            <v>18550</v>
          </cell>
          <cell r="CC201">
            <v>18550</v>
          </cell>
          <cell r="CD201">
            <v>18699</v>
          </cell>
          <cell r="CE201">
            <v>426994</v>
          </cell>
          <cell r="CF201">
            <v>363282</v>
          </cell>
          <cell r="CG201">
            <v>18550</v>
          </cell>
          <cell r="CH201">
            <v>149</v>
          </cell>
          <cell r="CI201">
            <v>45013</v>
          </cell>
          <cell r="CJ201">
            <v>426994</v>
          </cell>
          <cell r="CK201">
            <v>0</v>
          </cell>
          <cell r="CL201">
            <v>0</v>
          </cell>
          <cell r="CM201">
            <v>0</v>
          </cell>
          <cell r="CN201">
            <v>0</v>
          </cell>
          <cell r="CO201">
            <v>0</v>
          </cell>
          <cell r="CP201">
            <v>0</v>
          </cell>
          <cell r="CQ201">
            <v>0</v>
          </cell>
          <cell r="CR201">
            <v>0</v>
          </cell>
          <cell r="CS201">
            <v>0</v>
          </cell>
        </row>
        <row r="202">
          <cell r="A202">
            <v>880</v>
          </cell>
          <cell r="B202">
            <v>2164</v>
          </cell>
          <cell r="C202" t="str">
            <v>Arthur Dye Primary School</v>
          </cell>
          <cell r="M202">
            <v>0</v>
          </cell>
          <cell r="N202">
            <v>0</v>
          </cell>
          <cell r="O202">
            <v>48</v>
          </cell>
          <cell r="P202">
            <v>40</v>
          </cell>
          <cell r="Q202">
            <v>53</v>
          </cell>
          <cell r="R202">
            <v>45</v>
          </cell>
          <cell r="S202">
            <v>52</v>
          </cell>
          <cell r="T202">
            <v>41</v>
          </cell>
          <cell r="U202">
            <v>52</v>
          </cell>
          <cell r="V202">
            <v>1</v>
          </cell>
          <cell r="W202">
            <v>332</v>
          </cell>
          <cell r="X202">
            <v>141</v>
          </cell>
          <cell r="Y202">
            <v>191</v>
          </cell>
          <cell r="Z202">
            <v>332</v>
          </cell>
          <cell r="AA202">
            <v>0</v>
          </cell>
          <cell r="AB202">
            <v>0</v>
          </cell>
          <cell r="AC202">
            <v>0.15709999999999999</v>
          </cell>
          <cell r="AD202">
            <v>22</v>
          </cell>
          <cell r="AE202">
            <v>30</v>
          </cell>
          <cell r="AF202">
            <v>5</v>
          </cell>
          <cell r="AG202">
            <v>10</v>
          </cell>
          <cell r="AH202">
            <v>71</v>
          </cell>
          <cell r="AI202">
            <v>67</v>
          </cell>
          <cell r="AJ202">
            <v>15</v>
          </cell>
          <cell r="AK202">
            <v>31512.61</v>
          </cell>
          <cell r="AL202">
            <v>30842</v>
          </cell>
          <cell r="AM202">
            <v>670.61000000000058</v>
          </cell>
          <cell r="AN202">
            <v>10059.15</v>
          </cell>
          <cell r="AO202">
            <v>0.5</v>
          </cell>
          <cell r="AP202">
            <v>5030</v>
          </cell>
          <cell r="AQ202">
            <v>60031</v>
          </cell>
          <cell r="AR202">
            <v>411348</v>
          </cell>
          <cell r="AS202">
            <v>89640</v>
          </cell>
          <cell r="AT202">
            <v>500988</v>
          </cell>
          <cell r="AU202">
            <v>32045</v>
          </cell>
          <cell r="AV202">
            <v>4352</v>
          </cell>
          <cell r="AW202">
            <v>36397</v>
          </cell>
          <cell r="AX202">
            <v>13774</v>
          </cell>
          <cell r="AY202">
            <v>4356</v>
          </cell>
          <cell r="AZ202">
            <v>4950</v>
          </cell>
          <cell r="BA202">
            <v>0</v>
          </cell>
          <cell r="BB202">
            <v>59477</v>
          </cell>
          <cell r="BC202">
            <v>0</v>
          </cell>
          <cell r="BD202">
            <v>13536</v>
          </cell>
          <cell r="BE202">
            <v>2115</v>
          </cell>
          <cell r="BF202">
            <v>0</v>
          </cell>
          <cell r="BG202">
            <v>297</v>
          </cell>
          <cell r="BH202">
            <v>0</v>
          </cell>
          <cell r="BI202">
            <v>1980</v>
          </cell>
          <cell r="BJ202">
            <v>0</v>
          </cell>
          <cell r="BK202">
            <v>0</v>
          </cell>
          <cell r="BL202">
            <v>0</v>
          </cell>
          <cell r="BM202">
            <v>0</v>
          </cell>
          <cell r="BN202">
            <v>17928</v>
          </cell>
          <cell r="BO202">
            <v>5030</v>
          </cell>
          <cell r="BP202">
            <v>9191</v>
          </cell>
          <cell r="BQ202">
            <v>18961</v>
          </cell>
          <cell r="BR202">
            <v>671606</v>
          </cell>
          <cell r="BS202">
            <v>30000</v>
          </cell>
          <cell r="BT202">
            <v>701606</v>
          </cell>
          <cell r="BU202">
            <v>149</v>
          </cell>
          <cell r="BV202">
            <v>0</v>
          </cell>
          <cell r="BW202">
            <v>0</v>
          </cell>
          <cell r="BX202">
            <v>0</v>
          </cell>
          <cell r="BY202">
            <v>0</v>
          </cell>
          <cell r="BZ202">
            <v>0</v>
          </cell>
          <cell r="CA202">
            <v>26606</v>
          </cell>
          <cell r="CC202">
            <v>26606</v>
          </cell>
          <cell r="CD202">
            <v>26755</v>
          </cell>
          <cell r="CE202">
            <v>728361</v>
          </cell>
          <cell r="CF202">
            <v>642129</v>
          </cell>
          <cell r="CG202">
            <v>26606</v>
          </cell>
          <cell r="CH202">
            <v>149</v>
          </cell>
          <cell r="CI202">
            <v>59477</v>
          </cell>
          <cell r="CJ202">
            <v>728361</v>
          </cell>
          <cell r="CK202">
            <v>0</v>
          </cell>
          <cell r="CL202">
            <v>0</v>
          </cell>
          <cell r="CM202">
            <v>0</v>
          </cell>
          <cell r="CN202">
            <v>0</v>
          </cell>
          <cell r="CO202">
            <v>0</v>
          </cell>
          <cell r="CP202">
            <v>0</v>
          </cell>
          <cell r="CQ202">
            <v>0</v>
          </cell>
          <cell r="CR202">
            <v>0</v>
          </cell>
          <cell r="CS202">
            <v>0</v>
          </cell>
        </row>
        <row r="203">
          <cell r="A203">
            <v>881</v>
          </cell>
          <cell r="B203">
            <v>2165</v>
          </cell>
          <cell r="C203" t="str">
            <v>Benhall Infant School</v>
          </cell>
          <cell r="M203">
            <v>0</v>
          </cell>
          <cell r="N203">
            <v>0</v>
          </cell>
          <cell r="O203">
            <v>61</v>
          </cell>
          <cell r="P203">
            <v>60</v>
          </cell>
          <cell r="Q203">
            <v>58</v>
          </cell>
          <cell r="R203">
            <v>1</v>
          </cell>
          <cell r="S203">
            <v>0</v>
          </cell>
          <cell r="T203">
            <v>0</v>
          </cell>
          <cell r="U203">
            <v>0</v>
          </cell>
          <cell r="V203">
            <v>0</v>
          </cell>
          <cell r="W203">
            <v>180</v>
          </cell>
          <cell r="X203">
            <v>180</v>
          </cell>
          <cell r="Y203">
            <v>0</v>
          </cell>
          <cell r="Z203">
            <v>180</v>
          </cell>
          <cell r="AA203">
            <v>0</v>
          </cell>
          <cell r="AB203">
            <v>0</v>
          </cell>
          <cell r="AC203">
            <v>0.1096</v>
          </cell>
          <cell r="AD203">
            <v>21</v>
          </cell>
          <cell r="AE203">
            <v>0</v>
          </cell>
          <cell r="AF203">
            <v>7</v>
          </cell>
          <cell r="AG203">
            <v>0</v>
          </cell>
          <cell r="AH203">
            <v>3</v>
          </cell>
          <cell r="AI203">
            <v>0</v>
          </cell>
          <cell r="AJ203">
            <v>6.2</v>
          </cell>
          <cell r="AK203">
            <v>30314.06</v>
          </cell>
          <cell r="AL203">
            <v>30842</v>
          </cell>
          <cell r="AM203">
            <v>-527.93999999999869</v>
          </cell>
          <cell r="AN203">
            <v>-3273.23</v>
          </cell>
          <cell r="AO203">
            <v>0.33329999999999999</v>
          </cell>
          <cell r="AP203">
            <v>-1091</v>
          </cell>
          <cell r="AQ203">
            <v>60031</v>
          </cell>
          <cell r="AR203">
            <v>223020</v>
          </cell>
          <cell r="AS203">
            <v>48600</v>
          </cell>
          <cell r="AT203">
            <v>271620</v>
          </cell>
          <cell r="AU203">
            <v>0</v>
          </cell>
          <cell r="AV203">
            <v>906</v>
          </cell>
          <cell r="AW203">
            <v>906</v>
          </cell>
          <cell r="AX203">
            <v>582</v>
          </cell>
          <cell r="AY203">
            <v>4158</v>
          </cell>
          <cell r="AZ203">
            <v>0</v>
          </cell>
          <cell r="BA203">
            <v>0</v>
          </cell>
          <cell r="BB203">
            <v>5646</v>
          </cell>
          <cell r="BC203">
            <v>0</v>
          </cell>
          <cell r="BD203">
            <v>17280</v>
          </cell>
          <cell r="BE203">
            <v>2700</v>
          </cell>
          <cell r="BF203">
            <v>0</v>
          </cell>
          <cell r="BG203">
            <v>297</v>
          </cell>
          <cell r="BH203">
            <v>0</v>
          </cell>
          <cell r="BI203">
            <v>0</v>
          </cell>
          <cell r="BJ203">
            <v>0</v>
          </cell>
          <cell r="BK203">
            <v>0</v>
          </cell>
          <cell r="BL203">
            <v>0</v>
          </cell>
          <cell r="BM203">
            <v>0</v>
          </cell>
          <cell r="BN203">
            <v>20277</v>
          </cell>
          <cell r="BO203">
            <v>-1091</v>
          </cell>
          <cell r="BP203">
            <v>5395</v>
          </cell>
          <cell r="BQ203">
            <v>0</v>
          </cell>
          <cell r="BR203">
            <v>361878</v>
          </cell>
          <cell r="BS203">
            <v>18000</v>
          </cell>
          <cell r="BT203">
            <v>379878</v>
          </cell>
          <cell r="BU203">
            <v>149</v>
          </cell>
          <cell r="BV203">
            <v>0</v>
          </cell>
          <cell r="BW203">
            <v>0</v>
          </cell>
          <cell r="BX203">
            <v>0</v>
          </cell>
          <cell r="BY203">
            <v>0</v>
          </cell>
          <cell r="BZ203">
            <v>0</v>
          </cell>
          <cell r="CA203">
            <v>18932</v>
          </cell>
          <cell r="CB203">
            <v>16754</v>
          </cell>
          <cell r="CC203">
            <v>2178</v>
          </cell>
          <cell r="CD203">
            <v>2327</v>
          </cell>
          <cell r="CE203">
            <v>382205</v>
          </cell>
          <cell r="CF203">
            <v>374232</v>
          </cell>
          <cell r="CG203">
            <v>2178</v>
          </cell>
          <cell r="CH203">
            <v>149</v>
          </cell>
          <cell r="CI203">
            <v>5646</v>
          </cell>
          <cell r="CJ203">
            <v>382205</v>
          </cell>
          <cell r="CK203">
            <v>0</v>
          </cell>
          <cell r="CL203">
            <v>0</v>
          </cell>
          <cell r="CM203">
            <v>0</v>
          </cell>
          <cell r="CN203">
            <v>0</v>
          </cell>
          <cell r="CO203">
            <v>0</v>
          </cell>
          <cell r="CP203">
            <v>0</v>
          </cell>
          <cell r="CQ203">
            <v>0</v>
          </cell>
          <cell r="CR203">
            <v>0</v>
          </cell>
          <cell r="CS203">
            <v>0</v>
          </cell>
        </row>
        <row r="204">
          <cell r="A204">
            <v>882</v>
          </cell>
          <cell r="B204">
            <v>5215</v>
          </cell>
          <cell r="C204" t="str">
            <v>Christ Church Church of England Primary School (Cheltenham)</v>
          </cell>
          <cell r="E204">
            <v>1</v>
          </cell>
          <cell r="F204">
            <v>1</v>
          </cell>
          <cell r="G204">
            <v>1</v>
          </cell>
          <cell r="I204">
            <v>1</v>
          </cell>
          <cell r="L204">
            <v>1</v>
          </cell>
          <cell r="M204">
            <v>0</v>
          </cell>
          <cell r="N204">
            <v>0</v>
          </cell>
          <cell r="O204">
            <v>27</v>
          </cell>
          <cell r="P204">
            <v>31</v>
          </cell>
          <cell r="Q204">
            <v>29</v>
          </cell>
          <cell r="R204">
            <v>33</v>
          </cell>
          <cell r="S204">
            <v>34</v>
          </cell>
          <cell r="T204">
            <v>29</v>
          </cell>
          <cell r="U204">
            <v>32</v>
          </cell>
          <cell r="V204">
            <v>0</v>
          </cell>
          <cell r="W204">
            <v>215</v>
          </cell>
          <cell r="X204">
            <v>87</v>
          </cell>
          <cell r="Y204">
            <v>128</v>
          </cell>
          <cell r="Z204">
            <v>215</v>
          </cell>
          <cell r="AA204">
            <v>0</v>
          </cell>
          <cell r="AB204">
            <v>0</v>
          </cell>
          <cell r="AC204">
            <v>0.21879999999999999</v>
          </cell>
          <cell r="AD204">
            <v>19</v>
          </cell>
          <cell r="AE204">
            <v>28</v>
          </cell>
          <cell r="AF204">
            <v>7</v>
          </cell>
          <cell r="AG204">
            <v>10</v>
          </cell>
          <cell r="AH204">
            <v>15</v>
          </cell>
          <cell r="AI204">
            <v>8</v>
          </cell>
          <cell r="AJ204">
            <v>9.1999999999999993</v>
          </cell>
          <cell r="AK204">
            <v>31055.35</v>
          </cell>
          <cell r="AL204">
            <v>30842</v>
          </cell>
          <cell r="AM204">
            <v>213.34999999999854</v>
          </cell>
          <cell r="AN204">
            <v>1962.82</v>
          </cell>
          <cell r="AO204">
            <v>0.75</v>
          </cell>
          <cell r="AP204">
            <v>1472</v>
          </cell>
          <cell r="AQ204">
            <v>60031</v>
          </cell>
          <cell r="AR204">
            <v>266385</v>
          </cell>
          <cell r="AS204">
            <v>58050</v>
          </cell>
          <cell r="AT204">
            <v>324435</v>
          </cell>
          <cell r="AU204">
            <v>12480</v>
          </cell>
          <cell r="AV204">
            <v>2158</v>
          </cell>
          <cell r="AW204">
            <v>14638</v>
          </cell>
          <cell r="AX204">
            <v>2910</v>
          </cell>
          <cell r="AY204">
            <v>3762</v>
          </cell>
          <cell r="AZ204">
            <v>4620</v>
          </cell>
          <cell r="BA204">
            <v>24659</v>
          </cell>
          <cell r="BB204">
            <v>50589</v>
          </cell>
          <cell r="BC204">
            <v>0</v>
          </cell>
          <cell r="BD204">
            <v>8352</v>
          </cell>
          <cell r="BE204">
            <v>1305</v>
          </cell>
          <cell r="BF204">
            <v>321</v>
          </cell>
          <cell r="BG204">
            <v>446</v>
          </cell>
          <cell r="BH204">
            <v>0</v>
          </cell>
          <cell r="BI204">
            <v>0</v>
          </cell>
          <cell r="BJ204">
            <v>0</v>
          </cell>
          <cell r="BK204">
            <v>0</v>
          </cell>
          <cell r="BL204">
            <v>0</v>
          </cell>
          <cell r="BM204">
            <v>0</v>
          </cell>
          <cell r="BN204">
            <v>10424</v>
          </cell>
          <cell r="BO204">
            <v>1472</v>
          </cell>
          <cell r="BP204">
            <v>1474</v>
          </cell>
          <cell r="BQ204">
            <v>2264</v>
          </cell>
          <cell r="BR204">
            <v>450689</v>
          </cell>
          <cell r="BS204">
            <v>30000</v>
          </cell>
          <cell r="BT204">
            <v>480689</v>
          </cell>
          <cell r="BU204">
            <v>0</v>
          </cell>
          <cell r="BV204">
            <v>0</v>
          </cell>
          <cell r="BW204">
            <v>0</v>
          </cell>
          <cell r="BX204">
            <v>0</v>
          </cell>
          <cell r="BY204">
            <v>0</v>
          </cell>
          <cell r="BZ204">
            <v>0</v>
          </cell>
          <cell r="CA204">
            <v>0</v>
          </cell>
          <cell r="CC204">
            <v>0</v>
          </cell>
          <cell r="CD204">
            <v>0</v>
          </cell>
          <cell r="CE204">
            <v>480689</v>
          </cell>
          <cell r="CF204">
            <v>430100</v>
          </cell>
          <cell r="CG204">
            <v>0</v>
          </cell>
          <cell r="CH204">
            <v>0</v>
          </cell>
          <cell r="CI204">
            <v>50589</v>
          </cell>
          <cell r="CJ204">
            <v>480689</v>
          </cell>
          <cell r="CK204">
            <v>30776</v>
          </cell>
          <cell r="CL204">
            <v>30000</v>
          </cell>
          <cell r="CM204">
            <v>30777</v>
          </cell>
          <cell r="CN204">
            <v>0</v>
          </cell>
          <cell r="CO204">
            <v>0</v>
          </cell>
          <cell r="CP204">
            <v>0</v>
          </cell>
          <cell r="CQ204">
            <v>0</v>
          </cell>
          <cell r="CR204">
            <v>3897</v>
          </cell>
          <cell r="CS204">
            <v>3891</v>
          </cell>
        </row>
        <row r="205">
          <cell r="A205">
            <v>884</v>
          </cell>
          <cell r="B205">
            <v>2147</v>
          </cell>
          <cell r="C205" t="str">
            <v>Dunalley Primary School</v>
          </cell>
          <cell r="E205">
            <v>1</v>
          </cell>
          <cell r="M205">
            <v>0</v>
          </cell>
          <cell r="N205">
            <v>0</v>
          </cell>
          <cell r="O205">
            <v>31</v>
          </cell>
          <cell r="P205">
            <v>29</v>
          </cell>
          <cell r="Q205">
            <v>28</v>
          </cell>
          <cell r="R205">
            <v>25</v>
          </cell>
          <cell r="S205">
            <v>28</v>
          </cell>
          <cell r="T205">
            <v>38</v>
          </cell>
          <cell r="U205">
            <v>34</v>
          </cell>
          <cell r="V205">
            <v>1</v>
          </cell>
          <cell r="W205">
            <v>214</v>
          </cell>
          <cell r="X205">
            <v>88</v>
          </cell>
          <cell r="Y205">
            <v>126</v>
          </cell>
          <cell r="Z205">
            <v>214</v>
          </cell>
          <cell r="AA205">
            <v>0</v>
          </cell>
          <cell r="AB205">
            <v>0</v>
          </cell>
          <cell r="AC205">
            <v>0.33329999999999999</v>
          </cell>
          <cell r="AD205">
            <v>29</v>
          </cell>
          <cell r="AE205">
            <v>42</v>
          </cell>
          <cell r="AF205">
            <v>5</v>
          </cell>
          <cell r="AG205">
            <v>21</v>
          </cell>
          <cell r="AH205">
            <v>73</v>
          </cell>
          <cell r="AI205">
            <v>42</v>
          </cell>
          <cell r="AJ205">
            <v>10.4</v>
          </cell>
          <cell r="AK205">
            <v>30364.29</v>
          </cell>
          <cell r="AL205">
            <v>30842</v>
          </cell>
          <cell r="AM205">
            <v>-477.70999999999913</v>
          </cell>
          <cell r="AN205">
            <v>-4968.18</v>
          </cell>
          <cell r="AO205">
            <v>0.33329999999999999</v>
          </cell>
          <cell r="AP205">
            <v>-1656</v>
          </cell>
          <cell r="AQ205">
            <v>60031</v>
          </cell>
          <cell r="AR205">
            <v>265146</v>
          </cell>
          <cell r="AS205">
            <v>57780</v>
          </cell>
          <cell r="AT205">
            <v>322926</v>
          </cell>
          <cell r="AU205">
            <v>24718</v>
          </cell>
          <cell r="AV205">
            <v>5074</v>
          </cell>
          <cell r="AW205">
            <v>29792</v>
          </cell>
          <cell r="AX205">
            <v>14162</v>
          </cell>
          <cell r="AY205">
            <v>5742</v>
          </cell>
          <cell r="AZ205">
            <v>6930</v>
          </cell>
          <cell r="BA205">
            <v>0</v>
          </cell>
          <cell r="BB205">
            <v>56626</v>
          </cell>
          <cell r="BC205">
            <v>0</v>
          </cell>
          <cell r="BD205">
            <v>8448</v>
          </cell>
          <cell r="BE205">
            <v>1320</v>
          </cell>
          <cell r="BF205">
            <v>0</v>
          </cell>
          <cell r="BG205">
            <v>297</v>
          </cell>
          <cell r="BH205">
            <v>0</v>
          </cell>
          <cell r="BI205">
            <v>4820</v>
          </cell>
          <cell r="BJ205">
            <v>0</v>
          </cell>
          <cell r="BK205">
            <v>0</v>
          </cell>
          <cell r="BL205">
            <v>0</v>
          </cell>
          <cell r="BM205">
            <v>0</v>
          </cell>
          <cell r="BN205">
            <v>14885</v>
          </cell>
          <cell r="BO205">
            <v>-1656</v>
          </cell>
          <cell r="BP205">
            <v>18560</v>
          </cell>
          <cell r="BQ205">
            <v>11886</v>
          </cell>
          <cell r="BR205">
            <v>483258</v>
          </cell>
          <cell r="BS205">
            <v>30000</v>
          </cell>
          <cell r="BT205">
            <v>513258</v>
          </cell>
          <cell r="BU205">
            <v>149</v>
          </cell>
          <cell r="BV205">
            <v>0</v>
          </cell>
          <cell r="BW205">
            <v>0</v>
          </cell>
          <cell r="BX205">
            <v>0</v>
          </cell>
          <cell r="BY205">
            <v>0</v>
          </cell>
          <cell r="BZ205">
            <v>0</v>
          </cell>
          <cell r="CA205">
            <v>21985</v>
          </cell>
          <cell r="CC205">
            <v>21985</v>
          </cell>
          <cell r="CD205">
            <v>22134</v>
          </cell>
          <cell r="CE205">
            <v>535392</v>
          </cell>
          <cell r="CF205">
            <v>456632</v>
          </cell>
          <cell r="CG205">
            <v>21985</v>
          </cell>
          <cell r="CH205">
            <v>149</v>
          </cell>
          <cell r="CI205">
            <v>56626</v>
          </cell>
          <cell r="CJ205">
            <v>535392</v>
          </cell>
          <cell r="CK205">
            <v>32816</v>
          </cell>
          <cell r="CL205">
            <v>30000</v>
          </cell>
          <cell r="CM205">
            <v>32818</v>
          </cell>
          <cell r="CN205">
            <v>1693</v>
          </cell>
          <cell r="CO205">
            <v>1691</v>
          </cell>
          <cell r="CP205">
            <v>17</v>
          </cell>
          <cell r="CQ205">
            <v>11</v>
          </cell>
          <cell r="CR205">
            <v>4354</v>
          </cell>
          <cell r="CS205">
            <v>4356</v>
          </cell>
        </row>
        <row r="206">
          <cell r="A206">
            <v>886</v>
          </cell>
          <cell r="B206">
            <v>2177</v>
          </cell>
          <cell r="C206" t="str">
            <v>Gardners Lane Primary School</v>
          </cell>
          <cell r="M206">
            <v>0</v>
          </cell>
          <cell r="N206">
            <v>0</v>
          </cell>
          <cell r="O206">
            <v>32</v>
          </cell>
          <cell r="P206">
            <v>44</v>
          </cell>
          <cell r="Q206">
            <v>27</v>
          </cell>
          <cell r="R206">
            <v>40</v>
          </cell>
          <cell r="S206">
            <v>36</v>
          </cell>
          <cell r="T206">
            <v>22</v>
          </cell>
          <cell r="U206">
            <v>33</v>
          </cell>
          <cell r="V206">
            <v>0</v>
          </cell>
          <cell r="W206">
            <v>234</v>
          </cell>
          <cell r="X206">
            <v>103</v>
          </cell>
          <cell r="Y206">
            <v>131</v>
          </cell>
          <cell r="Z206">
            <v>234</v>
          </cell>
          <cell r="AA206">
            <v>0</v>
          </cell>
          <cell r="AB206">
            <v>0</v>
          </cell>
          <cell r="AC206">
            <v>0.28239999999999998</v>
          </cell>
          <cell r="AD206">
            <v>29</v>
          </cell>
          <cell r="AE206">
            <v>37</v>
          </cell>
          <cell r="AF206">
            <v>5</v>
          </cell>
          <cell r="AG206">
            <v>20</v>
          </cell>
          <cell r="AH206">
            <v>109</v>
          </cell>
          <cell r="AI206">
            <v>85</v>
          </cell>
          <cell r="AJ206">
            <v>11.1</v>
          </cell>
          <cell r="AK206">
            <v>31341.16</v>
          </cell>
          <cell r="AL206">
            <v>30842</v>
          </cell>
          <cell r="AM206">
            <v>499.15999999999985</v>
          </cell>
          <cell r="AN206">
            <v>5540.68</v>
          </cell>
          <cell r="AO206">
            <v>0.75</v>
          </cell>
          <cell r="AP206">
            <v>4156</v>
          </cell>
          <cell r="AQ206">
            <v>60031</v>
          </cell>
          <cell r="AR206">
            <v>289926</v>
          </cell>
          <cell r="AS206">
            <v>63180</v>
          </cell>
          <cell r="AT206">
            <v>353106</v>
          </cell>
          <cell r="AU206">
            <v>11898</v>
          </cell>
          <cell r="AV206">
            <v>6210</v>
          </cell>
          <cell r="AW206">
            <v>18108</v>
          </cell>
          <cell r="AX206">
            <v>21146</v>
          </cell>
          <cell r="AY206">
            <v>5742</v>
          </cell>
          <cell r="AZ206">
            <v>6105</v>
          </cell>
          <cell r="BA206">
            <v>0</v>
          </cell>
          <cell r="BB206">
            <v>51101</v>
          </cell>
          <cell r="BC206">
            <v>0</v>
          </cell>
          <cell r="BD206">
            <v>9888</v>
          </cell>
          <cell r="BE206">
            <v>1545</v>
          </cell>
          <cell r="BF206">
            <v>0</v>
          </cell>
          <cell r="BG206">
            <v>297</v>
          </cell>
          <cell r="BH206">
            <v>0</v>
          </cell>
          <cell r="BI206">
            <v>18230</v>
          </cell>
          <cell r="BJ206">
            <v>0</v>
          </cell>
          <cell r="BK206">
            <v>0</v>
          </cell>
          <cell r="BL206">
            <v>0</v>
          </cell>
          <cell r="BM206">
            <v>0</v>
          </cell>
          <cell r="BN206">
            <v>29960</v>
          </cell>
          <cell r="BO206">
            <v>4156</v>
          </cell>
          <cell r="BP206">
            <v>20025</v>
          </cell>
          <cell r="BQ206">
            <v>24055</v>
          </cell>
          <cell r="BR206">
            <v>542434</v>
          </cell>
          <cell r="BS206">
            <v>30000</v>
          </cell>
          <cell r="BT206">
            <v>572434</v>
          </cell>
          <cell r="BU206">
            <v>149</v>
          </cell>
          <cell r="BV206">
            <v>0</v>
          </cell>
          <cell r="BW206">
            <v>0</v>
          </cell>
          <cell r="BX206">
            <v>390009</v>
          </cell>
          <cell r="BY206">
            <v>0</v>
          </cell>
          <cell r="BZ206">
            <v>390009</v>
          </cell>
          <cell r="CA206">
            <v>21476</v>
          </cell>
          <cell r="CC206">
            <v>21476</v>
          </cell>
          <cell r="CD206">
            <v>411634</v>
          </cell>
          <cell r="CE206">
            <v>984068</v>
          </cell>
          <cell r="CF206">
            <v>521333</v>
          </cell>
          <cell r="CG206">
            <v>21476</v>
          </cell>
          <cell r="CH206">
            <v>390158</v>
          </cell>
          <cell r="CI206">
            <v>51101</v>
          </cell>
          <cell r="CJ206">
            <v>984068</v>
          </cell>
          <cell r="CK206">
            <v>0</v>
          </cell>
          <cell r="CL206">
            <v>0</v>
          </cell>
          <cell r="CM206">
            <v>0</v>
          </cell>
          <cell r="CN206">
            <v>0</v>
          </cell>
          <cell r="CO206">
            <v>0</v>
          </cell>
          <cell r="CP206">
            <v>0</v>
          </cell>
          <cell r="CQ206">
            <v>0</v>
          </cell>
          <cell r="CR206">
            <v>0</v>
          </cell>
          <cell r="CS206">
            <v>0</v>
          </cell>
        </row>
        <row r="207">
          <cell r="A207">
            <v>887</v>
          </cell>
          <cell r="B207">
            <v>2150</v>
          </cell>
          <cell r="C207" t="str">
            <v>Gloucester Road Primary School</v>
          </cell>
          <cell r="M207">
            <v>0</v>
          </cell>
          <cell r="N207">
            <v>0</v>
          </cell>
          <cell r="O207">
            <v>18</v>
          </cell>
          <cell r="P207">
            <v>26</v>
          </cell>
          <cell r="Q207">
            <v>17</v>
          </cell>
          <cell r="R207">
            <v>20</v>
          </cell>
          <cell r="S207">
            <v>14</v>
          </cell>
          <cell r="T207">
            <v>20</v>
          </cell>
          <cell r="U207">
            <v>29</v>
          </cell>
          <cell r="V207">
            <v>1</v>
          </cell>
          <cell r="W207">
            <v>145</v>
          </cell>
          <cell r="X207">
            <v>61</v>
          </cell>
          <cell r="Y207">
            <v>84</v>
          </cell>
          <cell r="Z207">
            <v>145</v>
          </cell>
          <cell r="AA207">
            <v>0</v>
          </cell>
          <cell r="AB207">
            <v>0</v>
          </cell>
          <cell r="AC207">
            <v>0.3095</v>
          </cell>
          <cell r="AD207">
            <v>19</v>
          </cell>
          <cell r="AE207">
            <v>26</v>
          </cell>
          <cell r="AF207">
            <v>2</v>
          </cell>
          <cell r="AG207">
            <v>6</v>
          </cell>
          <cell r="AH207">
            <v>40</v>
          </cell>
          <cell r="AI207">
            <v>38</v>
          </cell>
          <cell r="AJ207">
            <v>6.5</v>
          </cell>
          <cell r="AK207">
            <v>30205.24</v>
          </cell>
          <cell r="AL207">
            <v>30842</v>
          </cell>
          <cell r="AM207">
            <v>-636.7599999999984</v>
          </cell>
          <cell r="AN207">
            <v>-4138.9399999999996</v>
          </cell>
          <cell r="AO207">
            <v>0.5</v>
          </cell>
          <cell r="AP207">
            <v>-2069</v>
          </cell>
          <cell r="AQ207">
            <v>60031</v>
          </cell>
          <cell r="AR207">
            <v>179655</v>
          </cell>
          <cell r="AS207">
            <v>39150</v>
          </cell>
          <cell r="AT207">
            <v>218805</v>
          </cell>
          <cell r="AU207">
            <v>4870</v>
          </cell>
          <cell r="AV207">
            <v>2994</v>
          </cell>
          <cell r="AW207">
            <v>7864</v>
          </cell>
          <cell r="AX207">
            <v>7760</v>
          </cell>
          <cell r="AY207">
            <v>3762</v>
          </cell>
          <cell r="AZ207">
            <v>4290</v>
          </cell>
          <cell r="BA207">
            <v>0</v>
          </cell>
          <cell r="BB207">
            <v>23676</v>
          </cell>
          <cell r="BC207">
            <v>0</v>
          </cell>
          <cell r="BD207">
            <v>5856</v>
          </cell>
          <cell r="BE207">
            <v>915</v>
          </cell>
          <cell r="BF207">
            <v>0</v>
          </cell>
          <cell r="BG207">
            <v>297</v>
          </cell>
          <cell r="BH207">
            <v>0</v>
          </cell>
          <cell r="BI207">
            <v>2385</v>
          </cell>
          <cell r="BJ207">
            <v>0</v>
          </cell>
          <cell r="BK207">
            <v>0</v>
          </cell>
          <cell r="BL207">
            <v>0</v>
          </cell>
          <cell r="BM207">
            <v>0</v>
          </cell>
          <cell r="BN207">
            <v>9453</v>
          </cell>
          <cell r="BO207">
            <v>-2069</v>
          </cell>
          <cell r="BP207">
            <v>3397</v>
          </cell>
          <cell r="BQ207">
            <v>10754</v>
          </cell>
          <cell r="BR207">
            <v>324047</v>
          </cell>
          <cell r="BS207">
            <v>18000</v>
          </cell>
          <cell r="BT207">
            <v>342047</v>
          </cell>
          <cell r="BU207">
            <v>149</v>
          </cell>
          <cell r="BV207">
            <v>0</v>
          </cell>
          <cell r="BW207">
            <v>0</v>
          </cell>
          <cell r="BX207">
            <v>0</v>
          </cell>
          <cell r="BY207">
            <v>0</v>
          </cell>
          <cell r="BZ207">
            <v>0</v>
          </cell>
          <cell r="CA207">
            <v>17618</v>
          </cell>
          <cell r="CC207">
            <v>17618</v>
          </cell>
          <cell r="CD207">
            <v>17767</v>
          </cell>
          <cell r="CE207">
            <v>359814</v>
          </cell>
          <cell r="CF207">
            <v>318371</v>
          </cell>
          <cell r="CG207">
            <v>17618</v>
          </cell>
          <cell r="CH207">
            <v>149</v>
          </cell>
          <cell r="CI207">
            <v>23676</v>
          </cell>
          <cell r="CJ207">
            <v>359814</v>
          </cell>
          <cell r="CK207">
            <v>0</v>
          </cell>
          <cell r="CL207">
            <v>0</v>
          </cell>
          <cell r="CM207">
            <v>0</v>
          </cell>
          <cell r="CN207">
            <v>0</v>
          </cell>
          <cell r="CO207">
            <v>0</v>
          </cell>
          <cell r="CP207">
            <v>0</v>
          </cell>
          <cell r="CQ207">
            <v>0</v>
          </cell>
          <cell r="CR207">
            <v>0</v>
          </cell>
          <cell r="CS207">
            <v>0</v>
          </cell>
        </row>
        <row r="208">
          <cell r="A208">
            <v>888</v>
          </cell>
          <cell r="B208">
            <v>2178</v>
          </cell>
          <cell r="C208" t="str">
            <v>Hesters Way Primary School and Family Centre</v>
          </cell>
          <cell r="M208">
            <v>0</v>
          </cell>
          <cell r="N208">
            <v>0</v>
          </cell>
          <cell r="O208">
            <v>25</v>
          </cell>
          <cell r="P208">
            <v>34</v>
          </cell>
          <cell r="Q208">
            <v>21</v>
          </cell>
          <cell r="R208">
            <v>31</v>
          </cell>
          <cell r="S208">
            <v>37</v>
          </cell>
          <cell r="T208">
            <v>38</v>
          </cell>
          <cell r="U208">
            <v>42</v>
          </cell>
          <cell r="V208">
            <v>2</v>
          </cell>
          <cell r="W208">
            <v>230</v>
          </cell>
          <cell r="X208">
            <v>80</v>
          </cell>
          <cell r="Y208">
            <v>150</v>
          </cell>
          <cell r="Z208">
            <v>230</v>
          </cell>
          <cell r="AA208">
            <v>0</v>
          </cell>
          <cell r="AB208">
            <v>0</v>
          </cell>
          <cell r="AC208">
            <v>0.36670000000000003</v>
          </cell>
          <cell r="AD208">
            <v>29</v>
          </cell>
          <cell r="AE208">
            <v>55</v>
          </cell>
          <cell r="AF208">
            <v>12</v>
          </cell>
          <cell r="AG208">
            <v>16</v>
          </cell>
          <cell r="AH208">
            <v>122</v>
          </cell>
          <cell r="AI208">
            <v>81</v>
          </cell>
          <cell r="AJ208">
            <v>13.7</v>
          </cell>
          <cell r="AK208">
            <v>30287.239999999998</v>
          </cell>
          <cell r="AL208">
            <v>30842</v>
          </cell>
          <cell r="AM208">
            <v>-554.76000000000204</v>
          </cell>
          <cell r="AN208">
            <v>-7600.21</v>
          </cell>
          <cell r="AO208">
            <v>0.33329999999999999</v>
          </cell>
          <cell r="AP208">
            <v>-2533</v>
          </cell>
          <cell r="AQ208">
            <v>60031</v>
          </cell>
          <cell r="AR208">
            <v>284970</v>
          </cell>
          <cell r="AS208">
            <v>62100</v>
          </cell>
          <cell r="AT208">
            <v>347070</v>
          </cell>
          <cell r="AU208">
            <v>25751</v>
          </cell>
          <cell r="AV208">
            <v>7254</v>
          </cell>
          <cell r="AW208">
            <v>33005</v>
          </cell>
          <cell r="AX208">
            <v>23668</v>
          </cell>
          <cell r="AY208">
            <v>5742</v>
          </cell>
          <cell r="AZ208">
            <v>9075</v>
          </cell>
          <cell r="BA208">
            <v>0</v>
          </cell>
          <cell r="BB208">
            <v>71490</v>
          </cell>
          <cell r="BC208">
            <v>0</v>
          </cell>
          <cell r="BD208">
            <v>7680</v>
          </cell>
          <cell r="BE208">
            <v>1200</v>
          </cell>
          <cell r="BF208">
            <v>0</v>
          </cell>
          <cell r="BG208">
            <v>297</v>
          </cell>
          <cell r="BH208">
            <v>0</v>
          </cell>
          <cell r="BI208">
            <v>19830</v>
          </cell>
          <cell r="BJ208">
            <v>0</v>
          </cell>
          <cell r="BK208">
            <v>0</v>
          </cell>
          <cell r="BL208">
            <v>0</v>
          </cell>
          <cell r="BM208">
            <v>0</v>
          </cell>
          <cell r="BN208">
            <v>29007</v>
          </cell>
          <cell r="BO208">
            <v>-2533</v>
          </cell>
          <cell r="BP208">
            <v>9209</v>
          </cell>
          <cell r="BQ208">
            <v>22923</v>
          </cell>
          <cell r="BR208">
            <v>537197</v>
          </cell>
          <cell r="BS208">
            <v>30000</v>
          </cell>
          <cell r="BT208">
            <v>567197</v>
          </cell>
          <cell r="BU208">
            <v>149</v>
          </cell>
          <cell r="BV208">
            <v>0</v>
          </cell>
          <cell r="BW208">
            <v>150212</v>
          </cell>
          <cell r="BX208">
            <v>0</v>
          </cell>
          <cell r="BY208">
            <v>0</v>
          </cell>
          <cell r="BZ208">
            <v>150212</v>
          </cell>
          <cell r="CA208">
            <v>22282</v>
          </cell>
          <cell r="CC208">
            <v>22282</v>
          </cell>
          <cell r="CD208">
            <v>172643</v>
          </cell>
          <cell r="CE208">
            <v>739840</v>
          </cell>
          <cell r="CF208">
            <v>495707</v>
          </cell>
          <cell r="CG208">
            <v>22282</v>
          </cell>
          <cell r="CH208">
            <v>150361</v>
          </cell>
          <cell r="CI208">
            <v>71490</v>
          </cell>
          <cell r="CJ208">
            <v>739840</v>
          </cell>
          <cell r="CK208">
            <v>0</v>
          </cell>
          <cell r="CL208">
            <v>0</v>
          </cell>
          <cell r="CM208">
            <v>0</v>
          </cell>
          <cell r="CN208">
            <v>0</v>
          </cell>
          <cell r="CO208">
            <v>0</v>
          </cell>
          <cell r="CP208">
            <v>0</v>
          </cell>
          <cell r="CQ208">
            <v>0</v>
          </cell>
          <cell r="CR208">
            <v>0</v>
          </cell>
          <cell r="CS208">
            <v>0</v>
          </cell>
        </row>
        <row r="209">
          <cell r="A209">
            <v>890</v>
          </cell>
          <cell r="B209">
            <v>3093</v>
          </cell>
          <cell r="C209" t="str">
            <v>Holy Trinity Church of England Primary School</v>
          </cell>
          <cell r="M209">
            <v>0</v>
          </cell>
          <cell r="N209">
            <v>0</v>
          </cell>
          <cell r="O209">
            <v>30</v>
          </cell>
          <cell r="P209">
            <v>29</v>
          </cell>
          <cell r="Q209">
            <v>28</v>
          </cell>
          <cell r="R209">
            <v>18</v>
          </cell>
          <cell r="S209">
            <v>32</v>
          </cell>
          <cell r="T209">
            <v>21</v>
          </cell>
          <cell r="U209">
            <v>25</v>
          </cell>
          <cell r="V209">
            <v>0</v>
          </cell>
          <cell r="W209">
            <v>183</v>
          </cell>
          <cell r="X209">
            <v>87</v>
          </cell>
          <cell r="Y209">
            <v>96</v>
          </cell>
          <cell r="Z209">
            <v>183</v>
          </cell>
          <cell r="AA209">
            <v>0</v>
          </cell>
          <cell r="AB209">
            <v>0</v>
          </cell>
          <cell r="AC209">
            <v>0.27079999999999999</v>
          </cell>
          <cell r="AD209">
            <v>24</v>
          </cell>
          <cell r="AE209">
            <v>26</v>
          </cell>
          <cell r="AF209">
            <v>6</v>
          </cell>
          <cell r="AG209">
            <v>7</v>
          </cell>
          <cell r="AH209">
            <v>25</v>
          </cell>
          <cell r="AI209">
            <v>19</v>
          </cell>
          <cell r="AJ209">
            <v>8.4374000000000002</v>
          </cell>
          <cell r="AK209">
            <v>29644.71</v>
          </cell>
          <cell r="AL209">
            <v>30842</v>
          </cell>
          <cell r="AM209">
            <v>-1197.2900000000009</v>
          </cell>
          <cell r="AN209">
            <v>-10102.01</v>
          </cell>
          <cell r="AO209">
            <v>0.33329999999999999</v>
          </cell>
          <cell r="AP209">
            <v>-3367</v>
          </cell>
          <cell r="AQ209">
            <v>60031</v>
          </cell>
          <cell r="AR209">
            <v>226737</v>
          </cell>
          <cell r="AS209">
            <v>49410</v>
          </cell>
          <cell r="AT209">
            <v>276147</v>
          </cell>
          <cell r="AU209">
            <v>13495</v>
          </cell>
          <cell r="AV209">
            <v>2644</v>
          </cell>
          <cell r="AW209">
            <v>16139</v>
          </cell>
          <cell r="AX209">
            <v>4850</v>
          </cell>
          <cell r="AY209">
            <v>4752</v>
          </cell>
          <cell r="AZ209">
            <v>4290</v>
          </cell>
          <cell r="BA209">
            <v>0</v>
          </cell>
          <cell r="BB209">
            <v>30031</v>
          </cell>
          <cell r="BC209">
            <v>0</v>
          </cell>
          <cell r="BD209">
            <v>8352</v>
          </cell>
          <cell r="BE209">
            <v>1305</v>
          </cell>
          <cell r="BF209">
            <v>0</v>
          </cell>
          <cell r="BG209">
            <v>297</v>
          </cell>
          <cell r="BH209">
            <v>0</v>
          </cell>
          <cell r="BI209">
            <v>0</v>
          </cell>
          <cell r="BJ209">
            <v>0</v>
          </cell>
          <cell r="BK209">
            <v>0</v>
          </cell>
          <cell r="BL209">
            <v>0</v>
          </cell>
          <cell r="BM209">
            <v>0</v>
          </cell>
          <cell r="BN209">
            <v>9954</v>
          </cell>
          <cell r="BO209">
            <v>-3367</v>
          </cell>
          <cell r="BP209">
            <v>5173</v>
          </cell>
          <cell r="BQ209">
            <v>5377</v>
          </cell>
          <cell r="BR209">
            <v>383346</v>
          </cell>
          <cell r="BS209">
            <v>18000</v>
          </cell>
          <cell r="BT209">
            <v>401346</v>
          </cell>
          <cell r="BU209">
            <v>149</v>
          </cell>
          <cell r="BV209">
            <v>0</v>
          </cell>
          <cell r="BW209">
            <v>0</v>
          </cell>
          <cell r="BX209">
            <v>0</v>
          </cell>
          <cell r="BY209">
            <v>0</v>
          </cell>
          <cell r="BZ209">
            <v>0</v>
          </cell>
          <cell r="CA209">
            <v>19017</v>
          </cell>
          <cell r="CC209">
            <v>19017</v>
          </cell>
          <cell r="CD209">
            <v>19166</v>
          </cell>
          <cell r="CE209">
            <v>420512</v>
          </cell>
          <cell r="CF209">
            <v>371315</v>
          </cell>
          <cell r="CG209">
            <v>19017</v>
          </cell>
          <cell r="CH209">
            <v>149</v>
          </cell>
          <cell r="CI209">
            <v>30031</v>
          </cell>
          <cell r="CJ209">
            <v>420512</v>
          </cell>
          <cell r="CK209">
            <v>0</v>
          </cell>
          <cell r="CL209">
            <v>0</v>
          </cell>
          <cell r="CM209">
            <v>0</v>
          </cell>
          <cell r="CN209">
            <v>0</v>
          </cell>
          <cell r="CO209">
            <v>0</v>
          </cell>
          <cell r="CP209">
            <v>0</v>
          </cell>
          <cell r="CQ209">
            <v>0</v>
          </cell>
          <cell r="CR209">
            <v>0</v>
          </cell>
          <cell r="CS209">
            <v>0</v>
          </cell>
        </row>
        <row r="210">
          <cell r="A210">
            <v>891</v>
          </cell>
          <cell r="B210">
            <v>2151</v>
          </cell>
          <cell r="C210" t="str">
            <v>Greatfield Park Primary School</v>
          </cell>
          <cell r="M210">
            <v>0</v>
          </cell>
          <cell r="N210">
            <v>0</v>
          </cell>
          <cell r="O210">
            <v>30</v>
          </cell>
          <cell r="P210">
            <v>29</v>
          </cell>
          <cell r="Q210">
            <v>27</v>
          </cell>
          <cell r="R210">
            <v>33</v>
          </cell>
          <cell r="S210">
            <v>29</v>
          </cell>
          <cell r="T210">
            <v>24</v>
          </cell>
          <cell r="U210">
            <v>28</v>
          </cell>
          <cell r="V210">
            <v>0</v>
          </cell>
          <cell r="W210">
            <v>200</v>
          </cell>
          <cell r="X210">
            <v>86</v>
          </cell>
          <cell r="Y210">
            <v>114</v>
          </cell>
          <cell r="Z210">
            <v>200</v>
          </cell>
          <cell r="AA210">
            <v>0</v>
          </cell>
          <cell r="AB210">
            <v>0</v>
          </cell>
          <cell r="AC210">
            <v>0.1754</v>
          </cell>
          <cell r="AD210">
            <v>15</v>
          </cell>
          <cell r="AE210">
            <v>20</v>
          </cell>
          <cell r="AF210">
            <v>5</v>
          </cell>
          <cell r="AG210">
            <v>8</v>
          </cell>
          <cell r="AH210">
            <v>5</v>
          </cell>
          <cell r="AI210">
            <v>7</v>
          </cell>
          <cell r="AJ210">
            <v>7.3744999999999994</v>
          </cell>
          <cell r="AK210">
            <v>29575.69</v>
          </cell>
          <cell r="AL210">
            <v>30842</v>
          </cell>
          <cell r="AM210">
            <v>-1266.3100000000013</v>
          </cell>
          <cell r="AN210">
            <v>-9338.4</v>
          </cell>
          <cell r="AO210">
            <v>0.33329999999999999</v>
          </cell>
          <cell r="AP210">
            <v>-3112</v>
          </cell>
          <cell r="AQ210">
            <v>60031</v>
          </cell>
          <cell r="AR210">
            <v>247800</v>
          </cell>
          <cell r="AS210">
            <v>54000</v>
          </cell>
          <cell r="AT210">
            <v>301800</v>
          </cell>
          <cell r="AU210">
            <v>49646</v>
          </cell>
          <cell r="AV210">
            <v>1390</v>
          </cell>
          <cell r="AW210">
            <v>51036</v>
          </cell>
          <cell r="AX210">
            <v>970</v>
          </cell>
          <cell r="AY210">
            <v>2970</v>
          </cell>
          <cell r="AZ210">
            <v>3300</v>
          </cell>
          <cell r="BA210">
            <v>0</v>
          </cell>
          <cell r="BB210">
            <v>58276</v>
          </cell>
          <cell r="BC210">
            <v>0</v>
          </cell>
          <cell r="BD210">
            <v>8256</v>
          </cell>
          <cell r="BE210">
            <v>1290</v>
          </cell>
          <cell r="BF210">
            <v>0</v>
          </cell>
          <cell r="BG210">
            <v>297</v>
          </cell>
          <cell r="BH210">
            <v>0</v>
          </cell>
          <cell r="BI210">
            <v>0</v>
          </cell>
          <cell r="BJ210">
            <v>0</v>
          </cell>
          <cell r="BK210">
            <v>0</v>
          </cell>
          <cell r="BL210">
            <v>0</v>
          </cell>
          <cell r="BM210">
            <v>0</v>
          </cell>
          <cell r="BN210">
            <v>9843</v>
          </cell>
          <cell r="BO210">
            <v>-3112</v>
          </cell>
          <cell r="BP210">
            <v>12831</v>
          </cell>
          <cell r="BQ210">
            <v>1981</v>
          </cell>
          <cell r="BR210">
            <v>441650</v>
          </cell>
          <cell r="BS210">
            <v>18000</v>
          </cell>
          <cell r="BT210">
            <v>459650</v>
          </cell>
          <cell r="BU210">
            <v>149</v>
          </cell>
          <cell r="BV210">
            <v>0</v>
          </cell>
          <cell r="BW210">
            <v>0</v>
          </cell>
          <cell r="BX210">
            <v>0</v>
          </cell>
          <cell r="BY210">
            <v>0</v>
          </cell>
          <cell r="BZ210">
            <v>0</v>
          </cell>
          <cell r="CA210">
            <v>19907</v>
          </cell>
          <cell r="CB210">
            <v>17916</v>
          </cell>
          <cell r="CC210">
            <v>1991</v>
          </cell>
          <cell r="CD210">
            <v>2140</v>
          </cell>
          <cell r="CE210">
            <v>461790</v>
          </cell>
          <cell r="CF210">
            <v>401374</v>
          </cell>
          <cell r="CG210">
            <v>1991</v>
          </cell>
          <cell r="CH210">
            <v>149</v>
          </cell>
          <cell r="CI210">
            <v>58276</v>
          </cell>
          <cell r="CJ210">
            <v>461790</v>
          </cell>
          <cell r="CK210">
            <v>0</v>
          </cell>
          <cell r="CL210">
            <v>0</v>
          </cell>
          <cell r="CM210">
            <v>0</v>
          </cell>
          <cell r="CN210">
            <v>0</v>
          </cell>
          <cell r="CO210">
            <v>0</v>
          </cell>
          <cell r="CP210">
            <v>0</v>
          </cell>
          <cell r="CQ210">
            <v>0</v>
          </cell>
          <cell r="CR210">
            <v>0</v>
          </cell>
          <cell r="CS210">
            <v>0</v>
          </cell>
        </row>
        <row r="211">
          <cell r="A211">
            <v>892</v>
          </cell>
          <cell r="B211">
            <v>2160</v>
          </cell>
          <cell r="C211" t="str">
            <v>Lakeside Primary School</v>
          </cell>
          <cell r="M211">
            <v>0</v>
          </cell>
          <cell r="N211">
            <v>0</v>
          </cell>
          <cell r="O211">
            <v>60</v>
          </cell>
          <cell r="P211">
            <v>58</v>
          </cell>
          <cell r="Q211">
            <v>60</v>
          </cell>
          <cell r="R211">
            <v>58</v>
          </cell>
          <cell r="S211">
            <v>58</v>
          </cell>
          <cell r="T211">
            <v>39</v>
          </cell>
          <cell r="U211">
            <v>54</v>
          </cell>
          <cell r="V211">
            <v>0</v>
          </cell>
          <cell r="W211">
            <v>387</v>
          </cell>
          <cell r="X211">
            <v>178</v>
          </cell>
          <cell r="Y211">
            <v>209</v>
          </cell>
          <cell r="Z211">
            <v>387</v>
          </cell>
          <cell r="AA211">
            <v>0</v>
          </cell>
          <cell r="AB211">
            <v>0</v>
          </cell>
          <cell r="AC211">
            <v>0.1053</v>
          </cell>
          <cell r="AD211">
            <v>19</v>
          </cell>
          <cell r="AE211">
            <v>22</v>
          </cell>
          <cell r="AF211">
            <v>7</v>
          </cell>
          <cell r="AG211">
            <v>4</v>
          </cell>
          <cell r="AH211">
            <v>11</v>
          </cell>
          <cell r="AI211">
            <v>10</v>
          </cell>
          <cell r="AJ211">
            <v>14.5002</v>
          </cell>
          <cell r="AK211">
            <v>32231.86</v>
          </cell>
          <cell r="AL211">
            <v>30842</v>
          </cell>
          <cell r="AM211">
            <v>1389.8600000000006</v>
          </cell>
          <cell r="AN211">
            <v>20153.25</v>
          </cell>
          <cell r="AO211">
            <v>0.5</v>
          </cell>
          <cell r="AP211">
            <v>10077</v>
          </cell>
          <cell r="AQ211">
            <v>60031</v>
          </cell>
          <cell r="AR211">
            <v>479493</v>
          </cell>
          <cell r="AS211">
            <v>104490</v>
          </cell>
          <cell r="AT211">
            <v>583983</v>
          </cell>
          <cell r="AU211">
            <v>37007</v>
          </cell>
          <cell r="AV211">
            <v>1822</v>
          </cell>
          <cell r="AW211">
            <v>38829</v>
          </cell>
          <cell r="AX211">
            <v>2134</v>
          </cell>
          <cell r="AY211">
            <v>3762</v>
          </cell>
          <cell r="AZ211">
            <v>3630</v>
          </cell>
          <cell r="BA211">
            <v>0</v>
          </cell>
          <cell r="BB211">
            <v>48355</v>
          </cell>
          <cell r="BC211">
            <v>0</v>
          </cell>
          <cell r="BD211">
            <v>17088</v>
          </cell>
          <cell r="BE211">
            <v>2670</v>
          </cell>
          <cell r="BF211">
            <v>0</v>
          </cell>
          <cell r="BG211">
            <v>297</v>
          </cell>
          <cell r="BH211">
            <v>0</v>
          </cell>
          <cell r="BI211">
            <v>0</v>
          </cell>
          <cell r="BJ211">
            <v>0</v>
          </cell>
          <cell r="BK211">
            <v>0</v>
          </cell>
          <cell r="BL211">
            <v>0</v>
          </cell>
          <cell r="BM211">
            <v>0</v>
          </cell>
          <cell r="BN211">
            <v>20055</v>
          </cell>
          <cell r="BO211">
            <v>10077</v>
          </cell>
          <cell r="BP211">
            <v>8215</v>
          </cell>
          <cell r="BQ211">
            <v>2830</v>
          </cell>
          <cell r="BR211">
            <v>733546</v>
          </cell>
          <cell r="BS211">
            <v>30000</v>
          </cell>
          <cell r="BT211">
            <v>763546</v>
          </cell>
          <cell r="BU211">
            <v>149</v>
          </cell>
          <cell r="BV211">
            <v>0</v>
          </cell>
          <cell r="BW211">
            <v>0</v>
          </cell>
          <cell r="BX211">
            <v>0</v>
          </cell>
          <cell r="BY211">
            <v>0</v>
          </cell>
          <cell r="BZ211">
            <v>0</v>
          </cell>
          <cell r="CA211">
            <v>27942</v>
          </cell>
          <cell r="CB211">
            <v>8500</v>
          </cell>
          <cell r="CC211">
            <v>19442</v>
          </cell>
          <cell r="CD211">
            <v>19591</v>
          </cell>
          <cell r="CE211">
            <v>783137</v>
          </cell>
          <cell r="CF211">
            <v>715191</v>
          </cell>
          <cell r="CG211">
            <v>19442</v>
          </cell>
          <cell r="CH211">
            <v>149</v>
          </cell>
          <cell r="CI211">
            <v>48355</v>
          </cell>
          <cell r="CJ211">
            <v>783137</v>
          </cell>
          <cell r="CK211">
            <v>0</v>
          </cell>
          <cell r="CL211">
            <v>0</v>
          </cell>
          <cell r="CM211">
            <v>0</v>
          </cell>
          <cell r="CN211">
            <v>0</v>
          </cell>
          <cell r="CO211">
            <v>0</v>
          </cell>
          <cell r="CP211">
            <v>0</v>
          </cell>
          <cell r="CQ211">
            <v>0</v>
          </cell>
          <cell r="CR211">
            <v>0</v>
          </cell>
          <cell r="CS211">
            <v>0</v>
          </cell>
        </row>
        <row r="212">
          <cell r="A212">
            <v>893</v>
          </cell>
          <cell r="B212">
            <v>3094</v>
          </cell>
          <cell r="C212" t="str">
            <v>Leckhampton Church of England Primary School</v>
          </cell>
          <cell r="E212">
            <v>1</v>
          </cell>
          <cell r="M212">
            <v>0</v>
          </cell>
          <cell r="N212">
            <v>0</v>
          </cell>
          <cell r="O212">
            <v>60</v>
          </cell>
          <cell r="P212">
            <v>60</v>
          </cell>
          <cell r="Q212">
            <v>59</v>
          </cell>
          <cell r="R212">
            <v>59</v>
          </cell>
          <cell r="S212">
            <v>62</v>
          </cell>
          <cell r="T212">
            <v>59</v>
          </cell>
          <cell r="U212">
            <v>63</v>
          </cell>
          <cell r="V212">
            <v>0</v>
          </cell>
          <cell r="W212">
            <v>422</v>
          </cell>
          <cell r="X212">
            <v>179</v>
          </cell>
          <cell r="Y212">
            <v>243</v>
          </cell>
          <cell r="Z212">
            <v>422</v>
          </cell>
          <cell r="AA212">
            <v>0</v>
          </cell>
          <cell r="AB212">
            <v>0</v>
          </cell>
          <cell r="AC212">
            <v>0.1111</v>
          </cell>
          <cell r="AD212">
            <v>20</v>
          </cell>
          <cell r="AE212">
            <v>27</v>
          </cell>
          <cell r="AF212">
            <v>0</v>
          </cell>
          <cell r="AG212">
            <v>10</v>
          </cell>
          <cell r="AH212">
            <v>13</v>
          </cell>
          <cell r="AI212">
            <v>12</v>
          </cell>
          <cell r="AJ212">
            <v>15.100000000000001</v>
          </cell>
          <cell r="AK212">
            <v>30167.59</v>
          </cell>
          <cell r="AL212">
            <v>30842</v>
          </cell>
          <cell r="AM212">
            <v>-674.40999999999985</v>
          </cell>
          <cell r="AN212">
            <v>-10183.59</v>
          </cell>
          <cell r="AO212">
            <v>0</v>
          </cell>
          <cell r="AP212">
            <v>0</v>
          </cell>
          <cell r="AQ212">
            <v>60031</v>
          </cell>
          <cell r="AR212">
            <v>522858</v>
          </cell>
          <cell r="AS212">
            <v>113940</v>
          </cell>
          <cell r="AT212">
            <v>636798</v>
          </cell>
          <cell r="AU212">
            <v>28941</v>
          </cell>
          <cell r="AV212">
            <v>2092</v>
          </cell>
          <cell r="AW212">
            <v>31033</v>
          </cell>
          <cell r="AX212">
            <v>2522</v>
          </cell>
          <cell r="AY212">
            <v>3960</v>
          </cell>
          <cell r="AZ212">
            <v>4455</v>
          </cell>
          <cell r="BA212">
            <v>0</v>
          </cell>
          <cell r="BB212">
            <v>41970</v>
          </cell>
          <cell r="BC212">
            <v>0</v>
          </cell>
          <cell r="BD212">
            <v>17184</v>
          </cell>
          <cell r="BE212">
            <v>2685</v>
          </cell>
          <cell r="BF212">
            <v>0</v>
          </cell>
          <cell r="BG212">
            <v>297</v>
          </cell>
          <cell r="BH212">
            <v>0</v>
          </cell>
          <cell r="BI212">
            <v>0</v>
          </cell>
          <cell r="BJ212">
            <v>0</v>
          </cell>
          <cell r="BK212">
            <v>0</v>
          </cell>
          <cell r="BL212">
            <v>0</v>
          </cell>
          <cell r="BM212">
            <v>0</v>
          </cell>
          <cell r="BN212">
            <v>20166</v>
          </cell>
          <cell r="BO212">
            <v>0</v>
          </cell>
          <cell r="BP212">
            <v>8303</v>
          </cell>
          <cell r="BQ212">
            <v>3396</v>
          </cell>
          <cell r="BR212">
            <v>770664</v>
          </cell>
          <cell r="BS212">
            <v>40000</v>
          </cell>
          <cell r="BT212">
            <v>810664</v>
          </cell>
          <cell r="BU212">
            <v>149</v>
          </cell>
          <cell r="BV212">
            <v>0</v>
          </cell>
          <cell r="BW212">
            <v>0</v>
          </cell>
          <cell r="BX212">
            <v>0</v>
          </cell>
          <cell r="BY212">
            <v>0</v>
          </cell>
          <cell r="BZ212">
            <v>0</v>
          </cell>
          <cell r="CA212">
            <v>29702</v>
          </cell>
          <cell r="CC212">
            <v>29702</v>
          </cell>
          <cell r="CD212">
            <v>29851</v>
          </cell>
          <cell r="CE212">
            <v>840515</v>
          </cell>
          <cell r="CF212">
            <v>768694</v>
          </cell>
          <cell r="CG212">
            <v>29702</v>
          </cell>
          <cell r="CH212">
            <v>149</v>
          </cell>
          <cell r="CI212">
            <v>41970</v>
          </cell>
          <cell r="CJ212">
            <v>840515</v>
          </cell>
          <cell r="CK212">
            <v>56058</v>
          </cell>
          <cell r="CL212">
            <v>40000</v>
          </cell>
          <cell r="CM212">
            <v>56053</v>
          </cell>
          <cell r="CN212">
            <v>2282</v>
          </cell>
          <cell r="CO212">
            <v>2285</v>
          </cell>
          <cell r="CP212">
            <v>17</v>
          </cell>
          <cell r="CQ212">
            <v>11</v>
          </cell>
          <cell r="CR212">
            <v>3234</v>
          </cell>
          <cell r="CS212">
            <v>3228</v>
          </cell>
        </row>
        <row r="213">
          <cell r="A213">
            <v>894</v>
          </cell>
          <cell r="B213">
            <v>2152</v>
          </cell>
          <cell r="C213" t="str">
            <v>Lynworth Primary School</v>
          </cell>
          <cell r="M213">
            <v>0</v>
          </cell>
          <cell r="N213">
            <v>0</v>
          </cell>
          <cell r="O213">
            <v>20</v>
          </cell>
          <cell r="P213">
            <v>15</v>
          </cell>
          <cell r="Q213">
            <v>25</v>
          </cell>
          <cell r="R213">
            <v>29</v>
          </cell>
          <cell r="S213">
            <v>30</v>
          </cell>
          <cell r="T213">
            <v>19</v>
          </cell>
          <cell r="U213">
            <v>30</v>
          </cell>
          <cell r="V213">
            <v>1</v>
          </cell>
          <cell r="W213">
            <v>169</v>
          </cell>
          <cell r="X213">
            <v>60</v>
          </cell>
          <cell r="Y213">
            <v>109</v>
          </cell>
          <cell r="Z213">
            <v>169</v>
          </cell>
          <cell r="AA213">
            <v>0</v>
          </cell>
          <cell r="AB213">
            <v>0</v>
          </cell>
          <cell r="AC213">
            <v>0.28439999999999999</v>
          </cell>
          <cell r="AD213">
            <v>17</v>
          </cell>
          <cell r="AE213">
            <v>31</v>
          </cell>
          <cell r="AF213">
            <v>4</v>
          </cell>
          <cell r="AG213">
            <v>13</v>
          </cell>
          <cell r="AH213">
            <v>59</v>
          </cell>
          <cell r="AI213">
            <v>46</v>
          </cell>
          <cell r="AJ213">
            <v>7</v>
          </cell>
          <cell r="AK213">
            <v>31552.670000000002</v>
          </cell>
          <cell r="AL213">
            <v>30842</v>
          </cell>
          <cell r="AM213">
            <v>710.67000000000189</v>
          </cell>
          <cell r="AN213">
            <v>4974.6899999999996</v>
          </cell>
          <cell r="AO213">
            <v>0.75</v>
          </cell>
          <cell r="AP213">
            <v>3731</v>
          </cell>
          <cell r="AQ213">
            <v>60031</v>
          </cell>
          <cell r="AR213">
            <v>209391</v>
          </cell>
          <cell r="AS213">
            <v>45630</v>
          </cell>
          <cell r="AT213">
            <v>255021</v>
          </cell>
          <cell r="AU213">
            <v>27749</v>
          </cell>
          <cell r="AV213">
            <v>3762</v>
          </cell>
          <cell r="AW213">
            <v>31511</v>
          </cell>
          <cell r="AX213">
            <v>11446</v>
          </cell>
          <cell r="AY213">
            <v>3366</v>
          </cell>
          <cell r="AZ213">
            <v>5115</v>
          </cell>
          <cell r="BA213">
            <v>0</v>
          </cell>
          <cell r="BB213">
            <v>51438</v>
          </cell>
          <cell r="BC213">
            <v>0</v>
          </cell>
          <cell r="BD213">
            <v>5760</v>
          </cell>
          <cell r="BE213">
            <v>900</v>
          </cell>
          <cell r="BF213">
            <v>0</v>
          </cell>
          <cell r="BG213">
            <v>297</v>
          </cell>
          <cell r="BH213">
            <v>0</v>
          </cell>
          <cell r="BI213">
            <v>4025</v>
          </cell>
          <cell r="BJ213">
            <v>0</v>
          </cell>
          <cell r="BK213">
            <v>0</v>
          </cell>
          <cell r="BL213">
            <v>0</v>
          </cell>
          <cell r="BM213">
            <v>0</v>
          </cell>
          <cell r="BN213">
            <v>10982</v>
          </cell>
          <cell r="BO213">
            <v>3731</v>
          </cell>
          <cell r="BP213">
            <v>7029</v>
          </cell>
          <cell r="BQ213">
            <v>13018</v>
          </cell>
          <cell r="BR213">
            <v>401250</v>
          </cell>
          <cell r="BS213">
            <v>18000</v>
          </cell>
          <cell r="BT213">
            <v>419250</v>
          </cell>
          <cell r="BU213">
            <v>149</v>
          </cell>
          <cell r="BV213">
            <v>0</v>
          </cell>
          <cell r="BW213">
            <v>0</v>
          </cell>
          <cell r="BX213">
            <v>0</v>
          </cell>
          <cell r="BY213">
            <v>0</v>
          </cell>
          <cell r="BZ213">
            <v>0</v>
          </cell>
          <cell r="CA213">
            <v>19441</v>
          </cell>
          <cell r="CC213">
            <v>19441</v>
          </cell>
          <cell r="CD213">
            <v>19590</v>
          </cell>
          <cell r="CE213">
            <v>438840</v>
          </cell>
          <cell r="CF213">
            <v>367812</v>
          </cell>
          <cell r="CG213">
            <v>19441</v>
          </cell>
          <cell r="CH213">
            <v>149</v>
          </cell>
          <cell r="CI213">
            <v>51438</v>
          </cell>
          <cell r="CJ213">
            <v>438840</v>
          </cell>
          <cell r="CK213">
            <v>0</v>
          </cell>
          <cell r="CL213">
            <v>0</v>
          </cell>
          <cell r="CM213">
            <v>0</v>
          </cell>
          <cell r="CN213">
            <v>0</v>
          </cell>
          <cell r="CO213">
            <v>0</v>
          </cell>
          <cell r="CP213">
            <v>0</v>
          </cell>
          <cell r="CQ213">
            <v>0</v>
          </cell>
          <cell r="CR213">
            <v>0</v>
          </cell>
          <cell r="CS213">
            <v>0</v>
          </cell>
        </row>
        <row r="214">
          <cell r="A214">
            <v>897</v>
          </cell>
          <cell r="B214">
            <v>2182</v>
          </cell>
          <cell r="C214" t="str">
            <v>Monkscroft Community Primary School</v>
          </cell>
          <cell r="M214">
            <v>0</v>
          </cell>
          <cell r="N214">
            <v>0</v>
          </cell>
          <cell r="O214">
            <v>12</v>
          </cell>
          <cell r="P214">
            <v>15</v>
          </cell>
          <cell r="Q214">
            <v>14</v>
          </cell>
          <cell r="R214">
            <v>24</v>
          </cell>
          <cell r="S214">
            <v>28</v>
          </cell>
          <cell r="T214">
            <v>17</v>
          </cell>
          <cell r="U214">
            <v>17</v>
          </cell>
          <cell r="V214">
            <v>0</v>
          </cell>
          <cell r="W214">
            <v>127</v>
          </cell>
          <cell r="X214">
            <v>41</v>
          </cell>
          <cell r="Y214">
            <v>86</v>
          </cell>
          <cell r="Z214">
            <v>127</v>
          </cell>
          <cell r="AA214">
            <v>0</v>
          </cell>
          <cell r="AB214">
            <v>0</v>
          </cell>
          <cell r="AC214">
            <v>0.39529999999999998</v>
          </cell>
          <cell r="AD214">
            <v>16</v>
          </cell>
          <cell r="AE214">
            <v>34</v>
          </cell>
          <cell r="AF214">
            <v>2</v>
          </cell>
          <cell r="AG214">
            <v>9</v>
          </cell>
          <cell r="AH214">
            <v>71</v>
          </cell>
          <cell r="AI214">
            <v>33</v>
          </cell>
          <cell r="AJ214">
            <v>7.5723000000000003</v>
          </cell>
          <cell r="AK214">
            <v>32406.41</v>
          </cell>
          <cell r="AL214">
            <v>30842</v>
          </cell>
          <cell r="AM214">
            <v>1564.4099999999999</v>
          </cell>
          <cell r="AN214">
            <v>11846.18</v>
          </cell>
          <cell r="AO214">
            <v>1</v>
          </cell>
          <cell r="AP214">
            <v>11846</v>
          </cell>
          <cell r="AQ214">
            <v>60031</v>
          </cell>
          <cell r="AR214">
            <v>157353</v>
          </cell>
          <cell r="AS214">
            <v>34290</v>
          </cell>
          <cell r="AT214">
            <v>191643</v>
          </cell>
          <cell r="AU214">
            <v>30911</v>
          </cell>
          <cell r="AV214">
            <v>4252</v>
          </cell>
          <cell r="AW214">
            <v>35163</v>
          </cell>
          <cell r="AX214">
            <v>13774</v>
          </cell>
          <cell r="AY214">
            <v>3168</v>
          </cell>
          <cell r="AZ214">
            <v>5610</v>
          </cell>
          <cell r="BA214">
            <v>0</v>
          </cell>
          <cell r="BB214">
            <v>57715</v>
          </cell>
          <cell r="BC214">
            <v>0</v>
          </cell>
          <cell r="BD214">
            <v>3936</v>
          </cell>
          <cell r="BE214">
            <v>615</v>
          </cell>
          <cell r="BF214">
            <v>0</v>
          </cell>
          <cell r="BG214">
            <v>297</v>
          </cell>
          <cell r="BH214">
            <v>0</v>
          </cell>
          <cell r="BI214">
            <v>10990</v>
          </cell>
          <cell r="BJ214">
            <v>0</v>
          </cell>
          <cell r="BK214">
            <v>0</v>
          </cell>
          <cell r="BL214">
            <v>0</v>
          </cell>
          <cell r="BM214">
            <v>0</v>
          </cell>
          <cell r="BN214">
            <v>15838</v>
          </cell>
          <cell r="BO214">
            <v>11846</v>
          </cell>
          <cell r="BP214">
            <v>6993</v>
          </cell>
          <cell r="BQ214">
            <v>9339</v>
          </cell>
          <cell r="BR214">
            <v>353405</v>
          </cell>
          <cell r="BS214">
            <v>18000</v>
          </cell>
          <cell r="BT214">
            <v>371405</v>
          </cell>
          <cell r="BU214">
            <v>149</v>
          </cell>
          <cell r="BV214">
            <v>0</v>
          </cell>
          <cell r="BW214">
            <v>0</v>
          </cell>
          <cell r="BX214">
            <v>0</v>
          </cell>
          <cell r="BY214">
            <v>0</v>
          </cell>
          <cell r="BZ214">
            <v>0</v>
          </cell>
          <cell r="CA214">
            <v>17787</v>
          </cell>
          <cell r="CC214">
            <v>17787</v>
          </cell>
          <cell r="CD214">
            <v>17936</v>
          </cell>
          <cell r="CE214">
            <v>389341</v>
          </cell>
          <cell r="CF214">
            <v>313690</v>
          </cell>
          <cell r="CG214">
            <v>17787</v>
          </cell>
          <cell r="CH214">
            <v>149</v>
          </cell>
          <cell r="CI214">
            <v>57715</v>
          </cell>
          <cell r="CJ214">
            <v>389341</v>
          </cell>
          <cell r="CK214">
            <v>0</v>
          </cell>
          <cell r="CL214">
            <v>0</v>
          </cell>
          <cell r="CM214">
            <v>0</v>
          </cell>
          <cell r="CN214">
            <v>0</v>
          </cell>
          <cell r="CO214">
            <v>0</v>
          </cell>
          <cell r="CP214">
            <v>0</v>
          </cell>
          <cell r="CQ214">
            <v>0</v>
          </cell>
          <cell r="CR214">
            <v>0</v>
          </cell>
          <cell r="CS214">
            <v>0</v>
          </cell>
        </row>
        <row r="215">
          <cell r="A215">
            <v>898</v>
          </cell>
          <cell r="B215">
            <v>2155</v>
          </cell>
          <cell r="C215" t="str">
            <v>Naunton Park Primary School</v>
          </cell>
          <cell r="I215">
            <v>1</v>
          </cell>
          <cell r="M215">
            <v>1</v>
          </cell>
          <cell r="N215">
            <v>0</v>
          </cell>
          <cell r="O215">
            <v>52</v>
          </cell>
          <cell r="P215">
            <v>57</v>
          </cell>
          <cell r="Q215">
            <v>53</v>
          </cell>
          <cell r="R215">
            <v>55</v>
          </cell>
          <cell r="S215">
            <v>42</v>
          </cell>
          <cell r="T215">
            <v>51</v>
          </cell>
          <cell r="U215">
            <v>50</v>
          </cell>
          <cell r="V215">
            <v>0</v>
          </cell>
          <cell r="W215">
            <v>361</v>
          </cell>
          <cell r="X215">
            <v>163</v>
          </cell>
          <cell r="Y215">
            <v>198</v>
          </cell>
          <cell r="Z215">
            <v>361</v>
          </cell>
          <cell r="AA215">
            <v>0</v>
          </cell>
          <cell r="AB215">
            <v>0</v>
          </cell>
          <cell r="AC215">
            <v>0.17169999999999999</v>
          </cell>
          <cell r="AD215">
            <v>28</v>
          </cell>
          <cell r="AE215">
            <v>34</v>
          </cell>
          <cell r="AF215">
            <v>6</v>
          </cell>
          <cell r="AG215">
            <v>7</v>
          </cell>
          <cell r="AH215">
            <v>14</v>
          </cell>
          <cell r="AI215">
            <v>10</v>
          </cell>
          <cell r="AJ215">
            <v>15.151499999999999</v>
          </cell>
          <cell r="AK215">
            <v>31150.050000000003</v>
          </cell>
          <cell r="AL215">
            <v>30842</v>
          </cell>
          <cell r="AM215">
            <v>308.05000000000291</v>
          </cell>
          <cell r="AN215">
            <v>4667.42</v>
          </cell>
          <cell r="AO215">
            <v>0.5</v>
          </cell>
          <cell r="AP215">
            <v>2334</v>
          </cell>
          <cell r="AQ215">
            <v>60031</v>
          </cell>
          <cell r="AR215">
            <v>447279</v>
          </cell>
          <cell r="AS215">
            <v>97470</v>
          </cell>
          <cell r="AT215">
            <v>544749</v>
          </cell>
          <cell r="AU215">
            <v>1529</v>
          </cell>
          <cell r="AV215">
            <v>2656</v>
          </cell>
          <cell r="AW215">
            <v>4185</v>
          </cell>
          <cell r="AX215">
            <v>2716</v>
          </cell>
          <cell r="AY215">
            <v>5544</v>
          </cell>
          <cell r="AZ215">
            <v>5610</v>
          </cell>
          <cell r="BA215">
            <v>18807</v>
          </cell>
          <cell r="BB215">
            <v>36862</v>
          </cell>
          <cell r="BC215">
            <v>0</v>
          </cell>
          <cell r="BD215">
            <v>15648</v>
          </cell>
          <cell r="BE215">
            <v>2445</v>
          </cell>
          <cell r="BF215">
            <v>0</v>
          </cell>
          <cell r="BG215">
            <v>297</v>
          </cell>
          <cell r="BH215">
            <v>0</v>
          </cell>
          <cell r="BI215">
            <v>0</v>
          </cell>
          <cell r="BJ215">
            <v>0</v>
          </cell>
          <cell r="BK215">
            <v>0</v>
          </cell>
          <cell r="BL215">
            <v>0</v>
          </cell>
          <cell r="BM215">
            <v>0</v>
          </cell>
          <cell r="BN215">
            <v>18390</v>
          </cell>
          <cell r="BO215">
            <v>2334</v>
          </cell>
          <cell r="BP215">
            <v>10212</v>
          </cell>
          <cell r="BQ215">
            <v>2830</v>
          </cell>
          <cell r="BR215">
            <v>675408</v>
          </cell>
          <cell r="BS215">
            <v>30000</v>
          </cell>
          <cell r="BT215">
            <v>705408</v>
          </cell>
          <cell r="BU215">
            <v>149</v>
          </cell>
          <cell r="BV215">
            <v>0</v>
          </cell>
          <cell r="BW215">
            <v>0</v>
          </cell>
          <cell r="BX215">
            <v>0</v>
          </cell>
          <cell r="BY215">
            <v>0</v>
          </cell>
          <cell r="BZ215">
            <v>0</v>
          </cell>
          <cell r="CA215">
            <v>27454</v>
          </cell>
          <cell r="CC215">
            <v>27454</v>
          </cell>
          <cell r="CD215">
            <v>27603</v>
          </cell>
          <cell r="CE215">
            <v>733011</v>
          </cell>
          <cell r="CF215">
            <v>668546</v>
          </cell>
          <cell r="CG215">
            <v>27454</v>
          </cell>
          <cell r="CH215">
            <v>149</v>
          </cell>
          <cell r="CI215">
            <v>36862</v>
          </cell>
          <cell r="CJ215">
            <v>733011</v>
          </cell>
          <cell r="CK215">
            <v>0</v>
          </cell>
          <cell r="CL215">
            <v>0</v>
          </cell>
          <cell r="CM215">
            <v>0</v>
          </cell>
          <cell r="CN215">
            <v>0</v>
          </cell>
          <cell r="CO215">
            <v>0</v>
          </cell>
          <cell r="CP215">
            <v>0</v>
          </cell>
          <cell r="CQ215">
            <v>0</v>
          </cell>
          <cell r="CR215">
            <v>0</v>
          </cell>
          <cell r="CS215">
            <v>0</v>
          </cell>
        </row>
        <row r="216">
          <cell r="A216">
            <v>902</v>
          </cell>
          <cell r="B216">
            <v>2158</v>
          </cell>
          <cell r="C216" t="str">
            <v>Rowanfield Infant School</v>
          </cell>
          <cell r="M216">
            <v>0</v>
          </cell>
          <cell r="N216">
            <v>0</v>
          </cell>
          <cell r="O216">
            <v>67</v>
          </cell>
          <cell r="P216">
            <v>66</v>
          </cell>
          <cell r="Q216">
            <v>64</v>
          </cell>
          <cell r="R216">
            <v>0</v>
          </cell>
          <cell r="S216">
            <v>0</v>
          </cell>
          <cell r="T216">
            <v>0</v>
          </cell>
          <cell r="U216">
            <v>0</v>
          </cell>
          <cell r="V216">
            <v>0</v>
          </cell>
          <cell r="W216">
            <v>197</v>
          </cell>
          <cell r="X216">
            <v>197</v>
          </cell>
          <cell r="Y216">
            <v>0</v>
          </cell>
          <cell r="Z216">
            <v>197</v>
          </cell>
          <cell r="AA216">
            <v>0</v>
          </cell>
          <cell r="AB216">
            <v>0</v>
          </cell>
          <cell r="AC216">
            <v>0.2046</v>
          </cell>
          <cell r="AD216">
            <v>40</v>
          </cell>
          <cell r="AE216">
            <v>0</v>
          </cell>
          <cell r="AF216">
            <v>7</v>
          </cell>
          <cell r="AG216">
            <v>0</v>
          </cell>
          <cell r="AH216">
            <v>50</v>
          </cell>
          <cell r="AI216">
            <v>49</v>
          </cell>
          <cell r="AJ216">
            <v>8</v>
          </cell>
          <cell r="AK216">
            <v>30809.7</v>
          </cell>
          <cell r="AL216">
            <v>30842</v>
          </cell>
          <cell r="AM216">
            <v>-32.299999999999272</v>
          </cell>
          <cell r="AN216">
            <v>-258.39999999999998</v>
          </cell>
          <cell r="AO216">
            <v>0.33329999999999999</v>
          </cell>
          <cell r="AP216">
            <v>-86</v>
          </cell>
          <cell r="AQ216">
            <v>60031</v>
          </cell>
          <cell r="AR216">
            <v>244083</v>
          </cell>
          <cell r="AS216">
            <v>53190</v>
          </cell>
          <cell r="AT216">
            <v>297273</v>
          </cell>
          <cell r="AU216">
            <v>26476</v>
          </cell>
          <cell r="AV216">
            <v>3320</v>
          </cell>
          <cell r="AW216">
            <v>29796</v>
          </cell>
          <cell r="AX216">
            <v>9700</v>
          </cell>
          <cell r="AY216">
            <v>7920</v>
          </cell>
          <cell r="AZ216">
            <v>0</v>
          </cell>
          <cell r="BA216">
            <v>0</v>
          </cell>
          <cell r="BB216">
            <v>47416</v>
          </cell>
          <cell r="BC216">
            <v>0</v>
          </cell>
          <cell r="BD216">
            <v>18912</v>
          </cell>
          <cell r="BE216">
            <v>2955</v>
          </cell>
          <cell r="BF216">
            <v>0</v>
          </cell>
          <cell r="BG216">
            <v>297</v>
          </cell>
          <cell r="BH216">
            <v>0</v>
          </cell>
          <cell r="BI216">
            <v>1980</v>
          </cell>
          <cell r="BJ216">
            <v>0</v>
          </cell>
          <cell r="BK216">
            <v>0</v>
          </cell>
          <cell r="BL216">
            <v>0</v>
          </cell>
          <cell r="BM216">
            <v>0</v>
          </cell>
          <cell r="BN216">
            <v>24144</v>
          </cell>
          <cell r="BO216">
            <v>-86</v>
          </cell>
          <cell r="BP216">
            <v>0</v>
          </cell>
          <cell r="BQ216">
            <v>13867</v>
          </cell>
          <cell r="BR216">
            <v>442645</v>
          </cell>
          <cell r="BS216">
            <v>18000</v>
          </cell>
          <cell r="BT216">
            <v>460645</v>
          </cell>
          <cell r="BU216">
            <v>149</v>
          </cell>
          <cell r="BV216">
            <v>0</v>
          </cell>
          <cell r="BW216">
            <v>0</v>
          </cell>
          <cell r="BX216">
            <v>0</v>
          </cell>
          <cell r="BY216">
            <v>0</v>
          </cell>
          <cell r="BZ216">
            <v>0</v>
          </cell>
          <cell r="CA216">
            <v>19780</v>
          </cell>
          <cell r="CC216">
            <v>19780</v>
          </cell>
          <cell r="CD216">
            <v>19929</v>
          </cell>
          <cell r="CE216">
            <v>480574</v>
          </cell>
          <cell r="CF216">
            <v>413229</v>
          </cell>
          <cell r="CG216">
            <v>19780</v>
          </cell>
          <cell r="CH216">
            <v>149</v>
          </cell>
          <cell r="CI216">
            <v>47416</v>
          </cell>
          <cell r="CJ216">
            <v>480574</v>
          </cell>
          <cell r="CK216">
            <v>0</v>
          </cell>
          <cell r="CL216">
            <v>0</v>
          </cell>
          <cell r="CM216">
            <v>0</v>
          </cell>
          <cell r="CN216">
            <v>0</v>
          </cell>
          <cell r="CO216">
            <v>0</v>
          </cell>
          <cell r="CP216">
            <v>0</v>
          </cell>
          <cell r="CQ216">
            <v>0</v>
          </cell>
          <cell r="CR216">
            <v>0</v>
          </cell>
          <cell r="CS216">
            <v>0</v>
          </cell>
        </row>
        <row r="217">
          <cell r="A217">
            <v>903</v>
          </cell>
          <cell r="B217">
            <v>2157</v>
          </cell>
          <cell r="C217" t="str">
            <v>Rowanfield Junior School</v>
          </cell>
          <cell r="I217">
            <v>1</v>
          </cell>
          <cell r="M217">
            <v>0</v>
          </cell>
          <cell r="N217">
            <v>0</v>
          </cell>
          <cell r="O217">
            <v>0</v>
          </cell>
          <cell r="P217">
            <v>0</v>
          </cell>
          <cell r="Q217">
            <v>0</v>
          </cell>
          <cell r="R217">
            <v>75</v>
          </cell>
          <cell r="S217">
            <v>67</v>
          </cell>
          <cell r="T217">
            <v>85</v>
          </cell>
          <cell r="U217">
            <v>76</v>
          </cell>
          <cell r="V217">
            <v>0</v>
          </cell>
          <cell r="W217">
            <v>303</v>
          </cell>
          <cell r="X217">
            <v>0</v>
          </cell>
          <cell r="Y217">
            <v>303</v>
          </cell>
          <cell r="Z217">
            <v>303</v>
          </cell>
          <cell r="AA217">
            <v>0</v>
          </cell>
          <cell r="AB217">
            <v>0</v>
          </cell>
          <cell r="AC217">
            <v>0.2046</v>
          </cell>
          <cell r="AD217">
            <v>0</v>
          </cell>
          <cell r="AE217">
            <v>62</v>
          </cell>
          <cell r="AF217">
            <v>0</v>
          </cell>
          <cell r="AG217">
            <v>13</v>
          </cell>
          <cell r="AH217">
            <v>81</v>
          </cell>
          <cell r="AI217">
            <v>57</v>
          </cell>
          <cell r="AJ217">
            <v>13.390499999999999</v>
          </cell>
          <cell r="AK217">
            <v>30243.880000000005</v>
          </cell>
          <cell r="AL217">
            <v>30842</v>
          </cell>
          <cell r="AM217">
            <v>-598.11999999999534</v>
          </cell>
          <cell r="AN217">
            <v>-8009.13</v>
          </cell>
          <cell r="AO217">
            <v>0.33329999999999999</v>
          </cell>
          <cell r="AP217">
            <v>-2669</v>
          </cell>
          <cell r="AQ217">
            <v>60031</v>
          </cell>
          <cell r="AR217">
            <v>375417</v>
          </cell>
          <cell r="AS217">
            <v>81810</v>
          </cell>
          <cell r="AT217">
            <v>457227</v>
          </cell>
          <cell r="AU217">
            <v>25632</v>
          </cell>
          <cell r="AV217">
            <v>4900</v>
          </cell>
          <cell r="AW217">
            <v>30532</v>
          </cell>
          <cell r="AX217">
            <v>15714</v>
          </cell>
          <cell r="AY217">
            <v>0</v>
          </cell>
          <cell r="AZ217">
            <v>10230</v>
          </cell>
          <cell r="BA217">
            <v>24659</v>
          </cell>
          <cell r="BB217">
            <v>81135</v>
          </cell>
          <cell r="BC217">
            <v>0</v>
          </cell>
          <cell r="BD217">
            <v>0</v>
          </cell>
          <cell r="BE217">
            <v>0</v>
          </cell>
          <cell r="BF217">
            <v>0</v>
          </cell>
          <cell r="BG217">
            <v>297</v>
          </cell>
          <cell r="BH217">
            <v>0</v>
          </cell>
          <cell r="BI217">
            <v>3080</v>
          </cell>
          <cell r="BJ217">
            <v>0</v>
          </cell>
          <cell r="BK217">
            <v>0</v>
          </cell>
          <cell r="BL217">
            <v>0</v>
          </cell>
          <cell r="BM217">
            <v>0</v>
          </cell>
          <cell r="BN217">
            <v>3377</v>
          </cell>
          <cell r="BO217">
            <v>-2669</v>
          </cell>
          <cell r="BP217">
            <v>22245</v>
          </cell>
          <cell r="BQ217">
            <v>16131</v>
          </cell>
          <cell r="BR217">
            <v>637477</v>
          </cell>
          <cell r="BS217">
            <v>30000</v>
          </cell>
          <cell r="BT217">
            <v>667477</v>
          </cell>
          <cell r="BU217">
            <v>149</v>
          </cell>
          <cell r="BV217">
            <v>0</v>
          </cell>
          <cell r="BW217">
            <v>0</v>
          </cell>
          <cell r="BX217">
            <v>0</v>
          </cell>
          <cell r="BY217">
            <v>0</v>
          </cell>
          <cell r="BZ217">
            <v>0</v>
          </cell>
          <cell r="CA217">
            <v>25080</v>
          </cell>
          <cell r="CC217">
            <v>25080</v>
          </cell>
          <cell r="CD217">
            <v>25229</v>
          </cell>
          <cell r="CE217">
            <v>692706</v>
          </cell>
          <cell r="CF217">
            <v>586342</v>
          </cell>
          <cell r="CG217">
            <v>25080</v>
          </cell>
          <cell r="CH217">
            <v>149</v>
          </cell>
          <cell r="CI217">
            <v>81135</v>
          </cell>
          <cell r="CJ217">
            <v>692706</v>
          </cell>
          <cell r="CK217">
            <v>0</v>
          </cell>
          <cell r="CL217">
            <v>0</v>
          </cell>
          <cell r="CM217">
            <v>0</v>
          </cell>
          <cell r="CN217">
            <v>0</v>
          </cell>
          <cell r="CO217">
            <v>0</v>
          </cell>
          <cell r="CP217">
            <v>0</v>
          </cell>
          <cell r="CQ217">
            <v>0</v>
          </cell>
          <cell r="CR217">
            <v>0</v>
          </cell>
          <cell r="CS217">
            <v>0</v>
          </cell>
        </row>
        <row r="218">
          <cell r="A218">
            <v>904</v>
          </cell>
          <cell r="B218">
            <v>5201</v>
          </cell>
          <cell r="C218" t="str">
            <v>The Catholic School of Saint Gregory the Great</v>
          </cell>
          <cell r="D218">
            <v>1</v>
          </cell>
          <cell r="E218">
            <v>1</v>
          </cell>
          <cell r="F218">
            <v>1</v>
          </cell>
          <cell r="L218">
            <v>1</v>
          </cell>
          <cell r="M218">
            <v>0</v>
          </cell>
          <cell r="N218">
            <v>0</v>
          </cell>
          <cell r="O218">
            <v>57</v>
          </cell>
          <cell r="P218">
            <v>50</v>
          </cell>
          <cell r="Q218">
            <v>50</v>
          </cell>
          <cell r="R218">
            <v>38</v>
          </cell>
          <cell r="S218">
            <v>50</v>
          </cell>
          <cell r="T218">
            <v>53</v>
          </cell>
          <cell r="U218">
            <v>65</v>
          </cell>
          <cell r="V218">
            <v>1</v>
          </cell>
          <cell r="W218">
            <v>364</v>
          </cell>
          <cell r="X218">
            <v>157</v>
          </cell>
          <cell r="Y218">
            <v>207</v>
          </cell>
          <cell r="Z218">
            <v>364</v>
          </cell>
          <cell r="AA218">
            <v>0</v>
          </cell>
          <cell r="AB218">
            <v>0</v>
          </cell>
          <cell r="AC218">
            <v>7.2499999999999995E-2</v>
          </cell>
          <cell r="AD218">
            <v>11</v>
          </cell>
          <cell r="AE218">
            <v>15</v>
          </cell>
          <cell r="AF218">
            <v>2</v>
          </cell>
          <cell r="AG218">
            <v>6</v>
          </cell>
          <cell r="AH218">
            <v>23</v>
          </cell>
          <cell r="AI218">
            <v>25</v>
          </cell>
          <cell r="AJ218">
            <v>13.482200000000001</v>
          </cell>
          <cell r="AK218">
            <v>30322.899999999998</v>
          </cell>
          <cell r="AL218">
            <v>30842</v>
          </cell>
          <cell r="AM218">
            <v>-519.10000000000218</v>
          </cell>
          <cell r="AN218">
            <v>-6998.61</v>
          </cell>
          <cell r="AO218">
            <v>0</v>
          </cell>
          <cell r="AP218">
            <v>0</v>
          </cell>
          <cell r="AQ218">
            <v>60031</v>
          </cell>
          <cell r="AR218">
            <v>450996</v>
          </cell>
          <cell r="AS218">
            <v>98280</v>
          </cell>
          <cell r="AT218">
            <v>549276</v>
          </cell>
          <cell r="AU218">
            <v>9902</v>
          </cell>
          <cell r="AV218">
            <v>1726</v>
          </cell>
          <cell r="AW218">
            <v>11628</v>
          </cell>
          <cell r="AX218">
            <v>4462</v>
          </cell>
          <cell r="AY218">
            <v>2178</v>
          </cell>
          <cell r="AZ218">
            <v>2475</v>
          </cell>
          <cell r="BA218">
            <v>0</v>
          </cell>
          <cell r="BB218">
            <v>20743</v>
          </cell>
          <cell r="BC218">
            <v>0</v>
          </cell>
          <cell r="BD218">
            <v>15072</v>
          </cell>
          <cell r="BE218">
            <v>2355</v>
          </cell>
          <cell r="BF218">
            <v>0</v>
          </cell>
          <cell r="BG218">
            <v>446</v>
          </cell>
          <cell r="BH218">
            <v>0</v>
          </cell>
          <cell r="BI218">
            <v>0</v>
          </cell>
          <cell r="BJ218">
            <v>0</v>
          </cell>
          <cell r="BK218">
            <v>0</v>
          </cell>
          <cell r="BL218">
            <v>0</v>
          </cell>
          <cell r="BM218">
            <v>0</v>
          </cell>
          <cell r="BN218">
            <v>17873</v>
          </cell>
          <cell r="BO218">
            <v>0</v>
          </cell>
          <cell r="BP218">
            <v>1594</v>
          </cell>
          <cell r="BQ218">
            <v>7075</v>
          </cell>
          <cell r="BR218">
            <v>656592</v>
          </cell>
          <cell r="BS218">
            <v>30000</v>
          </cell>
          <cell r="BT218">
            <v>686592</v>
          </cell>
          <cell r="BU218">
            <v>0</v>
          </cell>
          <cell r="BV218">
            <v>0</v>
          </cell>
          <cell r="BW218">
            <v>0</v>
          </cell>
          <cell r="BX218">
            <v>0</v>
          </cell>
          <cell r="BY218">
            <v>0</v>
          </cell>
          <cell r="BZ218">
            <v>0</v>
          </cell>
          <cell r="CA218">
            <v>0</v>
          </cell>
          <cell r="CC218">
            <v>0</v>
          </cell>
          <cell r="CD218">
            <v>0</v>
          </cell>
          <cell r="CE218">
            <v>686592</v>
          </cell>
          <cell r="CF218">
            <v>665849</v>
          </cell>
          <cell r="CG218">
            <v>0</v>
          </cell>
          <cell r="CH218">
            <v>0</v>
          </cell>
          <cell r="CI218">
            <v>20743</v>
          </cell>
          <cell r="CJ218">
            <v>686592</v>
          </cell>
          <cell r="CK218">
            <v>48917</v>
          </cell>
          <cell r="CL218">
            <v>30000</v>
          </cell>
          <cell r="CM218">
            <v>48911</v>
          </cell>
          <cell r="CN218">
            <v>0</v>
          </cell>
          <cell r="CO218">
            <v>0</v>
          </cell>
          <cell r="CP218">
            <v>0</v>
          </cell>
          <cell r="CQ218">
            <v>0</v>
          </cell>
          <cell r="CR218">
            <v>1591</v>
          </cell>
          <cell r="CS218">
            <v>1596</v>
          </cell>
        </row>
        <row r="219">
          <cell r="A219">
            <v>905</v>
          </cell>
          <cell r="B219">
            <v>3096</v>
          </cell>
          <cell r="C219" t="str">
            <v>St. James' Church of England Primary School (Cheltenham)</v>
          </cell>
          <cell r="E219">
            <v>1</v>
          </cell>
          <cell r="M219">
            <v>0</v>
          </cell>
          <cell r="N219">
            <v>0</v>
          </cell>
          <cell r="O219">
            <v>42</v>
          </cell>
          <cell r="P219">
            <v>43</v>
          </cell>
          <cell r="Q219">
            <v>39</v>
          </cell>
          <cell r="R219">
            <v>43</v>
          </cell>
          <cell r="S219">
            <v>39</v>
          </cell>
          <cell r="T219">
            <v>40</v>
          </cell>
          <cell r="U219">
            <v>42</v>
          </cell>
          <cell r="V219">
            <v>0</v>
          </cell>
          <cell r="W219">
            <v>288</v>
          </cell>
          <cell r="X219">
            <v>124</v>
          </cell>
          <cell r="Y219">
            <v>164</v>
          </cell>
          <cell r="Z219">
            <v>288</v>
          </cell>
          <cell r="AA219">
            <v>0</v>
          </cell>
          <cell r="AB219">
            <v>0</v>
          </cell>
          <cell r="AC219">
            <v>4.2700000000000002E-2</v>
          </cell>
          <cell r="AD219">
            <v>5</v>
          </cell>
          <cell r="AE219">
            <v>7</v>
          </cell>
          <cell r="AF219">
            <v>0</v>
          </cell>
          <cell r="AG219">
            <v>3</v>
          </cell>
          <cell r="AH219">
            <v>8</v>
          </cell>
          <cell r="AI219">
            <v>7</v>
          </cell>
          <cell r="AJ219">
            <v>11.832000000000001</v>
          </cell>
          <cell r="AK219">
            <v>31563.52</v>
          </cell>
          <cell r="AL219">
            <v>30842</v>
          </cell>
          <cell r="AM219">
            <v>721.52000000000044</v>
          </cell>
          <cell r="AN219">
            <v>8537.02</v>
          </cell>
          <cell r="AO219">
            <v>0.75</v>
          </cell>
          <cell r="AP219">
            <v>6403</v>
          </cell>
          <cell r="AQ219">
            <v>60031</v>
          </cell>
          <cell r="AR219">
            <v>356832</v>
          </cell>
          <cell r="AS219">
            <v>77760</v>
          </cell>
          <cell r="AT219">
            <v>434592</v>
          </cell>
          <cell r="AU219">
            <v>12378</v>
          </cell>
          <cell r="AV219">
            <v>702</v>
          </cell>
          <cell r="AW219">
            <v>13080</v>
          </cell>
          <cell r="AX219">
            <v>1552</v>
          </cell>
          <cell r="AY219">
            <v>990</v>
          </cell>
          <cell r="AZ219">
            <v>1155</v>
          </cell>
          <cell r="BA219">
            <v>0</v>
          </cell>
          <cell r="BB219">
            <v>16777</v>
          </cell>
          <cell r="BC219">
            <v>0</v>
          </cell>
          <cell r="BD219">
            <v>11904</v>
          </cell>
          <cell r="BE219">
            <v>1860</v>
          </cell>
          <cell r="BF219">
            <v>0</v>
          </cell>
          <cell r="BG219">
            <v>297</v>
          </cell>
          <cell r="BH219">
            <v>0</v>
          </cell>
          <cell r="BI219">
            <v>0</v>
          </cell>
          <cell r="BJ219">
            <v>0</v>
          </cell>
          <cell r="BK219">
            <v>0</v>
          </cell>
          <cell r="BL219">
            <v>0</v>
          </cell>
          <cell r="BM219">
            <v>0</v>
          </cell>
          <cell r="BN219">
            <v>14061</v>
          </cell>
          <cell r="BO219">
            <v>6403</v>
          </cell>
          <cell r="BP219">
            <v>11544</v>
          </cell>
          <cell r="BQ219">
            <v>1981</v>
          </cell>
          <cell r="BR219">
            <v>545389</v>
          </cell>
          <cell r="BS219">
            <v>30000</v>
          </cell>
          <cell r="BT219">
            <v>575389</v>
          </cell>
          <cell r="BU219">
            <v>149</v>
          </cell>
          <cell r="BV219">
            <v>0</v>
          </cell>
          <cell r="BW219">
            <v>0</v>
          </cell>
          <cell r="BX219">
            <v>0</v>
          </cell>
          <cell r="BY219">
            <v>0</v>
          </cell>
          <cell r="BZ219">
            <v>0</v>
          </cell>
          <cell r="CA219">
            <v>24020</v>
          </cell>
          <cell r="CC219">
            <v>24020</v>
          </cell>
          <cell r="CD219">
            <v>24169</v>
          </cell>
          <cell r="CE219">
            <v>599558</v>
          </cell>
          <cell r="CF219">
            <v>558612</v>
          </cell>
          <cell r="CG219">
            <v>24020</v>
          </cell>
          <cell r="CH219">
            <v>149</v>
          </cell>
          <cell r="CI219">
            <v>16777</v>
          </cell>
          <cell r="CJ219">
            <v>599558</v>
          </cell>
          <cell r="CK219">
            <v>40668</v>
          </cell>
          <cell r="CL219">
            <v>30000</v>
          </cell>
          <cell r="CM219">
            <v>40662</v>
          </cell>
          <cell r="CN219">
            <v>1844</v>
          </cell>
          <cell r="CO219">
            <v>1848</v>
          </cell>
          <cell r="CP219">
            <v>17</v>
          </cell>
          <cell r="CQ219">
            <v>11</v>
          </cell>
          <cell r="CR219">
            <v>1285</v>
          </cell>
          <cell r="CS219">
            <v>1291</v>
          </cell>
        </row>
        <row r="220">
          <cell r="A220">
            <v>906</v>
          </cell>
          <cell r="B220">
            <v>3097</v>
          </cell>
          <cell r="C220" t="str">
            <v>St. John's Church of England Primary School (Cheltenham)</v>
          </cell>
          <cell r="M220">
            <v>0</v>
          </cell>
          <cell r="N220">
            <v>0</v>
          </cell>
          <cell r="O220">
            <v>21</v>
          </cell>
          <cell r="P220">
            <v>25</v>
          </cell>
          <cell r="Q220">
            <v>29</v>
          </cell>
          <cell r="R220">
            <v>20</v>
          </cell>
          <cell r="S220">
            <v>26</v>
          </cell>
          <cell r="T220">
            <v>21</v>
          </cell>
          <cell r="U220">
            <v>18</v>
          </cell>
          <cell r="V220">
            <v>0</v>
          </cell>
          <cell r="W220">
            <v>160</v>
          </cell>
          <cell r="X220">
            <v>75</v>
          </cell>
          <cell r="Y220">
            <v>85</v>
          </cell>
          <cell r="Z220">
            <v>160</v>
          </cell>
          <cell r="AA220">
            <v>0</v>
          </cell>
          <cell r="AB220">
            <v>0</v>
          </cell>
          <cell r="AC220">
            <v>9.4100000000000003E-2</v>
          </cell>
          <cell r="AD220">
            <v>7</v>
          </cell>
          <cell r="AE220">
            <v>8</v>
          </cell>
          <cell r="AF220">
            <v>2</v>
          </cell>
          <cell r="AG220">
            <v>6</v>
          </cell>
          <cell r="AH220">
            <v>8</v>
          </cell>
          <cell r="AI220">
            <v>5</v>
          </cell>
          <cell r="AJ220">
            <v>5.6</v>
          </cell>
          <cell r="AK220">
            <v>32195.439999999999</v>
          </cell>
          <cell r="AL220">
            <v>30842</v>
          </cell>
          <cell r="AM220">
            <v>1353.4399999999987</v>
          </cell>
          <cell r="AN220">
            <v>7579.26</v>
          </cell>
          <cell r="AO220">
            <v>0.75</v>
          </cell>
          <cell r="AP220">
            <v>5684</v>
          </cell>
          <cell r="AQ220">
            <v>60031</v>
          </cell>
          <cell r="AR220">
            <v>198240</v>
          </cell>
          <cell r="AS220">
            <v>43200</v>
          </cell>
          <cell r="AT220">
            <v>241440</v>
          </cell>
          <cell r="AU220">
            <v>9293</v>
          </cell>
          <cell r="AV220">
            <v>810</v>
          </cell>
          <cell r="AW220">
            <v>10103</v>
          </cell>
          <cell r="AX220">
            <v>1552</v>
          </cell>
          <cell r="AY220">
            <v>1386</v>
          </cell>
          <cell r="AZ220">
            <v>1320</v>
          </cell>
          <cell r="BA220">
            <v>0</v>
          </cell>
          <cell r="BB220">
            <v>14361</v>
          </cell>
          <cell r="BC220">
            <v>0</v>
          </cell>
          <cell r="BD220">
            <v>7200</v>
          </cell>
          <cell r="BE220">
            <v>1125</v>
          </cell>
          <cell r="BF220">
            <v>0</v>
          </cell>
          <cell r="BG220">
            <v>297</v>
          </cell>
          <cell r="BH220">
            <v>0</v>
          </cell>
          <cell r="BI220">
            <v>0</v>
          </cell>
          <cell r="BJ220">
            <v>0</v>
          </cell>
          <cell r="BK220">
            <v>0</v>
          </cell>
          <cell r="BL220">
            <v>0</v>
          </cell>
          <cell r="BM220">
            <v>0</v>
          </cell>
          <cell r="BN220">
            <v>8622</v>
          </cell>
          <cell r="BO220">
            <v>5684</v>
          </cell>
          <cell r="BP220">
            <v>5062</v>
          </cell>
          <cell r="BQ220">
            <v>1415</v>
          </cell>
          <cell r="BR220">
            <v>336615</v>
          </cell>
          <cell r="BS220">
            <v>18000</v>
          </cell>
          <cell r="BT220">
            <v>354615</v>
          </cell>
          <cell r="BU220">
            <v>149</v>
          </cell>
          <cell r="BV220">
            <v>0</v>
          </cell>
          <cell r="BW220">
            <v>0</v>
          </cell>
          <cell r="BX220">
            <v>0</v>
          </cell>
          <cell r="BY220">
            <v>0</v>
          </cell>
          <cell r="BZ220">
            <v>0</v>
          </cell>
          <cell r="CA220">
            <v>18720</v>
          </cell>
          <cell r="CC220">
            <v>18720</v>
          </cell>
          <cell r="CD220">
            <v>18869</v>
          </cell>
          <cell r="CE220">
            <v>373484</v>
          </cell>
          <cell r="CF220">
            <v>340254</v>
          </cell>
          <cell r="CG220">
            <v>18720</v>
          </cell>
          <cell r="CH220">
            <v>149</v>
          </cell>
          <cell r="CI220">
            <v>14361</v>
          </cell>
          <cell r="CJ220">
            <v>373484</v>
          </cell>
          <cell r="CK220">
            <v>0</v>
          </cell>
          <cell r="CL220">
            <v>0</v>
          </cell>
          <cell r="CM220">
            <v>0</v>
          </cell>
          <cell r="CN220">
            <v>0</v>
          </cell>
          <cell r="CO220">
            <v>0</v>
          </cell>
          <cell r="CP220">
            <v>0</v>
          </cell>
          <cell r="CQ220">
            <v>0</v>
          </cell>
          <cell r="CR220">
            <v>0</v>
          </cell>
          <cell r="CS220">
            <v>0</v>
          </cell>
        </row>
        <row r="221">
          <cell r="A221">
            <v>907</v>
          </cell>
          <cell r="B221">
            <v>3363</v>
          </cell>
          <cell r="C221" t="str">
            <v>St. Mark's Church of England Junior School</v>
          </cell>
          <cell r="D221">
            <v>1</v>
          </cell>
          <cell r="E221">
            <v>1</v>
          </cell>
          <cell r="M221">
            <v>0</v>
          </cell>
          <cell r="N221">
            <v>0</v>
          </cell>
          <cell r="O221">
            <v>0</v>
          </cell>
          <cell r="P221">
            <v>0</v>
          </cell>
          <cell r="Q221">
            <v>0</v>
          </cell>
          <cell r="R221">
            <v>54</v>
          </cell>
          <cell r="S221">
            <v>53</v>
          </cell>
          <cell r="T221">
            <v>58</v>
          </cell>
          <cell r="U221">
            <v>63</v>
          </cell>
          <cell r="V221">
            <v>0</v>
          </cell>
          <cell r="W221">
            <v>228</v>
          </cell>
          <cell r="X221">
            <v>0</v>
          </cell>
          <cell r="Y221">
            <v>228</v>
          </cell>
          <cell r="Z221">
            <v>228</v>
          </cell>
          <cell r="AA221">
            <v>0</v>
          </cell>
          <cell r="AB221">
            <v>0</v>
          </cell>
          <cell r="AC221">
            <v>0.1096</v>
          </cell>
          <cell r="AD221">
            <v>0</v>
          </cell>
          <cell r="AE221">
            <v>25</v>
          </cell>
          <cell r="AF221">
            <v>0</v>
          </cell>
          <cell r="AG221">
            <v>11</v>
          </cell>
          <cell r="AH221">
            <v>4</v>
          </cell>
          <cell r="AI221">
            <v>0</v>
          </cell>
          <cell r="AJ221">
            <v>8.9071999999999996</v>
          </cell>
          <cell r="AK221">
            <v>29068.079999999998</v>
          </cell>
          <cell r="AL221">
            <v>30842</v>
          </cell>
          <cell r="AM221">
            <v>-1773.9200000000019</v>
          </cell>
          <cell r="AN221">
            <v>-15800.66</v>
          </cell>
          <cell r="AO221">
            <v>0.33329999999999999</v>
          </cell>
          <cell r="AP221">
            <v>-5266</v>
          </cell>
          <cell r="AQ221">
            <v>60031</v>
          </cell>
          <cell r="AR221">
            <v>282492</v>
          </cell>
          <cell r="AS221">
            <v>61560</v>
          </cell>
          <cell r="AT221">
            <v>344052</v>
          </cell>
          <cell r="AU221">
            <v>27667</v>
          </cell>
          <cell r="AV221">
            <v>944</v>
          </cell>
          <cell r="AW221">
            <v>28611</v>
          </cell>
          <cell r="AX221">
            <v>776</v>
          </cell>
          <cell r="AY221">
            <v>0</v>
          </cell>
          <cell r="AZ221">
            <v>4125</v>
          </cell>
          <cell r="BA221">
            <v>0</v>
          </cell>
          <cell r="BB221">
            <v>33512</v>
          </cell>
          <cell r="BC221">
            <v>0</v>
          </cell>
          <cell r="BD221">
            <v>0</v>
          </cell>
          <cell r="BE221">
            <v>0</v>
          </cell>
          <cell r="BF221">
            <v>0</v>
          </cell>
          <cell r="BG221">
            <v>297</v>
          </cell>
          <cell r="BH221">
            <v>0</v>
          </cell>
          <cell r="BI221">
            <v>0</v>
          </cell>
          <cell r="BJ221">
            <v>0</v>
          </cell>
          <cell r="BK221">
            <v>0</v>
          </cell>
          <cell r="BL221">
            <v>0</v>
          </cell>
          <cell r="BM221">
            <v>0</v>
          </cell>
          <cell r="BN221">
            <v>297</v>
          </cell>
          <cell r="BO221">
            <v>-5266</v>
          </cell>
          <cell r="BP221">
            <v>1598</v>
          </cell>
          <cell r="BQ221">
            <v>0</v>
          </cell>
          <cell r="BR221">
            <v>434224</v>
          </cell>
          <cell r="BS221">
            <v>30000</v>
          </cell>
          <cell r="BT221">
            <v>464224</v>
          </cell>
          <cell r="BU221">
            <v>149</v>
          </cell>
          <cell r="BV221">
            <v>0</v>
          </cell>
          <cell r="BW221">
            <v>0</v>
          </cell>
          <cell r="BX221">
            <v>0</v>
          </cell>
          <cell r="BY221">
            <v>0</v>
          </cell>
          <cell r="BZ221">
            <v>0</v>
          </cell>
          <cell r="CA221">
            <v>0</v>
          </cell>
          <cell r="CC221">
            <v>0</v>
          </cell>
          <cell r="CD221">
            <v>149</v>
          </cell>
          <cell r="CE221">
            <v>464373</v>
          </cell>
          <cell r="CF221">
            <v>430712</v>
          </cell>
          <cell r="CG221">
            <v>0</v>
          </cell>
          <cell r="CH221">
            <v>149</v>
          </cell>
          <cell r="CI221">
            <v>33512</v>
          </cell>
          <cell r="CJ221">
            <v>464373</v>
          </cell>
          <cell r="CK221">
            <v>30824</v>
          </cell>
          <cell r="CL221">
            <v>30000</v>
          </cell>
          <cell r="CM221">
            <v>30824</v>
          </cell>
          <cell r="CN221">
            <v>0</v>
          </cell>
          <cell r="CO221">
            <v>0</v>
          </cell>
          <cell r="CP221">
            <v>17</v>
          </cell>
          <cell r="CQ221">
            <v>11</v>
          </cell>
          <cell r="CR221">
            <v>2576</v>
          </cell>
          <cell r="CS221">
            <v>2578</v>
          </cell>
        </row>
        <row r="222">
          <cell r="A222">
            <v>909</v>
          </cell>
          <cell r="B222">
            <v>2159</v>
          </cell>
          <cell r="C222" t="str">
            <v>Whaddon Primary School</v>
          </cell>
          <cell r="M222">
            <v>0</v>
          </cell>
          <cell r="N222">
            <v>0</v>
          </cell>
          <cell r="O222">
            <v>22</v>
          </cell>
          <cell r="P222">
            <v>34</v>
          </cell>
          <cell r="Q222">
            <v>23</v>
          </cell>
          <cell r="R222">
            <v>33</v>
          </cell>
          <cell r="S222">
            <v>20</v>
          </cell>
          <cell r="T222">
            <v>32</v>
          </cell>
          <cell r="U222">
            <v>24</v>
          </cell>
          <cell r="V222">
            <v>1</v>
          </cell>
          <cell r="W222">
            <v>189</v>
          </cell>
          <cell r="X222">
            <v>79</v>
          </cell>
          <cell r="Y222">
            <v>110</v>
          </cell>
          <cell r="Z222">
            <v>189</v>
          </cell>
          <cell r="AA222">
            <v>22</v>
          </cell>
          <cell r="AB222">
            <v>0</v>
          </cell>
          <cell r="AC222">
            <v>0.35449999999999998</v>
          </cell>
          <cell r="AD222">
            <v>28</v>
          </cell>
          <cell r="AE222">
            <v>39</v>
          </cell>
          <cell r="AF222">
            <v>0</v>
          </cell>
          <cell r="AG222">
            <v>9</v>
          </cell>
          <cell r="AH222">
            <v>98</v>
          </cell>
          <cell r="AI222">
            <v>64</v>
          </cell>
          <cell r="AJ222">
            <v>10.92</v>
          </cell>
          <cell r="AK222">
            <v>31221.399999999998</v>
          </cell>
          <cell r="AL222">
            <v>30842</v>
          </cell>
          <cell r="AM222">
            <v>379.39999999999782</v>
          </cell>
          <cell r="AN222">
            <v>4143.05</v>
          </cell>
          <cell r="AO222">
            <v>0.75</v>
          </cell>
          <cell r="AP222">
            <v>3107</v>
          </cell>
          <cell r="AQ222">
            <v>60031</v>
          </cell>
          <cell r="AR222">
            <v>234171</v>
          </cell>
          <cell r="AS222">
            <v>51030</v>
          </cell>
          <cell r="AT222">
            <v>285201</v>
          </cell>
          <cell r="AU222">
            <v>9051</v>
          </cell>
          <cell r="AV222">
            <v>5840</v>
          </cell>
          <cell r="AW222">
            <v>14891</v>
          </cell>
          <cell r="AX222">
            <v>19012</v>
          </cell>
          <cell r="AY222">
            <v>5544</v>
          </cell>
          <cell r="AZ222">
            <v>6435</v>
          </cell>
          <cell r="BA222">
            <v>0</v>
          </cell>
          <cell r="BB222">
            <v>45882</v>
          </cell>
          <cell r="BC222">
            <v>0</v>
          </cell>
          <cell r="BD222">
            <v>7584</v>
          </cell>
          <cell r="BE222">
            <v>1185</v>
          </cell>
          <cell r="BF222">
            <v>0</v>
          </cell>
          <cell r="BG222">
            <v>297</v>
          </cell>
          <cell r="BH222">
            <v>0</v>
          </cell>
          <cell r="BI222">
            <v>16500</v>
          </cell>
          <cell r="BJ222">
            <v>0</v>
          </cell>
          <cell r="BK222">
            <v>0</v>
          </cell>
          <cell r="BL222">
            <v>0</v>
          </cell>
          <cell r="BM222">
            <v>0</v>
          </cell>
          <cell r="BN222">
            <v>25566</v>
          </cell>
          <cell r="BO222">
            <v>3107</v>
          </cell>
          <cell r="BP222">
            <v>7171</v>
          </cell>
          <cell r="BQ222">
            <v>18112</v>
          </cell>
          <cell r="BR222">
            <v>445070</v>
          </cell>
          <cell r="BS222">
            <v>18000</v>
          </cell>
          <cell r="BT222">
            <v>463070</v>
          </cell>
          <cell r="BU222">
            <v>149</v>
          </cell>
          <cell r="BV222">
            <v>52544</v>
          </cell>
          <cell r="BW222">
            <v>0</v>
          </cell>
          <cell r="BX222">
            <v>196470</v>
          </cell>
          <cell r="BY222">
            <v>0</v>
          </cell>
          <cell r="BZ222">
            <v>196470</v>
          </cell>
          <cell r="CA222">
            <v>20628</v>
          </cell>
          <cell r="CC222">
            <v>20628</v>
          </cell>
          <cell r="CD222">
            <v>269791</v>
          </cell>
          <cell r="CE222">
            <v>732861</v>
          </cell>
          <cell r="CF222">
            <v>417188</v>
          </cell>
          <cell r="CG222">
            <v>20628</v>
          </cell>
          <cell r="CH222">
            <v>249163</v>
          </cell>
          <cell r="CI222">
            <v>45882</v>
          </cell>
          <cell r="CJ222">
            <v>732861</v>
          </cell>
          <cell r="CK222">
            <v>0</v>
          </cell>
          <cell r="CL222">
            <v>0</v>
          </cell>
          <cell r="CM222">
            <v>0</v>
          </cell>
          <cell r="CN222">
            <v>0</v>
          </cell>
          <cell r="CO222">
            <v>0</v>
          </cell>
          <cell r="CP222">
            <v>0</v>
          </cell>
          <cell r="CQ222">
            <v>0</v>
          </cell>
          <cell r="CR222">
            <v>0</v>
          </cell>
          <cell r="CS222">
            <v>0</v>
          </cell>
        </row>
        <row r="223">
          <cell r="A223">
            <v>912</v>
          </cell>
          <cell r="B223">
            <v>3359</v>
          </cell>
          <cell r="C223" t="str">
            <v>St. Thomas More Catholic Primary School</v>
          </cell>
          <cell r="D223">
            <v>1</v>
          </cell>
          <cell r="M223">
            <v>0</v>
          </cell>
          <cell r="N223">
            <v>1</v>
          </cell>
          <cell r="O223">
            <v>20</v>
          </cell>
          <cell r="P223">
            <v>28</v>
          </cell>
          <cell r="Q223">
            <v>21</v>
          </cell>
          <cell r="R223">
            <v>27</v>
          </cell>
          <cell r="S223">
            <v>22</v>
          </cell>
          <cell r="T223">
            <v>19</v>
          </cell>
          <cell r="U223">
            <v>24</v>
          </cell>
          <cell r="V223">
            <v>0</v>
          </cell>
          <cell r="W223">
            <v>162</v>
          </cell>
          <cell r="X223">
            <v>70</v>
          </cell>
          <cell r="Y223">
            <v>92</v>
          </cell>
          <cell r="Z223">
            <v>162</v>
          </cell>
          <cell r="AA223">
            <v>0</v>
          </cell>
          <cell r="AB223">
            <v>0</v>
          </cell>
          <cell r="AC223">
            <v>0.21740000000000001</v>
          </cell>
          <cell r="AD223">
            <v>15</v>
          </cell>
          <cell r="AE223">
            <v>20</v>
          </cell>
          <cell r="AF223">
            <v>4</v>
          </cell>
          <cell r="AG223">
            <v>5</v>
          </cell>
          <cell r="AH223">
            <v>37</v>
          </cell>
          <cell r="AI223">
            <v>26</v>
          </cell>
          <cell r="AJ223">
            <v>6.8</v>
          </cell>
          <cell r="AK223">
            <v>32338.35</v>
          </cell>
          <cell r="AL223">
            <v>30842</v>
          </cell>
          <cell r="AM223">
            <v>1496.3499999999985</v>
          </cell>
          <cell r="AN223">
            <v>10175.18</v>
          </cell>
          <cell r="AO223">
            <v>0.75</v>
          </cell>
          <cell r="AP223">
            <v>7631</v>
          </cell>
          <cell r="AQ223">
            <v>60031</v>
          </cell>
          <cell r="AR223">
            <v>200718</v>
          </cell>
          <cell r="AS223">
            <v>43740</v>
          </cell>
          <cell r="AT223">
            <v>244458</v>
          </cell>
          <cell r="AU223">
            <v>3840</v>
          </cell>
          <cell r="AV223">
            <v>2542</v>
          </cell>
          <cell r="AW223">
            <v>6382</v>
          </cell>
          <cell r="AX223">
            <v>7178</v>
          </cell>
          <cell r="AY223">
            <v>2970</v>
          </cell>
          <cell r="AZ223">
            <v>3300</v>
          </cell>
          <cell r="BA223">
            <v>0</v>
          </cell>
          <cell r="BB223">
            <v>19830</v>
          </cell>
          <cell r="BC223">
            <v>0</v>
          </cell>
          <cell r="BD223">
            <v>6720</v>
          </cell>
          <cell r="BE223">
            <v>1050</v>
          </cell>
          <cell r="BF223">
            <v>0</v>
          </cell>
          <cell r="BG223">
            <v>297</v>
          </cell>
          <cell r="BH223">
            <v>0</v>
          </cell>
          <cell r="BI223">
            <v>1100</v>
          </cell>
          <cell r="BJ223">
            <v>0</v>
          </cell>
          <cell r="BK223">
            <v>0</v>
          </cell>
          <cell r="BL223">
            <v>0</v>
          </cell>
          <cell r="BM223">
            <v>0</v>
          </cell>
          <cell r="BN223">
            <v>9167</v>
          </cell>
          <cell r="BO223">
            <v>7631</v>
          </cell>
          <cell r="BP223">
            <v>988</v>
          </cell>
          <cell r="BQ223">
            <v>7358</v>
          </cell>
          <cell r="BR223">
            <v>349463</v>
          </cell>
          <cell r="BS223">
            <v>18000</v>
          </cell>
          <cell r="BT223">
            <v>367463</v>
          </cell>
          <cell r="BU223">
            <v>149</v>
          </cell>
          <cell r="BV223">
            <v>0</v>
          </cell>
          <cell r="BW223">
            <v>0</v>
          </cell>
          <cell r="BX223">
            <v>0</v>
          </cell>
          <cell r="BY223">
            <v>0</v>
          </cell>
          <cell r="BZ223">
            <v>0</v>
          </cell>
          <cell r="CA223">
            <v>0</v>
          </cell>
          <cell r="CC223">
            <v>0</v>
          </cell>
          <cell r="CD223">
            <v>149</v>
          </cell>
          <cell r="CE223">
            <v>367612</v>
          </cell>
          <cell r="CF223">
            <v>347633</v>
          </cell>
          <cell r="CG223">
            <v>0</v>
          </cell>
          <cell r="CH223">
            <v>149</v>
          </cell>
          <cell r="CI223">
            <v>19830</v>
          </cell>
          <cell r="CJ223">
            <v>367612</v>
          </cell>
          <cell r="CK223">
            <v>0</v>
          </cell>
          <cell r="CL223">
            <v>0</v>
          </cell>
          <cell r="CM223">
            <v>0</v>
          </cell>
          <cell r="CN223">
            <v>0</v>
          </cell>
          <cell r="CO223">
            <v>0</v>
          </cell>
          <cell r="CP223">
            <v>0</v>
          </cell>
          <cell r="CQ223">
            <v>0</v>
          </cell>
          <cell r="CR223">
            <v>0</v>
          </cell>
          <cell r="CS223">
            <v>0</v>
          </cell>
        </row>
        <row r="224">
          <cell r="A224">
            <v>920</v>
          </cell>
          <cell r="B224">
            <v>3365</v>
          </cell>
          <cell r="C224" t="str">
            <v>Barnwood Church of England Primary School</v>
          </cell>
          <cell r="D224">
            <v>1</v>
          </cell>
          <cell r="E224">
            <v>1</v>
          </cell>
          <cell r="M224">
            <v>0</v>
          </cell>
          <cell r="N224">
            <v>0</v>
          </cell>
          <cell r="O224">
            <v>30</v>
          </cell>
          <cell r="P224">
            <v>30</v>
          </cell>
          <cell r="Q224">
            <v>31</v>
          </cell>
          <cell r="R224">
            <v>31</v>
          </cell>
          <cell r="S224">
            <v>35</v>
          </cell>
          <cell r="T224">
            <v>34</v>
          </cell>
          <cell r="U224">
            <v>34</v>
          </cell>
          <cell r="V224">
            <v>0</v>
          </cell>
          <cell r="W224">
            <v>225</v>
          </cell>
          <cell r="X224">
            <v>91</v>
          </cell>
          <cell r="Y224">
            <v>134</v>
          </cell>
          <cell r="Z224">
            <v>225</v>
          </cell>
          <cell r="AA224">
            <v>0</v>
          </cell>
          <cell r="AB224">
            <v>0</v>
          </cell>
          <cell r="AC224">
            <v>0.15670000000000001</v>
          </cell>
          <cell r="AD224">
            <v>14</v>
          </cell>
          <cell r="AE224">
            <v>21</v>
          </cell>
          <cell r="AF224">
            <v>5</v>
          </cell>
          <cell r="AG224">
            <v>9</v>
          </cell>
          <cell r="AH224">
            <v>9</v>
          </cell>
          <cell r="AI224">
            <v>0</v>
          </cell>
          <cell r="AJ224">
            <v>8.5</v>
          </cell>
          <cell r="AK224">
            <v>29284.01</v>
          </cell>
          <cell r="AL224">
            <v>30842</v>
          </cell>
          <cell r="AM224">
            <v>-1557.9900000000016</v>
          </cell>
          <cell r="AN224">
            <v>-13242.92</v>
          </cell>
          <cell r="AO224">
            <v>0.33329999999999999</v>
          </cell>
          <cell r="AP224">
            <v>-4414</v>
          </cell>
          <cell r="AQ224">
            <v>60031</v>
          </cell>
          <cell r="AR224">
            <v>278775</v>
          </cell>
          <cell r="AS224">
            <v>60750</v>
          </cell>
          <cell r="AT224">
            <v>339525</v>
          </cell>
          <cell r="AU224">
            <v>11584</v>
          </cell>
          <cell r="AV224">
            <v>1528</v>
          </cell>
          <cell r="AW224">
            <v>13112</v>
          </cell>
          <cell r="AX224">
            <v>1746</v>
          </cell>
          <cell r="AY224">
            <v>2772</v>
          </cell>
          <cell r="AZ224">
            <v>3465</v>
          </cell>
          <cell r="BA224">
            <v>0</v>
          </cell>
          <cell r="BB224">
            <v>21095</v>
          </cell>
          <cell r="BC224">
            <v>0</v>
          </cell>
          <cell r="BD224">
            <v>8736</v>
          </cell>
          <cell r="BE224">
            <v>1365</v>
          </cell>
          <cell r="BF224">
            <v>0</v>
          </cell>
          <cell r="BG224">
            <v>297</v>
          </cell>
          <cell r="BH224">
            <v>0</v>
          </cell>
          <cell r="BI224">
            <v>0</v>
          </cell>
          <cell r="BJ224">
            <v>0</v>
          </cell>
          <cell r="BK224">
            <v>0</v>
          </cell>
          <cell r="BL224">
            <v>0</v>
          </cell>
          <cell r="BM224">
            <v>0</v>
          </cell>
          <cell r="BN224">
            <v>10398</v>
          </cell>
          <cell r="BO224">
            <v>-4414</v>
          </cell>
          <cell r="BP224">
            <v>2948</v>
          </cell>
          <cell r="BQ224">
            <v>0</v>
          </cell>
          <cell r="BR224">
            <v>429583</v>
          </cell>
          <cell r="BS224">
            <v>30000</v>
          </cell>
          <cell r="BT224">
            <v>459583</v>
          </cell>
          <cell r="BU224">
            <v>149</v>
          </cell>
          <cell r="BV224">
            <v>0</v>
          </cell>
          <cell r="BW224">
            <v>0</v>
          </cell>
          <cell r="BX224">
            <v>0</v>
          </cell>
          <cell r="BY224">
            <v>0</v>
          </cell>
          <cell r="BZ224">
            <v>0</v>
          </cell>
          <cell r="CA224">
            <v>0</v>
          </cell>
          <cell r="CC224">
            <v>0</v>
          </cell>
          <cell r="CD224">
            <v>149</v>
          </cell>
          <cell r="CE224">
            <v>459732</v>
          </cell>
          <cell r="CF224">
            <v>438488</v>
          </cell>
          <cell r="CG224">
            <v>0</v>
          </cell>
          <cell r="CH224">
            <v>149</v>
          </cell>
          <cell r="CI224">
            <v>21095</v>
          </cell>
          <cell r="CJ224">
            <v>459732</v>
          </cell>
          <cell r="CK224">
            <v>31424</v>
          </cell>
          <cell r="CL224">
            <v>30000</v>
          </cell>
          <cell r="CM224">
            <v>31422</v>
          </cell>
          <cell r="CN224">
            <v>0</v>
          </cell>
          <cell r="CO224">
            <v>0</v>
          </cell>
          <cell r="CP224">
            <v>17</v>
          </cell>
          <cell r="CQ224">
            <v>11</v>
          </cell>
          <cell r="CR224">
            <v>1619</v>
          </cell>
          <cell r="CS224">
            <v>1623</v>
          </cell>
        </row>
        <row r="225">
          <cell r="A225">
            <v>921</v>
          </cell>
          <cell r="B225">
            <v>2008</v>
          </cell>
          <cell r="C225" t="str">
            <v>Calton Infant School</v>
          </cell>
          <cell r="M225">
            <v>0</v>
          </cell>
          <cell r="N225">
            <v>0</v>
          </cell>
          <cell r="O225">
            <v>56</v>
          </cell>
          <cell r="P225">
            <v>59</v>
          </cell>
          <cell r="Q225">
            <v>60</v>
          </cell>
          <cell r="R225">
            <v>0</v>
          </cell>
          <cell r="S225">
            <v>0</v>
          </cell>
          <cell r="T225">
            <v>0</v>
          </cell>
          <cell r="U225">
            <v>0</v>
          </cell>
          <cell r="V225">
            <v>0</v>
          </cell>
          <cell r="W225">
            <v>175</v>
          </cell>
          <cell r="X225">
            <v>175</v>
          </cell>
          <cell r="Y225">
            <v>0</v>
          </cell>
          <cell r="Z225">
            <v>175</v>
          </cell>
          <cell r="AA225">
            <v>0</v>
          </cell>
          <cell r="AB225">
            <v>0</v>
          </cell>
          <cell r="AC225">
            <v>0.251</v>
          </cell>
          <cell r="AD225">
            <v>60</v>
          </cell>
          <cell r="AE225">
            <v>0</v>
          </cell>
          <cell r="AF225">
            <v>13</v>
          </cell>
          <cell r="AG225">
            <v>0</v>
          </cell>
          <cell r="AH225">
            <v>28</v>
          </cell>
          <cell r="AI225">
            <v>24</v>
          </cell>
          <cell r="AJ225">
            <v>7.1</v>
          </cell>
          <cell r="AK225">
            <v>29136.29</v>
          </cell>
          <cell r="AL225">
            <v>30842</v>
          </cell>
          <cell r="AM225">
            <v>-1705.7099999999991</v>
          </cell>
          <cell r="AN225">
            <v>-12110.54</v>
          </cell>
          <cell r="AO225">
            <v>0.33329999999999999</v>
          </cell>
          <cell r="AP225">
            <v>-4036</v>
          </cell>
          <cell r="AQ225">
            <v>60031</v>
          </cell>
          <cell r="AR225">
            <v>216825</v>
          </cell>
          <cell r="AS225">
            <v>47250</v>
          </cell>
          <cell r="AT225">
            <v>264075</v>
          </cell>
          <cell r="AU225">
            <v>0</v>
          </cell>
          <cell r="AV225">
            <v>3288</v>
          </cell>
          <cell r="AW225">
            <v>3288</v>
          </cell>
          <cell r="AX225">
            <v>5432</v>
          </cell>
          <cell r="AY225">
            <v>11880</v>
          </cell>
          <cell r="AZ225">
            <v>0</v>
          </cell>
          <cell r="BA225">
            <v>0</v>
          </cell>
          <cell r="BB225">
            <v>20600</v>
          </cell>
          <cell r="BC225">
            <v>0</v>
          </cell>
          <cell r="BD225">
            <v>16800</v>
          </cell>
          <cell r="BE225">
            <v>2625</v>
          </cell>
          <cell r="BF225">
            <v>0</v>
          </cell>
          <cell r="BG225">
            <v>297</v>
          </cell>
          <cell r="BH225">
            <v>0</v>
          </cell>
          <cell r="BI225">
            <v>220</v>
          </cell>
          <cell r="BJ225">
            <v>0</v>
          </cell>
          <cell r="BK225">
            <v>0</v>
          </cell>
          <cell r="BL225">
            <v>0</v>
          </cell>
          <cell r="BM225">
            <v>0</v>
          </cell>
          <cell r="BN225">
            <v>19942</v>
          </cell>
          <cell r="BO225">
            <v>-4036</v>
          </cell>
          <cell r="BP225">
            <v>0</v>
          </cell>
          <cell r="BQ225">
            <v>6792</v>
          </cell>
          <cell r="BR225">
            <v>367404</v>
          </cell>
          <cell r="BS225">
            <v>18000</v>
          </cell>
          <cell r="BT225">
            <v>385404</v>
          </cell>
          <cell r="BU225">
            <v>149</v>
          </cell>
          <cell r="BV225">
            <v>0</v>
          </cell>
          <cell r="BW225">
            <v>0</v>
          </cell>
          <cell r="BX225">
            <v>0</v>
          </cell>
          <cell r="BY225">
            <v>0</v>
          </cell>
          <cell r="BZ225">
            <v>0</v>
          </cell>
          <cell r="CA225">
            <v>18635</v>
          </cell>
          <cell r="CC225">
            <v>18635</v>
          </cell>
          <cell r="CD225">
            <v>18784</v>
          </cell>
          <cell r="CE225">
            <v>404188</v>
          </cell>
          <cell r="CF225">
            <v>364804</v>
          </cell>
          <cell r="CG225">
            <v>18635</v>
          </cell>
          <cell r="CH225">
            <v>149</v>
          </cell>
          <cell r="CI225">
            <v>20600</v>
          </cell>
          <cell r="CJ225">
            <v>404188</v>
          </cell>
          <cell r="CK225">
            <v>0</v>
          </cell>
          <cell r="CL225">
            <v>0</v>
          </cell>
          <cell r="CM225">
            <v>0</v>
          </cell>
          <cell r="CN225">
            <v>0</v>
          </cell>
          <cell r="CO225">
            <v>0</v>
          </cell>
          <cell r="CP225">
            <v>0</v>
          </cell>
          <cell r="CQ225">
            <v>0</v>
          </cell>
          <cell r="CR225">
            <v>0</v>
          </cell>
          <cell r="CS225">
            <v>0</v>
          </cell>
        </row>
        <row r="226">
          <cell r="A226">
            <v>922</v>
          </cell>
          <cell r="B226">
            <v>2007</v>
          </cell>
          <cell r="C226" t="str">
            <v>Calton Junior School</v>
          </cell>
          <cell r="M226">
            <v>0</v>
          </cell>
          <cell r="N226">
            <v>0</v>
          </cell>
          <cell r="O226">
            <v>0</v>
          </cell>
          <cell r="P226">
            <v>0</v>
          </cell>
          <cell r="Q226">
            <v>0</v>
          </cell>
          <cell r="R226">
            <v>55</v>
          </cell>
          <cell r="S226">
            <v>70</v>
          </cell>
          <cell r="T226">
            <v>66</v>
          </cell>
          <cell r="U226">
            <v>67</v>
          </cell>
          <cell r="V226">
            <v>1</v>
          </cell>
          <cell r="W226">
            <v>259</v>
          </cell>
          <cell r="X226">
            <v>0</v>
          </cell>
          <cell r="Y226">
            <v>259</v>
          </cell>
          <cell r="Z226">
            <v>259</v>
          </cell>
          <cell r="AA226">
            <v>0</v>
          </cell>
          <cell r="AB226">
            <v>0</v>
          </cell>
          <cell r="AC226">
            <v>0.251</v>
          </cell>
          <cell r="AD226">
            <v>0</v>
          </cell>
          <cell r="AE226">
            <v>65</v>
          </cell>
          <cell r="AF226">
            <v>0</v>
          </cell>
          <cell r="AG226">
            <v>7</v>
          </cell>
          <cell r="AH226">
            <v>49</v>
          </cell>
          <cell r="AI226">
            <v>44</v>
          </cell>
          <cell r="AJ226">
            <v>9.8000000000000007</v>
          </cell>
          <cell r="AK226">
            <v>30548.51</v>
          </cell>
          <cell r="AL226">
            <v>30842</v>
          </cell>
          <cell r="AM226">
            <v>-293.4900000000016</v>
          </cell>
          <cell r="AN226">
            <v>-2876.2</v>
          </cell>
          <cell r="AO226">
            <v>0.33329999999999999</v>
          </cell>
          <cell r="AP226">
            <v>-959</v>
          </cell>
          <cell r="AQ226">
            <v>60031</v>
          </cell>
          <cell r="AR226">
            <v>320901</v>
          </cell>
          <cell r="AS226">
            <v>69930</v>
          </cell>
          <cell r="AT226">
            <v>390831</v>
          </cell>
          <cell r="AU226">
            <v>26754</v>
          </cell>
          <cell r="AV226">
            <v>3844</v>
          </cell>
          <cell r="AW226">
            <v>30598</v>
          </cell>
          <cell r="AX226">
            <v>9506</v>
          </cell>
          <cell r="AY226">
            <v>0</v>
          </cell>
          <cell r="AZ226">
            <v>10725</v>
          </cell>
          <cell r="BA226">
            <v>0</v>
          </cell>
          <cell r="BB226">
            <v>50829</v>
          </cell>
          <cell r="BC226">
            <v>0</v>
          </cell>
          <cell r="BD226">
            <v>0</v>
          </cell>
          <cell r="BE226">
            <v>0</v>
          </cell>
          <cell r="BF226">
            <v>0</v>
          </cell>
          <cell r="BG226">
            <v>297</v>
          </cell>
          <cell r="BH226">
            <v>0</v>
          </cell>
          <cell r="BI226">
            <v>1100</v>
          </cell>
          <cell r="BJ226">
            <v>0</v>
          </cell>
          <cell r="BK226">
            <v>0</v>
          </cell>
          <cell r="BL226">
            <v>0</v>
          </cell>
          <cell r="BM226">
            <v>0</v>
          </cell>
          <cell r="BN226">
            <v>1397</v>
          </cell>
          <cell r="BO226">
            <v>-959</v>
          </cell>
          <cell r="BP226">
            <v>13232</v>
          </cell>
          <cell r="BQ226">
            <v>12452</v>
          </cell>
          <cell r="BR226">
            <v>527813</v>
          </cell>
          <cell r="BS226">
            <v>30000</v>
          </cell>
          <cell r="BT226">
            <v>557813</v>
          </cell>
          <cell r="BU226">
            <v>149</v>
          </cell>
          <cell r="BV226">
            <v>0</v>
          </cell>
          <cell r="BW226">
            <v>0</v>
          </cell>
          <cell r="BX226">
            <v>0</v>
          </cell>
          <cell r="BY226">
            <v>0</v>
          </cell>
          <cell r="BZ226">
            <v>0</v>
          </cell>
          <cell r="CA226">
            <v>22748</v>
          </cell>
          <cell r="CC226">
            <v>22748</v>
          </cell>
          <cell r="CD226">
            <v>22897</v>
          </cell>
          <cell r="CE226">
            <v>580710</v>
          </cell>
          <cell r="CF226">
            <v>506984</v>
          </cell>
          <cell r="CG226">
            <v>22748</v>
          </cell>
          <cell r="CH226">
            <v>149</v>
          </cell>
          <cell r="CI226">
            <v>50829</v>
          </cell>
          <cell r="CJ226">
            <v>580710</v>
          </cell>
          <cell r="CK226">
            <v>0</v>
          </cell>
          <cell r="CL226">
            <v>0</v>
          </cell>
          <cell r="CM226">
            <v>0</v>
          </cell>
          <cell r="CN226">
            <v>0</v>
          </cell>
          <cell r="CO226">
            <v>0</v>
          </cell>
          <cell r="CP226">
            <v>0</v>
          </cell>
          <cell r="CQ226">
            <v>0</v>
          </cell>
          <cell r="CR226">
            <v>0</v>
          </cell>
          <cell r="CS226">
            <v>0</v>
          </cell>
        </row>
        <row r="227">
          <cell r="A227">
            <v>924</v>
          </cell>
          <cell r="B227">
            <v>2175</v>
          </cell>
          <cell r="C227" t="str">
            <v>Coney Hill Community Primary School</v>
          </cell>
          <cell r="M227">
            <v>0</v>
          </cell>
          <cell r="N227">
            <v>0</v>
          </cell>
          <cell r="O227">
            <v>35</v>
          </cell>
          <cell r="P227">
            <v>24</v>
          </cell>
          <cell r="Q227">
            <v>33</v>
          </cell>
          <cell r="R227">
            <v>34</v>
          </cell>
          <cell r="S227">
            <v>44</v>
          </cell>
          <cell r="T227">
            <v>39</v>
          </cell>
          <cell r="U227">
            <v>35</v>
          </cell>
          <cell r="V227">
            <v>0</v>
          </cell>
          <cell r="W227">
            <v>244</v>
          </cell>
          <cell r="X227">
            <v>92</v>
          </cell>
          <cell r="Y227">
            <v>152</v>
          </cell>
          <cell r="Z227">
            <v>244</v>
          </cell>
          <cell r="AA227">
            <v>0</v>
          </cell>
          <cell r="AB227">
            <v>0</v>
          </cell>
          <cell r="AC227">
            <v>0.36180000000000001</v>
          </cell>
          <cell r="AD227">
            <v>33</v>
          </cell>
          <cell r="AE227">
            <v>55</v>
          </cell>
          <cell r="AF227">
            <v>7</v>
          </cell>
          <cell r="AG227">
            <v>20</v>
          </cell>
          <cell r="AH227">
            <v>99</v>
          </cell>
          <cell r="AI227">
            <v>74</v>
          </cell>
          <cell r="AJ227">
            <v>11.8</v>
          </cell>
          <cell r="AK227">
            <v>28548.92</v>
          </cell>
          <cell r="AL227">
            <v>30842</v>
          </cell>
          <cell r="AM227">
            <v>-2293.0800000000017</v>
          </cell>
          <cell r="AN227">
            <v>-27058.34</v>
          </cell>
          <cell r="AO227">
            <v>0.33329999999999999</v>
          </cell>
          <cell r="AP227">
            <v>-9019</v>
          </cell>
          <cell r="AQ227">
            <v>60031</v>
          </cell>
          <cell r="AR227">
            <v>302316</v>
          </cell>
          <cell r="AS227">
            <v>65880</v>
          </cell>
          <cell r="AT227">
            <v>368196</v>
          </cell>
          <cell r="AU227">
            <v>26080</v>
          </cell>
          <cell r="AV227">
            <v>6578</v>
          </cell>
          <cell r="AW227">
            <v>32658</v>
          </cell>
          <cell r="AX227">
            <v>19206</v>
          </cell>
          <cell r="AY227">
            <v>6534</v>
          </cell>
          <cell r="AZ227">
            <v>9075</v>
          </cell>
          <cell r="BA227">
            <v>0</v>
          </cell>
          <cell r="BB227">
            <v>67473</v>
          </cell>
          <cell r="BC227">
            <v>0</v>
          </cell>
          <cell r="BD227">
            <v>8832</v>
          </cell>
          <cell r="BE227">
            <v>1380</v>
          </cell>
          <cell r="BF227">
            <v>0</v>
          </cell>
          <cell r="BG227">
            <v>297</v>
          </cell>
          <cell r="BH227">
            <v>0</v>
          </cell>
          <cell r="BI227">
            <v>11030</v>
          </cell>
          <cell r="BJ227">
            <v>0</v>
          </cell>
          <cell r="BK227">
            <v>0</v>
          </cell>
          <cell r="BL227">
            <v>0</v>
          </cell>
          <cell r="BM227">
            <v>0</v>
          </cell>
          <cell r="BN227">
            <v>21539</v>
          </cell>
          <cell r="BO227">
            <v>-9019</v>
          </cell>
          <cell r="BP227">
            <v>9412</v>
          </cell>
          <cell r="BQ227">
            <v>20942</v>
          </cell>
          <cell r="BR227">
            <v>538574</v>
          </cell>
          <cell r="BS227">
            <v>30000</v>
          </cell>
          <cell r="BT227">
            <v>568574</v>
          </cell>
          <cell r="BU227">
            <v>149</v>
          </cell>
          <cell r="BV227">
            <v>0</v>
          </cell>
          <cell r="BW227">
            <v>106220</v>
          </cell>
          <cell r="BX227">
            <v>0</v>
          </cell>
          <cell r="BY227">
            <v>0</v>
          </cell>
          <cell r="BZ227">
            <v>106220</v>
          </cell>
          <cell r="CA227">
            <v>22494</v>
          </cell>
          <cell r="CC227">
            <v>22494</v>
          </cell>
          <cell r="CD227">
            <v>128863</v>
          </cell>
          <cell r="CE227">
            <v>697437</v>
          </cell>
          <cell r="CF227">
            <v>501101</v>
          </cell>
          <cell r="CG227">
            <v>22494</v>
          </cell>
          <cell r="CH227">
            <v>106369</v>
          </cell>
          <cell r="CI227">
            <v>67473</v>
          </cell>
          <cell r="CJ227">
            <v>697437</v>
          </cell>
          <cell r="CK227">
            <v>0</v>
          </cell>
          <cell r="CL227">
            <v>0</v>
          </cell>
          <cell r="CM227">
            <v>0</v>
          </cell>
          <cell r="CN227">
            <v>0</v>
          </cell>
          <cell r="CO227">
            <v>0</v>
          </cell>
          <cell r="CP227">
            <v>0</v>
          </cell>
          <cell r="CQ227">
            <v>0</v>
          </cell>
          <cell r="CR227">
            <v>0</v>
          </cell>
          <cell r="CS227">
            <v>0</v>
          </cell>
        </row>
        <row r="228">
          <cell r="A228">
            <v>925</v>
          </cell>
          <cell r="B228">
            <v>2034</v>
          </cell>
          <cell r="C228" t="str">
            <v>Dinglewell Infant School</v>
          </cell>
          <cell r="M228">
            <v>0</v>
          </cell>
          <cell r="N228">
            <v>0</v>
          </cell>
          <cell r="O228">
            <v>90</v>
          </cell>
          <cell r="P228">
            <v>89</v>
          </cell>
          <cell r="Q228">
            <v>89</v>
          </cell>
          <cell r="R228">
            <v>0</v>
          </cell>
          <cell r="S228">
            <v>0</v>
          </cell>
          <cell r="T228">
            <v>0</v>
          </cell>
          <cell r="U228">
            <v>0</v>
          </cell>
          <cell r="V228">
            <v>0</v>
          </cell>
          <cell r="W228">
            <v>268</v>
          </cell>
          <cell r="X228">
            <v>268</v>
          </cell>
          <cell r="Y228">
            <v>0</v>
          </cell>
          <cell r="Z228">
            <v>268</v>
          </cell>
          <cell r="AA228">
            <v>0</v>
          </cell>
          <cell r="AB228">
            <v>0</v>
          </cell>
          <cell r="AC228">
            <v>0.1208</v>
          </cell>
          <cell r="AD228">
            <v>39</v>
          </cell>
          <cell r="AE228">
            <v>0</v>
          </cell>
          <cell r="AF228">
            <v>12</v>
          </cell>
          <cell r="AG228">
            <v>0</v>
          </cell>
          <cell r="AH228">
            <v>8</v>
          </cell>
          <cell r="AI228">
            <v>0</v>
          </cell>
          <cell r="AJ228">
            <v>10.199999999999999</v>
          </cell>
          <cell r="AK228">
            <v>29867.46</v>
          </cell>
          <cell r="AL228">
            <v>30842</v>
          </cell>
          <cell r="AM228">
            <v>-974.54000000000087</v>
          </cell>
          <cell r="AN228">
            <v>-9940.31</v>
          </cell>
          <cell r="AO228">
            <v>0.33329999999999999</v>
          </cell>
          <cell r="AP228">
            <v>-3313</v>
          </cell>
          <cell r="AQ228">
            <v>60031</v>
          </cell>
          <cell r="AR228">
            <v>332052</v>
          </cell>
          <cell r="AS228">
            <v>72360</v>
          </cell>
          <cell r="AT228">
            <v>404412</v>
          </cell>
          <cell r="AU228">
            <v>0</v>
          </cell>
          <cell r="AV228">
            <v>1770</v>
          </cell>
          <cell r="AW228">
            <v>1770</v>
          </cell>
          <cell r="AX228">
            <v>1552</v>
          </cell>
          <cell r="AY228">
            <v>7722</v>
          </cell>
          <cell r="AZ228">
            <v>0</v>
          </cell>
          <cell r="BA228">
            <v>0</v>
          </cell>
          <cell r="BB228">
            <v>11044</v>
          </cell>
          <cell r="BC228">
            <v>0</v>
          </cell>
          <cell r="BD228">
            <v>25728</v>
          </cell>
          <cell r="BE228">
            <v>4020</v>
          </cell>
          <cell r="BF228">
            <v>0</v>
          </cell>
          <cell r="BG228">
            <v>297</v>
          </cell>
          <cell r="BH228">
            <v>0</v>
          </cell>
          <cell r="BI228">
            <v>0</v>
          </cell>
          <cell r="BJ228">
            <v>0</v>
          </cell>
          <cell r="BK228">
            <v>0</v>
          </cell>
          <cell r="BL228">
            <v>0</v>
          </cell>
          <cell r="BM228">
            <v>0</v>
          </cell>
          <cell r="BN228">
            <v>30045</v>
          </cell>
          <cell r="BO228">
            <v>-3313</v>
          </cell>
          <cell r="BP228">
            <v>0</v>
          </cell>
          <cell r="BQ228">
            <v>0</v>
          </cell>
          <cell r="BR228">
            <v>502219</v>
          </cell>
          <cell r="BS228">
            <v>30000</v>
          </cell>
          <cell r="BT228">
            <v>532219</v>
          </cell>
          <cell r="BU228">
            <v>149</v>
          </cell>
          <cell r="BV228">
            <v>0</v>
          </cell>
          <cell r="BW228">
            <v>0</v>
          </cell>
          <cell r="BX228">
            <v>0</v>
          </cell>
          <cell r="BY228">
            <v>0</v>
          </cell>
          <cell r="BZ228">
            <v>0</v>
          </cell>
          <cell r="CA228">
            <v>22494</v>
          </cell>
          <cell r="CC228">
            <v>22494</v>
          </cell>
          <cell r="CD228">
            <v>22643</v>
          </cell>
          <cell r="CE228">
            <v>554862</v>
          </cell>
          <cell r="CF228">
            <v>521175</v>
          </cell>
          <cell r="CG228">
            <v>22494</v>
          </cell>
          <cell r="CH228">
            <v>149</v>
          </cell>
          <cell r="CI228">
            <v>11044</v>
          </cell>
          <cell r="CJ228">
            <v>554862</v>
          </cell>
          <cell r="CK228">
            <v>0</v>
          </cell>
          <cell r="CL228">
            <v>0</v>
          </cell>
          <cell r="CM228">
            <v>0</v>
          </cell>
          <cell r="CN228">
            <v>0</v>
          </cell>
          <cell r="CO228">
            <v>0</v>
          </cell>
          <cell r="CP228">
            <v>0</v>
          </cell>
          <cell r="CQ228">
            <v>0</v>
          </cell>
          <cell r="CR228">
            <v>0</v>
          </cell>
          <cell r="CS228">
            <v>0</v>
          </cell>
        </row>
        <row r="229">
          <cell r="A229">
            <v>926</v>
          </cell>
          <cell r="B229">
            <v>2030</v>
          </cell>
          <cell r="C229" t="str">
            <v>Dinglewell Junior School</v>
          </cell>
          <cell r="M229">
            <v>0</v>
          </cell>
          <cell r="N229">
            <v>0</v>
          </cell>
          <cell r="O229">
            <v>0</v>
          </cell>
          <cell r="P229">
            <v>0</v>
          </cell>
          <cell r="Q229">
            <v>0</v>
          </cell>
          <cell r="R229">
            <v>81</v>
          </cell>
          <cell r="S229">
            <v>94</v>
          </cell>
          <cell r="T229">
            <v>90</v>
          </cell>
          <cell r="U229">
            <v>90</v>
          </cell>
          <cell r="V229">
            <v>1</v>
          </cell>
          <cell r="W229">
            <v>356</v>
          </cell>
          <cell r="X229">
            <v>0</v>
          </cell>
          <cell r="Y229">
            <v>356</v>
          </cell>
          <cell r="Z229">
            <v>356</v>
          </cell>
          <cell r="AA229">
            <v>0</v>
          </cell>
          <cell r="AB229">
            <v>0</v>
          </cell>
          <cell r="AC229">
            <v>0.1208</v>
          </cell>
          <cell r="AD229">
            <v>0</v>
          </cell>
          <cell r="AE229">
            <v>43</v>
          </cell>
          <cell r="AF229">
            <v>0</v>
          </cell>
          <cell r="AG229">
            <v>20</v>
          </cell>
          <cell r="AH229">
            <v>12</v>
          </cell>
          <cell r="AI229">
            <v>8</v>
          </cell>
          <cell r="AJ229">
            <v>12.3</v>
          </cell>
          <cell r="AK229">
            <v>31345.91</v>
          </cell>
          <cell r="AL229">
            <v>30842</v>
          </cell>
          <cell r="AM229">
            <v>503.90999999999985</v>
          </cell>
          <cell r="AN229">
            <v>6198.09</v>
          </cell>
          <cell r="AO229">
            <v>0.5</v>
          </cell>
          <cell r="AP229">
            <v>3099</v>
          </cell>
          <cell r="AQ229">
            <v>60031</v>
          </cell>
          <cell r="AR229">
            <v>441084</v>
          </cell>
          <cell r="AS229">
            <v>96120</v>
          </cell>
          <cell r="AT229">
            <v>537204</v>
          </cell>
          <cell r="AU229">
            <v>64311</v>
          </cell>
          <cell r="AV229">
            <v>1808</v>
          </cell>
          <cell r="AW229">
            <v>66119</v>
          </cell>
          <cell r="AX229">
            <v>2328</v>
          </cell>
          <cell r="AY229">
            <v>0</v>
          </cell>
          <cell r="AZ229">
            <v>7095</v>
          </cell>
          <cell r="BA229">
            <v>0</v>
          </cell>
          <cell r="BB229">
            <v>75542</v>
          </cell>
          <cell r="BC229">
            <v>0</v>
          </cell>
          <cell r="BD229">
            <v>0</v>
          </cell>
          <cell r="BE229">
            <v>0</v>
          </cell>
          <cell r="BF229">
            <v>0</v>
          </cell>
          <cell r="BG229">
            <v>297</v>
          </cell>
          <cell r="BH229">
            <v>0</v>
          </cell>
          <cell r="BI229">
            <v>0</v>
          </cell>
          <cell r="BJ229">
            <v>0</v>
          </cell>
          <cell r="BK229">
            <v>0</v>
          </cell>
          <cell r="BL229">
            <v>0</v>
          </cell>
          <cell r="BM229">
            <v>0</v>
          </cell>
          <cell r="BN229">
            <v>297</v>
          </cell>
          <cell r="BO229">
            <v>3099</v>
          </cell>
          <cell r="BP229">
            <v>13142</v>
          </cell>
          <cell r="BQ229">
            <v>2264</v>
          </cell>
          <cell r="BR229">
            <v>691579</v>
          </cell>
          <cell r="BS229">
            <v>30000</v>
          </cell>
          <cell r="BT229">
            <v>721579</v>
          </cell>
          <cell r="BU229">
            <v>149</v>
          </cell>
          <cell r="BV229">
            <v>0</v>
          </cell>
          <cell r="BW229">
            <v>0</v>
          </cell>
          <cell r="BX229">
            <v>0</v>
          </cell>
          <cell r="BY229">
            <v>0</v>
          </cell>
          <cell r="BZ229">
            <v>0</v>
          </cell>
          <cell r="CA229">
            <v>26946</v>
          </cell>
          <cell r="CC229">
            <v>26946</v>
          </cell>
          <cell r="CD229">
            <v>27095</v>
          </cell>
          <cell r="CE229">
            <v>748674</v>
          </cell>
          <cell r="CF229">
            <v>646037</v>
          </cell>
          <cell r="CG229">
            <v>26946</v>
          </cell>
          <cell r="CH229">
            <v>149</v>
          </cell>
          <cell r="CI229">
            <v>75542</v>
          </cell>
          <cell r="CJ229">
            <v>748674</v>
          </cell>
          <cell r="CK229">
            <v>0</v>
          </cell>
          <cell r="CL229">
            <v>0</v>
          </cell>
          <cell r="CM229">
            <v>0</v>
          </cell>
          <cell r="CN229">
            <v>0</v>
          </cell>
          <cell r="CO229">
            <v>0</v>
          </cell>
          <cell r="CP229">
            <v>0</v>
          </cell>
          <cell r="CQ229">
            <v>0</v>
          </cell>
          <cell r="CR229">
            <v>0</v>
          </cell>
          <cell r="CS229">
            <v>0</v>
          </cell>
        </row>
        <row r="230">
          <cell r="A230">
            <v>927</v>
          </cell>
          <cell r="B230">
            <v>2014</v>
          </cell>
          <cell r="C230" t="str">
            <v>Elmbridge Infant School</v>
          </cell>
          <cell r="M230">
            <v>0</v>
          </cell>
          <cell r="N230">
            <v>0</v>
          </cell>
          <cell r="O230">
            <v>90</v>
          </cell>
          <cell r="P230">
            <v>89</v>
          </cell>
          <cell r="Q230">
            <v>89</v>
          </cell>
          <cell r="R230">
            <v>0</v>
          </cell>
          <cell r="S230">
            <v>0</v>
          </cell>
          <cell r="T230">
            <v>0</v>
          </cell>
          <cell r="U230">
            <v>0</v>
          </cell>
          <cell r="V230">
            <v>0</v>
          </cell>
          <cell r="W230">
            <v>268</v>
          </cell>
          <cell r="X230">
            <v>268</v>
          </cell>
          <cell r="Y230">
            <v>0</v>
          </cell>
          <cell r="Z230">
            <v>268</v>
          </cell>
          <cell r="AA230">
            <v>0</v>
          </cell>
          <cell r="AB230">
            <v>0</v>
          </cell>
          <cell r="AC230">
            <v>0.17649999999999999</v>
          </cell>
          <cell r="AD230">
            <v>47</v>
          </cell>
          <cell r="AE230">
            <v>0</v>
          </cell>
          <cell r="AF230">
            <v>13</v>
          </cell>
          <cell r="AG230">
            <v>0</v>
          </cell>
          <cell r="AH230">
            <v>15</v>
          </cell>
          <cell r="AI230">
            <v>8</v>
          </cell>
          <cell r="AJ230">
            <v>9.4</v>
          </cell>
          <cell r="AK230">
            <v>31086.640000000003</v>
          </cell>
          <cell r="AL230">
            <v>30842</v>
          </cell>
          <cell r="AM230">
            <v>244.64000000000306</v>
          </cell>
          <cell r="AN230">
            <v>2299.62</v>
          </cell>
          <cell r="AO230">
            <v>0.75</v>
          </cell>
          <cell r="AP230">
            <v>1725</v>
          </cell>
          <cell r="AQ230">
            <v>60031</v>
          </cell>
          <cell r="AR230">
            <v>332052</v>
          </cell>
          <cell r="AS230">
            <v>72360</v>
          </cell>
          <cell r="AT230">
            <v>404412</v>
          </cell>
          <cell r="AU230">
            <v>0</v>
          </cell>
          <cell r="AV230">
            <v>2326</v>
          </cell>
          <cell r="AW230">
            <v>2326</v>
          </cell>
          <cell r="AX230">
            <v>2910</v>
          </cell>
          <cell r="AY230">
            <v>9306</v>
          </cell>
          <cell r="AZ230">
            <v>0</v>
          </cell>
          <cell r="BA230">
            <v>0</v>
          </cell>
          <cell r="BB230">
            <v>14542</v>
          </cell>
          <cell r="BC230">
            <v>0</v>
          </cell>
          <cell r="BD230">
            <v>25728</v>
          </cell>
          <cell r="BE230">
            <v>4020</v>
          </cell>
          <cell r="BF230">
            <v>0</v>
          </cell>
          <cell r="BG230">
            <v>297</v>
          </cell>
          <cell r="BH230">
            <v>0</v>
          </cell>
          <cell r="BI230">
            <v>0</v>
          </cell>
          <cell r="BJ230">
            <v>0</v>
          </cell>
          <cell r="BK230">
            <v>0</v>
          </cell>
          <cell r="BL230">
            <v>0</v>
          </cell>
          <cell r="BM230">
            <v>0</v>
          </cell>
          <cell r="BN230">
            <v>30045</v>
          </cell>
          <cell r="BO230">
            <v>1725</v>
          </cell>
          <cell r="BP230">
            <v>15917</v>
          </cell>
          <cell r="BQ230">
            <v>2264</v>
          </cell>
          <cell r="BR230">
            <v>528936</v>
          </cell>
          <cell r="BS230">
            <v>30000</v>
          </cell>
          <cell r="BT230">
            <v>558936</v>
          </cell>
          <cell r="BU230">
            <v>149</v>
          </cell>
          <cell r="BV230">
            <v>0</v>
          </cell>
          <cell r="BW230">
            <v>0</v>
          </cell>
          <cell r="BX230">
            <v>0</v>
          </cell>
          <cell r="BY230">
            <v>0</v>
          </cell>
          <cell r="BZ230">
            <v>0</v>
          </cell>
          <cell r="CA230">
            <v>21476</v>
          </cell>
          <cell r="CC230">
            <v>21476</v>
          </cell>
          <cell r="CD230">
            <v>21625</v>
          </cell>
          <cell r="CE230">
            <v>580561</v>
          </cell>
          <cell r="CF230">
            <v>544394</v>
          </cell>
          <cell r="CG230">
            <v>21476</v>
          </cell>
          <cell r="CH230">
            <v>149</v>
          </cell>
          <cell r="CI230">
            <v>14542</v>
          </cell>
          <cell r="CJ230">
            <v>580561</v>
          </cell>
          <cell r="CK230">
            <v>0</v>
          </cell>
          <cell r="CL230">
            <v>0</v>
          </cell>
          <cell r="CM230">
            <v>0</v>
          </cell>
          <cell r="CN230">
            <v>0</v>
          </cell>
          <cell r="CO230">
            <v>0</v>
          </cell>
          <cell r="CP230">
            <v>0</v>
          </cell>
          <cell r="CQ230">
            <v>0</v>
          </cell>
          <cell r="CR230">
            <v>0</v>
          </cell>
          <cell r="CS230">
            <v>0</v>
          </cell>
        </row>
        <row r="231">
          <cell r="A231">
            <v>928</v>
          </cell>
          <cell r="B231">
            <v>2013</v>
          </cell>
          <cell r="C231" t="str">
            <v>Elmbridge Junior School</v>
          </cell>
          <cell r="M231">
            <v>0</v>
          </cell>
          <cell r="N231">
            <v>0</v>
          </cell>
          <cell r="O231">
            <v>0</v>
          </cell>
          <cell r="P231">
            <v>0</v>
          </cell>
          <cell r="Q231">
            <v>0</v>
          </cell>
          <cell r="R231">
            <v>73</v>
          </cell>
          <cell r="S231">
            <v>97</v>
          </cell>
          <cell r="T231">
            <v>90</v>
          </cell>
          <cell r="U231">
            <v>80</v>
          </cell>
          <cell r="V231">
            <v>0</v>
          </cell>
          <cell r="W231">
            <v>340</v>
          </cell>
          <cell r="X231">
            <v>0</v>
          </cell>
          <cell r="Y231">
            <v>340</v>
          </cell>
          <cell r="Z231">
            <v>340</v>
          </cell>
          <cell r="AA231">
            <v>0</v>
          </cell>
          <cell r="AB231">
            <v>0</v>
          </cell>
          <cell r="AC231">
            <v>0.17649999999999999</v>
          </cell>
          <cell r="AD231">
            <v>0</v>
          </cell>
          <cell r="AE231">
            <v>60</v>
          </cell>
          <cell r="AF231">
            <v>0</v>
          </cell>
          <cell r="AG231">
            <v>16</v>
          </cell>
          <cell r="AH231">
            <v>25</v>
          </cell>
          <cell r="AI231">
            <v>13</v>
          </cell>
          <cell r="AJ231">
            <v>12.6</v>
          </cell>
          <cell r="AK231">
            <v>32115.11</v>
          </cell>
          <cell r="AL231">
            <v>30842</v>
          </cell>
          <cell r="AM231">
            <v>1273.1100000000006</v>
          </cell>
          <cell r="AN231">
            <v>16041.19</v>
          </cell>
          <cell r="AO231">
            <v>0.5</v>
          </cell>
          <cell r="AP231">
            <v>8021</v>
          </cell>
          <cell r="AQ231">
            <v>60031</v>
          </cell>
          <cell r="AR231">
            <v>421260</v>
          </cell>
          <cell r="AS231">
            <v>91800</v>
          </cell>
          <cell r="AT231">
            <v>513060</v>
          </cell>
          <cell r="AU231">
            <v>17984</v>
          </cell>
          <cell r="AV231">
            <v>2820</v>
          </cell>
          <cell r="AW231">
            <v>20804</v>
          </cell>
          <cell r="AX231">
            <v>4850</v>
          </cell>
          <cell r="AY231">
            <v>0</v>
          </cell>
          <cell r="AZ231">
            <v>9900</v>
          </cell>
          <cell r="BA231">
            <v>0</v>
          </cell>
          <cell r="BB231">
            <v>35554</v>
          </cell>
          <cell r="BC231">
            <v>0</v>
          </cell>
          <cell r="BD231">
            <v>0</v>
          </cell>
          <cell r="BE231">
            <v>0</v>
          </cell>
          <cell r="BF231">
            <v>0</v>
          </cell>
          <cell r="BG231">
            <v>297</v>
          </cell>
          <cell r="BH231">
            <v>0</v>
          </cell>
          <cell r="BI231">
            <v>0</v>
          </cell>
          <cell r="BJ231">
            <v>0</v>
          </cell>
          <cell r="BK231">
            <v>0</v>
          </cell>
          <cell r="BL231">
            <v>0</v>
          </cell>
          <cell r="BM231">
            <v>0</v>
          </cell>
          <cell r="BN231">
            <v>297</v>
          </cell>
          <cell r="BO231">
            <v>8021</v>
          </cell>
          <cell r="BP231">
            <v>10701</v>
          </cell>
          <cell r="BQ231">
            <v>3679</v>
          </cell>
          <cell r="BR231">
            <v>631343</v>
          </cell>
          <cell r="BS231">
            <v>30000</v>
          </cell>
          <cell r="BT231">
            <v>661343</v>
          </cell>
          <cell r="BU231">
            <v>149</v>
          </cell>
          <cell r="BV231">
            <v>0</v>
          </cell>
          <cell r="BW231">
            <v>0</v>
          </cell>
          <cell r="BX231">
            <v>0</v>
          </cell>
          <cell r="BY231">
            <v>0</v>
          </cell>
          <cell r="BZ231">
            <v>0</v>
          </cell>
          <cell r="CA231">
            <v>27073</v>
          </cell>
          <cell r="CC231">
            <v>27073</v>
          </cell>
          <cell r="CD231">
            <v>27222</v>
          </cell>
          <cell r="CE231">
            <v>688565</v>
          </cell>
          <cell r="CF231">
            <v>625789</v>
          </cell>
          <cell r="CG231">
            <v>27073</v>
          </cell>
          <cell r="CH231">
            <v>149</v>
          </cell>
          <cell r="CI231">
            <v>35554</v>
          </cell>
          <cell r="CJ231">
            <v>688565</v>
          </cell>
          <cell r="CK231">
            <v>0</v>
          </cell>
          <cell r="CL231">
            <v>0</v>
          </cell>
          <cell r="CM231">
            <v>0</v>
          </cell>
          <cell r="CN231">
            <v>0</v>
          </cell>
          <cell r="CO231">
            <v>0</v>
          </cell>
          <cell r="CP231">
            <v>0</v>
          </cell>
          <cell r="CQ231">
            <v>0</v>
          </cell>
          <cell r="CR231">
            <v>0</v>
          </cell>
          <cell r="CS231">
            <v>0</v>
          </cell>
        </row>
        <row r="232">
          <cell r="A232">
            <v>930</v>
          </cell>
          <cell r="B232">
            <v>2176</v>
          </cell>
          <cell r="C232" t="str">
            <v>Finlay Community School</v>
          </cell>
          <cell r="M232">
            <v>0</v>
          </cell>
          <cell r="N232">
            <v>0</v>
          </cell>
          <cell r="O232">
            <v>30</v>
          </cell>
          <cell r="P232">
            <v>25</v>
          </cell>
          <cell r="Q232">
            <v>26</v>
          </cell>
          <cell r="R232">
            <v>28</v>
          </cell>
          <cell r="S232">
            <v>25</v>
          </cell>
          <cell r="T232">
            <v>30</v>
          </cell>
          <cell r="U232">
            <v>33</v>
          </cell>
          <cell r="V232">
            <v>0</v>
          </cell>
          <cell r="W232">
            <v>197</v>
          </cell>
          <cell r="X232">
            <v>81</v>
          </cell>
          <cell r="Y232">
            <v>116</v>
          </cell>
          <cell r="Z232">
            <v>197</v>
          </cell>
          <cell r="AA232">
            <v>0</v>
          </cell>
          <cell r="AB232">
            <v>0</v>
          </cell>
          <cell r="AC232">
            <v>0.4138</v>
          </cell>
          <cell r="AD232">
            <v>40</v>
          </cell>
          <cell r="AE232">
            <v>48</v>
          </cell>
          <cell r="AF232">
            <v>24</v>
          </cell>
          <cell r="AG232">
            <v>19</v>
          </cell>
          <cell r="AH232">
            <v>80</v>
          </cell>
          <cell r="AI232">
            <v>82</v>
          </cell>
          <cell r="AJ232">
            <v>10.8</v>
          </cell>
          <cell r="AK232">
            <v>30194.06</v>
          </cell>
          <cell r="AL232">
            <v>30842</v>
          </cell>
          <cell r="AM232">
            <v>-647.93999999999869</v>
          </cell>
          <cell r="AN232">
            <v>-6997.75</v>
          </cell>
          <cell r="AO232">
            <v>0.33329999999999999</v>
          </cell>
          <cell r="AP232">
            <v>-2332</v>
          </cell>
          <cell r="AQ232">
            <v>60031</v>
          </cell>
          <cell r="AR232">
            <v>244083</v>
          </cell>
          <cell r="AS232">
            <v>53190</v>
          </cell>
          <cell r="AT232">
            <v>297273</v>
          </cell>
          <cell r="AU232">
            <v>49973</v>
          </cell>
          <cell r="AV232">
            <v>5936</v>
          </cell>
          <cell r="AW232">
            <v>55909</v>
          </cell>
          <cell r="AX232">
            <v>15520</v>
          </cell>
          <cell r="AY232">
            <v>7920</v>
          </cell>
          <cell r="AZ232">
            <v>7920</v>
          </cell>
          <cell r="BA232">
            <v>0</v>
          </cell>
          <cell r="BB232">
            <v>87269</v>
          </cell>
          <cell r="BC232">
            <v>0</v>
          </cell>
          <cell r="BD232">
            <v>7776</v>
          </cell>
          <cell r="BE232">
            <v>1215</v>
          </cell>
          <cell r="BF232">
            <v>0</v>
          </cell>
          <cell r="BG232">
            <v>297</v>
          </cell>
          <cell r="BH232">
            <v>0</v>
          </cell>
          <cell r="BI232">
            <v>11790</v>
          </cell>
          <cell r="BJ232">
            <v>0</v>
          </cell>
          <cell r="BK232">
            <v>0</v>
          </cell>
          <cell r="BL232">
            <v>0</v>
          </cell>
          <cell r="BM232">
            <v>0</v>
          </cell>
          <cell r="BN232">
            <v>21078</v>
          </cell>
          <cell r="BO232">
            <v>-2332</v>
          </cell>
          <cell r="BP232">
            <v>9613</v>
          </cell>
          <cell r="BQ232">
            <v>23206</v>
          </cell>
          <cell r="BR232">
            <v>496138</v>
          </cell>
          <cell r="BS232">
            <v>18000</v>
          </cell>
          <cell r="BT232">
            <v>514138</v>
          </cell>
          <cell r="BU232">
            <v>149</v>
          </cell>
          <cell r="BV232">
            <v>0</v>
          </cell>
          <cell r="BW232">
            <v>111712</v>
          </cell>
          <cell r="BX232">
            <v>0</v>
          </cell>
          <cell r="BY232">
            <v>0</v>
          </cell>
          <cell r="BZ232">
            <v>111712</v>
          </cell>
          <cell r="CA232">
            <v>20416</v>
          </cell>
          <cell r="CC232">
            <v>20416</v>
          </cell>
          <cell r="CD232">
            <v>132277</v>
          </cell>
          <cell r="CE232">
            <v>646415</v>
          </cell>
          <cell r="CF232">
            <v>426869</v>
          </cell>
          <cell r="CG232">
            <v>20416</v>
          </cell>
          <cell r="CH232">
            <v>111861</v>
          </cell>
          <cell r="CI232">
            <v>87269</v>
          </cell>
          <cell r="CJ232">
            <v>646415</v>
          </cell>
          <cell r="CK232">
            <v>0</v>
          </cell>
          <cell r="CL232">
            <v>0</v>
          </cell>
          <cell r="CM232">
            <v>0</v>
          </cell>
          <cell r="CN232">
            <v>0</v>
          </cell>
          <cell r="CO232">
            <v>0</v>
          </cell>
          <cell r="CP232">
            <v>0</v>
          </cell>
          <cell r="CQ232">
            <v>0</v>
          </cell>
          <cell r="CR232">
            <v>0</v>
          </cell>
          <cell r="CS232">
            <v>0</v>
          </cell>
        </row>
        <row r="233">
          <cell r="A233">
            <v>931</v>
          </cell>
          <cell r="B233">
            <v>2018</v>
          </cell>
          <cell r="C233" t="str">
            <v>Grange Infant School</v>
          </cell>
          <cell r="M233">
            <v>0</v>
          </cell>
          <cell r="N233">
            <v>0</v>
          </cell>
          <cell r="O233">
            <v>41</v>
          </cell>
          <cell r="P233">
            <v>41</v>
          </cell>
          <cell r="Q233">
            <v>51</v>
          </cell>
          <cell r="R233">
            <v>0</v>
          </cell>
          <cell r="S233">
            <v>0</v>
          </cell>
          <cell r="T233">
            <v>0</v>
          </cell>
          <cell r="U233">
            <v>0</v>
          </cell>
          <cell r="V233">
            <v>0</v>
          </cell>
          <cell r="W233">
            <v>133</v>
          </cell>
          <cell r="X233">
            <v>133</v>
          </cell>
          <cell r="Y233">
            <v>0</v>
          </cell>
          <cell r="Z233">
            <v>133</v>
          </cell>
          <cell r="AA233">
            <v>0</v>
          </cell>
          <cell r="AB233">
            <v>0</v>
          </cell>
          <cell r="AC233">
            <v>0.29759999999999998</v>
          </cell>
          <cell r="AD233">
            <v>40</v>
          </cell>
          <cell r="AE233">
            <v>0</v>
          </cell>
          <cell r="AF233">
            <v>8</v>
          </cell>
          <cell r="AG233">
            <v>0</v>
          </cell>
          <cell r="AH233">
            <v>48</v>
          </cell>
          <cell r="AI233">
            <v>24</v>
          </cell>
          <cell r="AJ233">
            <v>5</v>
          </cell>
          <cell r="AK233">
            <v>30971.38</v>
          </cell>
          <cell r="AL233">
            <v>30842</v>
          </cell>
          <cell r="AM233">
            <v>129.38000000000102</v>
          </cell>
          <cell r="AN233">
            <v>646.9</v>
          </cell>
          <cell r="AO233">
            <v>1</v>
          </cell>
          <cell r="AP233">
            <v>647</v>
          </cell>
          <cell r="AQ233">
            <v>60031</v>
          </cell>
          <cell r="AR233">
            <v>164787</v>
          </cell>
          <cell r="AS233">
            <v>35910</v>
          </cell>
          <cell r="AT233">
            <v>200697</v>
          </cell>
          <cell r="AU233">
            <v>9843</v>
          </cell>
          <cell r="AV233">
            <v>3248</v>
          </cell>
          <cell r="AW233">
            <v>13091</v>
          </cell>
          <cell r="AX233">
            <v>9312</v>
          </cell>
          <cell r="AY233">
            <v>7920</v>
          </cell>
          <cell r="AZ233">
            <v>0</v>
          </cell>
          <cell r="BA233">
            <v>0</v>
          </cell>
          <cell r="BB233">
            <v>30323</v>
          </cell>
          <cell r="BC233">
            <v>0</v>
          </cell>
          <cell r="BD233">
            <v>12768</v>
          </cell>
          <cell r="BE233">
            <v>1995</v>
          </cell>
          <cell r="BF233">
            <v>0</v>
          </cell>
          <cell r="BG233">
            <v>297</v>
          </cell>
          <cell r="BH233">
            <v>0</v>
          </cell>
          <cell r="BI233">
            <v>3965</v>
          </cell>
          <cell r="BJ233">
            <v>0</v>
          </cell>
          <cell r="BK233">
            <v>0</v>
          </cell>
          <cell r="BL233">
            <v>0</v>
          </cell>
          <cell r="BM233">
            <v>0</v>
          </cell>
          <cell r="BN233">
            <v>19025</v>
          </cell>
          <cell r="BO233">
            <v>647</v>
          </cell>
          <cell r="BP233">
            <v>6116</v>
          </cell>
          <cell r="BQ233">
            <v>6792</v>
          </cell>
          <cell r="BR233">
            <v>323631</v>
          </cell>
          <cell r="BS233">
            <v>18000</v>
          </cell>
          <cell r="BT233">
            <v>341631</v>
          </cell>
          <cell r="BU233">
            <v>149</v>
          </cell>
          <cell r="BV233">
            <v>0</v>
          </cell>
          <cell r="BW233">
            <v>0</v>
          </cell>
          <cell r="BX233">
            <v>0</v>
          </cell>
          <cell r="BY233">
            <v>0</v>
          </cell>
          <cell r="BZ233">
            <v>0</v>
          </cell>
          <cell r="CA233">
            <v>17914</v>
          </cell>
          <cell r="CC233">
            <v>17914</v>
          </cell>
          <cell r="CD233">
            <v>18063</v>
          </cell>
          <cell r="CE233">
            <v>359694</v>
          </cell>
          <cell r="CF233">
            <v>311308</v>
          </cell>
          <cell r="CG233">
            <v>17914</v>
          </cell>
          <cell r="CH233">
            <v>149</v>
          </cell>
          <cell r="CI233">
            <v>30323</v>
          </cell>
          <cell r="CJ233">
            <v>359694</v>
          </cell>
          <cell r="CK233">
            <v>0</v>
          </cell>
          <cell r="CL233">
            <v>0</v>
          </cell>
          <cell r="CM233">
            <v>0</v>
          </cell>
          <cell r="CN233">
            <v>0</v>
          </cell>
          <cell r="CO233">
            <v>0</v>
          </cell>
          <cell r="CP233">
            <v>0</v>
          </cell>
          <cell r="CQ233">
            <v>0</v>
          </cell>
          <cell r="CR233">
            <v>0</v>
          </cell>
          <cell r="CS233">
            <v>0</v>
          </cell>
        </row>
        <row r="234">
          <cell r="A234">
            <v>932</v>
          </cell>
          <cell r="B234">
            <v>2027</v>
          </cell>
          <cell r="C234" t="str">
            <v>Grange Junior School</v>
          </cell>
          <cell r="M234">
            <v>0</v>
          </cell>
          <cell r="N234">
            <v>0</v>
          </cell>
          <cell r="O234">
            <v>0</v>
          </cell>
          <cell r="P234">
            <v>0</v>
          </cell>
          <cell r="Q234">
            <v>0</v>
          </cell>
          <cell r="R234">
            <v>55</v>
          </cell>
          <cell r="S234">
            <v>48</v>
          </cell>
          <cell r="T234">
            <v>52</v>
          </cell>
          <cell r="U234">
            <v>50</v>
          </cell>
          <cell r="V234">
            <v>0</v>
          </cell>
          <cell r="W234">
            <v>205</v>
          </cell>
          <cell r="X234">
            <v>0</v>
          </cell>
          <cell r="Y234">
            <v>205</v>
          </cell>
          <cell r="Z234">
            <v>205</v>
          </cell>
          <cell r="AA234">
            <v>0</v>
          </cell>
          <cell r="AB234">
            <v>0</v>
          </cell>
          <cell r="AC234">
            <v>0.29759999999999998</v>
          </cell>
          <cell r="AD234">
            <v>0</v>
          </cell>
          <cell r="AE234">
            <v>61</v>
          </cell>
          <cell r="AF234">
            <v>0</v>
          </cell>
          <cell r="AG234">
            <v>15</v>
          </cell>
          <cell r="AH234">
            <v>60</v>
          </cell>
          <cell r="AI234">
            <v>40</v>
          </cell>
          <cell r="AJ234">
            <v>7.4556000000000004</v>
          </cell>
          <cell r="AK234">
            <v>30392.379999999997</v>
          </cell>
          <cell r="AL234">
            <v>30842</v>
          </cell>
          <cell r="AM234">
            <v>-449.62000000000262</v>
          </cell>
          <cell r="AN234">
            <v>-3352.19</v>
          </cell>
          <cell r="AO234">
            <v>0.33329999999999999</v>
          </cell>
          <cell r="AP234">
            <v>-1117</v>
          </cell>
          <cell r="AQ234">
            <v>60031</v>
          </cell>
          <cell r="AR234">
            <v>253995</v>
          </cell>
          <cell r="AS234">
            <v>55350</v>
          </cell>
          <cell r="AT234">
            <v>309345</v>
          </cell>
          <cell r="AU234">
            <v>25304</v>
          </cell>
          <cell r="AV234">
            <v>4112</v>
          </cell>
          <cell r="AW234">
            <v>29416</v>
          </cell>
          <cell r="AX234">
            <v>11640</v>
          </cell>
          <cell r="AY234">
            <v>0</v>
          </cell>
          <cell r="AZ234">
            <v>10065</v>
          </cell>
          <cell r="BA234">
            <v>0</v>
          </cell>
          <cell r="BB234">
            <v>51121</v>
          </cell>
          <cell r="BC234">
            <v>0</v>
          </cell>
          <cell r="BD234">
            <v>0</v>
          </cell>
          <cell r="BE234">
            <v>0</v>
          </cell>
          <cell r="BF234">
            <v>0</v>
          </cell>
          <cell r="BG234">
            <v>297</v>
          </cell>
          <cell r="BH234">
            <v>0</v>
          </cell>
          <cell r="BI234">
            <v>4270</v>
          </cell>
          <cell r="BJ234">
            <v>0</v>
          </cell>
          <cell r="BK234">
            <v>0</v>
          </cell>
          <cell r="BL234">
            <v>0</v>
          </cell>
          <cell r="BM234">
            <v>0</v>
          </cell>
          <cell r="BN234">
            <v>4567</v>
          </cell>
          <cell r="BO234">
            <v>-1117</v>
          </cell>
          <cell r="BP234">
            <v>9035</v>
          </cell>
          <cell r="BQ234">
            <v>11320</v>
          </cell>
          <cell r="BR234">
            <v>444302</v>
          </cell>
          <cell r="BS234">
            <v>30000</v>
          </cell>
          <cell r="BT234">
            <v>474302</v>
          </cell>
          <cell r="BU234">
            <v>149</v>
          </cell>
          <cell r="BV234">
            <v>0</v>
          </cell>
          <cell r="BW234">
            <v>0</v>
          </cell>
          <cell r="BX234">
            <v>0</v>
          </cell>
          <cell r="BY234">
            <v>0</v>
          </cell>
          <cell r="BZ234">
            <v>0</v>
          </cell>
          <cell r="CA234">
            <v>20416</v>
          </cell>
          <cell r="CC234">
            <v>20416</v>
          </cell>
          <cell r="CD234">
            <v>20565</v>
          </cell>
          <cell r="CE234">
            <v>494867</v>
          </cell>
          <cell r="CF234">
            <v>423181</v>
          </cell>
          <cell r="CG234">
            <v>20416</v>
          </cell>
          <cell r="CH234">
            <v>149</v>
          </cell>
          <cell r="CI234">
            <v>51121</v>
          </cell>
          <cell r="CJ234">
            <v>494867</v>
          </cell>
          <cell r="CK234">
            <v>0</v>
          </cell>
          <cell r="CL234">
            <v>0</v>
          </cell>
          <cell r="CM234">
            <v>0</v>
          </cell>
          <cell r="CN234">
            <v>0</v>
          </cell>
          <cell r="CO234">
            <v>0</v>
          </cell>
          <cell r="CP234">
            <v>0</v>
          </cell>
          <cell r="CQ234">
            <v>0</v>
          </cell>
          <cell r="CR234">
            <v>0</v>
          </cell>
          <cell r="CS234">
            <v>0</v>
          </cell>
        </row>
        <row r="235">
          <cell r="A235">
            <v>933</v>
          </cell>
          <cell r="B235">
            <v>2025</v>
          </cell>
          <cell r="C235" t="str">
            <v>Harewood Infant School</v>
          </cell>
          <cell r="M235">
            <v>0</v>
          </cell>
          <cell r="N235">
            <v>0</v>
          </cell>
          <cell r="O235">
            <v>72</v>
          </cell>
          <cell r="P235">
            <v>61</v>
          </cell>
          <cell r="Q235">
            <v>71</v>
          </cell>
          <cell r="R235">
            <v>3</v>
          </cell>
          <cell r="S235">
            <v>0</v>
          </cell>
          <cell r="T235">
            <v>0</v>
          </cell>
          <cell r="U235">
            <v>0</v>
          </cell>
          <cell r="V235">
            <v>0</v>
          </cell>
          <cell r="W235">
            <v>207</v>
          </cell>
          <cell r="X235">
            <v>207</v>
          </cell>
          <cell r="Y235">
            <v>0</v>
          </cell>
          <cell r="Z235">
            <v>207</v>
          </cell>
          <cell r="AA235">
            <v>0</v>
          </cell>
          <cell r="AB235">
            <v>0</v>
          </cell>
          <cell r="AC235">
            <v>0.1933</v>
          </cell>
          <cell r="AD235">
            <v>40</v>
          </cell>
          <cell r="AE235">
            <v>0</v>
          </cell>
          <cell r="AF235">
            <v>6</v>
          </cell>
          <cell r="AG235">
            <v>0</v>
          </cell>
          <cell r="AH235">
            <v>23</v>
          </cell>
          <cell r="AI235">
            <v>15</v>
          </cell>
          <cell r="AJ235">
            <v>9.5</v>
          </cell>
          <cell r="AK235">
            <v>29391.68</v>
          </cell>
          <cell r="AL235">
            <v>30842</v>
          </cell>
          <cell r="AM235">
            <v>-1450.3199999999997</v>
          </cell>
          <cell r="AN235">
            <v>-13778.04</v>
          </cell>
          <cell r="AO235">
            <v>0.33329999999999999</v>
          </cell>
          <cell r="AP235">
            <v>-4592</v>
          </cell>
          <cell r="AQ235">
            <v>60031</v>
          </cell>
          <cell r="AR235">
            <v>256473</v>
          </cell>
          <cell r="AS235">
            <v>55890</v>
          </cell>
          <cell r="AT235">
            <v>312363</v>
          </cell>
          <cell r="AU235">
            <v>0</v>
          </cell>
          <cell r="AV235">
            <v>2348</v>
          </cell>
          <cell r="AW235">
            <v>2348</v>
          </cell>
          <cell r="AX235">
            <v>4462</v>
          </cell>
          <cell r="AY235">
            <v>7920</v>
          </cell>
          <cell r="AZ235">
            <v>0</v>
          </cell>
          <cell r="BA235">
            <v>0</v>
          </cell>
          <cell r="BB235">
            <v>14730</v>
          </cell>
          <cell r="BC235">
            <v>0</v>
          </cell>
          <cell r="BD235">
            <v>19872</v>
          </cell>
          <cell r="BE235">
            <v>3105</v>
          </cell>
          <cell r="BF235">
            <v>0</v>
          </cell>
          <cell r="BG235">
            <v>297</v>
          </cell>
          <cell r="BH235">
            <v>0</v>
          </cell>
          <cell r="BI235">
            <v>0</v>
          </cell>
          <cell r="BJ235">
            <v>0</v>
          </cell>
          <cell r="BK235">
            <v>0</v>
          </cell>
          <cell r="BL235">
            <v>0</v>
          </cell>
          <cell r="BM235">
            <v>0</v>
          </cell>
          <cell r="BN235">
            <v>23274</v>
          </cell>
          <cell r="BO235">
            <v>-4592</v>
          </cell>
          <cell r="BP235">
            <v>0</v>
          </cell>
          <cell r="BQ235">
            <v>4245</v>
          </cell>
          <cell r="BR235">
            <v>410051</v>
          </cell>
          <cell r="BS235">
            <v>30000</v>
          </cell>
          <cell r="BT235">
            <v>440051</v>
          </cell>
          <cell r="BU235">
            <v>149</v>
          </cell>
          <cell r="BV235">
            <v>0</v>
          </cell>
          <cell r="BW235">
            <v>0</v>
          </cell>
          <cell r="BX235">
            <v>0</v>
          </cell>
          <cell r="BY235">
            <v>0</v>
          </cell>
          <cell r="BZ235">
            <v>0</v>
          </cell>
          <cell r="CA235">
            <v>20543</v>
          </cell>
          <cell r="CC235">
            <v>20543</v>
          </cell>
          <cell r="CD235">
            <v>20692</v>
          </cell>
          <cell r="CE235">
            <v>460743</v>
          </cell>
          <cell r="CF235">
            <v>425321</v>
          </cell>
          <cell r="CG235">
            <v>20543</v>
          </cell>
          <cell r="CH235">
            <v>149</v>
          </cell>
          <cell r="CI235">
            <v>14730</v>
          </cell>
          <cell r="CJ235">
            <v>460743</v>
          </cell>
          <cell r="CK235">
            <v>0</v>
          </cell>
          <cell r="CL235">
            <v>0</v>
          </cell>
          <cell r="CM235">
            <v>0</v>
          </cell>
          <cell r="CN235">
            <v>0</v>
          </cell>
          <cell r="CO235">
            <v>0</v>
          </cell>
          <cell r="CP235">
            <v>0</v>
          </cell>
          <cell r="CQ235">
            <v>0</v>
          </cell>
          <cell r="CR235">
            <v>0</v>
          </cell>
          <cell r="CS235">
            <v>0</v>
          </cell>
        </row>
        <row r="236">
          <cell r="A236">
            <v>934</v>
          </cell>
          <cell r="B236">
            <v>2026</v>
          </cell>
          <cell r="C236" t="str">
            <v>Harewood Junior School</v>
          </cell>
          <cell r="E236">
            <v>1</v>
          </cell>
          <cell r="M236">
            <v>0</v>
          </cell>
          <cell r="N236">
            <v>0</v>
          </cell>
          <cell r="O236">
            <v>0</v>
          </cell>
          <cell r="P236">
            <v>0</v>
          </cell>
          <cell r="Q236">
            <v>0</v>
          </cell>
          <cell r="R236">
            <v>81</v>
          </cell>
          <cell r="S236">
            <v>75</v>
          </cell>
          <cell r="T236">
            <v>89</v>
          </cell>
          <cell r="U236">
            <v>81</v>
          </cell>
          <cell r="V236">
            <v>0</v>
          </cell>
          <cell r="W236">
            <v>326</v>
          </cell>
          <cell r="X236">
            <v>0</v>
          </cell>
          <cell r="Y236">
            <v>326</v>
          </cell>
          <cell r="Z236">
            <v>326</v>
          </cell>
          <cell r="AA236">
            <v>0</v>
          </cell>
          <cell r="AB236">
            <v>0</v>
          </cell>
          <cell r="AC236">
            <v>0.1933</v>
          </cell>
          <cell r="AD236">
            <v>0</v>
          </cell>
          <cell r="AE236">
            <v>63</v>
          </cell>
          <cell r="AF236">
            <v>0</v>
          </cell>
          <cell r="AG236">
            <v>23</v>
          </cell>
          <cell r="AH236">
            <v>35</v>
          </cell>
          <cell r="AI236">
            <v>29</v>
          </cell>
          <cell r="AJ236">
            <v>13.6</v>
          </cell>
          <cell r="AK236">
            <v>29292.74</v>
          </cell>
          <cell r="AL236">
            <v>30842</v>
          </cell>
          <cell r="AM236">
            <v>-1549.2599999999984</v>
          </cell>
          <cell r="AN236">
            <v>-21069.94</v>
          </cell>
          <cell r="AO236">
            <v>0.33329999999999999</v>
          </cell>
          <cell r="AP236">
            <v>-7023</v>
          </cell>
          <cell r="AQ236">
            <v>60031</v>
          </cell>
          <cell r="AR236">
            <v>403914</v>
          </cell>
          <cell r="AS236">
            <v>88020</v>
          </cell>
          <cell r="AT236">
            <v>491934</v>
          </cell>
          <cell r="AU236">
            <v>57954</v>
          </cell>
          <cell r="AV236">
            <v>3276</v>
          </cell>
          <cell r="AW236">
            <v>61230</v>
          </cell>
          <cell r="AX236">
            <v>6790</v>
          </cell>
          <cell r="AY236">
            <v>0</v>
          </cell>
          <cell r="AZ236">
            <v>10395</v>
          </cell>
          <cell r="BA236">
            <v>0</v>
          </cell>
          <cell r="BB236">
            <v>78415</v>
          </cell>
          <cell r="BC236">
            <v>0</v>
          </cell>
          <cell r="BD236">
            <v>0</v>
          </cell>
          <cell r="BE236">
            <v>0</v>
          </cell>
          <cell r="BF236">
            <v>0</v>
          </cell>
          <cell r="BG236">
            <v>297</v>
          </cell>
          <cell r="BH236">
            <v>0</v>
          </cell>
          <cell r="BI236">
            <v>0</v>
          </cell>
          <cell r="BJ236">
            <v>0</v>
          </cell>
          <cell r="BK236">
            <v>0</v>
          </cell>
          <cell r="BL236">
            <v>0</v>
          </cell>
          <cell r="BM236">
            <v>0</v>
          </cell>
          <cell r="BN236">
            <v>297</v>
          </cell>
          <cell r="BO236">
            <v>-7023</v>
          </cell>
          <cell r="BP236">
            <v>11256</v>
          </cell>
          <cell r="BQ236">
            <v>8207</v>
          </cell>
          <cell r="BR236">
            <v>643117</v>
          </cell>
          <cell r="BS236">
            <v>30000</v>
          </cell>
          <cell r="BT236">
            <v>673117</v>
          </cell>
          <cell r="BU236">
            <v>149</v>
          </cell>
          <cell r="BV236">
            <v>0</v>
          </cell>
          <cell r="BW236">
            <v>0</v>
          </cell>
          <cell r="BX236">
            <v>0</v>
          </cell>
          <cell r="BY236">
            <v>0</v>
          </cell>
          <cell r="BZ236">
            <v>0</v>
          </cell>
          <cell r="CA236">
            <v>25758</v>
          </cell>
          <cell r="CC236">
            <v>25758</v>
          </cell>
          <cell r="CD236">
            <v>25907</v>
          </cell>
          <cell r="CE236">
            <v>699024</v>
          </cell>
          <cell r="CF236">
            <v>594702</v>
          </cell>
          <cell r="CG236">
            <v>25758</v>
          </cell>
          <cell r="CH236">
            <v>149</v>
          </cell>
          <cell r="CI236">
            <v>78415</v>
          </cell>
          <cell r="CJ236">
            <v>699024</v>
          </cell>
          <cell r="CK236">
            <v>43434</v>
          </cell>
          <cell r="CL236">
            <v>30000</v>
          </cell>
          <cell r="CM236">
            <v>43439</v>
          </cell>
          <cell r="CN236">
            <v>1986</v>
          </cell>
          <cell r="CO236">
            <v>1981</v>
          </cell>
          <cell r="CP236">
            <v>17</v>
          </cell>
          <cell r="CQ236">
            <v>11</v>
          </cell>
          <cell r="CR236">
            <v>6031</v>
          </cell>
          <cell r="CS236">
            <v>6032</v>
          </cell>
        </row>
        <row r="237">
          <cell r="A237">
            <v>935</v>
          </cell>
          <cell r="B237">
            <v>2005</v>
          </cell>
          <cell r="C237" t="str">
            <v>Hatherley Infant School</v>
          </cell>
          <cell r="M237">
            <v>0</v>
          </cell>
          <cell r="N237">
            <v>0</v>
          </cell>
          <cell r="O237">
            <v>59</v>
          </cell>
          <cell r="P237">
            <v>57</v>
          </cell>
          <cell r="Q237">
            <v>55</v>
          </cell>
          <cell r="R237">
            <v>1</v>
          </cell>
          <cell r="S237">
            <v>0</v>
          </cell>
          <cell r="T237">
            <v>0</v>
          </cell>
          <cell r="U237">
            <v>0</v>
          </cell>
          <cell r="V237">
            <v>0</v>
          </cell>
          <cell r="W237">
            <v>172</v>
          </cell>
          <cell r="X237">
            <v>172</v>
          </cell>
          <cell r="Y237">
            <v>0</v>
          </cell>
          <cell r="Z237">
            <v>172</v>
          </cell>
          <cell r="AA237">
            <v>0</v>
          </cell>
          <cell r="AB237">
            <v>0</v>
          </cell>
          <cell r="AC237">
            <v>0.38240000000000002</v>
          </cell>
          <cell r="AD237">
            <v>66</v>
          </cell>
          <cell r="AE237">
            <v>0</v>
          </cell>
          <cell r="AF237">
            <v>8</v>
          </cell>
          <cell r="AG237">
            <v>0</v>
          </cell>
          <cell r="AH237">
            <v>62</v>
          </cell>
          <cell r="AI237">
            <v>44</v>
          </cell>
          <cell r="AJ237">
            <v>9.8000000000000007</v>
          </cell>
          <cell r="AK237">
            <v>32062.999999999996</v>
          </cell>
          <cell r="AL237">
            <v>30842</v>
          </cell>
          <cell r="AM237">
            <v>1220.9999999999964</v>
          </cell>
          <cell r="AN237">
            <v>11965.8</v>
          </cell>
          <cell r="AO237">
            <v>0.75</v>
          </cell>
          <cell r="AP237">
            <v>8974</v>
          </cell>
          <cell r="AQ237">
            <v>60031</v>
          </cell>
          <cell r="AR237">
            <v>213108</v>
          </cell>
          <cell r="AS237">
            <v>46440</v>
          </cell>
          <cell r="AT237">
            <v>259548</v>
          </cell>
          <cell r="AU237">
            <v>3409</v>
          </cell>
          <cell r="AV237">
            <v>4740</v>
          </cell>
          <cell r="AW237">
            <v>8149</v>
          </cell>
          <cell r="AX237">
            <v>12028</v>
          </cell>
          <cell r="AY237">
            <v>13068</v>
          </cell>
          <cell r="AZ237">
            <v>0</v>
          </cell>
          <cell r="BA237">
            <v>0</v>
          </cell>
          <cell r="BB237">
            <v>33245</v>
          </cell>
          <cell r="BC237">
            <v>0</v>
          </cell>
          <cell r="BD237">
            <v>16512</v>
          </cell>
          <cell r="BE237">
            <v>2580</v>
          </cell>
          <cell r="BF237">
            <v>0</v>
          </cell>
          <cell r="BG237">
            <v>297</v>
          </cell>
          <cell r="BH237">
            <v>0</v>
          </cell>
          <cell r="BI237">
            <v>6545</v>
          </cell>
          <cell r="BJ237">
            <v>0</v>
          </cell>
          <cell r="BK237">
            <v>0</v>
          </cell>
          <cell r="BL237">
            <v>0</v>
          </cell>
          <cell r="BM237">
            <v>0</v>
          </cell>
          <cell r="BN237">
            <v>25934</v>
          </cell>
          <cell r="BO237">
            <v>8974</v>
          </cell>
          <cell r="BP237">
            <v>4839</v>
          </cell>
          <cell r="BQ237">
            <v>12452</v>
          </cell>
          <cell r="BR237">
            <v>405023</v>
          </cell>
          <cell r="BS237">
            <v>18000</v>
          </cell>
          <cell r="BT237">
            <v>423023</v>
          </cell>
          <cell r="BU237">
            <v>149</v>
          </cell>
          <cell r="BV237">
            <v>0</v>
          </cell>
          <cell r="BW237">
            <v>115869</v>
          </cell>
          <cell r="BX237">
            <v>0</v>
          </cell>
          <cell r="BY237">
            <v>0</v>
          </cell>
          <cell r="BZ237">
            <v>115869</v>
          </cell>
          <cell r="CA237">
            <v>18890</v>
          </cell>
          <cell r="CC237">
            <v>18890</v>
          </cell>
          <cell r="CD237">
            <v>134908</v>
          </cell>
          <cell r="CE237">
            <v>557931</v>
          </cell>
          <cell r="CF237">
            <v>389778</v>
          </cell>
          <cell r="CG237">
            <v>18890</v>
          </cell>
          <cell r="CH237">
            <v>116018</v>
          </cell>
          <cell r="CI237">
            <v>33245</v>
          </cell>
          <cell r="CJ237">
            <v>557931</v>
          </cell>
          <cell r="CK237">
            <v>0</v>
          </cell>
          <cell r="CL237">
            <v>0</v>
          </cell>
          <cell r="CM237">
            <v>0</v>
          </cell>
          <cell r="CN237">
            <v>0</v>
          </cell>
          <cell r="CO237">
            <v>0</v>
          </cell>
          <cell r="CP237">
            <v>0</v>
          </cell>
          <cell r="CQ237">
            <v>0</v>
          </cell>
          <cell r="CR237">
            <v>0</v>
          </cell>
          <cell r="CS237">
            <v>0</v>
          </cell>
        </row>
        <row r="238">
          <cell r="A238">
            <v>936</v>
          </cell>
          <cell r="B238">
            <v>3011</v>
          </cell>
          <cell r="C238" t="str">
            <v>Hempsted Church of England Primary School</v>
          </cell>
          <cell r="M238">
            <v>0</v>
          </cell>
          <cell r="N238">
            <v>0</v>
          </cell>
          <cell r="O238">
            <v>33</v>
          </cell>
          <cell r="P238">
            <v>30</v>
          </cell>
          <cell r="Q238">
            <v>34</v>
          </cell>
          <cell r="R238">
            <v>35</v>
          </cell>
          <cell r="S238">
            <v>34</v>
          </cell>
          <cell r="T238">
            <v>29</v>
          </cell>
          <cell r="U238">
            <v>28</v>
          </cell>
          <cell r="V238">
            <v>0</v>
          </cell>
          <cell r="W238">
            <v>223</v>
          </cell>
          <cell r="X238">
            <v>97</v>
          </cell>
          <cell r="Y238">
            <v>126</v>
          </cell>
          <cell r="Z238">
            <v>223</v>
          </cell>
          <cell r="AA238">
            <v>0</v>
          </cell>
          <cell r="AB238">
            <v>0</v>
          </cell>
          <cell r="AC238">
            <v>0.127</v>
          </cell>
          <cell r="AD238">
            <v>12</v>
          </cell>
          <cell r="AE238">
            <v>16</v>
          </cell>
          <cell r="AF238">
            <v>4</v>
          </cell>
          <cell r="AG238">
            <v>7</v>
          </cell>
          <cell r="AH238">
            <v>2</v>
          </cell>
          <cell r="AI238">
            <v>0</v>
          </cell>
          <cell r="AJ238">
            <v>8.6</v>
          </cell>
          <cell r="AK238">
            <v>32836.44</v>
          </cell>
          <cell r="AL238">
            <v>30842</v>
          </cell>
          <cell r="AM238">
            <v>1994.4400000000023</v>
          </cell>
          <cell r="AN238">
            <v>17152.18</v>
          </cell>
          <cell r="AO238">
            <v>0.75</v>
          </cell>
          <cell r="AP238">
            <v>12864</v>
          </cell>
          <cell r="AQ238">
            <v>60031</v>
          </cell>
          <cell r="AR238">
            <v>276297</v>
          </cell>
          <cell r="AS238">
            <v>60210</v>
          </cell>
          <cell r="AT238">
            <v>336507</v>
          </cell>
          <cell r="AU238">
            <v>40812</v>
          </cell>
          <cell r="AV238">
            <v>1040</v>
          </cell>
          <cell r="AW238">
            <v>41852</v>
          </cell>
          <cell r="AX238">
            <v>388</v>
          </cell>
          <cell r="AY238">
            <v>2376</v>
          </cell>
          <cell r="AZ238">
            <v>2640</v>
          </cell>
          <cell r="BA238">
            <v>0</v>
          </cell>
          <cell r="BB238">
            <v>47256</v>
          </cell>
          <cell r="BC238">
            <v>0</v>
          </cell>
          <cell r="BD238">
            <v>9312</v>
          </cell>
          <cell r="BE238">
            <v>1455</v>
          </cell>
          <cell r="BF238">
            <v>0</v>
          </cell>
          <cell r="BG238">
            <v>297</v>
          </cell>
          <cell r="BH238">
            <v>0</v>
          </cell>
          <cell r="BI238">
            <v>0</v>
          </cell>
          <cell r="BJ238">
            <v>0</v>
          </cell>
          <cell r="BK238">
            <v>0</v>
          </cell>
          <cell r="BL238">
            <v>0</v>
          </cell>
          <cell r="BM238">
            <v>0</v>
          </cell>
          <cell r="BN238">
            <v>11064</v>
          </cell>
          <cell r="BO238">
            <v>12864</v>
          </cell>
          <cell r="BP238">
            <v>5480</v>
          </cell>
          <cell r="BQ238">
            <v>0</v>
          </cell>
          <cell r="BR238">
            <v>473202</v>
          </cell>
          <cell r="BS238">
            <v>30000</v>
          </cell>
          <cell r="BT238">
            <v>503202</v>
          </cell>
          <cell r="BU238">
            <v>149</v>
          </cell>
          <cell r="BV238">
            <v>0</v>
          </cell>
          <cell r="BW238">
            <v>0</v>
          </cell>
          <cell r="BX238">
            <v>0</v>
          </cell>
          <cell r="BY238">
            <v>0</v>
          </cell>
          <cell r="BZ238">
            <v>0</v>
          </cell>
          <cell r="CA238">
            <v>20034</v>
          </cell>
          <cell r="CC238">
            <v>20034</v>
          </cell>
          <cell r="CD238">
            <v>20183</v>
          </cell>
          <cell r="CE238">
            <v>523385</v>
          </cell>
          <cell r="CF238">
            <v>455946</v>
          </cell>
          <cell r="CG238">
            <v>20034</v>
          </cell>
          <cell r="CH238">
            <v>149</v>
          </cell>
          <cell r="CI238">
            <v>47256</v>
          </cell>
          <cell r="CJ238">
            <v>523385</v>
          </cell>
          <cell r="CK238">
            <v>0</v>
          </cell>
          <cell r="CL238">
            <v>0</v>
          </cell>
          <cell r="CM238">
            <v>0</v>
          </cell>
          <cell r="CN238">
            <v>0</v>
          </cell>
          <cell r="CO238">
            <v>0</v>
          </cell>
          <cell r="CP238">
            <v>0</v>
          </cell>
          <cell r="CQ238">
            <v>0</v>
          </cell>
          <cell r="CR238">
            <v>0</v>
          </cell>
          <cell r="CS238">
            <v>0</v>
          </cell>
        </row>
        <row r="239">
          <cell r="A239">
            <v>937</v>
          </cell>
          <cell r="B239">
            <v>2028</v>
          </cell>
          <cell r="C239" t="str">
            <v>Hillview Primary School</v>
          </cell>
          <cell r="M239">
            <v>0</v>
          </cell>
          <cell r="N239">
            <v>0</v>
          </cell>
          <cell r="O239">
            <v>29</v>
          </cell>
          <cell r="P239">
            <v>29</v>
          </cell>
          <cell r="Q239">
            <v>21</v>
          </cell>
          <cell r="R239">
            <v>25</v>
          </cell>
          <cell r="S239">
            <v>26</v>
          </cell>
          <cell r="T239">
            <v>35</v>
          </cell>
          <cell r="U239">
            <v>33</v>
          </cell>
          <cell r="V239">
            <v>0</v>
          </cell>
          <cell r="W239">
            <v>198</v>
          </cell>
          <cell r="X239">
            <v>79</v>
          </cell>
          <cell r="Y239">
            <v>119</v>
          </cell>
          <cell r="Z239">
            <v>198</v>
          </cell>
          <cell r="AA239">
            <v>0</v>
          </cell>
          <cell r="AB239">
            <v>0</v>
          </cell>
          <cell r="AC239">
            <v>0.18490000000000001</v>
          </cell>
          <cell r="AD239">
            <v>15</v>
          </cell>
          <cell r="AE239">
            <v>22</v>
          </cell>
          <cell r="AF239">
            <v>7</v>
          </cell>
          <cell r="AG239">
            <v>5</v>
          </cell>
          <cell r="AH239">
            <v>28</v>
          </cell>
          <cell r="AI239">
            <v>16</v>
          </cell>
          <cell r="AJ239">
            <v>7</v>
          </cell>
          <cell r="AK239">
            <v>31144.52</v>
          </cell>
          <cell r="AL239">
            <v>30842</v>
          </cell>
          <cell r="AM239">
            <v>302.52000000000044</v>
          </cell>
          <cell r="AN239">
            <v>2117.64</v>
          </cell>
          <cell r="AO239">
            <v>0.75</v>
          </cell>
          <cell r="AP239">
            <v>1588</v>
          </cell>
          <cell r="AQ239">
            <v>60031</v>
          </cell>
          <cell r="AR239">
            <v>245322</v>
          </cell>
          <cell r="AS239">
            <v>53460</v>
          </cell>
          <cell r="AT239">
            <v>298782</v>
          </cell>
          <cell r="AU239">
            <v>7653</v>
          </cell>
          <cell r="AV239">
            <v>2282</v>
          </cell>
          <cell r="AW239">
            <v>9935</v>
          </cell>
          <cell r="AX239">
            <v>5432</v>
          </cell>
          <cell r="AY239">
            <v>2970</v>
          </cell>
          <cell r="AZ239">
            <v>3630</v>
          </cell>
          <cell r="BA239">
            <v>0</v>
          </cell>
          <cell r="BB239">
            <v>21967</v>
          </cell>
          <cell r="BC239">
            <v>0</v>
          </cell>
          <cell r="BD239">
            <v>7584</v>
          </cell>
          <cell r="BE239">
            <v>1185</v>
          </cell>
          <cell r="BF239">
            <v>0</v>
          </cell>
          <cell r="BG239">
            <v>297</v>
          </cell>
          <cell r="BH239">
            <v>0</v>
          </cell>
          <cell r="BI239">
            <v>0</v>
          </cell>
          <cell r="BJ239">
            <v>0</v>
          </cell>
          <cell r="BK239">
            <v>0</v>
          </cell>
          <cell r="BL239">
            <v>0</v>
          </cell>
          <cell r="BM239">
            <v>0</v>
          </cell>
          <cell r="BN239">
            <v>9066</v>
          </cell>
          <cell r="BO239">
            <v>1588</v>
          </cell>
          <cell r="BP239">
            <v>6926</v>
          </cell>
          <cell r="BQ239">
            <v>4528</v>
          </cell>
          <cell r="BR239">
            <v>402888</v>
          </cell>
          <cell r="BS239">
            <v>18000</v>
          </cell>
          <cell r="BT239">
            <v>420888</v>
          </cell>
          <cell r="BU239">
            <v>149</v>
          </cell>
          <cell r="BV239">
            <v>0</v>
          </cell>
          <cell r="BW239">
            <v>0</v>
          </cell>
          <cell r="BX239">
            <v>0</v>
          </cell>
          <cell r="BY239">
            <v>0</v>
          </cell>
          <cell r="BZ239">
            <v>0</v>
          </cell>
          <cell r="CA239">
            <v>20034</v>
          </cell>
          <cell r="CC239">
            <v>20034</v>
          </cell>
          <cell r="CD239">
            <v>20183</v>
          </cell>
          <cell r="CE239">
            <v>441071</v>
          </cell>
          <cell r="CF239">
            <v>398921</v>
          </cell>
          <cell r="CG239">
            <v>20034</v>
          </cell>
          <cell r="CH239">
            <v>149</v>
          </cell>
          <cell r="CI239">
            <v>21967</v>
          </cell>
          <cell r="CJ239">
            <v>441071</v>
          </cell>
          <cell r="CK239">
            <v>0</v>
          </cell>
          <cell r="CL239">
            <v>0</v>
          </cell>
          <cell r="CM239">
            <v>0</v>
          </cell>
          <cell r="CN239">
            <v>0</v>
          </cell>
          <cell r="CO239">
            <v>0</v>
          </cell>
          <cell r="CP239">
            <v>0</v>
          </cell>
          <cell r="CQ239">
            <v>0</v>
          </cell>
          <cell r="CR239">
            <v>0</v>
          </cell>
          <cell r="CS239">
            <v>0</v>
          </cell>
        </row>
        <row r="240">
          <cell r="A240">
            <v>938</v>
          </cell>
          <cell r="B240">
            <v>3010</v>
          </cell>
          <cell r="C240" t="str">
            <v>Kingsholm Church of England Primary School</v>
          </cell>
          <cell r="E240">
            <v>1</v>
          </cell>
          <cell r="I240">
            <v>1</v>
          </cell>
          <cell r="M240">
            <v>0</v>
          </cell>
          <cell r="N240">
            <v>0</v>
          </cell>
          <cell r="O240">
            <v>43</v>
          </cell>
          <cell r="P240">
            <v>47</v>
          </cell>
          <cell r="Q240">
            <v>36</v>
          </cell>
          <cell r="R240">
            <v>48</v>
          </cell>
          <cell r="S240">
            <v>55</v>
          </cell>
          <cell r="T240">
            <v>45</v>
          </cell>
          <cell r="U240">
            <v>59</v>
          </cell>
          <cell r="V240">
            <v>3</v>
          </cell>
          <cell r="W240">
            <v>336</v>
          </cell>
          <cell r="X240">
            <v>126</v>
          </cell>
          <cell r="Y240">
            <v>210</v>
          </cell>
          <cell r="Z240">
            <v>336</v>
          </cell>
          <cell r="AA240">
            <v>0</v>
          </cell>
          <cell r="AB240">
            <v>0</v>
          </cell>
          <cell r="AC240">
            <v>0.30480000000000002</v>
          </cell>
          <cell r="AD240">
            <v>38</v>
          </cell>
          <cell r="AE240">
            <v>64</v>
          </cell>
          <cell r="AF240">
            <v>5</v>
          </cell>
          <cell r="AG240">
            <v>14</v>
          </cell>
          <cell r="AH240">
            <v>76</v>
          </cell>
          <cell r="AI240">
            <v>52</v>
          </cell>
          <cell r="AJ240">
            <v>18.7</v>
          </cell>
          <cell r="AK240">
            <v>30583.88</v>
          </cell>
          <cell r="AL240">
            <v>30842</v>
          </cell>
          <cell r="AM240">
            <v>-258.11999999999898</v>
          </cell>
          <cell r="AN240">
            <v>-4826.84</v>
          </cell>
          <cell r="AO240">
            <v>0</v>
          </cell>
          <cell r="AP240">
            <v>0</v>
          </cell>
          <cell r="AQ240">
            <v>60031</v>
          </cell>
          <cell r="AR240">
            <v>416304</v>
          </cell>
          <cell r="AS240">
            <v>90720</v>
          </cell>
          <cell r="AT240">
            <v>507024</v>
          </cell>
          <cell r="AU240">
            <v>42269</v>
          </cell>
          <cell r="AV240">
            <v>6228</v>
          </cell>
          <cell r="AW240">
            <v>48497</v>
          </cell>
          <cell r="AX240">
            <v>14744</v>
          </cell>
          <cell r="AY240">
            <v>7524</v>
          </cell>
          <cell r="AZ240">
            <v>10560</v>
          </cell>
          <cell r="BA240">
            <v>24659</v>
          </cell>
          <cell r="BB240">
            <v>105984</v>
          </cell>
          <cell r="BC240">
            <v>0</v>
          </cell>
          <cell r="BD240">
            <v>12096</v>
          </cell>
          <cell r="BE240">
            <v>1890</v>
          </cell>
          <cell r="BF240">
            <v>0</v>
          </cell>
          <cell r="BG240">
            <v>297</v>
          </cell>
          <cell r="BH240">
            <v>0</v>
          </cell>
          <cell r="BI240">
            <v>2420</v>
          </cell>
          <cell r="BJ240">
            <v>0</v>
          </cell>
          <cell r="BK240">
            <v>0</v>
          </cell>
          <cell r="BL240">
            <v>0</v>
          </cell>
          <cell r="BM240">
            <v>0</v>
          </cell>
          <cell r="BN240">
            <v>16703</v>
          </cell>
          <cell r="BO240">
            <v>0</v>
          </cell>
          <cell r="BP240">
            <v>11633</v>
          </cell>
          <cell r="BQ240">
            <v>14716</v>
          </cell>
          <cell r="BR240">
            <v>716091</v>
          </cell>
          <cell r="BS240">
            <v>30000</v>
          </cell>
          <cell r="BT240">
            <v>746091</v>
          </cell>
          <cell r="BU240">
            <v>149</v>
          </cell>
          <cell r="BV240">
            <v>0</v>
          </cell>
          <cell r="BW240">
            <v>105164</v>
          </cell>
          <cell r="BX240">
            <v>0</v>
          </cell>
          <cell r="BY240">
            <v>0</v>
          </cell>
          <cell r="BZ240">
            <v>105164</v>
          </cell>
          <cell r="CA240">
            <v>26691</v>
          </cell>
          <cell r="CC240">
            <v>26691</v>
          </cell>
          <cell r="CD240">
            <v>132004</v>
          </cell>
          <cell r="CE240">
            <v>878095</v>
          </cell>
          <cell r="CF240">
            <v>640107</v>
          </cell>
          <cell r="CG240">
            <v>26691</v>
          </cell>
          <cell r="CH240">
            <v>105313</v>
          </cell>
          <cell r="CI240">
            <v>105984</v>
          </cell>
          <cell r="CJ240">
            <v>878095</v>
          </cell>
          <cell r="CK240">
            <v>46935</v>
          </cell>
          <cell r="CL240">
            <v>30000</v>
          </cell>
          <cell r="CM240">
            <v>46931</v>
          </cell>
          <cell r="CN240">
            <v>2055</v>
          </cell>
          <cell r="CO240">
            <v>2053</v>
          </cell>
          <cell r="CP240">
            <v>8101</v>
          </cell>
          <cell r="CQ240">
            <v>8101</v>
          </cell>
          <cell r="CR240">
            <v>8148</v>
          </cell>
          <cell r="CS240">
            <v>8153</v>
          </cell>
        </row>
        <row r="241">
          <cell r="A241">
            <v>940</v>
          </cell>
          <cell r="B241">
            <v>2004</v>
          </cell>
          <cell r="C241" t="str">
            <v>Linden Primary School</v>
          </cell>
          <cell r="M241">
            <v>0</v>
          </cell>
          <cell r="N241">
            <v>0</v>
          </cell>
          <cell r="O241">
            <v>50</v>
          </cell>
          <cell r="P241">
            <v>55</v>
          </cell>
          <cell r="Q241">
            <v>51</v>
          </cell>
          <cell r="R241">
            <v>46</v>
          </cell>
          <cell r="S241">
            <v>60</v>
          </cell>
          <cell r="T241">
            <v>49</v>
          </cell>
          <cell r="U241">
            <v>61</v>
          </cell>
          <cell r="V241">
            <v>1</v>
          </cell>
          <cell r="W241">
            <v>373</v>
          </cell>
          <cell r="X241">
            <v>156</v>
          </cell>
          <cell r="Y241">
            <v>217</v>
          </cell>
          <cell r="Z241">
            <v>373</v>
          </cell>
          <cell r="AA241">
            <v>0</v>
          </cell>
          <cell r="AB241">
            <v>0</v>
          </cell>
          <cell r="AC241">
            <v>0.31340000000000001</v>
          </cell>
          <cell r="AD241">
            <v>49</v>
          </cell>
          <cell r="AE241">
            <v>68</v>
          </cell>
          <cell r="AF241">
            <v>4</v>
          </cell>
          <cell r="AG241">
            <v>16</v>
          </cell>
          <cell r="AH241">
            <v>88</v>
          </cell>
          <cell r="AI241">
            <v>78</v>
          </cell>
          <cell r="AJ241">
            <v>16</v>
          </cell>
          <cell r="AK241">
            <v>31435.77</v>
          </cell>
          <cell r="AL241">
            <v>30842</v>
          </cell>
          <cell r="AM241">
            <v>593.77000000000044</v>
          </cell>
          <cell r="AN241">
            <v>9500.32</v>
          </cell>
          <cell r="AO241">
            <v>0.5</v>
          </cell>
          <cell r="AP241">
            <v>4750</v>
          </cell>
          <cell r="AQ241">
            <v>60031</v>
          </cell>
          <cell r="AR241">
            <v>462147</v>
          </cell>
          <cell r="AS241">
            <v>100710</v>
          </cell>
          <cell r="AT241">
            <v>562857</v>
          </cell>
          <cell r="AU241">
            <v>25284</v>
          </cell>
          <cell r="AV241">
            <v>7206</v>
          </cell>
          <cell r="AW241">
            <v>32490</v>
          </cell>
          <cell r="AX241">
            <v>17072</v>
          </cell>
          <cell r="AY241">
            <v>9702</v>
          </cell>
          <cell r="AZ241">
            <v>11220</v>
          </cell>
          <cell r="BA241">
            <v>0</v>
          </cell>
          <cell r="BB241">
            <v>70484</v>
          </cell>
          <cell r="BC241">
            <v>0</v>
          </cell>
          <cell r="BD241">
            <v>14976</v>
          </cell>
          <cell r="BE241">
            <v>2340</v>
          </cell>
          <cell r="BF241">
            <v>0</v>
          </cell>
          <cell r="BG241">
            <v>297</v>
          </cell>
          <cell r="BH241">
            <v>0</v>
          </cell>
          <cell r="BI241">
            <v>2750</v>
          </cell>
          <cell r="BJ241">
            <v>0</v>
          </cell>
          <cell r="BK241">
            <v>0</v>
          </cell>
          <cell r="BL241">
            <v>0</v>
          </cell>
          <cell r="BM241">
            <v>0</v>
          </cell>
          <cell r="BN241">
            <v>20363</v>
          </cell>
          <cell r="BO241">
            <v>4750</v>
          </cell>
          <cell r="BP241">
            <v>17050</v>
          </cell>
          <cell r="BQ241">
            <v>22074</v>
          </cell>
          <cell r="BR241">
            <v>757609</v>
          </cell>
          <cell r="BS241">
            <v>30000</v>
          </cell>
          <cell r="BT241">
            <v>787609</v>
          </cell>
          <cell r="BU241">
            <v>149</v>
          </cell>
          <cell r="BV241">
            <v>0</v>
          </cell>
          <cell r="BW241">
            <v>0</v>
          </cell>
          <cell r="BX241">
            <v>0</v>
          </cell>
          <cell r="BY241">
            <v>0</v>
          </cell>
          <cell r="BZ241">
            <v>0</v>
          </cell>
          <cell r="CA241">
            <v>28726</v>
          </cell>
          <cell r="CC241">
            <v>28726</v>
          </cell>
          <cell r="CD241">
            <v>28875</v>
          </cell>
          <cell r="CE241">
            <v>816484</v>
          </cell>
          <cell r="CF241">
            <v>717125</v>
          </cell>
          <cell r="CG241">
            <v>28726</v>
          </cell>
          <cell r="CH241">
            <v>149</v>
          </cell>
          <cell r="CI241">
            <v>70484</v>
          </cell>
          <cell r="CJ241">
            <v>816484</v>
          </cell>
          <cell r="CK241">
            <v>0</v>
          </cell>
          <cell r="CL241">
            <v>0</v>
          </cell>
          <cell r="CM241">
            <v>0</v>
          </cell>
          <cell r="CN241">
            <v>0</v>
          </cell>
          <cell r="CO241">
            <v>0</v>
          </cell>
          <cell r="CP241">
            <v>0</v>
          </cell>
          <cell r="CQ241">
            <v>0</v>
          </cell>
          <cell r="CR241">
            <v>0</v>
          </cell>
          <cell r="CS241">
            <v>0</v>
          </cell>
        </row>
        <row r="242">
          <cell r="A242">
            <v>941</v>
          </cell>
          <cell r="B242">
            <v>2033</v>
          </cell>
          <cell r="C242" t="str">
            <v>Longlevens Infant School</v>
          </cell>
          <cell r="M242">
            <v>0</v>
          </cell>
          <cell r="N242">
            <v>0</v>
          </cell>
          <cell r="O242">
            <v>116</v>
          </cell>
          <cell r="P242">
            <v>83</v>
          </cell>
          <cell r="Q242">
            <v>124</v>
          </cell>
          <cell r="R242">
            <v>1</v>
          </cell>
          <cell r="S242">
            <v>0</v>
          </cell>
          <cell r="T242">
            <v>0</v>
          </cell>
          <cell r="U242">
            <v>0</v>
          </cell>
          <cell r="V242">
            <v>0</v>
          </cell>
          <cell r="W242">
            <v>324</v>
          </cell>
          <cell r="X242">
            <v>324</v>
          </cell>
          <cell r="Y242">
            <v>0</v>
          </cell>
          <cell r="Z242">
            <v>324</v>
          </cell>
          <cell r="AA242">
            <v>0</v>
          </cell>
          <cell r="AB242">
            <v>0</v>
          </cell>
          <cell r="AC242">
            <v>0.1719</v>
          </cell>
          <cell r="AD242">
            <v>56</v>
          </cell>
          <cell r="AE242">
            <v>0</v>
          </cell>
          <cell r="AF242">
            <v>14</v>
          </cell>
          <cell r="AG242">
            <v>0</v>
          </cell>
          <cell r="AH242">
            <v>10</v>
          </cell>
          <cell r="AI242">
            <v>8</v>
          </cell>
          <cell r="AJ242">
            <v>14.7</v>
          </cell>
          <cell r="AK242">
            <v>31520.240000000002</v>
          </cell>
          <cell r="AL242">
            <v>30842</v>
          </cell>
          <cell r="AM242">
            <v>678.2400000000016</v>
          </cell>
          <cell r="AN242">
            <v>9970.1299999999992</v>
          </cell>
          <cell r="AO242">
            <v>0.75</v>
          </cell>
          <cell r="AP242">
            <v>7478</v>
          </cell>
          <cell r="AQ242">
            <v>60031</v>
          </cell>
          <cell r="AR242">
            <v>401436</v>
          </cell>
          <cell r="AS242">
            <v>87480</v>
          </cell>
          <cell r="AT242">
            <v>488916</v>
          </cell>
          <cell r="AU242">
            <v>9740</v>
          </cell>
          <cell r="AV242">
            <v>2488</v>
          </cell>
          <cell r="AW242">
            <v>12228</v>
          </cell>
          <cell r="AX242">
            <v>1940</v>
          </cell>
          <cell r="AY242">
            <v>11088</v>
          </cell>
          <cell r="AZ242">
            <v>0</v>
          </cell>
          <cell r="BA242">
            <v>0</v>
          </cell>
          <cell r="BB242">
            <v>25256</v>
          </cell>
          <cell r="BC242">
            <v>0</v>
          </cell>
          <cell r="BD242">
            <v>31104</v>
          </cell>
          <cell r="BE242">
            <v>4860</v>
          </cell>
          <cell r="BF242">
            <v>0</v>
          </cell>
          <cell r="BG242">
            <v>297</v>
          </cell>
          <cell r="BH242">
            <v>0</v>
          </cell>
          <cell r="BI242">
            <v>0</v>
          </cell>
          <cell r="BJ242">
            <v>0</v>
          </cell>
          <cell r="BK242">
            <v>0</v>
          </cell>
          <cell r="BL242">
            <v>0</v>
          </cell>
          <cell r="BM242">
            <v>0</v>
          </cell>
          <cell r="BN242">
            <v>36261</v>
          </cell>
          <cell r="BO242">
            <v>7478</v>
          </cell>
          <cell r="BP242">
            <v>9901</v>
          </cell>
          <cell r="BQ242">
            <v>2264</v>
          </cell>
          <cell r="BR242">
            <v>630107</v>
          </cell>
          <cell r="BS242">
            <v>30000</v>
          </cell>
          <cell r="BT242">
            <v>660107</v>
          </cell>
          <cell r="BU242">
            <v>149</v>
          </cell>
          <cell r="BV242">
            <v>0</v>
          </cell>
          <cell r="BW242">
            <v>0</v>
          </cell>
          <cell r="BX242">
            <v>0</v>
          </cell>
          <cell r="BY242">
            <v>141830</v>
          </cell>
          <cell r="BZ242">
            <v>141830</v>
          </cell>
          <cell r="CA242">
            <v>24529</v>
          </cell>
          <cell r="CC242">
            <v>24529</v>
          </cell>
          <cell r="CD242">
            <v>166508</v>
          </cell>
          <cell r="CE242">
            <v>826615</v>
          </cell>
          <cell r="CF242">
            <v>634851</v>
          </cell>
          <cell r="CG242">
            <v>24529</v>
          </cell>
          <cell r="CH242">
            <v>141979</v>
          </cell>
          <cell r="CI242">
            <v>25256</v>
          </cell>
          <cell r="CJ242">
            <v>826615</v>
          </cell>
          <cell r="CK242">
            <v>0</v>
          </cell>
          <cell r="CL242">
            <v>0</v>
          </cell>
          <cell r="CM242">
            <v>0</v>
          </cell>
          <cell r="CN242">
            <v>0</v>
          </cell>
          <cell r="CO242">
            <v>0</v>
          </cell>
          <cell r="CP242">
            <v>0</v>
          </cell>
          <cell r="CQ242">
            <v>0</v>
          </cell>
          <cell r="CR242">
            <v>0</v>
          </cell>
          <cell r="CS242">
            <v>0</v>
          </cell>
        </row>
        <row r="243">
          <cell r="A243">
            <v>942</v>
          </cell>
          <cell r="B243">
            <v>2031</v>
          </cell>
          <cell r="C243" t="str">
            <v>Longlevens Junior School</v>
          </cell>
          <cell r="E243">
            <v>1</v>
          </cell>
          <cell r="M243">
            <v>0</v>
          </cell>
          <cell r="N243">
            <v>0</v>
          </cell>
          <cell r="O243">
            <v>0</v>
          </cell>
          <cell r="P243">
            <v>0</v>
          </cell>
          <cell r="Q243">
            <v>0</v>
          </cell>
          <cell r="R243">
            <v>95</v>
          </cell>
          <cell r="S243">
            <v>108</v>
          </cell>
          <cell r="T243">
            <v>123</v>
          </cell>
          <cell r="U243">
            <v>122</v>
          </cell>
          <cell r="V243">
            <v>0</v>
          </cell>
          <cell r="W243">
            <v>448</v>
          </cell>
          <cell r="X243">
            <v>0</v>
          </cell>
          <cell r="Y243">
            <v>448</v>
          </cell>
          <cell r="Z243">
            <v>448</v>
          </cell>
          <cell r="AA243">
            <v>0</v>
          </cell>
          <cell r="AB243">
            <v>0</v>
          </cell>
          <cell r="AC243">
            <v>0.1719</v>
          </cell>
          <cell r="AD243">
            <v>0</v>
          </cell>
          <cell r="AE243">
            <v>77</v>
          </cell>
          <cell r="AF243">
            <v>0</v>
          </cell>
          <cell r="AG243">
            <v>23</v>
          </cell>
          <cell r="AH243">
            <v>16</v>
          </cell>
          <cell r="AI243">
            <v>15</v>
          </cell>
          <cell r="AJ243">
            <v>18.8</v>
          </cell>
          <cell r="AK243">
            <v>29669.39</v>
          </cell>
          <cell r="AL243">
            <v>30842</v>
          </cell>
          <cell r="AM243">
            <v>-1172.6100000000006</v>
          </cell>
          <cell r="AN243">
            <v>-22045.07</v>
          </cell>
          <cell r="AO243">
            <v>0</v>
          </cell>
          <cell r="AP243">
            <v>0</v>
          </cell>
          <cell r="AQ243">
            <v>60031</v>
          </cell>
          <cell r="AR243">
            <v>555072</v>
          </cell>
          <cell r="AS243">
            <v>120960</v>
          </cell>
          <cell r="AT243">
            <v>676032</v>
          </cell>
          <cell r="AU243">
            <v>109998</v>
          </cell>
          <cell r="AV243">
            <v>3040</v>
          </cell>
          <cell r="AW243">
            <v>113038</v>
          </cell>
          <cell r="AX243">
            <v>3104</v>
          </cell>
          <cell r="AY243">
            <v>0</v>
          </cell>
          <cell r="AZ243">
            <v>12705</v>
          </cell>
          <cell r="BA243">
            <v>0</v>
          </cell>
          <cell r="BB243">
            <v>128847</v>
          </cell>
          <cell r="BC243">
            <v>0</v>
          </cell>
          <cell r="BD243">
            <v>0</v>
          </cell>
          <cell r="BE243">
            <v>0</v>
          </cell>
          <cell r="BF243">
            <v>0</v>
          </cell>
          <cell r="BG243">
            <v>297</v>
          </cell>
          <cell r="BH243">
            <v>0</v>
          </cell>
          <cell r="BI243">
            <v>0</v>
          </cell>
          <cell r="BJ243">
            <v>0</v>
          </cell>
          <cell r="BK243">
            <v>0</v>
          </cell>
          <cell r="BL243">
            <v>0</v>
          </cell>
          <cell r="BM243">
            <v>0</v>
          </cell>
          <cell r="BN243">
            <v>297</v>
          </cell>
          <cell r="BO243">
            <v>0</v>
          </cell>
          <cell r="BP243">
            <v>13275</v>
          </cell>
          <cell r="BQ243">
            <v>4245</v>
          </cell>
          <cell r="BR243">
            <v>882727</v>
          </cell>
          <cell r="BS243">
            <v>40000</v>
          </cell>
          <cell r="BT243">
            <v>922727</v>
          </cell>
          <cell r="BU243">
            <v>149</v>
          </cell>
          <cell r="BV243">
            <v>0</v>
          </cell>
          <cell r="BW243">
            <v>0</v>
          </cell>
          <cell r="BX243">
            <v>0</v>
          </cell>
          <cell r="BY243">
            <v>0</v>
          </cell>
          <cell r="BZ243">
            <v>0</v>
          </cell>
          <cell r="CA243">
            <v>32542</v>
          </cell>
          <cell r="CB243">
            <v>11235</v>
          </cell>
          <cell r="CC243">
            <v>21307</v>
          </cell>
          <cell r="CD243">
            <v>21456</v>
          </cell>
          <cell r="CE243">
            <v>944183</v>
          </cell>
          <cell r="CF243">
            <v>793880</v>
          </cell>
          <cell r="CG243">
            <v>21307</v>
          </cell>
          <cell r="CH243">
            <v>149</v>
          </cell>
          <cell r="CI243">
            <v>128847</v>
          </cell>
          <cell r="CJ243">
            <v>944183</v>
          </cell>
          <cell r="CK243">
            <v>57988</v>
          </cell>
          <cell r="CL243">
            <v>40000</v>
          </cell>
          <cell r="CM243">
            <v>57991</v>
          </cell>
          <cell r="CN243">
            <v>1639</v>
          </cell>
          <cell r="CO243">
            <v>1639</v>
          </cell>
          <cell r="CP243">
            <v>17</v>
          </cell>
          <cell r="CQ243">
            <v>11</v>
          </cell>
          <cell r="CR243">
            <v>9915</v>
          </cell>
          <cell r="CS243">
            <v>9911</v>
          </cell>
        </row>
        <row r="244">
          <cell r="A244">
            <v>945</v>
          </cell>
          <cell r="B244">
            <v>2183</v>
          </cell>
          <cell r="C244" t="str">
            <v>The Moat Primary School</v>
          </cell>
          <cell r="I244">
            <v>1</v>
          </cell>
          <cell r="M244">
            <v>0</v>
          </cell>
          <cell r="N244">
            <v>0</v>
          </cell>
          <cell r="O244">
            <v>26</v>
          </cell>
          <cell r="P244">
            <v>28</v>
          </cell>
          <cell r="Q244">
            <v>25</v>
          </cell>
          <cell r="R244">
            <v>41</v>
          </cell>
          <cell r="S244">
            <v>36</v>
          </cell>
          <cell r="T244">
            <v>27</v>
          </cell>
          <cell r="U244">
            <v>39</v>
          </cell>
          <cell r="V244">
            <v>0</v>
          </cell>
          <cell r="W244">
            <v>222</v>
          </cell>
          <cell r="X244">
            <v>79</v>
          </cell>
          <cell r="Y244">
            <v>143</v>
          </cell>
          <cell r="Z244">
            <v>222</v>
          </cell>
          <cell r="AA244">
            <v>0</v>
          </cell>
          <cell r="AB244">
            <v>0</v>
          </cell>
          <cell r="AC244">
            <v>0.25169999999999998</v>
          </cell>
          <cell r="AD244">
            <v>20</v>
          </cell>
          <cell r="AE244">
            <v>36</v>
          </cell>
          <cell r="AF244">
            <v>2</v>
          </cell>
          <cell r="AG244">
            <v>17</v>
          </cell>
          <cell r="AH244">
            <v>83</v>
          </cell>
          <cell r="AI244">
            <v>59</v>
          </cell>
          <cell r="AJ244">
            <v>12.2</v>
          </cell>
          <cell r="AK244">
            <v>30574.84</v>
          </cell>
          <cell r="AL244">
            <v>30842</v>
          </cell>
          <cell r="AM244">
            <v>-267.15999999999985</v>
          </cell>
          <cell r="AN244">
            <v>-3259.35</v>
          </cell>
          <cell r="AO244">
            <v>0.33329999999999999</v>
          </cell>
          <cell r="AP244">
            <v>-1086</v>
          </cell>
          <cell r="AQ244">
            <v>60031</v>
          </cell>
          <cell r="AR244">
            <v>275058</v>
          </cell>
          <cell r="AS244">
            <v>59940</v>
          </cell>
          <cell r="AT244">
            <v>334998</v>
          </cell>
          <cell r="AU244">
            <v>33157</v>
          </cell>
          <cell r="AV244">
            <v>4900</v>
          </cell>
          <cell r="AW244">
            <v>38057</v>
          </cell>
          <cell r="AX244">
            <v>16102</v>
          </cell>
          <cell r="AY244">
            <v>3960</v>
          </cell>
          <cell r="AZ244">
            <v>5940</v>
          </cell>
          <cell r="BA244">
            <v>0</v>
          </cell>
          <cell r="BB244">
            <v>64059</v>
          </cell>
          <cell r="BC244">
            <v>0</v>
          </cell>
          <cell r="BD244">
            <v>7584</v>
          </cell>
          <cell r="BE244">
            <v>1185</v>
          </cell>
          <cell r="BF244">
            <v>0</v>
          </cell>
          <cell r="BG244">
            <v>297</v>
          </cell>
          <cell r="BH244">
            <v>0</v>
          </cell>
          <cell r="BI244">
            <v>5640</v>
          </cell>
          <cell r="BJ244">
            <v>0</v>
          </cell>
          <cell r="BK244">
            <v>0</v>
          </cell>
          <cell r="BL244">
            <v>0</v>
          </cell>
          <cell r="BM244">
            <v>0</v>
          </cell>
          <cell r="BN244">
            <v>14706</v>
          </cell>
          <cell r="BO244">
            <v>-1086</v>
          </cell>
          <cell r="BP244">
            <v>6868</v>
          </cell>
          <cell r="BQ244">
            <v>16697</v>
          </cell>
          <cell r="BR244">
            <v>496273</v>
          </cell>
          <cell r="BS244">
            <v>30000</v>
          </cell>
          <cell r="BT244">
            <v>526273</v>
          </cell>
          <cell r="BU244">
            <v>149</v>
          </cell>
          <cell r="BV244">
            <v>0</v>
          </cell>
          <cell r="BW244">
            <v>0</v>
          </cell>
          <cell r="BX244">
            <v>0</v>
          </cell>
          <cell r="BY244">
            <v>0</v>
          </cell>
          <cell r="BZ244">
            <v>0</v>
          </cell>
          <cell r="CA244">
            <v>22366</v>
          </cell>
          <cell r="CC244">
            <v>22366</v>
          </cell>
          <cell r="CD244">
            <v>22515</v>
          </cell>
          <cell r="CE244">
            <v>548788</v>
          </cell>
          <cell r="CF244">
            <v>462214</v>
          </cell>
          <cell r="CG244">
            <v>22366</v>
          </cell>
          <cell r="CH244">
            <v>149</v>
          </cell>
          <cell r="CI244">
            <v>64059</v>
          </cell>
          <cell r="CJ244">
            <v>548788</v>
          </cell>
          <cell r="CK244">
            <v>0</v>
          </cell>
          <cell r="CL244">
            <v>0</v>
          </cell>
          <cell r="CM244">
            <v>0</v>
          </cell>
          <cell r="CN244">
            <v>0</v>
          </cell>
          <cell r="CO244">
            <v>0</v>
          </cell>
          <cell r="CP244">
            <v>0</v>
          </cell>
          <cell r="CQ244">
            <v>0</v>
          </cell>
          <cell r="CR244">
            <v>0</v>
          </cell>
          <cell r="CS244">
            <v>0</v>
          </cell>
        </row>
        <row r="245">
          <cell r="A245">
            <v>946</v>
          </cell>
          <cell r="B245">
            <v>5200</v>
          </cell>
          <cell r="C245" t="str">
            <v>Robinswood Primary School</v>
          </cell>
          <cell r="E245">
            <v>1</v>
          </cell>
          <cell r="F245">
            <v>1</v>
          </cell>
          <cell r="G245">
            <v>1</v>
          </cell>
          <cell r="H245">
            <v>1</v>
          </cell>
          <cell r="L245">
            <v>1</v>
          </cell>
          <cell r="M245">
            <v>0</v>
          </cell>
          <cell r="N245">
            <v>0</v>
          </cell>
          <cell r="O245">
            <v>59</v>
          </cell>
          <cell r="P245">
            <v>56</v>
          </cell>
          <cell r="Q245">
            <v>57</v>
          </cell>
          <cell r="R245">
            <v>58</v>
          </cell>
          <cell r="S245">
            <v>50</v>
          </cell>
          <cell r="T245">
            <v>64</v>
          </cell>
          <cell r="U245">
            <v>54</v>
          </cell>
          <cell r="V245">
            <v>0</v>
          </cell>
          <cell r="W245">
            <v>398</v>
          </cell>
          <cell r="X245">
            <v>172</v>
          </cell>
          <cell r="Y245">
            <v>226</v>
          </cell>
          <cell r="Z245">
            <v>398</v>
          </cell>
          <cell r="AA245">
            <v>52</v>
          </cell>
          <cell r="AB245">
            <v>0</v>
          </cell>
          <cell r="AC245">
            <v>0.29199999999999998</v>
          </cell>
          <cell r="AD245">
            <v>50</v>
          </cell>
          <cell r="AE245">
            <v>66</v>
          </cell>
          <cell r="AF245">
            <v>10</v>
          </cell>
          <cell r="AG245">
            <v>15</v>
          </cell>
          <cell r="AH245">
            <v>110</v>
          </cell>
          <cell r="AI245">
            <v>99</v>
          </cell>
          <cell r="AJ245">
            <v>16.5</v>
          </cell>
          <cell r="AK245">
            <v>31175.430000000004</v>
          </cell>
          <cell r="AL245">
            <v>30842</v>
          </cell>
          <cell r="AM245">
            <v>333.43000000000393</v>
          </cell>
          <cell r="AN245">
            <v>5501.6</v>
          </cell>
          <cell r="AO245">
            <v>0.5</v>
          </cell>
          <cell r="AP245">
            <v>2751</v>
          </cell>
          <cell r="AQ245">
            <v>60031</v>
          </cell>
          <cell r="AR245">
            <v>493122</v>
          </cell>
          <cell r="AS245">
            <v>107460</v>
          </cell>
          <cell r="AT245">
            <v>600582</v>
          </cell>
          <cell r="AU245">
            <v>75231</v>
          </cell>
          <cell r="AV245">
            <v>7972</v>
          </cell>
          <cell r="AW245">
            <v>83203</v>
          </cell>
          <cell r="AX245">
            <v>21340</v>
          </cell>
          <cell r="AY245">
            <v>9900</v>
          </cell>
          <cell r="AZ245">
            <v>10890</v>
          </cell>
          <cell r="BA245">
            <v>0</v>
          </cell>
          <cell r="BB245">
            <v>125333</v>
          </cell>
          <cell r="BC245">
            <v>0</v>
          </cell>
          <cell r="BD245">
            <v>16512</v>
          </cell>
          <cell r="BE245">
            <v>2580</v>
          </cell>
          <cell r="BF245">
            <v>321</v>
          </cell>
          <cell r="BG245">
            <v>446</v>
          </cell>
          <cell r="BH245">
            <v>0</v>
          </cell>
          <cell r="BI245">
            <v>5845</v>
          </cell>
          <cell r="BJ245">
            <v>0</v>
          </cell>
          <cell r="BK245">
            <v>0</v>
          </cell>
          <cell r="BL245">
            <v>0</v>
          </cell>
          <cell r="BM245">
            <v>54600</v>
          </cell>
          <cell r="BN245">
            <v>80304</v>
          </cell>
          <cell r="BO245">
            <v>2751</v>
          </cell>
          <cell r="BP245">
            <v>2939</v>
          </cell>
          <cell r="BQ245">
            <v>28017</v>
          </cell>
          <cell r="BR245">
            <v>899957</v>
          </cell>
          <cell r="BS245">
            <v>30000</v>
          </cell>
          <cell r="BT245">
            <v>929957</v>
          </cell>
          <cell r="BU245">
            <v>0</v>
          </cell>
          <cell r="BV245">
            <v>0</v>
          </cell>
          <cell r="BW245">
            <v>95879</v>
          </cell>
          <cell r="BX245">
            <v>0</v>
          </cell>
          <cell r="BY245">
            <v>0</v>
          </cell>
          <cell r="BZ245">
            <v>95879</v>
          </cell>
          <cell r="CA245">
            <v>29786</v>
          </cell>
          <cell r="CC245">
            <v>29786</v>
          </cell>
          <cell r="CD245">
            <v>125665</v>
          </cell>
          <cell r="CE245">
            <v>1055622</v>
          </cell>
          <cell r="CF245">
            <v>804624</v>
          </cell>
          <cell r="CG245">
            <v>29786</v>
          </cell>
          <cell r="CH245">
            <v>95879</v>
          </cell>
          <cell r="CI245">
            <v>125333</v>
          </cell>
          <cell r="CJ245">
            <v>1055622</v>
          </cell>
          <cell r="CK245">
            <v>59592</v>
          </cell>
          <cell r="CL245">
            <v>30000</v>
          </cell>
          <cell r="CM245">
            <v>59586</v>
          </cell>
          <cell r="CN245">
            <v>2294</v>
          </cell>
          <cell r="CO245">
            <v>2291</v>
          </cell>
          <cell r="CP245">
            <v>7379</v>
          </cell>
          <cell r="CQ245">
            <v>7375</v>
          </cell>
          <cell r="CR245">
            <v>9641</v>
          </cell>
          <cell r="CS245">
            <v>9641</v>
          </cell>
        </row>
        <row r="246">
          <cell r="A246">
            <v>947</v>
          </cell>
          <cell r="B246">
            <v>3006</v>
          </cell>
          <cell r="C246" t="str">
            <v>St. James' Church of England Junior School (Gloucester)</v>
          </cell>
          <cell r="M246">
            <v>0</v>
          </cell>
          <cell r="N246">
            <v>0</v>
          </cell>
          <cell r="O246">
            <v>0</v>
          </cell>
          <cell r="P246">
            <v>0</v>
          </cell>
          <cell r="Q246">
            <v>0</v>
          </cell>
          <cell r="R246">
            <v>25</v>
          </cell>
          <cell r="S246">
            <v>37</v>
          </cell>
          <cell r="T246">
            <v>40</v>
          </cell>
          <cell r="U246">
            <v>34</v>
          </cell>
          <cell r="V246">
            <v>0</v>
          </cell>
          <cell r="W246">
            <v>136</v>
          </cell>
          <cell r="X246">
            <v>0</v>
          </cell>
          <cell r="Y246">
            <v>136</v>
          </cell>
          <cell r="Z246">
            <v>136</v>
          </cell>
          <cell r="AA246">
            <v>0</v>
          </cell>
          <cell r="AB246">
            <v>0</v>
          </cell>
          <cell r="AC246">
            <v>0.38240000000000002</v>
          </cell>
          <cell r="AD246">
            <v>0</v>
          </cell>
          <cell r="AE246">
            <v>52</v>
          </cell>
          <cell r="AF246">
            <v>0</v>
          </cell>
          <cell r="AG246">
            <v>26</v>
          </cell>
          <cell r="AH246">
            <v>61</v>
          </cell>
          <cell r="AI246">
            <v>31</v>
          </cell>
          <cell r="AJ246">
            <v>6.9737999999999998</v>
          </cell>
          <cell r="AK246">
            <v>27509.84</v>
          </cell>
          <cell r="AL246">
            <v>30842</v>
          </cell>
          <cell r="AM246">
            <v>-3332.16</v>
          </cell>
          <cell r="AN246">
            <v>-23237.82</v>
          </cell>
          <cell r="AO246">
            <v>0.5</v>
          </cell>
          <cell r="AP246">
            <v>-11619</v>
          </cell>
          <cell r="AQ246">
            <v>60031</v>
          </cell>
          <cell r="AR246">
            <v>168504</v>
          </cell>
          <cell r="AS246">
            <v>36720</v>
          </cell>
          <cell r="AT246">
            <v>205224</v>
          </cell>
          <cell r="AU246">
            <v>36769</v>
          </cell>
          <cell r="AV246">
            <v>3860</v>
          </cell>
          <cell r="AW246">
            <v>40629</v>
          </cell>
          <cell r="AX246">
            <v>11834</v>
          </cell>
          <cell r="AY246">
            <v>0</v>
          </cell>
          <cell r="AZ246">
            <v>8580</v>
          </cell>
          <cell r="BA246">
            <v>0</v>
          </cell>
          <cell r="BB246">
            <v>61043</v>
          </cell>
          <cell r="BC246">
            <v>0</v>
          </cell>
          <cell r="BD246">
            <v>0</v>
          </cell>
          <cell r="BE246">
            <v>0</v>
          </cell>
          <cell r="BF246">
            <v>0</v>
          </cell>
          <cell r="BG246">
            <v>297</v>
          </cell>
          <cell r="BH246">
            <v>0</v>
          </cell>
          <cell r="BI246">
            <v>6435</v>
          </cell>
          <cell r="BJ246">
            <v>0</v>
          </cell>
          <cell r="BK246">
            <v>0</v>
          </cell>
          <cell r="BL246">
            <v>0</v>
          </cell>
          <cell r="BM246">
            <v>0</v>
          </cell>
          <cell r="BN246">
            <v>6732</v>
          </cell>
          <cell r="BO246">
            <v>-11619</v>
          </cell>
          <cell r="BP246">
            <v>5772</v>
          </cell>
          <cell r="BQ246">
            <v>8773</v>
          </cell>
          <cell r="BR246">
            <v>335956</v>
          </cell>
          <cell r="BS246">
            <v>18000</v>
          </cell>
          <cell r="BT246">
            <v>353956</v>
          </cell>
          <cell r="BU246">
            <v>149</v>
          </cell>
          <cell r="BV246">
            <v>0</v>
          </cell>
          <cell r="BW246">
            <v>0</v>
          </cell>
          <cell r="BX246">
            <v>0</v>
          </cell>
          <cell r="BY246">
            <v>0</v>
          </cell>
          <cell r="BZ246">
            <v>0</v>
          </cell>
          <cell r="CA246">
            <v>18593</v>
          </cell>
          <cell r="CB246">
            <v>14886</v>
          </cell>
          <cell r="CC246">
            <v>3707</v>
          </cell>
          <cell r="CD246">
            <v>3856</v>
          </cell>
          <cell r="CE246">
            <v>357812</v>
          </cell>
          <cell r="CF246">
            <v>292913</v>
          </cell>
          <cell r="CG246">
            <v>3707</v>
          </cell>
          <cell r="CH246">
            <v>149</v>
          </cell>
          <cell r="CI246">
            <v>61043</v>
          </cell>
          <cell r="CJ246">
            <v>357812</v>
          </cell>
          <cell r="CK246">
            <v>0</v>
          </cell>
          <cell r="CL246">
            <v>0</v>
          </cell>
          <cell r="CM246">
            <v>0</v>
          </cell>
          <cell r="CN246">
            <v>0</v>
          </cell>
          <cell r="CO246">
            <v>0</v>
          </cell>
          <cell r="CP246">
            <v>0</v>
          </cell>
          <cell r="CQ246">
            <v>0</v>
          </cell>
          <cell r="CR246">
            <v>0</v>
          </cell>
          <cell r="CS246">
            <v>0</v>
          </cell>
        </row>
        <row r="247">
          <cell r="A247">
            <v>948</v>
          </cell>
          <cell r="B247">
            <v>3004</v>
          </cell>
          <cell r="C247" t="str">
            <v>St. Paul's Church of England Primary School</v>
          </cell>
          <cell r="M247">
            <v>1</v>
          </cell>
          <cell r="N247">
            <v>0</v>
          </cell>
          <cell r="O247">
            <v>19</v>
          </cell>
          <cell r="P247">
            <v>24</v>
          </cell>
          <cell r="Q247">
            <v>24</v>
          </cell>
          <cell r="R247">
            <v>32</v>
          </cell>
          <cell r="S247">
            <v>23</v>
          </cell>
          <cell r="T247">
            <v>39</v>
          </cell>
          <cell r="U247">
            <v>29</v>
          </cell>
          <cell r="V247">
            <v>0</v>
          </cell>
          <cell r="W247">
            <v>191</v>
          </cell>
          <cell r="X247">
            <v>68</v>
          </cell>
          <cell r="Y247">
            <v>123</v>
          </cell>
          <cell r="Z247">
            <v>191</v>
          </cell>
          <cell r="AA247">
            <v>0</v>
          </cell>
          <cell r="AB247">
            <v>0</v>
          </cell>
          <cell r="AC247">
            <v>0.31709999999999999</v>
          </cell>
          <cell r="AD247">
            <v>28</v>
          </cell>
          <cell r="AE247">
            <v>39</v>
          </cell>
          <cell r="AF247">
            <v>2</v>
          </cell>
          <cell r="AG247">
            <v>10</v>
          </cell>
          <cell r="AH247">
            <v>62</v>
          </cell>
          <cell r="AI247">
            <v>37</v>
          </cell>
          <cell r="AJ247">
            <v>8.1</v>
          </cell>
          <cell r="AK247">
            <v>33005.74</v>
          </cell>
          <cell r="AL247">
            <v>30842</v>
          </cell>
          <cell r="AM247">
            <v>2163.739999999998</v>
          </cell>
          <cell r="AN247">
            <v>17526.29</v>
          </cell>
          <cell r="AO247">
            <v>0.75</v>
          </cell>
          <cell r="AP247">
            <v>13145</v>
          </cell>
          <cell r="AQ247">
            <v>60031</v>
          </cell>
          <cell r="AR247">
            <v>236649</v>
          </cell>
          <cell r="AS247">
            <v>51570</v>
          </cell>
          <cell r="AT247">
            <v>288219</v>
          </cell>
          <cell r="AU247">
            <v>22037</v>
          </cell>
          <cell r="AV247">
            <v>4544</v>
          </cell>
          <cell r="AW247">
            <v>26581</v>
          </cell>
          <cell r="AX247">
            <v>12028</v>
          </cell>
          <cell r="AY247">
            <v>5544</v>
          </cell>
          <cell r="AZ247">
            <v>6435</v>
          </cell>
          <cell r="BA247">
            <v>0</v>
          </cell>
          <cell r="BB247">
            <v>50588</v>
          </cell>
          <cell r="BC247">
            <v>0</v>
          </cell>
          <cell r="BD247">
            <v>6528</v>
          </cell>
          <cell r="BE247">
            <v>1020</v>
          </cell>
          <cell r="BF247">
            <v>0</v>
          </cell>
          <cell r="BG247">
            <v>297</v>
          </cell>
          <cell r="BH247">
            <v>0</v>
          </cell>
          <cell r="BI247">
            <v>4000</v>
          </cell>
          <cell r="BJ247">
            <v>0</v>
          </cell>
          <cell r="BK247">
            <v>0</v>
          </cell>
          <cell r="BL247">
            <v>0</v>
          </cell>
          <cell r="BM247">
            <v>0</v>
          </cell>
          <cell r="BN247">
            <v>11845</v>
          </cell>
          <cell r="BO247">
            <v>13145</v>
          </cell>
          <cell r="BP247">
            <v>5294</v>
          </cell>
          <cell r="BQ247">
            <v>10471</v>
          </cell>
          <cell r="BR247">
            <v>439593</v>
          </cell>
          <cell r="BS247">
            <v>18000</v>
          </cell>
          <cell r="BT247">
            <v>457593</v>
          </cell>
          <cell r="BU247">
            <v>149</v>
          </cell>
          <cell r="BV247">
            <v>0</v>
          </cell>
          <cell r="BW247">
            <v>0</v>
          </cell>
          <cell r="BX247">
            <v>0</v>
          </cell>
          <cell r="BY247">
            <v>0</v>
          </cell>
          <cell r="BZ247">
            <v>0</v>
          </cell>
          <cell r="CA247">
            <v>20882</v>
          </cell>
          <cell r="CC247">
            <v>20882</v>
          </cell>
          <cell r="CD247">
            <v>21031</v>
          </cell>
          <cell r="CE247">
            <v>478624</v>
          </cell>
          <cell r="CF247">
            <v>407005</v>
          </cell>
          <cell r="CG247">
            <v>20882</v>
          </cell>
          <cell r="CH247">
            <v>149</v>
          </cell>
          <cell r="CI247">
            <v>50588</v>
          </cell>
          <cell r="CJ247">
            <v>478624</v>
          </cell>
          <cell r="CK247">
            <v>0</v>
          </cell>
          <cell r="CL247">
            <v>0</v>
          </cell>
          <cell r="CM247">
            <v>0</v>
          </cell>
          <cell r="CN247">
            <v>0</v>
          </cell>
          <cell r="CO247">
            <v>0</v>
          </cell>
          <cell r="CP247">
            <v>0</v>
          </cell>
          <cell r="CQ247">
            <v>0</v>
          </cell>
          <cell r="CR247">
            <v>0</v>
          </cell>
          <cell r="CS247">
            <v>0</v>
          </cell>
        </row>
        <row r="248">
          <cell r="A248">
            <v>949</v>
          </cell>
          <cell r="B248">
            <v>3302</v>
          </cell>
          <cell r="C248" t="str">
            <v>St. Peter's Catholic Infant School</v>
          </cell>
          <cell r="D248">
            <v>1</v>
          </cell>
          <cell r="M248">
            <v>0</v>
          </cell>
          <cell r="N248">
            <v>0</v>
          </cell>
          <cell r="O248">
            <v>76</v>
          </cell>
          <cell r="P248">
            <v>84</v>
          </cell>
          <cell r="Q248">
            <v>83</v>
          </cell>
          <cell r="R248">
            <v>0</v>
          </cell>
          <cell r="S248">
            <v>0</v>
          </cell>
          <cell r="T248">
            <v>0</v>
          </cell>
          <cell r="U248">
            <v>0</v>
          </cell>
          <cell r="V248">
            <v>0</v>
          </cell>
          <cell r="W248">
            <v>243</v>
          </cell>
          <cell r="X248">
            <v>243</v>
          </cell>
          <cell r="Y248">
            <v>0</v>
          </cell>
          <cell r="Z248">
            <v>243</v>
          </cell>
          <cell r="AA248">
            <v>0</v>
          </cell>
          <cell r="AB248">
            <v>0</v>
          </cell>
          <cell r="AC248">
            <v>6.0299999999999999E-2</v>
          </cell>
          <cell r="AD248">
            <v>44</v>
          </cell>
          <cell r="AE248">
            <v>0</v>
          </cell>
          <cell r="AF248">
            <v>7</v>
          </cell>
          <cell r="AG248">
            <v>0</v>
          </cell>
          <cell r="AH248">
            <v>27</v>
          </cell>
          <cell r="AI248">
            <v>16</v>
          </cell>
          <cell r="AJ248">
            <v>9.5551999999999992</v>
          </cell>
          <cell r="AK248">
            <v>30384</v>
          </cell>
          <cell r="AL248">
            <v>30842</v>
          </cell>
          <cell r="AM248">
            <v>-458</v>
          </cell>
          <cell r="AN248">
            <v>-4376.28</v>
          </cell>
          <cell r="AO248">
            <v>0.33329999999999999</v>
          </cell>
          <cell r="AP248">
            <v>-1459</v>
          </cell>
          <cell r="AQ248">
            <v>60031</v>
          </cell>
          <cell r="AR248">
            <v>301077</v>
          </cell>
          <cell r="AS248">
            <v>65610</v>
          </cell>
          <cell r="AT248">
            <v>366687</v>
          </cell>
          <cell r="AU248">
            <v>0</v>
          </cell>
          <cell r="AV248">
            <v>2644</v>
          </cell>
          <cell r="AW248">
            <v>2644</v>
          </cell>
          <cell r="AX248">
            <v>5238</v>
          </cell>
          <cell r="AY248">
            <v>8712</v>
          </cell>
          <cell r="AZ248">
            <v>0</v>
          </cell>
          <cell r="BA248">
            <v>0</v>
          </cell>
          <cell r="BB248">
            <v>16594</v>
          </cell>
          <cell r="BC248">
            <v>0</v>
          </cell>
          <cell r="BD248">
            <v>23328</v>
          </cell>
          <cell r="BE248">
            <v>3645</v>
          </cell>
          <cell r="BF248">
            <v>0</v>
          </cell>
          <cell r="BG248">
            <v>297</v>
          </cell>
          <cell r="BH248">
            <v>0</v>
          </cell>
          <cell r="BI248">
            <v>0</v>
          </cell>
          <cell r="BJ248">
            <v>0</v>
          </cell>
          <cell r="BK248">
            <v>0</v>
          </cell>
          <cell r="BL248">
            <v>0</v>
          </cell>
          <cell r="BM248">
            <v>0</v>
          </cell>
          <cell r="BN248">
            <v>27270</v>
          </cell>
          <cell r="BO248">
            <v>-1459</v>
          </cell>
          <cell r="BP248">
            <v>1456</v>
          </cell>
          <cell r="BQ248">
            <v>4528</v>
          </cell>
          <cell r="BR248">
            <v>475107</v>
          </cell>
          <cell r="BS248">
            <v>30000</v>
          </cell>
          <cell r="BT248">
            <v>505107</v>
          </cell>
          <cell r="BU248">
            <v>149</v>
          </cell>
          <cell r="BV248">
            <v>0</v>
          </cell>
          <cell r="BW248">
            <v>0</v>
          </cell>
          <cell r="BX248">
            <v>0</v>
          </cell>
          <cell r="BY248">
            <v>0</v>
          </cell>
          <cell r="BZ248">
            <v>0</v>
          </cell>
          <cell r="CA248">
            <v>0</v>
          </cell>
          <cell r="CC248">
            <v>0</v>
          </cell>
          <cell r="CD248">
            <v>149</v>
          </cell>
          <cell r="CE248">
            <v>505256</v>
          </cell>
          <cell r="CF248">
            <v>488513</v>
          </cell>
          <cell r="CG248">
            <v>0</v>
          </cell>
          <cell r="CH248">
            <v>149</v>
          </cell>
          <cell r="CI248">
            <v>16594</v>
          </cell>
          <cell r="CJ248">
            <v>505256</v>
          </cell>
          <cell r="CK248">
            <v>0</v>
          </cell>
          <cell r="CL248">
            <v>0</v>
          </cell>
          <cell r="CM248">
            <v>0</v>
          </cell>
          <cell r="CN248">
            <v>0</v>
          </cell>
          <cell r="CO248">
            <v>0</v>
          </cell>
          <cell r="CP248">
            <v>0</v>
          </cell>
          <cell r="CQ248">
            <v>0</v>
          </cell>
          <cell r="CR248">
            <v>0</v>
          </cell>
          <cell r="CS248">
            <v>0</v>
          </cell>
        </row>
        <row r="249">
          <cell r="A249">
            <v>950</v>
          </cell>
          <cell r="B249">
            <v>3303</v>
          </cell>
          <cell r="C249" t="str">
            <v>St. Peter's Catholic Junior School</v>
          </cell>
          <cell r="D249">
            <v>1</v>
          </cell>
          <cell r="E249">
            <v>1</v>
          </cell>
          <cell r="M249">
            <v>0</v>
          </cell>
          <cell r="N249">
            <v>0</v>
          </cell>
          <cell r="O249">
            <v>0</v>
          </cell>
          <cell r="P249">
            <v>0</v>
          </cell>
          <cell r="Q249">
            <v>0</v>
          </cell>
          <cell r="R249">
            <v>87</v>
          </cell>
          <cell r="S249">
            <v>93</v>
          </cell>
          <cell r="T249">
            <v>87</v>
          </cell>
          <cell r="U249">
            <v>80</v>
          </cell>
          <cell r="V249">
            <v>1</v>
          </cell>
          <cell r="W249">
            <v>348</v>
          </cell>
          <cell r="X249">
            <v>0</v>
          </cell>
          <cell r="Y249">
            <v>348</v>
          </cell>
          <cell r="Z249">
            <v>348</v>
          </cell>
          <cell r="AA249">
            <v>0</v>
          </cell>
          <cell r="AB249">
            <v>0</v>
          </cell>
          <cell r="AC249">
            <v>6.0299999999999999E-2</v>
          </cell>
          <cell r="AD249">
            <v>0</v>
          </cell>
          <cell r="AE249">
            <v>21</v>
          </cell>
          <cell r="AF249">
            <v>0</v>
          </cell>
          <cell r="AG249">
            <v>6</v>
          </cell>
          <cell r="AH249">
            <v>49</v>
          </cell>
          <cell r="AI249">
            <v>25</v>
          </cell>
          <cell r="AJ249">
            <v>12.8</v>
          </cell>
          <cell r="AK249">
            <v>28222.739999999998</v>
          </cell>
          <cell r="AL249">
            <v>30842</v>
          </cell>
          <cell r="AM249">
            <v>-2619.260000000002</v>
          </cell>
          <cell r="AN249">
            <v>-33526.53</v>
          </cell>
          <cell r="AO249">
            <v>0</v>
          </cell>
          <cell r="AP249">
            <v>0</v>
          </cell>
          <cell r="AQ249">
            <v>60031</v>
          </cell>
          <cell r="AR249">
            <v>431172</v>
          </cell>
          <cell r="AS249">
            <v>93960</v>
          </cell>
          <cell r="AT249">
            <v>525132</v>
          </cell>
          <cell r="AU249">
            <v>8584</v>
          </cell>
          <cell r="AV249">
            <v>2436</v>
          </cell>
          <cell r="AW249">
            <v>11020</v>
          </cell>
          <cell r="AX249">
            <v>9506</v>
          </cell>
          <cell r="AY249">
            <v>0</v>
          </cell>
          <cell r="AZ249">
            <v>3465</v>
          </cell>
          <cell r="BA249">
            <v>0</v>
          </cell>
          <cell r="BB249">
            <v>23991</v>
          </cell>
          <cell r="BC249">
            <v>0</v>
          </cell>
          <cell r="BD249">
            <v>0</v>
          </cell>
          <cell r="BE249">
            <v>0</v>
          </cell>
          <cell r="BF249">
            <v>0</v>
          </cell>
          <cell r="BG249">
            <v>297</v>
          </cell>
          <cell r="BH249">
            <v>0</v>
          </cell>
          <cell r="BI249">
            <v>0</v>
          </cell>
          <cell r="BJ249">
            <v>0</v>
          </cell>
          <cell r="BK249">
            <v>0</v>
          </cell>
          <cell r="BL249">
            <v>0</v>
          </cell>
          <cell r="BM249">
            <v>0</v>
          </cell>
          <cell r="BN249">
            <v>297</v>
          </cell>
          <cell r="BO249">
            <v>0</v>
          </cell>
          <cell r="BP249">
            <v>36</v>
          </cell>
          <cell r="BQ249">
            <v>7075</v>
          </cell>
          <cell r="BR249">
            <v>616562</v>
          </cell>
          <cell r="BS249">
            <v>30000</v>
          </cell>
          <cell r="BT249">
            <v>646562</v>
          </cell>
          <cell r="BU249">
            <v>149</v>
          </cell>
          <cell r="BV249">
            <v>0</v>
          </cell>
          <cell r="BW249">
            <v>0</v>
          </cell>
          <cell r="BX249">
            <v>0</v>
          </cell>
          <cell r="BY249">
            <v>0</v>
          </cell>
          <cell r="BZ249">
            <v>0</v>
          </cell>
          <cell r="CA249">
            <v>0</v>
          </cell>
          <cell r="CC249">
            <v>0</v>
          </cell>
          <cell r="CD249">
            <v>149</v>
          </cell>
          <cell r="CE249">
            <v>646711</v>
          </cell>
          <cell r="CF249">
            <v>622571</v>
          </cell>
          <cell r="CG249">
            <v>0</v>
          </cell>
          <cell r="CH249">
            <v>149</v>
          </cell>
          <cell r="CI249">
            <v>23991</v>
          </cell>
          <cell r="CJ249">
            <v>646711</v>
          </cell>
          <cell r="CK249">
            <v>45587</v>
          </cell>
          <cell r="CL249">
            <v>30000</v>
          </cell>
          <cell r="CM249">
            <v>45582</v>
          </cell>
          <cell r="CN249">
            <v>0</v>
          </cell>
          <cell r="CO249">
            <v>0</v>
          </cell>
          <cell r="CP249">
            <v>17</v>
          </cell>
          <cell r="CQ249">
            <v>11</v>
          </cell>
          <cell r="CR249">
            <v>1851</v>
          </cell>
          <cell r="CS249">
            <v>1845</v>
          </cell>
        </row>
        <row r="250">
          <cell r="A250">
            <v>951</v>
          </cell>
          <cell r="B250">
            <v>2032</v>
          </cell>
          <cell r="C250" t="str">
            <v>Tredworth Infant School</v>
          </cell>
          <cell r="M250">
            <v>0</v>
          </cell>
          <cell r="N250">
            <v>0</v>
          </cell>
          <cell r="O250">
            <v>71</v>
          </cell>
          <cell r="P250">
            <v>60</v>
          </cell>
          <cell r="Q250">
            <v>56</v>
          </cell>
          <cell r="R250">
            <v>4</v>
          </cell>
          <cell r="S250">
            <v>0</v>
          </cell>
          <cell r="T250">
            <v>0</v>
          </cell>
          <cell r="U250">
            <v>0</v>
          </cell>
          <cell r="V250">
            <v>0</v>
          </cell>
          <cell r="W250">
            <v>191</v>
          </cell>
          <cell r="X250">
            <v>191</v>
          </cell>
          <cell r="Y250">
            <v>0</v>
          </cell>
          <cell r="Z250">
            <v>191</v>
          </cell>
          <cell r="AA250">
            <v>0</v>
          </cell>
          <cell r="AB250">
            <v>0</v>
          </cell>
          <cell r="AC250">
            <v>0.34720000000000001</v>
          </cell>
          <cell r="AD250">
            <v>66</v>
          </cell>
          <cell r="AE250">
            <v>0</v>
          </cell>
          <cell r="AF250">
            <v>14</v>
          </cell>
          <cell r="AG250">
            <v>0</v>
          </cell>
          <cell r="AH250">
            <v>76</v>
          </cell>
          <cell r="AI250">
            <v>41</v>
          </cell>
          <cell r="AJ250">
            <v>10.8</v>
          </cell>
          <cell r="AK250">
            <v>30259.739999999998</v>
          </cell>
          <cell r="AL250">
            <v>30842</v>
          </cell>
          <cell r="AM250">
            <v>-582.26000000000204</v>
          </cell>
          <cell r="AN250">
            <v>-6288.41</v>
          </cell>
          <cell r="AO250">
            <v>0.33329999999999999</v>
          </cell>
          <cell r="AP250">
            <v>-2096</v>
          </cell>
          <cell r="AQ250">
            <v>60031</v>
          </cell>
          <cell r="AR250">
            <v>236649</v>
          </cell>
          <cell r="AS250">
            <v>51570</v>
          </cell>
          <cell r="AT250">
            <v>288219</v>
          </cell>
          <cell r="AU250">
            <v>18298</v>
          </cell>
          <cell r="AV250">
            <v>5244</v>
          </cell>
          <cell r="AW250">
            <v>23542</v>
          </cell>
          <cell r="AX250">
            <v>14744</v>
          </cell>
          <cell r="AY250">
            <v>13068</v>
          </cell>
          <cell r="AZ250">
            <v>0</v>
          </cell>
          <cell r="BA250">
            <v>0</v>
          </cell>
          <cell r="BB250">
            <v>51354</v>
          </cell>
          <cell r="BC250">
            <v>0</v>
          </cell>
          <cell r="BD250">
            <v>18336</v>
          </cell>
          <cell r="BE250">
            <v>2865</v>
          </cell>
          <cell r="BF250">
            <v>0</v>
          </cell>
          <cell r="BG250">
            <v>297</v>
          </cell>
          <cell r="BH250">
            <v>0</v>
          </cell>
          <cell r="BI250">
            <v>9900</v>
          </cell>
          <cell r="BJ250">
            <v>0</v>
          </cell>
          <cell r="BK250">
            <v>0</v>
          </cell>
          <cell r="BL250">
            <v>0</v>
          </cell>
          <cell r="BM250">
            <v>0</v>
          </cell>
          <cell r="BN250">
            <v>31398</v>
          </cell>
          <cell r="BO250">
            <v>-2096</v>
          </cell>
          <cell r="BP250">
            <v>7224</v>
          </cell>
          <cell r="BQ250">
            <v>11603</v>
          </cell>
          <cell r="BR250">
            <v>447733</v>
          </cell>
          <cell r="BS250">
            <v>18000</v>
          </cell>
          <cell r="BT250">
            <v>465733</v>
          </cell>
          <cell r="BU250">
            <v>149</v>
          </cell>
          <cell r="BV250">
            <v>0</v>
          </cell>
          <cell r="BW250">
            <v>132432</v>
          </cell>
          <cell r="BX250">
            <v>0</v>
          </cell>
          <cell r="BY250">
            <v>0</v>
          </cell>
          <cell r="BZ250">
            <v>132432</v>
          </cell>
          <cell r="CA250">
            <v>20034</v>
          </cell>
          <cell r="CC250">
            <v>20034</v>
          </cell>
          <cell r="CD250">
            <v>152615</v>
          </cell>
          <cell r="CE250">
            <v>618348</v>
          </cell>
          <cell r="CF250">
            <v>414379</v>
          </cell>
          <cell r="CG250">
            <v>20034</v>
          </cell>
          <cell r="CH250">
            <v>132581</v>
          </cell>
          <cell r="CI250">
            <v>51354</v>
          </cell>
          <cell r="CJ250">
            <v>618348</v>
          </cell>
          <cell r="CK250">
            <v>0</v>
          </cell>
          <cell r="CL250">
            <v>0</v>
          </cell>
          <cell r="CM250">
            <v>0</v>
          </cell>
          <cell r="CN250">
            <v>0</v>
          </cell>
          <cell r="CO250">
            <v>0</v>
          </cell>
          <cell r="CP250">
            <v>0</v>
          </cell>
          <cell r="CQ250">
            <v>0</v>
          </cell>
          <cell r="CR250">
            <v>0</v>
          </cell>
          <cell r="CS250">
            <v>0</v>
          </cell>
        </row>
        <row r="251">
          <cell r="A251">
            <v>952</v>
          </cell>
          <cell r="B251">
            <v>2002</v>
          </cell>
          <cell r="C251" t="str">
            <v>Tredworth Junior School</v>
          </cell>
          <cell r="M251">
            <v>0</v>
          </cell>
          <cell r="N251">
            <v>0</v>
          </cell>
          <cell r="O251">
            <v>0</v>
          </cell>
          <cell r="P251">
            <v>0</v>
          </cell>
          <cell r="Q251">
            <v>0</v>
          </cell>
          <cell r="R251">
            <v>76</v>
          </cell>
          <cell r="S251">
            <v>72</v>
          </cell>
          <cell r="T251">
            <v>69</v>
          </cell>
          <cell r="U251">
            <v>69</v>
          </cell>
          <cell r="V251">
            <v>2</v>
          </cell>
          <cell r="W251">
            <v>288</v>
          </cell>
          <cell r="X251">
            <v>0</v>
          </cell>
          <cell r="Y251">
            <v>288</v>
          </cell>
          <cell r="Z251">
            <v>288</v>
          </cell>
          <cell r="AA251">
            <v>0</v>
          </cell>
          <cell r="AB251">
            <v>0</v>
          </cell>
          <cell r="AC251">
            <v>0.34720000000000001</v>
          </cell>
          <cell r="AD251">
            <v>0</v>
          </cell>
          <cell r="AE251">
            <v>100</v>
          </cell>
          <cell r="AF251">
            <v>0</v>
          </cell>
          <cell r="AG251">
            <v>25</v>
          </cell>
          <cell r="AH251">
            <v>96</v>
          </cell>
          <cell r="AI251">
            <v>69</v>
          </cell>
          <cell r="AJ251">
            <v>12.8</v>
          </cell>
          <cell r="AK251">
            <v>30025.469999999998</v>
          </cell>
          <cell r="AL251">
            <v>30842</v>
          </cell>
          <cell r="AM251">
            <v>-816.53000000000247</v>
          </cell>
          <cell r="AN251">
            <v>-10451.58</v>
          </cell>
          <cell r="AO251">
            <v>0.33329999999999999</v>
          </cell>
          <cell r="AP251">
            <v>-3484</v>
          </cell>
          <cell r="AQ251">
            <v>60031</v>
          </cell>
          <cell r="AR251">
            <v>356832</v>
          </cell>
          <cell r="AS251">
            <v>77760</v>
          </cell>
          <cell r="AT251">
            <v>434592</v>
          </cell>
          <cell r="AU251">
            <v>37155</v>
          </cell>
          <cell r="AV251">
            <v>6656</v>
          </cell>
          <cell r="AW251">
            <v>43811</v>
          </cell>
          <cell r="AX251">
            <v>18624</v>
          </cell>
          <cell r="AY251">
            <v>0</v>
          </cell>
          <cell r="AZ251">
            <v>16500</v>
          </cell>
          <cell r="BA251">
            <v>0</v>
          </cell>
          <cell r="BB251">
            <v>78935</v>
          </cell>
          <cell r="BC251">
            <v>0</v>
          </cell>
          <cell r="BD251">
            <v>0</v>
          </cell>
          <cell r="BE251">
            <v>0</v>
          </cell>
          <cell r="BF251">
            <v>0</v>
          </cell>
          <cell r="BG251">
            <v>297</v>
          </cell>
          <cell r="BH251">
            <v>0</v>
          </cell>
          <cell r="BI251">
            <v>8580</v>
          </cell>
          <cell r="BJ251">
            <v>0</v>
          </cell>
          <cell r="BK251">
            <v>0</v>
          </cell>
          <cell r="BL251">
            <v>0</v>
          </cell>
          <cell r="BM251">
            <v>0</v>
          </cell>
          <cell r="BN251">
            <v>8877</v>
          </cell>
          <cell r="BO251">
            <v>-3484</v>
          </cell>
          <cell r="BP251">
            <v>10345</v>
          </cell>
          <cell r="BQ251">
            <v>19527</v>
          </cell>
          <cell r="BR251">
            <v>608823</v>
          </cell>
          <cell r="BS251">
            <v>30000</v>
          </cell>
          <cell r="BT251">
            <v>638823</v>
          </cell>
          <cell r="BU251">
            <v>149</v>
          </cell>
          <cell r="BV251">
            <v>0</v>
          </cell>
          <cell r="BW251">
            <v>0</v>
          </cell>
          <cell r="BX251">
            <v>0</v>
          </cell>
          <cell r="BY251">
            <v>0</v>
          </cell>
          <cell r="BZ251">
            <v>0</v>
          </cell>
          <cell r="CA251">
            <v>24741</v>
          </cell>
          <cell r="CC251">
            <v>24741</v>
          </cell>
          <cell r="CD251">
            <v>24890</v>
          </cell>
          <cell r="CE251">
            <v>663713</v>
          </cell>
          <cell r="CF251">
            <v>559888</v>
          </cell>
          <cell r="CG251">
            <v>24741</v>
          </cell>
          <cell r="CH251">
            <v>149</v>
          </cell>
          <cell r="CI251">
            <v>78935</v>
          </cell>
          <cell r="CJ251">
            <v>663713</v>
          </cell>
          <cell r="CK251">
            <v>0</v>
          </cell>
          <cell r="CL251">
            <v>0</v>
          </cell>
          <cell r="CM251">
            <v>0</v>
          </cell>
          <cell r="CN251">
            <v>0</v>
          </cell>
          <cell r="CO251">
            <v>0</v>
          </cell>
          <cell r="CP251">
            <v>0</v>
          </cell>
          <cell r="CQ251">
            <v>0</v>
          </cell>
          <cell r="CR251">
            <v>0</v>
          </cell>
          <cell r="CS251">
            <v>0</v>
          </cell>
        </row>
        <row r="252">
          <cell r="A252">
            <v>954</v>
          </cell>
          <cell r="B252">
            <v>2173</v>
          </cell>
          <cell r="C252" t="str">
            <v>Tuffley Primary School</v>
          </cell>
          <cell r="I252">
            <v>1</v>
          </cell>
          <cell r="M252">
            <v>0</v>
          </cell>
          <cell r="N252">
            <v>0</v>
          </cell>
          <cell r="O252">
            <v>21</v>
          </cell>
          <cell r="P252">
            <v>15</v>
          </cell>
          <cell r="Q252">
            <v>18</v>
          </cell>
          <cell r="R252">
            <v>18</v>
          </cell>
          <cell r="S252">
            <v>20</v>
          </cell>
          <cell r="T252">
            <v>31</v>
          </cell>
          <cell r="U252">
            <v>18</v>
          </cell>
          <cell r="V252">
            <v>1</v>
          </cell>
          <cell r="W252">
            <v>142</v>
          </cell>
          <cell r="X252">
            <v>54</v>
          </cell>
          <cell r="Y252">
            <v>88</v>
          </cell>
          <cell r="Z252">
            <v>142</v>
          </cell>
          <cell r="AA252">
            <v>0</v>
          </cell>
          <cell r="AB252">
            <v>0</v>
          </cell>
          <cell r="AC252">
            <v>0.53410000000000002</v>
          </cell>
          <cell r="AD252">
            <v>29</v>
          </cell>
          <cell r="AE252">
            <v>47</v>
          </cell>
          <cell r="AF252">
            <v>11</v>
          </cell>
          <cell r="AG252">
            <v>19</v>
          </cell>
          <cell r="AH252">
            <v>46</v>
          </cell>
          <cell r="AI252">
            <v>48</v>
          </cell>
          <cell r="AJ252">
            <v>7.1</v>
          </cell>
          <cell r="AK252">
            <v>30630.62</v>
          </cell>
          <cell r="AL252">
            <v>30842</v>
          </cell>
          <cell r="AM252">
            <v>-211.38000000000102</v>
          </cell>
          <cell r="AN252">
            <v>-1500.8</v>
          </cell>
          <cell r="AO252">
            <v>0.5</v>
          </cell>
          <cell r="AP252">
            <v>-750</v>
          </cell>
          <cell r="AQ252">
            <v>60031</v>
          </cell>
          <cell r="AR252">
            <v>175938</v>
          </cell>
          <cell r="AS252">
            <v>38340</v>
          </cell>
          <cell r="AT252">
            <v>214278</v>
          </cell>
          <cell r="AU252">
            <v>16639</v>
          </cell>
          <cell r="AV252">
            <v>4262</v>
          </cell>
          <cell r="AW252">
            <v>20901</v>
          </cell>
          <cell r="AX252">
            <v>8924</v>
          </cell>
          <cell r="AY252">
            <v>5742</v>
          </cell>
          <cell r="AZ252">
            <v>7755</v>
          </cell>
          <cell r="BA252">
            <v>46692</v>
          </cell>
          <cell r="BB252">
            <v>90014</v>
          </cell>
          <cell r="BC252">
            <v>0</v>
          </cell>
          <cell r="BD252">
            <v>5184</v>
          </cell>
          <cell r="BE252">
            <v>810</v>
          </cell>
          <cell r="BF252">
            <v>0</v>
          </cell>
          <cell r="BG252">
            <v>297</v>
          </cell>
          <cell r="BH252">
            <v>0</v>
          </cell>
          <cell r="BI252">
            <v>4235</v>
          </cell>
          <cell r="BJ252">
            <v>0</v>
          </cell>
          <cell r="BK252">
            <v>0</v>
          </cell>
          <cell r="BL252">
            <v>0</v>
          </cell>
          <cell r="BM252">
            <v>0</v>
          </cell>
          <cell r="BN252">
            <v>10526</v>
          </cell>
          <cell r="BO252">
            <v>-750</v>
          </cell>
          <cell r="BP252">
            <v>7859</v>
          </cell>
          <cell r="BQ252">
            <v>13584</v>
          </cell>
          <cell r="BR252">
            <v>395542</v>
          </cell>
          <cell r="BS252">
            <v>18000</v>
          </cell>
          <cell r="BT252">
            <v>413542</v>
          </cell>
          <cell r="BU252">
            <v>149</v>
          </cell>
          <cell r="BV252">
            <v>0</v>
          </cell>
          <cell r="BW252">
            <v>0</v>
          </cell>
          <cell r="BX252">
            <v>0</v>
          </cell>
          <cell r="BY252">
            <v>0</v>
          </cell>
          <cell r="BZ252">
            <v>0</v>
          </cell>
          <cell r="CA252">
            <v>17914</v>
          </cell>
          <cell r="CC252">
            <v>17914</v>
          </cell>
          <cell r="CD252">
            <v>18063</v>
          </cell>
          <cell r="CE252">
            <v>431605</v>
          </cell>
          <cell r="CF252">
            <v>323528</v>
          </cell>
          <cell r="CG252">
            <v>17914</v>
          </cell>
          <cell r="CH252">
            <v>149</v>
          </cell>
          <cell r="CI252">
            <v>90014</v>
          </cell>
          <cell r="CJ252">
            <v>431605</v>
          </cell>
          <cell r="CK252">
            <v>0</v>
          </cell>
          <cell r="CL252">
            <v>0</v>
          </cell>
          <cell r="CM252">
            <v>0</v>
          </cell>
          <cell r="CN252">
            <v>0</v>
          </cell>
          <cell r="CO252">
            <v>0</v>
          </cell>
          <cell r="CP252">
            <v>0</v>
          </cell>
          <cell r="CQ252">
            <v>0</v>
          </cell>
          <cell r="CR252">
            <v>0</v>
          </cell>
          <cell r="CS252">
            <v>0</v>
          </cell>
        </row>
        <row r="253">
          <cell r="A253">
            <v>956</v>
          </cell>
          <cell r="B253">
            <v>2000</v>
          </cell>
          <cell r="C253" t="str">
            <v>Widden Primary School and Family Centre</v>
          </cell>
          <cell r="M253">
            <v>0</v>
          </cell>
          <cell r="N253">
            <v>0</v>
          </cell>
          <cell r="O253">
            <v>57</v>
          </cell>
          <cell r="P253">
            <v>55</v>
          </cell>
          <cell r="Q253">
            <v>48</v>
          </cell>
          <cell r="R253">
            <v>44</v>
          </cell>
          <cell r="S253">
            <v>58</v>
          </cell>
          <cell r="T253">
            <v>57</v>
          </cell>
          <cell r="U253">
            <v>58</v>
          </cell>
          <cell r="V253">
            <v>1</v>
          </cell>
          <cell r="W253">
            <v>378</v>
          </cell>
          <cell r="X253">
            <v>160</v>
          </cell>
          <cell r="Y253">
            <v>218</v>
          </cell>
          <cell r="Z253">
            <v>378</v>
          </cell>
          <cell r="AA253">
            <v>0</v>
          </cell>
          <cell r="AB253">
            <v>0</v>
          </cell>
          <cell r="AC253">
            <v>0.21560000000000001</v>
          </cell>
          <cell r="AD253">
            <v>34</v>
          </cell>
          <cell r="AE253">
            <v>47</v>
          </cell>
          <cell r="AF253">
            <v>10</v>
          </cell>
          <cell r="AG253">
            <v>18</v>
          </cell>
          <cell r="AH253">
            <v>104</v>
          </cell>
          <cell r="AI253">
            <v>98</v>
          </cell>
          <cell r="AJ253">
            <v>18</v>
          </cell>
          <cell r="AK253">
            <v>30449.489999999998</v>
          </cell>
          <cell r="AL253">
            <v>30842</v>
          </cell>
          <cell r="AM253">
            <v>-392.51000000000204</v>
          </cell>
          <cell r="AN253">
            <v>-7065.18</v>
          </cell>
          <cell r="AO253">
            <v>0</v>
          </cell>
          <cell r="AP253">
            <v>0</v>
          </cell>
          <cell r="AQ253">
            <v>60031</v>
          </cell>
          <cell r="AR253">
            <v>468342</v>
          </cell>
          <cell r="AS253">
            <v>102060</v>
          </cell>
          <cell r="AT253">
            <v>570402</v>
          </cell>
          <cell r="AU253">
            <v>15138</v>
          </cell>
          <cell r="AV253">
            <v>6540</v>
          </cell>
          <cell r="AW253">
            <v>21678</v>
          </cell>
          <cell r="AX253">
            <v>20176</v>
          </cell>
          <cell r="AY253">
            <v>6732</v>
          </cell>
          <cell r="AZ253">
            <v>7755</v>
          </cell>
          <cell r="BA253">
            <v>0</v>
          </cell>
          <cell r="BB253">
            <v>56341</v>
          </cell>
          <cell r="BC253">
            <v>0</v>
          </cell>
          <cell r="BD253">
            <v>15360</v>
          </cell>
          <cell r="BE253">
            <v>2400</v>
          </cell>
          <cell r="BF253">
            <v>0</v>
          </cell>
          <cell r="BG253">
            <v>297</v>
          </cell>
          <cell r="BH253">
            <v>0</v>
          </cell>
          <cell r="BI253">
            <v>6250</v>
          </cell>
          <cell r="BJ253">
            <v>0</v>
          </cell>
          <cell r="BK253">
            <v>0</v>
          </cell>
          <cell r="BL253">
            <v>0</v>
          </cell>
          <cell r="BM253">
            <v>0</v>
          </cell>
          <cell r="BN253">
            <v>24307</v>
          </cell>
          <cell r="BO253">
            <v>0</v>
          </cell>
          <cell r="BP253">
            <v>18587</v>
          </cell>
          <cell r="BQ253">
            <v>27734</v>
          </cell>
          <cell r="BR253">
            <v>757402</v>
          </cell>
          <cell r="BS253">
            <v>30000</v>
          </cell>
          <cell r="BT253">
            <v>787402</v>
          </cell>
          <cell r="BU253">
            <v>149</v>
          </cell>
          <cell r="BV253">
            <v>0</v>
          </cell>
          <cell r="BW253">
            <v>146840</v>
          </cell>
          <cell r="BX253">
            <v>0</v>
          </cell>
          <cell r="BY253">
            <v>0</v>
          </cell>
          <cell r="BZ253">
            <v>146840</v>
          </cell>
          <cell r="CA253">
            <v>27666</v>
          </cell>
          <cell r="CC253">
            <v>27666</v>
          </cell>
          <cell r="CD253">
            <v>174655</v>
          </cell>
          <cell r="CE253">
            <v>962057</v>
          </cell>
          <cell r="CF253">
            <v>731061</v>
          </cell>
          <cell r="CG253">
            <v>27666</v>
          </cell>
          <cell r="CH253">
            <v>146989</v>
          </cell>
          <cell r="CI253">
            <v>56341</v>
          </cell>
          <cell r="CJ253">
            <v>962057</v>
          </cell>
          <cell r="CK253">
            <v>0</v>
          </cell>
          <cell r="CL253">
            <v>0</v>
          </cell>
          <cell r="CM253">
            <v>0</v>
          </cell>
          <cell r="CN253">
            <v>0</v>
          </cell>
          <cell r="CO253">
            <v>0</v>
          </cell>
          <cell r="CP253">
            <v>0</v>
          </cell>
          <cell r="CQ253">
            <v>0</v>
          </cell>
          <cell r="CR253">
            <v>0</v>
          </cell>
          <cell r="CS253">
            <v>0</v>
          </cell>
        </row>
        <row r="254">
          <cell r="A254">
            <v>957</v>
          </cell>
          <cell r="B254">
            <v>5219</v>
          </cell>
          <cell r="C254" t="str">
            <v>Heron Primary School</v>
          </cell>
          <cell r="E254">
            <v>1</v>
          </cell>
          <cell r="F254">
            <v>1</v>
          </cell>
          <cell r="G254">
            <v>1</v>
          </cell>
          <cell r="L254">
            <v>1</v>
          </cell>
          <cell r="M254">
            <v>0</v>
          </cell>
          <cell r="N254">
            <v>0</v>
          </cell>
          <cell r="O254">
            <v>60</v>
          </cell>
          <cell r="P254">
            <v>59</v>
          </cell>
          <cell r="Q254">
            <v>59</v>
          </cell>
          <cell r="R254">
            <v>60</v>
          </cell>
          <cell r="S254">
            <v>64</v>
          </cell>
          <cell r="T254">
            <v>64</v>
          </cell>
          <cell r="U254">
            <v>63</v>
          </cell>
          <cell r="V254">
            <v>1</v>
          </cell>
          <cell r="W254">
            <v>430</v>
          </cell>
          <cell r="X254">
            <v>178</v>
          </cell>
          <cell r="Y254">
            <v>252</v>
          </cell>
          <cell r="Z254">
            <v>430</v>
          </cell>
          <cell r="AA254">
            <v>0</v>
          </cell>
          <cell r="AB254">
            <v>0</v>
          </cell>
          <cell r="AC254">
            <v>0.1389</v>
          </cell>
          <cell r="AD254">
            <v>25</v>
          </cell>
          <cell r="AE254">
            <v>35</v>
          </cell>
          <cell r="AF254">
            <v>4</v>
          </cell>
          <cell r="AG254">
            <v>10</v>
          </cell>
          <cell r="AH254">
            <v>21</v>
          </cell>
          <cell r="AI254">
            <v>18</v>
          </cell>
          <cell r="AJ254">
            <v>15.485600000000002</v>
          </cell>
          <cell r="AK254">
            <v>31591.71</v>
          </cell>
          <cell r="AL254">
            <v>30842</v>
          </cell>
          <cell r="AM254">
            <v>749.70999999999913</v>
          </cell>
          <cell r="AN254">
            <v>11609.71</v>
          </cell>
          <cell r="AO254">
            <v>0.5</v>
          </cell>
          <cell r="AP254">
            <v>5805</v>
          </cell>
          <cell r="AQ254">
            <v>60031</v>
          </cell>
          <cell r="AR254">
            <v>532770</v>
          </cell>
          <cell r="AS254">
            <v>116100</v>
          </cell>
          <cell r="AT254">
            <v>648870</v>
          </cell>
          <cell r="AU254">
            <v>42344</v>
          </cell>
          <cell r="AV254">
            <v>2826</v>
          </cell>
          <cell r="AW254">
            <v>45170</v>
          </cell>
          <cell r="AX254">
            <v>4074</v>
          </cell>
          <cell r="AY254">
            <v>4950</v>
          </cell>
          <cell r="AZ254">
            <v>5775</v>
          </cell>
          <cell r="BA254">
            <v>0</v>
          </cell>
          <cell r="BB254">
            <v>59969</v>
          </cell>
          <cell r="BC254">
            <v>0</v>
          </cell>
          <cell r="BD254">
            <v>17088</v>
          </cell>
          <cell r="BE254">
            <v>2670</v>
          </cell>
          <cell r="BF254">
            <v>321</v>
          </cell>
          <cell r="BG254">
            <v>446</v>
          </cell>
          <cell r="BH254">
            <v>0</v>
          </cell>
          <cell r="BI254">
            <v>0</v>
          </cell>
          <cell r="BJ254">
            <v>0</v>
          </cell>
          <cell r="BK254">
            <v>0</v>
          </cell>
          <cell r="BL254">
            <v>0</v>
          </cell>
          <cell r="BM254">
            <v>0</v>
          </cell>
          <cell r="BN254">
            <v>20525</v>
          </cell>
          <cell r="BO254">
            <v>5805</v>
          </cell>
          <cell r="BP254">
            <v>3447</v>
          </cell>
          <cell r="BQ254">
            <v>5094</v>
          </cell>
          <cell r="BR254">
            <v>803741</v>
          </cell>
          <cell r="BS254">
            <v>40000</v>
          </cell>
          <cell r="BT254">
            <v>843741</v>
          </cell>
          <cell r="BU254">
            <v>0</v>
          </cell>
          <cell r="BV254">
            <v>0</v>
          </cell>
          <cell r="BW254">
            <v>0</v>
          </cell>
          <cell r="BX254">
            <v>0</v>
          </cell>
          <cell r="BY254">
            <v>0</v>
          </cell>
          <cell r="BZ254">
            <v>0</v>
          </cell>
          <cell r="CA254">
            <v>30083</v>
          </cell>
          <cell r="CC254">
            <v>30083</v>
          </cell>
          <cell r="CD254">
            <v>30083</v>
          </cell>
          <cell r="CE254">
            <v>873824</v>
          </cell>
          <cell r="CF254">
            <v>783772</v>
          </cell>
          <cell r="CG254">
            <v>30083</v>
          </cell>
          <cell r="CH254">
            <v>0</v>
          </cell>
          <cell r="CI254">
            <v>59969</v>
          </cell>
          <cell r="CJ254">
            <v>873824</v>
          </cell>
          <cell r="CK254">
            <v>57216</v>
          </cell>
          <cell r="CL254">
            <v>40000</v>
          </cell>
          <cell r="CM254">
            <v>57213</v>
          </cell>
          <cell r="CN254">
            <v>2315</v>
          </cell>
          <cell r="CO254">
            <v>2314</v>
          </cell>
          <cell r="CP254">
            <v>0</v>
          </cell>
          <cell r="CQ254">
            <v>0</v>
          </cell>
          <cell r="CR254">
            <v>4613</v>
          </cell>
          <cell r="CS254">
            <v>4613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0.bin"/><Relationship Id="rId1" Type="http://schemas.openxmlformats.org/officeDocument/2006/relationships/hyperlink" Target="https://gloucestershirecc.sharepoint.com/:u:/r/sites/FSchoolFunding/School%20Returns/GBPs/2025-26/6,%207,%208%20Year%20GBP/Re_%20Monthly%20GBP%20report%202025-26.msg?csf=1&amp;web=1&amp;e=nGOnIy"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gloucestershirecc.sharepoint.com/sites/FSchoolFunding/CFR%20Monitoring/Forms/Content%20Type.aspx?csf=1&amp;web=1&amp;e=WDFzWv&amp;ovuser=5faec754%2D64e3%2D4014%2D9bcc%2De72fc73ba312%2CIrina%2EDUBERLEY%40gloucestershire%2Egov%2Euk&amp;OR=Teams%2DHL&amp;CT=1720616206499&amp;clickparams=eyJBcHBOYW1lIjoiVGVhbXMtRGVza3RvcCIsIkFwcFZlcnNpb24iOiI0OS8yNDA2MTMxODQwOCIsIkhhc0ZlZGVyYXRlZFVzZXIiOmZhbHNlfQ%3D%3D&amp;CID=4aee3aa1%2D3058%2D9000%2D4851%2D2ba9365b250d&amp;cidOR=SPO&amp;FolderCTID=0x01200073513E6FE511F144AD0A2743225887B9&amp;id=%2Fsites%2FFSchoolFunding%2FCFR%20Monitoring%2F2023%2D24"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R103"/>
  <sheetViews>
    <sheetView tabSelected="1" zoomScaleNormal="100" workbookViewId="0">
      <selection activeCell="B2" sqref="B2"/>
    </sheetView>
  </sheetViews>
  <sheetFormatPr defaultRowHeight="12.75"/>
  <cols>
    <col min="1" max="1" width="8.140625" customWidth="1"/>
    <col min="2" max="2" width="11.7109375" customWidth="1"/>
    <col min="3" max="3" width="53.7109375" customWidth="1"/>
    <col min="4" max="4" width="14.5703125" customWidth="1"/>
    <col min="5" max="5" width="13" customWidth="1"/>
    <col min="6" max="6" width="12.5703125" customWidth="1"/>
    <col min="7" max="7" width="11.42578125" customWidth="1"/>
    <col min="8" max="8" width="10.42578125" style="1" customWidth="1"/>
    <col min="9" max="9" width="29.7109375" style="1" bestFit="1" customWidth="1"/>
    <col min="10" max="96" width="9.140625" style="1"/>
  </cols>
  <sheetData>
    <row r="1" spans="1:96" ht="42" customHeight="1">
      <c r="B1" s="430" t="s">
        <v>1002</v>
      </c>
      <c r="C1" s="431"/>
      <c r="D1" s="431"/>
      <c r="E1" s="431"/>
      <c r="F1" s="431"/>
      <c r="G1" s="432"/>
    </row>
    <row r="2" spans="1:96" ht="63">
      <c r="A2" s="150"/>
      <c r="B2" s="179"/>
      <c r="C2" s="2" t="str">
        <f>IFERROR(IF($B$2="","Please Enter Schools LA Number in the Yellow Box",VLOOKUP(B2,'Actuals mapped to CFR'!$B$4:$C$135,2,FALSE)),"For Central Schools Only")</f>
        <v>Please Enter Schools LA Number in the Yellow Box</v>
      </c>
      <c r="D2" s="3" t="s">
        <v>996</v>
      </c>
      <c r="E2" s="3" t="s">
        <v>997</v>
      </c>
      <c r="F2" s="3" t="s">
        <v>1003</v>
      </c>
      <c r="G2" s="168" t="s">
        <v>0</v>
      </c>
      <c r="H2" s="10"/>
      <c r="I2" s="3" t="s">
        <v>1</v>
      </c>
    </row>
    <row r="3" spans="1:96" ht="12.75" customHeight="1">
      <c r="A3" s="68"/>
      <c r="B3" s="180"/>
      <c r="C3" s="4" t="s">
        <v>940</v>
      </c>
      <c r="D3" s="5"/>
      <c r="E3" s="5"/>
      <c r="F3" s="6"/>
      <c r="G3" s="6"/>
    </row>
    <row r="4" spans="1:96" ht="12.75" customHeight="1">
      <c r="A4" s="151"/>
      <c r="B4" s="181" t="s">
        <v>2</v>
      </c>
      <c r="C4" s="7" t="s">
        <v>3</v>
      </c>
      <c r="D4" s="9">
        <f>-IF($B$2="",0,VLOOKUP($B$2,'25 26 Actuals'!$A$1:$CD$206,3,FALSE))</f>
        <v>0</v>
      </c>
      <c r="E4" s="8">
        <f>D92</f>
        <v>0</v>
      </c>
      <c r="F4" s="9">
        <f>E92</f>
        <v>0</v>
      </c>
      <c r="G4" s="171"/>
      <c r="H4" s="78"/>
      <c r="I4" s="10" t="s">
        <v>4</v>
      </c>
    </row>
    <row r="5" spans="1:96" ht="12.75" customHeight="1">
      <c r="A5" s="151"/>
      <c r="B5" s="182" t="s">
        <v>5</v>
      </c>
      <c r="C5" s="149" t="s">
        <v>6</v>
      </c>
      <c r="D5" s="9">
        <f>-IF($B$2="",0,VLOOKUP($B$2,'25 26 Actuals'!$A$1:$CD$206,4,FALSE))</f>
        <v>0</v>
      </c>
      <c r="E5" s="8">
        <f t="shared" ref="E5:E9" si="0">D93</f>
        <v>0</v>
      </c>
      <c r="F5" s="9">
        <f>E93</f>
        <v>0</v>
      </c>
      <c r="G5" s="172"/>
      <c r="H5" s="78"/>
      <c r="I5" s="10"/>
    </row>
    <row r="6" spans="1:96" ht="12.75" customHeight="1">
      <c r="A6" s="151"/>
      <c r="B6" s="183" t="s">
        <v>7</v>
      </c>
      <c r="C6" s="11" t="s">
        <v>8</v>
      </c>
      <c r="D6" s="9">
        <f>-IF($B$2="",0,VLOOKUP($B$2,'25 26 Actuals'!$A$1:$CD$206,5,FALSE))</f>
        <v>0</v>
      </c>
      <c r="E6" s="8">
        <f t="shared" si="0"/>
        <v>0</v>
      </c>
      <c r="F6" s="9">
        <f>E94</f>
        <v>0</v>
      </c>
      <c r="G6" s="15"/>
      <c r="I6" s="10" t="s">
        <v>9</v>
      </c>
      <c r="CQ6"/>
      <c r="CR6"/>
    </row>
    <row r="7" spans="1:96" ht="12.75" customHeight="1">
      <c r="A7" s="151"/>
      <c r="B7" s="183" t="s">
        <v>10</v>
      </c>
      <c r="C7" s="12" t="s">
        <v>11</v>
      </c>
      <c r="D7" s="9">
        <f>-IF($B$2="",0,VLOOKUP($B$2,'25 26 Actuals'!$A$1:$CD$206,6,FALSE))</f>
        <v>0</v>
      </c>
      <c r="E7" s="8">
        <f t="shared" si="0"/>
        <v>0</v>
      </c>
      <c r="F7" s="9">
        <f t="shared" ref="F7:F9" si="1">E95</f>
        <v>0</v>
      </c>
      <c r="G7" s="15"/>
      <c r="CQ7"/>
      <c r="CR7"/>
    </row>
    <row r="8" spans="1:96" ht="12.75" customHeight="1">
      <c r="A8" s="151"/>
      <c r="B8" s="184" t="s">
        <v>12</v>
      </c>
      <c r="C8" s="13" t="s">
        <v>13</v>
      </c>
      <c r="D8" s="9">
        <f>-IF($B$2="",0,VLOOKUP($B$2,'25 26 Actuals'!$A$1:$CD$206,7,FALSE))</f>
        <v>0</v>
      </c>
      <c r="E8" s="8">
        <f t="shared" si="0"/>
        <v>0</v>
      </c>
      <c r="F8" s="9">
        <f t="shared" si="1"/>
        <v>0</v>
      </c>
      <c r="G8" s="15"/>
      <c r="CQ8"/>
      <c r="CR8"/>
    </row>
    <row r="9" spans="1:96" ht="12.75" customHeight="1">
      <c r="A9" s="151"/>
      <c r="B9" s="185" t="s">
        <v>14</v>
      </c>
      <c r="C9" s="14" t="s">
        <v>15</v>
      </c>
      <c r="D9" s="9">
        <f>-IF($B$2="",0,VLOOKUP($B$2,'25 26 Actuals'!$A$1:$CD$206,8,FALSE))</f>
        <v>0</v>
      </c>
      <c r="E9" s="8">
        <f t="shared" si="0"/>
        <v>0</v>
      </c>
      <c r="F9" s="9">
        <f t="shared" si="1"/>
        <v>0</v>
      </c>
      <c r="G9" s="15"/>
      <c r="M9" s="78"/>
      <c r="CQ9"/>
      <c r="CR9"/>
    </row>
    <row r="10" spans="1:96" ht="12.75" customHeight="1">
      <c r="A10" s="151"/>
      <c r="B10" s="186"/>
      <c r="C10" s="16" t="s">
        <v>16</v>
      </c>
      <c r="D10" s="18">
        <f>SUM(D4:D9)</f>
        <v>0</v>
      </c>
      <c r="E10" s="17">
        <f>SUM(E4:E9)</f>
        <v>0</v>
      </c>
      <c r="F10" s="18">
        <f>SUM(F4:F9)</f>
        <v>0</v>
      </c>
      <c r="G10" s="19"/>
    </row>
    <row r="11" spans="1:96" ht="12.75" customHeight="1">
      <c r="A11" s="152"/>
      <c r="B11" s="187"/>
      <c r="C11" s="20" t="s">
        <v>17</v>
      </c>
      <c r="D11" s="21"/>
      <c r="E11" s="21"/>
      <c r="F11" s="188"/>
      <c r="G11" s="22"/>
    </row>
    <row r="12" spans="1:96">
      <c r="A12" s="151"/>
      <c r="B12" s="181" t="s">
        <v>18</v>
      </c>
      <c r="C12" s="23" t="s">
        <v>19</v>
      </c>
      <c r="D12" s="9">
        <f>-IF($B$2="",0,VLOOKUP($B$2,'25 26 Actuals'!$A$1:$CD$206,9,FALSE))</f>
        <v>0</v>
      </c>
      <c r="E12" s="8">
        <f>IF($B$2="",0,VLOOKUP($B$2,'2526 GBP Data input'!$A$4:$CX$228,17,FALSE))</f>
        <v>0</v>
      </c>
      <c r="F12" s="9">
        <f>IF($B$2="",0,VLOOKUP($B$2,'Actuals mapped to CFR'!$B$4:$CG$135,10,FALSE))*-1</f>
        <v>0</v>
      </c>
      <c r="G12" s="173" t="str">
        <f t="shared" ref="G12:G28" si="2">IF(E12=0,"",F12/E12)</f>
        <v/>
      </c>
      <c r="I12" s="24" t="str">
        <f>IF(AND(F12&gt;5,E12=0),"Actual but no Budget",IF(F12&gt;E12,"Actual to date Higher than Budget",""))</f>
        <v/>
      </c>
    </row>
    <row r="13" spans="1:96">
      <c r="A13" s="151"/>
      <c r="B13" s="183" t="s">
        <v>20</v>
      </c>
      <c r="C13" s="12" t="s">
        <v>21</v>
      </c>
      <c r="D13" s="9">
        <f>-IF($B$2="",0,VLOOKUP($B$2,'25 26 Actuals'!$A$1:$CD$206,10,FALSE))</f>
        <v>0</v>
      </c>
      <c r="E13" s="8">
        <f>IF($B$2="",0,VLOOKUP($B$2,'2526 GBP Data input'!$A$4:$CX$228,18,FALSE))</f>
        <v>0</v>
      </c>
      <c r="F13" s="9">
        <f>IF($B$2="",0,VLOOKUP($B$2,'Actuals mapped to CFR'!$B$4:$CG$135,11,FALSE))*-1</f>
        <v>0</v>
      </c>
      <c r="G13" s="174" t="str">
        <f t="shared" si="2"/>
        <v/>
      </c>
      <c r="I13" s="25" t="str">
        <f t="shared" ref="I13:I28" si="3">IF(AND(F13&gt;5,E13=0),"Actual but no Budget",IF(F13&gt;E13,"Actual to date Higher than Budget",""))</f>
        <v/>
      </c>
    </row>
    <row r="14" spans="1:96">
      <c r="A14" s="151"/>
      <c r="B14" s="183" t="s">
        <v>22</v>
      </c>
      <c r="C14" s="77" t="s">
        <v>23</v>
      </c>
      <c r="D14" s="9">
        <f>-IF($B$2="",0,VLOOKUP($B$2,'25 26 Actuals'!$A$1:$CD$206,11,FALSE))</f>
        <v>0</v>
      </c>
      <c r="E14" s="8">
        <f>IF($B$2="",0,VLOOKUP($B$2,'2526 GBP Data input'!$A$4:$CX$228,19,FALSE))</f>
        <v>0</v>
      </c>
      <c r="F14" s="9">
        <f>IF($B$2="",0,VLOOKUP($B$2,'Actuals mapped to CFR'!$B$4:$CG$135,12,FALSE))*-1</f>
        <v>0</v>
      </c>
      <c r="G14" s="174" t="str">
        <f t="shared" si="2"/>
        <v/>
      </c>
      <c r="I14" s="25" t="str">
        <f t="shared" si="3"/>
        <v/>
      </c>
      <c r="CQ14"/>
      <c r="CR14"/>
    </row>
    <row r="15" spans="1:96">
      <c r="A15" s="151"/>
      <c r="B15" s="183" t="s">
        <v>24</v>
      </c>
      <c r="C15" s="12" t="s">
        <v>25</v>
      </c>
      <c r="D15" s="9">
        <f>-IF($B$2="",0,VLOOKUP($B$2,'25 26 Actuals'!$A$1:$CD$206,12,FALSE))</f>
        <v>0</v>
      </c>
      <c r="E15" s="8">
        <f>IF($B$2="",0,VLOOKUP($B$2,'2526 GBP Data input'!$A$4:$CX$228,20,FALSE))</f>
        <v>0</v>
      </c>
      <c r="F15" s="9">
        <f>IF($B$2="",0,VLOOKUP($B$2,'Actuals mapped to CFR'!$B$4:$CG$135,13,FALSE))*-1</f>
        <v>0</v>
      </c>
      <c r="G15" s="174" t="str">
        <f t="shared" si="2"/>
        <v/>
      </c>
      <c r="I15" s="25" t="str">
        <f t="shared" si="3"/>
        <v/>
      </c>
    </row>
    <row r="16" spans="1:96">
      <c r="A16" s="151"/>
      <c r="B16" s="183" t="s">
        <v>26</v>
      </c>
      <c r="C16" s="77" t="s">
        <v>27</v>
      </c>
      <c r="D16" s="9">
        <f>-IF($B$2="",0,VLOOKUP($B$2,'25 26 Actuals'!$A$1:$CD$206,13,FALSE))</f>
        <v>0</v>
      </c>
      <c r="E16" s="8">
        <f>IF($B$2="",0,VLOOKUP($B$2,'2526 GBP Data input'!$A$4:$CX$228,21,FALSE))</f>
        <v>0</v>
      </c>
      <c r="F16" s="9">
        <f>IF($B$2="",0,VLOOKUP($B$2,'Actuals mapped to CFR'!$B$4:$CG$135,14,FALSE))*-1</f>
        <v>0</v>
      </c>
      <c r="G16" s="174" t="str">
        <f t="shared" si="2"/>
        <v/>
      </c>
      <c r="I16" s="25" t="str">
        <f t="shared" si="3"/>
        <v/>
      </c>
    </row>
    <row r="17" spans="1:96">
      <c r="A17" s="151"/>
      <c r="B17" s="183" t="s">
        <v>28</v>
      </c>
      <c r="C17" s="12" t="s">
        <v>29</v>
      </c>
      <c r="D17" s="9">
        <f>-IF($B$2="",0,VLOOKUP($B$2,'25 26 Actuals'!$A$1:$CD$206,14,FALSE))</f>
        <v>0</v>
      </c>
      <c r="E17" s="8">
        <f>IF($B$2="",0,VLOOKUP($B$2,'2526 GBP Data input'!$A$4:$CX$228,22,FALSE))</f>
        <v>0</v>
      </c>
      <c r="F17" s="9">
        <f>IF($B$2="",0,VLOOKUP($B$2,'Actuals mapped to CFR'!$B$4:$CG$135,15,FALSE))*-1</f>
        <v>0</v>
      </c>
      <c r="G17" s="174" t="str">
        <f t="shared" si="2"/>
        <v/>
      </c>
      <c r="I17" s="25" t="str">
        <f t="shared" si="3"/>
        <v/>
      </c>
    </row>
    <row r="18" spans="1:96">
      <c r="A18" s="151"/>
      <c r="B18" s="183" t="s">
        <v>30</v>
      </c>
      <c r="C18" s="158" t="s">
        <v>31</v>
      </c>
      <c r="D18" s="9">
        <f>-IF($B$2="",0,VLOOKUP($B$2,'25 26 Actuals'!$A$1:$CD$206,15,FALSE))</f>
        <v>0</v>
      </c>
      <c r="E18" s="8">
        <f>IF($B$2="",0,VLOOKUP($B$2,'2526 GBP Data input'!$A$4:$CX$228,23,FALSE))</f>
        <v>0</v>
      </c>
      <c r="F18" s="9">
        <f>IF($B$2="",0,VLOOKUP($B$2,'Actuals mapped to CFR'!$B$4:$CG$135,16,FALSE))*-1</f>
        <v>0</v>
      </c>
      <c r="G18" s="174" t="str">
        <f t="shared" si="2"/>
        <v/>
      </c>
      <c r="I18" s="25" t="str">
        <f t="shared" si="3"/>
        <v/>
      </c>
    </row>
    <row r="19" spans="1:96">
      <c r="A19" s="151"/>
      <c r="B19" s="183" t="s">
        <v>32</v>
      </c>
      <c r="C19" s="158" t="s">
        <v>33</v>
      </c>
      <c r="D19" s="9">
        <f>-IF($B$2="",0,VLOOKUP($B$2,'25 26 Actuals'!$A$1:$CD$206,16,FALSE))</f>
        <v>0</v>
      </c>
      <c r="E19" s="8">
        <f>IF($B$2="",0,VLOOKUP($B$2,'2526 GBP Data input'!$A$4:$CX$228,24,FALSE))</f>
        <v>0</v>
      </c>
      <c r="F19" s="9">
        <f>IF($B$2="",0,VLOOKUP($B$2,'Actuals mapped to CFR'!$B$4:$CG$135,17,FALSE))*-1</f>
        <v>0</v>
      </c>
      <c r="G19" s="174" t="str">
        <f t="shared" ref="G19" si="4">IF(E19=0,"",F19/E19)</f>
        <v/>
      </c>
      <c r="I19" s="25" t="str">
        <f t="shared" ref="I19" si="5">IF(AND(F19&gt;5,E19=0),"Actual but no Budget",IF(F19&gt;E19,"Actual to date Higher than Budget",""))</f>
        <v/>
      </c>
    </row>
    <row r="20" spans="1:96">
      <c r="A20" s="151"/>
      <c r="B20" s="189" t="s">
        <v>34</v>
      </c>
      <c r="C20" s="149" t="s">
        <v>35</v>
      </c>
      <c r="D20" s="9">
        <f>-IF($B$2="",0,VLOOKUP($B$2,'25 26 Actuals'!$A$1:$CD$206,17,FALSE))</f>
        <v>0</v>
      </c>
      <c r="E20" s="8">
        <f>IF($B$2="",0,VLOOKUP($B$2,'2526 GBP Data input'!$A$4:$CX$228,25,FALSE))</f>
        <v>0</v>
      </c>
      <c r="F20" s="9">
        <f>IF($B$2="",0,VLOOKUP($B$2,'Actuals mapped to CFR'!$B$4:$CG$135,18,FALSE))*-1</f>
        <v>0</v>
      </c>
      <c r="G20" s="174" t="str">
        <f t="shared" si="2"/>
        <v/>
      </c>
      <c r="I20" s="25" t="str">
        <f t="shared" si="3"/>
        <v/>
      </c>
    </row>
    <row r="21" spans="1:96">
      <c r="A21" s="151"/>
      <c r="B21" s="183" t="s">
        <v>36</v>
      </c>
      <c r="C21" s="158" t="s">
        <v>37</v>
      </c>
      <c r="D21" s="9">
        <f>-IF($B$2="",0,VLOOKUP($B$2,'25 26 Actuals'!$A$1:$CD$206,18,FALSE))</f>
        <v>0</v>
      </c>
      <c r="E21" s="8">
        <f>IF($B$2="",0,VLOOKUP($B$2,'2526 GBP Data input'!$A$4:$CX$228,26,FALSE))</f>
        <v>0</v>
      </c>
      <c r="F21" s="9">
        <f>IF($B$2="",0,VLOOKUP($B$2,'Actuals mapped to CFR'!$B$4:$CG$135,19,FALSE))*-1</f>
        <v>0</v>
      </c>
      <c r="G21" s="174" t="str">
        <f t="shared" si="2"/>
        <v/>
      </c>
      <c r="I21" s="25" t="str">
        <f t="shared" si="3"/>
        <v/>
      </c>
    </row>
    <row r="22" spans="1:96">
      <c r="A22" s="151"/>
      <c r="B22" s="183" t="s">
        <v>38</v>
      </c>
      <c r="C22" s="12" t="s">
        <v>39</v>
      </c>
      <c r="D22" s="9">
        <f>-IF($B$2="",0,VLOOKUP($B$2,'25 26 Actuals'!$A$1:$CD$206,19,FALSE))</f>
        <v>0</v>
      </c>
      <c r="E22" s="8">
        <f>IF($B$2="",0,VLOOKUP($B$2,'2526 GBP Data input'!$A$4:$CX$228,27,FALSE))</f>
        <v>0</v>
      </c>
      <c r="F22" s="9">
        <f>IF($B$2="",0,VLOOKUP($B$2,'Actuals mapped to CFR'!$B$4:$CG$135,20,FALSE))*-1</f>
        <v>0</v>
      </c>
      <c r="G22" s="174" t="str">
        <f t="shared" si="2"/>
        <v/>
      </c>
      <c r="I22" s="25" t="str">
        <f t="shared" si="3"/>
        <v/>
      </c>
    </row>
    <row r="23" spans="1:96">
      <c r="A23" s="151"/>
      <c r="B23" s="183" t="s">
        <v>40</v>
      </c>
      <c r="C23" s="12" t="s">
        <v>41</v>
      </c>
      <c r="D23" s="9">
        <f>-IF($B$2="",0,VLOOKUP($B$2,'25 26 Actuals'!$A$1:$CD$206,20,FALSE))</f>
        <v>0</v>
      </c>
      <c r="E23" s="8">
        <f>IF($B$2="",0,VLOOKUP($B$2,'2526 GBP Data input'!$A$4:$CX$228,28,FALSE))</f>
        <v>0</v>
      </c>
      <c r="F23" s="9">
        <f>IF($B$2="",0,VLOOKUP($B$2,'Actuals mapped to CFR'!$B$4:$CG$135,21,FALSE))*-1</f>
        <v>0</v>
      </c>
      <c r="G23" s="174" t="str">
        <f t="shared" si="2"/>
        <v/>
      </c>
      <c r="I23" s="25" t="str">
        <f t="shared" si="3"/>
        <v/>
      </c>
    </row>
    <row r="24" spans="1:96">
      <c r="A24" s="151"/>
      <c r="B24" s="183" t="s">
        <v>42</v>
      </c>
      <c r="C24" s="12" t="s">
        <v>43</v>
      </c>
      <c r="D24" s="9">
        <f>-IF($B$2="",0,VLOOKUP($B$2,'25 26 Actuals'!$A$1:$CD$206,21,FALSE))</f>
        <v>0</v>
      </c>
      <c r="E24" s="8">
        <f>IF($B$2="",0,VLOOKUP($B$2,'2526 GBP Data input'!$A$4:$CX$228,29,FALSE))</f>
        <v>0</v>
      </c>
      <c r="F24" s="9">
        <f>IF($B$2="",0,VLOOKUP($B$2,'Actuals mapped to CFR'!$B$4:$CG$135,22,FALSE))*-1</f>
        <v>0</v>
      </c>
      <c r="G24" s="174" t="str">
        <f t="shared" si="2"/>
        <v/>
      </c>
      <c r="I24" s="25" t="str">
        <f t="shared" si="3"/>
        <v/>
      </c>
    </row>
    <row r="25" spans="1:96">
      <c r="A25" s="151"/>
      <c r="B25" s="184" t="s">
        <v>44</v>
      </c>
      <c r="C25" s="13" t="s">
        <v>45</v>
      </c>
      <c r="D25" s="9">
        <f>-IF($B$2="",0,VLOOKUP($B$2,'25 26 Actuals'!$A$1:$CD$206,22,FALSE))</f>
        <v>0</v>
      </c>
      <c r="E25" s="8">
        <f>IF($B$2="",0,VLOOKUP($B$2,'2526 GBP Data input'!$A$4:$CX$228,30,FALSE))</f>
        <v>0</v>
      </c>
      <c r="F25" s="9">
        <f>IF($B$2="",0,VLOOKUP($B$2,'Actuals mapped to CFR'!$B$4:$CG$135,23,FALSE))*-1</f>
        <v>0</v>
      </c>
      <c r="G25" s="174" t="str">
        <f t="shared" si="2"/>
        <v/>
      </c>
      <c r="I25" s="25" t="str">
        <f t="shared" si="3"/>
        <v/>
      </c>
      <c r="CQ25"/>
      <c r="CR25"/>
    </row>
    <row r="26" spans="1:96">
      <c r="A26" s="151"/>
      <c r="B26" s="184" t="s">
        <v>46</v>
      </c>
      <c r="C26" s="26" t="s">
        <v>931</v>
      </c>
      <c r="D26" s="9">
        <f>-IF($B$2="",0,VLOOKUP($B$2,'25 26 Actuals'!$A$1:$CD$206,23,FALSE))</f>
        <v>0</v>
      </c>
      <c r="E26" s="8">
        <f>IF($B$2="",0,VLOOKUP($B$2,'2526 GBP Data input'!$A$4:$CX$228,31,FALSE))</f>
        <v>0</v>
      </c>
      <c r="F26" s="9">
        <f>IF($B$2="",0,VLOOKUP($B$2,'Actuals mapped to CFR'!$B$4:$CG$135,25,FALSE))*-1</f>
        <v>0</v>
      </c>
      <c r="G26" s="174" t="str">
        <f t="shared" si="2"/>
        <v/>
      </c>
      <c r="I26" s="25" t="str">
        <f t="shared" si="3"/>
        <v/>
      </c>
    </row>
    <row r="27" spans="1:96">
      <c r="A27" s="151"/>
      <c r="B27" s="184" t="s">
        <v>47</v>
      </c>
      <c r="C27" s="26" t="s">
        <v>48</v>
      </c>
      <c r="D27" s="9">
        <f>-IF($B$2="",0,VLOOKUP($B$2,'25 26 Actuals'!$A$1:$CD$206,24,FALSE))</f>
        <v>0</v>
      </c>
      <c r="E27" s="8">
        <f>IF($B$2="",0,VLOOKUP($B$2,'2526 GBP Data input'!$A$4:$CX$228,32,FALSE))</f>
        <v>0</v>
      </c>
      <c r="F27" s="9">
        <f>IF($B$2="",0,VLOOKUP($B$2,'Actuals mapped to CFR'!$B$4:$CG$135,26,FALSE))*-1</f>
        <v>0</v>
      </c>
      <c r="G27" s="174" t="str">
        <f t="shared" si="2"/>
        <v/>
      </c>
      <c r="I27" s="25" t="str">
        <f t="shared" si="3"/>
        <v/>
      </c>
    </row>
    <row r="28" spans="1:96">
      <c r="A28" s="151"/>
      <c r="B28" s="184" t="s">
        <v>49</v>
      </c>
      <c r="C28" s="26" t="s">
        <v>50</v>
      </c>
      <c r="D28" s="9">
        <f>-IF($B$2="",0,VLOOKUP($B$2,'25 26 Actuals'!$A$1:$CD$206,25,FALSE))</f>
        <v>0</v>
      </c>
      <c r="E28" s="8">
        <f>IF($B$2="",0,VLOOKUP($B$2,'2526 GBP Data input'!$A$4:$CX$228,33,FALSE))</f>
        <v>0</v>
      </c>
      <c r="F28" s="9">
        <f>IF($B$2="",0,VLOOKUP($B$2,'Actuals mapped to CFR'!$B$4:$CG$135,27,FALSE))*-1</f>
        <v>0</v>
      </c>
      <c r="G28" s="174" t="str">
        <f t="shared" si="2"/>
        <v/>
      </c>
      <c r="I28" s="27" t="str">
        <f t="shared" si="3"/>
        <v/>
      </c>
    </row>
    <row r="29" spans="1:96">
      <c r="A29" s="151"/>
      <c r="B29" s="401" t="s">
        <v>51</v>
      </c>
      <c r="C29" s="402" t="s">
        <v>52</v>
      </c>
      <c r="D29" s="329">
        <f>-IF($B$2="",0,VLOOKUP($B$2,'25 26 Actuals'!$A$1:$CD$206,26,FALSE))</f>
        <v>0</v>
      </c>
      <c r="E29" s="329">
        <f>IF($B$2="",0,VLOOKUP($B$2,'2526 GBP Data input'!$A$4:$CX$228,34,FALSE))</f>
        <v>0</v>
      </c>
      <c r="F29" s="329">
        <f>IF($B$2="",0,VLOOKUP($B$2,'Actuals mapped to CFR'!$B$4:$CG$135,28,FALSE))*-1</f>
        <v>0</v>
      </c>
      <c r="G29" s="331" t="str">
        <f>IF(E29=0,"",F29/E29)</f>
        <v/>
      </c>
      <c r="H29" s="1" t="s">
        <v>957</v>
      </c>
      <c r="I29" s="27" t="str">
        <f>IF(AND(F29&gt;5,E29=0),"Actual but no Budget",IF(F29&gt;E29,"Actual to date Higher than Budget",""))</f>
        <v/>
      </c>
    </row>
    <row r="30" spans="1:96">
      <c r="A30" s="151"/>
      <c r="B30" s="401" t="s">
        <v>53</v>
      </c>
      <c r="C30" s="402" t="s">
        <v>54</v>
      </c>
      <c r="D30" s="329">
        <f>-IF($B$2="",0,VLOOKUP($B$2,'25 26 Actuals'!$A$1:$CD$206,27,FALSE))</f>
        <v>0</v>
      </c>
      <c r="E30" s="329">
        <f>IF($B$2="",0,VLOOKUP($B$2,'2526 GBP Data input'!$A$4:$CX$228,35,FALSE))</f>
        <v>0</v>
      </c>
      <c r="F30" s="329">
        <f>IF($B$2="",0,VLOOKUP($B$2,'Actuals mapped to CFR'!$B$4:$CG$135,29,FALSE))*-1</f>
        <v>0</v>
      </c>
      <c r="G30" s="331" t="str">
        <f>IF(E30=0,"",F30/E30)</f>
        <v/>
      </c>
      <c r="H30" s="1" t="s">
        <v>957</v>
      </c>
      <c r="I30" s="27" t="str">
        <f>IF(AND(F30&gt;5,E30=0),"Actual but no Budget",IF(F30&gt;E30,"Actual to date Higher than Budget",""))</f>
        <v/>
      </c>
    </row>
    <row r="31" spans="1:96">
      <c r="A31" s="151"/>
      <c r="B31" s="401" t="s">
        <v>55</v>
      </c>
      <c r="C31" s="402" t="s">
        <v>56</v>
      </c>
      <c r="D31" s="329">
        <f>-IF($B$2="",0,VLOOKUP($B$2,'25 26 Actuals'!$A$1:$CD$206,28,FALSE))</f>
        <v>0</v>
      </c>
      <c r="E31" s="329">
        <f>IF($B$2="",0,VLOOKUP($B$2,'2526 GBP Data input'!$A$4:$CX$228,36,FALSE))</f>
        <v>0</v>
      </c>
      <c r="F31" s="329">
        <f>IF($B$2="",0,VLOOKUP($B$2,'Actuals mapped to CFR'!$B$4:$CG$135,30,FALSE))*-1</f>
        <v>0</v>
      </c>
      <c r="G31" s="331" t="str">
        <f>IF(E31=0,"",F31/E31)</f>
        <v/>
      </c>
      <c r="H31" s="1" t="s">
        <v>957</v>
      </c>
      <c r="I31" s="27" t="str">
        <f>IF(AND(F31&gt;5,E31=0),"Actual but no Budget",IF(F31&gt;E31,"Actual to date Higher than Budget",""))</f>
        <v/>
      </c>
    </row>
    <row r="32" spans="1:96">
      <c r="A32" s="151"/>
      <c r="B32" s="401" t="s">
        <v>57</v>
      </c>
      <c r="C32" s="403" t="s">
        <v>58</v>
      </c>
      <c r="D32" s="329">
        <f>-IF($B$2="",0,VLOOKUP($B$2,'25 26 Actuals'!$A$1:$CD$206,29,FALSE))</f>
        <v>0</v>
      </c>
      <c r="E32" s="329">
        <f>IF($B$2="",0,VLOOKUP($B$2,'2526 GBP Data input'!$A$4:$CX$228,37,FALSE))</f>
        <v>0</v>
      </c>
      <c r="F32" s="329">
        <f>IF($B$2="",0,VLOOKUP($B$2,'Actuals mapped to CFR'!$B$4:$CG$135,31,FALSE))*-1</f>
        <v>0</v>
      </c>
      <c r="G32" s="331" t="str">
        <f>IF(E32=0,"",F32/E32)</f>
        <v/>
      </c>
      <c r="H32" s="1" t="s">
        <v>957</v>
      </c>
      <c r="I32" s="27" t="str">
        <f>IF(AND(F32&gt;5,E32=0),"Actual but no Budget",IF(F32&gt;E32,"Actual to date Higher than Budget",""))</f>
        <v/>
      </c>
    </row>
    <row r="33" spans="1:96">
      <c r="A33" s="151"/>
      <c r="B33" s="190"/>
      <c r="C33" s="28" t="s">
        <v>59</v>
      </c>
      <c r="D33" s="18">
        <f>SUM(D12:D32)</f>
        <v>0</v>
      </c>
      <c r="E33" s="17">
        <f>SUM(E12:E32)</f>
        <v>0</v>
      </c>
      <c r="F33" s="18">
        <f>SUM(F12:F32)</f>
        <v>0</v>
      </c>
      <c r="G33" s="175" t="str">
        <f>IF(E33=0,"",F33/E33)</f>
        <v/>
      </c>
      <c r="H33" s="78"/>
      <c r="I33" s="29" t="str">
        <f>IF(AND(F33&gt;5,E33=0),"Actual but no Budget",IF(F33&gt;E33,"Actual to date Higher than Budget",""))</f>
        <v/>
      </c>
    </row>
    <row r="34" spans="1:96" ht="12.75" customHeight="1">
      <c r="B34" s="191"/>
      <c r="C34" s="20" t="s">
        <v>60</v>
      </c>
      <c r="D34" s="21"/>
      <c r="E34" s="21"/>
      <c r="F34" s="192"/>
      <c r="G34" s="30"/>
      <c r="M34" s="78"/>
    </row>
    <row r="35" spans="1:96">
      <c r="A35" s="316"/>
      <c r="B35" s="181" t="s">
        <v>61</v>
      </c>
      <c r="C35" s="23" t="s">
        <v>62</v>
      </c>
      <c r="D35" s="9">
        <f>IF($B$2="",0,VLOOKUP($B$2,'25 26 Actuals'!$A$1:$CD$206,30,FALSE))</f>
        <v>0</v>
      </c>
      <c r="E35" s="8">
        <f>IF($B$2="",0,VLOOKUP($B$2,'2526 GBP Data input'!$A$4:$CX$228,40,FALSE))</f>
        <v>0</v>
      </c>
      <c r="F35" s="9">
        <f>IF($B$2="",0,VLOOKUP($B$2,'Actuals mapped to CFR'!$B$4:$CG$135,32,FALSE))</f>
        <v>0</v>
      </c>
      <c r="G35" s="173" t="str">
        <f t="shared" ref="G35:G74" si="6">IF(E35=0,"",F35/E35)</f>
        <v/>
      </c>
      <c r="H35" s="78"/>
      <c r="I35" s="24" t="str">
        <f t="shared" ref="I35:I90" si="7">IF(AND(F35&gt;5,E35=0),"Actual but no Budget",IF(F35&gt;E35,"Actual to date Higher than Budget",""))</f>
        <v/>
      </c>
    </row>
    <row r="36" spans="1:96">
      <c r="A36" s="316"/>
      <c r="B36" s="183" t="s">
        <v>63</v>
      </c>
      <c r="C36" s="12" t="s">
        <v>64</v>
      </c>
      <c r="D36" s="9">
        <f>IF($B$2="",0,VLOOKUP($B$2,'25 26 Actuals'!$A$1:$CD$206,31,FALSE))</f>
        <v>0</v>
      </c>
      <c r="E36" s="8">
        <f>IF($B$2="",0,VLOOKUP($B$2,'2526 GBP Data input'!$A$4:$CX$228,41,FALSE))</f>
        <v>0</v>
      </c>
      <c r="F36" s="9">
        <f>IF($B$2="",0,VLOOKUP($B$2,'Actuals mapped to CFR'!$B$4:$CG$135,33,FALSE))</f>
        <v>0</v>
      </c>
      <c r="G36" s="174" t="str">
        <f t="shared" si="6"/>
        <v/>
      </c>
      <c r="I36" s="25" t="str">
        <f t="shared" si="7"/>
        <v/>
      </c>
    </row>
    <row r="37" spans="1:96">
      <c r="A37" s="316"/>
      <c r="B37" s="183" t="s">
        <v>65</v>
      </c>
      <c r="C37" s="12" t="s">
        <v>66</v>
      </c>
      <c r="D37" s="9">
        <f>IF($B$2="",0,VLOOKUP($B$2,'25 26 Actuals'!$A$1:$CD$206,32,FALSE))</f>
        <v>0</v>
      </c>
      <c r="E37" s="8">
        <f>IF($B$2="",0,VLOOKUP($B$2,'2526 GBP Data input'!$A$4:$CX$228,42,FALSE))</f>
        <v>0</v>
      </c>
      <c r="F37" s="9">
        <f>IF($B$2="",0,VLOOKUP($B$2,'Actuals mapped to CFR'!$B$4:$CG$135,34,FALSE))</f>
        <v>0</v>
      </c>
      <c r="G37" s="174" t="str">
        <f t="shared" si="6"/>
        <v/>
      </c>
      <c r="I37" s="25" t="str">
        <f t="shared" si="7"/>
        <v/>
      </c>
    </row>
    <row r="38" spans="1:96">
      <c r="A38" s="316"/>
      <c r="B38" s="183" t="s">
        <v>67</v>
      </c>
      <c r="C38" s="12" t="s">
        <v>68</v>
      </c>
      <c r="D38" s="9">
        <f>IF($B$2="",0,VLOOKUP($B$2,'25 26 Actuals'!$A$1:$CD$206,33,FALSE))</f>
        <v>0</v>
      </c>
      <c r="E38" s="8">
        <f>IF($B$2="",0,VLOOKUP($B$2,'2526 GBP Data input'!$A$4:$CX$228,43,FALSE))</f>
        <v>0</v>
      </c>
      <c r="F38" s="9">
        <f>IF($B$2="",0,VLOOKUP($B$2,'Actuals mapped to CFR'!$B$4:$CG$135,35,FALSE))</f>
        <v>0</v>
      </c>
      <c r="G38" s="174" t="str">
        <f t="shared" si="6"/>
        <v/>
      </c>
      <c r="I38" s="25" t="str">
        <f t="shared" si="7"/>
        <v/>
      </c>
      <c r="O38" s="78"/>
    </row>
    <row r="39" spans="1:96">
      <c r="A39" s="316"/>
      <c r="B39" s="183" t="s">
        <v>69</v>
      </c>
      <c r="C39" s="12" t="s">
        <v>70</v>
      </c>
      <c r="D39" s="9">
        <f>IF($B$2="",0,VLOOKUP($B$2,'25 26 Actuals'!$A$1:$CD$206,34,FALSE))</f>
        <v>0</v>
      </c>
      <c r="E39" s="8">
        <f>IF($B$2="",0,VLOOKUP($B$2,'2526 GBP Data input'!$A$4:$CX$228,44,FALSE))</f>
        <v>0</v>
      </c>
      <c r="F39" s="9">
        <f>IF($B$2="",0,VLOOKUP($B$2,'Actuals mapped to CFR'!$B$4:$CG$135,36,FALSE))</f>
        <v>0</v>
      </c>
      <c r="G39" s="174" t="str">
        <f t="shared" si="6"/>
        <v/>
      </c>
      <c r="I39" s="25" t="str">
        <f t="shared" si="7"/>
        <v/>
      </c>
    </row>
    <row r="40" spans="1:96">
      <c r="A40" s="316"/>
      <c r="B40" s="183" t="s">
        <v>71</v>
      </c>
      <c r="C40" s="12" t="s">
        <v>72</v>
      </c>
      <c r="D40" s="9">
        <f>IF($B$2="",0,VLOOKUP($B$2,'25 26 Actuals'!$A$1:$CD$206,35,FALSE))</f>
        <v>0</v>
      </c>
      <c r="E40" s="8">
        <f>IF($B$2="",0,VLOOKUP($B$2,'2526 GBP Data input'!$A$4:$CX$228,45,FALSE))</f>
        <v>0</v>
      </c>
      <c r="F40" s="9">
        <f>IF($B$2="",0,VLOOKUP($B$2,'Actuals mapped to CFR'!$B$4:$CG$135,37,FALSE))</f>
        <v>0</v>
      </c>
      <c r="G40" s="174" t="str">
        <f t="shared" si="6"/>
        <v/>
      </c>
      <c r="I40" s="25" t="str">
        <f t="shared" si="7"/>
        <v/>
      </c>
    </row>
    <row r="41" spans="1:96">
      <c r="A41" s="316"/>
      <c r="B41" s="183" t="s">
        <v>73</v>
      </c>
      <c r="C41" s="12" t="s">
        <v>74</v>
      </c>
      <c r="D41" s="9">
        <f>IF($B$2="",0,VLOOKUP($B$2,'25 26 Actuals'!$A$1:$CD$206,36,FALSE))</f>
        <v>0</v>
      </c>
      <c r="E41" s="8">
        <f>IF($B$2="",0,VLOOKUP($B$2,'2526 GBP Data input'!$A$4:$CX$228,46,FALSE))</f>
        <v>0</v>
      </c>
      <c r="F41" s="9">
        <f>IF($B$2="",0,VLOOKUP($B$2,'Actuals mapped to CFR'!$B$4:$CG$135,38,FALSE))</f>
        <v>0</v>
      </c>
      <c r="G41" s="174" t="str">
        <f t="shared" si="6"/>
        <v/>
      </c>
      <c r="I41" s="25" t="str">
        <f t="shared" si="7"/>
        <v/>
      </c>
      <c r="CQ41"/>
      <c r="CR41"/>
    </row>
    <row r="42" spans="1:96">
      <c r="A42" s="316"/>
      <c r="B42" s="183" t="s">
        <v>75</v>
      </c>
      <c r="C42" s="12" t="s">
        <v>76</v>
      </c>
      <c r="D42" s="9">
        <f>IF($B$2="",0,VLOOKUP($B$2,'25 26 Actuals'!$A$1:$CD$206,37,FALSE))</f>
        <v>0</v>
      </c>
      <c r="E42" s="8">
        <f>IF($B$2="",0,VLOOKUP($B$2,'2526 GBP Data input'!$A$4:$CX$228,47,FALSE))</f>
        <v>0</v>
      </c>
      <c r="F42" s="9">
        <f>IF($B$2="",0,VLOOKUP($B$2,'Actuals mapped to CFR'!$B$4:$CG$135,39,FALSE))</f>
        <v>0</v>
      </c>
      <c r="G42" s="174" t="str">
        <f t="shared" si="6"/>
        <v/>
      </c>
      <c r="I42" s="25" t="str">
        <f t="shared" si="7"/>
        <v/>
      </c>
    </row>
    <row r="43" spans="1:96">
      <c r="A43" s="316"/>
      <c r="B43" s="183" t="s">
        <v>77</v>
      </c>
      <c r="C43" s="12" t="s">
        <v>78</v>
      </c>
      <c r="D43" s="9">
        <f>IF($B$2="",0,VLOOKUP($B$2,'25 26 Actuals'!$A$1:$CD$206,38,FALSE))</f>
        <v>0</v>
      </c>
      <c r="E43" s="8">
        <f>IF($B$2="",0,VLOOKUP($B$2,'2526 GBP Data input'!$A$4:$CX$228,48,FALSE))</f>
        <v>0</v>
      </c>
      <c r="F43" s="9">
        <f>IF($B$2="",0,VLOOKUP($B$2,'Actuals mapped to CFR'!$B$4:$CG$135,40,FALSE))</f>
        <v>0</v>
      </c>
      <c r="G43" s="174" t="str">
        <f t="shared" si="6"/>
        <v/>
      </c>
      <c r="I43" s="25" t="str">
        <f t="shared" si="7"/>
        <v/>
      </c>
    </row>
    <row r="44" spans="1:96">
      <c r="A44" s="316"/>
      <c r="B44" s="183" t="s">
        <v>79</v>
      </c>
      <c r="C44" s="12" t="s">
        <v>80</v>
      </c>
      <c r="D44" s="9">
        <f>IF($B$2="",0,VLOOKUP($B$2,'25 26 Actuals'!$A$1:$CD$206,39,FALSE))</f>
        <v>0</v>
      </c>
      <c r="E44" s="8">
        <f>IF($B$2="",0,VLOOKUP($B$2,'2526 GBP Data input'!$A$4:$CX$228,49,FALSE))</f>
        <v>0</v>
      </c>
      <c r="F44" s="9">
        <f>IF($B$2="",0,VLOOKUP($B$2,'Actuals mapped to CFR'!$B$4:$CG$135,41,FALSE))</f>
        <v>0</v>
      </c>
      <c r="G44" s="174" t="str">
        <f t="shared" si="6"/>
        <v/>
      </c>
      <c r="I44" s="25" t="str">
        <f t="shared" si="7"/>
        <v/>
      </c>
    </row>
    <row r="45" spans="1:96">
      <c r="A45" s="316"/>
      <c r="B45" s="183" t="s">
        <v>81</v>
      </c>
      <c r="C45" s="12" t="s">
        <v>82</v>
      </c>
      <c r="D45" s="9">
        <f>IF($B$2="",0,VLOOKUP($B$2,'25 26 Actuals'!$A$1:$CD$206,40,FALSE))</f>
        <v>0</v>
      </c>
      <c r="E45" s="8">
        <f>IF($B$2="",0,VLOOKUP($B$2,'2526 GBP Data input'!$A$4:$CX$228,50,FALSE))</f>
        <v>0</v>
      </c>
      <c r="F45" s="9">
        <f>IF($B$2="",0,VLOOKUP($B$2,'Actuals mapped to CFR'!$B$4:$CG$135,42,FALSE))</f>
        <v>0</v>
      </c>
      <c r="G45" s="174" t="str">
        <f t="shared" si="6"/>
        <v/>
      </c>
      <c r="I45" s="25" t="str">
        <f t="shared" si="7"/>
        <v/>
      </c>
    </row>
    <row r="46" spans="1:96">
      <c r="A46" s="316"/>
      <c r="B46" s="183" t="s">
        <v>83</v>
      </c>
      <c r="C46" s="12" t="s">
        <v>84</v>
      </c>
      <c r="D46" s="9">
        <f>IF($B$2="",0,VLOOKUP($B$2,'25 26 Actuals'!$A$1:$CD$206,41,FALSE))</f>
        <v>0</v>
      </c>
      <c r="E46" s="8">
        <f>IF($B$2="",0,VLOOKUP($B$2,'2526 GBP Data input'!$A$4:$CX$228,51,FALSE))</f>
        <v>0</v>
      </c>
      <c r="F46" s="9">
        <f>IF($B$2="",0,VLOOKUP($B$2,'Actuals mapped to CFR'!$B$4:$CG$135,43,FALSE))</f>
        <v>0</v>
      </c>
      <c r="G46" s="174" t="str">
        <f t="shared" si="6"/>
        <v/>
      </c>
      <c r="I46" s="25" t="str">
        <f t="shared" si="7"/>
        <v/>
      </c>
    </row>
    <row r="47" spans="1:96">
      <c r="A47" s="316"/>
      <c r="B47" s="183" t="s">
        <v>85</v>
      </c>
      <c r="C47" s="12" t="s">
        <v>86</v>
      </c>
      <c r="D47" s="9">
        <f>IF($B$2="",0,VLOOKUP($B$2,'25 26 Actuals'!$A$1:$CD$206,42,FALSE))</f>
        <v>0</v>
      </c>
      <c r="E47" s="8">
        <f>IF($B$2="",0,VLOOKUP($B$2,'2526 GBP Data input'!$A$4:$CX$228,52,FALSE))</f>
        <v>0</v>
      </c>
      <c r="F47" s="9">
        <f>IF($B$2="",0,VLOOKUP($B$2,'Actuals mapped to CFR'!$B$4:$CG$135,44,FALSE))</f>
        <v>0</v>
      </c>
      <c r="G47" s="174" t="str">
        <f t="shared" si="6"/>
        <v/>
      </c>
      <c r="I47" s="25" t="str">
        <f t="shared" si="7"/>
        <v/>
      </c>
    </row>
    <row r="48" spans="1:96">
      <c r="A48" s="316"/>
      <c r="B48" s="183" t="s">
        <v>87</v>
      </c>
      <c r="C48" s="12" t="s">
        <v>88</v>
      </c>
      <c r="D48" s="9">
        <f>IF($B$2="",0,VLOOKUP($B$2,'25 26 Actuals'!$A$1:$CD$206,43,FALSE))</f>
        <v>0</v>
      </c>
      <c r="E48" s="8">
        <f>IF($B$2="",0,VLOOKUP($B$2,'2526 GBP Data input'!$A$4:$CX$228,53,FALSE))</f>
        <v>0</v>
      </c>
      <c r="F48" s="9">
        <f>IF($B$2="",0,VLOOKUP($B$2,'Actuals mapped to CFR'!$B$4:$CG$135,45,FALSE))</f>
        <v>0</v>
      </c>
      <c r="G48" s="174" t="str">
        <f t="shared" si="6"/>
        <v/>
      </c>
      <c r="I48" s="25" t="str">
        <f t="shared" si="7"/>
        <v/>
      </c>
    </row>
    <row r="49" spans="1:9">
      <c r="A49" s="316"/>
      <c r="B49" s="183" t="s">
        <v>89</v>
      </c>
      <c r="C49" s="12" t="s">
        <v>90</v>
      </c>
      <c r="D49" s="9">
        <f>IF($B$2="",0,VLOOKUP($B$2,'25 26 Actuals'!$A$1:$CD$206,44,FALSE))</f>
        <v>0</v>
      </c>
      <c r="E49" s="8">
        <f>IF($B$2="",0,VLOOKUP($B$2,'2526 GBP Data input'!$A$4:$CX$228,54,FALSE))</f>
        <v>0</v>
      </c>
      <c r="F49" s="9">
        <f>IF($B$2="",0,VLOOKUP($B$2,'Actuals mapped to CFR'!$B$4:$CG$135,46,FALSE))</f>
        <v>0</v>
      </c>
      <c r="G49" s="174" t="str">
        <f t="shared" si="6"/>
        <v/>
      </c>
      <c r="I49" s="25" t="str">
        <f t="shared" si="7"/>
        <v/>
      </c>
    </row>
    <row r="50" spans="1:9">
      <c r="A50" s="316"/>
      <c r="B50" s="183" t="s">
        <v>91</v>
      </c>
      <c r="C50" s="12" t="s">
        <v>92</v>
      </c>
      <c r="D50" s="9">
        <f>IF($B$2="",0,VLOOKUP($B$2,'25 26 Actuals'!$A$1:$CD$206,45,FALSE))</f>
        <v>0</v>
      </c>
      <c r="E50" s="8">
        <f>IF($B$2="",0,VLOOKUP($B$2,'2526 GBP Data input'!$A$4:$CX$228,55,FALSE))</f>
        <v>0</v>
      </c>
      <c r="F50" s="9">
        <f>IF($B$2="",0,VLOOKUP($B$2,'Actuals mapped to CFR'!$B$4:$CG$135,47,FALSE))</f>
        <v>0</v>
      </c>
      <c r="G50" s="174" t="str">
        <f t="shared" si="6"/>
        <v/>
      </c>
      <c r="I50" s="25" t="str">
        <f t="shared" si="7"/>
        <v/>
      </c>
    </row>
    <row r="51" spans="1:9">
      <c r="A51" s="316"/>
      <c r="B51" s="183" t="s">
        <v>93</v>
      </c>
      <c r="C51" s="12" t="s">
        <v>94</v>
      </c>
      <c r="D51" s="9">
        <f>IF($B$2="",0,VLOOKUP($B$2,'25 26 Actuals'!$A$1:$CD$206,46,FALSE))</f>
        <v>0</v>
      </c>
      <c r="E51" s="8">
        <f>IF($B$2="",0,VLOOKUP($B$2,'2526 GBP Data input'!$A$4:$CX$228,56,FALSE))</f>
        <v>0</v>
      </c>
      <c r="F51" s="9">
        <f>IF($B$2="",0,VLOOKUP($B$2,'Actuals mapped to CFR'!$B$4:$CG$135,48,FALSE))</f>
        <v>0</v>
      </c>
      <c r="G51" s="174" t="str">
        <f t="shared" si="6"/>
        <v/>
      </c>
      <c r="I51" s="25" t="str">
        <f t="shared" si="7"/>
        <v/>
      </c>
    </row>
    <row r="52" spans="1:9">
      <c r="A52" s="316"/>
      <c r="B52" s="183" t="s">
        <v>95</v>
      </c>
      <c r="C52" s="12" t="s">
        <v>96</v>
      </c>
      <c r="D52" s="9">
        <f>IF($B$2="",0,VLOOKUP($B$2,'25 26 Actuals'!$A$1:$CD$206,47,FALSE))</f>
        <v>0</v>
      </c>
      <c r="E52" s="8">
        <f>IF($B$2="",0,VLOOKUP($B$2,'2526 GBP Data input'!$A$4:$CX$228,57,FALSE))</f>
        <v>0</v>
      </c>
      <c r="F52" s="9">
        <f>IF($B$2="",0,VLOOKUP($B$2,'Actuals mapped to CFR'!$B$4:$CG$135,49,FALSE))</f>
        <v>0</v>
      </c>
      <c r="G52" s="174" t="str">
        <f t="shared" si="6"/>
        <v/>
      </c>
      <c r="I52" s="25" t="str">
        <f t="shared" si="7"/>
        <v/>
      </c>
    </row>
    <row r="53" spans="1:9">
      <c r="A53" s="316"/>
      <c r="B53" s="183" t="s">
        <v>97</v>
      </c>
      <c r="C53" s="12" t="s">
        <v>98</v>
      </c>
      <c r="D53" s="9">
        <f>IF($B$2="",0,VLOOKUP($B$2,'25 26 Actuals'!$A$1:$CD$206,48,FALSE))</f>
        <v>0</v>
      </c>
      <c r="E53" s="8">
        <f>IF($B$2="",0,VLOOKUP($B$2,'2526 GBP Data input'!$A$4:$CX$228,58,FALSE))</f>
        <v>0</v>
      </c>
      <c r="F53" s="9">
        <f>IF($B$2="",0,VLOOKUP($B$2,'Actuals mapped to CFR'!$B$4:$CG$135,50,FALSE))</f>
        <v>0</v>
      </c>
      <c r="G53" s="174" t="str">
        <f t="shared" si="6"/>
        <v/>
      </c>
      <c r="I53" s="25" t="str">
        <f t="shared" si="7"/>
        <v/>
      </c>
    </row>
    <row r="54" spans="1:9">
      <c r="A54" s="316"/>
      <c r="B54" s="327" t="s">
        <v>99</v>
      </c>
      <c r="C54" s="328" t="s">
        <v>100</v>
      </c>
      <c r="D54" s="329">
        <f>IF($B$2="",0,VLOOKUP($B$2,'25 26 Actuals'!$A$1:$CD$206,49,FALSE))</f>
        <v>0</v>
      </c>
      <c r="E54" s="329"/>
      <c r="F54" s="330">
        <f>IF($B$2="",0,VLOOKUP($B$2,'Actuals mapped to CFR'!$B$4:$CG$135,51,FALSE))</f>
        <v>0</v>
      </c>
      <c r="G54" s="331" t="str">
        <f t="shared" ref="G54:G60" si="8">IF(E54=0,"",F54/E54)</f>
        <v/>
      </c>
      <c r="I54" s="25" t="str">
        <f t="shared" ref="I54:I60" si="9">IF(AND(F54&gt;5,E54=0),"Actual but no Budget",IF(F54&gt;E54,"Actual to date Higher than Budget",""))</f>
        <v/>
      </c>
    </row>
    <row r="55" spans="1:9">
      <c r="A55" s="316"/>
      <c r="B55" s="291" t="s">
        <v>758</v>
      </c>
      <c r="C55" s="292" t="s">
        <v>741</v>
      </c>
      <c r="D55" s="9">
        <f>IF($B$2="",0,VLOOKUP($B$2,'25 26 Actuals'!$A$1:$CD$206,50,FALSE))</f>
        <v>0</v>
      </c>
      <c r="E55" s="8">
        <f>IF($B$2="",0,VLOOKUP($B$2,'2526 GBP Data input'!$A$4:$CX$228,59,FALSE))</f>
        <v>0</v>
      </c>
      <c r="F55" s="9">
        <f>IF($B$2="",0,VLOOKUP($B$2,'Actuals mapped to CFR'!$B$4:$CG$135,52,FALSE))</f>
        <v>0</v>
      </c>
      <c r="G55" s="174" t="str">
        <f t="shared" ref="G55" si="10">IF(E55=0,"",F55/E55)</f>
        <v/>
      </c>
      <c r="I55" s="25" t="str">
        <f t="shared" ref="I55" si="11">IF(AND(F55&gt;5,E55=0),"Actual but no Budget",IF(F55&gt;E55,"Actual to date Higher than Budget",""))</f>
        <v/>
      </c>
    </row>
    <row r="56" spans="1:9">
      <c r="A56" s="316"/>
      <c r="B56" s="291" t="s">
        <v>759</v>
      </c>
      <c r="C56" s="292" t="s">
        <v>743</v>
      </c>
      <c r="D56" s="9">
        <f>IF($B$2="",0,VLOOKUP($B$2,'25 26 Actuals'!$A$1:$CD$206,51,FALSE))</f>
        <v>0</v>
      </c>
      <c r="E56" s="8">
        <f>IF($B$2="",0,VLOOKUP($B$2,'2526 GBP Data input'!$A$4:$CX$228,60,FALSE))</f>
        <v>0</v>
      </c>
      <c r="F56" s="9">
        <f>IF($B$2="",0,VLOOKUP($B$2,'Actuals mapped to CFR'!$B$4:$CG$135,53,FALSE))</f>
        <v>0</v>
      </c>
      <c r="G56" s="174" t="str">
        <f t="shared" si="8"/>
        <v/>
      </c>
      <c r="I56" s="25" t="str">
        <f t="shared" si="9"/>
        <v/>
      </c>
    </row>
    <row r="57" spans="1:9">
      <c r="A57" s="316"/>
      <c r="B57" s="291" t="s">
        <v>760</v>
      </c>
      <c r="C57" s="292" t="s">
        <v>745</v>
      </c>
      <c r="D57" s="9">
        <f>IF($B$2="",0,VLOOKUP($B$2,'25 26 Actuals'!$A$1:$CD$206,52,FALSE))</f>
        <v>0</v>
      </c>
      <c r="E57" s="8">
        <f>IF($B$2="",0,VLOOKUP($B$2,'2526 GBP Data input'!$A$4:$CX$228,61,FALSE))</f>
        <v>0</v>
      </c>
      <c r="F57" s="9">
        <f>IF($B$2="",0,VLOOKUP($B$2,'Actuals mapped to CFR'!$B$4:$CG$135,54,FALSE))</f>
        <v>0</v>
      </c>
      <c r="G57" s="174" t="str">
        <f t="shared" ref="G57" si="12">IF(E57=0,"",F57/E57)</f>
        <v/>
      </c>
      <c r="I57" s="25" t="str">
        <f t="shared" ref="I57" si="13">IF(AND(F57&gt;5,E57=0),"Actual but no Budget",IF(F57&gt;E57,"Actual to date Higher than Budget",""))</f>
        <v/>
      </c>
    </row>
    <row r="58" spans="1:9">
      <c r="A58" s="316"/>
      <c r="B58" s="291" t="s">
        <v>761</v>
      </c>
      <c r="C58" s="292" t="s">
        <v>748</v>
      </c>
      <c r="D58" s="9">
        <f>IF($B$2="",0,VLOOKUP($B$2,'25 26 Actuals'!$A$1:$CD$206,53,FALSE))</f>
        <v>0</v>
      </c>
      <c r="E58" s="8">
        <f>IF($B$2="",0,VLOOKUP($B$2,'2526 GBP Data input'!$A$4:$CX$228,62,FALSE))</f>
        <v>0</v>
      </c>
      <c r="F58" s="9">
        <f>IF($B$2="",0,VLOOKUP($B$2,'Actuals mapped to CFR'!$B$4:$CG$135,55,FALSE))</f>
        <v>0</v>
      </c>
      <c r="G58" s="174" t="str">
        <f t="shared" si="8"/>
        <v/>
      </c>
      <c r="I58" s="25" t="str">
        <f t="shared" si="9"/>
        <v/>
      </c>
    </row>
    <row r="59" spans="1:9">
      <c r="A59" s="316"/>
      <c r="B59" s="291" t="s">
        <v>762</v>
      </c>
      <c r="C59" s="292" t="s">
        <v>749</v>
      </c>
      <c r="D59" s="9">
        <f>IF($B$2="",0,VLOOKUP($B$2,'25 26 Actuals'!$A$1:$CD$206,54,FALSE))</f>
        <v>0</v>
      </c>
      <c r="E59" s="8">
        <f>IF($B$2="",0,VLOOKUP($B$2,'2526 GBP Data input'!$A$4:$CX$228,63,FALSE))</f>
        <v>0</v>
      </c>
      <c r="F59" s="9">
        <f>IF($B$2="",0,VLOOKUP($B$2,'Actuals mapped to CFR'!$B$4:$CG$135,56,FALSE))</f>
        <v>0</v>
      </c>
      <c r="G59" s="174" t="str">
        <f t="shared" ref="G59" si="14">IF(E59=0,"",F59/E59)</f>
        <v/>
      </c>
      <c r="I59" s="25" t="str">
        <f t="shared" ref="I59" si="15">IF(AND(F59&gt;5,E59=0),"Actual but no Budget",IF(F59&gt;E59,"Actual to date Higher than Budget",""))</f>
        <v/>
      </c>
    </row>
    <row r="60" spans="1:9">
      <c r="A60" s="316"/>
      <c r="B60" s="291" t="s">
        <v>763</v>
      </c>
      <c r="C60" s="292" t="s">
        <v>752</v>
      </c>
      <c r="D60" s="9">
        <f>IF($B$2="",0,VLOOKUP($B$2,'25 26 Actuals'!$A$1:$CD$206,55,FALSE))</f>
        <v>0</v>
      </c>
      <c r="E60" s="8">
        <f>IF($B$2="",0,VLOOKUP($B$2,'2526 GBP Data input'!$A$4:$CX$228,64,FALSE))</f>
        <v>0</v>
      </c>
      <c r="F60" s="9">
        <f>IF($B$2="",0,VLOOKUP($B$2,'Actuals mapped to CFR'!$B$4:$CG$135,57,FALSE))</f>
        <v>0</v>
      </c>
      <c r="G60" s="174" t="str">
        <f t="shared" si="8"/>
        <v/>
      </c>
      <c r="I60" s="25" t="str">
        <f t="shared" si="9"/>
        <v/>
      </c>
    </row>
    <row r="61" spans="1:9">
      <c r="A61" s="316"/>
      <c r="B61" s="291" t="s">
        <v>764</v>
      </c>
      <c r="C61" s="292" t="s">
        <v>753</v>
      </c>
      <c r="D61" s="9">
        <f>IF($B$2="",0,VLOOKUP($B$2,'25 26 Actuals'!$A$1:$CD$206,56,FALSE))</f>
        <v>0</v>
      </c>
      <c r="E61" s="8">
        <f>IF($B$2="",0,VLOOKUP($B$2,'2526 GBP Data input'!$A$4:$CX$228,65,FALSE))</f>
        <v>0</v>
      </c>
      <c r="F61" s="9">
        <f>IF($B$2="",0,VLOOKUP($B$2,'Actuals mapped to CFR'!$B$4:$CG$135,58,FALSE))</f>
        <v>0</v>
      </c>
      <c r="G61" s="174" t="str">
        <f t="shared" si="6"/>
        <v/>
      </c>
      <c r="I61" s="25" t="str">
        <f t="shared" si="7"/>
        <v/>
      </c>
    </row>
    <row r="62" spans="1:9">
      <c r="A62" s="316"/>
      <c r="B62" s="183" t="s">
        <v>101</v>
      </c>
      <c r="C62" s="12" t="s">
        <v>102</v>
      </c>
      <c r="D62" s="9">
        <f>IF($B$2="",0,VLOOKUP($B$2,'25 26 Actuals'!$A$1:$CD$206,57,FALSE))</f>
        <v>0</v>
      </c>
      <c r="E62" s="8">
        <f>IF($B$2="",0,VLOOKUP($B$2,'2526 GBP Data input'!$A$4:$CX$228,66,FALSE))</f>
        <v>0</v>
      </c>
      <c r="F62" s="9">
        <f>IF($B$2="",0,VLOOKUP($B$2,'Actuals mapped to CFR'!$B$4:$CG$135,59,FALSE))</f>
        <v>0</v>
      </c>
      <c r="G62" s="174" t="str">
        <f t="shared" si="6"/>
        <v/>
      </c>
      <c r="I62" s="25" t="str">
        <f t="shared" si="7"/>
        <v/>
      </c>
    </row>
    <row r="63" spans="1:9">
      <c r="A63" s="316"/>
      <c r="B63" s="183" t="s">
        <v>103</v>
      </c>
      <c r="C63" s="12" t="s">
        <v>104</v>
      </c>
      <c r="D63" s="9">
        <f>IF($B$2="",0,VLOOKUP($B$2,'25 26 Actuals'!$A$1:$CD$206,58,FALSE))</f>
        <v>0</v>
      </c>
      <c r="E63" s="8">
        <f>IF($B$2="",0,VLOOKUP($B$2,'2526 GBP Data input'!$A$4:$CX$228,67,FALSE))</f>
        <v>0</v>
      </c>
      <c r="F63" s="9">
        <f>IF($B$2="",0,VLOOKUP($B$2,'Actuals mapped to CFR'!$B$4:$CG$135,60,FALSE))</f>
        <v>0</v>
      </c>
      <c r="G63" s="174" t="str">
        <f t="shared" si="6"/>
        <v/>
      </c>
      <c r="I63" s="25" t="str">
        <f t="shared" si="7"/>
        <v/>
      </c>
    </row>
    <row r="64" spans="1:9">
      <c r="A64" s="316"/>
      <c r="B64" s="183" t="s">
        <v>105</v>
      </c>
      <c r="C64" s="12" t="s">
        <v>106</v>
      </c>
      <c r="D64" s="9">
        <f>IF($B$2="",0,VLOOKUP($B$2,'25 26 Actuals'!$A$1:$CD$206,59,FALSE))</f>
        <v>0</v>
      </c>
      <c r="E64" s="8">
        <f>IF($B$2="",0,VLOOKUP($B$2,'2526 GBP Data input'!$A$4:$CX$228,68,FALSE))</f>
        <v>0</v>
      </c>
      <c r="F64" s="9">
        <f>IF($B$2="",0,VLOOKUP($B$2,'Actuals mapped to CFR'!$B$4:$CG$135,61,FALSE))</f>
        <v>0</v>
      </c>
      <c r="G64" s="174" t="str">
        <f t="shared" si="6"/>
        <v/>
      </c>
      <c r="I64" s="25" t="str">
        <f t="shared" si="7"/>
        <v/>
      </c>
    </row>
    <row r="65" spans="1:96">
      <c r="A65" s="316"/>
      <c r="B65" s="183" t="s">
        <v>107</v>
      </c>
      <c r="C65" s="12" t="s">
        <v>108</v>
      </c>
      <c r="D65" s="9">
        <f>IF($B$2="",0,VLOOKUP($B$2,'25 26 Actuals'!$A$1:$CD$206,60,FALSE))</f>
        <v>0</v>
      </c>
      <c r="E65" s="8">
        <f>IF($B$2="",0,VLOOKUP($B$2,'2526 GBP Data input'!$A$4:$CX$228,69,FALSE))</f>
        <v>0</v>
      </c>
      <c r="F65" s="9">
        <f>IF($B$2="",0,VLOOKUP($B$2,'Actuals mapped to CFR'!$B$4:$CG$135,62,FALSE))</f>
        <v>0</v>
      </c>
      <c r="G65" s="174" t="str">
        <f t="shared" si="6"/>
        <v/>
      </c>
      <c r="I65" s="25" t="str">
        <f t="shared" si="7"/>
        <v/>
      </c>
    </row>
    <row r="66" spans="1:96">
      <c r="A66" s="316"/>
      <c r="B66" s="183" t="s">
        <v>109</v>
      </c>
      <c r="C66" s="12" t="s">
        <v>110</v>
      </c>
      <c r="D66" s="9">
        <f>IF($B$2="",0,VLOOKUP($B$2,'25 26 Actuals'!$A$1:$CD$206,61,FALSE))</f>
        <v>0</v>
      </c>
      <c r="E66" s="8">
        <f>IF($B$2="",0,VLOOKUP($B$2,'2526 GBP Data input'!$A$4:$CX$228,70,FALSE))</f>
        <v>0</v>
      </c>
      <c r="F66" s="9">
        <f>IF($B$2="",0,VLOOKUP($B$2,'Actuals mapped to CFR'!$B$4:$CG$135,63,FALSE))</f>
        <v>0</v>
      </c>
      <c r="G66" s="174" t="str">
        <f t="shared" si="6"/>
        <v/>
      </c>
      <c r="I66" s="25" t="str">
        <f t="shared" si="7"/>
        <v/>
      </c>
    </row>
    <row r="67" spans="1:96">
      <c r="A67" s="316"/>
      <c r="B67" s="183" t="s">
        <v>111</v>
      </c>
      <c r="C67" s="12" t="s">
        <v>112</v>
      </c>
      <c r="D67" s="9">
        <f>IF($B$2="",0,VLOOKUP($B$2,'25 26 Actuals'!$A$1:$CD$206,62,FALSE))</f>
        <v>0</v>
      </c>
      <c r="E67" s="8">
        <f>IF($B$2="",0,VLOOKUP($B$2,'2526 GBP Data input'!$A$4:$CX$228,71,FALSE))</f>
        <v>0</v>
      </c>
      <c r="F67" s="9">
        <f>IF($B$2="",0,VLOOKUP($B$2,'Actuals mapped to CFR'!$B$4:$CG$135,64,FALSE))</f>
        <v>0</v>
      </c>
      <c r="G67" s="174" t="str">
        <f t="shared" si="6"/>
        <v/>
      </c>
      <c r="I67" s="25" t="str">
        <f t="shared" si="7"/>
        <v/>
      </c>
    </row>
    <row r="68" spans="1:96">
      <c r="A68" s="316"/>
      <c r="B68" s="183" t="s">
        <v>113</v>
      </c>
      <c r="C68" s="12" t="s">
        <v>114</v>
      </c>
      <c r="D68" s="9">
        <f>IF($B$2="",0,VLOOKUP($B$2,'25 26 Actuals'!$A$1:$CD$206,63,FALSE))</f>
        <v>0</v>
      </c>
      <c r="E68" s="8">
        <f>IF($B$2="",0,VLOOKUP($B$2,'2526 GBP Data input'!$A$4:$CX$228,72,FALSE))</f>
        <v>0</v>
      </c>
      <c r="F68" s="9">
        <f>IF($B$2="",0,VLOOKUP($B$2,'Actuals mapped to CFR'!$B$4:$CG$135,65,FALSE))</f>
        <v>0</v>
      </c>
      <c r="G68" s="174" t="str">
        <f t="shared" si="6"/>
        <v/>
      </c>
      <c r="I68" s="25" t="str">
        <f t="shared" si="7"/>
        <v/>
      </c>
    </row>
    <row r="69" spans="1:96">
      <c r="A69" s="316"/>
      <c r="B69" s="226" t="s">
        <v>115</v>
      </c>
      <c r="C69" s="12" t="s">
        <v>116</v>
      </c>
      <c r="D69" s="9">
        <f>IF($B$2="",0,VLOOKUP($B$2,'25 26 Actuals'!$A$1:$CD$206,64,FALSE))</f>
        <v>0</v>
      </c>
      <c r="E69" s="8">
        <f>IF($B$2="",0,VLOOKUP($B$2,'2526 GBP Data input'!$A$4:$CX$228,73,FALSE))</f>
        <v>0</v>
      </c>
      <c r="F69" s="9">
        <f>IF($B$2="",0,VLOOKUP($B$2,'Actuals mapped to CFR'!$B$4:$CG$135,66,FALSE))</f>
        <v>0</v>
      </c>
      <c r="G69" s="174" t="str">
        <f t="shared" ref="G69" si="16">IF(E69=0,"",F69/E69)</f>
        <v/>
      </c>
      <c r="I69" s="25" t="str">
        <f t="shared" ref="I69" si="17">IF(AND(F69&gt;5,E69=0),"Actual but no Budget",IF(F69&gt;E69,"Actual to date Higher than Budget",""))</f>
        <v/>
      </c>
    </row>
    <row r="70" spans="1:96">
      <c r="A70" s="316"/>
      <c r="B70" s="183" t="s">
        <v>117</v>
      </c>
      <c r="C70" s="12" t="s">
        <v>118</v>
      </c>
      <c r="D70" s="9">
        <f>IF($B$2="",0,VLOOKUP($B$2,'25 26 Actuals'!$A$1:$CD$206,65,FALSE))</f>
        <v>0</v>
      </c>
      <c r="E70" s="8">
        <f>IF($B$2="",0,VLOOKUP($B$2,'2526 GBP Data input'!$A$4:$CX$228,75,FALSE))</f>
        <v>0</v>
      </c>
      <c r="F70" s="9">
        <f>IF($B$2="",0,VLOOKUP($B$2,'Actuals mapped to CFR'!$B$4:$CG$135,68,FALSE))</f>
        <v>0</v>
      </c>
      <c r="G70" s="174" t="str">
        <f t="shared" si="6"/>
        <v/>
      </c>
      <c r="I70" s="25" t="str">
        <f t="shared" si="7"/>
        <v/>
      </c>
    </row>
    <row r="71" spans="1:96" ht="12.75" customHeight="1">
      <c r="A71" s="316"/>
      <c r="B71" s="184" t="s">
        <v>119</v>
      </c>
      <c r="C71" s="13" t="s">
        <v>120</v>
      </c>
      <c r="D71" s="9">
        <f>IF($B$2="",0,VLOOKUP($B$2,'25 26 Actuals'!$A$1:$CD$206,66,FALSE))</f>
        <v>0</v>
      </c>
      <c r="E71" s="8">
        <f>IF($B$2="",0,VLOOKUP($B$2,'2526 GBP Data input'!$A$4:$CX$228,76,FALSE))</f>
        <v>0</v>
      </c>
      <c r="F71" s="9">
        <f>IF($B$2="",0,VLOOKUP($B$2,'Actuals mapped to CFR'!$B$4:$CG$135,69,FALSE))</f>
        <v>0</v>
      </c>
      <c r="G71" s="176" t="str">
        <f t="shared" si="6"/>
        <v/>
      </c>
      <c r="I71" s="25" t="str">
        <f t="shared" si="7"/>
        <v/>
      </c>
      <c r="CQ71"/>
      <c r="CR71"/>
    </row>
    <row r="72" spans="1:96">
      <c r="A72" s="316"/>
      <c r="B72" s="183" t="s">
        <v>121</v>
      </c>
      <c r="C72" s="26" t="s">
        <v>122</v>
      </c>
      <c r="D72" s="9">
        <f>IF($B$2="",0,VLOOKUP($B$2,'25 26 Actuals'!$A$1:$CD$206,67,FALSE))</f>
        <v>0</v>
      </c>
      <c r="E72" s="8">
        <f>IF($B$2="",0,VLOOKUP($B$2,'2526 GBP Data input'!$A$4:$CX$228,77,FALSE))</f>
        <v>0</v>
      </c>
      <c r="F72" s="9">
        <f>IF($B$2="",0,VLOOKUP($B$2,'Actuals mapped to CFR'!$B$4:$CG$135,70,FALSE))</f>
        <v>0</v>
      </c>
      <c r="G72" s="177" t="str">
        <f t="shared" si="6"/>
        <v/>
      </c>
      <c r="I72" s="25" t="str">
        <f t="shared" si="7"/>
        <v/>
      </c>
      <c r="CQ72"/>
      <c r="CR72"/>
    </row>
    <row r="73" spans="1:96">
      <c r="A73" s="316"/>
      <c r="B73" s="185" t="s">
        <v>123</v>
      </c>
      <c r="C73" s="26" t="s">
        <v>124</v>
      </c>
      <c r="D73" s="9">
        <f>IF($B$2="",0,VLOOKUP($B$2,'25 26 Actuals'!$A$1:$CD$206,68,FALSE))</f>
        <v>0</v>
      </c>
      <c r="E73" s="8">
        <f>IF($B$2="",0,VLOOKUP($B$2,'2526 GBP Data input'!$A$4:$CX$228,78,FALSE))</f>
        <v>0</v>
      </c>
      <c r="F73" s="9">
        <f>IF($B$2="",0,VLOOKUP($B$2,'Actuals mapped to CFR'!$B$4:$CG$135,71,FALSE))</f>
        <v>0</v>
      </c>
      <c r="G73" s="178" t="str">
        <f t="shared" si="6"/>
        <v/>
      </c>
      <c r="I73" s="27" t="str">
        <f t="shared" si="7"/>
        <v/>
      </c>
      <c r="CQ73"/>
      <c r="CR73"/>
    </row>
    <row r="74" spans="1:96">
      <c r="A74" s="316"/>
      <c r="B74" s="190"/>
      <c r="C74" s="31" t="s">
        <v>125</v>
      </c>
      <c r="D74" s="18">
        <f>SUM(D35:D73)</f>
        <v>0</v>
      </c>
      <c r="E74" s="17">
        <f>SUM(E35:E73)</f>
        <v>0</v>
      </c>
      <c r="F74" s="18">
        <f>SUM(F35:F73)</f>
        <v>0</v>
      </c>
      <c r="G74" s="175" t="str">
        <f t="shared" si="6"/>
        <v/>
      </c>
      <c r="H74" s="79"/>
      <c r="I74" s="29" t="str">
        <f t="shared" si="7"/>
        <v/>
      </c>
      <c r="CQ74"/>
      <c r="CR74"/>
    </row>
    <row r="75" spans="1:96" ht="12.75" customHeight="1">
      <c r="A75" s="58"/>
      <c r="B75" s="193"/>
      <c r="C75" s="32" t="s">
        <v>126</v>
      </c>
      <c r="D75" s="33"/>
      <c r="E75" s="33"/>
      <c r="F75" s="194"/>
      <c r="G75" s="34"/>
      <c r="CQ75"/>
      <c r="CR75"/>
    </row>
    <row r="76" spans="1:96">
      <c r="A76" s="316"/>
      <c r="B76" s="181" t="s">
        <v>127</v>
      </c>
      <c r="C76" s="35" t="s">
        <v>128</v>
      </c>
      <c r="D76" s="9">
        <f>-IF($B$2="",0,VLOOKUP($B$2,'25 26 Actuals'!$A$1:$CD$206,69,FALSE))</f>
        <v>0</v>
      </c>
      <c r="E76" s="8">
        <f>IF($B$2="",0,VLOOKUP($B$2,'2526 GBP Data input'!$A$4:$CX$228,81,FALSE))</f>
        <v>0</v>
      </c>
      <c r="F76" s="9">
        <f>IF($B$2="",0,VLOOKUP($B$2,'Actuals mapped to CFR'!$B$4:$CG$135,72,FALSE))*-1</f>
        <v>0</v>
      </c>
      <c r="G76" s="173" t="str">
        <f>IF(E76=0,"",F76/E76)</f>
        <v/>
      </c>
      <c r="I76" s="24" t="str">
        <f>IF(AND(F76&gt;5,E76=0),"Actual but no Budget",IF(F76&gt;E76,"Actual to date Higher than Budget",""))</f>
        <v/>
      </c>
      <c r="CQ76"/>
      <c r="CR76"/>
    </row>
    <row r="77" spans="1:96">
      <c r="A77" s="316"/>
      <c r="B77" s="183" t="s">
        <v>129</v>
      </c>
      <c r="C77" s="26" t="s">
        <v>130</v>
      </c>
      <c r="D77" s="9">
        <f>-IF($B$2="",0,VLOOKUP($B$2,'25 26 Actuals'!$A$1:$CD$206,70,FALSE))</f>
        <v>0</v>
      </c>
      <c r="E77" s="8">
        <f>IF($B$2="",0,VLOOKUP($B$2,'2526 GBP Data input'!$A$4:$CX$228,82,FALSE))</f>
        <v>0</v>
      </c>
      <c r="F77" s="9">
        <f>IF($B$2="",0,VLOOKUP($B$2,'Actuals mapped to CFR'!$B$4:$CG$135,73,FALSE))*-1</f>
        <v>0</v>
      </c>
      <c r="G77" s="174" t="str">
        <f>IF(E77=0,"",F77/E77)</f>
        <v/>
      </c>
      <c r="I77" s="25" t="str">
        <f t="shared" si="7"/>
        <v/>
      </c>
      <c r="CQ77"/>
      <c r="CR77"/>
    </row>
    <row r="78" spans="1:96">
      <c r="A78" s="151"/>
      <c r="B78" s="184" t="s">
        <v>131</v>
      </c>
      <c r="C78" s="36" t="s">
        <v>132</v>
      </c>
      <c r="D78" s="9">
        <f>-IF($B$2="",0,VLOOKUP($B$2,'25 26 Actuals'!$A$1:$CD$206,71,FALSE))</f>
        <v>0</v>
      </c>
      <c r="E78" s="8">
        <f>IF($B$2="",0,VLOOKUP($B$2,'2526 GBP Data input'!$A$4:$CX$228,83,FALSE))</f>
        <v>0</v>
      </c>
      <c r="F78" s="9">
        <f>IF($B$2="",0,VLOOKUP($B$2,'Actuals mapped to CFR'!$B$4:$CG$135,74,FALSE))*-1</f>
        <v>0</v>
      </c>
      <c r="G78" s="176" t="str">
        <f>IF(E78=0,"",F78/E78)</f>
        <v/>
      </c>
      <c r="I78" s="37" t="str">
        <f t="shared" si="7"/>
        <v/>
      </c>
      <c r="CQ78"/>
      <c r="CR78"/>
    </row>
    <row r="79" spans="1:96">
      <c r="A79" s="151"/>
      <c r="B79" s="190"/>
      <c r="C79" s="28" t="s">
        <v>133</v>
      </c>
      <c r="D79" s="18">
        <f>SUM(D76:D78)</f>
        <v>0</v>
      </c>
      <c r="E79" s="17">
        <f>SUM(E76:E78)</f>
        <v>0</v>
      </c>
      <c r="F79" s="18">
        <f>SUM(F76:F78)</f>
        <v>0</v>
      </c>
      <c r="G79" s="175" t="str">
        <f>IF(E79=0,"",F79/E79)</f>
        <v/>
      </c>
      <c r="I79" s="29" t="str">
        <f t="shared" si="7"/>
        <v/>
      </c>
      <c r="CQ79"/>
      <c r="CR79"/>
    </row>
    <row r="80" spans="1:96" ht="12.75" customHeight="1">
      <c r="B80" s="193"/>
      <c r="C80" s="32" t="s">
        <v>134</v>
      </c>
      <c r="D80" s="33"/>
      <c r="E80" s="33"/>
      <c r="F80" s="194"/>
      <c r="G80" s="34"/>
      <c r="CQ80"/>
      <c r="CR80"/>
    </row>
    <row r="81" spans="1:96">
      <c r="A81" s="151"/>
      <c r="B81" s="181" t="s">
        <v>135</v>
      </c>
      <c r="C81" s="23" t="s">
        <v>136</v>
      </c>
      <c r="D81" s="9">
        <f>IF($B$2="",0,VLOOKUP($B$2,'25 26 Actuals'!$A$1:$CD$206,72,FALSE))</f>
        <v>0</v>
      </c>
      <c r="E81" s="8">
        <f>IF($B$2="",0,VLOOKUP($B$2,'2526 GBP Data input'!$A$4:$CX$228,86,FALSE))</f>
        <v>0</v>
      </c>
      <c r="F81" s="9">
        <f>IF($B$2="",0,VLOOKUP($B$2,'Actuals mapped to CFR'!$B$4:$CG$135,75,FALSE))</f>
        <v>0</v>
      </c>
      <c r="G81" s="173" t="str">
        <f>IF(E81=0,"",F81/E81)</f>
        <v/>
      </c>
      <c r="I81" s="24" t="str">
        <f t="shared" si="7"/>
        <v/>
      </c>
      <c r="CQ81"/>
      <c r="CR81"/>
    </row>
    <row r="82" spans="1:96">
      <c r="A82" s="151"/>
      <c r="B82" s="183" t="s">
        <v>137</v>
      </c>
      <c r="C82" s="12" t="s">
        <v>138</v>
      </c>
      <c r="D82" s="9">
        <f>IF($B$2="",0,VLOOKUP($B$2,'25 26 Actuals'!$A$1:$CD$206,73,FALSE))</f>
        <v>0</v>
      </c>
      <c r="E82" s="8">
        <f>IF($B$2="",0,VLOOKUP($B$2,'2526 GBP Data input'!$A$4:$CX$228,87,FALSE))</f>
        <v>0</v>
      </c>
      <c r="F82" s="9">
        <f>IF($B$2="",0,VLOOKUP($B$2,'Actuals mapped to CFR'!$B$4:$CG$135,76,FALSE))</f>
        <v>0</v>
      </c>
      <c r="G82" s="174" t="str">
        <f>IF(E82=0,"",F82/E82)</f>
        <v/>
      </c>
      <c r="I82" s="162" t="str">
        <f t="shared" si="7"/>
        <v/>
      </c>
      <c r="CQ82"/>
      <c r="CR82"/>
    </row>
    <row r="83" spans="1:96">
      <c r="A83" s="151"/>
      <c r="B83" s="183" t="s">
        <v>139</v>
      </c>
      <c r="C83" s="12" t="s">
        <v>140</v>
      </c>
      <c r="D83" s="9">
        <f>IF($B$2="",0,VLOOKUP($B$2,'25 26 Actuals'!$A$1:$CD$206,74,FALSE))</f>
        <v>0</v>
      </c>
      <c r="E83" s="8">
        <f>IF($B$2="",0,VLOOKUP($B$2,'2526 GBP Data input'!$A$4:$CX$228,88,FALSE))</f>
        <v>0</v>
      </c>
      <c r="F83" s="9">
        <f>IF($B$2="",0,VLOOKUP($B$2,'Actuals mapped to CFR'!$B$4:$CG$135,77,FALSE))</f>
        <v>0</v>
      </c>
      <c r="G83" s="174" t="str">
        <f>IF(E83=0,"",F83/E83)</f>
        <v/>
      </c>
      <c r="I83" s="25" t="str">
        <f t="shared" si="7"/>
        <v/>
      </c>
      <c r="CQ83"/>
      <c r="CR83"/>
    </row>
    <row r="84" spans="1:96">
      <c r="A84" s="151"/>
      <c r="B84" s="332" t="s">
        <v>141</v>
      </c>
      <c r="C84" s="333" t="s">
        <v>142</v>
      </c>
      <c r="D84" s="329">
        <f>IF($B$2="",0,VLOOKUP($B$2,'25 26 Actuals'!$A$1:$CD$206,75,FALSE))</f>
        <v>0</v>
      </c>
      <c r="E84" s="329"/>
      <c r="F84" s="329">
        <f>IF($B$2="",0,VLOOKUP($B$2,'Actuals mapped to CFR'!$B$4:$CG$135,78,FALSE))</f>
        <v>0</v>
      </c>
      <c r="G84" s="174" t="str">
        <f t="shared" ref="G84:G88" si="18">IF(E84=0,"",F84/E84)</f>
        <v/>
      </c>
      <c r="I84" s="37" t="str">
        <f t="shared" si="7"/>
        <v/>
      </c>
      <c r="CQ84"/>
      <c r="CR84"/>
    </row>
    <row r="85" spans="1:96">
      <c r="A85" s="151"/>
      <c r="B85" s="293" t="s">
        <v>777</v>
      </c>
      <c r="C85" s="398" t="s">
        <v>949</v>
      </c>
      <c r="D85" s="9">
        <f>IF($B$2="",0,VLOOKUP($B$2,'25 26 Actuals'!$A$1:$CD$206,76,FALSE))</f>
        <v>0</v>
      </c>
      <c r="E85" s="8">
        <f>IF($B$2="",0,VLOOKUP($B$2,'2526 GBP Data input'!$A$4:$CX$228,89,FALSE))</f>
        <v>0</v>
      </c>
      <c r="F85" s="9">
        <f>IF($B$2="",0,VLOOKUP($B$2,'Actuals mapped to CFR'!$B$4:$CG$135,79,FALSE))</f>
        <v>0</v>
      </c>
      <c r="G85" s="174" t="str">
        <f t="shared" si="18"/>
        <v/>
      </c>
      <c r="I85" s="37" t="str">
        <f t="shared" ref="I85" si="19">IF(AND(F85&gt;5,E85=0),"Actual but no Budget",IF(F85&gt;E85,"Actual to date Higher than Budget",""))</f>
        <v/>
      </c>
      <c r="CQ85"/>
      <c r="CR85"/>
    </row>
    <row r="86" spans="1:96">
      <c r="A86" s="151"/>
      <c r="B86" s="293" t="s">
        <v>778</v>
      </c>
      <c r="C86" s="398" t="s">
        <v>950</v>
      </c>
      <c r="D86" s="9">
        <f>IF($B$2="",0,VLOOKUP($B$2,'25 26 Actuals'!$A$1:$CD$206,77,FALSE))</f>
        <v>0</v>
      </c>
      <c r="E86" s="8">
        <f>IF($B$2="",0,VLOOKUP($B$2,'2526 GBP Data input'!$A$4:$CX$228,90,FALSE))</f>
        <v>0</v>
      </c>
      <c r="F86" s="9">
        <f>IF($B$2="",0,VLOOKUP($B$2,'Actuals mapped to CFR'!$B$4:$CG$135,80,FALSE))</f>
        <v>0</v>
      </c>
      <c r="G86" s="174" t="str">
        <f t="shared" si="18"/>
        <v/>
      </c>
      <c r="I86" s="37" t="str">
        <f t="shared" si="7"/>
        <v/>
      </c>
      <c r="CQ86"/>
      <c r="CR86"/>
    </row>
    <row r="87" spans="1:96">
      <c r="A87" s="151"/>
      <c r="B87" s="293" t="s">
        <v>779</v>
      </c>
      <c r="C87" s="398" t="s">
        <v>951</v>
      </c>
      <c r="D87" s="9">
        <f>IF($B$2="",0,VLOOKUP($B$2,'25 26 Actuals'!$A$1:$CD$206,78,FALSE))</f>
        <v>0</v>
      </c>
      <c r="E87" s="8">
        <f>IF($B$2="",0,VLOOKUP($B$2,'2526 GBP Data input'!$A$4:$CX$228,91,FALSE))</f>
        <v>0</v>
      </c>
      <c r="F87" s="9">
        <f>IF($B$2="",0,VLOOKUP($B$2,'Actuals mapped to CFR'!$B$4:$CG$135,81,FALSE))</f>
        <v>0</v>
      </c>
      <c r="G87" s="174" t="str">
        <f t="shared" si="18"/>
        <v/>
      </c>
      <c r="I87" s="37" t="str">
        <f t="shared" si="7"/>
        <v/>
      </c>
      <c r="CQ87"/>
      <c r="CR87"/>
    </row>
    <row r="88" spans="1:96">
      <c r="A88" s="151"/>
      <c r="B88" s="293" t="s">
        <v>780</v>
      </c>
      <c r="C88" s="398" t="s">
        <v>952</v>
      </c>
      <c r="D88" s="9">
        <f>IF($B$2="",0,VLOOKUP($B$2,'25 26 Actuals'!$A$1:$CD$206,79,FALSE))</f>
        <v>0</v>
      </c>
      <c r="E88" s="8">
        <f>IF($B$2="",0,VLOOKUP($B$2,'2526 GBP Data input'!$A$4:$CX$228,92,FALSE))</f>
        <v>0</v>
      </c>
      <c r="F88" s="9">
        <f>IF($B$2="",0,VLOOKUP($B$2,'Actuals mapped to CFR'!$B$4:$CG$135,82,FALSE))</f>
        <v>0</v>
      </c>
      <c r="G88" s="174" t="str">
        <f t="shared" si="18"/>
        <v/>
      </c>
      <c r="I88" s="37" t="str">
        <f t="shared" ref="I88" si="20">IF(AND(F88&gt;5,E88=0),"Actual but no Budget",IF(F88&gt;E88,"Actual to date Higher than Budget",""))</f>
        <v/>
      </c>
      <c r="CQ88"/>
      <c r="CR88"/>
    </row>
    <row r="89" spans="1:96">
      <c r="A89" s="151"/>
      <c r="B89" s="293" t="s">
        <v>781</v>
      </c>
      <c r="C89" s="398" t="s">
        <v>953</v>
      </c>
      <c r="D89" s="9">
        <f>IF($B$2="",0,VLOOKUP($B$2,'25 26 Actuals'!$A$1:$CD$206,80,FALSE))</f>
        <v>0</v>
      </c>
      <c r="E89" s="8">
        <f>IF($B$2="",0,VLOOKUP($B$2,'2526 GBP Data input'!$A$4:$CX$228,93,FALSE))</f>
        <v>0</v>
      </c>
      <c r="F89" s="9">
        <f>IF($B$2="",0,VLOOKUP($B$2,'Actuals mapped to CFR'!$B$4:$CG$135,83,FALSE))</f>
        <v>0</v>
      </c>
      <c r="G89" s="174" t="str">
        <f>IF(E89=0,"",F89/E89)</f>
        <v/>
      </c>
      <c r="I89" s="37" t="str">
        <f t="shared" si="7"/>
        <v/>
      </c>
      <c r="CQ89"/>
      <c r="CR89"/>
    </row>
    <row r="90" spans="1:96">
      <c r="A90" s="151"/>
      <c r="B90" s="190"/>
      <c r="C90" s="28" t="s">
        <v>143</v>
      </c>
      <c r="D90" s="18">
        <f>SUM(D81:D89)</f>
        <v>0</v>
      </c>
      <c r="E90" s="17">
        <f>SUM(E81:E89)</f>
        <v>0</v>
      </c>
      <c r="F90" s="18">
        <f>SUM(F81:F89)</f>
        <v>0</v>
      </c>
      <c r="G90" s="175" t="str">
        <f>IF(E90=0,"",F90/E90)</f>
        <v/>
      </c>
      <c r="I90" s="29" t="str">
        <f t="shared" si="7"/>
        <v/>
      </c>
    </row>
    <row r="91" spans="1:96" ht="12.75" customHeight="1">
      <c r="B91" s="195"/>
      <c r="C91" s="38" t="s">
        <v>941</v>
      </c>
      <c r="D91" s="40"/>
      <c r="E91" s="39"/>
      <c r="F91" s="196"/>
      <c r="G91" s="41"/>
      <c r="CP91"/>
      <c r="CQ91"/>
      <c r="CR91"/>
    </row>
    <row r="92" spans="1:96" ht="12.75" customHeight="1">
      <c r="A92" s="151"/>
      <c r="B92" s="181" t="s">
        <v>2</v>
      </c>
      <c r="C92" s="42" t="s">
        <v>3</v>
      </c>
      <c r="D92" s="9">
        <f>IF($B$2="",0,VLOOKUP($B$2,'25 26 Actuals'!$A$1:$CK$206,83,FALSE))</f>
        <v>0</v>
      </c>
      <c r="E92" s="130">
        <f>IF($B$2="",0,VLOOKUP($B$2,'2526 GBP Data input'!$A$4:$CX$227,96,FALSE))</f>
        <v>0</v>
      </c>
      <c r="F92" s="197"/>
      <c r="G92" s="85"/>
      <c r="H92" s="78"/>
    </row>
    <row r="93" spans="1:96" ht="12.75" customHeight="1">
      <c r="A93" s="151"/>
      <c r="B93" s="189" t="s">
        <v>5</v>
      </c>
      <c r="C93" s="157" t="s">
        <v>6</v>
      </c>
      <c r="D93" s="9">
        <f>IF($B$2="",0,VLOOKUP($B$2,'25 26 Actuals'!$A$1:$CK$206,84,FALSE))</f>
        <v>0</v>
      </c>
      <c r="E93" s="299"/>
      <c r="F93" s="197"/>
      <c r="G93" s="159" t="s">
        <v>144</v>
      </c>
      <c r="H93" s="160"/>
      <c r="I93" s="142"/>
    </row>
    <row r="94" spans="1:96" ht="12.75" customHeight="1">
      <c r="A94" s="151"/>
      <c r="B94" s="183" t="s">
        <v>7</v>
      </c>
      <c r="C94" s="44" t="s">
        <v>8</v>
      </c>
      <c r="D94" s="9">
        <f>IF($B$2="",0,VLOOKUP($B$2,'25 26 Actuals'!$A$1:$CK$206,85,FALSE))</f>
        <v>0</v>
      </c>
      <c r="E94" s="130">
        <f>IF($B$2="",0,VLOOKUP($B$2,'2526 GBP Data input'!$A$4:$CX$227,98,FALSE))</f>
        <v>0</v>
      </c>
      <c r="F94" s="198"/>
      <c r="G94" s="159" t="s">
        <v>145</v>
      </c>
      <c r="H94" s="142"/>
      <c r="I94" s="142"/>
      <c r="CQ94"/>
      <c r="CR94"/>
    </row>
    <row r="95" spans="1:96" ht="12.75" customHeight="1">
      <c r="A95" s="151"/>
      <c r="B95" s="183" t="s">
        <v>10</v>
      </c>
      <c r="C95" s="26" t="s">
        <v>146</v>
      </c>
      <c r="D95" s="9">
        <f>IF($B$2="",0,VLOOKUP($B$2,'25 26 Actuals'!$A$1:$CK$206,86,FALSE))</f>
        <v>0</v>
      </c>
      <c r="E95" s="130">
        <f>IF($B$2="",0,VLOOKUP($B$2,'2526 GBP Data input'!$A$4:$CX$227,99,FALSE))</f>
        <v>0</v>
      </c>
      <c r="F95" s="197"/>
      <c r="G95" s="159" t="s">
        <v>147</v>
      </c>
      <c r="H95" s="142"/>
      <c r="I95" s="142"/>
      <c r="CQ95"/>
      <c r="CR95"/>
    </row>
    <row r="96" spans="1:96" ht="12.75" customHeight="1">
      <c r="A96" s="151"/>
      <c r="B96" s="184" t="s">
        <v>12</v>
      </c>
      <c r="C96" s="36" t="s">
        <v>148</v>
      </c>
      <c r="D96" s="9">
        <f>IF($B$2="",0,VLOOKUP($B$2,'25 26 Actuals'!$A$1:$CK$206,87,FALSE))</f>
        <v>0</v>
      </c>
      <c r="E96" s="299"/>
      <c r="F96" s="199"/>
      <c r="G96" s="43"/>
      <c r="CQ96"/>
      <c r="CR96"/>
    </row>
    <row r="97" spans="1:96" ht="12.75" customHeight="1">
      <c r="A97" s="151"/>
      <c r="B97" s="183" t="s">
        <v>14</v>
      </c>
      <c r="C97" s="12" t="s">
        <v>15</v>
      </c>
      <c r="D97" s="9">
        <f>IF($B$2="",0,VLOOKUP($B$2,'25 26 Actuals'!$A$1:$CK$206,88,FALSE))</f>
        <v>0</v>
      </c>
      <c r="E97" s="130">
        <f>IF($B$2="",0,VLOOKUP($B$2,'2526 GBP Data input'!$A$4:$CX$227,101,FALSE))</f>
        <v>0</v>
      </c>
      <c r="F97" s="199"/>
      <c r="G97" s="43"/>
      <c r="H97" s="45"/>
      <c r="I97" s="45"/>
    </row>
    <row r="98" spans="1:96">
      <c r="B98" s="200"/>
      <c r="C98" s="28" t="s">
        <v>149</v>
      </c>
      <c r="D98" s="18">
        <f>SUM(D92:D97)</f>
        <v>0</v>
      </c>
      <c r="E98" s="17">
        <f>SUM(E92:E97)</f>
        <v>0</v>
      </c>
      <c r="F98" s="18">
        <f>F10+F33-F74+F79-F90</f>
        <v>0</v>
      </c>
      <c r="G98" s="46"/>
    </row>
    <row r="99" spans="1:96">
      <c r="C99" s="47"/>
      <c r="D99" s="47"/>
      <c r="E99" s="47"/>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row>
    <row r="100" spans="1:96">
      <c r="D100" s="153"/>
      <c r="E100" s="153"/>
      <c r="F100" s="153"/>
    </row>
    <row r="101" spans="1:96">
      <c r="D101" s="153"/>
    </row>
    <row r="103" spans="1:96">
      <c r="E103" s="153"/>
      <c r="F103" s="153"/>
    </row>
  </sheetData>
  <sheetProtection algorithmName="SHA-512" hashValue="xRIS3hWiBFoX82TxSVWifS6E9EOItvjJp6rtziUKX8AgXQ1fIamS1ifTWF6Zt+Z3UZSKSPpagSb1wj4IehmQTA==" saltValue="yA4b2VSKbTbeSGGTRthlMA==" spinCount="100000" sheet="1" objects="1" scenarios="1"/>
  <mergeCells count="1">
    <mergeCell ref="B1:G1"/>
  </mergeCells>
  <conditionalFormatting sqref="A29:A69 A70:C73">
    <cfRule type="expression" dxfId="24" priority="11" stopIfTrue="1">
      <formula>$C$2="For Central Schools Only"</formula>
    </cfRule>
  </conditionalFormatting>
  <conditionalFormatting sqref="A92:A98">
    <cfRule type="expression" dxfId="23" priority="31" stopIfTrue="1">
      <formula>$C$2="For Central Schools Only"</formula>
    </cfRule>
  </conditionalFormatting>
  <conditionalFormatting sqref="A19:D28">
    <cfRule type="expression" dxfId="22" priority="34" stopIfTrue="1">
      <formula>$C$2="For Central Schools Only"</formula>
    </cfRule>
  </conditionalFormatting>
  <conditionalFormatting sqref="A3:I18">
    <cfRule type="expression" dxfId="21" priority="39" stopIfTrue="1">
      <formula>$C$2="For Central Schools Only"</formula>
    </cfRule>
  </conditionalFormatting>
  <conditionalFormatting sqref="A74:I91">
    <cfRule type="expression" dxfId="20" priority="1" stopIfTrue="1">
      <formula>$C$2="For Central Schools Only"</formula>
    </cfRule>
  </conditionalFormatting>
  <conditionalFormatting sqref="B92:C92">
    <cfRule type="expression" dxfId="19" priority="33" stopIfTrue="1">
      <formula>$C$2="For Central Schools Only"</formula>
    </cfRule>
  </conditionalFormatting>
  <conditionalFormatting sqref="B33:I62 B63:C69 D63:I73">
    <cfRule type="expression" dxfId="18" priority="7" stopIfTrue="1">
      <formula>$C$2="For Central Schools Only"</formula>
    </cfRule>
  </conditionalFormatting>
  <conditionalFormatting sqref="C2">
    <cfRule type="expression" dxfId="17" priority="52" stopIfTrue="1">
      <formula>IF($B$2&gt;1000,TRUE,FALSE)</formula>
    </cfRule>
  </conditionalFormatting>
  <conditionalFormatting sqref="D29:D32 B32:C32 B93:D97 B98:I98">
    <cfRule type="expression" dxfId="16" priority="50" stopIfTrue="1">
      <formula>$C$2="For Central Schools Only"</formula>
    </cfRule>
  </conditionalFormatting>
  <conditionalFormatting sqref="D92:I97">
    <cfRule type="expression" dxfId="15" priority="9" stopIfTrue="1">
      <formula>$C$2="For Central Schools Only"</formula>
    </cfRule>
  </conditionalFormatting>
  <conditionalFormatting sqref="E19:I32 B29:B31">
    <cfRule type="expression" dxfId="14" priority="18" stopIfTrue="1">
      <formula>$C$2="For Central Schools Only"</formula>
    </cfRule>
  </conditionalFormatting>
  <conditionalFormatting sqref="I12:I18 I35:I74 I76:I79 I81:I90">
    <cfRule type="cellIs" dxfId="13" priority="59" stopIfTrue="1" operator="equal">
      <formula>$I$4</formula>
    </cfRule>
    <cfRule type="cellIs" dxfId="12" priority="60" stopIfTrue="1" operator="equal">
      <formula>$I$6</formula>
    </cfRule>
  </conditionalFormatting>
  <conditionalFormatting sqref="I19:I33">
    <cfRule type="cellIs" dxfId="11" priority="19" stopIfTrue="1" operator="equal">
      <formula>$I$4</formula>
    </cfRule>
    <cfRule type="cellIs" dxfId="10" priority="20" stopIfTrue="1" operator="equal">
      <formula>$I$6</formula>
    </cfRule>
  </conditionalFormatting>
  <printOptions horizontalCentered="1" verticalCentered="1"/>
  <pageMargins left="0.47244094488188981" right="0.23622047244094491" top="0.27559055118110237" bottom="0.15748031496062992" header="0.23622047244094491" footer="0.15748031496062992"/>
  <pageSetup paperSize="9" scale="67" orientation="portrait" r:id="rId1"/>
  <headerFooter alignWithMargins="0"/>
  <ignoredErrors>
    <ignoredError sqref="H4 E75:I75 G35:I39 E91:I91 F96:I97 D34:I34 H12 H33:I33 G70:I74 E79 H6:I11 D91 D75 D80:I80 G98:I98 H40:I40 G81:I81 G76:I79 H13:I18 F93:F95 H93:I95 G90:I90 G82:H82 H20:I28 G61:I68 G41:I53 H83:I83 H89:I89 I32" evalError="1"/>
  </ignoredErrors>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dimension ref="A1:X474"/>
  <sheetViews>
    <sheetView topLeftCell="D350" workbookViewId="0">
      <selection activeCell="H378" sqref="H378"/>
    </sheetView>
  </sheetViews>
  <sheetFormatPr defaultRowHeight="12.75"/>
  <cols>
    <col min="16" max="16" width="11.5703125" customWidth="1"/>
    <col min="18" max="18" width="28.140625" customWidth="1"/>
    <col min="19" max="19" width="18.42578125" customWidth="1"/>
  </cols>
  <sheetData>
    <row r="1" spans="1:20" ht="15.75">
      <c r="A1" s="53" t="s">
        <v>427</v>
      </c>
      <c r="B1" s="53"/>
      <c r="C1" s="54"/>
      <c r="D1" s="54"/>
      <c r="E1" s="54"/>
      <c r="F1" s="54"/>
      <c r="G1" s="54"/>
      <c r="H1" s="54"/>
      <c r="I1" s="54"/>
      <c r="J1" s="54"/>
      <c r="K1" s="54"/>
      <c r="L1" s="54"/>
      <c r="M1" s="54"/>
      <c r="N1" s="54"/>
    </row>
    <row r="2" spans="1:20">
      <c r="P2" s="46" t="s">
        <v>428</v>
      </c>
    </row>
    <row r="3" spans="1:20">
      <c r="A3" s="49" t="s">
        <v>429</v>
      </c>
      <c r="B3" s="50"/>
      <c r="C3" s="46"/>
      <c r="D3" s="51" t="s">
        <v>430</v>
      </c>
      <c r="E3" s="50"/>
      <c r="F3" s="46"/>
      <c r="G3" s="51" t="s">
        <v>431</v>
      </c>
      <c r="H3" s="50"/>
      <c r="I3" s="46"/>
      <c r="J3" s="52" t="s">
        <v>432</v>
      </c>
      <c r="K3" s="46"/>
      <c r="M3" s="52" t="s">
        <v>433</v>
      </c>
      <c r="N3" s="46"/>
    </row>
    <row r="4" spans="1:20">
      <c r="A4" s="48" t="s">
        <v>416</v>
      </c>
      <c r="B4" s="48" t="s">
        <v>415</v>
      </c>
      <c r="C4" s="46"/>
      <c r="D4" s="48" t="s">
        <v>416</v>
      </c>
      <c r="E4" s="48" t="s">
        <v>415</v>
      </c>
      <c r="F4" s="46"/>
      <c r="G4" s="48" t="s">
        <v>416</v>
      </c>
      <c r="H4" s="48" t="s">
        <v>415</v>
      </c>
      <c r="I4" s="46"/>
      <c r="J4" s="48" t="s">
        <v>416</v>
      </c>
      <c r="K4" s="48" t="s">
        <v>415</v>
      </c>
      <c r="M4" s="48" t="s">
        <v>416</v>
      </c>
      <c r="N4" s="48" t="s">
        <v>415</v>
      </c>
      <c r="P4" s="57" t="s">
        <v>434</v>
      </c>
      <c r="Q4" s="57" t="s">
        <v>435</v>
      </c>
    </row>
    <row r="5" spans="1:20">
      <c r="A5">
        <v>1106</v>
      </c>
      <c r="B5" s="140">
        <v>101520</v>
      </c>
      <c r="C5" s="87"/>
      <c r="D5">
        <v>603</v>
      </c>
      <c r="E5" t="str">
        <f>107&amp;D5</f>
        <v>107603</v>
      </c>
      <c r="G5">
        <v>702</v>
      </c>
      <c r="H5" t="str">
        <f t="shared" ref="H5:H12" si="0">107&amp;G5</f>
        <v>107702</v>
      </c>
      <c r="J5">
        <v>800</v>
      </c>
      <c r="K5" t="str">
        <f t="shared" ref="K5:K38" si="1">107&amp;J5</f>
        <v>107800</v>
      </c>
      <c r="M5">
        <v>900</v>
      </c>
      <c r="N5" t="str">
        <f t="shared" ref="N5:N6" si="2">107&amp;M5</f>
        <v>107900</v>
      </c>
      <c r="P5" s="120">
        <v>10011</v>
      </c>
      <c r="Q5" s="108" t="s">
        <v>341</v>
      </c>
    </row>
    <row r="6" spans="1:20">
      <c r="A6">
        <v>1105</v>
      </c>
      <c r="B6" s="140">
        <v>101521</v>
      </c>
      <c r="C6" s="87"/>
      <c r="D6">
        <v>605</v>
      </c>
      <c r="E6" t="str">
        <f t="shared" ref="E6:E32" si="3">107&amp;D6</f>
        <v>107605</v>
      </c>
      <c r="G6">
        <v>709</v>
      </c>
      <c r="H6" t="str">
        <f t="shared" si="0"/>
        <v>107709</v>
      </c>
      <c r="J6" s="294">
        <v>801</v>
      </c>
      <c r="K6" s="294" t="str">
        <f t="shared" si="1"/>
        <v>107801</v>
      </c>
      <c r="M6">
        <v>906</v>
      </c>
      <c r="N6" t="str">
        <f t="shared" si="2"/>
        <v>107906</v>
      </c>
      <c r="P6" s="120">
        <v>10012</v>
      </c>
      <c r="Q6" s="108" t="s">
        <v>341</v>
      </c>
    </row>
    <row r="7" spans="1:20">
      <c r="A7">
        <v>1107</v>
      </c>
      <c r="B7" s="140">
        <v>101522</v>
      </c>
      <c r="C7" s="87"/>
      <c r="D7">
        <v>609</v>
      </c>
      <c r="E7" t="str">
        <f t="shared" si="3"/>
        <v>107609</v>
      </c>
      <c r="G7">
        <v>714</v>
      </c>
      <c r="H7" t="str">
        <f t="shared" si="0"/>
        <v>107714</v>
      </c>
      <c r="J7">
        <v>803</v>
      </c>
      <c r="K7" t="str">
        <f t="shared" si="1"/>
        <v>107803</v>
      </c>
      <c r="M7" s="142">
        <v>912</v>
      </c>
      <c r="N7" s="142" t="str">
        <f>107&amp;M7</f>
        <v>107912</v>
      </c>
      <c r="O7" s="58" t="s">
        <v>402</v>
      </c>
      <c r="P7" s="120">
        <v>10014</v>
      </c>
      <c r="Q7" s="108" t="s">
        <v>341</v>
      </c>
    </row>
    <row r="8" spans="1:20">
      <c r="A8">
        <v>125</v>
      </c>
      <c r="B8" s="140">
        <v>107125</v>
      </c>
      <c r="C8" s="87"/>
      <c r="D8">
        <v>610</v>
      </c>
      <c r="E8" t="str">
        <f t="shared" si="3"/>
        <v>107610</v>
      </c>
      <c r="G8">
        <v>717</v>
      </c>
      <c r="H8" t="str">
        <f t="shared" si="0"/>
        <v>107717</v>
      </c>
      <c r="J8">
        <v>805</v>
      </c>
      <c r="K8" t="str">
        <f t="shared" si="1"/>
        <v>107805</v>
      </c>
      <c r="M8">
        <v>921</v>
      </c>
      <c r="N8" t="str">
        <f>107&amp;M8</f>
        <v>107921</v>
      </c>
      <c r="P8" s="108">
        <v>10018</v>
      </c>
      <c r="Q8" s="108" t="s">
        <v>341</v>
      </c>
    </row>
    <row r="9" spans="1:20">
      <c r="A9">
        <v>127</v>
      </c>
      <c r="B9" s="140">
        <v>107127</v>
      </c>
      <c r="C9" s="87"/>
      <c r="D9">
        <v>616</v>
      </c>
      <c r="E9" t="str">
        <f t="shared" si="3"/>
        <v>107616</v>
      </c>
      <c r="G9">
        <v>720</v>
      </c>
      <c r="H9" t="str">
        <f t="shared" si="0"/>
        <v>107720</v>
      </c>
      <c r="J9">
        <v>806</v>
      </c>
      <c r="K9" t="str">
        <f t="shared" si="1"/>
        <v>107806</v>
      </c>
      <c r="M9">
        <v>924</v>
      </c>
      <c r="N9" t="str">
        <f>107&amp;M9</f>
        <v>107924</v>
      </c>
      <c r="P9" s="108">
        <v>10019</v>
      </c>
      <c r="Q9" s="108" t="s">
        <v>341</v>
      </c>
    </row>
    <row r="10" spans="1:20">
      <c r="A10">
        <v>139</v>
      </c>
      <c r="B10" s="140">
        <v>107139</v>
      </c>
      <c r="C10" s="87"/>
      <c r="D10">
        <v>619</v>
      </c>
      <c r="E10" t="str">
        <f t="shared" si="3"/>
        <v>107619</v>
      </c>
      <c r="G10">
        <v>721</v>
      </c>
      <c r="H10" t="str">
        <f t="shared" si="0"/>
        <v>107721</v>
      </c>
      <c r="J10">
        <v>808</v>
      </c>
      <c r="K10" t="str">
        <f t="shared" si="1"/>
        <v>107808</v>
      </c>
      <c r="M10">
        <v>925</v>
      </c>
      <c r="N10" t="str">
        <f>107&amp;M10</f>
        <v>107925</v>
      </c>
      <c r="P10" s="133">
        <v>10021</v>
      </c>
      <c r="Q10" s="108" t="s">
        <v>341</v>
      </c>
      <c r="R10" t="s">
        <v>436</v>
      </c>
      <c r="S10" s="137" t="s">
        <v>153</v>
      </c>
      <c r="T10" t="s">
        <v>437</v>
      </c>
    </row>
    <row r="11" spans="1:20">
      <c r="A11">
        <v>145</v>
      </c>
      <c r="B11" s="140">
        <v>107145</v>
      </c>
      <c r="C11" s="87"/>
      <c r="D11">
        <v>620</v>
      </c>
      <c r="E11" t="str">
        <f t="shared" si="3"/>
        <v>107620</v>
      </c>
      <c r="G11">
        <v>724</v>
      </c>
      <c r="H11" t="str">
        <f t="shared" si="0"/>
        <v>107724</v>
      </c>
      <c r="J11" s="294">
        <v>810</v>
      </c>
      <c r="K11" s="294" t="str">
        <f t="shared" si="1"/>
        <v>107810</v>
      </c>
      <c r="M11">
        <v>926</v>
      </c>
      <c r="N11" t="str">
        <f>107&amp;M11</f>
        <v>107926</v>
      </c>
      <c r="P11" s="133">
        <v>10022</v>
      </c>
      <c r="Q11" s="108" t="s">
        <v>341</v>
      </c>
      <c r="R11" t="s">
        <v>438</v>
      </c>
      <c r="S11" s="137" t="s">
        <v>153</v>
      </c>
      <c r="T11" t="s">
        <v>437</v>
      </c>
    </row>
    <row r="12" spans="1:20">
      <c r="A12">
        <v>526</v>
      </c>
      <c r="B12" s="140">
        <v>107526</v>
      </c>
      <c r="C12" s="87"/>
      <c r="D12">
        <v>622</v>
      </c>
      <c r="E12" t="str">
        <f t="shared" si="3"/>
        <v>107622</v>
      </c>
      <c r="G12">
        <v>726</v>
      </c>
      <c r="H12" t="str">
        <f t="shared" si="0"/>
        <v>107726</v>
      </c>
      <c r="J12">
        <v>811</v>
      </c>
      <c r="K12" t="str">
        <f t="shared" si="1"/>
        <v>107811</v>
      </c>
      <c r="M12">
        <v>928</v>
      </c>
      <c r="N12" t="str">
        <f t="shared" ref="N12:N26" si="4">107&amp;M12</f>
        <v>107928</v>
      </c>
      <c r="P12" s="133">
        <v>10024</v>
      </c>
      <c r="Q12" s="108" t="s">
        <v>341</v>
      </c>
      <c r="R12" t="s">
        <v>439</v>
      </c>
      <c r="S12" s="137" t="s">
        <v>153</v>
      </c>
      <c r="T12" t="s">
        <v>437</v>
      </c>
    </row>
    <row r="13" spans="1:20">
      <c r="A13">
        <v>529</v>
      </c>
      <c r="B13" s="140">
        <v>107529</v>
      </c>
      <c r="C13" s="87"/>
      <c r="D13">
        <v>632</v>
      </c>
      <c r="E13" t="str">
        <f t="shared" si="3"/>
        <v>107632</v>
      </c>
      <c r="G13">
        <v>728</v>
      </c>
      <c r="H13" t="str">
        <f>107&amp;G13</f>
        <v>107728</v>
      </c>
      <c r="J13">
        <v>812</v>
      </c>
      <c r="K13" t="str">
        <f t="shared" si="1"/>
        <v>107812</v>
      </c>
      <c r="M13">
        <v>929</v>
      </c>
      <c r="N13" t="str">
        <f t="shared" si="4"/>
        <v>107929</v>
      </c>
      <c r="P13" s="133">
        <v>10028</v>
      </c>
      <c r="Q13" s="108" t="s">
        <v>341</v>
      </c>
      <c r="R13" t="s">
        <v>440</v>
      </c>
      <c r="S13" s="137" t="s">
        <v>153</v>
      </c>
      <c r="T13" t="s">
        <v>437</v>
      </c>
    </row>
    <row r="14" spans="1:20">
      <c r="A14">
        <v>530</v>
      </c>
      <c r="B14" s="140">
        <v>107530</v>
      </c>
      <c r="C14" s="87"/>
      <c r="D14">
        <v>633</v>
      </c>
      <c r="E14" t="str">
        <f t="shared" si="3"/>
        <v>107633</v>
      </c>
      <c r="G14">
        <v>730</v>
      </c>
      <c r="H14" t="str">
        <f t="shared" ref="H14:H22" si="5">107&amp;G14</f>
        <v>107730</v>
      </c>
      <c r="J14">
        <v>815</v>
      </c>
      <c r="K14" t="str">
        <f t="shared" si="1"/>
        <v>107815</v>
      </c>
      <c r="M14">
        <v>933</v>
      </c>
      <c r="N14" t="str">
        <f t="shared" si="4"/>
        <v>107933</v>
      </c>
      <c r="P14" s="133">
        <v>10029</v>
      </c>
      <c r="Q14" s="108" t="s">
        <v>341</v>
      </c>
      <c r="R14" t="s">
        <v>441</v>
      </c>
      <c r="S14" s="137" t="s">
        <v>153</v>
      </c>
      <c r="T14" t="s">
        <v>437</v>
      </c>
    </row>
    <row r="15" spans="1:20">
      <c r="A15">
        <v>531</v>
      </c>
      <c r="B15" s="140">
        <v>107531</v>
      </c>
      <c r="C15" s="87"/>
      <c r="D15">
        <v>635</v>
      </c>
      <c r="E15" t="str">
        <f t="shared" si="3"/>
        <v>107635</v>
      </c>
      <c r="G15">
        <v>731</v>
      </c>
      <c r="H15" t="str">
        <f t="shared" si="5"/>
        <v>107731</v>
      </c>
      <c r="J15">
        <v>816</v>
      </c>
      <c r="K15" t="str">
        <f t="shared" si="1"/>
        <v>107816</v>
      </c>
      <c r="M15">
        <v>935</v>
      </c>
      <c r="N15" t="str">
        <f t="shared" si="4"/>
        <v>107935</v>
      </c>
      <c r="P15" s="133">
        <v>10039</v>
      </c>
      <c r="Q15" s="108" t="s">
        <v>341</v>
      </c>
      <c r="R15" t="s">
        <v>442</v>
      </c>
      <c r="S15" s="137" t="s">
        <v>153</v>
      </c>
      <c r="T15" t="s">
        <v>437</v>
      </c>
    </row>
    <row r="16" spans="1:20">
      <c r="A16">
        <v>534</v>
      </c>
      <c r="B16" s="140">
        <v>107534</v>
      </c>
      <c r="C16" s="87"/>
      <c r="D16">
        <v>640</v>
      </c>
      <c r="E16" t="str">
        <f t="shared" si="3"/>
        <v>107640</v>
      </c>
      <c r="G16">
        <v>732</v>
      </c>
      <c r="H16" t="str">
        <f t="shared" si="5"/>
        <v>107732</v>
      </c>
      <c r="J16">
        <v>817</v>
      </c>
      <c r="K16" t="str">
        <f t="shared" si="1"/>
        <v>107817</v>
      </c>
      <c r="M16">
        <v>936</v>
      </c>
      <c r="N16" t="str">
        <f t="shared" si="4"/>
        <v>107936</v>
      </c>
      <c r="P16" s="108">
        <v>10101</v>
      </c>
      <c r="Q16" s="108" t="s">
        <v>339</v>
      </c>
    </row>
    <row r="17" spans="1:20">
      <c r="A17">
        <v>535</v>
      </c>
      <c r="B17" s="140">
        <v>107535</v>
      </c>
      <c r="C17" s="87"/>
      <c r="D17">
        <v>643</v>
      </c>
      <c r="E17" t="str">
        <f t="shared" si="3"/>
        <v>107643</v>
      </c>
      <c r="G17">
        <v>733</v>
      </c>
      <c r="H17" t="str">
        <f t="shared" si="5"/>
        <v>107733</v>
      </c>
      <c r="J17">
        <v>818</v>
      </c>
      <c r="K17" t="str">
        <f t="shared" si="1"/>
        <v>107818</v>
      </c>
      <c r="M17">
        <v>937</v>
      </c>
      <c r="N17" t="str">
        <f t="shared" si="4"/>
        <v>107937</v>
      </c>
      <c r="P17" s="108">
        <v>10102</v>
      </c>
      <c r="Q17" s="108" t="s">
        <v>339</v>
      </c>
    </row>
    <row r="18" spans="1:20">
      <c r="A18">
        <v>536</v>
      </c>
      <c r="B18" s="140">
        <v>107536</v>
      </c>
      <c r="C18" s="87"/>
      <c r="D18">
        <v>656</v>
      </c>
      <c r="E18" t="str">
        <f t="shared" si="3"/>
        <v>107656</v>
      </c>
      <c r="G18">
        <v>734</v>
      </c>
      <c r="H18" t="str">
        <f t="shared" si="5"/>
        <v>107734</v>
      </c>
      <c r="J18">
        <v>819</v>
      </c>
      <c r="K18" t="str">
        <f t="shared" si="1"/>
        <v>107819</v>
      </c>
      <c r="M18">
        <v>940</v>
      </c>
      <c r="N18" t="str">
        <f t="shared" si="4"/>
        <v>107940</v>
      </c>
      <c r="P18" s="108">
        <v>10104</v>
      </c>
      <c r="Q18" s="108" t="s">
        <v>339</v>
      </c>
    </row>
    <row r="19" spans="1:20">
      <c r="A19">
        <v>538</v>
      </c>
      <c r="B19" s="140">
        <v>107538</v>
      </c>
      <c r="C19" s="87"/>
      <c r="D19">
        <v>657</v>
      </c>
      <c r="E19" t="str">
        <f t="shared" si="3"/>
        <v>107657</v>
      </c>
      <c r="G19">
        <v>735</v>
      </c>
      <c r="H19" t="str">
        <f t="shared" si="5"/>
        <v>107735</v>
      </c>
      <c r="J19">
        <v>825</v>
      </c>
      <c r="K19" t="str">
        <f t="shared" si="1"/>
        <v>107825</v>
      </c>
      <c r="M19">
        <v>941</v>
      </c>
      <c r="N19" t="str">
        <f t="shared" si="4"/>
        <v>107941</v>
      </c>
      <c r="P19" s="108">
        <v>10105</v>
      </c>
      <c r="Q19" s="108" t="s">
        <v>364</v>
      </c>
    </row>
    <row r="20" spans="1:20">
      <c r="A20">
        <v>547</v>
      </c>
      <c r="B20" s="140">
        <v>107547</v>
      </c>
      <c r="C20" s="87"/>
      <c r="D20">
        <v>665</v>
      </c>
      <c r="E20" t="str">
        <f t="shared" si="3"/>
        <v>107665</v>
      </c>
      <c r="G20">
        <v>742</v>
      </c>
      <c r="H20" t="str">
        <f t="shared" si="5"/>
        <v>107742</v>
      </c>
      <c r="J20">
        <v>827</v>
      </c>
      <c r="K20" t="str">
        <f t="shared" si="1"/>
        <v>107827</v>
      </c>
      <c r="M20">
        <v>947</v>
      </c>
      <c r="N20" t="str">
        <f t="shared" si="4"/>
        <v>107947</v>
      </c>
      <c r="P20" s="108">
        <v>10108</v>
      </c>
      <c r="Q20" s="108" t="s">
        <v>339</v>
      </c>
    </row>
    <row r="21" spans="1:20">
      <c r="A21">
        <v>551</v>
      </c>
      <c r="B21" s="140">
        <v>107551</v>
      </c>
      <c r="C21" s="87"/>
      <c r="D21">
        <v>667</v>
      </c>
      <c r="E21" t="str">
        <f t="shared" si="3"/>
        <v>107667</v>
      </c>
      <c r="G21">
        <v>743</v>
      </c>
      <c r="H21" t="str">
        <f t="shared" si="5"/>
        <v>107743</v>
      </c>
      <c r="J21">
        <v>829</v>
      </c>
      <c r="K21" t="str">
        <f t="shared" si="1"/>
        <v>107829</v>
      </c>
      <c r="M21">
        <v>948</v>
      </c>
      <c r="N21" t="str">
        <f t="shared" si="4"/>
        <v>107948</v>
      </c>
      <c r="P21" s="108">
        <v>10109</v>
      </c>
      <c r="Q21" s="108" t="s">
        <v>339</v>
      </c>
    </row>
    <row r="22" spans="1:20">
      <c r="A22">
        <v>553</v>
      </c>
      <c r="B22" s="140">
        <v>107553</v>
      </c>
      <c r="C22" s="87"/>
      <c r="D22">
        <v>671</v>
      </c>
      <c r="E22" t="str">
        <f t="shared" si="3"/>
        <v>107671</v>
      </c>
      <c r="G22">
        <v>749</v>
      </c>
      <c r="H22" t="str">
        <f t="shared" si="5"/>
        <v>107749</v>
      </c>
      <c r="J22" s="294">
        <v>835</v>
      </c>
      <c r="K22" s="294" t="str">
        <f t="shared" si="1"/>
        <v>107835</v>
      </c>
      <c r="M22">
        <v>952</v>
      </c>
      <c r="N22" t="str">
        <f t="shared" si="4"/>
        <v>107952</v>
      </c>
      <c r="P22" s="108">
        <v>10111</v>
      </c>
      <c r="Q22" s="108" t="s">
        <v>340</v>
      </c>
    </row>
    <row r="23" spans="1:20">
      <c r="A23">
        <v>558</v>
      </c>
      <c r="B23" s="140">
        <v>107558</v>
      </c>
      <c r="C23" s="87"/>
      <c r="D23">
        <v>672</v>
      </c>
      <c r="E23" t="str">
        <f t="shared" si="3"/>
        <v>107672</v>
      </c>
      <c r="G23">
        <v>754</v>
      </c>
      <c r="H23" t="str">
        <f>107&amp;G23</f>
        <v>107754</v>
      </c>
      <c r="J23">
        <v>837</v>
      </c>
      <c r="K23" t="str">
        <f t="shared" si="1"/>
        <v>107837</v>
      </c>
      <c r="M23" s="142">
        <v>954</v>
      </c>
      <c r="N23" s="142" t="str">
        <f t="shared" si="4"/>
        <v>107954</v>
      </c>
      <c r="P23" s="108">
        <v>10112</v>
      </c>
      <c r="Q23" s="108" t="s">
        <v>340</v>
      </c>
    </row>
    <row r="24" spans="1:20">
      <c r="A24">
        <v>559</v>
      </c>
      <c r="B24" s="140">
        <v>107559</v>
      </c>
      <c r="C24" s="87"/>
      <c r="D24">
        <v>677</v>
      </c>
      <c r="E24" t="str">
        <f t="shared" si="3"/>
        <v>107677</v>
      </c>
      <c r="G24">
        <v>759</v>
      </c>
      <c r="H24" t="str">
        <f t="shared" ref="H24:H46" si="6">107&amp;G24</f>
        <v>107759</v>
      </c>
      <c r="J24">
        <v>838</v>
      </c>
      <c r="K24" t="str">
        <f t="shared" si="1"/>
        <v>107838</v>
      </c>
      <c r="M24">
        <v>956</v>
      </c>
      <c r="N24" t="str">
        <f t="shared" si="4"/>
        <v>107956</v>
      </c>
      <c r="P24" s="108">
        <v>10114</v>
      </c>
      <c r="Q24" s="108" t="s">
        <v>340</v>
      </c>
    </row>
    <row r="25" spans="1:20">
      <c r="A25">
        <v>564</v>
      </c>
      <c r="B25" s="140">
        <v>107564</v>
      </c>
      <c r="C25" s="87"/>
      <c r="D25">
        <v>678</v>
      </c>
      <c r="E25" t="str">
        <f t="shared" si="3"/>
        <v>107678</v>
      </c>
      <c r="G25">
        <v>763</v>
      </c>
      <c r="H25" t="str">
        <f t="shared" si="6"/>
        <v>107763</v>
      </c>
      <c r="J25">
        <v>842</v>
      </c>
      <c r="K25" t="str">
        <f t="shared" si="1"/>
        <v>107842</v>
      </c>
      <c r="M25">
        <v>958</v>
      </c>
      <c r="N25" t="str">
        <f t="shared" si="4"/>
        <v>107958</v>
      </c>
      <c r="P25" s="108">
        <v>10118</v>
      </c>
      <c r="Q25" s="108" t="s">
        <v>340</v>
      </c>
    </row>
    <row r="26" spans="1:20">
      <c r="A26">
        <v>567</v>
      </c>
      <c r="B26" s="140">
        <v>107567</v>
      </c>
      <c r="C26" s="87"/>
      <c r="D26">
        <v>682</v>
      </c>
      <c r="E26" t="str">
        <f t="shared" si="3"/>
        <v>107682</v>
      </c>
      <c r="G26">
        <v>764</v>
      </c>
      <c r="H26" t="str">
        <f t="shared" si="6"/>
        <v>107764</v>
      </c>
      <c r="J26">
        <v>845</v>
      </c>
      <c r="K26" t="str">
        <f t="shared" si="1"/>
        <v>107845</v>
      </c>
      <c r="M26">
        <v>959</v>
      </c>
      <c r="N26" t="str">
        <f t="shared" si="4"/>
        <v>107959</v>
      </c>
      <c r="O26" s="58"/>
      <c r="P26" s="108">
        <v>10119</v>
      </c>
      <c r="Q26" s="108" t="s">
        <v>340</v>
      </c>
    </row>
    <row r="27" spans="1:20">
      <c r="A27">
        <v>569</v>
      </c>
      <c r="B27" s="140">
        <v>107569</v>
      </c>
      <c r="C27" s="87"/>
      <c r="D27">
        <v>683</v>
      </c>
      <c r="E27" t="str">
        <f t="shared" si="3"/>
        <v>107683</v>
      </c>
      <c r="G27">
        <v>765</v>
      </c>
      <c r="H27" t="str">
        <f t="shared" si="6"/>
        <v>107765</v>
      </c>
      <c r="J27">
        <v>851</v>
      </c>
      <c r="K27" t="str">
        <f t="shared" si="1"/>
        <v>107851</v>
      </c>
      <c r="P27" s="108">
        <v>10121</v>
      </c>
      <c r="Q27" s="108" t="s">
        <v>341</v>
      </c>
    </row>
    <row r="28" spans="1:20">
      <c r="A28" s="132">
        <v>574</v>
      </c>
      <c r="B28" s="250">
        <v>107574</v>
      </c>
      <c r="C28" s="87"/>
      <c r="D28">
        <v>686</v>
      </c>
      <c r="E28" t="str">
        <f t="shared" si="3"/>
        <v>107686</v>
      </c>
      <c r="G28">
        <v>766</v>
      </c>
      <c r="H28" t="str">
        <f t="shared" si="6"/>
        <v>107766</v>
      </c>
      <c r="J28">
        <v>852</v>
      </c>
      <c r="K28" t="str">
        <f t="shared" si="1"/>
        <v>107852</v>
      </c>
      <c r="P28" s="108">
        <v>10122</v>
      </c>
      <c r="Q28" s="108" t="s">
        <v>341</v>
      </c>
    </row>
    <row r="29" spans="1:20">
      <c r="A29">
        <v>578</v>
      </c>
      <c r="B29" s="140">
        <v>107578</v>
      </c>
      <c r="C29" s="87"/>
      <c r="D29">
        <v>691</v>
      </c>
      <c r="E29" t="str">
        <f t="shared" si="3"/>
        <v>107691</v>
      </c>
      <c r="G29">
        <v>767</v>
      </c>
      <c r="H29" t="str">
        <f t="shared" si="6"/>
        <v>107767</v>
      </c>
      <c r="J29">
        <v>853</v>
      </c>
      <c r="K29" t="str">
        <f t="shared" si="1"/>
        <v>107853</v>
      </c>
      <c r="P29" s="108">
        <v>10124</v>
      </c>
      <c r="Q29" s="108" t="s">
        <v>341</v>
      </c>
    </row>
    <row r="30" spans="1:20">
      <c r="A30">
        <v>579</v>
      </c>
      <c r="B30" s="140">
        <v>107579</v>
      </c>
      <c r="C30" s="87"/>
      <c r="D30">
        <v>693</v>
      </c>
      <c r="E30" t="str">
        <f t="shared" si="3"/>
        <v>107693</v>
      </c>
      <c r="G30">
        <v>768</v>
      </c>
      <c r="H30" t="str">
        <f t="shared" si="6"/>
        <v>107768</v>
      </c>
      <c r="J30">
        <v>862</v>
      </c>
      <c r="K30" t="str">
        <f t="shared" si="1"/>
        <v>107862</v>
      </c>
      <c r="P30" s="108">
        <v>10128</v>
      </c>
      <c r="Q30" s="108" t="s">
        <v>341</v>
      </c>
    </row>
    <row r="31" spans="1:20">
      <c r="A31">
        <v>580</v>
      </c>
      <c r="B31" s="140">
        <v>107580</v>
      </c>
      <c r="C31" s="87"/>
      <c r="D31">
        <v>694</v>
      </c>
      <c r="E31" t="str">
        <f t="shared" si="3"/>
        <v>107694</v>
      </c>
      <c r="G31">
        <v>769</v>
      </c>
      <c r="H31" t="str">
        <f t="shared" si="6"/>
        <v>107769</v>
      </c>
      <c r="J31">
        <v>881</v>
      </c>
      <c r="K31" t="str">
        <f t="shared" si="1"/>
        <v>107881</v>
      </c>
      <c r="P31" s="108">
        <v>10129</v>
      </c>
      <c r="Q31" s="108" t="s">
        <v>341</v>
      </c>
    </row>
    <row r="32" spans="1:20">
      <c r="A32">
        <v>582</v>
      </c>
      <c r="B32" s="140">
        <v>107582</v>
      </c>
      <c r="C32" s="87"/>
      <c r="D32">
        <v>695</v>
      </c>
      <c r="E32" t="str">
        <f t="shared" si="3"/>
        <v>107695</v>
      </c>
      <c r="G32">
        <v>771</v>
      </c>
      <c r="H32" t="str">
        <f t="shared" si="6"/>
        <v>107771</v>
      </c>
      <c r="J32">
        <v>886</v>
      </c>
      <c r="K32" t="str">
        <f t="shared" si="1"/>
        <v>107886</v>
      </c>
      <c r="P32" s="133">
        <v>10131</v>
      </c>
      <c r="Q32" s="108" t="s">
        <v>341</v>
      </c>
      <c r="R32" t="s">
        <v>443</v>
      </c>
      <c r="S32" s="137" t="s">
        <v>153</v>
      </c>
      <c r="T32" t="s">
        <v>437</v>
      </c>
    </row>
    <row r="33" spans="1:20">
      <c r="A33">
        <v>583</v>
      </c>
      <c r="B33" s="140">
        <v>107583</v>
      </c>
      <c r="C33" s="87"/>
      <c r="D33">
        <v>699</v>
      </c>
      <c r="E33" t="str">
        <f>107&amp;D33</f>
        <v>107699</v>
      </c>
      <c r="G33">
        <v>775</v>
      </c>
      <c r="H33" t="str">
        <f t="shared" si="6"/>
        <v>107775</v>
      </c>
      <c r="J33">
        <v>887</v>
      </c>
      <c r="K33" t="str">
        <f t="shared" si="1"/>
        <v>107887</v>
      </c>
      <c r="P33" s="134">
        <v>10132</v>
      </c>
      <c r="Q33" s="108" t="s">
        <v>341</v>
      </c>
      <c r="R33" s="58" t="s">
        <v>444</v>
      </c>
      <c r="S33" s="137" t="s">
        <v>153</v>
      </c>
      <c r="T33" t="s">
        <v>437</v>
      </c>
    </row>
    <row r="34" spans="1:20">
      <c r="A34">
        <v>585</v>
      </c>
      <c r="B34" s="140">
        <v>107585</v>
      </c>
      <c r="C34" s="87"/>
      <c r="G34">
        <v>776</v>
      </c>
      <c r="H34" t="str">
        <f t="shared" si="6"/>
        <v>107776</v>
      </c>
      <c r="J34">
        <v>888</v>
      </c>
      <c r="K34" t="str">
        <f t="shared" si="1"/>
        <v>107888</v>
      </c>
      <c r="P34" s="134">
        <v>10135</v>
      </c>
      <c r="Q34" s="109" t="s">
        <v>364</v>
      </c>
      <c r="R34" s="58" t="s">
        <v>445</v>
      </c>
      <c r="S34" s="137" t="s">
        <v>153</v>
      </c>
      <c r="T34" t="s">
        <v>437</v>
      </c>
    </row>
    <row r="35" spans="1:20">
      <c r="A35">
        <v>586</v>
      </c>
      <c r="B35" s="140">
        <v>107586</v>
      </c>
      <c r="C35" s="87"/>
      <c r="G35">
        <v>777</v>
      </c>
      <c r="H35" t="str">
        <f t="shared" si="6"/>
        <v>107777</v>
      </c>
      <c r="J35">
        <v>890</v>
      </c>
      <c r="K35" t="str">
        <f t="shared" si="1"/>
        <v>107890</v>
      </c>
      <c r="P35" s="133">
        <v>10138</v>
      </c>
      <c r="Q35" s="108" t="s">
        <v>341</v>
      </c>
      <c r="R35" t="s">
        <v>446</v>
      </c>
      <c r="S35" s="137" t="s">
        <v>153</v>
      </c>
      <c r="T35" t="s">
        <v>437</v>
      </c>
    </row>
    <row r="36" spans="1:20">
      <c r="A36">
        <v>587</v>
      </c>
      <c r="B36" s="140">
        <v>107587</v>
      </c>
      <c r="C36" s="87"/>
      <c r="G36">
        <v>779</v>
      </c>
      <c r="H36" t="str">
        <f t="shared" si="6"/>
        <v>107779</v>
      </c>
      <c r="J36">
        <v>891</v>
      </c>
      <c r="K36" t="str">
        <f t="shared" si="1"/>
        <v>107891</v>
      </c>
      <c r="P36" s="133">
        <v>10139</v>
      </c>
      <c r="Q36" s="108" t="s">
        <v>341</v>
      </c>
      <c r="R36" t="s">
        <v>447</v>
      </c>
      <c r="S36" s="137" t="s">
        <v>153</v>
      </c>
      <c r="T36" t="s">
        <v>437</v>
      </c>
    </row>
    <row r="37" spans="1:20">
      <c r="A37">
        <v>592</v>
      </c>
      <c r="B37" s="140">
        <v>107592</v>
      </c>
      <c r="C37" s="87"/>
      <c r="G37">
        <v>781</v>
      </c>
      <c r="H37" t="str">
        <f t="shared" si="6"/>
        <v>107781</v>
      </c>
      <c r="J37">
        <v>892</v>
      </c>
      <c r="K37" t="str">
        <f t="shared" si="1"/>
        <v>107892</v>
      </c>
      <c r="P37" s="108">
        <v>10151</v>
      </c>
      <c r="Q37" s="108" t="s">
        <v>341</v>
      </c>
    </row>
    <row r="38" spans="1:20">
      <c r="A38">
        <v>593</v>
      </c>
      <c r="B38" s="140">
        <v>107593</v>
      </c>
      <c r="C38" s="87"/>
      <c r="G38">
        <v>782</v>
      </c>
      <c r="H38" t="str">
        <f t="shared" si="6"/>
        <v>107782</v>
      </c>
      <c r="J38">
        <v>898</v>
      </c>
      <c r="K38" t="str">
        <f t="shared" si="1"/>
        <v>107898</v>
      </c>
      <c r="P38" s="108">
        <v>10152</v>
      </c>
      <c r="Q38" s="108" t="s">
        <v>341</v>
      </c>
    </row>
    <row r="39" spans="1:20">
      <c r="A39">
        <v>594</v>
      </c>
      <c r="B39" s="140">
        <v>107594</v>
      </c>
      <c r="C39" s="87"/>
      <c r="G39">
        <v>784</v>
      </c>
      <c r="H39" t="str">
        <f t="shared" si="6"/>
        <v>107784</v>
      </c>
      <c r="P39" s="108">
        <v>10154</v>
      </c>
      <c r="Q39" s="108" t="s">
        <v>341</v>
      </c>
    </row>
    <row r="40" spans="1:20">
      <c r="A40">
        <v>596</v>
      </c>
      <c r="B40" s="140">
        <v>107596</v>
      </c>
      <c r="C40" s="87"/>
      <c r="G40">
        <v>786</v>
      </c>
      <c r="H40" t="str">
        <f t="shared" si="6"/>
        <v>107786</v>
      </c>
      <c r="P40" s="108">
        <v>10158</v>
      </c>
      <c r="Q40" s="108" t="s">
        <v>341</v>
      </c>
    </row>
    <row r="41" spans="1:20">
      <c r="A41">
        <v>598</v>
      </c>
      <c r="B41" s="140">
        <v>107598</v>
      </c>
      <c r="G41">
        <v>787</v>
      </c>
      <c r="H41" t="str">
        <f t="shared" si="6"/>
        <v>107787</v>
      </c>
      <c r="J41" s="58"/>
      <c r="P41" s="108">
        <v>10159</v>
      </c>
      <c r="Q41" s="108" t="s">
        <v>341</v>
      </c>
    </row>
    <row r="42" spans="1:20">
      <c r="A42">
        <v>599</v>
      </c>
      <c r="B42" s="227">
        <v>107599</v>
      </c>
      <c r="G42">
        <v>789</v>
      </c>
      <c r="H42" t="str">
        <f t="shared" si="6"/>
        <v>107789</v>
      </c>
      <c r="P42" s="108">
        <v>10161</v>
      </c>
      <c r="Q42" s="108" t="s">
        <v>341</v>
      </c>
    </row>
    <row r="43" spans="1:20">
      <c r="B43" s="167"/>
      <c r="G43">
        <v>791</v>
      </c>
      <c r="H43" t="str">
        <f t="shared" si="6"/>
        <v>107791</v>
      </c>
      <c r="P43" s="108">
        <v>10162</v>
      </c>
      <c r="Q43" s="108" t="s">
        <v>341</v>
      </c>
    </row>
    <row r="44" spans="1:20">
      <c r="B44" s="167"/>
      <c r="G44">
        <v>793</v>
      </c>
      <c r="H44" t="str">
        <f t="shared" si="6"/>
        <v>107793</v>
      </c>
      <c r="P44" s="108">
        <v>10164</v>
      </c>
      <c r="Q44" s="108" t="s">
        <v>341</v>
      </c>
    </row>
    <row r="45" spans="1:20">
      <c r="G45">
        <v>797</v>
      </c>
      <c r="H45" t="str">
        <f t="shared" si="6"/>
        <v>107797</v>
      </c>
      <c r="P45" s="108">
        <v>10168</v>
      </c>
      <c r="Q45" s="108" t="s">
        <v>341</v>
      </c>
    </row>
    <row r="46" spans="1:20">
      <c r="G46">
        <v>798</v>
      </c>
      <c r="H46" t="str">
        <f t="shared" si="6"/>
        <v>107798</v>
      </c>
      <c r="P46" s="108">
        <v>10169</v>
      </c>
      <c r="Q46" s="108" t="s">
        <v>341</v>
      </c>
    </row>
    <row r="47" spans="1:20">
      <c r="P47" s="108">
        <v>10171</v>
      </c>
      <c r="Q47" s="108" t="s">
        <v>345</v>
      </c>
    </row>
    <row r="48" spans="1:20">
      <c r="P48" s="108">
        <v>10172</v>
      </c>
      <c r="Q48" s="108" t="s">
        <v>345</v>
      </c>
    </row>
    <row r="49" spans="2:17">
      <c r="P49" s="108">
        <v>10174</v>
      </c>
      <c r="Q49" s="108" t="s">
        <v>345</v>
      </c>
    </row>
    <row r="50" spans="2:17">
      <c r="P50" s="108">
        <v>10178</v>
      </c>
      <c r="Q50" s="108" t="s">
        <v>345</v>
      </c>
    </row>
    <row r="51" spans="2:17">
      <c r="P51" s="108">
        <v>10179</v>
      </c>
      <c r="Q51" s="108" t="s">
        <v>345</v>
      </c>
    </row>
    <row r="52" spans="2:17">
      <c r="I52" s="58"/>
      <c r="P52" s="108">
        <v>10181</v>
      </c>
      <c r="Q52" s="108" t="s">
        <v>345</v>
      </c>
    </row>
    <row r="53" spans="2:17">
      <c r="B53">
        <v>107125</v>
      </c>
      <c r="I53" s="58"/>
      <c r="P53" s="108">
        <v>10182</v>
      </c>
      <c r="Q53" s="108" t="s">
        <v>345</v>
      </c>
    </row>
    <row r="54" spans="2:17">
      <c r="B54">
        <v>107127</v>
      </c>
      <c r="G54">
        <v>107912</v>
      </c>
      <c r="H54" s="58" t="s">
        <v>448</v>
      </c>
      <c r="I54" s="58"/>
      <c r="P54" s="108">
        <v>10184</v>
      </c>
      <c r="Q54" s="108" t="s">
        <v>345</v>
      </c>
    </row>
    <row r="55" spans="2:17">
      <c r="B55">
        <v>107137</v>
      </c>
      <c r="G55">
        <v>107780</v>
      </c>
      <c r="H55" s="58" t="s">
        <v>449</v>
      </c>
      <c r="I55" s="58"/>
      <c r="P55" s="108">
        <v>10188</v>
      </c>
      <c r="Q55" s="108" t="s">
        <v>345</v>
      </c>
    </row>
    <row r="56" spans="2:17">
      <c r="B56">
        <v>107139</v>
      </c>
      <c r="G56">
        <v>107681</v>
      </c>
      <c r="H56" s="58" t="s">
        <v>450</v>
      </c>
      <c r="I56" s="58"/>
      <c r="P56" s="108">
        <v>10189</v>
      </c>
      <c r="Q56" s="108" t="s">
        <v>345</v>
      </c>
    </row>
    <row r="57" spans="2:17">
      <c r="B57">
        <v>107141</v>
      </c>
      <c r="G57">
        <v>107606</v>
      </c>
      <c r="H57" s="58" t="s">
        <v>451</v>
      </c>
      <c r="I57" s="58"/>
      <c r="P57" s="108">
        <v>10191</v>
      </c>
      <c r="Q57" s="108" t="s">
        <v>345</v>
      </c>
    </row>
    <row r="58" spans="2:17">
      <c r="B58">
        <v>107145</v>
      </c>
      <c r="G58">
        <v>107584</v>
      </c>
      <c r="H58" s="58" t="s">
        <v>452</v>
      </c>
      <c r="P58" s="108">
        <v>10192</v>
      </c>
      <c r="Q58" s="108" t="s">
        <v>345</v>
      </c>
    </row>
    <row r="59" spans="2:17">
      <c r="B59">
        <v>107526</v>
      </c>
      <c r="G59">
        <v>107727</v>
      </c>
      <c r="H59" s="58" t="s">
        <v>453</v>
      </c>
      <c r="I59" s="58"/>
      <c r="P59" s="108">
        <v>10194</v>
      </c>
      <c r="Q59" s="108" t="s">
        <v>345</v>
      </c>
    </row>
    <row r="60" spans="2:17">
      <c r="B60">
        <v>107529</v>
      </c>
      <c r="G60">
        <v>107902</v>
      </c>
      <c r="H60" s="58" t="s">
        <v>454</v>
      </c>
      <c r="I60" s="58"/>
      <c r="P60" s="108">
        <v>10198</v>
      </c>
      <c r="Q60" s="108" t="s">
        <v>345</v>
      </c>
    </row>
    <row r="61" spans="2:17">
      <c r="B61">
        <v>107530</v>
      </c>
      <c r="G61">
        <v>107945</v>
      </c>
      <c r="H61" s="58" t="s">
        <v>455</v>
      </c>
      <c r="P61" s="108">
        <v>10199</v>
      </c>
      <c r="Q61" s="108" t="s">
        <v>345</v>
      </c>
    </row>
    <row r="62" spans="2:17">
      <c r="B62">
        <v>107531</v>
      </c>
      <c r="G62" s="132">
        <v>107692</v>
      </c>
      <c r="H62" s="58" t="s">
        <v>456</v>
      </c>
      <c r="P62" s="108">
        <v>10201</v>
      </c>
      <c r="Q62" s="108" t="s">
        <v>341</v>
      </c>
    </row>
    <row r="63" spans="2:17">
      <c r="B63">
        <v>107534</v>
      </c>
      <c r="G63" s="132">
        <v>107939</v>
      </c>
      <c r="H63" s="58" t="s">
        <v>457</v>
      </c>
      <c r="P63" s="108">
        <v>10202</v>
      </c>
      <c r="Q63" s="108" t="s">
        <v>341</v>
      </c>
    </row>
    <row r="64" spans="2:17">
      <c r="B64">
        <v>107535</v>
      </c>
      <c r="G64" s="132">
        <v>107614</v>
      </c>
      <c r="H64" s="58" t="s">
        <v>458</v>
      </c>
      <c r="P64" s="108">
        <v>10204</v>
      </c>
      <c r="Q64" s="108" t="s">
        <v>341</v>
      </c>
    </row>
    <row r="65" spans="2:20">
      <c r="B65">
        <v>107536</v>
      </c>
      <c r="G65" s="132">
        <v>107548</v>
      </c>
      <c r="H65" s="58" t="s">
        <v>459</v>
      </c>
      <c r="P65" s="133">
        <v>10205</v>
      </c>
      <c r="Q65" s="108" t="s">
        <v>341</v>
      </c>
      <c r="R65" t="s">
        <v>460</v>
      </c>
      <c r="S65" s="137" t="s">
        <v>153</v>
      </c>
      <c r="T65" t="s">
        <v>437</v>
      </c>
    </row>
    <row r="66" spans="2:20">
      <c r="B66">
        <v>107538</v>
      </c>
      <c r="G66" s="132">
        <v>107719</v>
      </c>
      <c r="H66" s="58" t="s">
        <v>461</v>
      </c>
      <c r="P66" s="108">
        <v>10208</v>
      </c>
      <c r="Q66" s="108" t="s">
        <v>341</v>
      </c>
    </row>
    <row r="67" spans="2:20">
      <c r="B67" s="140">
        <v>107539</v>
      </c>
      <c r="G67" s="142">
        <v>107137</v>
      </c>
      <c r="H67" t="s">
        <v>462</v>
      </c>
      <c r="P67" s="108">
        <v>10209</v>
      </c>
      <c r="Q67" s="108" t="s">
        <v>341</v>
      </c>
    </row>
    <row r="68" spans="2:20">
      <c r="B68">
        <v>107547</v>
      </c>
      <c r="G68" s="142">
        <v>107954</v>
      </c>
      <c r="H68" t="s">
        <v>463</v>
      </c>
      <c r="P68" s="133">
        <v>10211</v>
      </c>
      <c r="Q68" s="108" t="s">
        <v>341</v>
      </c>
      <c r="R68" t="s">
        <v>464</v>
      </c>
      <c r="S68" s="137" t="s">
        <v>153</v>
      </c>
      <c r="T68" t="s">
        <v>437</v>
      </c>
    </row>
    <row r="69" spans="2:20">
      <c r="B69">
        <v>107551</v>
      </c>
      <c r="G69" s="142">
        <v>666</v>
      </c>
      <c r="H69" t="s">
        <v>465</v>
      </c>
      <c r="P69" s="108">
        <v>10231</v>
      </c>
      <c r="Q69" s="108" t="s">
        <v>341</v>
      </c>
    </row>
    <row r="70" spans="2:20">
      <c r="B70">
        <v>107553</v>
      </c>
      <c r="G70">
        <v>107581</v>
      </c>
      <c r="H70" t="s">
        <v>466</v>
      </c>
      <c r="P70" s="108">
        <v>10232</v>
      </c>
      <c r="Q70" s="108" t="s">
        <v>341</v>
      </c>
    </row>
    <row r="71" spans="2:20">
      <c r="B71">
        <v>107558</v>
      </c>
      <c r="G71" s="132">
        <v>107628</v>
      </c>
      <c r="H71" s="58" t="s">
        <v>467</v>
      </c>
      <c r="P71" s="108">
        <v>10234</v>
      </c>
      <c r="Q71" s="108" t="s">
        <v>341</v>
      </c>
    </row>
    <row r="72" spans="2:20">
      <c r="B72">
        <v>107559</v>
      </c>
      <c r="G72" s="132">
        <v>143</v>
      </c>
      <c r="H72" s="58" t="s">
        <v>468</v>
      </c>
      <c r="P72" s="108">
        <v>10238</v>
      </c>
      <c r="Q72" s="108" t="s">
        <v>341</v>
      </c>
    </row>
    <row r="73" spans="2:20">
      <c r="B73">
        <v>107564</v>
      </c>
      <c r="G73" s="132">
        <v>107141</v>
      </c>
      <c r="H73" s="58" t="s">
        <v>469</v>
      </c>
      <c r="P73" s="108">
        <v>10239</v>
      </c>
      <c r="Q73" s="108" t="s">
        <v>341</v>
      </c>
    </row>
    <row r="74" spans="2:20">
      <c r="B74">
        <v>107565</v>
      </c>
      <c r="G74" s="132">
        <v>107795</v>
      </c>
      <c r="H74" s="58" t="s">
        <v>470</v>
      </c>
      <c r="P74" s="108">
        <v>10241</v>
      </c>
      <c r="Q74" s="108" t="s">
        <v>369</v>
      </c>
    </row>
    <row r="75" spans="2:20">
      <c r="B75">
        <v>107567</v>
      </c>
      <c r="P75" s="108">
        <v>10242</v>
      </c>
      <c r="Q75" s="108" t="s">
        <v>369</v>
      </c>
    </row>
    <row r="76" spans="2:20">
      <c r="B76">
        <v>107569</v>
      </c>
      <c r="P76" s="108">
        <v>10244</v>
      </c>
      <c r="Q76" s="108" t="s">
        <v>369</v>
      </c>
    </row>
    <row r="77" spans="2:20">
      <c r="B77">
        <v>107574</v>
      </c>
      <c r="P77" s="108">
        <v>10248</v>
      </c>
      <c r="Q77" s="108" t="s">
        <v>369</v>
      </c>
    </row>
    <row r="78" spans="2:20">
      <c r="B78">
        <v>107578</v>
      </c>
      <c r="P78" s="108">
        <v>10249</v>
      </c>
      <c r="Q78" s="108" t="s">
        <v>369</v>
      </c>
    </row>
    <row r="79" spans="2:20">
      <c r="B79">
        <v>107579</v>
      </c>
      <c r="P79" s="108">
        <v>10251</v>
      </c>
      <c r="Q79" s="108" t="s">
        <v>341</v>
      </c>
    </row>
    <row r="80" spans="2:20">
      <c r="B80">
        <v>107580</v>
      </c>
      <c r="P80" s="108">
        <v>10252</v>
      </c>
      <c r="Q80" s="108" t="s">
        <v>341</v>
      </c>
    </row>
    <row r="81" spans="2:17">
      <c r="B81">
        <v>107581</v>
      </c>
      <c r="P81" s="108">
        <v>10254</v>
      </c>
      <c r="Q81" s="108" t="s">
        <v>341</v>
      </c>
    </row>
    <row r="82" spans="2:17">
      <c r="B82">
        <v>107582</v>
      </c>
      <c r="P82" s="108">
        <v>10258</v>
      </c>
      <c r="Q82" s="108" t="s">
        <v>341</v>
      </c>
    </row>
    <row r="83" spans="2:17">
      <c r="B83">
        <v>107583</v>
      </c>
      <c r="P83" s="108">
        <v>10259</v>
      </c>
      <c r="Q83" s="108" t="s">
        <v>341</v>
      </c>
    </row>
    <row r="84" spans="2:17">
      <c r="B84">
        <v>107585</v>
      </c>
      <c r="P84" s="108">
        <v>10261</v>
      </c>
      <c r="Q84" s="108" t="s">
        <v>345</v>
      </c>
    </row>
    <row r="85" spans="2:17">
      <c r="B85">
        <v>107586</v>
      </c>
      <c r="P85" s="108">
        <v>10262</v>
      </c>
      <c r="Q85" s="108" t="s">
        <v>345</v>
      </c>
    </row>
    <row r="86" spans="2:17">
      <c r="B86">
        <v>107587</v>
      </c>
      <c r="P86" s="108">
        <v>10264</v>
      </c>
      <c r="Q86" s="108" t="s">
        <v>345</v>
      </c>
    </row>
    <row r="87" spans="2:17">
      <c r="B87">
        <v>107592</v>
      </c>
      <c r="P87" s="108">
        <v>10268</v>
      </c>
      <c r="Q87" s="108" t="s">
        <v>345</v>
      </c>
    </row>
    <row r="88" spans="2:17">
      <c r="B88">
        <v>107593</v>
      </c>
      <c r="P88" s="108">
        <v>10269</v>
      </c>
      <c r="Q88" s="108" t="s">
        <v>345</v>
      </c>
    </row>
    <row r="89" spans="2:17">
      <c r="B89">
        <v>107594</v>
      </c>
      <c r="P89" s="108">
        <v>10271</v>
      </c>
      <c r="Q89" s="108" t="s">
        <v>345</v>
      </c>
    </row>
    <row r="90" spans="2:17">
      <c r="B90">
        <v>107596</v>
      </c>
      <c r="P90" s="108">
        <v>10272</v>
      </c>
      <c r="Q90" s="108" t="s">
        <v>345</v>
      </c>
    </row>
    <row r="91" spans="2:17">
      <c r="B91">
        <v>107598</v>
      </c>
      <c r="P91" s="108">
        <v>10274</v>
      </c>
      <c r="Q91" s="108" t="s">
        <v>345</v>
      </c>
    </row>
    <row r="92" spans="2:17">
      <c r="B92">
        <v>107599</v>
      </c>
      <c r="P92" s="108">
        <v>10278</v>
      </c>
      <c r="Q92" s="108" t="s">
        <v>345</v>
      </c>
    </row>
    <row r="93" spans="2:17">
      <c r="B93" s="165">
        <v>101520</v>
      </c>
      <c r="P93" s="108">
        <v>10279</v>
      </c>
      <c r="Q93" s="108" t="s">
        <v>345</v>
      </c>
    </row>
    <row r="94" spans="2:17">
      <c r="B94" s="165">
        <v>101521</v>
      </c>
      <c r="P94" s="108">
        <v>10281</v>
      </c>
      <c r="Q94" s="108" t="s">
        <v>345</v>
      </c>
    </row>
    <row r="95" spans="2:17">
      <c r="B95" s="165">
        <v>101522</v>
      </c>
      <c r="P95" s="108">
        <v>10282</v>
      </c>
      <c r="Q95" s="108" t="s">
        <v>345</v>
      </c>
    </row>
    <row r="96" spans="2:17">
      <c r="B96">
        <v>107603</v>
      </c>
      <c r="P96" s="108">
        <v>10284</v>
      </c>
      <c r="Q96" s="108" t="s">
        <v>345</v>
      </c>
    </row>
    <row r="97" spans="2:20">
      <c r="B97">
        <v>107605</v>
      </c>
      <c r="P97" s="108">
        <v>10288</v>
      </c>
      <c r="Q97" s="108" t="s">
        <v>345</v>
      </c>
    </row>
    <row r="98" spans="2:20">
      <c r="B98">
        <v>107609</v>
      </c>
      <c r="P98" s="108">
        <v>10289</v>
      </c>
      <c r="Q98" s="108" t="s">
        <v>345</v>
      </c>
    </row>
    <row r="99" spans="2:20">
      <c r="B99">
        <v>107610</v>
      </c>
      <c r="P99" s="133">
        <v>10305</v>
      </c>
      <c r="Q99" s="108" t="s">
        <v>345</v>
      </c>
      <c r="R99" t="s">
        <v>471</v>
      </c>
      <c r="S99" s="136" t="s">
        <v>153</v>
      </c>
      <c r="T99" t="s">
        <v>472</v>
      </c>
    </row>
    <row r="100" spans="2:20">
      <c r="B100">
        <v>107616</v>
      </c>
      <c r="P100" s="133">
        <v>10315</v>
      </c>
      <c r="Q100" s="108" t="s">
        <v>345</v>
      </c>
      <c r="R100" t="s">
        <v>473</v>
      </c>
      <c r="S100" s="136" t="s">
        <v>153</v>
      </c>
      <c r="T100" t="s">
        <v>472</v>
      </c>
    </row>
    <row r="101" spans="2:20">
      <c r="B101">
        <v>107619</v>
      </c>
      <c r="P101" s="108">
        <v>10401</v>
      </c>
      <c r="Q101" s="108" t="s">
        <v>345</v>
      </c>
    </row>
    <row r="102" spans="2:20">
      <c r="B102">
        <v>107620</v>
      </c>
      <c r="P102" s="108">
        <v>10402</v>
      </c>
      <c r="Q102" s="108" t="s">
        <v>345</v>
      </c>
    </row>
    <row r="103" spans="2:20">
      <c r="B103">
        <v>107622</v>
      </c>
      <c r="P103" s="108">
        <v>10404</v>
      </c>
      <c r="Q103" s="108" t="s">
        <v>345</v>
      </c>
    </row>
    <row r="104" spans="2:20">
      <c r="B104">
        <v>107628</v>
      </c>
      <c r="P104" s="108">
        <v>10408</v>
      </c>
      <c r="Q104" s="108" t="s">
        <v>345</v>
      </c>
    </row>
    <row r="105" spans="2:20">
      <c r="B105">
        <v>107632</v>
      </c>
      <c r="P105" s="108">
        <v>10409</v>
      </c>
      <c r="Q105" s="108" t="s">
        <v>345</v>
      </c>
    </row>
    <row r="106" spans="2:20">
      <c r="B106">
        <v>107633</v>
      </c>
      <c r="P106" s="133">
        <v>10411</v>
      </c>
      <c r="Q106" s="108" t="s">
        <v>345</v>
      </c>
      <c r="R106" t="s">
        <v>474</v>
      </c>
      <c r="S106" s="136" t="s">
        <v>153</v>
      </c>
      <c r="T106" t="s">
        <v>472</v>
      </c>
    </row>
    <row r="107" spans="2:20">
      <c r="B107">
        <v>107635</v>
      </c>
      <c r="P107" s="133">
        <v>10418</v>
      </c>
      <c r="Q107" s="108" t="s">
        <v>345</v>
      </c>
      <c r="R107" t="s">
        <v>475</v>
      </c>
      <c r="S107" s="136" t="s">
        <v>153</v>
      </c>
      <c r="T107" t="s">
        <v>472</v>
      </c>
    </row>
    <row r="108" spans="2:20">
      <c r="B108">
        <v>107640</v>
      </c>
      <c r="P108" s="133">
        <v>10419</v>
      </c>
      <c r="Q108" s="108" t="s">
        <v>345</v>
      </c>
      <c r="R108" t="s">
        <v>476</v>
      </c>
      <c r="S108" s="136" t="s">
        <v>153</v>
      </c>
      <c r="T108" t="s">
        <v>472</v>
      </c>
    </row>
    <row r="109" spans="2:20">
      <c r="B109">
        <v>107643</v>
      </c>
      <c r="P109" s="133">
        <v>10421</v>
      </c>
      <c r="Q109" s="108" t="s">
        <v>345</v>
      </c>
      <c r="R109" t="s">
        <v>477</v>
      </c>
      <c r="S109" s="136" t="s">
        <v>153</v>
      </c>
      <c r="T109" t="s">
        <v>472</v>
      </c>
    </row>
    <row r="110" spans="2:20">
      <c r="B110">
        <v>107656</v>
      </c>
      <c r="P110" s="133">
        <v>10429</v>
      </c>
      <c r="Q110" s="108" t="s">
        <v>345</v>
      </c>
      <c r="R110" t="s">
        <v>478</v>
      </c>
      <c r="S110" s="136" t="s">
        <v>153</v>
      </c>
      <c r="T110" t="s">
        <v>472</v>
      </c>
    </row>
    <row r="111" spans="2:20">
      <c r="B111">
        <v>107657</v>
      </c>
      <c r="P111" s="108">
        <v>10451</v>
      </c>
      <c r="Q111" s="108" t="s">
        <v>345</v>
      </c>
    </row>
    <row r="112" spans="2:20">
      <c r="B112">
        <v>107665</v>
      </c>
      <c r="P112" s="108">
        <v>10452</v>
      </c>
      <c r="Q112" s="108" t="s">
        <v>345</v>
      </c>
    </row>
    <row r="113" spans="2:20">
      <c r="B113">
        <v>107667</v>
      </c>
      <c r="P113" s="133">
        <v>10453</v>
      </c>
      <c r="Q113" s="108" t="s">
        <v>345</v>
      </c>
      <c r="R113" t="s">
        <v>479</v>
      </c>
      <c r="S113" s="136" t="s">
        <v>153</v>
      </c>
      <c r="T113" t="s">
        <v>472</v>
      </c>
    </row>
    <row r="114" spans="2:20">
      <c r="B114">
        <v>107671</v>
      </c>
      <c r="P114" s="108">
        <v>10454</v>
      </c>
      <c r="Q114" s="108" t="s">
        <v>345</v>
      </c>
    </row>
    <row r="115" spans="2:20">
      <c r="B115">
        <v>107672</v>
      </c>
      <c r="P115" s="108">
        <v>10458</v>
      </c>
      <c r="Q115" s="108" t="s">
        <v>345</v>
      </c>
    </row>
    <row r="116" spans="2:20">
      <c r="B116">
        <v>107677</v>
      </c>
      <c r="P116" s="108">
        <v>10459</v>
      </c>
      <c r="Q116" s="108" t="s">
        <v>345</v>
      </c>
    </row>
    <row r="117" spans="2:20">
      <c r="B117">
        <v>107678</v>
      </c>
      <c r="P117" s="133">
        <v>10471</v>
      </c>
      <c r="Q117" s="108" t="s">
        <v>345</v>
      </c>
      <c r="R117" t="s">
        <v>480</v>
      </c>
      <c r="S117" s="136" t="s">
        <v>153</v>
      </c>
      <c r="T117" t="s">
        <v>472</v>
      </c>
    </row>
    <row r="118" spans="2:20">
      <c r="B118">
        <v>107682</v>
      </c>
      <c r="P118" s="133">
        <v>10478</v>
      </c>
      <c r="Q118" s="108" t="s">
        <v>345</v>
      </c>
      <c r="R118" t="s">
        <v>481</v>
      </c>
      <c r="S118" s="136" t="s">
        <v>153</v>
      </c>
      <c r="T118" t="s">
        <v>472</v>
      </c>
    </row>
    <row r="119" spans="2:20">
      <c r="B119">
        <v>107683</v>
      </c>
      <c r="P119" s="133">
        <v>10479</v>
      </c>
      <c r="Q119" s="108" t="s">
        <v>345</v>
      </c>
      <c r="R119" t="s">
        <v>482</v>
      </c>
      <c r="S119" s="136" t="s">
        <v>153</v>
      </c>
      <c r="T119" t="s">
        <v>472</v>
      </c>
    </row>
    <row r="120" spans="2:20">
      <c r="B120">
        <v>107686</v>
      </c>
      <c r="P120" s="131">
        <v>10805</v>
      </c>
      <c r="Q120" s="108" t="s">
        <v>345</v>
      </c>
      <c r="R120" t="s">
        <v>783</v>
      </c>
      <c r="S120" s="136" t="s">
        <v>153</v>
      </c>
      <c r="T120" t="s">
        <v>472</v>
      </c>
    </row>
    <row r="121" spans="2:20">
      <c r="B121">
        <v>107691</v>
      </c>
      <c r="P121" s="133">
        <v>10811</v>
      </c>
      <c r="Q121" s="108" t="s">
        <v>345</v>
      </c>
      <c r="R121" t="s">
        <v>483</v>
      </c>
      <c r="S121" s="136" t="s">
        <v>153</v>
      </c>
      <c r="T121" t="s">
        <v>472</v>
      </c>
    </row>
    <row r="122" spans="2:20">
      <c r="B122">
        <v>107693</v>
      </c>
      <c r="P122" s="133">
        <v>10812</v>
      </c>
      <c r="Q122" s="108" t="s">
        <v>345</v>
      </c>
      <c r="R122" t="s">
        <v>484</v>
      </c>
      <c r="S122" s="136" t="s">
        <v>153</v>
      </c>
      <c r="T122" t="s">
        <v>472</v>
      </c>
    </row>
    <row r="123" spans="2:20">
      <c r="B123">
        <v>107694</v>
      </c>
      <c r="P123" s="133">
        <v>10814</v>
      </c>
      <c r="Q123" s="108" t="s">
        <v>345</v>
      </c>
      <c r="R123" t="s">
        <v>485</v>
      </c>
      <c r="S123" s="136" t="s">
        <v>153</v>
      </c>
      <c r="T123" t="s">
        <v>472</v>
      </c>
    </row>
    <row r="124" spans="2:20">
      <c r="B124">
        <v>107695</v>
      </c>
      <c r="P124" s="133">
        <v>10818</v>
      </c>
      <c r="Q124" s="108" t="s">
        <v>345</v>
      </c>
      <c r="R124" t="s">
        <v>486</v>
      </c>
      <c r="S124" s="136" t="s">
        <v>153</v>
      </c>
      <c r="T124" t="s">
        <v>472</v>
      </c>
    </row>
    <row r="125" spans="2:20">
      <c r="B125">
        <v>107699</v>
      </c>
      <c r="P125" s="133">
        <v>10819</v>
      </c>
      <c r="Q125" s="108" t="s">
        <v>345</v>
      </c>
      <c r="R125" t="s">
        <v>487</v>
      </c>
      <c r="S125" s="136" t="s">
        <v>153</v>
      </c>
      <c r="T125" t="s">
        <v>472</v>
      </c>
    </row>
    <row r="126" spans="2:20">
      <c r="B126">
        <v>107702</v>
      </c>
      <c r="P126" s="133">
        <v>10821</v>
      </c>
      <c r="Q126" s="108" t="s">
        <v>345</v>
      </c>
      <c r="R126" t="s">
        <v>488</v>
      </c>
      <c r="S126" s="136" t="s">
        <v>153</v>
      </c>
      <c r="T126" t="s">
        <v>472</v>
      </c>
    </row>
    <row r="127" spans="2:20">
      <c r="B127">
        <v>107709</v>
      </c>
      <c r="P127" s="134">
        <v>10822</v>
      </c>
      <c r="Q127" s="108" t="s">
        <v>345</v>
      </c>
      <c r="R127" s="58" t="s">
        <v>489</v>
      </c>
      <c r="S127" s="136" t="s">
        <v>153</v>
      </c>
      <c r="T127" t="s">
        <v>472</v>
      </c>
    </row>
    <row r="128" spans="2:20">
      <c r="B128">
        <v>107710</v>
      </c>
      <c r="P128" s="134">
        <v>10824</v>
      </c>
      <c r="Q128" s="108" t="s">
        <v>345</v>
      </c>
      <c r="R128" s="58" t="s">
        <v>490</v>
      </c>
      <c r="S128" s="136"/>
    </row>
    <row r="129" spans="2:20">
      <c r="B129">
        <v>107714</v>
      </c>
      <c r="P129" s="133">
        <v>10828</v>
      </c>
      <c r="Q129" s="108" t="s">
        <v>345</v>
      </c>
      <c r="R129" t="s">
        <v>491</v>
      </c>
      <c r="S129" s="136" t="s">
        <v>153</v>
      </c>
      <c r="T129" t="s">
        <v>472</v>
      </c>
    </row>
    <row r="130" spans="2:20">
      <c r="B130">
        <v>107717</v>
      </c>
      <c r="P130" s="133">
        <v>10829</v>
      </c>
      <c r="Q130" s="108" t="s">
        <v>345</v>
      </c>
      <c r="R130" t="s">
        <v>492</v>
      </c>
      <c r="S130" s="136" t="s">
        <v>153</v>
      </c>
      <c r="T130" t="s">
        <v>472</v>
      </c>
    </row>
    <row r="131" spans="2:20">
      <c r="B131">
        <v>107720</v>
      </c>
      <c r="P131" s="108">
        <v>10831</v>
      </c>
      <c r="Q131" s="108" t="s">
        <v>343</v>
      </c>
    </row>
    <row r="132" spans="2:20">
      <c r="B132">
        <v>107721</v>
      </c>
      <c r="P132" s="108">
        <v>10832</v>
      </c>
      <c r="Q132" s="108" t="s">
        <v>343</v>
      </c>
    </row>
    <row r="133" spans="2:20">
      <c r="B133">
        <v>107724</v>
      </c>
      <c r="P133" s="108">
        <v>10834</v>
      </c>
      <c r="Q133" s="108" t="s">
        <v>343</v>
      </c>
    </row>
    <row r="134" spans="2:20">
      <c r="B134">
        <v>107726</v>
      </c>
      <c r="P134" s="108">
        <v>10835</v>
      </c>
      <c r="Q134" s="108" t="s">
        <v>419</v>
      </c>
      <c r="S134" s="136" t="s">
        <v>153</v>
      </c>
    </row>
    <row r="135" spans="2:20">
      <c r="B135">
        <v>107728</v>
      </c>
      <c r="P135" s="108">
        <v>10838</v>
      </c>
      <c r="Q135" s="108" t="s">
        <v>343</v>
      </c>
    </row>
    <row r="136" spans="2:20">
      <c r="B136">
        <v>107730</v>
      </c>
      <c r="P136" s="108">
        <v>10839</v>
      </c>
      <c r="Q136" s="108" t="s">
        <v>343</v>
      </c>
    </row>
    <row r="137" spans="2:20">
      <c r="B137">
        <v>107731</v>
      </c>
      <c r="P137" s="108">
        <v>10841</v>
      </c>
      <c r="Q137" s="108" t="s">
        <v>342</v>
      </c>
    </row>
    <row r="138" spans="2:20">
      <c r="B138">
        <v>107732</v>
      </c>
      <c r="P138" s="108">
        <v>10842</v>
      </c>
      <c r="Q138" s="108" t="s">
        <v>342</v>
      </c>
    </row>
    <row r="139" spans="2:20">
      <c r="B139">
        <v>107733</v>
      </c>
      <c r="P139" s="108">
        <v>10844</v>
      </c>
      <c r="Q139" s="108" t="s">
        <v>342</v>
      </c>
    </row>
    <row r="140" spans="2:20">
      <c r="B140">
        <v>107734</v>
      </c>
      <c r="P140" s="133">
        <v>10845</v>
      </c>
      <c r="Q140" s="108" t="s">
        <v>342</v>
      </c>
      <c r="R140" t="s">
        <v>493</v>
      </c>
      <c r="S140" s="136" t="s">
        <v>153</v>
      </c>
      <c r="T140" t="s">
        <v>494</v>
      </c>
    </row>
    <row r="141" spans="2:20">
      <c r="B141">
        <v>107735</v>
      </c>
      <c r="P141" s="108">
        <v>10848</v>
      </c>
      <c r="Q141" s="108" t="s">
        <v>342</v>
      </c>
    </row>
    <row r="142" spans="2:20">
      <c r="B142">
        <v>107742</v>
      </c>
      <c r="P142" s="108">
        <v>10849</v>
      </c>
      <c r="Q142" s="108" t="s">
        <v>342</v>
      </c>
    </row>
    <row r="143" spans="2:20">
      <c r="B143">
        <v>107743</v>
      </c>
      <c r="P143" s="108">
        <v>10851</v>
      </c>
      <c r="Q143" s="108" t="s">
        <v>344</v>
      </c>
    </row>
    <row r="144" spans="2:20">
      <c r="B144">
        <v>107749</v>
      </c>
      <c r="P144" s="108">
        <v>10852</v>
      </c>
      <c r="Q144" s="108" t="s">
        <v>344</v>
      </c>
    </row>
    <row r="145" spans="2:20">
      <c r="B145">
        <v>107754</v>
      </c>
      <c r="P145" s="108">
        <v>10854</v>
      </c>
      <c r="Q145" s="108" t="s">
        <v>344</v>
      </c>
    </row>
    <row r="146" spans="2:20">
      <c r="B146">
        <v>107759</v>
      </c>
      <c r="P146" s="108">
        <v>10858</v>
      </c>
      <c r="Q146" s="108" t="s">
        <v>344</v>
      </c>
    </row>
    <row r="147" spans="2:20">
      <c r="B147">
        <v>107763</v>
      </c>
      <c r="P147" s="108">
        <v>10859</v>
      </c>
      <c r="Q147" s="108" t="s">
        <v>344</v>
      </c>
    </row>
    <row r="148" spans="2:20">
      <c r="B148">
        <v>107764</v>
      </c>
      <c r="P148" s="108">
        <v>10861</v>
      </c>
      <c r="Q148" s="108" t="s">
        <v>342</v>
      </c>
    </row>
    <row r="149" spans="2:20">
      <c r="B149">
        <v>107765</v>
      </c>
      <c r="P149" s="108">
        <v>10862</v>
      </c>
      <c r="Q149" s="108" t="s">
        <v>342</v>
      </c>
    </row>
    <row r="150" spans="2:20">
      <c r="B150">
        <v>107766</v>
      </c>
      <c r="P150" s="108">
        <v>10864</v>
      </c>
      <c r="Q150" s="108" t="s">
        <v>342</v>
      </c>
    </row>
    <row r="151" spans="2:20">
      <c r="B151">
        <v>107767</v>
      </c>
      <c r="P151" s="108">
        <v>10868</v>
      </c>
      <c r="Q151" s="108" t="s">
        <v>342</v>
      </c>
    </row>
    <row r="152" spans="2:20">
      <c r="B152">
        <v>107768</v>
      </c>
      <c r="P152" s="108">
        <v>10869</v>
      </c>
      <c r="Q152" s="108" t="s">
        <v>342</v>
      </c>
    </row>
    <row r="153" spans="2:20">
      <c r="B153">
        <v>107769</v>
      </c>
      <c r="P153" s="108">
        <v>10881</v>
      </c>
      <c r="Q153" s="108" t="s">
        <v>345</v>
      </c>
    </row>
    <row r="154" spans="2:20">
      <c r="B154">
        <v>107771</v>
      </c>
      <c r="P154" s="108">
        <v>10882</v>
      </c>
      <c r="Q154" s="108" t="s">
        <v>345</v>
      </c>
    </row>
    <row r="155" spans="2:20">
      <c r="B155">
        <v>107775</v>
      </c>
      <c r="P155" s="108">
        <v>10884</v>
      </c>
      <c r="Q155" s="108" t="s">
        <v>345</v>
      </c>
    </row>
    <row r="156" spans="2:20">
      <c r="B156">
        <v>107776</v>
      </c>
      <c r="P156" s="108">
        <v>10888</v>
      </c>
      <c r="Q156" s="108" t="s">
        <v>345</v>
      </c>
    </row>
    <row r="157" spans="2:20">
      <c r="B157">
        <v>107777</v>
      </c>
      <c r="P157" s="108">
        <v>10889</v>
      </c>
      <c r="Q157" s="108" t="s">
        <v>345</v>
      </c>
    </row>
    <row r="158" spans="2:20">
      <c r="B158">
        <v>107779</v>
      </c>
      <c r="P158" s="133">
        <v>10891</v>
      </c>
      <c r="Q158" s="109" t="s">
        <v>345</v>
      </c>
      <c r="R158" t="s">
        <v>495</v>
      </c>
      <c r="S158" s="136" t="s">
        <v>153</v>
      </c>
      <c r="T158" t="s">
        <v>472</v>
      </c>
    </row>
    <row r="159" spans="2:20">
      <c r="B159">
        <v>107781</v>
      </c>
      <c r="P159" s="133">
        <v>10894</v>
      </c>
      <c r="Q159" s="109" t="s">
        <v>345</v>
      </c>
      <c r="R159" t="s">
        <v>496</v>
      </c>
      <c r="S159" s="136" t="s">
        <v>153</v>
      </c>
      <c r="T159" t="s">
        <v>472</v>
      </c>
    </row>
    <row r="160" spans="2:20">
      <c r="B160">
        <v>107782</v>
      </c>
      <c r="P160" s="133">
        <v>10898</v>
      </c>
      <c r="Q160" s="109" t="s">
        <v>345</v>
      </c>
      <c r="R160" t="s">
        <v>497</v>
      </c>
      <c r="S160" s="136" t="s">
        <v>153</v>
      </c>
      <c r="T160" t="s">
        <v>472</v>
      </c>
    </row>
    <row r="161" spans="2:20">
      <c r="B161">
        <v>107784</v>
      </c>
      <c r="P161" s="133">
        <v>10899</v>
      </c>
      <c r="Q161" s="109" t="s">
        <v>345</v>
      </c>
      <c r="R161" t="s">
        <v>498</v>
      </c>
      <c r="S161" s="136" t="s">
        <v>153</v>
      </c>
      <c r="T161" t="s">
        <v>472</v>
      </c>
    </row>
    <row r="162" spans="2:20">
      <c r="B162">
        <v>107786</v>
      </c>
      <c r="P162" s="108">
        <v>10901</v>
      </c>
      <c r="Q162" s="108" t="s">
        <v>345</v>
      </c>
    </row>
    <row r="163" spans="2:20">
      <c r="B163">
        <v>107787</v>
      </c>
      <c r="P163" s="108">
        <v>10902</v>
      </c>
      <c r="Q163" s="108" t="s">
        <v>345</v>
      </c>
    </row>
    <row r="164" spans="2:20">
      <c r="B164">
        <v>107789</v>
      </c>
      <c r="P164" s="108">
        <v>10904</v>
      </c>
      <c r="Q164" s="108" t="s">
        <v>345</v>
      </c>
    </row>
    <row r="165" spans="2:20">
      <c r="B165">
        <v>107791</v>
      </c>
      <c r="P165" s="108">
        <v>10908</v>
      </c>
      <c r="Q165" s="108" t="s">
        <v>345</v>
      </c>
    </row>
    <row r="166" spans="2:20">
      <c r="B166">
        <v>107793</v>
      </c>
      <c r="P166" s="108">
        <v>10909</v>
      </c>
      <c r="Q166" s="108" t="s">
        <v>345</v>
      </c>
    </row>
    <row r="167" spans="2:20">
      <c r="B167">
        <v>107795</v>
      </c>
      <c r="P167" s="134">
        <v>11000</v>
      </c>
      <c r="Q167" s="108" t="s">
        <v>345</v>
      </c>
      <c r="R167" t="s">
        <v>499</v>
      </c>
      <c r="S167" s="136" t="s">
        <v>153</v>
      </c>
      <c r="T167" t="s">
        <v>472</v>
      </c>
    </row>
    <row r="168" spans="2:20">
      <c r="B168">
        <v>107797</v>
      </c>
      <c r="P168" s="108">
        <v>11010</v>
      </c>
      <c r="Q168" s="108" t="s">
        <v>345</v>
      </c>
    </row>
    <row r="169" spans="2:20">
      <c r="B169">
        <v>107798</v>
      </c>
      <c r="P169" s="108">
        <v>11018</v>
      </c>
      <c r="Q169" s="108" t="s">
        <v>345</v>
      </c>
    </row>
    <row r="170" spans="2:20">
      <c r="B170">
        <v>107800</v>
      </c>
      <c r="P170" s="108">
        <v>11019</v>
      </c>
      <c r="Q170" s="108" t="s">
        <v>345</v>
      </c>
    </row>
    <row r="171" spans="2:20">
      <c r="B171">
        <v>107801</v>
      </c>
      <c r="P171" s="108">
        <v>11020</v>
      </c>
      <c r="Q171" s="108" t="s">
        <v>346</v>
      </c>
    </row>
    <row r="172" spans="2:20">
      <c r="B172">
        <v>107803</v>
      </c>
      <c r="P172" s="108">
        <v>11030</v>
      </c>
      <c r="Q172" s="108" t="s">
        <v>346</v>
      </c>
    </row>
    <row r="173" spans="2:20">
      <c r="B173">
        <v>107805</v>
      </c>
      <c r="P173" s="133">
        <v>11040</v>
      </c>
      <c r="Q173" s="108" t="s">
        <v>346</v>
      </c>
      <c r="R173" t="s">
        <v>500</v>
      </c>
      <c r="S173" s="136" t="s">
        <v>153</v>
      </c>
      <c r="T173" t="s">
        <v>501</v>
      </c>
    </row>
    <row r="174" spans="2:20">
      <c r="B174">
        <v>107806</v>
      </c>
      <c r="P174" s="108">
        <v>11050</v>
      </c>
      <c r="Q174" s="108" t="s">
        <v>346</v>
      </c>
    </row>
    <row r="175" spans="2:20">
      <c r="B175">
        <v>107808</v>
      </c>
      <c r="P175" s="134">
        <v>11070</v>
      </c>
      <c r="Q175" s="133" t="s">
        <v>346</v>
      </c>
      <c r="R175" s="58" t="s">
        <v>954</v>
      </c>
    </row>
    <row r="176" spans="2:20">
      <c r="B176">
        <v>107810</v>
      </c>
      <c r="P176" s="108">
        <v>11080</v>
      </c>
      <c r="Q176" s="108" t="s">
        <v>346</v>
      </c>
    </row>
    <row r="177" spans="2:20">
      <c r="B177">
        <v>107811</v>
      </c>
      <c r="P177" s="108">
        <v>11090</v>
      </c>
      <c r="Q177" s="108" t="s">
        <v>346</v>
      </c>
    </row>
    <row r="178" spans="2:20">
      <c r="B178">
        <v>107812</v>
      </c>
      <c r="P178" s="108">
        <v>11100</v>
      </c>
      <c r="Q178" s="108" t="s">
        <v>346</v>
      </c>
    </row>
    <row r="179" spans="2:20">
      <c r="B179">
        <v>107815</v>
      </c>
      <c r="P179" s="108">
        <v>11110</v>
      </c>
      <c r="Q179" s="108" t="s">
        <v>346</v>
      </c>
    </row>
    <row r="180" spans="2:20">
      <c r="B180">
        <v>107816</v>
      </c>
      <c r="P180" s="108">
        <v>11120</v>
      </c>
      <c r="Q180" s="108" t="s">
        <v>346</v>
      </c>
    </row>
    <row r="181" spans="2:20">
      <c r="B181">
        <v>107817</v>
      </c>
      <c r="P181" s="134">
        <v>11125</v>
      </c>
      <c r="Q181" s="133" t="s">
        <v>346</v>
      </c>
      <c r="R181" s="58" t="s">
        <v>955</v>
      </c>
      <c r="S181" s="136" t="s">
        <v>153</v>
      </c>
      <c r="T181" t="s">
        <v>501</v>
      </c>
    </row>
    <row r="182" spans="2:20">
      <c r="B182">
        <v>107818</v>
      </c>
      <c r="P182" s="108">
        <v>11140</v>
      </c>
      <c r="Q182" s="108" t="s">
        <v>346</v>
      </c>
    </row>
    <row r="183" spans="2:20">
      <c r="B183">
        <v>107819</v>
      </c>
      <c r="P183" s="108">
        <v>11150</v>
      </c>
      <c r="Q183" s="108" t="s">
        <v>347</v>
      </c>
      <c r="R183" t="s">
        <v>502</v>
      </c>
      <c r="S183" s="136" t="s">
        <v>153</v>
      </c>
      <c r="T183" t="s">
        <v>503</v>
      </c>
    </row>
    <row r="184" spans="2:20">
      <c r="B184">
        <v>107825</v>
      </c>
      <c r="P184" s="133">
        <v>11160</v>
      </c>
      <c r="Q184" s="108" t="s">
        <v>343</v>
      </c>
    </row>
    <row r="185" spans="2:20">
      <c r="B185">
        <v>107827</v>
      </c>
      <c r="P185" s="108">
        <v>11170</v>
      </c>
      <c r="Q185" s="108" t="s">
        <v>349</v>
      </c>
    </row>
    <row r="186" spans="2:20">
      <c r="B186">
        <v>107829</v>
      </c>
      <c r="P186" s="108">
        <v>11680</v>
      </c>
      <c r="Q186" s="108" t="s">
        <v>346</v>
      </c>
      <c r="R186" t="s">
        <v>504</v>
      </c>
      <c r="S186" s="136" t="s">
        <v>153</v>
      </c>
      <c r="T186" t="s">
        <v>501</v>
      </c>
    </row>
    <row r="187" spans="2:20">
      <c r="B187">
        <v>107835</v>
      </c>
      <c r="P187" s="133">
        <v>11700</v>
      </c>
      <c r="Q187" s="108" t="s">
        <v>346</v>
      </c>
      <c r="R187" t="s">
        <v>505</v>
      </c>
      <c r="S187" s="136" t="s">
        <v>153</v>
      </c>
      <c r="T187" t="s">
        <v>501</v>
      </c>
    </row>
    <row r="188" spans="2:20">
      <c r="B188">
        <v>107837</v>
      </c>
      <c r="P188" s="133">
        <v>11710</v>
      </c>
      <c r="Q188" s="108" t="s">
        <v>346</v>
      </c>
    </row>
    <row r="189" spans="2:20">
      <c r="B189">
        <v>107838</v>
      </c>
      <c r="P189" s="108">
        <v>11720</v>
      </c>
      <c r="Q189" s="109" t="s">
        <v>346</v>
      </c>
      <c r="R189" t="s">
        <v>506</v>
      </c>
      <c r="S189" s="136" t="s">
        <v>153</v>
      </c>
      <c r="T189" t="s">
        <v>501</v>
      </c>
    </row>
    <row r="190" spans="2:20">
      <c r="B190">
        <v>107842</v>
      </c>
      <c r="P190" s="133">
        <v>11760</v>
      </c>
      <c r="Q190" s="108" t="s">
        <v>346</v>
      </c>
    </row>
    <row r="191" spans="2:20">
      <c r="B191">
        <v>107845</v>
      </c>
      <c r="P191" s="108">
        <v>11770</v>
      </c>
      <c r="Q191" s="109" t="s">
        <v>346</v>
      </c>
    </row>
    <row r="192" spans="2:20">
      <c r="B192">
        <v>107851</v>
      </c>
      <c r="P192" s="108">
        <v>11775</v>
      </c>
      <c r="Q192" s="109" t="s">
        <v>346</v>
      </c>
    </row>
    <row r="193" spans="2:22">
      <c r="B193">
        <v>107852</v>
      </c>
      <c r="P193" s="108">
        <v>13035</v>
      </c>
      <c r="Q193" s="108" t="s">
        <v>365</v>
      </c>
      <c r="R193" t="s">
        <v>507</v>
      </c>
      <c r="S193" s="136" t="s">
        <v>153</v>
      </c>
      <c r="T193" t="s">
        <v>472</v>
      </c>
    </row>
    <row r="194" spans="2:22">
      <c r="B194">
        <v>107853</v>
      </c>
      <c r="P194" s="133">
        <v>13041</v>
      </c>
      <c r="Q194" s="108" t="s">
        <v>345</v>
      </c>
      <c r="R194" t="s">
        <v>508</v>
      </c>
      <c r="S194" s="136" t="s">
        <v>153</v>
      </c>
      <c r="T194" t="s">
        <v>472</v>
      </c>
    </row>
    <row r="195" spans="2:22">
      <c r="B195">
        <v>107862</v>
      </c>
      <c r="P195" s="133">
        <v>13048</v>
      </c>
      <c r="Q195" s="108" t="s">
        <v>345</v>
      </c>
      <c r="R195" t="s">
        <v>509</v>
      </c>
      <c r="S195" s="136" t="s">
        <v>153</v>
      </c>
      <c r="T195" t="s">
        <v>472</v>
      </c>
    </row>
    <row r="196" spans="2:22">
      <c r="B196">
        <v>107881</v>
      </c>
      <c r="P196" s="133">
        <v>13049</v>
      </c>
      <c r="Q196" s="108" t="s">
        <v>345</v>
      </c>
      <c r="R196" t="s">
        <v>509</v>
      </c>
      <c r="S196" s="136" t="s">
        <v>153</v>
      </c>
      <c r="T196" t="s">
        <v>472</v>
      </c>
    </row>
    <row r="197" spans="2:22">
      <c r="B197">
        <v>107886</v>
      </c>
      <c r="P197" s="134">
        <v>19997</v>
      </c>
      <c r="Q197" s="108" t="s">
        <v>345</v>
      </c>
      <c r="R197" t="s">
        <v>510</v>
      </c>
      <c r="S197" s="136" t="s">
        <v>153</v>
      </c>
    </row>
    <row r="198" spans="2:22">
      <c r="B198">
        <v>107887</v>
      </c>
      <c r="P198" s="417">
        <v>19999</v>
      </c>
      <c r="Q198" s="415" t="s">
        <v>345</v>
      </c>
      <c r="R198" s="419" t="s">
        <v>964</v>
      </c>
      <c r="S198" s="418"/>
      <c r="T198" s="416"/>
      <c r="U198" s="416"/>
      <c r="V198" s="416"/>
    </row>
    <row r="199" spans="2:22">
      <c r="B199">
        <v>107888</v>
      </c>
      <c r="P199" s="133">
        <v>20020</v>
      </c>
      <c r="Q199" s="108" t="s">
        <v>350</v>
      </c>
      <c r="R199" t="s">
        <v>512</v>
      </c>
      <c r="S199" s="136" t="s">
        <v>153</v>
      </c>
      <c r="T199" t="s">
        <v>511</v>
      </c>
    </row>
    <row r="200" spans="2:22">
      <c r="B200">
        <v>107890</v>
      </c>
      <c r="P200" s="133">
        <v>20030</v>
      </c>
      <c r="Q200" s="108" t="s">
        <v>350</v>
      </c>
      <c r="R200" t="s">
        <v>513</v>
      </c>
      <c r="S200" s="136" t="s">
        <v>153</v>
      </c>
      <c r="T200" t="s">
        <v>511</v>
      </c>
    </row>
    <row r="201" spans="2:22">
      <c r="B201">
        <v>107891</v>
      </c>
      <c r="P201" s="133">
        <v>20040</v>
      </c>
      <c r="Q201" s="108" t="s">
        <v>350</v>
      </c>
    </row>
    <row r="202" spans="2:22">
      <c r="B202">
        <v>107892</v>
      </c>
      <c r="P202" s="108">
        <v>20060</v>
      </c>
      <c r="Q202" s="108" t="s">
        <v>350</v>
      </c>
      <c r="R202" t="s">
        <v>514</v>
      </c>
      <c r="S202" s="136" t="s">
        <v>153</v>
      </c>
      <c r="T202" t="s">
        <v>511</v>
      </c>
    </row>
    <row r="203" spans="2:22">
      <c r="B203">
        <v>107898</v>
      </c>
      <c r="P203" s="133">
        <v>20070</v>
      </c>
      <c r="Q203" s="108" t="s">
        <v>350</v>
      </c>
      <c r="R203" t="s">
        <v>515</v>
      </c>
      <c r="S203" s="136" t="s">
        <v>153</v>
      </c>
      <c r="T203" t="s">
        <v>511</v>
      </c>
    </row>
    <row r="204" spans="2:22">
      <c r="B204">
        <v>107900</v>
      </c>
      <c r="P204" s="133">
        <v>20080</v>
      </c>
      <c r="Q204" s="108" t="s">
        <v>350</v>
      </c>
      <c r="R204" t="s">
        <v>516</v>
      </c>
      <c r="S204" s="136" t="s">
        <v>153</v>
      </c>
      <c r="T204" t="s">
        <v>511</v>
      </c>
    </row>
    <row r="205" spans="2:22">
      <c r="B205">
        <v>107902</v>
      </c>
      <c r="P205" s="133">
        <v>20090</v>
      </c>
      <c r="Q205" s="108" t="s">
        <v>350</v>
      </c>
      <c r="R205" t="s">
        <v>517</v>
      </c>
      <c r="S205" s="136" t="s">
        <v>153</v>
      </c>
      <c r="T205" t="s">
        <v>511</v>
      </c>
    </row>
    <row r="206" spans="2:22">
      <c r="B206">
        <v>107906</v>
      </c>
      <c r="P206" s="133">
        <v>20100</v>
      </c>
      <c r="Q206" s="108" t="s">
        <v>350</v>
      </c>
    </row>
    <row r="207" spans="2:22">
      <c r="B207">
        <v>107912</v>
      </c>
      <c r="P207" s="108">
        <v>20110</v>
      </c>
      <c r="Q207" s="108" t="s">
        <v>351</v>
      </c>
      <c r="R207" t="s">
        <v>518</v>
      </c>
      <c r="S207" s="136" t="s">
        <v>153</v>
      </c>
      <c r="T207" t="s">
        <v>519</v>
      </c>
    </row>
    <row r="208" spans="2:22">
      <c r="B208">
        <v>107921</v>
      </c>
      <c r="P208" s="133">
        <v>20120</v>
      </c>
      <c r="Q208" s="108" t="s">
        <v>351</v>
      </c>
    </row>
    <row r="209" spans="2:20">
      <c r="B209">
        <v>107924</v>
      </c>
      <c r="P209" s="108">
        <v>20130</v>
      </c>
      <c r="Q209" s="108" t="s">
        <v>375</v>
      </c>
      <c r="R209" t="s">
        <v>776</v>
      </c>
    </row>
    <row r="210" spans="2:20">
      <c r="B210">
        <v>107925</v>
      </c>
      <c r="P210" s="108">
        <v>20140</v>
      </c>
      <c r="Q210" s="108" t="s">
        <v>768</v>
      </c>
    </row>
    <row r="211" spans="2:20">
      <c r="B211">
        <v>107926</v>
      </c>
      <c r="P211" s="287">
        <v>20141</v>
      </c>
      <c r="Q211" s="121" t="s">
        <v>768</v>
      </c>
      <c r="R211" s="142" t="s">
        <v>754</v>
      </c>
      <c r="S211" s="142" t="s">
        <v>134</v>
      </c>
      <c r="T211" s="142"/>
    </row>
    <row r="212" spans="2:20">
      <c r="B212">
        <v>107928</v>
      </c>
      <c r="P212" s="287">
        <v>20142</v>
      </c>
      <c r="Q212" s="121" t="s">
        <v>756</v>
      </c>
      <c r="R212" s="142" t="s">
        <v>755</v>
      </c>
      <c r="S212" s="142" t="s">
        <v>134</v>
      </c>
      <c r="T212" s="142"/>
    </row>
    <row r="213" spans="2:20">
      <c r="B213">
        <v>107929</v>
      </c>
      <c r="P213" s="287">
        <v>20143</v>
      </c>
      <c r="Q213" s="121" t="s">
        <v>757</v>
      </c>
      <c r="R213" s="142" t="s">
        <v>765</v>
      </c>
      <c r="S213" s="142" t="s">
        <v>134</v>
      </c>
      <c r="T213" s="142"/>
    </row>
    <row r="214" spans="2:20">
      <c r="B214">
        <v>107933</v>
      </c>
      <c r="P214" s="287">
        <v>20144</v>
      </c>
      <c r="Q214" s="121" t="s">
        <v>769</v>
      </c>
      <c r="R214" s="142" t="s">
        <v>766</v>
      </c>
      <c r="S214" s="142" t="s">
        <v>134</v>
      </c>
      <c r="T214" s="142"/>
    </row>
    <row r="215" spans="2:20">
      <c r="B215">
        <v>107935</v>
      </c>
      <c r="P215" s="287">
        <v>20145</v>
      </c>
      <c r="Q215" s="121" t="s">
        <v>770</v>
      </c>
      <c r="R215" s="142" t="s">
        <v>767</v>
      </c>
      <c r="S215" s="142" t="s">
        <v>134</v>
      </c>
      <c r="T215" s="142"/>
    </row>
    <row r="216" spans="2:20">
      <c r="B216">
        <v>107936</v>
      </c>
      <c r="P216" s="108">
        <v>20190</v>
      </c>
      <c r="Q216" s="108" t="s">
        <v>375</v>
      </c>
    </row>
    <row r="217" spans="2:20">
      <c r="B217">
        <v>107937</v>
      </c>
      <c r="P217" s="108">
        <v>20200</v>
      </c>
      <c r="Q217" s="108" t="s">
        <v>356</v>
      </c>
    </row>
    <row r="218" spans="2:20">
      <c r="B218">
        <v>107940</v>
      </c>
      <c r="P218" s="134">
        <v>20801</v>
      </c>
      <c r="Q218" s="109" t="s">
        <v>350</v>
      </c>
      <c r="R218" t="s">
        <v>520</v>
      </c>
      <c r="S218" s="136" t="s">
        <v>153</v>
      </c>
      <c r="T218" t="s">
        <v>511</v>
      </c>
    </row>
    <row r="219" spans="2:20">
      <c r="B219">
        <v>107941</v>
      </c>
      <c r="P219" s="133">
        <v>20840</v>
      </c>
      <c r="Q219" s="108" t="s">
        <v>350</v>
      </c>
      <c r="R219" t="s">
        <v>521</v>
      </c>
      <c r="S219" s="136" t="s">
        <v>153</v>
      </c>
      <c r="T219" t="s">
        <v>511</v>
      </c>
    </row>
    <row r="220" spans="2:20">
      <c r="B220">
        <v>107945</v>
      </c>
      <c r="P220" s="108">
        <v>21010</v>
      </c>
      <c r="Q220" s="108" t="s">
        <v>354</v>
      </c>
    </row>
    <row r="221" spans="2:20">
      <c r="B221">
        <v>107947</v>
      </c>
      <c r="P221" s="108">
        <v>21020</v>
      </c>
      <c r="Q221" s="108" t="s">
        <v>354</v>
      </c>
    </row>
    <row r="222" spans="2:20">
      <c r="B222">
        <v>107948</v>
      </c>
      <c r="P222" s="108">
        <v>21030</v>
      </c>
      <c r="Q222" s="108" t="s">
        <v>354</v>
      </c>
    </row>
    <row r="223" spans="2:20">
      <c r="B223">
        <v>107952</v>
      </c>
      <c r="P223" s="108">
        <v>22000</v>
      </c>
      <c r="Q223" s="108" t="s">
        <v>356</v>
      </c>
    </row>
    <row r="224" spans="2:20">
      <c r="B224">
        <v>107954</v>
      </c>
      <c r="P224" s="108">
        <v>22030</v>
      </c>
      <c r="Q224" s="108" t="s">
        <v>356</v>
      </c>
    </row>
    <row r="225" spans="2:20">
      <c r="B225">
        <v>107956</v>
      </c>
      <c r="P225" s="108">
        <v>22050</v>
      </c>
      <c r="Q225" s="108" t="s">
        <v>356</v>
      </c>
    </row>
    <row r="226" spans="2:20">
      <c r="B226">
        <v>107958</v>
      </c>
      <c r="P226" s="108">
        <v>22400</v>
      </c>
      <c r="Q226" s="108" t="s">
        <v>355</v>
      </c>
    </row>
    <row r="227" spans="2:20">
      <c r="B227">
        <v>107959</v>
      </c>
      <c r="P227" s="108">
        <v>22700</v>
      </c>
      <c r="Q227" s="108" t="s">
        <v>353</v>
      </c>
    </row>
    <row r="228" spans="2:20">
      <c r="P228" s="133">
        <v>23010</v>
      </c>
      <c r="Q228" s="108" t="s">
        <v>350</v>
      </c>
      <c r="R228" t="s">
        <v>522</v>
      </c>
      <c r="S228" s="136" t="s">
        <v>153</v>
      </c>
      <c r="T228" t="s">
        <v>511</v>
      </c>
    </row>
    <row r="229" spans="2:20">
      <c r="P229" s="108">
        <v>23020</v>
      </c>
      <c r="Q229" s="108" t="s">
        <v>356</v>
      </c>
    </row>
    <row r="230" spans="2:20">
      <c r="P230" s="133">
        <v>25010</v>
      </c>
      <c r="Q230" s="108" t="s">
        <v>352</v>
      </c>
      <c r="R230" t="s">
        <v>523</v>
      </c>
      <c r="S230" s="136" t="s">
        <v>153</v>
      </c>
      <c r="T230" t="s">
        <v>524</v>
      </c>
    </row>
    <row r="231" spans="2:20">
      <c r="P231" s="108">
        <v>25020</v>
      </c>
      <c r="Q231" s="108" t="s">
        <v>352</v>
      </c>
    </row>
    <row r="232" spans="2:20">
      <c r="P232" s="108">
        <v>25030</v>
      </c>
      <c r="Q232" s="108" t="s">
        <v>356</v>
      </c>
    </row>
    <row r="233" spans="2:20">
      <c r="P233" s="133">
        <v>25040</v>
      </c>
      <c r="Q233" s="108" t="s">
        <v>352</v>
      </c>
      <c r="R233" t="s">
        <v>525</v>
      </c>
      <c r="S233" s="136" t="s">
        <v>153</v>
      </c>
      <c r="T233" t="s">
        <v>524</v>
      </c>
    </row>
    <row r="234" spans="2:20">
      <c r="P234" s="108">
        <v>25710</v>
      </c>
      <c r="Q234" s="108" t="s">
        <v>361</v>
      </c>
    </row>
    <row r="235" spans="2:20">
      <c r="P235" s="133">
        <v>25720</v>
      </c>
      <c r="Q235" s="108" t="s">
        <v>361</v>
      </c>
      <c r="R235" t="s">
        <v>526</v>
      </c>
      <c r="S235" s="136" t="s">
        <v>153</v>
      </c>
      <c r="T235" t="s">
        <v>527</v>
      </c>
    </row>
    <row r="236" spans="2:20">
      <c r="P236" s="134">
        <v>25800</v>
      </c>
      <c r="Q236" s="108" t="s">
        <v>361</v>
      </c>
      <c r="R236" s="58" t="s">
        <v>528</v>
      </c>
      <c r="S236" s="136" t="s">
        <v>153</v>
      </c>
      <c r="T236" t="s">
        <v>527</v>
      </c>
    </row>
    <row r="237" spans="2:20">
      <c r="P237" s="108">
        <v>30010</v>
      </c>
      <c r="Q237" s="108" t="s">
        <v>376</v>
      </c>
    </row>
    <row r="238" spans="2:20">
      <c r="P238" s="108">
        <v>30011</v>
      </c>
      <c r="Q238" s="108" t="s">
        <v>376</v>
      </c>
    </row>
    <row r="239" spans="2:20">
      <c r="P239" s="133">
        <v>30020</v>
      </c>
      <c r="Q239" s="108" t="s">
        <v>350</v>
      </c>
      <c r="R239" t="s">
        <v>529</v>
      </c>
      <c r="S239" s="136" t="s">
        <v>153</v>
      </c>
      <c r="T239" t="s">
        <v>511</v>
      </c>
    </row>
    <row r="240" spans="2:20">
      <c r="P240" s="133">
        <v>30030</v>
      </c>
      <c r="Q240" s="108" t="s">
        <v>357</v>
      </c>
      <c r="R240" t="s">
        <v>530</v>
      </c>
      <c r="S240" s="136" t="s">
        <v>153</v>
      </c>
      <c r="T240" t="s">
        <v>531</v>
      </c>
    </row>
    <row r="241" spans="16:20">
      <c r="P241" s="133">
        <v>30070</v>
      </c>
      <c r="Q241" s="108" t="s">
        <v>354</v>
      </c>
      <c r="R241" t="s">
        <v>532</v>
      </c>
      <c r="S241" s="136" t="s">
        <v>153</v>
      </c>
      <c r="T241" t="s">
        <v>531</v>
      </c>
    </row>
    <row r="242" spans="16:20">
      <c r="P242" s="133">
        <v>30120</v>
      </c>
      <c r="Q242" s="108" t="s">
        <v>357</v>
      </c>
      <c r="R242" t="s">
        <v>533</v>
      </c>
      <c r="S242" s="136" t="s">
        <v>153</v>
      </c>
      <c r="T242" t="s">
        <v>531</v>
      </c>
    </row>
    <row r="243" spans="16:20">
      <c r="P243" s="108">
        <v>30160</v>
      </c>
      <c r="Q243" s="108" t="s">
        <v>357</v>
      </c>
    </row>
    <row r="244" spans="16:20">
      <c r="P244" s="133">
        <v>30190</v>
      </c>
      <c r="Q244" s="108" t="s">
        <v>350</v>
      </c>
      <c r="R244" t="s">
        <v>534</v>
      </c>
      <c r="S244" s="136" t="s">
        <v>153</v>
      </c>
      <c r="T244" t="s">
        <v>511</v>
      </c>
    </row>
    <row r="245" spans="16:20">
      <c r="P245" s="134">
        <v>30191</v>
      </c>
      <c r="Q245" s="109" t="s">
        <v>350</v>
      </c>
      <c r="R245" t="s">
        <v>535</v>
      </c>
      <c r="S245" s="136" t="s">
        <v>153</v>
      </c>
      <c r="T245" t="s">
        <v>511</v>
      </c>
    </row>
    <row r="246" spans="16:20">
      <c r="P246" s="133">
        <v>30192</v>
      </c>
      <c r="Q246" s="108" t="s">
        <v>357</v>
      </c>
      <c r="R246" t="s">
        <v>536</v>
      </c>
      <c r="S246" s="136" t="s">
        <v>153</v>
      </c>
      <c r="T246" t="s">
        <v>531</v>
      </c>
    </row>
    <row r="247" spans="16:20">
      <c r="P247" s="108">
        <v>32010</v>
      </c>
      <c r="Q247" s="108" t="s">
        <v>346</v>
      </c>
    </row>
    <row r="248" spans="16:20">
      <c r="P248" s="133">
        <v>32012</v>
      </c>
      <c r="Q248" s="108" t="s">
        <v>346</v>
      </c>
      <c r="R248" t="s">
        <v>537</v>
      </c>
      <c r="S248" s="136" t="s">
        <v>153</v>
      </c>
      <c r="T248" t="s">
        <v>501</v>
      </c>
    </row>
    <row r="249" spans="16:20">
      <c r="P249" s="133">
        <v>32060</v>
      </c>
      <c r="Q249" s="108" t="s">
        <v>346</v>
      </c>
      <c r="R249" t="s">
        <v>538</v>
      </c>
      <c r="S249" s="136" t="s">
        <v>153</v>
      </c>
      <c r="T249" t="s">
        <v>501</v>
      </c>
    </row>
    <row r="250" spans="16:20">
      <c r="P250" s="133">
        <v>33000</v>
      </c>
      <c r="Q250" s="108" t="s">
        <v>346</v>
      </c>
      <c r="R250" t="s">
        <v>539</v>
      </c>
      <c r="S250" s="136" t="s">
        <v>153</v>
      </c>
      <c r="T250" t="s">
        <v>501</v>
      </c>
    </row>
    <row r="251" spans="16:20">
      <c r="P251" s="133">
        <v>33010</v>
      </c>
      <c r="Q251" s="108" t="s">
        <v>346</v>
      </c>
      <c r="R251" t="s">
        <v>540</v>
      </c>
      <c r="S251" s="136" t="s">
        <v>153</v>
      </c>
      <c r="T251" t="s">
        <v>501</v>
      </c>
    </row>
    <row r="252" spans="16:20">
      <c r="P252" s="108">
        <v>33020</v>
      </c>
      <c r="Q252" s="108" t="s">
        <v>346</v>
      </c>
    </row>
    <row r="253" spans="16:20">
      <c r="P253" s="108">
        <v>34010</v>
      </c>
      <c r="Q253" s="108" t="s">
        <v>361</v>
      </c>
    </row>
    <row r="254" spans="16:20">
      <c r="P254" s="134">
        <v>34800</v>
      </c>
      <c r="Q254" s="154" t="s">
        <v>361</v>
      </c>
      <c r="R254" s="58" t="s">
        <v>541</v>
      </c>
      <c r="S254" s="136" t="s">
        <v>153</v>
      </c>
    </row>
    <row r="255" spans="16:20">
      <c r="P255" s="133">
        <v>35000</v>
      </c>
      <c r="Q255" s="108" t="s">
        <v>346</v>
      </c>
      <c r="R255" t="s">
        <v>542</v>
      </c>
      <c r="S255" s="136" t="s">
        <v>153</v>
      </c>
      <c r="T255" t="s">
        <v>501</v>
      </c>
    </row>
    <row r="256" spans="16:20">
      <c r="P256" s="133">
        <v>35010</v>
      </c>
      <c r="Q256" s="108" t="s">
        <v>346</v>
      </c>
      <c r="R256" t="s">
        <v>543</v>
      </c>
      <c r="S256" s="136" t="s">
        <v>153</v>
      </c>
      <c r="T256" t="s">
        <v>501</v>
      </c>
    </row>
    <row r="257" spans="5:22">
      <c r="E257" s="58"/>
      <c r="H257" s="244"/>
      <c r="P257" s="133">
        <v>35020</v>
      </c>
      <c r="Q257" s="108" t="s">
        <v>346</v>
      </c>
      <c r="R257" t="s">
        <v>544</v>
      </c>
      <c r="S257" s="136" t="s">
        <v>153</v>
      </c>
      <c r="T257" t="s">
        <v>501</v>
      </c>
    </row>
    <row r="258" spans="5:22">
      <c r="E258" s="58"/>
      <c r="H258" s="244"/>
      <c r="P258" s="133">
        <v>35030</v>
      </c>
      <c r="Q258" s="108" t="s">
        <v>346</v>
      </c>
      <c r="R258" t="s">
        <v>545</v>
      </c>
      <c r="S258" s="136" t="s">
        <v>153</v>
      </c>
      <c r="T258" t="s">
        <v>501</v>
      </c>
    </row>
    <row r="259" spans="5:22">
      <c r="E259" s="58"/>
      <c r="H259" s="244"/>
      <c r="P259" s="134">
        <v>35040</v>
      </c>
      <c r="Q259" s="108" t="s">
        <v>346</v>
      </c>
      <c r="R259" s="58" t="s">
        <v>546</v>
      </c>
      <c r="S259" s="136" t="s">
        <v>153</v>
      </c>
      <c r="T259" t="s">
        <v>501</v>
      </c>
    </row>
    <row r="260" spans="5:22">
      <c r="E260" s="58"/>
      <c r="H260" s="244"/>
      <c r="P260" s="108">
        <v>40000</v>
      </c>
      <c r="Q260" s="108" t="s">
        <v>360</v>
      </c>
    </row>
    <row r="261" spans="5:22" ht="15">
      <c r="E261" s="58"/>
      <c r="H261" s="244"/>
      <c r="P261" s="216">
        <v>40001</v>
      </c>
      <c r="Q261" s="216" t="s">
        <v>377</v>
      </c>
      <c r="R261" t="s">
        <v>782</v>
      </c>
      <c r="S261" t="s">
        <v>134</v>
      </c>
      <c r="V261" s="410" t="s">
        <v>957</v>
      </c>
    </row>
    <row r="262" spans="5:22" ht="15">
      <c r="E262" s="58"/>
      <c r="H262" s="244"/>
      <c r="P262" s="287">
        <v>40002</v>
      </c>
      <c r="Q262" s="121" t="s">
        <v>768</v>
      </c>
      <c r="R262" s="142" t="s">
        <v>775</v>
      </c>
      <c r="S262" s="132" t="s">
        <v>134</v>
      </c>
      <c r="T262" s="411" t="s">
        <v>141</v>
      </c>
      <c r="U262" s="412">
        <v>40001</v>
      </c>
    </row>
    <row r="263" spans="5:22">
      <c r="P263" s="287">
        <v>40003</v>
      </c>
      <c r="Q263" s="121" t="s">
        <v>756</v>
      </c>
      <c r="R263" s="142" t="s">
        <v>774</v>
      </c>
      <c r="S263" s="142" t="s">
        <v>134</v>
      </c>
    </row>
    <row r="264" spans="5:22">
      <c r="P264" s="287">
        <v>40004</v>
      </c>
      <c r="Q264" s="121" t="s">
        <v>757</v>
      </c>
      <c r="R264" s="142" t="s">
        <v>773</v>
      </c>
      <c r="S264" s="142" t="s">
        <v>134</v>
      </c>
    </row>
    <row r="265" spans="5:22">
      <c r="P265" s="287">
        <v>40005</v>
      </c>
      <c r="Q265" s="121" t="s">
        <v>769</v>
      </c>
      <c r="R265" s="142" t="s">
        <v>772</v>
      </c>
      <c r="S265" s="142" t="s">
        <v>134</v>
      </c>
    </row>
    <row r="266" spans="5:22">
      <c r="P266" s="287">
        <v>40006</v>
      </c>
      <c r="Q266" s="121" t="s">
        <v>770</v>
      </c>
      <c r="R266" s="142" t="s">
        <v>771</v>
      </c>
      <c r="S266" s="142" t="s">
        <v>134</v>
      </c>
    </row>
    <row r="267" spans="5:22">
      <c r="P267" s="133">
        <v>40150</v>
      </c>
      <c r="Q267" s="108" t="s">
        <v>357</v>
      </c>
      <c r="R267" t="s">
        <v>547</v>
      </c>
      <c r="S267" s="136" t="s">
        <v>153</v>
      </c>
      <c r="T267" t="s">
        <v>531</v>
      </c>
    </row>
    <row r="268" spans="5:22">
      <c r="P268" s="134">
        <v>40210</v>
      </c>
      <c r="Q268" s="108" t="s">
        <v>357</v>
      </c>
      <c r="R268" s="58" t="s">
        <v>548</v>
      </c>
      <c r="S268" s="136" t="s">
        <v>153</v>
      </c>
      <c r="T268" t="s">
        <v>531</v>
      </c>
    </row>
    <row r="269" spans="5:22">
      <c r="P269" s="108">
        <v>40280</v>
      </c>
      <c r="Q269" s="108" t="s">
        <v>357</v>
      </c>
    </row>
    <row r="270" spans="5:22">
      <c r="P270" s="118">
        <v>40450</v>
      </c>
      <c r="Q270" s="109" t="s">
        <v>346</v>
      </c>
    </row>
    <row r="271" spans="5:22">
      <c r="P271" s="134">
        <v>40511</v>
      </c>
      <c r="Q271" s="109" t="s">
        <v>356</v>
      </c>
      <c r="R271" s="58" t="s">
        <v>549</v>
      </c>
      <c r="S271" s="136" t="s">
        <v>153</v>
      </c>
      <c r="T271" s="58" t="s">
        <v>550</v>
      </c>
    </row>
    <row r="272" spans="5:22">
      <c r="P272" s="108">
        <v>40510</v>
      </c>
      <c r="Q272" s="109" t="s">
        <v>357</v>
      </c>
    </row>
    <row r="273" spans="16:20">
      <c r="P273" s="108">
        <v>40540</v>
      </c>
      <c r="Q273" s="108" t="s">
        <v>360</v>
      </c>
      <c r="R273" t="s">
        <v>551</v>
      </c>
      <c r="S273" s="136" t="s">
        <v>153</v>
      </c>
      <c r="T273" t="s">
        <v>501</v>
      </c>
    </row>
    <row r="274" spans="16:20">
      <c r="P274" s="133">
        <v>41020</v>
      </c>
      <c r="Q274" s="108" t="s">
        <v>346</v>
      </c>
    </row>
    <row r="275" spans="16:20">
      <c r="P275" s="108">
        <v>41500</v>
      </c>
      <c r="Q275" s="108" t="s">
        <v>360</v>
      </c>
    </row>
    <row r="276" spans="16:20">
      <c r="P276" s="108">
        <v>42000</v>
      </c>
      <c r="Q276" s="108" t="s">
        <v>360</v>
      </c>
    </row>
    <row r="277" spans="16:20">
      <c r="P277" s="108">
        <v>42040</v>
      </c>
      <c r="Q277" s="108" t="s">
        <v>357</v>
      </c>
      <c r="R277" s="58" t="s">
        <v>552</v>
      </c>
    </row>
    <row r="278" spans="16:20">
      <c r="P278" s="134">
        <v>43000</v>
      </c>
      <c r="Q278" s="108" t="s">
        <v>419</v>
      </c>
      <c r="S278" s="136" t="s">
        <v>153</v>
      </c>
    </row>
    <row r="279" spans="16:20">
      <c r="P279" s="108">
        <v>43010</v>
      </c>
      <c r="Q279" s="108" t="s">
        <v>419</v>
      </c>
      <c r="R279" t="s">
        <v>553</v>
      </c>
      <c r="S279" s="136" t="s">
        <v>153</v>
      </c>
      <c r="T279" t="s">
        <v>554</v>
      </c>
    </row>
    <row r="280" spans="16:20">
      <c r="P280" s="135">
        <v>43020</v>
      </c>
      <c r="Q280" s="108" t="s">
        <v>360</v>
      </c>
      <c r="R280" t="s">
        <v>555</v>
      </c>
      <c r="S280" s="136" t="s">
        <v>153</v>
      </c>
    </row>
    <row r="281" spans="16:20">
      <c r="P281" s="108">
        <v>43040</v>
      </c>
      <c r="Q281" s="108" t="s">
        <v>365</v>
      </c>
    </row>
    <row r="282" spans="16:20">
      <c r="P282" s="134">
        <v>43110</v>
      </c>
      <c r="Q282" s="109" t="s">
        <v>365</v>
      </c>
      <c r="R282" t="s">
        <v>556</v>
      </c>
      <c r="S282" s="136" t="s">
        <v>153</v>
      </c>
      <c r="T282" t="s">
        <v>550</v>
      </c>
    </row>
    <row r="283" spans="16:20">
      <c r="P283" s="108">
        <v>43120</v>
      </c>
      <c r="Q283" s="108" t="s">
        <v>359</v>
      </c>
    </row>
    <row r="284" spans="16:20">
      <c r="P284" s="133">
        <v>43150</v>
      </c>
      <c r="Q284" s="108" t="s">
        <v>356</v>
      </c>
    </row>
    <row r="285" spans="16:20">
      <c r="P285" s="108">
        <v>44000</v>
      </c>
      <c r="Q285" s="108" t="s">
        <v>360</v>
      </c>
    </row>
    <row r="286" spans="16:20">
      <c r="P286" s="108">
        <v>44100</v>
      </c>
      <c r="Q286" s="108" t="s">
        <v>360</v>
      </c>
    </row>
    <row r="287" spans="16:20">
      <c r="P287" s="135">
        <v>44180</v>
      </c>
      <c r="Q287" s="108" t="s">
        <v>360</v>
      </c>
      <c r="R287" s="58" t="s">
        <v>557</v>
      </c>
      <c r="S287" s="136" t="s">
        <v>153</v>
      </c>
      <c r="T287" t="s">
        <v>558</v>
      </c>
    </row>
    <row r="288" spans="16:20">
      <c r="P288" s="135">
        <v>44200</v>
      </c>
      <c r="Q288" s="108" t="s">
        <v>360</v>
      </c>
      <c r="R288" t="s">
        <v>559</v>
      </c>
      <c r="S288" s="136" t="s">
        <v>153</v>
      </c>
      <c r="T288" t="s">
        <v>558</v>
      </c>
    </row>
    <row r="289" spans="16:22" ht="15">
      <c r="P289" s="216">
        <v>44280</v>
      </c>
      <c r="Q289" s="216" t="s">
        <v>358</v>
      </c>
      <c r="R289" s="423" t="s">
        <v>969</v>
      </c>
      <c r="S289" s="132"/>
      <c r="V289" s="410" t="s">
        <v>957</v>
      </c>
    </row>
    <row r="290" spans="16:22" ht="15">
      <c r="P290" s="287">
        <v>44281</v>
      </c>
      <c r="Q290" s="121" t="s">
        <v>740</v>
      </c>
      <c r="R290" s="132" t="s">
        <v>741</v>
      </c>
      <c r="S290" s="264" t="s">
        <v>153</v>
      </c>
      <c r="T290" s="411" t="s">
        <v>99</v>
      </c>
      <c r="U290" s="412">
        <v>44280</v>
      </c>
    </row>
    <row r="291" spans="16:22" ht="15">
      <c r="P291" s="287">
        <v>44282</v>
      </c>
      <c r="Q291" s="121" t="s">
        <v>742</v>
      </c>
      <c r="R291" s="142" t="s">
        <v>743</v>
      </c>
      <c r="S291" s="288" t="s">
        <v>153</v>
      </c>
      <c r="V291" s="410" t="s">
        <v>957</v>
      </c>
    </row>
    <row r="292" spans="16:22" ht="15">
      <c r="P292" s="216">
        <v>44600</v>
      </c>
      <c r="Q292" s="216" t="s">
        <v>358</v>
      </c>
      <c r="R292" s="132" t="s">
        <v>745</v>
      </c>
      <c r="S292" s="264" t="s">
        <v>153</v>
      </c>
      <c r="T292" s="411" t="s">
        <v>99</v>
      </c>
      <c r="U292" s="412">
        <v>44600</v>
      </c>
    </row>
    <row r="293" spans="16:22">
      <c r="P293" s="287">
        <v>44601</v>
      </c>
      <c r="Q293" s="121" t="s">
        <v>744</v>
      </c>
      <c r="R293" s="142" t="s">
        <v>745</v>
      </c>
      <c r="S293" s="288" t="s">
        <v>153</v>
      </c>
    </row>
    <row r="294" spans="16:22">
      <c r="P294" s="287">
        <v>44602</v>
      </c>
      <c r="Q294" s="121" t="s">
        <v>746</v>
      </c>
      <c r="R294" s="142" t="s">
        <v>748</v>
      </c>
      <c r="S294" s="288" t="s">
        <v>153</v>
      </c>
    </row>
    <row r="295" spans="16:22">
      <c r="P295" s="287">
        <v>44603</v>
      </c>
      <c r="Q295" s="121" t="s">
        <v>747</v>
      </c>
      <c r="R295" s="142" t="s">
        <v>749</v>
      </c>
      <c r="S295" s="288" t="s">
        <v>153</v>
      </c>
    </row>
    <row r="296" spans="16:22">
      <c r="P296" s="287">
        <v>44604</v>
      </c>
      <c r="Q296" s="121" t="s">
        <v>750</v>
      </c>
      <c r="R296" s="142" t="s">
        <v>752</v>
      </c>
      <c r="S296" s="288" t="s">
        <v>153</v>
      </c>
    </row>
    <row r="297" spans="16:22">
      <c r="P297" s="287">
        <v>44605</v>
      </c>
      <c r="Q297" s="121" t="s">
        <v>751</v>
      </c>
      <c r="R297" s="142" t="s">
        <v>753</v>
      </c>
      <c r="S297" s="288" t="s">
        <v>153</v>
      </c>
    </row>
    <row r="298" spans="16:22">
      <c r="P298" s="108">
        <v>45010</v>
      </c>
      <c r="Q298" s="108" t="s">
        <v>346</v>
      </c>
      <c r="R298" t="s">
        <v>968</v>
      </c>
      <c r="S298" s="136" t="s">
        <v>153</v>
      </c>
      <c r="T298" t="s">
        <v>501</v>
      </c>
    </row>
    <row r="299" spans="16:22">
      <c r="P299" s="108">
        <v>45011</v>
      </c>
      <c r="Q299" s="108" t="s">
        <v>346</v>
      </c>
      <c r="R299" t="s">
        <v>560</v>
      </c>
      <c r="S299" s="136" t="s">
        <v>153</v>
      </c>
      <c r="T299" t="s">
        <v>501</v>
      </c>
    </row>
    <row r="300" spans="16:22">
      <c r="P300" s="133">
        <v>45020</v>
      </c>
      <c r="Q300" s="108" t="s">
        <v>346</v>
      </c>
      <c r="R300" t="s">
        <v>561</v>
      </c>
      <c r="S300" s="136" t="s">
        <v>153</v>
      </c>
      <c r="T300" t="s">
        <v>501</v>
      </c>
    </row>
    <row r="301" spans="16:22">
      <c r="P301" s="133">
        <v>45030</v>
      </c>
      <c r="Q301" s="108" t="s">
        <v>346</v>
      </c>
      <c r="R301" t="s">
        <v>562</v>
      </c>
      <c r="S301" s="136" t="s">
        <v>153</v>
      </c>
      <c r="T301" t="s">
        <v>501</v>
      </c>
    </row>
    <row r="302" spans="16:22">
      <c r="P302" s="133">
        <v>45040</v>
      </c>
      <c r="Q302" s="108" t="s">
        <v>346</v>
      </c>
      <c r="R302" t="s">
        <v>563</v>
      </c>
      <c r="S302" s="136" t="s">
        <v>153</v>
      </c>
      <c r="T302" t="s">
        <v>531</v>
      </c>
    </row>
    <row r="303" spans="16:22">
      <c r="P303" s="133">
        <v>45050</v>
      </c>
      <c r="Q303" s="108" t="s">
        <v>346</v>
      </c>
      <c r="R303" t="s">
        <v>564</v>
      </c>
      <c r="S303" s="136" t="s">
        <v>153</v>
      </c>
      <c r="T303" t="s">
        <v>501</v>
      </c>
    </row>
    <row r="304" spans="16:22">
      <c r="P304" s="133">
        <v>45070</v>
      </c>
      <c r="Q304" s="108" t="s">
        <v>357</v>
      </c>
      <c r="R304" t="s">
        <v>565</v>
      </c>
      <c r="S304" s="136" t="s">
        <v>153</v>
      </c>
      <c r="T304" t="s">
        <v>550</v>
      </c>
    </row>
    <row r="305" spans="16:22">
      <c r="P305" s="108">
        <v>45100</v>
      </c>
      <c r="Q305" s="108" t="s">
        <v>346</v>
      </c>
      <c r="R305" s="58" t="s">
        <v>566</v>
      </c>
      <c r="S305" s="136" t="s">
        <v>153</v>
      </c>
    </row>
    <row r="306" spans="16:22">
      <c r="P306" s="133">
        <v>46000</v>
      </c>
      <c r="Q306" s="108" t="s">
        <v>356</v>
      </c>
      <c r="R306" t="s">
        <v>567</v>
      </c>
      <c r="S306" s="136" t="s">
        <v>153</v>
      </c>
      <c r="T306" t="s">
        <v>558</v>
      </c>
    </row>
    <row r="307" spans="16:22">
      <c r="P307" s="108">
        <v>46010</v>
      </c>
      <c r="Q307" s="109" t="s">
        <v>357</v>
      </c>
      <c r="R307" s="58" t="s">
        <v>568</v>
      </c>
      <c r="S307" s="136" t="s">
        <v>153</v>
      </c>
    </row>
    <row r="308" spans="16:22">
      <c r="P308" s="133">
        <v>47700</v>
      </c>
      <c r="Q308" s="108" t="s">
        <v>360</v>
      </c>
    </row>
    <row r="309" spans="16:22">
      <c r="P309" s="108">
        <v>47710</v>
      </c>
      <c r="Q309" s="109" t="s">
        <v>360</v>
      </c>
    </row>
    <row r="310" spans="16:22">
      <c r="P310" s="108">
        <v>47730</v>
      </c>
      <c r="Q310" s="108" t="s">
        <v>361</v>
      </c>
    </row>
    <row r="311" spans="16:22">
      <c r="P311" s="417">
        <v>47731</v>
      </c>
      <c r="Q311" s="415" t="s">
        <v>361</v>
      </c>
      <c r="R311" s="419" t="s">
        <v>965</v>
      </c>
      <c r="S311" s="136" t="s">
        <v>153</v>
      </c>
      <c r="T311" s="416"/>
      <c r="U311" s="416"/>
      <c r="V311" s="416"/>
    </row>
    <row r="312" spans="16:22" ht="14.25">
      <c r="P312" s="108">
        <v>47733</v>
      </c>
      <c r="Q312" s="108" t="s">
        <v>348</v>
      </c>
      <c r="R312" s="421" t="s">
        <v>966</v>
      </c>
      <c r="S312" s="136" t="s">
        <v>153</v>
      </c>
    </row>
    <row r="313" spans="16:22" ht="14.25">
      <c r="P313" s="108">
        <v>47735</v>
      </c>
      <c r="Q313" s="108" t="s">
        <v>361</v>
      </c>
      <c r="R313" s="422"/>
      <c r="S313" s="136"/>
    </row>
    <row r="314" spans="16:22">
      <c r="P314" s="108">
        <v>47740</v>
      </c>
      <c r="Q314" s="108" t="s">
        <v>357</v>
      </c>
      <c r="R314" t="s">
        <v>569</v>
      </c>
      <c r="S314" s="136" t="s">
        <v>153</v>
      </c>
      <c r="T314" t="s">
        <v>501</v>
      </c>
    </row>
    <row r="315" spans="16:22">
      <c r="P315" s="108">
        <v>47750</v>
      </c>
      <c r="Q315" s="108" t="s">
        <v>360</v>
      </c>
    </row>
    <row r="316" spans="16:22">
      <c r="P316" s="108">
        <v>47780</v>
      </c>
      <c r="Q316" s="108" t="s">
        <v>363</v>
      </c>
    </row>
    <row r="317" spans="16:22">
      <c r="P317" s="134">
        <v>47810</v>
      </c>
      <c r="Q317" s="109" t="s">
        <v>357</v>
      </c>
      <c r="R317" s="215" t="s">
        <v>570</v>
      </c>
      <c r="S317" s="136" t="s">
        <v>153</v>
      </c>
      <c r="T317" t="s">
        <v>501</v>
      </c>
    </row>
    <row r="318" spans="16:22">
      <c r="P318" s="108">
        <v>47820</v>
      </c>
      <c r="Q318" s="108" t="s">
        <v>357</v>
      </c>
      <c r="S318" s="136" t="s">
        <v>153</v>
      </c>
    </row>
    <row r="319" spans="16:22">
      <c r="P319" s="133">
        <v>47830</v>
      </c>
      <c r="Q319" s="108" t="s">
        <v>346</v>
      </c>
    </row>
    <row r="320" spans="16:22">
      <c r="P320" s="108">
        <v>47840</v>
      </c>
      <c r="Q320" s="108" t="s">
        <v>362</v>
      </c>
      <c r="R320" s="58" t="s">
        <v>571</v>
      </c>
      <c r="S320" s="136" t="s">
        <v>153</v>
      </c>
    </row>
    <row r="321" spans="16:20">
      <c r="P321" s="108">
        <v>47850</v>
      </c>
      <c r="Q321" s="109" t="s">
        <v>370</v>
      </c>
      <c r="R321" s="58" t="s">
        <v>572</v>
      </c>
      <c r="S321" s="136" t="s">
        <v>153</v>
      </c>
      <c r="T321" t="s">
        <v>573</v>
      </c>
    </row>
    <row r="322" spans="16:20">
      <c r="P322" s="134">
        <v>49806</v>
      </c>
      <c r="Q322" s="154" t="s">
        <v>363</v>
      </c>
    </row>
    <row r="323" spans="16:20">
      <c r="P323" s="134">
        <v>49900</v>
      </c>
      <c r="Q323" s="109" t="s">
        <v>34</v>
      </c>
      <c r="R323" s="58" t="s">
        <v>574</v>
      </c>
    </row>
    <row r="324" spans="16:20">
      <c r="P324" s="134">
        <v>49999</v>
      </c>
      <c r="Q324" s="109" t="s">
        <v>34</v>
      </c>
      <c r="R324" s="58"/>
    </row>
    <row r="325" spans="16:20">
      <c r="P325" s="156">
        <v>55010</v>
      </c>
      <c r="Q325" s="108" t="s">
        <v>357</v>
      </c>
      <c r="R325" s="131" t="s">
        <v>682</v>
      </c>
      <c r="S325" s="264" t="s">
        <v>153</v>
      </c>
      <c r="T325" s="132"/>
    </row>
    <row r="326" spans="16:20">
      <c r="P326" s="399">
        <v>57030</v>
      </c>
      <c r="Q326" s="108" t="s">
        <v>357</v>
      </c>
      <c r="R326" s="58" t="s">
        <v>575</v>
      </c>
      <c r="S326" s="136" t="s">
        <v>153</v>
      </c>
      <c r="T326" t="s">
        <v>501</v>
      </c>
    </row>
    <row r="327" spans="16:20">
      <c r="P327" s="108">
        <v>57040</v>
      </c>
      <c r="Q327" s="108" t="s">
        <v>363</v>
      </c>
      <c r="R327" s="359" t="s">
        <v>576</v>
      </c>
      <c r="S327" s="400" t="s">
        <v>153</v>
      </c>
      <c r="T327" t="s">
        <v>501</v>
      </c>
    </row>
    <row r="328" spans="16:20">
      <c r="P328" s="134">
        <v>58010</v>
      </c>
      <c r="Q328" s="108" t="s">
        <v>346</v>
      </c>
      <c r="R328" s="58" t="s">
        <v>577</v>
      </c>
      <c r="S328" s="136" t="s">
        <v>153</v>
      </c>
    </row>
    <row r="329" spans="16:20">
      <c r="P329" s="133">
        <v>58030</v>
      </c>
      <c r="Q329" s="108" t="s">
        <v>346</v>
      </c>
    </row>
    <row r="330" spans="16:20">
      <c r="P330" s="133">
        <v>58060</v>
      </c>
      <c r="Q330" s="109" t="s">
        <v>346</v>
      </c>
    </row>
    <row r="331" spans="16:20">
      <c r="P331" s="108">
        <v>60120</v>
      </c>
      <c r="Q331" s="108" t="s">
        <v>346</v>
      </c>
    </row>
    <row r="332" spans="16:20">
      <c r="P332" s="135">
        <v>61840</v>
      </c>
      <c r="Q332" s="108" t="s">
        <v>360</v>
      </c>
      <c r="R332" t="s">
        <v>578</v>
      </c>
      <c r="S332" s="136" t="s">
        <v>153</v>
      </c>
      <c r="T332" t="s">
        <v>104</v>
      </c>
    </row>
    <row r="333" spans="16:20">
      <c r="P333" s="108">
        <v>73000</v>
      </c>
      <c r="Q333" s="108" t="s">
        <v>318</v>
      </c>
    </row>
    <row r="334" spans="16:20">
      <c r="P334" s="108">
        <v>73002</v>
      </c>
      <c r="Q334" s="108" t="s">
        <v>318</v>
      </c>
    </row>
    <row r="335" spans="16:20">
      <c r="P335" s="108">
        <v>73003</v>
      </c>
      <c r="Q335" s="109" t="s">
        <v>34</v>
      </c>
    </row>
    <row r="336" spans="16:20">
      <c r="P336" s="108">
        <v>73004</v>
      </c>
      <c r="Q336" s="108" t="s">
        <v>324</v>
      </c>
    </row>
    <row r="337" spans="16:20">
      <c r="P337" s="108">
        <v>73007</v>
      </c>
      <c r="Q337" s="109" t="s">
        <v>322</v>
      </c>
      <c r="R337" t="s">
        <v>579</v>
      </c>
      <c r="S337" s="138" t="s">
        <v>152</v>
      </c>
      <c r="T337" t="s">
        <v>580</v>
      </c>
    </row>
    <row r="338" spans="16:20">
      <c r="P338" s="108">
        <v>73008</v>
      </c>
      <c r="Q338" s="108" t="s">
        <v>319</v>
      </c>
    </row>
    <row r="339" spans="16:20" ht="15">
      <c r="P339" s="133">
        <v>73010</v>
      </c>
      <c r="Q339" s="109" t="s">
        <v>318</v>
      </c>
      <c r="R339" s="143" t="s">
        <v>579</v>
      </c>
      <c r="S339" s="138" t="s">
        <v>152</v>
      </c>
    </row>
    <row r="340" spans="16:20">
      <c r="P340" s="108">
        <v>73011</v>
      </c>
      <c r="Q340" s="109" t="s">
        <v>318</v>
      </c>
    </row>
    <row r="341" spans="16:20">
      <c r="P341" s="134">
        <v>73012</v>
      </c>
      <c r="Q341" s="109" t="s">
        <v>318</v>
      </c>
    </row>
    <row r="342" spans="16:20">
      <c r="P342" s="108">
        <v>73016</v>
      </c>
      <c r="Q342" s="108" t="s">
        <v>321</v>
      </c>
    </row>
    <row r="343" spans="16:20">
      <c r="P343" s="108">
        <v>73023</v>
      </c>
      <c r="Q343" s="108" t="s">
        <v>323</v>
      </c>
    </row>
    <row r="344" spans="16:20">
      <c r="P344" s="108">
        <v>73025</v>
      </c>
      <c r="Q344" s="108" t="s">
        <v>324</v>
      </c>
    </row>
    <row r="345" spans="16:20">
      <c r="P345" s="108">
        <v>73026</v>
      </c>
      <c r="Q345" s="108" t="s">
        <v>328</v>
      </c>
    </row>
    <row r="346" spans="16:20">
      <c r="P346" s="108">
        <v>73027</v>
      </c>
      <c r="Q346" s="108" t="s">
        <v>329</v>
      </c>
    </row>
    <row r="347" spans="16:20">
      <c r="P347" s="108">
        <v>73029</v>
      </c>
      <c r="Q347" s="108" t="s">
        <v>332</v>
      </c>
      <c r="R347" t="s">
        <v>930</v>
      </c>
      <c r="S347" s="138" t="s">
        <v>152</v>
      </c>
    </row>
    <row r="348" spans="16:20">
      <c r="P348" s="108">
        <v>73030</v>
      </c>
      <c r="Q348" s="108" t="s">
        <v>333</v>
      </c>
    </row>
    <row r="349" spans="16:20">
      <c r="P349" s="108">
        <v>73031</v>
      </c>
      <c r="Q349" s="108" t="s">
        <v>371</v>
      </c>
    </row>
    <row r="350" spans="16:20">
      <c r="P350" s="133">
        <v>73032</v>
      </c>
      <c r="Q350" s="154" t="s">
        <v>323</v>
      </c>
      <c r="R350" t="s">
        <v>960</v>
      </c>
      <c r="S350" s="138" t="s">
        <v>152</v>
      </c>
      <c r="T350" t="s">
        <v>573</v>
      </c>
    </row>
    <row r="351" spans="16:20" ht="15">
      <c r="P351" s="133">
        <v>73033</v>
      </c>
      <c r="Q351" s="154" t="s">
        <v>323</v>
      </c>
      <c r="R351" s="404" t="s">
        <v>961</v>
      </c>
      <c r="T351" s="407" t="s">
        <v>962</v>
      </c>
    </row>
    <row r="352" spans="16:20" ht="15">
      <c r="P352" s="133">
        <v>73035</v>
      </c>
      <c r="Q352" s="108" t="s">
        <v>324</v>
      </c>
      <c r="R352" s="404"/>
      <c r="T352" s="407" t="s">
        <v>962</v>
      </c>
    </row>
    <row r="353" spans="16:19">
      <c r="P353" s="108">
        <v>73036</v>
      </c>
      <c r="Q353" s="108" t="s">
        <v>371</v>
      </c>
    </row>
    <row r="354" spans="16:19">
      <c r="P354" s="108">
        <v>73037</v>
      </c>
      <c r="Q354" s="108" t="s">
        <v>312</v>
      </c>
    </row>
    <row r="355" spans="16:19">
      <c r="P355" s="108">
        <v>73038</v>
      </c>
      <c r="Q355" s="108" t="s">
        <v>314</v>
      </c>
    </row>
    <row r="356" spans="16:19">
      <c r="P356" s="108">
        <v>73039</v>
      </c>
      <c r="Q356" s="108" t="s">
        <v>315</v>
      </c>
    </row>
    <row r="357" spans="16:19">
      <c r="P357" s="108">
        <v>73041</v>
      </c>
      <c r="Q357" s="108" t="s">
        <v>316</v>
      </c>
    </row>
    <row r="358" spans="16:19">
      <c r="P358" s="108">
        <v>73042</v>
      </c>
      <c r="Q358" s="108" t="s">
        <v>317</v>
      </c>
    </row>
    <row r="359" spans="16:19">
      <c r="P359" s="108">
        <v>73047</v>
      </c>
      <c r="Q359" s="108" t="s">
        <v>367</v>
      </c>
    </row>
    <row r="360" spans="16:19">
      <c r="P360" s="108">
        <v>73048</v>
      </c>
      <c r="Q360" s="108" t="s">
        <v>371</v>
      </c>
    </row>
    <row r="361" spans="16:19">
      <c r="P361" s="108">
        <v>73049</v>
      </c>
      <c r="Q361" s="108" t="s">
        <v>374</v>
      </c>
    </row>
    <row r="362" spans="16:19">
      <c r="P362" s="108">
        <v>73050</v>
      </c>
      <c r="Q362" s="108" t="s">
        <v>320</v>
      </c>
    </row>
    <row r="363" spans="16:19">
      <c r="P363" s="108">
        <v>73051</v>
      </c>
      <c r="Q363" s="108" t="s">
        <v>361</v>
      </c>
    </row>
    <row r="364" spans="16:19">
      <c r="P364" s="108">
        <v>73052</v>
      </c>
      <c r="Q364" s="108" t="s">
        <v>348</v>
      </c>
    </row>
    <row r="365" spans="16:19">
      <c r="P365" s="120">
        <v>73053</v>
      </c>
      <c r="Q365" s="109" t="s">
        <v>318</v>
      </c>
    </row>
    <row r="366" spans="16:19" ht="15">
      <c r="P366" s="120">
        <v>73054</v>
      </c>
      <c r="Q366" s="109" t="s">
        <v>318</v>
      </c>
      <c r="R366" s="143" t="s">
        <v>581</v>
      </c>
      <c r="S366" s="138" t="s">
        <v>152</v>
      </c>
    </row>
    <row r="367" spans="16:19" ht="15">
      <c r="P367" s="118">
        <v>73055</v>
      </c>
      <c r="Q367" s="109" t="s">
        <v>318</v>
      </c>
      <c r="R367" s="143" t="s">
        <v>582</v>
      </c>
      <c r="S367" s="138" t="s">
        <v>152</v>
      </c>
    </row>
    <row r="368" spans="16:19" ht="14.25">
      <c r="P368" s="134">
        <v>73056</v>
      </c>
      <c r="Q368" s="154" t="s">
        <v>5</v>
      </c>
      <c r="R368" s="219" t="str">
        <f>UPPER("Schools Revenue Grant Brought Forward")</f>
        <v>SCHOOLS REVENUE GRANT BROUGHT FORWARD</v>
      </c>
      <c r="S368" s="220" t="s">
        <v>583</v>
      </c>
    </row>
    <row r="369" spans="16:22" ht="14.25">
      <c r="P369" s="134">
        <v>73057</v>
      </c>
      <c r="Q369" s="133" t="s">
        <v>318</v>
      </c>
      <c r="R369" s="218" t="s">
        <v>584</v>
      </c>
      <c r="S369" s="138" t="s">
        <v>152</v>
      </c>
    </row>
    <row r="370" spans="16:22" ht="15">
      <c r="P370" s="405">
        <v>73058</v>
      </c>
      <c r="Q370" s="154" t="s">
        <v>338</v>
      </c>
      <c r="R370" s="218" t="s">
        <v>585</v>
      </c>
      <c r="S370" s="138" t="s">
        <v>152</v>
      </c>
      <c r="T370" s="406" t="s">
        <v>957</v>
      </c>
    </row>
    <row r="371" spans="16:22" ht="14.25">
      <c r="P371" s="134">
        <v>73059</v>
      </c>
      <c r="Q371" s="154" t="s">
        <v>335</v>
      </c>
      <c r="R371" s="218" t="str">
        <f>UPPER("COVID-19 Job Retention Scheme (JRS)")</f>
        <v>COVID-19 JOB RETENTION SCHEME (JRS)</v>
      </c>
      <c r="S371" s="138" t="s">
        <v>152</v>
      </c>
    </row>
    <row r="372" spans="16:22" ht="15">
      <c r="P372" s="405">
        <v>73060</v>
      </c>
      <c r="Q372" s="154" t="s">
        <v>336</v>
      </c>
      <c r="R372" s="218" t="str">
        <f>UPPER("COVID-19 Exceptional Costs Grant")</f>
        <v>COVID-19 EXCEPTIONAL COSTS GRANT</v>
      </c>
      <c r="S372" s="138" t="s">
        <v>152</v>
      </c>
      <c r="T372" s="406" t="s">
        <v>957</v>
      </c>
    </row>
    <row r="373" spans="16:22" ht="15">
      <c r="P373" s="405">
        <v>73061</v>
      </c>
      <c r="Q373" s="154" t="s">
        <v>337</v>
      </c>
      <c r="R373" s="218" t="str">
        <f>UPPER("COVID-19 Catch Up Grant")</f>
        <v>COVID-19 CATCH UP GRANT</v>
      </c>
      <c r="S373" s="138" t="s">
        <v>152</v>
      </c>
      <c r="T373" s="406" t="s">
        <v>957</v>
      </c>
    </row>
    <row r="374" spans="16:22" ht="15">
      <c r="P374" s="405">
        <v>73062</v>
      </c>
      <c r="Q374" s="154" t="s">
        <v>337</v>
      </c>
      <c r="R374" s="218" t="str">
        <f>UPPER("COVID-19 Other Grants (Such as Digital Platforms)")</f>
        <v>COVID-19 OTHER GRANTS (SUCH AS DIGITAL PLATFORMS)</v>
      </c>
      <c r="S374" s="138" t="s">
        <v>152</v>
      </c>
      <c r="T374" s="406" t="s">
        <v>957</v>
      </c>
    </row>
    <row r="375" spans="16:22" ht="15">
      <c r="P375" s="405">
        <v>73063</v>
      </c>
      <c r="Q375" s="154" t="s">
        <v>336</v>
      </c>
      <c r="R375" s="218" t="str">
        <f>UPPER("COVID-19 Workforce Grant")</f>
        <v>COVID-19 WORKFORCE GRANT</v>
      </c>
      <c r="S375" s="138" t="s">
        <v>152</v>
      </c>
      <c r="T375" s="406" t="s">
        <v>957</v>
      </c>
    </row>
    <row r="376" spans="16:22" ht="15">
      <c r="P376" s="405">
        <v>73064</v>
      </c>
      <c r="Q376" s="154" t="s">
        <v>336</v>
      </c>
      <c r="R376" s="218" t="str">
        <f>UPPER("COVID-19 National Testing Programme Grant")</f>
        <v>COVID-19 NATIONAL TESTING PROGRAMME GRANT</v>
      </c>
      <c r="S376" s="138" t="s">
        <v>152</v>
      </c>
      <c r="T376" s="406" t="s">
        <v>957</v>
      </c>
    </row>
    <row r="377" spans="16:22" ht="14.25">
      <c r="P377" s="134">
        <v>73065</v>
      </c>
      <c r="Q377" s="133" t="s">
        <v>318</v>
      </c>
      <c r="R377" s="218" t="s">
        <v>586</v>
      </c>
      <c r="S377" s="138" t="s">
        <v>152</v>
      </c>
    </row>
    <row r="378" spans="16:22" ht="14.25">
      <c r="P378" s="134">
        <v>73066</v>
      </c>
      <c r="Q378" s="133" t="s">
        <v>318</v>
      </c>
      <c r="R378" s="218" t="s">
        <v>587</v>
      </c>
      <c r="S378" s="138" t="s">
        <v>152</v>
      </c>
      <c r="T378" s="280" t="s">
        <v>945</v>
      </c>
    </row>
    <row r="379" spans="16:22" ht="15">
      <c r="P379" s="134">
        <v>73067</v>
      </c>
      <c r="Q379" s="133" t="s">
        <v>318</v>
      </c>
      <c r="R379" s="218" t="s">
        <v>946</v>
      </c>
      <c r="S379" s="138" t="s">
        <v>152</v>
      </c>
      <c r="T379" s="410" t="s">
        <v>22</v>
      </c>
      <c r="U379" s="410">
        <v>73067</v>
      </c>
      <c r="V379" s="410" t="s">
        <v>963</v>
      </c>
    </row>
    <row r="380" spans="16:22" ht="15">
      <c r="P380" s="134">
        <v>73068</v>
      </c>
      <c r="Q380" s="154" t="s">
        <v>318</v>
      </c>
      <c r="R380" s="404" t="s">
        <v>958</v>
      </c>
      <c r="S380" s="138" t="s">
        <v>152</v>
      </c>
    </row>
    <row r="381" spans="16:22" ht="15">
      <c r="P381" s="134">
        <v>73069</v>
      </c>
      <c r="Q381" s="154" t="s">
        <v>318</v>
      </c>
      <c r="R381" s="404" t="s">
        <v>1001</v>
      </c>
      <c r="S381" s="138" t="s">
        <v>152</v>
      </c>
    </row>
    <row r="382" spans="16:22" ht="15">
      <c r="P382" s="108">
        <v>73621</v>
      </c>
      <c r="Q382" s="108" t="s">
        <v>347</v>
      </c>
      <c r="R382" s="404" t="s">
        <v>959</v>
      </c>
      <c r="S382" s="138" t="s">
        <v>152</v>
      </c>
    </row>
    <row r="383" spans="16:22">
      <c r="P383" s="108">
        <v>73622</v>
      </c>
      <c r="Q383" s="108" t="s">
        <v>348</v>
      </c>
    </row>
    <row r="384" spans="16:22">
      <c r="P384" s="108">
        <v>73623</v>
      </c>
      <c r="Q384" s="108" t="s">
        <v>349</v>
      </c>
    </row>
    <row r="385" spans="16:19">
      <c r="P385" s="108">
        <v>73624</v>
      </c>
      <c r="Q385" s="108" t="s">
        <v>350</v>
      </c>
    </row>
    <row r="386" spans="16:19">
      <c r="P386" s="108">
        <v>73625</v>
      </c>
      <c r="Q386" s="108" t="s">
        <v>351</v>
      </c>
    </row>
    <row r="387" spans="16:19">
      <c r="P387" s="108">
        <v>73626</v>
      </c>
      <c r="Q387" s="108" t="s">
        <v>352</v>
      </c>
    </row>
    <row r="388" spans="16:19">
      <c r="P388" s="108">
        <v>73627</v>
      </c>
      <c r="Q388" s="108" t="s">
        <v>363</v>
      </c>
    </row>
    <row r="389" spans="16:19">
      <c r="P389" s="108">
        <v>73628</v>
      </c>
      <c r="Q389" s="108" t="s">
        <v>365</v>
      </c>
      <c r="S389" s="136" t="s">
        <v>153</v>
      </c>
    </row>
    <row r="390" spans="16:19">
      <c r="P390" s="108">
        <v>73629</v>
      </c>
      <c r="Q390" s="108" t="s">
        <v>419</v>
      </c>
      <c r="S390" s="136" t="s">
        <v>153</v>
      </c>
    </row>
    <row r="391" spans="16:19">
      <c r="P391" s="108">
        <v>73630</v>
      </c>
      <c r="Q391" s="108" t="s">
        <v>419</v>
      </c>
      <c r="S391" s="136" t="s">
        <v>153</v>
      </c>
    </row>
    <row r="392" spans="16:19">
      <c r="P392" s="108">
        <v>73631</v>
      </c>
      <c r="Q392" s="108" t="s">
        <v>419</v>
      </c>
      <c r="S392" s="136" t="s">
        <v>153</v>
      </c>
    </row>
    <row r="393" spans="16:19">
      <c r="P393" s="108">
        <v>73632</v>
      </c>
      <c r="Q393" s="108" t="s">
        <v>419</v>
      </c>
      <c r="S393" s="136" t="s">
        <v>153</v>
      </c>
    </row>
    <row r="394" spans="16:19">
      <c r="P394" s="121">
        <v>73633</v>
      </c>
      <c r="Q394" s="121" t="s">
        <v>751</v>
      </c>
      <c r="R394" s="142" t="s">
        <v>956</v>
      </c>
      <c r="S394" s="288" t="s">
        <v>153</v>
      </c>
    </row>
    <row r="395" spans="16:19">
      <c r="P395" s="108">
        <v>73634</v>
      </c>
      <c r="Q395" s="108" t="s">
        <v>419</v>
      </c>
      <c r="R395" s="142"/>
      <c r="S395" s="136" t="s">
        <v>153</v>
      </c>
    </row>
    <row r="396" spans="16:19">
      <c r="P396" s="121">
        <v>73635</v>
      </c>
      <c r="Q396" s="121" t="s">
        <v>419</v>
      </c>
      <c r="S396" s="136" t="s">
        <v>153</v>
      </c>
    </row>
    <row r="397" spans="16:19">
      <c r="P397" s="134">
        <v>73636</v>
      </c>
      <c r="Q397" s="154" t="s">
        <v>356</v>
      </c>
      <c r="R397" t="s">
        <v>588</v>
      </c>
      <c r="S397" s="136" t="s">
        <v>153</v>
      </c>
    </row>
    <row r="398" spans="16:19">
      <c r="P398" s="134">
        <v>73639</v>
      </c>
      <c r="Q398" s="133" t="s">
        <v>357</v>
      </c>
      <c r="R398" s="58" t="s">
        <v>739</v>
      </c>
      <c r="S398" s="136" t="s">
        <v>153</v>
      </c>
    </row>
    <row r="399" spans="16:19">
      <c r="P399" s="108">
        <v>73650</v>
      </c>
      <c r="Q399" s="108" t="s">
        <v>357</v>
      </c>
      <c r="R399" s="58" t="s">
        <v>970</v>
      </c>
    </row>
    <row r="400" spans="16:19">
      <c r="P400" s="108">
        <v>74000</v>
      </c>
      <c r="Q400" s="108" t="s">
        <v>312</v>
      </c>
      <c r="R400" s="58" t="s">
        <v>589</v>
      </c>
    </row>
    <row r="401" spans="15:20">
      <c r="P401" s="134">
        <v>74100</v>
      </c>
      <c r="Q401" s="133" t="s">
        <v>312</v>
      </c>
      <c r="R401" s="215" t="s">
        <v>590</v>
      </c>
    </row>
    <row r="402" spans="15:20">
      <c r="O402" s="132"/>
      <c r="P402" s="108">
        <v>75500</v>
      </c>
      <c r="Q402" s="108" t="s">
        <v>368</v>
      </c>
      <c r="S402" s="138" t="s">
        <v>152</v>
      </c>
    </row>
    <row r="403" spans="15:20">
      <c r="P403" s="108">
        <v>79101</v>
      </c>
      <c r="Q403" s="108" t="s">
        <v>373</v>
      </c>
      <c r="R403" s="58" t="s">
        <v>989</v>
      </c>
      <c r="S403" s="424" t="s">
        <v>126</v>
      </c>
      <c r="T403" t="s">
        <v>591</v>
      </c>
    </row>
    <row r="404" spans="15:20" ht="15">
      <c r="P404" s="134">
        <v>80000</v>
      </c>
      <c r="Q404" s="154" t="s">
        <v>324</v>
      </c>
      <c r="R404" s="215" t="s">
        <v>592</v>
      </c>
      <c r="S404" s="138" t="s">
        <v>152</v>
      </c>
      <c r="T404" s="221" t="s">
        <v>593</v>
      </c>
    </row>
    <row r="405" spans="15:20">
      <c r="P405" s="108">
        <v>80001</v>
      </c>
      <c r="Q405" s="108" t="s">
        <v>322</v>
      </c>
      <c r="S405" s="138" t="s">
        <v>152</v>
      </c>
    </row>
    <row r="406" spans="15:20" ht="15">
      <c r="P406" s="134">
        <v>80003</v>
      </c>
      <c r="Q406" s="154" t="s">
        <v>323</v>
      </c>
      <c r="R406" s="131" t="s">
        <v>594</v>
      </c>
      <c r="S406" s="138" t="s">
        <v>152</v>
      </c>
      <c r="T406" s="221" t="s">
        <v>593</v>
      </c>
    </row>
    <row r="407" spans="15:20">
      <c r="P407" s="216">
        <v>80005</v>
      </c>
      <c r="Q407" s="217" t="s">
        <v>323</v>
      </c>
      <c r="R407" s="132"/>
      <c r="S407" s="138" t="s">
        <v>152</v>
      </c>
      <c r="T407" s="132"/>
    </row>
    <row r="408" spans="15:20">
      <c r="P408" s="108">
        <v>80006</v>
      </c>
      <c r="Q408" s="108" t="s">
        <v>323</v>
      </c>
      <c r="R408" t="s">
        <v>595</v>
      </c>
      <c r="S408" s="138" t="s">
        <v>152</v>
      </c>
      <c r="T408" t="s">
        <v>591</v>
      </c>
    </row>
    <row r="409" spans="15:20">
      <c r="P409" s="108">
        <v>80007</v>
      </c>
      <c r="Q409" s="108" t="s">
        <v>332</v>
      </c>
      <c r="R409" t="s">
        <v>596</v>
      </c>
      <c r="S409" s="138" t="s">
        <v>152</v>
      </c>
      <c r="T409" t="s">
        <v>591</v>
      </c>
    </row>
    <row r="410" spans="15:20">
      <c r="P410" s="133">
        <v>80008</v>
      </c>
      <c r="Q410" s="108" t="s">
        <v>323</v>
      </c>
      <c r="S410" s="138" t="s">
        <v>152</v>
      </c>
    </row>
    <row r="411" spans="15:20">
      <c r="P411" s="133">
        <v>80009</v>
      </c>
      <c r="Q411" s="108" t="s">
        <v>323</v>
      </c>
      <c r="S411" s="138" t="s">
        <v>152</v>
      </c>
    </row>
    <row r="412" spans="15:20" ht="15">
      <c r="P412" s="134">
        <v>80906</v>
      </c>
      <c r="Q412" s="108" t="s">
        <v>324</v>
      </c>
      <c r="R412" s="58" t="s">
        <v>972</v>
      </c>
      <c r="T412" s="221" t="s">
        <v>593</v>
      </c>
    </row>
    <row r="413" spans="15:20">
      <c r="P413" s="108">
        <v>80907</v>
      </c>
      <c r="Q413" s="108" t="s">
        <v>324</v>
      </c>
    </row>
    <row r="414" spans="15:20">
      <c r="P414" s="108">
        <v>80908</v>
      </c>
      <c r="Q414" s="108" t="s">
        <v>372</v>
      </c>
      <c r="S414" s="424" t="s">
        <v>126</v>
      </c>
    </row>
    <row r="415" spans="15:20" ht="15">
      <c r="P415" s="134">
        <v>81000</v>
      </c>
      <c r="Q415" s="154" t="s">
        <v>324</v>
      </c>
      <c r="R415" s="215" t="s">
        <v>597</v>
      </c>
      <c r="S415" s="241" t="s">
        <v>152</v>
      </c>
      <c r="T415" s="242" t="s">
        <v>593</v>
      </c>
    </row>
    <row r="416" spans="15:20" ht="15">
      <c r="P416" s="134">
        <v>81001</v>
      </c>
      <c r="Q416" s="154" t="s">
        <v>324</v>
      </c>
      <c r="R416" s="215" t="s">
        <v>598</v>
      </c>
      <c r="S416" s="241" t="s">
        <v>152</v>
      </c>
      <c r="T416" s="242" t="s">
        <v>593</v>
      </c>
    </row>
    <row r="417" spans="16:24">
      <c r="P417" s="108">
        <v>81101</v>
      </c>
      <c r="Q417" s="108" t="s">
        <v>328</v>
      </c>
      <c r="R417" s="58" t="s">
        <v>990</v>
      </c>
      <c r="S417" s="138" t="s">
        <v>152</v>
      </c>
      <c r="T417" t="s">
        <v>599</v>
      </c>
    </row>
    <row r="418" spans="16:24">
      <c r="P418" s="120">
        <v>81200</v>
      </c>
      <c r="Q418" s="108" t="s">
        <v>320</v>
      </c>
      <c r="R418" s="58" t="s">
        <v>971</v>
      </c>
      <c r="S418" s="138" t="s">
        <v>152</v>
      </c>
      <c r="T418" t="s">
        <v>599</v>
      </c>
    </row>
    <row r="419" spans="16:24">
      <c r="P419" s="133">
        <v>81300</v>
      </c>
      <c r="Q419" s="109" t="s">
        <v>34</v>
      </c>
    </row>
    <row r="420" spans="16:24">
      <c r="P420" s="135">
        <v>81301</v>
      </c>
      <c r="Q420" s="109" t="s">
        <v>34</v>
      </c>
    </row>
    <row r="421" spans="16:24">
      <c r="P421" s="108">
        <v>81304</v>
      </c>
      <c r="Q421" s="108" t="s">
        <v>331</v>
      </c>
    </row>
    <row r="422" spans="16:24">
      <c r="P422" s="108">
        <v>81305</v>
      </c>
      <c r="Q422" s="108" t="s">
        <v>330</v>
      </c>
    </row>
    <row r="423" spans="16:24">
      <c r="P423" s="108">
        <v>81306</v>
      </c>
      <c r="Q423" s="108" t="s">
        <v>371</v>
      </c>
      <c r="R423" s="58" t="s">
        <v>154</v>
      </c>
      <c r="S423" s="424" t="s">
        <v>126</v>
      </c>
    </row>
    <row r="424" spans="16:24">
      <c r="P424" s="108">
        <v>81309</v>
      </c>
      <c r="Q424" s="109" t="s">
        <v>34</v>
      </c>
      <c r="R424" s="58" t="s">
        <v>973</v>
      </c>
      <c r="S424" s="138" t="s">
        <v>152</v>
      </c>
      <c r="T424" t="s">
        <v>601</v>
      </c>
    </row>
    <row r="425" spans="16:24">
      <c r="P425" s="133">
        <v>81312</v>
      </c>
      <c r="Q425" s="109" t="s">
        <v>34</v>
      </c>
      <c r="R425" s="58" t="s">
        <v>600</v>
      </c>
      <c r="S425" s="138" t="s">
        <v>152</v>
      </c>
      <c r="T425" t="s">
        <v>603</v>
      </c>
    </row>
    <row r="426" spans="16:24">
      <c r="P426" s="133">
        <v>81313</v>
      </c>
      <c r="Q426" s="108" t="s">
        <v>330</v>
      </c>
      <c r="R426" s="58" t="s">
        <v>991</v>
      </c>
      <c r="X426" s="131"/>
    </row>
    <row r="427" spans="16:24">
      <c r="P427" s="133">
        <v>81314</v>
      </c>
      <c r="Q427" s="108" t="s">
        <v>331</v>
      </c>
      <c r="R427" s="58" t="s">
        <v>602</v>
      </c>
    </row>
    <row r="428" spans="16:24">
      <c r="P428" s="119">
        <v>81315</v>
      </c>
      <c r="Q428" s="108" t="s">
        <v>330</v>
      </c>
    </row>
    <row r="429" spans="16:24">
      <c r="P429" s="108">
        <v>81317</v>
      </c>
      <c r="Q429" s="109" t="s">
        <v>34</v>
      </c>
    </row>
    <row r="430" spans="16:24">
      <c r="P430" s="134">
        <v>81402</v>
      </c>
      <c r="Q430" s="133" t="s">
        <v>329</v>
      </c>
      <c r="R430" s="215" t="s">
        <v>942</v>
      </c>
      <c r="S430" s="241" t="s">
        <v>152</v>
      </c>
      <c r="T430" s="131" t="s">
        <v>601</v>
      </c>
      <c r="U430" s="131"/>
      <c r="V430" s="131"/>
    </row>
    <row r="431" spans="16:24">
      <c r="P431" s="108">
        <v>81409</v>
      </c>
      <c r="Q431" s="108" t="s">
        <v>329</v>
      </c>
      <c r="R431" t="s">
        <v>974</v>
      </c>
      <c r="S431" s="138" t="s">
        <v>152</v>
      </c>
      <c r="T431" t="s">
        <v>601</v>
      </c>
    </row>
    <row r="432" spans="16:24">
      <c r="P432" s="108">
        <v>81412</v>
      </c>
      <c r="Q432" s="108" t="s">
        <v>324</v>
      </c>
    </row>
    <row r="433" spans="16:20">
      <c r="P433" s="133">
        <v>81505</v>
      </c>
      <c r="Q433" s="108" t="s">
        <v>330</v>
      </c>
      <c r="R433" s="58" t="s">
        <v>604</v>
      </c>
      <c r="S433" s="138" t="s">
        <v>152</v>
      </c>
      <c r="T433" t="s">
        <v>605</v>
      </c>
    </row>
    <row r="434" spans="16:20">
      <c r="P434" s="108">
        <v>82000</v>
      </c>
      <c r="Q434" s="108" t="s">
        <v>327</v>
      </c>
    </row>
    <row r="435" spans="16:20">
      <c r="P435" s="133">
        <v>82001</v>
      </c>
      <c r="Q435" s="108" t="s">
        <v>327</v>
      </c>
      <c r="R435" s="58" t="s">
        <v>975</v>
      </c>
      <c r="S435" s="138" t="s">
        <v>152</v>
      </c>
      <c r="T435" t="s">
        <v>599</v>
      </c>
    </row>
    <row r="436" spans="16:20">
      <c r="P436" s="108">
        <v>82005</v>
      </c>
      <c r="Q436" s="109" t="s">
        <v>34</v>
      </c>
    </row>
    <row r="437" spans="16:20">
      <c r="P437" s="135">
        <v>82008</v>
      </c>
      <c r="Q437" s="109" t="s">
        <v>34</v>
      </c>
      <c r="R437" s="58" t="s">
        <v>606</v>
      </c>
      <c r="S437" s="138" t="s">
        <v>152</v>
      </c>
      <c r="T437" t="s">
        <v>599</v>
      </c>
    </row>
    <row r="438" spans="16:20">
      <c r="P438" s="135">
        <v>82210</v>
      </c>
      <c r="Q438" s="109" t="s">
        <v>34</v>
      </c>
      <c r="R438" s="58" t="s">
        <v>976</v>
      </c>
      <c r="S438" s="138" t="s">
        <v>152</v>
      </c>
      <c r="T438" t="s">
        <v>599</v>
      </c>
    </row>
    <row r="439" spans="16:20">
      <c r="P439" s="108">
        <v>82300</v>
      </c>
      <c r="Q439" s="109" t="s">
        <v>34</v>
      </c>
      <c r="R439" t="s">
        <v>608</v>
      </c>
      <c r="S439" s="138" t="s">
        <v>152</v>
      </c>
      <c r="T439" t="s">
        <v>599</v>
      </c>
    </row>
    <row r="440" spans="16:20">
      <c r="P440" s="133">
        <v>82306</v>
      </c>
      <c r="Q440" s="109" t="s">
        <v>32</v>
      </c>
      <c r="R440" s="58" t="s">
        <v>607</v>
      </c>
      <c r="S440" s="138" t="s">
        <v>152</v>
      </c>
    </row>
    <row r="441" spans="16:20">
      <c r="P441" s="135">
        <v>82308</v>
      </c>
      <c r="Q441" s="109" t="s">
        <v>34</v>
      </c>
      <c r="R441" s="58" t="s">
        <v>977</v>
      </c>
      <c r="S441" s="138" t="s">
        <v>152</v>
      </c>
      <c r="T441" t="s">
        <v>609</v>
      </c>
    </row>
    <row r="442" spans="16:20">
      <c r="P442" s="108">
        <v>82312</v>
      </c>
      <c r="Q442" s="109" t="s">
        <v>34</v>
      </c>
      <c r="R442" s="58" t="s">
        <v>978</v>
      </c>
      <c r="S442" s="138" t="s">
        <v>152</v>
      </c>
      <c r="T442" t="s">
        <v>609</v>
      </c>
    </row>
    <row r="443" spans="16:20">
      <c r="P443" s="133">
        <v>82313</v>
      </c>
      <c r="Q443" s="108" t="s">
        <v>334</v>
      </c>
    </row>
    <row r="444" spans="16:20">
      <c r="P444" s="135">
        <v>82319</v>
      </c>
      <c r="Q444" s="109" t="s">
        <v>34</v>
      </c>
    </row>
    <row r="445" spans="16:20">
      <c r="P445" s="135">
        <v>82321</v>
      </c>
      <c r="Q445" s="109" t="s">
        <v>34</v>
      </c>
      <c r="R445" t="s">
        <v>680</v>
      </c>
      <c r="S445" s="138" t="s">
        <v>152</v>
      </c>
      <c r="T445" t="s">
        <v>599</v>
      </c>
    </row>
    <row r="446" spans="16:20">
      <c r="P446" s="108">
        <v>82330</v>
      </c>
      <c r="Q446" s="109" t="s">
        <v>34</v>
      </c>
      <c r="R446" s="58" t="s">
        <v>979</v>
      </c>
      <c r="S446" s="138" t="s">
        <v>152</v>
      </c>
      <c r="T446" t="s">
        <v>599</v>
      </c>
    </row>
    <row r="447" spans="16:20">
      <c r="P447" s="108">
        <v>82400</v>
      </c>
      <c r="Q447" s="109" t="s">
        <v>34</v>
      </c>
      <c r="R447" s="58" t="s">
        <v>980</v>
      </c>
      <c r="S447" s="138" t="s">
        <v>152</v>
      </c>
      <c r="T447" t="s">
        <v>599</v>
      </c>
    </row>
    <row r="448" spans="16:20">
      <c r="P448" s="133">
        <v>82500</v>
      </c>
      <c r="Q448" s="109" t="s">
        <v>34</v>
      </c>
      <c r="R448" s="58" t="s">
        <v>981</v>
      </c>
      <c r="S448" s="138" t="s">
        <v>152</v>
      </c>
      <c r="T448" t="s">
        <v>599</v>
      </c>
    </row>
    <row r="449" spans="16:20">
      <c r="P449" s="133">
        <v>82520</v>
      </c>
      <c r="Q449" s="109" t="s">
        <v>34</v>
      </c>
      <c r="R449" s="58" t="s">
        <v>982</v>
      </c>
    </row>
    <row r="450" spans="16:20">
      <c r="P450" s="134">
        <v>82521</v>
      </c>
      <c r="Q450" s="109" t="s">
        <v>34</v>
      </c>
      <c r="R450" s="58" t="s">
        <v>983</v>
      </c>
      <c r="T450" t="s">
        <v>599</v>
      </c>
    </row>
    <row r="451" spans="16:20">
      <c r="P451" s="134">
        <v>82508</v>
      </c>
      <c r="Q451" s="109" t="s">
        <v>34</v>
      </c>
      <c r="R451" s="58" t="s">
        <v>984</v>
      </c>
      <c r="S451" s="138" t="s">
        <v>152</v>
      </c>
      <c r="T451" t="s">
        <v>599</v>
      </c>
    </row>
    <row r="452" spans="16:20">
      <c r="P452" s="134">
        <v>82528</v>
      </c>
      <c r="Q452" s="109" t="s">
        <v>34</v>
      </c>
      <c r="R452" s="58" t="s">
        <v>985</v>
      </c>
      <c r="S452" s="138" t="s">
        <v>152</v>
      </c>
      <c r="T452" t="s">
        <v>599</v>
      </c>
    </row>
    <row r="453" spans="16:20">
      <c r="P453" s="133">
        <v>82537</v>
      </c>
      <c r="Q453" s="109" t="s">
        <v>34</v>
      </c>
    </row>
    <row r="454" spans="16:20">
      <c r="P454" s="108">
        <v>82538</v>
      </c>
      <c r="Q454" s="109" t="s">
        <v>34</v>
      </c>
      <c r="R454" s="58" t="s">
        <v>610</v>
      </c>
    </row>
    <row r="455" spans="16:20">
      <c r="P455" s="108">
        <v>82700</v>
      </c>
      <c r="Q455" s="109" t="s">
        <v>34</v>
      </c>
    </row>
    <row r="456" spans="16:20">
      <c r="P456" s="108">
        <v>82711</v>
      </c>
      <c r="Q456" s="109" t="s">
        <v>34</v>
      </c>
    </row>
    <row r="457" spans="16:20" ht="30.75" customHeight="1">
      <c r="P457" s="108">
        <v>82714</v>
      </c>
      <c r="Q457" s="109" t="s">
        <v>34</v>
      </c>
    </row>
    <row r="458" spans="16:20">
      <c r="P458" s="108">
        <v>82716</v>
      </c>
      <c r="Q458" s="108" t="s">
        <v>334</v>
      </c>
      <c r="R458" s="58" t="s">
        <v>986</v>
      </c>
      <c r="S458" s="138" t="s">
        <v>152</v>
      </c>
      <c r="T458" t="s">
        <v>609</v>
      </c>
    </row>
    <row r="459" spans="16:20">
      <c r="P459" s="108">
        <v>82717</v>
      </c>
      <c r="Q459" s="108" t="s">
        <v>333</v>
      </c>
      <c r="R459" s="58" t="s">
        <v>987</v>
      </c>
      <c r="S459" s="138" t="s">
        <v>152</v>
      </c>
      <c r="T459" t="s">
        <v>609</v>
      </c>
    </row>
    <row r="460" spans="16:20">
      <c r="P460" s="133">
        <v>82719</v>
      </c>
      <c r="Q460" s="108" t="s">
        <v>334</v>
      </c>
    </row>
    <row r="461" spans="16:20">
      <c r="P461" s="135">
        <v>83000</v>
      </c>
      <c r="Q461" s="108" t="s">
        <v>334</v>
      </c>
    </row>
    <row r="462" spans="16:20">
      <c r="P462" s="108">
        <v>83003</v>
      </c>
      <c r="Q462" s="109" t="s">
        <v>34</v>
      </c>
    </row>
    <row r="463" spans="16:20">
      <c r="P463" s="108">
        <v>84010</v>
      </c>
      <c r="Q463" s="108" t="s">
        <v>329</v>
      </c>
    </row>
    <row r="464" spans="16:20">
      <c r="P464" s="108">
        <v>84011</v>
      </c>
      <c r="Q464" s="108" t="s">
        <v>329</v>
      </c>
    </row>
    <row r="465" spans="16:20">
      <c r="P465" s="118">
        <v>82514</v>
      </c>
      <c r="Q465" s="108" t="s">
        <v>334</v>
      </c>
      <c r="R465" s="58" t="s">
        <v>988</v>
      </c>
      <c r="S465" s="138" t="s">
        <v>152</v>
      </c>
      <c r="T465" t="s">
        <v>609</v>
      </c>
    </row>
    <row r="474" spans="16:20">
      <c r="P474" s="118"/>
      <c r="Q474" s="109"/>
      <c r="R474" s="58"/>
      <c r="S474" s="138"/>
    </row>
  </sheetData>
  <autoFilter ref="P4:T465" xr:uid="{00000000-0009-0000-0000-000004000000}"/>
  <sortState xmlns:xlrd2="http://schemas.microsoft.com/office/spreadsheetml/2017/richdata2" ref="P5:Q434">
    <sortCondition ref="P4"/>
  </sortState>
  <phoneticPr fontId="13" type="noConversion"/>
  <conditionalFormatting sqref="S368">
    <cfRule type="expression" dxfId="5" priority="1" stopIfTrue="1">
      <formula>IF(S368="Capital Expenditure",TRUE,FALSE)</formula>
    </cfRule>
    <cfRule type="expression" dxfId="4" priority="2" stopIfTrue="1">
      <formula>IF(S368="Capital Income",TRUE,FALSE)</formula>
    </cfRule>
    <cfRule type="expression" dxfId="3" priority="3" stopIfTrue="1">
      <formula>IF(S368="Revenue Income",TRUE,FALSE)</formula>
    </cfRule>
    <cfRule type="expression" dxfId="2" priority="4" stopIfTrue="1">
      <formula>IF(S368="Capital Expenditure",TRUE,FALSE)</formula>
    </cfRule>
    <cfRule type="expression" dxfId="1" priority="5" stopIfTrue="1">
      <formula>IF(S368="Capital Income",TRUE,FALSE)</formula>
    </cfRule>
    <cfRule type="expression" dxfId="0" priority="6" stopIfTrue="1">
      <formula>IF(S368="Revenue Income",TRUE,FALSE)</formula>
    </cfRule>
  </conditionalFormatting>
  <hyperlinks>
    <hyperlink ref="T378" r:id="rId1" display="../../../../:u:/r/sites/FSchoolFunding/School Returns/GBPs/2025-26/6, 7, 8 Year GBP/Re_ Monthly GBP report 2025-26.msg?csf=1&amp;web=1&amp;e=nGOnIy" xr:uid="{CBE8DD8F-E35E-4261-AFB8-98E9CFAAAC30}"/>
  </hyperlinks>
  <pageMargins left="0.7" right="0.7" top="0.75" bottom="0.75" header="0.3" footer="0.3"/>
  <pageSetup paperSize="9" orientation="portrait" verticalDpi="0" r:id="rId2"/>
  <drawing r:id="rId3"/>
  <legacy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B183"/>
  <sheetViews>
    <sheetView workbookViewId="0"/>
  </sheetViews>
  <sheetFormatPr defaultRowHeight="12.75"/>
  <cols>
    <col min="1" max="1" width="4.7109375" style="68" customWidth="1"/>
    <col min="2" max="2" width="97.140625" customWidth="1"/>
  </cols>
  <sheetData>
    <row r="1" spans="1:2">
      <c r="A1" s="46" t="s">
        <v>611</v>
      </c>
    </row>
    <row r="3" spans="1:2" ht="25.5">
      <c r="A3" s="73">
        <v>1</v>
      </c>
      <c r="B3" s="72" t="s">
        <v>612</v>
      </c>
    </row>
    <row r="4" spans="1:2" ht="41.25" customHeight="1">
      <c r="A4" s="71" t="s">
        <v>613</v>
      </c>
      <c r="B4" s="70" t="s">
        <v>614</v>
      </c>
    </row>
    <row r="5" spans="1:2" ht="25.5">
      <c r="A5" s="71" t="s">
        <v>615</v>
      </c>
      <c r="B5" s="69" t="s">
        <v>616</v>
      </c>
    </row>
    <row r="6" spans="1:2">
      <c r="A6" s="71" t="s">
        <v>617</v>
      </c>
      <c r="B6" s="58" t="s">
        <v>618</v>
      </c>
    </row>
    <row r="7" spans="1:2">
      <c r="A7" s="71" t="s">
        <v>619</v>
      </c>
      <c r="B7" s="58" t="s">
        <v>620</v>
      </c>
    </row>
    <row r="33" spans="1:2">
      <c r="A33" s="67">
        <v>2</v>
      </c>
      <c r="B33" s="46" t="s">
        <v>621</v>
      </c>
    </row>
    <row r="34" spans="1:2">
      <c r="B34" s="58" t="s">
        <v>622</v>
      </c>
    </row>
    <row r="35" spans="1:2">
      <c r="B35" s="58"/>
    </row>
    <row r="36" spans="1:2">
      <c r="B36" s="58"/>
    </row>
    <row r="37" spans="1:2">
      <c r="B37" s="58"/>
    </row>
    <row r="38" spans="1:2">
      <c r="B38" s="58"/>
    </row>
    <row r="39" spans="1:2">
      <c r="B39" s="58"/>
    </row>
    <row r="40" spans="1:2">
      <c r="B40" s="58"/>
    </row>
    <row r="41" spans="1:2">
      <c r="B41" s="58"/>
    </row>
    <row r="42" spans="1:2">
      <c r="B42" s="58" t="s">
        <v>623</v>
      </c>
    </row>
    <row r="43" spans="1:2">
      <c r="B43" s="58" t="s">
        <v>624</v>
      </c>
    </row>
    <row r="54" spans="2:2" ht="25.5">
      <c r="B54" s="69" t="s">
        <v>625</v>
      </c>
    </row>
    <row r="55" spans="2:2">
      <c r="B55" s="69" t="s">
        <v>626</v>
      </c>
    </row>
    <row r="56" spans="2:2" ht="25.5">
      <c r="B56" s="69" t="s">
        <v>627</v>
      </c>
    </row>
    <row r="57" spans="2:2">
      <c r="B57" s="69"/>
    </row>
    <row r="58" spans="2:2">
      <c r="B58" s="69"/>
    </row>
    <row r="59" spans="2:2">
      <c r="B59" s="69"/>
    </row>
    <row r="60" spans="2:2">
      <c r="B60" s="69"/>
    </row>
    <row r="61" spans="2:2">
      <c r="B61" s="69"/>
    </row>
    <row r="62" spans="2:2">
      <c r="B62" s="69"/>
    </row>
    <row r="63" spans="2:2">
      <c r="B63" s="69"/>
    </row>
    <row r="64" spans="2:2">
      <c r="B64" s="69"/>
    </row>
    <row r="66" spans="1:2">
      <c r="A66" s="67">
        <v>3</v>
      </c>
      <c r="B66" s="46" t="s">
        <v>628</v>
      </c>
    </row>
    <row r="67" spans="1:2" ht="38.25">
      <c r="B67" s="70" t="s">
        <v>629</v>
      </c>
    </row>
    <row r="84" spans="1:2">
      <c r="B84" s="58" t="s">
        <v>630</v>
      </c>
    </row>
    <row r="85" spans="1:2">
      <c r="B85" s="58" t="s">
        <v>631</v>
      </c>
    </row>
    <row r="86" spans="1:2">
      <c r="B86" s="58" t="s">
        <v>632</v>
      </c>
    </row>
    <row r="87" spans="1:2">
      <c r="B87" s="58" t="s">
        <v>633</v>
      </c>
    </row>
    <row r="88" spans="1:2" ht="25.5">
      <c r="B88" s="69" t="s">
        <v>634</v>
      </c>
    </row>
    <row r="90" spans="1:2">
      <c r="A90" s="67">
        <v>4</v>
      </c>
      <c r="B90" s="46" t="s">
        <v>635</v>
      </c>
    </row>
    <row r="91" spans="1:2" ht="38.25">
      <c r="B91" s="69" t="s">
        <v>636</v>
      </c>
    </row>
    <row r="92" spans="1:2" ht="25.5">
      <c r="B92" s="69" t="s">
        <v>637</v>
      </c>
    </row>
    <row r="102" spans="1:2" ht="63.75">
      <c r="B102" s="69" t="s">
        <v>638</v>
      </c>
    </row>
    <row r="103" spans="1:2" ht="51">
      <c r="B103" s="69" t="s">
        <v>639</v>
      </c>
    </row>
    <row r="104" spans="1:2" ht="63.75">
      <c r="B104" s="70" t="s">
        <v>640</v>
      </c>
    </row>
    <row r="105" spans="1:2">
      <c r="B105" s="70"/>
    </row>
    <row r="106" spans="1:2">
      <c r="B106" s="74" t="s">
        <v>641</v>
      </c>
    </row>
    <row r="108" spans="1:2">
      <c r="A108" s="67">
        <v>5</v>
      </c>
      <c r="B108" s="46" t="s">
        <v>642</v>
      </c>
    </row>
    <row r="109" spans="1:2" ht="25.5">
      <c r="B109" s="69" t="s">
        <v>643</v>
      </c>
    </row>
    <row r="110" spans="1:2">
      <c r="B110" s="58" t="s">
        <v>644</v>
      </c>
    </row>
    <row r="111" spans="1:2">
      <c r="A111" s="75" t="s">
        <v>613</v>
      </c>
      <c r="B111" s="58" t="s">
        <v>645</v>
      </c>
    </row>
    <row r="112" spans="1:2" ht="38.25">
      <c r="A112" s="71" t="s">
        <v>615</v>
      </c>
      <c r="B112" s="69" t="s">
        <v>646</v>
      </c>
    </row>
    <row r="113" spans="1:2">
      <c r="A113" s="71" t="s">
        <v>617</v>
      </c>
      <c r="B113" s="69" t="s">
        <v>647</v>
      </c>
    </row>
    <row r="114" spans="1:2">
      <c r="A114" s="75"/>
      <c r="B114" s="58"/>
    </row>
    <row r="131" spans="1:2">
      <c r="A131" s="71" t="s">
        <v>619</v>
      </c>
      <c r="B131" s="58" t="s">
        <v>648</v>
      </c>
    </row>
    <row r="132" spans="1:2">
      <c r="B132" s="70" t="s">
        <v>649</v>
      </c>
    </row>
    <row r="133" spans="1:2">
      <c r="B133" t="s">
        <v>650</v>
      </c>
    </row>
    <row r="135" spans="1:2">
      <c r="B135" s="58" t="s">
        <v>651</v>
      </c>
    </row>
    <row r="136" spans="1:2">
      <c r="B136" s="58" t="s">
        <v>652</v>
      </c>
    </row>
    <row r="137" spans="1:2">
      <c r="B137" s="58" t="s">
        <v>653</v>
      </c>
    </row>
    <row r="138" spans="1:2">
      <c r="B138" s="58" t="s">
        <v>654</v>
      </c>
    </row>
    <row r="139" spans="1:2">
      <c r="B139" s="58" t="s">
        <v>655</v>
      </c>
    </row>
    <row r="140" spans="1:2">
      <c r="B140" s="58" t="s">
        <v>656</v>
      </c>
    </row>
    <row r="152" spans="1:2">
      <c r="A152" s="67">
        <v>6</v>
      </c>
      <c r="B152" s="46" t="s">
        <v>657</v>
      </c>
    </row>
    <row r="153" spans="1:2">
      <c r="B153" s="58" t="s">
        <v>658</v>
      </c>
    </row>
    <row r="154" spans="1:2">
      <c r="B154" s="58" t="s">
        <v>659</v>
      </c>
    </row>
    <row r="162" spans="1:2">
      <c r="A162" s="67">
        <v>6</v>
      </c>
      <c r="B162" s="46" t="s">
        <v>660</v>
      </c>
    </row>
    <row r="163" spans="1:2">
      <c r="B163" s="58" t="s">
        <v>661</v>
      </c>
    </row>
    <row r="164" spans="1:2">
      <c r="B164" s="58" t="s">
        <v>662</v>
      </c>
    </row>
    <row r="165" spans="1:2" ht="25.5">
      <c r="B165" s="69" t="s">
        <v>663</v>
      </c>
    </row>
    <row r="166" spans="1:2">
      <c r="B166" s="58" t="s">
        <v>664</v>
      </c>
    </row>
    <row r="167" spans="1:2" ht="25.5">
      <c r="B167" s="69" t="s">
        <v>665</v>
      </c>
    </row>
    <row r="181" spans="2:2">
      <c r="B181" s="58" t="s">
        <v>666</v>
      </c>
    </row>
    <row r="183" spans="2:2">
      <c r="B183" t="s">
        <v>667</v>
      </c>
    </row>
  </sheetData>
  <pageMargins left="0.70866141732283472" right="0.70866141732283472" top="0.74803149606299213" bottom="0.74803149606299213" header="0.31496062992125984" footer="0.31496062992125984"/>
  <pageSetup paperSize="9" scale="75" fitToHeight="3" orientation="portrait" verticalDpi="0" r:id="rId1"/>
  <rowBreaks count="2" manualBreakCount="2">
    <brk id="65" max="16383" man="1"/>
    <brk id="107"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dimension ref="B1:J186"/>
  <sheetViews>
    <sheetView topLeftCell="A115" workbookViewId="0">
      <selection activeCell="H15" sqref="H15:H147"/>
    </sheetView>
  </sheetViews>
  <sheetFormatPr defaultColWidth="11.42578125" defaultRowHeight="12.75" outlineLevelRow="1"/>
  <cols>
    <col min="1" max="1" width="1.7109375" customWidth="1"/>
    <col min="2" max="2" width="30.7109375" customWidth="1"/>
    <col min="3" max="6" width="15.7109375" customWidth="1"/>
    <col min="9" max="9" width="14" customWidth="1"/>
    <col min="253" max="253" width="1.7109375" customWidth="1"/>
    <col min="254" max="254" width="30.7109375" customWidth="1"/>
    <col min="255" max="258" width="15.7109375" customWidth="1"/>
    <col min="509" max="509" width="1.7109375" customWidth="1"/>
    <col min="510" max="510" width="30.7109375" customWidth="1"/>
    <col min="511" max="514" width="15.7109375" customWidth="1"/>
    <col min="765" max="765" width="1.7109375" customWidth="1"/>
    <col min="766" max="766" width="30.7109375" customWidth="1"/>
    <col min="767" max="770" width="15.7109375" customWidth="1"/>
    <col min="1021" max="1021" width="1.7109375" customWidth="1"/>
    <col min="1022" max="1022" width="30.7109375" customWidth="1"/>
    <col min="1023" max="1026" width="15.7109375" customWidth="1"/>
    <col min="1277" max="1277" width="1.7109375" customWidth="1"/>
    <col min="1278" max="1278" width="30.7109375" customWidth="1"/>
    <col min="1279" max="1282" width="15.7109375" customWidth="1"/>
    <col min="1533" max="1533" width="1.7109375" customWidth="1"/>
    <col min="1534" max="1534" width="30.7109375" customWidth="1"/>
    <col min="1535" max="1538" width="15.7109375" customWidth="1"/>
    <col min="1789" max="1789" width="1.7109375" customWidth="1"/>
    <col min="1790" max="1790" width="30.7109375" customWidth="1"/>
    <col min="1791" max="1794" width="15.7109375" customWidth="1"/>
    <col min="2045" max="2045" width="1.7109375" customWidth="1"/>
    <col min="2046" max="2046" width="30.7109375" customWidth="1"/>
    <col min="2047" max="2050" width="15.7109375" customWidth="1"/>
    <col min="2301" max="2301" width="1.7109375" customWidth="1"/>
    <col min="2302" max="2302" width="30.7109375" customWidth="1"/>
    <col min="2303" max="2306" width="15.7109375" customWidth="1"/>
    <col min="2557" max="2557" width="1.7109375" customWidth="1"/>
    <col min="2558" max="2558" width="30.7109375" customWidth="1"/>
    <col min="2559" max="2562" width="15.7109375" customWidth="1"/>
    <col min="2813" max="2813" width="1.7109375" customWidth="1"/>
    <col min="2814" max="2814" width="30.7109375" customWidth="1"/>
    <col min="2815" max="2818" width="15.7109375" customWidth="1"/>
    <col min="3069" max="3069" width="1.7109375" customWidth="1"/>
    <col min="3070" max="3070" width="30.7109375" customWidth="1"/>
    <col min="3071" max="3074" width="15.7109375" customWidth="1"/>
    <col min="3325" max="3325" width="1.7109375" customWidth="1"/>
    <col min="3326" max="3326" width="30.7109375" customWidth="1"/>
    <col min="3327" max="3330" width="15.7109375" customWidth="1"/>
    <col min="3581" max="3581" width="1.7109375" customWidth="1"/>
    <col min="3582" max="3582" width="30.7109375" customWidth="1"/>
    <col min="3583" max="3586" width="15.7109375" customWidth="1"/>
    <col min="3837" max="3837" width="1.7109375" customWidth="1"/>
    <col min="3838" max="3838" width="30.7109375" customWidth="1"/>
    <col min="3839" max="3842" width="15.7109375" customWidth="1"/>
    <col min="4093" max="4093" width="1.7109375" customWidth="1"/>
    <col min="4094" max="4094" width="30.7109375" customWidth="1"/>
    <col min="4095" max="4098" width="15.7109375" customWidth="1"/>
    <col min="4349" max="4349" width="1.7109375" customWidth="1"/>
    <col min="4350" max="4350" width="30.7109375" customWidth="1"/>
    <col min="4351" max="4354" width="15.7109375" customWidth="1"/>
    <col min="4605" max="4605" width="1.7109375" customWidth="1"/>
    <col min="4606" max="4606" width="30.7109375" customWidth="1"/>
    <col min="4607" max="4610" width="15.7109375" customWidth="1"/>
    <col min="4861" max="4861" width="1.7109375" customWidth="1"/>
    <col min="4862" max="4862" width="30.7109375" customWidth="1"/>
    <col min="4863" max="4866" width="15.7109375" customWidth="1"/>
    <col min="5117" max="5117" width="1.7109375" customWidth="1"/>
    <col min="5118" max="5118" width="30.7109375" customWidth="1"/>
    <col min="5119" max="5122" width="15.7109375" customWidth="1"/>
    <col min="5373" max="5373" width="1.7109375" customWidth="1"/>
    <col min="5374" max="5374" width="30.7109375" customWidth="1"/>
    <col min="5375" max="5378" width="15.7109375" customWidth="1"/>
    <col min="5629" max="5629" width="1.7109375" customWidth="1"/>
    <col min="5630" max="5630" width="30.7109375" customWidth="1"/>
    <col min="5631" max="5634" width="15.7109375" customWidth="1"/>
    <col min="5885" max="5885" width="1.7109375" customWidth="1"/>
    <col min="5886" max="5886" width="30.7109375" customWidth="1"/>
    <col min="5887" max="5890" width="15.7109375" customWidth="1"/>
    <col min="6141" max="6141" width="1.7109375" customWidth="1"/>
    <col min="6142" max="6142" width="30.7109375" customWidth="1"/>
    <col min="6143" max="6146" width="15.7109375" customWidth="1"/>
    <col min="6397" max="6397" width="1.7109375" customWidth="1"/>
    <col min="6398" max="6398" width="30.7109375" customWidth="1"/>
    <col min="6399" max="6402" width="15.7109375" customWidth="1"/>
    <col min="6653" max="6653" width="1.7109375" customWidth="1"/>
    <col min="6654" max="6654" width="30.7109375" customWidth="1"/>
    <col min="6655" max="6658" width="15.7109375" customWidth="1"/>
    <col min="6909" max="6909" width="1.7109375" customWidth="1"/>
    <col min="6910" max="6910" width="30.7109375" customWidth="1"/>
    <col min="6911" max="6914" width="15.7109375" customWidth="1"/>
    <col min="7165" max="7165" width="1.7109375" customWidth="1"/>
    <col min="7166" max="7166" width="30.7109375" customWidth="1"/>
    <col min="7167" max="7170" width="15.7109375" customWidth="1"/>
    <col min="7421" max="7421" width="1.7109375" customWidth="1"/>
    <col min="7422" max="7422" width="30.7109375" customWidth="1"/>
    <col min="7423" max="7426" width="15.7109375" customWidth="1"/>
    <col min="7677" max="7677" width="1.7109375" customWidth="1"/>
    <col min="7678" max="7678" width="30.7109375" customWidth="1"/>
    <col min="7679" max="7682" width="15.7109375" customWidth="1"/>
    <col min="7933" max="7933" width="1.7109375" customWidth="1"/>
    <col min="7934" max="7934" width="30.7109375" customWidth="1"/>
    <col min="7935" max="7938" width="15.7109375" customWidth="1"/>
    <col min="8189" max="8189" width="1.7109375" customWidth="1"/>
    <col min="8190" max="8190" width="30.7109375" customWidth="1"/>
    <col min="8191" max="8194" width="15.7109375" customWidth="1"/>
    <col min="8445" max="8445" width="1.7109375" customWidth="1"/>
    <col min="8446" max="8446" width="30.7109375" customWidth="1"/>
    <col min="8447" max="8450" width="15.7109375" customWidth="1"/>
    <col min="8701" max="8701" width="1.7109375" customWidth="1"/>
    <col min="8702" max="8702" width="30.7109375" customWidth="1"/>
    <col min="8703" max="8706" width="15.7109375" customWidth="1"/>
    <col min="8957" max="8957" width="1.7109375" customWidth="1"/>
    <col min="8958" max="8958" width="30.7109375" customWidth="1"/>
    <col min="8959" max="8962" width="15.7109375" customWidth="1"/>
    <col min="9213" max="9213" width="1.7109375" customWidth="1"/>
    <col min="9214" max="9214" width="30.7109375" customWidth="1"/>
    <col min="9215" max="9218" width="15.7109375" customWidth="1"/>
    <col min="9469" max="9469" width="1.7109375" customWidth="1"/>
    <col min="9470" max="9470" width="30.7109375" customWidth="1"/>
    <col min="9471" max="9474" width="15.7109375" customWidth="1"/>
    <col min="9725" max="9725" width="1.7109375" customWidth="1"/>
    <col min="9726" max="9726" width="30.7109375" customWidth="1"/>
    <col min="9727" max="9730" width="15.7109375" customWidth="1"/>
    <col min="9981" max="9981" width="1.7109375" customWidth="1"/>
    <col min="9982" max="9982" width="30.7109375" customWidth="1"/>
    <col min="9983" max="9986" width="15.7109375" customWidth="1"/>
    <col min="10237" max="10237" width="1.7109375" customWidth="1"/>
    <col min="10238" max="10238" width="30.7109375" customWidth="1"/>
    <col min="10239" max="10242" width="15.7109375" customWidth="1"/>
    <col min="10493" max="10493" width="1.7109375" customWidth="1"/>
    <col min="10494" max="10494" width="30.7109375" customWidth="1"/>
    <col min="10495" max="10498" width="15.7109375" customWidth="1"/>
    <col min="10749" max="10749" width="1.7109375" customWidth="1"/>
    <col min="10750" max="10750" width="30.7109375" customWidth="1"/>
    <col min="10751" max="10754" width="15.7109375" customWidth="1"/>
    <col min="11005" max="11005" width="1.7109375" customWidth="1"/>
    <col min="11006" max="11006" width="30.7109375" customWidth="1"/>
    <col min="11007" max="11010" width="15.7109375" customWidth="1"/>
    <col min="11261" max="11261" width="1.7109375" customWidth="1"/>
    <col min="11262" max="11262" width="30.7109375" customWidth="1"/>
    <col min="11263" max="11266" width="15.7109375" customWidth="1"/>
    <col min="11517" max="11517" width="1.7109375" customWidth="1"/>
    <col min="11518" max="11518" width="30.7109375" customWidth="1"/>
    <col min="11519" max="11522" width="15.7109375" customWidth="1"/>
    <col min="11773" max="11773" width="1.7109375" customWidth="1"/>
    <col min="11774" max="11774" width="30.7109375" customWidth="1"/>
    <col min="11775" max="11778" width="15.7109375" customWidth="1"/>
    <col min="12029" max="12029" width="1.7109375" customWidth="1"/>
    <col min="12030" max="12030" width="30.7109375" customWidth="1"/>
    <col min="12031" max="12034" width="15.7109375" customWidth="1"/>
    <col min="12285" max="12285" width="1.7109375" customWidth="1"/>
    <col min="12286" max="12286" width="30.7109375" customWidth="1"/>
    <col min="12287" max="12290" width="15.7109375" customWidth="1"/>
    <col min="12541" max="12541" width="1.7109375" customWidth="1"/>
    <col min="12542" max="12542" width="30.7109375" customWidth="1"/>
    <col min="12543" max="12546" width="15.7109375" customWidth="1"/>
    <col min="12797" max="12797" width="1.7109375" customWidth="1"/>
    <col min="12798" max="12798" width="30.7109375" customWidth="1"/>
    <col min="12799" max="12802" width="15.7109375" customWidth="1"/>
    <col min="13053" max="13053" width="1.7109375" customWidth="1"/>
    <col min="13054" max="13054" width="30.7109375" customWidth="1"/>
    <col min="13055" max="13058" width="15.7109375" customWidth="1"/>
    <col min="13309" max="13309" width="1.7109375" customWidth="1"/>
    <col min="13310" max="13310" width="30.7109375" customWidth="1"/>
    <col min="13311" max="13314" width="15.7109375" customWidth="1"/>
    <col min="13565" max="13565" width="1.7109375" customWidth="1"/>
    <col min="13566" max="13566" width="30.7109375" customWidth="1"/>
    <col min="13567" max="13570" width="15.7109375" customWidth="1"/>
    <col min="13821" max="13821" width="1.7109375" customWidth="1"/>
    <col min="13822" max="13822" width="30.7109375" customWidth="1"/>
    <col min="13823" max="13826" width="15.7109375" customWidth="1"/>
    <col min="14077" max="14077" width="1.7109375" customWidth="1"/>
    <col min="14078" max="14078" width="30.7109375" customWidth="1"/>
    <col min="14079" max="14082" width="15.7109375" customWidth="1"/>
    <col min="14333" max="14333" width="1.7109375" customWidth="1"/>
    <col min="14334" max="14334" width="30.7109375" customWidth="1"/>
    <col min="14335" max="14338" width="15.7109375" customWidth="1"/>
    <col min="14589" max="14589" width="1.7109375" customWidth="1"/>
    <col min="14590" max="14590" width="30.7109375" customWidth="1"/>
    <col min="14591" max="14594" width="15.7109375" customWidth="1"/>
    <col min="14845" max="14845" width="1.7109375" customWidth="1"/>
    <col min="14846" max="14846" width="30.7109375" customWidth="1"/>
    <col min="14847" max="14850" width="15.7109375" customWidth="1"/>
    <col min="15101" max="15101" width="1.7109375" customWidth="1"/>
    <col min="15102" max="15102" width="30.7109375" customWidth="1"/>
    <col min="15103" max="15106" width="15.7109375" customWidth="1"/>
    <col min="15357" max="15357" width="1.7109375" customWidth="1"/>
    <col min="15358" max="15358" width="30.7109375" customWidth="1"/>
    <col min="15359" max="15362" width="15.7109375" customWidth="1"/>
    <col min="15613" max="15613" width="1.7109375" customWidth="1"/>
    <col min="15614" max="15614" width="30.7109375" customWidth="1"/>
    <col min="15615" max="15618" width="15.7109375" customWidth="1"/>
    <col min="15869" max="15869" width="1.7109375" customWidth="1"/>
    <col min="15870" max="15870" width="30.7109375" customWidth="1"/>
    <col min="15871" max="15874" width="15.7109375" customWidth="1"/>
    <col min="16125" max="16125" width="1.7109375" customWidth="1"/>
    <col min="16126" max="16126" width="30.7109375" customWidth="1"/>
    <col min="16127" max="16130" width="15.7109375" customWidth="1"/>
  </cols>
  <sheetData>
    <row r="1" spans="2:10">
      <c r="B1" s="240" t="s">
        <v>668</v>
      </c>
      <c r="H1" s="46" t="s">
        <v>947</v>
      </c>
    </row>
    <row r="2" spans="2:10">
      <c r="B2" s="240" t="s">
        <v>999</v>
      </c>
    </row>
    <row r="3" spans="2:10">
      <c r="B3" s="240" t="s">
        <v>669</v>
      </c>
    </row>
    <row r="4" spans="2:10">
      <c r="B4" s="240" t="s">
        <v>784</v>
      </c>
    </row>
    <row r="5" spans="2:10">
      <c r="B5" s="240" t="s">
        <v>670</v>
      </c>
    </row>
    <row r="6" spans="2:10">
      <c r="B6" s="240" t="s">
        <v>998</v>
      </c>
    </row>
    <row r="7" spans="2:10">
      <c r="B7" s="240" t="s">
        <v>671</v>
      </c>
    </row>
    <row r="8" spans="2:10">
      <c r="B8" s="240" t="s">
        <v>1000</v>
      </c>
    </row>
    <row r="9" spans="2:10">
      <c r="B9" s="240" t="s">
        <v>672</v>
      </c>
    </row>
    <row r="10" spans="2:10">
      <c r="B10" s="240" t="s">
        <v>673</v>
      </c>
    </row>
    <row r="11" spans="2:10">
      <c r="B11" s="240" t="s">
        <v>785</v>
      </c>
    </row>
    <row r="12" spans="2:10">
      <c r="B12" s="240"/>
    </row>
    <row r="14" spans="2:10" ht="15">
      <c r="B14" s="246" t="s">
        <v>674</v>
      </c>
      <c r="C14" s="247" t="s">
        <v>675</v>
      </c>
      <c r="D14" s="247" t="s">
        <v>676</v>
      </c>
      <c r="E14" s="247" t="s">
        <v>677</v>
      </c>
      <c r="F14" s="144"/>
      <c r="G14" s="161" t="str">
        <f t="shared" ref="G14" si="0">LEFT(B14,8)</f>
        <v>Cost Cen</v>
      </c>
    </row>
    <row r="15" spans="2:10" outlineLevel="1">
      <c r="B15" s="122" t="s">
        <v>786</v>
      </c>
      <c r="C15" s="144">
        <v>-4173788.92</v>
      </c>
      <c r="D15" s="145">
        <v>0</v>
      </c>
      <c r="E15" s="144">
        <v>-4173788.92</v>
      </c>
      <c r="F15" s="144">
        <v>0</v>
      </c>
      <c r="G15" s="161" t="str">
        <f>LEFT(B15,8)</f>
        <v xml:space="preserve">  101520</v>
      </c>
      <c r="H15" s="155">
        <v>101520</v>
      </c>
      <c r="I15" s="144"/>
      <c r="J15" s="315"/>
    </row>
    <row r="16" spans="2:10" outlineLevel="1">
      <c r="B16" s="122" t="s">
        <v>787</v>
      </c>
      <c r="C16" s="144">
        <v>-1315063.3500000001</v>
      </c>
      <c r="D16" s="145">
        <v>0</v>
      </c>
      <c r="E16" s="144">
        <v>-1315063.3500000001</v>
      </c>
      <c r="F16" s="144">
        <v>0</v>
      </c>
      <c r="G16" s="161" t="str">
        <f t="shared" ref="G16:G75" si="1">LEFT(B16,8)</f>
        <v xml:space="preserve">  107125</v>
      </c>
      <c r="H16" s="155">
        <v>107125</v>
      </c>
      <c r="I16" s="144"/>
      <c r="J16" s="315"/>
    </row>
    <row r="17" spans="2:10" outlineLevel="1">
      <c r="B17" s="122" t="s">
        <v>788</v>
      </c>
      <c r="C17" s="144">
        <v>-791161.31</v>
      </c>
      <c r="D17" s="145">
        <v>0</v>
      </c>
      <c r="E17" s="144">
        <v>-791161.31</v>
      </c>
      <c r="F17" s="144">
        <v>0</v>
      </c>
      <c r="G17" s="161" t="str">
        <f t="shared" si="1"/>
        <v xml:space="preserve">  107127</v>
      </c>
      <c r="H17" s="155">
        <v>107127</v>
      </c>
      <c r="I17" s="144"/>
      <c r="J17" s="315"/>
    </row>
    <row r="18" spans="2:10" outlineLevel="1">
      <c r="B18" s="122" t="s">
        <v>789</v>
      </c>
      <c r="C18" s="144">
        <v>-1021239.11</v>
      </c>
      <c r="D18" s="145">
        <v>0</v>
      </c>
      <c r="E18" s="144">
        <v>-1021239.11</v>
      </c>
      <c r="F18" s="144">
        <v>0</v>
      </c>
      <c r="G18" s="161" t="str">
        <f t="shared" si="1"/>
        <v xml:space="preserve">  107139</v>
      </c>
      <c r="H18" s="155">
        <v>107139</v>
      </c>
      <c r="I18" s="144"/>
      <c r="J18" s="315"/>
    </row>
    <row r="19" spans="2:10" outlineLevel="1">
      <c r="B19" s="122" t="s">
        <v>790</v>
      </c>
      <c r="C19" s="144">
        <v>-1125299.56</v>
      </c>
      <c r="D19" s="145">
        <v>0</v>
      </c>
      <c r="E19" s="144">
        <v>-1125299.56</v>
      </c>
      <c r="F19" s="144">
        <v>0</v>
      </c>
      <c r="G19" s="161" t="str">
        <f t="shared" si="1"/>
        <v xml:space="preserve">  107145</v>
      </c>
      <c r="H19" s="155">
        <v>107145</v>
      </c>
      <c r="I19" s="144"/>
      <c r="J19" s="315"/>
    </row>
    <row r="20" spans="2:10" outlineLevel="1">
      <c r="B20" s="122" t="s">
        <v>792</v>
      </c>
      <c r="C20" s="144">
        <v>-1531881.64</v>
      </c>
      <c r="D20" s="145">
        <v>0</v>
      </c>
      <c r="E20" s="144">
        <v>-1531881.64</v>
      </c>
      <c r="F20" s="144">
        <v>0</v>
      </c>
      <c r="G20" s="161" t="str">
        <f t="shared" si="1"/>
        <v xml:space="preserve">  107529</v>
      </c>
      <c r="H20" s="155">
        <v>107529</v>
      </c>
      <c r="I20" s="145"/>
      <c r="J20" s="315"/>
    </row>
    <row r="21" spans="2:10" outlineLevel="1">
      <c r="B21" s="122" t="s">
        <v>793</v>
      </c>
      <c r="C21" s="144">
        <v>-400728.97</v>
      </c>
      <c r="D21" s="145">
        <v>0</v>
      </c>
      <c r="E21" s="144">
        <v>-400728.97</v>
      </c>
      <c r="F21" s="144">
        <v>0</v>
      </c>
      <c r="G21" s="161" t="str">
        <f t="shared" si="1"/>
        <v xml:space="preserve">  107531</v>
      </c>
      <c r="H21" s="155">
        <v>107531</v>
      </c>
      <c r="I21" s="144"/>
      <c r="J21" s="315"/>
    </row>
    <row r="22" spans="2:10" outlineLevel="1">
      <c r="B22" s="122" t="s">
        <v>794</v>
      </c>
      <c r="C22" s="144">
        <v>-626110.1</v>
      </c>
      <c r="D22" s="145">
        <v>0</v>
      </c>
      <c r="E22" s="144">
        <v>-626110.1</v>
      </c>
      <c r="F22" s="144">
        <v>0</v>
      </c>
      <c r="G22" s="161" t="str">
        <f t="shared" si="1"/>
        <v xml:space="preserve">  107534</v>
      </c>
      <c r="H22" s="155">
        <v>107534</v>
      </c>
      <c r="I22" s="144"/>
      <c r="J22" s="315"/>
    </row>
    <row r="23" spans="2:10" outlineLevel="1">
      <c r="B23" s="122" t="s">
        <v>795</v>
      </c>
      <c r="C23" s="144">
        <v>-144297.98000000001</v>
      </c>
      <c r="D23" s="145">
        <v>0</v>
      </c>
      <c r="E23" s="144">
        <v>-144297.98000000001</v>
      </c>
      <c r="F23" s="144">
        <v>0</v>
      </c>
      <c r="G23" s="161" t="str">
        <f t="shared" si="1"/>
        <v xml:space="preserve">  107535</v>
      </c>
      <c r="H23" s="155">
        <v>107535</v>
      </c>
      <c r="I23" s="144"/>
      <c r="J23" s="315"/>
    </row>
    <row r="24" spans="2:10" outlineLevel="1">
      <c r="B24" s="122" t="s">
        <v>934</v>
      </c>
      <c r="C24" s="144">
        <v>-839134.06</v>
      </c>
      <c r="D24" s="145">
        <v>0</v>
      </c>
      <c r="E24" s="144">
        <v>-839134.06</v>
      </c>
      <c r="F24" s="144">
        <v>0</v>
      </c>
      <c r="G24" s="161" t="str">
        <f t="shared" si="1"/>
        <v xml:space="preserve">  107546</v>
      </c>
      <c r="H24" s="155">
        <v>107546</v>
      </c>
      <c r="I24" s="144"/>
      <c r="J24" s="315"/>
    </row>
    <row r="25" spans="2:10" outlineLevel="1">
      <c r="B25" s="122" t="s">
        <v>796</v>
      </c>
      <c r="C25" s="144">
        <v>-1493198.87</v>
      </c>
      <c r="D25" s="145">
        <v>0</v>
      </c>
      <c r="E25" s="144">
        <v>-1493198.87</v>
      </c>
      <c r="F25" s="144">
        <v>0</v>
      </c>
      <c r="G25" s="161" t="str">
        <f t="shared" si="1"/>
        <v xml:space="preserve">  107547</v>
      </c>
      <c r="H25" s="155">
        <v>107547</v>
      </c>
      <c r="I25" s="144"/>
      <c r="J25" s="315"/>
    </row>
    <row r="26" spans="2:10" outlineLevel="1">
      <c r="B26" s="122" t="s">
        <v>797</v>
      </c>
      <c r="C26" s="144">
        <v>-441757.95</v>
      </c>
      <c r="D26" s="145">
        <v>0</v>
      </c>
      <c r="E26" s="144">
        <v>-441757.95</v>
      </c>
      <c r="F26" s="144">
        <v>0</v>
      </c>
      <c r="G26" s="161" t="str">
        <f t="shared" si="1"/>
        <v xml:space="preserve">  107551</v>
      </c>
      <c r="H26" s="155">
        <v>107551</v>
      </c>
      <c r="I26" s="144"/>
      <c r="J26" s="315"/>
    </row>
    <row r="27" spans="2:10" outlineLevel="1">
      <c r="B27" s="122" t="s">
        <v>798</v>
      </c>
      <c r="C27" s="144">
        <v>-388145.34</v>
      </c>
      <c r="D27" s="145">
        <v>0</v>
      </c>
      <c r="E27" s="144">
        <v>-388145.34</v>
      </c>
      <c r="F27" s="144">
        <v>0</v>
      </c>
      <c r="G27" s="161" t="str">
        <f t="shared" si="1"/>
        <v xml:space="preserve">  107553</v>
      </c>
      <c r="H27" s="155">
        <v>107553</v>
      </c>
      <c r="I27" s="144"/>
      <c r="J27" s="315"/>
    </row>
    <row r="28" spans="2:10" outlineLevel="1">
      <c r="B28" s="122" t="s">
        <v>799</v>
      </c>
      <c r="C28" s="144">
        <v>-731483.36</v>
      </c>
      <c r="D28" s="145">
        <v>0</v>
      </c>
      <c r="E28" s="144">
        <v>-731483.36</v>
      </c>
      <c r="F28" s="144">
        <v>0</v>
      </c>
      <c r="G28" s="161" t="str">
        <f t="shared" si="1"/>
        <v xml:space="preserve">  107558</v>
      </c>
      <c r="H28" s="155">
        <v>107558</v>
      </c>
      <c r="I28" s="144"/>
      <c r="J28" s="315"/>
    </row>
    <row r="29" spans="2:10" outlineLevel="1">
      <c r="B29" s="122" t="s">
        <v>800</v>
      </c>
      <c r="C29" s="144">
        <v>-348739.87</v>
      </c>
      <c r="D29" s="145">
        <v>0</v>
      </c>
      <c r="E29" s="144">
        <v>-348739.87</v>
      </c>
      <c r="F29" s="144">
        <v>0</v>
      </c>
      <c r="G29" s="161" t="str">
        <f t="shared" si="1"/>
        <v xml:space="preserve">  107559</v>
      </c>
      <c r="H29" s="155">
        <v>107559</v>
      </c>
      <c r="I29" s="144"/>
      <c r="J29" s="315"/>
    </row>
    <row r="30" spans="2:10" outlineLevel="1">
      <c r="B30" s="122" t="s">
        <v>801</v>
      </c>
      <c r="C30" s="144">
        <v>-426946.76</v>
      </c>
      <c r="D30" s="145">
        <v>0</v>
      </c>
      <c r="E30" s="144">
        <v>-426946.76</v>
      </c>
      <c r="F30" s="144">
        <v>0</v>
      </c>
      <c r="G30" s="161" t="str">
        <f t="shared" si="1"/>
        <v xml:space="preserve">  107567</v>
      </c>
      <c r="H30" s="155">
        <v>107567</v>
      </c>
      <c r="I30" s="144"/>
      <c r="J30" s="315"/>
    </row>
    <row r="31" spans="2:10" outlineLevel="1">
      <c r="B31" s="122" t="s">
        <v>802</v>
      </c>
      <c r="C31" s="144">
        <v>-1183461.0900000001</v>
      </c>
      <c r="D31" s="145">
        <v>0</v>
      </c>
      <c r="E31" s="144">
        <v>-1183461.0900000001</v>
      </c>
      <c r="F31" s="144">
        <v>0</v>
      </c>
      <c r="G31" s="161" t="str">
        <f t="shared" si="1"/>
        <v xml:space="preserve">  107569</v>
      </c>
      <c r="H31" s="155">
        <v>107569</v>
      </c>
      <c r="I31" s="144"/>
      <c r="J31" s="315"/>
    </row>
    <row r="32" spans="2:10" outlineLevel="1">
      <c r="B32" s="122" t="s">
        <v>803</v>
      </c>
      <c r="C32" s="144">
        <v>-685292.33</v>
      </c>
      <c r="D32" s="145">
        <v>0</v>
      </c>
      <c r="E32" s="144">
        <v>-685292.33</v>
      </c>
      <c r="F32" s="144">
        <v>0</v>
      </c>
      <c r="G32" s="161" t="str">
        <f t="shared" si="1"/>
        <v xml:space="preserve">  107578</v>
      </c>
      <c r="H32" s="155">
        <v>107578</v>
      </c>
      <c r="I32" s="144"/>
      <c r="J32" s="315"/>
    </row>
    <row r="33" spans="2:10" outlineLevel="1">
      <c r="B33" s="122" t="s">
        <v>804</v>
      </c>
      <c r="C33" s="144">
        <v>-782470.94</v>
      </c>
      <c r="D33" s="145">
        <v>0</v>
      </c>
      <c r="E33" s="144">
        <v>-782470.94</v>
      </c>
      <c r="F33" s="144">
        <v>0</v>
      </c>
      <c r="G33" s="161" t="str">
        <f t="shared" si="1"/>
        <v xml:space="preserve">  107579</v>
      </c>
      <c r="H33" s="155">
        <v>107579</v>
      </c>
      <c r="I33" s="144"/>
      <c r="J33" s="315"/>
    </row>
    <row r="34" spans="2:10" outlineLevel="1">
      <c r="B34" s="122" t="s">
        <v>805</v>
      </c>
      <c r="C34" s="144">
        <v>-788214.87</v>
      </c>
      <c r="D34" s="145">
        <v>0</v>
      </c>
      <c r="E34" s="144">
        <v>-788214.87</v>
      </c>
      <c r="F34" s="144">
        <v>0</v>
      </c>
      <c r="G34" s="161" t="str">
        <f t="shared" si="1"/>
        <v xml:space="preserve">  107580</v>
      </c>
      <c r="H34" s="155">
        <v>107580</v>
      </c>
      <c r="I34" s="144"/>
      <c r="J34" s="315"/>
    </row>
    <row r="35" spans="2:10" outlineLevel="1">
      <c r="B35" s="122" t="s">
        <v>806</v>
      </c>
      <c r="C35" s="144">
        <v>-762354.67</v>
      </c>
      <c r="D35" s="145">
        <v>0</v>
      </c>
      <c r="E35" s="144">
        <v>-762354.67</v>
      </c>
      <c r="F35" s="144">
        <v>0</v>
      </c>
      <c r="G35" s="161" t="str">
        <f t="shared" si="1"/>
        <v xml:space="preserve">  107582</v>
      </c>
      <c r="H35" s="155">
        <v>107582</v>
      </c>
      <c r="I35" s="144"/>
      <c r="J35" s="315"/>
    </row>
    <row r="36" spans="2:10" outlineLevel="1">
      <c r="B36" s="122" t="s">
        <v>807</v>
      </c>
      <c r="C36" s="144">
        <v>-525263.16</v>
      </c>
      <c r="D36" s="145">
        <v>0</v>
      </c>
      <c r="E36" s="144">
        <v>-525263.16</v>
      </c>
      <c r="F36" s="144">
        <v>0</v>
      </c>
      <c r="G36" s="161" t="str">
        <f t="shared" si="1"/>
        <v xml:space="preserve">  107583</v>
      </c>
      <c r="H36" s="155">
        <v>107583</v>
      </c>
      <c r="I36" s="144"/>
      <c r="J36" s="315"/>
    </row>
    <row r="37" spans="2:10" outlineLevel="1">
      <c r="B37" s="122" t="s">
        <v>808</v>
      </c>
      <c r="C37" s="144">
        <v>-920737.08</v>
      </c>
      <c r="D37" s="145">
        <v>0</v>
      </c>
      <c r="E37" s="144">
        <v>-920737.08</v>
      </c>
      <c r="F37" s="144">
        <v>0</v>
      </c>
      <c r="G37" s="161" t="str">
        <f t="shared" si="1"/>
        <v xml:space="preserve">  107585</v>
      </c>
      <c r="H37" s="155">
        <v>107585</v>
      </c>
      <c r="I37" s="144"/>
      <c r="J37" s="315"/>
    </row>
    <row r="38" spans="2:10" outlineLevel="1">
      <c r="B38" s="122" t="s">
        <v>809</v>
      </c>
      <c r="C38" s="144">
        <v>-683484.23</v>
      </c>
      <c r="D38" s="145">
        <v>0</v>
      </c>
      <c r="E38" s="144">
        <v>-683484.23</v>
      </c>
      <c r="F38" s="144">
        <v>0</v>
      </c>
      <c r="G38" s="161" t="str">
        <f t="shared" si="1"/>
        <v xml:space="preserve">  107586</v>
      </c>
      <c r="H38" s="155">
        <v>107586</v>
      </c>
      <c r="I38" s="144"/>
      <c r="J38" s="315"/>
    </row>
    <row r="39" spans="2:10" outlineLevel="1">
      <c r="B39" s="122" t="s">
        <v>811</v>
      </c>
      <c r="C39" s="144">
        <v>-763424.93</v>
      </c>
      <c r="D39" s="145">
        <v>0</v>
      </c>
      <c r="E39" s="144">
        <v>-763424.93</v>
      </c>
      <c r="F39" s="144">
        <v>0</v>
      </c>
      <c r="G39" s="161" t="str">
        <f t="shared" si="1"/>
        <v xml:space="preserve">  107593</v>
      </c>
      <c r="H39" s="155">
        <v>107593</v>
      </c>
      <c r="I39" s="144"/>
      <c r="J39" s="315"/>
    </row>
    <row r="40" spans="2:10" outlineLevel="1">
      <c r="B40" s="122" t="s">
        <v>813</v>
      </c>
      <c r="C40" s="144">
        <v>-243710.28</v>
      </c>
      <c r="D40" s="145">
        <v>0</v>
      </c>
      <c r="E40" s="144">
        <v>-243710.28</v>
      </c>
      <c r="F40" s="144">
        <v>0</v>
      </c>
      <c r="G40" s="161" t="str">
        <f t="shared" si="1"/>
        <v xml:space="preserve">  107598</v>
      </c>
      <c r="H40" s="155">
        <v>107598</v>
      </c>
      <c r="I40" s="144"/>
      <c r="J40" s="315"/>
    </row>
    <row r="41" spans="2:10" outlineLevel="1">
      <c r="B41" s="122" t="s">
        <v>814</v>
      </c>
      <c r="C41" s="144">
        <v>-1105626.1599999999</v>
      </c>
      <c r="D41" s="145">
        <v>0</v>
      </c>
      <c r="E41" s="144">
        <v>-1105626.1599999999</v>
      </c>
      <c r="F41" s="144">
        <v>0</v>
      </c>
      <c r="G41" s="161" t="str">
        <f t="shared" si="1"/>
        <v xml:space="preserve">  107603</v>
      </c>
      <c r="H41" s="155">
        <v>107603</v>
      </c>
      <c r="I41" s="145"/>
      <c r="J41" s="315"/>
    </row>
    <row r="42" spans="2:10" outlineLevel="1">
      <c r="B42" s="122" t="s">
        <v>815</v>
      </c>
      <c r="C42" s="144">
        <v>-258241.2</v>
      </c>
      <c r="D42" s="145">
        <v>0</v>
      </c>
      <c r="E42" s="144">
        <v>-258241.2</v>
      </c>
      <c r="F42" s="144">
        <v>0</v>
      </c>
      <c r="G42" s="161" t="str">
        <f t="shared" si="1"/>
        <v xml:space="preserve">  107605</v>
      </c>
      <c r="H42" s="155">
        <v>107605</v>
      </c>
      <c r="I42" s="144"/>
      <c r="J42" s="315"/>
    </row>
    <row r="43" spans="2:10" outlineLevel="1">
      <c r="B43" s="122" t="s">
        <v>816</v>
      </c>
      <c r="C43" s="144">
        <v>-349514.18</v>
      </c>
      <c r="D43" s="145">
        <v>0</v>
      </c>
      <c r="E43" s="144">
        <v>-349514.18</v>
      </c>
      <c r="F43" s="144">
        <v>0</v>
      </c>
      <c r="G43" s="161" t="str">
        <f t="shared" si="1"/>
        <v xml:space="preserve">  107609</v>
      </c>
      <c r="H43" s="155">
        <v>107609</v>
      </c>
      <c r="I43" s="144"/>
      <c r="J43" s="315"/>
    </row>
    <row r="44" spans="2:10" outlineLevel="1">
      <c r="B44" s="122" t="s">
        <v>817</v>
      </c>
      <c r="C44" s="144">
        <v>-1605695.45</v>
      </c>
      <c r="D44" s="145">
        <v>0</v>
      </c>
      <c r="E44" s="144">
        <v>-1605695.45</v>
      </c>
      <c r="F44" s="144">
        <v>0</v>
      </c>
      <c r="G44" s="161" t="str">
        <f t="shared" si="1"/>
        <v xml:space="preserve">  107610</v>
      </c>
      <c r="H44" s="155">
        <v>107610</v>
      </c>
      <c r="I44" s="144"/>
      <c r="J44" s="315"/>
    </row>
    <row r="45" spans="2:10" outlineLevel="1">
      <c r="B45" s="122" t="s">
        <v>818</v>
      </c>
      <c r="C45" s="144">
        <v>-351205.35</v>
      </c>
      <c r="D45" s="145">
        <v>0</v>
      </c>
      <c r="E45" s="144">
        <v>-351205.35</v>
      </c>
      <c r="F45" s="144">
        <v>0</v>
      </c>
      <c r="G45" s="161" t="str">
        <f t="shared" si="1"/>
        <v xml:space="preserve">  107616</v>
      </c>
      <c r="H45" s="155">
        <v>107616</v>
      </c>
      <c r="I45" s="144"/>
      <c r="J45" s="315"/>
    </row>
    <row r="46" spans="2:10" outlineLevel="1">
      <c r="B46" s="122" t="s">
        <v>819</v>
      </c>
      <c r="C46" s="144">
        <v>-400447.91</v>
      </c>
      <c r="D46" s="145">
        <v>0</v>
      </c>
      <c r="E46" s="144">
        <v>-400447.91</v>
      </c>
      <c r="F46" s="144">
        <v>0</v>
      </c>
      <c r="G46" s="161" t="str">
        <f t="shared" si="1"/>
        <v xml:space="preserve">  107619</v>
      </c>
      <c r="H46" s="155">
        <v>107619</v>
      </c>
      <c r="I46" s="144"/>
      <c r="J46" s="315"/>
    </row>
    <row r="47" spans="2:10" outlineLevel="1">
      <c r="B47" s="122" t="s">
        <v>820</v>
      </c>
      <c r="C47" s="144">
        <v>-9002.92</v>
      </c>
      <c r="D47" s="145">
        <v>0</v>
      </c>
      <c r="E47" s="144">
        <v>-9002.92</v>
      </c>
      <c r="F47" s="144">
        <v>0</v>
      </c>
      <c r="G47" s="161" t="str">
        <f t="shared" si="1"/>
        <v xml:space="preserve">  107620</v>
      </c>
      <c r="H47" s="155">
        <v>107620</v>
      </c>
      <c r="I47" s="144"/>
      <c r="J47" s="315"/>
    </row>
    <row r="48" spans="2:10" outlineLevel="1">
      <c r="B48" s="122" t="s">
        <v>822</v>
      </c>
      <c r="C48" s="144">
        <v>-239425.81</v>
      </c>
      <c r="D48" s="145">
        <v>0</v>
      </c>
      <c r="E48" s="144">
        <v>-239425.81</v>
      </c>
      <c r="F48" s="144">
        <v>0</v>
      </c>
      <c r="G48" s="161" t="str">
        <f t="shared" si="1"/>
        <v xml:space="preserve">  107633</v>
      </c>
      <c r="H48" s="155">
        <v>107633</v>
      </c>
      <c r="I48" s="144"/>
      <c r="J48" s="315"/>
    </row>
    <row r="49" spans="2:10" outlineLevel="1">
      <c r="B49" s="122" t="s">
        <v>823</v>
      </c>
      <c r="C49" s="144">
        <v>-549379.9</v>
      </c>
      <c r="D49" s="145">
        <v>0</v>
      </c>
      <c r="E49" s="144">
        <v>-549379.9</v>
      </c>
      <c r="F49" s="144">
        <v>0</v>
      </c>
      <c r="G49" s="161" t="str">
        <f t="shared" si="1"/>
        <v xml:space="preserve">  107635</v>
      </c>
      <c r="H49" s="155">
        <v>107635</v>
      </c>
      <c r="I49" s="144"/>
      <c r="J49" s="315"/>
    </row>
    <row r="50" spans="2:10" outlineLevel="1">
      <c r="B50" s="122" t="s">
        <v>824</v>
      </c>
      <c r="C50" s="144">
        <v>-553873.1</v>
      </c>
      <c r="D50" s="145">
        <v>0</v>
      </c>
      <c r="E50" s="144">
        <v>-553873.1</v>
      </c>
      <c r="F50" s="144">
        <v>0</v>
      </c>
      <c r="G50" s="161" t="str">
        <f t="shared" si="1"/>
        <v xml:space="preserve">  107640</v>
      </c>
      <c r="H50" s="155">
        <v>107640</v>
      </c>
      <c r="I50" s="144"/>
      <c r="J50" s="315"/>
    </row>
    <row r="51" spans="2:10" outlineLevel="1">
      <c r="B51" s="122" t="s">
        <v>825</v>
      </c>
      <c r="C51" s="144">
        <v>-1456059.6</v>
      </c>
      <c r="D51" s="145">
        <v>0</v>
      </c>
      <c r="E51" s="144">
        <v>-1456059.6</v>
      </c>
      <c r="F51" s="144">
        <v>0</v>
      </c>
      <c r="G51" s="161" t="str">
        <f t="shared" si="1"/>
        <v xml:space="preserve">  107656</v>
      </c>
      <c r="H51" s="155">
        <v>107656</v>
      </c>
      <c r="I51" s="144"/>
      <c r="J51" s="315"/>
    </row>
    <row r="52" spans="2:10" outlineLevel="1">
      <c r="B52" s="122" t="s">
        <v>826</v>
      </c>
      <c r="C52" s="144">
        <v>-860321.35</v>
      </c>
      <c r="D52" s="145">
        <v>0</v>
      </c>
      <c r="E52" s="144">
        <v>-860321.35</v>
      </c>
      <c r="F52" s="144">
        <v>0</v>
      </c>
      <c r="G52" s="161" t="str">
        <f t="shared" si="1"/>
        <v xml:space="preserve">  107657</v>
      </c>
      <c r="H52" s="155">
        <v>107657</v>
      </c>
      <c r="I52" s="144"/>
      <c r="J52" s="315"/>
    </row>
    <row r="53" spans="2:10" outlineLevel="1">
      <c r="B53" s="122" t="s">
        <v>827</v>
      </c>
      <c r="C53" s="144">
        <v>-374498.02</v>
      </c>
      <c r="D53" s="145">
        <v>0</v>
      </c>
      <c r="E53" s="144">
        <v>-374498.02</v>
      </c>
      <c r="F53" s="144">
        <v>0</v>
      </c>
      <c r="G53" s="161" t="str">
        <f t="shared" si="1"/>
        <v xml:space="preserve">  107665</v>
      </c>
      <c r="H53" s="155">
        <v>107665</v>
      </c>
      <c r="I53" s="144"/>
      <c r="J53" s="315"/>
    </row>
    <row r="54" spans="2:10" outlineLevel="1">
      <c r="B54" s="122" t="s">
        <v>828</v>
      </c>
      <c r="C54" s="144">
        <v>-360013.89</v>
      </c>
      <c r="D54" s="145">
        <v>0</v>
      </c>
      <c r="E54" s="144">
        <v>-360013.89</v>
      </c>
      <c r="F54" s="144">
        <v>0</v>
      </c>
      <c r="G54" s="161" t="str">
        <f t="shared" si="1"/>
        <v xml:space="preserve">  107667</v>
      </c>
      <c r="H54" s="155">
        <v>107667</v>
      </c>
      <c r="I54" s="144"/>
      <c r="J54" s="315"/>
    </row>
    <row r="55" spans="2:10" outlineLevel="1">
      <c r="B55" s="122" t="s">
        <v>829</v>
      </c>
      <c r="C55" s="144">
        <v>-286550.71999999997</v>
      </c>
      <c r="D55" s="145">
        <v>0</v>
      </c>
      <c r="E55" s="144">
        <v>-286550.71999999997</v>
      </c>
      <c r="F55" s="144">
        <v>0</v>
      </c>
      <c r="G55" s="161" t="str">
        <f t="shared" si="1"/>
        <v xml:space="preserve">  107671</v>
      </c>
      <c r="H55" s="155">
        <v>107671</v>
      </c>
      <c r="I55" s="144"/>
      <c r="J55" s="315"/>
    </row>
    <row r="56" spans="2:10" outlineLevel="1">
      <c r="B56" s="122" t="s">
        <v>830</v>
      </c>
      <c r="C56" s="144">
        <v>-438147.54</v>
      </c>
      <c r="D56" s="145">
        <v>0</v>
      </c>
      <c r="E56" s="144">
        <v>-438147.54</v>
      </c>
      <c r="F56" s="144">
        <v>0</v>
      </c>
      <c r="G56" s="161" t="str">
        <f t="shared" si="1"/>
        <v xml:space="preserve">  107672</v>
      </c>
      <c r="H56" s="155">
        <v>107672</v>
      </c>
      <c r="I56" s="144"/>
      <c r="J56" s="315"/>
    </row>
    <row r="57" spans="2:10" outlineLevel="1">
      <c r="B57" s="122" t="s">
        <v>831</v>
      </c>
      <c r="C57" s="144">
        <v>-376796.52</v>
      </c>
      <c r="D57" s="145">
        <v>0</v>
      </c>
      <c r="E57" s="144">
        <v>-376796.52</v>
      </c>
      <c r="F57" s="144">
        <v>0</v>
      </c>
      <c r="G57" s="161" t="str">
        <f t="shared" si="1"/>
        <v xml:space="preserve">  107677</v>
      </c>
      <c r="H57" s="155">
        <v>107677</v>
      </c>
      <c r="I57" s="144"/>
      <c r="J57" s="315"/>
    </row>
    <row r="58" spans="2:10" outlineLevel="1">
      <c r="B58" s="122" t="s">
        <v>832</v>
      </c>
      <c r="C58" s="144">
        <v>-900808.87</v>
      </c>
      <c r="D58" s="145">
        <v>0</v>
      </c>
      <c r="E58" s="144">
        <v>-900808.87</v>
      </c>
      <c r="F58" s="144">
        <v>0</v>
      </c>
      <c r="G58" s="161" t="str">
        <f t="shared" si="1"/>
        <v xml:space="preserve">  107678</v>
      </c>
      <c r="H58" s="155">
        <v>107678</v>
      </c>
      <c r="I58" s="144"/>
      <c r="J58" s="315"/>
    </row>
    <row r="59" spans="2:10" outlineLevel="1">
      <c r="B59" s="122" t="s">
        <v>833</v>
      </c>
      <c r="C59" s="144">
        <v>-352518.19</v>
      </c>
      <c r="D59" s="145">
        <v>0</v>
      </c>
      <c r="E59" s="144">
        <v>-352518.19</v>
      </c>
      <c r="F59" s="144">
        <v>0</v>
      </c>
      <c r="G59" s="161" t="str">
        <f t="shared" si="1"/>
        <v xml:space="preserve">  107682</v>
      </c>
      <c r="H59" s="155">
        <v>107682</v>
      </c>
      <c r="I59" s="144"/>
      <c r="J59" s="315"/>
    </row>
    <row r="60" spans="2:10" outlineLevel="1">
      <c r="B60" s="122" t="s">
        <v>834</v>
      </c>
      <c r="C60" s="144">
        <v>-622932.25</v>
      </c>
      <c r="D60" s="145">
        <v>0</v>
      </c>
      <c r="E60" s="144">
        <v>-622932.25</v>
      </c>
      <c r="F60" s="144">
        <v>0</v>
      </c>
      <c r="G60" s="161" t="str">
        <f t="shared" si="1"/>
        <v xml:space="preserve">  107683</v>
      </c>
      <c r="H60" s="155">
        <v>107683</v>
      </c>
      <c r="I60" s="144"/>
      <c r="J60" s="315"/>
    </row>
    <row r="61" spans="2:10" outlineLevel="1">
      <c r="B61" s="122" t="s">
        <v>835</v>
      </c>
      <c r="C61" s="144">
        <v>-772353.49</v>
      </c>
      <c r="D61" s="145">
        <v>0</v>
      </c>
      <c r="E61" s="144">
        <v>-772353.49</v>
      </c>
      <c r="F61" s="144">
        <v>0</v>
      </c>
      <c r="G61" s="161" t="str">
        <f t="shared" si="1"/>
        <v xml:space="preserve">  107686</v>
      </c>
      <c r="H61" s="155">
        <v>107686</v>
      </c>
      <c r="I61" s="144"/>
      <c r="J61" s="315"/>
    </row>
    <row r="62" spans="2:10" outlineLevel="1">
      <c r="B62" s="122" t="s">
        <v>836</v>
      </c>
      <c r="C62" s="144">
        <v>-418862.26</v>
      </c>
      <c r="D62" s="145">
        <v>0</v>
      </c>
      <c r="E62" s="144">
        <v>-418862.26</v>
      </c>
      <c r="F62" s="144">
        <v>0</v>
      </c>
      <c r="G62" s="161" t="str">
        <f t="shared" si="1"/>
        <v xml:space="preserve">  107691</v>
      </c>
      <c r="H62" s="155">
        <v>107691</v>
      </c>
      <c r="I62" s="144"/>
      <c r="J62" s="315"/>
    </row>
    <row r="63" spans="2:10" outlineLevel="1">
      <c r="B63" s="122" t="s">
        <v>837</v>
      </c>
      <c r="C63" s="144">
        <v>-1367860.63</v>
      </c>
      <c r="D63" s="145">
        <v>0</v>
      </c>
      <c r="E63" s="144">
        <v>-1367860.63</v>
      </c>
      <c r="F63" s="144">
        <v>0</v>
      </c>
      <c r="G63" s="161" t="str">
        <f t="shared" si="1"/>
        <v xml:space="preserve">  107693</v>
      </c>
      <c r="H63" s="155">
        <v>107693</v>
      </c>
      <c r="I63" s="144"/>
      <c r="J63" s="315"/>
    </row>
    <row r="64" spans="2:10" outlineLevel="1">
      <c r="B64" s="122" t="s">
        <v>838</v>
      </c>
      <c r="C64" s="144">
        <v>-734290.98</v>
      </c>
      <c r="D64" s="145">
        <v>0</v>
      </c>
      <c r="E64" s="144">
        <v>-734290.98</v>
      </c>
      <c r="F64" s="144">
        <v>0</v>
      </c>
      <c r="G64" s="161" t="str">
        <f t="shared" si="1"/>
        <v xml:space="preserve">  107694</v>
      </c>
      <c r="H64" s="155">
        <v>107694</v>
      </c>
      <c r="I64" s="144"/>
      <c r="J64" s="315"/>
    </row>
    <row r="65" spans="2:10" outlineLevel="1">
      <c r="B65" s="122" t="s">
        <v>839</v>
      </c>
      <c r="C65" s="144">
        <v>-316784.96999999997</v>
      </c>
      <c r="D65" s="145">
        <v>0</v>
      </c>
      <c r="E65" s="144">
        <v>-316784.96999999997</v>
      </c>
      <c r="F65" s="144">
        <v>0</v>
      </c>
      <c r="G65" s="161" t="str">
        <f t="shared" si="1"/>
        <v xml:space="preserve">  107695</v>
      </c>
      <c r="H65" s="155">
        <v>107695</v>
      </c>
      <c r="I65" s="144"/>
      <c r="J65" s="315"/>
    </row>
    <row r="66" spans="2:10" outlineLevel="1">
      <c r="B66" s="122" t="s">
        <v>841</v>
      </c>
      <c r="C66" s="144">
        <v>-396536.39</v>
      </c>
      <c r="D66" s="145">
        <v>0</v>
      </c>
      <c r="E66" s="144">
        <v>-396536.39</v>
      </c>
      <c r="F66" s="144">
        <v>0</v>
      </c>
      <c r="G66" s="161" t="str">
        <f t="shared" si="1"/>
        <v xml:space="preserve">  107709</v>
      </c>
      <c r="H66" s="155">
        <v>107709</v>
      </c>
      <c r="I66" s="144"/>
      <c r="J66" s="315"/>
    </row>
    <row r="67" spans="2:10" outlineLevel="1">
      <c r="B67" s="122" t="s">
        <v>842</v>
      </c>
      <c r="C67" s="144">
        <v>-446941.02</v>
      </c>
      <c r="D67" s="145">
        <v>0</v>
      </c>
      <c r="E67" s="144">
        <v>-446941.02</v>
      </c>
      <c r="F67" s="144">
        <v>0</v>
      </c>
      <c r="G67" s="161" t="str">
        <f t="shared" si="1"/>
        <v xml:space="preserve">  107714</v>
      </c>
      <c r="H67" s="155">
        <v>107714</v>
      </c>
      <c r="I67" s="144"/>
      <c r="J67" s="315"/>
    </row>
    <row r="68" spans="2:10" outlineLevel="1">
      <c r="B68" s="122" t="s">
        <v>843</v>
      </c>
      <c r="C68" s="144">
        <v>-724835.65</v>
      </c>
      <c r="D68" s="145">
        <v>0</v>
      </c>
      <c r="E68" s="144">
        <v>-724835.65</v>
      </c>
      <c r="F68" s="144">
        <v>0</v>
      </c>
      <c r="G68" s="161" t="str">
        <f t="shared" si="1"/>
        <v xml:space="preserve">  107717</v>
      </c>
      <c r="H68" s="155">
        <v>107717</v>
      </c>
      <c r="I68" s="145"/>
      <c r="J68" s="315"/>
    </row>
    <row r="69" spans="2:10" outlineLevel="1">
      <c r="B69" s="122" t="s">
        <v>844</v>
      </c>
      <c r="C69" s="144">
        <v>-255242.63</v>
      </c>
      <c r="D69" s="145">
        <v>0</v>
      </c>
      <c r="E69" s="144">
        <v>-255242.63</v>
      </c>
      <c r="F69" s="144">
        <v>0</v>
      </c>
      <c r="G69" s="161" t="str">
        <f t="shared" si="1"/>
        <v xml:space="preserve">  107720</v>
      </c>
      <c r="H69" s="155">
        <v>107720</v>
      </c>
      <c r="I69" s="144"/>
      <c r="J69" s="315"/>
    </row>
    <row r="70" spans="2:10" outlineLevel="1">
      <c r="B70" s="122" t="s">
        <v>845</v>
      </c>
      <c r="C70" s="144">
        <v>-818285.2</v>
      </c>
      <c r="D70" s="145">
        <v>0</v>
      </c>
      <c r="E70" s="144">
        <v>-818285.2</v>
      </c>
      <c r="F70" s="144">
        <v>0</v>
      </c>
      <c r="G70" s="161" t="str">
        <f t="shared" si="1"/>
        <v xml:space="preserve">  107721</v>
      </c>
      <c r="H70" s="155">
        <v>107721</v>
      </c>
      <c r="I70" s="144"/>
      <c r="J70" s="315"/>
    </row>
    <row r="71" spans="2:10" outlineLevel="1">
      <c r="B71" s="122" t="s">
        <v>846</v>
      </c>
      <c r="C71" s="144">
        <v>-723522.35</v>
      </c>
      <c r="D71" s="145">
        <v>0</v>
      </c>
      <c r="E71" s="144">
        <v>-723522.35</v>
      </c>
      <c r="F71" s="144">
        <v>0</v>
      </c>
      <c r="G71" s="161" t="str">
        <f t="shared" si="1"/>
        <v xml:space="preserve">  107724</v>
      </c>
      <c r="H71" s="155">
        <v>107724</v>
      </c>
      <c r="I71" s="144"/>
      <c r="J71" s="315"/>
    </row>
    <row r="72" spans="2:10" outlineLevel="1">
      <c r="B72" s="122" t="s">
        <v>847</v>
      </c>
      <c r="C72" s="144">
        <v>-1192790.31</v>
      </c>
      <c r="D72" s="145">
        <v>0</v>
      </c>
      <c r="E72" s="144">
        <v>-1192790.31</v>
      </c>
      <c r="F72" s="144">
        <v>0</v>
      </c>
      <c r="G72" s="161" t="str">
        <f t="shared" si="1"/>
        <v xml:space="preserve">  107726</v>
      </c>
      <c r="H72" s="155">
        <v>107726</v>
      </c>
      <c r="I72" s="144"/>
      <c r="J72" s="315"/>
    </row>
    <row r="73" spans="2:10" outlineLevel="1">
      <c r="B73" s="122" t="s">
        <v>848</v>
      </c>
      <c r="C73" s="144">
        <v>-481739.46</v>
      </c>
      <c r="D73" s="145">
        <v>0</v>
      </c>
      <c r="E73" s="144">
        <v>-481739.46</v>
      </c>
      <c r="F73" s="144">
        <v>0</v>
      </c>
      <c r="G73" s="161" t="str">
        <f t="shared" si="1"/>
        <v xml:space="preserve">  107730</v>
      </c>
      <c r="H73" s="155">
        <v>107730</v>
      </c>
      <c r="I73" s="144"/>
      <c r="J73" s="315"/>
    </row>
    <row r="74" spans="2:10" outlineLevel="1">
      <c r="B74" s="122" t="s">
        <v>849</v>
      </c>
      <c r="C74" s="144">
        <v>-455470.87</v>
      </c>
      <c r="D74" s="145">
        <v>0</v>
      </c>
      <c r="E74" s="144">
        <v>-455470.87</v>
      </c>
      <c r="F74" s="144">
        <v>0</v>
      </c>
      <c r="G74" s="161" t="str">
        <f t="shared" si="1"/>
        <v xml:space="preserve">  107731</v>
      </c>
      <c r="H74" s="155">
        <v>107731</v>
      </c>
      <c r="I74" s="144"/>
      <c r="J74" s="315"/>
    </row>
    <row r="75" spans="2:10" outlineLevel="1">
      <c r="B75" s="122" t="s">
        <v>851</v>
      </c>
      <c r="C75" s="144">
        <v>-654867.51</v>
      </c>
      <c r="D75" s="145">
        <v>0</v>
      </c>
      <c r="E75" s="144">
        <v>-654867.51</v>
      </c>
      <c r="F75" s="144">
        <v>0</v>
      </c>
      <c r="G75" s="161" t="str">
        <f t="shared" si="1"/>
        <v xml:space="preserve">  107733</v>
      </c>
      <c r="H75" s="155">
        <v>107733</v>
      </c>
      <c r="I75" s="144"/>
      <c r="J75" s="315"/>
    </row>
    <row r="76" spans="2:10" outlineLevel="1">
      <c r="B76" s="122" t="s">
        <v>853</v>
      </c>
      <c r="C76" s="144">
        <v>-232885.35</v>
      </c>
      <c r="D76" s="145">
        <v>0</v>
      </c>
      <c r="E76" s="144">
        <v>-232885.35</v>
      </c>
      <c r="F76" s="144">
        <v>0</v>
      </c>
      <c r="G76" s="161" t="str">
        <f t="shared" ref="G76:G138" si="2">LEFT(B76,8)</f>
        <v xml:space="preserve">  107735</v>
      </c>
      <c r="H76" s="155">
        <v>107735</v>
      </c>
      <c r="I76" s="144"/>
      <c r="J76" s="315"/>
    </row>
    <row r="77" spans="2:10" outlineLevel="1">
      <c r="B77" s="122" t="s">
        <v>854</v>
      </c>
      <c r="C77" s="144">
        <v>-479241.03</v>
      </c>
      <c r="D77" s="145">
        <v>0</v>
      </c>
      <c r="E77" s="144">
        <v>-479241.03</v>
      </c>
      <c r="F77" s="144">
        <v>0</v>
      </c>
      <c r="G77" s="161" t="str">
        <f t="shared" si="2"/>
        <v xml:space="preserve">  107742</v>
      </c>
      <c r="H77" s="155">
        <v>107742</v>
      </c>
      <c r="I77" s="144"/>
      <c r="J77" s="315"/>
    </row>
    <row r="78" spans="2:10" outlineLevel="1">
      <c r="B78" s="122" t="s">
        <v>855</v>
      </c>
      <c r="C78" s="144">
        <v>-451035.8</v>
      </c>
      <c r="D78" s="145">
        <v>0</v>
      </c>
      <c r="E78" s="144">
        <v>-451035.8</v>
      </c>
      <c r="F78" s="144">
        <v>0</v>
      </c>
      <c r="G78" s="161" t="str">
        <f t="shared" si="2"/>
        <v xml:space="preserve">  107743</v>
      </c>
      <c r="H78" s="155">
        <v>107743</v>
      </c>
      <c r="I78" s="144"/>
      <c r="J78" s="315"/>
    </row>
    <row r="79" spans="2:10" outlineLevel="1">
      <c r="B79" s="122" t="s">
        <v>856</v>
      </c>
      <c r="C79" s="144">
        <v>-278743.34999999998</v>
      </c>
      <c r="D79" s="145">
        <v>0</v>
      </c>
      <c r="E79" s="144">
        <v>-278743.34999999998</v>
      </c>
      <c r="F79" s="144">
        <v>0</v>
      </c>
      <c r="G79" s="161" t="str">
        <f t="shared" si="2"/>
        <v xml:space="preserve">  107749</v>
      </c>
      <c r="H79" s="155">
        <v>107749</v>
      </c>
      <c r="I79" s="145"/>
      <c r="J79" s="315"/>
    </row>
    <row r="80" spans="2:10" outlineLevel="1">
      <c r="B80" s="122" t="s">
        <v>857</v>
      </c>
      <c r="C80" s="144">
        <v>-827355.49</v>
      </c>
      <c r="D80" s="145">
        <v>0</v>
      </c>
      <c r="E80" s="144">
        <v>-827355.49</v>
      </c>
      <c r="F80" s="144">
        <v>0</v>
      </c>
      <c r="G80" s="161" t="str">
        <f t="shared" si="2"/>
        <v xml:space="preserve">  107754</v>
      </c>
      <c r="H80" s="155">
        <v>107754</v>
      </c>
      <c r="I80" s="144"/>
      <c r="J80" s="315"/>
    </row>
    <row r="81" spans="2:10" outlineLevel="1">
      <c r="B81" s="122" t="s">
        <v>858</v>
      </c>
      <c r="C81" s="144">
        <v>-373885.18</v>
      </c>
      <c r="D81" s="145">
        <v>0</v>
      </c>
      <c r="E81" s="144">
        <v>-373885.18</v>
      </c>
      <c r="F81" s="144">
        <v>0</v>
      </c>
      <c r="G81" s="161" t="str">
        <f t="shared" si="2"/>
        <v xml:space="preserve">  107759</v>
      </c>
      <c r="H81" s="155">
        <v>107759</v>
      </c>
      <c r="I81" s="144"/>
      <c r="J81" s="315"/>
    </row>
    <row r="82" spans="2:10" outlineLevel="1">
      <c r="B82" s="122" t="s">
        <v>859</v>
      </c>
      <c r="C82" s="144">
        <v>-607345.01</v>
      </c>
      <c r="D82" s="145">
        <v>0</v>
      </c>
      <c r="E82" s="144">
        <v>-607345.01</v>
      </c>
      <c r="F82" s="144">
        <v>0</v>
      </c>
      <c r="G82" s="161" t="str">
        <f t="shared" si="2"/>
        <v xml:space="preserve">  107763</v>
      </c>
      <c r="H82" s="155">
        <v>107763</v>
      </c>
      <c r="I82" s="144"/>
      <c r="J82" s="315"/>
    </row>
    <row r="83" spans="2:10" outlineLevel="1">
      <c r="B83" s="122" t="s">
        <v>860</v>
      </c>
      <c r="C83" s="144">
        <v>-364449.7</v>
      </c>
      <c r="D83" s="145">
        <v>0</v>
      </c>
      <c r="E83" s="144">
        <v>-364449.7</v>
      </c>
      <c r="F83" s="144">
        <v>0</v>
      </c>
      <c r="G83" s="161" t="str">
        <f t="shared" si="2"/>
        <v xml:space="preserve">  107764</v>
      </c>
      <c r="H83" s="155">
        <v>107764</v>
      </c>
      <c r="I83" s="144"/>
      <c r="J83" s="315"/>
    </row>
    <row r="84" spans="2:10" outlineLevel="1">
      <c r="B84" s="122" t="s">
        <v>861</v>
      </c>
      <c r="C84" s="144">
        <v>-420766.55</v>
      </c>
      <c r="D84" s="145">
        <v>0</v>
      </c>
      <c r="E84" s="144">
        <v>-420766.55</v>
      </c>
      <c r="F84" s="144">
        <v>0</v>
      </c>
      <c r="G84" s="161" t="str">
        <f t="shared" si="2"/>
        <v xml:space="preserve">  107765</v>
      </c>
      <c r="H84" s="155">
        <v>107765</v>
      </c>
      <c r="I84" s="144"/>
      <c r="J84" s="315"/>
    </row>
    <row r="85" spans="2:10" outlineLevel="1">
      <c r="B85" s="122" t="s">
        <v>862</v>
      </c>
      <c r="C85" s="144">
        <v>-503445.7</v>
      </c>
      <c r="D85" s="145">
        <v>0</v>
      </c>
      <c r="E85" s="144">
        <v>-503445.7</v>
      </c>
      <c r="F85" s="144">
        <v>0</v>
      </c>
      <c r="G85" s="161" t="str">
        <f t="shared" si="2"/>
        <v xml:space="preserve">  107766</v>
      </c>
      <c r="H85" s="155">
        <v>107766</v>
      </c>
      <c r="I85" s="144"/>
      <c r="J85" s="315"/>
    </row>
    <row r="86" spans="2:10" outlineLevel="1">
      <c r="B86" s="122" t="s">
        <v>863</v>
      </c>
      <c r="C86" s="144">
        <v>-912268.31</v>
      </c>
      <c r="D86" s="145">
        <v>0</v>
      </c>
      <c r="E86" s="144">
        <v>-912268.31</v>
      </c>
      <c r="F86" s="144">
        <v>0</v>
      </c>
      <c r="G86" s="161" t="str">
        <f t="shared" si="2"/>
        <v xml:space="preserve">  107767</v>
      </c>
      <c r="H86" s="155">
        <v>107767</v>
      </c>
      <c r="I86" s="144"/>
      <c r="J86" s="315"/>
    </row>
    <row r="87" spans="2:10" outlineLevel="1">
      <c r="B87" s="122" t="s">
        <v>864</v>
      </c>
      <c r="C87" s="144">
        <v>-696070.89</v>
      </c>
      <c r="D87" s="145">
        <v>0</v>
      </c>
      <c r="E87" s="144">
        <v>-696070.89</v>
      </c>
      <c r="F87" s="144">
        <v>0</v>
      </c>
      <c r="G87" s="161" t="str">
        <f t="shared" si="2"/>
        <v xml:space="preserve">  107768</v>
      </c>
      <c r="H87" s="155">
        <v>107768</v>
      </c>
      <c r="I87" s="144"/>
      <c r="J87" s="315"/>
    </row>
    <row r="88" spans="2:10" outlineLevel="1">
      <c r="B88" s="122" t="s">
        <v>865</v>
      </c>
      <c r="C88" s="144">
        <v>-818524.72</v>
      </c>
      <c r="D88" s="145">
        <v>0</v>
      </c>
      <c r="E88" s="144">
        <v>-818524.72</v>
      </c>
      <c r="F88" s="144">
        <v>0</v>
      </c>
      <c r="G88" s="161" t="str">
        <f t="shared" si="2"/>
        <v xml:space="preserve">  107769</v>
      </c>
      <c r="H88" s="155">
        <v>107769</v>
      </c>
      <c r="I88" s="144"/>
      <c r="J88" s="315"/>
    </row>
    <row r="89" spans="2:10" outlineLevel="1">
      <c r="B89" s="122" t="s">
        <v>866</v>
      </c>
      <c r="C89" s="144">
        <v>-335946.55</v>
      </c>
      <c r="D89" s="145">
        <v>0</v>
      </c>
      <c r="E89" s="144">
        <v>-335946.55</v>
      </c>
      <c r="F89" s="144">
        <v>0</v>
      </c>
      <c r="G89" s="161" t="str">
        <f t="shared" si="2"/>
        <v xml:space="preserve">  107771</v>
      </c>
      <c r="H89" s="155">
        <v>107771</v>
      </c>
      <c r="I89" s="144"/>
      <c r="J89" s="315"/>
    </row>
    <row r="90" spans="2:10" outlineLevel="1">
      <c r="B90" s="122" t="s">
        <v>867</v>
      </c>
      <c r="C90" s="144">
        <v>-553499.04</v>
      </c>
      <c r="D90" s="145">
        <v>0</v>
      </c>
      <c r="E90" s="144">
        <v>-553499.04</v>
      </c>
      <c r="F90" s="144">
        <v>0</v>
      </c>
      <c r="G90" s="161" t="str">
        <f t="shared" si="2"/>
        <v xml:space="preserve">  107775</v>
      </c>
      <c r="H90" s="155">
        <v>107775</v>
      </c>
      <c r="I90" s="144"/>
      <c r="J90" s="315"/>
    </row>
    <row r="91" spans="2:10" outlineLevel="1">
      <c r="B91" s="122" t="s">
        <v>868</v>
      </c>
      <c r="C91" s="144">
        <v>-308335.63</v>
      </c>
      <c r="D91" s="145">
        <v>0</v>
      </c>
      <c r="E91" s="144">
        <v>-308335.63</v>
      </c>
      <c r="F91" s="144">
        <v>0</v>
      </c>
      <c r="G91" s="161" t="str">
        <f t="shared" si="2"/>
        <v xml:space="preserve">  107776</v>
      </c>
      <c r="H91" s="155">
        <v>107776</v>
      </c>
      <c r="I91" s="144"/>
      <c r="J91" s="315"/>
    </row>
    <row r="92" spans="2:10" outlineLevel="1">
      <c r="B92" s="122" t="s">
        <v>870</v>
      </c>
      <c r="C92" s="144">
        <v>-809701.88</v>
      </c>
      <c r="D92" s="145">
        <v>0</v>
      </c>
      <c r="E92" s="144">
        <v>-809701.88</v>
      </c>
      <c r="F92" s="144">
        <v>0</v>
      </c>
      <c r="G92" s="161" t="str">
        <f t="shared" si="2"/>
        <v xml:space="preserve">  107779</v>
      </c>
      <c r="H92" s="155">
        <v>107779</v>
      </c>
      <c r="I92" s="144"/>
      <c r="J92" s="315"/>
    </row>
    <row r="93" spans="2:10" outlineLevel="1">
      <c r="B93" s="122" t="s">
        <v>871</v>
      </c>
      <c r="C93" s="144">
        <v>-759711.76</v>
      </c>
      <c r="D93" s="145">
        <v>0</v>
      </c>
      <c r="E93" s="144">
        <v>-759711.76</v>
      </c>
      <c r="F93" s="144">
        <v>0</v>
      </c>
      <c r="G93" s="161" t="str">
        <f t="shared" si="2"/>
        <v xml:space="preserve">  107781</v>
      </c>
      <c r="H93" s="155">
        <v>107781</v>
      </c>
      <c r="I93" s="144"/>
      <c r="J93" s="315"/>
    </row>
    <row r="94" spans="2:10" outlineLevel="1">
      <c r="B94" s="122" t="s">
        <v>872</v>
      </c>
      <c r="C94" s="144">
        <v>-706287.61</v>
      </c>
      <c r="D94" s="145">
        <v>0</v>
      </c>
      <c r="E94" s="144">
        <v>-706287.61</v>
      </c>
      <c r="F94" s="144">
        <v>0</v>
      </c>
      <c r="G94" s="161" t="str">
        <f t="shared" si="2"/>
        <v xml:space="preserve">  107782</v>
      </c>
      <c r="H94" s="155">
        <v>107782</v>
      </c>
      <c r="I94" s="144"/>
      <c r="J94" s="315"/>
    </row>
    <row r="95" spans="2:10" outlineLevel="1">
      <c r="B95" s="122" t="s">
        <v>873</v>
      </c>
      <c r="C95" s="144">
        <v>-274342.03000000003</v>
      </c>
      <c r="D95" s="145">
        <v>0</v>
      </c>
      <c r="E95" s="144">
        <v>-274342.03000000003</v>
      </c>
      <c r="F95" s="144">
        <v>0</v>
      </c>
      <c r="G95" s="161" t="str">
        <f t="shared" si="2"/>
        <v xml:space="preserve">  107784</v>
      </c>
      <c r="H95" s="155">
        <v>107784</v>
      </c>
      <c r="I95" s="144"/>
      <c r="J95" s="315"/>
    </row>
    <row r="96" spans="2:10" outlineLevel="1">
      <c r="B96" s="122" t="s">
        <v>874</v>
      </c>
      <c r="C96" s="144">
        <v>-728160.45</v>
      </c>
      <c r="D96" s="145">
        <v>0</v>
      </c>
      <c r="E96" s="144">
        <v>-728160.45</v>
      </c>
      <c r="F96" s="144">
        <v>0</v>
      </c>
      <c r="G96" s="161" t="str">
        <f t="shared" si="2"/>
        <v xml:space="preserve">  107786</v>
      </c>
      <c r="H96" s="155">
        <v>107786</v>
      </c>
      <c r="I96" s="144"/>
      <c r="J96" s="315"/>
    </row>
    <row r="97" spans="2:10" outlineLevel="1">
      <c r="B97" s="122" t="s">
        <v>875</v>
      </c>
      <c r="C97" s="144">
        <v>-270384.78000000003</v>
      </c>
      <c r="D97" s="145">
        <v>0</v>
      </c>
      <c r="E97" s="144">
        <v>-270384.78000000003</v>
      </c>
      <c r="F97" s="144">
        <v>0</v>
      </c>
      <c r="G97" s="161" t="str">
        <f t="shared" si="2"/>
        <v xml:space="preserve">  107787</v>
      </c>
      <c r="H97" s="155">
        <v>107787</v>
      </c>
      <c r="I97" s="144"/>
      <c r="J97" s="315"/>
    </row>
    <row r="98" spans="2:10" outlineLevel="1">
      <c r="B98" s="122" t="s">
        <v>876</v>
      </c>
      <c r="C98" s="144">
        <v>-379762.02</v>
      </c>
      <c r="D98" s="145">
        <v>0</v>
      </c>
      <c r="E98" s="144">
        <v>-379762.02</v>
      </c>
      <c r="F98" s="144">
        <v>0</v>
      </c>
      <c r="G98" s="161" t="str">
        <f t="shared" si="2"/>
        <v xml:space="preserve">  107789</v>
      </c>
      <c r="H98" s="155">
        <v>107789</v>
      </c>
      <c r="I98" s="144"/>
      <c r="J98" s="315"/>
    </row>
    <row r="99" spans="2:10" outlineLevel="1">
      <c r="B99" s="122" t="s">
        <v>877</v>
      </c>
      <c r="C99" s="144">
        <v>-541349.68999999994</v>
      </c>
      <c r="D99" s="145">
        <v>0</v>
      </c>
      <c r="E99" s="144">
        <v>-541349.68999999994</v>
      </c>
      <c r="F99" s="144">
        <v>0</v>
      </c>
      <c r="G99" s="161" t="str">
        <f t="shared" si="2"/>
        <v xml:space="preserve">  107791</v>
      </c>
      <c r="H99" s="155">
        <v>107791</v>
      </c>
      <c r="I99" s="144"/>
      <c r="J99" s="315"/>
    </row>
    <row r="100" spans="2:10" outlineLevel="1">
      <c r="B100" s="122" t="s">
        <v>878</v>
      </c>
      <c r="C100" s="144">
        <v>-398109.27</v>
      </c>
      <c r="D100" s="145">
        <v>0</v>
      </c>
      <c r="E100" s="144">
        <v>-398109.27</v>
      </c>
      <c r="F100" s="144">
        <v>0</v>
      </c>
      <c r="G100" s="161" t="str">
        <f t="shared" si="2"/>
        <v xml:space="preserve">  107793</v>
      </c>
      <c r="H100" s="155">
        <v>107793</v>
      </c>
      <c r="I100" s="144"/>
      <c r="J100" s="315"/>
    </row>
    <row r="101" spans="2:10" outlineLevel="1">
      <c r="B101" s="122" t="s">
        <v>879</v>
      </c>
      <c r="C101" s="144">
        <v>-625380.76</v>
      </c>
      <c r="D101" s="145">
        <v>0</v>
      </c>
      <c r="E101" s="144">
        <v>-625380.76</v>
      </c>
      <c r="F101" s="144">
        <v>0</v>
      </c>
      <c r="G101" s="161" t="str">
        <f t="shared" si="2"/>
        <v xml:space="preserve">  107797</v>
      </c>
      <c r="H101" s="155">
        <v>107797</v>
      </c>
      <c r="I101" s="144"/>
      <c r="J101" s="315"/>
    </row>
    <row r="102" spans="2:10" outlineLevel="1">
      <c r="B102" s="122" t="s">
        <v>880</v>
      </c>
      <c r="C102" s="144">
        <v>-372062.96</v>
      </c>
      <c r="D102" s="145">
        <v>0</v>
      </c>
      <c r="E102" s="144">
        <v>-372062.96</v>
      </c>
      <c r="F102" s="144">
        <v>0</v>
      </c>
      <c r="G102" s="161" t="str">
        <f t="shared" si="2"/>
        <v xml:space="preserve">  107798</v>
      </c>
      <c r="H102" s="155">
        <v>107798</v>
      </c>
      <c r="I102" s="144"/>
      <c r="J102" s="315"/>
    </row>
    <row r="103" spans="2:10" outlineLevel="1">
      <c r="B103" s="122" t="s">
        <v>881</v>
      </c>
      <c r="C103" s="144">
        <v>-695511.54</v>
      </c>
      <c r="D103" s="145">
        <v>0</v>
      </c>
      <c r="E103" s="144">
        <v>-695511.54</v>
      </c>
      <c r="F103" s="144">
        <v>0</v>
      </c>
      <c r="G103" s="161" t="str">
        <f t="shared" si="2"/>
        <v xml:space="preserve">  107800</v>
      </c>
      <c r="H103" s="155">
        <v>107800</v>
      </c>
      <c r="I103" s="144"/>
      <c r="J103" s="315"/>
    </row>
    <row r="104" spans="2:10" outlineLevel="1">
      <c r="B104" s="122" t="s">
        <v>882</v>
      </c>
      <c r="C104" s="144">
        <v>-919951.96</v>
      </c>
      <c r="D104" s="145">
        <v>0</v>
      </c>
      <c r="E104" s="144">
        <v>-919951.96</v>
      </c>
      <c r="F104" s="144">
        <v>0</v>
      </c>
      <c r="G104" s="161" t="str">
        <f t="shared" si="2"/>
        <v xml:space="preserve">  107803</v>
      </c>
      <c r="H104" s="155">
        <v>107803</v>
      </c>
      <c r="I104" s="144"/>
      <c r="J104" s="315"/>
    </row>
    <row r="105" spans="2:10" outlineLevel="1">
      <c r="B105" s="122" t="s">
        <v>883</v>
      </c>
      <c r="C105" s="144">
        <v>-515296.01</v>
      </c>
      <c r="D105" s="145">
        <v>0</v>
      </c>
      <c r="E105" s="144">
        <v>-515296.01</v>
      </c>
      <c r="F105" s="144">
        <v>0</v>
      </c>
      <c r="G105" s="161" t="str">
        <f t="shared" si="2"/>
        <v xml:space="preserve">  107805</v>
      </c>
      <c r="H105" s="155">
        <v>107805</v>
      </c>
      <c r="I105" s="144"/>
      <c r="J105" s="315"/>
    </row>
    <row r="106" spans="2:10" outlineLevel="1">
      <c r="B106" s="122" t="s">
        <v>884</v>
      </c>
      <c r="C106" s="144">
        <v>-449901.14</v>
      </c>
      <c r="D106" s="145">
        <v>0</v>
      </c>
      <c r="E106" s="144">
        <v>-449901.14</v>
      </c>
      <c r="F106" s="144">
        <v>0</v>
      </c>
      <c r="G106" s="161" t="str">
        <f t="shared" si="2"/>
        <v xml:space="preserve">  107808</v>
      </c>
      <c r="H106" s="155">
        <v>107808</v>
      </c>
      <c r="I106" s="144"/>
      <c r="J106" s="315"/>
    </row>
    <row r="107" spans="2:10" outlineLevel="1">
      <c r="B107" s="122" t="s">
        <v>885</v>
      </c>
      <c r="C107" s="144">
        <v>-1069731.74</v>
      </c>
      <c r="D107" s="145">
        <v>0</v>
      </c>
      <c r="E107" s="144">
        <v>-1069731.74</v>
      </c>
      <c r="F107" s="144">
        <v>0</v>
      </c>
      <c r="G107" s="161" t="str">
        <f t="shared" si="2"/>
        <v xml:space="preserve">  107811</v>
      </c>
      <c r="H107" s="155">
        <v>107811</v>
      </c>
      <c r="I107" s="144"/>
      <c r="J107" s="315"/>
    </row>
    <row r="108" spans="2:10" outlineLevel="1">
      <c r="B108" s="122" t="s">
        <v>886</v>
      </c>
      <c r="C108" s="144">
        <v>-1102793.58</v>
      </c>
      <c r="D108" s="145">
        <v>0</v>
      </c>
      <c r="E108" s="144">
        <v>-1102793.58</v>
      </c>
      <c r="F108" s="144">
        <v>0</v>
      </c>
      <c r="G108" s="161" t="str">
        <f t="shared" si="2"/>
        <v xml:space="preserve">  107812</v>
      </c>
      <c r="H108" s="155">
        <v>107812</v>
      </c>
      <c r="I108" s="144"/>
      <c r="J108" s="315"/>
    </row>
    <row r="109" spans="2:10" outlineLevel="1">
      <c r="B109" s="122" t="s">
        <v>888</v>
      </c>
      <c r="C109" s="144">
        <v>-756457.03</v>
      </c>
      <c r="D109" s="145">
        <v>0</v>
      </c>
      <c r="E109" s="144">
        <v>-756457.03</v>
      </c>
      <c r="F109" s="144">
        <v>0</v>
      </c>
      <c r="G109" s="161" t="str">
        <f t="shared" si="2"/>
        <v xml:space="preserve">  107816</v>
      </c>
      <c r="H109" s="155">
        <v>107816</v>
      </c>
      <c r="I109" s="144"/>
      <c r="J109" s="315"/>
    </row>
    <row r="110" spans="2:10" outlineLevel="1">
      <c r="B110" s="122" t="s">
        <v>889</v>
      </c>
      <c r="C110" s="144">
        <v>-1517544.22</v>
      </c>
      <c r="D110" s="145">
        <v>0</v>
      </c>
      <c r="E110" s="144">
        <v>-1517544.22</v>
      </c>
      <c r="F110" s="144">
        <v>0</v>
      </c>
      <c r="G110" s="161" t="str">
        <f t="shared" si="2"/>
        <v xml:space="preserve">  107817</v>
      </c>
      <c r="H110" s="155">
        <v>107817</v>
      </c>
      <c r="I110" s="144"/>
      <c r="J110" s="315"/>
    </row>
    <row r="111" spans="2:10" outlineLevel="1">
      <c r="B111" s="122" t="s">
        <v>890</v>
      </c>
      <c r="C111" s="144">
        <v>-628594.93999999994</v>
      </c>
      <c r="D111" s="145">
        <v>0</v>
      </c>
      <c r="E111" s="144">
        <v>-628594.93999999994</v>
      </c>
      <c r="F111" s="144">
        <v>0</v>
      </c>
      <c r="G111" s="161" t="str">
        <f t="shared" si="2"/>
        <v xml:space="preserve">  107818</v>
      </c>
      <c r="H111" s="155">
        <v>107818</v>
      </c>
      <c r="I111" s="144"/>
      <c r="J111" s="315"/>
    </row>
    <row r="112" spans="2:10" outlineLevel="1">
      <c r="B112" s="122" t="s">
        <v>892</v>
      </c>
      <c r="C112" s="144">
        <v>-687690.62</v>
      </c>
      <c r="D112" s="145">
        <v>0</v>
      </c>
      <c r="E112" s="144">
        <v>-687690.62</v>
      </c>
      <c r="F112" s="144">
        <v>0</v>
      </c>
      <c r="G112" s="161" t="str">
        <f t="shared" si="2"/>
        <v xml:space="preserve">  107825</v>
      </c>
      <c r="H112" s="155">
        <v>107825</v>
      </c>
      <c r="I112" s="144"/>
      <c r="J112" s="315"/>
    </row>
    <row r="113" spans="2:10" outlineLevel="1">
      <c r="B113" s="122" t="s">
        <v>893</v>
      </c>
      <c r="C113" s="144">
        <v>-502617.86</v>
      </c>
      <c r="D113" s="145">
        <v>0</v>
      </c>
      <c r="E113" s="144">
        <v>-502617.86</v>
      </c>
      <c r="F113" s="144">
        <v>0</v>
      </c>
      <c r="G113" s="161" t="str">
        <f t="shared" si="2"/>
        <v xml:space="preserve">  107827</v>
      </c>
      <c r="H113" s="155">
        <v>107827</v>
      </c>
      <c r="I113" s="145"/>
      <c r="J113" s="315"/>
    </row>
    <row r="114" spans="2:10" outlineLevel="1">
      <c r="B114" s="122" t="s">
        <v>894</v>
      </c>
      <c r="C114" s="144">
        <v>-463251</v>
      </c>
      <c r="D114" s="145">
        <v>0</v>
      </c>
      <c r="E114" s="144">
        <v>-463251</v>
      </c>
      <c r="F114" s="144">
        <v>0</v>
      </c>
      <c r="G114" s="161" t="str">
        <f t="shared" si="2"/>
        <v xml:space="preserve">  107829</v>
      </c>
      <c r="H114" s="155">
        <v>107829</v>
      </c>
      <c r="I114" s="144"/>
      <c r="J114" s="315"/>
    </row>
    <row r="115" spans="2:10" outlineLevel="1">
      <c r="B115" s="122" t="s">
        <v>937</v>
      </c>
      <c r="C115" s="144">
        <v>-637809.21</v>
      </c>
      <c r="D115" s="145">
        <v>0</v>
      </c>
      <c r="E115" s="144">
        <v>-637809.21</v>
      </c>
      <c r="F115" s="144">
        <v>0</v>
      </c>
      <c r="G115" s="161" t="str">
        <f t="shared" si="2"/>
        <v xml:space="preserve">  107830</v>
      </c>
      <c r="H115" s="155">
        <v>107830</v>
      </c>
      <c r="I115" s="144"/>
      <c r="J115" s="315"/>
    </row>
    <row r="116" spans="2:10" outlineLevel="1">
      <c r="B116" s="122" t="s">
        <v>895</v>
      </c>
      <c r="C116" s="144">
        <v>-265139.57</v>
      </c>
      <c r="D116" s="145">
        <v>0</v>
      </c>
      <c r="E116" s="144">
        <v>-265139.57</v>
      </c>
      <c r="F116" s="144">
        <v>0</v>
      </c>
      <c r="G116" s="161" t="str">
        <f t="shared" si="2"/>
        <v xml:space="preserve">  107837</v>
      </c>
      <c r="H116" s="155">
        <v>107837</v>
      </c>
      <c r="I116" s="144"/>
      <c r="J116" s="315"/>
    </row>
    <row r="117" spans="2:10" outlineLevel="1">
      <c r="B117" s="122" t="s">
        <v>896</v>
      </c>
      <c r="C117" s="144">
        <v>-326231.61</v>
      </c>
      <c r="D117" s="145">
        <v>0</v>
      </c>
      <c r="E117" s="144">
        <v>-326231.61</v>
      </c>
      <c r="F117" s="144">
        <v>0</v>
      </c>
      <c r="G117" s="161" t="str">
        <f t="shared" si="2"/>
        <v xml:space="preserve">  107838</v>
      </c>
      <c r="H117" s="155">
        <v>107838</v>
      </c>
      <c r="I117" s="145"/>
      <c r="J117" s="315"/>
    </row>
    <row r="118" spans="2:10" outlineLevel="1">
      <c r="B118" s="122" t="s">
        <v>897</v>
      </c>
      <c r="C118" s="144">
        <v>-429149.98</v>
      </c>
      <c r="D118" s="145">
        <v>0</v>
      </c>
      <c r="E118" s="144">
        <v>-429149.98</v>
      </c>
      <c r="F118" s="144">
        <v>0</v>
      </c>
      <c r="G118" s="161" t="str">
        <f t="shared" si="2"/>
        <v xml:space="preserve">  107842</v>
      </c>
      <c r="H118" s="155">
        <v>107842</v>
      </c>
      <c r="I118" s="144"/>
      <c r="J118" s="315"/>
    </row>
    <row r="119" spans="2:10" outlineLevel="1">
      <c r="B119" s="122" t="s">
        <v>898</v>
      </c>
      <c r="C119" s="144">
        <v>-259138.63</v>
      </c>
      <c r="D119" s="145">
        <v>0</v>
      </c>
      <c r="E119" s="144">
        <v>-259138.63</v>
      </c>
      <c r="F119" s="144">
        <v>0</v>
      </c>
      <c r="G119" s="161" t="str">
        <f t="shared" si="2"/>
        <v xml:space="preserve">  107845</v>
      </c>
      <c r="H119" s="155">
        <v>107845</v>
      </c>
      <c r="I119" s="144"/>
      <c r="J119" s="315"/>
    </row>
    <row r="120" spans="2:10" outlineLevel="1">
      <c r="B120" s="122" t="s">
        <v>899</v>
      </c>
      <c r="C120" s="144">
        <v>-185422.89</v>
      </c>
      <c r="D120" s="145">
        <v>0</v>
      </c>
      <c r="E120" s="144">
        <v>-185422.89</v>
      </c>
      <c r="F120" s="144">
        <v>0</v>
      </c>
      <c r="G120" s="161" t="str">
        <f t="shared" si="2"/>
        <v xml:space="preserve">  107851</v>
      </c>
      <c r="H120" s="155">
        <v>107851</v>
      </c>
      <c r="I120" s="144"/>
      <c r="J120" s="315"/>
    </row>
    <row r="121" spans="2:10" outlineLevel="1">
      <c r="B121" s="122" t="s">
        <v>900</v>
      </c>
      <c r="C121" s="144">
        <v>-480745.11</v>
      </c>
      <c r="D121" s="145">
        <v>0</v>
      </c>
      <c r="E121" s="144">
        <v>-480745.11</v>
      </c>
      <c r="F121" s="144">
        <v>0</v>
      </c>
      <c r="G121" s="161" t="str">
        <f t="shared" si="2"/>
        <v xml:space="preserve">  107852</v>
      </c>
      <c r="H121" s="155">
        <v>107852</v>
      </c>
      <c r="I121" s="144"/>
      <c r="J121" s="315"/>
    </row>
    <row r="122" spans="2:10" outlineLevel="1">
      <c r="B122" s="122" t="s">
        <v>901</v>
      </c>
      <c r="C122" s="144">
        <v>-464587</v>
      </c>
      <c r="D122" s="145">
        <v>0</v>
      </c>
      <c r="E122" s="144">
        <v>-464587</v>
      </c>
      <c r="F122" s="144">
        <v>0</v>
      </c>
      <c r="G122" s="161" t="str">
        <f t="shared" si="2"/>
        <v xml:space="preserve">  107853</v>
      </c>
      <c r="H122" s="155">
        <v>107853</v>
      </c>
      <c r="I122" s="144"/>
      <c r="J122" s="315"/>
    </row>
    <row r="123" spans="2:10" outlineLevel="1">
      <c r="B123" s="122" t="s">
        <v>902</v>
      </c>
      <c r="C123" s="144">
        <v>-602877.43000000005</v>
      </c>
      <c r="D123" s="145">
        <v>0</v>
      </c>
      <c r="E123" s="144">
        <v>-602877.43000000005</v>
      </c>
      <c r="F123" s="144">
        <v>0</v>
      </c>
      <c r="G123" s="161" t="str">
        <f t="shared" si="2"/>
        <v xml:space="preserve">  107862</v>
      </c>
      <c r="H123" s="155">
        <v>107862</v>
      </c>
      <c r="I123" s="144"/>
      <c r="J123" s="315"/>
    </row>
    <row r="124" spans="2:10" outlineLevel="1">
      <c r="B124" s="122" t="s">
        <v>903</v>
      </c>
      <c r="C124" s="144">
        <v>-688264.04</v>
      </c>
      <c r="D124" s="145">
        <v>0</v>
      </c>
      <c r="E124" s="144">
        <v>-688264.04</v>
      </c>
      <c r="F124" s="144">
        <v>0</v>
      </c>
      <c r="G124" s="161" t="str">
        <f t="shared" si="2"/>
        <v xml:space="preserve">  107881</v>
      </c>
      <c r="H124" s="155">
        <v>107881</v>
      </c>
      <c r="I124" s="144"/>
      <c r="J124" s="315"/>
    </row>
    <row r="125" spans="2:10" outlineLevel="1">
      <c r="B125" s="122" t="s">
        <v>904</v>
      </c>
      <c r="C125" s="144">
        <v>-1092030.98</v>
      </c>
      <c r="D125" s="145">
        <v>0</v>
      </c>
      <c r="E125" s="144">
        <v>-1092030.98</v>
      </c>
      <c r="F125" s="144">
        <v>0</v>
      </c>
      <c r="G125" s="161" t="str">
        <f t="shared" si="2"/>
        <v xml:space="preserve">  107886</v>
      </c>
      <c r="H125" s="155">
        <v>107886</v>
      </c>
      <c r="I125" s="144"/>
      <c r="J125" s="315"/>
    </row>
    <row r="126" spans="2:10" outlineLevel="1">
      <c r="B126" s="122" t="s">
        <v>905</v>
      </c>
      <c r="C126" s="144">
        <v>-901791.56</v>
      </c>
      <c r="D126" s="145">
        <v>0</v>
      </c>
      <c r="E126" s="144">
        <v>-901791.56</v>
      </c>
      <c r="F126" s="144">
        <v>0</v>
      </c>
      <c r="G126" s="161" t="str">
        <f t="shared" si="2"/>
        <v xml:space="preserve">  107887</v>
      </c>
      <c r="H126" s="155">
        <v>107887</v>
      </c>
      <c r="I126" s="144"/>
      <c r="J126" s="315"/>
    </row>
    <row r="127" spans="2:10" outlineLevel="1">
      <c r="B127" s="122" t="s">
        <v>906</v>
      </c>
      <c r="C127" s="144">
        <v>-868412.82</v>
      </c>
      <c r="D127" s="145">
        <v>0</v>
      </c>
      <c r="E127" s="144">
        <v>-868412.82</v>
      </c>
      <c r="F127" s="144">
        <v>0</v>
      </c>
      <c r="G127" s="161" t="str">
        <f t="shared" si="2"/>
        <v xml:space="preserve">  107888</v>
      </c>
      <c r="H127" s="155">
        <v>107888</v>
      </c>
      <c r="I127" s="144"/>
      <c r="J127" s="315"/>
    </row>
    <row r="128" spans="2:10" outlineLevel="1">
      <c r="B128" s="122" t="s">
        <v>907</v>
      </c>
      <c r="C128" s="144">
        <v>-612153.14</v>
      </c>
      <c r="D128" s="145">
        <v>0</v>
      </c>
      <c r="E128" s="144">
        <v>-612153.14</v>
      </c>
      <c r="F128" s="144">
        <v>0</v>
      </c>
      <c r="G128" s="161" t="str">
        <f t="shared" si="2"/>
        <v xml:space="preserve">  107890</v>
      </c>
      <c r="H128" s="155">
        <v>107890</v>
      </c>
      <c r="I128" s="144"/>
      <c r="J128" s="315"/>
    </row>
    <row r="129" spans="2:10" outlineLevel="1">
      <c r="B129" s="122" t="s">
        <v>908</v>
      </c>
      <c r="C129" s="144">
        <v>-698494.17</v>
      </c>
      <c r="D129" s="145">
        <v>0</v>
      </c>
      <c r="E129" s="144">
        <v>-698494.17</v>
      </c>
      <c r="F129" s="144">
        <v>0</v>
      </c>
      <c r="G129" s="161" t="str">
        <f t="shared" si="2"/>
        <v xml:space="preserve">  107891</v>
      </c>
      <c r="H129" s="155">
        <v>107891</v>
      </c>
      <c r="I129" s="144"/>
      <c r="J129" s="315"/>
    </row>
    <row r="130" spans="2:10" outlineLevel="1">
      <c r="B130" s="122" t="s">
        <v>909</v>
      </c>
      <c r="C130" s="144">
        <v>-1827964.97</v>
      </c>
      <c r="D130" s="145">
        <v>0</v>
      </c>
      <c r="E130" s="144">
        <v>-1827964.97</v>
      </c>
      <c r="F130" s="144">
        <v>0</v>
      </c>
      <c r="G130" s="161" t="str">
        <f t="shared" si="2"/>
        <v xml:space="preserve">  107892</v>
      </c>
      <c r="H130" s="155">
        <v>107892</v>
      </c>
      <c r="I130" s="144"/>
      <c r="J130" s="315"/>
    </row>
    <row r="131" spans="2:10" outlineLevel="1">
      <c r="B131" s="122" t="s">
        <v>910</v>
      </c>
      <c r="C131" s="144">
        <v>-1378438.76</v>
      </c>
      <c r="D131" s="145">
        <v>0</v>
      </c>
      <c r="E131" s="144">
        <v>-1378438.76</v>
      </c>
      <c r="F131" s="144">
        <v>0</v>
      </c>
      <c r="G131" s="161" t="str">
        <f t="shared" si="2"/>
        <v xml:space="preserve">  107898</v>
      </c>
      <c r="H131" s="155">
        <v>107898</v>
      </c>
      <c r="I131" s="144"/>
      <c r="J131" s="315"/>
    </row>
    <row r="132" spans="2:10" outlineLevel="1">
      <c r="B132" s="122" t="s">
        <v>911</v>
      </c>
      <c r="C132" s="144">
        <v>-1394259.29</v>
      </c>
      <c r="D132" s="145">
        <v>0</v>
      </c>
      <c r="E132" s="144">
        <v>-1394259.29</v>
      </c>
      <c r="F132" s="144">
        <v>0</v>
      </c>
      <c r="G132" s="161" t="str">
        <f t="shared" si="2"/>
        <v xml:space="preserve">  107900</v>
      </c>
      <c r="H132" s="155">
        <v>107900</v>
      </c>
      <c r="I132" s="144"/>
      <c r="J132" s="315"/>
    </row>
    <row r="133" spans="2:10" outlineLevel="1">
      <c r="B133" s="122" t="s">
        <v>912</v>
      </c>
      <c r="C133" s="144">
        <v>-696313.38</v>
      </c>
      <c r="D133" s="145">
        <v>0</v>
      </c>
      <c r="E133" s="144">
        <v>-696313.38</v>
      </c>
      <c r="F133" s="144">
        <v>0</v>
      </c>
      <c r="G133" s="161" t="str">
        <f t="shared" si="2"/>
        <v xml:space="preserve">  107906</v>
      </c>
      <c r="H133" s="155">
        <v>107906</v>
      </c>
      <c r="I133" s="144"/>
      <c r="J133" s="315"/>
    </row>
    <row r="134" spans="2:10" outlineLevel="1">
      <c r="B134" s="122" t="s">
        <v>935</v>
      </c>
      <c r="C134" s="144">
        <v>-868140.98</v>
      </c>
      <c r="D134" s="145">
        <v>0</v>
      </c>
      <c r="E134" s="144">
        <v>-868140.98</v>
      </c>
      <c r="F134" s="144">
        <v>0</v>
      </c>
      <c r="G134" s="161" t="str">
        <f t="shared" si="2"/>
        <v xml:space="preserve">  107907</v>
      </c>
      <c r="H134" s="155">
        <v>107907</v>
      </c>
      <c r="I134" s="144"/>
      <c r="J134" s="315"/>
    </row>
    <row r="135" spans="2:10" outlineLevel="1">
      <c r="B135" s="122" t="s">
        <v>915</v>
      </c>
      <c r="C135" s="144">
        <v>-951795.57</v>
      </c>
      <c r="D135" s="145">
        <v>0</v>
      </c>
      <c r="E135" s="144">
        <v>-951795.57</v>
      </c>
      <c r="F135" s="144">
        <v>0</v>
      </c>
      <c r="G135" s="161" t="str">
        <f t="shared" si="2"/>
        <v xml:space="preserve">  107924</v>
      </c>
      <c r="H135" s="155">
        <v>107924</v>
      </c>
      <c r="I135" s="144"/>
      <c r="J135" s="315"/>
    </row>
    <row r="136" spans="2:10" outlineLevel="1">
      <c r="B136" s="122" t="s">
        <v>916</v>
      </c>
      <c r="C136" s="144">
        <v>-807807</v>
      </c>
      <c r="D136" s="145">
        <v>0</v>
      </c>
      <c r="E136" s="144">
        <v>-807807</v>
      </c>
      <c r="F136" s="144">
        <v>0</v>
      </c>
      <c r="G136" s="161" t="str">
        <f t="shared" si="2"/>
        <v xml:space="preserve">  107925</v>
      </c>
      <c r="H136" s="155">
        <v>107925</v>
      </c>
      <c r="I136" s="144"/>
      <c r="J136" s="315"/>
    </row>
    <row r="137" spans="2:10" outlineLevel="1">
      <c r="B137" s="122" t="s">
        <v>917</v>
      </c>
      <c r="C137" s="144">
        <v>-1269023.94</v>
      </c>
      <c r="D137" s="145">
        <v>0</v>
      </c>
      <c r="E137" s="144">
        <v>-1269023.94</v>
      </c>
      <c r="F137" s="144">
        <v>0</v>
      </c>
      <c r="G137" s="161" t="str">
        <f t="shared" si="2"/>
        <v xml:space="preserve">  107926</v>
      </c>
      <c r="H137" s="155">
        <v>107926</v>
      </c>
      <c r="I137" s="144"/>
      <c r="J137" s="315"/>
    </row>
    <row r="138" spans="2:10" outlineLevel="1">
      <c r="B138" s="122" t="s">
        <v>918</v>
      </c>
      <c r="C138" s="144">
        <v>-2223363.86</v>
      </c>
      <c r="D138" s="145">
        <v>0</v>
      </c>
      <c r="E138" s="144">
        <v>-2223363.86</v>
      </c>
      <c r="F138" s="144">
        <v>0</v>
      </c>
      <c r="G138" s="161" t="str">
        <f t="shared" si="2"/>
        <v xml:space="preserve">  107928</v>
      </c>
      <c r="H138" s="155">
        <v>107928</v>
      </c>
      <c r="I138" s="144"/>
      <c r="J138" s="315"/>
    </row>
    <row r="139" spans="2:10" outlineLevel="1">
      <c r="B139" s="122" t="s">
        <v>919</v>
      </c>
      <c r="C139" s="144">
        <v>-1948883.7</v>
      </c>
      <c r="D139" s="145">
        <v>0</v>
      </c>
      <c r="E139" s="144">
        <v>-1948883.7</v>
      </c>
      <c r="F139" s="144">
        <v>0</v>
      </c>
      <c r="G139" s="161" t="str">
        <f t="shared" ref="G139:G157" si="3">LEFT(B139,8)</f>
        <v xml:space="preserve">  107929</v>
      </c>
      <c r="H139" s="155">
        <v>107929</v>
      </c>
      <c r="I139" s="144"/>
      <c r="J139" s="315"/>
    </row>
    <row r="140" spans="2:10" outlineLevel="1">
      <c r="B140" s="122" t="s">
        <v>920</v>
      </c>
      <c r="C140" s="144">
        <v>-888893.6</v>
      </c>
      <c r="D140" s="145">
        <v>0</v>
      </c>
      <c r="E140" s="144">
        <v>-888893.6</v>
      </c>
      <c r="F140" s="144">
        <v>0</v>
      </c>
      <c r="G140" s="161" t="str">
        <f t="shared" si="3"/>
        <v xml:space="preserve">  107933</v>
      </c>
      <c r="H140" s="155">
        <v>107933</v>
      </c>
      <c r="I140" s="144"/>
      <c r="J140" s="315"/>
    </row>
    <row r="141" spans="2:10" outlineLevel="1">
      <c r="B141" s="122" t="s">
        <v>922</v>
      </c>
      <c r="C141" s="144">
        <v>-901441.44</v>
      </c>
      <c r="D141" s="145">
        <v>0</v>
      </c>
      <c r="E141" s="144">
        <v>-901441.44</v>
      </c>
      <c r="F141" s="144">
        <v>0</v>
      </c>
      <c r="G141" s="161" t="str">
        <f t="shared" si="3"/>
        <v xml:space="preserve">  107936</v>
      </c>
      <c r="H141" s="155">
        <v>107936</v>
      </c>
      <c r="I141" s="144"/>
      <c r="J141" s="315"/>
    </row>
    <row r="142" spans="2:10" outlineLevel="1">
      <c r="B142" s="122" t="s">
        <v>923</v>
      </c>
      <c r="C142" s="144">
        <v>-984512.07</v>
      </c>
      <c r="D142" s="145">
        <v>0</v>
      </c>
      <c r="E142" s="144">
        <v>-984512.07</v>
      </c>
      <c r="F142" s="144">
        <v>0</v>
      </c>
      <c r="G142" s="161" t="str">
        <f t="shared" si="3"/>
        <v xml:space="preserve">  107937</v>
      </c>
      <c r="H142" s="155">
        <v>107937</v>
      </c>
      <c r="I142" s="145"/>
      <c r="J142" s="315"/>
    </row>
    <row r="143" spans="2:10" outlineLevel="1">
      <c r="B143" s="122" t="s">
        <v>924</v>
      </c>
      <c r="C143" s="144">
        <v>-1635693.32</v>
      </c>
      <c r="D143" s="145">
        <v>0</v>
      </c>
      <c r="E143" s="144">
        <v>-1635693.32</v>
      </c>
      <c r="F143" s="144">
        <v>0</v>
      </c>
      <c r="G143" s="161" t="str">
        <f t="shared" si="3"/>
        <v xml:space="preserve">  107940</v>
      </c>
      <c r="H143" s="155">
        <v>107940</v>
      </c>
      <c r="I143" s="144"/>
      <c r="J143" s="315"/>
    </row>
    <row r="144" spans="2:10" outlineLevel="1">
      <c r="B144" s="122" t="s">
        <v>927</v>
      </c>
      <c r="C144" s="144">
        <v>-1013366.92</v>
      </c>
      <c r="D144" s="145">
        <v>0</v>
      </c>
      <c r="E144" s="144">
        <v>-1013366.92</v>
      </c>
      <c r="F144" s="144">
        <v>0</v>
      </c>
      <c r="G144" s="161" t="str">
        <f t="shared" si="3"/>
        <v xml:space="preserve">  107948</v>
      </c>
      <c r="H144" s="155">
        <v>107948</v>
      </c>
      <c r="I144" s="144"/>
      <c r="J144" s="315"/>
    </row>
    <row r="145" spans="2:10" outlineLevel="1">
      <c r="B145" s="122" t="s">
        <v>928</v>
      </c>
      <c r="C145" s="144">
        <v>-1329088.21</v>
      </c>
      <c r="D145" s="145">
        <v>0</v>
      </c>
      <c r="E145" s="144">
        <v>-1329088.21</v>
      </c>
      <c r="F145" s="144">
        <v>0</v>
      </c>
      <c r="G145" s="161" t="str">
        <f t="shared" si="3"/>
        <v xml:space="preserve">  107952</v>
      </c>
      <c r="H145" s="155">
        <v>107952</v>
      </c>
      <c r="I145" s="144"/>
      <c r="J145" s="315"/>
    </row>
    <row r="146" spans="2:10" outlineLevel="1">
      <c r="B146" s="122" t="s">
        <v>929</v>
      </c>
      <c r="C146" s="144">
        <v>-1786579.14</v>
      </c>
      <c r="D146" s="145">
        <v>0</v>
      </c>
      <c r="E146" s="144">
        <v>-1786579.14</v>
      </c>
      <c r="F146" s="144">
        <v>0</v>
      </c>
      <c r="G146" s="161" t="str">
        <f t="shared" si="3"/>
        <v xml:space="preserve">  107958</v>
      </c>
      <c r="H146" s="155">
        <v>107958</v>
      </c>
      <c r="I146" s="144"/>
      <c r="J146" s="315"/>
    </row>
    <row r="147" spans="2:10" outlineLevel="1">
      <c r="B147" s="122"/>
      <c r="C147" s="144"/>
      <c r="D147" s="145"/>
      <c r="E147" s="144"/>
      <c r="F147" s="144">
        <v>0</v>
      </c>
      <c r="G147" s="161" t="str">
        <f t="shared" si="3"/>
        <v/>
      </c>
      <c r="H147" s="155"/>
      <c r="I147" s="144"/>
      <c r="J147" s="315"/>
    </row>
    <row r="148" spans="2:10" outlineLevel="1">
      <c r="B148" s="122"/>
      <c r="C148" s="144"/>
      <c r="D148" s="145"/>
      <c r="E148" s="144"/>
      <c r="F148" s="144">
        <v>0</v>
      </c>
      <c r="G148" s="161" t="str">
        <f t="shared" si="3"/>
        <v/>
      </c>
      <c r="H148" s="155"/>
      <c r="I148" s="144"/>
      <c r="J148" s="315"/>
    </row>
    <row r="149" spans="2:10" outlineLevel="1">
      <c r="B149" s="122"/>
      <c r="C149" s="145"/>
      <c r="D149" s="145"/>
      <c r="E149" s="144"/>
      <c r="F149" s="144">
        <v>0</v>
      </c>
      <c r="G149" s="161" t="str">
        <f t="shared" si="3"/>
        <v/>
      </c>
      <c r="H149" s="155"/>
      <c r="I149" s="145"/>
      <c r="J149" s="315"/>
    </row>
    <row r="150" spans="2:10" outlineLevel="1">
      <c r="B150" s="122"/>
      <c r="C150" s="144"/>
      <c r="D150" s="145"/>
      <c r="E150" s="144"/>
      <c r="F150" s="144">
        <v>0</v>
      </c>
      <c r="G150" s="161" t="str">
        <f t="shared" si="3"/>
        <v/>
      </c>
      <c r="H150" s="155"/>
      <c r="I150" s="144"/>
      <c r="J150" s="315"/>
    </row>
    <row r="151" spans="2:10" outlineLevel="1">
      <c r="B151" s="122"/>
      <c r="C151" s="144"/>
      <c r="D151" s="145"/>
      <c r="E151" s="144"/>
      <c r="F151" s="144">
        <v>0</v>
      </c>
      <c r="G151" s="161" t="str">
        <f t="shared" si="3"/>
        <v/>
      </c>
      <c r="H151" s="155"/>
      <c r="I151" s="144"/>
      <c r="J151" s="315"/>
    </row>
    <row r="152" spans="2:10" outlineLevel="1">
      <c r="B152" s="122"/>
      <c r="C152" s="144"/>
      <c r="D152" s="145"/>
      <c r="E152" s="144"/>
      <c r="F152" s="144">
        <v>0</v>
      </c>
      <c r="G152" s="161" t="str">
        <f t="shared" si="3"/>
        <v/>
      </c>
      <c r="H152" s="155"/>
      <c r="I152" s="144"/>
      <c r="J152" s="315"/>
    </row>
    <row r="153" spans="2:10" outlineLevel="1">
      <c r="B153" s="122"/>
      <c r="C153" s="145"/>
      <c r="D153" s="145"/>
      <c r="E153" s="144"/>
      <c r="F153" s="144">
        <v>0</v>
      </c>
      <c r="G153" s="161" t="str">
        <f t="shared" si="3"/>
        <v/>
      </c>
      <c r="H153" s="155"/>
      <c r="I153" s="145"/>
      <c r="J153" s="315"/>
    </row>
    <row r="154" spans="2:10" outlineLevel="1">
      <c r="B154" s="122"/>
      <c r="C154" s="145"/>
      <c r="D154" s="145"/>
      <c r="E154" s="144"/>
      <c r="F154" s="144">
        <v>0</v>
      </c>
      <c r="G154" s="161" t="str">
        <f t="shared" si="3"/>
        <v/>
      </c>
      <c r="H154" s="155"/>
      <c r="I154" s="145"/>
      <c r="J154" s="315"/>
    </row>
    <row r="155" spans="2:10" outlineLevel="1">
      <c r="B155" s="122"/>
      <c r="C155" s="144"/>
      <c r="D155" s="145"/>
      <c r="E155" s="144"/>
      <c r="F155" s="144">
        <v>0</v>
      </c>
      <c r="G155" s="161" t="str">
        <f t="shared" si="3"/>
        <v/>
      </c>
      <c r="H155" s="155"/>
      <c r="I155" s="144"/>
      <c r="J155" s="315"/>
    </row>
    <row r="156" spans="2:10" outlineLevel="1">
      <c r="B156" s="122"/>
      <c r="C156" s="144"/>
      <c r="D156" s="145"/>
      <c r="E156" s="144"/>
      <c r="F156" s="144">
        <v>0</v>
      </c>
      <c r="G156" s="161" t="str">
        <f t="shared" si="3"/>
        <v/>
      </c>
      <c r="H156" s="155"/>
      <c r="I156" s="144"/>
      <c r="J156" s="315"/>
    </row>
    <row r="157" spans="2:10" outlineLevel="1">
      <c r="B157" s="122"/>
      <c r="C157" s="144"/>
      <c r="D157" s="145"/>
      <c r="E157" s="144"/>
      <c r="F157" s="144">
        <v>0</v>
      </c>
      <c r="G157" s="161" t="str">
        <f t="shared" si="3"/>
        <v/>
      </c>
      <c r="H157" s="155"/>
      <c r="I157" s="144"/>
      <c r="J157" s="315"/>
    </row>
    <row r="158" spans="2:10" outlineLevel="1">
      <c r="B158" s="122"/>
      <c r="C158" s="144"/>
      <c r="D158" s="145"/>
      <c r="E158" s="144"/>
      <c r="F158" s="144"/>
      <c r="G158" s="161"/>
      <c r="H158" s="155"/>
    </row>
    <row r="159" spans="2:10" outlineLevel="1">
      <c r="B159" s="122"/>
      <c r="C159" s="144"/>
      <c r="D159" s="145"/>
      <c r="E159" s="144"/>
      <c r="F159" s="144">
        <v>0</v>
      </c>
      <c r="G159" s="161" t="str">
        <f t="shared" ref="G159:G167" si="4">LEFT(B159,8)</f>
        <v/>
      </c>
      <c r="H159" s="155"/>
    </row>
    <row r="160" spans="2:10" outlineLevel="1">
      <c r="B160" s="122"/>
      <c r="C160" s="144"/>
      <c r="D160" s="145"/>
      <c r="E160" s="144"/>
      <c r="F160" s="144">
        <v>0</v>
      </c>
      <c r="G160" s="161" t="str">
        <f t="shared" si="4"/>
        <v/>
      </c>
      <c r="H160" s="155"/>
    </row>
    <row r="161" spans="2:9" outlineLevel="1">
      <c r="B161" s="122"/>
      <c r="C161" s="144"/>
      <c r="D161" s="145"/>
      <c r="E161" s="144"/>
      <c r="F161" s="144">
        <v>0</v>
      </c>
      <c r="G161" s="161" t="str">
        <f t="shared" si="4"/>
        <v/>
      </c>
      <c r="H161" s="155"/>
    </row>
    <row r="162" spans="2:9" outlineLevel="1">
      <c r="B162" s="122"/>
      <c r="C162" s="144"/>
      <c r="D162" s="145"/>
      <c r="E162" s="144"/>
      <c r="F162" s="144">
        <v>0</v>
      </c>
      <c r="G162" s="161" t="str">
        <f t="shared" si="4"/>
        <v/>
      </c>
      <c r="H162" s="155"/>
    </row>
    <row r="163" spans="2:9" outlineLevel="1">
      <c r="B163" s="122"/>
      <c r="C163" s="144"/>
      <c r="D163" s="145"/>
      <c r="E163" s="144"/>
      <c r="F163" s="144">
        <v>0</v>
      </c>
      <c r="G163" s="161" t="str">
        <f t="shared" si="4"/>
        <v/>
      </c>
      <c r="H163" s="155"/>
    </row>
    <row r="164" spans="2:9" outlineLevel="1">
      <c r="B164" s="122"/>
      <c r="C164" s="144"/>
      <c r="D164" s="145"/>
      <c r="E164" s="144"/>
      <c r="F164" s="144">
        <v>0</v>
      </c>
      <c r="G164" s="161" t="str">
        <f t="shared" si="4"/>
        <v/>
      </c>
      <c r="H164" s="155"/>
    </row>
    <row r="165" spans="2:9" outlineLevel="1">
      <c r="B165" s="122"/>
      <c r="C165" s="144"/>
      <c r="D165" s="145"/>
      <c r="E165" s="144"/>
      <c r="F165" s="144">
        <v>0</v>
      </c>
      <c r="G165" s="161" t="str">
        <f t="shared" si="4"/>
        <v/>
      </c>
      <c r="H165" s="155"/>
    </row>
    <row r="166" spans="2:9" outlineLevel="1">
      <c r="B166" s="122"/>
      <c r="C166" s="145"/>
      <c r="D166" s="145"/>
      <c r="E166" s="144"/>
      <c r="F166" s="144">
        <v>0</v>
      </c>
      <c r="G166" s="161" t="str">
        <f t="shared" si="4"/>
        <v/>
      </c>
      <c r="H166" s="155"/>
    </row>
    <row r="167" spans="2:9" outlineLevel="1">
      <c r="B167" s="122"/>
      <c r="C167" s="144"/>
      <c r="D167" s="145"/>
      <c r="E167" s="144"/>
      <c r="F167" s="144">
        <v>0</v>
      </c>
      <c r="G167" s="161" t="str">
        <f t="shared" si="4"/>
        <v/>
      </c>
      <c r="H167" s="155"/>
    </row>
    <row r="168" spans="2:9" outlineLevel="1">
      <c r="B168" s="122"/>
      <c r="C168" s="144"/>
      <c r="D168" s="145"/>
      <c r="E168" s="144"/>
      <c r="F168" s="144">
        <v>0</v>
      </c>
      <c r="G168" s="161" t="str">
        <f t="shared" ref="G168:G172" si="5">LEFT(B168,8)</f>
        <v/>
      </c>
      <c r="H168" s="155"/>
    </row>
    <row r="169" spans="2:9" outlineLevel="1">
      <c r="B169" s="122"/>
      <c r="C169" s="144"/>
      <c r="D169" s="145"/>
      <c r="E169" s="144"/>
      <c r="F169" s="144">
        <v>0</v>
      </c>
      <c r="G169" s="161" t="str">
        <f t="shared" si="5"/>
        <v/>
      </c>
      <c r="H169" s="155"/>
    </row>
    <row r="170" spans="2:9" outlineLevel="1">
      <c r="B170" s="122"/>
      <c r="C170" s="144"/>
      <c r="D170" s="145"/>
      <c r="E170" s="144"/>
      <c r="F170" s="144">
        <v>0</v>
      </c>
      <c r="G170" s="161" t="str">
        <f t="shared" si="5"/>
        <v/>
      </c>
      <c r="H170" s="155"/>
    </row>
    <row r="171" spans="2:9" outlineLevel="1">
      <c r="B171" s="122"/>
      <c r="C171" s="144"/>
      <c r="D171" s="145"/>
      <c r="E171" s="144"/>
      <c r="F171" s="144">
        <v>0</v>
      </c>
      <c r="G171" s="161" t="str">
        <f t="shared" si="5"/>
        <v/>
      </c>
      <c r="H171" s="155"/>
    </row>
    <row r="172" spans="2:9" outlineLevel="1">
      <c r="B172" s="122"/>
      <c r="C172" s="144"/>
      <c r="D172" s="145"/>
      <c r="E172" s="144"/>
      <c r="F172" s="144">
        <v>0</v>
      </c>
      <c r="G172" s="161" t="str">
        <f t="shared" si="5"/>
        <v/>
      </c>
      <c r="H172" s="155"/>
    </row>
    <row r="173" spans="2:9" outlineLevel="1">
      <c r="B173" s="122"/>
      <c r="C173" s="144"/>
      <c r="D173" s="145"/>
      <c r="E173" s="144"/>
      <c r="F173" s="144">
        <v>0</v>
      </c>
      <c r="G173" s="161" t="str">
        <f t="shared" ref="G173" si="6">LEFT(B173,8)</f>
        <v/>
      </c>
      <c r="H173" s="155"/>
      <c r="I173" s="60"/>
    </row>
    <row r="174" spans="2:9" outlineLevel="1">
      <c r="B174" s="122"/>
      <c r="C174" s="144"/>
      <c r="D174" s="145"/>
      <c r="E174" s="144"/>
      <c r="F174" s="144">
        <v>0</v>
      </c>
      <c r="G174" s="161" t="str">
        <f t="shared" ref="G174:G175" si="7">LEFT(B174,8)</f>
        <v/>
      </c>
      <c r="H174" s="155"/>
    </row>
    <row r="175" spans="2:9" outlineLevel="1">
      <c r="B175" s="122"/>
      <c r="C175" s="144"/>
      <c r="D175" s="145">
        <v>0</v>
      </c>
      <c r="E175" s="144"/>
      <c r="F175" s="236">
        <v>0</v>
      </c>
      <c r="G175" s="161" t="str">
        <f t="shared" si="7"/>
        <v/>
      </c>
      <c r="H175" s="155"/>
    </row>
    <row r="176" spans="2:9" outlineLevel="1">
      <c r="B176" s="122"/>
      <c r="C176" s="144"/>
      <c r="D176" s="145"/>
      <c r="E176" s="144"/>
      <c r="F176" s="144"/>
      <c r="G176" s="161"/>
      <c r="H176" s="132"/>
    </row>
    <row r="177" spans="2:9" outlineLevel="1">
      <c r="B177" s="122"/>
      <c r="C177" s="144"/>
      <c r="D177" s="145"/>
      <c r="E177" s="144"/>
      <c r="F177" s="144"/>
      <c r="G177" s="161"/>
      <c r="H177" s="132"/>
    </row>
    <row r="178" spans="2:9" outlineLevel="1">
      <c r="B178" s="122"/>
      <c r="C178" s="144"/>
      <c r="D178" s="145"/>
      <c r="E178" s="144"/>
      <c r="F178" s="144"/>
      <c r="G178" s="161"/>
      <c r="H178" s="132"/>
    </row>
    <row r="179" spans="2:9" outlineLevel="1">
      <c r="B179" s="122"/>
      <c r="C179" s="144"/>
      <c r="D179" s="145"/>
      <c r="E179" s="144"/>
      <c r="F179" s="144">
        <v>0</v>
      </c>
      <c r="G179" s="161" t="str">
        <f t="shared" ref="G179:G180" si="8">LEFT(B179,8)</f>
        <v/>
      </c>
      <c r="H179" s="132"/>
    </row>
    <row r="180" spans="2:9" outlineLevel="1">
      <c r="B180" s="122"/>
      <c r="C180" s="144"/>
      <c r="D180" s="145"/>
      <c r="E180" s="144"/>
      <c r="F180" s="144">
        <v>0</v>
      </c>
      <c r="G180" s="161" t="str">
        <f t="shared" si="8"/>
        <v/>
      </c>
      <c r="H180" s="132"/>
    </row>
    <row r="181" spans="2:9" outlineLevel="1">
      <c r="B181" s="122"/>
      <c r="C181" s="144"/>
      <c r="D181" s="145"/>
      <c r="E181" s="144"/>
      <c r="F181" s="144">
        <v>0</v>
      </c>
      <c r="G181" s="161" t="str">
        <f>LEFT(B181,8)</f>
        <v/>
      </c>
      <c r="H181" s="132"/>
    </row>
    <row r="182" spans="2:9">
      <c r="B182" s="233"/>
      <c r="C182" s="234"/>
      <c r="D182" s="235"/>
      <c r="E182" s="234"/>
      <c r="F182" s="144"/>
      <c r="G182" s="161" t="str">
        <f>LEFT(B182,8)</f>
        <v/>
      </c>
      <c r="H182" s="132"/>
    </row>
    <row r="183" spans="2:9">
      <c r="B183" s="122"/>
      <c r="C183" s="144"/>
      <c r="D183" s="145"/>
      <c r="E183" s="144"/>
      <c r="F183" s="144"/>
      <c r="G183" s="161"/>
      <c r="H183" s="132" t="s">
        <v>678</v>
      </c>
    </row>
    <row r="184" spans="2:9">
      <c r="B184" s="122"/>
      <c r="C184" s="144"/>
      <c r="D184" s="145"/>
      <c r="E184" s="144"/>
      <c r="F184" s="144"/>
      <c r="G184" s="161"/>
      <c r="H184" s="132"/>
    </row>
    <row r="185" spans="2:9">
      <c r="B185" s="146" t="s">
        <v>679</v>
      </c>
      <c r="C185" s="147">
        <f>SUM(C14:C184)</f>
        <v>-98105040.819999993</v>
      </c>
      <c r="D185" s="148">
        <v>0</v>
      </c>
      <c r="E185" s="147">
        <f>SUM(E14:E184)</f>
        <v>-98105040.819999993</v>
      </c>
      <c r="F185" s="147">
        <v>0</v>
      </c>
      <c r="G185" s="161"/>
      <c r="H185" s="132"/>
      <c r="I185" s="315">
        <f>SUM(I15:I157)</f>
        <v>0</v>
      </c>
    </row>
    <row r="186" spans="2:9">
      <c r="H186" s="132"/>
    </row>
  </sheetData>
  <sortState xmlns:xlrd2="http://schemas.microsoft.com/office/spreadsheetml/2017/richdata2" ref="B16:I157">
    <sortCondition ref="I15:I157"/>
  </sortState>
  <pageMargins left="0.7" right="0.7" top="0.75" bottom="0.75" header="0.3" footer="0.3"/>
  <pageSetup paperSize="9" orientation="portrait"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BE492-5E91-427E-A501-9C9F37844F09}">
  <dimension ref="B1:J189"/>
  <sheetViews>
    <sheetView workbookViewId="0"/>
  </sheetViews>
  <sheetFormatPr defaultColWidth="11.42578125" defaultRowHeight="12.75" outlineLevelRow="1"/>
  <cols>
    <col min="1" max="1" width="1.7109375" customWidth="1"/>
    <col min="2" max="2" width="30.7109375" customWidth="1"/>
    <col min="3" max="6" width="15.7109375" customWidth="1"/>
    <col min="253" max="253" width="1.7109375" customWidth="1"/>
    <col min="254" max="254" width="30.7109375" customWidth="1"/>
    <col min="255" max="258" width="15.7109375" customWidth="1"/>
    <col min="509" max="509" width="1.7109375" customWidth="1"/>
    <col min="510" max="510" width="30.7109375" customWidth="1"/>
    <col min="511" max="514" width="15.7109375" customWidth="1"/>
    <col min="765" max="765" width="1.7109375" customWidth="1"/>
    <col min="766" max="766" width="30.7109375" customWidth="1"/>
    <col min="767" max="770" width="15.7109375" customWidth="1"/>
    <col min="1021" max="1021" width="1.7109375" customWidth="1"/>
    <col min="1022" max="1022" width="30.7109375" customWidth="1"/>
    <col min="1023" max="1026" width="15.7109375" customWidth="1"/>
    <col min="1277" max="1277" width="1.7109375" customWidth="1"/>
    <col min="1278" max="1278" width="30.7109375" customWidth="1"/>
    <col min="1279" max="1282" width="15.7109375" customWidth="1"/>
    <col min="1533" max="1533" width="1.7109375" customWidth="1"/>
    <col min="1534" max="1534" width="30.7109375" customWidth="1"/>
    <col min="1535" max="1538" width="15.7109375" customWidth="1"/>
    <col min="1789" max="1789" width="1.7109375" customWidth="1"/>
    <col min="1790" max="1790" width="30.7109375" customWidth="1"/>
    <col min="1791" max="1794" width="15.7109375" customWidth="1"/>
    <col min="2045" max="2045" width="1.7109375" customWidth="1"/>
    <col min="2046" max="2046" width="30.7109375" customWidth="1"/>
    <col min="2047" max="2050" width="15.7109375" customWidth="1"/>
    <col min="2301" max="2301" width="1.7109375" customWidth="1"/>
    <col min="2302" max="2302" width="30.7109375" customWidth="1"/>
    <col min="2303" max="2306" width="15.7109375" customWidth="1"/>
    <col min="2557" max="2557" width="1.7109375" customWidth="1"/>
    <col min="2558" max="2558" width="30.7109375" customWidth="1"/>
    <col min="2559" max="2562" width="15.7109375" customWidth="1"/>
    <col min="2813" max="2813" width="1.7109375" customWidth="1"/>
    <col min="2814" max="2814" width="30.7109375" customWidth="1"/>
    <col min="2815" max="2818" width="15.7109375" customWidth="1"/>
    <col min="3069" max="3069" width="1.7109375" customWidth="1"/>
    <col min="3070" max="3070" width="30.7109375" customWidth="1"/>
    <col min="3071" max="3074" width="15.7109375" customWidth="1"/>
    <col min="3325" max="3325" width="1.7109375" customWidth="1"/>
    <col min="3326" max="3326" width="30.7109375" customWidth="1"/>
    <col min="3327" max="3330" width="15.7109375" customWidth="1"/>
    <col min="3581" max="3581" width="1.7109375" customWidth="1"/>
    <col min="3582" max="3582" width="30.7109375" customWidth="1"/>
    <col min="3583" max="3586" width="15.7109375" customWidth="1"/>
    <col min="3837" max="3837" width="1.7109375" customWidth="1"/>
    <col min="3838" max="3838" width="30.7109375" customWidth="1"/>
    <col min="3839" max="3842" width="15.7109375" customWidth="1"/>
    <col min="4093" max="4093" width="1.7109375" customWidth="1"/>
    <col min="4094" max="4094" width="30.7109375" customWidth="1"/>
    <col min="4095" max="4098" width="15.7109375" customWidth="1"/>
    <col min="4349" max="4349" width="1.7109375" customWidth="1"/>
    <col min="4350" max="4350" width="30.7109375" customWidth="1"/>
    <col min="4351" max="4354" width="15.7109375" customWidth="1"/>
    <col min="4605" max="4605" width="1.7109375" customWidth="1"/>
    <col min="4606" max="4606" width="30.7109375" customWidth="1"/>
    <col min="4607" max="4610" width="15.7109375" customWidth="1"/>
    <col min="4861" max="4861" width="1.7109375" customWidth="1"/>
    <col min="4862" max="4862" width="30.7109375" customWidth="1"/>
    <col min="4863" max="4866" width="15.7109375" customWidth="1"/>
    <col min="5117" max="5117" width="1.7109375" customWidth="1"/>
    <col min="5118" max="5118" width="30.7109375" customWidth="1"/>
    <col min="5119" max="5122" width="15.7109375" customWidth="1"/>
    <col min="5373" max="5373" width="1.7109375" customWidth="1"/>
    <col min="5374" max="5374" width="30.7109375" customWidth="1"/>
    <col min="5375" max="5378" width="15.7109375" customWidth="1"/>
    <col min="5629" max="5629" width="1.7109375" customWidth="1"/>
    <col min="5630" max="5630" width="30.7109375" customWidth="1"/>
    <col min="5631" max="5634" width="15.7109375" customWidth="1"/>
    <col min="5885" max="5885" width="1.7109375" customWidth="1"/>
    <col min="5886" max="5886" width="30.7109375" customWidth="1"/>
    <col min="5887" max="5890" width="15.7109375" customWidth="1"/>
    <col min="6141" max="6141" width="1.7109375" customWidth="1"/>
    <col min="6142" max="6142" width="30.7109375" customWidth="1"/>
    <col min="6143" max="6146" width="15.7109375" customWidth="1"/>
    <col min="6397" max="6397" width="1.7109375" customWidth="1"/>
    <col min="6398" max="6398" width="30.7109375" customWidth="1"/>
    <col min="6399" max="6402" width="15.7109375" customWidth="1"/>
    <col min="6653" max="6653" width="1.7109375" customWidth="1"/>
    <col min="6654" max="6654" width="30.7109375" customWidth="1"/>
    <col min="6655" max="6658" width="15.7109375" customWidth="1"/>
    <col min="6909" max="6909" width="1.7109375" customWidth="1"/>
    <col min="6910" max="6910" width="30.7109375" customWidth="1"/>
    <col min="6911" max="6914" width="15.7109375" customWidth="1"/>
    <col min="7165" max="7165" width="1.7109375" customWidth="1"/>
    <col min="7166" max="7166" width="30.7109375" customWidth="1"/>
    <col min="7167" max="7170" width="15.7109375" customWidth="1"/>
    <col min="7421" max="7421" width="1.7109375" customWidth="1"/>
    <col min="7422" max="7422" width="30.7109375" customWidth="1"/>
    <col min="7423" max="7426" width="15.7109375" customWidth="1"/>
    <col min="7677" max="7677" width="1.7109375" customWidth="1"/>
    <col min="7678" max="7678" width="30.7109375" customWidth="1"/>
    <col min="7679" max="7682" width="15.7109375" customWidth="1"/>
    <col min="7933" max="7933" width="1.7109375" customWidth="1"/>
    <col min="7934" max="7934" width="30.7109375" customWidth="1"/>
    <col min="7935" max="7938" width="15.7109375" customWidth="1"/>
    <col min="8189" max="8189" width="1.7109375" customWidth="1"/>
    <col min="8190" max="8190" width="30.7109375" customWidth="1"/>
    <col min="8191" max="8194" width="15.7109375" customWidth="1"/>
    <col min="8445" max="8445" width="1.7109375" customWidth="1"/>
    <col min="8446" max="8446" width="30.7109375" customWidth="1"/>
    <col min="8447" max="8450" width="15.7109375" customWidth="1"/>
    <col min="8701" max="8701" width="1.7109375" customWidth="1"/>
    <col min="8702" max="8702" width="30.7109375" customWidth="1"/>
    <col min="8703" max="8706" width="15.7109375" customWidth="1"/>
    <col min="8957" max="8957" width="1.7109375" customWidth="1"/>
    <col min="8958" max="8958" width="30.7109375" customWidth="1"/>
    <col min="8959" max="8962" width="15.7109375" customWidth="1"/>
    <col min="9213" max="9213" width="1.7109375" customWidth="1"/>
    <col min="9214" max="9214" width="30.7109375" customWidth="1"/>
    <col min="9215" max="9218" width="15.7109375" customWidth="1"/>
    <col min="9469" max="9469" width="1.7109375" customWidth="1"/>
    <col min="9470" max="9470" width="30.7109375" customWidth="1"/>
    <col min="9471" max="9474" width="15.7109375" customWidth="1"/>
    <col min="9725" max="9725" width="1.7109375" customWidth="1"/>
    <col min="9726" max="9726" width="30.7109375" customWidth="1"/>
    <col min="9727" max="9730" width="15.7109375" customWidth="1"/>
    <col min="9981" max="9981" width="1.7109375" customWidth="1"/>
    <col min="9982" max="9982" width="30.7109375" customWidth="1"/>
    <col min="9983" max="9986" width="15.7109375" customWidth="1"/>
    <col min="10237" max="10237" width="1.7109375" customWidth="1"/>
    <col min="10238" max="10238" width="30.7109375" customWidth="1"/>
    <col min="10239" max="10242" width="15.7109375" customWidth="1"/>
    <col min="10493" max="10493" width="1.7109375" customWidth="1"/>
    <col min="10494" max="10494" width="30.7109375" customWidth="1"/>
    <col min="10495" max="10498" width="15.7109375" customWidth="1"/>
    <col min="10749" max="10749" width="1.7109375" customWidth="1"/>
    <col min="10750" max="10750" width="30.7109375" customWidth="1"/>
    <col min="10751" max="10754" width="15.7109375" customWidth="1"/>
    <col min="11005" max="11005" width="1.7109375" customWidth="1"/>
    <col min="11006" max="11006" width="30.7109375" customWidth="1"/>
    <col min="11007" max="11010" width="15.7109375" customWidth="1"/>
    <col min="11261" max="11261" width="1.7109375" customWidth="1"/>
    <col min="11262" max="11262" width="30.7109375" customWidth="1"/>
    <col min="11263" max="11266" width="15.7109375" customWidth="1"/>
    <col min="11517" max="11517" width="1.7109375" customWidth="1"/>
    <col min="11518" max="11518" width="30.7109375" customWidth="1"/>
    <col min="11519" max="11522" width="15.7109375" customWidth="1"/>
    <col min="11773" max="11773" width="1.7109375" customWidth="1"/>
    <col min="11774" max="11774" width="30.7109375" customWidth="1"/>
    <col min="11775" max="11778" width="15.7109375" customWidth="1"/>
    <col min="12029" max="12029" width="1.7109375" customWidth="1"/>
    <col min="12030" max="12030" width="30.7109375" customWidth="1"/>
    <col min="12031" max="12034" width="15.7109375" customWidth="1"/>
    <col min="12285" max="12285" width="1.7109375" customWidth="1"/>
    <col min="12286" max="12286" width="30.7109375" customWidth="1"/>
    <col min="12287" max="12290" width="15.7109375" customWidth="1"/>
    <col min="12541" max="12541" width="1.7109375" customWidth="1"/>
    <col min="12542" max="12542" width="30.7109375" customWidth="1"/>
    <col min="12543" max="12546" width="15.7109375" customWidth="1"/>
    <col min="12797" max="12797" width="1.7109375" customWidth="1"/>
    <col min="12798" max="12798" width="30.7109375" customWidth="1"/>
    <col min="12799" max="12802" width="15.7109375" customWidth="1"/>
    <col min="13053" max="13053" width="1.7109375" customWidth="1"/>
    <col min="13054" max="13054" width="30.7109375" customWidth="1"/>
    <col min="13055" max="13058" width="15.7109375" customWidth="1"/>
    <col min="13309" max="13309" width="1.7109375" customWidth="1"/>
    <col min="13310" max="13310" width="30.7109375" customWidth="1"/>
    <col min="13311" max="13314" width="15.7109375" customWidth="1"/>
    <col min="13565" max="13565" width="1.7109375" customWidth="1"/>
    <col min="13566" max="13566" width="30.7109375" customWidth="1"/>
    <col min="13567" max="13570" width="15.7109375" customWidth="1"/>
    <col min="13821" max="13821" width="1.7109375" customWidth="1"/>
    <col min="13822" max="13822" width="30.7109375" customWidth="1"/>
    <col min="13823" max="13826" width="15.7109375" customWidth="1"/>
    <col min="14077" max="14077" width="1.7109375" customWidth="1"/>
    <col min="14078" max="14078" width="30.7109375" customWidth="1"/>
    <col min="14079" max="14082" width="15.7109375" customWidth="1"/>
    <col min="14333" max="14333" width="1.7109375" customWidth="1"/>
    <col min="14334" max="14334" width="30.7109375" customWidth="1"/>
    <col min="14335" max="14338" width="15.7109375" customWidth="1"/>
    <col min="14589" max="14589" width="1.7109375" customWidth="1"/>
    <col min="14590" max="14590" width="30.7109375" customWidth="1"/>
    <col min="14591" max="14594" width="15.7109375" customWidth="1"/>
    <col min="14845" max="14845" width="1.7109375" customWidth="1"/>
    <col min="14846" max="14846" width="30.7109375" customWidth="1"/>
    <col min="14847" max="14850" width="15.7109375" customWidth="1"/>
    <col min="15101" max="15101" width="1.7109375" customWidth="1"/>
    <col min="15102" max="15102" width="30.7109375" customWidth="1"/>
    <col min="15103" max="15106" width="15.7109375" customWidth="1"/>
    <col min="15357" max="15357" width="1.7109375" customWidth="1"/>
    <col min="15358" max="15358" width="30.7109375" customWidth="1"/>
    <col min="15359" max="15362" width="15.7109375" customWidth="1"/>
    <col min="15613" max="15613" width="1.7109375" customWidth="1"/>
    <col min="15614" max="15614" width="30.7109375" customWidth="1"/>
    <col min="15615" max="15618" width="15.7109375" customWidth="1"/>
    <col min="15869" max="15869" width="1.7109375" customWidth="1"/>
    <col min="15870" max="15870" width="30.7109375" customWidth="1"/>
    <col min="15871" max="15874" width="15.7109375" customWidth="1"/>
    <col min="16125" max="16125" width="1.7109375" customWidth="1"/>
    <col min="16126" max="16126" width="30.7109375" customWidth="1"/>
    <col min="16127" max="16130" width="15.7109375" customWidth="1"/>
  </cols>
  <sheetData>
    <row r="1" spans="2:10">
      <c r="B1" s="240" t="s">
        <v>668</v>
      </c>
    </row>
    <row r="2" spans="2:10">
      <c r="B2" s="240" t="s">
        <v>932</v>
      </c>
    </row>
    <row r="3" spans="2:10">
      <c r="B3" s="240" t="s">
        <v>669</v>
      </c>
      <c r="J3" s="304">
        <v>101500</v>
      </c>
    </row>
    <row r="4" spans="2:10">
      <c r="B4" s="240" t="s">
        <v>784</v>
      </c>
    </row>
    <row r="5" spans="2:10">
      <c r="B5" s="240" t="s">
        <v>670</v>
      </c>
    </row>
    <row r="6" spans="2:10">
      <c r="B6" s="240" t="s">
        <v>684</v>
      </c>
    </row>
    <row r="7" spans="2:10">
      <c r="B7" s="240" t="s">
        <v>671</v>
      </c>
    </row>
    <row r="8" spans="2:10">
      <c r="B8" s="240" t="s">
        <v>933</v>
      </c>
      <c r="C8">
        <v>11</v>
      </c>
    </row>
    <row r="9" spans="2:10">
      <c r="B9" s="240" t="s">
        <v>672</v>
      </c>
    </row>
    <row r="10" spans="2:10">
      <c r="B10" s="240" t="s">
        <v>673</v>
      </c>
    </row>
    <row r="11" spans="2:10">
      <c r="B11" s="240" t="s">
        <v>785</v>
      </c>
    </row>
    <row r="12" spans="2:10">
      <c r="B12" s="240"/>
    </row>
    <row r="13" spans="2:10">
      <c r="I13" t="s">
        <v>936</v>
      </c>
    </row>
    <row r="14" spans="2:10" ht="15">
      <c r="B14" s="246" t="s">
        <v>674</v>
      </c>
      <c r="C14" s="247" t="s">
        <v>675</v>
      </c>
      <c r="D14" s="247" t="s">
        <v>676</v>
      </c>
      <c r="E14" s="247" t="s">
        <v>677</v>
      </c>
      <c r="F14" s="144">
        <v>0</v>
      </c>
      <c r="G14" s="161" t="str">
        <f t="shared" ref="G14" si="0">LEFT(B14,8)</f>
        <v>Cost Cen</v>
      </c>
    </row>
    <row r="15" spans="2:10" outlineLevel="1">
      <c r="B15" s="122" t="s">
        <v>786</v>
      </c>
      <c r="C15" s="144">
        <v>-1611657.95</v>
      </c>
      <c r="D15" s="145">
        <v>0</v>
      </c>
      <c r="E15" s="144">
        <v>-1611657.95</v>
      </c>
      <c r="F15" s="144">
        <v>0</v>
      </c>
      <c r="G15" s="161" t="str">
        <f t="shared" ref="G15:G46" si="1">LEFT(B15,8)</f>
        <v xml:space="preserve">  101520</v>
      </c>
      <c r="H15" s="155">
        <v>101520</v>
      </c>
      <c r="I15" s="304">
        <v>101520</v>
      </c>
    </row>
    <row r="16" spans="2:10" outlineLevel="1">
      <c r="B16" s="122" t="s">
        <v>787</v>
      </c>
      <c r="C16" s="144">
        <v>-3337008.37</v>
      </c>
      <c r="D16" s="145">
        <v>0</v>
      </c>
      <c r="E16" s="144">
        <v>-3337008.37</v>
      </c>
      <c r="F16" s="144">
        <v>0</v>
      </c>
      <c r="G16" s="161" t="str">
        <f t="shared" si="1"/>
        <v xml:space="preserve">  107125</v>
      </c>
      <c r="H16" s="155">
        <v>107125</v>
      </c>
      <c r="I16" s="304">
        <v>107125</v>
      </c>
    </row>
    <row r="17" spans="2:9" outlineLevel="1">
      <c r="B17" s="122" t="s">
        <v>788</v>
      </c>
      <c r="C17" s="144">
        <v>20775.98</v>
      </c>
      <c r="D17" s="145">
        <v>0</v>
      </c>
      <c r="E17" s="144">
        <v>20775.98</v>
      </c>
      <c r="F17" s="144">
        <v>0</v>
      </c>
      <c r="G17" s="161" t="str">
        <f t="shared" si="1"/>
        <v xml:space="preserve">  107127</v>
      </c>
      <c r="H17" s="155">
        <v>107127</v>
      </c>
      <c r="I17" s="303">
        <v>107127</v>
      </c>
    </row>
    <row r="18" spans="2:9" outlineLevel="1">
      <c r="B18" s="122" t="s">
        <v>789</v>
      </c>
      <c r="C18" s="144">
        <v>-325460.44</v>
      </c>
      <c r="D18" s="145">
        <v>0</v>
      </c>
      <c r="E18" s="144">
        <v>-325460.44</v>
      </c>
      <c r="F18" s="144">
        <v>0</v>
      </c>
      <c r="G18" s="161" t="str">
        <f t="shared" si="1"/>
        <v xml:space="preserve">  107139</v>
      </c>
      <c r="H18" s="155">
        <v>107139</v>
      </c>
      <c r="I18" s="304">
        <v>107139</v>
      </c>
    </row>
    <row r="19" spans="2:9" outlineLevel="1">
      <c r="B19" s="122" t="s">
        <v>790</v>
      </c>
      <c r="C19" s="144">
        <v>-599474.88</v>
      </c>
      <c r="D19" s="145">
        <v>0</v>
      </c>
      <c r="E19" s="144">
        <v>-599474.88</v>
      </c>
      <c r="F19" s="144">
        <v>0</v>
      </c>
      <c r="G19" s="161" t="str">
        <f t="shared" si="1"/>
        <v xml:space="preserve">  107145</v>
      </c>
      <c r="H19" s="155">
        <v>107145</v>
      </c>
      <c r="I19" s="304">
        <v>107145</v>
      </c>
    </row>
    <row r="20" spans="2:9" outlineLevel="1">
      <c r="B20" s="122" t="s">
        <v>791</v>
      </c>
      <c r="C20" s="145">
        <v>0</v>
      </c>
      <c r="D20" s="145">
        <v>0</v>
      </c>
      <c r="E20" s="144">
        <v>0</v>
      </c>
      <c r="F20" s="144">
        <v>0</v>
      </c>
      <c r="G20" s="161" t="str">
        <f t="shared" si="1"/>
        <v xml:space="preserve">  107526</v>
      </c>
      <c r="H20" s="155">
        <v>107526</v>
      </c>
      <c r="I20" s="304"/>
    </row>
    <row r="21" spans="2:9" outlineLevel="1">
      <c r="B21" s="122" t="s">
        <v>792</v>
      </c>
      <c r="C21" s="144">
        <v>-456562.98</v>
      </c>
      <c r="D21" s="145">
        <v>0</v>
      </c>
      <c r="E21" s="144">
        <v>-456562.98</v>
      </c>
      <c r="F21" s="144">
        <v>0</v>
      </c>
      <c r="G21" s="161" t="str">
        <f t="shared" si="1"/>
        <v xml:space="preserve">  107529</v>
      </c>
      <c r="H21" s="155">
        <v>107529</v>
      </c>
      <c r="I21" s="303">
        <v>107529</v>
      </c>
    </row>
    <row r="22" spans="2:9" outlineLevel="1">
      <c r="B22" s="122" t="s">
        <v>793</v>
      </c>
      <c r="C22" s="144">
        <v>-136170.66</v>
      </c>
      <c r="D22" s="145">
        <v>0</v>
      </c>
      <c r="E22" s="144">
        <v>-136170.66</v>
      </c>
      <c r="F22" s="144">
        <v>0</v>
      </c>
      <c r="G22" s="161" t="str">
        <f t="shared" si="1"/>
        <v xml:space="preserve">  107531</v>
      </c>
      <c r="H22" s="155">
        <v>107531</v>
      </c>
      <c r="I22" s="303">
        <v>107531</v>
      </c>
    </row>
    <row r="23" spans="2:9" outlineLevel="1">
      <c r="B23" s="122" t="s">
        <v>794</v>
      </c>
      <c r="C23" s="144">
        <v>-199879.41</v>
      </c>
      <c r="D23" s="145">
        <v>0</v>
      </c>
      <c r="E23" s="144">
        <v>-199879.41</v>
      </c>
      <c r="F23" s="144">
        <v>0</v>
      </c>
      <c r="G23" s="161" t="str">
        <f t="shared" si="1"/>
        <v xml:space="preserve">  107534</v>
      </c>
      <c r="H23" s="155">
        <v>107534</v>
      </c>
      <c r="I23" s="303">
        <v>107534</v>
      </c>
    </row>
    <row r="24" spans="2:9" outlineLevel="1">
      <c r="B24" s="122" t="s">
        <v>795</v>
      </c>
      <c r="C24" s="144">
        <v>-139466.66</v>
      </c>
      <c r="D24" s="145">
        <v>0</v>
      </c>
      <c r="E24" s="144">
        <v>-139466.66</v>
      </c>
      <c r="F24" s="144">
        <v>0</v>
      </c>
      <c r="G24" s="161" t="str">
        <f t="shared" si="1"/>
        <v xml:space="preserve">  107535</v>
      </c>
      <c r="H24" s="155">
        <v>107535</v>
      </c>
      <c r="I24" s="304">
        <v>107535</v>
      </c>
    </row>
    <row r="25" spans="2:9" outlineLevel="1">
      <c r="B25" s="122" t="s">
        <v>934</v>
      </c>
      <c r="C25" s="144">
        <v>-174673.41</v>
      </c>
      <c r="D25" s="145">
        <v>0</v>
      </c>
      <c r="E25" s="144">
        <v>-174673.41</v>
      </c>
      <c r="F25" s="144">
        <v>0</v>
      </c>
      <c r="G25" s="161" t="str">
        <f t="shared" si="1"/>
        <v xml:space="preserve">  107546</v>
      </c>
      <c r="H25" s="155">
        <v>107546</v>
      </c>
      <c r="I25" s="304">
        <v>107546</v>
      </c>
    </row>
    <row r="26" spans="2:9" outlineLevel="1">
      <c r="B26" s="122" t="s">
        <v>796</v>
      </c>
      <c r="C26" s="144">
        <v>-791547.91</v>
      </c>
      <c r="D26" s="145">
        <v>0</v>
      </c>
      <c r="E26" s="144">
        <v>-791547.91</v>
      </c>
      <c r="F26" s="144">
        <v>0</v>
      </c>
      <c r="G26" s="161" t="str">
        <f t="shared" si="1"/>
        <v xml:space="preserve">  107547</v>
      </c>
      <c r="H26" s="155">
        <v>107547</v>
      </c>
      <c r="I26" s="304">
        <v>107547</v>
      </c>
    </row>
    <row r="27" spans="2:9" outlineLevel="1">
      <c r="B27" s="122" t="s">
        <v>797</v>
      </c>
      <c r="C27" s="144">
        <v>-223626.14</v>
      </c>
      <c r="D27" s="145">
        <v>0</v>
      </c>
      <c r="E27" s="144">
        <v>-223626.14</v>
      </c>
      <c r="F27" s="144">
        <v>0</v>
      </c>
      <c r="G27" s="161" t="str">
        <f t="shared" si="1"/>
        <v xml:space="preserve">  107551</v>
      </c>
      <c r="H27" s="155">
        <v>107551</v>
      </c>
      <c r="I27" s="304">
        <v>107551</v>
      </c>
    </row>
    <row r="28" spans="2:9" outlineLevel="1">
      <c r="B28" s="122" t="s">
        <v>798</v>
      </c>
      <c r="C28" s="144">
        <v>-204016.2</v>
      </c>
      <c r="D28" s="145">
        <v>0</v>
      </c>
      <c r="E28" s="144">
        <v>-204016.2</v>
      </c>
      <c r="F28" s="144">
        <v>0</v>
      </c>
      <c r="G28" s="161" t="str">
        <f t="shared" si="1"/>
        <v xml:space="preserve">  107553</v>
      </c>
      <c r="H28" s="155">
        <v>107553</v>
      </c>
      <c r="I28" s="303">
        <v>107553</v>
      </c>
    </row>
    <row r="29" spans="2:9" outlineLevel="1">
      <c r="B29" s="122" t="s">
        <v>799</v>
      </c>
      <c r="C29" s="144">
        <v>-138777.64000000001</v>
      </c>
      <c r="D29" s="145">
        <v>0</v>
      </c>
      <c r="E29" s="144">
        <v>-138777.64000000001</v>
      </c>
      <c r="F29" s="144">
        <v>0</v>
      </c>
      <c r="G29" s="161" t="str">
        <f t="shared" si="1"/>
        <v xml:space="preserve">  107558</v>
      </c>
      <c r="H29" s="155">
        <v>107558</v>
      </c>
      <c r="I29" s="304">
        <v>107558</v>
      </c>
    </row>
    <row r="30" spans="2:9" outlineLevel="1">
      <c r="B30" s="122" t="s">
        <v>800</v>
      </c>
      <c r="C30" s="144">
        <v>-329658.90999999997</v>
      </c>
      <c r="D30" s="145">
        <v>0</v>
      </c>
      <c r="E30" s="144">
        <v>-329658.90999999997</v>
      </c>
      <c r="F30" s="144">
        <v>0</v>
      </c>
      <c r="G30" s="161" t="str">
        <f t="shared" si="1"/>
        <v xml:space="preserve">  107559</v>
      </c>
      <c r="H30" s="155">
        <v>107559</v>
      </c>
      <c r="I30" s="303">
        <v>107559</v>
      </c>
    </row>
    <row r="31" spans="2:9" outlineLevel="1">
      <c r="B31" s="122" t="s">
        <v>801</v>
      </c>
      <c r="C31" s="144">
        <v>-105672.72</v>
      </c>
      <c r="D31" s="145">
        <v>0</v>
      </c>
      <c r="E31" s="144">
        <v>-105672.72</v>
      </c>
      <c r="F31" s="144">
        <v>0</v>
      </c>
      <c r="G31" s="161" t="str">
        <f t="shared" si="1"/>
        <v xml:space="preserve">  107567</v>
      </c>
      <c r="H31" s="155">
        <v>107567</v>
      </c>
      <c r="I31" s="304">
        <v>107567</v>
      </c>
    </row>
    <row r="32" spans="2:9" outlineLevel="1">
      <c r="B32" s="122" t="s">
        <v>802</v>
      </c>
      <c r="C32" s="144">
        <v>-347107.8</v>
      </c>
      <c r="D32" s="145">
        <v>0</v>
      </c>
      <c r="E32" s="144">
        <v>-347107.8</v>
      </c>
      <c r="F32" s="144">
        <v>0</v>
      </c>
      <c r="G32" s="161" t="str">
        <f t="shared" si="1"/>
        <v xml:space="preserve">  107569</v>
      </c>
      <c r="H32" s="155">
        <v>107569</v>
      </c>
      <c r="I32" s="304">
        <v>107569</v>
      </c>
    </row>
    <row r="33" spans="2:9" outlineLevel="1">
      <c r="B33" s="122" t="s">
        <v>803</v>
      </c>
      <c r="C33" s="144">
        <v>-166446.43</v>
      </c>
      <c r="D33" s="145">
        <v>0</v>
      </c>
      <c r="E33" s="144">
        <v>-166446.43</v>
      </c>
      <c r="F33" s="144">
        <v>0</v>
      </c>
      <c r="G33" s="161" t="str">
        <f t="shared" si="1"/>
        <v xml:space="preserve">  107578</v>
      </c>
      <c r="H33" s="155">
        <v>107578</v>
      </c>
      <c r="I33" s="303">
        <v>107578</v>
      </c>
    </row>
    <row r="34" spans="2:9" outlineLevel="1">
      <c r="B34" s="122" t="s">
        <v>804</v>
      </c>
      <c r="C34" s="144">
        <v>-459260.43</v>
      </c>
      <c r="D34" s="145">
        <v>0</v>
      </c>
      <c r="E34" s="144">
        <v>-459260.43</v>
      </c>
      <c r="F34" s="144">
        <v>0</v>
      </c>
      <c r="G34" s="161" t="str">
        <f t="shared" si="1"/>
        <v xml:space="preserve">  107579</v>
      </c>
      <c r="H34" s="155">
        <v>107579</v>
      </c>
      <c r="I34" s="304">
        <v>107579</v>
      </c>
    </row>
    <row r="35" spans="2:9" outlineLevel="1">
      <c r="B35" s="122" t="s">
        <v>805</v>
      </c>
      <c r="C35" s="144">
        <v>-318408.27</v>
      </c>
      <c r="D35" s="145">
        <v>0</v>
      </c>
      <c r="E35" s="144">
        <v>-318408.27</v>
      </c>
      <c r="F35" s="144">
        <v>0</v>
      </c>
      <c r="G35" s="161" t="str">
        <f t="shared" si="1"/>
        <v xml:space="preserve">  107580</v>
      </c>
      <c r="H35" s="155">
        <v>107580</v>
      </c>
      <c r="I35" s="304">
        <v>107580</v>
      </c>
    </row>
    <row r="36" spans="2:9" outlineLevel="1">
      <c r="B36" s="122" t="s">
        <v>806</v>
      </c>
      <c r="C36" s="144">
        <v>-223967.66</v>
      </c>
      <c r="D36" s="145">
        <v>0</v>
      </c>
      <c r="E36" s="144">
        <v>-223967.66</v>
      </c>
      <c r="F36" s="144">
        <v>0</v>
      </c>
      <c r="G36" s="161" t="str">
        <f t="shared" si="1"/>
        <v xml:space="preserve">  107582</v>
      </c>
      <c r="H36" s="155">
        <v>107582</v>
      </c>
      <c r="I36" s="303">
        <v>107582</v>
      </c>
    </row>
    <row r="37" spans="2:9" outlineLevel="1">
      <c r="B37" s="122" t="s">
        <v>807</v>
      </c>
      <c r="C37" s="144">
        <v>-177974.24</v>
      </c>
      <c r="D37" s="145">
        <v>0</v>
      </c>
      <c r="E37" s="144">
        <v>-177974.24</v>
      </c>
      <c r="F37" s="144">
        <v>0</v>
      </c>
      <c r="G37" s="161" t="str">
        <f t="shared" si="1"/>
        <v xml:space="preserve">  107583</v>
      </c>
      <c r="H37" s="155">
        <v>107583</v>
      </c>
      <c r="I37" s="304">
        <v>107583</v>
      </c>
    </row>
    <row r="38" spans="2:9" outlineLevel="1">
      <c r="B38" s="122" t="s">
        <v>808</v>
      </c>
      <c r="C38" s="144">
        <v>-526571.75</v>
      </c>
      <c r="D38" s="145">
        <v>0</v>
      </c>
      <c r="E38" s="144">
        <v>-526571.75</v>
      </c>
      <c r="F38" s="144">
        <v>0</v>
      </c>
      <c r="G38" s="161" t="str">
        <f t="shared" si="1"/>
        <v xml:space="preserve">  107585</v>
      </c>
      <c r="H38" s="155">
        <v>107585</v>
      </c>
      <c r="I38" s="303">
        <v>107585</v>
      </c>
    </row>
    <row r="39" spans="2:9" outlineLevel="1">
      <c r="B39" s="122" t="s">
        <v>809</v>
      </c>
      <c r="C39" s="144">
        <v>-125659.34</v>
      </c>
      <c r="D39" s="145">
        <v>0</v>
      </c>
      <c r="E39" s="144">
        <v>-125659.34</v>
      </c>
      <c r="F39" s="144">
        <v>0</v>
      </c>
      <c r="G39" s="161" t="str">
        <f t="shared" si="1"/>
        <v xml:space="preserve">  107586</v>
      </c>
      <c r="H39" s="155">
        <v>107586</v>
      </c>
      <c r="I39" s="303">
        <v>107586</v>
      </c>
    </row>
    <row r="40" spans="2:9" outlineLevel="1">
      <c r="B40" s="122" t="s">
        <v>810</v>
      </c>
      <c r="C40" s="144">
        <v>-96200.88</v>
      </c>
      <c r="D40" s="145">
        <v>0</v>
      </c>
      <c r="E40" s="144">
        <v>-96200.88</v>
      </c>
      <c r="F40" s="144">
        <v>0</v>
      </c>
      <c r="G40" s="161" t="str">
        <f t="shared" si="1"/>
        <v xml:space="preserve">  107592</v>
      </c>
      <c r="H40" s="155">
        <v>107592</v>
      </c>
      <c r="I40" s="304">
        <v>107592</v>
      </c>
    </row>
    <row r="41" spans="2:9" outlineLevel="1">
      <c r="B41" s="122" t="s">
        <v>811</v>
      </c>
      <c r="C41" s="144">
        <v>-180490.55</v>
      </c>
      <c r="D41" s="145">
        <v>0</v>
      </c>
      <c r="E41" s="144">
        <v>-180490.55</v>
      </c>
      <c r="F41" s="144">
        <v>0</v>
      </c>
      <c r="G41" s="161" t="str">
        <f t="shared" si="1"/>
        <v xml:space="preserve">  107593</v>
      </c>
      <c r="H41" s="155">
        <v>107593</v>
      </c>
      <c r="I41" s="304">
        <v>107593</v>
      </c>
    </row>
    <row r="42" spans="2:9" outlineLevel="1">
      <c r="B42" s="122" t="s">
        <v>812</v>
      </c>
      <c r="C42" s="145">
        <v>0</v>
      </c>
      <c r="D42" s="145">
        <v>0</v>
      </c>
      <c r="E42" s="144">
        <v>0</v>
      </c>
      <c r="F42" s="144">
        <v>0</v>
      </c>
      <c r="G42" s="161" t="str">
        <f t="shared" si="1"/>
        <v xml:space="preserve">  107596</v>
      </c>
      <c r="H42" s="155">
        <v>107596</v>
      </c>
      <c r="I42" s="304"/>
    </row>
    <row r="43" spans="2:9" outlineLevel="1">
      <c r="B43" s="122" t="s">
        <v>813</v>
      </c>
      <c r="C43" s="144">
        <v>-407644.76</v>
      </c>
      <c r="D43" s="145">
        <v>0</v>
      </c>
      <c r="E43" s="144">
        <v>-407644.76</v>
      </c>
      <c r="F43" s="144">
        <v>0</v>
      </c>
      <c r="G43" s="161" t="str">
        <f t="shared" si="1"/>
        <v xml:space="preserve">  107598</v>
      </c>
      <c r="H43" s="155">
        <v>107598</v>
      </c>
      <c r="I43" s="304">
        <v>107598</v>
      </c>
    </row>
    <row r="44" spans="2:9" outlineLevel="1">
      <c r="B44" s="122" t="s">
        <v>814</v>
      </c>
      <c r="C44" s="144">
        <v>-539061.93000000005</v>
      </c>
      <c r="D44" s="145">
        <v>0</v>
      </c>
      <c r="E44" s="144">
        <v>-539061.93000000005</v>
      </c>
      <c r="F44" s="144">
        <v>0</v>
      </c>
      <c r="G44" s="161" t="str">
        <f t="shared" si="1"/>
        <v xml:space="preserve">  107603</v>
      </c>
      <c r="H44" s="155">
        <v>107603</v>
      </c>
      <c r="I44" s="303">
        <v>107603</v>
      </c>
    </row>
    <row r="45" spans="2:9" outlineLevel="1">
      <c r="B45" s="122" t="s">
        <v>815</v>
      </c>
      <c r="C45" s="144">
        <v>-108359.59</v>
      </c>
      <c r="D45" s="145">
        <v>0</v>
      </c>
      <c r="E45" s="144">
        <v>-108359.59</v>
      </c>
      <c r="F45" s="144">
        <v>0</v>
      </c>
      <c r="G45" s="161" t="str">
        <f t="shared" si="1"/>
        <v xml:space="preserve">  107605</v>
      </c>
      <c r="H45" s="155">
        <v>107605</v>
      </c>
      <c r="I45" s="304">
        <v>107605</v>
      </c>
    </row>
    <row r="46" spans="2:9" outlineLevel="1">
      <c r="B46" s="122" t="s">
        <v>816</v>
      </c>
      <c r="C46" s="144">
        <v>-191519.75</v>
      </c>
      <c r="D46" s="145">
        <v>0</v>
      </c>
      <c r="E46" s="144">
        <v>-191519.75</v>
      </c>
      <c r="F46" s="144">
        <v>0</v>
      </c>
      <c r="G46" s="161" t="str">
        <f t="shared" si="1"/>
        <v xml:space="preserve">  107609</v>
      </c>
      <c r="H46" s="155">
        <v>107609</v>
      </c>
      <c r="I46" s="303">
        <v>107609</v>
      </c>
    </row>
    <row r="47" spans="2:9" outlineLevel="1">
      <c r="B47" s="122" t="s">
        <v>817</v>
      </c>
      <c r="C47" s="144">
        <v>-159149.91</v>
      </c>
      <c r="D47" s="145">
        <v>0</v>
      </c>
      <c r="E47" s="144">
        <v>-159149.91</v>
      </c>
      <c r="F47" s="144">
        <v>0</v>
      </c>
      <c r="G47" s="161" t="str">
        <f t="shared" ref="G47:G78" si="2">LEFT(B47,8)</f>
        <v xml:space="preserve">  107610</v>
      </c>
      <c r="H47" s="155">
        <v>107610</v>
      </c>
      <c r="I47" s="303">
        <v>107610</v>
      </c>
    </row>
    <row r="48" spans="2:9" outlineLevel="1">
      <c r="B48" s="122" t="s">
        <v>818</v>
      </c>
      <c r="C48" s="144">
        <v>-191952.42</v>
      </c>
      <c r="D48" s="145">
        <v>0</v>
      </c>
      <c r="E48" s="144">
        <v>-191952.42</v>
      </c>
      <c r="F48" s="144">
        <v>0</v>
      </c>
      <c r="G48" s="161" t="str">
        <f t="shared" si="2"/>
        <v xml:space="preserve">  107616</v>
      </c>
      <c r="H48" s="155">
        <v>107616</v>
      </c>
      <c r="I48" s="304">
        <v>107610</v>
      </c>
    </row>
    <row r="49" spans="2:9" outlineLevel="1">
      <c r="B49" s="122" t="s">
        <v>819</v>
      </c>
      <c r="C49" s="144">
        <v>-222186.33</v>
      </c>
      <c r="D49" s="145">
        <v>0</v>
      </c>
      <c r="E49" s="144">
        <v>-222186.33</v>
      </c>
      <c r="F49" s="144">
        <v>0</v>
      </c>
      <c r="G49" s="161" t="str">
        <f t="shared" si="2"/>
        <v xml:space="preserve">  107619</v>
      </c>
      <c r="H49" s="155">
        <v>107619</v>
      </c>
      <c r="I49" s="304">
        <v>107616</v>
      </c>
    </row>
    <row r="50" spans="2:9" outlineLevel="1">
      <c r="B50" s="122" t="s">
        <v>820</v>
      </c>
      <c r="C50" s="144">
        <v>-129667.45</v>
      </c>
      <c r="D50" s="145">
        <v>0</v>
      </c>
      <c r="E50" s="144">
        <v>-129667.45</v>
      </c>
      <c r="F50" s="144">
        <v>0</v>
      </c>
      <c r="G50" s="161" t="str">
        <f t="shared" si="2"/>
        <v xml:space="preserve">  107620</v>
      </c>
      <c r="H50" s="155">
        <v>107620</v>
      </c>
      <c r="I50" s="303">
        <v>107619</v>
      </c>
    </row>
    <row r="51" spans="2:9" outlineLevel="1">
      <c r="B51" s="122" t="s">
        <v>821</v>
      </c>
      <c r="C51" s="144">
        <v>-40368.720000000001</v>
      </c>
      <c r="D51" s="145">
        <v>0</v>
      </c>
      <c r="E51" s="144">
        <v>-40368.720000000001</v>
      </c>
      <c r="F51" s="144">
        <v>0</v>
      </c>
      <c r="G51" s="161" t="str">
        <f t="shared" si="2"/>
        <v xml:space="preserve">  107622</v>
      </c>
      <c r="H51" s="155">
        <v>107622</v>
      </c>
      <c r="I51" s="303">
        <v>107620</v>
      </c>
    </row>
    <row r="52" spans="2:9" outlineLevel="1">
      <c r="B52" s="122" t="s">
        <v>822</v>
      </c>
      <c r="C52" s="144">
        <v>-245234.77</v>
      </c>
      <c r="D52" s="145">
        <v>0</v>
      </c>
      <c r="E52" s="144">
        <v>-245234.77</v>
      </c>
      <c r="F52" s="144">
        <v>0</v>
      </c>
      <c r="G52" s="161" t="str">
        <f t="shared" si="2"/>
        <v xml:space="preserve">  107633</v>
      </c>
      <c r="H52" s="155">
        <v>107633</v>
      </c>
      <c r="I52" s="304">
        <v>107633</v>
      </c>
    </row>
    <row r="53" spans="2:9" outlineLevel="1">
      <c r="B53" s="122" t="s">
        <v>823</v>
      </c>
      <c r="C53" s="144">
        <v>-239765.37</v>
      </c>
      <c r="D53" s="145">
        <v>0</v>
      </c>
      <c r="E53" s="144">
        <v>-239765.37</v>
      </c>
      <c r="F53" s="144">
        <v>0</v>
      </c>
      <c r="G53" s="161" t="str">
        <f t="shared" si="2"/>
        <v xml:space="preserve">  107635</v>
      </c>
      <c r="H53" s="155">
        <v>107635</v>
      </c>
      <c r="I53" s="303">
        <v>107635</v>
      </c>
    </row>
    <row r="54" spans="2:9" outlineLevel="1">
      <c r="B54" s="122" t="s">
        <v>824</v>
      </c>
      <c r="C54" s="144">
        <v>-246573.32</v>
      </c>
      <c r="D54" s="145">
        <v>0</v>
      </c>
      <c r="E54" s="144">
        <v>-246573.32</v>
      </c>
      <c r="F54" s="144">
        <v>0</v>
      </c>
      <c r="G54" s="161" t="str">
        <f t="shared" si="2"/>
        <v xml:space="preserve">  107640</v>
      </c>
      <c r="H54" s="155">
        <v>107640</v>
      </c>
      <c r="I54" s="304">
        <v>107640</v>
      </c>
    </row>
    <row r="55" spans="2:9" outlineLevel="1">
      <c r="B55" s="122" t="s">
        <v>825</v>
      </c>
      <c r="C55" s="144">
        <v>-538426.91</v>
      </c>
      <c r="D55" s="145">
        <v>0</v>
      </c>
      <c r="E55" s="144">
        <v>-538426.91</v>
      </c>
      <c r="F55" s="144">
        <v>0</v>
      </c>
      <c r="G55" s="161" t="str">
        <f t="shared" si="2"/>
        <v xml:space="preserve">  107656</v>
      </c>
      <c r="H55" s="155">
        <v>107656</v>
      </c>
      <c r="I55" s="303">
        <v>107656</v>
      </c>
    </row>
    <row r="56" spans="2:9" outlineLevel="1">
      <c r="B56" s="122" t="s">
        <v>826</v>
      </c>
      <c r="C56" s="144">
        <v>-363020.6</v>
      </c>
      <c r="D56" s="145">
        <v>0</v>
      </c>
      <c r="E56" s="144">
        <v>-363020.6</v>
      </c>
      <c r="F56" s="144">
        <v>0</v>
      </c>
      <c r="G56" s="161" t="str">
        <f t="shared" si="2"/>
        <v xml:space="preserve">  107657</v>
      </c>
      <c r="H56" s="155">
        <v>107657</v>
      </c>
      <c r="I56" s="303">
        <v>107657</v>
      </c>
    </row>
    <row r="57" spans="2:9" outlineLevel="1">
      <c r="B57" s="122" t="s">
        <v>827</v>
      </c>
      <c r="C57" s="144">
        <v>-348337.74</v>
      </c>
      <c r="D57" s="145">
        <v>0</v>
      </c>
      <c r="E57" s="144">
        <v>-348337.74</v>
      </c>
      <c r="F57" s="144">
        <v>0</v>
      </c>
      <c r="G57" s="161" t="str">
        <f t="shared" si="2"/>
        <v xml:space="preserve">  107665</v>
      </c>
      <c r="H57" s="155">
        <v>107665</v>
      </c>
      <c r="I57" s="303">
        <v>107665</v>
      </c>
    </row>
    <row r="58" spans="2:9" outlineLevel="1">
      <c r="B58" s="122" t="s">
        <v>828</v>
      </c>
      <c r="C58" s="144">
        <v>-185622.53</v>
      </c>
      <c r="D58" s="145">
        <v>0</v>
      </c>
      <c r="E58" s="144">
        <v>-185622.53</v>
      </c>
      <c r="F58" s="144">
        <v>0</v>
      </c>
      <c r="G58" s="161" t="str">
        <f t="shared" si="2"/>
        <v xml:space="preserve">  107667</v>
      </c>
      <c r="H58" s="155">
        <v>107667</v>
      </c>
      <c r="I58" s="303">
        <v>107667</v>
      </c>
    </row>
    <row r="59" spans="2:9" outlineLevel="1">
      <c r="B59" s="122" t="s">
        <v>829</v>
      </c>
      <c r="C59" s="144">
        <v>9706.89</v>
      </c>
      <c r="D59" s="145">
        <v>0</v>
      </c>
      <c r="E59" s="144">
        <v>9706.89</v>
      </c>
      <c r="F59" s="144">
        <v>0</v>
      </c>
      <c r="G59" s="161" t="str">
        <f t="shared" si="2"/>
        <v xml:space="preserve">  107671</v>
      </c>
      <c r="H59" s="155">
        <v>107671</v>
      </c>
      <c r="I59" s="303">
        <v>107671</v>
      </c>
    </row>
    <row r="60" spans="2:9" outlineLevel="1">
      <c r="B60" s="122" t="s">
        <v>830</v>
      </c>
      <c r="C60" s="144">
        <v>-178482.17</v>
      </c>
      <c r="D60" s="145">
        <v>0</v>
      </c>
      <c r="E60" s="144">
        <v>-178482.17</v>
      </c>
      <c r="F60" s="144">
        <v>0</v>
      </c>
      <c r="G60" s="161" t="str">
        <f t="shared" si="2"/>
        <v xml:space="preserve">  107672</v>
      </c>
      <c r="H60" s="155">
        <v>107672</v>
      </c>
      <c r="I60" s="304">
        <v>107672</v>
      </c>
    </row>
    <row r="61" spans="2:9" outlineLevel="1">
      <c r="B61" s="122" t="s">
        <v>831</v>
      </c>
      <c r="C61" s="144">
        <v>-247898.94</v>
      </c>
      <c r="D61" s="145">
        <v>0</v>
      </c>
      <c r="E61" s="144">
        <v>-247898.94</v>
      </c>
      <c r="F61" s="144">
        <v>0</v>
      </c>
      <c r="G61" s="161" t="str">
        <f t="shared" si="2"/>
        <v xml:space="preserve">  107677</v>
      </c>
      <c r="H61" s="155">
        <v>107677</v>
      </c>
      <c r="I61" s="303">
        <v>107677</v>
      </c>
    </row>
    <row r="62" spans="2:9" outlineLevel="1">
      <c r="B62" s="122" t="s">
        <v>832</v>
      </c>
      <c r="C62" s="144">
        <v>-490304.4</v>
      </c>
      <c r="D62" s="145">
        <v>0</v>
      </c>
      <c r="E62" s="144">
        <v>-490304.4</v>
      </c>
      <c r="F62" s="144">
        <v>0</v>
      </c>
      <c r="G62" s="161" t="str">
        <f t="shared" si="2"/>
        <v xml:space="preserve">  107678</v>
      </c>
      <c r="H62" s="155">
        <v>107678</v>
      </c>
      <c r="I62" s="303">
        <v>107678</v>
      </c>
    </row>
    <row r="63" spans="2:9" outlineLevel="1">
      <c r="B63" s="122" t="s">
        <v>833</v>
      </c>
      <c r="C63" s="144">
        <v>-227766.59</v>
      </c>
      <c r="D63" s="145">
        <v>0</v>
      </c>
      <c r="E63" s="144">
        <v>-227766.59</v>
      </c>
      <c r="F63" s="144">
        <v>0</v>
      </c>
      <c r="G63" s="161" t="str">
        <f t="shared" si="2"/>
        <v xml:space="preserve">  107682</v>
      </c>
      <c r="H63" s="155">
        <v>107682</v>
      </c>
      <c r="I63" s="303">
        <v>107682</v>
      </c>
    </row>
    <row r="64" spans="2:9" outlineLevel="1">
      <c r="B64" s="122" t="s">
        <v>834</v>
      </c>
      <c r="C64" s="144">
        <v>-409824.8</v>
      </c>
      <c r="D64" s="145">
        <v>0</v>
      </c>
      <c r="E64" s="144">
        <v>-409824.8</v>
      </c>
      <c r="F64" s="144">
        <v>0</v>
      </c>
      <c r="G64" s="161" t="str">
        <f t="shared" si="2"/>
        <v xml:space="preserve">  107683</v>
      </c>
      <c r="H64" s="155">
        <v>107683</v>
      </c>
      <c r="I64" s="304">
        <v>107683</v>
      </c>
    </row>
    <row r="65" spans="2:9" outlineLevel="1">
      <c r="B65" s="122" t="s">
        <v>835</v>
      </c>
      <c r="C65" s="144">
        <v>-291527.18</v>
      </c>
      <c r="D65" s="145">
        <v>0</v>
      </c>
      <c r="E65" s="144">
        <v>-291527.18</v>
      </c>
      <c r="F65" s="144">
        <v>0</v>
      </c>
      <c r="G65" s="161" t="str">
        <f t="shared" si="2"/>
        <v xml:space="preserve">  107686</v>
      </c>
      <c r="H65" s="155">
        <v>107686</v>
      </c>
      <c r="I65" s="304">
        <v>107686</v>
      </c>
    </row>
    <row r="66" spans="2:9" outlineLevel="1">
      <c r="B66" s="122" t="s">
        <v>836</v>
      </c>
      <c r="C66" s="144">
        <v>-210904.65</v>
      </c>
      <c r="D66" s="145">
        <v>0</v>
      </c>
      <c r="E66" s="144">
        <v>-210904.65</v>
      </c>
      <c r="F66" s="144">
        <v>0</v>
      </c>
      <c r="G66" s="161" t="str">
        <f t="shared" si="2"/>
        <v xml:space="preserve">  107691</v>
      </c>
      <c r="H66" s="155">
        <v>107691</v>
      </c>
      <c r="I66" s="304">
        <v>107691</v>
      </c>
    </row>
    <row r="67" spans="2:9" outlineLevel="1">
      <c r="B67" s="122" t="s">
        <v>837</v>
      </c>
      <c r="C67" s="144">
        <v>-439980.81</v>
      </c>
      <c r="D67" s="145">
        <v>0</v>
      </c>
      <c r="E67" s="144">
        <v>-439980.81</v>
      </c>
      <c r="F67" s="144">
        <v>0</v>
      </c>
      <c r="G67" s="161" t="str">
        <f t="shared" si="2"/>
        <v xml:space="preserve">  107693</v>
      </c>
      <c r="H67" s="155">
        <v>107693</v>
      </c>
      <c r="I67" s="304">
        <v>107693</v>
      </c>
    </row>
    <row r="68" spans="2:9" outlineLevel="1">
      <c r="B68" s="122" t="s">
        <v>838</v>
      </c>
      <c r="C68" s="144">
        <v>-136296.76</v>
      </c>
      <c r="D68" s="145">
        <v>0</v>
      </c>
      <c r="E68" s="144">
        <v>-136296.76</v>
      </c>
      <c r="F68" s="144">
        <v>0</v>
      </c>
      <c r="G68" s="161" t="str">
        <f t="shared" si="2"/>
        <v xml:space="preserve">  107694</v>
      </c>
      <c r="H68" s="155">
        <v>107694</v>
      </c>
      <c r="I68" s="304">
        <v>107694</v>
      </c>
    </row>
    <row r="69" spans="2:9" outlineLevel="1">
      <c r="B69" s="122" t="s">
        <v>839</v>
      </c>
      <c r="C69" s="144">
        <v>-142159.82999999999</v>
      </c>
      <c r="D69" s="145">
        <v>0</v>
      </c>
      <c r="E69" s="144">
        <v>-142159.82999999999</v>
      </c>
      <c r="F69" s="144">
        <v>0</v>
      </c>
      <c r="G69" s="161" t="str">
        <f t="shared" si="2"/>
        <v xml:space="preserve">  107695</v>
      </c>
      <c r="H69" s="155">
        <v>107695</v>
      </c>
      <c r="I69" s="304">
        <v>107695</v>
      </c>
    </row>
    <row r="70" spans="2:9" outlineLevel="1">
      <c r="B70" s="122" t="s">
        <v>840</v>
      </c>
      <c r="C70" s="145">
        <v>0</v>
      </c>
      <c r="D70" s="145">
        <v>0</v>
      </c>
      <c r="E70" s="144">
        <v>0</v>
      </c>
      <c r="F70" s="144">
        <v>0</v>
      </c>
      <c r="G70" s="161" t="str">
        <f t="shared" si="2"/>
        <v xml:space="preserve">  107702</v>
      </c>
      <c r="H70" s="155">
        <v>107702</v>
      </c>
      <c r="I70" s="304"/>
    </row>
    <row r="71" spans="2:9" outlineLevel="1">
      <c r="B71" s="122" t="s">
        <v>841</v>
      </c>
      <c r="C71" s="144">
        <v>-90100.71</v>
      </c>
      <c r="D71" s="145">
        <v>0</v>
      </c>
      <c r="E71" s="144">
        <v>-90100.71</v>
      </c>
      <c r="F71" s="144">
        <v>0</v>
      </c>
      <c r="G71" s="161" t="str">
        <f t="shared" si="2"/>
        <v xml:space="preserve">  107709</v>
      </c>
      <c r="H71" s="155">
        <v>107709</v>
      </c>
      <c r="I71" s="303">
        <v>107709</v>
      </c>
    </row>
    <row r="72" spans="2:9" outlineLevel="1">
      <c r="B72" s="122" t="s">
        <v>842</v>
      </c>
      <c r="C72" s="144">
        <v>-322590.39</v>
      </c>
      <c r="D72" s="145">
        <v>0</v>
      </c>
      <c r="E72" s="144">
        <v>-322590.39</v>
      </c>
      <c r="F72" s="144">
        <v>0</v>
      </c>
      <c r="G72" s="161" t="str">
        <f t="shared" si="2"/>
        <v xml:space="preserve">  107714</v>
      </c>
      <c r="H72" s="155">
        <v>107714</v>
      </c>
      <c r="I72" s="303">
        <v>107714</v>
      </c>
    </row>
    <row r="73" spans="2:9" outlineLevel="1">
      <c r="B73" s="122" t="s">
        <v>843</v>
      </c>
      <c r="C73" s="144">
        <v>-302034.92</v>
      </c>
      <c r="D73" s="145">
        <v>0</v>
      </c>
      <c r="E73" s="144">
        <v>-302034.92</v>
      </c>
      <c r="F73" s="144">
        <v>0</v>
      </c>
      <c r="G73" s="161" t="str">
        <f t="shared" si="2"/>
        <v xml:space="preserve">  107717</v>
      </c>
      <c r="H73" s="155">
        <v>107717</v>
      </c>
      <c r="I73" s="304">
        <v>107717</v>
      </c>
    </row>
    <row r="74" spans="2:9" outlineLevel="1">
      <c r="B74" s="122" t="s">
        <v>844</v>
      </c>
      <c r="C74" s="144">
        <v>24927.89</v>
      </c>
      <c r="D74" s="145">
        <v>0</v>
      </c>
      <c r="E74" s="144">
        <v>24927.89</v>
      </c>
      <c r="F74" s="144">
        <v>0</v>
      </c>
      <c r="G74" s="161" t="str">
        <f t="shared" si="2"/>
        <v xml:space="preserve">  107720</v>
      </c>
      <c r="H74" s="155">
        <v>107720</v>
      </c>
      <c r="I74" s="303">
        <v>107720</v>
      </c>
    </row>
    <row r="75" spans="2:9" outlineLevel="1">
      <c r="B75" s="122" t="s">
        <v>845</v>
      </c>
      <c r="C75" s="144">
        <v>-349799.43</v>
      </c>
      <c r="D75" s="145">
        <v>0</v>
      </c>
      <c r="E75" s="144">
        <v>-349799.43</v>
      </c>
      <c r="F75" s="144">
        <v>0</v>
      </c>
      <c r="G75" s="161" t="str">
        <f t="shared" si="2"/>
        <v xml:space="preserve">  107721</v>
      </c>
      <c r="H75" s="155">
        <v>107721</v>
      </c>
      <c r="I75" s="304">
        <v>107721</v>
      </c>
    </row>
    <row r="76" spans="2:9" outlineLevel="1">
      <c r="B76" s="122" t="s">
        <v>846</v>
      </c>
      <c r="C76" s="144">
        <v>-211797.03</v>
      </c>
      <c r="D76" s="145">
        <v>0</v>
      </c>
      <c r="E76" s="144">
        <v>-211797.03</v>
      </c>
      <c r="F76" s="144">
        <v>0</v>
      </c>
      <c r="G76" s="161" t="str">
        <f t="shared" si="2"/>
        <v xml:space="preserve">  107724</v>
      </c>
      <c r="H76" s="155">
        <v>107724</v>
      </c>
      <c r="I76" s="303">
        <v>107724</v>
      </c>
    </row>
    <row r="77" spans="2:9" outlineLevel="1">
      <c r="B77" s="122" t="s">
        <v>847</v>
      </c>
      <c r="C77" s="144">
        <v>-574685.62</v>
      </c>
      <c r="D77" s="145">
        <v>0</v>
      </c>
      <c r="E77" s="144">
        <v>-574685.62</v>
      </c>
      <c r="F77" s="144">
        <v>0</v>
      </c>
      <c r="G77" s="161" t="str">
        <f t="shared" si="2"/>
        <v xml:space="preserve">  107726</v>
      </c>
      <c r="H77" s="155">
        <v>107726</v>
      </c>
      <c r="I77" s="303">
        <v>107726</v>
      </c>
    </row>
    <row r="78" spans="2:9" outlineLevel="1">
      <c r="B78" s="122" t="s">
        <v>848</v>
      </c>
      <c r="C78" s="144">
        <v>-12458.04</v>
      </c>
      <c r="D78" s="145">
        <v>0</v>
      </c>
      <c r="E78" s="144">
        <v>-12458.04</v>
      </c>
      <c r="F78" s="144">
        <v>0</v>
      </c>
      <c r="G78" s="161" t="str">
        <f t="shared" si="2"/>
        <v xml:space="preserve">  107730</v>
      </c>
      <c r="H78" s="155">
        <v>107730</v>
      </c>
      <c r="I78" s="303">
        <v>107726</v>
      </c>
    </row>
    <row r="79" spans="2:9" outlineLevel="1">
      <c r="B79" s="122" t="s">
        <v>849</v>
      </c>
      <c r="C79" s="144">
        <v>-255859.02</v>
      </c>
      <c r="D79" s="145">
        <v>0</v>
      </c>
      <c r="E79" s="144">
        <v>-255859.02</v>
      </c>
      <c r="F79" s="144">
        <v>0</v>
      </c>
      <c r="G79" s="161" t="str">
        <f t="shared" ref="G79:G110" si="3">LEFT(B79,8)</f>
        <v xml:space="preserve">  107731</v>
      </c>
      <c r="H79" s="155">
        <v>107731</v>
      </c>
      <c r="I79" s="304">
        <v>107730</v>
      </c>
    </row>
    <row r="80" spans="2:9" outlineLevel="1">
      <c r="B80" s="122" t="s">
        <v>850</v>
      </c>
      <c r="C80" s="144">
        <v>161796.66</v>
      </c>
      <c r="D80" s="145">
        <v>0</v>
      </c>
      <c r="E80" s="144">
        <v>161796.66</v>
      </c>
      <c r="F80" s="144">
        <v>0</v>
      </c>
      <c r="G80" s="161" t="str">
        <f t="shared" si="3"/>
        <v xml:space="preserve">  107732</v>
      </c>
      <c r="H80" s="155">
        <v>107732</v>
      </c>
      <c r="I80" s="303">
        <v>107731</v>
      </c>
    </row>
    <row r="81" spans="2:9" outlineLevel="1">
      <c r="B81" s="122" t="s">
        <v>851</v>
      </c>
      <c r="C81" s="144">
        <v>-263593.84999999998</v>
      </c>
      <c r="D81" s="145">
        <v>0</v>
      </c>
      <c r="E81" s="144">
        <v>-263593.84999999998</v>
      </c>
      <c r="F81" s="144">
        <v>0</v>
      </c>
      <c r="G81" s="161" t="str">
        <f t="shared" si="3"/>
        <v xml:space="preserve">  107733</v>
      </c>
      <c r="H81" s="155">
        <v>107733</v>
      </c>
      <c r="I81" s="303">
        <v>107733</v>
      </c>
    </row>
    <row r="82" spans="2:9" outlineLevel="1">
      <c r="B82" s="122" t="s">
        <v>852</v>
      </c>
      <c r="C82" s="145">
        <v>0</v>
      </c>
      <c r="D82" s="145">
        <v>0</v>
      </c>
      <c r="E82" s="144">
        <v>0</v>
      </c>
      <c r="F82" s="144">
        <v>0</v>
      </c>
      <c r="G82" s="161" t="str">
        <f t="shared" si="3"/>
        <v xml:space="preserve">  107734</v>
      </c>
      <c r="H82" s="155">
        <v>107734</v>
      </c>
      <c r="I82" s="303"/>
    </row>
    <row r="83" spans="2:9" outlineLevel="1">
      <c r="B83" s="122" t="s">
        <v>853</v>
      </c>
      <c r="C83" s="144">
        <v>-97997.24</v>
      </c>
      <c r="D83" s="145">
        <v>0</v>
      </c>
      <c r="E83" s="144">
        <v>-97997.24</v>
      </c>
      <c r="F83" s="144">
        <v>0</v>
      </c>
      <c r="G83" s="161" t="str">
        <f t="shared" si="3"/>
        <v xml:space="preserve">  107735</v>
      </c>
      <c r="H83" s="155">
        <v>107735</v>
      </c>
      <c r="I83" s="304">
        <v>107735</v>
      </c>
    </row>
    <row r="84" spans="2:9" outlineLevel="1">
      <c r="B84" s="122" t="s">
        <v>854</v>
      </c>
      <c r="C84" s="144">
        <v>-162172.21</v>
      </c>
      <c r="D84" s="145">
        <v>0</v>
      </c>
      <c r="E84" s="144">
        <v>-162172.21</v>
      </c>
      <c r="F84" s="144">
        <v>0</v>
      </c>
      <c r="G84" s="161" t="str">
        <f t="shared" si="3"/>
        <v xml:space="preserve">  107742</v>
      </c>
      <c r="H84" s="155">
        <v>107742</v>
      </c>
      <c r="I84" s="303">
        <v>107742</v>
      </c>
    </row>
    <row r="85" spans="2:9" outlineLevel="1">
      <c r="B85" s="122" t="s">
        <v>855</v>
      </c>
      <c r="C85" s="144">
        <v>-83526.17</v>
      </c>
      <c r="D85" s="145">
        <v>0</v>
      </c>
      <c r="E85" s="144">
        <v>-83526.17</v>
      </c>
      <c r="F85" s="144">
        <v>0</v>
      </c>
      <c r="G85" s="161" t="str">
        <f t="shared" si="3"/>
        <v xml:space="preserve">  107743</v>
      </c>
      <c r="H85" s="155">
        <v>107743</v>
      </c>
      <c r="I85" s="303">
        <v>107743</v>
      </c>
    </row>
    <row r="86" spans="2:9" outlineLevel="1">
      <c r="B86" s="122" t="s">
        <v>856</v>
      </c>
      <c r="C86" s="144">
        <v>-260410.3</v>
      </c>
      <c r="D86" s="145">
        <v>0</v>
      </c>
      <c r="E86" s="144">
        <v>-260410.3</v>
      </c>
      <c r="F86" s="144">
        <v>0</v>
      </c>
      <c r="G86" s="161" t="str">
        <f t="shared" si="3"/>
        <v xml:space="preserve">  107749</v>
      </c>
      <c r="H86" s="155">
        <v>107749</v>
      </c>
      <c r="I86" s="304">
        <v>107749</v>
      </c>
    </row>
    <row r="87" spans="2:9" outlineLevel="1">
      <c r="B87" s="122" t="s">
        <v>857</v>
      </c>
      <c r="C87" s="144">
        <v>-266230.46000000002</v>
      </c>
      <c r="D87" s="145">
        <v>0</v>
      </c>
      <c r="E87" s="144">
        <v>-266230.46000000002</v>
      </c>
      <c r="F87" s="144">
        <v>0</v>
      </c>
      <c r="G87" s="161" t="str">
        <f t="shared" si="3"/>
        <v xml:space="preserve">  107754</v>
      </c>
      <c r="H87" s="155">
        <v>107754</v>
      </c>
      <c r="I87" s="303">
        <v>107754</v>
      </c>
    </row>
    <row r="88" spans="2:9" outlineLevel="1">
      <c r="B88" s="122" t="s">
        <v>858</v>
      </c>
      <c r="C88" s="144">
        <v>-92882.2</v>
      </c>
      <c r="D88" s="145">
        <v>0</v>
      </c>
      <c r="E88" s="144">
        <v>-92882.2</v>
      </c>
      <c r="F88" s="144">
        <v>0</v>
      </c>
      <c r="G88" s="161" t="str">
        <f t="shared" si="3"/>
        <v xml:space="preserve">  107759</v>
      </c>
      <c r="H88" s="155">
        <v>107759</v>
      </c>
      <c r="I88" s="304">
        <v>107759</v>
      </c>
    </row>
    <row r="89" spans="2:9" outlineLevel="1">
      <c r="B89" s="122" t="s">
        <v>859</v>
      </c>
      <c r="C89" s="144">
        <v>-220761.86</v>
      </c>
      <c r="D89" s="145">
        <v>0</v>
      </c>
      <c r="E89" s="144">
        <v>-220761.86</v>
      </c>
      <c r="F89" s="144">
        <v>0</v>
      </c>
      <c r="G89" s="161" t="str">
        <f t="shared" si="3"/>
        <v xml:space="preserve">  107763</v>
      </c>
      <c r="H89" s="155">
        <v>107763</v>
      </c>
      <c r="I89" s="304">
        <v>107763</v>
      </c>
    </row>
    <row r="90" spans="2:9" outlineLevel="1">
      <c r="B90" s="122" t="s">
        <v>860</v>
      </c>
      <c r="C90" s="144">
        <v>27310.080000000002</v>
      </c>
      <c r="D90" s="145">
        <v>0</v>
      </c>
      <c r="E90" s="144">
        <v>27310.080000000002</v>
      </c>
      <c r="F90" s="144">
        <v>0</v>
      </c>
      <c r="G90" s="161" t="str">
        <f t="shared" si="3"/>
        <v xml:space="preserve">  107764</v>
      </c>
      <c r="H90" s="155">
        <v>107764</v>
      </c>
      <c r="I90" s="303">
        <v>107764</v>
      </c>
    </row>
    <row r="91" spans="2:9" outlineLevel="1">
      <c r="B91" s="122" t="s">
        <v>861</v>
      </c>
      <c r="C91" s="144">
        <v>-199293.42</v>
      </c>
      <c r="D91" s="145">
        <v>0</v>
      </c>
      <c r="E91" s="144">
        <v>-199293.42</v>
      </c>
      <c r="F91" s="144">
        <v>0</v>
      </c>
      <c r="G91" s="161" t="str">
        <f t="shared" si="3"/>
        <v xml:space="preserve">  107765</v>
      </c>
      <c r="H91" s="155">
        <v>107765</v>
      </c>
      <c r="I91" s="304">
        <v>107765</v>
      </c>
    </row>
    <row r="92" spans="2:9" outlineLevel="1">
      <c r="B92" s="122" t="s">
        <v>862</v>
      </c>
      <c r="C92" s="144">
        <v>-100365.42</v>
      </c>
      <c r="D92" s="145">
        <v>0</v>
      </c>
      <c r="E92" s="144">
        <v>-100365.42</v>
      </c>
      <c r="F92" s="144">
        <v>0</v>
      </c>
      <c r="G92" s="161" t="str">
        <f t="shared" si="3"/>
        <v xml:space="preserve">  107766</v>
      </c>
      <c r="H92" s="155">
        <v>107766</v>
      </c>
      <c r="I92" s="303">
        <v>107766</v>
      </c>
    </row>
    <row r="93" spans="2:9" outlineLevel="1">
      <c r="B93" s="122" t="s">
        <v>863</v>
      </c>
      <c r="C93" s="144">
        <v>-861343.15</v>
      </c>
      <c r="D93" s="145">
        <v>0</v>
      </c>
      <c r="E93" s="144">
        <v>-861343.15</v>
      </c>
      <c r="F93" s="144">
        <v>0</v>
      </c>
      <c r="G93" s="161" t="str">
        <f t="shared" si="3"/>
        <v xml:space="preserve">  107767</v>
      </c>
      <c r="H93" s="155">
        <v>107767</v>
      </c>
      <c r="I93" s="304">
        <v>107767</v>
      </c>
    </row>
    <row r="94" spans="2:9" outlineLevel="1">
      <c r="B94" s="122" t="s">
        <v>864</v>
      </c>
      <c r="C94" s="144">
        <v>-214952.36</v>
      </c>
      <c r="D94" s="145">
        <v>0</v>
      </c>
      <c r="E94" s="144">
        <v>-214952.36</v>
      </c>
      <c r="F94" s="144">
        <v>0</v>
      </c>
      <c r="G94" s="161" t="str">
        <f t="shared" si="3"/>
        <v xml:space="preserve">  107768</v>
      </c>
      <c r="H94" s="155">
        <v>107768</v>
      </c>
      <c r="I94" s="304">
        <v>107768</v>
      </c>
    </row>
    <row r="95" spans="2:9" outlineLevel="1">
      <c r="B95" s="122" t="s">
        <v>865</v>
      </c>
      <c r="C95" s="144">
        <v>-322104.96000000002</v>
      </c>
      <c r="D95" s="145">
        <v>0</v>
      </c>
      <c r="E95" s="144">
        <v>-322104.96000000002</v>
      </c>
      <c r="F95" s="144">
        <v>0</v>
      </c>
      <c r="G95" s="161" t="str">
        <f t="shared" si="3"/>
        <v xml:space="preserve">  107769</v>
      </c>
      <c r="H95" s="155">
        <v>107769</v>
      </c>
      <c r="I95" s="303">
        <v>107769</v>
      </c>
    </row>
    <row r="96" spans="2:9" outlineLevel="1">
      <c r="B96" s="122" t="s">
        <v>866</v>
      </c>
      <c r="C96" s="144">
        <v>-176431.43</v>
      </c>
      <c r="D96" s="145">
        <v>0</v>
      </c>
      <c r="E96" s="144">
        <v>-176431.43</v>
      </c>
      <c r="F96" s="144">
        <v>0</v>
      </c>
      <c r="G96" s="161" t="str">
        <f t="shared" si="3"/>
        <v xml:space="preserve">  107771</v>
      </c>
      <c r="H96" s="155">
        <v>107771</v>
      </c>
      <c r="I96" s="303">
        <v>107769</v>
      </c>
    </row>
    <row r="97" spans="2:9" outlineLevel="1">
      <c r="B97" s="122" t="s">
        <v>867</v>
      </c>
      <c r="C97" s="144">
        <v>-297292.99</v>
      </c>
      <c r="D97" s="145">
        <v>0</v>
      </c>
      <c r="E97" s="144">
        <v>-297292.99</v>
      </c>
      <c r="F97" s="144">
        <v>0</v>
      </c>
      <c r="G97" s="161" t="str">
        <f t="shared" si="3"/>
        <v xml:space="preserve">  107775</v>
      </c>
      <c r="H97" s="155">
        <v>107775</v>
      </c>
      <c r="I97" s="303">
        <v>107771</v>
      </c>
    </row>
    <row r="98" spans="2:9" outlineLevel="1">
      <c r="B98" s="122" t="s">
        <v>868</v>
      </c>
      <c r="C98" s="144">
        <v>-105727.45</v>
      </c>
      <c r="D98" s="145">
        <v>0</v>
      </c>
      <c r="E98" s="144">
        <v>-105727.45</v>
      </c>
      <c r="F98" s="144">
        <v>0</v>
      </c>
      <c r="G98" s="161" t="str">
        <f t="shared" si="3"/>
        <v xml:space="preserve">  107776</v>
      </c>
      <c r="H98" s="155">
        <v>107776</v>
      </c>
      <c r="I98" s="304">
        <v>107775</v>
      </c>
    </row>
    <row r="99" spans="2:9" outlineLevel="1">
      <c r="B99" s="122" t="s">
        <v>869</v>
      </c>
      <c r="C99" s="144">
        <v>-98645.32</v>
      </c>
      <c r="D99" s="145">
        <v>0</v>
      </c>
      <c r="E99" s="144">
        <v>-98645.32</v>
      </c>
      <c r="F99" s="144">
        <v>0</v>
      </c>
      <c r="G99" s="161" t="str">
        <f t="shared" si="3"/>
        <v xml:space="preserve">  107777</v>
      </c>
      <c r="H99" s="155">
        <v>107777</v>
      </c>
      <c r="I99" s="303">
        <v>107776</v>
      </c>
    </row>
    <row r="100" spans="2:9" outlineLevel="1">
      <c r="B100" s="122" t="s">
        <v>870</v>
      </c>
      <c r="C100" s="144">
        <v>-97190.03</v>
      </c>
      <c r="D100" s="145">
        <v>0</v>
      </c>
      <c r="E100" s="144">
        <v>-97190.03</v>
      </c>
      <c r="F100" s="144">
        <v>0</v>
      </c>
      <c r="G100" s="161" t="str">
        <f t="shared" si="3"/>
        <v xml:space="preserve">  107779</v>
      </c>
      <c r="H100" s="155">
        <v>107779</v>
      </c>
      <c r="I100" s="304">
        <v>107779</v>
      </c>
    </row>
    <row r="101" spans="2:9" outlineLevel="1">
      <c r="B101" s="122" t="s">
        <v>871</v>
      </c>
      <c r="C101" s="144">
        <v>-368322.06</v>
      </c>
      <c r="D101" s="145">
        <v>0</v>
      </c>
      <c r="E101" s="144">
        <v>-368322.06</v>
      </c>
      <c r="F101" s="144">
        <v>0</v>
      </c>
      <c r="G101" s="161" t="str">
        <f t="shared" si="3"/>
        <v xml:space="preserve">  107781</v>
      </c>
      <c r="H101" s="155">
        <v>107781</v>
      </c>
      <c r="I101" s="304">
        <v>107781</v>
      </c>
    </row>
    <row r="102" spans="2:9" outlineLevel="1">
      <c r="B102" s="122" t="s">
        <v>872</v>
      </c>
      <c r="C102" s="144">
        <v>-326012.11</v>
      </c>
      <c r="D102" s="145">
        <v>0</v>
      </c>
      <c r="E102" s="144">
        <v>-326012.11</v>
      </c>
      <c r="F102" s="144">
        <v>0</v>
      </c>
      <c r="G102" s="161" t="str">
        <f t="shared" si="3"/>
        <v xml:space="preserve">  107782</v>
      </c>
      <c r="H102" s="155">
        <v>107782</v>
      </c>
      <c r="I102" s="303">
        <v>107782</v>
      </c>
    </row>
    <row r="103" spans="2:9" outlineLevel="1">
      <c r="B103" s="122" t="s">
        <v>873</v>
      </c>
      <c r="C103" s="144">
        <v>-161084.03</v>
      </c>
      <c r="D103" s="145">
        <v>0</v>
      </c>
      <c r="E103" s="144">
        <v>-161084.03</v>
      </c>
      <c r="F103" s="144">
        <v>0</v>
      </c>
      <c r="G103" s="161" t="str">
        <f t="shared" si="3"/>
        <v xml:space="preserve">  107784</v>
      </c>
      <c r="H103" s="155">
        <v>107784</v>
      </c>
      <c r="I103" s="304">
        <v>107784</v>
      </c>
    </row>
    <row r="104" spans="2:9" outlineLevel="1">
      <c r="B104" s="122" t="s">
        <v>874</v>
      </c>
      <c r="C104" s="144">
        <v>238640.49</v>
      </c>
      <c r="D104" s="145">
        <v>0</v>
      </c>
      <c r="E104" s="144">
        <v>238640.49</v>
      </c>
      <c r="F104" s="144">
        <v>0</v>
      </c>
      <c r="G104" s="161" t="str">
        <f t="shared" si="3"/>
        <v xml:space="preserve">  107786</v>
      </c>
      <c r="H104" s="155">
        <v>107786</v>
      </c>
      <c r="I104" s="304">
        <v>107786</v>
      </c>
    </row>
    <row r="105" spans="2:9" outlineLevel="1">
      <c r="B105" s="122" t="s">
        <v>875</v>
      </c>
      <c r="C105" s="144">
        <v>-80264.47</v>
      </c>
      <c r="D105" s="145">
        <v>0</v>
      </c>
      <c r="E105" s="144">
        <v>-80264.47</v>
      </c>
      <c r="F105" s="144">
        <v>0</v>
      </c>
      <c r="G105" s="161" t="str">
        <f t="shared" si="3"/>
        <v xml:space="preserve">  107787</v>
      </c>
      <c r="H105" s="155">
        <v>107787</v>
      </c>
      <c r="I105" s="303">
        <v>107787</v>
      </c>
    </row>
    <row r="106" spans="2:9" outlineLevel="1">
      <c r="B106" s="122" t="s">
        <v>876</v>
      </c>
      <c r="C106" s="144">
        <v>-121016.63</v>
      </c>
      <c r="D106" s="145">
        <v>0</v>
      </c>
      <c r="E106" s="144">
        <v>-121016.63</v>
      </c>
      <c r="F106" s="144">
        <v>0</v>
      </c>
      <c r="G106" s="161" t="str">
        <f t="shared" si="3"/>
        <v xml:space="preserve">  107789</v>
      </c>
      <c r="H106" s="155">
        <v>107789</v>
      </c>
      <c r="I106" s="304">
        <v>107789</v>
      </c>
    </row>
    <row r="107" spans="2:9" outlineLevel="1">
      <c r="B107" s="122" t="s">
        <v>877</v>
      </c>
      <c r="C107" s="144">
        <v>144138.12</v>
      </c>
      <c r="D107" s="145">
        <v>0</v>
      </c>
      <c r="E107" s="144">
        <v>144138.12</v>
      </c>
      <c r="F107" s="144">
        <v>0</v>
      </c>
      <c r="G107" s="161" t="str">
        <f t="shared" si="3"/>
        <v xml:space="preserve">  107791</v>
      </c>
      <c r="H107" s="155">
        <v>107791</v>
      </c>
      <c r="I107" s="304">
        <v>107791</v>
      </c>
    </row>
    <row r="108" spans="2:9" outlineLevel="1">
      <c r="B108" s="122" t="s">
        <v>878</v>
      </c>
      <c r="C108" s="144">
        <v>-391471.57</v>
      </c>
      <c r="D108" s="145">
        <v>0</v>
      </c>
      <c r="E108" s="144">
        <v>-391471.57</v>
      </c>
      <c r="F108" s="144">
        <v>0</v>
      </c>
      <c r="G108" s="161" t="str">
        <f t="shared" si="3"/>
        <v xml:space="preserve">  107793</v>
      </c>
      <c r="H108" s="155">
        <v>107793</v>
      </c>
      <c r="I108" s="303">
        <v>107793</v>
      </c>
    </row>
    <row r="109" spans="2:9" outlineLevel="1">
      <c r="B109" s="122" t="s">
        <v>879</v>
      </c>
      <c r="C109" s="144">
        <v>-509531.12</v>
      </c>
      <c r="D109" s="145">
        <v>0</v>
      </c>
      <c r="E109" s="144">
        <v>-509531.12</v>
      </c>
      <c r="F109" s="144">
        <v>0</v>
      </c>
      <c r="G109" s="161" t="str">
        <f t="shared" si="3"/>
        <v xml:space="preserve">  107797</v>
      </c>
      <c r="H109" s="155">
        <v>107797</v>
      </c>
      <c r="I109" s="304">
        <v>107797</v>
      </c>
    </row>
    <row r="110" spans="2:9" outlineLevel="1">
      <c r="B110" s="122" t="s">
        <v>880</v>
      </c>
      <c r="C110" s="144">
        <v>69569.73</v>
      </c>
      <c r="D110" s="145">
        <v>0</v>
      </c>
      <c r="E110" s="144">
        <v>69569.73</v>
      </c>
      <c r="F110" s="144">
        <v>0</v>
      </c>
      <c r="G110" s="161" t="str">
        <f t="shared" si="3"/>
        <v xml:space="preserve">  107798</v>
      </c>
      <c r="H110" s="155">
        <v>107798</v>
      </c>
      <c r="I110" s="303">
        <v>107798</v>
      </c>
    </row>
    <row r="111" spans="2:9" outlineLevel="1">
      <c r="B111" s="122" t="s">
        <v>881</v>
      </c>
      <c r="C111" s="144">
        <v>182588.54</v>
      </c>
      <c r="D111" s="145">
        <v>0</v>
      </c>
      <c r="E111" s="144">
        <v>182588.54</v>
      </c>
      <c r="F111" s="144">
        <v>0</v>
      </c>
      <c r="G111" s="161" t="str">
        <f t="shared" ref="G111:G142" si="4">LEFT(B111,8)</f>
        <v xml:space="preserve">  107800</v>
      </c>
      <c r="H111" s="155">
        <v>107800</v>
      </c>
      <c r="I111" s="304">
        <v>107800</v>
      </c>
    </row>
    <row r="112" spans="2:9" outlineLevel="1">
      <c r="B112" s="122" t="s">
        <v>882</v>
      </c>
      <c r="C112" s="144">
        <v>-449768.13</v>
      </c>
      <c r="D112" s="145">
        <v>0</v>
      </c>
      <c r="E112" s="144">
        <v>-449768.13</v>
      </c>
      <c r="F112" s="144">
        <v>0</v>
      </c>
      <c r="G112" s="161" t="str">
        <f t="shared" si="4"/>
        <v xml:space="preserve">  107803</v>
      </c>
      <c r="H112" s="155">
        <v>107803</v>
      </c>
      <c r="I112" s="303">
        <v>107803</v>
      </c>
    </row>
    <row r="113" spans="2:9" outlineLevel="1">
      <c r="B113" s="122" t="s">
        <v>883</v>
      </c>
      <c r="C113" s="144">
        <v>-211827.98</v>
      </c>
      <c r="D113" s="145">
        <v>0</v>
      </c>
      <c r="E113" s="144">
        <v>-211827.98</v>
      </c>
      <c r="F113" s="144">
        <v>0</v>
      </c>
      <c r="G113" s="161" t="str">
        <f t="shared" si="4"/>
        <v xml:space="preserve">  107805</v>
      </c>
      <c r="H113" s="155">
        <v>107805</v>
      </c>
      <c r="I113" s="304">
        <v>107805</v>
      </c>
    </row>
    <row r="114" spans="2:9" outlineLevel="1">
      <c r="B114" s="122" t="s">
        <v>884</v>
      </c>
      <c r="C114" s="144">
        <v>-206657.27</v>
      </c>
      <c r="D114" s="145">
        <v>0</v>
      </c>
      <c r="E114" s="144">
        <v>-206657.27</v>
      </c>
      <c r="F114" s="144">
        <v>0</v>
      </c>
      <c r="G114" s="161" t="str">
        <f t="shared" si="4"/>
        <v xml:space="preserve">  107808</v>
      </c>
      <c r="H114" s="155">
        <v>107808</v>
      </c>
      <c r="I114" s="304">
        <v>107808</v>
      </c>
    </row>
    <row r="115" spans="2:9" outlineLevel="1">
      <c r="B115" s="122" t="s">
        <v>885</v>
      </c>
      <c r="C115" s="144">
        <v>-280729.32</v>
      </c>
      <c r="D115" s="145">
        <v>0</v>
      </c>
      <c r="E115" s="144">
        <v>-280729.32</v>
      </c>
      <c r="F115" s="144">
        <v>0</v>
      </c>
      <c r="G115" s="161" t="str">
        <f t="shared" si="4"/>
        <v xml:space="preserve">  107811</v>
      </c>
      <c r="H115" s="155">
        <v>107811</v>
      </c>
      <c r="I115" s="303">
        <v>107811</v>
      </c>
    </row>
    <row r="116" spans="2:9" outlineLevel="1">
      <c r="B116" s="122" t="s">
        <v>886</v>
      </c>
      <c r="C116" s="144">
        <v>-325631.34000000003</v>
      </c>
      <c r="D116" s="145">
        <v>0</v>
      </c>
      <c r="E116" s="144">
        <v>-325631.34000000003</v>
      </c>
      <c r="F116" s="144">
        <v>0</v>
      </c>
      <c r="G116" s="161" t="str">
        <f t="shared" si="4"/>
        <v xml:space="preserve">  107812</v>
      </c>
      <c r="H116" s="155">
        <v>107812</v>
      </c>
      <c r="I116" s="304">
        <v>107812</v>
      </c>
    </row>
    <row r="117" spans="2:9" outlineLevel="1">
      <c r="B117" s="122" t="s">
        <v>887</v>
      </c>
      <c r="C117" s="145">
        <v>0</v>
      </c>
      <c r="D117" s="145">
        <v>0</v>
      </c>
      <c r="E117" s="144">
        <v>0</v>
      </c>
      <c r="F117" s="144">
        <v>0</v>
      </c>
      <c r="G117" s="161" t="str">
        <f t="shared" si="4"/>
        <v xml:space="preserve">  107815</v>
      </c>
      <c r="H117" s="155">
        <v>107815</v>
      </c>
      <c r="I117" s="304"/>
    </row>
    <row r="118" spans="2:9" outlineLevel="1">
      <c r="B118" s="122" t="s">
        <v>888</v>
      </c>
      <c r="C118" s="144">
        <v>-173566.73</v>
      </c>
      <c r="D118" s="145">
        <v>0</v>
      </c>
      <c r="E118" s="144">
        <v>-173566.73</v>
      </c>
      <c r="F118" s="144">
        <v>0</v>
      </c>
      <c r="G118" s="161" t="str">
        <f t="shared" si="4"/>
        <v xml:space="preserve">  107816</v>
      </c>
      <c r="H118" s="155">
        <v>107816</v>
      </c>
      <c r="I118" s="304">
        <v>107816</v>
      </c>
    </row>
    <row r="119" spans="2:9" outlineLevel="1">
      <c r="B119" s="122" t="s">
        <v>889</v>
      </c>
      <c r="C119" s="144">
        <v>-382598.5</v>
      </c>
      <c r="D119" s="145">
        <v>0</v>
      </c>
      <c r="E119" s="144">
        <v>-382598.5</v>
      </c>
      <c r="F119" s="144">
        <v>0</v>
      </c>
      <c r="G119" s="161" t="str">
        <f t="shared" si="4"/>
        <v xml:space="preserve">  107817</v>
      </c>
      <c r="H119" s="155">
        <v>107817</v>
      </c>
      <c r="I119" s="303">
        <v>107817</v>
      </c>
    </row>
    <row r="120" spans="2:9" outlineLevel="1">
      <c r="B120" s="122" t="s">
        <v>890</v>
      </c>
      <c r="C120" s="144">
        <v>-112907.32</v>
      </c>
      <c r="D120" s="145">
        <v>0</v>
      </c>
      <c r="E120" s="144">
        <v>-112907.32</v>
      </c>
      <c r="F120" s="144">
        <v>0</v>
      </c>
      <c r="G120" s="161" t="str">
        <f t="shared" si="4"/>
        <v xml:space="preserve">  107818</v>
      </c>
      <c r="H120" s="155">
        <v>107818</v>
      </c>
      <c r="I120" s="303">
        <v>107818</v>
      </c>
    </row>
    <row r="121" spans="2:9" outlineLevel="1">
      <c r="B121" s="122" t="s">
        <v>891</v>
      </c>
      <c r="C121" s="145">
        <v>0</v>
      </c>
      <c r="D121" s="145">
        <v>0</v>
      </c>
      <c r="E121" s="144">
        <v>0</v>
      </c>
      <c r="F121" s="144">
        <v>0</v>
      </c>
      <c r="G121" s="161" t="str">
        <f t="shared" si="4"/>
        <v xml:space="preserve">  107819</v>
      </c>
      <c r="H121" s="155">
        <v>107819</v>
      </c>
      <c r="I121" s="303"/>
    </row>
    <row r="122" spans="2:9" outlineLevel="1">
      <c r="B122" s="122" t="s">
        <v>892</v>
      </c>
      <c r="C122" s="144">
        <v>-288509.2</v>
      </c>
      <c r="D122" s="145">
        <v>0</v>
      </c>
      <c r="E122" s="144">
        <v>-288509.2</v>
      </c>
      <c r="F122" s="144">
        <v>0</v>
      </c>
      <c r="G122" s="161" t="str">
        <f t="shared" si="4"/>
        <v xml:space="preserve">  107825</v>
      </c>
      <c r="H122" s="155">
        <v>107825</v>
      </c>
      <c r="I122" s="303">
        <v>107825</v>
      </c>
    </row>
    <row r="123" spans="2:9" outlineLevel="1">
      <c r="B123" s="122" t="s">
        <v>893</v>
      </c>
      <c r="C123" s="144">
        <v>-216091.66</v>
      </c>
      <c r="D123" s="145">
        <v>0</v>
      </c>
      <c r="E123" s="144">
        <v>-216091.66</v>
      </c>
      <c r="F123" s="144">
        <v>0</v>
      </c>
      <c r="G123" s="161" t="str">
        <f t="shared" si="4"/>
        <v xml:space="preserve">  107827</v>
      </c>
      <c r="H123" s="155">
        <v>107827</v>
      </c>
      <c r="I123" s="304">
        <v>107827</v>
      </c>
    </row>
    <row r="124" spans="2:9" outlineLevel="1">
      <c r="B124" s="122" t="s">
        <v>894</v>
      </c>
      <c r="C124" s="144">
        <v>-347235.1</v>
      </c>
      <c r="D124" s="145">
        <v>0</v>
      </c>
      <c r="E124" s="144">
        <v>-347235.1</v>
      </c>
      <c r="F124" s="144">
        <v>0</v>
      </c>
      <c r="G124" s="161" t="str">
        <f t="shared" si="4"/>
        <v xml:space="preserve">  107829</v>
      </c>
      <c r="H124" s="155">
        <v>107829</v>
      </c>
      <c r="I124" s="303">
        <v>107829</v>
      </c>
    </row>
    <row r="125" spans="2:9" outlineLevel="1">
      <c r="B125" s="122" t="s">
        <v>895</v>
      </c>
      <c r="C125" s="144">
        <v>-149330.88</v>
      </c>
      <c r="D125" s="145">
        <v>0</v>
      </c>
      <c r="E125" s="144">
        <v>-149330.88</v>
      </c>
      <c r="F125" s="144">
        <v>0</v>
      </c>
      <c r="G125" s="161" t="str">
        <f t="shared" si="4"/>
        <v xml:space="preserve">  107837</v>
      </c>
      <c r="H125" s="155">
        <v>107837</v>
      </c>
      <c r="I125" s="303">
        <v>107837</v>
      </c>
    </row>
    <row r="126" spans="2:9" outlineLevel="1">
      <c r="B126" s="122" t="s">
        <v>896</v>
      </c>
      <c r="C126" s="144">
        <v>-249575.44</v>
      </c>
      <c r="D126" s="145">
        <v>0</v>
      </c>
      <c r="E126" s="144">
        <v>-249575.44</v>
      </c>
      <c r="F126" s="144">
        <v>0</v>
      </c>
      <c r="G126" s="161" t="str">
        <f t="shared" si="4"/>
        <v xml:space="preserve">  107838</v>
      </c>
      <c r="H126" s="155">
        <v>107838</v>
      </c>
      <c r="I126" s="303">
        <v>107838</v>
      </c>
    </row>
    <row r="127" spans="2:9" outlineLevel="1">
      <c r="B127" s="122" t="s">
        <v>897</v>
      </c>
      <c r="C127" s="144">
        <v>-266579.11</v>
      </c>
      <c r="D127" s="145">
        <v>0</v>
      </c>
      <c r="E127" s="144">
        <v>-266579.11</v>
      </c>
      <c r="F127" s="144">
        <v>0</v>
      </c>
      <c r="G127" s="161" t="str">
        <f t="shared" si="4"/>
        <v xml:space="preserve">  107842</v>
      </c>
      <c r="H127" s="155">
        <v>107842</v>
      </c>
      <c r="I127" s="304">
        <v>107842</v>
      </c>
    </row>
    <row r="128" spans="2:9" outlineLevel="1">
      <c r="B128" s="122" t="s">
        <v>898</v>
      </c>
      <c r="C128" s="144">
        <v>-227750.47</v>
      </c>
      <c r="D128" s="145">
        <v>0</v>
      </c>
      <c r="E128" s="144">
        <v>-227750.47</v>
      </c>
      <c r="F128" s="144">
        <v>0</v>
      </c>
      <c r="G128" s="161" t="str">
        <f t="shared" si="4"/>
        <v xml:space="preserve">  107845</v>
      </c>
      <c r="H128" s="155">
        <v>107845</v>
      </c>
      <c r="I128" s="303">
        <v>107845</v>
      </c>
    </row>
    <row r="129" spans="2:9" outlineLevel="1">
      <c r="B129" s="122" t="s">
        <v>899</v>
      </c>
      <c r="C129" s="144">
        <v>-122182.07</v>
      </c>
      <c r="D129" s="145">
        <v>0</v>
      </c>
      <c r="E129" s="144">
        <v>-122182.07</v>
      </c>
      <c r="F129" s="144">
        <v>0</v>
      </c>
      <c r="G129" s="161" t="str">
        <f t="shared" si="4"/>
        <v xml:space="preserve">  107851</v>
      </c>
      <c r="H129" s="155">
        <v>107851</v>
      </c>
      <c r="I129" s="304">
        <v>107851</v>
      </c>
    </row>
    <row r="130" spans="2:9" outlineLevel="1">
      <c r="B130" s="122" t="s">
        <v>900</v>
      </c>
      <c r="C130" s="144">
        <v>-213704.86</v>
      </c>
      <c r="D130" s="145">
        <v>0</v>
      </c>
      <c r="E130" s="144">
        <v>-213704.86</v>
      </c>
      <c r="F130" s="144">
        <v>0</v>
      </c>
      <c r="G130" s="161" t="str">
        <f t="shared" si="4"/>
        <v xml:space="preserve">  107852</v>
      </c>
      <c r="H130" s="155">
        <v>107852</v>
      </c>
      <c r="I130" s="304">
        <v>107852</v>
      </c>
    </row>
    <row r="131" spans="2:9" outlineLevel="1">
      <c r="B131" s="122" t="s">
        <v>901</v>
      </c>
      <c r="C131" s="144">
        <v>-204297.58</v>
      </c>
      <c r="D131" s="145">
        <v>0</v>
      </c>
      <c r="E131" s="144">
        <v>-204297.58</v>
      </c>
      <c r="F131" s="144">
        <v>0</v>
      </c>
      <c r="G131" s="161" t="str">
        <f t="shared" si="4"/>
        <v xml:space="preserve">  107853</v>
      </c>
      <c r="H131" s="155">
        <v>107853</v>
      </c>
      <c r="I131" s="303">
        <v>107853</v>
      </c>
    </row>
    <row r="132" spans="2:9" outlineLevel="1">
      <c r="B132" s="122" t="s">
        <v>902</v>
      </c>
      <c r="C132" s="144">
        <v>-334312.03000000003</v>
      </c>
      <c r="D132" s="145">
        <v>0</v>
      </c>
      <c r="E132" s="144">
        <v>-334312.03000000003</v>
      </c>
      <c r="F132" s="144">
        <v>0</v>
      </c>
      <c r="G132" s="161" t="str">
        <f t="shared" si="4"/>
        <v xml:space="preserve">  107862</v>
      </c>
      <c r="H132" s="155">
        <v>107862</v>
      </c>
      <c r="I132" s="303">
        <v>107862</v>
      </c>
    </row>
    <row r="133" spans="2:9" outlineLevel="1">
      <c r="B133" s="122" t="s">
        <v>903</v>
      </c>
      <c r="C133" s="144">
        <v>-129598.24</v>
      </c>
      <c r="D133" s="145">
        <v>0</v>
      </c>
      <c r="E133" s="144">
        <v>-129598.24</v>
      </c>
      <c r="F133" s="144">
        <v>0</v>
      </c>
      <c r="G133" s="161" t="str">
        <f t="shared" si="4"/>
        <v xml:space="preserve">  107881</v>
      </c>
      <c r="H133" s="155">
        <v>107881</v>
      </c>
      <c r="I133" s="303">
        <v>107881</v>
      </c>
    </row>
    <row r="134" spans="2:9" outlineLevel="1">
      <c r="B134" s="122" t="s">
        <v>904</v>
      </c>
      <c r="C134" s="144">
        <v>-585565.35</v>
      </c>
      <c r="D134" s="145">
        <v>0</v>
      </c>
      <c r="E134" s="144">
        <v>-585565.35</v>
      </c>
      <c r="F134" s="144">
        <v>0</v>
      </c>
      <c r="G134" s="161" t="str">
        <f t="shared" si="4"/>
        <v xml:space="preserve">  107886</v>
      </c>
      <c r="H134" s="155">
        <v>107886</v>
      </c>
      <c r="I134" s="303">
        <v>107886</v>
      </c>
    </row>
    <row r="135" spans="2:9" outlineLevel="1">
      <c r="B135" s="122" t="s">
        <v>905</v>
      </c>
      <c r="C135" s="144">
        <v>-411595.4</v>
      </c>
      <c r="D135" s="145">
        <v>0</v>
      </c>
      <c r="E135" s="144">
        <v>-411595.4</v>
      </c>
      <c r="F135" s="144">
        <v>0</v>
      </c>
      <c r="G135" s="161" t="str">
        <f t="shared" si="4"/>
        <v xml:space="preserve">  107887</v>
      </c>
      <c r="H135" s="155">
        <v>107887</v>
      </c>
      <c r="I135" s="303">
        <v>107887</v>
      </c>
    </row>
    <row r="136" spans="2:9" outlineLevel="1">
      <c r="B136" s="122" t="s">
        <v>906</v>
      </c>
      <c r="C136" s="144">
        <v>-410895.79</v>
      </c>
      <c r="D136" s="145">
        <v>0</v>
      </c>
      <c r="E136" s="144">
        <v>-410895.79</v>
      </c>
      <c r="F136" s="144">
        <v>0</v>
      </c>
      <c r="G136" s="161" t="str">
        <f t="shared" si="4"/>
        <v xml:space="preserve">  107888</v>
      </c>
      <c r="H136" s="155">
        <v>107888</v>
      </c>
      <c r="I136" s="304">
        <v>107888</v>
      </c>
    </row>
    <row r="137" spans="2:9" outlineLevel="1">
      <c r="B137" s="122" t="s">
        <v>907</v>
      </c>
      <c r="C137" s="144">
        <v>-24435.68</v>
      </c>
      <c r="D137" s="145">
        <v>0</v>
      </c>
      <c r="E137" s="144">
        <v>-24435.68</v>
      </c>
      <c r="F137" s="144">
        <v>0</v>
      </c>
      <c r="G137" s="161" t="str">
        <f t="shared" si="4"/>
        <v xml:space="preserve">  107890</v>
      </c>
      <c r="H137" s="155">
        <v>107890</v>
      </c>
      <c r="I137" s="303">
        <v>107890</v>
      </c>
    </row>
    <row r="138" spans="2:9" outlineLevel="1">
      <c r="B138" s="122" t="s">
        <v>908</v>
      </c>
      <c r="C138" s="144">
        <v>-237446.41</v>
      </c>
      <c r="D138" s="145">
        <v>0</v>
      </c>
      <c r="E138" s="144">
        <v>-237446.41</v>
      </c>
      <c r="F138" s="144">
        <v>0</v>
      </c>
      <c r="G138" s="161" t="str">
        <f t="shared" si="4"/>
        <v xml:space="preserve">  107891</v>
      </c>
      <c r="H138" s="155">
        <v>107891</v>
      </c>
      <c r="I138" s="304">
        <v>107891</v>
      </c>
    </row>
    <row r="139" spans="2:9" outlineLevel="1">
      <c r="B139" s="122" t="s">
        <v>909</v>
      </c>
      <c r="C139" s="144">
        <v>-663833.31999999995</v>
      </c>
      <c r="D139" s="145">
        <v>0</v>
      </c>
      <c r="E139" s="144">
        <v>-663833.31999999995</v>
      </c>
      <c r="F139" s="144">
        <v>0</v>
      </c>
      <c r="G139" s="161" t="str">
        <f t="shared" si="4"/>
        <v xml:space="preserve">  107892</v>
      </c>
      <c r="H139" s="155">
        <v>107892</v>
      </c>
      <c r="I139" s="303">
        <v>107892</v>
      </c>
    </row>
    <row r="140" spans="2:9" outlineLevel="1">
      <c r="B140" s="122" t="s">
        <v>910</v>
      </c>
      <c r="C140" s="144">
        <v>-12284.12</v>
      </c>
      <c r="D140" s="145">
        <v>0</v>
      </c>
      <c r="E140" s="144">
        <v>-12284.12</v>
      </c>
      <c r="F140" s="144">
        <v>0</v>
      </c>
      <c r="G140" s="161" t="str">
        <f t="shared" si="4"/>
        <v xml:space="preserve">  107898</v>
      </c>
      <c r="H140" s="155">
        <v>107898</v>
      </c>
      <c r="I140" s="304">
        <v>107898</v>
      </c>
    </row>
    <row r="141" spans="2:9" outlineLevel="1">
      <c r="B141" s="122" t="s">
        <v>911</v>
      </c>
      <c r="C141" s="144">
        <v>-684992.57</v>
      </c>
      <c r="D141" s="145">
        <v>0</v>
      </c>
      <c r="E141" s="144">
        <v>-684992.57</v>
      </c>
      <c r="F141" s="144">
        <v>0</v>
      </c>
      <c r="G141" s="161" t="str">
        <f t="shared" si="4"/>
        <v xml:space="preserve">  107900</v>
      </c>
      <c r="H141" s="155">
        <v>107900</v>
      </c>
      <c r="I141" s="303">
        <v>107900</v>
      </c>
    </row>
    <row r="142" spans="2:9" outlineLevel="1">
      <c r="B142" s="122" t="s">
        <v>912</v>
      </c>
      <c r="C142" s="144">
        <v>-312648.44</v>
      </c>
      <c r="D142" s="145">
        <v>0</v>
      </c>
      <c r="E142" s="144">
        <v>-312648.44</v>
      </c>
      <c r="F142" s="144">
        <v>0</v>
      </c>
      <c r="G142" s="161" t="str">
        <f t="shared" si="4"/>
        <v xml:space="preserve">  107906</v>
      </c>
      <c r="H142" s="155">
        <v>107906</v>
      </c>
      <c r="I142" s="304">
        <v>107906</v>
      </c>
    </row>
    <row r="143" spans="2:9" outlineLevel="1">
      <c r="B143" s="122" t="s">
        <v>935</v>
      </c>
      <c r="C143" s="144">
        <v>-190364.44</v>
      </c>
      <c r="D143" s="145">
        <v>0</v>
      </c>
      <c r="E143" s="144">
        <v>-190364.44</v>
      </c>
      <c r="F143" s="144">
        <v>0</v>
      </c>
      <c r="G143" s="161" t="str">
        <f t="shared" ref="G143:G160" si="5">LEFT(B143,8)</f>
        <v xml:space="preserve">  107907</v>
      </c>
      <c r="H143" s="155">
        <v>107907</v>
      </c>
      <c r="I143" s="303">
        <v>107907</v>
      </c>
    </row>
    <row r="144" spans="2:9" outlineLevel="1">
      <c r="B144" s="122" t="s">
        <v>913</v>
      </c>
      <c r="C144" s="144">
        <v>-443.35</v>
      </c>
      <c r="D144" s="145">
        <v>0</v>
      </c>
      <c r="E144" s="144">
        <v>-443.35</v>
      </c>
      <c r="F144" s="144">
        <v>0</v>
      </c>
      <c r="G144" s="161" t="str">
        <f t="shared" si="5"/>
        <v xml:space="preserve">  107912</v>
      </c>
      <c r="H144" s="155">
        <v>107912</v>
      </c>
      <c r="I144" s="303"/>
    </row>
    <row r="145" spans="2:9" outlineLevel="1">
      <c r="B145" s="122" t="s">
        <v>914</v>
      </c>
      <c r="C145" s="145">
        <v>0</v>
      </c>
      <c r="D145" s="145">
        <v>0</v>
      </c>
      <c r="E145" s="144">
        <v>0</v>
      </c>
      <c r="F145" s="144">
        <v>0</v>
      </c>
      <c r="G145" s="161" t="str">
        <f t="shared" si="5"/>
        <v xml:space="preserve">  107921</v>
      </c>
      <c r="H145" s="155">
        <v>107921</v>
      </c>
    </row>
    <row r="146" spans="2:9" outlineLevel="1">
      <c r="B146" s="122" t="s">
        <v>915</v>
      </c>
      <c r="C146" s="144">
        <v>-328593.07</v>
      </c>
      <c r="D146" s="145">
        <v>0</v>
      </c>
      <c r="E146" s="144">
        <v>-328593.07</v>
      </c>
      <c r="F146" s="144">
        <v>0</v>
      </c>
      <c r="G146" s="161" t="str">
        <f t="shared" si="5"/>
        <v xml:space="preserve">  107924</v>
      </c>
      <c r="H146" s="155">
        <v>107924</v>
      </c>
      <c r="I146" s="304">
        <v>107924</v>
      </c>
    </row>
    <row r="147" spans="2:9" outlineLevel="1">
      <c r="B147" s="122" t="s">
        <v>916</v>
      </c>
      <c r="C147" s="144">
        <v>-353757.45</v>
      </c>
      <c r="D147" s="145">
        <v>0</v>
      </c>
      <c r="E147" s="144">
        <v>-353757.45</v>
      </c>
      <c r="F147" s="144">
        <v>0</v>
      </c>
      <c r="G147" s="161" t="str">
        <f t="shared" si="5"/>
        <v xml:space="preserve">  107925</v>
      </c>
      <c r="H147" s="155">
        <v>107925</v>
      </c>
      <c r="I147" s="304">
        <v>107925</v>
      </c>
    </row>
    <row r="148" spans="2:9" outlineLevel="1">
      <c r="B148" s="122" t="s">
        <v>917</v>
      </c>
      <c r="C148" s="144">
        <v>-364402.22</v>
      </c>
      <c r="D148" s="145">
        <v>0</v>
      </c>
      <c r="E148" s="144">
        <v>-364402.22</v>
      </c>
      <c r="F148" s="144">
        <v>0</v>
      </c>
      <c r="G148" s="161" t="str">
        <f t="shared" si="5"/>
        <v xml:space="preserve">  107926</v>
      </c>
      <c r="H148" s="155">
        <v>107926</v>
      </c>
      <c r="I148" s="303">
        <v>107926</v>
      </c>
    </row>
    <row r="149" spans="2:9" outlineLevel="1">
      <c r="B149" s="122" t="s">
        <v>918</v>
      </c>
      <c r="C149" s="144">
        <v>-510858.37</v>
      </c>
      <c r="D149" s="145">
        <v>0</v>
      </c>
      <c r="E149" s="144">
        <v>-510858.37</v>
      </c>
      <c r="F149" s="144">
        <v>0</v>
      </c>
      <c r="G149" s="161" t="str">
        <f t="shared" si="5"/>
        <v xml:space="preserve">  107928</v>
      </c>
      <c r="H149" s="155">
        <v>107928</v>
      </c>
      <c r="I149" s="303">
        <v>107928</v>
      </c>
    </row>
    <row r="150" spans="2:9" outlineLevel="1">
      <c r="B150" s="122" t="s">
        <v>919</v>
      </c>
      <c r="C150" s="144">
        <v>-619008.35</v>
      </c>
      <c r="D150" s="145">
        <v>0</v>
      </c>
      <c r="E150" s="144">
        <v>-619008.35</v>
      </c>
      <c r="F150" s="144">
        <v>0</v>
      </c>
      <c r="G150" s="161" t="str">
        <f t="shared" si="5"/>
        <v xml:space="preserve">  107929</v>
      </c>
      <c r="H150" s="155">
        <v>107929</v>
      </c>
      <c r="I150" s="304">
        <v>107929</v>
      </c>
    </row>
    <row r="151" spans="2:9" outlineLevel="1">
      <c r="B151" s="122" t="s">
        <v>920</v>
      </c>
      <c r="C151" s="144">
        <v>-458620.15999999997</v>
      </c>
      <c r="D151" s="145">
        <v>0</v>
      </c>
      <c r="E151" s="144">
        <v>-458620.15999999997</v>
      </c>
      <c r="F151" s="144">
        <v>0</v>
      </c>
      <c r="G151" s="161" t="str">
        <f t="shared" si="5"/>
        <v xml:space="preserve">  107933</v>
      </c>
      <c r="H151" s="155">
        <v>107933</v>
      </c>
      <c r="I151" s="304">
        <v>107933</v>
      </c>
    </row>
    <row r="152" spans="2:9" outlineLevel="1">
      <c r="B152" s="122" t="s">
        <v>921</v>
      </c>
      <c r="C152" s="145">
        <v>0</v>
      </c>
      <c r="D152" s="145">
        <v>0</v>
      </c>
      <c r="E152" s="144">
        <v>0</v>
      </c>
      <c r="F152" s="144">
        <v>0</v>
      </c>
      <c r="G152" s="161" t="str">
        <f t="shared" si="5"/>
        <v xml:space="preserve">  107935</v>
      </c>
      <c r="H152" s="155">
        <v>107935</v>
      </c>
      <c r="I152" s="304"/>
    </row>
    <row r="153" spans="2:9" outlineLevel="1">
      <c r="B153" s="122" t="s">
        <v>922</v>
      </c>
      <c r="C153" s="144">
        <v>-189986.35</v>
      </c>
      <c r="D153" s="145">
        <v>0</v>
      </c>
      <c r="E153" s="144">
        <v>-189986.35</v>
      </c>
      <c r="F153" s="144">
        <v>0</v>
      </c>
      <c r="G153" s="161" t="str">
        <f t="shared" si="5"/>
        <v xml:space="preserve">  107936</v>
      </c>
      <c r="H153" s="155">
        <v>107936</v>
      </c>
      <c r="I153" s="303">
        <v>107936</v>
      </c>
    </row>
    <row r="154" spans="2:9" outlineLevel="1">
      <c r="B154" s="122" t="s">
        <v>923</v>
      </c>
      <c r="C154" s="144">
        <v>-225636.02</v>
      </c>
      <c r="D154" s="145">
        <v>0</v>
      </c>
      <c r="E154" s="144">
        <v>-225636.02</v>
      </c>
      <c r="F154" s="144">
        <v>0</v>
      </c>
      <c r="G154" s="161" t="str">
        <f t="shared" si="5"/>
        <v xml:space="preserve">  107937</v>
      </c>
      <c r="H154" s="155">
        <v>107937</v>
      </c>
      <c r="I154" s="304">
        <v>107937</v>
      </c>
    </row>
    <row r="155" spans="2:9" outlineLevel="1">
      <c r="B155" s="122" t="s">
        <v>924</v>
      </c>
      <c r="C155" s="144">
        <v>-476259.56</v>
      </c>
      <c r="D155" s="145">
        <v>0</v>
      </c>
      <c r="E155" s="144">
        <v>-476259.56</v>
      </c>
      <c r="F155" s="144">
        <v>0</v>
      </c>
      <c r="G155" s="161" t="str">
        <f t="shared" si="5"/>
        <v xml:space="preserve">  107940</v>
      </c>
      <c r="H155" s="155">
        <v>107940</v>
      </c>
      <c r="I155" s="303">
        <v>107940</v>
      </c>
    </row>
    <row r="156" spans="2:9" outlineLevel="1">
      <c r="B156" s="122" t="s">
        <v>925</v>
      </c>
      <c r="C156" s="145">
        <v>0</v>
      </c>
      <c r="D156" s="145">
        <v>0</v>
      </c>
      <c r="E156" s="144">
        <v>0</v>
      </c>
      <c r="F156" s="144">
        <v>0</v>
      </c>
      <c r="G156" s="161" t="str">
        <f t="shared" si="5"/>
        <v xml:space="preserve">  107941</v>
      </c>
      <c r="H156" s="155">
        <v>107941</v>
      </c>
      <c r="I156" s="303"/>
    </row>
    <row r="157" spans="2:9" outlineLevel="1">
      <c r="B157" s="122" t="s">
        <v>926</v>
      </c>
      <c r="C157" s="145">
        <v>0</v>
      </c>
      <c r="D157" s="145">
        <v>0</v>
      </c>
      <c r="E157" s="144">
        <v>0</v>
      </c>
      <c r="F157" s="144">
        <v>0</v>
      </c>
      <c r="G157" s="161" t="str">
        <f t="shared" si="5"/>
        <v xml:space="preserve">  107947</v>
      </c>
      <c r="H157" s="155">
        <v>107947</v>
      </c>
      <c r="I157" s="303"/>
    </row>
    <row r="158" spans="2:9" outlineLevel="1">
      <c r="B158" s="122" t="s">
        <v>927</v>
      </c>
      <c r="C158" s="144">
        <v>-610649.68999999994</v>
      </c>
      <c r="D158" s="145">
        <v>0</v>
      </c>
      <c r="E158" s="144">
        <v>-610649.68999999994</v>
      </c>
      <c r="F158" s="144">
        <v>0</v>
      </c>
      <c r="G158" s="161" t="str">
        <f t="shared" si="5"/>
        <v xml:space="preserve">  107948</v>
      </c>
      <c r="H158" s="155">
        <v>107948</v>
      </c>
      <c r="I158" s="303">
        <v>107948</v>
      </c>
    </row>
    <row r="159" spans="2:9" outlineLevel="1">
      <c r="B159" s="122" t="s">
        <v>928</v>
      </c>
      <c r="C159" s="144">
        <v>-649200.09</v>
      </c>
      <c r="D159" s="145">
        <v>0</v>
      </c>
      <c r="E159" s="144">
        <v>-649200.09</v>
      </c>
      <c r="F159" s="144">
        <v>0</v>
      </c>
      <c r="G159" s="161" t="str">
        <f t="shared" si="5"/>
        <v xml:space="preserve">  107952</v>
      </c>
      <c r="H159" s="155">
        <v>107952</v>
      </c>
      <c r="I159" s="304">
        <v>107952</v>
      </c>
    </row>
    <row r="160" spans="2:9" outlineLevel="1">
      <c r="B160" s="122" t="s">
        <v>929</v>
      </c>
      <c r="C160" s="144">
        <v>-691287.04000000004</v>
      </c>
      <c r="D160" s="145">
        <v>0</v>
      </c>
      <c r="E160" s="144">
        <v>-691287.04000000004</v>
      </c>
      <c r="F160" s="144">
        <v>0</v>
      </c>
      <c r="G160" s="161" t="str">
        <f t="shared" si="5"/>
        <v xml:space="preserve">  107958</v>
      </c>
      <c r="H160" s="155">
        <v>107958</v>
      </c>
      <c r="I160" s="303">
        <v>107958</v>
      </c>
    </row>
    <row r="161" spans="2:8" outlineLevel="1">
      <c r="B161" s="122"/>
      <c r="C161" s="144"/>
      <c r="D161" s="145"/>
      <c r="E161" s="144"/>
      <c r="F161" s="144"/>
      <c r="G161" s="161"/>
      <c r="H161" s="155"/>
    </row>
    <row r="162" spans="2:8" outlineLevel="1">
      <c r="B162" s="122"/>
      <c r="C162" s="144"/>
      <c r="D162" s="145"/>
      <c r="E162" s="144"/>
      <c r="F162" s="144">
        <v>0</v>
      </c>
      <c r="G162" s="161" t="str">
        <f t="shared" ref="G162:G178" si="6">LEFT(B162,8)</f>
        <v/>
      </c>
      <c r="H162" s="155"/>
    </row>
    <row r="163" spans="2:8" outlineLevel="1">
      <c r="B163" s="122"/>
      <c r="C163" s="144"/>
      <c r="D163" s="145"/>
      <c r="E163" s="144"/>
      <c r="F163" s="144">
        <v>0</v>
      </c>
      <c r="G163" s="161" t="str">
        <f t="shared" si="6"/>
        <v/>
      </c>
      <c r="H163" s="155"/>
    </row>
    <row r="164" spans="2:8" outlineLevel="1">
      <c r="B164" s="122"/>
      <c r="C164" s="144"/>
      <c r="D164" s="145"/>
      <c r="E164" s="144"/>
      <c r="F164" s="144">
        <v>0</v>
      </c>
      <c r="G164" s="161" t="str">
        <f t="shared" si="6"/>
        <v/>
      </c>
      <c r="H164" s="155"/>
    </row>
    <row r="165" spans="2:8" outlineLevel="1">
      <c r="B165" s="122"/>
      <c r="C165" s="144"/>
      <c r="D165" s="145"/>
      <c r="E165" s="144"/>
      <c r="F165" s="144">
        <v>0</v>
      </c>
      <c r="G165" s="161" t="str">
        <f t="shared" si="6"/>
        <v/>
      </c>
      <c r="H165" s="155"/>
    </row>
    <row r="166" spans="2:8" outlineLevel="1">
      <c r="B166" s="122"/>
      <c r="C166" s="144"/>
      <c r="D166" s="145"/>
      <c r="E166" s="144"/>
      <c r="F166" s="144">
        <v>0</v>
      </c>
      <c r="G166" s="161" t="str">
        <f t="shared" si="6"/>
        <v/>
      </c>
      <c r="H166" s="155"/>
    </row>
    <row r="167" spans="2:8" outlineLevel="1">
      <c r="B167" s="122"/>
      <c r="C167" s="144"/>
      <c r="D167" s="145"/>
      <c r="E167" s="144"/>
      <c r="F167" s="144">
        <v>0</v>
      </c>
      <c r="G167" s="161" t="str">
        <f t="shared" si="6"/>
        <v/>
      </c>
      <c r="H167" s="155"/>
    </row>
    <row r="168" spans="2:8" outlineLevel="1">
      <c r="B168" s="122"/>
      <c r="C168" s="144"/>
      <c r="D168" s="145"/>
      <c r="E168" s="144"/>
      <c r="F168" s="144">
        <v>0</v>
      </c>
      <c r="G168" s="161" t="str">
        <f t="shared" si="6"/>
        <v/>
      </c>
      <c r="H168" s="155"/>
    </row>
    <row r="169" spans="2:8" outlineLevel="1">
      <c r="B169" s="122"/>
      <c r="C169" s="145"/>
      <c r="D169" s="145"/>
      <c r="E169" s="144"/>
      <c r="F169" s="144">
        <v>0</v>
      </c>
      <c r="G169" s="161" t="str">
        <f t="shared" si="6"/>
        <v/>
      </c>
      <c r="H169" s="155"/>
    </row>
    <row r="170" spans="2:8" outlineLevel="1">
      <c r="B170" s="122"/>
      <c r="C170" s="144"/>
      <c r="D170" s="145"/>
      <c r="E170" s="144"/>
      <c r="F170" s="144">
        <v>0</v>
      </c>
      <c r="G170" s="161" t="str">
        <f t="shared" si="6"/>
        <v/>
      </c>
      <c r="H170" s="155"/>
    </row>
    <row r="171" spans="2:8" outlineLevel="1">
      <c r="B171" s="122"/>
      <c r="C171" s="144"/>
      <c r="D171" s="145"/>
      <c r="E171" s="144"/>
      <c r="F171" s="144">
        <v>0</v>
      </c>
      <c r="G171" s="161" t="str">
        <f t="shared" si="6"/>
        <v/>
      </c>
      <c r="H171" s="155"/>
    </row>
    <row r="172" spans="2:8" outlineLevel="1">
      <c r="B172" s="122"/>
      <c r="C172" s="144"/>
      <c r="D172" s="145"/>
      <c r="E172" s="144"/>
      <c r="F172" s="144">
        <v>0</v>
      </c>
      <c r="G172" s="161" t="str">
        <f t="shared" si="6"/>
        <v/>
      </c>
      <c r="H172" s="155"/>
    </row>
    <row r="173" spans="2:8" outlineLevel="1">
      <c r="B173" s="122"/>
      <c r="C173" s="144"/>
      <c r="D173" s="145"/>
      <c r="E173" s="144"/>
      <c r="F173" s="144">
        <v>0</v>
      </c>
      <c r="G173" s="161" t="str">
        <f t="shared" si="6"/>
        <v/>
      </c>
      <c r="H173" s="155"/>
    </row>
    <row r="174" spans="2:8" outlineLevel="1">
      <c r="B174" s="122"/>
      <c r="C174" s="144"/>
      <c r="D174" s="145"/>
      <c r="E174" s="144"/>
      <c r="F174" s="144">
        <v>0</v>
      </c>
      <c r="G174" s="161" t="str">
        <f t="shared" si="6"/>
        <v/>
      </c>
      <c r="H174" s="155"/>
    </row>
    <row r="175" spans="2:8" outlineLevel="1">
      <c r="B175" s="122"/>
      <c r="C175" s="144"/>
      <c r="D175" s="145"/>
      <c r="E175" s="144"/>
      <c r="F175" s="144">
        <v>0</v>
      </c>
      <c r="G175" s="161" t="str">
        <f t="shared" si="6"/>
        <v/>
      </c>
      <c r="H175" s="155"/>
    </row>
    <row r="176" spans="2:8" outlineLevel="1">
      <c r="B176" s="122"/>
      <c r="C176" s="144"/>
      <c r="D176" s="145"/>
      <c r="E176" s="144"/>
      <c r="F176" s="144">
        <v>0</v>
      </c>
      <c r="G176" s="161" t="str">
        <f t="shared" si="6"/>
        <v/>
      </c>
      <c r="H176" s="155"/>
    </row>
    <row r="177" spans="2:9" outlineLevel="1">
      <c r="B177" s="122"/>
      <c r="C177" s="144"/>
      <c r="D177" s="145"/>
      <c r="E177" s="144"/>
      <c r="F177" s="144">
        <v>0</v>
      </c>
      <c r="G177" s="161" t="str">
        <f t="shared" si="6"/>
        <v/>
      </c>
      <c r="H177" s="155"/>
    </row>
    <row r="178" spans="2:9" outlineLevel="1">
      <c r="B178" s="122"/>
      <c r="C178" s="144"/>
      <c r="D178" s="145">
        <v>0</v>
      </c>
      <c r="E178" s="144"/>
      <c r="F178" s="236">
        <v>0</v>
      </c>
      <c r="G178" s="161" t="str">
        <f t="shared" si="6"/>
        <v/>
      </c>
      <c r="H178" s="155"/>
    </row>
    <row r="179" spans="2:9" outlineLevel="1">
      <c r="B179" s="122"/>
      <c r="C179" s="144"/>
      <c r="D179" s="145"/>
      <c r="E179" s="144"/>
      <c r="F179" s="144"/>
      <c r="G179" s="161"/>
      <c r="H179" s="132"/>
    </row>
    <row r="180" spans="2:9" outlineLevel="1">
      <c r="B180" s="122"/>
      <c r="C180" s="144"/>
      <c r="D180" s="145"/>
      <c r="E180" s="144"/>
      <c r="F180" s="144"/>
      <c r="G180" s="161"/>
      <c r="H180" s="132"/>
    </row>
    <row r="181" spans="2:9" outlineLevel="1">
      <c r="B181" s="122"/>
      <c r="C181" s="144"/>
      <c r="D181" s="145"/>
      <c r="E181" s="144"/>
      <c r="F181" s="144"/>
      <c r="G181" s="161"/>
      <c r="H181" s="132"/>
    </row>
    <row r="182" spans="2:9" outlineLevel="1">
      <c r="B182" s="122"/>
      <c r="C182" s="144"/>
      <c r="D182" s="145"/>
      <c r="E182" s="144"/>
      <c r="F182" s="144">
        <v>0</v>
      </c>
      <c r="G182" s="161" t="str">
        <f t="shared" ref="G182:G183" si="7">LEFT(B182,8)</f>
        <v/>
      </c>
      <c r="H182" s="132"/>
    </row>
    <row r="183" spans="2:9" outlineLevel="1">
      <c r="B183" s="122"/>
      <c r="C183" s="144"/>
      <c r="D183" s="145"/>
      <c r="E183" s="144"/>
      <c r="F183" s="144">
        <v>0</v>
      </c>
      <c r="G183" s="161" t="str">
        <f t="shared" si="7"/>
        <v/>
      </c>
      <c r="H183" s="132"/>
    </row>
    <row r="184" spans="2:9" outlineLevel="1">
      <c r="B184" s="122"/>
      <c r="C184" s="144"/>
      <c r="D184" s="145"/>
      <c r="E184" s="144"/>
      <c r="F184" s="144">
        <v>0</v>
      </c>
      <c r="G184" s="161" t="str">
        <f>LEFT(B184,8)</f>
        <v/>
      </c>
      <c r="H184" s="132"/>
    </row>
    <row r="185" spans="2:9">
      <c r="B185" s="233"/>
      <c r="C185" s="234"/>
      <c r="D185" s="235"/>
      <c r="E185" s="234"/>
      <c r="F185" s="144"/>
      <c r="G185" s="161" t="str">
        <f>LEFT(B185,8)</f>
        <v/>
      </c>
      <c r="H185" s="132"/>
      <c r="I185" s="60"/>
    </row>
    <row r="186" spans="2:9">
      <c r="B186" s="122"/>
      <c r="C186" s="144"/>
      <c r="D186" s="145"/>
      <c r="E186" s="144"/>
      <c r="F186" s="144"/>
      <c r="G186" s="161"/>
      <c r="H186" s="132" t="s">
        <v>678</v>
      </c>
    </row>
    <row r="187" spans="2:9">
      <c r="B187" s="122"/>
      <c r="C187" s="144"/>
      <c r="D187" s="145"/>
      <c r="E187" s="144"/>
      <c r="F187" s="144"/>
      <c r="G187" s="161"/>
      <c r="H187" s="132"/>
    </row>
    <row r="188" spans="2:9">
      <c r="B188" s="146" t="s">
        <v>679</v>
      </c>
      <c r="C188" s="147">
        <f>SUM(C14:C187)</f>
        <v>-39351889.920000002</v>
      </c>
      <c r="D188" s="148">
        <v>0</v>
      </c>
      <c r="E188" s="147">
        <f>SUM(E14:E187)</f>
        <v>-39351889.920000002</v>
      </c>
      <c r="F188" s="147">
        <v>0</v>
      </c>
      <c r="G188" s="161"/>
      <c r="H188" s="132"/>
    </row>
    <row r="189" spans="2:9">
      <c r="H189" s="132"/>
    </row>
  </sheetData>
  <sortState xmlns:xlrd2="http://schemas.microsoft.com/office/spreadsheetml/2017/richdata2" ref="B15:H160">
    <sortCondition ref="B15:B160"/>
  </sortState>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EA259"/>
  <sheetViews>
    <sheetView zoomScale="95" zoomScaleNormal="95" workbookViewId="0">
      <pane xSplit="5" ySplit="4" topLeftCell="CM5" activePane="bottomRight" state="frozen"/>
      <selection pane="topRight" activeCell="F1" sqref="F1"/>
      <selection pane="bottomLeft" activeCell="A5" sqref="A5"/>
      <selection pane="bottomRight" activeCell="A5" sqref="A5"/>
    </sheetView>
  </sheetViews>
  <sheetFormatPr defaultRowHeight="12.75"/>
  <cols>
    <col min="1" max="1" width="14.85546875" style="355" bestFit="1" customWidth="1"/>
    <col min="2" max="2" width="13.85546875" style="355" bestFit="1" customWidth="1"/>
    <col min="3" max="3" width="18.7109375" style="355" bestFit="1" customWidth="1"/>
    <col min="4" max="4" width="7.28515625" customWidth="1"/>
    <col min="5" max="5" width="32.28515625" customWidth="1"/>
    <col min="6" max="6" width="11.140625" customWidth="1"/>
    <col min="7" max="7" width="31.42578125" customWidth="1"/>
    <col min="8" max="8" width="14" customWidth="1"/>
    <col min="9" max="9" width="11.42578125" bestFit="1" customWidth="1"/>
    <col min="10" max="10" width="14.85546875" bestFit="1" customWidth="1"/>
    <col min="11" max="14" width="11.7109375" bestFit="1" customWidth="1"/>
    <col min="15" max="15" width="20.85546875" customWidth="1"/>
    <col min="16" max="16" width="3.42578125" bestFit="1" customWidth="1"/>
    <col min="17" max="17" width="12" bestFit="1" customWidth="1"/>
    <col min="18" max="23" width="10.85546875" bestFit="1" customWidth="1"/>
    <col min="24" max="25" width="12.140625" bestFit="1" customWidth="1"/>
    <col min="26" max="26" width="10.85546875" bestFit="1" customWidth="1"/>
    <col min="27" max="27" width="10.5703125" bestFit="1" customWidth="1"/>
    <col min="28" max="28" width="10.140625" bestFit="1" customWidth="1"/>
    <col min="29" max="37" width="10.5703125" bestFit="1" customWidth="1"/>
    <col min="38" max="38" width="16.7109375" customWidth="1"/>
    <col min="39" max="39" width="3.42578125" bestFit="1" customWidth="1"/>
    <col min="40" max="40" width="12" bestFit="1" customWidth="1"/>
    <col min="41" max="48" width="11.5703125" bestFit="1" customWidth="1"/>
    <col min="49" max="49" width="11.28515625" bestFit="1" customWidth="1"/>
    <col min="50" max="50" width="10.85546875" bestFit="1" customWidth="1"/>
    <col min="51" max="58" width="11.28515625" bestFit="1" customWidth="1"/>
    <col min="59" max="65" width="11.5703125" bestFit="1" customWidth="1"/>
    <col min="66" max="66" width="11.28515625" bestFit="1" customWidth="1"/>
    <col min="67" max="76" width="11.5703125" bestFit="1" customWidth="1"/>
    <col min="77" max="77" width="11.28515625" bestFit="1" customWidth="1"/>
    <col min="78" max="78" width="11.5703125" bestFit="1" customWidth="1"/>
    <col min="79" max="79" width="12.28515625" bestFit="1" customWidth="1"/>
    <col min="80" max="80" width="3.42578125" bestFit="1" customWidth="1"/>
    <col min="81" max="81" width="12" bestFit="1" customWidth="1"/>
    <col min="82" max="84" width="12.28515625" bestFit="1" customWidth="1"/>
    <col min="85" max="85" width="3.42578125" bestFit="1" customWidth="1"/>
    <col min="86" max="86" width="12.7109375" bestFit="1" customWidth="1"/>
    <col min="87" max="93" width="13" bestFit="1" customWidth="1"/>
    <col min="94" max="94" width="12.28515625" bestFit="1" customWidth="1"/>
    <col min="95" max="95" width="3.42578125" bestFit="1" customWidth="1"/>
    <col min="96" max="96" width="11.42578125" bestFit="1" customWidth="1"/>
    <col min="97" max="97" width="14.85546875" bestFit="1" customWidth="1"/>
    <col min="98" max="101" width="11.7109375" bestFit="1" customWidth="1"/>
    <col min="102" max="102" width="12.28515625" style="68" bestFit="1" customWidth="1"/>
    <col min="103" max="103" width="12.28515625" customWidth="1"/>
    <col min="104" max="104" width="16.42578125" customWidth="1"/>
    <col min="105" max="105" width="3.42578125" bestFit="1" customWidth="1"/>
    <col min="106" max="106" width="14" customWidth="1"/>
    <col min="107" max="107" width="3" customWidth="1"/>
    <col min="108" max="108" width="19.42578125" customWidth="1"/>
    <col min="109" max="109" width="3.42578125" bestFit="1" customWidth="1"/>
    <col min="110" max="110" width="23.5703125" bestFit="1" customWidth="1"/>
    <col min="111" max="111" width="3.42578125" bestFit="1" customWidth="1"/>
    <col min="112" max="112" width="20.5703125" style="68" bestFit="1" customWidth="1"/>
    <col min="113" max="113" width="10.28515625" style="120" bestFit="1" customWidth="1"/>
    <col min="114" max="114" width="4.42578125" bestFit="1" customWidth="1"/>
    <col min="115" max="115" width="16" bestFit="1" customWidth="1"/>
    <col min="116" max="116" width="14.28515625" bestFit="1" customWidth="1"/>
    <col min="117" max="117" width="12.28515625" bestFit="1" customWidth="1"/>
    <col min="118" max="118" width="16" bestFit="1" customWidth="1"/>
    <col min="119" max="119" width="14.28515625" bestFit="1" customWidth="1"/>
    <col min="120" max="120" width="12.28515625" bestFit="1" customWidth="1"/>
    <col min="121" max="121" width="4.42578125" customWidth="1"/>
    <col min="122" max="122" width="28.85546875" customWidth="1"/>
    <col min="123" max="123" width="18.85546875" customWidth="1"/>
    <col min="124" max="124" width="17.85546875" customWidth="1"/>
    <col min="125" max="125" width="4.42578125" customWidth="1"/>
  </cols>
  <sheetData>
    <row r="1" spans="1:125">
      <c r="A1" s="354"/>
      <c r="DR1" s="356" t="s">
        <v>150</v>
      </c>
    </row>
    <row r="2" spans="1:125" s="358" customFormat="1">
      <c r="A2" s="357">
        <v>1</v>
      </c>
      <c r="B2" s="357">
        <f>A2+1</f>
        <v>2</v>
      </c>
      <c r="C2" s="357">
        <f t="shared" ref="C2:E2" si="0">B2+1</f>
        <v>3</v>
      </c>
      <c r="D2" s="357">
        <f t="shared" si="0"/>
        <v>4</v>
      </c>
      <c r="E2" s="357">
        <f t="shared" si="0"/>
        <v>5</v>
      </c>
      <c r="F2" s="357">
        <f t="shared" ref="F2" si="1">E2+1</f>
        <v>6</v>
      </c>
      <c r="G2" s="357">
        <f t="shared" ref="G2" si="2">F2+1</f>
        <v>7</v>
      </c>
      <c r="H2" s="357">
        <f t="shared" ref="H2" si="3">G2+1</f>
        <v>8</v>
      </c>
      <c r="I2" s="357">
        <f t="shared" ref="I2" si="4">H2+1</f>
        <v>9</v>
      </c>
      <c r="J2" s="357">
        <f t="shared" ref="J2" si="5">I2+1</f>
        <v>10</v>
      </c>
      <c r="K2" s="357">
        <f t="shared" ref="K2" si="6">J2+1</f>
        <v>11</v>
      </c>
      <c r="L2" s="357">
        <f t="shared" ref="L2" si="7">K2+1</f>
        <v>12</v>
      </c>
      <c r="M2" s="357">
        <f t="shared" ref="M2" si="8">L2+1</f>
        <v>13</v>
      </c>
      <c r="N2" s="357">
        <f t="shared" ref="N2" si="9">M2+1</f>
        <v>14</v>
      </c>
      <c r="O2" s="357">
        <f t="shared" ref="O2" si="10">N2+1</f>
        <v>15</v>
      </c>
      <c r="P2" s="357">
        <f t="shared" ref="P2" si="11">O2+1</f>
        <v>16</v>
      </c>
      <c r="Q2" s="357">
        <f t="shared" ref="Q2" si="12">P2+1</f>
        <v>17</v>
      </c>
      <c r="R2" s="357">
        <f t="shared" ref="R2" si="13">Q2+1</f>
        <v>18</v>
      </c>
      <c r="S2" s="357">
        <f t="shared" ref="S2" si="14">R2+1</f>
        <v>19</v>
      </c>
      <c r="T2" s="357">
        <f t="shared" ref="T2" si="15">S2+1</f>
        <v>20</v>
      </c>
      <c r="U2" s="357">
        <f t="shared" ref="U2" si="16">T2+1</f>
        <v>21</v>
      </c>
      <c r="V2" s="357">
        <f t="shared" ref="V2" si="17">U2+1</f>
        <v>22</v>
      </c>
      <c r="W2" s="357">
        <f t="shared" ref="W2" si="18">V2+1</f>
        <v>23</v>
      </c>
      <c r="X2" s="357">
        <f t="shared" ref="X2" si="19">W2+1</f>
        <v>24</v>
      </c>
      <c r="Y2" s="357">
        <f t="shared" ref="Y2" si="20">X2+1</f>
        <v>25</v>
      </c>
      <c r="Z2" s="357">
        <f t="shared" ref="Z2" si="21">Y2+1</f>
        <v>26</v>
      </c>
      <c r="AA2" s="357">
        <f t="shared" ref="AA2" si="22">Z2+1</f>
        <v>27</v>
      </c>
      <c r="AB2" s="357">
        <f t="shared" ref="AB2" si="23">AA2+1</f>
        <v>28</v>
      </c>
      <c r="AC2" s="357">
        <f t="shared" ref="AC2" si="24">AB2+1</f>
        <v>29</v>
      </c>
      <c r="AD2" s="357">
        <f t="shared" ref="AD2" si="25">AC2+1</f>
        <v>30</v>
      </c>
      <c r="AE2" s="357">
        <f t="shared" ref="AE2" si="26">AD2+1</f>
        <v>31</v>
      </c>
      <c r="AF2" s="357">
        <f t="shared" ref="AF2" si="27">AE2+1</f>
        <v>32</v>
      </c>
      <c r="AG2" s="357">
        <f t="shared" ref="AG2" si="28">AF2+1</f>
        <v>33</v>
      </c>
      <c r="AH2" s="357">
        <f t="shared" ref="AH2" si="29">AG2+1</f>
        <v>34</v>
      </c>
      <c r="AI2" s="357">
        <f t="shared" ref="AI2" si="30">AH2+1</f>
        <v>35</v>
      </c>
      <c r="AJ2" s="357">
        <f t="shared" ref="AJ2" si="31">AI2+1</f>
        <v>36</v>
      </c>
      <c r="AK2" s="357">
        <f t="shared" ref="AK2" si="32">AJ2+1</f>
        <v>37</v>
      </c>
      <c r="AL2" s="357">
        <f t="shared" ref="AL2" si="33">AK2+1</f>
        <v>38</v>
      </c>
      <c r="AM2" s="357">
        <f t="shared" ref="AM2" si="34">AL2+1</f>
        <v>39</v>
      </c>
      <c r="AN2" s="357">
        <f t="shared" ref="AN2" si="35">AM2+1</f>
        <v>40</v>
      </c>
      <c r="AO2" s="357">
        <f t="shared" ref="AO2" si="36">AN2+1</f>
        <v>41</v>
      </c>
      <c r="AP2" s="357">
        <f t="shared" ref="AP2" si="37">AO2+1</f>
        <v>42</v>
      </c>
      <c r="AQ2" s="357">
        <f t="shared" ref="AQ2" si="38">AP2+1</f>
        <v>43</v>
      </c>
      <c r="AR2" s="357">
        <f t="shared" ref="AR2" si="39">AQ2+1</f>
        <v>44</v>
      </c>
      <c r="AS2" s="357">
        <f t="shared" ref="AS2" si="40">AR2+1</f>
        <v>45</v>
      </c>
      <c r="AT2" s="357">
        <f t="shared" ref="AT2" si="41">AS2+1</f>
        <v>46</v>
      </c>
      <c r="AU2" s="357">
        <f t="shared" ref="AU2" si="42">AT2+1</f>
        <v>47</v>
      </c>
      <c r="AV2" s="357">
        <f t="shared" ref="AV2" si="43">AU2+1</f>
        <v>48</v>
      </c>
      <c r="AW2" s="357">
        <f t="shared" ref="AW2" si="44">AV2+1</f>
        <v>49</v>
      </c>
      <c r="AX2" s="357">
        <f t="shared" ref="AX2" si="45">AW2+1</f>
        <v>50</v>
      </c>
      <c r="AY2" s="357">
        <f t="shared" ref="AY2" si="46">AX2+1</f>
        <v>51</v>
      </c>
      <c r="AZ2" s="357">
        <f t="shared" ref="AZ2" si="47">AY2+1</f>
        <v>52</v>
      </c>
      <c r="BA2" s="357">
        <f t="shared" ref="BA2" si="48">AZ2+1</f>
        <v>53</v>
      </c>
      <c r="BB2" s="357">
        <f t="shared" ref="BB2" si="49">BA2+1</f>
        <v>54</v>
      </c>
      <c r="BC2" s="357">
        <f t="shared" ref="BC2" si="50">BB2+1</f>
        <v>55</v>
      </c>
      <c r="BD2" s="357">
        <f t="shared" ref="BD2" si="51">BC2+1</f>
        <v>56</v>
      </c>
      <c r="BE2" s="357">
        <f t="shared" ref="BE2" si="52">BD2+1</f>
        <v>57</v>
      </c>
      <c r="BF2" s="357">
        <f t="shared" ref="BF2" si="53">BE2+1</f>
        <v>58</v>
      </c>
      <c r="BG2" s="357">
        <f t="shared" ref="BG2" si="54">BF2+1</f>
        <v>59</v>
      </c>
      <c r="BH2" s="357">
        <f t="shared" ref="BH2" si="55">BG2+1</f>
        <v>60</v>
      </c>
      <c r="BI2" s="357">
        <f t="shared" ref="BI2" si="56">BH2+1</f>
        <v>61</v>
      </c>
      <c r="BJ2" s="357">
        <f t="shared" ref="BJ2" si="57">BI2+1</f>
        <v>62</v>
      </c>
      <c r="BK2" s="357">
        <f t="shared" ref="BK2" si="58">BJ2+1</f>
        <v>63</v>
      </c>
      <c r="BL2" s="357">
        <f t="shared" ref="BL2" si="59">BK2+1</f>
        <v>64</v>
      </c>
      <c r="BM2" s="357">
        <f t="shared" ref="BM2" si="60">BL2+1</f>
        <v>65</v>
      </c>
      <c r="BN2" s="357">
        <f t="shared" ref="BN2" si="61">BM2+1</f>
        <v>66</v>
      </c>
      <c r="BO2" s="357">
        <f t="shared" ref="BO2" si="62">BN2+1</f>
        <v>67</v>
      </c>
      <c r="BP2" s="357">
        <f t="shared" ref="BP2" si="63">BO2+1</f>
        <v>68</v>
      </c>
      <c r="BQ2" s="357">
        <f t="shared" ref="BQ2" si="64">BP2+1</f>
        <v>69</v>
      </c>
      <c r="BR2" s="357">
        <f t="shared" ref="BR2" si="65">BQ2+1</f>
        <v>70</v>
      </c>
      <c r="BS2" s="357">
        <f t="shared" ref="BS2" si="66">BR2+1</f>
        <v>71</v>
      </c>
      <c r="BT2" s="357">
        <f t="shared" ref="BT2" si="67">BS2+1</f>
        <v>72</v>
      </c>
      <c r="BU2" s="357">
        <f t="shared" ref="BU2" si="68">BT2+1</f>
        <v>73</v>
      </c>
      <c r="BV2" s="357">
        <f t="shared" ref="BV2" si="69">BU2+1</f>
        <v>74</v>
      </c>
      <c r="BW2" s="357">
        <f t="shared" ref="BW2" si="70">BV2+1</f>
        <v>75</v>
      </c>
      <c r="BX2" s="357">
        <f t="shared" ref="BX2" si="71">BW2+1</f>
        <v>76</v>
      </c>
      <c r="BY2" s="357">
        <f t="shared" ref="BY2" si="72">BX2+1</f>
        <v>77</v>
      </c>
      <c r="BZ2" s="357">
        <f t="shared" ref="BZ2" si="73">BY2+1</f>
        <v>78</v>
      </c>
      <c r="CA2" s="357">
        <f t="shared" ref="CA2" si="74">BZ2+1</f>
        <v>79</v>
      </c>
      <c r="CB2" s="357">
        <f t="shared" ref="CB2" si="75">CA2+1</f>
        <v>80</v>
      </c>
      <c r="CC2" s="357">
        <f t="shared" ref="CC2" si="76">CB2+1</f>
        <v>81</v>
      </c>
      <c r="CD2" s="357">
        <f t="shared" ref="CD2" si="77">CC2+1</f>
        <v>82</v>
      </c>
      <c r="CE2" s="357">
        <f t="shared" ref="CE2" si="78">CD2+1</f>
        <v>83</v>
      </c>
      <c r="CF2" s="357">
        <f t="shared" ref="CF2" si="79">CE2+1</f>
        <v>84</v>
      </c>
      <c r="CG2" s="357">
        <f t="shared" ref="CG2" si="80">CF2+1</f>
        <v>85</v>
      </c>
      <c r="CH2" s="357">
        <f t="shared" ref="CH2" si="81">CG2+1</f>
        <v>86</v>
      </c>
      <c r="CI2" s="357">
        <f t="shared" ref="CI2" si="82">CH2+1</f>
        <v>87</v>
      </c>
      <c r="CJ2" s="357">
        <f t="shared" ref="CJ2" si="83">CI2+1</f>
        <v>88</v>
      </c>
      <c r="CK2" s="357">
        <f t="shared" ref="CK2" si="84">CJ2+1</f>
        <v>89</v>
      </c>
      <c r="CL2" s="357">
        <f t="shared" ref="CL2" si="85">CK2+1</f>
        <v>90</v>
      </c>
      <c r="CM2" s="357">
        <f t="shared" ref="CM2" si="86">CL2+1</f>
        <v>91</v>
      </c>
      <c r="CN2" s="357">
        <f t="shared" ref="CN2" si="87">CM2+1</f>
        <v>92</v>
      </c>
      <c r="CO2" s="357">
        <f t="shared" ref="CO2" si="88">CN2+1</f>
        <v>93</v>
      </c>
      <c r="CP2" s="357">
        <f t="shared" ref="CP2" si="89">CO2+1</f>
        <v>94</v>
      </c>
      <c r="CQ2" s="357">
        <f t="shared" ref="CQ2" si="90">CP2+1</f>
        <v>95</v>
      </c>
      <c r="CR2" s="357">
        <f t="shared" ref="CR2" si="91">CQ2+1</f>
        <v>96</v>
      </c>
      <c r="CS2" s="357">
        <f t="shared" ref="CS2" si="92">CR2+1</f>
        <v>97</v>
      </c>
      <c r="CT2" s="357">
        <f t="shared" ref="CT2" si="93">CS2+1</f>
        <v>98</v>
      </c>
      <c r="CU2" s="357">
        <f t="shared" ref="CU2" si="94">CT2+1</f>
        <v>99</v>
      </c>
      <c r="CV2" s="357">
        <f t="shared" ref="CV2" si="95">CU2+1</f>
        <v>100</v>
      </c>
      <c r="CW2" s="357">
        <f t="shared" ref="CW2" si="96">CV2+1</f>
        <v>101</v>
      </c>
      <c r="CX2" s="357">
        <f t="shared" ref="CX2" si="97">CW2+1</f>
        <v>102</v>
      </c>
      <c r="CY2" s="357">
        <f t="shared" ref="CY2" si="98">CX2+1</f>
        <v>103</v>
      </c>
      <c r="CZ2" s="357">
        <f t="shared" ref="CZ2" si="99">CY2+1</f>
        <v>104</v>
      </c>
      <c r="DA2" s="357">
        <f t="shared" ref="DA2" si="100">CZ2+1</f>
        <v>105</v>
      </c>
      <c r="DB2" s="357">
        <f t="shared" ref="DB2" si="101">DA2+1</f>
        <v>106</v>
      </c>
      <c r="DC2" s="357">
        <f t="shared" ref="DC2" si="102">DB2+1</f>
        <v>107</v>
      </c>
      <c r="DD2" s="357">
        <f t="shared" ref="DD2" si="103">DC2+1</f>
        <v>108</v>
      </c>
      <c r="DE2" s="357">
        <f t="shared" ref="DE2" si="104">DD2+1</f>
        <v>109</v>
      </c>
      <c r="DF2" s="357">
        <f t="shared" ref="DF2" si="105">DE2+1</f>
        <v>110</v>
      </c>
      <c r="DG2" s="357">
        <f t="shared" ref="DG2" si="106">DF2+1</f>
        <v>111</v>
      </c>
      <c r="DH2" s="357">
        <f t="shared" ref="DH2" si="107">DG2+1</f>
        <v>112</v>
      </c>
      <c r="DI2" s="357">
        <f t="shared" ref="DI2" si="108">DH2+1</f>
        <v>113</v>
      </c>
      <c r="DJ2" s="357">
        <f t="shared" ref="DJ2" si="109">DI2+1</f>
        <v>114</v>
      </c>
      <c r="DK2" s="357">
        <f t="shared" ref="DK2" si="110">DJ2+1</f>
        <v>115</v>
      </c>
      <c r="DL2" s="357">
        <f t="shared" ref="DL2" si="111">DK2+1</f>
        <v>116</v>
      </c>
      <c r="DM2" s="357">
        <f t="shared" ref="DM2" si="112">DL2+1</f>
        <v>117</v>
      </c>
      <c r="DN2" s="357">
        <f t="shared" ref="DN2" si="113">DM2+1</f>
        <v>118</v>
      </c>
      <c r="DO2" s="357">
        <f t="shared" ref="DO2" si="114">DN2+1</f>
        <v>119</v>
      </c>
      <c r="DP2" s="357">
        <f t="shared" ref="DP2" si="115">DO2+1</f>
        <v>120</v>
      </c>
      <c r="DQ2" s="357">
        <f t="shared" ref="DQ2" si="116">DP2+1</f>
        <v>121</v>
      </c>
      <c r="DR2" s="357">
        <f t="shared" ref="DR2" si="117">DQ2+1</f>
        <v>122</v>
      </c>
      <c r="DS2" s="357">
        <f t="shared" ref="DS2" si="118">DR2+1</f>
        <v>123</v>
      </c>
      <c r="DT2" s="357">
        <f t="shared" ref="DT2" si="119">DS2+1</f>
        <v>124</v>
      </c>
      <c r="DU2" s="357">
        <f t="shared" ref="DU2" si="120">DT2+1</f>
        <v>125</v>
      </c>
    </row>
    <row r="3" spans="1:125">
      <c r="I3" s="433" t="s">
        <v>151</v>
      </c>
      <c r="J3" s="433"/>
      <c r="K3" s="433"/>
      <c r="L3" s="433"/>
      <c r="M3" s="433"/>
      <c r="N3" s="433"/>
      <c r="O3" s="433"/>
      <c r="Q3" s="434" t="s">
        <v>152</v>
      </c>
      <c r="R3" s="434"/>
      <c r="S3" s="434"/>
      <c r="T3" s="434"/>
      <c r="U3" s="434"/>
      <c r="V3" s="434"/>
      <c r="W3" s="434"/>
      <c r="X3" s="434"/>
      <c r="Y3" s="434"/>
      <c r="Z3" s="434"/>
      <c r="AA3" s="434"/>
      <c r="AB3" s="434"/>
      <c r="AC3" s="434"/>
      <c r="AD3" s="434"/>
      <c r="AE3" s="434"/>
      <c r="AF3" s="434"/>
      <c r="AG3" s="434"/>
      <c r="AH3" s="434"/>
      <c r="AI3" s="434"/>
      <c r="AJ3" s="434"/>
      <c r="AK3" s="434"/>
      <c r="AL3" s="434"/>
      <c r="AN3" s="435" t="s">
        <v>153</v>
      </c>
      <c r="AO3" s="435"/>
      <c r="AP3" s="435"/>
      <c r="AQ3" s="435"/>
      <c r="AR3" s="435"/>
      <c r="AS3" s="435"/>
      <c r="AT3" s="435"/>
      <c r="AU3" s="435"/>
      <c r="AV3" s="435"/>
      <c r="AW3" s="435"/>
      <c r="AX3" s="435"/>
      <c r="AY3" s="435"/>
      <c r="AZ3" s="435"/>
      <c r="BA3" s="435"/>
      <c r="BB3" s="435"/>
      <c r="BC3" s="435"/>
      <c r="BD3" s="435"/>
      <c r="BE3" s="435"/>
      <c r="BF3" s="435"/>
      <c r="BG3" s="435"/>
      <c r="BH3" s="435"/>
      <c r="BI3" s="435"/>
      <c r="BJ3" s="435"/>
      <c r="BK3" s="435"/>
      <c r="BL3" s="435"/>
      <c r="BM3" s="435"/>
      <c r="BN3" s="435"/>
      <c r="BO3" s="435"/>
      <c r="BP3" s="435"/>
      <c r="BQ3" s="435"/>
      <c r="BR3" s="435"/>
      <c r="BS3" s="435"/>
      <c r="BT3" s="435"/>
      <c r="BU3" s="435"/>
      <c r="BV3" s="435"/>
      <c r="BW3" s="435"/>
      <c r="BX3" s="435"/>
      <c r="BY3" s="435"/>
      <c r="BZ3" s="435"/>
      <c r="CA3" s="435"/>
      <c r="CC3" s="436" t="s">
        <v>154</v>
      </c>
      <c r="CD3" s="436"/>
      <c r="CE3" s="436"/>
      <c r="CF3" s="436"/>
      <c r="CH3" s="437" t="s">
        <v>155</v>
      </c>
      <c r="CI3" s="437"/>
      <c r="CJ3" s="437"/>
      <c r="CK3" s="437"/>
      <c r="CL3" s="437"/>
      <c r="CM3" s="437"/>
      <c r="CN3" s="437"/>
      <c r="CO3" s="437"/>
      <c r="CP3" s="437"/>
      <c r="CR3" s="433" t="s">
        <v>156</v>
      </c>
      <c r="CS3" s="433"/>
      <c r="CT3" s="433"/>
      <c r="CU3" s="433"/>
      <c r="CV3" s="433"/>
      <c r="CW3" s="433"/>
      <c r="CX3" s="433"/>
      <c r="DH3" s="155" t="s">
        <v>157</v>
      </c>
      <c r="DI3" s="156"/>
      <c r="DK3" s="433" t="s">
        <v>158</v>
      </c>
      <c r="DL3" s="433"/>
      <c r="DM3" s="433"/>
      <c r="DN3" s="433" t="s">
        <v>159</v>
      </c>
      <c r="DO3" s="433"/>
      <c r="DP3" s="433"/>
      <c r="DR3" s="359" t="s">
        <v>160</v>
      </c>
    </row>
    <row r="4" spans="1:125" ht="54.75" customHeight="1">
      <c r="A4" s="360" t="s">
        <v>161</v>
      </c>
      <c r="B4" s="360" t="s">
        <v>162</v>
      </c>
      <c r="C4" s="360" t="s">
        <v>163</v>
      </c>
      <c r="D4" s="360" t="s">
        <v>164</v>
      </c>
      <c r="E4" s="360" t="s">
        <v>165</v>
      </c>
      <c r="F4" s="360" t="s">
        <v>166</v>
      </c>
      <c r="G4" s="360" t="s">
        <v>167</v>
      </c>
      <c r="H4" s="360" t="s">
        <v>168</v>
      </c>
      <c r="I4" s="360" t="s">
        <v>2</v>
      </c>
      <c r="J4" s="360" t="s">
        <v>5</v>
      </c>
      <c r="K4" s="360" t="s">
        <v>7</v>
      </c>
      <c r="L4" s="360" t="s">
        <v>10</v>
      </c>
      <c r="M4" s="360" t="s">
        <v>12</v>
      </c>
      <c r="N4" s="360" t="s">
        <v>14</v>
      </c>
      <c r="O4" s="360" t="s">
        <v>169</v>
      </c>
      <c r="P4" s="360"/>
      <c r="Q4" s="361" t="s">
        <v>18</v>
      </c>
      <c r="R4" s="361" t="s">
        <v>20</v>
      </c>
      <c r="S4" s="361" t="s">
        <v>22</v>
      </c>
      <c r="T4" s="361" t="s">
        <v>24</v>
      </c>
      <c r="U4" s="361" t="s">
        <v>26</v>
      </c>
      <c r="V4" s="361" t="s">
        <v>28</v>
      </c>
      <c r="W4" s="361" t="s">
        <v>30</v>
      </c>
      <c r="X4" s="361" t="s">
        <v>32</v>
      </c>
      <c r="Y4" s="361" t="s">
        <v>34</v>
      </c>
      <c r="Z4" s="361" t="s">
        <v>36</v>
      </c>
      <c r="AA4" s="361" t="s">
        <v>38</v>
      </c>
      <c r="AB4" s="361" t="s">
        <v>40</v>
      </c>
      <c r="AC4" s="361" t="s">
        <v>42</v>
      </c>
      <c r="AD4" s="361" t="s">
        <v>44</v>
      </c>
      <c r="AE4" s="361" t="s">
        <v>46</v>
      </c>
      <c r="AF4" s="361" t="s">
        <v>47</v>
      </c>
      <c r="AG4" s="361" t="s">
        <v>49</v>
      </c>
      <c r="AH4" s="364" t="s">
        <v>51</v>
      </c>
      <c r="AI4" s="364" t="s">
        <v>53</v>
      </c>
      <c r="AJ4" s="364" t="s">
        <v>55</v>
      </c>
      <c r="AK4" s="364" t="s">
        <v>57</v>
      </c>
      <c r="AL4" s="361" t="s">
        <v>169</v>
      </c>
      <c r="AM4" s="360"/>
      <c r="AN4" s="362" t="s">
        <v>61</v>
      </c>
      <c r="AO4" s="362" t="s">
        <v>63</v>
      </c>
      <c r="AP4" s="362" t="s">
        <v>65</v>
      </c>
      <c r="AQ4" s="362" t="s">
        <v>67</v>
      </c>
      <c r="AR4" s="362" t="s">
        <v>69</v>
      </c>
      <c r="AS4" s="362" t="s">
        <v>71</v>
      </c>
      <c r="AT4" s="362" t="s">
        <v>73</v>
      </c>
      <c r="AU4" s="362" t="s">
        <v>75</v>
      </c>
      <c r="AV4" s="362" t="s">
        <v>77</v>
      </c>
      <c r="AW4" s="362" t="s">
        <v>79</v>
      </c>
      <c r="AX4" s="362" t="s">
        <v>81</v>
      </c>
      <c r="AY4" s="362" t="s">
        <v>83</v>
      </c>
      <c r="AZ4" s="362" t="s">
        <v>85</v>
      </c>
      <c r="BA4" s="362" t="s">
        <v>87</v>
      </c>
      <c r="BB4" s="362" t="s">
        <v>89</v>
      </c>
      <c r="BC4" s="362" t="s">
        <v>91</v>
      </c>
      <c r="BD4" s="362" t="s">
        <v>93</v>
      </c>
      <c r="BE4" s="362" t="s">
        <v>95</v>
      </c>
      <c r="BF4" s="362" t="s">
        <v>97</v>
      </c>
      <c r="BG4" s="363" t="s">
        <v>758</v>
      </c>
      <c r="BH4" s="363" t="s">
        <v>759</v>
      </c>
      <c r="BI4" s="363" t="s">
        <v>760</v>
      </c>
      <c r="BJ4" s="363" t="s">
        <v>761</v>
      </c>
      <c r="BK4" s="363" t="s">
        <v>762</v>
      </c>
      <c r="BL4" s="363" t="s">
        <v>763</v>
      </c>
      <c r="BM4" s="363" t="s">
        <v>764</v>
      </c>
      <c r="BN4" s="362" t="s">
        <v>101</v>
      </c>
      <c r="BO4" s="362" t="s">
        <v>103</v>
      </c>
      <c r="BP4" s="362" t="s">
        <v>105</v>
      </c>
      <c r="BQ4" s="362" t="s">
        <v>107</v>
      </c>
      <c r="BR4" s="362" t="s">
        <v>109</v>
      </c>
      <c r="BS4" s="362" t="s">
        <v>111</v>
      </c>
      <c r="BT4" s="362" t="s">
        <v>113</v>
      </c>
      <c r="BU4" s="362" t="s">
        <v>170</v>
      </c>
      <c r="BV4" s="364" t="s">
        <v>171</v>
      </c>
      <c r="BW4" s="362" t="s">
        <v>117</v>
      </c>
      <c r="BX4" s="362" t="s">
        <v>119</v>
      </c>
      <c r="BY4" s="362" t="s">
        <v>121</v>
      </c>
      <c r="BZ4" s="362" t="s">
        <v>123</v>
      </c>
      <c r="CA4" s="362" t="s">
        <v>169</v>
      </c>
      <c r="CB4" s="360"/>
      <c r="CC4" s="365" t="s">
        <v>127</v>
      </c>
      <c r="CD4" s="365" t="s">
        <v>129</v>
      </c>
      <c r="CE4" s="365" t="s">
        <v>131</v>
      </c>
      <c r="CF4" s="365" t="s">
        <v>169</v>
      </c>
      <c r="CG4" s="360"/>
      <c r="CH4" s="366" t="s">
        <v>135</v>
      </c>
      <c r="CI4" s="366" t="s">
        <v>137</v>
      </c>
      <c r="CJ4" s="366" t="s">
        <v>139</v>
      </c>
      <c r="CK4" s="366" t="s">
        <v>777</v>
      </c>
      <c r="CL4" s="366" t="s">
        <v>778</v>
      </c>
      <c r="CM4" s="366" t="s">
        <v>779</v>
      </c>
      <c r="CN4" s="366" t="s">
        <v>780</v>
      </c>
      <c r="CO4" s="366" t="s">
        <v>781</v>
      </c>
      <c r="CP4" s="366" t="s">
        <v>169</v>
      </c>
      <c r="CQ4" s="360"/>
      <c r="CR4" s="360" t="s">
        <v>2</v>
      </c>
      <c r="CS4" s="360" t="s">
        <v>5</v>
      </c>
      <c r="CT4" s="360" t="s">
        <v>7</v>
      </c>
      <c r="CU4" s="360" t="s">
        <v>10</v>
      </c>
      <c r="CV4" s="360" t="s">
        <v>12</v>
      </c>
      <c r="CW4" s="360" t="s">
        <v>14</v>
      </c>
      <c r="CX4" s="360" t="s">
        <v>169</v>
      </c>
      <c r="CZ4" s="367" t="s">
        <v>172</v>
      </c>
      <c r="DA4" s="367"/>
      <c r="DB4" s="367" t="s">
        <v>173</v>
      </c>
      <c r="DC4" s="367"/>
      <c r="DD4" s="367" t="s">
        <v>174</v>
      </c>
      <c r="DE4" s="367"/>
      <c r="DF4" s="367" t="s">
        <v>175</v>
      </c>
      <c r="DG4" s="368"/>
      <c r="DH4" s="369" t="s">
        <v>176</v>
      </c>
      <c r="DI4" s="370" t="s">
        <v>177</v>
      </c>
      <c r="DK4" s="360" t="s">
        <v>178</v>
      </c>
      <c r="DL4" s="360" t="s">
        <v>179</v>
      </c>
      <c r="DM4" s="360" t="s">
        <v>169</v>
      </c>
      <c r="DN4" s="360" t="s">
        <v>178</v>
      </c>
      <c r="DO4" s="360" t="s">
        <v>179</v>
      </c>
      <c r="DP4" s="360" t="s">
        <v>169</v>
      </c>
      <c r="DR4" s="364" t="s">
        <v>683</v>
      </c>
      <c r="DS4" s="360" t="s">
        <v>180</v>
      </c>
      <c r="DT4" s="360" t="s">
        <v>181</v>
      </c>
    </row>
    <row r="5" spans="1:125" ht="14.25">
      <c r="A5" s="371">
        <v>827</v>
      </c>
      <c r="B5" s="68">
        <v>9162101</v>
      </c>
      <c r="C5" s="68">
        <v>2101</v>
      </c>
      <c r="D5" s="120"/>
      <c r="E5" s="120" t="s">
        <v>247</v>
      </c>
      <c r="F5" s="120"/>
      <c r="G5" s="120"/>
      <c r="H5" s="68"/>
      <c r="I5" s="372">
        <v>64890.290000000074</v>
      </c>
      <c r="J5" s="372">
        <v>-1296.27</v>
      </c>
      <c r="K5" s="372">
        <v>0</v>
      </c>
      <c r="L5" s="372">
        <v>922.44000000000051</v>
      </c>
      <c r="M5" s="372">
        <v>0</v>
      </c>
      <c r="N5" s="372">
        <v>0</v>
      </c>
      <c r="O5" s="372">
        <v>64516.460000000079</v>
      </c>
      <c r="P5" s="372"/>
      <c r="Q5" s="372">
        <v>808360</v>
      </c>
      <c r="R5" s="372">
        <v>0</v>
      </c>
      <c r="S5" s="372">
        <v>89464</v>
      </c>
      <c r="T5" s="372">
        <v>0</v>
      </c>
      <c r="U5" s="372">
        <v>17127</v>
      </c>
      <c r="V5" s="372">
        <v>38417</v>
      </c>
      <c r="W5" s="372">
        <v>0</v>
      </c>
      <c r="X5" s="372">
        <v>0</v>
      </c>
      <c r="Y5" s="372">
        <v>23932</v>
      </c>
      <c r="Z5" s="372">
        <v>0</v>
      </c>
      <c r="AA5" s="372">
        <v>3500</v>
      </c>
      <c r="AB5" s="372">
        <v>0</v>
      </c>
      <c r="AC5" s="372">
        <v>20000</v>
      </c>
      <c r="AD5" s="372">
        <v>500</v>
      </c>
      <c r="AE5" s="372">
        <v>0</v>
      </c>
      <c r="AF5" s="372">
        <v>0</v>
      </c>
      <c r="AG5" s="372">
        <v>0</v>
      </c>
      <c r="AH5" s="372">
        <v>0</v>
      </c>
      <c r="AI5" s="372">
        <v>0</v>
      </c>
      <c r="AJ5" s="372">
        <v>0</v>
      </c>
      <c r="AK5" s="372">
        <v>0</v>
      </c>
      <c r="AL5" s="372">
        <v>1001300</v>
      </c>
      <c r="AM5" s="372"/>
      <c r="AN5" s="372">
        <v>485568</v>
      </c>
      <c r="AO5" s="372">
        <v>19000</v>
      </c>
      <c r="AP5" s="372">
        <v>162389</v>
      </c>
      <c r="AQ5" s="372">
        <v>21932</v>
      </c>
      <c r="AR5" s="372">
        <v>55994</v>
      </c>
      <c r="AS5" s="372">
        <v>0</v>
      </c>
      <c r="AT5" s="372">
        <v>46866</v>
      </c>
      <c r="AU5" s="372">
        <v>4310</v>
      </c>
      <c r="AV5" s="372">
        <v>2100</v>
      </c>
      <c r="AW5" s="372">
        <v>387</v>
      </c>
      <c r="AX5" s="372">
        <v>7726</v>
      </c>
      <c r="AY5" s="372">
        <v>8417</v>
      </c>
      <c r="AZ5" s="372">
        <v>1000</v>
      </c>
      <c r="BA5" s="372">
        <v>2000</v>
      </c>
      <c r="BB5" s="372">
        <v>3993</v>
      </c>
      <c r="BC5" s="372">
        <v>18000</v>
      </c>
      <c r="BD5" s="372">
        <v>12725</v>
      </c>
      <c r="BE5" s="372">
        <v>3250</v>
      </c>
      <c r="BF5" s="372">
        <v>43835</v>
      </c>
      <c r="BG5" s="372">
        <v>2400</v>
      </c>
      <c r="BH5" s="372">
        <v>0</v>
      </c>
      <c r="BI5" s="372">
        <v>8000</v>
      </c>
      <c r="BJ5" s="372">
        <v>10195</v>
      </c>
      <c r="BK5" s="372">
        <v>2000</v>
      </c>
      <c r="BL5" s="372">
        <v>0</v>
      </c>
      <c r="BM5" s="372">
        <v>5197</v>
      </c>
      <c r="BN5" s="372">
        <v>0</v>
      </c>
      <c r="BO5" s="372">
        <v>2157</v>
      </c>
      <c r="BP5" s="372">
        <v>7067</v>
      </c>
      <c r="BQ5" s="372">
        <v>0</v>
      </c>
      <c r="BR5" s="372">
        <v>30525</v>
      </c>
      <c r="BS5" s="372">
        <v>0</v>
      </c>
      <c r="BT5" s="372">
        <v>18376</v>
      </c>
      <c r="BU5" s="372">
        <v>14571</v>
      </c>
      <c r="BV5" s="372">
        <v>0</v>
      </c>
      <c r="BW5" s="372">
        <v>0</v>
      </c>
      <c r="BX5" s="372">
        <v>0</v>
      </c>
      <c r="BY5" s="372">
        <v>0</v>
      </c>
      <c r="BZ5" s="372">
        <v>0</v>
      </c>
      <c r="CA5" s="372">
        <v>999980</v>
      </c>
      <c r="CB5" s="372"/>
      <c r="CC5" s="372">
        <v>5440</v>
      </c>
      <c r="CD5" s="372">
        <v>0</v>
      </c>
      <c r="CE5" s="372">
        <v>0</v>
      </c>
      <c r="CF5" s="372">
        <v>5440</v>
      </c>
      <c r="CG5" s="372"/>
      <c r="CH5" s="372">
        <v>0</v>
      </c>
      <c r="CI5" s="372">
        <v>6362</v>
      </c>
      <c r="CJ5" s="372">
        <v>0</v>
      </c>
      <c r="CK5" s="372">
        <v>0</v>
      </c>
      <c r="CL5" s="372">
        <v>0</v>
      </c>
      <c r="CM5" s="372">
        <v>0</v>
      </c>
      <c r="CN5" s="372">
        <v>0</v>
      </c>
      <c r="CO5" s="372">
        <v>0</v>
      </c>
      <c r="CP5" s="372">
        <v>6362</v>
      </c>
      <c r="CQ5" s="372"/>
      <c r="CR5" s="372">
        <v>64914.020000000077</v>
      </c>
      <c r="CS5" s="372">
        <v>0</v>
      </c>
      <c r="CT5" s="372">
        <v>0</v>
      </c>
      <c r="CU5" s="372">
        <v>0.44000000000050932</v>
      </c>
      <c r="CV5" s="372">
        <v>0</v>
      </c>
      <c r="CW5" s="372">
        <v>0</v>
      </c>
      <c r="CX5" s="372">
        <v>64914.460000000079</v>
      </c>
      <c r="CY5" s="372"/>
      <c r="CZ5" s="117"/>
      <c r="DA5" s="374"/>
      <c r="DB5" s="117"/>
      <c r="DC5" s="374"/>
      <c r="DD5" s="375"/>
      <c r="DE5" s="117"/>
      <c r="DF5" s="117"/>
      <c r="DG5" s="372"/>
      <c r="DH5" s="376"/>
      <c r="DI5" s="377"/>
      <c r="DJ5" s="372"/>
      <c r="DK5" s="372">
        <v>70920.459999999934</v>
      </c>
      <c r="DL5" s="372">
        <v>14446.21</v>
      </c>
      <c r="DM5" s="372">
        <v>85366.669999999925</v>
      </c>
      <c r="DN5" s="372">
        <v>31097.459999999934</v>
      </c>
      <c r="DO5" s="372">
        <v>0.20999999999912689</v>
      </c>
      <c r="DP5" s="372">
        <v>31097.669999999933</v>
      </c>
      <c r="DQ5" s="373"/>
      <c r="DR5" s="372"/>
      <c r="DS5" s="378"/>
      <c r="DT5" s="378"/>
    </row>
    <row r="6" spans="1:125" ht="14.25">
      <c r="A6" s="371">
        <v>139</v>
      </c>
      <c r="B6" s="68">
        <v>9167017</v>
      </c>
      <c r="C6" s="68">
        <v>7017</v>
      </c>
      <c r="D6" s="120"/>
      <c r="E6" s="120" t="s">
        <v>704</v>
      </c>
      <c r="F6" s="120"/>
      <c r="G6" s="120"/>
      <c r="H6" s="68"/>
      <c r="I6" s="372">
        <v>173370.00999999949</v>
      </c>
      <c r="J6" s="372">
        <v>3590.97</v>
      </c>
      <c r="K6" s="372">
        <v>0</v>
      </c>
      <c r="L6" s="372">
        <v>0</v>
      </c>
      <c r="M6" s="372">
        <v>0</v>
      </c>
      <c r="N6" s="372">
        <v>0</v>
      </c>
      <c r="O6" s="372">
        <v>176960.97999999949</v>
      </c>
      <c r="P6" s="372"/>
      <c r="Q6" s="372">
        <v>2102278</v>
      </c>
      <c r="R6" s="372">
        <v>0</v>
      </c>
      <c r="S6" s="372">
        <v>1774012</v>
      </c>
      <c r="T6" s="372">
        <v>0</v>
      </c>
      <c r="U6" s="372">
        <v>60000</v>
      </c>
      <c r="V6" s="372">
        <v>16500</v>
      </c>
      <c r="W6" s="372">
        <v>0</v>
      </c>
      <c r="X6" s="372">
        <v>0</v>
      </c>
      <c r="Y6" s="372">
        <v>40000</v>
      </c>
      <c r="Z6" s="372">
        <v>0</v>
      </c>
      <c r="AA6" s="372">
        <v>0</v>
      </c>
      <c r="AB6" s="372">
        <v>0</v>
      </c>
      <c r="AC6" s="372">
        <v>0</v>
      </c>
      <c r="AD6" s="372">
        <v>0</v>
      </c>
      <c r="AE6" s="372">
        <v>0</v>
      </c>
      <c r="AF6" s="372">
        <v>0</v>
      </c>
      <c r="AG6" s="372">
        <v>0</v>
      </c>
      <c r="AH6" s="372">
        <v>0</v>
      </c>
      <c r="AI6" s="372">
        <v>0</v>
      </c>
      <c r="AJ6" s="372">
        <v>0</v>
      </c>
      <c r="AK6" s="372">
        <v>0</v>
      </c>
      <c r="AL6" s="372">
        <v>3992790</v>
      </c>
      <c r="AM6" s="372"/>
      <c r="AN6" s="372">
        <v>1525994</v>
      </c>
      <c r="AO6" s="372">
        <v>0</v>
      </c>
      <c r="AP6" s="372">
        <v>1637473</v>
      </c>
      <c r="AQ6" s="372">
        <v>40200</v>
      </c>
      <c r="AR6" s="372">
        <v>150008</v>
      </c>
      <c r="AS6" s="372">
        <v>0</v>
      </c>
      <c r="AT6" s="372">
        <v>54952</v>
      </c>
      <c r="AU6" s="372">
        <v>16450</v>
      </c>
      <c r="AV6" s="372">
        <v>15000</v>
      </c>
      <c r="AW6" s="372">
        <v>10000</v>
      </c>
      <c r="AX6" s="372">
        <v>22867</v>
      </c>
      <c r="AY6" s="372">
        <v>42358</v>
      </c>
      <c r="AZ6" s="372">
        <v>8700</v>
      </c>
      <c r="BA6" s="372">
        <v>71500</v>
      </c>
      <c r="BB6" s="372">
        <v>8200</v>
      </c>
      <c r="BC6" s="372">
        <v>66000</v>
      </c>
      <c r="BD6" s="372">
        <v>0</v>
      </c>
      <c r="BE6" s="372">
        <v>21700</v>
      </c>
      <c r="BF6" s="372">
        <v>71998</v>
      </c>
      <c r="BG6" s="372">
        <v>6500</v>
      </c>
      <c r="BH6" s="372">
        <v>0</v>
      </c>
      <c r="BI6" s="372">
        <v>12800</v>
      </c>
      <c r="BJ6" s="372">
        <v>7300</v>
      </c>
      <c r="BK6" s="372">
        <v>3000</v>
      </c>
      <c r="BL6" s="372">
        <v>0</v>
      </c>
      <c r="BM6" s="372">
        <v>5000</v>
      </c>
      <c r="BN6" s="372">
        <v>3000</v>
      </c>
      <c r="BO6" s="372">
        <v>4150</v>
      </c>
      <c r="BP6" s="372">
        <v>29000</v>
      </c>
      <c r="BQ6" s="372">
        <v>9000</v>
      </c>
      <c r="BR6" s="372">
        <v>42947</v>
      </c>
      <c r="BS6" s="372">
        <v>0</v>
      </c>
      <c r="BT6" s="372">
        <v>102584</v>
      </c>
      <c r="BU6" s="372">
        <v>30711</v>
      </c>
      <c r="BV6" s="372">
        <v>0</v>
      </c>
      <c r="BW6" s="372">
        <v>0</v>
      </c>
      <c r="BX6" s="372">
        <v>0</v>
      </c>
      <c r="BY6" s="372">
        <v>0</v>
      </c>
      <c r="BZ6" s="372">
        <v>0</v>
      </c>
      <c r="CA6" s="372">
        <v>4019392</v>
      </c>
      <c r="CB6" s="372"/>
      <c r="CC6" s="372">
        <v>10000</v>
      </c>
      <c r="CD6" s="372">
        <v>0</v>
      </c>
      <c r="CE6" s="372">
        <v>0</v>
      </c>
      <c r="CF6" s="372">
        <v>10000</v>
      </c>
      <c r="CG6" s="372"/>
      <c r="CH6" s="372">
        <v>0</v>
      </c>
      <c r="CI6" s="372">
        <v>10000</v>
      </c>
      <c r="CJ6" s="372">
        <v>0</v>
      </c>
      <c r="CK6" s="372">
        <v>0</v>
      </c>
      <c r="CL6" s="372">
        <v>0</v>
      </c>
      <c r="CM6" s="372">
        <v>0</v>
      </c>
      <c r="CN6" s="372">
        <v>0</v>
      </c>
      <c r="CO6" s="372">
        <v>0</v>
      </c>
      <c r="CP6" s="372">
        <v>10000</v>
      </c>
      <c r="CQ6" s="372"/>
      <c r="CR6" s="372">
        <v>150358.97999999949</v>
      </c>
      <c r="CS6" s="372">
        <v>0</v>
      </c>
      <c r="CT6" s="372">
        <v>0</v>
      </c>
      <c r="CU6" s="372">
        <v>0</v>
      </c>
      <c r="CV6" s="372">
        <v>0</v>
      </c>
      <c r="CW6" s="372">
        <v>0</v>
      </c>
      <c r="CX6" s="372">
        <v>150358.97999999949</v>
      </c>
      <c r="CY6" s="372"/>
      <c r="CZ6" s="117"/>
      <c r="DA6" s="374"/>
      <c r="DB6" s="117"/>
      <c r="DC6" s="374"/>
      <c r="DD6" s="375"/>
      <c r="DE6" s="117"/>
      <c r="DF6" s="117"/>
      <c r="DG6" s="372"/>
      <c r="DH6" s="376"/>
      <c r="DI6" s="377"/>
      <c r="DJ6" s="372"/>
      <c r="DK6" s="372">
        <v>23644.920000000035</v>
      </c>
      <c r="DL6" s="372">
        <v>11438.560000000001</v>
      </c>
      <c r="DM6" s="372">
        <v>35083.48000000004</v>
      </c>
      <c r="DN6" s="372">
        <v>-58609.079999999965</v>
      </c>
      <c r="DO6" s="372">
        <v>-0.43999999999869033</v>
      </c>
      <c r="DP6" s="372">
        <v>-58609.51999999996</v>
      </c>
      <c r="DQ6" s="373"/>
      <c r="DR6" s="372"/>
      <c r="DS6" s="378"/>
      <c r="DT6" s="378"/>
    </row>
    <row r="7" spans="1:125" ht="14.25">
      <c r="A7" s="371">
        <v>948</v>
      </c>
      <c r="B7" s="68">
        <v>9163004</v>
      </c>
      <c r="C7" s="68">
        <v>3004</v>
      </c>
      <c r="D7" s="120"/>
      <c r="E7" s="120" t="s">
        <v>727</v>
      </c>
      <c r="F7" s="120"/>
      <c r="G7" s="120"/>
      <c r="H7" s="68"/>
      <c r="I7" s="372">
        <v>360944.66999999993</v>
      </c>
      <c r="J7" s="372">
        <v>21459</v>
      </c>
      <c r="K7" s="372">
        <v>0</v>
      </c>
      <c r="L7" s="372">
        <v>4874.33</v>
      </c>
      <c r="M7" s="372">
        <v>0</v>
      </c>
      <c r="N7" s="372">
        <v>39520.190000000031</v>
      </c>
      <c r="O7" s="372">
        <v>426798.18999999994</v>
      </c>
      <c r="P7" s="372"/>
      <c r="Q7" s="372">
        <v>1410856</v>
      </c>
      <c r="R7" s="372">
        <v>0</v>
      </c>
      <c r="S7" s="372">
        <v>175423</v>
      </c>
      <c r="T7" s="372">
        <v>0</v>
      </c>
      <c r="U7" s="372">
        <v>132070</v>
      </c>
      <c r="V7" s="372">
        <v>45659</v>
      </c>
      <c r="W7" s="372">
        <v>0</v>
      </c>
      <c r="X7" s="372">
        <v>0</v>
      </c>
      <c r="Y7" s="372">
        <v>0</v>
      </c>
      <c r="Z7" s="372">
        <v>5000</v>
      </c>
      <c r="AA7" s="372">
        <v>0</v>
      </c>
      <c r="AB7" s="372">
        <v>0</v>
      </c>
      <c r="AC7" s="372">
        <v>1800</v>
      </c>
      <c r="AD7" s="372">
        <v>0</v>
      </c>
      <c r="AE7" s="372">
        <v>0</v>
      </c>
      <c r="AF7" s="372">
        <v>105000</v>
      </c>
      <c r="AG7" s="372">
        <v>0</v>
      </c>
      <c r="AH7" s="372">
        <v>0</v>
      </c>
      <c r="AI7" s="372">
        <v>0</v>
      </c>
      <c r="AJ7" s="372">
        <v>0</v>
      </c>
      <c r="AK7" s="372">
        <v>0</v>
      </c>
      <c r="AL7" s="372">
        <v>1875808</v>
      </c>
      <c r="AM7" s="372"/>
      <c r="AN7" s="372">
        <v>772087</v>
      </c>
      <c r="AO7" s="372">
        <v>0</v>
      </c>
      <c r="AP7" s="372">
        <v>351039</v>
      </c>
      <c r="AQ7" s="372">
        <v>44110</v>
      </c>
      <c r="AR7" s="372">
        <v>73825</v>
      </c>
      <c r="AS7" s="372">
        <v>2048</v>
      </c>
      <c r="AT7" s="372">
        <v>33077</v>
      </c>
      <c r="AU7" s="372">
        <v>6700</v>
      </c>
      <c r="AV7" s="372">
        <v>12505</v>
      </c>
      <c r="AW7" s="372">
        <v>628</v>
      </c>
      <c r="AX7" s="372">
        <v>0</v>
      </c>
      <c r="AY7" s="372">
        <v>39333</v>
      </c>
      <c r="AZ7" s="372">
        <v>33000</v>
      </c>
      <c r="BA7" s="372">
        <v>4900</v>
      </c>
      <c r="BB7" s="372">
        <v>2500</v>
      </c>
      <c r="BC7" s="372">
        <v>17500</v>
      </c>
      <c r="BD7" s="372">
        <v>16093</v>
      </c>
      <c r="BE7" s="372">
        <v>5800</v>
      </c>
      <c r="BF7" s="372">
        <v>86221</v>
      </c>
      <c r="BG7" s="372">
        <v>2800</v>
      </c>
      <c r="BH7" s="372">
        <v>0</v>
      </c>
      <c r="BI7" s="372">
        <v>4100</v>
      </c>
      <c r="BJ7" s="372">
        <v>5000</v>
      </c>
      <c r="BK7" s="372">
        <v>14000</v>
      </c>
      <c r="BL7" s="372">
        <v>0</v>
      </c>
      <c r="BM7" s="372">
        <v>11266</v>
      </c>
      <c r="BN7" s="372">
        <v>0</v>
      </c>
      <c r="BO7" s="372">
        <v>19925</v>
      </c>
      <c r="BP7" s="372">
        <v>11464</v>
      </c>
      <c r="BQ7" s="372">
        <v>0</v>
      </c>
      <c r="BR7" s="372">
        <v>84669</v>
      </c>
      <c r="BS7" s="372">
        <v>72500</v>
      </c>
      <c r="BT7" s="372">
        <v>110408</v>
      </c>
      <c r="BU7" s="372">
        <v>65890</v>
      </c>
      <c r="BV7" s="372">
        <v>0</v>
      </c>
      <c r="BW7" s="372">
        <v>0</v>
      </c>
      <c r="BX7" s="372">
        <v>0</v>
      </c>
      <c r="BY7" s="372">
        <v>99911</v>
      </c>
      <c r="BZ7" s="372">
        <v>9650</v>
      </c>
      <c r="CA7" s="372">
        <v>2012949</v>
      </c>
      <c r="CB7" s="372"/>
      <c r="CC7" s="372">
        <v>6362</v>
      </c>
      <c r="CD7" s="372">
        <v>0</v>
      </c>
      <c r="CE7" s="372">
        <v>0</v>
      </c>
      <c r="CF7" s="372">
        <v>6362</v>
      </c>
      <c r="CG7" s="372"/>
      <c r="CH7" s="372">
        <v>0</v>
      </c>
      <c r="CI7" s="372">
        <v>11236</v>
      </c>
      <c r="CJ7" s="372">
        <v>0</v>
      </c>
      <c r="CK7" s="372">
        <v>0</v>
      </c>
      <c r="CL7" s="372">
        <v>0</v>
      </c>
      <c r="CM7" s="372">
        <v>0</v>
      </c>
      <c r="CN7" s="372">
        <v>0</v>
      </c>
      <c r="CO7" s="372">
        <v>0</v>
      </c>
      <c r="CP7" s="372">
        <v>11236</v>
      </c>
      <c r="CQ7" s="372"/>
      <c r="CR7" s="372">
        <v>249823.66999999995</v>
      </c>
      <c r="CS7" s="372">
        <v>0</v>
      </c>
      <c r="CT7" s="372">
        <v>0</v>
      </c>
      <c r="CU7" s="372">
        <v>0.32999999999992724</v>
      </c>
      <c r="CV7" s="372">
        <v>0</v>
      </c>
      <c r="CW7" s="372">
        <v>34959.190000000031</v>
      </c>
      <c r="CX7" s="372">
        <v>284783.18999999994</v>
      </c>
      <c r="CY7" s="372"/>
      <c r="CZ7" s="117"/>
      <c r="DA7" s="374"/>
      <c r="DB7" s="117"/>
      <c r="DC7" s="374"/>
      <c r="DD7" s="375"/>
      <c r="DE7" s="117"/>
      <c r="DF7" s="117"/>
      <c r="DG7" s="372"/>
      <c r="DH7" s="376"/>
      <c r="DI7" s="377"/>
      <c r="DJ7" s="372"/>
      <c r="DK7" s="372">
        <v>2775613.0699999984</v>
      </c>
      <c r="DL7" s="372">
        <v>9700.8400000000038</v>
      </c>
      <c r="DM7" s="372">
        <v>2785313.9099999983</v>
      </c>
      <c r="DN7" s="372">
        <v>1560632.0699999984</v>
      </c>
      <c r="DO7" s="372">
        <v>-0.1599999999962165</v>
      </c>
      <c r="DP7" s="372">
        <v>1560631.9099999985</v>
      </c>
      <c r="DQ7" s="373"/>
      <c r="DR7" s="372"/>
      <c r="DS7" s="378"/>
      <c r="DT7" s="378"/>
    </row>
    <row r="8" spans="1:125" ht="14.25">
      <c r="A8" s="371">
        <v>808</v>
      </c>
      <c r="B8" s="68">
        <v>9163072</v>
      </c>
      <c r="C8" s="68">
        <v>3072</v>
      </c>
      <c r="D8" s="120"/>
      <c r="E8" s="120" t="s">
        <v>265</v>
      </c>
      <c r="F8" s="120"/>
      <c r="G8" s="120"/>
      <c r="H8" s="68"/>
      <c r="I8" s="372">
        <v>74206.649999999951</v>
      </c>
      <c r="J8" s="372">
        <v>13032.38</v>
      </c>
      <c r="K8" s="372">
        <v>0</v>
      </c>
      <c r="L8" s="372">
        <v>5034.9999999999927</v>
      </c>
      <c r="M8" s="372">
        <v>0</v>
      </c>
      <c r="N8" s="372">
        <v>0</v>
      </c>
      <c r="O8" s="372">
        <v>92274.029999999941</v>
      </c>
      <c r="P8" s="372"/>
      <c r="Q8" s="372">
        <v>678045</v>
      </c>
      <c r="R8" s="372">
        <v>0</v>
      </c>
      <c r="S8" s="372">
        <v>13516</v>
      </c>
      <c r="T8" s="372">
        <v>0</v>
      </c>
      <c r="U8" s="372">
        <v>17050</v>
      </c>
      <c r="V8" s="372">
        <v>35820</v>
      </c>
      <c r="W8" s="372">
        <v>0</v>
      </c>
      <c r="X8" s="372">
        <v>0</v>
      </c>
      <c r="Y8" s="372">
        <v>65128</v>
      </c>
      <c r="Z8" s="372">
        <v>0</v>
      </c>
      <c r="AA8" s="372">
        <v>0</v>
      </c>
      <c r="AB8" s="372">
        <v>0</v>
      </c>
      <c r="AC8" s="372">
        <v>26200</v>
      </c>
      <c r="AD8" s="372">
        <v>0</v>
      </c>
      <c r="AE8" s="372">
        <v>0</v>
      </c>
      <c r="AF8" s="372">
        <v>0</v>
      </c>
      <c r="AG8" s="372">
        <v>0</v>
      </c>
      <c r="AH8" s="372">
        <v>0</v>
      </c>
      <c r="AI8" s="372">
        <v>0</v>
      </c>
      <c r="AJ8" s="372">
        <v>0</v>
      </c>
      <c r="AK8" s="372">
        <v>0</v>
      </c>
      <c r="AL8" s="372">
        <v>835759</v>
      </c>
      <c r="AM8" s="372"/>
      <c r="AN8" s="372">
        <v>423920</v>
      </c>
      <c r="AO8" s="372">
        <v>9500</v>
      </c>
      <c r="AP8" s="372">
        <v>124257</v>
      </c>
      <c r="AQ8" s="372">
        <v>17310</v>
      </c>
      <c r="AR8" s="372">
        <v>33677</v>
      </c>
      <c r="AS8" s="372">
        <v>0</v>
      </c>
      <c r="AT8" s="372">
        <v>21883</v>
      </c>
      <c r="AU8" s="372">
        <v>3344</v>
      </c>
      <c r="AV8" s="372">
        <v>1800</v>
      </c>
      <c r="AW8" s="372">
        <v>6251</v>
      </c>
      <c r="AX8" s="372">
        <v>0</v>
      </c>
      <c r="AY8" s="372">
        <v>12015</v>
      </c>
      <c r="AZ8" s="372">
        <v>4846</v>
      </c>
      <c r="BA8" s="372">
        <v>2000</v>
      </c>
      <c r="BB8" s="372">
        <v>3200</v>
      </c>
      <c r="BC8" s="372">
        <v>10500</v>
      </c>
      <c r="BD8" s="372">
        <v>7173</v>
      </c>
      <c r="BE8" s="372">
        <v>6190</v>
      </c>
      <c r="BF8" s="372">
        <v>41996</v>
      </c>
      <c r="BG8" s="372">
        <v>2400</v>
      </c>
      <c r="BH8" s="372">
        <v>0</v>
      </c>
      <c r="BI8" s="372">
        <v>4000</v>
      </c>
      <c r="BJ8" s="372">
        <v>6500</v>
      </c>
      <c r="BK8" s="372">
        <v>0</v>
      </c>
      <c r="BL8" s="372">
        <v>0</v>
      </c>
      <c r="BM8" s="372">
        <v>4655</v>
      </c>
      <c r="BN8" s="372">
        <v>0</v>
      </c>
      <c r="BO8" s="372">
        <v>2025</v>
      </c>
      <c r="BP8" s="372">
        <v>5841</v>
      </c>
      <c r="BQ8" s="372">
        <v>0</v>
      </c>
      <c r="BR8" s="372">
        <v>27587</v>
      </c>
      <c r="BS8" s="372">
        <v>0</v>
      </c>
      <c r="BT8" s="372">
        <v>24702</v>
      </c>
      <c r="BU8" s="372">
        <v>24981</v>
      </c>
      <c r="BV8" s="372">
        <v>0</v>
      </c>
      <c r="BW8" s="372">
        <v>0</v>
      </c>
      <c r="BX8" s="372">
        <v>0</v>
      </c>
      <c r="BY8" s="372">
        <v>0</v>
      </c>
      <c r="BZ8" s="372">
        <v>0</v>
      </c>
      <c r="CA8" s="372">
        <v>832553</v>
      </c>
      <c r="CB8" s="372"/>
      <c r="CC8" s="372">
        <v>5035</v>
      </c>
      <c r="CD8" s="372">
        <v>0</v>
      </c>
      <c r="CE8" s="372">
        <v>0</v>
      </c>
      <c r="CF8" s="372">
        <v>5035</v>
      </c>
      <c r="CG8" s="372"/>
      <c r="CH8" s="372">
        <v>0</v>
      </c>
      <c r="CI8" s="372">
        <v>10070</v>
      </c>
      <c r="CJ8" s="372">
        <v>0</v>
      </c>
      <c r="CK8" s="372">
        <v>0</v>
      </c>
      <c r="CL8" s="372">
        <v>0</v>
      </c>
      <c r="CM8" s="372">
        <v>0</v>
      </c>
      <c r="CN8" s="372">
        <v>0</v>
      </c>
      <c r="CO8" s="372">
        <v>0</v>
      </c>
      <c r="CP8" s="372">
        <v>10070</v>
      </c>
      <c r="CQ8" s="372"/>
      <c r="CR8" s="372">
        <v>90445.029999999955</v>
      </c>
      <c r="CS8" s="372">
        <v>0</v>
      </c>
      <c r="CT8" s="372">
        <v>0</v>
      </c>
      <c r="CU8" s="372">
        <v>-7.2759576141834259E-12</v>
      </c>
      <c r="CV8" s="372">
        <v>0</v>
      </c>
      <c r="CW8" s="372">
        <v>0</v>
      </c>
      <c r="CX8" s="372">
        <v>90445.029999999941</v>
      </c>
      <c r="CY8" s="372"/>
      <c r="CZ8" s="117"/>
      <c r="DA8" s="374"/>
      <c r="DB8" s="117"/>
      <c r="DC8" s="374"/>
      <c r="DD8" s="375"/>
      <c r="DE8" s="117"/>
      <c r="DF8" s="117"/>
      <c r="DG8" s="372"/>
      <c r="DH8" s="376"/>
      <c r="DI8" s="377"/>
      <c r="DJ8" s="372"/>
      <c r="DK8" s="372">
        <v>131799.76000000024</v>
      </c>
      <c r="DL8" s="372">
        <v>0</v>
      </c>
      <c r="DM8" s="372">
        <v>131799.76000000024</v>
      </c>
      <c r="DN8" s="372">
        <v>97987.760000000242</v>
      </c>
      <c r="DO8" s="372">
        <v>0</v>
      </c>
      <c r="DP8" s="372">
        <v>97987.760000000242</v>
      </c>
      <c r="DQ8" s="373"/>
      <c r="DR8" s="372"/>
      <c r="DS8" s="378"/>
      <c r="DT8" s="378"/>
    </row>
    <row r="9" spans="1:125" ht="14.25">
      <c r="A9" s="371">
        <v>838</v>
      </c>
      <c r="B9" s="68">
        <v>9163350</v>
      </c>
      <c r="C9" s="68">
        <v>3350</v>
      </c>
      <c r="D9" s="120"/>
      <c r="E9" s="120" t="s">
        <v>206</v>
      </c>
      <c r="F9" s="120"/>
      <c r="G9" s="120"/>
      <c r="H9" s="68"/>
      <c r="I9" s="372">
        <v>129072.75</v>
      </c>
      <c r="J9" s="372">
        <v>2242</v>
      </c>
      <c r="K9" s="372">
        <v>0</v>
      </c>
      <c r="L9" s="372">
        <v>0</v>
      </c>
      <c r="M9" s="372">
        <v>0</v>
      </c>
      <c r="N9" s="372">
        <v>-4320.5700000000033</v>
      </c>
      <c r="O9" s="372">
        <v>126994.18</v>
      </c>
      <c r="P9" s="372"/>
      <c r="Q9" s="372">
        <v>487004</v>
      </c>
      <c r="R9" s="372">
        <v>0</v>
      </c>
      <c r="S9" s="372">
        <v>27842</v>
      </c>
      <c r="T9" s="372">
        <v>0</v>
      </c>
      <c r="U9" s="372">
        <v>5010</v>
      </c>
      <c r="V9" s="372">
        <v>20058</v>
      </c>
      <c r="W9" s="372">
        <v>0</v>
      </c>
      <c r="X9" s="372">
        <v>275</v>
      </c>
      <c r="Y9" s="372">
        <v>0</v>
      </c>
      <c r="Z9" s="372">
        <v>0</v>
      </c>
      <c r="AA9" s="372">
        <v>5000</v>
      </c>
      <c r="AB9" s="372">
        <v>0</v>
      </c>
      <c r="AC9" s="372">
        <v>0</v>
      </c>
      <c r="AD9" s="372">
        <v>2000</v>
      </c>
      <c r="AE9" s="372">
        <v>0</v>
      </c>
      <c r="AF9" s="372">
        <v>20000</v>
      </c>
      <c r="AG9" s="372">
        <v>2700</v>
      </c>
      <c r="AH9" s="372">
        <v>0</v>
      </c>
      <c r="AI9" s="372">
        <v>0</v>
      </c>
      <c r="AJ9" s="372">
        <v>0</v>
      </c>
      <c r="AK9" s="372">
        <v>0</v>
      </c>
      <c r="AL9" s="372">
        <v>569889</v>
      </c>
      <c r="AM9" s="372"/>
      <c r="AN9" s="372">
        <v>333385</v>
      </c>
      <c r="AO9" s="372">
        <v>8500</v>
      </c>
      <c r="AP9" s="372">
        <v>73532</v>
      </c>
      <c r="AQ9" s="372">
        <v>1149</v>
      </c>
      <c r="AR9" s="372">
        <v>37838</v>
      </c>
      <c r="AS9" s="372">
        <v>0</v>
      </c>
      <c r="AT9" s="372">
        <v>10596</v>
      </c>
      <c r="AU9" s="372">
        <v>100</v>
      </c>
      <c r="AV9" s="372">
        <v>4000</v>
      </c>
      <c r="AW9" s="372">
        <v>7868</v>
      </c>
      <c r="AX9" s="372">
        <v>0</v>
      </c>
      <c r="AY9" s="372">
        <v>12000</v>
      </c>
      <c r="AZ9" s="372">
        <v>2404</v>
      </c>
      <c r="BA9" s="372">
        <v>14500</v>
      </c>
      <c r="BB9" s="372">
        <v>1000</v>
      </c>
      <c r="BC9" s="372">
        <v>20000</v>
      </c>
      <c r="BD9" s="372">
        <v>2295</v>
      </c>
      <c r="BE9" s="372">
        <v>14500</v>
      </c>
      <c r="BF9" s="372">
        <v>20785</v>
      </c>
      <c r="BG9" s="372">
        <v>4750</v>
      </c>
      <c r="BH9" s="372">
        <v>0</v>
      </c>
      <c r="BI9" s="372">
        <v>720</v>
      </c>
      <c r="BJ9" s="372">
        <v>3680</v>
      </c>
      <c r="BK9" s="372">
        <v>0</v>
      </c>
      <c r="BL9" s="372">
        <v>500</v>
      </c>
      <c r="BM9" s="372">
        <v>3350</v>
      </c>
      <c r="BN9" s="372">
        <v>0</v>
      </c>
      <c r="BO9" s="372">
        <v>1325</v>
      </c>
      <c r="BP9" s="372">
        <v>3060</v>
      </c>
      <c r="BQ9" s="372">
        <v>0</v>
      </c>
      <c r="BR9" s="372">
        <v>8884</v>
      </c>
      <c r="BS9" s="372">
        <v>1500</v>
      </c>
      <c r="BT9" s="372">
        <v>13500</v>
      </c>
      <c r="BU9" s="372">
        <v>15048</v>
      </c>
      <c r="BV9" s="372">
        <v>0</v>
      </c>
      <c r="BW9" s="372">
        <v>0</v>
      </c>
      <c r="BX9" s="372">
        <v>3200</v>
      </c>
      <c r="BY9" s="372">
        <v>30738</v>
      </c>
      <c r="BZ9" s="372">
        <v>343</v>
      </c>
      <c r="CA9" s="372">
        <v>655050</v>
      </c>
      <c r="CB9" s="372"/>
      <c r="CC9" s="372">
        <v>0</v>
      </c>
      <c r="CD9" s="372">
        <v>0</v>
      </c>
      <c r="CE9" s="372">
        <v>0</v>
      </c>
      <c r="CF9" s="372">
        <v>0</v>
      </c>
      <c r="CG9" s="372"/>
      <c r="CH9" s="372">
        <v>0</v>
      </c>
      <c r="CI9" s="372">
        <v>0</v>
      </c>
      <c r="CJ9" s="372">
        <v>0</v>
      </c>
      <c r="CK9" s="372">
        <v>0</v>
      </c>
      <c r="CL9" s="372">
        <v>0</v>
      </c>
      <c r="CM9" s="372">
        <v>0</v>
      </c>
      <c r="CN9" s="372">
        <v>0</v>
      </c>
      <c r="CO9" s="372">
        <v>0</v>
      </c>
      <c r="CP9" s="372">
        <v>0</v>
      </c>
      <c r="CQ9" s="372"/>
      <c r="CR9" s="372">
        <v>54534.75</v>
      </c>
      <c r="CS9" s="372">
        <v>0</v>
      </c>
      <c r="CT9" s="372">
        <v>0</v>
      </c>
      <c r="CU9" s="372">
        <v>0</v>
      </c>
      <c r="CV9" s="372">
        <v>0</v>
      </c>
      <c r="CW9" s="372">
        <v>-12701.570000000003</v>
      </c>
      <c r="CX9" s="372">
        <v>41833.179999999993</v>
      </c>
      <c r="CY9" s="372"/>
      <c r="CZ9" s="117"/>
      <c r="DA9" s="374"/>
      <c r="DB9" s="117"/>
      <c r="DC9" s="374"/>
      <c r="DD9" s="375"/>
      <c r="DE9" s="117"/>
      <c r="DF9" s="117"/>
      <c r="DG9" s="372"/>
      <c r="DH9" s="376"/>
      <c r="DI9" s="377"/>
      <c r="DJ9" s="372"/>
      <c r="DK9" s="372">
        <v>46987.040000000692</v>
      </c>
      <c r="DL9" s="372">
        <v>0.25</v>
      </c>
      <c r="DM9" s="372">
        <v>46987.290000000692</v>
      </c>
      <c r="DN9" s="372">
        <v>29496.040000000692</v>
      </c>
      <c r="DO9" s="372">
        <v>0.25</v>
      </c>
      <c r="DP9" s="372">
        <v>29496.290000000692</v>
      </c>
      <c r="DQ9" s="373"/>
      <c r="DR9" s="372"/>
      <c r="DS9" s="378"/>
      <c r="DT9" s="378"/>
    </row>
    <row r="10" spans="1:125" ht="15">
      <c r="A10" s="371">
        <v>805</v>
      </c>
      <c r="B10" s="68">
        <v>9162097</v>
      </c>
      <c r="C10" s="68">
        <v>2097</v>
      </c>
      <c r="D10" s="120"/>
      <c r="E10" s="120" t="s">
        <v>278</v>
      </c>
      <c r="F10" s="120"/>
      <c r="G10" s="120"/>
      <c r="H10" s="68"/>
      <c r="I10" s="372">
        <v>3292.0500000000684</v>
      </c>
      <c r="J10" s="372">
        <v>17569.400000000001</v>
      </c>
      <c r="K10" s="372">
        <v>0</v>
      </c>
      <c r="L10" s="372">
        <v>22195.57</v>
      </c>
      <c r="M10" s="372">
        <v>0</v>
      </c>
      <c r="N10" s="372">
        <v>79346.820000000036</v>
      </c>
      <c r="O10" s="372">
        <v>122403.84000000011</v>
      </c>
      <c r="P10" s="379"/>
      <c r="Q10" s="372">
        <v>680665</v>
      </c>
      <c r="R10" s="372">
        <v>0</v>
      </c>
      <c r="S10" s="372">
        <v>136473</v>
      </c>
      <c r="T10" s="372">
        <v>0</v>
      </c>
      <c r="U10" s="372">
        <v>41760</v>
      </c>
      <c r="V10" s="372">
        <v>37222</v>
      </c>
      <c r="W10" s="372">
        <v>0</v>
      </c>
      <c r="X10" s="372">
        <v>0</v>
      </c>
      <c r="Y10" s="372">
        <v>22801</v>
      </c>
      <c r="Z10" s="372">
        <v>0</v>
      </c>
      <c r="AA10" s="372">
        <v>0</v>
      </c>
      <c r="AB10" s="372">
        <v>0</v>
      </c>
      <c r="AC10" s="372">
        <v>3000</v>
      </c>
      <c r="AD10" s="372">
        <v>3500</v>
      </c>
      <c r="AE10" s="372">
        <v>0</v>
      </c>
      <c r="AF10" s="372">
        <v>70000</v>
      </c>
      <c r="AG10" s="372">
        <v>8500</v>
      </c>
      <c r="AH10" s="372">
        <v>0</v>
      </c>
      <c r="AI10" s="372">
        <v>0</v>
      </c>
      <c r="AJ10" s="372">
        <v>0</v>
      </c>
      <c r="AK10" s="372">
        <v>0</v>
      </c>
      <c r="AL10" s="372">
        <v>1003921</v>
      </c>
      <c r="AM10" s="379"/>
      <c r="AN10" s="372">
        <v>360655</v>
      </c>
      <c r="AO10" s="372">
        <v>0</v>
      </c>
      <c r="AP10" s="372">
        <v>181421</v>
      </c>
      <c r="AQ10" s="372">
        <v>1827</v>
      </c>
      <c r="AR10" s="372">
        <v>56202</v>
      </c>
      <c r="AS10" s="372">
        <v>0</v>
      </c>
      <c r="AT10" s="372">
        <v>38685</v>
      </c>
      <c r="AU10" s="372">
        <v>4143</v>
      </c>
      <c r="AV10" s="372">
        <v>5450</v>
      </c>
      <c r="AW10" s="372">
        <v>6030</v>
      </c>
      <c r="AX10" s="372">
        <v>1900</v>
      </c>
      <c r="AY10" s="372">
        <v>9260</v>
      </c>
      <c r="AZ10" s="372">
        <v>2000</v>
      </c>
      <c r="BA10" s="372">
        <v>19081</v>
      </c>
      <c r="BB10" s="372">
        <v>3200</v>
      </c>
      <c r="BC10" s="372">
        <v>12800</v>
      </c>
      <c r="BD10" s="372">
        <v>12475</v>
      </c>
      <c r="BE10" s="372">
        <v>2100</v>
      </c>
      <c r="BF10" s="372">
        <v>60098</v>
      </c>
      <c r="BG10" s="372">
        <v>1800</v>
      </c>
      <c r="BH10" s="372">
        <v>0</v>
      </c>
      <c r="BI10" s="372">
        <v>3600</v>
      </c>
      <c r="BJ10" s="372">
        <v>0</v>
      </c>
      <c r="BK10" s="372">
        <v>0</v>
      </c>
      <c r="BL10" s="372">
        <v>0</v>
      </c>
      <c r="BM10" s="372">
        <v>3379</v>
      </c>
      <c r="BN10" s="372">
        <v>0</v>
      </c>
      <c r="BO10" s="372">
        <v>2350</v>
      </c>
      <c r="BP10" s="372">
        <v>6066</v>
      </c>
      <c r="BQ10" s="372">
        <v>0</v>
      </c>
      <c r="BR10" s="372">
        <v>34511</v>
      </c>
      <c r="BS10" s="372">
        <v>5250</v>
      </c>
      <c r="BT10" s="372">
        <v>68218</v>
      </c>
      <c r="BU10" s="372">
        <v>9054</v>
      </c>
      <c r="BV10" s="372">
        <v>0</v>
      </c>
      <c r="BW10" s="372">
        <v>0</v>
      </c>
      <c r="BX10" s="372">
        <v>0</v>
      </c>
      <c r="BY10" s="372">
        <v>72061</v>
      </c>
      <c r="BZ10" s="372">
        <v>20726</v>
      </c>
      <c r="CA10" s="372">
        <v>1004342</v>
      </c>
      <c r="CB10" s="379"/>
      <c r="CC10" s="372">
        <v>5170</v>
      </c>
      <c r="CD10" s="372">
        <v>0</v>
      </c>
      <c r="CE10" s="372">
        <v>0</v>
      </c>
      <c r="CF10" s="372">
        <v>5170</v>
      </c>
      <c r="CG10" s="379"/>
      <c r="CH10" s="372">
        <v>0</v>
      </c>
      <c r="CI10" s="372">
        <v>16950</v>
      </c>
      <c r="CJ10" s="372">
        <v>0</v>
      </c>
      <c r="CK10" s="372">
        <v>0</v>
      </c>
      <c r="CL10" s="372">
        <v>0</v>
      </c>
      <c r="CM10" s="372">
        <v>0</v>
      </c>
      <c r="CN10" s="372">
        <v>10415</v>
      </c>
      <c r="CO10" s="372">
        <v>0</v>
      </c>
      <c r="CP10" s="372">
        <v>27365</v>
      </c>
      <c r="CQ10" s="380"/>
      <c r="CR10" s="372">
        <v>34727.45000000007</v>
      </c>
      <c r="CS10" s="372">
        <v>0</v>
      </c>
      <c r="CT10" s="372">
        <v>0</v>
      </c>
      <c r="CU10" s="372">
        <v>0.56999999999970896</v>
      </c>
      <c r="CV10" s="372">
        <v>0</v>
      </c>
      <c r="CW10" s="372">
        <v>65059.820000000036</v>
      </c>
      <c r="CX10" s="372">
        <v>99787.840000000113</v>
      </c>
      <c r="CY10" s="372"/>
      <c r="CZ10" s="117"/>
      <c r="DA10" s="374"/>
      <c r="DB10" s="117"/>
      <c r="DC10" s="374"/>
      <c r="DD10" s="375"/>
      <c r="DE10" s="117"/>
      <c r="DF10" s="117"/>
      <c r="DG10" s="372"/>
      <c r="DH10" s="376"/>
      <c r="DI10" s="377"/>
      <c r="DJ10" s="372"/>
      <c r="DK10" s="372">
        <v>86892.820000000022</v>
      </c>
      <c r="DL10" s="372">
        <v>-1.8189894035458565E-12</v>
      </c>
      <c r="DM10" s="372">
        <v>86892.820000000022</v>
      </c>
      <c r="DN10" s="372">
        <v>76277.820000000022</v>
      </c>
      <c r="DO10" s="372">
        <v>-1.8189894035458565E-12</v>
      </c>
      <c r="DP10" s="372">
        <v>76277.820000000022</v>
      </c>
      <c r="DQ10" s="373"/>
      <c r="DR10" s="372"/>
      <c r="DS10" s="378"/>
      <c r="DT10" s="378"/>
    </row>
    <row r="11" spans="1:125" ht="14.25">
      <c r="A11" s="371">
        <v>934</v>
      </c>
      <c r="B11" s="68">
        <v>9162026</v>
      </c>
      <c r="C11" s="68">
        <v>2026</v>
      </c>
      <c r="D11" s="120"/>
      <c r="E11" s="120" t="s">
        <v>701</v>
      </c>
      <c r="F11" s="120"/>
      <c r="G11" s="120"/>
      <c r="H11" s="68"/>
      <c r="I11" s="372">
        <v>228281.61999999807</v>
      </c>
      <c r="J11" s="372">
        <v>6855.55</v>
      </c>
      <c r="K11" s="372">
        <v>0</v>
      </c>
      <c r="L11" s="372">
        <v>1467.8400000000256</v>
      </c>
      <c r="M11" s="372">
        <v>0</v>
      </c>
      <c r="N11" s="372">
        <v>0</v>
      </c>
      <c r="O11" s="372">
        <v>236605.00999999809</v>
      </c>
      <c r="P11" s="372"/>
      <c r="Q11" s="372">
        <v>1949079</v>
      </c>
      <c r="R11" s="372">
        <v>0</v>
      </c>
      <c r="S11" s="372">
        <v>83241</v>
      </c>
      <c r="T11" s="372">
        <v>0</v>
      </c>
      <c r="U11" s="372">
        <v>128210</v>
      </c>
      <c r="V11" s="372">
        <v>19000</v>
      </c>
      <c r="W11" s="372">
        <v>0</v>
      </c>
      <c r="X11" s="372">
        <v>3500</v>
      </c>
      <c r="Y11" s="372">
        <v>0</v>
      </c>
      <c r="Z11" s="372">
        <v>57000</v>
      </c>
      <c r="AA11" s="372">
        <v>0</v>
      </c>
      <c r="AB11" s="372">
        <v>0</v>
      </c>
      <c r="AC11" s="372">
        <v>35200</v>
      </c>
      <c r="AD11" s="372">
        <v>0</v>
      </c>
      <c r="AE11" s="372">
        <v>0</v>
      </c>
      <c r="AF11" s="372">
        <v>0</v>
      </c>
      <c r="AG11" s="372">
        <v>0</v>
      </c>
      <c r="AH11" s="372">
        <v>0</v>
      </c>
      <c r="AI11" s="372">
        <v>0</v>
      </c>
      <c r="AJ11" s="372">
        <v>0</v>
      </c>
      <c r="AK11" s="372">
        <v>0</v>
      </c>
      <c r="AL11" s="372">
        <v>2275230</v>
      </c>
      <c r="AM11" s="372"/>
      <c r="AN11" s="372">
        <v>1158728</v>
      </c>
      <c r="AO11" s="372">
        <v>30000</v>
      </c>
      <c r="AP11" s="372">
        <v>413486</v>
      </c>
      <c r="AQ11" s="372">
        <v>77011</v>
      </c>
      <c r="AR11" s="372">
        <v>94058</v>
      </c>
      <c r="AS11" s="372">
        <v>0</v>
      </c>
      <c r="AT11" s="372">
        <v>64649</v>
      </c>
      <c r="AU11" s="372">
        <v>2500</v>
      </c>
      <c r="AV11" s="372">
        <v>7000</v>
      </c>
      <c r="AW11" s="372">
        <v>1077</v>
      </c>
      <c r="AX11" s="372">
        <v>0</v>
      </c>
      <c r="AY11" s="372">
        <v>9124</v>
      </c>
      <c r="AZ11" s="372">
        <v>8071</v>
      </c>
      <c r="BA11" s="372">
        <v>5000</v>
      </c>
      <c r="BB11" s="372">
        <v>6000</v>
      </c>
      <c r="BC11" s="372">
        <v>31500</v>
      </c>
      <c r="BD11" s="372">
        <v>24950</v>
      </c>
      <c r="BE11" s="372">
        <v>8000</v>
      </c>
      <c r="BF11" s="372">
        <v>125264</v>
      </c>
      <c r="BG11" s="372">
        <v>6000</v>
      </c>
      <c r="BH11" s="372">
        <v>0</v>
      </c>
      <c r="BI11" s="372">
        <v>2500</v>
      </c>
      <c r="BJ11" s="372">
        <v>7000</v>
      </c>
      <c r="BK11" s="372">
        <v>0</v>
      </c>
      <c r="BL11" s="372">
        <v>0</v>
      </c>
      <c r="BM11" s="372">
        <v>3948</v>
      </c>
      <c r="BN11" s="372">
        <v>0</v>
      </c>
      <c r="BO11" s="372">
        <v>3700</v>
      </c>
      <c r="BP11" s="372">
        <v>19644</v>
      </c>
      <c r="BQ11" s="372">
        <v>0</v>
      </c>
      <c r="BR11" s="372">
        <v>75000</v>
      </c>
      <c r="BS11" s="372">
        <v>0</v>
      </c>
      <c r="BT11" s="372">
        <v>22500</v>
      </c>
      <c r="BU11" s="372">
        <v>25981</v>
      </c>
      <c r="BV11" s="372">
        <v>0</v>
      </c>
      <c r="BW11" s="372">
        <v>500</v>
      </c>
      <c r="BX11" s="372">
        <v>22000</v>
      </c>
      <c r="BY11" s="372">
        <v>0</v>
      </c>
      <c r="BZ11" s="372">
        <v>0</v>
      </c>
      <c r="CA11" s="372">
        <v>2255191</v>
      </c>
      <c r="CB11" s="372"/>
      <c r="CC11" s="372">
        <v>8000</v>
      </c>
      <c r="CD11" s="372">
        <v>0</v>
      </c>
      <c r="CE11" s="372">
        <v>22000</v>
      </c>
      <c r="CF11" s="372">
        <v>30000</v>
      </c>
      <c r="CG11" s="372"/>
      <c r="CH11" s="372">
        <v>0</v>
      </c>
      <c r="CI11" s="372">
        <v>31468</v>
      </c>
      <c r="CJ11" s="372">
        <v>0</v>
      </c>
      <c r="CK11" s="372">
        <v>0</v>
      </c>
      <c r="CL11" s="372">
        <v>0</v>
      </c>
      <c r="CM11" s="372">
        <v>0</v>
      </c>
      <c r="CN11" s="372">
        <v>0</v>
      </c>
      <c r="CO11" s="372">
        <v>0</v>
      </c>
      <c r="CP11" s="372">
        <v>31468</v>
      </c>
      <c r="CQ11" s="372"/>
      <c r="CR11" s="372">
        <v>255176.16999999806</v>
      </c>
      <c r="CS11" s="372">
        <v>0</v>
      </c>
      <c r="CT11" s="372">
        <v>0</v>
      </c>
      <c r="CU11" s="372">
        <v>-0.15999999997438863</v>
      </c>
      <c r="CV11" s="372">
        <v>0</v>
      </c>
      <c r="CW11" s="372">
        <v>0</v>
      </c>
      <c r="CX11" s="372">
        <v>255176.00999999809</v>
      </c>
      <c r="CY11" s="372"/>
      <c r="CZ11" s="117"/>
      <c r="DA11" s="374"/>
      <c r="DB11" s="117"/>
      <c r="DC11" s="374"/>
      <c r="DD11" s="375"/>
      <c r="DE11" s="117"/>
      <c r="DF11" s="117"/>
      <c r="DG11" s="372"/>
      <c r="DH11" s="376"/>
      <c r="DI11" s="377"/>
      <c r="DJ11" s="372"/>
      <c r="DK11" s="372">
        <v>33219.529999999955</v>
      </c>
      <c r="DL11" s="372">
        <v>3479.05</v>
      </c>
      <c r="DM11" s="372">
        <v>36698.579999999958</v>
      </c>
      <c r="DN11" s="372">
        <v>-39713.470000000045</v>
      </c>
      <c r="DO11" s="372">
        <v>5.0000000000181899E-2</v>
      </c>
      <c r="DP11" s="372">
        <v>-39713.420000000042</v>
      </c>
      <c r="DQ11" s="373"/>
      <c r="DR11" s="372"/>
      <c r="DS11" s="378"/>
      <c r="DT11" s="378"/>
    </row>
    <row r="12" spans="1:125" ht="14.25">
      <c r="A12" s="371">
        <v>924</v>
      </c>
      <c r="B12" s="68">
        <v>9162175</v>
      </c>
      <c r="C12" s="68">
        <v>2175</v>
      </c>
      <c r="D12" s="120"/>
      <c r="E12" s="120" t="s">
        <v>219</v>
      </c>
      <c r="F12" s="120"/>
      <c r="G12" s="120"/>
      <c r="H12" s="68"/>
      <c r="I12" s="372">
        <v>140822.54000000021</v>
      </c>
      <c r="J12" s="372">
        <v>-3547</v>
      </c>
      <c r="K12" s="372">
        <v>0</v>
      </c>
      <c r="L12" s="372">
        <v>-1.1368683772161603E-12</v>
      </c>
      <c r="M12" s="372">
        <v>0</v>
      </c>
      <c r="N12" s="372">
        <v>0</v>
      </c>
      <c r="O12" s="372">
        <v>137275.54000000021</v>
      </c>
      <c r="P12" s="372"/>
      <c r="Q12" s="372">
        <v>1330971</v>
      </c>
      <c r="R12" s="372">
        <v>0</v>
      </c>
      <c r="S12" s="372">
        <v>270655</v>
      </c>
      <c r="T12" s="372">
        <v>0</v>
      </c>
      <c r="U12" s="372">
        <v>94450</v>
      </c>
      <c r="V12" s="372">
        <v>48617</v>
      </c>
      <c r="W12" s="372">
        <v>6850</v>
      </c>
      <c r="X12" s="372">
        <v>0</v>
      </c>
      <c r="Y12" s="372">
        <v>27045</v>
      </c>
      <c r="Z12" s="372">
        <v>0</v>
      </c>
      <c r="AA12" s="372">
        <v>0</v>
      </c>
      <c r="AB12" s="372">
        <v>0</v>
      </c>
      <c r="AC12" s="372">
        <v>21000</v>
      </c>
      <c r="AD12" s="372">
        <v>0</v>
      </c>
      <c r="AE12" s="372">
        <v>0</v>
      </c>
      <c r="AF12" s="372">
        <v>104737</v>
      </c>
      <c r="AG12" s="372">
        <v>0</v>
      </c>
      <c r="AH12" s="372">
        <v>0</v>
      </c>
      <c r="AI12" s="372">
        <v>0</v>
      </c>
      <c r="AJ12" s="372">
        <v>0</v>
      </c>
      <c r="AK12" s="372">
        <v>0</v>
      </c>
      <c r="AL12" s="372">
        <v>1904325</v>
      </c>
      <c r="AM12" s="372"/>
      <c r="AN12" s="372">
        <v>744071</v>
      </c>
      <c r="AO12" s="372">
        <v>0</v>
      </c>
      <c r="AP12" s="372">
        <v>494334</v>
      </c>
      <c r="AQ12" s="372">
        <v>36725</v>
      </c>
      <c r="AR12" s="372">
        <v>77508</v>
      </c>
      <c r="AS12" s="372">
        <v>0</v>
      </c>
      <c r="AT12" s="372">
        <v>100600</v>
      </c>
      <c r="AU12" s="372">
        <v>7627</v>
      </c>
      <c r="AV12" s="372">
        <v>12480</v>
      </c>
      <c r="AW12" s="372">
        <v>653</v>
      </c>
      <c r="AX12" s="372">
        <v>0</v>
      </c>
      <c r="AY12" s="372">
        <v>19089</v>
      </c>
      <c r="AZ12" s="372">
        <v>1000</v>
      </c>
      <c r="BA12" s="372">
        <v>27661</v>
      </c>
      <c r="BB12" s="372">
        <v>5370</v>
      </c>
      <c r="BC12" s="372">
        <v>18005</v>
      </c>
      <c r="BD12" s="372">
        <v>37401</v>
      </c>
      <c r="BE12" s="372">
        <v>3000</v>
      </c>
      <c r="BF12" s="372">
        <v>50321</v>
      </c>
      <c r="BG12" s="372">
        <v>2748</v>
      </c>
      <c r="BH12" s="372">
        <v>0</v>
      </c>
      <c r="BI12" s="372">
        <v>14956</v>
      </c>
      <c r="BJ12" s="372">
        <v>10607</v>
      </c>
      <c r="BK12" s="372">
        <v>2600</v>
      </c>
      <c r="BL12" s="372">
        <v>0</v>
      </c>
      <c r="BM12" s="372">
        <v>12201</v>
      </c>
      <c r="BN12" s="372">
        <v>0</v>
      </c>
      <c r="BO12" s="372">
        <v>1936</v>
      </c>
      <c r="BP12" s="372">
        <v>13709</v>
      </c>
      <c r="BQ12" s="372">
        <v>0</v>
      </c>
      <c r="BR12" s="372">
        <v>81947</v>
      </c>
      <c r="BS12" s="372">
        <v>4000</v>
      </c>
      <c r="BT12" s="372">
        <v>99103</v>
      </c>
      <c r="BU12" s="372">
        <v>13609</v>
      </c>
      <c r="BV12" s="372">
        <v>0</v>
      </c>
      <c r="BW12" s="372">
        <v>0</v>
      </c>
      <c r="BX12" s="372">
        <v>9164</v>
      </c>
      <c r="BY12" s="372">
        <v>91673</v>
      </c>
      <c r="BZ12" s="372">
        <v>13064</v>
      </c>
      <c r="CA12" s="372">
        <v>2007162</v>
      </c>
      <c r="CB12" s="372"/>
      <c r="CC12" s="372">
        <v>6711</v>
      </c>
      <c r="CD12" s="372">
        <v>0</v>
      </c>
      <c r="CE12" s="372">
        <v>9164</v>
      </c>
      <c r="CF12" s="372">
        <v>15875</v>
      </c>
      <c r="CG12" s="372"/>
      <c r="CH12" s="372">
        <v>0</v>
      </c>
      <c r="CI12" s="372">
        <v>9000</v>
      </c>
      <c r="CJ12" s="372">
        <v>3075</v>
      </c>
      <c r="CK12" s="372">
        <v>0</v>
      </c>
      <c r="CL12" s="372">
        <v>0</v>
      </c>
      <c r="CM12" s="372">
        <v>0</v>
      </c>
      <c r="CN12" s="372">
        <v>3800</v>
      </c>
      <c r="CO12" s="372">
        <v>0</v>
      </c>
      <c r="CP12" s="372">
        <v>15875</v>
      </c>
      <c r="CQ12" s="372"/>
      <c r="CR12" s="372">
        <v>34438.540000000212</v>
      </c>
      <c r="CS12" s="372">
        <v>0</v>
      </c>
      <c r="CT12" s="372">
        <v>0</v>
      </c>
      <c r="CU12" s="372">
        <v>-1.1368683772161603E-12</v>
      </c>
      <c r="CV12" s="372">
        <v>0</v>
      </c>
      <c r="CW12" s="372">
        <v>0</v>
      </c>
      <c r="CX12" s="372">
        <v>34438.540000000212</v>
      </c>
      <c r="CY12" s="372"/>
      <c r="CZ12" s="117"/>
      <c r="DA12" s="374"/>
      <c r="DB12" s="117"/>
      <c r="DC12" s="374"/>
      <c r="DD12" s="375"/>
      <c r="DE12" s="117"/>
      <c r="DF12" s="117"/>
      <c r="DG12" s="372"/>
      <c r="DH12" s="376"/>
      <c r="DI12" s="377"/>
      <c r="DJ12" s="372"/>
      <c r="DK12" s="372">
        <v>156999.62000000017</v>
      </c>
      <c r="DL12" s="372">
        <v>19345.78</v>
      </c>
      <c r="DM12" s="372">
        <v>176345.40000000017</v>
      </c>
      <c r="DN12" s="372">
        <v>7583.62000000017</v>
      </c>
      <c r="DO12" s="372">
        <v>-0.22000000000116415</v>
      </c>
      <c r="DP12" s="372">
        <v>7583.4000000001688</v>
      </c>
      <c r="DQ12" s="373"/>
      <c r="DR12" s="372"/>
      <c r="DS12" s="378"/>
      <c r="DT12" s="378"/>
    </row>
    <row r="13" spans="1:125" ht="15">
      <c r="A13" s="371">
        <v>714</v>
      </c>
      <c r="B13" s="68">
        <v>9163050</v>
      </c>
      <c r="C13" s="68">
        <v>3050</v>
      </c>
      <c r="D13" s="120"/>
      <c r="E13" s="120" t="s">
        <v>234</v>
      </c>
      <c r="F13" s="120"/>
      <c r="G13" s="120"/>
      <c r="H13" s="68"/>
      <c r="I13" s="372">
        <v>268009.37999999995</v>
      </c>
      <c r="J13" s="372">
        <v>18563.21</v>
      </c>
      <c r="K13" s="372">
        <v>0</v>
      </c>
      <c r="L13" s="372">
        <v>4955.74</v>
      </c>
      <c r="M13" s="372">
        <v>0</v>
      </c>
      <c r="N13" s="372">
        <v>0</v>
      </c>
      <c r="O13" s="372">
        <v>291528.32999999996</v>
      </c>
      <c r="P13" s="379"/>
      <c r="Q13" s="372">
        <v>668164</v>
      </c>
      <c r="R13" s="372">
        <v>0</v>
      </c>
      <c r="S13" s="372">
        <v>20431</v>
      </c>
      <c r="T13" s="372">
        <v>0</v>
      </c>
      <c r="U13" s="372">
        <v>9190</v>
      </c>
      <c r="V13" s="372">
        <v>35959</v>
      </c>
      <c r="W13" s="372">
        <v>0</v>
      </c>
      <c r="X13" s="372">
        <v>0</v>
      </c>
      <c r="Y13" s="372">
        <v>17500</v>
      </c>
      <c r="Z13" s="372">
        <v>0</v>
      </c>
      <c r="AA13" s="372">
        <v>0</v>
      </c>
      <c r="AB13" s="372">
        <v>0</v>
      </c>
      <c r="AC13" s="372">
        <v>0</v>
      </c>
      <c r="AD13" s="372">
        <v>0</v>
      </c>
      <c r="AE13" s="372">
        <v>0</v>
      </c>
      <c r="AF13" s="372">
        <v>0</v>
      </c>
      <c r="AG13" s="372">
        <v>0</v>
      </c>
      <c r="AH13" s="372">
        <v>0</v>
      </c>
      <c r="AI13" s="372">
        <v>0</v>
      </c>
      <c r="AJ13" s="372">
        <v>0</v>
      </c>
      <c r="AK13" s="372">
        <v>0</v>
      </c>
      <c r="AL13" s="372">
        <v>751244</v>
      </c>
      <c r="AM13" s="379"/>
      <c r="AN13" s="372">
        <v>378865</v>
      </c>
      <c r="AO13" s="372">
        <v>10000</v>
      </c>
      <c r="AP13" s="372">
        <v>81653</v>
      </c>
      <c r="AQ13" s="372">
        <v>14610</v>
      </c>
      <c r="AR13" s="372">
        <v>52822</v>
      </c>
      <c r="AS13" s="372">
        <v>0</v>
      </c>
      <c r="AT13" s="372">
        <v>27599</v>
      </c>
      <c r="AU13" s="372">
        <v>3199</v>
      </c>
      <c r="AV13" s="372">
        <v>8700</v>
      </c>
      <c r="AW13" s="372">
        <v>326</v>
      </c>
      <c r="AX13" s="372">
        <v>0</v>
      </c>
      <c r="AY13" s="372">
        <v>15155</v>
      </c>
      <c r="AZ13" s="372">
        <v>400</v>
      </c>
      <c r="BA13" s="372">
        <v>1500</v>
      </c>
      <c r="BB13" s="372">
        <v>2000</v>
      </c>
      <c r="BC13" s="372">
        <v>9000</v>
      </c>
      <c r="BD13" s="372">
        <v>2196</v>
      </c>
      <c r="BE13" s="372">
        <v>4280</v>
      </c>
      <c r="BF13" s="372">
        <v>37452</v>
      </c>
      <c r="BG13" s="372">
        <v>1200</v>
      </c>
      <c r="BH13" s="372">
        <v>0</v>
      </c>
      <c r="BI13" s="372">
        <v>3000</v>
      </c>
      <c r="BJ13" s="372">
        <v>4000</v>
      </c>
      <c r="BK13" s="372">
        <v>3000</v>
      </c>
      <c r="BL13" s="372">
        <v>0</v>
      </c>
      <c r="BM13" s="372">
        <v>1177</v>
      </c>
      <c r="BN13" s="372">
        <v>0</v>
      </c>
      <c r="BO13" s="372">
        <v>1400</v>
      </c>
      <c r="BP13" s="372">
        <v>5954</v>
      </c>
      <c r="BQ13" s="372">
        <v>11000</v>
      </c>
      <c r="BR13" s="372">
        <v>23689</v>
      </c>
      <c r="BS13" s="372">
        <v>15000</v>
      </c>
      <c r="BT13" s="372">
        <v>24395</v>
      </c>
      <c r="BU13" s="372">
        <v>10148</v>
      </c>
      <c r="BV13" s="372">
        <v>0</v>
      </c>
      <c r="BW13" s="372">
        <v>0</v>
      </c>
      <c r="BX13" s="372">
        <v>0</v>
      </c>
      <c r="BY13" s="372">
        <v>0</v>
      </c>
      <c r="BZ13" s="372">
        <v>0</v>
      </c>
      <c r="CA13" s="372">
        <v>753720</v>
      </c>
      <c r="CB13" s="379"/>
      <c r="CC13" s="372">
        <v>5035</v>
      </c>
      <c r="CD13" s="372">
        <v>0</v>
      </c>
      <c r="CE13" s="372">
        <v>0</v>
      </c>
      <c r="CF13" s="372">
        <v>5035</v>
      </c>
      <c r="CG13" s="379"/>
      <c r="CH13" s="372">
        <v>0</v>
      </c>
      <c r="CI13" s="372">
        <v>25991</v>
      </c>
      <c r="CJ13" s="372">
        <v>0</v>
      </c>
      <c r="CK13" s="372">
        <v>0</v>
      </c>
      <c r="CL13" s="372">
        <v>0</v>
      </c>
      <c r="CM13" s="372">
        <v>0</v>
      </c>
      <c r="CN13" s="372">
        <v>0</v>
      </c>
      <c r="CO13" s="372">
        <v>0</v>
      </c>
      <c r="CP13" s="372">
        <v>25991</v>
      </c>
      <c r="CQ13" s="380"/>
      <c r="CR13" s="372">
        <v>284096.58999999997</v>
      </c>
      <c r="CS13" s="372">
        <v>0</v>
      </c>
      <c r="CT13" s="372">
        <v>0</v>
      </c>
      <c r="CU13" s="372">
        <v>-16000.26</v>
      </c>
      <c r="CV13" s="372">
        <v>0</v>
      </c>
      <c r="CW13" s="372">
        <v>0</v>
      </c>
      <c r="CX13" s="372">
        <v>268096.32999999996</v>
      </c>
      <c r="CY13" s="372"/>
      <c r="CZ13" s="117"/>
      <c r="DA13" s="374"/>
      <c r="DB13" s="117"/>
      <c r="DC13" s="374"/>
      <c r="DD13" s="375"/>
      <c r="DE13" s="117"/>
      <c r="DF13" s="117"/>
      <c r="DG13" s="372"/>
      <c r="DH13" s="376"/>
      <c r="DI13" s="377"/>
      <c r="DJ13" s="372"/>
      <c r="DK13" s="372">
        <v>168748.16000000021</v>
      </c>
      <c r="DL13" s="372">
        <v>0</v>
      </c>
      <c r="DM13" s="372">
        <v>168748.16000000021</v>
      </c>
      <c r="DN13" s="372">
        <v>105709.16000000021</v>
      </c>
      <c r="DO13" s="372">
        <v>0</v>
      </c>
      <c r="DP13" s="372">
        <v>105709.16000000021</v>
      </c>
      <c r="DQ13" s="373"/>
      <c r="DR13" s="372"/>
      <c r="DS13" s="378"/>
      <c r="DT13" s="378"/>
    </row>
    <row r="14" spans="1:125" ht="14.25">
      <c r="A14" s="371">
        <v>721</v>
      </c>
      <c r="B14" s="68">
        <v>9163338</v>
      </c>
      <c r="C14" s="68">
        <v>3338</v>
      </c>
      <c r="D14" s="120"/>
      <c r="E14" s="120" t="s">
        <v>207</v>
      </c>
      <c r="F14" s="120"/>
      <c r="G14" s="120"/>
      <c r="H14" s="68"/>
      <c r="I14" s="372">
        <v>196188.87999999998</v>
      </c>
      <c r="J14" s="372">
        <v>0</v>
      </c>
      <c r="K14" s="372">
        <v>0</v>
      </c>
      <c r="L14" s="372">
        <v>0</v>
      </c>
      <c r="M14" s="372">
        <v>0</v>
      </c>
      <c r="N14" s="372">
        <v>0</v>
      </c>
      <c r="O14" s="372">
        <v>196188.87999999998</v>
      </c>
      <c r="P14" s="372"/>
      <c r="Q14" s="372">
        <v>1169266</v>
      </c>
      <c r="R14" s="372">
        <v>0</v>
      </c>
      <c r="S14" s="372">
        <v>128773</v>
      </c>
      <c r="T14" s="372">
        <v>0</v>
      </c>
      <c r="U14" s="372">
        <v>67320</v>
      </c>
      <c r="V14" s="372">
        <v>52251</v>
      </c>
      <c r="W14" s="372">
        <v>0</v>
      </c>
      <c r="X14" s="372">
        <v>0</v>
      </c>
      <c r="Y14" s="372">
        <v>33923</v>
      </c>
      <c r="Z14" s="372">
        <v>0</v>
      </c>
      <c r="AA14" s="372">
        <v>0</v>
      </c>
      <c r="AB14" s="372">
        <v>0</v>
      </c>
      <c r="AC14" s="372">
        <v>9945</v>
      </c>
      <c r="AD14" s="372">
        <v>2000</v>
      </c>
      <c r="AE14" s="372">
        <v>0</v>
      </c>
      <c r="AF14" s="372">
        <v>0</v>
      </c>
      <c r="AG14" s="372">
        <v>0</v>
      </c>
      <c r="AH14" s="372">
        <v>0</v>
      </c>
      <c r="AI14" s="372">
        <v>0</v>
      </c>
      <c r="AJ14" s="372">
        <v>0</v>
      </c>
      <c r="AK14" s="372">
        <v>0</v>
      </c>
      <c r="AL14" s="372">
        <v>1463478</v>
      </c>
      <c r="AM14" s="372"/>
      <c r="AN14" s="372">
        <v>768367</v>
      </c>
      <c r="AO14" s="372">
        <v>20500</v>
      </c>
      <c r="AP14" s="372">
        <v>340152</v>
      </c>
      <c r="AQ14" s="372">
        <v>35110</v>
      </c>
      <c r="AR14" s="372">
        <v>57623</v>
      </c>
      <c r="AS14" s="372">
        <v>0</v>
      </c>
      <c r="AT14" s="372">
        <v>64049</v>
      </c>
      <c r="AU14" s="372">
        <v>400</v>
      </c>
      <c r="AV14" s="372">
        <v>5990</v>
      </c>
      <c r="AW14" s="372">
        <v>3725</v>
      </c>
      <c r="AX14" s="372">
        <v>298</v>
      </c>
      <c r="AY14" s="372">
        <v>14211</v>
      </c>
      <c r="AZ14" s="372">
        <v>12488</v>
      </c>
      <c r="BA14" s="372">
        <v>3500</v>
      </c>
      <c r="BB14" s="372">
        <v>4500</v>
      </c>
      <c r="BC14" s="372">
        <v>18824</v>
      </c>
      <c r="BD14" s="372">
        <v>5040</v>
      </c>
      <c r="BE14" s="372">
        <v>5600</v>
      </c>
      <c r="BF14" s="372">
        <v>35750</v>
      </c>
      <c r="BG14" s="372">
        <v>3337</v>
      </c>
      <c r="BH14" s="372">
        <v>0</v>
      </c>
      <c r="BI14" s="372">
        <v>10250</v>
      </c>
      <c r="BJ14" s="372">
        <v>4750</v>
      </c>
      <c r="BK14" s="372">
        <v>4000</v>
      </c>
      <c r="BL14" s="372">
        <v>0</v>
      </c>
      <c r="BM14" s="372">
        <v>8255</v>
      </c>
      <c r="BN14" s="372">
        <v>0</v>
      </c>
      <c r="BO14" s="372">
        <v>2620</v>
      </c>
      <c r="BP14" s="372">
        <v>11408</v>
      </c>
      <c r="BQ14" s="372">
        <v>0</v>
      </c>
      <c r="BR14" s="372">
        <v>63346</v>
      </c>
      <c r="BS14" s="372">
        <v>0</v>
      </c>
      <c r="BT14" s="372">
        <v>21814</v>
      </c>
      <c r="BU14" s="372">
        <v>18891</v>
      </c>
      <c r="BV14" s="372">
        <v>0</v>
      </c>
      <c r="BW14" s="372">
        <v>0</v>
      </c>
      <c r="BX14" s="372">
        <v>0</v>
      </c>
      <c r="BY14" s="372">
        <v>0</v>
      </c>
      <c r="BZ14" s="372">
        <v>0</v>
      </c>
      <c r="CA14" s="372">
        <v>1544798</v>
      </c>
      <c r="CB14" s="372"/>
      <c r="CC14" s="372">
        <v>0</v>
      </c>
      <c r="CD14" s="372">
        <v>0</v>
      </c>
      <c r="CE14" s="372">
        <v>0</v>
      </c>
      <c r="CF14" s="372">
        <v>0</v>
      </c>
      <c r="CG14" s="372"/>
      <c r="CH14" s="372">
        <v>0</v>
      </c>
      <c r="CI14" s="372">
        <v>0</v>
      </c>
      <c r="CJ14" s="372">
        <v>0</v>
      </c>
      <c r="CK14" s="372">
        <v>0</v>
      </c>
      <c r="CL14" s="372">
        <v>0</v>
      </c>
      <c r="CM14" s="372">
        <v>0</v>
      </c>
      <c r="CN14" s="372">
        <v>0</v>
      </c>
      <c r="CO14" s="372">
        <v>0</v>
      </c>
      <c r="CP14" s="372">
        <v>0</v>
      </c>
      <c r="CQ14" s="372"/>
      <c r="CR14" s="372">
        <v>114868.87999999998</v>
      </c>
      <c r="CS14" s="372">
        <v>0</v>
      </c>
      <c r="CT14" s="372">
        <v>0</v>
      </c>
      <c r="CU14" s="372">
        <v>0</v>
      </c>
      <c r="CV14" s="372">
        <v>0</v>
      </c>
      <c r="CW14" s="372">
        <v>0</v>
      </c>
      <c r="CX14" s="372">
        <v>114868.87999999998</v>
      </c>
      <c r="CY14" s="372"/>
      <c r="CZ14" s="117"/>
      <c r="DA14" s="374"/>
      <c r="DB14" s="117"/>
      <c r="DC14" s="374"/>
      <c r="DD14" s="375"/>
      <c r="DE14" s="117"/>
      <c r="DF14" s="117"/>
      <c r="DG14" s="372"/>
      <c r="DH14" s="376"/>
      <c r="DI14" s="377"/>
      <c r="DJ14" s="372"/>
      <c r="DK14" s="372">
        <v>100680.38000000005</v>
      </c>
      <c r="DL14" s="372">
        <v>10786</v>
      </c>
      <c r="DM14" s="372">
        <v>111466.38000000005</v>
      </c>
      <c r="DN14" s="372">
        <v>25822.380000000048</v>
      </c>
      <c r="DO14" s="372">
        <v>0</v>
      </c>
      <c r="DP14" s="372">
        <v>25822.380000000048</v>
      </c>
      <c r="DQ14" s="373"/>
      <c r="DR14" s="372"/>
      <c r="DS14" s="378"/>
      <c r="DT14" s="378"/>
    </row>
    <row r="15" spans="1:125" ht="14.25">
      <c r="A15" s="371">
        <v>569</v>
      </c>
      <c r="B15" s="68">
        <v>9162105</v>
      </c>
      <c r="C15" s="68">
        <v>2105</v>
      </c>
      <c r="D15" s="120"/>
      <c r="E15" s="120" t="s">
        <v>214</v>
      </c>
      <c r="F15" s="120"/>
      <c r="G15" s="120"/>
      <c r="H15" s="68"/>
      <c r="I15" s="372">
        <v>229624.06999999963</v>
      </c>
      <c r="J15" s="372">
        <v>9836.8499999999985</v>
      </c>
      <c r="K15" s="372">
        <v>0</v>
      </c>
      <c r="L15" s="372">
        <v>20601.080000000002</v>
      </c>
      <c r="M15" s="372">
        <v>0</v>
      </c>
      <c r="N15" s="372">
        <v>0</v>
      </c>
      <c r="O15" s="372">
        <v>260061.99999999965</v>
      </c>
      <c r="P15" s="372"/>
      <c r="Q15" s="372">
        <v>1779010</v>
      </c>
      <c r="R15" s="372">
        <v>0</v>
      </c>
      <c r="S15" s="372">
        <v>144897</v>
      </c>
      <c r="T15" s="372">
        <v>0</v>
      </c>
      <c r="U15" s="372">
        <v>120390</v>
      </c>
      <c r="V15" s="372">
        <v>59858</v>
      </c>
      <c r="W15" s="372">
        <v>0</v>
      </c>
      <c r="X15" s="372">
        <v>0</v>
      </c>
      <c r="Y15" s="372">
        <v>5000</v>
      </c>
      <c r="Z15" s="372">
        <v>7000</v>
      </c>
      <c r="AA15" s="372">
        <v>0</v>
      </c>
      <c r="AB15" s="372">
        <v>0</v>
      </c>
      <c r="AC15" s="372">
        <v>35000</v>
      </c>
      <c r="AD15" s="372">
        <v>0</v>
      </c>
      <c r="AE15" s="372">
        <v>0</v>
      </c>
      <c r="AF15" s="372">
        <v>0</v>
      </c>
      <c r="AG15" s="372">
        <v>0</v>
      </c>
      <c r="AH15" s="372">
        <v>0</v>
      </c>
      <c r="AI15" s="372">
        <v>0</v>
      </c>
      <c r="AJ15" s="372">
        <v>0</v>
      </c>
      <c r="AK15" s="372">
        <v>0</v>
      </c>
      <c r="AL15" s="372">
        <v>2151155</v>
      </c>
      <c r="AM15" s="372"/>
      <c r="AN15" s="372">
        <v>1062849</v>
      </c>
      <c r="AO15" s="372">
        <v>37000</v>
      </c>
      <c r="AP15" s="372">
        <v>397972</v>
      </c>
      <c r="AQ15" s="372">
        <v>6014</v>
      </c>
      <c r="AR15" s="372">
        <v>121391</v>
      </c>
      <c r="AS15" s="372">
        <v>0</v>
      </c>
      <c r="AT15" s="372">
        <v>51254</v>
      </c>
      <c r="AU15" s="372">
        <v>8616</v>
      </c>
      <c r="AV15" s="372">
        <v>3000</v>
      </c>
      <c r="AW15" s="372">
        <v>872</v>
      </c>
      <c r="AX15" s="372">
        <v>0</v>
      </c>
      <c r="AY15" s="372">
        <v>18164</v>
      </c>
      <c r="AZ15" s="372">
        <v>17408</v>
      </c>
      <c r="BA15" s="372">
        <v>55496</v>
      </c>
      <c r="BB15" s="372">
        <v>10000</v>
      </c>
      <c r="BC15" s="372">
        <v>39500</v>
      </c>
      <c r="BD15" s="372">
        <v>21332</v>
      </c>
      <c r="BE15" s="372">
        <v>8530</v>
      </c>
      <c r="BF15" s="372">
        <v>103675</v>
      </c>
      <c r="BG15" s="372">
        <v>4000</v>
      </c>
      <c r="BH15" s="372">
        <v>0</v>
      </c>
      <c r="BI15" s="372">
        <v>13000</v>
      </c>
      <c r="BJ15" s="372">
        <v>17500</v>
      </c>
      <c r="BK15" s="372">
        <v>4500</v>
      </c>
      <c r="BL15" s="372">
        <v>500</v>
      </c>
      <c r="BM15" s="372">
        <v>14646</v>
      </c>
      <c r="BN15" s="372">
        <v>0</v>
      </c>
      <c r="BO15" s="372">
        <v>11550</v>
      </c>
      <c r="BP15" s="372">
        <v>15916</v>
      </c>
      <c r="BQ15" s="372">
        <v>0</v>
      </c>
      <c r="BR15" s="372">
        <v>89293</v>
      </c>
      <c r="BS15" s="372">
        <v>0</v>
      </c>
      <c r="BT15" s="372">
        <v>19372</v>
      </c>
      <c r="BU15" s="372">
        <v>27915</v>
      </c>
      <c r="BV15" s="372">
        <v>0</v>
      </c>
      <c r="BW15" s="372">
        <v>0</v>
      </c>
      <c r="BX15" s="372">
        <v>0</v>
      </c>
      <c r="BY15" s="372">
        <v>0</v>
      </c>
      <c r="BZ15" s="372">
        <v>0</v>
      </c>
      <c r="CA15" s="372">
        <v>2181265</v>
      </c>
      <c r="CB15" s="372"/>
      <c r="CC15" s="372">
        <v>7249</v>
      </c>
      <c r="CD15" s="372">
        <v>0</v>
      </c>
      <c r="CE15" s="372">
        <v>0</v>
      </c>
      <c r="CF15" s="372">
        <v>7249</v>
      </c>
      <c r="CG15" s="372"/>
      <c r="CH15" s="372">
        <v>0</v>
      </c>
      <c r="CI15" s="372">
        <v>27850</v>
      </c>
      <c r="CJ15" s="372">
        <v>0</v>
      </c>
      <c r="CK15" s="372">
        <v>0</v>
      </c>
      <c r="CL15" s="372">
        <v>0</v>
      </c>
      <c r="CM15" s="372">
        <v>0</v>
      </c>
      <c r="CN15" s="372">
        <v>0</v>
      </c>
      <c r="CO15" s="372">
        <v>0</v>
      </c>
      <c r="CP15" s="372">
        <v>27850</v>
      </c>
      <c r="CQ15" s="372"/>
      <c r="CR15" s="372">
        <v>209350.91999999963</v>
      </c>
      <c r="CS15" s="372">
        <v>0</v>
      </c>
      <c r="CT15" s="372">
        <v>0</v>
      </c>
      <c r="CU15" s="372">
        <v>8.000000000174623E-2</v>
      </c>
      <c r="CV15" s="372">
        <v>0</v>
      </c>
      <c r="CW15" s="372">
        <v>0</v>
      </c>
      <c r="CX15" s="372">
        <v>209350.99999999965</v>
      </c>
      <c r="CY15" s="372"/>
      <c r="CZ15" s="117"/>
      <c r="DA15" s="374"/>
      <c r="DB15" s="117"/>
      <c r="DC15" s="374"/>
      <c r="DD15" s="375"/>
      <c r="DE15" s="117"/>
      <c r="DF15" s="117"/>
      <c r="DG15" s="372"/>
      <c r="DH15" s="376"/>
      <c r="DI15" s="377"/>
      <c r="DJ15" s="372"/>
      <c r="DK15" s="372">
        <v>70347.289999998407</v>
      </c>
      <c r="DL15" s="372">
        <v>0</v>
      </c>
      <c r="DM15" s="372">
        <v>70347.289999998407</v>
      </c>
      <c r="DN15" s="372">
        <v>23302.289999998407</v>
      </c>
      <c r="DO15" s="372">
        <v>0</v>
      </c>
      <c r="DP15" s="372">
        <v>23302.289999998407</v>
      </c>
      <c r="DQ15" s="373"/>
      <c r="DR15" s="372"/>
      <c r="DS15" s="378"/>
      <c r="DT15" s="378"/>
    </row>
    <row r="16" spans="1:125" ht="14.25">
      <c r="A16" s="371">
        <v>554</v>
      </c>
      <c r="B16" s="381">
        <v>9162171</v>
      </c>
      <c r="C16" s="68">
        <v>2171</v>
      </c>
      <c r="D16" s="120"/>
      <c r="E16" s="120" t="s">
        <v>687</v>
      </c>
      <c r="F16" s="120"/>
      <c r="G16" s="120"/>
      <c r="H16" s="68"/>
      <c r="I16" s="372">
        <v>-7723.350000000577</v>
      </c>
      <c r="J16" s="372">
        <v>2768.48</v>
      </c>
      <c r="K16" s="372">
        <v>0</v>
      </c>
      <c r="L16" s="372">
        <v>7.2759576141834259E-12</v>
      </c>
      <c r="M16" s="372">
        <v>0</v>
      </c>
      <c r="N16" s="372">
        <v>0</v>
      </c>
      <c r="O16" s="372">
        <v>-4954.8700000005701</v>
      </c>
      <c r="P16" s="372"/>
      <c r="Q16" s="372">
        <v>1733337</v>
      </c>
      <c r="R16" s="372">
        <v>0</v>
      </c>
      <c r="S16" s="372">
        <v>193776</v>
      </c>
      <c r="T16" s="372">
        <v>0</v>
      </c>
      <c r="U16" s="372">
        <v>82660</v>
      </c>
      <c r="V16" s="372">
        <v>60846</v>
      </c>
      <c r="W16" s="372">
        <v>1500</v>
      </c>
      <c r="X16" s="372">
        <v>0</v>
      </c>
      <c r="Y16" s="372">
        <v>102525</v>
      </c>
      <c r="Z16" s="372">
        <v>0</v>
      </c>
      <c r="AA16" s="372">
        <v>0</v>
      </c>
      <c r="AB16" s="372">
        <v>0</v>
      </c>
      <c r="AC16" s="372">
        <v>47000</v>
      </c>
      <c r="AD16" s="372">
        <v>0</v>
      </c>
      <c r="AE16" s="372">
        <v>0</v>
      </c>
      <c r="AF16" s="372">
        <v>0</v>
      </c>
      <c r="AG16" s="372">
        <v>0</v>
      </c>
      <c r="AH16" s="372">
        <v>0</v>
      </c>
      <c r="AI16" s="372">
        <v>0</v>
      </c>
      <c r="AJ16" s="372">
        <v>0</v>
      </c>
      <c r="AK16" s="372">
        <v>0</v>
      </c>
      <c r="AL16" s="372">
        <v>2221644</v>
      </c>
      <c r="AM16" s="372"/>
      <c r="AN16" s="372">
        <v>1033960.98</v>
      </c>
      <c r="AO16" s="372">
        <v>0</v>
      </c>
      <c r="AP16" s="372">
        <v>572402</v>
      </c>
      <c r="AQ16" s="372">
        <v>53031</v>
      </c>
      <c r="AR16" s="372">
        <v>115362</v>
      </c>
      <c r="AS16" s="372">
        <v>0</v>
      </c>
      <c r="AT16" s="372">
        <v>148620</v>
      </c>
      <c r="AU16" s="372">
        <v>15000</v>
      </c>
      <c r="AV16" s="372">
        <v>5000</v>
      </c>
      <c r="AW16" s="372">
        <v>983</v>
      </c>
      <c r="AX16" s="372">
        <v>0</v>
      </c>
      <c r="AY16" s="372">
        <v>13675</v>
      </c>
      <c r="AZ16" s="372">
        <v>3817</v>
      </c>
      <c r="BA16" s="372">
        <v>5138</v>
      </c>
      <c r="BB16" s="372">
        <v>2905</v>
      </c>
      <c r="BC16" s="372">
        <v>38837</v>
      </c>
      <c r="BD16" s="372">
        <v>28938</v>
      </c>
      <c r="BE16" s="372">
        <v>5666</v>
      </c>
      <c r="BF16" s="372">
        <v>89096.5</v>
      </c>
      <c r="BG16" s="372">
        <v>3868</v>
      </c>
      <c r="BH16" s="372">
        <v>0</v>
      </c>
      <c r="BI16" s="372">
        <v>7063</v>
      </c>
      <c r="BJ16" s="372">
        <v>5130</v>
      </c>
      <c r="BK16" s="372">
        <v>0</v>
      </c>
      <c r="BL16" s="372">
        <v>0</v>
      </c>
      <c r="BM16" s="372">
        <v>7620</v>
      </c>
      <c r="BN16" s="372">
        <v>0</v>
      </c>
      <c r="BO16" s="372">
        <v>2389</v>
      </c>
      <c r="BP16" s="372">
        <v>15362</v>
      </c>
      <c r="BQ16" s="372">
        <v>0</v>
      </c>
      <c r="BR16" s="372">
        <v>80270</v>
      </c>
      <c r="BS16" s="372">
        <v>15501</v>
      </c>
      <c r="BT16" s="372">
        <v>15184</v>
      </c>
      <c r="BU16" s="372">
        <v>23167</v>
      </c>
      <c r="BV16" s="372">
        <v>0</v>
      </c>
      <c r="BW16" s="372">
        <v>0</v>
      </c>
      <c r="BX16" s="372">
        <v>0</v>
      </c>
      <c r="BY16" s="372">
        <v>0</v>
      </c>
      <c r="BZ16" s="372">
        <v>0</v>
      </c>
      <c r="CA16" s="372">
        <v>2307985.48</v>
      </c>
      <c r="CB16" s="372"/>
      <c r="CC16" s="372">
        <v>7555</v>
      </c>
      <c r="CD16" s="372">
        <v>0</v>
      </c>
      <c r="CE16" s="372">
        <v>0</v>
      </c>
      <c r="CF16" s="372">
        <v>7555</v>
      </c>
      <c r="CG16" s="372"/>
      <c r="CH16" s="372">
        <v>0</v>
      </c>
      <c r="CI16" s="372">
        <v>7555</v>
      </c>
      <c r="CJ16" s="372">
        <v>0</v>
      </c>
      <c r="CK16" s="372">
        <v>0</v>
      </c>
      <c r="CL16" s="372">
        <v>0</v>
      </c>
      <c r="CM16" s="372">
        <v>0</v>
      </c>
      <c r="CN16" s="372">
        <v>0</v>
      </c>
      <c r="CO16" s="372">
        <v>0</v>
      </c>
      <c r="CP16" s="372">
        <v>7555</v>
      </c>
      <c r="CQ16" s="372"/>
      <c r="CR16" s="372">
        <v>-91296.350000000559</v>
      </c>
      <c r="CS16" s="372">
        <v>0</v>
      </c>
      <c r="CT16" s="372">
        <v>0</v>
      </c>
      <c r="CU16" s="372">
        <v>7.2759576141834259E-12</v>
      </c>
      <c r="CV16" s="372">
        <v>0</v>
      </c>
      <c r="CW16" s="372">
        <v>0</v>
      </c>
      <c r="CX16" s="372">
        <v>-91296.350000000559</v>
      </c>
      <c r="CY16" s="372"/>
      <c r="CZ16" s="117"/>
      <c r="DA16" s="374"/>
      <c r="DB16" s="117"/>
      <c r="DC16" s="374"/>
      <c r="DD16" s="375"/>
      <c r="DE16" s="117"/>
      <c r="DF16" s="117"/>
      <c r="DG16" s="372"/>
      <c r="DH16" s="376"/>
      <c r="DI16" s="377"/>
      <c r="DJ16" s="372"/>
      <c r="DK16" s="372">
        <v>33259.200000000019</v>
      </c>
      <c r="DL16" s="372">
        <v>0</v>
      </c>
      <c r="DM16" s="372">
        <v>33259.200000000019</v>
      </c>
      <c r="DN16" s="372">
        <v>-7120.7999999999811</v>
      </c>
      <c r="DO16" s="372">
        <v>0</v>
      </c>
      <c r="DP16" s="372">
        <v>-7120.7999999999811</v>
      </c>
      <c r="DQ16" s="373"/>
      <c r="DR16" s="372"/>
      <c r="DS16" s="378"/>
      <c r="DT16" s="378"/>
    </row>
    <row r="17" spans="1:124" ht="14.25">
      <c r="A17" s="371">
        <v>686</v>
      </c>
      <c r="B17" s="381">
        <v>9163372</v>
      </c>
      <c r="C17" s="68">
        <v>3372</v>
      </c>
      <c r="D17" s="120"/>
      <c r="E17" s="120" t="s">
        <v>722</v>
      </c>
      <c r="F17" s="120"/>
      <c r="G17" s="120"/>
      <c r="H17" s="68"/>
      <c r="I17" s="372">
        <v>29087.909999999814</v>
      </c>
      <c r="J17" s="372">
        <v>5046.97</v>
      </c>
      <c r="K17" s="372">
        <v>0</v>
      </c>
      <c r="L17" s="372">
        <v>16021.32</v>
      </c>
      <c r="M17" s="372">
        <v>0</v>
      </c>
      <c r="N17" s="372">
        <v>0</v>
      </c>
      <c r="O17" s="372">
        <v>50156.199999999815</v>
      </c>
      <c r="P17" s="372"/>
      <c r="Q17" s="372">
        <v>1123057</v>
      </c>
      <c r="R17" s="372">
        <v>0</v>
      </c>
      <c r="S17" s="372">
        <v>133138</v>
      </c>
      <c r="T17" s="372">
        <v>0</v>
      </c>
      <c r="U17" s="372">
        <v>17720</v>
      </c>
      <c r="V17" s="372">
        <v>47458</v>
      </c>
      <c r="W17" s="372">
        <v>0</v>
      </c>
      <c r="X17" s="372">
        <v>0</v>
      </c>
      <c r="Y17" s="372">
        <v>62722</v>
      </c>
      <c r="Z17" s="372">
        <v>2500</v>
      </c>
      <c r="AA17" s="372">
        <v>10440</v>
      </c>
      <c r="AB17" s="372">
        <v>0</v>
      </c>
      <c r="AC17" s="372">
        <v>0</v>
      </c>
      <c r="AD17" s="372">
        <v>0</v>
      </c>
      <c r="AE17" s="372">
        <v>0</v>
      </c>
      <c r="AF17" s="372">
        <v>0</v>
      </c>
      <c r="AG17" s="372">
        <v>0</v>
      </c>
      <c r="AH17" s="372">
        <v>0</v>
      </c>
      <c r="AI17" s="372">
        <v>0</v>
      </c>
      <c r="AJ17" s="372">
        <v>0</v>
      </c>
      <c r="AK17" s="372">
        <v>0</v>
      </c>
      <c r="AL17" s="372">
        <v>1397035</v>
      </c>
      <c r="AM17" s="372"/>
      <c r="AN17" s="372">
        <v>695173</v>
      </c>
      <c r="AO17" s="372">
        <v>7300</v>
      </c>
      <c r="AP17" s="372">
        <v>246070</v>
      </c>
      <c r="AQ17" s="372">
        <v>45892</v>
      </c>
      <c r="AR17" s="372">
        <v>70455</v>
      </c>
      <c r="AS17" s="372">
        <v>0</v>
      </c>
      <c r="AT17" s="372">
        <v>86808</v>
      </c>
      <c r="AU17" s="372">
        <v>4600</v>
      </c>
      <c r="AV17" s="372">
        <v>2400</v>
      </c>
      <c r="AW17" s="372">
        <v>10130</v>
      </c>
      <c r="AX17" s="372">
        <v>0</v>
      </c>
      <c r="AY17" s="372">
        <v>11650</v>
      </c>
      <c r="AZ17" s="372">
        <v>3031</v>
      </c>
      <c r="BA17" s="372">
        <v>2450</v>
      </c>
      <c r="BB17" s="372">
        <v>950</v>
      </c>
      <c r="BC17" s="372">
        <v>21000</v>
      </c>
      <c r="BD17" s="372">
        <v>7485</v>
      </c>
      <c r="BE17" s="372">
        <v>8400</v>
      </c>
      <c r="BF17" s="372">
        <v>41833</v>
      </c>
      <c r="BG17" s="372">
        <v>2600</v>
      </c>
      <c r="BH17" s="372">
        <v>200</v>
      </c>
      <c r="BI17" s="372">
        <v>1800</v>
      </c>
      <c r="BJ17" s="372">
        <v>5200</v>
      </c>
      <c r="BK17" s="372">
        <v>550</v>
      </c>
      <c r="BL17" s="372">
        <v>50</v>
      </c>
      <c r="BM17" s="372">
        <v>5388</v>
      </c>
      <c r="BN17" s="372">
        <v>0</v>
      </c>
      <c r="BO17" s="372">
        <v>4500</v>
      </c>
      <c r="BP17" s="372">
        <v>11575</v>
      </c>
      <c r="BQ17" s="372">
        <v>0</v>
      </c>
      <c r="BR17" s="372">
        <v>50773</v>
      </c>
      <c r="BS17" s="372">
        <v>13200</v>
      </c>
      <c r="BT17" s="372">
        <v>33703</v>
      </c>
      <c r="BU17" s="372">
        <v>15390</v>
      </c>
      <c r="BV17" s="372">
        <v>0</v>
      </c>
      <c r="BW17" s="372">
        <v>0</v>
      </c>
      <c r="BX17" s="372">
        <v>0</v>
      </c>
      <c r="BY17" s="372">
        <v>0</v>
      </c>
      <c r="BZ17" s="372">
        <v>0</v>
      </c>
      <c r="CA17" s="372">
        <v>1410556</v>
      </c>
      <c r="CB17" s="372"/>
      <c r="CC17" s="372">
        <v>6340</v>
      </c>
      <c r="CD17" s="372">
        <v>0</v>
      </c>
      <c r="CE17" s="372">
        <v>0</v>
      </c>
      <c r="CF17" s="372">
        <v>6340</v>
      </c>
      <c r="CG17" s="372"/>
      <c r="CH17" s="372">
        <v>0</v>
      </c>
      <c r="CI17" s="372">
        <v>0</v>
      </c>
      <c r="CJ17" s="372">
        <v>0</v>
      </c>
      <c r="CK17" s="372">
        <v>0</v>
      </c>
      <c r="CL17" s="372">
        <v>0</v>
      </c>
      <c r="CM17" s="372">
        <v>6340</v>
      </c>
      <c r="CN17" s="372">
        <v>16021</v>
      </c>
      <c r="CO17" s="372">
        <v>0</v>
      </c>
      <c r="CP17" s="372">
        <v>22361</v>
      </c>
      <c r="CQ17" s="372"/>
      <c r="CR17" s="372">
        <v>20613.879999999815</v>
      </c>
      <c r="CS17" s="372">
        <v>0</v>
      </c>
      <c r="CT17" s="372">
        <v>0</v>
      </c>
      <c r="CU17" s="372">
        <v>0.31999999999970896</v>
      </c>
      <c r="CV17" s="372">
        <v>0</v>
      </c>
      <c r="CW17" s="372">
        <v>0</v>
      </c>
      <c r="CX17" s="372">
        <v>20614.199999999815</v>
      </c>
      <c r="CY17" s="372"/>
      <c r="CZ17" s="117"/>
      <c r="DA17" s="374"/>
      <c r="DB17" s="117"/>
      <c r="DC17" s="374"/>
      <c r="DD17" s="375"/>
      <c r="DE17" s="117"/>
      <c r="DF17" s="117"/>
      <c r="DG17" s="372"/>
      <c r="DH17" s="376"/>
      <c r="DI17" s="377"/>
      <c r="DJ17" s="372"/>
      <c r="DK17" s="372">
        <v>215778.71999999991</v>
      </c>
      <c r="DL17" s="372">
        <v>2429.0700000000002</v>
      </c>
      <c r="DM17" s="372">
        <v>218207.78999999992</v>
      </c>
      <c r="DN17" s="372">
        <v>196559.71999999991</v>
      </c>
      <c r="DO17" s="372">
        <v>7.0000000000163709E-2</v>
      </c>
      <c r="DP17" s="372">
        <v>196559.78999999992</v>
      </c>
      <c r="DQ17" s="373"/>
      <c r="DR17" s="372"/>
      <c r="DS17" s="378"/>
      <c r="DT17" s="378"/>
    </row>
    <row r="18" spans="1:124" ht="15">
      <c r="A18" s="371">
        <v>145</v>
      </c>
      <c r="B18" s="381">
        <v>9167025</v>
      </c>
      <c r="C18" s="68">
        <v>7025</v>
      </c>
      <c r="D18" s="120"/>
      <c r="E18" s="120" t="s">
        <v>708</v>
      </c>
      <c r="F18" s="120"/>
      <c r="G18" s="120"/>
      <c r="H18" s="68"/>
      <c r="I18" s="372">
        <v>187876.32000000117</v>
      </c>
      <c r="J18" s="372">
        <v>49292.58</v>
      </c>
      <c r="K18" s="372">
        <v>0</v>
      </c>
      <c r="L18" s="372">
        <v>9469.659999999998</v>
      </c>
      <c r="M18" s="372">
        <v>0</v>
      </c>
      <c r="N18" s="372">
        <v>0</v>
      </c>
      <c r="O18" s="372">
        <v>246638.56000000119</v>
      </c>
      <c r="P18" s="379"/>
      <c r="Q18" s="372">
        <v>2345341</v>
      </c>
      <c r="R18" s="372">
        <v>0</v>
      </c>
      <c r="S18" s="372">
        <v>2055908</v>
      </c>
      <c r="T18" s="372">
        <v>0</v>
      </c>
      <c r="U18" s="372">
        <v>133670</v>
      </c>
      <c r="V18" s="372">
        <v>19805</v>
      </c>
      <c r="W18" s="372">
        <v>0</v>
      </c>
      <c r="X18" s="372">
        <v>0</v>
      </c>
      <c r="Y18" s="372">
        <v>7500</v>
      </c>
      <c r="Z18" s="372">
        <v>0</v>
      </c>
      <c r="AA18" s="372">
        <v>8827</v>
      </c>
      <c r="AB18" s="372">
        <v>8826</v>
      </c>
      <c r="AC18" s="372">
        <v>0</v>
      </c>
      <c r="AD18" s="372">
        <v>250</v>
      </c>
      <c r="AE18" s="372">
        <v>0</v>
      </c>
      <c r="AF18" s="372">
        <v>0</v>
      </c>
      <c r="AG18" s="372">
        <v>0</v>
      </c>
      <c r="AH18" s="372">
        <v>0</v>
      </c>
      <c r="AI18" s="372">
        <v>0</v>
      </c>
      <c r="AJ18" s="372">
        <v>0</v>
      </c>
      <c r="AK18" s="372">
        <v>0</v>
      </c>
      <c r="AL18" s="372">
        <v>4580127</v>
      </c>
      <c r="AM18" s="379"/>
      <c r="AN18" s="372">
        <v>1553913</v>
      </c>
      <c r="AO18" s="372">
        <v>30000</v>
      </c>
      <c r="AP18" s="372">
        <v>2093470</v>
      </c>
      <c r="AQ18" s="372">
        <v>124821</v>
      </c>
      <c r="AR18" s="372">
        <v>190105</v>
      </c>
      <c r="AS18" s="372">
        <v>0</v>
      </c>
      <c r="AT18" s="372">
        <v>53098</v>
      </c>
      <c r="AU18" s="372">
        <v>34000</v>
      </c>
      <c r="AV18" s="372">
        <v>22700</v>
      </c>
      <c r="AW18" s="372">
        <v>0</v>
      </c>
      <c r="AX18" s="372">
        <v>0</v>
      </c>
      <c r="AY18" s="372">
        <v>71187</v>
      </c>
      <c r="AZ18" s="372">
        <v>6000</v>
      </c>
      <c r="BA18" s="372">
        <v>55075</v>
      </c>
      <c r="BB18" s="372">
        <v>7250</v>
      </c>
      <c r="BC18" s="372">
        <v>91500</v>
      </c>
      <c r="BD18" s="372">
        <v>0</v>
      </c>
      <c r="BE18" s="372">
        <v>18000</v>
      </c>
      <c r="BF18" s="372">
        <v>88086</v>
      </c>
      <c r="BG18" s="372">
        <v>6000</v>
      </c>
      <c r="BH18" s="372">
        <v>0</v>
      </c>
      <c r="BI18" s="372">
        <v>350</v>
      </c>
      <c r="BJ18" s="372">
        <v>23000</v>
      </c>
      <c r="BK18" s="372">
        <v>6500</v>
      </c>
      <c r="BL18" s="372">
        <v>500</v>
      </c>
      <c r="BM18" s="372">
        <v>4445</v>
      </c>
      <c r="BN18" s="372">
        <v>1500</v>
      </c>
      <c r="BO18" s="372">
        <v>13500</v>
      </c>
      <c r="BP18" s="372">
        <v>27964</v>
      </c>
      <c r="BQ18" s="372">
        <v>0</v>
      </c>
      <c r="BR18" s="372">
        <v>50464</v>
      </c>
      <c r="BS18" s="372">
        <v>0</v>
      </c>
      <c r="BT18" s="372">
        <v>152645</v>
      </c>
      <c r="BU18" s="372">
        <v>38171</v>
      </c>
      <c r="BV18" s="372">
        <v>0</v>
      </c>
      <c r="BW18" s="372">
        <v>0</v>
      </c>
      <c r="BX18" s="372">
        <v>0</v>
      </c>
      <c r="BY18" s="372">
        <v>0</v>
      </c>
      <c r="BZ18" s="372">
        <v>0</v>
      </c>
      <c r="CA18" s="372">
        <v>4764244</v>
      </c>
      <c r="CB18" s="379"/>
      <c r="CC18" s="372">
        <v>11239</v>
      </c>
      <c r="CD18" s="372">
        <v>0</v>
      </c>
      <c r="CE18" s="372">
        <v>0</v>
      </c>
      <c r="CF18" s="372">
        <v>11239</v>
      </c>
      <c r="CG18" s="379"/>
      <c r="CH18" s="372">
        <v>0</v>
      </c>
      <c r="CI18" s="372">
        <v>20709</v>
      </c>
      <c r="CJ18" s="372">
        <v>0</v>
      </c>
      <c r="CK18" s="372">
        <v>0</v>
      </c>
      <c r="CL18" s="372">
        <v>0</v>
      </c>
      <c r="CM18" s="372">
        <v>0</v>
      </c>
      <c r="CN18" s="372">
        <v>0</v>
      </c>
      <c r="CO18" s="372">
        <v>0</v>
      </c>
      <c r="CP18" s="372">
        <v>20709</v>
      </c>
      <c r="CQ18" s="380"/>
      <c r="CR18" s="372">
        <v>53051.900000001187</v>
      </c>
      <c r="CS18" s="372">
        <v>0</v>
      </c>
      <c r="CT18" s="372">
        <v>0</v>
      </c>
      <c r="CU18" s="372">
        <v>-0.34000000000196451</v>
      </c>
      <c r="CV18" s="372">
        <v>0</v>
      </c>
      <c r="CW18" s="372">
        <v>0</v>
      </c>
      <c r="CX18" s="372">
        <v>53051.560000001184</v>
      </c>
      <c r="CY18" s="372"/>
      <c r="CZ18" s="117"/>
      <c r="DA18" s="374"/>
      <c r="DB18" s="117"/>
      <c r="DC18" s="374"/>
      <c r="DD18" s="375"/>
      <c r="DE18" s="117"/>
      <c r="DF18" s="117"/>
      <c r="DG18" s="372"/>
      <c r="DH18" s="376"/>
      <c r="DI18" s="377"/>
      <c r="DJ18" s="372"/>
      <c r="DK18" s="372">
        <v>160120.30999999988</v>
      </c>
      <c r="DL18" s="372">
        <v>468.63999999999942</v>
      </c>
      <c r="DM18" s="372">
        <v>160588.9499999999</v>
      </c>
      <c r="DN18" s="372">
        <v>70796.309999999881</v>
      </c>
      <c r="DO18" s="372">
        <v>468.63999999999942</v>
      </c>
      <c r="DP18" s="372">
        <v>71264.949999999881</v>
      </c>
      <c r="DQ18" s="373"/>
      <c r="DR18" s="372"/>
      <c r="DS18" s="378"/>
      <c r="DT18" s="378"/>
    </row>
    <row r="19" spans="1:124" ht="14.25">
      <c r="A19" s="371">
        <v>724</v>
      </c>
      <c r="B19" s="381">
        <v>9163052</v>
      </c>
      <c r="C19" s="68">
        <v>3052</v>
      </c>
      <c r="D19" s="120"/>
      <c r="E19" s="120" t="s">
        <v>280</v>
      </c>
      <c r="F19" s="120"/>
      <c r="G19" s="120"/>
      <c r="H19" s="68"/>
      <c r="I19" s="372">
        <v>23078.770000000084</v>
      </c>
      <c r="J19" s="372">
        <v>6849.8899999999994</v>
      </c>
      <c r="K19" s="372">
        <v>0</v>
      </c>
      <c r="L19" s="372">
        <v>-282.84000000000015</v>
      </c>
      <c r="M19" s="372">
        <v>0</v>
      </c>
      <c r="N19" s="372">
        <v>0</v>
      </c>
      <c r="O19" s="372">
        <v>29645.820000000083</v>
      </c>
      <c r="P19" s="372"/>
      <c r="Q19" s="372">
        <v>1013472</v>
      </c>
      <c r="R19" s="372">
        <v>0</v>
      </c>
      <c r="S19" s="372">
        <v>93604</v>
      </c>
      <c r="T19" s="372">
        <v>0</v>
      </c>
      <c r="U19" s="372">
        <v>60450</v>
      </c>
      <c r="V19" s="372">
        <v>43262</v>
      </c>
      <c r="W19" s="372">
        <v>0</v>
      </c>
      <c r="X19" s="372">
        <v>13000</v>
      </c>
      <c r="Y19" s="372">
        <v>67000</v>
      </c>
      <c r="Z19" s="372">
        <v>11000</v>
      </c>
      <c r="AA19" s="372">
        <v>8000</v>
      </c>
      <c r="AB19" s="372">
        <v>0</v>
      </c>
      <c r="AC19" s="372">
        <v>25000</v>
      </c>
      <c r="AD19" s="372">
        <v>8200</v>
      </c>
      <c r="AE19" s="372">
        <v>0</v>
      </c>
      <c r="AF19" s="372">
        <v>0</v>
      </c>
      <c r="AG19" s="372">
        <v>0</v>
      </c>
      <c r="AH19" s="372">
        <v>0</v>
      </c>
      <c r="AI19" s="372">
        <v>0</v>
      </c>
      <c r="AJ19" s="372">
        <v>0</v>
      </c>
      <c r="AK19" s="372">
        <v>0</v>
      </c>
      <c r="AL19" s="372">
        <v>1342988</v>
      </c>
      <c r="AM19" s="372"/>
      <c r="AN19" s="372">
        <v>598365</v>
      </c>
      <c r="AO19" s="372">
        <v>0</v>
      </c>
      <c r="AP19" s="372">
        <v>258152</v>
      </c>
      <c r="AQ19" s="372">
        <v>47079</v>
      </c>
      <c r="AR19" s="372">
        <v>80326</v>
      </c>
      <c r="AS19" s="372">
        <v>38266</v>
      </c>
      <c r="AT19" s="372">
        <v>69444</v>
      </c>
      <c r="AU19" s="372">
        <v>5939</v>
      </c>
      <c r="AV19" s="372">
        <v>4150</v>
      </c>
      <c r="AW19" s="372">
        <v>7345</v>
      </c>
      <c r="AX19" s="372">
        <v>0</v>
      </c>
      <c r="AY19" s="372">
        <v>12000</v>
      </c>
      <c r="AZ19" s="372">
        <v>3632</v>
      </c>
      <c r="BA19" s="372">
        <v>1000</v>
      </c>
      <c r="BB19" s="372">
        <v>7741</v>
      </c>
      <c r="BC19" s="372">
        <v>31514</v>
      </c>
      <c r="BD19" s="372">
        <v>17091</v>
      </c>
      <c r="BE19" s="372">
        <v>4000</v>
      </c>
      <c r="BF19" s="372">
        <v>71148</v>
      </c>
      <c r="BG19" s="372">
        <v>4000</v>
      </c>
      <c r="BH19" s="372">
        <v>0</v>
      </c>
      <c r="BI19" s="372">
        <v>0</v>
      </c>
      <c r="BJ19" s="372">
        <v>6757</v>
      </c>
      <c r="BK19" s="372">
        <v>0</v>
      </c>
      <c r="BL19" s="372">
        <v>0</v>
      </c>
      <c r="BM19" s="372">
        <v>3726</v>
      </c>
      <c r="BN19" s="372">
        <v>0</v>
      </c>
      <c r="BO19" s="372">
        <v>7967</v>
      </c>
      <c r="BP19" s="372">
        <v>3541</v>
      </c>
      <c r="BQ19" s="372">
        <v>0</v>
      </c>
      <c r="BR19" s="372">
        <v>16534</v>
      </c>
      <c r="BS19" s="372">
        <v>10000</v>
      </c>
      <c r="BT19" s="372">
        <v>30000</v>
      </c>
      <c r="BU19" s="372">
        <v>25813</v>
      </c>
      <c r="BV19" s="372">
        <v>0</v>
      </c>
      <c r="BW19" s="372">
        <v>0</v>
      </c>
      <c r="BX19" s="372">
        <v>0</v>
      </c>
      <c r="BY19" s="372">
        <v>0</v>
      </c>
      <c r="BZ19" s="372">
        <v>0</v>
      </c>
      <c r="CA19" s="372">
        <v>1365530</v>
      </c>
      <c r="CB19" s="372"/>
      <c r="CC19" s="372">
        <v>6239</v>
      </c>
      <c r="CD19" s="372">
        <v>0</v>
      </c>
      <c r="CE19" s="372">
        <v>0</v>
      </c>
      <c r="CF19" s="372">
        <v>6239</v>
      </c>
      <c r="CG19" s="372"/>
      <c r="CH19" s="372">
        <v>0</v>
      </c>
      <c r="CI19" s="372">
        <v>5956</v>
      </c>
      <c r="CJ19" s="372">
        <v>0</v>
      </c>
      <c r="CK19" s="372">
        <v>0</v>
      </c>
      <c r="CL19" s="372">
        <v>0</v>
      </c>
      <c r="CM19" s="372">
        <v>0</v>
      </c>
      <c r="CN19" s="372">
        <v>0</v>
      </c>
      <c r="CO19" s="372">
        <v>0</v>
      </c>
      <c r="CP19" s="372">
        <v>5956</v>
      </c>
      <c r="CQ19" s="372"/>
      <c r="CR19" s="372">
        <v>7386.6600000000835</v>
      </c>
      <c r="CS19" s="372">
        <v>0</v>
      </c>
      <c r="CT19" s="372">
        <v>0</v>
      </c>
      <c r="CU19" s="372">
        <v>0.15999999999985448</v>
      </c>
      <c r="CV19" s="372">
        <v>0</v>
      </c>
      <c r="CW19" s="372">
        <v>0</v>
      </c>
      <c r="CX19" s="372">
        <v>7386.8200000000834</v>
      </c>
      <c r="CY19" s="372"/>
      <c r="CZ19" s="117"/>
      <c r="DA19" s="374"/>
      <c r="DB19" s="117"/>
      <c r="DC19" s="374"/>
      <c r="DD19" s="375"/>
      <c r="DE19" s="117"/>
      <c r="DF19" s="117"/>
      <c r="DG19" s="372"/>
      <c r="DH19" s="376"/>
      <c r="DI19" s="377"/>
      <c r="DJ19" s="372"/>
      <c r="DK19" s="372">
        <v>120572.01000000004</v>
      </c>
      <c r="DL19" s="372">
        <v>13388.78</v>
      </c>
      <c r="DM19" s="372">
        <v>133960.79000000004</v>
      </c>
      <c r="DN19" s="372">
        <v>80407.010000000038</v>
      </c>
      <c r="DO19" s="372">
        <v>-0.21999999999934516</v>
      </c>
      <c r="DP19" s="372">
        <v>80406.790000000037</v>
      </c>
      <c r="DQ19" s="373"/>
      <c r="DR19" s="372"/>
      <c r="DS19" s="378"/>
      <c r="DT19" s="378"/>
    </row>
    <row r="20" spans="1:124" ht="14.25">
      <c r="A20" s="371">
        <v>807</v>
      </c>
      <c r="B20" s="381">
        <v>9165214</v>
      </c>
      <c r="C20" s="68">
        <v>5214</v>
      </c>
      <c r="D20" s="120"/>
      <c r="E20" s="120" t="s">
        <v>692</v>
      </c>
      <c r="F20" s="120"/>
      <c r="G20" s="120"/>
      <c r="H20" s="68"/>
      <c r="I20" s="372">
        <v>222550.87000000058</v>
      </c>
      <c r="J20" s="372">
        <v>7253</v>
      </c>
      <c r="K20" s="372">
        <v>0</v>
      </c>
      <c r="L20" s="372">
        <v>-2.0000000000436557E-2</v>
      </c>
      <c r="M20" s="372">
        <v>0</v>
      </c>
      <c r="N20" s="372">
        <v>0</v>
      </c>
      <c r="O20" s="372">
        <v>229803.85000000059</v>
      </c>
      <c r="P20" s="372"/>
      <c r="Q20" s="372">
        <v>2206472</v>
      </c>
      <c r="R20" s="372">
        <v>0</v>
      </c>
      <c r="S20" s="372">
        <v>208668</v>
      </c>
      <c r="T20" s="372">
        <v>0</v>
      </c>
      <c r="U20" s="372">
        <v>113880</v>
      </c>
      <c r="V20" s="372">
        <v>97456</v>
      </c>
      <c r="W20" s="372">
        <v>0</v>
      </c>
      <c r="X20" s="372">
        <v>39000</v>
      </c>
      <c r="Y20" s="372">
        <v>10100</v>
      </c>
      <c r="Z20" s="372">
        <v>29000</v>
      </c>
      <c r="AA20" s="372">
        <v>0</v>
      </c>
      <c r="AB20" s="372">
        <v>0</v>
      </c>
      <c r="AC20" s="372">
        <v>9200</v>
      </c>
      <c r="AD20" s="372">
        <v>1050</v>
      </c>
      <c r="AE20" s="372">
        <v>0</v>
      </c>
      <c r="AF20" s="372">
        <v>0</v>
      </c>
      <c r="AG20" s="372">
        <v>0</v>
      </c>
      <c r="AH20" s="372">
        <v>0</v>
      </c>
      <c r="AI20" s="372">
        <v>0</v>
      </c>
      <c r="AJ20" s="372">
        <v>0</v>
      </c>
      <c r="AK20" s="372">
        <v>0</v>
      </c>
      <c r="AL20" s="372">
        <v>2714826</v>
      </c>
      <c r="AM20" s="372"/>
      <c r="AN20" s="372">
        <v>1368036</v>
      </c>
      <c r="AO20" s="372">
        <v>8500</v>
      </c>
      <c r="AP20" s="372">
        <v>586185</v>
      </c>
      <c r="AQ20" s="372">
        <v>32431</v>
      </c>
      <c r="AR20" s="372">
        <v>122886</v>
      </c>
      <c r="AS20" s="372">
        <v>0</v>
      </c>
      <c r="AT20" s="372">
        <v>41742</v>
      </c>
      <c r="AU20" s="372">
        <v>665</v>
      </c>
      <c r="AV20" s="372">
        <v>5882</v>
      </c>
      <c r="AW20" s="372">
        <v>1281</v>
      </c>
      <c r="AX20" s="372">
        <v>0</v>
      </c>
      <c r="AY20" s="372">
        <v>23917</v>
      </c>
      <c r="AZ20" s="372">
        <v>5873</v>
      </c>
      <c r="BA20" s="372">
        <v>45750</v>
      </c>
      <c r="BB20" s="372">
        <v>16000</v>
      </c>
      <c r="BC20" s="372">
        <v>44500</v>
      </c>
      <c r="BD20" s="372">
        <v>10538</v>
      </c>
      <c r="BE20" s="372">
        <v>10500</v>
      </c>
      <c r="BF20" s="372">
        <v>79990</v>
      </c>
      <c r="BG20" s="372">
        <v>5145</v>
      </c>
      <c r="BH20" s="372">
        <v>0</v>
      </c>
      <c r="BI20" s="372">
        <v>0</v>
      </c>
      <c r="BJ20" s="372">
        <v>14320</v>
      </c>
      <c r="BK20" s="372">
        <v>0</v>
      </c>
      <c r="BL20" s="372">
        <v>0</v>
      </c>
      <c r="BM20" s="372">
        <v>29355</v>
      </c>
      <c r="BN20" s="372">
        <v>0</v>
      </c>
      <c r="BO20" s="372">
        <v>14950</v>
      </c>
      <c r="BP20" s="372">
        <v>23373</v>
      </c>
      <c r="BQ20" s="372">
        <v>0</v>
      </c>
      <c r="BR20" s="372">
        <v>149931</v>
      </c>
      <c r="BS20" s="372">
        <v>18960</v>
      </c>
      <c r="BT20" s="372">
        <v>32070</v>
      </c>
      <c r="BU20" s="372">
        <v>21293</v>
      </c>
      <c r="BV20" s="372">
        <v>0</v>
      </c>
      <c r="BW20" s="372">
        <v>0</v>
      </c>
      <c r="BX20" s="372">
        <v>0</v>
      </c>
      <c r="BY20" s="372">
        <v>0</v>
      </c>
      <c r="BZ20" s="372">
        <v>0</v>
      </c>
      <c r="CA20" s="372">
        <v>2714073</v>
      </c>
      <c r="CB20" s="372"/>
      <c r="CC20" s="372">
        <v>8781</v>
      </c>
      <c r="CD20" s="372">
        <v>0</v>
      </c>
      <c r="CE20" s="372">
        <v>0</v>
      </c>
      <c r="CF20" s="372">
        <v>8781</v>
      </c>
      <c r="CG20" s="372"/>
      <c r="CH20" s="372">
        <v>0</v>
      </c>
      <c r="CI20" s="372">
        <v>8781</v>
      </c>
      <c r="CJ20" s="372">
        <v>0</v>
      </c>
      <c r="CK20" s="372">
        <v>0</v>
      </c>
      <c r="CL20" s="372">
        <v>0</v>
      </c>
      <c r="CM20" s="372">
        <v>0</v>
      </c>
      <c r="CN20" s="372">
        <v>0</v>
      </c>
      <c r="CO20" s="372">
        <v>0</v>
      </c>
      <c r="CP20" s="372">
        <v>8781</v>
      </c>
      <c r="CQ20" s="372"/>
      <c r="CR20" s="372">
        <v>230556.87000000058</v>
      </c>
      <c r="CS20" s="372">
        <v>0</v>
      </c>
      <c r="CT20" s="372">
        <v>0</v>
      </c>
      <c r="CU20" s="372">
        <v>-2.0000000000436557E-2</v>
      </c>
      <c r="CV20" s="372">
        <v>0</v>
      </c>
      <c r="CW20" s="372">
        <v>0</v>
      </c>
      <c r="CX20" s="372">
        <v>230556.85000000059</v>
      </c>
      <c r="CY20" s="372"/>
      <c r="CZ20" s="117"/>
      <c r="DA20" s="374"/>
      <c r="DB20" s="117"/>
      <c r="DC20" s="374"/>
      <c r="DD20" s="375"/>
      <c r="DE20" s="117"/>
      <c r="DF20" s="117"/>
      <c r="DG20" s="372"/>
      <c r="DH20" s="376"/>
      <c r="DI20" s="377"/>
      <c r="DJ20" s="372"/>
      <c r="DK20" s="372">
        <v>280257.16999999993</v>
      </c>
      <c r="DL20" s="372">
        <v>1.8189894035458565E-12</v>
      </c>
      <c r="DM20" s="372">
        <v>280257.16999999993</v>
      </c>
      <c r="DN20" s="372">
        <v>213927.16999999993</v>
      </c>
      <c r="DO20" s="372">
        <v>1.8189894035458565E-12</v>
      </c>
      <c r="DP20" s="372">
        <v>213927.16999999993</v>
      </c>
      <c r="DQ20" s="373"/>
      <c r="DR20" s="372"/>
      <c r="DS20" s="378"/>
      <c r="DT20" s="378"/>
    </row>
    <row r="21" spans="1:124" ht="15">
      <c r="A21" s="371">
        <v>717</v>
      </c>
      <c r="B21" s="381">
        <v>9162081</v>
      </c>
      <c r="C21" s="68">
        <v>2081</v>
      </c>
      <c r="D21" s="120"/>
      <c r="E21" s="120" t="s">
        <v>188</v>
      </c>
      <c r="F21" s="120"/>
      <c r="G21" s="120"/>
      <c r="H21" s="68"/>
      <c r="I21" s="372">
        <v>134777.44</v>
      </c>
      <c r="J21" s="372">
        <v>8564.119999999999</v>
      </c>
      <c r="K21" s="372">
        <v>0</v>
      </c>
      <c r="L21" s="372">
        <v>8905.59</v>
      </c>
      <c r="M21" s="372">
        <v>0</v>
      </c>
      <c r="N21" s="372">
        <v>0</v>
      </c>
      <c r="O21" s="372">
        <v>152247.15</v>
      </c>
      <c r="P21" s="379"/>
      <c r="Q21" s="372">
        <v>1125826</v>
      </c>
      <c r="R21" s="372">
        <v>0</v>
      </c>
      <c r="S21" s="372">
        <v>65931</v>
      </c>
      <c r="T21" s="372">
        <v>0</v>
      </c>
      <c r="U21" s="372">
        <v>50320</v>
      </c>
      <c r="V21" s="372">
        <v>51683</v>
      </c>
      <c r="W21" s="372">
        <v>0</v>
      </c>
      <c r="X21" s="372">
        <v>0</v>
      </c>
      <c r="Y21" s="372">
        <v>39500</v>
      </c>
      <c r="Z21" s="372">
        <v>0</v>
      </c>
      <c r="AA21" s="372">
        <v>0</v>
      </c>
      <c r="AB21" s="372">
        <v>0</v>
      </c>
      <c r="AC21" s="372">
        <v>0</v>
      </c>
      <c r="AD21" s="372">
        <v>8200</v>
      </c>
      <c r="AE21" s="372">
        <v>0</v>
      </c>
      <c r="AF21" s="372">
        <v>0</v>
      </c>
      <c r="AG21" s="372">
        <v>0</v>
      </c>
      <c r="AH21" s="372">
        <v>0</v>
      </c>
      <c r="AI21" s="372">
        <v>0</v>
      </c>
      <c r="AJ21" s="372">
        <v>0</v>
      </c>
      <c r="AK21" s="372">
        <v>0</v>
      </c>
      <c r="AL21" s="372">
        <v>1341460</v>
      </c>
      <c r="AM21" s="379"/>
      <c r="AN21" s="372">
        <v>595396</v>
      </c>
      <c r="AO21" s="372">
        <v>35000</v>
      </c>
      <c r="AP21" s="372">
        <v>331431</v>
      </c>
      <c r="AQ21" s="372">
        <v>29807</v>
      </c>
      <c r="AR21" s="372">
        <v>39145</v>
      </c>
      <c r="AS21" s="372">
        <v>0</v>
      </c>
      <c r="AT21" s="372">
        <v>0</v>
      </c>
      <c r="AU21" s="372">
        <v>4850</v>
      </c>
      <c r="AV21" s="372">
        <v>8500</v>
      </c>
      <c r="AW21" s="372">
        <v>4898</v>
      </c>
      <c r="AX21" s="372">
        <v>0</v>
      </c>
      <c r="AY21" s="372">
        <v>21632</v>
      </c>
      <c r="AZ21" s="372">
        <v>4483</v>
      </c>
      <c r="BA21" s="372">
        <v>3200</v>
      </c>
      <c r="BB21" s="372">
        <v>5000</v>
      </c>
      <c r="BC21" s="372">
        <v>18500</v>
      </c>
      <c r="BD21" s="372">
        <v>28938</v>
      </c>
      <c r="BE21" s="372">
        <v>3700</v>
      </c>
      <c r="BF21" s="372">
        <v>51889</v>
      </c>
      <c r="BG21" s="372">
        <v>3300</v>
      </c>
      <c r="BH21" s="372">
        <v>0</v>
      </c>
      <c r="BI21" s="372">
        <v>8000</v>
      </c>
      <c r="BJ21" s="372">
        <v>4400</v>
      </c>
      <c r="BK21" s="372">
        <v>0</v>
      </c>
      <c r="BL21" s="372">
        <v>0</v>
      </c>
      <c r="BM21" s="372">
        <v>5869</v>
      </c>
      <c r="BN21" s="372">
        <v>0</v>
      </c>
      <c r="BO21" s="372">
        <v>1950</v>
      </c>
      <c r="BP21" s="372">
        <v>10908</v>
      </c>
      <c r="BQ21" s="372">
        <v>0</v>
      </c>
      <c r="BR21" s="372">
        <v>57639</v>
      </c>
      <c r="BS21" s="372">
        <v>35000</v>
      </c>
      <c r="BT21" s="372">
        <v>41446</v>
      </c>
      <c r="BU21" s="372">
        <v>25310</v>
      </c>
      <c r="BV21" s="372">
        <v>0</v>
      </c>
      <c r="BW21" s="372">
        <v>0</v>
      </c>
      <c r="BX21" s="372">
        <v>0</v>
      </c>
      <c r="BY21" s="372">
        <v>0</v>
      </c>
      <c r="BZ21" s="372">
        <v>0</v>
      </c>
      <c r="CA21" s="372">
        <v>1380191</v>
      </c>
      <c r="CB21" s="379"/>
      <c r="CC21" s="372">
        <v>6182</v>
      </c>
      <c r="CD21" s="372">
        <v>0</v>
      </c>
      <c r="CE21" s="372">
        <v>0</v>
      </c>
      <c r="CF21" s="372">
        <v>6182</v>
      </c>
      <c r="CG21" s="379"/>
      <c r="CH21" s="372">
        <v>0</v>
      </c>
      <c r="CI21" s="372">
        <v>15088</v>
      </c>
      <c r="CJ21" s="372">
        <v>0</v>
      </c>
      <c r="CK21" s="372">
        <v>0</v>
      </c>
      <c r="CL21" s="372">
        <v>0</v>
      </c>
      <c r="CM21" s="372">
        <v>0</v>
      </c>
      <c r="CN21" s="372">
        <v>0</v>
      </c>
      <c r="CO21" s="372">
        <v>0</v>
      </c>
      <c r="CP21" s="372">
        <v>15088</v>
      </c>
      <c r="CQ21" s="380"/>
      <c r="CR21" s="372">
        <v>104610.56</v>
      </c>
      <c r="CS21" s="372">
        <v>0</v>
      </c>
      <c r="CT21" s="372">
        <v>0</v>
      </c>
      <c r="CU21" s="372">
        <v>-0.40999999999985448</v>
      </c>
      <c r="CV21" s="372">
        <v>0</v>
      </c>
      <c r="CW21" s="372">
        <v>0</v>
      </c>
      <c r="CX21" s="372">
        <v>104610.15</v>
      </c>
      <c r="CY21" s="372"/>
      <c r="CZ21" s="117"/>
      <c r="DA21" s="374"/>
      <c r="DB21" s="117"/>
      <c r="DC21" s="374"/>
      <c r="DD21" s="375"/>
      <c r="DE21" s="117"/>
      <c r="DF21" s="117"/>
      <c r="DG21" s="372"/>
      <c r="DH21" s="376"/>
      <c r="DI21" s="377"/>
      <c r="DJ21" s="372"/>
      <c r="DK21" s="372">
        <v>218699.41000000009</v>
      </c>
      <c r="DL21" s="372">
        <v>3091.4499999999989</v>
      </c>
      <c r="DM21" s="372">
        <v>221790.8600000001</v>
      </c>
      <c r="DN21" s="372">
        <v>53380.410000000091</v>
      </c>
      <c r="DO21" s="372">
        <v>-361.55000000000109</v>
      </c>
      <c r="DP21" s="372">
        <v>53018.860000000088</v>
      </c>
      <c r="DQ21" s="373"/>
      <c r="DR21" s="372"/>
      <c r="DS21" s="378"/>
      <c r="DT21" s="378"/>
    </row>
    <row r="22" spans="1:124" ht="14.25">
      <c r="A22" s="371">
        <v>887</v>
      </c>
      <c r="B22" s="381">
        <v>9162150</v>
      </c>
      <c r="C22" s="68">
        <v>2150</v>
      </c>
      <c r="D22" s="120"/>
      <c r="E22" s="120" t="s">
        <v>275</v>
      </c>
      <c r="F22" s="120"/>
      <c r="G22" s="120"/>
      <c r="H22" s="68"/>
      <c r="I22" s="372">
        <v>108274.62999999995</v>
      </c>
      <c r="J22" s="372">
        <v>52708</v>
      </c>
      <c r="K22" s="372">
        <v>0</v>
      </c>
      <c r="L22" s="372">
        <v>-1.8189894035458565E-12</v>
      </c>
      <c r="M22" s="372">
        <v>0</v>
      </c>
      <c r="N22" s="372">
        <v>103881.49999999999</v>
      </c>
      <c r="O22" s="372">
        <v>264864.12999999995</v>
      </c>
      <c r="P22" s="372"/>
      <c r="Q22" s="372">
        <v>1270846</v>
      </c>
      <c r="R22" s="372">
        <v>0</v>
      </c>
      <c r="S22" s="372">
        <v>258729</v>
      </c>
      <c r="T22" s="372">
        <v>0</v>
      </c>
      <c r="U22" s="372">
        <v>77860</v>
      </c>
      <c r="V22" s="372">
        <v>93880</v>
      </c>
      <c r="W22" s="372">
        <v>0</v>
      </c>
      <c r="X22" s="372">
        <v>0</v>
      </c>
      <c r="Y22" s="372">
        <v>35625</v>
      </c>
      <c r="Z22" s="372">
        <v>5000</v>
      </c>
      <c r="AA22" s="372">
        <v>0</v>
      </c>
      <c r="AB22" s="372">
        <v>0</v>
      </c>
      <c r="AC22" s="372">
        <v>0</v>
      </c>
      <c r="AD22" s="372">
        <v>0</v>
      </c>
      <c r="AE22" s="372">
        <v>0</v>
      </c>
      <c r="AF22" s="372">
        <v>90000</v>
      </c>
      <c r="AG22" s="372">
        <v>5000</v>
      </c>
      <c r="AH22" s="372">
        <v>0</v>
      </c>
      <c r="AI22" s="372">
        <v>0</v>
      </c>
      <c r="AJ22" s="372">
        <v>0</v>
      </c>
      <c r="AK22" s="372">
        <v>0</v>
      </c>
      <c r="AL22" s="372">
        <v>1836940</v>
      </c>
      <c r="AM22" s="372"/>
      <c r="AN22" s="372">
        <v>918180</v>
      </c>
      <c r="AO22" s="372">
        <v>0</v>
      </c>
      <c r="AP22" s="372">
        <v>205130</v>
      </c>
      <c r="AQ22" s="372">
        <v>46388</v>
      </c>
      <c r="AR22" s="372">
        <v>97006</v>
      </c>
      <c r="AS22" s="372">
        <v>23174</v>
      </c>
      <c r="AT22" s="372">
        <v>32120</v>
      </c>
      <c r="AU22" s="372">
        <v>8200</v>
      </c>
      <c r="AV22" s="372">
        <v>12000</v>
      </c>
      <c r="AW22" s="372">
        <v>625</v>
      </c>
      <c r="AX22" s="372">
        <v>0</v>
      </c>
      <c r="AY22" s="372">
        <v>18000</v>
      </c>
      <c r="AZ22" s="372">
        <v>1600</v>
      </c>
      <c r="BA22" s="372">
        <v>6000</v>
      </c>
      <c r="BB22" s="372">
        <v>3000</v>
      </c>
      <c r="BC22" s="372">
        <v>19500</v>
      </c>
      <c r="BD22" s="372">
        <v>15594</v>
      </c>
      <c r="BE22" s="372">
        <v>2500</v>
      </c>
      <c r="BF22" s="372">
        <v>75342</v>
      </c>
      <c r="BG22" s="372">
        <v>4200</v>
      </c>
      <c r="BH22" s="372">
        <v>0</v>
      </c>
      <c r="BI22" s="372">
        <v>3000</v>
      </c>
      <c r="BJ22" s="372">
        <v>0</v>
      </c>
      <c r="BK22" s="372">
        <v>18000</v>
      </c>
      <c r="BL22" s="372">
        <v>2000</v>
      </c>
      <c r="BM22" s="372">
        <v>10000</v>
      </c>
      <c r="BN22" s="372">
        <v>0</v>
      </c>
      <c r="BO22" s="372">
        <v>5400</v>
      </c>
      <c r="BP22" s="372">
        <v>11408</v>
      </c>
      <c r="BQ22" s="372">
        <v>0</v>
      </c>
      <c r="BR22" s="372">
        <v>49100</v>
      </c>
      <c r="BS22" s="372">
        <v>20000</v>
      </c>
      <c r="BT22" s="372">
        <v>32600</v>
      </c>
      <c r="BU22" s="372">
        <v>37310</v>
      </c>
      <c r="BV22" s="372">
        <v>0</v>
      </c>
      <c r="BW22" s="372">
        <v>0</v>
      </c>
      <c r="BX22" s="372">
        <v>30000</v>
      </c>
      <c r="BY22" s="372">
        <v>122369</v>
      </c>
      <c r="BZ22" s="372">
        <v>4500</v>
      </c>
      <c r="CA22" s="372">
        <v>1834246</v>
      </c>
      <c r="CB22" s="372"/>
      <c r="CC22" s="372">
        <v>6318</v>
      </c>
      <c r="CD22" s="372">
        <v>0</v>
      </c>
      <c r="CE22" s="372">
        <v>30000</v>
      </c>
      <c r="CF22" s="372">
        <v>36318</v>
      </c>
      <c r="CG22" s="372"/>
      <c r="CH22" s="372">
        <v>0</v>
      </c>
      <c r="CI22" s="372">
        <v>36318</v>
      </c>
      <c r="CJ22" s="372">
        <v>0</v>
      </c>
      <c r="CK22" s="372">
        <v>0</v>
      </c>
      <c r="CL22" s="372">
        <v>0</v>
      </c>
      <c r="CM22" s="372">
        <v>0</v>
      </c>
      <c r="CN22" s="372">
        <v>0</v>
      </c>
      <c r="CO22" s="372">
        <v>0</v>
      </c>
      <c r="CP22" s="372">
        <v>36318</v>
      </c>
      <c r="CQ22" s="372"/>
      <c r="CR22" s="372">
        <v>195545.62999999995</v>
      </c>
      <c r="CS22" s="372">
        <v>0</v>
      </c>
      <c r="CT22" s="372">
        <v>0</v>
      </c>
      <c r="CU22" s="372">
        <v>-1.8189894035458565E-12</v>
      </c>
      <c r="CV22" s="372">
        <v>0</v>
      </c>
      <c r="CW22" s="372">
        <v>72012.5</v>
      </c>
      <c r="CX22" s="372">
        <v>267558.12999999995</v>
      </c>
      <c r="CY22" s="372"/>
      <c r="CZ22" s="117"/>
      <c r="DA22" s="374"/>
      <c r="DB22" s="117"/>
      <c r="DC22" s="374"/>
      <c r="DD22" s="375"/>
      <c r="DE22" s="117"/>
      <c r="DF22" s="117"/>
      <c r="DG22" s="372"/>
      <c r="DH22" s="376"/>
      <c r="DI22" s="377"/>
      <c r="DJ22" s="372"/>
      <c r="DK22" s="372">
        <v>46501.009999999893</v>
      </c>
      <c r="DL22" s="372">
        <v>7961.34</v>
      </c>
      <c r="DM22" s="372">
        <v>54462.349999999889</v>
      </c>
      <c r="DN22" s="372">
        <v>-56823.990000000107</v>
      </c>
      <c r="DO22" s="372">
        <v>0.34000000000014552</v>
      </c>
      <c r="DP22" s="372">
        <v>-56823.650000000111</v>
      </c>
      <c r="DQ22" s="373"/>
      <c r="DR22" s="372"/>
      <c r="DS22" s="378"/>
      <c r="DT22" s="378"/>
    </row>
    <row r="23" spans="1:124" ht="14.25">
      <c r="A23" s="371">
        <v>763</v>
      </c>
      <c r="B23" s="381">
        <v>9162123</v>
      </c>
      <c r="C23" s="68">
        <v>2123</v>
      </c>
      <c r="D23" s="120"/>
      <c r="E23" s="120" t="s">
        <v>258</v>
      </c>
      <c r="F23" s="120"/>
      <c r="G23" s="120"/>
      <c r="H23" s="68"/>
      <c r="I23" s="372">
        <v>-69017.450000000303</v>
      </c>
      <c r="J23" s="372">
        <v>-3301</v>
      </c>
      <c r="K23" s="372">
        <v>0</v>
      </c>
      <c r="L23" s="372">
        <v>520.7400000000016</v>
      </c>
      <c r="M23" s="372">
        <v>0</v>
      </c>
      <c r="N23" s="372">
        <v>0</v>
      </c>
      <c r="O23" s="372">
        <v>-71797.710000000297</v>
      </c>
      <c r="P23" s="372"/>
      <c r="Q23" s="372">
        <v>1002945</v>
      </c>
      <c r="R23" s="372">
        <v>0</v>
      </c>
      <c r="S23" s="372">
        <v>61521</v>
      </c>
      <c r="T23" s="372">
        <v>0</v>
      </c>
      <c r="U23" s="372">
        <v>24750</v>
      </c>
      <c r="V23" s="372">
        <v>49432</v>
      </c>
      <c r="W23" s="372">
        <v>720</v>
      </c>
      <c r="X23" s="372">
        <v>0</v>
      </c>
      <c r="Y23" s="372">
        <v>9400</v>
      </c>
      <c r="Z23" s="372">
        <v>5000</v>
      </c>
      <c r="AA23" s="372">
        <v>3325</v>
      </c>
      <c r="AB23" s="372">
        <v>0</v>
      </c>
      <c r="AC23" s="372">
        <v>0</v>
      </c>
      <c r="AD23" s="372">
        <v>11718</v>
      </c>
      <c r="AE23" s="372">
        <v>0</v>
      </c>
      <c r="AF23" s="372">
        <v>0</v>
      </c>
      <c r="AG23" s="372">
        <v>0</v>
      </c>
      <c r="AH23" s="372">
        <v>0</v>
      </c>
      <c r="AI23" s="372">
        <v>0</v>
      </c>
      <c r="AJ23" s="372">
        <v>0</v>
      </c>
      <c r="AK23" s="372">
        <v>0</v>
      </c>
      <c r="AL23" s="372">
        <v>1168811</v>
      </c>
      <c r="AM23" s="372"/>
      <c r="AN23" s="372">
        <v>661100</v>
      </c>
      <c r="AO23" s="372">
        <v>33300</v>
      </c>
      <c r="AP23" s="372">
        <v>194245</v>
      </c>
      <c r="AQ23" s="372">
        <v>24000</v>
      </c>
      <c r="AR23" s="372">
        <v>76000</v>
      </c>
      <c r="AS23" s="372">
        <v>0</v>
      </c>
      <c r="AT23" s="372">
        <v>42400</v>
      </c>
      <c r="AU23" s="372">
        <v>4000</v>
      </c>
      <c r="AV23" s="372">
        <v>8437</v>
      </c>
      <c r="AW23" s="372">
        <v>3661</v>
      </c>
      <c r="AX23" s="372">
        <v>778</v>
      </c>
      <c r="AY23" s="372">
        <v>16892</v>
      </c>
      <c r="AZ23" s="372">
        <v>13948</v>
      </c>
      <c r="BA23" s="372">
        <v>2722</v>
      </c>
      <c r="BB23" s="372">
        <v>3600</v>
      </c>
      <c r="BC23" s="372">
        <v>20400</v>
      </c>
      <c r="BD23" s="372">
        <v>11352</v>
      </c>
      <c r="BE23" s="372">
        <v>10200</v>
      </c>
      <c r="BF23" s="372">
        <v>34135</v>
      </c>
      <c r="BG23" s="372">
        <v>2600</v>
      </c>
      <c r="BH23" s="372">
        <v>0</v>
      </c>
      <c r="BI23" s="372">
        <v>11700</v>
      </c>
      <c r="BJ23" s="372">
        <v>7290</v>
      </c>
      <c r="BK23" s="372">
        <v>600</v>
      </c>
      <c r="BL23" s="372">
        <v>300</v>
      </c>
      <c r="BM23" s="372">
        <v>5813</v>
      </c>
      <c r="BN23" s="372">
        <v>0</v>
      </c>
      <c r="BO23" s="372">
        <v>3575</v>
      </c>
      <c r="BP23" s="372">
        <v>10184</v>
      </c>
      <c r="BQ23" s="372">
        <v>0</v>
      </c>
      <c r="BR23" s="372">
        <v>43449</v>
      </c>
      <c r="BS23" s="372">
        <v>5419</v>
      </c>
      <c r="BT23" s="372">
        <v>83308</v>
      </c>
      <c r="BU23" s="372">
        <v>13784</v>
      </c>
      <c r="BV23" s="372">
        <v>0</v>
      </c>
      <c r="BW23" s="372">
        <v>0</v>
      </c>
      <c r="BX23" s="372">
        <v>0</v>
      </c>
      <c r="BY23" s="372">
        <v>0</v>
      </c>
      <c r="BZ23" s="372">
        <v>0</v>
      </c>
      <c r="CA23" s="372">
        <v>1349192</v>
      </c>
      <c r="CB23" s="372"/>
      <c r="CC23" s="372">
        <v>6059</v>
      </c>
      <c r="CD23" s="372">
        <v>0</v>
      </c>
      <c r="CE23" s="372">
        <v>0</v>
      </c>
      <c r="CF23" s="372">
        <v>6059</v>
      </c>
      <c r="CG23" s="372"/>
      <c r="CH23" s="372">
        <v>0</v>
      </c>
      <c r="CI23" s="372">
        <v>6580</v>
      </c>
      <c r="CJ23" s="372">
        <v>0</v>
      </c>
      <c r="CK23" s="372">
        <v>0</v>
      </c>
      <c r="CL23" s="372">
        <v>0</v>
      </c>
      <c r="CM23" s="372">
        <v>0</v>
      </c>
      <c r="CN23" s="372">
        <v>0</v>
      </c>
      <c r="CO23" s="372">
        <v>0</v>
      </c>
      <c r="CP23" s="372">
        <v>6580</v>
      </c>
      <c r="CQ23" s="372"/>
      <c r="CR23" s="372">
        <v>-252699.4500000003</v>
      </c>
      <c r="CS23" s="372">
        <v>0</v>
      </c>
      <c r="CT23" s="372">
        <v>0</v>
      </c>
      <c r="CU23" s="372">
        <v>-0.25999999999839929</v>
      </c>
      <c r="CV23" s="372">
        <v>0</v>
      </c>
      <c r="CW23" s="372">
        <v>0</v>
      </c>
      <c r="CX23" s="372">
        <v>-252699.71000000031</v>
      </c>
      <c r="CY23" s="372"/>
      <c r="CZ23" s="117"/>
      <c r="DA23" s="374"/>
      <c r="DB23" s="117"/>
      <c r="DC23" s="374"/>
      <c r="DD23" s="375"/>
      <c r="DE23" s="117"/>
      <c r="DF23" s="117"/>
      <c r="DG23" s="372"/>
      <c r="DH23" s="376"/>
      <c r="DI23" s="377"/>
      <c r="DJ23" s="372"/>
      <c r="DK23" s="372">
        <v>119910.32000000033</v>
      </c>
      <c r="DL23" s="372">
        <v>1503.2200000000007</v>
      </c>
      <c r="DM23" s="372">
        <v>121413.54000000033</v>
      </c>
      <c r="DN23" s="372">
        <v>15755.320000000327</v>
      </c>
      <c r="DO23" s="372">
        <v>0.22000000000070941</v>
      </c>
      <c r="DP23" s="372">
        <v>15755.540000000328</v>
      </c>
      <c r="DQ23" s="373"/>
      <c r="DR23" s="372"/>
      <c r="DS23" s="378"/>
      <c r="DT23" s="378"/>
    </row>
    <row r="24" spans="1:124" ht="14.25">
      <c r="A24" s="371">
        <v>531</v>
      </c>
      <c r="B24" s="381">
        <v>9163308</v>
      </c>
      <c r="C24" s="68">
        <v>3308</v>
      </c>
      <c r="D24" s="120"/>
      <c r="E24" s="120" t="s">
        <v>209</v>
      </c>
      <c r="F24" s="120"/>
      <c r="G24" s="120"/>
      <c r="H24" s="68"/>
      <c r="I24" s="372">
        <v>20903.250000000156</v>
      </c>
      <c r="J24" s="372">
        <v>2027.87</v>
      </c>
      <c r="K24" s="372">
        <v>0</v>
      </c>
      <c r="L24" s="372">
        <v>0</v>
      </c>
      <c r="M24" s="372">
        <v>0</v>
      </c>
      <c r="N24" s="372">
        <v>0</v>
      </c>
      <c r="O24" s="372">
        <v>22931.120000000155</v>
      </c>
      <c r="P24" s="372"/>
      <c r="Q24" s="372">
        <v>616827</v>
      </c>
      <c r="R24" s="372">
        <v>0</v>
      </c>
      <c r="S24" s="372">
        <v>30281</v>
      </c>
      <c r="T24" s="372">
        <v>0</v>
      </c>
      <c r="U24" s="372">
        <v>12290</v>
      </c>
      <c r="V24" s="372">
        <v>23210</v>
      </c>
      <c r="W24" s="372">
        <v>0</v>
      </c>
      <c r="X24" s="372">
        <v>0</v>
      </c>
      <c r="Y24" s="372">
        <v>23764</v>
      </c>
      <c r="Z24" s="372">
        <v>600</v>
      </c>
      <c r="AA24" s="372">
        <v>0</v>
      </c>
      <c r="AB24" s="372">
        <v>0</v>
      </c>
      <c r="AC24" s="372">
        <v>15000</v>
      </c>
      <c r="AD24" s="372">
        <v>4500</v>
      </c>
      <c r="AE24" s="372">
        <v>0</v>
      </c>
      <c r="AF24" s="372">
        <v>0</v>
      </c>
      <c r="AG24" s="372">
        <v>0</v>
      </c>
      <c r="AH24" s="372">
        <v>0</v>
      </c>
      <c r="AI24" s="372">
        <v>0</v>
      </c>
      <c r="AJ24" s="372">
        <v>0</v>
      </c>
      <c r="AK24" s="372">
        <v>0</v>
      </c>
      <c r="AL24" s="372">
        <v>726472</v>
      </c>
      <c r="AM24" s="372"/>
      <c r="AN24" s="372">
        <v>380389</v>
      </c>
      <c r="AO24" s="372">
        <v>6000</v>
      </c>
      <c r="AP24" s="372">
        <v>143636</v>
      </c>
      <c r="AQ24" s="372">
        <v>6738</v>
      </c>
      <c r="AR24" s="372">
        <v>40355</v>
      </c>
      <c r="AS24" s="372">
        <v>0</v>
      </c>
      <c r="AT24" s="372">
        <v>25661</v>
      </c>
      <c r="AU24" s="372">
        <v>300</v>
      </c>
      <c r="AV24" s="372">
        <v>2900</v>
      </c>
      <c r="AW24" s="372">
        <v>2880</v>
      </c>
      <c r="AX24" s="372">
        <v>650</v>
      </c>
      <c r="AY24" s="372">
        <v>16348</v>
      </c>
      <c r="AZ24" s="372">
        <v>3873</v>
      </c>
      <c r="BA24" s="372">
        <v>4000</v>
      </c>
      <c r="BB24" s="372">
        <v>1920</v>
      </c>
      <c r="BC24" s="372">
        <v>10500</v>
      </c>
      <c r="BD24" s="372">
        <v>1422</v>
      </c>
      <c r="BE24" s="372">
        <v>2800</v>
      </c>
      <c r="BF24" s="372">
        <v>52926</v>
      </c>
      <c r="BG24" s="372">
        <v>2300</v>
      </c>
      <c r="BH24" s="372">
        <v>0</v>
      </c>
      <c r="BI24" s="372">
        <v>6200</v>
      </c>
      <c r="BJ24" s="372">
        <v>3548</v>
      </c>
      <c r="BK24" s="372">
        <v>0</v>
      </c>
      <c r="BL24" s="372">
        <v>0</v>
      </c>
      <c r="BM24" s="372">
        <v>5725</v>
      </c>
      <c r="BN24" s="372">
        <v>0</v>
      </c>
      <c r="BO24" s="372">
        <v>2150</v>
      </c>
      <c r="BP24" s="372">
        <v>5064</v>
      </c>
      <c r="BQ24" s="372">
        <v>0</v>
      </c>
      <c r="BR24" s="372">
        <v>18220</v>
      </c>
      <c r="BS24" s="372">
        <v>3600</v>
      </c>
      <c r="BT24" s="372">
        <v>21418</v>
      </c>
      <c r="BU24" s="372">
        <v>13792</v>
      </c>
      <c r="BV24" s="372">
        <v>0</v>
      </c>
      <c r="BW24" s="372">
        <v>0</v>
      </c>
      <c r="BX24" s="372">
        <v>1000</v>
      </c>
      <c r="BY24" s="372">
        <v>0</v>
      </c>
      <c r="BZ24" s="372">
        <v>0</v>
      </c>
      <c r="CA24" s="372">
        <v>786315</v>
      </c>
      <c r="CB24" s="372"/>
      <c r="CC24" s="372">
        <v>0</v>
      </c>
      <c r="CD24" s="372">
        <v>0</v>
      </c>
      <c r="CE24" s="372">
        <v>0</v>
      </c>
      <c r="CF24" s="372">
        <v>0</v>
      </c>
      <c r="CG24" s="372"/>
      <c r="CH24" s="372">
        <v>0</v>
      </c>
      <c r="CI24" s="372">
        <v>0</v>
      </c>
      <c r="CJ24" s="372">
        <v>0</v>
      </c>
      <c r="CK24" s="372">
        <v>0</v>
      </c>
      <c r="CL24" s="372">
        <v>0</v>
      </c>
      <c r="CM24" s="372">
        <v>0</v>
      </c>
      <c r="CN24" s="372">
        <v>0</v>
      </c>
      <c r="CO24" s="372">
        <v>0</v>
      </c>
      <c r="CP24" s="372">
        <v>0</v>
      </c>
      <c r="CQ24" s="372"/>
      <c r="CR24" s="372">
        <v>-36911.879999999845</v>
      </c>
      <c r="CS24" s="372">
        <v>0</v>
      </c>
      <c r="CT24" s="372">
        <v>0</v>
      </c>
      <c r="CU24" s="372">
        <v>0</v>
      </c>
      <c r="CV24" s="372">
        <v>0</v>
      </c>
      <c r="CW24" s="372">
        <v>0</v>
      </c>
      <c r="CX24" s="372">
        <v>-36911.879999999845</v>
      </c>
      <c r="CY24" s="372"/>
      <c r="CZ24" s="117"/>
      <c r="DA24" s="374"/>
      <c r="DB24" s="117"/>
      <c r="DC24" s="374"/>
      <c r="DD24" s="375"/>
      <c r="DE24" s="117"/>
      <c r="DF24" s="117"/>
      <c r="DG24" s="372"/>
      <c r="DH24" s="376"/>
      <c r="DI24" s="377"/>
      <c r="DJ24" s="372"/>
      <c r="DK24" s="372">
        <v>-16706.490000000063</v>
      </c>
      <c r="DL24" s="372">
        <v>4639.5200000000004</v>
      </c>
      <c r="DM24" s="372">
        <v>-12066.970000000063</v>
      </c>
      <c r="DN24" s="372">
        <v>-75037.490000000063</v>
      </c>
      <c r="DO24" s="372">
        <v>-0.47999999999956344</v>
      </c>
      <c r="DP24" s="372">
        <v>-75037.970000000059</v>
      </c>
      <c r="DQ24" s="373"/>
      <c r="DR24" s="372"/>
      <c r="DS24" s="378"/>
      <c r="DT24" s="378"/>
    </row>
    <row r="25" spans="1:124" ht="14.25">
      <c r="A25" s="371">
        <v>677</v>
      </c>
      <c r="B25" s="381">
        <v>9163328</v>
      </c>
      <c r="C25" s="68">
        <v>3328</v>
      </c>
      <c r="D25" s="120"/>
      <c r="E25" s="120" t="s">
        <v>183</v>
      </c>
      <c r="F25" s="120"/>
      <c r="G25" s="120"/>
      <c r="H25" s="68"/>
      <c r="I25" s="372">
        <v>197925.68000000005</v>
      </c>
      <c r="J25" s="372">
        <v>5509.2000000000007</v>
      </c>
      <c r="K25" s="372">
        <v>0</v>
      </c>
      <c r="L25" s="372">
        <v>0</v>
      </c>
      <c r="M25" s="372">
        <v>0</v>
      </c>
      <c r="N25" s="372">
        <v>0</v>
      </c>
      <c r="O25" s="372">
        <v>203434.88000000006</v>
      </c>
      <c r="P25" s="372"/>
      <c r="Q25" s="372">
        <v>576486</v>
      </c>
      <c r="R25" s="372">
        <v>0</v>
      </c>
      <c r="S25" s="372">
        <v>0</v>
      </c>
      <c r="T25" s="372">
        <v>0</v>
      </c>
      <c r="U25" s="372">
        <v>11210</v>
      </c>
      <c r="V25" s="372">
        <v>27233</v>
      </c>
      <c r="W25" s="372">
        <v>8000</v>
      </c>
      <c r="X25" s="372">
        <v>0</v>
      </c>
      <c r="Y25" s="372">
        <v>25960</v>
      </c>
      <c r="Z25" s="372">
        <v>0</v>
      </c>
      <c r="AA25" s="372">
        <v>0</v>
      </c>
      <c r="AB25" s="372">
        <v>0</v>
      </c>
      <c r="AC25" s="372">
        <v>15000</v>
      </c>
      <c r="AD25" s="372">
        <v>0</v>
      </c>
      <c r="AE25" s="372">
        <v>0</v>
      </c>
      <c r="AF25" s="372">
        <v>0</v>
      </c>
      <c r="AG25" s="372">
        <v>0</v>
      </c>
      <c r="AH25" s="372">
        <v>0</v>
      </c>
      <c r="AI25" s="372">
        <v>0</v>
      </c>
      <c r="AJ25" s="372">
        <v>0</v>
      </c>
      <c r="AK25" s="372">
        <v>0</v>
      </c>
      <c r="AL25" s="372">
        <v>663889</v>
      </c>
      <c r="AM25" s="372"/>
      <c r="AN25" s="372">
        <v>391130</v>
      </c>
      <c r="AO25" s="372">
        <v>15000</v>
      </c>
      <c r="AP25" s="372">
        <v>67740</v>
      </c>
      <c r="AQ25" s="372">
        <v>0</v>
      </c>
      <c r="AR25" s="372">
        <v>40746</v>
      </c>
      <c r="AS25" s="372">
        <v>0</v>
      </c>
      <c r="AT25" s="372">
        <v>27964</v>
      </c>
      <c r="AU25" s="372">
        <v>700</v>
      </c>
      <c r="AV25" s="372">
        <v>1700</v>
      </c>
      <c r="AW25" s="372">
        <v>2844</v>
      </c>
      <c r="AX25" s="372">
        <v>0</v>
      </c>
      <c r="AY25" s="372">
        <v>33772</v>
      </c>
      <c r="AZ25" s="372">
        <v>3718</v>
      </c>
      <c r="BA25" s="372">
        <v>19612</v>
      </c>
      <c r="BB25" s="372">
        <v>4500</v>
      </c>
      <c r="BC25" s="372">
        <v>15000</v>
      </c>
      <c r="BD25" s="372">
        <v>1821</v>
      </c>
      <c r="BE25" s="372">
        <v>2300</v>
      </c>
      <c r="BF25" s="372">
        <v>45178</v>
      </c>
      <c r="BG25" s="372">
        <v>3000</v>
      </c>
      <c r="BH25" s="372">
        <v>0</v>
      </c>
      <c r="BI25" s="372">
        <v>4000</v>
      </c>
      <c r="BJ25" s="372">
        <v>2650</v>
      </c>
      <c r="BK25" s="372">
        <v>5000</v>
      </c>
      <c r="BL25" s="372">
        <v>0</v>
      </c>
      <c r="BM25" s="372">
        <v>880</v>
      </c>
      <c r="BN25" s="372">
        <v>0</v>
      </c>
      <c r="BO25" s="372">
        <v>2148</v>
      </c>
      <c r="BP25" s="372">
        <v>4452</v>
      </c>
      <c r="BQ25" s="372">
        <v>0</v>
      </c>
      <c r="BR25" s="372">
        <v>24010</v>
      </c>
      <c r="BS25" s="372">
        <v>0</v>
      </c>
      <c r="BT25" s="372">
        <v>11609</v>
      </c>
      <c r="BU25" s="372">
        <v>18825</v>
      </c>
      <c r="BV25" s="372">
        <v>0</v>
      </c>
      <c r="BW25" s="372">
        <v>0</v>
      </c>
      <c r="BX25" s="372">
        <v>0</v>
      </c>
      <c r="BY25" s="372">
        <v>0</v>
      </c>
      <c r="BZ25" s="372">
        <v>0</v>
      </c>
      <c r="CA25" s="372">
        <v>750299</v>
      </c>
      <c r="CB25" s="372"/>
      <c r="CC25" s="372">
        <v>0</v>
      </c>
      <c r="CD25" s="372">
        <v>0</v>
      </c>
      <c r="CE25" s="372">
        <v>0</v>
      </c>
      <c r="CF25" s="372">
        <v>0</v>
      </c>
      <c r="CG25" s="372"/>
      <c r="CH25" s="372">
        <v>0</v>
      </c>
      <c r="CI25" s="372">
        <v>0</v>
      </c>
      <c r="CJ25" s="372">
        <v>0</v>
      </c>
      <c r="CK25" s="372">
        <v>0</v>
      </c>
      <c r="CL25" s="372">
        <v>0</v>
      </c>
      <c r="CM25" s="372">
        <v>0</v>
      </c>
      <c r="CN25" s="372">
        <v>0</v>
      </c>
      <c r="CO25" s="372">
        <v>0</v>
      </c>
      <c r="CP25" s="372">
        <v>0</v>
      </c>
      <c r="CQ25" s="372"/>
      <c r="CR25" s="372">
        <v>117024.88000000006</v>
      </c>
      <c r="CS25" s="372">
        <v>0</v>
      </c>
      <c r="CT25" s="372">
        <v>0</v>
      </c>
      <c r="CU25" s="372">
        <v>0</v>
      </c>
      <c r="CV25" s="372">
        <v>0</v>
      </c>
      <c r="CW25" s="372">
        <v>0</v>
      </c>
      <c r="CX25" s="372">
        <v>117024.88000000006</v>
      </c>
      <c r="CY25" s="372"/>
      <c r="CZ25" s="117"/>
      <c r="DA25" s="374"/>
      <c r="DB25" s="117"/>
      <c r="DC25" s="374"/>
      <c r="DD25" s="375"/>
      <c r="DE25" s="117"/>
      <c r="DF25" s="117"/>
      <c r="DG25" s="372"/>
      <c r="DH25" s="376"/>
      <c r="DI25" s="377"/>
      <c r="DJ25" s="372"/>
      <c r="DK25" s="372">
        <v>-336918.62000000017</v>
      </c>
      <c r="DL25" s="372">
        <v>13493.52</v>
      </c>
      <c r="DM25" s="372">
        <v>-323425.10000000015</v>
      </c>
      <c r="DN25" s="372">
        <v>-385705.62000000017</v>
      </c>
      <c r="DO25" s="372">
        <v>-0.47999999999956344</v>
      </c>
      <c r="DP25" s="372">
        <v>-385706.10000000015</v>
      </c>
      <c r="DQ25" s="373"/>
      <c r="DR25" s="372"/>
      <c r="DS25" s="378"/>
      <c r="DT25" s="378"/>
    </row>
    <row r="26" spans="1:124" ht="15">
      <c r="A26" s="371">
        <v>818</v>
      </c>
      <c r="B26" s="381">
        <v>9162098</v>
      </c>
      <c r="C26" s="68">
        <v>2098</v>
      </c>
      <c r="D26" s="120"/>
      <c r="E26" s="120" t="s">
        <v>192</v>
      </c>
      <c r="F26" s="120"/>
      <c r="G26" s="120"/>
      <c r="H26" s="68"/>
      <c r="I26" s="372">
        <v>-71009.539999999921</v>
      </c>
      <c r="J26" s="372">
        <v>11451.95</v>
      </c>
      <c r="K26" s="372">
        <v>0</v>
      </c>
      <c r="L26" s="372">
        <v>12549.08</v>
      </c>
      <c r="M26" s="372">
        <v>0</v>
      </c>
      <c r="N26" s="372">
        <v>-26480.369999999981</v>
      </c>
      <c r="O26" s="372">
        <v>-73488.879999999903</v>
      </c>
      <c r="P26" s="379"/>
      <c r="Q26" s="372">
        <v>816706</v>
      </c>
      <c r="R26" s="372">
        <v>0</v>
      </c>
      <c r="S26" s="372">
        <v>150039</v>
      </c>
      <c r="T26" s="372">
        <v>0</v>
      </c>
      <c r="U26" s="372">
        <v>26240</v>
      </c>
      <c r="V26" s="372">
        <v>43493</v>
      </c>
      <c r="W26" s="372">
        <v>0</v>
      </c>
      <c r="X26" s="372">
        <v>0</v>
      </c>
      <c r="Y26" s="372">
        <v>36282</v>
      </c>
      <c r="Z26" s="372">
        <v>0</v>
      </c>
      <c r="AA26" s="372">
        <v>0</v>
      </c>
      <c r="AB26" s="372">
        <v>0</v>
      </c>
      <c r="AC26" s="372">
        <v>0</v>
      </c>
      <c r="AD26" s="372">
        <v>0</v>
      </c>
      <c r="AE26" s="372">
        <v>0</v>
      </c>
      <c r="AF26" s="372">
        <v>0</v>
      </c>
      <c r="AG26" s="372">
        <v>130499</v>
      </c>
      <c r="AH26" s="372">
        <v>0</v>
      </c>
      <c r="AI26" s="372">
        <v>0</v>
      </c>
      <c r="AJ26" s="372">
        <v>0</v>
      </c>
      <c r="AK26" s="372">
        <v>0</v>
      </c>
      <c r="AL26" s="372">
        <v>1203259</v>
      </c>
      <c r="AM26" s="379"/>
      <c r="AN26" s="372">
        <v>534584</v>
      </c>
      <c r="AO26" s="372">
        <v>10000</v>
      </c>
      <c r="AP26" s="372">
        <v>258925</v>
      </c>
      <c r="AQ26" s="372">
        <v>746</v>
      </c>
      <c r="AR26" s="372">
        <v>49454</v>
      </c>
      <c r="AS26" s="372">
        <v>0</v>
      </c>
      <c r="AT26" s="372">
        <v>56217</v>
      </c>
      <c r="AU26" s="372">
        <v>4892</v>
      </c>
      <c r="AV26" s="372">
        <v>3200</v>
      </c>
      <c r="AW26" s="372">
        <v>2695</v>
      </c>
      <c r="AX26" s="372">
        <v>3500</v>
      </c>
      <c r="AY26" s="372">
        <v>11634</v>
      </c>
      <c r="AZ26" s="372">
        <v>5373</v>
      </c>
      <c r="BA26" s="372">
        <v>23892</v>
      </c>
      <c r="BB26" s="372">
        <v>2000</v>
      </c>
      <c r="BC26" s="372">
        <v>11215</v>
      </c>
      <c r="BD26" s="372">
        <v>15469</v>
      </c>
      <c r="BE26" s="372">
        <v>3700</v>
      </c>
      <c r="BF26" s="372">
        <v>34693</v>
      </c>
      <c r="BG26" s="372">
        <v>3000</v>
      </c>
      <c r="BH26" s="372">
        <v>0</v>
      </c>
      <c r="BI26" s="372">
        <v>5427</v>
      </c>
      <c r="BJ26" s="372">
        <v>7200</v>
      </c>
      <c r="BK26" s="372">
        <v>0</v>
      </c>
      <c r="BL26" s="372">
        <v>0</v>
      </c>
      <c r="BM26" s="372">
        <v>4529</v>
      </c>
      <c r="BN26" s="372">
        <v>0</v>
      </c>
      <c r="BO26" s="372">
        <v>3750</v>
      </c>
      <c r="BP26" s="372">
        <v>7735</v>
      </c>
      <c r="BQ26" s="372">
        <v>0</v>
      </c>
      <c r="BR26" s="372">
        <v>35573</v>
      </c>
      <c r="BS26" s="372">
        <v>0</v>
      </c>
      <c r="BT26" s="372">
        <v>25201</v>
      </c>
      <c r="BU26" s="372">
        <v>12677</v>
      </c>
      <c r="BV26" s="372">
        <v>0</v>
      </c>
      <c r="BW26" s="372">
        <v>0</v>
      </c>
      <c r="BX26" s="372">
        <v>0</v>
      </c>
      <c r="BY26" s="372">
        <v>100377</v>
      </c>
      <c r="BZ26" s="372">
        <v>3642</v>
      </c>
      <c r="CA26" s="372">
        <v>1241300</v>
      </c>
      <c r="CB26" s="379"/>
      <c r="CC26" s="372">
        <v>5553</v>
      </c>
      <c r="CD26" s="372">
        <v>0</v>
      </c>
      <c r="CE26" s="372">
        <v>0</v>
      </c>
      <c r="CF26" s="372">
        <v>5553</v>
      </c>
      <c r="CG26" s="379"/>
      <c r="CH26" s="372">
        <v>0</v>
      </c>
      <c r="CI26" s="372">
        <v>18102</v>
      </c>
      <c r="CJ26" s="372">
        <v>0</v>
      </c>
      <c r="CK26" s="372">
        <v>0</v>
      </c>
      <c r="CL26" s="372">
        <v>0</v>
      </c>
      <c r="CM26" s="372">
        <v>0</v>
      </c>
      <c r="CN26" s="372">
        <v>0</v>
      </c>
      <c r="CO26" s="372">
        <v>0</v>
      </c>
      <c r="CP26" s="372">
        <v>18102</v>
      </c>
      <c r="CQ26" s="380"/>
      <c r="CR26" s="372">
        <v>-124078.58999999992</v>
      </c>
      <c r="CS26" s="372">
        <v>0</v>
      </c>
      <c r="CT26" s="372">
        <v>0</v>
      </c>
      <c r="CU26" s="372">
        <v>7.999999999992724E-2</v>
      </c>
      <c r="CV26" s="372">
        <v>0</v>
      </c>
      <c r="CW26" s="372">
        <v>-0.36999999998079147</v>
      </c>
      <c r="CX26" s="372">
        <v>-124078.8799999999</v>
      </c>
      <c r="CY26" s="372"/>
      <c r="CZ26" s="117"/>
      <c r="DA26" s="374"/>
      <c r="DB26" s="117"/>
      <c r="DC26" s="374"/>
      <c r="DD26" s="375"/>
      <c r="DE26" s="117"/>
      <c r="DF26" s="117"/>
      <c r="DG26" s="372"/>
      <c r="DH26" s="376"/>
      <c r="DI26" s="377"/>
      <c r="DJ26" s="372"/>
      <c r="DK26" s="372">
        <v>189819.87999999966</v>
      </c>
      <c r="DL26" s="372">
        <v>16160.16</v>
      </c>
      <c r="DM26" s="372">
        <v>205980.03999999966</v>
      </c>
      <c r="DN26" s="372">
        <v>129929.87999999966</v>
      </c>
      <c r="DO26" s="372">
        <v>0.15999999999985448</v>
      </c>
      <c r="DP26" s="372">
        <v>129930.03999999966</v>
      </c>
      <c r="DQ26" s="373"/>
      <c r="DR26" s="372"/>
      <c r="DS26" s="378"/>
      <c r="DT26" s="378"/>
    </row>
    <row r="27" spans="1:124" ht="14.25">
      <c r="A27" s="371">
        <v>925</v>
      </c>
      <c r="B27" s="381">
        <v>9162034</v>
      </c>
      <c r="C27" s="68">
        <v>2034</v>
      </c>
      <c r="D27" s="120"/>
      <c r="E27" s="120" t="s">
        <v>199</v>
      </c>
      <c r="F27" s="120"/>
      <c r="G27" s="120"/>
      <c r="H27" s="68"/>
      <c r="I27" s="372">
        <v>167386.90999999989</v>
      </c>
      <c r="J27" s="372">
        <v>5451.46</v>
      </c>
      <c r="K27" s="372">
        <v>0</v>
      </c>
      <c r="L27" s="372">
        <v>580.42000000000007</v>
      </c>
      <c r="M27" s="372">
        <v>0</v>
      </c>
      <c r="N27" s="372">
        <v>0</v>
      </c>
      <c r="O27" s="372">
        <v>173418.78999999989</v>
      </c>
      <c r="P27" s="372"/>
      <c r="Q27" s="372">
        <v>1185208</v>
      </c>
      <c r="R27" s="372">
        <v>0</v>
      </c>
      <c r="S27" s="372">
        <v>127216</v>
      </c>
      <c r="T27" s="372">
        <v>0</v>
      </c>
      <c r="U27" s="372">
        <v>22650</v>
      </c>
      <c r="V27" s="372">
        <v>123623</v>
      </c>
      <c r="W27" s="372">
        <v>0</v>
      </c>
      <c r="X27" s="372">
        <v>4300</v>
      </c>
      <c r="Y27" s="372">
        <v>75300</v>
      </c>
      <c r="Z27" s="372">
        <v>0</v>
      </c>
      <c r="AA27" s="372">
        <v>0</v>
      </c>
      <c r="AB27" s="372">
        <v>0</v>
      </c>
      <c r="AC27" s="372">
        <v>10000</v>
      </c>
      <c r="AD27" s="372">
        <v>6000</v>
      </c>
      <c r="AE27" s="372">
        <v>0</v>
      </c>
      <c r="AF27" s="372">
        <v>0</v>
      </c>
      <c r="AG27" s="372">
        <v>0</v>
      </c>
      <c r="AH27" s="372">
        <v>0</v>
      </c>
      <c r="AI27" s="372">
        <v>0</v>
      </c>
      <c r="AJ27" s="372">
        <v>0</v>
      </c>
      <c r="AK27" s="372">
        <v>0</v>
      </c>
      <c r="AL27" s="372">
        <v>1554297</v>
      </c>
      <c r="AM27" s="372"/>
      <c r="AN27" s="372">
        <v>839800</v>
      </c>
      <c r="AO27" s="372">
        <v>7000</v>
      </c>
      <c r="AP27" s="372">
        <v>332665</v>
      </c>
      <c r="AQ27" s="372">
        <v>16861</v>
      </c>
      <c r="AR27" s="372">
        <v>55534</v>
      </c>
      <c r="AS27" s="372">
        <v>0</v>
      </c>
      <c r="AT27" s="372">
        <v>80455</v>
      </c>
      <c r="AU27" s="372">
        <v>5307</v>
      </c>
      <c r="AV27" s="372">
        <v>9100</v>
      </c>
      <c r="AW27" s="372">
        <v>692</v>
      </c>
      <c r="AX27" s="372">
        <v>0</v>
      </c>
      <c r="AY27" s="372">
        <v>28230</v>
      </c>
      <c r="AZ27" s="372">
        <v>0</v>
      </c>
      <c r="BA27" s="372">
        <v>27833</v>
      </c>
      <c r="BB27" s="372">
        <v>5900</v>
      </c>
      <c r="BC27" s="372">
        <v>13225</v>
      </c>
      <c r="BD27" s="372">
        <v>0</v>
      </c>
      <c r="BE27" s="372">
        <v>2559</v>
      </c>
      <c r="BF27" s="372">
        <v>49056</v>
      </c>
      <c r="BG27" s="372">
        <v>3286</v>
      </c>
      <c r="BH27" s="372">
        <v>0</v>
      </c>
      <c r="BI27" s="372">
        <v>4032</v>
      </c>
      <c r="BJ27" s="372">
        <v>9253</v>
      </c>
      <c r="BK27" s="372">
        <v>1000</v>
      </c>
      <c r="BL27" s="372">
        <v>0</v>
      </c>
      <c r="BM27" s="372">
        <v>4418</v>
      </c>
      <c r="BN27" s="372">
        <v>0</v>
      </c>
      <c r="BO27" s="372">
        <v>6615</v>
      </c>
      <c r="BP27" s="372">
        <v>12633</v>
      </c>
      <c r="BQ27" s="372">
        <v>0</v>
      </c>
      <c r="BR27" s="372">
        <v>130924</v>
      </c>
      <c r="BS27" s="372">
        <v>0</v>
      </c>
      <c r="BT27" s="372">
        <v>6000</v>
      </c>
      <c r="BU27" s="372">
        <v>21421</v>
      </c>
      <c r="BV27" s="372">
        <v>0</v>
      </c>
      <c r="BW27" s="372">
        <v>0</v>
      </c>
      <c r="BX27" s="372">
        <v>0</v>
      </c>
      <c r="BY27" s="372">
        <v>0</v>
      </c>
      <c r="BZ27" s="372">
        <v>0</v>
      </c>
      <c r="CA27" s="372">
        <v>1673799</v>
      </c>
      <c r="CB27" s="372"/>
      <c r="CC27" s="372">
        <v>6981</v>
      </c>
      <c r="CD27" s="372">
        <v>0</v>
      </c>
      <c r="CE27" s="372">
        <v>0</v>
      </c>
      <c r="CF27" s="372">
        <v>6981</v>
      </c>
      <c r="CG27" s="372"/>
      <c r="CH27" s="372">
        <v>0</v>
      </c>
      <c r="CI27" s="372">
        <v>0</v>
      </c>
      <c r="CJ27" s="372">
        <v>0</v>
      </c>
      <c r="CK27" s="372">
        <v>0</v>
      </c>
      <c r="CL27" s="372">
        <v>0</v>
      </c>
      <c r="CM27" s="372">
        <v>0</v>
      </c>
      <c r="CN27" s="372">
        <v>7561</v>
      </c>
      <c r="CO27" s="372">
        <v>0</v>
      </c>
      <c r="CP27" s="372">
        <v>7561</v>
      </c>
      <c r="CQ27" s="372"/>
      <c r="CR27" s="372">
        <v>53336.369999999879</v>
      </c>
      <c r="CS27" s="372">
        <v>0</v>
      </c>
      <c r="CT27" s="372">
        <v>0</v>
      </c>
      <c r="CU27" s="372">
        <v>0.42000000000007276</v>
      </c>
      <c r="CV27" s="372">
        <v>0</v>
      </c>
      <c r="CW27" s="372">
        <v>0</v>
      </c>
      <c r="CX27" s="372">
        <v>53336.789999999877</v>
      </c>
      <c r="CY27" s="372"/>
      <c r="CZ27" s="117"/>
      <c r="DA27" s="374"/>
      <c r="DB27" s="117"/>
      <c r="DC27" s="374"/>
      <c r="DD27" s="375"/>
      <c r="DE27" s="117"/>
      <c r="DF27" s="117"/>
      <c r="DG27" s="372"/>
      <c r="DH27" s="376"/>
      <c r="DI27" s="377"/>
      <c r="DJ27" s="372"/>
      <c r="DK27" s="372">
        <v>36552.319999999949</v>
      </c>
      <c r="DL27" s="372">
        <v>1120.3699999999999</v>
      </c>
      <c r="DM27" s="372">
        <v>37672.689999999951</v>
      </c>
      <c r="DN27" s="372">
        <v>25883.319999999949</v>
      </c>
      <c r="DO27" s="372">
        <v>0.36999999999989086</v>
      </c>
      <c r="DP27" s="372">
        <v>25883.689999999948</v>
      </c>
      <c r="DQ27" s="373"/>
      <c r="DR27" s="372"/>
      <c r="DS27" s="378"/>
      <c r="DT27" s="378"/>
    </row>
    <row r="28" spans="1:124" ht="14.25">
      <c r="A28" s="371">
        <v>656</v>
      </c>
      <c r="B28" s="381">
        <v>9162181</v>
      </c>
      <c r="C28" s="68">
        <v>2181</v>
      </c>
      <c r="D28" s="120"/>
      <c r="E28" s="120" t="s">
        <v>714</v>
      </c>
      <c r="F28" s="120"/>
      <c r="G28" s="120"/>
      <c r="H28" s="68"/>
      <c r="I28" s="372">
        <v>200061.56000000023</v>
      </c>
      <c r="J28" s="372">
        <v>12260.57</v>
      </c>
      <c r="K28" s="372">
        <v>0</v>
      </c>
      <c r="L28" s="372">
        <v>15515.96</v>
      </c>
      <c r="M28" s="372">
        <v>0</v>
      </c>
      <c r="N28" s="372">
        <v>0</v>
      </c>
      <c r="O28" s="372">
        <v>227838.09000000023</v>
      </c>
      <c r="P28" s="372"/>
      <c r="Q28" s="372">
        <v>2237212</v>
      </c>
      <c r="R28" s="372">
        <v>0</v>
      </c>
      <c r="S28" s="372">
        <v>119206</v>
      </c>
      <c r="T28" s="372">
        <v>0</v>
      </c>
      <c r="U28" s="372">
        <v>99300</v>
      </c>
      <c r="V28" s="372">
        <v>83507</v>
      </c>
      <c r="W28" s="372">
        <v>0</v>
      </c>
      <c r="X28" s="372">
        <v>0</v>
      </c>
      <c r="Y28" s="372">
        <v>17000</v>
      </c>
      <c r="Z28" s="372">
        <v>0</v>
      </c>
      <c r="AA28" s="372">
        <v>0</v>
      </c>
      <c r="AB28" s="372">
        <v>0</v>
      </c>
      <c r="AC28" s="372">
        <v>0</v>
      </c>
      <c r="AD28" s="372">
        <v>0</v>
      </c>
      <c r="AE28" s="372">
        <v>0</v>
      </c>
      <c r="AF28" s="372">
        <v>0</v>
      </c>
      <c r="AG28" s="372">
        <v>0</v>
      </c>
      <c r="AH28" s="372">
        <v>0</v>
      </c>
      <c r="AI28" s="372">
        <v>0</v>
      </c>
      <c r="AJ28" s="372">
        <v>0</v>
      </c>
      <c r="AK28" s="372">
        <v>0</v>
      </c>
      <c r="AL28" s="372">
        <v>2556225</v>
      </c>
      <c r="AM28" s="372"/>
      <c r="AN28" s="372">
        <v>1390623</v>
      </c>
      <c r="AO28" s="372">
        <v>3000</v>
      </c>
      <c r="AP28" s="372">
        <v>473154</v>
      </c>
      <c r="AQ28" s="372">
        <v>75040</v>
      </c>
      <c r="AR28" s="372">
        <v>88615</v>
      </c>
      <c r="AS28" s="372">
        <v>0</v>
      </c>
      <c r="AT28" s="372">
        <v>58224</v>
      </c>
      <c r="AU28" s="372">
        <v>11668</v>
      </c>
      <c r="AV28" s="372">
        <v>9507</v>
      </c>
      <c r="AW28" s="372">
        <v>1284</v>
      </c>
      <c r="AX28" s="372">
        <v>0</v>
      </c>
      <c r="AY28" s="372">
        <v>20004</v>
      </c>
      <c r="AZ28" s="372">
        <v>24712</v>
      </c>
      <c r="BA28" s="372">
        <v>7032</v>
      </c>
      <c r="BB28" s="372">
        <v>7700</v>
      </c>
      <c r="BC28" s="372">
        <v>30946</v>
      </c>
      <c r="BD28" s="372">
        <v>67704</v>
      </c>
      <c r="BE28" s="372">
        <v>3806</v>
      </c>
      <c r="BF28" s="372">
        <v>78886</v>
      </c>
      <c r="BG28" s="372">
        <v>9106</v>
      </c>
      <c r="BH28" s="372">
        <v>0</v>
      </c>
      <c r="BI28" s="372">
        <v>0</v>
      </c>
      <c r="BJ28" s="372">
        <v>0</v>
      </c>
      <c r="BK28" s="372">
        <v>15000</v>
      </c>
      <c r="BL28" s="372">
        <v>0</v>
      </c>
      <c r="BM28" s="372">
        <v>4000</v>
      </c>
      <c r="BN28" s="372">
        <v>0</v>
      </c>
      <c r="BO28" s="372">
        <v>9087</v>
      </c>
      <c r="BP28" s="372">
        <v>23428</v>
      </c>
      <c r="BQ28" s="372">
        <v>0</v>
      </c>
      <c r="BR28" s="372">
        <v>100824</v>
      </c>
      <c r="BS28" s="372">
        <v>28000</v>
      </c>
      <c r="BT28" s="372">
        <v>23475</v>
      </c>
      <c r="BU28" s="372">
        <v>28530</v>
      </c>
      <c r="BV28" s="372">
        <v>0</v>
      </c>
      <c r="BW28" s="372">
        <v>0</v>
      </c>
      <c r="BX28" s="372">
        <v>5000</v>
      </c>
      <c r="BY28" s="372">
        <v>0</v>
      </c>
      <c r="BZ28" s="372">
        <v>0</v>
      </c>
      <c r="CA28" s="372">
        <v>2598355</v>
      </c>
      <c r="CB28" s="372"/>
      <c r="CC28" s="372">
        <v>8736</v>
      </c>
      <c r="CD28" s="372">
        <v>0</v>
      </c>
      <c r="CE28" s="372">
        <v>0</v>
      </c>
      <c r="CF28" s="372">
        <v>8736</v>
      </c>
      <c r="CG28" s="372"/>
      <c r="CH28" s="372">
        <v>0</v>
      </c>
      <c r="CI28" s="372">
        <v>24252</v>
      </c>
      <c r="CJ28" s="372">
        <v>0</v>
      </c>
      <c r="CK28" s="372">
        <v>0</v>
      </c>
      <c r="CL28" s="372">
        <v>0</v>
      </c>
      <c r="CM28" s="372">
        <v>0</v>
      </c>
      <c r="CN28" s="372">
        <v>0</v>
      </c>
      <c r="CO28" s="372">
        <v>0</v>
      </c>
      <c r="CP28" s="372">
        <v>24252</v>
      </c>
      <c r="CQ28" s="372"/>
      <c r="CR28" s="372">
        <v>170192.13000000024</v>
      </c>
      <c r="CS28" s="372">
        <v>0</v>
      </c>
      <c r="CT28" s="372">
        <v>0</v>
      </c>
      <c r="CU28" s="372">
        <v>-4.0000000000873115E-2</v>
      </c>
      <c r="CV28" s="372">
        <v>0</v>
      </c>
      <c r="CW28" s="372">
        <v>0</v>
      </c>
      <c r="CX28" s="372">
        <v>170192.09000000023</v>
      </c>
      <c r="CY28" s="372"/>
      <c r="CZ28" s="117"/>
      <c r="DA28" s="374"/>
      <c r="DB28" s="117"/>
      <c r="DC28" s="374"/>
      <c r="DD28" s="375"/>
      <c r="DE28" s="117"/>
      <c r="DF28" s="117"/>
      <c r="DG28" s="372"/>
      <c r="DH28" s="376"/>
      <c r="DI28" s="377"/>
      <c r="DJ28" s="372"/>
      <c r="DK28" s="372">
        <v>131074.08000000034</v>
      </c>
      <c r="DL28" s="372">
        <v>20056.560000000001</v>
      </c>
      <c r="DM28" s="372">
        <v>151130.64000000033</v>
      </c>
      <c r="DN28" s="372">
        <v>63855.080000000336</v>
      </c>
      <c r="DO28" s="372">
        <v>-0.43999999999869033</v>
      </c>
      <c r="DP28" s="372">
        <v>63854.640000000334</v>
      </c>
      <c r="DQ28" s="373"/>
      <c r="DR28" s="372"/>
      <c r="DS28" s="378"/>
      <c r="DT28" s="378"/>
    </row>
    <row r="29" spans="1:124" ht="15">
      <c r="A29" s="371">
        <v>612</v>
      </c>
      <c r="B29" s="381">
        <v>9162053</v>
      </c>
      <c r="C29" s="68">
        <v>2053</v>
      </c>
      <c r="D29" s="120"/>
      <c r="E29" s="120" t="s">
        <v>690</v>
      </c>
      <c r="F29" s="120"/>
      <c r="G29" s="120"/>
      <c r="H29" s="68"/>
      <c r="I29" s="372">
        <v>-63459.260000000009</v>
      </c>
      <c r="J29" s="372">
        <v>0</v>
      </c>
      <c r="K29" s="372">
        <v>0</v>
      </c>
      <c r="L29" s="372">
        <v>8531.8799999999992</v>
      </c>
      <c r="M29" s="372">
        <v>0</v>
      </c>
      <c r="N29" s="372">
        <v>0</v>
      </c>
      <c r="O29" s="372">
        <v>-54927.380000000012</v>
      </c>
      <c r="P29" s="379"/>
      <c r="Q29" s="372">
        <v>1265393</v>
      </c>
      <c r="R29" s="372">
        <v>0</v>
      </c>
      <c r="S29" s="372">
        <v>133987</v>
      </c>
      <c r="T29" s="372">
        <v>0</v>
      </c>
      <c r="U29" s="372">
        <v>51450</v>
      </c>
      <c r="V29" s="372">
        <v>18310</v>
      </c>
      <c r="W29" s="372">
        <v>0</v>
      </c>
      <c r="X29" s="372">
        <v>0</v>
      </c>
      <c r="Y29" s="372">
        <v>137044</v>
      </c>
      <c r="Z29" s="372">
        <v>0</v>
      </c>
      <c r="AA29" s="372">
        <v>0</v>
      </c>
      <c r="AB29" s="372">
        <v>0</v>
      </c>
      <c r="AC29" s="372">
        <v>13000</v>
      </c>
      <c r="AD29" s="372">
        <v>0</v>
      </c>
      <c r="AE29" s="372">
        <v>0</v>
      </c>
      <c r="AF29" s="372">
        <v>0</v>
      </c>
      <c r="AG29" s="372">
        <v>0</v>
      </c>
      <c r="AH29" s="372">
        <v>0</v>
      </c>
      <c r="AI29" s="372">
        <v>0</v>
      </c>
      <c r="AJ29" s="372">
        <v>0</v>
      </c>
      <c r="AK29" s="372">
        <v>0</v>
      </c>
      <c r="AL29" s="372">
        <v>1619184</v>
      </c>
      <c r="AM29" s="379"/>
      <c r="AN29" s="372">
        <v>856425</v>
      </c>
      <c r="AO29" s="372">
        <v>44382</v>
      </c>
      <c r="AP29" s="372">
        <v>356361</v>
      </c>
      <c r="AQ29" s="372">
        <v>25348</v>
      </c>
      <c r="AR29" s="372">
        <v>84894</v>
      </c>
      <c r="AS29" s="372">
        <v>0</v>
      </c>
      <c r="AT29" s="372">
        <v>71124</v>
      </c>
      <c r="AU29" s="372">
        <v>7687</v>
      </c>
      <c r="AV29" s="372">
        <v>6787</v>
      </c>
      <c r="AW29" s="372">
        <v>8529</v>
      </c>
      <c r="AX29" s="372">
        <v>0</v>
      </c>
      <c r="AY29" s="372">
        <v>12528</v>
      </c>
      <c r="AZ29" s="372">
        <v>3240</v>
      </c>
      <c r="BA29" s="372">
        <v>33753</v>
      </c>
      <c r="BB29" s="372">
        <v>6280</v>
      </c>
      <c r="BC29" s="372">
        <v>29000</v>
      </c>
      <c r="BD29" s="372">
        <v>18837</v>
      </c>
      <c r="BE29" s="372">
        <v>5320</v>
      </c>
      <c r="BF29" s="372">
        <v>48554</v>
      </c>
      <c r="BG29" s="372">
        <v>2804</v>
      </c>
      <c r="BH29" s="372">
        <v>0</v>
      </c>
      <c r="BI29" s="372">
        <v>0</v>
      </c>
      <c r="BJ29" s="372">
        <v>1380</v>
      </c>
      <c r="BK29" s="372">
        <v>6000</v>
      </c>
      <c r="BL29" s="372">
        <v>0</v>
      </c>
      <c r="BM29" s="372">
        <v>7672</v>
      </c>
      <c r="BN29" s="372">
        <v>0</v>
      </c>
      <c r="BO29" s="372">
        <v>9053</v>
      </c>
      <c r="BP29" s="372">
        <v>13189</v>
      </c>
      <c r="BQ29" s="372">
        <v>0</v>
      </c>
      <c r="BR29" s="372">
        <v>16120</v>
      </c>
      <c r="BS29" s="372">
        <v>5000</v>
      </c>
      <c r="BT29" s="372">
        <v>1008</v>
      </c>
      <c r="BU29" s="372">
        <v>17109</v>
      </c>
      <c r="BV29" s="372">
        <v>0</v>
      </c>
      <c r="BW29" s="372">
        <v>0</v>
      </c>
      <c r="BX29" s="372">
        <v>0</v>
      </c>
      <c r="BY29" s="372">
        <v>0</v>
      </c>
      <c r="BZ29" s="372">
        <v>0</v>
      </c>
      <c r="CA29" s="372">
        <v>1698384</v>
      </c>
      <c r="CB29" s="379"/>
      <c r="CC29" s="372">
        <v>6666</v>
      </c>
      <c r="CD29" s="372">
        <v>0</v>
      </c>
      <c r="CE29" s="372">
        <v>0</v>
      </c>
      <c r="CF29" s="372">
        <v>6666</v>
      </c>
      <c r="CG29" s="379"/>
      <c r="CH29" s="372">
        <v>0</v>
      </c>
      <c r="CI29" s="372">
        <v>15198</v>
      </c>
      <c r="CJ29" s="372">
        <v>0</v>
      </c>
      <c r="CK29" s="372">
        <v>0</v>
      </c>
      <c r="CL29" s="372">
        <v>0</v>
      </c>
      <c r="CM29" s="372">
        <v>0</v>
      </c>
      <c r="CN29" s="372">
        <v>0</v>
      </c>
      <c r="CO29" s="372">
        <v>0</v>
      </c>
      <c r="CP29" s="372">
        <v>15198</v>
      </c>
      <c r="CQ29" s="380"/>
      <c r="CR29" s="372">
        <v>-142659.26</v>
      </c>
      <c r="CS29" s="372">
        <v>0</v>
      </c>
      <c r="CT29" s="372">
        <v>0</v>
      </c>
      <c r="CU29" s="372">
        <v>-0.12000000000080036</v>
      </c>
      <c r="CV29" s="372">
        <v>0</v>
      </c>
      <c r="CW29" s="372">
        <v>0</v>
      </c>
      <c r="CX29" s="372">
        <v>-142659.38</v>
      </c>
      <c r="CY29" s="372"/>
      <c r="CZ29" s="117"/>
      <c r="DA29" s="374"/>
      <c r="DB29" s="117"/>
      <c r="DC29" s="374"/>
      <c r="DD29" s="375"/>
      <c r="DE29" s="117"/>
      <c r="DF29" s="117"/>
      <c r="DG29" s="372"/>
      <c r="DH29" s="376"/>
      <c r="DI29" s="377"/>
      <c r="DJ29" s="372"/>
      <c r="DK29" s="372">
        <v>155887.10000000012</v>
      </c>
      <c r="DL29" s="372">
        <v>-1521.6099999999997</v>
      </c>
      <c r="DM29" s="372">
        <v>154365.49000000014</v>
      </c>
      <c r="DN29" s="372">
        <v>87075.100000000122</v>
      </c>
      <c r="DO29" s="372">
        <v>0.39000000000032742</v>
      </c>
      <c r="DP29" s="372">
        <v>87075.490000000122</v>
      </c>
      <c r="DQ29" s="373"/>
      <c r="DR29" s="372"/>
      <c r="DS29" s="378"/>
      <c r="DT29" s="378"/>
    </row>
    <row r="30" spans="1:124" ht="14.25">
      <c r="A30" s="371">
        <v>933</v>
      </c>
      <c r="B30" s="381">
        <v>9162025</v>
      </c>
      <c r="C30" s="68">
        <v>2025</v>
      </c>
      <c r="D30" s="120"/>
      <c r="E30" s="120" t="s">
        <v>220</v>
      </c>
      <c r="F30" s="120"/>
      <c r="G30" s="120"/>
      <c r="H30" s="68"/>
      <c r="I30" s="372">
        <v>176137.3799999998</v>
      </c>
      <c r="J30" s="372">
        <v>21625.95</v>
      </c>
      <c r="K30" s="372">
        <v>0</v>
      </c>
      <c r="L30" s="372">
        <v>10241.299999999999</v>
      </c>
      <c r="M30" s="372">
        <v>0</v>
      </c>
      <c r="N30" s="372">
        <v>0</v>
      </c>
      <c r="O30" s="372">
        <v>208004.6299999998</v>
      </c>
      <c r="P30" s="372"/>
      <c r="Q30" s="372">
        <v>1245116</v>
      </c>
      <c r="R30" s="372">
        <v>0</v>
      </c>
      <c r="S30" s="372">
        <v>52490</v>
      </c>
      <c r="T30" s="372">
        <v>0</v>
      </c>
      <c r="U30" s="372">
        <v>53680</v>
      </c>
      <c r="V30" s="372">
        <v>108552</v>
      </c>
      <c r="W30" s="372">
        <v>0</v>
      </c>
      <c r="X30" s="372">
        <v>0</v>
      </c>
      <c r="Y30" s="372">
        <v>10041</v>
      </c>
      <c r="Z30" s="372">
        <v>0</v>
      </c>
      <c r="AA30" s="372">
        <v>0</v>
      </c>
      <c r="AB30" s="372">
        <v>0</v>
      </c>
      <c r="AC30" s="372">
        <v>4000</v>
      </c>
      <c r="AD30" s="372">
        <v>0</v>
      </c>
      <c r="AE30" s="372">
        <v>0</v>
      </c>
      <c r="AF30" s="372">
        <v>0</v>
      </c>
      <c r="AG30" s="372">
        <v>0</v>
      </c>
      <c r="AH30" s="372">
        <v>0</v>
      </c>
      <c r="AI30" s="372">
        <v>0</v>
      </c>
      <c r="AJ30" s="372">
        <v>0</v>
      </c>
      <c r="AK30" s="372">
        <v>0</v>
      </c>
      <c r="AL30" s="372">
        <v>1473879</v>
      </c>
      <c r="AM30" s="372"/>
      <c r="AN30" s="372">
        <v>778720</v>
      </c>
      <c r="AO30" s="372">
        <v>7275</v>
      </c>
      <c r="AP30" s="372">
        <v>370628</v>
      </c>
      <c r="AQ30" s="372">
        <v>68031</v>
      </c>
      <c r="AR30" s="372">
        <v>60385</v>
      </c>
      <c r="AS30" s="372">
        <v>0</v>
      </c>
      <c r="AT30" s="372">
        <v>38007</v>
      </c>
      <c r="AU30" s="372">
        <v>6427</v>
      </c>
      <c r="AV30" s="372">
        <v>6922</v>
      </c>
      <c r="AW30" s="372">
        <v>683</v>
      </c>
      <c r="AX30" s="372">
        <v>0</v>
      </c>
      <c r="AY30" s="372">
        <v>12083</v>
      </c>
      <c r="AZ30" s="372">
        <v>2972</v>
      </c>
      <c r="BA30" s="372">
        <v>3312</v>
      </c>
      <c r="BB30" s="372">
        <v>1304</v>
      </c>
      <c r="BC30" s="372">
        <v>19224</v>
      </c>
      <c r="BD30" s="372">
        <v>0</v>
      </c>
      <c r="BE30" s="372">
        <v>1074</v>
      </c>
      <c r="BF30" s="372">
        <v>50618</v>
      </c>
      <c r="BG30" s="372">
        <v>1797</v>
      </c>
      <c r="BH30" s="372">
        <v>0</v>
      </c>
      <c r="BI30" s="372">
        <v>0</v>
      </c>
      <c r="BJ30" s="372">
        <v>0</v>
      </c>
      <c r="BK30" s="372">
        <v>0</v>
      </c>
      <c r="BL30" s="372">
        <v>0</v>
      </c>
      <c r="BM30" s="372">
        <v>2464</v>
      </c>
      <c r="BN30" s="372">
        <v>0</v>
      </c>
      <c r="BO30" s="372">
        <v>10046</v>
      </c>
      <c r="BP30" s="372">
        <v>12465</v>
      </c>
      <c r="BQ30" s="372">
        <v>0</v>
      </c>
      <c r="BR30" s="372">
        <v>91058</v>
      </c>
      <c r="BS30" s="372">
        <v>2000</v>
      </c>
      <c r="BT30" s="372">
        <v>35461</v>
      </c>
      <c r="BU30" s="372">
        <v>25064</v>
      </c>
      <c r="BV30" s="372">
        <v>0</v>
      </c>
      <c r="BW30" s="372">
        <v>0</v>
      </c>
      <c r="BX30" s="372">
        <v>0</v>
      </c>
      <c r="BY30" s="372">
        <v>0</v>
      </c>
      <c r="BZ30" s="372">
        <v>0</v>
      </c>
      <c r="CA30" s="372">
        <v>1608020</v>
      </c>
      <c r="CB30" s="372"/>
      <c r="CC30" s="372">
        <v>6829</v>
      </c>
      <c r="CD30" s="372">
        <v>0</v>
      </c>
      <c r="CE30" s="372">
        <v>0</v>
      </c>
      <c r="CF30" s="372">
        <v>6829</v>
      </c>
      <c r="CG30" s="372"/>
      <c r="CH30" s="372">
        <v>0</v>
      </c>
      <c r="CI30" s="372">
        <v>17070</v>
      </c>
      <c r="CJ30" s="372">
        <v>0</v>
      </c>
      <c r="CK30" s="372">
        <v>0</v>
      </c>
      <c r="CL30" s="372">
        <v>0</v>
      </c>
      <c r="CM30" s="372">
        <v>0</v>
      </c>
      <c r="CN30" s="372">
        <v>0</v>
      </c>
      <c r="CO30" s="372">
        <v>0</v>
      </c>
      <c r="CP30" s="372">
        <v>17070</v>
      </c>
      <c r="CQ30" s="372"/>
      <c r="CR30" s="372">
        <v>63622.329999999813</v>
      </c>
      <c r="CS30" s="372">
        <v>0</v>
      </c>
      <c r="CT30" s="372">
        <v>0</v>
      </c>
      <c r="CU30" s="372">
        <v>0.2999999999992724</v>
      </c>
      <c r="CV30" s="372">
        <v>0</v>
      </c>
      <c r="CW30" s="372">
        <v>0</v>
      </c>
      <c r="CX30" s="372">
        <v>63622.629999999815</v>
      </c>
      <c r="CY30" s="372"/>
      <c r="CZ30" s="117"/>
      <c r="DA30" s="374"/>
      <c r="DB30" s="117"/>
      <c r="DC30" s="374"/>
      <c r="DD30" s="375"/>
      <c r="DE30" s="117"/>
      <c r="DF30" s="117"/>
      <c r="DG30" s="372"/>
      <c r="DH30" s="376"/>
      <c r="DI30" s="377"/>
      <c r="DJ30" s="372"/>
      <c r="DK30" s="372">
        <v>-55075.909999999916</v>
      </c>
      <c r="DL30" s="372">
        <v>13395.8</v>
      </c>
      <c r="DM30" s="372">
        <v>-41680.109999999913</v>
      </c>
      <c r="DN30" s="372">
        <v>-128007.90999999992</v>
      </c>
      <c r="DO30" s="372">
        <v>-0.2000000000007276</v>
      </c>
      <c r="DP30" s="372">
        <v>-128008.10999999991</v>
      </c>
      <c r="DQ30" s="373"/>
      <c r="DR30" s="372"/>
      <c r="DS30" s="378"/>
      <c r="DT30" s="378"/>
    </row>
    <row r="31" spans="1:124" ht="14.25">
      <c r="A31" s="371">
        <v>881</v>
      </c>
      <c r="B31" s="381">
        <v>9162165</v>
      </c>
      <c r="C31" s="68">
        <v>2165</v>
      </c>
      <c r="D31" s="120"/>
      <c r="E31" s="120" t="s">
        <v>240</v>
      </c>
      <c r="F31" s="120"/>
      <c r="G31" s="120"/>
      <c r="H31" s="68"/>
      <c r="I31" s="372">
        <v>-71773.599999999919</v>
      </c>
      <c r="J31" s="372">
        <v>0</v>
      </c>
      <c r="K31" s="372">
        <v>0</v>
      </c>
      <c r="L31" s="372">
        <v>15068.390000000001</v>
      </c>
      <c r="M31" s="372">
        <v>0</v>
      </c>
      <c r="N31" s="372">
        <v>41524.360000000073</v>
      </c>
      <c r="O31" s="372">
        <v>-15180.849999999846</v>
      </c>
      <c r="P31" s="372"/>
      <c r="Q31" s="372">
        <v>1058008</v>
      </c>
      <c r="R31" s="372">
        <v>0</v>
      </c>
      <c r="S31" s="372">
        <v>99823</v>
      </c>
      <c r="T31" s="372">
        <v>0</v>
      </c>
      <c r="U31" s="372">
        <v>25110</v>
      </c>
      <c r="V31" s="372">
        <v>98700</v>
      </c>
      <c r="W31" s="372">
        <v>0</v>
      </c>
      <c r="X31" s="372">
        <v>3000</v>
      </c>
      <c r="Y31" s="372">
        <v>57000</v>
      </c>
      <c r="Z31" s="372">
        <v>0</v>
      </c>
      <c r="AA31" s="372">
        <v>0</v>
      </c>
      <c r="AB31" s="372">
        <v>0</v>
      </c>
      <c r="AC31" s="372">
        <v>7500</v>
      </c>
      <c r="AD31" s="372">
        <v>8200</v>
      </c>
      <c r="AE31" s="372">
        <v>0</v>
      </c>
      <c r="AF31" s="372">
        <v>190000</v>
      </c>
      <c r="AG31" s="372">
        <v>20500</v>
      </c>
      <c r="AH31" s="372">
        <v>0</v>
      </c>
      <c r="AI31" s="372">
        <v>0</v>
      </c>
      <c r="AJ31" s="372">
        <v>0</v>
      </c>
      <c r="AK31" s="372">
        <v>0</v>
      </c>
      <c r="AL31" s="372">
        <v>1567841</v>
      </c>
      <c r="AM31" s="372"/>
      <c r="AN31" s="372">
        <v>646978</v>
      </c>
      <c r="AO31" s="372">
        <v>5000</v>
      </c>
      <c r="AP31" s="372">
        <v>319784</v>
      </c>
      <c r="AQ31" s="372">
        <v>45820</v>
      </c>
      <c r="AR31" s="372">
        <v>73487</v>
      </c>
      <c r="AS31" s="372">
        <v>0</v>
      </c>
      <c r="AT31" s="372">
        <v>68722</v>
      </c>
      <c r="AU31" s="372">
        <v>5500</v>
      </c>
      <c r="AV31" s="372">
        <v>10000</v>
      </c>
      <c r="AW31" s="372">
        <v>555</v>
      </c>
      <c r="AX31" s="372">
        <v>0</v>
      </c>
      <c r="AY31" s="372">
        <v>14589</v>
      </c>
      <c r="AZ31" s="372">
        <v>800</v>
      </c>
      <c r="BA31" s="372">
        <v>3000</v>
      </c>
      <c r="BB31" s="372">
        <v>2600</v>
      </c>
      <c r="BC31" s="372">
        <v>14500</v>
      </c>
      <c r="BD31" s="372">
        <v>20709</v>
      </c>
      <c r="BE31" s="372">
        <v>1500</v>
      </c>
      <c r="BF31" s="372">
        <v>36981</v>
      </c>
      <c r="BG31" s="372">
        <v>2500</v>
      </c>
      <c r="BH31" s="372">
        <v>0</v>
      </c>
      <c r="BI31" s="372">
        <v>9000</v>
      </c>
      <c r="BJ31" s="372">
        <v>6149</v>
      </c>
      <c r="BK31" s="372">
        <v>0</v>
      </c>
      <c r="BL31" s="372">
        <v>1135</v>
      </c>
      <c r="BM31" s="372">
        <v>5924</v>
      </c>
      <c r="BN31" s="372">
        <v>0</v>
      </c>
      <c r="BO31" s="372">
        <v>3300</v>
      </c>
      <c r="BP31" s="372">
        <v>10128</v>
      </c>
      <c r="BQ31" s="372">
        <v>0</v>
      </c>
      <c r="BR31" s="372">
        <v>104961</v>
      </c>
      <c r="BS31" s="372">
        <v>0</v>
      </c>
      <c r="BT31" s="372">
        <v>21700</v>
      </c>
      <c r="BU31" s="372">
        <v>35301</v>
      </c>
      <c r="BV31" s="372">
        <v>0</v>
      </c>
      <c r="BW31" s="372">
        <v>0</v>
      </c>
      <c r="BX31" s="372">
        <v>0</v>
      </c>
      <c r="BY31" s="372">
        <v>195160</v>
      </c>
      <c r="BZ31" s="372">
        <v>43300</v>
      </c>
      <c r="CA31" s="372">
        <v>1709083</v>
      </c>
      <c r="CB31" s="372"/>
      <c r="CC31" s="372">
        <v>5986</v>
      </c>
      <c r="CD31" s="372">
        <v>0</v>
      </c>
      <c r="CE31" s="372">
        <v>0</v>
      </c>
      <c r="CF31" s="372">
        <v>5986</v>
      </c>
      <c r="CG31" s="372"/>
      <c r="CH31" s="372">
        <v>0</v>
      </c>
      <c r="CI31" s="372">
        <v>5986</v>
      </c>
      <c r="CJ31" s="372">
        <v>0</v>
      </c>
      <c r="CK31" s="372">
        <v>0</v>
      </c>
      <c r="CL31" s="372">
        <v>0</v>
      </c>
      <c r="CM31" s="372">
        <v>0</v>
      </c>
      <c r="CN31" s="372">
        <v>15068</v>
      </c>
      <c r="CO31" s="372">
        <v>0</v>
      </c>
      <c r="CP31" s="372">
        <v>21054</v>
      </c>
      <c r="CQ31" s="372"/>
      <c r="CR31" s="372">
        <v>-185055.59999999992</v>
      </c>
      <c r="CS31" s="372">
        <v>0</v>
      </c>
      <c r="CT31" s="372">
        <v>0</v>
      </c>
      <c r="CU31" s="372">
        <v>0.39000000000123691</v>
      </c>
      <c r="CV31" s="372">
        <v>0</v>
      </c>
      <c r="CW31" s="372">
        <v>13564.360000000073</v>
      </c>
      <c r="CX31" s="372">
        <v>-171490.84999999983</v>
      </c>
      <c r="CY31" s="372"/>
      <c r="CZ31" s="117"/>
      <c r="DA31" s="374"/>
      <c r="DB31" s="117"/>
      <c r="DC31" s="374"/>
      <c r="DD31" s="375"/>
      <c r="DE31" s="117"/>
      <c r="DF31" s="117"/>
      <c r="DG31" s="372"/>
      <c r="DH31" s="376"/>
      <c r="DI31" s="377"/>
      <c r="DJ31" s="372"/>
      <c r="DK31" s="372">
        <v>221992.53000000003</v>
      </c>
      <c r="DL31" s="372">
        <v>18965.099999999999</v>
      </c>
      <c r="DM31" s="372">
        <v>240957.63000000003</v>
      </c>
      <c r="DN31" s="372">
        <v>67724.530000000028</v>
      </c>
      <c r="DO31" s="372">
        <v>9.9999999998544808E-2</v>
      </c>
      <c r="DP31" s="372">
        <v>67724.630000000034</v>
      </c>
      <c r="DQ31" s="373"/>
      <c r="DR31" s="372"/>
      <c r="DS31" s="378"/>
      <c r="DT31" s="378"/>
    </row>
    <row r="32" spans="1:124" ht="14.25">
      <c r="A32" s="371">
        <v>812</v>
      </c>
      <c r="B32" s="381">
        <v>9162180</v>
      </c>
      <c r="C32" s="68">
        <v>2180</v>
      </c>
      <c r="D32" s="120"/>
      <c r="E32" s="120" t="s">
        <v>205</v>
      </c>
      <c r="F32" s="120"/>
      <c r="G32" s="120"/>
      <c r="H32" s="68"/>
      <c r="I32" s="372">
        <v>73209.399999999776</v>
      </c>
      <c r="J32" s="372">
        <v>3173.9900000000002</v>
      </c>
      <c r="K32" s="372">
        <v>0</v>
      </c>
      <c r="L32" s="372">
        <v>16447.45</v>
      </c>
      <c r="M32" s="372">
        <v>0</v>
      </c>
      <c r="N32" s="372">
        <v>15203.5</v>
      </c>
      <c r="O32" s="372">
        <v>108034.33999999978</v>
      </c>
      <c r="P32" s="372"/>
      <c r="Q32" s="372">
        <v>1658768</v>
      </c>
      <c r="R32" s="372">
        <v>0</v>
      </c>
      <c r="S32" s="372">
        <v>140210</v>
      </c>
      <c r="T32" s="372">
        <v>0</v>
      </c>
      <c r="U32" s="372">
        <v>89740</v>
      </c>
      <c r="V32" s="372">
        <v>97256</v>
      </c>
      <c r="W32" s="372">
        <v>0</v>
      </c>
      <c r="X32" s="372">
        <v>6870</v>
      </c>
      <c r="Y32" s="372">
        <v>116716</v>
      </c>
      <c r="Z32" s="372">
        <v>0</v>
      </c>
      <c r="AA32" s="372">
        <v>0</v>
      </c>
      <c r="AB32" s="372">
        <v>0</v>
      </c>
      <c r="AC32" s="372">
        <v>0</v>
      </c>
      <c r="AD32" s="372">
        <v>0</v>
      </c>
      <c r="AE32" s="372">
        <v>0</v>
      </c>
      <c r="AF32" s="372">
        <v>229109</v>
      </c>
      <c r="AG32" s="372">
        <v>6500</v>
      </c>
      <c r="AH32" s="372">
        <v>0</v>
      </c>
      <c r="AI32" s="372">
        <v>0</v>
      </c>
      <c r="AJ32" s="372">
        <v>0</v>
      </c>
      <c r="AK32" s="372">
        <v>0</v>
      </c>
      <c r="AL32" s="372">
        <v>2345169</v>
      </c>
      <c r="AM32" s="372"/>
      <c r="AN32" s="372">
        <v>1054919</v>
      </c>
      <c r="AO32" s="372">
        <v>10000</v>
      </c>
      <c r="AP32" s="372">
        <v>482884</v>
      </c>
      <c r="AQ32" s="372">
        <v>26950</v>
      </c>
      <c r="AR32" s="372">
        <v>76274</v>
      </c>
      <c r="AS32" s="372">
        <v>0</v>
      </c>
      <c r="AT32" s="372">
        <v>113978</v>
      </c>
      <c r="AU32" s="372">
        <v>8750</v>
      </c>
      <c r="AV32" s="372">
        <v>4500</v>
      </c>
      <c r="AW32" s="372">
        <v>949</v>
      </c>
      <c r="AX32" s="372">
        <v>0</v>
      </c>
      <c r="AY32" s="372">
        <v>15159</v>
      </c>
      <c r="AZ32" s="372">
        <v>1500</v>
      </c>
      <c r="BA32" s="372">
        <v>19000</v>
      </c>
      <c r="BB32" s="372">
        <v>5000</v>
      </c>
      <c r="BC32" s="372">
        <v>31000</v>
      </c>
      <c r="BD32" s="372">
        <v>56102</v>
      </c>
      <c r="BE32" s="372">
        <v>7150</v>
      </c>
      <c r="BF32" s="372">
        <v>56508</v>
      </c>
      <c r="BG32" s="372">
        <v>2615</v>
      </c>
      <c r="BH32" s="372">
        <v>0</v>
      </c>
      <c r="BI32" s="372">
        <v>3384</v>
      </c>
      <c r="BJ32" s="372">
        <v>11860</v>
      </c>
      <c r="BK32" s="372">
        <v>10090</v>
      </c>
      <c r="BL32" s="372">
        <v>0</v>
      </c>
      <c r="BM32" s="372">
        <v>7657</v>
      </c>
      <c r="BN32" s="372">
        <v>0</v>
      </c>
      <c r="BO32" s="372">
        <v>9856</v>
      </c>
      <c r="BP32" s="372">
        <v>17307</v>
      </c>
      <c r="BQ32" s="372">
        <v>6037</v>
      </c>
      <c r="BR32" s="372">
        <v>95113</v>
      </c>
      <c r="BS32" s="372">
        <v>5000</v>
      </c>
      <c r="BT32" s="372">
        <v>39096</v>
      </c>
      <c r="BU32" s="372">
        <v>20758</v>
      </c>
      <c r="BV32" s="372">
        <v>0</v>
      </c>
      <c r="BW32" s="372">
        <v>0</v>
      </c>
      <c r="BX32" s="372">
        <v>0</v>
      </c>
      <c r="BY32" s="372">
        <v>263464</v>
      </c>
      <c r="BZ32" s="372">
        <v>16732</v>
      </c>
      <c r="CA32" s="372">
        <v>2479592</v>
      </c>
      <c r="CB32" s="372"/>
      <c r="CC32" s="372">
        <v>7375</v>
      </c>
      <c r="CD32" s="372">
        <v>0</v>
      </c>
      <c r="CE32" s="372">
        <v>0</v>
      </c>
      <c r="CF32" s="372">
        <v>7375</v>
      </c>
      <c r="CG32" s="372"/>
      <c r="CH32" s="372">
        <v>0</v>
      </c>
      <c r="CI32" s="372">
        <v>23822</v>
      </c>
      <c r="CJ32" s="372">
        <v>0</v>
      </c>
      <c r="CK32" s="372">
        <v>0</v>
      </c>
      <c r="CL32" s="372">
        <v>0</v>
      </c>
      <c r="CM32" s="372">
        <v>0</v>
      </c>
      <c r="CN32" s="372">
        <v>0</v>
      </c>
      <c r="CO32" s="372">
        <v>0</v>
      </c>
      <c r="CP32" s="372">
        <v>23822</v>
      </c>
      <c r="CQ32" s="372"/>
      <c r="CR32" s="372">
        <v>-13452.610000000219</v>
      </c>
      <c r="CS32" s="372">
        <v>0</v>
      </c>
      <c r="CT32" s="372">
        <v>0</v>
      </c>
      <c r="CU32" s="372">
        <v>0.4500000000007276</v>
      </c>
      <c r="CV32" s="372">
        <v>0</v>
      </c>
      <c r="CW32" s="372">
        <v>-29383.5</v>
      </c>
      <c r="CX32" s="372">
        <v>-42835.660000000222</v>
      </c>
      <c r="CY32" s="372"/>
      <c r="CZ32" s="117"/>
      <c r="DA32" s="374"/>
      <c r="DB32" s="117"/>
      <c r="DC32" s="374"/>
      <c r="DD32" s="375"/>
      <c r="DE32" s="117"/>
      <c r="DF32" s="117"/>
      <c r="DG32" s="372"/>
      <c r="DH32" s="376"/>
      <c r="DI32" s="377"/>
      <c r="DJ32" s="372"/>
      <c r="DK32" s="372">
        <v>296077.2200000002</v>
      </c>
      <c r="DL32" s="372">
        <v>4689.25</v>
      </c>
      <c r="DM32" s="372">
        <v>300766.4700000002</v>
      </c>
      <c r="DN32" s="372">
        <v>231211.2200000002</v>
      </c>
      <c r="DO32" s="372">
        <v>0.25</v>
      </c>
      <c r="DP32" s="372">
        <v>231211.4700000002</v>
      </c>
      <c r="DQ32" s="373"/>
      <c r="DR32" s="372"/>
      <c r="DS32" s="378"/>
      <c r="DT32" s="378"/>
    </row>
    <row r="33" spans="1:124" ht="14.25">
      <c r="A33" s="371">
        <v>578</v>
      </c>
      <c r="B33" s="381">
        <v>9163315</v>
      </c>
      <c r="C33" s="68">
        <v>3315</v>
      </c>
      <c r="D33" s="120"/>
      <c r="E33" s="120" t="s">
        <v>255</v>
      </c>
      <c r="F33" s="120"/>
      <c r="G33" s="120"/>
      <c r="H33" s="68"/>
      <c r="I33" s="372">
        <v>-5381.8899999999721</v>
      </c>
      <c r="J33" s="372">
        <v>5846.6099999999988</v>
      </c>
      <c r="K33" s="372">
        <v>0</v>
      </c>
      <c r="L33" s="372">
        <v>0</v>
      </c>
      <c r="M33" s="372">
        <v>0</v>
      </c>
      <c r="N33" s="372">
        <v>0</v>
      </c>
      <c r="O33" s="372">
        <v>464.72000000002663</v>
      </c>
      <c r="P33" s="372"/>
      <c r="Q33" s="372">
        <v>1036738</v>
      </c>
      <c r="R33" s="372">
        <v>0</v>
      </c>
      <c r="S33" s="372">
        <v>29535</v>
      </c>
      <c r="T33" s="372">
        <v>0</v>
      </c>
      <c r="U33" s="372">
        <v>28940</v>
      </c>
      <c r="V33" s="372">
        <v>37489</v>
      </c>
      <c r="W33" s="372">
        <v>0</v>
      </c>
      <c r="X33" s="372">
        <v>0</v>
      </c>
      <c r="Y33" s="372">
        <v>33000</v>
      </c>
      <c r="Z33" s="372">
        <v>0</v>
      </c>
      <c r="AA33" s="372">
        <v>0</v>
      </c>
      <c r="AB33" s="372">
        <v>0</v>
      </c>
      <c r="AC33" s="372">
        <v>0</v>
      </c>
      <c r="AD33" s="372">
        <v>0</v>
      </c>
      <c r="AE33" s="372">
        <v>0</v>
      </c>
      <c r="AF33" s="372">
        <v>0</v>
      </c>
      <c r="AG33" s="372">
        <v>0</v>
      </c>
      <c r="AH33" s="372">
        <v>0</v>
      </c>
      <c r="AI33" s="372">
        <v>0</v>
      </c>
      <c r="AJ33" s="372">
        <v>0</v>
      </c>
      <c r="AK33" s="372">
        <v>0</v>
      </c>
      <c r="AL33" s="372">
        <v>1165702</v>
      </c>
      <c r="AM33" s="372"/>
      <c r="AN33" s="372">
        <v>640393</v>
      </c>
      <c r="AO33" s="372">
        <v>16469</v>
      </c>
      <c r="AP33" s="372">
        <v>222195</v>
      </c>
      <c r="AQ33" s="372">
        <v>26704</v>
      </c>
      <c r="AR33" s="372">
        <v>64131</v>
      </c>
      <c r="AS33" s="372">
        <v>0</v>
      </c>
      <c r="AT33" s="372">
        <v>64334</v>
      </c>
      <c r="AU33" s="372">
        <v>200</v>
      </c>
      <c r="AV33" s="372">
        <v>4009</v>
      </c>
      <c r="AW33" s="372">
        <v>11612</v>
      </c>
      <c r="AX33" s="372">
        <v>2095</v>
      </c>
      <c r="AY33" s="372">
        <v>10611</v>
      </c>
      <c r="AZ33" s="372">
        <v>9000</v>
      </c>
      <c r="BA33" s="372">
        <v>3500</v>
      </c>
      <c r="BB33" s="372">
        <v>4381</v>
      </c>
      <c r="BC33" s="372">
        <v>15568</v>
      </c>
      <c r="BD33" s="372">
        <v>3856</v>
      </c>
      <c r="BE33" s="372">
        <v>3000</v>
      </c>
      <c r="BF33" s="372">
        <v>40159</v>
      </c>
      <c r="BG33" s="372">
        <v>2000</v>
      </c>
      <c r="BH33" s="372">
        <v>501</v>
      </c>
      <c r="BI33" s="372">
        <v>7396</v>
      </c>
      <c r="BJ33" s="372">
        <v>1700</v>
      </c>
      <c r="BK33" s="372">
        <v>300</v>
      </c>
      <c r="BL33" s="372">
        <v>0</v>
      </c>
      <c r="BM33" s="372">
        <v>5379</v>
      </c>
      <c r="BN33" s="372">
        <v>0</v>
      </c>
      <c r="BO33" s="372">
        <v>3625</v>
      </c>
      <c r="BP33" s="372">
        <v>10518</v>
      </c>
      <c r="BQ33" s="372">
        <v>0</v>
      </c>
      <c r="BR33" s="372">
        <v>29865</v>
      </c>
      <c r="BS33" s="372">
        <v>5000</v>
      </c>
      <c r="BT33" s="372">
        <v>14208</v>
      </c>
      <c r="BU33" s="372">
        <v>16333</v>
      </c>
      <c r="BV33" s="372">
        <v>0</v>
      </c>
      <c r="BW33" s="372">
        <v>0</v>
      </c>
      <c r="BX33" s="372">
        <v>0</v>
      </c>
      <c r="BY33" s="372">
        <v>0</v>
      </c>
      <c r="BZ33" s="372">
        <v>0</v>
      </c>
      <c r="CA33" s="372">
        <v>1239042</v>
      </c>
      <c r="CB33" s="372"/>
      <c r="CC33" s="372">
        <v>0</v>
      </c>
      <c r="CD33" s="372">
        <v>0</v>
      </c>
      <c r="CE33" s="372">
        <v>0</v>
      </c>
      <c r="CF33" s="372">
        <v>0</v>
      </c>
      <c r="CG33" s="372"/>
      <c r="CH33" s="372">
        <v>0</v>
      </c>
      <c r="CI33" s="372">
        <v>0</v>
      </c>
      <c r="CJ33" s="372">
        <v>0</v>
      </c>
      <c r="CK33" s="372">
        <v>0</v>
      </c>
      <c r="CL33" s="372">
        <v>0</v>
      </c>
      <c r="CM33" s="372">
        <v>0</v>
      </c>
      <c r="CN33" s="372">
        <v>0</v>
      </c>
      <c r="CO33" s="372">
        <v>0</v>
      </c>
      <c r="CP33" s="372">
        <v>0</v>
      </c>
      <c r="CQ33" s="372"/>
      <c r="CR33" s="372">
        <v>-72875.27999999997</v>
      </c>
      <c r="CS33" s="372">
        <v>0</v>
      </c>
      <c r="CT33" s="372">
        <v>0</v>
      </c>
      <c r="CU33" s="372">
        <v>0</v>
      </c>
      <c r="CV33" s="372">
        <v>0</v>
      </c>
      <c r="CW33" s="372">
        <v>0</v>
      </c>
      <c r="CX33" s="372">
        <v>-72875.27999999997</v>
      </c>
      <c r="CY33" s="372"/>
      <c r="CZ33" s="117"/>
      <c r="DA33" s="374"/>
      <c r="DB33" s="117"/>
      <c r="DC33" s="374"/>
      <c r="DD33" s="375"/>
      <c r="DE33" s="117"/>
      <c r="DF33" s="117"/>
      <c r="DG33" s="372"/>
      <c r="DH33" s="376"/>
      <c r="DI33" s="377"/>
      <c r="DJ33" s="372"/>
      <c r="DK33" s="372">
        <v>159364.69000000041</v>
      </c>
      <c r="DL33" s="372">
        <v>0</v>
      </c>
      <c r="DM33" s="372">
        <v>159364.69000000041</v>
      </c>
      <c r="DN33" s="372">
        <v>31352.69000000041</v>
      </c>
      <c r="DO33" s="372">
        <v>0</v>
      </c>
      <c r="DP33" s="372">
        <v>31352.69000000041</v>
      </c>
      <c r="DQ33" s="373"/>
      <c r="DR33" s="372"/>
      <c r="DS33" s="378"/>
      <c r="DT33" s="378"/>
    </row>
    <row r="34" spans="1:124" ht="15">
      <c r="A34" s="371">
        <v>769</v>
      </c>
      <c r="B34" s="381">
        <v>9163344</v>
      </c>
      <c r="C34" s="68">
        <v>3344</v>
      </c>
      <c r="D34" s="120"/>
      <c r="E34" s="120" t="s">
        <v>720</v>
      </c>
      <c r="F34" s="120"/>
      <c r="G34" s="120"/>
      <c r="H34" s="68"/>
      <c r="I34" s="372">
        <v>139065.29</v>
      </c>
      <c r="J34" s="372">
        <v>5450.9700000000012</v>
      </c>
      <c r="K34" s="372">
        <v>0</v>
      </c>
      <c r="L34" s="372">
        <v>-22.590000000000032</v>
      </c>
      <c r="M34" s="372">
        <v>0</v>
      </c>
      <c r="N34" s="372">
        <v>24324.509999999995</v>
      </c>
      <c r="O34" s="372">
        <v>168818.18</v>
      </c>
      <c r="P34" s="379"/>
      <c r="Q34" s="372">
        <v>1160272</v>
      </c>
      <c r="R34" s="372">
        <v>0</v>
      </c>
      <c r="S34" s="372">
        <v>51239</v>
      </c>
      <c r="T34" s="372">
        <v>0</v>
      </c>
      <c r="U34" s="372">
        <v>22675</v>
      </c>
      <c r="V34" s="372">
        <v>54945</v>
      </c>
      <c r="W34" s="372">
        <v>0</v>
      </c>
      <c r="X34" s="372">
        <v>0</v>
      </c>
      <c r="Y34" s="372">
        <v>18215</v>
      </c>
      <c r="Z34" s="372">
        <v>18178</v>
      </c>
      <c r="AA34" s="372">
        <v>0</v>
      </c>
      <c r="AB34" s="372">
        <v>0</v>
      </c>
      <c r="AC34" s="372">
        <v>25000</v>
      </c>
      <c r="AD34" s="372">
        <v>0</v>
      </c>
      <c r="AE34" s="372">
        <v>0</v>
      </c>
      <c r="AF34" s="372">
        <v>24955</v>
      </c>
      <c r="AG34" s="372">
        <v>305</v>
      </c>
      <c r="AH34" s="372">
        <v>0</v>
      </c>
      <c r="AI34" s="372">
        <v>0</v>
      </c>
      <c r="AJ34" s="372">
        <v>0</v>
      </c>
      <c r="AK34" s="372">
        <v>0</v>
      </c>
      <c r="AL34" s="372">
        <v>1375784</v>
      </c>
      <c r="AM34" s="379"/>
      <c r="AN34" s="372">
        <v>816281</v>
      </c>
      <c r="AO34" s="372">
        <v>16500</v>
      </c>
      <c r="AP34" s="372">
        <v>272246</v>
      </c>
      <c r="AQ34" s="372">
        <v>30398</v>
      </c>
      <c r="AR34" s="372">
        <v>77546</v>
      </c>
      <c r="AS34" s="372">
        <v>36594</v>
      </c>
      <c r="AT34" s="372">
        <v>39942</v>
      </c>
      <c r="AU34" s="372">
        <v>1250</v>
      </c>
      <c r="AV34" s="372">
        <v>4300</v>
      </c>
      <c r="AW34" s="372">
        <v>512</v>
      </c>
      <c r="AX34" s="372">
        <v>0</v>
      </c>
      <c r="AY34" s="372">
        <v>23564</v>
      </c>
      <c r="AZ34" s="372">
        <v>3373</v>
      </c>
      <c r="BA34" s="372">
        <v>10347</v>
      </c>
      <c r="BB34" s="372">
        <v>4200</v>
      </c>
      <c r="BC34" s="372">
        <v>35000</v>
      </c>
      <c r="BD34" s="372">
        <v>5190</v>
      </c>
      <c r="BE34" s="372">
        <v>4844</v>
      </c>
      <c r="BF34" s="372">
        <v>79298</v>
      </c>
      <c r="BG34" s="372">
        <v>5200</v>
      </c>
      <c r="BH34" s="372">
        <v>0</v>
      </c>
      <c r="BI34" s="372">
        <v>0</v>
      </c>
      <c r="BJ34" s="372">
        <v>4300</v>
      </c>
      <c r="BK34" s="372">
        <v>16000</v>
      </c>
      <c r="BL34" s="372">
        <v>0</v>
      </c>
      <c r="BM34" s="372">
        <v>9702</v>
      </c>
      <c r="BN34" s="372">
        <v>0</v>
      </c>
      <c r="BO34" s="372">
        <v>3300</v>
      </c>
      <c r="BP34" s="372">
        <v>9349</v>
      </c>
      <c r="BQ34" s="372">
        <v>0</v>
      </c>
      <c r="BR34" s="372">
        <v>34469</v>
      </c>
      <c r="BS34" s="372">
        <v>0</v>
      </c>
      <c r="BT34" s="372">
        <v>20724</v>
      </c>
      <c r="BU34" s="372">
        <v>27044</v>
      </c>
      <c r="BV34" s="372">
        <v>0</v>
      </c>
      <c r="BW34" s="372">
        <v>0</v>
      </c>
      <c r="BX34" s="372">
        <v>2946</v>
      </c>
      <c r="BY34" s="372">
        <v>57926</v>
      </c>
      <c r="BZ34" s="372">
        <v>5645</v>
      </c>
      <c r="CA34" s="372">
        <v>1657990</v>
      </c>
      <c r="CB34" s="379"/>
      <c r="CC34" s="372">
        <v>4349</v>
      </c>
      <c r="CD34" s="372">
        <v>0</v>
      </c>
      <c r="CE34" s="372">
        <v>0</v>
      </c>
      <c r="CF34" s="372">
        <v>4349</v>
      </c>
      <c r="CG34" s="379"/>
      <c r="CH34" s="372">
        <v>0</v>
      </c>
      <c r="CI34" s="372">
        <v>4326</v>
      </c>
      <c r="CJ34" s="372">
        <v>0</v>
      </c>
      <c r="CK34" s="372">
        <v>0</v>
      </c>
      <c r="CL34" s="372">
        <v>0</v>
      </c>
      <c r="CM34" s="372">
        <v>0</v>
      </c>
      <c r="CN34" s="372">
        <v>0</v>
      </c>
      <c r="CO34" s="372">
        <v>0</v>
      </c>
      <c r="CP34" s="372">
        <v>4326</v>
      </c>
      <c r="CQ34" s="380"/>
      <c r="CR34" s="372">
        <v>-99378.739999999976</v>
      </c>
      <c r="CS34" s="372">
        <v>0</v>
      </c>
      <c r="CT34" s="372">
        <v>0</v>
      </c>
      <c r="CU34" s="372">
        <v>0.40999999999996817</v>
      </c>
      <c r="CV34" s="372">
        <v>0</v>
      </c>
      <c r="CW34" s="372">
        <v>-13986.490000000005</v>
      </c>
      <c r="CX34" s="372">
        <v>-113364.81999999998</v>
      </c>
      <c r="CY34" s="372"/>
      <c r="CZ34" s="117"/>
      <c r="DA34" s="374"/>
      <c r="DB34" s="117"/>
      <c r="DC34" s="374"/>
      <c r="DD34" s="375"/>
      <c r="DE34" s="117"/>
      <c r="DF34" s="117"/>
      <c r="DG34" s="372"/>
      <c r="DH34" s="376"/>
      <c r="DI34" s="377"/>
      <c r="DJ34" s="372"/>
      <c r="DK34" s="372">
        <v>156512.94000000012</v>
      </c>
      <c r="DL34" s="372">
        <v>0</v>
      </c>
      <c r="DM34" s="372">
        <v>156512.94000000012</v>
      </c>
      <c r="DN34" s="372">
        <v>19665.940000000119</v>
      </c>
      <c r="DO34" s="372">
        <v>0</v>
      </c>
      <c r="DP34" s="372">
        <v>19665.940000000119</v>
      </c>
      <c r="DQ34" s="373"/>
      <c r="DR34" s="372"/>
      <c r="DS34" s="378"/>
      <c r="DT34" s="378"/>
    </row>
    <row r="35" spans="1:124" ht="14.25">
      <c r="A35" s="371">
        <v>940</v>
      </c>
      <c r="B35" s="381">
        <v>9162004</v>
      </c>
      <c r="C35" s="68">
        <v>2004</v>
      </c>
      <c r="D35" s="120"/>
      <c r="E35" s="120" t="s">
        <v>250</v>
      </c>
      <c r="F35" s="120"/>
      <c r="G35" s="120"/>
      <c r="H35" s="68"/>
      <c r="I35" s="372">
        <v>-21677.660000000051</v>
      </c>
      <c r="J35" s="372">
        <v>479.09</v>
      </c>
      <c r="K35" s="372">
        <v>0</v>
      </c>
      <c r="L35" s="372">
        <v>7705.65</v>
      </c>
      <c r="M35" s="372">
        <v>0</v>
      </c>
      <c r="N35" s="372">
        <v>0</v>
      </c>
      <c r="O35" s="372">
        <v>-13492.920000000051</v>
      </c>
      <c r="P35" s="372"/>
      <c r="Q35" s="372">
        <v>2383606.48</v>
      </c>
      <c r="R35" s="372">
        <v>0</v>
      </c>
      <c r="S35" s="372">
        <v>131847</v>
      </c>
      <c r="T35" s="372">
        <v>0</v>
      </c>
      <c r="U35" s="372">
        <v>166080</v>
      </c>
      <c r="V35" s="372">
        <v>111029</v>
      </c>
      <c r="W35" s="372">
        <v>2000</v>
      </c>
      <c r="X35" s="372">
        <v>0</v>
      </c>
      <c r="Y35" s="372">
        <v>55000</v>
      </c>
      <c r="Z35" s="372">
        <v>20000</v>
      </c>
      <c r="AA35" s="372">
        <v>0</v>
      </c>
      <c r="AB35" s="372">
        <v>0</v>
      </c>
      <c r="AC35" s="372">
        <v>20000</v>
      </c>
      <c r="AD35" s="372">
        <v>0</v>
      </c>
      <c r="AE35" s="372">
        <v>0</v>
      </c>
      <c r="AF35" s="372">
        <v>0</v>
      </c>
      <c r="AG35" s="372">
        <v>0</v>
      </c>
      <c r="AH35" s="372">
        <v>0</v>
      </c>
      <c r="AI35" s="372">
        <v>0</v>
      </c>
      <c r="AJ35" s="372">
        <v>0</v>
      </c>
      <c r="AK35" s="372">
        <v>0</v>
      </c>
      <c r="AL35" s="372">
        <v>2889562.48</v>
      </c>
      <c r="AM35" s="372"/>
      <c r="AN35" s="372">
        <v>1339601</v>
      </c>
      <c r="AO35" s="372">
        <v>0</v>
      </c>
      <c r="AP35" s="372">
        <v>660948</v>
      </c>
      <c r="AQ35" s="372">
        <v>48036</v>
      </c>
      <c r="AR35" s="372">
        <v>142836</v>
      </c>
      <c r="AS35" s="372">
        <v>88320</v>
      </c>
      <c r="AT35" s="372">
        <v>119243</v>
      </c>
      <c r="AU35" s="372">
        <v>11647</v>
      </c>
      <c r="AV35" s="372">
        <v>6917</v>
      </c>
      <c r="AW35" s="372">
        <v>1274.9000000000001</v>
      </c>
      <c r="AX35" s="372">
        <v>0</v>
      </c>
      <c r="AY35" s="372">
        <v>12079.34</v>
      </c>
      <c r="AZ35" s="372">
        <v>4234.9400000000005</v>
      </c>
      <c r="BA35" s="372">
        <v>36200</v>
      </c>
      <c r="BB35" s="372">
        <v>7000</v>
      </c>
      <c r="BC35" s="372">
        <v>30000</v>
      </c>
      <c r="BD35" s="372">
        <v>42588</v>
      </c>
      <c r="BE35" s="372">
        <v>4500</v>
      </c>
      <c r="BF35" s="372">
        <v>68600</v>
      </c>
      <c r="BG35" s="372">
        <v>5000</v>
      </c>
      <c r="BH35" s="372">
        <v>0</v>
      </c>
      <c r="BI35" s="372">
        <v>0</v>
      </c>
      <c r="BJ35" s="372">
        <v>4377</v>
      </c>
      <c r="BK35" s="372">
        <v>0</v>
      </c>
      <c r="BL35" s="372">
        <v>0</v>
      </c>
      <c r="BM35" s="372">
        <v>8410</v>
      </c>
      <c r="BN35" s="372">
        <v>0</v>
      </c>
      <c r="BO35" s="372">
        <v>17341</v>
      </c>
      <c r="BP35" s="372">
        <v>23261.7</v>
      </c>
      <c r="BQ35" s="372">
        <v>0</v>
      </c>
      <c r="BR35" s="372">
        <v>64722.3</v>
      </c>
      <c r="BS35" s="372">
        <v>56884</v>
      </c>
      <c r="BT35" s="372">
        <v>18860</v>
      </c>
      <c r="BU35" s="372">
        <v>34186.44</v>
      </c>
      <c r="BV35" s="372">
        <v>0</v>
      </c>
      <c r="BW35" s="372">
        <v>0</v>
      </c>
      <c r="BX35" s="372">
        <v>0</v>
      </c>
      <c r="BY35" s="372">
        <v>0</v>
      </c>
      <c r="BZ35" s="372">
        <v>0</v>
      </c>
      <c r="CA35" s="372">
        <v>2857067.6199999996</v>
      </c>
      <c r="CB35" s="372"/>
      <c r="CC35" s="372">
        <v>8668</v>
      </c>
      <c r="CD35" s="372">
        <v>0</v>
      </c>
      <c r="CE35" s="372">
        <v>0</v>
      </c>
      <c r="CF35" s="372">
        <v>8668</v>
      </c>
      <c r="CG35" s="372"/>
      <c r="CH35" s="372">
        <v>0</v>
      </c>
      <c r="CI35" s="372">
        <v>16373</v>
      </c>
      <c r="CJ35" s="372">
        <v>0</v>
      </c>
      <c r="CK35" s="372">
        <v>0</v>
      </c>
      <c r="CL35" s="372">
        <v>0</v>
      </c>
      <c r="CM35" s="372">
        <v>0</v>
      </c>
      <c r="CN35" s="372">
        <v>0</v>
      </c>
      <c r="CO35" s="372">
        <v>0</v>
      </c>
      <c r="CP35" s="372">
        <v>16373</v>
      </c>
      <c r="CQ35" s="372"/>
      <c r="CR35" s="372">
        <v>11297.289999999819</v>
      </c>
      <c r="CS35" s="372">
        <v>0</v>
      </c>
      <c r="CT35" s="372">
        <v>0</v>
      </c>
      <c r="CU35" s="372">
        <v>-0.3500000000003638</v>
      </c>
      <c r="CV35" s="372">
        <v>0</v>
      </c>
      <c r="CW35" s="372">
        <v>0</v>
      </c>
      <c r="CX35" s="372">
        <v>11296.939999999819</v>
      </c>
      <c r="CY35" s="372"/>
      <c r="CZ35" s="117"/>
      <c r="DA35" s="374"/>
      <c r="DB35" s="117"/>
      <c r="DC35" s="374"/>
      <c r="DD35" s="375"/>
      <c r="DE35" s="117"/>
      <c r="DF35" s="117"/>
      <c r="DG35" s="372"/>
      <c r="DH35" s="376"/>
      <c r="DI35" s="377"/>
      <c r="DJ35" s="372"/>
      <c r="DK35" s="372">
        <v>140014.58999999979</v>
      </c>
      <c r="DL35" s="372">
        <v>7321.0700000000006</v>
      </c>
      <c r="DM35" s="372">
        <v>147335.6599999998</v>
      </c>
      <c r="DN35" s="372">
        <v>19220.589999999793</v>
      </c>
      <c r="DO35" s="372">
        <v>7.0000000000618456E-2</v>
      </c>
      <c r="DP35" s="372">
        <v>19220.659999999792</v>
      </c>
      <c r="DQ35" s="373"/>
      <c r="DR35" s="372"/>
      <c r="DS35" s="378"/>
      <c r="DT35" s="378"/>
    </row>
    <row r="36" spans="1:124" ht="14.25">
      <c r="A36" s="371">
        <v>938</v>
      </c>
      <c r="B36" s="381">
        <v>9163010</v>
      </c>
      <c r="C36" s="68">
        <v>3010</v>
      </c>
      <c r="D36" s="120"/>
      <c r="E36" s="120" t="s">
        <v>702</v>
      </c>
      <c r="F36" s="120"/>
      <c r="G36" s="120"/>
      <c r="H36" s="68"/>
      <c r="I36" s="372">
        <v>360714.35999999684</v>
      </c>
      <c r="J36" s="372">
        <v>0</v>
      </c>
      <c r="K36" s="372">
        <v>0</v>
      </c>
      <c r="L36" s="372">
        <v>8987.3799999999974</v>
      </c>
      <c r="M36" s="372">
        <v>0</v>
      </c>
      <c r="N36" s="372">
        <v>86077.949999999983</v>
      </c>
      <c r="O36" s="372">
        <v>455779.6899999968</v>
      </c>
      <c r="P36" s="372"/>
      <c r="Q36" s="372">
        <v>3547445</v>
      </c>
      <c r="R36" s="372">
        <v>0</v>
      </c>
      <c r="S36" s="372">
        <v>255288</v>
      </c>
      <c r="T36" s="372">
        <v>0</v>
      </c>
      <c r="U36" s="372">
        <v>293590</v>
      </c>
      <c r="V36" s="372">
        <v>99360</v>
      </c>
      <c r="W36" s="372">
        <v>7000</v>
      </c>
      <c r="X36" s="372">
        <v>0</v>
      </c>
      <c r="Y36" s="372">
        <v>41050</v>
      </c>
      <c r="Z36" s="372">
        <v>45000</v>
      </c>
      <c r="AA36" s="372">
        <v>0</v>
      </c>
      <c r="AB36" s="372">
        <v>0</v>
      </c>
      <c r="AC36" s="372">
        <v>19000</v>
      </c>
      <c r="AD36" s="372">
        <v>24000</v>
      </c>
      <c r="AE36" s="372">
        <v>0</v>
      </c>
      <c r="AF36" s="372">
        <v>210000</v>
      </c>
      <c r="AG36" s="372">
        <v>8000</v>
      </c>
      <c r="AH36" s="372">
        <v>0</v>
      </c>
      <c r="AI36" s="372">
        <v>0</v>
      </c>
      <c r="AJ36" s="372">
        <v>0</v>
      </c>
      <c r="AK36" s="372">
        <v>0</v>
      </c>
      <c r="AL36" s="372">
        <v>4549733</v>
      </c>
      <c r="AM36" s="372"/>
      <c r="AN36" s="372">
        <v>1995063</v>
      </c>
      <c r="AO36" s="372">
        <v>10000</v>
      </c>
      <c r="AP36" s="372">
        <v>945298</v>
      </c>
      <c r="AQ36" s="372">
        <v>154941</v>
      </c>
      <c r="AR36" s="372">
        <v>284809</v>
      </c>
      <c r="AS36" s="372">
        <v>134740</v>
      </c>
      <c r="AT36" s="372">
        <v>80869</v>
      </c>
      <c r="AU36" s="372">
        <v>17100</v>
      </c>
      <c r="AV36" s="372">
        <v>10000</v>
      </c>
      <c r="AW36" s="372">
        <v>19151</v>
      </c>
      <c r="AX36" s="372">
        <v>0</v>
      </c>
      <c r="AY36" s="372">
        <v>77919</v>
      </c>
      <c r="AZ36" s="372">
        <v>7500</v>
      </c>
      <c r="BA36" s="372">
        <v>21522</v>
      </c>
      <c r="BB36" s="372">
        <v>15000</v>
      </c>
      <c r="BC36" s="372">
        <v>45000</v>
      </c>
      <c r="BD36" s="372">
        <v>28392</v>
      </c>
      <c r="BE36" s="372">
        <v>14000</v>
      </c>
      <c r="BF36" s="372">
        <v>181844</v>
      </c>
      <c r="BG36" s="372">
        <v>7500</v>
      </c>
      <c r="BH36" s="372">
        <v>0</v>
      </c>
      <c r="BI36" s="372">
        <v>11000</v>
      </c>
      <c r="BJ36" s="372">
        <v>7000</v>
      </c>
      <c r="BK36" s="372">
        <v>52000</v>
      </c>
      <c r="BL36" s="372">
        <v>500</v>
      </c>
      <c r="BM36" s="372">
        <v>14080</v>
      </c>
      <c r="BN36" s="372">
        <v>0</v>
      </c>
      <c r="BO36" s="372">
        <v>15000</v>
      </c>
      <c r="BP36" s="372">
        <v>33779</v>
      </c>
      <c r="BQ36" s="372">
        <v>0</v>
      </c>
      <c r="BR36" s="372">
        <v>102300</v>
      </c>
      <c r="BS36" s="372">
        <v>20000</v>
      </c>
      <c r="BT36" s="372">
        <v>67086</v>
      </c>
      <c r="BU36" s="372">
        <v>23401</v>
      </c>
      <c r="BV36" s="372">
        <v>0</v>
      </c>
      <c r="BW36" s="372">
        <v>0</v>
      </c>
      <c r="BX36" s="372">
        <v>0</v>
      </c>
      <c r="BY36" s="372">
        <v>218006</v>
      </c>
      <c r="BZ36" s="372">
        <v>3250</v>
      </c>
      <c r="CA36" s="372">
        <v>4618050</v>
      </c>
      <c r="CB36" s="372"/>
      <c r="CC36" s="372">
        <v>10941</v>
      </c>
      <c r="CD36" s="372">
        <v>0</v>
      </c>
      <c r="CE36" s="372">
        <v>0</v>
      </c>
      <c r="CF36" s="372">
        <v>10941</v>
      </c>
      <c r="CG36" s="372"/>
      <c r="CH36" s="372">
        <v>0</v>
      </c>
      <c r="CI36" s="372">
        <v>19928</v>
      </c>
      <c r="CJ36" s="372">
        <v>0</v>
      </c>
      <c r="CK36" s="372">
        <v>0</v>
      </c>
      <c r="CL36" s="372">
        <v>0</v>
      </c>
      <c r="CM36" s="372">
        <v>0</v>
      </c>
      <c r="CN36" s="372">
        <v>0</v>
      </c>
      <c r="CO36" s="372">
        <v>0</v>
      </c>
      <c r="CP36" s="372">
        <v>19928</v>
      </c>
      <c r="CQ36" s="372"/>
      <c r="CR36" s="372">
        <v>295653.35999999684</v>
      </c>
      <c r="CS36" s="372">
        <v>0</v>
      </c>
      <c r="CT36" s="372">
        <v>0</v>
      </c>
      <c r="CU36" s="372">
        <v>0.37999999999738066</v>
      </c>
      <c r="CV36" s="372">
        <v>0</v>
      </c>
      <c r="CW36" s="372">
        <v>82821.949999999953</v>
      </c>
      <c r="CX36" s="372">
        <v>378475.6899999968</v>
      </c>
      <c r="CY36" s="372"/>
      <c r="CZ36" s="117"/>
      <c r="DA36" s="374"/>
      <c r="DB36" s="117"/>
      <c r="DC36" s="374"/>
      <c r="DD36" s="375"/>
      <c r="DE36" s="117"/>
      <c r="DF36" s="117"/>
      <c r="DG36" s="372"/>
      <c r="DH36" s="376"/>
      <c r="DI36" s="377"/>
      <c r="DJ36" s="372"/>
      <c r="DK36" s="372">
        <v>123739.05000000005</v>
      </c>
      <c r="DL36" s="372">
        <v>26327.78</v>
      </c>
      <c r="DM36" s="372">
        <v>150066.83000000005</v>
      </c>
      <c r="DN36" s="372">
        <v>32121.050000000047</v>
      </c>
      <c r="DO36" s="372">
        <v>-0.22000000000116415</v>
      </c>
      <c r="DP36" s="372">
        <v>32120.830000000045</v>
      </c>
      <c r="DQ36" s="373"/>
      <c r="DR36" s="372"/>
      <c r="DS36" s="378"/>
      <c r="DT36" s="378"/>
    </row>
    <row r="37" spans="1:124" ht="15">
      <c r="A37" s="371">
        <v>693</v>
      </c>
      <c r="B37" s="381">
        <v>9165210</v>
      </c>
      <c r="C37" s="68">
        <v>5210</v>
      </c>
      <c r="D37" s="120"/>
      <c r="E37" s="120" t="s">
        <v>229</v>
      </c>
      <c r="F37" s="120"/>
      <c r="G37" s="120"/>
      <c r="H37" s="68"/>
      <c r="I37" s="372">
        <v>66266.43000000008</v>
      </c>
      <c r="J37" s="372">
        <v>6510.94</v>
      </c>
      <c r="K37" s="372">
        <v>0</v>
      </c>
      <c r="L37" s="372">
        <v>0</v>
      </c>
      <c r="M37" s="372">
        <v>0</v>
      </c>
      <c r="N37" s="372">
        <v>0</v>
      </c>
      <c r="O37" s="372">
        <v>72777.370000000083</v>
      </c>
      <c r="P37" s="379"/>
      <c r="Q37" s="372">
        <v>2176400</v>
      </c>
      <c r="R37" s="372">
        <v>0</v>
      </c>
      <c r="S37" s="372">
        <v>90396</v>
      </c>
      <c r="T37" s="372">
        <v>0</v>
      </c>
      <c r="U37" s="372">
        <v>93420</v>
      </c>
      <c r="V37" s="372">
        <v>86805</v>
      </c>
      <c r="W37" s="372">
        <v>0</v>
      </c>
      <c r="X37" s="372">
        <v>5000</v>
      </c>
      <c r="Y37" s="372">
        <v>126983</v>
      </c>
      <c r="Z37" s="372">
        <v>0</v>
      </c>
      <c r="AA37" s="372">
        <v>0</v>
      </c>
      <c r="AB37" s="372">
        <v>0</v>
      </c>
      <c r="AC37" s="372">
        <v>30000</v>
      </c>
      <c r="AD37" s="372">
        <v>0</v>
      </c>
      <c r="AE37" s="372">
        <v>0</v>
      </c>
      <c r="AF37" s="372">
        <v>0</v>
      </c>
      <c r="AG37" s="372">
        <v>0</v>
      </c>
      <c r="AH37" s="372">
        <v>0</v>
      </c>
      <c r="AI37" s="372">
        <v>0</v>
      </c>
      <c r="AJ37" s="372">
        <v>0</v>
      </c>
      <c r="AK37" s="372">
        <v>0</v>
      </c>
      <c r="AL37" s="372">
        <v>2609004</v>
      </c>
      <c r="AM37" s="379"/>
      <c r="AN37" s="372">
        <v>1406423</v>
      </c>
      <c r="AO37" s="372">
        <v>33000</v>
      </c>
      <c r="AP37" s="372">
        <v>362515</v>
      </c>
      <c r="AQ37" s="372">
        <v>101119</v>
      </c>
      <c r="AR37" s="372">
        <v>153234</v>
      </c>
      <c r="AS37" s="372">
        <v>0</v>
      </c>
      <c r="AT37" s="372">
        <v>183004</v>
      </c>
      <c r="AU37" s="372">
        <v>200</v>
      </c>
      <c r="AV37" s="372">
        <v>3000</v>
      </c>
      <c r="AW37" s="372">
        <v>1281</v>
      </c>
      <c r="AX37" s="372">
        <v>0</v>
      </c>
      <c r="AY37" s="372">
        <v>20250</v>
      </c>
      <c r="AZ37" s="372">
        <v>13500</v>
      </c>
      <c r="BA37" s="372">
        <v>3000</v>
      </c>
      <c r="BB37" s="372">
        <v>20000</v>
      </c>
      <c r="BC37" s="372">
        <v>38000</v>
      </c>
      <c r="BD37" s="372">
        <v>11043</v>
      </c>
      <c r="BE37" s="372">
        <v>5250</v>
      </c>
      <c r="BF37" s="372">
        <v>96686</v>
      </c>
      <c r="BG37" s="372">
        <v>0</v>
      </c>
      <c r="BH37" s="372">
        <v>200</v>
      </c>
      <c r="BI37" s="372">
        <v>550</v>
      </c>
      <c r="BJ37" s="372">
        <v>25000</v>
      </c>
      <c r="BK37" s="372">
        <v>500</v>
      </c>
      <c r="BL37" s="372">
        <v>0</v>
      </c>
      <c r="BM37" s="372">
        <v>6500</v>
      </c>
      <c r="BN37" s="372">
        <v>0</v>
      </c>
      <c r="BO37" s="372">
        <v>7780</v>
      </c>
      <c r="BP37" s="372">
        <v>23512</v>
      </c>
      <c r="BQ37" s="372">
        <v>0</v>
      </c>
      <c r="BR37" s="372">
        <v>118837</v>
      </c>
      <c r="BS37" s="372">
        <v>4500</v>
      </c>
      <c r="BT37" s="372">
        <v>3250</v>
      </c>
      <c r="BU37" s="372">
        <v>37462</v>
      </c>
      <c r="BV37" s="372">
        <v>0</v>
      </c>
      <c r="BW37" s="372">
        <v>0</v>
      </c>
      <c r="BX37" s="372">
        <v>0</v>
      </c>
      <c r="BY37" s="372">
        <v>0</v>
      </c>
      <c r="BZ37" s="372">
        <v>0</v>
      </c>
      <c r="CA37" s="372">
        <v>2679596</v>
      </c>
      <c r="CB37" s="379"/>
      <c r="CC37" s="372">
        <v>8725</v>
      </c>
      <c r="CD37" s="372">
        <v>0</v>
      </c>
      <c r="CE37" s="372">
        <v>0</v>
      </c>
      <c r="CF37" s="372">
        <v>8725</v>
      </c>
      <c r="CG37" s="379"/>
      <c r="CH37" s="372">
        <v>0</v>
      </c>
      <c r="CI37" s="372">
        <v>8725</v>
      </c>
      <c r="CJ37" s="372">
        <v>0</v>
      </c>
      <c r="CK37" s="372">
        <v>0</v>
      </c>
      <c r="CL37" s="372">
        <v>0</v>
      </c>
      <c r="CM37" s="372">
        <v>0</v>
      </c>
      <c r="CN37" s="372">
        <v>0</v>
      </c>
      <c r="CO37" s="372">
        <v>0</v>
      </c>
      <c r="CP37" s="372">
        <v>8725</v>
      </c>
      <c r="CQ37" s="380"/>
      <c r="CR37" s="372">
        <v>2185.3700000000827</v>
      </c>
      <c r="CS37" s="372">
        <v>0</v>
      </c>
      <c r="CT37" s="372">
        <v>0</v>
      </c>
      <c r="CU37" s="372">
        <v>0</v>
      </c>
      <c r="CV37" s="372">
        <v>0</v>
      </c>
      <c r="CW37" s="372">
        <v>0</v>
      </c>
      <c r="CX37" s="372">
        <v>2185.3700000000827</v>
      </c>
      <c r="CY37" s="372"/>
      <c r="CZ37" s="117"/>
      <c r="DA37" s="374"/>
      <c r="DB37" s="117"/>
      <c r="DC37" s="374"/>
      <c r="DD37" s="375"/>
      <c r="DE37" s="117"/>
      <c r="DF37" s="117"/>
      <c r="DG37" s="372"/>
      <c r="DH37" s="376"/>
      <c r="DI37" s="377"/>
      <c r="DJ37" s="372"/>
      <c r="DK37" s="372">
        <v>743811.61999999732</v>
      </c>
      <c r="DL37" s="372">
        <v>8252.4699999999939</v>
      </c>
      <c r="DM37" s="372">
        <v>752064.08999999729</v>
      </c>
      <c r="DN37" s="372">
        <v>628724.61999999732</v>
      </c>
      <c r="DO37" s="372">
        <v>0.4699999999938882</v>
      </c>
      <c r="DP37" s="372">
        <v>628725.08999999729</v>
      </c>
      <c r="DQ37" s="373"/>
      <c r="DR37" s="372"/>
      <c r="DS37" s="378"/>
      <c r="DT37" s="378"/>
    </row>
    <row r="38" spans="1:124" ht="14.25">
      <c r="A38" s="371">
        <v>579</v>
      </c>
      <c r="B38" s="381">
        <v>9162132</v>
      </c>
      <c r="C38" s="68">
        <v>2132</v>
      </c>
      <c r="D38" s="120"/>
      <c r="E38" s="120" t="s">
        <v>216</v>
      </c>
      <c r="F38" s="120"/>
      <c r="G38" s="120"/>
      <c r="H38" s="68"/>
      <c r="I38" s="372">
        <v>298592.0500000001</v>
      </c>
      <c r="J38" s="372">
        <v>20695.190000000002</v>
      </c>
      <c r="K38" s="372">
        <v>0</v>
      </c>
      <c r="L38" s="372">
        <v>449.75</v>
      </c>
      <c r="M38" s="372">
        <v>0</v>
      </c>
      <c r="N38" s="372">
        <v>0</v>
      </c>
      <c r="O38" s="372">
        <v>319736.99000000011</v>
      </c>
      <c r="P38" s="372"/>
      <c r="Q38" s="372">
        <v>1215730</v>
      </c>
      <c r="R38" s="372">
        <v>0</v>
      </c>
      <c r="S38" s="372">
        <v>17851</v>
      </c>
      <c r="T38" s="372">
        <v>0</v>
      </c>
      <c r="U38" s="372">
        <v>83627</v>
      </c>
      <c r="V38" s="372">
        <v>50722</v>
      </c>
      <c r="W38" s="372">
        <v>0</v>
      </c>
      <c r="X38" s="372">
        <v>13500</v>
      </c>
      <c r="Y38" s="372">
        <v>20359</v>
      </c>
      <c r="Z38" s="372">
        <v>1000</v>
      </c>
      <c r="AA38" s="372">
        <v>0</v>
      </c>
      <c r="AB38" s="372">
        <v>0</v>
      </c>
      <c r="AC38" s="372">
        <v>12000</v>
      </c>
      <c r="AD38" s="372">
        <v>0</v>
      </c>
      <c r="AE38" s="372">
        <v>0</v>
      </c>
      <c r="AF38" s="372">
        <v>0</v>
      </c>
      <c r="AG38" s="372">
        <v>0</v>
      </c>
      <c r="AH38" s="372">
        <v>0</v>
      </c>
      <c r="AI38" s="372">
        <v>0</v>
      </c>
      <c r="AJ38" s="372">
        <v>0</v>
      </c>
      <c r="AK38" s="372">
        <v>0</v>
      </c>
      <c r="AL38" s="372">
        <v>1414789</v>
      </c>
      <c r="AM38" s="372"/>
      <c r="AN38" s="372">
        <v>703803</v>
      </c>
      <c r="AO38" s="372">
        <v>3500</v>
      </c>
      <c r="AP38" s="372">
        <v>241703</v>
      </c>
      <c r="AQ38" s="372">
        <v>28544</v>
      </c>
      <c r="AR38" s="372">
        <v>91644</v>
      </c>
      <c r="AS38" s="372">
        <v>0</v>
      </c>
      <c r="AT38" s="372">
        <v>36891</v>
      </c>
      <c r="AU38" s="372">
        <v>22150</v>
      </c>
      <c r="AV38" s="372">
        <v>3150</v>
      </c>
      <c r="AW38" s="372">
        <v>2998</v>
      </c>
      <c r="AX38" s="372">
        <v>675</v>
      </c>
      <c r="AY38" s="372">
        <v>25326</v>
      </c>
      <c r="AZ38" s="372">
        <v>4915</v>
      </c>
      <c r="BA38" s="372">
        <v>21408</v>
      </c>
      <c r="BB38" s="372">
        <v>6250</v>
      </c>
      <c r="BC38" s="372">
        <v>18000</v>
      </c>
      <c r="BD38" s="372">
        <v>18214</v>
      </c>
      <c r="BE38" s="372">
        <v>6648</v>
      </c>
      <c r="BF38" s="372">
        <v>50294</v>
      </c>
      <c r="BG38" s="372">
        <v>4772</v>
      </c>
      <c r="BH38" s="372">
        <v>5000</v>
      </c>
      <c r="BI38" s="372">
        <v>5800</v>
      </c>
      <c r="BJ38" s="372">
        <v>22208</v>
      </c>
      <c r="BK38" s="372">
        <v>12175</v>
      </c>
      <c r="BL38" s="372">
        <v>0</v>
      </c>
      <c r="BM38" s="372">
        <v>13218</v>
      </c>
      <c r="BN38" s="372">
        <v>0</v>
      </c>
      <c r="BO38" s="372">
        <v>6758</v>
      </c>
      <c r="BP38" s="372">
        <v>11687</v>
      </c>
      <c r="BQ38" s="372">
        <v>0</v>
      </c>
      <c r="BR38" s="372">
        <v>64839</v>
      </c>
      <c r="BS38" s="372">
        <v>0</v>
      </c>
      <c r="BT38" s="372">
        <v>57372</v>
      </c>
      <c r="BU38" s="372">
        <v>18448</v>
      </c>
      <c r="BV38" s="372">
        <v>0</v>
      </c>
      <c r="BW38" s="372">
        <v>0</v>
      </c>
      <c r="BX38" s="372">
        <v>0</v>
      </c>
      <c r="BY38" s="372">
        <v>0</v>
      </c>
      <c r="BZ38" s="372">
        <v>0</v>
      </c>
      <c r="CA38" s="372">
        <v>1508390</v>
      </c>
      <c r="CB38" s="372"/>
      <c r="CC38" s="372">
        <v>6295</v>
      </c>
      <c r="CD38" s="372">
        <v>0</v>
      </c>
      <c r="CE38" s="372">
        <v>0</v>
      </c>
      <c r="CF38" s="372">
        <v>6295</v>
      </c>
      <c r="CG38" s="372"/>
      <c r="CH38" s="372">
        <v>0</v>
      </c>
      <c r="CI38" s="372">
        <v>6745</v>
      </c>
      <c r="CJ38" s="372">
        <v>0</v>
      </c>
      <c r="CK38" s="372">
        <v>0</v>
      </c>
      <c r="CL38" s="372">
        <v>0</v>
      </c>
      <c r="CM38" s="372">
        <v>0</v>
      </c>
      <c r="CN38" s="372">
        <v>0</v>
      </c>
      <c r="CO38" s="372">
        <v>0</v>
      </c>
      <c r="CP38" s="372">
        <v>6745</v>
      </c>
      <c r="CQ38" s="372"/>
      <c r="CR38" s="372">
        <v>225686.24000000011</v>
      </c>
      <c r="CS38" s="372">
        <v>0</v>
      </c>
      <c r="CT38" s="372">
        <v>0</v>
      </c>
      <c r="CU38" s="372">
        <v>-0.25</v>
      </c>
      <c r="CV38" s="372">
        <v>0</v>
      </c>
      <c r="CW38" s="372">
        <v>0</v>
      </c>
      <c r="CX38" s="372">
        <v>225685.99000000011</v>
      </c>
      <c r="CY38" s="372"/>
      <c r="CZ38" s="117"/>
      <c r="DA38" s="374"/>
      <c r="DB38" s="117"/>
      <c r="DC38" s="374"/>
      <c r="DD38" s="375"/>
      <c r="DE38" s="117"/>
      <c r="DF38" s="117"/>
      <c r="DG38" s="372"/>
      <c r="DH38" s="376"/>
      <c r="DI38" s="377"/>
      <c r="DJ38" s="372"/>
      <c r="DK38" s="372">
        <v>3909.9900000000835</v>
      </c>
      <c r="DL38" s="372">
        <v>8.160000000000764</v>
      </c>
      <c r="DM38" s="372">
        <v>3918.1500000000842</v>
      </c>
      <c r="DN38" s="372">
        <v>-16188.009999999915</v>
      </c>
      <c r="DO38" s="372">
        <v>0.16000000000076398</v>
      </c>
      <c r="DP38" s="372">
        <v>-16187.849999999915</v>
      </c>
      <c r="DQ38" s="373"/>
      <c r="DR38" s="372"/>
      <c r="DS38" s="378"/>
      <c r="DT38" s="378"/>
    </row>
    <row r="39" spans="1:124" ht="14.25">
      <c r="A39" s="371">
        <v>730</v>
      </c>
      <c r="B39" s="381">
        <v>9163056</v>
      </c>
      <c r="C39" s="68">
        <v>3056</v>
      </c>
      <c r="D39" s="120"/>
      <c r="E39" s="120" t="s">
        <v>274</v>
      </c>
      <c r="F39" s="120"/>
      <c r="G39" s="120"/>
      <c r="H39" s="68"/>
      <c r="I39" s="372">
        <v>-162039.91999999987</v>
      </c>
      <c r="J39" s="372">
        <v>8062.94</v>
      </c>
      <c r="K39" s="372">
        <v>0</v>
      </c>
      <c r="L39" s="372">
        <v>2161.59</v>
      </c>
      <c r="M39" s="372">
        <v>0</v>
      </c>
      <c r="N39" s="372">
        <v>0</v>
      </c>
      <c r="O39" s="372">
        <v>-151815.38999999987</v>
      </c>
      <c r="P39" s="372"/>
      <c r="Q39" s="372">
        <v>758538</v>
      </c>
      <c r="R39" s="372">
        <v>0</v>
      </c>
      <c r="S39" s="372">
        <v>53314</v>
      </c>
      <c r="T39" s="372">
        <v>0</v>
      </c>
      <c r="U39" s="372">
        <v>27020</v>
      </c>
      <c r="V39" s="372">
        <v>34279</v>
      </c>
      <c r="W39" s="372">
        <v>0</v>
      </c>
      <c r="X39" s="372">
        <v>0</v>
      </c>
      <c r="Y39" s="372">
        <v>23700</v>
      </c>
      <c r="Z39" s="372">
        <v>1500</v>
      </c>
      <c r="AA39" s="372">
        <v>4000</v>
      </c>
      <c r="AB39" s="372">
        <v>0</v>
      </c>
      <c r="AC39" s="372">
        <v>0</v>
      </c>
      <c r="AD39" s="372">
        <v>0</v>
      </c>
      <c r="AE39" s="372">
        <v>0</v>
      </c>
      <c r="AF39" s="372">
        <v>0</v>
      </c>
      <c r="AG39" s="372">
        <v>0</v>
      </c>
      <c r="AH39" s="372">
        <v>0</v>
      </c>
      <c r="AI39" s="372">
        <v>0</v>
      </c>
      <c r="AJ39" s="372">
        <v>0</v>
      </c>
      <c r="AK39" s="372">
        <v>0</v>
      </c>
      <c r="AL39" s="372">
        <v>902351</v>
      </c>
      <c r="AM39" s="372"/>
      <c r="AN39" s="372">
        <v>449465</v>
      </c>
      <c r="AO39" s="372">
        <v>10000</v>
      </c>
      <c r="AP39" s="372">
        <v>139218</v>
      </c>
      <c r="AQ39" s="372">
        <v>35012</v>
      </c>
      <c r="AR39" s="372">
        <v>51741</v>
      </c>
      <c r="AS39" s="372">
        <v>0</v>
      </c>
      <c r="AT39" s="372">
        <v>43506</v>
      </c>
      <c r="AU39" s="372">
        <v>3100</v>
      </c>
      <c r="AV39" s="372">
        <v>4900</v>
      </c>
      <c r="AW39" s="372">
        <v>4092</v>
      </c>
      <c r="AX39" s="372">
        <v>0</v>
      </c>
      <c r="AY39" s="372">
        <v>11379</v>
      </c>
      <c r="AZ39" s="372">
        <v>3437</v>
      </c>
      <c r="BA39" s="372">
        <v>4700</v>
      </c>
      <c r="BB39" s="372">
        <v>4000</v>
      </c>
      <c r="BC39" s="372">
        <v>25750</v>
      </c>
      <c r="BD39" s="372">
        <v>22206</v>
      </c>
      <c r="BE39" s="372">
        <v>300</v>
      </c>
      <c r="BF39" s="372">
        <v>34063</v>
      </c>
      <c r="BG39" s="372">
        <v>0</v>
      </c>
      <c r="BH39" s="372">
        <v>0</v>
      </c>
      <c r="BI39" s="372">
        <v>700</v>
      </c>
      <c r="BJ39" s="372">
        <v>10000</v>
      </c>
      <c r="BK39" s="372">
        <v>0</v>
      </c>
      <c r="BL39" s="372">
        <v>0</v>
      </c>
      <c r="BM39" s="372">
        <v>4065</v>
      </c>
      <c r="BN39" s="372">
        <v>0</v>
      </c>
      <c r="BO39" s="372">
        <v>6200</v>
      </c>
      <c r="BP39" s="372">
        <v>6418</v>
      </c>
      <c r="BQ39" s="372">
        <v>0</v>
      </c>
      <c r="BR39" s="372">
        <v>28680</v>
      </c>
      <c r="BS39" s="372">
        <v>19825</v>
      </c>
      <c r="BT39" s="372">
        <v>34500</v>
      </c>
      <c r="BU39" s="372">
        <v>14122</v>
      </c>
      <c r="BV39" s="372">
        <v>0</v>
      </c>
      <c r="BW39" s="372">
        <v>0</v>
      </c>
      <c r="BX39" s="372">
        <v>0</v>
      </c>
      <c r="BY39" s="372">
        <v>0</v>
      </c>
      <c r="BZ39" s="372">
        <v>0</v>
      </c>
      <c r="CA39" s="372">
        <v>971379</v>
      </c>
      <c r="CB39" s="372"/>
      <c r="CC39" s="372">
        <v>5238</v>
      </c>
      <c r="CD39" s="372">
        <v>0</v>
      </c>
      <c r="CE39" s="372">
        <v>0</v>
      </c>
      <c r="CF39" s="372">
        <v>5238</v>
      </c>
      <c r="CG39" s="372"/>
      <c r="CH39" s="372">
        <v>0</v>
      </c>
      <c r="CI39" s="372">
        <v>7399</v>
      </c>
      <c r="CJ39" s="372">
        <v>0</v>
      </c>
      <c r="CK39" s="372">
        <v>0</v>
      </c>
      <c r="CL39" s="372">
        <v>0</v>
      </c>
      <c r="CM39" s="372">
        <v>0</v>
      </c>
      <c r="CN39" s="372">
        <v>0</v>
      </c>
      <c r="CO39" s="372">
        <v>0</v>
      </c>
      <c r="CP39" s="372">
        <v>7399</v>
      </c>
      <c r="CQ39" s="372"/>
      <c r="CR39" s="372">
        <v>-223003.97999999986</v>
      </c>
      <c r="CS39" s="372">
        <v>0</v>
      </c>
      <c r="CT39" s="372">
        <v>0</v>
      </c>
      <c r="CU39" s="372">
        <v>-0.40999999999985448</v>
      </c>
      <c r="CV39" s="372">
        <v>0</v>
      </c>
      <c r="CW39" s="372">
        <v>0</v>
      </c>
      <c r="CX39" s="372">
        <v>-223004.38999999987</v>
      </c>
      <c r="CY39" s="372"/>
      <c r="CZ39" s="117"/>
      <c r="DA39" s="374"/>
      <c r="DB39" s="117"/>
      <c r="DC39" s="374"/>
      <c r="DD39" s="375"/>
      <c r="DE39" s="117"/>
      <c r="DF39" s="117"/>
      <c r="DG39" s="372"/>
      <c r="DH39" s="376"/>
      <c r="DI39" s="377"/>
      <c r="DJ39" s="372"/>
      <c r="DK39" s="372">
        <v>135520.12999999989</v>
      </c>
      <c r="DL39" s="372">
        <v>29428.22</v>
      </c>
      <c r="DM39" s="372">
        <v>164948.34999999989</v>
      </c>
      <c r="DN39" s="372">
        <v>105436.12999999989</v>
      </c>
      <c r="DO39" s="372">
        <v>0.22000000000116415</v>
      </c>
      <c r="DP39" s="372">
        <v>105436.34999999989</v>
      </c>
      <c r="DQ39" s="373"/>
      <c r="DR39" s="372"/>
      <c r="DS39" s="378"/>
      <c r="DT39" s="378"/>
    </row>
    <row r="40" spans="1:124" ht="14.25">
      <c r="A40" s="371">
        <v>605</v>
      </c>
      <c r="B40" s="381">
        <v>9163053</v>
      </c>
      <c r="C40" s="68">
        <v>3053</v>
      </c>
      <c r="D40" s="120"/>
      <c r="E40" s="120" t="s">
        <v>249</v>
      </c>
      <c r="F40" s="120"/>
      <c r="G40" s="120"/>
      <c r="H40" s="68"/>
      <c r="I40" s="372">
        <v>-15465.949999999983</v>
      </c>
      <c r="J40" s="372">
        <v>0</v>
      </c>
      <c r="K40" s="372">
        <v>0</v>
      </c>
      <c r="L40" s="372">
        <v>467.80000000000018</v>
      </c>
      <c r="M40" s="372">
        <v>0</v>
      </c>
      <c r="N40" s="372">
        <v>0</v>
      </c>
      <c r="O40" s="372">
        <v>-14998.149999999983</v>
      </c>
      <c r="P40" s="372"/>
      <c r="Q40" s="372">
        <v>410683</v>
      </c>
      <c r="R40" s="372">
        <v>0</v>
      </c>
      <c r="S40" s="372">
        <v>26000</v>
      </c>
      <c r="T40" s="372">
        <v>0</v>
      </c>
      <c r="U40" s="372">
        <v>28220</v>
      </c>
      <c r="V40" s="372">
        <v>23286</v>
      </c>
      <c r="W40" s="372">
        <v>0</v>
      </c>
      <c r="X40" s="372">
        <v>0</v>
      </c>
      <c r="Y40" s="372">
        <v>6650</v>
      </c>
      <c r="Z40" s="372">
        <v>0</v>
      </c>
      <c r="AA40" s="372">
        <v>0</v>
      </c>
      <c r="AB40" s="372">
        <v>0</v>
      </c>
      <c r="AC40" s="372">
        <v>0</v>
      </c>
      <c r="AD40" s="372">
        <v>0</v>
      </c>
      <c r="AE40" s="372">
        <v>0</v>
      </c>
      <c r="AF40" s="372">
        <v>0</v>
      </c>
      <c r="AG40" s="372">
        <v>0</v>
      </c>
      <c r="AH40" s="372">
        <v>0</v>
      </c>
      <c r="AI40" s="372">
        <v>0</v>
      </c>
      <c r="AJ40" s="372">
        <v>0</v>
      </c>
      <c r="AK40" s="372">
        <v>0</v>
      </c>
      <c r="AL40" s="372">
        <v>494839</v>
      </c>
      <c r="AM40" s="372"/>
      <c r="AN40" s="372">
        <v>247665</v>
      </c>
      <c r="AO40" s="372">
        <v>0</v>
      </c>
      <c r="AP40" s="372">
        <v>89973</v>
      </c>
      <c r="AQ40" s="372">
        <v>12110</v>
      </c>
      <c r="AR40" s="372">
        <v>42640</v>
      </c>
      <c r="AS40" s="372">
        <v>0</v>
      </c>
      <c r="AT40" s="372">
        <v>16077</v>
      </c>
      <c r="AU40" s="372">
        <v>1500</v>
      </c>
      <c r="AV40" s="372">
        <v>2015</v>
      </c>
      <c r="AW40" s="372">
        <v>2131</v>
      </c>
      <c r="AX40" s="372">
        <v>0</v>
      </c>
      <c r="AY40" s="372">
        <v>11954</v>
      </c>
      <c r="AZ40" s="372">
        <v>600</v>
      </c>
      <c r="BA40" s="372">
        <v>1750</v>
      </c>
      <c r="BB40" s="372">
        <v>2000</v>
      </c>
      <c r="BC40" s="372">
        <v>10500</v>
      </c>
      <c r="BD40" s="372">
        <v>5115</v>
      </c>
      <c r="BE40" s="372">
        <v>3925</v>
      </c>
      <c r="BF40" s="372">
        <v>9969</v>
      </c>
      <c r="BG40" s="372">
        <v>2500</v>
      </c>
      <c r="BH40" s="372">
        <v>0</v>
      </c>
      <c r="BI40" s="372">
        <v>2010</v>
      </c>
      <c r="BJ40" s="372">
        <v>2900</v>
      </c>
      <c r="BK40" s="372">
        <v>0</v>
      </c>
      <c r="BL40" s="372">
        <v>0</v>
      </c>
      <c r="BM40" s="372">
        <v>5275</v>
      </c>
      <c r="BN40" s="372">
        <v>0</v>
      </c>
      <c r="BO40" s="372">
        <v>600</v>
      </c>
      <c r="BP40" s="372">
        <v>2363</v>
      </c>
      <c r="BQ40" s="372">
        <v>0</v>
      </c>
      <c r="BR40" s="372">
        <v>17335</v>
      </c>
      <c r="BS40" s="372">
        <v>10000</v>
      </c>
      <c r="BT40" s="372">
        <v>19760</v>
      </c>
      <c r="BU40" s="372">
        <v>12550</v>
      </c>
      <c r="BV40" s="372">
        <v>0</v>
      </c>
      <c r="BW40" s="372">
        <v>0</v>
      </c>
      <c r="BX40" s="372">
        <v>0</v>
      </c>
      <c r="BY40" s="372">
        <v>0</v>
      </c>
      <c r="BZ40" s="372">
        <v>0</v>
      </c>
      <c r="CA40" s="372">
        <v>535217</v>
      </c>
      <c r="CB40" s="372"/>
      <c r="CC40" s="372">
        <v>4484</v>
      </c>
      <c r="CD40" s="372">
        <v>0</v>
      </c>
      <c r="CE40" s="372">
        <v>0</v>
      </c>
      <c r="CF40" s="372">
        <v>4484</v>
      </c>
      <c r="CG40" s="372"/>
      <c r="CH40" s="372">
        <v>0</v>
      </c>
      <c r="CI40" s="372">
        <v>4952</v>
      </c>
      <c r="CJ40" s="372">
        <v>0</v>
      </c>
      <c r="CK40" s="372">
        <v>0</v>
      </c>
      <c r="CL40" s="372">
        <v>0</v>
      </c>
      <c r="CM40" s="372">
        <v>0</v>
      </c>
      <c r="CN40" s="372">
        <v>0</v>
      </c>
      <c r="CO40" s="372">
        <v>0</v>
      </c>
      <c r="CP40" s="372">
        <v>4952</v>
      </c>
      <c r="CQ40" s="372"/>
      <c r="CR40" s="372">
        <v>-55843.949999999983</v>
      </c>
      <c r="CS40" s="372">
        <v>0</v>
      </c>
      <c r="CT40" s="372">
        <v>0</v>
      </c>
      <c r="CU40" s="372">
        <v>-0.1999999999998181</v>
      </c>
      <c r="CV40" s="372">
        <v>0</v>
      </c>
      <c r="CW40" s="372">
        <v>0</v>
      </c>
      <c r="CX40" s="372">
        <v>-55844.14999999998</v>
      </c>
      <c r="CY40" s="372"/>
      <c r="CZ40" s="117"/>
      <c r="DA40" s="374"/>
      <c r="DB40" s="117"/>
      <c r="DC40" s="374"/>
      <c r="DD40" s="375"/>
      <c r="DE40" s="117"/>
      <c r="DF40" s="117"/>
      <c r="DG40" s="372"/>
      <c r="DH40" s="376"/>
      <c r="DI40" s="377"/>
      <c r="DJ40" s="372"/>
      <c r="DK40" s="372">
        <v>-27091.340000000375</v>
      </c>
      <c r="DL40" s="372">
        <v>-4952.75</v>
      </c>
      <c r="DM40" s="372">
        <v>-32044.090000000375</v>
      </c>
      <c r="DN40" s="372">
        <v>-59295.340000000375</v>
      </c>
      <c r="DO40" s="372">
        <v>0.25</v>
      </c>
      <c r="DP40" s="372">
        <v>-59295.090000000375</v>
      </c>
      <c r="DQ40" s="373"/>
      <c r="DR40" s="372"/>
      <c r="DS40" s="378"/>
      <c r="DT40" s="378"/>
    </row>
    <row r="41" spans="1:124" ht="14.25">
      <c r="A41" s="371">
        <v>534</v>
      </c>
      <c r="B41" s="381">
        <v>9162040</v>
      </c>
      <c r="C41" s="68">
        <v>2040</v>
      </c>
      <c r="D41" s="120"/>
      <c r="E41" s="120" t="s">
        <v>222</v>
      </c>
      <c r="F41" s="120"/>
      <c r="G41" s="120"/>
      <c r="H41" s="68"/>
      <c r="I41" s="372">
        <v>142180.42000000004</v>
      </c>
      <c r="J41" s="372">
        <v>6008.1999999999971</v>
      </c>
      <c r="K41" s="372">
        <v>0</v>
      </c>
      <c r="L41" s="372">
        <v>495.00000000000728</v>
      </c>
      <c r="M41" s="372">
        <v>0</v>
      </c>
      <c r="N41" s="372">
        <v>0</v>
      </c>
      <c r="O41" s="372">
        <v>148683.62000000005</v>
      </c>
      <c r="P41" s="372"/>
      <c r="Q41" s="372">
        <v>942154</v>
      </c>
      <c r="R41" s="372">
        <v>0</v>
      </c>
      <c r="S41" s="372">
        <v>76054</v>
      </c>
      <c r="T41" s="372">
        <v>0</v>
      </c>
      <c r="U41" s="372">
        <v>63010</v>
      </c>
      <c r="V41" s="372">
        <v>50899</v>
      </c>
      <c r="W41" s="372">
        <v>0</v>
      </c>
      <c r="X41" s="372">
        <v>1750</v>
      </c>
      <c r="Y41" s="372">
        <v>32000</v>
      </c>
      <c r="Z41" s="372">
        <v>0</v>
      </c>
      <c r="AA41" s="372">
        <v>0</v>
      </c>
      <c r="AB41" s="372">
        <v>0</v>
      </c>
      <c r="AC41" s="372">
        <v>1900</v>
      </c>
      <c r="AD41" s="372">
        <v>0</v>
      </c>
      <c r="AE41" s="372">
        <v>0</v>
      </c>
      <c r="AF41" s="372">
        <v>0</v>
      </c>
      <c r="AG41" s="372">
        <v>0</v>
      </c>
      <c r="AH41" s="372">
        <v>0</v>
      </c>
      <c r="AI41" s="372">
        <v>0</v>
      </c>
      <c r="AJ41" s="372">
        <v>0</v>
      </c>
      <c r="AK41" s="372">
        <v>0</v>
      </c>
      <c r="AL41" s="372">
        <v>1167767</v>
      </c>
      <c r="AM41" s="372"/>
      <c r="AN41" s="372">
        <v>614866</v>
      </c>
      <c r="AO41" s="372">
        <v>5000</v>
      </c>
      <c r="AP41" s="372">
        <v>209577</v>
      </c>
      <c r="AQ41" s="372">
        <v>0</v>
      </c>
      <c r="AR41" s="372">
        <v>45527</v>
      </c>
      <c r="AS41" s="372">
        <v>0</v>
      </c>
      <c r="AT41" s="372">
        <v>59743</v>
      </c>
      <c r="AU41" s="372">
        <v>3500</v>
      </c>
      <c r="AV41" s="372">
        <v>1650</v>
      </c>
      <c r="AW41" s="372">
        <v>467</v>
      </c>
      <c r="AX41" s="372">
        <v>0</v>
      </c>
      <c r="AY41" s="372">
        <v>16498</v>
      </c>
      <c r="AZ41" s="372">
        <v>7500</v>
      </c>
      <c r="BA41" s="372">
        <v>32128</v>
      </c>
      <c r="BB41" s="372">
        <v>7100</v>
      </c>
      <c r="BC41" s="372">
        <v>15000</v>
      </c>
      <c r="BD41" s="372">
        <v>9481</v>
      </c>
      <c r="BE41" s="372">
        <v>1600</v>
      </c>
      <c r="BF41" s="372">
        <v>130759</v>
      </c>
      <c r="BG41" s="372">
        <v>4500</v>
      </c>
      <c r="BH41" s="372">
        <v>0</v>
      </c>
      <c r="BI41" s="372">
        <v>2000</v>
      </c>
      <c r="BJ41" s="372">
        <v>3000</v>
      </c>
      <c r="BK41" s="372">
        <v>4500</v>
      </c>
      <c r="BL41" s="372">
        <v>5000</v>
      </c>
      <c r="BM41" s="372">
        <v>4683</v>
      </c>
      <c r="BN41" s="372">
        <v>0</v>
      </c>
      <c r="BO41" s="372">
        <v>6700</v>
      </c>
      <c r="BP41" s="372">
        <v>8514</v>
      </c>
      <c r="BQ41" s="372">
        <v>0</v>
      </c>
      <c r="BR41" s="372">
        <v>47536</v>
      </c>
      <c r="BS41" s="372">
        <v>0</v>
      </c>
      <c r="BT41" s="372">
        <v>12280</v>
      </c>
      <c r="BU41" s="372">
        <v>14742</v>
      </c>
      <c r="BV41" s="372">
        <v>0</v>
      </c>
      <c r="BW41" s="372">
        <v>0</v>
      </c>
      <c r="BX41" s="372">
        <v>2960</v>
      </c>
      <c r="BY41" s="372">
        <v>0</v>
      </c>
      <c r="BZ41" s="372">
        <v>0</v>
      </c>
      <c r="CA41" s="372">
        <v>1276811</v>
      </c>
      <c r="CB41" s="372"/>
      <c r="CC41" s="372">
        <v>16563</v>
      </c>
      <c r="CD41" s="372">
        <v>0</v>
      </c>
      <c r="CE41" s="372">
        <v>2960</v>
      </c>
      <c r="CF41" s="372">
        <v>19523</v>
      </c>
      <c r="CG41" s="372"/>
      <c r="CH41" s="372">
        <v>0</v>
      </c>
      <c r="CI41" s="372">
        <v>20018</v>
      </c>
      <c r="CJ41" s="372">
        <v>0</v>
      </c>
      <c r="CK41" s="372">
        <v>0</v>
      </c>
      <c r="CL41" s="372">
        <v>0</v>
      </c>
      <c r="CM41" s="372">
        <v>0</v>
      </c>
      <c r="CN41" s="372">
        <v>0</v>
      </c>
      <c r="CO41" s="372">
        <v>0</v>
      </c>
      <c r="CP41" s="372">
        <v>20018</v>
      </c>
      <c r="CQ41" s="372"/>
      <c r="CR41" s="372">
        <v>39144.620000000054</v>
      </c>
      <c r="CS41" s="372">
        <v>0</v>
      </c>
      <c r="CT41" s="372">
        <v>0</v>
      </c>
      <c r="CU41" s="372">
        <v>7.2759576141834259E-12</v>
      </c>
      <c r="CV41" s="372">
        <v>0</v>
      </c>
      <c r="CW41" s="372">
        <v>0</v>
      </c>
      <c r="CX41" s="372">
        <v>39144.620000000061</v>
      </c>
      <c r="CY41" s="372"/>
      <c r="CZ41" s="117"/>
      <c r="DA41" s="374"/>
      <c r="DB41" s="117"/>
      <c r="DC41" s="374"/>
      <c r="DD41" s="375"/>
      <c r="DE41" s="117"/>
      <c r="DF41" s="117"/>
      <c r="DG41" s="372"/>
      <c r="DH41" s="376"/>
      <c r="DI41" s="377"/>
      <c r="DJ41" s="372"/>
      <c r="DK41" s="372">
        <v>49583.159999999712</v>
      </c>
      <c r="DL41" s="372">
        <v>0</v>
      </c>
      <c r="DM41" s="372">
        <v>49583.159999999712</v>
      </c>
      <c r="DN41" s="372">
        <v>47359.159999999712</v>
      </c>
      <c r="DO41" s="372">
        <v>0</v>
      </c>
      <c r="DP41" s="372">
        <v>47359.159999999712</v>
      </c>
      <c r="DQ41" s="373"/>
      <c r="DR41" s="372"/>
      <c r="DS41" s="378"/>
      <c r="DT41" s="378"/>
    </row>
    <row r="42" spans="1:124" ht="15">
      <c r="A42" s="371">
        <v>766</v>
      </c>
      <c r="B42" s="381">
        <v>9162064</v>
      </c>
      <c r="C42" s="68">
        <v>2064</v>
      </c>
      <c r="D42" s="120"/>
      <c r="E42" s="120" t="s">
        <v>261</v>
      </c>
      <c r="F42" s="120"/>
      <c r="G42" s="120"/>
      <c r="H42" s="68"/>
      <c r="I42" s="372">
        <v>-21682.090000000077</v>
      </c>
      <c r="J42" s="372">
        <v>0</v>
      </c>
      <c r="K42" s="372">
        <v>0</v>
      </c>
      <c r="L42" s="372">
        <v>1407.5800000000002</v>
      </c>
      <c r="M42" s="372">
        <v>0</v>
      </c>
      <c r="N42" s="372">
        <v>0</v>
      </c>
      <c r="O42" s="372">
        <v>-20274.510000000075</v>
      </c>
      <c r="P42" s="379"/>
      <c r="Q42" s="372">
        <v>702876</v>
      </c>
      <c r="R42" s="372">
        <v>0</v>
      </c>
      <c r="S42" s="372">
        <v>26036</v>
      </c>
      <c r="T42" s="372">
        <v>0</v>
      </c>
      <c r="U42" s="372">
        <v>16870</v>
      </c>
      <c r="V42" s="372">
        <v>40376</v>
      </c>
      <c r="W42" s="372">
        <v>0</v>
      </c>
      <c r="X42" s="372">
        <v>100</v>
      </c>
      <c r="Y42" s="372">
        <v>9300</v>
      </c>
      <c r="Z42" s="372">
        <v>0</v>
      </c>
      <c r="AA42" s="372">
        <v>0</v>
      </c>
      <c r="AB42" s="372">
        <v>0</v>
      </c>
      <c r="AC42" s="372">
        <v>10000</v>
      </c>
      <c r="AD42" s="372">
        <v>0</v>
      </c>
      <c r="AE42" s="372">
        <v>0</v>
      </c>
      <c r="AF42" s="372">
        <v>50000</v>
      </c>
      <c r="AG42" s="372">
        <v>0</v>
      </c>
      <c r="AH42" s="372">
        <v>0</v>
      </c>
      <c r="AI42" s="372">
        <v>0</v>
      </c>
      <c r="AJ42" s="372">
        <v>0</v>
      </c>
      <c r="AK42" s="372">
        <v>0</v>
      </c>
      <c r="AL42" s="372">
        <v>855558</v>
      </c>
      <c r="AM42" s="379"/>
      <c r="AN42" s="372">
        <v>393129</v>
      </c>
      <c r="AO42" s="372">
        <v>12000</v>
      </c>
      <c r="AP42" s="372">
        <v>124760</v>
      </c>
      <c r="AQ42" s="372">
        <v>0</v>
      </c>
      <c r="AR42" s="372">
        <v>75406</v>
      </c>
      <c r="AS42" s="372">
        <v>0</v>
      </c>
      <c r="AT42" s="372">
        <v>20298</v>
      </c>
      <c r="AU42" s="372">
        <v>3711</v>
      </c>
      <c r="AV42" s="372">
        <v>1500</v>
      </c>
      <c r="AW42" s="372">
        <v>5776</v>
      </c>
      <c r="AX42" s="372">
        <v>1360</v>
      </c>
      <c r="AY42" s="372">
        <v>8063</v>
      </c>
      <c r="AZ42" s="372">
        <v>2134</v>
      </c>
      <c r="BA42" s="372">
        <v>26636</v>
      </c>
      <c r="BB42" s="372">
        <v>2833</v>
      </c>
      <c r="BC42" s="372">
        <v>11000</v>
      </c>
      <c r="BD42" s="372">
        <v>12725</v>
      </c>
      <c r="BE42" s="372">
        <v>2800</v>
      </c>
      <c r="BF42" s="372">
        <v>35039</v>
      </c>
      <c r="BG42" s="372">
        <v>3000</v>
      </c>
      <c r="BH42" s="372">
        <v>0</v>
      </c>
      <c r="BI42" s="372">
        <v>3000</v>
      </c>
      <c r="BJ42" s="372">
        <v>2603</v>
      </c>
      <c r="BK42" s="372">
        <v>2000</v>
      </c>
      <c r="BL42" s="372">
        <v>0</v>
      </c>
      <c r="BM42" s="372">
        <v>4010</v>
      </c>
      <c r="BN42" s="372">
        <v>0</v>
      </c>
      <c r="BO42" s="372">
        <v>3230</v>
      </c>
      <c r="BP42" s="372">
        <v>6121</v>
      </c>
      <c r="BQ42" s="372">
        <v>0</v>
      </c>
      <c r="BR42" s="372">
        <v>32936</v>
      </c>
      <c r="BS42" s="372">
        <v>5000</v>
      </c>
      <c r="BT42" s="372">
        <v>15475</v>
      </c>
      <c r="BU42" s="372">
        <v>10524</v>
      </c>
      <c r="BV42" s="372">
        <v>0</v>
      </c>
      <c r="BW42" s="372">
        <v>0</v>
      </c>
      <c r="BX42" s="372">
        <v>0</v>
      </c>
      <c r="BY42" s="372">
        <v>31797</v>
      </c>
      <c r="BZ42" s="372">
        <v>1000</v>
      </c>
      <c r="CA42" s="372">
        <v>859866</v>
      </c>
      <c r="CB42" s="379"/>
      <c r="CC42" s="372">
        <v>5238</v>
      </c>
      <c r="CD42" s="372">
        <v>0</v>
      </c>
      <c r="CE42" s="372">
        <v>0</v>
      </c>
      <c r="CF42" s="372">
        <v>5238</v>
      </c>
      <c r="CG42" s="379"/>
      <c r="CH42" s="372">
        <v>0</v>
      </c>
      <c r="CI42" s="372">
        <v>6646</v>
      </c>
      <c r="CJ42" s="372">
        <v>0</v>
      </c>
      <c r="CK42" s="372">
        <v>0</v>
      </c>
      <c r="CL42" s="372">
        <v>0</v>
      </c>
      <c r="CM42" s="372">
        <v>0</v>
      </c>
      <c r="CN42" s="372">
        <v>0</v>
      </c>
      <c r="CO42" s="372">
        <v>0</v>
      </c>
      <c r="CP42" s="372">
        <v>6646</v>
      </c>
      <c r="CQ42" s="380"/>
      <c r="CR42" s="372">
        <v>-43193.090000000077</v>
      </c>
      <c r="CS42" s="372">
        <v>0</v>
      </c>
      <c r="CT42" s="372">
        <v>0</v>
      </c>
      <c r="CU42" s="372">
        <v>-0.41999999999984539</v>
      </c>
      <c r="CV42" s="372">
        <v>0</v>
      </c>
      <c r="CW42" s="372">
        <v>17203</v>
      </c>
      <c r="CX42" s="372">
        <v>-25990.510000000075</v>
      </c>
      <c r="CY42" s="372"/>
      <c r="CZ42" s="117"/>
      <c r="DA42" s="374"/>
      <c r="DB42" s="117"/>
      <c r="DC42" s="374"/>
      <c r="DD42" s="375"/>
      <c r="DE42" s="117"/>
      <c r="DF42" s="117"/>
      <c r="DG42" s="372"/>
      <c r="DH42" s="376"/>
      <c r="DI42" s="377"/>
      <c r="DJ42" s="372"/>
      <c r="DK42" s="372">
        <v>548605.85000000522</v>
      </c>
      <c r="DL42" s="372">
        <v>202841.03999999998</v>
      </c>
      <c r="DM42" s="372">
        <v>751446.89000000525</v>
      </c>
      <c r="DN42" s="372">
        <v>332283.85000000522</v>
      </c>
      <c r="DO42" s="372">
        <v>3.9999999979045242E-2</v>
      </c>
      <c r="DP42" s="372">
        <v>332283.89000000519</v>
      </c>
      <c r="DQ42" s="373"/>
      <c r="DR42" s="372"/>
      <c r="DS42" s="378"/>
      <c r="DT42" s="378"/>
    </row>
    <row r="43" spans="1:124" ht="14.25">
      <c r="A43" s="371">
        <v>784</v>
      </c>
      <c r="B43" s="381">
        <v>9162066</v>
      </c>
      <c r="C43" s="68">
        <v>2066</v>
      </c>
      <c r="D43" s="120"/>
      <c r="E43" s="120" t="s">
        <v>225</v>
      </c>
      <c r="F43" s="120"/>
      <c r="G43" s="120"/>
      <c r="H43" s="68"/>
      <c r="I43" s="372">
        <v>47486.639999999912</v>
      </c>
      <c r="J43" s="372">
        <v>-5700.28</v>
      </c>
      <c r="K43" s="372">
        <v>0</v>
      </c>
      <c r="L43" s="372">
        <v>4099.2099999999991</v>
      </c>
      <c r="M43" s="372">
        <v>0</v>
      </c>
      <c r="N43" s="372">
        <v>0</v>
      </c>
      <c r="O43" s="372">
        <v>45885.569999999912</v>
      </c>
      <c r="P43" s="372"/>
      <c r="Q43" s="372">
        <v>441480</v>
      </c>
      <c r="R43" s="372">
        <v>0</v>
      </c>
      <c r="S43" s="372">
        <v>53655</v>
      </c>
      <c r="T43" s="372">
        <v>0</v>
      </c>
      <c r="U43" s="372">
        <v>12400</v>
      </c>
      <c r="V43" s="372">
        <v>21668</v>
      </c>
      <c r="W43" s="372">
        <v>0</v>
      </c>
      <c r="X43" s="372">
        <v>0</v>
      </c>
      <c r="Y43" s="372">
        <v>1100</v>
      </c>
      <c r="Z43" s="372">
        <v>0</v>
      </c>
      <c r="AA43" s="372">
        <v>0</v>
      </c>
      <c r="AB43" s="372">
        <v>0</v>
      </c>
      <c r="AC43" s="372">
        <v>0</v>
      </c>
      <c r="AD43" s="372">
        <v>0</v>
      </c>
      <c r="AE43" s="372">
        <v>0</v>
      </c>
      <c r="AF43" s="372">
        <v>12900</v>
      </c>
      <c r="AG43" s="372">
        <v>0</v>
      </c>
      <c r="AH43" s="372">
        <v>0</v>
      </c>
      <c r="AI43" s="372">
        <v>0</v>
      </c>
      <c r="AJ43" s="372">
        <v>0</v>
      </c>
      <c r="AK43" s="372">
        <v>0</v>
      </c>
      <c r="AL43" s="372">
        <v>543203</v>
      </c>
      <c r="AM43" s="372"/>
      <c r="AN43" s="372">
        <v>219965</v>
      </c>
      <c r="AO43" s="372">
        <v>2750</v>
      </c>
      <c r="AP43" s="372">
        <v>133414</v>
      </c>
      <c r="AQ43" s="372">
        <v>13594</v>
      </c>
      <c r="AR43" s="372">
        <v>27699</v>
      </c>
      <c r="AS43" s="372">
        <v>0</v>
      </c>
      <c r="AT43" s="372">
        <v>17859</v>
      </c>
      <c r="AU43" s="372">
        <v>2313</v>
      </c>
      <c r="AV43" s="372">
        <v>3100</v>
      </c>
      <c r="AW43" s="372">
        <v>1905</v>
      </c>
      <c r="AX43" s="372">
        <v>0</v>
      </c>
      <c r="AY43" s="372">
        <v>11150</v>
      </c>
      <c r="AZ43" s="372">
        <v>4896</v>
      </c>
      <c r="BA43" s="372">
        <v>0</v>
      </c>
      <c r="BB43" s="372">
        <v>1800</v>
      </c>
      <c r="BC43" s="372">
        <v>10000</v>
      </c>
      <c r="BD43" s="372">
        <v>8733</v>
      </c>
      <c r="BE43" s="372">
        <v>1700</v>
      </c>
      <c r="BF43" s="372">
        <v>15990</v>
      </c>
      <c r="BG43" s="372">
        <v>5000</v>
      </c>
      <c r="BH43" s="372">
        <v>0</v>
      </c>
      <c r="BI43" s="372">
        <v>1800</v>
      </c>
      <c r="BJ43" s="372">
        <v>4000</v>
      </c>
      <c r="BK43" s="372">
        <v>1700</v>
      </c>
      <c r="BL43" s="372">
        <v>500</v>
      </c>
      <c r="BM43" s="372">
        <v>3650</v>
      </c>
      <c r="BN43" s="372">
        <v>0</v>
      </c>
      <c r="BO43" s="372">
        <v>1440</v>
      </c>
      <c r="BP43" s="372">
        <v>1601</v>
      </c>
      <c r="BQ43" s="372">
        <v>0</v>
      </c>
      <c r="BR43" s="372">
        <v>10929</v>
      </c>
      <c r="BS43" s="372">
        <v>8000</v>
      </c>
      <c r="BT43" s="372">
        <v>2490</v>
      </c>
      <c r="BU43" s="372">
        <v>11544</v>
      </c>
      <c r="BV43" s="372">
        <v>0</v>
      </c>
      <c r="BW43" s="372">
        <v>0</v>
      </c>
      <c r="BX43" s="372">
        <v>0</v>
      </c>
      <c r="BY43" s="372">
        <v>12900</v>
      </c>
      <c r="BZ43" s="372">
        <v>0</v>
      </c>
      <c r="CA43" s="372">
        <v>542422</v>
      </c>
      <c r="CB43" s="372"/>
      <c r="CC43" s="372">
        <v>4461</v>
      </c>
      <c r="CD43" s="372">
        <v>0</v>
      </c>
      <c r="CE43" s="372">
        <v>0</v>
      </c>
      <c r="CF43" s="372">
        <v>4461</v>
      </c>
      <c r="CG43" s="372"/>
      <c r="CH43" s="372">
        <v>0</v>
      </c>
      <c r="CI43" s="372">
        <v>8560</v>
      </c>
      <c r="CJ43" s="372">
        <v>0</v>
      </c>
      <c r="CK43" s="372">
        <v>0</v>
      </c>
      <c r="CL43" s="372">
        <v>0</v>
      </c>
      <c r="CM43" s="372">
        <v>0</v>
      </c>
      <c r="CN43" s="372">
        <v>0</v>
      </c>
      <c r="CO43" s="372">
        <v>0</v>
      </c>
      <c r="CP43" s="372">
        <v>8560</v>
      </c>
      <c r="CQ43" s="372"/>
      <c r="CR43" s="372">
        <v>42567.359999999913</v>
      </c>
      <c r="CS43" s="372">
        <v>0</v>
      </c>
      <c r="CT43" s="372">
        <v>0</v>
      </c>
      <c r="CU43" s="372">
        <v>0.20999999999912689</v>
      </c>
      <c r="CV43" s="372">
        <v>0</v>
      </c>
      <c r="CW43" s="372">
        <v>0</v>
      </c>
      <c r="CX43" s="372">
        <v>42567.569999999912</v>
      </c>
      <c r="CY43" s="372"/>
      <c r="CZ43" s="117"/>
      <c r="DA43" s="374"/>
      <c r="DB43" s="117"/>
      <c r="DC43" s="374"/>
      <c r="DD43" s="375"/>
      <c r="DE43" s="117"/>
      <c r="DF43" s="117"/>
      <c r="DG43" s="372"/>
      <c r="DH43" s="376"/>
      <c r="DI43" s="377"/>
      <c r="DJ43" s="372"/>
      <c r="DK43" s="372">
        <v>132194.75</v>
      </c>
      <c r="DL43" s="372">
        <v>15181.529999999999</v>
      </c>
      <c r="DM43" s="372">
        <v>147376.28</v>
      </c>
      <c r="DN43" s="372">
        <v>13303.75</v>
      </c>
      <c r="DO43" s="372">
        <v>-0.47000000000116415</v>
      </c>
      <c r="DP43" s="372">
        <v>13303.279999999999</v>
      </c>
      <c r="DQ43" s="373"/>
      <c r="DR43" s="372"/>
      <c r="DS43" s="378"/>
      <c r="DT43" s="378"/>
    </row>
    <row r="44" spans="1:124" ht="14.25">
      <c r="A44" s="371">
        <v>535</v>
      </c>
      <c r="B44" s="381">
        <v>9163086</v>
      </c>
      <c r="C44" s="68">
        <v>3086</v>
      </c>
      <c r="D44" s="120"/>
      <c r="E44" s="120" t="s">
        <v>269</v>
      </c>
      <c r="F44" s="120"/>
      <c r="G44" s="120"/>
      <c r="H44" s="68"/>
      <c r="I44" s="372">
        <v>52750.159999999989</v>
      </c>
      <c r="J44" s="372">
        <v>14186.83</v>
      </c>
      <c r="K44" s="372">
        <v>0</v>
      </c>
      <c r="L44" s="372">
        <v>11955.89</v>
      </c>
      <c r="M44" s="372">
        <v>0</v>
      </c>
      <c r="N44" s="372">
        <v>0</v>
      </c>
      <c r="O44" s="372">
        <v>78892.87999999999</v>
      </c>
      <c r="P44" s="372"/>
      <c r="Q44" s="372">
        <v>238990</v>
      </c>
      <c r="R44" s="372">
        <v>0</v>
      </c>
      <c r="S44" s="372">
        <v>44492</v>
      </c>
      <c r="T44" s="372">
        <v>0</v>
      </c>
      <c r="U44" s="372">
        <v>10850</v>
      </c>
      <c r="V44" s="372">
        <v>19955</v>
      </c>
      <c r="W44" s="372">
        <v>0</v>
      </c>
      <c r="X44" s="372">
        <v>0</v>
      </c>
      <c r="Y44" s="372">
        <v>3000</v>
      </c>
      <c r="Z44" s="372">
        <v>0</v>
      </c>
      <c r="AA44" s="372">
        <v>0</v>
      </c>
      <c r="AB44" s="372">
        <v>0</v>
      </c>
      <c r="AC44" s="372">
        <v>250</v>
      </c>
      <c r="AD44" s="372">
        <v>0</v>
      </c>
      <c r="AE44" s="372">
        <v>0</v>
      </c>
      <c r="AF44" s="372">
        <v>0</v>
      </c>
      <c r="AG44" s="372">
        <v>0</v>
      </c>
      <c r="AH44" s="372">
        <v>0</v>
      </c>
      <c r="AI44" s="372">
        <v>0</v>
      </c>
      <c r="AJ44" s="372">
        <v>0</v>
      </c>
      <c r="AK44" s="372">
        <v>0</v>
      </c>
      <c r="AL44" s="372">
        <v>317537</v>
      </c>
      <c r="AM44" s="372"/>
      <c r="AN44" s="372">
        <v>190928</v>
      </c>
      <c r="AO44" s="372">
        <v>0</v>
      </c>
      <c r="AP44" s="372">
        <v>30979</v>
      </c>
      <c r="AQ44" s="372">
        <v>0</v>
      </c>
      <c r="AR44" s="372">
        <v>18917</v>
      </c>
      <c r="AS44" s="372">
        <v>0</v>
      </c>
      <c r="AT44" s="372">
        <v>0</v>
      </c>
      <c r="AU44" s="372">
        <v>800</v>
      </c>
      <c r="AV44" s="372">
        <v>1400</v>
      </c>
      <c r="AW44" s="372">
        <v>1072</v>
      </c>
      <c r="AX44" s="372">
        <v>258</v>
      </c>
      <c r="AY44" s="372">
        <v>2210</v>
      </c>
      <c r="AZ44" s="372">
        <v>1822</v>
      </c>
      <c r="BA44" s="372">
        <v>9801</v>
      </c>
      <c r="BB44" s="372">
        <v>1000</v>
      </c>
      <c r="BC44" s="372">
        <v>8800</v>
      </c>
      <c r="BD44" s="372">
        <v>2794</v>
      </c>
      <c r="BE44" s="372">
        <v>2150</v>
      </c>
      <c r="BF44" s="372">
        <v>39196</v>
      </c>
      <c r="BG44" s="372">
        <v>2575</v>
      </c>
      <c r="BH44" s="372">
        <v>0</v>
      </c>
      <c r="BI44" s="372">
        <v>400</v>
      </c>
      <c r="BJ44" s="372">
        <v>4174</v>
      </c>
      <c r="BK44" s="372">
        <v>0</v>
      </c>
      <c r="BL44" s="372">
        <v>0</v>
      </c>
      <c r="BM44" s="372">
        <v>3650</v>
      </c>
      <c r="BN44" s="372">
        <v>0</v>
      </c>
      <c r="BO44" s="372">
        <v>703</v>
      </c>
      <c r="BP44" s="372">
        <v>724</v>
      </c>
      <c r="BQ44" s="372">
        <v>0</v>
      </c>
      <c r="BR44" s="372">
        <v>8655</v>
      </c>
      <c r="BS44" s="372">
        <v>3000</v>
      </c>
      <c r="BT44" s="372">
        <v>29381</v>
      </c>
      <c r="BU44" s="372">
        <v>11740</v>
      </c>
      <c r="BV44" s="372">
        <v>0</v>
      </c>
      <c r="BW44" s="372">
        <v>0</v>
      </c>
      <c r="BX44" s="372">
        <v>0</v>
      </c>
      <c r="BY44" s="372">
        <v>0</v>
      </c>
      <c r="BZ44" s="372">
        <v>0</v>
      </c>
      <c r="CA44" s="372">
        <v>377129</v>
      </c>
      <c r="CB44" s="372"/>
      <c r="CC44" s="372">
        <v>4203</v>
      </c>
      <c r="CD44" s="372">
        <v>0</v>
      </c>
      <c r="CE44" s="372">
        <v>0</v>
      </c>
      <c r="CF44" s="372">
        <v>4203</v>
      </c>
      <c r="CG44" s="372"/>
      <c r="CH44" s="372">
        <v>0</v>
      </c>
      <c r="CI44" s="372">
        <v>16159</v>
      </c>
      <c r="CJ44" s="372">
        <v>0</v>
      </c>
      <c r="CK44" s="372">
        <v>0</v>
      </c>
      <c r="CL44" s="372">
        <v>0</v>
      </c>
      <c r="CM44" s="372">
        <v>0</v>
      </c>
      <c r="CN44" s="372">
        <v>0</v>
      </c>
      <c r="CO44" s="372">
        <v>0</v>
      </c>
      <c r="CP44" s="372">
        <v>16159</v>
      </c>
      <c r="CQ44" s="372"/>
      <c r="CR44" s="372">
        <v>7344.9899999999907</v>
      </c>
      <c r="CS44" s="372">
        <v>0</v>
      </c>
      <c r="CT44" s="372">
        <v>0</v>
      </c>
      <c r="CU44" s="372">
        <v>-0.11000000000058208</v>
      </c>
      <c r="CV44" s="372">
        <v>0</v>
      </c>
      <c r="CW44" s="372">
        <v>0</v>
      </c>
      <c r="CX44" s="372">
        <v>7344.8799999999901</v>
      </c>
      <c r="CY44" s="372"/>
      <c r="CZ44" s="117"/>
      <c r="DA44" s="374"/>
      <c r="DB44" s="117"/>
      <c r="DC44" s="374"/>
      <c r="DD44" s="375"/>
      <c r="DE44" s="117"/>
      <c r="DF44" s="117"/>
      <c r="DG44" s="372"/>
      <c r="DH44" s="376"/>
      <c r="DI44" s="377"/>
      <c r="DJ44" s="372"/>
      <c r="DK44" s="372">
        <v>60020.929999999935</v>
      </c>
      <c r="DL44" s="372">
        <v>1490.9099999999999</v>
      </c>
      <c r="DM44" s="372">
        <v>61511.839999999938</v>
      </c>
      <c r="DN44" s="372">
        <v>20860.929999999935</v>
      </c>
      <c r="DO44" s="372">
        <v>-9.0000000000145519E-2</v>
      </c>
      <c r="DP44" s="372">
        <v>20860.839999999935</v>
      </c>
      <c r="DQ44" s="373"/>
      <c r="DR44" s="372"/>
      <c r="DS44" s="378"/>
      <c r="DT44" s="378"/>
    </row>
    <row r="45" spans="1:124" ht="15">
      <c r="A45" s="371">
        <v>929</v>
      </c>
      <c r="B45" s="381">
        <v>9162200</v>
      </c>
      <c r="C45" s="68">
        <v>2200</v>
      </c>
      <c r="D45" s="120"/>
      <c r="E45" s="120" t="s">
        <v>725</v>
      </c>
      <c r="F45" s="120"/>
      <c r="G45" s="120"/>
      <c r="H45" s="68"/>
      <c r="I45" s="372">
        <v>463857.19</v>
      </c>
      <c r="J45" s="372">
        <v>31944.6</v>
      </c>
      <c r="K45" s="372">
        <v>0</v>
      </c>
      <c r="L45" s="372">
        <v>1827.68</v>
      </c>
      <c r="M45" s="372">
        <v>0</v>
      </c>
      <c r="N45" s="372">
        <v>0</v>
      </c>
      <c r="O45" s="372">
        <v>497629.47</v>
      </c>
      <c r="P45" s="379"/>
      <c r="Q45" s="372">
        <v>2467006</v>
      </c>
      <c r="R45" s="372">
        <v>0</v>
      </c>
      <c r="S45" s="372">
        <v>621992</v>
      </c>
      <c r="T45" s="372">
        <v>0</v>
      </c>
      <c r="U45" s="372">
        <v>285020</v>
      </c>
      <c r="V45" s="372">
        <v>68300</v>
      </c>
      <c r="W45" s="372">
        <v>0</v>
      </c>
      <c r="X45" s="372">
        <v>1500</v>
      </c>
      <c r="Y45" s="372">
        <v>35334</v>
      </c>
      <c r="Z45" s="372">
        <v>0</v>
      </c>
      <c r="AA45" s="372">
        <v>0</v>
      </c>
      <c r="AB45" s="372">
        <v>0</v>
      </c>
      <c r="AC45" s="372">
        <v>0</v>
      </c>
      <c r="AD45" s="372">
        <v>0</v>
      </c>
      <c r="AE45" s="372">
        <v>0</v>
      </c>
      <c r="AF45" s="372">
        <v>0</v>
      </c>
      <c r="AG45" s="372">
        <v>0</v>
      </c>
      <c r="AH45" s="372">
        <v>0</v>
      </c>
      <c r="AI45" s="372">
        <v>0</v>
      </c>
      <c r="AJ45" s="372">
        <v>0</v>
      </c>
      <c r="AK45" s="372">
        <v>0</v>
      </c>
      <c r="AL45" s="372">
        <v>3479152</v>
      </c>
      <c r="AM45" s="379"/>
      <c r="AN45" s="372">
        <v>1670355</v>
      </c>
      <c r="AO45" s="372">
        <v>0</v>
      </c>
      <c r="AP45" s="372">
        <v>900784</v>
      </c>
      <c r="AQ45" s="372">
        <v>67427</v>
      </c>
      <c r="AR45" s="372">
        <v>133276</v>
      </c>
      <c r="AS45" s="372">
        <v>0</v>
      </c>
      <c r="AT45" s="372">
        <v>86243</v>
      </c>
      <c r="AU45" s="372">
        <v>500</v>
      </c>
      <c r="AV45" s="372">
        <v>9000</v>
      </c>
      <c r="AW45" s="372">
        <v>1278</v>
      </c>
      <c r="AX45" s="372">
        <v>0</v>
      </c>
      <c r="AY45" s="372">
        <v>50928</v>
      </c>
      <c r="AZ45" s="372">
        <v>4873</v>
      </c>
      <c r="BA45" s="372">
        <v>46600</v>
      </c>
      <c r="BB45" s="372">
        <v>12000</v>
      </c>
      <c r="BC45" s="372">
        <v>48331</v>
      </c>
      <c r="BD45" s="372">
        <v>7138</v>
      </c>
      <c r="BE45" s="372">
        <v>10900</v>
      </c>
      <c r="BF45" s="372">
        <v>239418</v>
      </c>
      <c r="BG45" s="372">
        <v>5240</v>
      </c>
      <c r="BH45" s="372">
        <v>0</v>
      </c>
      <c r="BI45" s="372">
        <v>31200</v>
      </c>
      <c r="BJ45" s="372">
        <v>26102</v>
      </c>
      <c r="BK45" s="372">
        <v>16090</v>
      </c>
      <c r="BL45" s="372">
        <v>500</v>
      </c>
      <c r="BM45" s="372">
        <v>9000</v>
      </c>
      <c r="BN45" s="372">
        <v>0</v>
      </c>
      <c r="BO45" s="372">
        <v>6050</v>
      </c>
      <c r="BP45" s="372">
        <v>25794</v>
      </c>
      <c r="BQ45" s="372">
        <v>5500</v>
      </c>
      <c r="BR45" s="372">
        <v>107050</v>
      </c>
      <c r="BS45" s="372">
        <v>10000</v>
      </c>
      <c r="BT45" s="372">
        <v>61860</v>
      </c>
      <c r="BU45" s="372">
        <v>39981</v>
      </c>
      <c r="BV45" s="372">
        <v>0</v>
      </c>
      <c r="BW45" s="372">
        <v>0</v>
      </c>
      <c r="BX45" s="372">
        <v>0</v>
      </c>
      <c r="BY45" s="372">
        <v>0</v>
      </c>
      <c r="BZ45" s="372">
        <v>0</v>
      </c>
      <c r="CA45" s="372">
        <v>3633418</v>
      </c>
      <c r="CB45" s="379"/>
      <c r="CC45" s="372">
        <v>8005</v>
      </c>
      <c r="CD45" s="372">
        <v>0</v>
      </c>
      <c r="CE45" s="372">
        <v>0</v>
      </c>
      <c r="CF45" s="372">
        <v>8005</v>
      </c>
      <c r="CG45" s="379"/>
      <c r="CH45" s="372">
        <v>0</v>
      </c>
      <c r="CI45" s="372">
        <v>9833</v>
      </c>
      <c r="CJ45" s="372">
        <v>0</v>
      </c>
      <c r="CK45" s="372">
        <v>0</v>
      </c>
      <c r="CL45" s="372">
        <v>0</v>
      </c>
      <c r="CM45" s="372">
        <v>0</v>
      </c>
      <c r="CN45" s="372">
        <v>0</v>
      </c>
      <c r="CO45" s="372">
        <v>0</v>
      </c>
      <c r="CP45" s="372">
        <v>9833</v>
      </c>
      <c r="CQ45" s="380"/>
      <c r="CR45" s="372">
        <v>341535.79</v>
      </c>
      <c r="CS45" s="372">
        <v>0</v>
      </c>
      <c r="CT45" s="372">
        <v>0</v>
      </c>
      <c r="CU45" s="372">
        <v>-0.31999999999993634</v>
      </c>
      <c r="CV45" s="372">
        <v>0</v>
      </c>
      <c r="CW45" s="372">
        <v>0</v>
      </c>
      <c r="CX45" s="372">
        <v>341535.47</v>
      </c>
      <c r="CY45" s="372"/>
      <c r="CZ45" s="117"/>
      <c r="DA45" s="374"/>
      <c r="DB45" s="117"/>
      <c r="DC45" s="374"/>
      <c r="DD45" s="375"/>
      <c r="DE45" s="117"/>
      <c r="DF45" s="117"/>
      <c r="DG45" s="372"/>
      <c r="DH45" s="376"/>
      <c r="DI45" s="377"/>
      <c r="DJ45" s="372"/>
      <c r="DK45" s="372">
        <v>294996.9099999998</v>
      </c>
      <c r="DL45" s="372">
        <v>-1.8189894035458565E-12</v>
      </c>
      <c r="DM45" s="372">
        <v>294996.9099999998</v>
      </c>
      <c r="DN45" s="372">
        <v>238798.9099999998</v>
      </c>
      <c r="DO45" s="372">
        <v>-1.8189894035458565E-12</v>
      </c>
      <c r="DP45" s="372">
        <v>238798.9099999998</v>
      </c>
      <c r="DQ45" s="373"/>
      <c r="DR45" s="372"/>
      <c r="DS45" s="378"/>
      <c r="DT45" s="378"/>
    </row>
    <row r="46" spans="1:124" ht="14.25">
      <c r="A46" s="371">
        <v>640</v>
      </c>
      <c r="B46" s="381">
        <v>9162107</v>
      </c>
      <c r="C46" s="68">
        <v>2107</v>
      </c>
      <c r="D46" s="120"/>
      <c r="E46" s="120" t="s">
        <v>185</v>
      </c>
      <c r="F46" s="120"/>
      <c r="G46" s="120"/>
      <c r="H46" s="68"/>
      <c r="I46" s="372">
        <v>128964.16999999997</v>
      </c>
      <c r="J46" s="372">
        <v>3092.42</v>
      </c>
      <c r="K46" s="372">
        <v>0</v>
      </c>
      <c r="L46" s="372">
        <v>-0.25</v>
      </c>
      <c r="M46" s="372">
        <v>0</v>
      </c>
      <c r="N46" s="372">
        <v>0</v>
      </c>
      <c r="O46" s="372">
        <v>132056.33999999997</v>
      </c>
      <c r="P46" s="372"/>
      <c r="Q46" s="372">
        <v>851825</v>
      </c>
      <c r="R46" s="372">
        <v>0</v>
      </c>
      <c r="S46" s="372">
        <v>36273</v>
      </c>
      <c r="T46" s="372">
        <v>0</v>
      </c>
      <c r="U46" s="372">
        <v>59220</v>
      </c>
      <c r="V46" s="372">
        <v>38852</v>
      </c>
      <c r="W46" s="372">
        <v>0</v>
      </c>
      <c r="X46" s="372">
        <v>0</v>
      </c>
      <c r="Y46" s="372">
        <v>12000</v>
      </c>
      <c r="Z46" s="372">
        <v>0</v>
      </c>
      <c r="AA46" s="372">
        <v>0</v>
      </c>
      <c r="AB46" s="372">
        <v>0</v>
      </c>
      <c r="AC46" s="372">
        <v>10000</v>
      </c>
      <c r="AD46" s="372">
        <v>0</v>
      </c>
      <c r="AE46" s="372">
        <v>0</v>
      </c>
      <c r="AF46" s="372">
        <v>0</v>
      </c>
      <c r="AG46" s="372">
        <v>0</v>
      </c>
      <c r="AH46" s="372">
        <v>0</v>
      </c>
      <c r="AI46" s="372">
        <v>0</v>
      </c>
      <c r="AJ46" s="372">
        <v>0</v>
      </c>
      <c r="AK46" s="372">
        <v>0</v>
      </c>
      <c r="AL46" s="372">
        <v>1008170</v>
      </c>
      <c r="AM46" s="372"/>
      <c r="AN46" s="372">
        <v>543028</v>
      </c>
      <c r="AO46" s="372">
        <v>11000</v>
      </c>
      <c r="AP46" s="372">
        <v>166590</v>
      </c>
      <c r="AQ46" s="372">
        <v>21246</v>
      </c>
      <c r="AR46" s="372">
        <v>46709</v>
      </c>
      <c r="AS46" s="372">
        <v>0</v>
      </c>
      <c r="AT46" s="372">
        <v>20436</v>
      </c>
      <c r="AU46" s="372">
        <v>4784</v>
      </c>
      <c r="AV46" s="372">
        <v>5250</v>
      </c>
      <c r="AW46" s="372">
        <v>421</v>
      </c>
      <c r="AX46" s="372">
        <v>0</v>
      </c>
      <c r="AY46" s="372">
        <v>14951</v>
      </c>
      <c r="AZ46" s="372">
        <v>4950</v>
      </c>
      <c r="BA46" s="372">
        <v>2750</v>
      </c>
      <c r="BB46" s="372">
        <v>3000</v>
      </c>
      <c r="BC46" s="372">
        <v>13360</v>
      </c>
      <c r="BD46" s="372">
        <v>14222</v>
      </c>
      <c r="BE46" s="372">
        <v>4250</v>
      </c>
      <c r="BF46" s="372">
        <v>56723</v>
      </c>
      <c r="BG46" s="372">
        <v>4000</v>
      </c>
      <c r="BH46" s="372">
        <v>0</v>
      </c>
      <c r="BI46" s="372">
        <v>5250</v>
      </c>
      <c r="BJ46" s="372">
        <v>5500</v>
      </c>
      <c r="BK46" s="372">
        <v>0</v>
      </c>
      <c r="BL46" s="372">
        <v>1000</v>
      </c>
      <c r="BM46" s="372">
        <v>6518</v>
      </c>
      <c r="BN46" s="372">
        <v>0</v>
      </c>
      <c r="BO46" s="372">
        <v>5950</v>
      </c>
      <c r="BP46" s="372">
        <v>12459</v>
      </c>
      <c r="BQ46" s="372">
        <v>0</v>
      </c>
      <c r="BR46" s="372">
        <v>47805</v>
      </c>
      <c r="BS46" s="372">
        <v>0</v>
      </c>
      <c r="BT46" s="372">
        <v>18590</v>
      </c>
      <c r="BU46" s="372">
        <v>16329</v>
      </c>
      <c r="BV46" s="372">
        <v>0</v>
      </c>
      <c r="BW46" s="372">
        <v>0</v>
      </c>
      <c r="BX46" s="372">
        <v>0</v>
      </c>
      <c r="BY46" s="372">
        <v>0</v>
      </c>
      <c r="BZ46" s="372">
        <v>0</v>
      </c>
      <c r="CA46" s="372">
        <v>1057071</v>
      </c>
      <c r="CB46" s="372"/>
      <c r="CC46" s="372">
        <v>5553</v>
      </c>
      <c r="CD46" s="372">
        <v>0</v>
      </c>
      <c r="CE46" s="372">
        <v>0</v>
      </c>
      <c r="CF46" s="372">
        <v>5553</v>
      </c>
      <c r="CG46" s="372"/>
      <c r="CH46" s="372">
        <v>0</v>
      </c>
      <c r="CI46" s="372">
        <v>1552.75</v>
      </c>
      <c r="CJ46" s="372">
        <v>0</v>
      </c>
      <c r="CK46" s="372">
        <v>0</v>
      </c>
      <c r="CL46" s="372">
        <v>0</v>
      </c>
      <c r="CM46" s="372">
        <v>0</v>
      </c>
      <c r="CN46" s="372">
        <v>4000</v>
      </c>
      <c r="CO46" s="372">
        <v>0</v>
      </c>
      <c r="CP46" s="372">
        <v>5552.75</v>
      </c>
      <c r="CQ46" s="372"/>
      <c r="CR46" s="372">
        <v>83155.589999999967</v>
      </c>
      <c r="CS46" s="372">
        <v>0</v>
      </c>
      <c r="CT46" s="372">
        <v>0</v>
      </c>
      <c r="CU46" s="372">
        <v>0</v>
      </c>
      <c r="CV46" s="372">
        <v>0</v>
      </c>
      <c r="CW46" s="372">
        <v>0</v>
      </c>
      <c r="CX46" s="372">
        <v>83155.589999999967</v>
      </c>
      <c r="CY46" s="372"/>
      <c r="CZ46" s="117"/>
      <c r="DA46" s="374"/>
      <c r="DB46" s="117"/>
      <c r="DC46" s="374"/>
      <c r="DD46" s="375"/>
      <c r="DE46" s="117"/>
      <c r="DF46" s="117"/>
      <c r="DG46" s="372"/>
      <c r="DH46" s="376"/>
      <c r="DI46" s="377"/>
      <c r="DJ46" s="372"/>
      <c r="DK46" s="372">
        <v>112866.38</v>
      </c>
      <c r="DL46" s="372">
        <v>2286.1400000000012</v>
      </c>
      <c r="DM46" s="372">
        <v>115152.52</v>
      </c>
      <c r="DN46" s="372">
        <v>61373.380000000005</v>
      </c>
      <c r="DO46" s="372">
        <v>0.14000000000123691</v>
      </c>
      <c r="DP46" s="372">
        <v>61373.520000000004</v>
      </c>
      <c r="DQ46" s="373"/>
      <c r="DR46" s="372"/>
      <c r="DS46" s="378"/>
      <c r="DT46" s="378"/>
    </row>
    <row r="47" spans="1:124" ht="14.25">
      <c r="A47" s="371">
        <v>782</v>
      </c>
      <c r="B47" s="381">
        <v>9162086</v>
      </c>
      <c r="C47" s="68">
        <v>2086</v>
      </c>
      <c r="D47" s="120"/>
      <c r="E47" s="120" t="s">
        <v>279</v>
      </c>
      <c r="F47" s="120"/>
      <c r="G47" s="120"/>
      <c r="H47" s="68"/>
      <c r="I47" s="372">
        <v>234984.09000000029</v>
      </c>
      <c r="J47" s="372">
        <v>10144.000000000007</v>
      </c>
      <c r="K47" s="372">
        <v>0</v>
      </c>
      <c r="L47" s="372">
        <v>-7.2759576141834259E-12</v>
      </c>
      <c r="M47" s="372">
        <v>0</v>
      </c>
      <c r="N47" s="372">
        <v>30551.579999999987</v>
      </c>
      <c r="O47" s="372">
        <v>275679.67000000027</v>
      </c>
      <c r="P47" s="372"/>
      <c r="Q47" s="372">
        <v>872486</v>
      </c>
      <c r="R47" s="372">
        <v>0</v>
      </c>
      <c r="S47" s="372">
        <v>142667</v>
      </c>
      <c r="T47" s="372">
        <v>0</v>
      </c>
      <c r="U47" s="372">
        <v>47180</v>
      </c>
      <c r="V47" s="372">
        <v>38723</v>
      </c>
      <c r="W47" s="372">
        <v>0</v>
      </c>
      <c r="X47" s="372">
        <v>0</v>
      </c>
      <c r="Y47" s="372">
        <v>34589</v>
      </c>
      <c r="Z47" s="372">
        <v>7500</v>
      </c>
      <c r="AA47" s="372">
        <v>0</v>
      </c>
      <c r="AB47" s="372">
        <v>0</v>
      </c>
      <c r="AC47" s="372">
        <v>10000</v>
      </c>
      <c r="AD47" s="372">
        <v>0</v>
      </c>
      <c r="AE47" s="372">
        <v>0</v>
      </c>
      <c r="AF47" s="372">
        <v>71181</v>
      </c>
      <c r="AG47" s="372">
        <v>9000</v>
      </c>
      <c r="AH47" s="372">
        <v>0</v>
      </c>
      <c r="AI47" s="372">
        <v>0</v>
      </c>
      <c r="AJ47" s="372">
        <v>0</v>
      </c>
      <c r="AK47" s="372">
        <v>0</v>
      </c>
      <c r="AL47" s="372">
        <v>1233326</v>
      </c>
      <c r="AM47" s="372"/>
      <c r="AN47" s="372">
        <v>494155</v>
      </c>
      <c r="AO47" s="372">
        <v>8000</v>
      </c>
      <c r="AP47" s="372">
        <v>271602</v>
      </c>
      <c r="AQ47" s="372">
        <v>19197</v>
      </c>
      <c r="AR47" s="372">
        <v>67479</v>
      </c>
      <c r="AS47" s="372">
        <v>3562</v>
      </c>
      <c r="AT47" s="372">
        <v>68660</v>
      </c>
      <c r="AU47" s="372">
        <v>5815</v>
      </c>
      <c r="AV47" s="372">
        <v>5000</v>
      </c>
      <c r="AW47" s="372">
        <v>1265</v>
      </c>
      <c r="AX47" s="372">
        <v>0</v>
      </c>
      <c r="AY47" s="372">
        <v>17982</v>
      </c>
      <c r="AZ47" s="372">
        <v>3872</v>
      </c>
      <c r="BA47" s="372">
        <v>3269</v>
      </c>
      <c r="BB47" s="372">
        <v>463</v>
      </c>
      <c r="BC47" s="372">
        <v>10650</v>
      </c>
      <c r="BD47" s="372">
        <v>10230</v>
      </c>
      <c r="BE47" s="372">
        <v>4145</v>
      </c>
      <c r="BF47" s="372">
        <v>69442</v>
      </c>
      <c r="BG47" s="372">
        <v>2915</v>
      </c>
      <c r="BH47" s="372">
        <v>0</v>
      </c>
      <c r="BI47" s="372">
        <v>3000</v>
      </c>
      <c r="BJ47" s="372">
        <v>11440</v>
      </c>
      <c r="BK47" s="372">
        <v>0</v>
      </c>
      <c r="BL47" s="372">
        <v>0</v>
      </c>
      <c r="BM47" s="372">
        <v>3261</v>
      </c>
      <c r="BN47" s="372">
        <v>0</v>
      </c>
      <c r="BO47" s="372">
        <v>1315</v>
      </c>
      <c r="BP47" s="372">
        <v>8235</v>
      </c>
      <c r="BQ47" s="372">
        <v>0</v>
      </c>
      <c r="BR47" s="372">
        <v>37150</v>
      </c>
      <c r="BS47" s="372">
        <v>0</v>
      </c>
      <c r="BT47" s="372">
        <v>35615</v>
      </c>
      <c r="BU47" s="372">
        <v>14912</v>
      </c>
      <c r="BV47" s="372">
        <v>0</v>
      </c>
      <c r="BW47" s="372">
        <v>0</v>
      </c>
      <c r="BX47" s="372">
        <v>0</v>
      </c>
      <c r="BY47" s="372">
        <v>72137</v>
      </c>
      <c r="BZ47" s="372">
        <v>8045</v>
      </c>
      <c r="CA47" s="372">
        <v>1262813</v>
      </c>
      <c r="CB47" s="372"/>
      <c r="CC47" s="372">
        <v>5710</v>
      </c>
      <c r="CD47" s="372">
        <v>0</v>
      </c>
      <c r="CE47" s="372">
        <v>0</v>
      </c>
      <c r="CF47" s="372">
        <v>5710</v>
      </c>
      <c r="CG47" s="372"/>
      <c r="CH47" s="372">
        <v>0</v>
      </c>
      <c r="CI47" s="372">
        <v>5710</v>
      </c>
      <c r="CJ47" s="372">
        <v>0</v>
      </c>
      <c r="CK47" s="372">
        <v>0</v>
      </c>
      <c r="CL47" s="372">
        <v>0</v>
      </c>
      <c r="CM47" s="372">
        <v>0</v>
      </c>
      <c r="CN47" s="372">
        <v>0</v>
      </c>
      <c r="CO47" s="372">
        <v>0</v>
      </c>
      <c r="CP47" s="372">
        <v>5710</v>
      </c>
      <c r="CQ47" s="372"/>
      <c r="CR47" s="372">
        <v>215642.09000000029</v>
      </c>
      <c r="CS47" s="372">
        <v>0</v>
      </c>
      <c r="CT47" s="372">
        <v>0</v>
      </c>
      <c r="CU47" s="372">
        <v>-7.2759576141834259E-12</v>
      </c>
      <c r="CV47" s="372">
        <v>0</v>
      </c>
      <c r="CW47" s="372">
        <v>30550.579999999987</v>
      </c>
      <c r="CX47" s="372">
        <v>246192.67000000027</v>
      </c>
      <c r="CY47" s="372"/>
      <c r="CZ47" s="117"/>
      <c r="DA47" s="374"/>
      <c r="DB47" s="117"/>
      <c r="DC47" s="374"/>
      <c r="DD47" s="375"/>
      <c r="DE47" s="117"/>
      <c r="DF47" s="117"/>
      <c r="DG47" s="372"/>
      <c r="DH47" s="376"/>
      <c r="DI47" s="377"/>
      <c r="DJ47" s="372"/>
      <c r="DK47" s="372">
        <v>48053.149999999965</v>
      </c>
      <c r="DL47" s="372">
        <v>9048.6100000000042</v>
      </c>
      <c r="DM47" s="372">
        <v>57101.759999999966</v>
      </c>
      <c r="DN47" s="372">
        <v>-45780.850000000035</v>
      </c>
      <c r="DO47" s="372">
        <v>-0.38999999999577994</v>
      </c>
      <c r="DP47" s="372">
        <v>-45781.240000000034</v>
      </c>
      <c r="DQ47" s="373"/>
      <c r="DR47" s="372"/>
      <c r="DS47" s="378"/>
      <c r="DT47" s="378"/>
    </row>
    <row r="48" spans="1:124" ht="14.25">
      <c r="A48" s="371">
        <v>125</v>
      </c>
      <c r="B48" s="381">
        <v>9167019</v>
      </c>
      <c r="C48" s="68">
        <v>7019</v>
      </c>
      <c r="D48" s="120"/>
      <c r="E48" s="120" t="s">
        <v>706</v>
      </c>
      <c r="F48" s="120"/>
      <c r="G48" s="120"/>
      <c r="H48" s="68"/>
      <c r="I48" s="372">
        <v>2956150.6700000009</v>
      </c>
      <c r="J48" s="372">
        <v>6888.8100000000559</v>
      </c>
      <c r="K48" s="372">
        <v>0</v>
      </c>
      <c r="L48" s="372">
        <v>25496.470000000005</v>
      </c>
      <c r="M48" s="372">
        <v>0</v>
      </c>
      <c r="N48" s="372">
        <v>0</v>
      </c>
      <c r="O48" s="372">
        <v>2988535.9500000011</v>
      </c>
      <c r="P48" s="372"/>
      <c r="Q48" s="372">
        <v>3368086</v>
      </c>
      <c r="R48" s="372">
        <v>0</v>
      </c>
      <c r="S48" s="372">
        <v>2648733</v>
      </c>
      <c r="T48" s="372">
        <v>0</v>
      </c>
      <c r="U48" s="372">
        <v>102980</v>
      </c>
      <c r="V48" s="372">
        <v>18976</v>
      </c>
      <c r="W48" s="372">
        <v>138304</v>
      </c>
      <c r="X48" s="372">
        <v>0</v>
      </c>
      <c r="Y48" s="372">
        <v>5000</v>
      </c>
      <c r="Z48" s="372">
        <v>0</v>
      </c>
      <c r="AA48" s="372">
        <v>0</v>
      </c>
      <c r="AB48" s="372">
        <v>0</v>
      </c>
      <c r="AC48" s="372">
        <v>35000</v>
      </c>
      <c r="AD48" s="372">
        <v>0</v>
      </c>
      <c r="AE48" s="372">
        <v>0</v>
      </c>
      <c r="AF48" s="372">
        <v>0</v>
      </c>
      <c r="AG48" s="372">
        <v>0</v>
      </c>
      <c r="AH48" s="372">
        <v>0</v>
      </c>
      <c r="AI48" s="372">
        <v>0</v>
      </c>
      <c r="AJ48" s="372">
        <v>0</v>
      </c>
      <c r="AK48" s="372">
        <v>0</v>
      </c>
      <c r="AL48" s="372">
        <v>6317079</v>
      </c>
      <c r="AM48" s="372"/>
      <c r="AN48" s="372">
        <v>2928752</v>
      </c>
      <c r="AO48" s="372">
        <v>0</v>
      </c>
      <c r="AP48" s="372">
        <v>1956286</v>
      </c>
      <c r="AQ48" s="372">
        <v>79326</v>
      </c>
      <c r="AR48" s="372">
        <v>406625</v>
      </c>
      <c r="AS48" s="372">
        <v>0</v>
      </c>
      <c r="AT48" s="372">
        <v>0</v>
      </c>
      <c r="AU48" s="372">
        <v>38600</v>
      </c>
      <c r="AV48" s="372">
        <v>35000</v>
      </c>
      <c r="AW48" s="372">
        <v>0</v>
      </c>
      <c r="AX48" s="372">
        <v>8000</v>
      </c>
      <c r="AY48" s="372">
        <v>81251</v>
      </c>
      <c r="AZ48" s="372">
        <v>6376</v>
      </c>
      <c r="BA48" s="372">
        <v>75684</v>
      </c>
      <c r="BB48" s="372">
        <v>9450</v>
      </c>
      <c r="BC48" s="372">
        <v>66150</v>
      </c>
      <c r="BD48" s="372">
        <v>0</v>
      </c>
      <c r="BE48" s="372">
        <v>5500</v>
      </c>
      <c r="BF48" s="372">
        <v>213503</v>
      </c>
      <c r="BG48" s="372">
        <v>6000</v>
      </c>
      <c r="BH48" s="372">
        <v>0</v>
      </c>
      <c r="BI48" s="372">
        <v>11300</v>
      </c>
      <c r="BJ48" s="372">
        <v>34371</v>
      </c>
      <c r="BK48" s="372">
        <v>18424</v>
      </c>
      <c r="BL48" s="372">
        <v>0</v>
      </c>
      <c r="BM48" s="372">
        <v>2714</v>
      </c>
      <c r="BN48" s="372">
        <v>30000</v>
      </c>
      <c r="BO48" s="372">
        <v>38620</v>
      </c>
      <c r="BP48" s="372">
        <v>37974</v>
      </c>
      <c r="BQ48" s="372">
        <v>0</v>
      </c>
      <c r="BR48" s="372">
        <v>46887</v>
      </c>
      <c r="BS48" s="372">
        <v>32000</v>
      </c>
      <c r="BT48" s="372">
        <v>63731</v>
      </c>
      <c r="BU48" s="372">
        <v>55322</v>
      </c>
      <c r="BV48" s="372">
        <v>0</v>
      </c>
      <c r="BW48" s="372">
        <v>0</v>
      </c>
      <c r="BX48" s="372">
        <v>1525326</v>
      </c>
      <c r="BY48" s="372">
        <v>0</v>
      </c>
      <c r="BZ48" s="372">
        <v>0</v>
      </c>
      <c r="CA48" s="372">
        <v>7813172</v>
      </c>
      <c r="CB48" s="372"/>
      <c r="CC48" s="372">
        <v>15796</v>
      </c>
      <c r="CD48" s="372">
        <v>0</v>
      </c>
      <c r="CE48" s="372">
        <v>1525326</v>
      </c>
      <c r="CF48" s="372">
        <v>1541122</v>
      </c>
      <c r="CG48" s="372"/>
      <c r="CH48" s="372">
        <v>0</v>
      </c>
      <c r="CI48" s="372">
        <v>1566618</v>
      </c>
      <c r="CJ48" s="372">
        <v>0</v>
      </c>
      <c r="CK48" s="372">
        <v>0</v>
      </c>
      <c r="CL48" s="372">
        <v>0</v>
      </c>
      <c r="CM48" s="372">
        <v>0</v>
      </c>
      <c r="CN48" s="372">
        <v>0</v>
      </c>
      <c r="CO48" s="372">
        <v>0</v>
      </c>
      <c r="CP48" s="372">
        <v>1566618</v>
      </c>
      <c r="CQ48" s="372"/>
      <c r="CR48" s="372">
        <v>1466946.4800000009</v>
      </c>
      <c r="CS48" s="372">
        <v>0</v>
      </c>
      <c r="CT48" s="372">
        <v>0</v>
      </c>
      <c r="CU48" s="372">
        <v>0.47000000000480213</v>
      </c>
      <c r="CV48" s="372">
        <v>0</v>
      </c>
      <c r="CW48" s="372">
        <v>0</v>
      </c>
      <c r="CX48" s="372">
        <v>1466946.9500000009</v>
      </c>
      <c r="CY48" s="372"/>
      <c r="CZ48" s="117"/>
      <c r="DA48" s="374"/>
      <c r="DB48" s="117"/>
      <c r="DC48" s="374"/>
      <c r="DD48" s="375"/>
      <c r="DE48" s="117"/>
      <c r="DF48" s="117"/>
      <c r="DG48" s="372"/>
      <c r="DH48" s="376"/>
      <c r="DI48" s="377"/>
      <c r="DJ48" s="372"/>
      <c r="DK48" s="372">
        <v>475556.53999999969</v>
      </c>
      <c r="DL48" s="372">
        <v>0</v>
      </c>
      <c r="DM48" s="372">
        <v>475556.53999999969</v>
      </c>
      <c r="DN48" s="372">
        <v>465766.53999999969</v>
      </c>
      <c r="DO48" s="372">
        <v>0</v>
      </c>
      <c r="DP48" s="372">
        <v>465766.53999999969</v>
      </c>
      <c r="DQ48" s="373"/>
      <c r="DR48" s="372"/>
      <c r="DS48" s="378"/>
      <c r="DT48" s="378"/>
    </row>
    <row r="49" spans="1:127" ht="14.25">
      <c r="A49" s="371">
        <v>892</v>
      </c>
      <c r="B49" s="381">
        <v>9162160</v>
      </c>
      <c r="C49" s="68">
        <v>2160</v>
      </c>
      <c r="D49" s="120"/>
      <c r="E49" s="120" t="s">
        <v>218</v>
      </c>
      <c r="F49" s="120"/>
      <c r="G49" s="120"/>
      <c r="H49" s="68"/>
      <c r="I49" s="372">
        <v>167926.22000000044</v>
      </c>
      <c r="J49" s="372">
        <v>94249</v>
      </c>
      <c r="K49" s="372">
        <v>0</v>
      </c>
      <c r="L49" s="372">
        <v>11014.769999999995</v>
      </c>
      <c r="M49" s="372">
        <v>0</v>
      </c>
      <c r="N49" s="372">
        <v>0</v>
      </c>
      <c r="O49" s="372">
        <v>273189.99000000046</v>
      </c>
      <c r="P49" s="372"/>
      <c r="Q49" s="372">
        <v>2650225</v>
      </c>
      <c r="R49" s="372">
        <v>0</v>
      </c>
      <c r="S49" s="372">
        <v>144779</v>
      </c>
      <c r="T49" s="372">
        <v>0</v>
      </c>
      <c r="U49" s="372">
        <v>111450</v>
      </c>
      <c r="V49" s="372">
        <v>102656</v>
      </c>
      <c r="W49" s="372">
        <v>0</v>
      </c>
      <c r="X49" s="372">
        <v>36160</v>
      </c>
      <c r="Y49" s="372">
        <v>23713</v>
      </c>
      <c r="Z49" s="372">
        <v>0</v>
      </c>
      <c r="AA49" s="372">
        <v>0</v>
      </c>
      <c r="AB49" s="372">
        <v>0</v>
      </c>
      <c r="AC49" s="372">
        <v>101400</v>
      </c>
      <c r="AD49" s="372">
        <v>58389</v>
      </c>
      <c r="AE49" s="372">
        <v>0</v>
      </c>
      <c r="AF49" s="372">
        <v>0</v>
      </c>
      <c r="AG49" s="372">
        <v>0</v>
      </c>
      <c r="AH49" s="372">
        <v>0</v>
      </c>
      <c r="AI49" s="372">
        <v>0</v>
      </c>
      <c r="AJ49" s="372">
        <v>0</v>
      </c>
      <c r="AK49" s="372">
        <v>0</v>
      </c>
      <c r="AL49" s="372">
        <v>3228772</v>
      </c>
      <c r="AM49" s="372"/>
      <c r="AN49" s="372">
        <v>1676675</v>
      </c>
      <c r="AO49" s="372">
        <v>0</v>
      </c>
      <c r="AP49" s="372">
        <v>476868</v>
      </c>
      <c r="AQ49" s="372">
        <v>86508</v>
      </c>
      <c r="AR49" s="372">
        <v>179259</v>
      </c>
      <c r="AS49" s="372">
        <v>0</v>
      </c>
      <c r="AT49" s="372">
        <v>77657</v>
      </c>
      <c r="AU49" s="372">
        <v>17233</v>
      </c>
      <c r="AV49" s="372">
        <v>8700</v>
      </c>
      <c r="AW49" s="372">
        <v>18179</v>
      </c>
      <c r="AX49" s="372">
        <v>1000</v>
      </c>
      <c r="AY49" s="372">
        <v>24546</v>
      </c>
      <c r="AZ49" s="372">
        <v>8165</v>
      </c>
      <c r="BA49" s="372">
        <v>76152</v>
      </c>
      <c r="BB49" s="372">
        <v>8990</v>
      </c>
      <c r="BC49" s="372">
        <v>65777</v>
      </c>
      <c r="BD49" s="372">
        <v>24950</v>
      </c>
      <c r="BE49" s="372">
        <v>18934</v>
      </c>
      <c r="BF49" s="372">
        <v>175874</v>
      </c>
      <c r="BG49" s="372">
        <v>4100</v>
      </c>
      <c r="BH49" s="372">
        <v>0</v>
      </c>
      <c r="BI49" s="372">
        <v>2971</v>
      </c>
      <c r="BJ49" s="372">
        <v>15824</v>
      </c>
      <c r="BK49" s="372">
        <v>0</v>
      </c>
      <c r="BL49" s="372">
        <v>0</v>
      </c>
      <c r="BM49" s="372">
        <v>12000</v>
      </c>
      <c r="BN49" s="372">
        <v>0</v>
      </c>
      <c r="BO49" s="372">
        <v>9492</v>
      </c>
      <c r="BP49" s="372">
        <v>28493</v>
      </c>
      <c r="BQ49" s="372">
        <v>0</v>
      </c>
      <c r="BR49" s="372">
        <v>128817</v>
      </c>
      <c r="BS49" s="372">
        <v>39112</v>
      </c>
      <c r="BT49" s="372">
        <v>60764</v>
      </c>
      <c r="BU49" s="372">
        <v>19557</v>
      </c>
      <c r="BV49" s="372">
        <v>0</v>
      </c>
      <c r="BW49" s="372">
        <v>0</v>
      </c>
      <c r="BX49" s="372">
        <v>49910</v>
      </c>
      <c r="BY49" s="372">
        <v>0</v>
      </c>
      <c r="BZ49" s="372">
        <v>0</v>
      </c>
      <c r="CA49" s="372">
        <v>3316507</v>
      </c>
      <c r="CB49" s="372"/>
      <c r="CC49" s="372">
        <v>10000</v>
      </c>
      <c r="CD49" s="372">
        <v>0</v>
      </c>
      <c r="CE49" s="372">
        <v>49910</v>
      </c>
      <c r="CF49" s="372">
        <v>59910</v>
      </c>
      <c r="CG49" s="372"/>
      <c r="CH49" s="372">
        <v>0</v>
      </c>
      <c r="CI49" s="372">
        <v>35000</v>
      </c>
      <c r="CJ49" s="372">
        <v>11014</v>
      </c>
      <c r="CK49" s="372">
        <v>0</v>
      </c>
      <c r="CL49" s="372">
        <v>0</v>
      </c>
      <c r="CM49" s="372">
        <v>0</v>
      </c>
      <c r="CN49" s="372">
        <v>12110</v>
      </c>
      <c r="CO49" s="372">
        <v>12801</v>
      </c>
      <c r="CP49" s="372">
        <v>70925</v>
      </c>
      <c r="CQ49" s="372"/>
      <c r="CR49" s="372">
        <v>82371.220000000438</v>
      </c>
      <c r="CS49" s="372">
        <v>92069</v>
      </c>
      <c r="CT49" s="372">
        <v>0</v>
      </c>
      <c r="CU49" s="372">
        <v>-0.23000000000502041</v>
      </c>
      <c r="CV49" s="372">
        <v>0</v>
      </c>
      <c r="CW49" s="372">
        <v>0</v>
      </c>
      <c r="CX49" s="372">
        <v>174439.99000000043</v>
      </c>
      <c r="CY49" s="372"/>
      <c r="CZ49" s="117"/>
      <c r="DA49" s="374"/>
      <c r="DB49" s="117"/>
      <c r="DC49" s="374"/>
      <c r="DD49" s="375"/>
      <c r="DE49" s="117"/>
      <c r="DF49" s="117"/>
      <c r="DG49" s="372"/>
      <c r="DH49" s="376"/>
      <c r="DI49" s="377"/>
      <c r="DJ49" s="372"/>
      <c r="DK49" s="372">
        <v>130271.9700000001</v>
      </c>
      <c r="DL49" s="372">
        <v>11423.39</v>
      </c>
      <c r="DM49" s="372">
        <v>141695.3600000001</v>
      </c>
      <c r="DN49" s="372">
        <v>57787.970000000103</v>
      </c>
      <c r="DO49" s="372">
        <v>-0.61000000000058208</v>
      </c>
      <c r="DP49" s="372">
        <v>57787.360000000102</v>
      </c>
      <c r="DQ49" s="373"/>
      <c r="DR49" s="372"/>
      <c r="DS49" s="378"/>
      <c r="DT49" s="378"/>
    </row>
    <row r="50" spans="1:127" ht="15">
      <c r="A50" s="371">
        <v>855</v>
      </c>
      <c r="B50" s="381">
        <v>9165204</v>
      </c>
      <c r="C50" s="68">
        <v>5204</v>
      </c>
      <c r="D50" s="120"/>
      <c r="E50" s="120" t="s">
        <v>730</v>
      </c>
      <c r="F50" s="120"/>
      <c r="G50" s="120"/>
      <c r="H50" s="68"/>
      <c r="I50" s="372">
        <v>224033.08999999915</v>
      </c>
      <c r="J50" s="372">
        <v>0</v>
      </c>
      <c r="K50" s="372">
        <v>0</v>
      </c>
      <c r="L50" s="372">
        <v>0</v>
      </c>
      <c r="M50" s="372">
        <v>0</v>
      </c>
      <c r="N50" s="372">
        <v>0</v>
      </c>
      <c r="O50" s="372">
        <v>224033.08999999915</v>
      </c>
      <c r="P50" s="379"/>
      <c r="Q50" s="372">
        <v>1636217.66</v>
      </c>
      <c r="R50" s="372">
        <v>0</v>
      </c>
      <c r="S50" s="372">
        <v>147901.25</v>
      </c>
      <c r="T50" s="372">
        <v>0</v>
      </c>
      <c r="U50" s="372">
        <v>57850</v>
      </c>
      <c r="V50" s="372">
        <v>76875.600000000006</v>
      </c>
      <c r="W50" s="372">
        <v>7564</v>
      </c>
      <c r="X50" s="372">
        <v>11571</v>
      </c>
      <c r="Y50" s="372">
        <v>10000</v>
      </c>
      <c r="Z50" s="372">
        <v>0</v>
      </c>
      <c r="AA50" s="372">
        <v>0</v>
      </c>
      <c r="AB50" s="372">
        <v>0</v>
      </c>
      <c r="AC50" s="372">
        <v>0</v>
      </c>
      <c r="AD50" s="372">
        <v>5500</v>
      </c>
      <c r="AE50" s="372">
        <v>0</v>
      </c>
      <c r="AF50" s="372">
        <v>0</v>
      </c>
      <c r="AG50" s="372">
        <v>0</v>
      </c>
      <c r="AH50" s="372">
        <v>0</v>
      </c>
      <c r="AI50" s="372">
        <v>0</v>
      </c>
      <c r="AJ50" s="372">
        <v>0</v>
      </c>
      <c r="AK50" s="372">
        <v>0</v>
      </c>
      <c r="AL50" s="372">
        <v>1953479.51</v>
      </c>
      <c r="AM50" s="379"/>
      <c r="AN50" s="372">
        <v>992903</v>
      </c>
      <c r="AO50" s="372">
        <v>15883</v>
      </c>
      <c r="AP50" s="372">
        <v>382557</v>
      </c>
      <c r="AQ50" s="372">
        <v>84923</v>
      </c>
      <c r="AR50" s="372">
        <v>118100</v>
      </c>
      <c r="AS50" s="372">
        <v>0</v>
      </c>
      <c r="AT50" s="372">
        <v>46457</v>
      </c>
      <c r="AU50" s="372">
        <v>2090</v>
      </c>
      <c r="AV50" s="372">
        <v>9720</v>
      </c>
      <c r="AW50" s="372">
        <v>3961</v>
      </c>
      <c r="AX50" s="372">
        <v>0</v>
      </c>
      <c r="AY50" s="372">
        <v>31205</v>
      </c>
      <c r="AZ50" s="372">
        <v>7250</v>
      </c>
      <c r="BA50" s="372">
        <v>6000</v>
      </c>
      <c r="BB50" s="372">
        <v>8012</v>
      </c>
      <c r="BC50" s="372">
        <v>25121</v>
      </c>
      <c r="BD50" s="372">
        <v>10210</v>
      </c>
      <c r="BE50" s="372">
        <v>7905</v>
      </c>
      <c r="BF50" s="372">
        <v>29480</v>
      </c>
      <c r="BG50" s="372">
        <v>5800</v>
      </c>
      <c r="BH50" s="372">
        <v>1300</v>
      </c>
      <c r="BI50" s="372">
        <v>6475</v>
      </c>
      <c r="BJ50" s="372">
        <v>4680</v>
      </c>
      <c r="BK50" s="372">
        <v>2000</v>
      </c>
      <c r="BL50" s="372">
        <v>4790</v>
      </c>
      <c r="BM50" s="372">
        <v>4400</v>
      </c>
      <c r="BN50" s="372">
        <v>0</v>
      </c>
      <c r="BO50" s="372">
        <v>7712</v>
      </c>
      <c r="BP50" s="372">
        <v>15621</v>
      </c>
      <c r="BQ50" s="372">
        <v>0</v>
      </c>
      <c r="BR50" s="372">
        <v>70715</v>
      </c>
      <c r="BS50" s="372">
        <v>3000</v>
      </c>
      <c r="BT50" s="372">
        <v>13050</v>
      </c>
      <c r="BU50" s="372">
        <v>27667</v>
      </c>
      <c r="BV50" s="372">
        <v>0</v>
      </c>
      <c r="BW50" s="372">
        <v>0</v>
      </c>
      <c r="BX50" s="372">
        <v>0</v>
      </c>
      <c r="BY50" s="372">
        <v>0</v>
      </c>
      <c r="BZ50" s="372">
        <v>0</v>
      </c>
      <c r="CA50" s="372">
        <v>1948987</v>
      </c>
      <c r="CB50" s="379"/>
      <c r="CC50" s="372">
        <v>0</v>
      </c>
      <c r="CD50" s="372">
        <v>0</v>
      </c>
      <c r="CE50" s="372">
        <v>0</v>
      </c>
      <c r="CF50" s="372">
        <v>0</v>
      </c>
      <c r="CG50" s="379"/>
      <c r="CH50" s="372">
        <v>0</v>
      </c>
      <c r="CI50" s="372">
        <v>0</v>
      </c>
      <c r="CJ50" s="372">
        <v>0</v>
      </c>
      <c r="CK50" s="372">
        <v>0</v>
      </c>
      <c r="CL50" s="372">
        <v>0</v>
      </c>
      <c r="CM50" s="372">
        <v>0</v>
      </c>
      <c r="CN50" s="372">
        <v>0</v>
      </c>
      <c r="CO50" s="372">
        <v>0</v>
      </c>
      <c r="CP50" s="372">
        <v>0</v>
      </c>
      <c r="CQ50" s="380"/>
      <c r="CR50" s="372">
        <v>228525.59999999893</v>
      </c>
      <c r="CS50" s="372">
        <v>0</v>
      </c>
      <c r="CT50" s="372">
        <v>0</v>
      </c>
      <c r="CU50" s="372">
        <v>0</v>
      </c>
      <c r="CV50" s="372">
        <v>0</v>
      </c>
      <c r="CW50" s="372">
        <v>0</v>
      </c>
      <c r="CX50" s="372">
        <v>228525.59999999893</v>
      </c>
      <c r="CY50" s="372"/>
      <c r="CZ50" s="117"/>
      <c r="DA50" s="374"/>
      <c r="DB50" s="117"/>
      <c r="DC50" s="374"/>
      <c r="DD50" s="375"/>
      <c r="DE50" s="117"/>
      <c r="DF50" s="117"/>
      <c r="DG50" s="372"/>
      <c r="DH50" s="376"/>
      <c r="DI50" s="377"/>
      <c r="DJ50" s="372"/>
      <c r="DK50" s="372">
        <v>84432.010000000009</v>
      </c>
      <c r="DL50" s="372">
        <v>-1352.6699999999983</v>
      </c>
      <c r="DM50" s="372">
        <v>83079.340000000011</v>
      </c>
      <c r="DN50" s="372">
        <v>-31039.989999999991</v>
      </c>
      <c r="DO50" s="372">
        <v>0.33000000000174623</v>
      </c>
      <c r="DP50" s="372">
        <v>-31039.659999999989</v>
      </c>
      <c r="DQ50" s="373"/>
      <c r="DR50" s="372"/>
      <c r="DS50" s="378"/>
      <c r="DT50" s="378"/>
    </row>
    <row r="51" spans="1:127" ht="14.25">
      <c r="A51" s="371">
        <v>957</v>
      </c>
      <c r="B51" s="381">
        <v>9165219</v>
      </c>
      <c r="C51" s="68">
        <v>5219</v>
      </c>
      <c r="D51" s="120"/>
      <c r="E51" s="120" t="s">
        <v>703</v>
      </c>
      <c r="F51" s="120"/>
      <c r="G51" s="120"/>
      <c r="H51" s="68"/>
      <c r="I51" s="372">
        <v>362239.3100000007</v>
      </c>
      <c r="J51" s="372">
        <v>45932.2</v>
      </c>
      <c r="K51" s="372">
        <v>0</v>
      </c>
      <c r="L51" s="372">
        <v>9035.4200000000055</v>
      </c>
      <c r="M51" s="372">
        <v>0</v>
      </c>
      <c r="N51" s="372">
        <v>0</v>
      </c>
      <c r="O51" s="372">
        <v>417206.93000000069</v>
      </c>
      <c r="P51" s="372"/>
      <c r="Q51" s="372">
        <v>2141171</v>
      </c>
      <c r="R51" s="372">
        <v>0</v>
      </c>
      <c r="S51" s="372">
        <v>170087</v>
      </c>
      <c r="T51" s="372">
        <v>0</v>
      </c>
      <c r="U51" s="372">
        <v>104390</v>
      </c>
      <c r="V51" s="372">
        <v>75273</v>
      </c>
      <c r="W51" s="372">
        <v>0</v>
      </c>
      <c r="X51" s="372">
        <v>20010</v>
      </c>
      <c r="Y51" s="372">
        <v>30326</v>
      </c>
      <c r="Z51" s="372">
        <v>38040</v>
      </c>
      <c r="AA51" s="372">
        <v>0</v>
      </c>
      <c r="AB51" s="372">
        <v>0</v>
      </c>
      <c r="AC51" s="372">
        <v>0</v>
      </c>
      <c r="AD51" s="372">
        <v>0</v>
      </c>
      <c r="AE51" s="372">
        <v>0</v>
      </c>
      <c r="AF51" s="372">
        <v>0</v>
      </c>
      <c r="AG51" s="372">
        <v>0</v>
      </c>
      <c r="AH51" s="372">
        <v>0</v>
      </c>
      <c r="AI51" s="372">
        <v>0</v>
      </c>
      <c r="AJ51" s="372">
        <v>0</v>
      </c>
      <c r="AK51" s="372">
        <v>0</v>
      </c>
      <c r="AL51" s="372">
        <v>2579297</v>
      </c>
      <c r="AM51" s="372"/>
      <c r="AN51" s="372">
        <v>1268577</v>
      </c>
      <c r="AO51" s="372">
        <v>30000</v>
      </c>
      <c r="AP51" s="372">
        <v>430767</v>
      </c>
      <c r="AQ51" s="372">
        <v>60024</v>
      </c>
      <c r="AR51" s="372">
        <v>177078</v>
      </c>
      <c r="AS51" s="372">
        <v>77568</v>
      </c>
      <c r="AT51" s="372">
        <v>109499</v>
      </c>
      <c r="AU51" s="372">
        <v>1670</v>
      </c>
      <c r="AV51" s="372">
        <v>5000</v>
      </c>
      <c r="AW51" s="372">
        <v>1208</v>
      </c>
      <c r="AX51" s="372">
        <v>0</v>
      </c>
      <c r="AY51" s="372">
        <v>19875</v>
      </c>
      <c r="AZ51" s="372">
        <v>7945</v>
      </c>
      <c r="BA51" s="372">
        <v>33597</v>
      </c>
      <c r="BB51" s="372">
        <v>9030</v>
      </c>
      <c r="BC51" s="372">
        <v>33600</v>
      </c>
      <c r="BD51" s="372">
        <v>9009</v>
      </c>
      <c r="BE51" s="372">
        <v>9895</v>
      </c>
      <c r="BF51" s="372">
        <v>51114</v>
      </c>
      <c r="BG51" s="372">
        <v>4000</v>
      </c>
      <c r="BH51" s="372">
        <v>0</v>
      </c>
      <c r="BI51" s="372">
        <v>9968</v>
      </c>
      <c r="BJ51" s="372">
        <v>16729</v>
      </c>
      <c r="BK51" s="372">
        <v>5000</v>
      </c>
      <c r="BL51" s="372">
        <v>275</v>
      </c>
      <c r="BM51" s="372">
        <v>11635</v>
      </c>
      <c r="BN51" s="372">
        <v>0</v>
      </c>
      <c r="BO51" s="372">
        <v>11105</v>
      </c>
      <c r="BP51" s="372">
        <v>22038</v>
      </c>
      <c r="BQ51" s="372">
        <v>0</v>
      </c>
      <c r="BR51" s="372">
        <v>38981</v>
      </c>
      <c r="BS51" s="372">
        <v>88000</v>
      </c>
      <c r="BT51" s="372">
        <v>5220</v>
      </c>
      <c r="BU51" s="372">
        <v>53621</v>
      </c>
      <c r="BV51" s="372">
        <v>0</v>
      </c>
      <c r="BW51" s="372">
        <v>0</v>
      </c>
      <c r="BX51" s="372">
        <v>0</v>
      </c>
      <c r="BY51" s="372">
        <v>0</v>
      </c>
      <c r="BZ51" s="372">
        <v>0</v>
      </c>
      <c r="CA51" s="372">
        <v>2602028</v>
      </c>
      <c r="CB51" s="372"/>
      <c r="CC51" s="372">
        <v>8573</v>
      </c>
      <c r="CD51" s="372">
        <v>0</v>
      </c>
      <c r="CE51" s="372">
        <v>0</v>
      </c>
      <c r="CF51" s="372">
        <v>8573</v>
      </c>
      <c r="CG51" s="372"/>
      <c r="CH51" s="372">
        <v>0</v>
      </c>
      <c r="CI51" s="372">
        <v>17609</v>
      </c>
      <c r="CJ51" s="372">
        <v>0</v>
      </c>
      <c r="CK51" s="372">
        <v>0</v>
      </c>
      <c r="CL51" s="372">
        <v>0</v>
      </c>
      <c r="CM51" s="372">
        <v>0</v>
      </c>
      <c r="CN51" s="372">
        <v>0</v>
      </c>
      <c r="CO51" s="372">
        <v>0</v>
      </c>
      <c r="CP51" s="372">
        <v>17609</v>
      </c>
      <c r="CQ51" s="372"/>
      <c r="CR51" s="372">
        <v>385440.51000000071</v>
      </c>
      <c r="CS51" s="372">
        <v>0</v>
      </c>
      <c r="CT51" s="372">
        <v>0</v>
      </c>
      <c r="CU51" s="372">
        <v>-0.57999999999447027</v>
      </c>
      <c r="CV51" s="372">
        <v>0</v>
      </c>
      <c r="CW51" s="372">
        <v>0</v>
      </c>
      <c r="CX51" s="372">
        <v>385439.93000000069</v>
      </c>
      <c r="CY51" s="372"/>
      <c r="CZ51" s="117"/>
      <c r="DA51" s="374"/>
      <c r="DB51" s="117"/>
      <c r="DC51" s="374"/>
      <c r="DD51" s="375"/>
      <c r="DE51" s="117"/>
      <c r="DF51" s="117"/>
      <c r="DG51" s="372"/>
      <c r="DH51" s="376"/>
      <c r="DI51" s="377"/>
      <c r="DJ51" s="372"/>
      <c r="DK51" s="372">
        <v>-35544.629999999903</v>
      </c>
      <c r="DL51" s="372">
        <v>3767.0599999999977</v>
      </c>
      <c r="DM51" s="372">
        <v>-31777.569999999905</v>
      </c>
      <c r="DN51" s="372">
        <v>-75148.629999999903</v>
      </c>
      <c r="DO51" s="372">
        <v>3767.0599999999977</v>
      </c>
      <c r="DP51" s="372">
        <v>-71381.569999999905</v>
      </c>
      <c r="DQ51" s="373"/>
      <c r="DR51" s="372"/>
      <c r="DS51" s="378"/>
      <c r="DT51" s="378"/>
    </row>
    <row r="52" spans="1:127" ht="14.25">
      <c r="A52" s="371">
        <v>791</v>
      </c>
      <c r="B52" s="381">
        <v>9162146</v>
      </c>
      <c r="C52" s="68">
        <v>2146</v>
      </c>
      <c r="D52" s="120"/>
      <c r="E52" s="120" t="s">
        <v>734</v>
      </c>
      <c r="F52" s="120"/>
      <c r="G52" s="120"/>
      <c r="H52" s="68"/>
      <c r="I52" s="372">
        <v>10608.610000000044</v>
      </c>
      <c r="J52" s="372">
        <v>0</v>
      </c>
      <c r="K52" s="372">
        <v>0</v>
      </c>
      <c r="L52" s="372">
        <v>5650.26</v>
      </c>
      <c r="M52" s="372">
        <v>0</v>
      </c>
      <c r="N52" s="372">
        <v>-8437.5400000000664</v>
      </c>
      <c r="O52" s="372">
        <v>7821.3299999999781</v>
      </c>
      <c r="P52" s="372"/>
      <c r="Q52" s="372">
        <v>684533</v>
      </c>
      <c r="R52" s="372">
        <v>0</v>
      </c>
      <c r="S52" s="372">
        <v>155691</v>
      </c>
      <c r="T52" s="372">
        <v>0</v>
      </c>
      <c r="U52" s="372">
        <v>44840</v>
      </c>
      <c r="V52" s="372">
        <v>54028</v>
      </c>
      <c r="W52" s="372">
        <v>0</v>
      </c>
      <c r="X52" s="372">
        <v>0</v>
      </c>
      <c r="Y52" s="372">
        <v>17544</v>
      </c>
      <c r="Z52" s="372">
        <v>0</v>
      </c>
      <c r="AA52" s="372">
        <v>0</v>
      </c>
      <c r="AB52" s="372">
        <v>0</v>
      </c>
      <c r="AC52" s="372">
        <v>15000</v>
      </c>
      <c r="AD52" s="372">
        <v>0</v>
      </c>
      <c r="AE52" s="372">
        <v>0</v>
      </c>
      <c r="AF52" s="372">
        <v>260229</v>
      </c>
      <c r="AG52" s="372">
        <v>5852</v>
      </c>
      <c r="AH52" s="372">
        <v>0</v>
      </c>
      <c r="AI52" s="372">
        <v>0</v>
      </c>
      <c r="AJ52" s="372">
        <v>0</v>
      </c>
      <c r="AK52" s="372">
        <v>0</v>
      </c>
      <c r="AL52" s="372">
        <v>1237717</v>
      </c>
      <c r="AM52" s="372"/>
      <c r="AN52" s="372">
        <v>364226</v>
      </c>
      <c r="AO52" s="372">
        <v>6000</v>
      </c>
      <c r="AP52" s="372">
        <v>150568</v>
      </c>
      <c r="AQ52" s="372">
        <v>51865</v>
      </c>
      <c r="AR52" s="372">
        <v>52269</v>
      </c>
      <c r="AS52" s="372">
        <v>0</v>
      </c>
      <c r="AT52" s="372">
        <v>59247</v>
      </c>
      <c r="AU52" s="372">
        <v>4211</v>
      </c>
      <c r="AV52" s="372">
        <v>1854</v>
      </c>
      <c r="AW52" s="372">
        <v>290</v>
      </c>
      <c r="AX52" s="372">
        <v>0</v>
      </c>
      <c r="AY52" s="372">
        <v>14966</v>
      </c>
      <c r="AZ52" s="372">
        <v>1607</v>
      </c>
      <c r="BA52" s="372">
        <v>3713</v>
      </c>
      <c r="BB52" s="372">
        <v>4965</v>
      </c>
      <c r="BC52" s="372">
        <v>28435</v>
      </c>
      <c r="BD52" s="372">
        <v>15344</v>
      </c>
      <c r="BE52" s="372">
        <v>10967</v>
      </c>
      <c r="BF52" s="372">
        <v>33791</v>
      </c>
      <c r="BG52" s="372">
        <v>0</v>
      </c>
      <c r="BH52" s="372">
        <v>0</v>
      </c>
      <c r="BI52" s="372">
        <v>6365</v>
      </c>
      <c r="BJ52" s="372">
        <v>3000</v>
      </c>
      <c r="BK52" s="372">
        <v>1000</v>
      </c>
      <c r="BL52" s="372">
        <v>3128</v>
      </c>
      <c r="BM52" s="372">
        <v>4002</v>
      </c>
      <c r="BN52" s="372">
        <v>0</v>
      </c>
      <c r="BO52" s="372">
        <v>8839</v>
      </c>
      <c r="BP52" s="372">
        <v>5739</v>
      </c>
      <c r="BQ52" s="372">
        <v>0</v>
      </c>
      <c r="BR52" s="372">
        <v>56796</v>
      </c>
      <c r="BS52" s="372">
        <v>0</v>
      </c>
      <c r="BT52" s="372">
        <v>5150</v>
      </c>
      <c r="BU52" s="372">
        <v>17949</v>
      </c>
      <c r="BV52" s="372">
        <v>0</v>
      </c>
      <c r="BW52" s="372">
        <v>0</v>
      </c>
      <c r="BX52" s="372">
        <v>0</v>
      </c>
      <c r="BY52" s="372">
        <v>242625</v>
      </c>
      <c r="BZ52" s="372">
        <v>29329</v>
      </c>
      <c r="CA52" s="372">
        <v>1188240</v>
      </c>
      <c r="CB52" s="372"/>
      <c r="CC52" s="372">
        <v>5232</v>
      </c>
      <c r="CD52" s="372">
        <v>0</v>
      </c>
      <c r="CE52" s="372">
        <v>0</v>
      </c>
      <c r="CF52" s="372">
        <v>5232</v>
      </c>
      <c r="CG52" s="372"/>
      <c r="CH52" s="372">
        <v>0</v>
      </c>
      <c r="CI52" s="372">
        <v>10882</v>
      </c>
      <c r="CJ52" s="372">
        <v>0</v>
      </c>
      <c r="CK52" s="372">
        <v>0</v>
      </c>
      <c r="CL52" s="372">
        <v>0</v>
      </c>
      <c r="CM52" s="372">
        <v>0</v>
      </c>
      <c r="CN52" s="372">
        <v>0</v>
      </c>
      <c r="CO52" s="372">
        <v>0</v>
      </c>
      <c r="CP52" s="372">
        <v>10882</v>
      </c>
      <c r="CQ52" s="372"/>
      <c r="CR52" s="372">
        <v>65958.610000000044</v>
      </c>
      <c r="CS52" s="372">
        <v>0</v>
      </c>
      <c r="CT52" s="372">
        <v>0</v>
      </c>
      <c r="CU52" s="372">
        <v>0.26000000000021828</v>
      </c>
      <c r="CV52" s="372">
        <v>0</v>
      </c>
      <c r="CW52" s="372">
        <v>-14310.540000000066</v>
      </c>
      <c r="CX52" s="372">
        <v>51648.329999999973</v>
      </c>
      <c r="CY52" s="372"/>
      <c r="CZ52" s="117"/>
      <c r="DA52" s="374"/>
      <c r="DB52" s="117"/>
      <c r="DC52" s="374"/>
      <c r="DD52" s="375"/>
      <c r="DE52" s="117"/>
      <c r="DF52" s="117"/>
      <c r="DG52" s="372"/>
      <c r="DH52" s="376"/>
      <c r="DI52" s="377"/>
      <c r="DJ52" s="372"/>
      <c r="DK52" s="372">
        <v>103453.24000000031</v>
      </c>
      <c r="DL52" s="372">
        <v>2547.3999999999996</v>
      </c>
      <c r="DM52" s="372">
        <v>106000.64000000031</v>
      </c>
      <c r="DN52" s="372">
        <v>56773.240000000311</v>
      </c>
      <c r="DO52" s="372">
        <v>0.3999999999996362</v>
      </c>
      <c r="DP52" s="372">
        <v>56773.640000000312</v>
      </c>
      <c r="DQ52" s="373"/>
      <c r="DR52" s="372"/>
      <c r="DS52" s="378"/>
      <c r="DT52" s="378"/>
    </row>
    <row r="53" spans="1:127" ht="15">
      <c r="A53" s="371">
        <v>683</v>
      </c>
      <c r="B53" s="381">
        <v>9162145</v>
      </c>
      <c r="C53" s="68">
        <v>2145</v>
      </c>
      <c r="D53" s="120"/>
      <c r="E53" s="120" t="s">
        <v>241</v>
      </c>
      <c r="F53" s="120"/>
      <c r="G53" s="120"/>
      <c r="H53" s="68"/>
      <c r="I53" s="372">
        <v>228007.52999999997</v>
      </c>
      <c r="J53" s="372">
        <v>25805.67</v>
      </c>
      <c r="K53" s="372">
        <v>0</v>
      </c>
      <c r="L53" s="372">
        <v>18034.310000000001</v>
      </c>
      <c r="M53" s="372">
        <v>0</v>
      </c>
      <c r="N53" s="372">
        <v>0</v>
      </c>
      <c r="O53" s="372">
        <v>271847.50999999995</v>
      </c>
      <c r="P53" s="379"/>
      <c r="Q53" s="372">
        <v>834263</v>
      </c>
      <c r="R53" s="372">
        <v>0</v>
      </c>
      <c r="S53" s="372">
        <v>70766</v>
      </c>
      <c r="T53" s="372">
        <v>0</v>
      </c>
      <c r="U53" s="372">
        <v>49110</v>
      </c>
      <c r="V53" s="372">
        <v>61890</v>
      </c>
      <c r="W53" s="372">
        <v>0</v>
      </c>
      <c r="X53" s="372">
        <v>0</v>
      </c>
      <c r="Y53" s="372">
        <v>8000</v>
      </c>
      <c r="Z53" s="372">
        <v>0</v>
      </c>
      <c r="AA53" s="372">
        <v>0</v>
      </c>
      <c r="AB53" s="372">
        <v>0</v>
      </c>
      <c r="AC53" s="372">
        <v>0</v>
      </c>
      <c r="AD53" s="372">
        <v>1200</v>
      </c>
      <c r="AE53" s="372">
        <v>0</v>
      </c>
      <c r="AF53" s="372">
        <v>0</v>
      </c>
      <c r="AG53" s="372">
        <v>0</v>
      </c>
      <c r="AH53" s="372">
        <v>0</v>
      </c>
      <c r="AI53" s="372">
        <v>0</v>
      </c>
      <c r="AJ53" s="372">
        <v>0</v>
      </c>
      <c r="AK53" s="372">
        <v>0</v>
      </c>
      <c r="AL53" s="372">
        <v>1025229</v>
      </c>
      <c r="AM53" s="379"/>
      <c r="AN53" s="372">
        <v>492369</v>
      </c>
      <c r="AO53" s="372">
        <v>0</v>
      </c>
      <c r="AP53" s="372">
        <v>262349</v>
      </c>
      <c r="AQ53" s="372">
        <v>15664</v>
      </c>
      <c r="AR53" s="372">
        <v>38335</v>
      </c>
      <c r="AS53" s="372">
        <v>0</v>
      </c>
      <c r="AT53" s="372">
        <v>20242</v>
      </c>
      <c r="AU53" s="372">
        <v>4233</v>
      </c>
      <c r="AV53" s="372">
        <v>3500</v>
      </c>
      <c r="AW53" s="372">
        <v>381</v>
      </c>
      <c r="AX53" s="372">
        <v>0</v>
      </c>
      <c r="AY53" s="372">
        <v>15577</v>
      </c>
      <c r="AZ53" s="372">
        <v>5443</v>
      </c>
      <c r="BA53" s="372">
        <v>22609</v>
      </c>
      <c r="BB53" s="372">
        <v>5500</v>
      </c>
      <c r="BC53" s="372">
        <v>12500</v>
      </c>
      <c r="BD53" s="372">
        <v>15095</v>
      </c>
      <c r="BE53" s="372">
        <v>3900</v>
      </c>
      <c r="BF53" s="372">
        <v>42698</v>
      </c>
      <c r="BG53" s="372">
        <v>5000</v>
      </c>
      <c r="BH53" s="372">
        <v>0</v>
      </c>
      <c r="BI53" s="372">
        <v>3000</v>
      </c>
      <c r="BJ53" s="372">
        <v>9032</v>
      </c>
      <c r="BK53" s="372">
        <v>10000</v>
      </c>
      <c r="BL53" s="372">
        <v>1000</v>
      </c>
      <c r="BM53" s="372">
        <v>7375</v>
      </c>
      <c r="BN53" s="372">
        <v>0</v>
      </c>
      <c r="BO53" s="372">
        <v>2000</v>
      </c>
      <c r="BP53" s="372">
        <v>6957</v>
      </c>
      <c r="BQ53" s="372">
        <v>0</v>
      </c>
      <c r="BR53" s="372">
        <v>56554</v>
      </c>
      <c r="BS53" s="372">
        <v>7500</v>
      </c>
      <c r="BT53" s="372">
        <v>48078</v>
      </c>
      <c r="BU53" s="372">
        <v>11926</v>
      </c>
      <c r="BV53" s="372">
        <v>0</v>
      </c>
      <c r="BW53" s="372">
        <v>0</v>
      </c>
      <c r="BX53" s="372">
        <v>0</v>
      </c>
      <c r="BY53" s="372">
        <v>0</v>
      </c>
      <c r="BZ53" s="372">
        <v>0</v>
      </c>
      <c r="CA53" s="372">
        <v>1128817</v>
      </c>
      <c r="CB53" s="379"/>
      <c r="CC53" s="372">
        <v>5406</v>
      </c>
      <c r="CD53" s="372">
        <v>0</v>
      </c>
      <c r="CE53" s="372">
        <v>0</v>
      </c>
      <c r="CF53" s="372">
        <v>5406</v>
      </c>
      <c r="CG53" s="379"/>
      <c r="CH53" s="372">
        <v>0</v>
      </c>
      <c r="CI53" s="372">
        <v>23440</v>
      </c>
      <c r="CJ53" s="372">
        <v>0</v>
      </c>
      <c r="CK53" s="372">
        <v>0</v>
      </c>
      <c r="CL53" s="372">
        <v>0</v>
      </c>
      <c r="CM53" s="372">
        <v>0</v>
      </c>
      <c r="CN53" s="372">
        <v>0</v>
      </c>
      <c r="CO53" s="372">
        <v>0</v>
      </c>
      <c r="CP53" s="372">
        <v>23440</v>
      </c>
      <c r="CQ53" s="380"/>
      <c r="CR53" s="372">
        <v>150225.19999999995</v>
      </c>
      <c r="CS53" s="372">
        <v>0</v>
      </c>
      <c r="CT53" s="372">
        <v>0</v>
      </c>
      <c r="CU53" s="372">
        <v>0.31000000000130967</v>
      </c>
      <c r="CV53" s="372">
        <v>0</v>
      </c>
      <c r="CW53" s="372">
        <v>0</v>
      </c>
      <c r="CX53" s="372">
        <v>150225.50999999995</v>
      </c>
      <c r="CY53" s="372"/>
      <c r="CZ53" s="117"/>
      <c r="DA53" s="374"/>
      <c r="DB53" s="117"/>
      <c r="DC53" s="374"/>
      <c r="DD53" s="375"/>
      <c r="DE53" s="117"/>
      <c r="DF53" s="117"/>
      <c r="DG53" s="372"/>
      <c r="DH53" s="376"/>
      <c r="DI53" s="377"/>
      <c r="DJ53" s="372"/>
      <c r="DK53" s="372">
        <v>313818.96000000008</v>
      </c>
      <c r="DL53" s="372">
        <v>6816.57</v>
      </c>
      <c r="DM53" s="372">
        <v>320635.53000000009</v>
      </c>
      <c r="DN53" s="372">
        <v>113623.96000000008</v>
      </c>
      <c r="DO53" s="372">
        <v>-0.43000000000029104</v>
      </c>
      <c r="DP53" s="372">
        <v>113623.53000000009</v>
      </c>
      <c r="DQ53" s="373"/>
      <c r="DR53" s="372"/>
      <c r="DS53" s="378"/>
      <c r="DT53" s="378"/>
    </row>
    <row r="54" spans="1:127" ht="14.25">
      <c r="A54" s="371">
        <v>709</v>
      </c>
      <c r="B54" s="381">
        <v>9162077</v>
      </c>
      <c r="C54" s="68">
        <v>2077</v>
      </c>
      <c r="D54" s="120"/>
      <c r="E54" s="120" t="s">
        <v>204</v>
      </c>
      <c r="F54" s="120"/>
      <c r="G54" s="120"/>
      <c r="H54" s="68"/>
      <c r="I54" s="372">
        <v>-27388.369999999908</v>
      </c>
      <c r="J54" s="372">
        <v>19007.87</v>
      </c>
      <c r="K54" s="372">
        <v>0</v>
      </c>
      <c r="L54" s="372">
        <v>0</v>
      </c>
      <c r="M54" s="372">
        <v>0</v>
      </c>
      <c r="N54" s="372">
        <v>-11632.009999999987</v>
      </c>
      <c r="O54" s="372">
        <v>-20012.509999999897</v>
      </c>
      <c r="P54" s="372"/>
      <c r="Q54" s="372">
        <v>566824</v>
      </c>
      <c r="R54" s="372">
        <v>0</v>
      </c>
      <c r="S54" s="372">
        <v>43292</v>
      </c>
      <c r="T54" s="372">
        <v>0</v>
      </c>
      <c r="U54" s="372">
        <v>26380</v>
      </c>
      <c r="V54" s="372">
        <v>32221</v>
      </c>
      <c r="W54" s="372">
        <v>0</v>
      </c>
      <c r="X54" s="372">
        <v>0</v>
      </c>
      <c r="Y54" s="372">
        <v>4000</v>
      </c>
      <c r="Z54" s="372">
        <v>0</v>
      </c>
      <c r="AA54" s="372">
        <v>0</v>
      </c>
      <c r="AB54" s="372">
        <v>0</v>
      </c>
      <c r="AC54" s="372">
        <v>0</v>
      </c>
      <c r="AD54" s="372">
        <v>0</v>
      </c>
      <c r="AE54" s="372">
        <v>0</v>
      </c>
      <c r="AF54" s="372">
        <v>45360</v>
      </c>
      <c r="AG54" s="372">
        <v>1000</v>
      </c>
      <c r="AH54" s="372">
        <v>0</v>
      </c>
      <c r="AI54" s="372">
        <v>0</v>
      </c>
      <c r="AJ54" s="372">
        <v>0</v>
      </c>
      <c r="AK54" s="372">
        <v>0</v>
      </c>
      <c r="AL54" s="372">
        <v>719077</v>
      </c>
      <c r="AM54" s="372"/>
      <c r="AN54" s="372">
        <v>310815</v>
      </c>
      <c r="AO54" s="372">
        <v>5000</v>
      </c>
      <c r="AP54" s="372">
        <v>103642</v>
      </c>
      <c r="AQ54" s="372">
        <v>0</v>
      </c>
      <c r="AR54" s="372">
        <v>47758</v>
      </c>
      <c r="AS54" s="372">
        <v>0</v>
      </c>
      <c r="AT54" s="372">
        <v>41216</v>
      </c>
      <c r="AU54" s="372">
        <v>3592</v>
      </c>
      <c r="AV54" s="372">
        <v>2700</v>
      </c>
      <c r="AW54" s="372">
        <v>2705</v>
      </c>
      <c r="AX54" s="372">
        <v>0</v>
      </c>
      <c r="AY54" s="372">
        <v>11245</v>
      </c>
      <c r="AZ54" s="372">
        <v>4622</v>
      </c>
      <c r="BA54" s="372">
        <v>25489</v>
      </c>
      <c r="BB54" s="372">
        <v>3500</v>
      </c>
      <c r="BC54" s="372">
        <v>20360</v>
      </c>
      <c r="BD54" s="372">
        <v>12724</v>
      </c>
      <c r="BE54" s="372">
        <v>2060</v>
      </c>
      <c r="BF54" s="372">
        <v>62908</v>
      </c>
      <c r="BG54" s="372">
        <v>2060</v>
      </c>
      <c r="BH54" s="372">
        <v>0</v>
      </c>
      <c r="BI54" s="372">
        <v>0</v>
      </c>
      <c r="BJ54" s="372">
        <v>0</v>
      </c>
      <c r="BK54" s="372">
        <v>0</v>
      </c>
      <c r="BL54" s="372">
        <v>0</v>
      </c>
      <c r="BM54" s="372">
        <v>9650</v>
      </c>
      <c r="BN54" s="372">
        <v>0</v>
      </c>
      <c r="BO54" s="372">
        <v>2450</v>
      </c>
      <c r="BP54" s="372">
        <v>1461</v>
      </c>
      <c r="BQ54" s="372">
        <v>0</v>
      </c>
      <c r="BR54" s="372">
        <v>23492</v>
      </c>
      <c r="BS54" s="372">
        <v>0</v>
      </c>
      <c r="BT54" s="372">
        <v>0</v>
      </c>
      <c r="BU54" s="372">
        <v>15537</v>
      </c>
      <c r="BV54" s="372">
        <v>0</v>
      </c>
      <c r="BW54" s="372">
        <v>0</v>
      </c>
      <c r="BX54" s="372">
        <v>0</v>
      </c>
      <c r="BY54" s="372">
        <v>44648</v>
      </c>
      <c r="BZ54" s="372">
        <v>500</v>
      </c>
      <c r="CA54" s="372">
        <v>760134</v>
      </c>
      <c r="CB54" s="372"/>
      <c r="CC54" s="372">
        <v>5035</v>
      </c>
      <c r="CD54" s="372">
        <v>0</v>
      </c>
      <c r="CE54" s="372">
        <v>0</v>
      </c>
      <c r="CF54" s="372">
        <v>5035</v>
      </c>
      <c r="CG54" s="372"/>
      <c r="CH54" s="372">
        <v>0</v>
      </c>
      <c r="CI54" s="372">
        <v>5035</v>
      </c>
      <c r="CJ54" s="372">
        <v>0</v>
      </c>
      <c r="CK54" s="372">
        <v>0</v>
      </c>
      <c r="CL54" s="372">
        <v>0</v>
      </c>
      <c r="CM54" s="372">
        <v>0</v>
      </c>
      <c r="CN54" s="372">
        <v>0</v>
      </c>
      <c r="CO54" s="372">
        <v>0</v>
      </c>
      <c r="CP54" s="372">
        <v>5035</v>
      </c>
      <c r="CQ54" s="372"/>
      <c r="CR54" s="372">
        <v>-50649.499999999905</v>
      </c>
      <c r="CS54" s="372">
        <v>0</v>
      </c>
      <c r="CT54" s="372">
        <v>0</v>
      </c>
      <c r="CU54" s="372">
        <v>0</v>
      </c>
      <c r="CV54" s="372">
        <v>0</v>
      </c>
      <c r="CW54" s="372">
        <v>-10420.009999999987</v>
      </c>
      <c r="CX54" s="372">
        <v>-61069.509999999893</v>
      </c>
      <c r="CY54" s="372"/>
      <c r="CZ54" s="117"/>
      <c r="DA54" s="374"/>
      <c r="DB54" s="117"/>
      <c r="DC54" s="374"/>
      <c r="DD54" s="375"/>
      <c r="DE54" s="117"/>
      <c r="DF54" s="117"/>
      <c r="DG54" s="372"/>
      <c r="DH54" s="376"/>
      <c r="DI54" s="377"/>
      <c r="DJ54" s="372"/>
      <c r="DK54" s="372">
        <v>196312.18</v>
      </c>
      <c r="DL54" s="372">
        <v>15497.19</v>
      </c>
      <c r="DM54" s="372">
        <v>211809.37</v>
      </c>
      <c r="DN54" s="372">
        <v>82214.179999999993</v>
      </c>
      <c r="DO54" s="372">
        <v>0.19000000000050932</v>
      </c>
      <c r="DP54" s="372">
        <v>82214.37</v>
      </c>
      <c r="DQ54" s="373"/>
      <c r="DR54" s="372"/>
      <c r="DS54" s="378"/>
      <c r="DT54" s="378"/>
    </row>
    <row r="55" spans="1:127" ht="14.25">
      <c r="A55" s="371">
        <v>633</v>
      </c>
      <c r="B55" s="381">
        <v>9162044</v>
      </c>
      <c r="C55" s="68">
        <v>2044</v>
      </c>
      <c r="D55" s="120"/>
      <c r="E55" s="120" t="s">
        <v>189</v>
      </c>
      <c r="F55" s="120"/>
      <c r="G55" s="120"/>
      <c r="H55" s="68"/>
      <c r="I55" s="372">
        <v>112715.66999999998</v>
      </c>
      <c r="J55" s="372">
        <v>25063.13</v>
      </c>
      <c r="K55" s="372">
        <v>0</v>
      </c>
      <c r="L55" s="372">
        <v>18774.759999999998</v>
      </c>
      <c r="M55" s="372">
        <v>0</v>
      </c>
      <c r="N55" s="372">
        <v>0</v>
      </c>
      <c r="O55" s="372">
        <v>156553.56</v>
      </c>
      <c r="P55" s="372"/>
      <c r="Q55" s="372">
        <v>382631</v>
      </c>
      <c r="R55" s="372">
        <v>0</v>
      </c>
      <c r="S55" s="372">
        <v>26625</v>
      </c>
      <c r="T55" s="372">
        <v>0</v>
      </c>
      <c r="U55" s="372">
        <v>10850</v>
      </c>
      <c r="V55" s="372">
        <v>20457</v>
      </c>
      <c r="W55" s="372">
        <v>0</v>
      </c>
      <c r="X55" s="372">
        <v>0</v>
      </c>
      <c r="Y55" s="372">
        <v>7000</v>
      </c>
      <c r="Z55" s="372">
        <v>0</v>
      </c>
      <c r="AA55" s="372">
        <v>0</v>
      </c>
      <c r="AB55" s="372">
        <v>0</v>
      </c>
      <c r="AC55" s="372">
        <v>0</v>
      </c>
      <c r="AD55" s="372">
        <v>0</v>
      </c>
      <c r="AE55" s="372">
        <v>0</v>
      </c>
      <c r="AF55" s="372">
        <v>0</v>
      </c>
      <c r="AG55" s="372">
        <v>0</v>
      </c>
      <c r="AH55" s="372">
        <v>0</v>
      </c>
      <c r="AI55" s="372">
        <v>0</v>
      </c>
      <c r="AJ55" s="372">
        <v>0</v>
      </c>
      <c r="AK55" s="372">
        <v>0</v>
      </c>
      <c r="AL55" s="372">
        <v>447563</v>
      </c>
      <c r="AM55" s="372"/>
      <c r="AN55" s="372">
        <v>292814</v>
      </c>
      <c r="AO55" s="372">
        <v>1900</v>
      </c>
      <c r="AP55" s="372">
        <v>96921</v>
      </c>
      <c r="AQ55" s="372">
        <v>0</v>
      </c>
      <c r="AR55" s="372">
        <v>27565</v>
      </c>
      <c r="AS55" s="372">
        <v>0</v>
      </c>
      <c r="AT55" s="372">
        <v>30839</v>
      </c>
      <c r="AU55" s="372">
        <v>2309</v>
      </c>
      <c r="AV55" s="372">
        <v>2040</v>
      </c>
      <c r="AW55" s="372">
        <v>2144</v>
      </c>
      <c r="AX55" s="372">
        <v>0</v>
      </c>
      <c r="AY55" s="372">
        <v>3440</v>
      </c>
      <c r="AZ55" s="372">
        <v>0</v>
      </c>
      <c r="BA55" s="372">
        <v>8653</v>
      </c>
      <c r="BB55" s="372">
        <v>1000</v>
      </c>
      <c r="BC55" s="372">
        <v>6200</v>
      </c>
      <c r="BD55" s="372">
        <v>4192</v>
      </c>
      <c r="BE55" s="372">
        <v>1223</v>
      </c>
      <c r="BF55" s="372">
        <v>15449</v>
      </c>
      <c r="BG55" s="372">
        <v>1669</v>
      </c>
      <c r="BH55" s="372">
        <v>0</v>
      </c>
      <c r="BI55" s="372">
        <v>0</v>
      </c>
      <c r="BJ55" s="372">
        <v>4715</v>
      </c>
      <c r="BK55" s="372">
        <v>0</v>
      </c>
      <c r="BL55" s="372">
        <v>0</v>
      </c>
      <c r="BM55" s="372">
        <v>850</v>
      </c>
      <c r="BN55" s="372">
        <v>0</v>
      </c>
      <c r="BO55" s="372">
        <v>930</v>
      </c>
      <c r="BP55" s="372">
        <v>2560</v>
      </c>
      <c r="BQ55" s="372">
        <v>0</v>
      </c>
      <c r="BR55" s="372">
        <v>7551</v>
      </c>
      <c r="BS55" s="372">
        <v>600</v>
      </c>
      <c r="BT55" s="372">
        <v>23059</v>
      </c>
      <c r="BU55" s="372">
        <v>11783</v>
      </c>
      <c r="BV55" s="372">
        <v>0</v>
      </c>
      <c r="BW55" s="372">
        <v>0</v>
      </c>
      <c r="BX55" s="372">
        <v>0</v>
      </c>
      <c r="BY55" s="372">
        <v>0</v>
      </c>
      <c r="BZ55" s="372">
        <v>0</v>
      </c>
      <c r="CA55" s="372">
        <v>550406</v>
      </c>
      <c r="CB55" s="372"/>
      <c r="CC55" s="372">
        <v>4675</v>
      </c>
      <c r="CD55" s="372">
        <v>0</v>
      </c>
      <c r="CE55" s="372">
        <v>0</v>
      </c>
      <c r="CF55" s="372">
        <v>4675</v>
      </c>
      <c r="CG55" s="372"/>
      <c r="CH55" s="372">
        <v>0</v>
      </c>
      <c r="CI55" s="372">
        <v>23430</v>
      </c>
      <c r="CJ55" s="372">
        <v>0</v>
      </c>
      <c r="CK55" s="372">
        <v>0</v>
      </c>
      <c r="CL55" s="372">
        <v>0</v>
      </c>
      <c r="CM55" s="372">
        <v>0</v>
      </c>
      <c r="CN55" s="372">
        <v>0</v>
      </c>
      <c r="CO55" s="372">
        <v>0</v>
      </c>
      <c r="CP55" s="372">
        <v>23430</v>
      </c>
      <c r="CQ55" s="372"/>
      <c r="CR55" s="372">
        <v>34935.799999999988</v>
      </c>
      <c r="CS55" s="372">
        <v>0</v>
      </c>
      <c r="CT55" s="372">
        <v>0</v>
      </c>
      <c r="CU55" s="372">
        <v>19.759999999998399</v>
      </c>
      <c r="CV55" s="372">
        <v>0</v>
      </c>
      <c r="CW55" s="372">
        <v>0</v>
      </c>
      <c r="CX55" s="372">
        <v>34955.559999999983</v>
      </c>
      <c r="CY55" s="372"/>
      <c r="CZ55" s="117"/>
      <c r="DA55" s="374"/>
      <c r="DB55" s="117"/>
      <c r="DC55" s="374"/>
      <c r="DD55" s="375"/>
      <c r="DE55" s="117"/>
      <c r="DF55" s="117"/>
      <c r="DG55" s="372"/>
      <c r="DH55" s="376"/>
      <c r="DI55" s="377"/>
      <c r="DJ55" s="372"/>
      <c r="DK55" s="372">
        <v>111155.08000000009</v>
      </c>
      <c r="DL55" s="372">
        <v>0</v>
      </c>
      <c r="DM55" s="372">
        <v>111155.08000000009</v>
      </c>
      <c r="DN55" s="372">
        <v>109722.08000000009</v>
      </c>
      <c r="DO55" s="372">
        <v>0</v>
      </c>
      <c r="DP55" s="372">
        <v>109722.08000000009</v>
      </c>
      <c r="DQ55" s="373"/>
      <c r="DR55" s="372"/>
      <c r="DS55" s="378"/>
      <c r="DT55" s="378"/>
    </row>
    <row r="56" spans="1:127" ht="14.25">
      <c r="A56" s="371">
        <v>817</v>
      </c>
      <c r="B56" s="381">
        <v>9163373</v>
      </c>
      <c r="C56" s="68">
        <v>3373</v>
      </c>
      <c r="D56" s="120"/>
      <c r="E56" s="120" t="s">
        <v>726</v>
      </c>
      <c r="F56" s="120"/>
      <c r="G56" s="120"/>
      <c r="H56" s="68"/>
      <c r="I56" s="372">
        <v>-29325.850000000777</v>
      </c>
      <c r="J56" s="372">
        <v>17471.96</v>
      </c>
      <c r="K56" s="372">
        <v>0</v>
      </c>
      <c r="L56" s="372">
        <v>-615.14999999999964</v>
      </c>
      <c r="M56" s="372">
        <v>0</v>
      </c>
      <c r="N56" s="372">
        <v>27140.410000000033</v>
      </c>
      <c r="O56" s="372">
        <v>14671.369999999255</v>
      </c>
      <c r="P56" s="372"/>
      <c r="Q56" s="372">
        <v>2268961</v>
      </c>
      <c r="R56" s="372">
        <v>0</v>
      </c>
      <c r="S56" s="372">
        <v>326838</v>
      </c>
      <c r="T56" s="372">
        <v>0</v>
      </c>
      <c r="U56" s="372">
        <v>168370</v>
      </c>
      <c r="V56" s="372">
        <v>79094</v>
      </c>
      <c r="W56" s="372">
        <v>0</v>
      </c>
      <c r="X56" s="372">
        <v>9500</v>
      </c>
      <c r="Y56" s="372">
        <v>39500</v>
      </c>
      <c r="Z56" s="372">
        <v>0</v>
      </c>
      <c r="AA56" s="372">
        <v>0</v>
      </c>
      <c r="AB56" s="372">
        <v>0</v>
      </c>
      <c r="AC56" s="372">
        <v>27000</v>
      </c>
      <c r="AD56" s="372">
        <v>3500</v>
      </c>
      <c r="AE56" s="372">
        <v>0</v>
      </c>
      <c r="AF56" s="372">
        <v>229567</v>
      </c>
      <c r="AG56" s="372">
        <v>15000</v>
      </c>
      <c r="AH56" s="372">
        <v>0</v>
      </c>
      <c r="AI56" s="372">
        <v>0</v>
      </c>
      <c r="AJ56" s="372">
        <v>0</v>
      </c>
      <c r="AK56" s="372">
        <v>0</v>
      </c>
      <c r="AL56" s="372">
        <v>3167330</v>
      </c>
      <c r="AM56" s="372"/>
      <c r="AN56" s="372">
        <v>1373286</v>
      </c>
      <c r="AO56" s="372">
        <v>0</v>
      </c>
      <c r="AP56" s="372">
        <v>520429</v>
      </c>
      <c r="AQ56" s="372">
        <v>42513</v>
      </c>
      <c r="AR56" s="372">
        <v>147142</v>
      </c>
      <c r="AS56" s="372">
        <v>0</v>
      </c>
      <c r="AT56" s="372">
        <v>103635</v>
      </c>
      <c r="AU56" s="372">
        <v>9800</v>
      </c>
      <c r="AV56" s="372">
        <v>4300</v>
      </c>
      <c r="AW56" s="372">
        <v>1208</v>
      </c>
      <c r="AX56" s="372">
        <v>0</v>
      </c>
      <c r="AY56" s="372">
        <v>60425</v>
      </c>
      <c r="AZ56" s="372">
        <v>373</v>
      </c>
      <c r="BA56" s="372">
        <v>32000</v>
      </c>
      <c r="BB56" s="372">
        <v>5500</v>
      </c>
      <c r="BC56" s="372">
        <v>47000</v>
      </c>
      <c r="BD56" s="372">
        <v>71586</v>
      </c>
      <c r="BE56" s="372">
        <v>10790</v>
      </c>
      <c r="BF56" s="372">
        <v>144983</v>
      </c>
      <c r="BG56" s="372">
        <v>1500</v>
      </c>
      <c r="BH56" s="372">
        <v>0</v>
      </c>
      <c r="BI56" s="372">
        <v>0</v>
      </c>
      <c r="BJ56" s="372">
        <v>1500</v>
      </c>
      <c r="BK56" s="372">
        <v>0</v>
      </c>
      <c r="BL56" s="372">
        <v>1000</v>
      </c>
      <c r="BM56" s="372">
        <v>7000</v>
      </c>
      <c r="BN56" s="372">
        <v>0</v>
      </c>
      <c r="BO56" s="372">
        <v>17190</v>
      </c>
      <c r="BP56" s="372">
        <v>22038</v>
      </c>
      <c r="BQ56" s="372">
        <v>0</v>
      </c>
      <c r="BR56" s="372">
        <v>145196</v>
      </c>
      <c r="BS56" s="372">
        <v>4000</v>
      </c>
      <c r="BT56" s="372">
        <v>228187</v>
      </c>
      <c r="BU56" s="372">
        <v>28462</v>
      </c>
      <c r="BV56" s="372">
        <v>0</v>
      </c>
      <c r="BW56" s="372">
        <v>0</v>
      </c>
      <c r="BX56" s="372">
        <v>0</v>
      </c>
      <c r="BY56" s="372">
        <v>222919</v>
      </c>
      <c r="BZ56" s="372">
        <v>34800</v>
      </c>
      <c r="CA56" s="372">
        <v>3288762</v>
      </c>
      <c r="CB56" s="372"/>
      <c r="CC56" s="372">
        <v>8455</v>
      </c>
      <c r="CD56" s="372">
        <v>0</v>
      </c>
      <c r="CE56" s="372">
        <v>0</v>
      </c>
      <c r="CF56" s="372">
        <v>8455</v>
      </c>
      <c r="CG56" s="372"/>
      <c r="CH56" s="372">
        <v>0</v>
      </c>
      <c r="CI56" s="372">
        <v>7840</v>
      </c>
      <c r="CJ56" s="372">
        <v>0</v>
      </c>
      <c r="CK56" s="372">
        <v>0</v>
      </c>
      <c r="CL56" s="372">
        <v>0</v>
      </c>
      <c r="CM56" s="372">
        <v>0</v>
      </c>
      <c r="CN56" s="372">
        <v>0</v>
      </c>
      <c r="CO56" s="372">
        <v>0</v>
      </c>
      <c r="CP56" s="372">
        <v>7840</v>
      </c>
      <c r="CQ56" s="372"/>
      <c r="CR56" s="372">
        <v>-120133.89000000077</v>
      </c>
      <c r="CS56" s="372">
        <v>0</v>
      </c>
      <c r="CT56" s="372">
        <v>0</v>
      </c>
      <c r="CU56" s="372">
        <v>-0.1499999999996362</v>
      </c>
      <c r="CV56" s="372">
        <v>0</v>
      </c>
      <c r="CW56" s="372">
        <v>13988.410000000033</v>
      </c>
      <c r="CX56" s="372">
        <v>-106145.63000000073</v>
      </c>
      <c r="CY56" s="372"/>
      <c r="CZ56" s="117"/>
      <c r="DA56" s="374"/>
      <c r="DB56" s="117"/>
      <c r="DC56" s="374"/>
      <c r="DD56" s="375"/>
      <c r="DE56" s="117"/>
      <c r="DF56" s="117"/>
      <c r="DG56" s="372"/>
      <c r="DH56" s="376"/>
      <c r="DI56" s="377"/>
      <c r="DJ56" s="372"/>
      <c r="DK56" s="372">
        <v>204468.26000000004</v>
      </c>
      <c r="DL56" s="372">
        <v>15881.869999999999</v>
      </c>
      <c r="DM56" s="372">
        <v>220350.13000000003</v>
      </c>
      <c r="DN56" s="372">
        <v>123724.26000000004</v>
      </c>
      <c r="DO56" s="372">
        <v>61.869999999998981</v>
      </c>
      <c r="DP56" s="372">
        <v>123786.13000000003</v>
      </c>
      <c r="DQ56" s="373"/>
      <c r="DR56" s="372"/>
      <c r="DS56" s="378"/>
      <c r="DT56" s="378"/>
    </row>
    <row r="57" spans="1:127" ht="14.25">
      <c r="A57" s="371">
        <v>720</v>
      </c>
      <c r="B57" s="381">
        <v>9163337</v>
      </c>
      <c r="C57" s="68">
        <v>3337</v>
      </c>
      <c r="D57" s="120"/>
      <c r="E57" s="120" t="s">
        <v>230</v>
      </c>
      <c r="F57" s="120"/>
      <c r="G57" s="120"/>
      <c r="H57" s="68"/>
      <c r="I57" s="372">
        <v>-103508.42000000007</v>
      </c>
      <c r="J57" s="372">
        <v>1350.6599999999999</v>
      </c>
      <c r="K57" s="372">
        <v>0</v>
      </c>
      <c r="L57" s="372">
        <v>0</v>
      </c>
      <c r="M57" s="372">
        <v>0</v>
      </c>
      <c r="N57" s="372">
        <v>10509.590000000004</v>
      </c>
      <c r="O57" s="372">
        <v>-91648.170000000071</v>
      </c>
      <c r="P57" s="372"/>
      <c r="Q57" s="372">
        <v>381977</v>
      </c>
      <c r="R57" s="372">
        <v>0</v>
      </c>
      <c r="S57" s="372">
        <v>6561</v>
      </c>
      <c r="T57" s="372">
        <v>0</v>
      </c>
      <c r="U57" s="372">
        <v>13540</v>
      </c>
      <c r="V57" s="372">
        <v>22790</v>
      </c>
      <c r="W57" s="372">
        <v>0</v>
      </c>
      <c r="X57" s="372">
        <v>0</v>
      </c>
      <c r="Y57" s="372">
        <v>4700</v>
      </c>
      <c r="Z57" s="372">
        <v>0</v>
      </c>
      <c r="AA57" s="372">
        <v>0</v>
      </c>
      <c r="AB57" s="372">
        <v>0</v>
      </c>
      <c r="AC57" s="372">
        <v>0</v>
      </c>
      <c r="AD57" s="372">
        <v>0</v>
      </c>
      <c r="AE57" s="372">
        <v>0</v>
      </c>
      <c r="AF57" s="372">
        <v>52065</v>
      </c>
      <c r="AG57" s="372">
        <v>916</v>
      </c>
      <c r="AH57" s="372">
        <v>0</v>
      </c>
      <c r="AI57" s="372">
        <v>0</v>
      </c>
      <c r="AJ57" s="372">
        <v>0</v>
      </c>
      <c r="AK57" s="372">
        <v>0</v>
      </c>
      <c r="AL57" s="372">
        <v>482549</v>
      </c>
      <c r="AM57" s="372"/>
      <c r="AN57" s="372">
        <v>222766</v>
      </c>
      <c r="AO57" s="372">
        <v>800</v>
      </c>
      <c r="AP57" s="372">
        <v>33588</v>
      </c>
      <c r="AQ57" s="372">
        <v>0</v>
      </c>
      <c r="AR57" s="372">
        <v>39103</v>
      </c>
      <c r="AS57" s="372">
        <v>0</v>
      </c>
      <c r="AT57" s="372">
        <v>22329</v>
      </c>
      <c r="AU57" s="372">
        <v>300</v>
      </c>
      <c r="AV57" s="372">
        <v>2800</v>
      </c>
      <c r="AW57" s="372">
        <v>5203</v>
      </c>
      <c r="AX57" s="372">
        <v>0</v>
      </c>
      <c r="AY57" s="372">
        <v>10386</v>
      </c>
      <c r="AZ57" s="372">
        <v>3800</v>
      </c>
      <c r="BA57" s="372">
        <v>10600</v>
      </c>
      <c r="BB57" s="372">
        <v>1800</v>
      </c>
      <c r="BC57" s="372">
        <v>15636</v>
      </c>
      <c r="BD57" s="372">
        <v>1497</v>
      </c>
      <c r="BE57" s="372">
        <v>1790</v>
      </c>
      <c r="BF57" s="372">
        <v>11505</v>
      </c>
      <c r="BG57" s="372">
        <v>2200</v>
      </c>
      <c r="BH57" s="372">
        <v>0</v>
      </c>
      <c r="BI57" s="372">
        <v>2500</v>
      </c>
      <c r="BJ57" s="372">
        <v>0</v>
      </c>
      <c r="BK57" s="372">
        <v>0</v>
      </c>
      <c r="BL57" s="372">
        <v>0</v>
      </c>
      <c r="BM57" s="372">
        <v>3650</v>
      </c>
      <c r="BN57" s="372">
        <v>0</v>
      </c>
      <c r="BO57" s="372">
        <v>5450</v>
      </c>
      <c r="BP57" s="372">
        <v>1781</v>
      </c>
      <c r="BQ57" s="372">
        <v>0</v>
      </c>
      <c r="BR57" s="372">
        <v>9998</v>
      </c>
      <c r="BS57" s="372">
        <v>10000</v>
      </c>
      <c r="BT57" s="372">
        <v>10797</v>
      </c>
      <c r="BU57" s="372">
        <v>11892</v>
      </c>
      <c r="BV57" s="372">
        <v>0</v>
      </c>
      <c r="BW57" s="372">
        <v>0</v>
      </c>
      <c r="BX57" s="372">
        <v>0</v>
      </c>
      <c r="BY57" s="372">
        <v>51121</v>
      </c>
      <c r="BZ57" s="372">
        <v>7216</v>
      </c>
      <c r="CA57" s="372">
        <v>500508</v>
      </c>
      <c r="CB57" s="372"/>
      <c r="CC57" s="372">
        <v>0</v>
      </c>
      <c r="CD57" s="372">
        <v>0</v>
      </c>
      <c r="CE57" s="372">
        <v>0</v>
      </c>
      <c r="CF57" s="372">
        <v>0</v>
      </c>
      <c r="CG57" s="372"/>
      <c r="CH57" s="372">
        <v>0</v>
      </c>
      <c r="CI57" s="372">
        <v>0</v>
      </c>
      <c r="CJ57" s="372">
        <v>0</v>
      </c>
      <c r="CK57" s="372">
        <v>0</v>
      </c>
      <c r="CL57" s="372">
        <v>0</v>
      </c>
      <c r="CM57" s="372">
        <v>0</v>
      </c>
      <c r="CN57" s="372">
        <v>0</v>
      </c>
      <c r="CO57" s="372">
        <v>0</v>
      </c>
      <c r="CP57" s="372">
        <v>0</v>
      </c>
      <c r="CQ57" s="372"/>
      <c r="CR57" s="372">
        <v>-114760.76000000007</v>
      </c>
      <c r="CS57" s="372">
        <v>0</v>
      </c>
      <c r="CT57" s="372">
        <v>0</v>
      </c>
      <c r="CU57" s="372">
        <v>0</v>
      </c>
      <c r="CV57" s="372">
        <v>0</v>
      </c>
      <c r="CW57" s="372">
        <v>5153.5900000000038</v>
      </c>
      <c r="CX57" s="372">
        <v>-109607.17000000007</v>
      </c>
      <c r="CY57" s="372"/>
      <c r="CZ57" s="117"/>
      <c r="DA57" s="374"/>
      <c r="DB57" s="117"/>
      <c r="DC57" s="374"/>
      <c r="DD57" s="375"/>
      <c r="DE57" s="117"/>
      <c r="DF57" s="117"/>
      <c r="DG57" s="372"/>
      <c r="DH57" s="376"/>
      <c r="DI57" s="377"/>
      <c r="DJ57" s="372"/>
      <c r="DK57" s="372">
        <v>12850.570000000313</v>
      </c>
      <c r="DL57" s="372">
        <v>6488.91</v>
      </c>
      <c r="DM57" s="372">
        <v>19339.480000000312</v>
      </c>
      <c r="DN57" s="372">
        <v>496.57000000031258</v>
      </c>
      <c r="DO57" s="372">
        <v>-9.0000000000145519E-2</v>
      </c>
      <c r="DP57" s="372">
        <v>496.48000000031243</v>
      </c>
      <c r="DQ57" s="373"/>
      <c r="DR57" s="372"/>
      <c r="DS57" s="378"/>
      <c r="DT57" s="378"/>
    </row>
    <row r="58" spans="1:127" ht="15">
      <c r="A58" s="371">
        <v>694</v>
      </c>
      <c r="B58" s="381">
        <v>9163331</v>
      </c>
      <c r="C58" s="68">
        <v>3331</v>
      </c>
      <c r="D58" s="120"/>
      <c r="E58" s="120" t="s">
        <v>186</v>
      </c>
      <c r="F58" s="120"/>
      <c r="G58" s="120"/>
      <c r="H58" s="68"/>
      <c r="I58" s="372">
        <v>47615.050000000148</v>
      </c>
      <c r="J58" s="372">
        <v>5474.2999999999993</v>
      </c>
      <c r="K58" s="372">
        <v>0</v>
      </c>
      <c r="L58" s="372">
        <v>0</v>
      </c>
      <c r="M58" s="372">
        <v>0</v>
      </c>
      <c r="N58" s="372">
        <v>34615.290000000008</v>
      </c>
      <c r="O58" s="372">
        <v>87704.640000000159</v>
      </c>
      <c r="P58" s="379"/>
      <c r="Q58" s="372">
        <v>1027705</v>
      </c>
      <c r="R58" s="372">
        <v>0</v>
      </c>
      <c r="S58" s="372">
        <v>62194</v>
      </c>
      <c r="T58" s="372">
        <v>0</v>
      </c>
      <c r="U58" s="372">
        <v>60670</v>
      </c>
      <c r="V58" s="372">
        <v>53288</v>
      </c>
      <c r="W58" s="372">
        <v>0</v>
      </c>
      <c r="X58" s="372">
        <v>5000</v>
      </c>
      <c r="Y58" s="372">
        <v>35930</v>
      </c>
      <c r="Z58" s="372">
        <v>4000</v>
      </c>
      <c r="AA58" s="372">
        <v>0</v>
      </c>
      <c r="AB58" s="372">
        <v>0</v>
      </c>
      <c r="AC58" s="372">
        <v>9000</v>
      </c>
      <c r="AD58" s="372">
        <v>2500</v>
      </c>
      <c r="AE58" s="372">
        <v>0</v>
      </c>
      <c r="AF58" s="372">
        <v>117299</v>
      </c>
      <c r="AG58" s="372">
        <v>13000</v>
      </c>
      <c r="AH58" s="372">
        <v>0</v>
      </c>
      <c r="AI58" s="372">
        <v>0</v>
      </c>
      <c r="AJ58" s="372">
        <v>0</v>
      </c>
      <c r="AK58" s="372">
        <v>0</v>
      </c>
      <c r="AL58" s="372">
        <v>1390586</v>
      </c>
      <c r="AM58" s="379"/>
      <c r="AN58" s="372">
        <v>727163</v>
      </c>
      <c r="AO58" s="372">
        <v>0</v>
      </c>
      <c r="AP58" s="372">
        <v>261902</v>
      </c>
      <c r="AQ58" s="372">
        <v>17129</v>
      </c>
      <c r="AR58" s="372">
        <v>67310</v>
      </c>
      <c r="AS58" s="372">
        <v>4485</v>
      </c>
      <c r="AT58" s="372">
        <v>44735</v>
      </c>
      <c r="AU58" s="372">
        <v>0</v>
      </c>
      <c r="AV58" s="372">
        <v>3000</v>
      </c>
      <c r="AW58" s="372">
        <v>6055</v>
      </c>
      <c r="AX58" s="372">
        <v>0</v>
      </c>
      <c r="AY58" s="372">
        <v>25410</v>
      </c>
      <c r="AZ58" s="372">
        <v>4120</v>
      </c>
      <c r="BA58" s="372">
        <v>22200</v>
      </c>
      <c r="BB58" s="372">
        <v>6200</v>
      </c>
      <c r="BC58" s="372">
        <v>20000</v>
      </c>
      <c r="BD58" s="372">
        <v>3219</v>
      </c>
      <c r="BE58" s="372">
        <v>7750</v>
      </c>
      <c r="BF58" s="372">
        <v>36659</v>
      </c>
      <c r="BG58" s="372">
        <v>2414</v>
      </c>
      <c r="BH58" s="372">
        <v>0</v>
      </c>
      <c r="BI58" s="372">
        <v>8455</v>
      </c>
      <c r="BJ58" s="372">
        <v>7977</v>
      </c>
      <c r="BK58" s="372">
        <v>3400</v>
      </c>
      <c r="BL58" s="372">
        <v>0</v>
      </c>
      <c r="BM58" s="372">
        <v>6002</v>
      </c>
      <c r="BN58" s="372">
        <v>0</v>
      </c>
      <c r="BO58" s="372">
        <v>3138</v>
      </c>
      <c r="BP58" s="372">
        <v>10128</v>
      </c>
      <c r="BQ58" s="372">
        <v>0</v>
      </c>
      <c r="BR58" s="372">
        <v>36400</v>
      </c>
      <c r="BS58" s="372">
        <v>10000</v>
      </c>
      <c r="BT58" s="372">
        <v>20670</v>
      </c>
      <c r="BU58" s="372">
        <v>15099</v>
      </c>
      <c r="BV58" s="372">
        <v>0</v>
      </c>
      <c r="BW58" s="372">
        <v>0</v>
      </c>
      <c r="BX58" s="372">
        <v>700</v>
      </c>
      <c r="BY58" s="372">
        <v>122924</v>
      </c>
      <c r="BZ58" s="372">
        <v>14147</v>
      </c>
      <c r="CA58" s="372">
        <v>1518791</v>
      </c>
      <c r="CB58" s="379"/>
      <c r="CC58" s="372">
        <v>0</v>
      </c>
      <c r="CD58" s="372">
        <v>0</v>
      </c>
      <c r="CE58" s="372">
        <v>0</v>
      </c>
      <c r="CF58" s="372">
        <v>0</v>
      </c>
      <c r="CG58" s="379"/>
      <c r="CH58" s="372">
        <v>0</v>
      </c>
      <c r="CI58" s="372">
        <v>0</v>
      </c>
      <c r="CJ58" s="372">
        <v>0</v>
      </c>
      <c r="CK58" s="372">
        <v>0</v>
      </c>
      <c r="CL58" s="372">
        <v>0</v>
      </c>
      <c r="CM58" s="372">
        <v>0</v>
      </c>
      <c r="CN58" s="372">
        <v>0</v>
      </c>
      <c r="CO58" s="372">
        <v>0</v>
      </c>
      <c r="CP58" s="372">
        <v>0</v>
      </c>
      <c r="CQ58" s="380"/>
      <c r="CR58" s="372">
        <v>-68343.649999999849</v>
      </c>
      <c r="CS58" s="372">
        <v>0</v>
      </c>
      <c r="CT58" s="372">
        <v>0</v>
      </c>
      <c r="CU58" s="372">
        <v>0</v>
      </c>
      <c r="CV58" s="372">
        <v>0</v>
      </c>
      <c r="CW58" s="372">
        <v>27843.290000000008</v>
      </c>
      <c r="CX58" s="372">
        <v>-40500.359999999841</v>
      </c>
      <c r="CY58" s="372"/>
      <c r="CZ58" s="117"/>
      <c r="DA58" s="374"/>
      <c r="DB58" s="117"/>
      <c r="DC58" s="374"/>
      <c r="DD58" s="375"/>
      <c r="DE58" s="117"/>
      <c r="DF58" s="117"/>
      <c r="DG58" s="372"/>
      <c r="DH58" s="376"/>
      <c r="DI58" s="377"/>
      <c r="DJ58" s="372"/>
      <c r="DK58" s="372">
        <v>103827.26000000047</v>
      </c>
      <c r="DL58" s="372">
        <v>19763.639999999992</v>
      </c>
      <c r="DM58" s="372">
        <v>123590.90000000046</v>
      </c>
      <c r="DN58" s="372">
        <v>24061.260000000475</v>
      </c>
      <c r="DO58" s="372">
        <v>-0.36000000000785803</v>
      </c>
      <c r="DP58" s="372">
        <v>24060.900000000467</v>
      </c>
      <c r="DQ58" s="373"/>
      <c r="DR58" s="372"/>
      <c r="DS58" s="378"/>
      <c r="DT58" s="378"/>
    </row>
    <row r="59" spans="1:127" ht="14.25">
      <c r="A59" s="371">
        <v>776</v>
      </c>
      <c r="B59" s="381">
        <v>9162084</v>
      </c>
      <c r="C59" s="68">
        <v>2084</v>
      </c>
      <c r="D59" s="120"/>
      <c r="E59" s="120" t="s">
        <v>718</v>
      </c>
      <c r="F59" s="120"/>
      <c r="G59" s="120"/>
      <c r="H59" s="68"/>
      <c r="I59" s="372">
        <v>29262.160000000036</v>
      </c>
      <c r="J59" s="372">
        <v>5462.94</v>
      </c>
      <c r="K59" s="372">
        <v>0</v>
      </c>
      <c r="L59" s="372">
        <v>10337.42</v>
      </c>
      <c r="M59" s="372">
        <v>0</v>
      </c>
      <c r="N59" s="372">
        <v>0</v>
      </c>
      <c r="O59" s="372">
        <v>45062.520000000033</v>
      </c>
      <c r="P59" s="372"/>
      <c r="Q59" s="372">
        <v>484459</v>
      </c>
      <c r="R59" s="372">
        <v>0</v>
      </c>
      <c r="S59" s="372">
        <v>14273</v>
      </c>
      <c r="T59" s="372">
        <v>0</v>
      </c>
      <c r="U59" s="372">
        <v>4650</v>
      </c>
      <c r="V59" s="372">
        <v>21535</v>
      </c>
      <c r="W59" s="372">
        <v>250</v>
      </c>
      <c r="X59" s="372">
        <v>0</v>
      </c>
      <c r="Y59" s="372">
        <v>34650</v>
      </c>
      <c r="Z59" s="372">
        <v>0</v>
      </c>
      <c r="AA59" s="372">
        <v>0</v>
      </c>
      <c r="AB59" s="372">
        <v>0</v>
      </c>
      <c r="AC59" s="372">
        <v>18000</v>
      </c>
      <c r="AD59" s="372">
        <v>4800</v>
      </c>
      <c r="AE59" s="372">
        <v>0</v>
      </c>
      <c r="AF59" s="372">
        <v>27000</v>
      </c>
      <c r="AG59" s="372">
        <v>5500</v>
      </c>
      <c r="AH59" s="372">
        <v>0</v>
      </c>
      <c r="AI59" s="372">
        <v>0</v>
      </c>
      <c r="AJ59" s="372">
        <v>0</v>
      </c>
      <c r="AK59" s="372">
        <v>0</v>
      </c>
      <c r="AL59" s="372">
        <v>615117</v>
      </c>
      <c r="AM59" s="372"/>
      <c r="AN59" s="372">
        <v>361814</v>
      </c>
      <c r="AO59" s="372">
        <v>6000</v>
      </c>
      <c r="AP59" s="372">
        <v>45588</v>
      </c>
      <c r="AQ59" s="372">
        <v>0</v>
      </c>
      <c r="AR59" s="372">
        <v>39057</v>
      </c>
      <c r="AS59" s="372">
        <v>0</v>
      </c>
      <c r="AT59" s="372">
        <v>4814</v>
      </c>
      <c r="AU59" s="372">
        <v>1750</v>
      </c>
      <c r="AV59" s="372">
        <v>1900</v>
      </c>
      <c r="AW59" s="372">
        <v>6686</v>
      </c>
      <c r="AX59" s="372">
        <v>0</v>
      </c>
      <c r="AY59" s="372">
        <v>4500</v>
      </c>
      <c r="AZ59" s="372">
        <v>0</v>
      </c>
      <c r="BA59" s="372">
        <v>10485</v>
      </c>
      <c r="BB59" s="372">
        <v>600</v>
      </c>
      <c r="BC59" s="372">
        <v>6100</v>
      </c>
      <c r="BD59" s="372">
        <v>3244</v>
      </c>
      <c r="BE59" s="372">
        <v>1400</v>
      </c>
      <c r="BF59" s="372">
        <v>29901</v>
      </c>
      <c r="BG59" s="372">
        <v>2900</v>
      </c>
      <c r="BH59" s="372">
        <v>0</v>
      </c>
      <c r="BI59" s="372">
        <v>2000</v>
      </c>
      <c r="BJ59" s="372">
        <v>0</v>
      </c>
      <c r="BK59" s="372">
        <v>0</v>
      </c>
      <c r="BL59" s="372">
        <v>0</v>
      </c>
      <c r="BM59" s="372">
        <v>1600</v>
      </c>
      <c r="BN59" s="372">
        <v>0</v>
      </c>
      <c r="BO59" s="372">
        <v>1160</v>
      </c>
      <c r="BP59" s="372">
        <v>1256</v>
      </c>
      <c r="BQ59" s="372">
        <v>0</v>
      </c>
      <c r="BR59" s="372">
        <v>19077</v>
      </c>
      <c r="BS59" s="372">
        <v>0</v>
      </c>
      <c r="BT59" s="372">
        <v>27840</v>
      </c>
      <c r="BU59" s="372">
        <v>23240</v>
      </c>
      <c r="BV59" s="372">
        <v>0</v>
      </c>
      <c r="BW59" s="372">
        <v>0</v>
      </c>
      <c r="BX59" s="372">
        <v>0</v>
      </c>
      <c r="BY59" s="372">
        <v>0</v>
      </c>
      <c r="BZ59" s="372">
        <v>32500</v>
      </c>
      <c r="CA59" s="372">
        <v>635412</v>
      </c>
      <c r="CB59" s="372"/>
      <c r="CC59" s="372">
        <v>4686</v>
      </c>
      <c r="CD59" s="372">
        <v>0</v>
      </c>
      <c r="CE59" s="372">
        <v>0</v>
      </c>
      <c r="CF59" s="372">
        <v>4686</v>
      </c>
      <c r="CG59" s="372"/>
      <c r="CH59" s="372">
        <v>0</v>
      </c>
      <c r="CI59" s="372">
        <v>15023</v>
      </c>
      <c r="CJ59" s="372">
        <v>0</v>
      </c>
      <c r="CK59" s="372">
        <v>0</v>
      </c>
      <c r="CL59" s="372">
        <v>0</v>
      </c>
      <c r="CM59" s="372">
        <v>0</v>
      </c>
      <c r="CN59" s="372">
        <v>0</v>
      </c>
      <c r="CO59" s="372">
        <v>0</v>
      </c>
      <c r="CP59" s="372">
        <v>15023</v>
      </c>
      <c r="CQ59" s="372"/>
      <c r="CR59" s="372">
        <v>14430.100000000035</v>
      </c>
      <c r="CS59" s="372">
        <v>0</v>
      </c>
      <c r="CT59" s="372">
        <v>0</v>
      </c>
      <c r="CU59" s="372">
        <v>0.42000000000007276</v>
      </c>
      <c r="CV59" s="372">
        <v>0</v>
      </c>
      <c r="CW59" s="372">
        <v>0</v>
      </c>
      <c r="CX59" s="372">
        <v>14430.520000000035</v>
      </c>
      <c r="CY59" s="372"/>
      <c r="CZ59" s="117"/>
      <c r="DA59" s="374"/>
      <c r="DB59" s="117"/>
      <c r="DC59" s="374"/>
      <c r="DD59" s="375"/>
      <c r="DE59" s="117"/>
      <c r="DF59" s="117"/>
      <c r="DG59" s="372"/>
      <c r="DH59" s="376"/>
      <c r="DI59" s="377"/>
      <c r="DJ59" s="372"/>
      <c r="DK59" s="372">
        <v>210948.18999999997</v>
      </c>
      <c r="DL59" s="372">
        <v>11897.17</v>
      </c>
      <c r="DM59" s="372">
        <v>222845.36</v>
      </c>
      <c r="DN59" s="372">
        <v>76877.189999999973</v>
      </c>
      <c r="DO59" s="372">
        <v>0.17000000000007276</v>
      </c>
      <c r="DP59" s="372">
        <v>76877.359999999971</v>
      </c>
      <c r="DQ59" s="373"/>
      <c r="DR59" s="372"/>
      <c r="DS59" s="378"/>
      <c r="DT59" s="378"/>
    </row>
    <row r="60" spans="1:127" ht="14.25">
      <c r="A60" s="371">
        <v>657</v>
      </c>
      <c r="B60" s="381">
        <v>9162070</v>
      </c>
      <c r="C60" s="68">
        <v>2070</v>
      </c>
      <c r="D60" s="120"/>
      <c r="E60" s="120" t="s">
        <v>710</v>
      </c>
      <c r="F60" s="120"/>
      <c r="G60" s="120"/>
      <c r="H60" s="68"/>
      <c r="I60" s="372">
        <v>162130.73999999973</v>
      </c>
      <c r="J60" s="372">
        <v>0</v>
      </c>
      <c r="K60" s="372">
        <v>0</v>
      </c>
      <c r="L60" s="372">
        <v>9306.32</v>
      </c>
      <c r="M60" s="372">
        <v>0</v>
      </c>
      <c r="N60" s="372">
        <v>14902.580000000016</v>
      </c>
      <c r="O60" s="372">
        <v>186339.63999999975</v>
      </c>
      <c r="P60" s="372"/>
      <c r="Q60" s="372">
        <v>1342924</v>
      </c>
      <c r="R60" s="372">
        <v>0</v>
      </c>
      <c r="S60" s="372">
        <v>153940</v>
      </c>
      <c r="T60" s="372">
        <v>0</v>
      </c>
      <c r="U60" s="372">
        <v>50730</v>
      </c>
      <c r="V60" s="372">
        <v>61048</v>
      </c>
      <c r="W60" s="372">
        <v>4000</v>
      </c>
      <c r="X60" s="372">
        <v>2520</v>
      </c>
      <c r="Y60" s="372">
        <v>45106</v>
      </c>
      <c r="Z60" s="372">
        <v>0</v>
      </c>
      <c r="AA60" s="372">
        <v>2800</v>
      </c>
      <c r="AB60" s="372">
        <v>200</v>
      </c>
      <c r="AC60" s="372">
        <v>35500</v>
      </c>
      <c r="AD60" s="372">
        <v>1000</v>
      </c>
      <c r="AE60" s="372">
        <v>0</v>
      </c>
      <c r="AF60" s="372">
        <v>108934</v>
      </c>
      <c r="AG60" s="372">
        <v>5000</v>
      </c>
      <c r="AH60" s="372">
        <v>0</v>
      </c>
      <c r="AI60" s="372">
        <v>0</v>
      </c>
      <c r="AJ60" s="372">
        <v>0</v>
      </c>
      <c r="AK60" s="372">
        <v>0</v>
      </c>
      <c r="AL60" s="372">
        <v>1813702</v>
      </c>
      <c r="AM60" s="372"/>
      <c r="AN60" s="372">
        <v>836805</v>
      </c>
      <c r="AO60" s="372">
        <v>1000</v>
      </c>
      <c r="AP60" s="372">
        <v>309389</v>
      </c>
      <c r="AQ60" s="372">
        <v>7538</v>
      </c>
      <c r="AR60" s="372">
        <v>96492</v>
      </c>
      <c r="AS60" s="372">
        <v>0</v>
      </c>
      <c r="AT60" s="372">
        <v>96130</v>
      </c>
      <c r="AU60" s="372">
        <v>7380</v>
      </c>
      <c r="AV60" s="372">
        <v>8006</v>
      </c>
      <c r="AW60" s="372">
        <v>12147</v>
      </c>
      <c r="AX60" s="372">
        <v>0</v>
      </c>
      <c r="AY60" s="372">
        <v>20105</v>
      </c>
      <c r="AZ60" s="372">
        <v>7503</v>
      </c>
      <c r="BA60" s="372">
        <v>48209</v>
      </c>
      <c r="BB60" s="372">
        <v>3700</v>
      </c>
      <c r="BC60" s="372">
        <v>28308</v>
      </c>
      <c r="BD60" s="372">
        <v>54721</v>
      </c>
      <c r="BE60" s="372">
        <v>13650</v>
      </c>
      <c r="BF60" s="372">
        <v>151714</v>
      </c>
      <c r="BG60" s="372">
        <v>5175</v>
      </c>
      <c r="BH60" s="372">
        <v>0</v>
      </c>
      <c r="BI60" s="372">
        <v>18000</v>
      </c>
      <c r="BJ60" s="372">
        <v>12000</v>
      </c>
      <c r="BK60" s="372">
        <v>500</v>
      </c>
      <c r="BL60" s="372">
        <v>0</v>
      </c>
      <c r="BM60" s="372">
        <v>7388</v>
      </c>
      <c r="BN60" s="372">
        <v>0</v>
      </c>
      <c r="BO60" s="372">
        <v>8951</v>
      </c>
      <c r="BP60" s="372">
        <v>13366</v>
      </c>
      <c r="BQ60" s="372">
        <v>0</v>
      </c>
      <c r="BR60" s="372">
        <v>62335</v>
      </c>
      <c r="BS60" s="372">
        <v>10700</v>
      </c>
      <c r="BT60" s="372">
        <v>23650</v>
      </c>
      <c r="BU60" s="372">
        <v>28151</v>
      </c>
      <c r="BV60" s="372">
        <v>0</v>
      </c>
      <c r="BW60" s="372">
        <v>0</v>
      </c>
      <c r="BX60" s="372">
        <v>0</v>
      </c>
      <c r="BY60" s="372">
        <v>117978</v>
      </c>
      <c r="BZ60" s="372">
        <v>2000</v>
      </c>
      <c r="CA60" s="372">
        <v>2012991</v>
      </c>
      <c r="CB60" s="372"/>
      <c r="CC60" s="372">
        <v>6858</v>
      </c>
      <c r="CD60" s="372">
        <v>0</v>
      </c>
      <c r="CE60" s="372">
        <v>0</v>
      </c>
      <c r="CF60" s="372">
        <v>6858</v>
      </c>
      <c r="CG60" s="372"/>
      <c r="CH60" s="372">
        <v>0</v>
      </c>
      <c r="CI60" s="372">
        <v>8164</v>
      </c>
      <c r="CJ60" s="372">
        <v>0</v>
      </c>
      <c r="CK60" s="372">
        <v>0</v>
      </c>
      <c r="CL60" s="372">
        <v>0</v>
      </c>
      <c r="CM60" s="372">
        <v>6000</v>
      </c>
      <c r="CN60" s="372">
        <v>1000</v>
      </c>
      <c r="CO60" s="372">
        <v>1000</v>
      </c>
      <c r="CP60" s="372">
        <v>16164</v>
      </c>
      <c r="CQ60" s="372"/>
      <c r="CR60" s="372">
        <v>-31114.260000000271</v>
      </c>
      <c r="CS60" s="372">
        <v>0</v>
      </c>
      <c r="CT60" s="372">
        <v>0</v>
      </c>
      <c r="CU60" s="372">
        <v>0.31999999999970896</v>
      </c>
      <c r="CV60" s="372">
        <v>0</v>
      </c>
      <c r="CW60" s="372">
        <v>8858.5800000000163</v>
      </c>
      <c r="CX60" s="372">
        <v>-22255.360000000255</v>
      </c>
      <c r="CY60" s="372"/>
      <c r="CZ60" s="117"/>
      <c r="DA60" s="374"/>
      <c r="DB60" s="117"/>
      <c r="DC60" s="374"/>
      <c r="DD60" s="375"/>
      <c r="DE60" s="117"/>
      <c r="DF60" s="117"/>
      <c r="DG60" s="372"/>
      <c r="DH60" s="376"/>
      <c r="DI60" s="377"/>
      <c r="DJ60" s="372"/>
      <c r="DK60" s="372">
        <v>297750.71000000043</v>
      </c>
      <c r="DL60" s="372">
        <v>15385.770000000004</v>
      </c>
      <c r="DM60" s="372">
        <v>313136.48000000045</v>
      </c>
      <c r="DN60" s="372">
        <v>219171.71000000043</v>
      </c>
      <c r="DO60" s="372">
        <v>-0.22999999999592546</v>
      </c>
      <c r="DP60" s="372">
        <v>219171.48000000045</v>
      </c>
      <c r="DQ60" s="373"/>
      <c r="DR60" s="372"/>
      <c r="DS60" s="378"/>
      <c r="DT60" s="378"/>
    </row>
    <row r="61" spans="1:127" ht="15">
      <c r="A61" s="371">
        <v>559</v>
      </c>
      <c r="B61" s="381">
        <v>9162045</v>
      </c>
      <c r="C61" s="68">
        <v>2045</v>
      </c>
      <c r="D61" s="120"/>
      <c r="E61" s="120" t="s">
        <v>709</v>
      </c>
      <c r="F61" s="120"/>
      <c r="G61" s="120"/>
      <c r="H61" s="68"/>
      <c r="I61" s="372">
        <v>215240.97999999978</v>
      </c>
      <c r="J61" s="372">
        <v>5467</v>
      </c>
      <c r="K61" s="372">
        <v>0</v>
      </c>
      <c r="L61" s="372">
        <v>11767.840000000002</v>
      </c>
      <c r="M61" s="372">
        <v>0</v>
      </c>
      <c r="N61" s="372">
        <v>0</v>
      </c>
      <c r="O61" s="372">
        <v>232475.81999999977</v>
      </c>
      <c r="P61" s="379"/>
      <c r="Q61" s="372">
        <v>581070</v>
      </c>
      <c r="R61" s="372">
        <v>0</v>
      </c>
      <c r="S61" s="372">
        <v>9282</v>
      </c>
      <c r="T61" s="372">
        <v>0</v>
      </c>
      <c r="U61" s="372">
        <v>5730</v>
      </c>
      <c r="V61" s="372">
        <v>38376</v>
      </c>
      <c r="W61" s="372">
        <v>0</v>
      </c>
      <c r="X61" s="372">
        <v>0</v>
      </c>
      <c r="Y61" s="372">
        <v>29980</v>
      </c>
      <c r="Z61" s="372">
        <v>0</v>
      </c>
      <c r="AA61" s="372">
        <v>0</v>
      </c>
      <c r="AB61" s="372">
        <v>0</v>
      </c>
      <c r="AC61" s="372">
        <v>0</v>
      </c>
      <c r="AD61" s="372">
        <v>0</v>
      </c>
      <c r="AE61" s="372">
        <v>0</v>
      </c>
      <c r="AF61" s="372">
        <v>0</v>
      </c>
      <c r="AG61" s="372">
        <v>0</v>
      </c>
      <c r="AH61" s="372">
        <v>0</v>
      </c>
      <c r="AI61" s="372">
        <v>0</v>
      </c>
      <c r="AJ61" s="372">
        <v>0</v>
      </c>
      <c r="AK61" s="372">
        <v>0</v>
      </c>
      <c r="AL61" s="372">
        <v>664438</v>
      </c>
      <c r="AM61" s="379"/>
      <c r="AN61" s="372">
        <v>390334</v>
      </c>
      <c r="AO61" s="372">
        <v>5000</v>
      </c>
      <c r="AP61" s="372">
        <v>108801</v>
      </c>
      <c r="AQ61" s="372">
        <v>11592</v>
      </c>
      <c r="AR61" s="372">
        <v>29466</v>
      </c>
      <c r="AS61" s="372">
        <v>0</v>
      </c>
      <c r="AT61" s="372">
        <v>18023</v>
      </c>
      <c r="AU61" s="372">
        <v>1875</v>
      </c>
      <c r="AV61" s="372">
        <v>2000</v>
      </c>
      <c r="AW61" s="372">
        <v>244</v>
      </c>
      <c r="AX61" s="372">
        <v>0</v>
      </c>
      <c r="AY61" s="372">
        <v>8270</v>
      </c>
      <c r="AZ61" s="372">
        <v>4301</v>
      </c>
      <c r="BA61" s="372">
        <v>4000</v>
      </c>
      <c r="BB61" s="372">
        <v>4000</v>
      </c>
      <c r="BC61" s="372">
        <v>11200</v>
      </c>
      <c r="BD61" s="372">
        <v>9730</v>
      </c>
      <c r="BE61" s="372">
        <v>4500</v>
      </c>
      <c r="BF61" s="372">
        <v>16918</v>
      </c>
      <c r="BG61" s="372">
        <v>1200</v>
      </c>
      <c r="BH61" s="372">
        <v>0</v>
      </c>
      <c r="BI61" s="372">
        <v>2200</v>
      </c>
      <c r="BJ61" s="372">
        <v>5600</v>
      </c>
      <c r="BK61" s="372">
        <v>0</v>
      </c>
      <c r="BL61" s="372">
        <v>0</v>
      </c>
      <c r="BM61" s="372">
        <v>3675</v>
      </c>
      <c r="BN61" s="372">
        <v>0</v>
      </c>
      <c r="BO61" s="372">
        <v>1500</v>
      </c>
      <c r="BP61" s="372">
        <v>4452</v>
      </c>
      <c r="BQ61" s="372">
        <v>0</v>
      </c>
      <c r="BR61" s="372">
        <v>25669</v>
      </c>
      <c r="BS61" s="372">
        <v>0</v>
      </c>
      <c r="BT61" s="372">
        <v>24100</v>
      </c>
      <c r="BU61" s="372">
        <v>24045</v>
      </c>
      <c r="BV61" s="372">
        <v>0</v>
      </c>
      <c r="BW61" s="372">
        <v>0</v>
      </c>
      <c r="BX61" s="372">
        <v>0</v>
      </c>
      <c r="BY61" s="372">
        <v>0</v>
      </c>
      <c r="BZ61" s="372">
        <v>0</v>
      </c>
      <c r="CA61" s="372">
        <v>722695</v>
      </c>
      <c r="CB61" s="379"/>
      <c r="CC61" s="372">
        <v>4923</v>
      </c>
      <c r="CD61" s="372">
        <v>0</v>
      </c>
      <c r="CE61" s="372">
        <v>0</v>
      </c>
      <c r="CF61" s="372">
        <v>4923</v>
      </c>
      <c r="CG61" s="379"/>
      <c r="CH61" s="372">
        <v>0</v>
      </c>
      <c r="CI61" s="372">
        <v>14691</v>
      </c>
      <c r="CJ61" s="372">
        <v>0</v>
      </c>
      <c r="CK61" s="372">
        <v>0</v>
      </c>
      <c r="CL61" s="372">
        <v>0</v>
      </c>
      <c r="CM61" s="372">
        <v>0</v>
      </c>
      <c r="CN61" s="372">
        <v>2000</v>
      </c>
      <c r="CO61" s="372">
        <v>0</v>
      </c>
      <c r="CP61" s="372">
        <v>16691</v>
      </c>
      <c r="CQ61" s="380"/>
      <c r="CR61" s="372">
        <v>162450.97999999978</v>
      </c>
      <c r="CS61" s="372">
        <v>0</v>
      </c>
      <c r="CT61" s="372">
        <v>0</v>
      </c>
      <c r="CU61" s="372">
        <v>-0.15999999999803549</v>
      </c>
      <c r="CV61" s="372">
        <v>0</v>
      </c>
      <c r="CW61" s="372">
        <v>0</v>
      </c>
      <c r="CX61" s="372">
        <v>162450.81999999977</v>
      </c>
      <c r="CY61" s="372"/>
      <c r="CZ61" s="117"/>
      <c r="DA61" s="374"/>
      <c r="DB61" s="117"/>
      <c r="DC61" s="374"/>
      <c r="DD61" s="375"/>
      <c r="DE61" s="117"/>
      <c r="DF61" s="117"/>
      <c r="DG61" s="372"/>
      <c r="DH61" s="376"/>
      <c r="DI61" s="377"/>
      <c r="DJ61" s="372"/>
      <c r="DK61" s="372">
        <v>-163650.01</v>
      </c>
      <c r="DL61" s="372">
        <v>15676.33</v>
      </c>
      <c r="DM61" s="372">
        <v>-147973.68000000002</v>
      </c>
      <c r="DN61" s="372">
        <v>-236101.01</v>
      </c>
      <c r="DO61" s="372">
        <v>0.32999999999992724</v>
      </c>
      <c r="DP61" s="372">
        <v>-236100.68000000002</v>
      </c>
      <c r="DQ61" s="373"/>
      <c r="DR61" s="372"/>
      <c r="DS61" s="378"/>
      <c r="DT61" s="378"/>
    </row>
    <row r="62" spans="1:127" ht="14.25">
      <c r="A62" s="371">
        <v>616</v>
      </c>
      <c r="B62" s="381">
        <v>9163322</v>
      </c>
      <c r="C62" s="68">
        <v>3322</v>
      </c>
      <c r="D62" s="120"/>
      <c r="E62" s="120" t="s">
        <v>254</v>
      </c>
      <c r="F62" s="120"/>
      <c r="G62" s="120"/>
      <c r="H62" s="68"/>
      <c r="I62" s="372">
        <v>89346.38</v>
      </c>
      <c r="J62" s="372">
        <v>4786.5200000000004</v>
      </c>
      <c r="K62" s="372">
        <v>0</v>
      </c>
      <c r="L62" s="372">
        <v>0</v>
      </c>
      <c r="M62" s="372">
        <v>0</v>
      </c>
      <c r="N62" s="372">
        <v>0</v>
      </c>
      <c r="O62" s="372">
        <v>94132.900000000009</v>
      </c>
      <c r="P62" s="372"/>
      <c r="Q62" s="372">
        <v>478375</v>
      </c>
      <c r="R62" s="372">
        <v>0</v>
      </c>
      <c r="S62" s="372">
        <v>36753</v>
      </c>
      <c r="T62" s="372">
        <v>0</v>
      </c>
      <c r="U62" s="372">
        <v>6920</v>
      </c>
      <c r="V62" s="372">
        <v>20520</v>
      </c>
      <c r="W62" s="372">
        <v>0</v>
      </c>
      <c r="X62" s="372">
        <v>0</v>
      </c>
      <c r="Y62" s="372">
        <v>11500</v>
      </c>
      <c r="Z62" s="372">
        <v>3500</v>
      </c>
      <c r="AA62" s="372">
        <v>0</v>
      </c>
      <c r="AB62" s="372">
        <v>0</v>
      </c>
      <c r="AC62" s="372">
        <v>0</v>
      </c>
      <c r="AD62" s="372">
        <v>0</v>
      </c>
      <c r="AE62" s="372">
        <v>0</v>
      </c>
      <c r="AF62" s="372">
        <v>0</v>
      </c>
      <c r="AG62" s="372">
        <v>0</v>
      </c>
      <c r="AH62" s="372">
        <v>0</v>
      </c>
      <c r="AI62" s="372">
        <v>0</v>
      </c>
      <c r="AJ62" s="372">
        <v>0</v>
      </c>
      <c r="AK62" s="372">
        <v>0</v>
      </c>
      <c r="AL62" s="372">
        <v>557568</v>
      </c>
      <c r="AM62" s="372"/>
      <c r="AN62" s="372">
        <v>271104</v>
      </c>
      <c r="AO62" s="372">
        <v>0</v>
      </c>
      <c r="AP62" s="372">
        <v>105857</v>
      </c>
      <c r="AQ62" s="372">
        <v>0</v>
      </c>
      <c r="AR62" s="372">
        <v>32877</v>
      </c>
      <c r="AS62" s="372">
        <v>0</v>
      </c>
      <c r="AT62" s="372">
        <v>31703</v>
      </c>
      <c r="AU62" s="372">
        <v>1000</v>
      </c>
      <c r="AV62" s="372">
        <v>2200</v>
      </c>
      <c r="AW62" s="372">
        <v>2054</v>
      </c>
      <c r="AX62" s="372">
        <v>471</v>
      </c>
      <c r="AY62" s="372">
        <v>12635</v>
      </c>
      <c r="AZ62" s="372">
        <v>0</v>
      </c>
      <c r="BA62" s="372">
        <v>13261</v>
      </c>
      <c r="BB62" s="372">
        <v>2000</v>
      </c>
      <c r="BC62" s="372">
        <v>7500</v>
      </c>
      <c r="BD62" s="372">
        <v>928</v>
      </c>
      <c r="BE62" s="372">
        <v>1550</v>
      </c>
      <c r="BF62" s="372">
        <v>25604</v>
      </c>
      <c r="BG62" s="372">
        <v>2200</v>
      </c>
      <c r="BH62" s="372">
        <v>0</v>
      </c>
      <c r="BI62" s="372">
        <v>0</v>
      </c>
      <c r="BJ62" s="372">
        <v>1000</v>
      </c>
      <c r="BK62" s="372">
        <v>3000</v>
      </c>
      <c r="BL62" s="372">
        <v>500</v>
      </c>
      <c r="BM62" s="372">
        <v>5250</v>
      </c>
      <c r="BN62" s="372">
        <v>0</v>
      </c>
      <c r="BO62" s="372">
        <v>4100</v>
      </c>
      <c r="BP62" s="372">
        <v>3116</v>
      </c>
      <c r="BQ62" s="372">
        <v>0</v>
      </c>
      <c r="BR62" s="372">
        <v>16250</v>
      </c>
      <c r="BS62" s="372">
        <v>2000</v>
      </c>
      <c r="BT62" s="372">
        <v>14961</v>
      </c>
      <c r="BU62" s="372">
        <v>11682</v>
      </c>
      <c r="BV62" s="372">
        <v>0</v>
      </c>
      <c r="BW62" s="372">
        <v>0</v>
      </c>
      <c r="BX62" s="372">
        <v>0</v>
      </c>
      <c r="BY62" s="372">
        <v>0</v>
      </c>
      <c r="BZ62" s="372">
        <v>0</v>
      </c>
      <c r="CA62" s="372">
        <v>574803</v>
      </c>
      <c r="CB62" s="372"/>
      <c r="CC62" s="372">
        <v>0</v>
      </c>
      <c r="CD62" s="372">
        <v>0</v>
      </c>
      <c r="CE62" s="372">
        <v>0</v>
      </c>
      <c r="CF62" s="372">
        <v>0</v>
      </c>
      <c r="CG62" s="372"/>
      <c r="CH62" s="372">
        <v>0</v>
      </c>
      <c r="CI62" s="372">
        <v>0</v>
      </c>
      <c r="CJ62" s="372">
        <v>0</v>
      </c>
      <c r="CK62" s="372">
        <v>0</v>
      </c>
      <c r="CL62" s="372">
        <v>0</v>
      </c>
      <c r="CM62" s="372">
        <v>0</v>
      </c>
      <c r="CN62" s="372">
        <v>0</v>
      </c>
      <c r="CO62" s="372">
        <v>0</v>
      </c>
      <c r="CP62" s="372">
        <v>0</v>
      </c>
      <c r="CQ62" s="372"/>
      <c r="CR62" s="372">
        <v>76897.900000000009</v>
      </c>
      <c r="CS62" s="372">
        <v>0</v>
      </c>
      <c r="CT62" s="372">
        <v>0</v>
      </c>
      <c r="CU62" s="372">
        <v>0</v>
      </c>
      <c r="CV62" s="372">
        <v>0</v>
      </c>
      <c r="CW62" s="372">
        <v>0</v>
      </c>
      <c r="CX62" s="372">
        <v>76897.900000000009</v>
      </c>
      <c r="CY62" s="372"/>
      <c r="CZ62" s="117"/>
      <c r="DA62" s="374"/>
      <c r="DB62" s="117"/>
      <c r="DC62" s="374"/>
      <c r="DD62" s="375"/>
      <c r="DE62" s="117"/>
      <c r="DF62" s="117"/>
      <c r="DG62" s="372"/>
      <c r="DH62" s="376"/>
      <c r="DI62" s="377"/>
      <c r="DJ62" s="372"/>
      <c r="DK62" s="372">
        <v>20370.810000000016</v>
      </c>
      <c r="DL62" s="372">
        <v>12966.82</v>
      </c>
      <c r="DM62" s="372">
        <v>33337.630000000019</v>
      </c>
      <c r="DN62" s="372">
        <v>9057.8100000000159</v>
      </c>
      <c r="DO62" s="372">
        <v>-0.18000000000029104</v>
      </c>
      <c r="DP62" s="372">
        <v>9057.6300000000156</v>
      </c>
      <c r="DQ62" s="373"/>
      <c r="DR62" s="372"/>
      <c r="DS62" s="378"/>
      <c r="DT62" s="378"/>
    </row>
    <row r="63" spans="1:127" ht="14.25">
      <c r="A63" s="371">
        <v>586</v>
      </c>
      <c r="B63" s="381">
        <v>9162050</v>
      </c>
      <c r="C63" s="68">
        <v>2050</v>
      </c>
      <c r="D63" s="120"/>
      <c r="E63" s="120" t="s">
        <v>223</v>
      </c>
      <c r="F63" s="120"/>
      <c r="G63" s="120"/>
      <c r="H63" s="68"/>
      <c r="I63" s="372">
        <v>-187394.93999999986</v>
      </c>
      <c r="J63" s="372">
        <v>8881.42</v>
      </c>
      <c r="K63" s="372">
        <v>0</v>
      </c>
      <c r="L63" s="372">
        <v>2571.0600000000004</v>
      </c>
      <c r="M63" s="372">
        <v>0</v>
      </c>
      <c r="N63" s="372">
        <v>0</v>
      </c>
      <c r="O63" s="372">
        <v>-175942.45999999985</v>
      </c>
      <c r="P63" s="372"/>
      <c r="Q63" s="372">
        <v>1019432</v>
      </c>
      <c r="R63" s="372">
        <v>0</v>
      </c>
      <c r="S63" s="372">
        <v>13921</v>
      </c>
      <c r="T63" s="372">
        <v>0</v>
      </c>
      <c r="U63" s="372">
        <v>17410</v>
      </c>
      <c r="V63" s="372">
        <v>46224</v>
      </c>
      <c r="W63" s="372">
        <v>0</v>
      </c>
      <c r="X63" s="372">
        <v>0</v>
      </c>
      <c r="Y63" s="372">
        <v>12000</v>
      </c>
      <c r="Z63" s="372">
        <v>2500</v>
      </c>
      <c r="AA63" s="372">
        <v>0</v>
      </c>
      <c r="AB63" s="372">
        <v>0</v>
      </c>
      <c r="AC63" s="372">
        <v>0</v>
      </c>
      <c r="AD63" s="372">
        <v>0</v>
      </c>
      <c r="AE63" s="372">
        <v>0</v>
      </c>
      <c r="AF63" s="372">
        <v>0</v>
      </c>
      <c r="AG63" s="372">
        <v>0</v>
      </c>
      <c r="AH63" s="372">
        <v>0</v>
      </c>
      <c r="AI63" s="372">
        <v>0</v>
      </c>
      <c r="AJ63" s="372">
        <v>0</v>
      </c>
      <c r="AK63" s="372">
        <v>0</v>
      </c>
      <c r="AL63" s="372">
        <v>1111487</v>
      </c>
      <c r="AM63" s="372"/>
      <c r="AN63" s="372">
        <v>620031</v>
      </c>
      <c r="AO63" s="372">
        <v>16250</v>
      </c>
      <c r="AP63" s="372">
        <v>183141</v>
      </c>
      <c r="AQ63" s="372">
        <v>8709</v>
      </c>
      <c r="AR63" s="372">
        <v>66031</v>
      </c>
      <c r="AS63" s="372">
        <v>0</v>
      </c>
      <c r="AT63" s="372">
        <v>18226</v>
      </c>
      <c r="AU63" s="372">
        <v>4543</v>
      </c>
      <c r="AV63" s="372">
        <v>4700</v>
      </c>
      <c r="AW63" s="372">
        <v>3499</v>
      </c>
      <c r="AX63" s="372">
        <v>729</v>
      </c>
      <c r="AY63" s="372">
        <v>8617</v>
      </c>
      <c r="AZ63" s="372">
        <v>2000</v>
      </c>
      <c r="BA63" s="372">
        <v>29969</v>
      </c>
      <c r="BB63" s="372">
        <v>3000</v>
      </c>
      <c r="BC63" s="372">
        <v>18500</v>
      </c>
      <c r="BD63" s="372">
        <v>5610</v>
      </c>
      <c r="BE63" s="372">
        <v>7369</v>
      </c>
      <c r="BF63" s="372">
        <v>28895</v>
      </c>
      <c r="BG63" s="372">
        <v>2000</v>
      </c>
      <c r="BH63" s="372">
        <v>1304</v>
      </c>
      <c r="BI63" s="372">
        <v>0</v>
      </c>
      <c r="BJ63" s="372">
        <v>1420</v>
      </c>
      <c r="BK63" s="372">
        <v>0</v>
      </c>
      <c r="BL63" s="372">
        <v>2580</v>
      </c>
      <c r="BM63" s="372">
        <v>2101</v>
      </c>
      <c r="BN63" s="372">
        <v>0</v>
      </c>
      <c r="BO63" s="372">
        <v>3600</v>
      </c>
      <c r="BP63" s="372">
        <v>9472</v>
      </c>
      <c r="BQ63" s="372">
        <v>0</v>
      </c>
      <c r="BR63" s="372">
        <v>36512</v>
      </c>
      <c r="BS63" s="372">
        <v>6250</v>
      </c>
      <c r="BT63" s="372">
        <v>30434</v>
      </c>
      <c r="BU63" s="372">
        <v>13958</v>
      </c>
      <c r="BV63" s="372">
        <v>0</v>
      </c>
      <c r="BW63" s="372">
        <v>0</v>
      </c>
      <c r="BX63" s="372">
        <v>0</v>
      </c>
      <c r="BY63" s="372">
        <v>0</v>
      </c>
      <c r="BZ63" s="372">
        <v>0</v>
      </c>
      <c r="CA63" s="372">
        <v>1139450</v>
      </c>
      <c r="CB63" s="372"/>
      <c r="CC63" s="372">
        <v>6227</v>
      </c>
      <c r="CD63" s="372">
        <v>0</v>
      </c>
      <c r="CE63" s="372">
        <v>0</v>
      </c>
      <c r="CF63" s="372">
        <v>6227</v>
      </c>
      <c r="CG63" s="372"/>
      <c r="CH63" s="372">
        <v>0</v>
      </c>
      <c r="CI63" s="372">
        <v>8798</v>
      </c>
      <c r="CJ63" s="372">
        <v>0</v>
      </c>
      <c r="CK63" s="372">
        <v>0</v>
      </c>
      <c r="CL63" s="372">
        <v>0</v>
      </c>
      <c r="CM63" s="372">
        <v>0</v>
      </c>
      <c r="CN63" s="372">
        <v>0</v>
      </c>
      <c r="CO63" s="372">
        <v>0</v>
      </c>
      <c r="CP63" s="372">
        <v>8798</v>
      </c>
      <c r="CQ63" s="372"/>
      <c r="CR63" s="372">
        <v>-206476.51999999984</v>
      </c>
      <c r="CS63" s="372">
        <v>0</v>
      </c>
      <c r="CT63" s="372">
        <v>0</v>
      </c>
      <c r="CU63" s="372">
        <v>6.0000000000400178E-2</v>
      </c>
      <c r="CV63" s="372">
        <v>0</v>
      </c>
      <c r="CW63" s="372">
        <v>0</v>
      </c>
      <c r="CX63" s="372">
        <v>-206476.45999999985</v>
      </c>
      <c r="CY63" s="372"/>
      <c r="CZ63" s="117"/>
      <c r="DA63" s="374"/>
      <c r="DB63" s="117"/>
      <c r="DC63" s="374"/>
      <c r="DD63" s="375"/>
      <c r="DE63" s="117"/>
      <c r="DF63" s="117"/>
      <c r="DG63" s="372"/>
      <c r="DH63" s="376"/>
      <c r="DI63" s="377"/>
      <c r="DJ63" s="372"/>
      <c r="DK63" s="372">
        <v>550481.35000000033</v>
      </c>
      <c r="DL63" s="372">
        <v>19452.59</v>
      </c>
      <c r="DM63" s="372">
        <v>569933.94000000029</v>
      </c>
      <c r="DN63" s="372">
        <v>315768.35000000033</v>
      </c>
      <c r="DO63" s="372">
        <v>-0.40999999999985448</v>
      </c>
      <c r="DP63" s="372">
        <v>315767.94000000035</v>
      </c>
      <c r="DQ63" s="373"/>
      <c r="DR63" s="372"/>
      <c r="DS63" s="378"/>
      <c r="DT63" s="378"/>
    </row>
    <row r="64" spans="1:127" ht="14.25">
      <c r="A64" s="371">
        <v>765</v>
      </c>
      <c r="B64" s="381">
        <v>9163065</v>
      </c>
      <c r="C64" s="68">
        <v>3065</v>
      </c>
      <c r="D64" s="120"/>
      <c r="E64" s="120" t="s">
        <v>233</v>
      </c>
      <c r="F64" s="120"/>
      <c r="G64" s="120"/>
      <c r="H64" s="68"/>
      <c r="I64" s="372">
        <v>75500.69999999991</v>
      </c>
      <c r="J64" s="372">
        <v>5660.12</v>
      </c>
      <c r="K64" s="372">
        <v>0</v>
      </c>
      <c r="L64" s="372">
        <v>68.379999999997381</v>
      </c>
      <c r="M64" s="372">
        <v>0</v>
      </c>
      <c r="N64" s="372">
        <v>0</v>
      </c>
      <c r="O64" s="372">
        <v>81229.199999999895</v>
      </c>
      <c r="P64" s="372"/>
      <c r="Q64" s="372">
        <v>598460</v>
      </c>
      <c r="R64" s="372">
        <v>0</v>
      </c>
      <c r="S64" s="372">
        <v>92127</v>
      </c>
      <c r="T64" s="372">
        <v>0</v>
      </c>
      <c r="U64" s="372">
        <v>28260</v>
      </c>
      <c r="V64" s="372">
        <v>30792</v>
      </c>
      <c r="W64" s="372">
        <v>0</v>
      </c>
      <c r="X64" s="372">
        <v>386</v>
      </c>
      <c r="Y64" s="372">
        <v>50419</v>
      </c>
      <c r="Z64" s="372">
        <v>0</v>
      </c>
      <c r="AA64" s="372">
        <v>0</v>
      </c>
      <c r="AB64" s="372">
        <v>0</v>
      </c>
      <c r="AC64" s="372">
        <v>0</v>
      </c>
      <c r="AD64" s="372">
        <v>772</v>
      </c>
      <c r="AE64" s="372">
        <v>0</v>
      </c>
      <c r="AF64" s="372">
        <v>0</v>
      </c>
      <c r="AG64" s="372">
        <v>0</v>
      </c>
      <c r="AH64" s="372">
        <v>0</v>
      </c>
      <c r="AI64" s="372">
        <v>0</v>
      </c>
      <c r="AJ64" s="372">
        <v>0</v>
      </c>
      <c r="AK64" s="372">
        <v>0</v>
      </c>
      <c r="AL64" s="372">
        <v>801216</v>
      </c>
      <c r="AM64" s="372"/>
      <c r="AN64" s="372">
        <v>380929</v>
      </c>
      <c r="AO64" s="372">
        <v>10500</v>
      </c>
      <c r="AP64" s="372">
        <v>167981</v>
      </c>
      <c r="AQ64" s="372">
        <v>0</v>
      </c>
      <c r="AR64" s="372">
        <v>58177</v>
      </c>
      <c r="AS64" s="372">
        <v>0</v>
      </c>
      <c r="AT64" s="372">
        <v>61488</v>
      </c>
      <c r="AU64" s="372">
        <v>3552</v>
      </c>
      <c r="AV64" s="372">
        <v>5775</v>
      </c>
      <c r="AW64" s="372">
        <v>4342</v>
      </c>
      <c r="AX64" s="372">
        <v>0</v>
      </c>
      <c r="AY64" s="372">
        <v>9647</v>
      </c>
      <c r="AZ64" s="372">
        <v>4277</v>
      </c>
      <c r="BA64" s="372">
        <v>16487</v>
      </c>
      <c r="BB64" s="372">
        <v>4120</v>
      </c>
      <c r="BC64" s="372">
        <v>27750</v>
      </c>
      <c r="BD64" s="372">
        <v>8857</v>
      </c>
      <c r="BE64" s="372">
        <v>1854</v>
      </c>
      <c r="BF64" s="372">
        <v>33976</v>
      </c>
      <c r="BG64" s="372">
        <v>3000</v>
      </c>
      <c r="BH64" s="372">
        <v>0</v>
      </c>
      <c r="BI64" s="372">
        <v>0</v>
      </c>
      <c r="BJ64" s="372">
        <v>5620</v>
      </c>
      <c r="BK64" s="372">
        <v>0</v>
      </c>
      <c r="BL64" s="372">
        <v>0</v>
      </c>
      <c r="BM64" s="372">
        <v>3650</v>
      </c>
      <c r="BN64" s="372">
        <v>0</v>
      </c>
      <c r="BO64" s="372">
        <v>5180</v>
      </c>
      <c r="BP64" s="372">
        <v>4062</v>
      </c>
      <c r="BQ64" s="372">
        <v>0</v>
      </c>
      <c r="BR64" s="372">
        <v>21513</v>
      </c>
      <c r="BS64" s="372">
        <v>6522</v>
      </c>
      <c r="BT64" s="372">
        <v>17837</v>
      </c>
      <c r="BU64" s="372">
        <v>15042</v>
      </c>
      <c r="BV64" s="372">
        <v>0</v>
      </c>
      <c r="BW64" s="372">
        <v>0</v>
      </c>
      <c r="BX64" s="372">
        <v>0</v>
      </c>
      <c r="BY64" s="372">
        <v>0</v>
      </c>
      <c r="BZ64" s="372">
        <v>0</v>
      </c>
      <c r="CA64" s="372">
        <v>882138</v>
      </c>
      <c r="CB64" s="372"/>
      <c r="CC64" s="372">
        <v>4979</v>
      </c>
      <c r="CD64" s="372">
        <v>0</v>
      </c>
      <c r="CE64" s="372">
        <v>0</v>
      </c>
      <c r="CF64" s="372">
        <v>4979</v>
      </c>
      <c r="CG64" s="372"/>
      <c r="CH64" s="372">
        <v>0</v>
      </c>
      <c r="CI64" s="372">
        <v>5047</v>
      </c>
      <c r="CJ64" s="372">
        <v>0</v>
      </c>
      <c r="CK64" s="372">
        <v>0</v>
      </c>
      <c r="CL64" s="372">
        <v>0</v>
      </c>
      <c r="CM64" s="372">
        <v>0</v>
      </c>
      <c r="CN64" s="372">
        <v>0</v>
      </c>
      <c r="CO64" s="372">
        <v>0</v>
      </c>
      <c r="CP64" s="372">
        <v>5047</v>
      </c>
      <c r="CQ64" s="372"/>
      <c r="CR64" s="372">
        <v>238.81999999990512</v>
      </c>
      <c r="CS64" s="372">
        <v>0</v>
      </c>
      <c r="CT64" s="372">
        <v>0</v>
      </c>
      <c r="CU64" s="372">
        <v>0.37999999999738066</v>
      </c>
      <c r="CV64" s="372">
        <v>0</v>
      </c>
      <c r="CW64" s="372">
        <v>0</v>
      </c>
      <c r="CX64" s="372">
        <v>239.1999999999025</v>
      </c>
      <c r="CY64" s="372"/>
      <c r="CZ64" s="117"/>
      <c r="DA64" s="374"/>
      <c r="DB64" s="117"/>
      <c r="DC64" s="374"/>
      <c r="DD64" s="375"/>
      <c r="DE64" s="117"/>
      <c r="DF64" s="117"/>
      <c r="DG64" s="372"/>
      <c r="DH64" s="376"/>
      <c r="DI64" s="377"/>
      <c r="DJ64" s="372"/>
      <c r="DK64" s="372">
        <v>513583.04999999702</v>
      </c>
      <c r="DL64" s="372">
        <v>0</v>
      </c>
      <c r="DM64" s="372">
        <v>513583.04999999702</v>
      </c>
      <c r="DN64" s="372">
        <v>111441.04999999702</v>
      </c>
      <c r="DO64" s="372">
        <v>0</v>
      </c>
      <c r="DP64" s="372">
        <v>111441.04999999702</v>
      </c>
      <c r="DQ64" s="373"/>
      <c r="DR64" s="372"/>
      <c r="DS64" s="378"/>
      <c r="DT64" s="378"/>
      <c r="DW64" s="90"/>
    </row>
    <row r="65" spans="1:124" ht="14.25">
      <c r="A65" s="371">
        <v>346</v>
      </c>
      <c r="B65" s="381">
        <v>9165407</v>
      </c>
      <c r="C65" s="68">
        <v>5407</v>
      </c>
      <c r="D65" s="120"/>
      <c r="E65" s="120" t="s">
        <v>252</v>
      </c>
      <c r="F65" s="120"/>
      <c r="G65" s="120"/>
      <c r="H65" s="68"/>
      <c r="I65" s="372">
        <v>276050.64999999478</v>
      </c>
      <c r="J65" s="372">
        <v>0</v>
      </c>
      <c r="K65" s="372">
        <v>0</v>
      </c>
      <c r="L65" s="372">
        <v>0</v>
      </c>
      <c r="M65" s="372">
        <v>0</v>
      </c>
      <c r="N65" s="372">
        <v>0</v>
      </c>
      <c r="O65" s="372">
        <v>276050.64999999478</v>
      </c>
      <c r="P65" s="372"/>
      <c r="Q65" s="372">
        <v>8086201</v>
      </c>
      <c r="R65" s="372">
        <v>972764</v>
      </c>
      <c r="S65" s="372">
        <v>445921</v>
      </c>
      <c r="T65" s="372">
        <v>0</v>
      </c>
      <c r="U65" s="372">
        <v>275810</v>
      </c>
      <c r="V65" s="372">
        <v>7200</v>
      </c>
      <c r="W65" s="372">
        <v>8750</v>
      </c>
      <c r="X65" s="372">
        <v>100156</v>
      </c>
      <c r="Y65" s="372">
        <v>3000</v>
      </c>
      <c r="Z65" s="372">
        <v>0</v>
      </c>
      <c r="AA65" s="372">
        <v>0</v>
      </c>
      <c r="AB65" s="372">
        <v>0</v>
      </c>
      <c r="AC65" s="372">
        <v>300000</v>
      </c>
      <c r="AD65" s="372">
        <v>0</v>
      </c>
      <c r="AE65" s="372">
        <v>62000</v>
      </c>
      <c r="AF65" s="372">
        <v>0</v>
      </c>
      <c r="AG65" s="372">
        <v>0</v>
      </c>
      <c r="AH65" s="372">
        <v>0</v>
      </c>
      <c r="AI65" s="372">
        <v>0</v>
      </c>
      <c r="AJ65" s="372">
        <v>0</v>
      </c>
      <c r="AK65" s="372">
        <v>0</v>
      </c>
      <c r="AL65" s="372">
        <v>10261802</v>
      </c>
      <c r="AM65" s="372"/>
      <c r="AN65" s="372">
        <v>6104396</v>
      </c>
      <c r="AO65" s="372">
        <v>22500</v>
      </c>
      <c r="AP65" s="372">
        <v>1277124</v>
      </c>
      <c r="AQ65" s="372">
        <v>162558</v>
      </c>
      <c r="AR65" s="372">
        <v>564009</v>
      </c>
      <c r="AS65" s="372">
        <v>0</v>
      </c>
      <c r="AT65" s="372">
        <v>87098</v>
      </c>
      <c r="AU65" s="372">
        <v>32903</v>
      </c>
      <c r="AV65" s="372">
        <v>21081</v>
      </c>
      <c r="AW65" s="372">
        <v>0</v>
      </c>
      <c r="AX65" s="372">
        <v>0</v>
      </c>
      <c r="AY65" s="372">
        <v>155360</v>
      </c>
      <c r="AZ65" s="372">
        <v>25000</v>
      </c>
      <c r="BA65" s="372">
        <v>224483</v>
      </c>
      <c r="BB65" s="372">
        <v>12264</v>
      </c>
      <c r="BC65" s="372">
        <v>241959</v>
      </c>
      <c r="BD65" s="372">
        <v>37494</v>
      </c>
      <c r="BE65" s="372">
        <v>29113</v>
      </c>
      <c r="BF65" s="372">
        <v>502581</v>
      </c>
      <c r="BG65" s="372">
        <v>10000</v>
      </c>
      <c r="BH65" s="372">
        <v>10000</v>
      </c>
      <c r="BI65" s="372">
        <v>49200</v>
      </c>
      <c r="BJ65" s="372">
        <v>31300</v>
      </c>
      <c r="BK65" s="372">
        <v>39000</v>
      </c>
      <c r="BL65" s="372">
        <v>2500</v>
      </c>
      <c r="BM65" s="372">
        <v>13000</v>
      </c>
      <c r="BN65" s="372">
        <v>127831</v>
      </c>
      <c r="BO65" s="372">
        <v>59197</v>
      </c>
      <c r="BP65" s="372">
        <v>39635</v>
      </c>
      <c r="BQ65" s="372">
        <v>0</v>
      </c>
      <c r="BR65" s="372">
        <v>99000</v>
      </c>
      <c r="BS65" s="372">
        <v>22500</v>
      </c>
      <c r="BT65" s="372">
        <v>159401</v>
      </c>
      <c r="BU65" s="372">
        <v>78003</v>
      </c>
      <c r="BV65" s="372">
        <v>0</v>
      </c>
      <c r="BW65" s="372">
        <v>0</v>
      </c>
      <c r="BX65" s="372">
        <v>60000</v>
      </c>
      <c r="BY65" s="372">
        <v>0</v>
      </c>
      <c r="BZ65" s="372">
        <v>0</v>
      </c>
      <c r="CA65" s="372">
        <v>10300490</v>
      </c>
      <c r="CB65" s="372"/>
      <c r="CC65" s="372">
        <v>85473</v>
      </c>
      <c r="CD65" s="372">
        <v>0</v>
      </c>
      <c r="CE65" s="372">
        <v>60000</v>
      </c>
      <c r="CF65" s="372">
        <v>145473</v>
      </c>
      <c r="CG65" s="372"/>
      <c r="CH65" s="372">
        <v>0</v>
      </c>
      <c r="CI65" s="372">
        <v>120000</v>
      </c>
      <c r="CJ65" s="372">
        <v>0</v>
      </c>
      <c r="CK65" s="372">
        <v>0</v>
      </c>
      <c r="CL65" s="372">
        <v>10000</v>
      </c>
      <c r="CM65" s="372">
        <v>0</v>
      </c>
      <c r="CN65" s="372">
        <v>15473</v>
      </c>
      <c r="CO65" s="372">
        <v>0</v>
      </c>
      <c r="CP65" s="372">
        <v>145473</v>
      </c>
      <c r="CQ65" s="372"/>
      <c r="CR65" s="372">
        <v>237362.64999999478</v>
      </c>
      <c r="CS65" s="372">
        <v>0</v>
      </c>
      <c r="CT65" s="372">
        <v>0</v>
      </c>
      <c r="CU65" s="372">
        <v>0</v>
      </c>
      <c r="CV65" s="372">
        <v>0</v>
      </c>
      <c r="CW65" s="372">
        <v>0</v>
      </c>
      <c r="CX65" s="372">
        <v>237362.64999999478</v>
      </c>
      <c r="CY65" s="372"/>
      <c r="CZ65" s="117"/>
      <c r="DA65" s="374"/>
      <c r="DB65" s="117"/>
      <c r="DC65" s="374"/>
      <c r="DD65" s="375"/>
      <c r="DE65" s="117"/>
      <c r="DF65" s="117"/>
      <c r="DG65" s="372"/>
      <c r="DH65" s="376"/>
      <c r="DI65" s="377"/>
      <c r="DJ65" s="372"/>
      <c r="DK65" s="372">
        <v>563617.20999999926</v>
      </c>
      <c r="DL65" s="372">
        <v>0</v>
      </c>
      <c r="DM65" s="372">
        <v>563617.20999999926</v>
      </c>
      <c r="DN65" s="372">
        <v>50048.209999999264</v>
      </c>
      <c r="DO65" s="372">
        <v>0</v>
      </c>
      <c r="DP65" s="372">
        <v>50048.209999999264</v>
      </c>
      <c r="DQ65" s="373"/>
      <c r="DR65" s="372"/>
      <c r="DS65" s="378"/>
      <c r="DT65" s="378"/>
    </row>
    <row r="66" spans="1:124" ht="15">
      <c r="A66" s="371">
        <v>604</v>
      </c>
      <c r="B66" s="381">
        <v>9163319</v>
      </c>
      <c r="C66" s="68">
        <v>3319</v>
      </c>
      <c r="D66" s="120"/>
      <c r="E66" s="120" t="s">
        <v>689</v>
      </c>
      <c r="F66" s="120"/>
      <c r="G66" s="120"/>
      <c r="H66" s="68"/>
      <c r="I66" s="372">
        <v>418307.74999999971</v>
      </c>
      <c r="J66" s="372">
        <v>22466.199999999997</v>
      </c>
      <c r="K66" s="372">
        <v>0</v>
      </c>
      <c r="L66" s="372">
        <v>1.1368683772161603E-13</v>
      </c>
      <c r="M66" s="372">
        <v>0</v>
      </c>
      <c r="N66" s="372">
        <v>0</v>
      </c>
      <c r="O66" s="372">
        <v>440773.94999999972</v>
      </c>
      <c r="P66" s="379"/>
      <c r="Q66" s="372">
        <v>2161714</v>
      </c>
      <c r="R66" s="372">
        <v>0</v>
      </c>
      <c r="S66" s="372">
        <v>118976</v>
      </c>
      <c r="T66" s="372">
        <v>0</v>
      </c>
      <c r="U66" s="372">
        <v>43090</v>
      </c>
      <c r="V66" s="372">
        <v>90679</v>
      </c>
      <c r="W66" s="372">
        <v>0</v>
      </c>
      <c r="X66" s="372">
        <v>2000</v>
      </c>
      <c r="Y66" s="372">
        <v>9063</v>
      </c>
      <c r="Z66" s="372">
        <v>0</v>
      </c>
      <c r="AA66" s="372">
        <v>0</v>
      </c>
      <c r="AB66" s="372">
        <v>0</v>
      </c>
      <c r="AC66" s="372">
        <v>1400</v>
      </c>
      <c r="AD66" s="372">
        <v>7988</v>
      </c>
      <c r="AE66" s="372">
        <v>0</v>
      </c>
      <c r="AF66" s="372">
        <v>0</v>
      </c>
      <c r="AG66" s="372">
        <v>0</v>
      </c>
      <c r="AH66" s="372">
        <v>0</v>
      </c>
      <c r="AI66" s="372">
        <v>0</v>
      </c>
      <c r="AJ66" s="372">
        <v>0</v>
      </c>
      <c r="AK66" s="372">
        <v>0</v>
      </c>
      <c r="AL66" s="372">
        <v>2434910</v>
      </c>
      <c r="AM66" s="379"/>
      <c r="AN66" s="372">
        <v>1286582</v>
      </c>
      <c r="AO66" s="372">
        <v>42598</v>
      </c>
      <c r="AP66" s="372">
        <v>521367</v>
      </c>
      <c r="AQ66" s="372">
        <v>94603</v>
      </c>
      <c r="AR66" s="372">
        <v>121519</v>
      </c>
      <c r="AS66" s="372">
        <v>0</v>
      </c>
      <c r="AT66" s="372">
        <v>68494</v>
      </c>
      <c r="AU66" s="372">
        <v>500</v>
      </c>
      <c r="AV66" s="372">
        <v>8500</v>
      </c>
      <c r="AW66" s="372">
        <v>4799</v>
      </c>
      <c r="AX66" s="372">
        <v>0</v>
      </c>
      <c r="AY66" s="372">
        <v>32337</v>
      </c>
      <c r="AZ66" s="372">
        <v>14173</v>
      </c>
      <c r="BA66" s="372">
        <v>13266</v>
      </c>
      <c r="BB66" s="372">
        <v>6000</v>
      </c>
      <c r="BC66" s="372">
        <v>38690</v>
      </c>
      <c r="BD66" s="372">
        <v>8299</v>
      </c>
      <c r="BE66" s="372">
        <v>7500</v>
      </c>
      <c r="BF66" s="372">
        <v>105736</v>
      </c>
      <c r="BG66" s="372">
        <v>5500</v>
      </c>
      <c r="BH66" s="372">
        <v>0</v>
      </c>
      <c r="BI66" s="372">
        <v>0</v>
      </c>
      <c r="BJ66" s="372">
        <v>10500</v>
      </c>
      <c r="BK66" s="372">
        <v>0</v>
      </c>
      <c r="BL66" s="372">
        <v>0</v>
      </c>
      <c r="BM66" s="372">
        <v>12000</v>
      </c>
      <c r="BN66" s="372">
        <v>0</v>
      </c>
      <c r="BO66" s="372">
        <v>12100</v>
      </c>
      <c r="BP66" s="372">
        <v>23428</v>
      </c>
      <c r="BQ66" s="372">
        <v>0</v>
      </c>
      <c r="BR66" s="372">
        <v>87071</v>
      </c>
      <c r="BS66" s="372">
        <v>0</v>
      </c>
      <c r="BT66" s="372">
        <v>11000</v>
      </c>
      <c r="BU66" s="372">
        <v>22825</v>
      </c>
      <c r="BV66" s="372">
        <v>0</v>
      </c>
      <c r="BW66" s="372">
        <v>0</v>
      </c>
      <c r="BX66" s="372">
        <v>10000</v>
      </c>
      <c r="BY66" s="372">
        <v>0</v>
      </c>
      <c r="BZ66" s="372">
        <v>0</v>
      </c>
      <c r="CA66" s="372">
        <v>2569387</v>
      </c>
      <c r="CB66" s="379"/>
      <c r="CC66" s="372">
        <v>0</v>
      </c>
      <c r="CD66" s="372">
        <v>0</v>
      </c>
      <c r="CE66" s="372">
        <v>0</v>
      </c>
      <c r="CF66" s="372">
        <v>0</v>
      </c>
      <c r="CG66" s="379"/>
      <c r="CH66" s="372">
        <v>0</v>
      </c>
      <c r="CI66" s="372">
        <v>0</v>
      </c>
      <c r="CJ66" s="372">
        <v>0</v>
      </c>
      <c r="CK66" s="372">
        <v>0</v>
      </c>
      <c r="CL66" s="372">
        <v>0</v>
      </c>
      <c r="CM66" s="372">
        <v>0</v>
      </c>
      <c r="CN66" s="372">
        <v>0</v>
      </c>
      <c r="CO66" s="372">
        <v>0</v>
      </c>
      <c r="CP66" s="372">
        <v>0</v>
      </c>
      <c r="CQ66" s="380"/>
      <c r="CR66" s="372">
        <v>306296.94999999972</v>
      </c>
      <c r="CS66" s="372">
        <v>0</v>
      </c>
      <c r="CT66" s="372">
        <v>0</v>
      </c>
      <c r="CU66" s="372">
        <v>1.1368683772161603E-13</v>
      </c>
      <c r="CV66" s="372">
        <v>0</v>
      </c>
      <c r="CW66" s="372">
        <v>0</v>
      </c>
      <c r="CX66" s="372">
        <v>306296.94999999972</v>
      </c>
      <c r="CY66" s="372"/>
      <c r="CZ66" s="117"/>
      <c r="DA66" s="374"/>
      <c r="DB66" s="117"/>
      <c r="DC66" s="374"/>
      <c r="DD66" s="375"/>
      <c r="DE66" s="117"/>
      <c r="DF66" s="117"/>
      <c r="DG66" s="372"/>
      <c r="DH66" s="376"/>
      <c r="DI66" s="377"/>
      <c r="DJ66" s="372"/>
      <c r="DK66" s="372">
        <v>785975.28999999631</v>
      </c>
      <c r="DL66" s="372">
        <v>670474.38</v>
      </c>
      <c r="DM66" s="372">
        <v>1456449.6699999962</v>
      </c>
      <c r="DN66" s="372">
        <v>788907.28999999631</v>
      </c>
      <c r="DO66" s="372">
        <v>2887974.38</v>
      </c>
      <c r="DP66" s="372">
        <v>3676881.6699999962</v>
      </c>
      <c r="DQ66" s="373"/>
      <c r="DR66" s="372"/>
      <c r="DS66" s="378"/>
      <c r="DT66" s="378"/>
    </row>
    <row r="67" spans="1:124" ht="13.5" customHeight="1">
      <c r="A67" s="371">
        <v>551</v>
      </c>
      <c r="B67" s="381">
        <v>9162056</v>
      </c>
      <c r="C67" s="68">
        <v>2056</v>
      </c>
      <c r="D67" s="120"/>
      <c r="E67" s="120" t="s">
        <v>226</v>
      </c>
      <c r="F67" s="120"/>
      <c r="G67" s="120"/>
      <c r="H67" s="68"/>
      <c r="I67" s="372">
        <v>154134.09999999992</v>
      </c>
      <c r="J67" s="372">
        <v>0</v>
      </c>
      <c r="K67" s="372">
        <v>0</v>
      </c>
      <c r="L67" s="372">
        <v>1851.54</v>
      </c>
      <c r="M67" s="372">
        <v>0</v>
      </c>
      <c r="N67" s="372">
        <v>0</v>
      </c>
      <c r="O67" s="372">
        <v>155985.63999999993</v>
      </c>
      <c r="P67" s="372"/>
      <c r="Q67" s="372">
        <v>654077</v>
      </c>
      <c r="R67" s="372">
        <v>0</v>
      </c>
      <c r="S67" s="372">
        <v>0</v>
      </c>
      <c r="T67" s="372">
        <v>0</v>
      </c>
      <c r="U67" s="372">
        <v>12660</v>
      </c>
      <c r="V67" s="372">
        <v>34810</v>
      </c>
      <c r="W67" s="372">
        <v>0</v>
      </c>
      <c r="X67" s="372">
        <v>2400</v>
      </c>
      <c r="Y67" s="372">
        <v>3600</v>
      </c>
      <c r="Z67" s="372">
        <v>0</v>
      </c>
      <c r="AA67" s="372">
        <v>0</v>
      </c>
      <c r="AB67" s="372">
        <v>0</v>
      </c>
      <c r="AC67" s="372">
        <v>7000</v>
      </c>
      <c r="AD67" s="372">
        <v>5373</v>
      </c>
      <c r="AE67" s="372">
        <v>0</v>
      </c>
      <c r="AF67" s="372">
        <v>0</v>
      </c>
      <c r="AG67" s="372">
        <v>0</v>
      </c>
      <c r="AH67" s="372">
        <v>0</v>
      </c>
      <c r="AI67" s="372">
        <v>0</v>
      </c>
      <c r="AJ67" s="372">
        <v>0</v>
      </c>
      <c r="AK67" s="372">
        <v>0</v>
      </c>
      <c r="AL67" s="372">
        <v>719920</v>
      </c>
      <c r="AM67" s="372"/>
      <c r="AN67" s="372">
        <v>395642</v>
      </c>
      <c r="AO67" s="372">
        <v>3500</v>
      </c>
      <c r="AP67" s="372">
        <v>126227</v>
      </c>
      <c r="AQ67" s="372">
        <v>0</v>
      </c>
      <c r="AR67" s="372">
        <v>58623</v>
      </c>
      <c r="AS67" s="372">
        <v>0</v>
      </c>
      <c r="AT67" s="372">
        <v>0</v>
      </c>
      <c r="AU67" s="372">
        <v>3006</v>
      </c>
      <c r="AV67" s="372">
        <v>4245</v>
      </c>
      <c r="AW67" s="372">
        <v>311</v>
      </c>
      <c r="AX67" s="372">
        <v>0</v>
      </c>
      <c r="AY67" s="372">
        <v>11338</v>
      </c>
      <c r="AZ67" s="372">
        <v>5500</v>
      </c>
      <c r="BA67" s="372">
        <v>9551</v>
      </c>
      <c r="BB67" s="372">
        <v>6500</v>
      </c>
      <c r="BC67" s="372">
        <v>11895</v>
      </c>
      <c r="BD67" s="372">
        <v>4691</v>
      </c>
      <c r="BE67" s="372">
        <v>15035</v>
      </c>
      <c r="BF67" s="372">
        <v>39197</v>
      </c>
      <c r="BG67" s="372">
        <v>2332</v>
      </c>
      <c r="BH67" s="372">
        <v>0</v>
      </c>
      <c r="BI67" s="372">
        <v>0</v>
      </c>
      <c r="BJ67" s="372">
        <v>2662</v>
      </c>
      <c r="BK67" s="372">
        <v>0</v>
      </c>
      <c r="BL67" s="372">
        <v>0</v>
      </c>
      <c r="BM67" s="372">
        <v>3922</v>
      </c>
      <c r="BN67" s="372">
        <v>0</v>
      </c>
      <c r="BO67" s="372">
        <v>3306</v>
      </c>
      <c r="BP67" s="372">
        <v>5676</v>
      </c>
      <c r="BQ67" s="372">
        <v>0</v>
      </c>
      <c r="BR67" s="372">
        <v>22267</v>
      </c>
      <c r="BS67" s="372">
        <v>0</v>
      </c>
      <c r="BT67" s="372">
        <v>20266</v>
      </c>
      <c r="BU67" s="372">
        <v>12839</v>
      </c>
      <c r="BV67" s="372">
        <v>0</v>
      </c>
      <c r="BW67" s="372">
        <v>0</v>
      </c>
      <c r="BX67" s="372">
        <v>0</v>
      </c>
      <c r="BY67" s="372">
        <v>0</v>
      </c>
      <c r="BZ67" s="372">
        <v>0</v>
      </c>
      <c r="CA67" s="372">
        <v>768531</v>
      </c>
      <c r="CB67" s="372"/>
      <c r="CC67" s="372">
        <v>5125</v>
      </c>
      <c r="CD67" s="372">
        <v>0</v>
      </c>
      <c r="CE67" s="372">
        <v>0</v>
      </c>
      <c r="CF67" s="372">
        <v>5125</v>
      </c>
      <c r="CG67" s="372"/>
      <c r="CH67" s="372">
        <v>0</v>
      </c>
      <c r="CI67" s="372">
        <v>6977</v>
      </c>
      <c r="CJ67" s="372">
        <v>0</v>
      </c>
      <c r="CK67" s="372">
        <v>0</v>
      </c>
      <c r="CL67" s="372">
        <v>0</v>
      </c>
      <c r="CM67" s="372">
        <v>0</v>
      </c>
      <c r="CN67" s="372">
        <v>0</v>
      </c>
      <c r="CO67" s="372">
        <v>0</v>
      </c>
      <c r="CP67" s="372">
        <v>6977</v>
      </c>
      <c r="CQ67" s="372"/>
      <c r="CR67" s="372">
        <v>105523.09999999992</v>
      </c>
      <c r="CS67" s="372">
        <v>0</v>
      </c>
      <c r="CT67" s="372">
        <v>0</v>
      </c>
      <c r="CU67" s="372">
        <v>-0.46000000000003638</v>
      </c>
      <c r="CV67" s="372">
        <v>0</v>
      </c>
      <c r="CW67" s="372">
        <v>0</v>
      </c>
      <c r="CX67" s="372">
        <v>105522.63999999991</v>
      </c>
      <c r="CY67" s="372"/>
      <c r="CZ67" s="117"/>
      <c r="DA67" s="374"/>
      <c r="DB67" s="117"/>
      <c r="DC67" s="374"/>
      <c r="DD67" s="375"/>
      <c r="DE67" s="117"/>
      <c r="DF67" s="117"/>
      <c r="DG67" s="372"/>
      <c r="DH67" s="376"/>
      <c r="DI67" s="377"/>
      <c r="DJ67" s="372"/>
      <c r="DK67" s="372">
        <v>536109.08999999939</v>
      </c>
      <c r="DL67" s="372">
        <v>31574.070000000003</v>
      </c>
      <c r="DM67" s="372">
        <v>567683.15999999933</v>
      </c>
      <c r="DN67" s="372">
        <v>277667.08999999939</v>
      </c>
      <c r="DO67" s="372">
        <v>7.0000000003346941E-2</v>
      </c>
      <c r="DP67" s="372">
        <v>277667.15999999939</v>
      </c>
      <c r="DQ67" s="373"/>
      <c r="DR67" s="372"/>
      <c r="DS67" s="378"/>
      <c r="DT67" s="378"/>
    </row>
    <row r="68" spans="1:124" ht="14.25">
      <c r="A68" s="371">
        <v>585</v>
      </c>
      <c r="B68" s="381">
        <v>9162117</v>
      </c>
      <c r="C68" s="68">
        <v>2117</v>
      </c>
      <c r="D68" s="120"/>
      <c r="E68" s="120" t="s">
        <v>260</v>
      </c>
      <c r="F68" s="120"/>
      <c r="G68" s="120"/>
      <c r="H68" s="68"/>
      <c r="I68" s="372">
        <v>334167.14000000007</v>
      </c>
      <c r="J68" s="372">
        <v>46926.86</v>
      </c>
      <c r="K68" s="372">
        <v>0</v>
      </c>
      <c r="L68" s="372">
        <v>2747.5</v>
      </c>
      <c r="M68" s="372">
        <v>0</v>
      </c>
      <c r="N68" s="372">
        <v>0</v>
      </c>
      <c r="O68" s="372">
        <v>383841.50000000006</v>
      </c>
      <c r="P68" s="372"/>
      <c r="Q68" s="372">
        <v>1283605</v>
      </c>
      <c r="R68" s="372">
        <v>0</v>
      </c>
      <c r="S68" s="372">
        <v>184617</v>
      </c>
      <c r="T68" s="372">
        <v>0</v>
      </c>
      <c r="U68" s="372">
        <v>94460</v>
      </c>
      <c r="V68" s="372">
        <v>42626</v>
      </c>
      <c r="W68" s="372">
        <v>0</v>
      </c>
      <c r="X68" s="372">
        <v>12000</v>
      </c>
      <c r="Y68" s="372">
        <v>46450</v>
      </c>
      <c r="Z68" s="372">
        <v>0</v>
      </c>
      <c r="AA68" s="372">
        <v>0</v>
      </c>
      <c r="AB68" s="372">
        <v>0</v>
      </c>
      <c r="AC68" s="372">
        <v>0</v>
      </c>
      <c r="AD68" s="372">
        <v>3000</v>
      </c>
      <c r="AE68" s="372">
        <v>0</v>
      </c>
      <c r="AF68" s="372">
        <v>0</v>
      </c>
      <c r="AG68" s="372">
        <v>0</v>
      </c>
      <c r="AH68" s="372">
        <v>0</v>
      </c>
      <c r="AI68" s="372">
        <v>0</v>
      </c>
      <c r="AJ68" s="372">
        <v>0</v>
      </c>
      <c r="AK68" s="372">
        <v>0</v>
      </c>
      <c r="AL68" s="372">
        <v>1666758</v>
      </c>
      <c r="AM68" s="372"/>
      <c r="AN68" s="372">
        <v>758099</v>
      </c>
      <c r="AO68" s="372">
        <v>31000</v>
      </c>
      <c r="AP68" s="372">
        <v>453000</v>
      </c>
      <c r="AQ68" s="372">
        <v>48804</v>
      </c>
      <c r="AR68" s="372">
        <v>75135</v>
      </c>
      <c r="AS68" s="372">
        <v>0</v>
      </c>
      <c r="AT68" s="372">
        <v>33897</v>
      </c>
      <c r="AU68" s="372">
        <v>6636</v>
      </c>
      <c r="AV68" s="372">
        <v>5000</v>
      </c>
      <c r="AW68" s="372">
        <v>1647</v>
      </c>
      <c r="AX68" s="372">
        <v>0</v>
      </c>
      <c r="AY68" s="372">
        <v>17000</v>
      </c>
      <c r="AZ68" s="372">
        <v>5200</v>
      </c>
      <c r="BA68" s="372">
        <v>4500</v>
      </c>
      <c r="BB68" s="372">
        <v>10000</v>
      </c>
      <c r="BC68" s="372">
        <v>32674</v>
      </c>
      <c r="BD68" s="372">
        <v>19386</v>
      </c>
      <c r="BE68" s="372">
        <v>6500</v>
      </c>
      <c r="BF68" s="372">
        <v>138357</v>
      </c>
      <c r="BG68" s="372">
        <v>2280</v>
      </c>
      <c r="BH68" s="372">
        <v>0</v>
      </c>
      <c r="BI68" s="372">
        <v>16000</v>
      </c>
      <c r="BJ68" s="372">
        <v>0</v>
      </c>
      <c r="BK68" s="372">
        <v>0</v>
      </c>
      <c r="BL68" s="372">
        <v>0</v>
      </c>
      <c r="BM68" s="372">
        <v>897</v>
      </c>
      <c r="BN68" s="372">
        <v>0</v>
      </c>
      <c r="BO68" s="372">
        <v>3500</v>
      </c>
      <c r="BP68" s="372">
        <v>10035</v>
      </c>
      <c r="BQ68" s="372">
        <v>22278</v>
      </c>
      <c r="BR68" s="372">
        <v>59936</v>
      </c>
      <c r="BS68" s="372">
        <v>0</v>
      </c>
      <c r="BT68" s="372">
        <v>50788</v>
      </c>
      <c r="BU68" s="372">
        <v>14609</v>
      </c>
      <c r="BV68" s="372">
        <v>0</v>
      </c>
      <c r="BW68" s="372">
        <v>0</v>
      </c>
      <c r="BX68" s="372">
        <v>0</v>
      </c>
      <c r="BY68" s="372">
        <v>0</v>
      </c>
      <c r="BZ68" s="372">
        <v>0</v>
      </c>
      <c r="CA68" s="372">
        <v>1827158</v>
      </c>
      <c r="CB68" s="372"/>
      <c r="CC68" s="372">
        <v>6205</v>
      </c>
      <c r="CD68" s="372">
        <v>0</v>
      </c>
      <c r="CE68" s="372">
        <v>0</v>
      </c>
      <c r="CF68" s="372">
        <v>6205</v>
      </c>
      <c r="CG68" s="372"/>
      <c r="CH68" s="372">
        <v>0</v>
      </c>
      <c r="CI68" s="372">
        <v>8953</v>
      </c>
      <c r="CJ68" s="372">
        <v>0</v>
      </c>
      <c r="CK68" s="372">
        <v>0</v>
      </c>
      <c r="CL68" s="372">
        <v>0</v>
      </c>
      <c r="CM68" s="372">
        <v>0</v>
      </c>
      <c r="CN68" s="372">
        <v>0</v>
      </c>
      <c r="CO68" s="372">
        <v>0</v>
      </c>
      <c r="CP68" s="372">
        <v>8953</v>
      </c>
      <c r="CQ68" s="372"/>
      <c r="CR68" s="372">
        <v>220694.00000000006</v>
      </c>
      <c r="CS68" s="372">
        <v>0</v>
      </c>
      <c r="CT68" s="372">
        <v>0</v>
      </c>
      <c r="CU68" s="372">
        <v>-0.5</v>
      </c>
      <c r="CV68" s="372">
        <v>0</v>
      </c>
      <c r="CW68" s="372">
        <v>0</v>
      </c>
      <c r="CX68" s="372">
        <v>220693.50000000006</v>
      </c>
      <c r="CY68" s="372"/>
      <c r="CZ68" s="117"/>
      <c r="DA68" s="374"/>
      <c r="DB68" s="117"/>
      <c r="DC68" s="374"/>
      <c r="DD68" s="375"/>
      <c r="DE68" s="117"/>
      <c r="DF68" s="117"/>
      <c r="DG68" s="372"/>
      <c r="DH68" s="376"/>
      <c r="DI68" s="377"/>
      <c r="DJ68" s="372"/>
      <c r="DK68" s="372">
        <v>360030.64000000019</v>
      </c>
      <c r="DL68" s="372">
        <v>-2575.25</v>
      </c>
      <c r="DM68" s="372">
        <v>357455.39000000019</v>
      </c>
      <c r="DN68" s="372">
        <v>213172.64000000019</v>
      </c>
      <c r="DO68" s="372">
        <v>-0.25</v>
      </c>
      <c r="DP68" s="372">
        <v>213172.39000000019</v>
      </c>
      <c r="DQ68" s="373"/>
      <c r="DR68" s="372"/>
      <c r="DS68" s="378"/>
      <c r="DT68" s="378"/>
    </row>
    <row r="69" spans="1:124" ht="15">
      <c r="A69" s="371">
        <v>374</v>
      </c>
      <c r="B69" s="381">
        <v>9164032</v>
      </c>
      <c r="C69" s="68">
        <v>4032</v>
      </c>
      <c r="D69" s="120"/>
      <c r="E69" s="120" t="s">
        <v>685</v>
      </c>
      <c r="F69" s="120"/>
      <c r="G69" s="120"/>
      <c r="H69" s="68"/>
      <c r="I69" s="372">
        <v>569250.46000000543</v>
      </c>
      <c r="J69" s="372">
        <v>24332.38</v>
      </c>
      <c r="K69" s="372">
        <v>0</v>
      </c>
      <c r="L69" s="372">
        <v>108777.01999999995</v>
      </c>
      <c r="M69" s="372">
        <v>4365.49</v>
      </c>
      <c r="N69" s="372">
        <v>0</v>
      </c>
      <c r="O69" s="372">
        <v>706725.35000000533</v>
      </c>
      <c r="P69" s="379"/>
      <c r="Q69" s="372">
        <v>7030630</v>
      </c>
      <c r="R69" s="372">
        <v>693795</v>
      </c>
      <c r="S69" s="372">
        <v>229341</v>
      </c>
      <c r="T69" s="372">
        <v>0</v>
      </c>
      <c r="U69" s="372">
        <v>299660</v>
      </c>
      <c r="V69" s="372">
        <v>0</v>
      </c>
      <c r="W69" s="372">
        <v>12100</v>
      </c>
      <c r="X69" s="372">
        <v>207400</v>
      </c>
      <c r="Y69" s="372">
        <v>14000</v>
      </c>
      <c r="Z69" s="372">
        <v>0</v>
      </c>
      <c r="AA69" s="372">
        <v>0</v>
      </c>
      <c r="AB69" s="372">
        <v>0</v>
      </c>
      <c r="AC69" s="372">
        <v>0</v>
      </c>
      <c r="AD69" s="372">
        <v>1000</v>
      </c>
      <c r="AE69" s="372">
        <v>0</v>
      </c>
      <c r="AF69" s="372">
        <v>0</v>
      </c>
      <c r="AG69" s="372">
        <v>0</v>
      </c>
      <c r="AH69" s="372">
        <v>0</v>
      </c>
      <c r="AI69" s="372">
        <v>0</v>
      </c>
      <c r="AJ69" s="372">
        <v>0</v>
      </c>
      <c r="AK69" s="372">
        <v>0</v>
      </c>
      <c r="AL69" s="372">
        <v>8487926</v>
      </c>
      <c r="AM69" s="379"/>
      <c r="AN69" s="372">
        <v>4985006</v>
      </c>
      <c r="AO69" s="372">
        <v>20000</v>
      </c>
      <c r="AP69" s="372">
        <v>1219416</v>
      </c>
      <c r="AQ69" s="372">
        <v>259997</v>
      </c>
      <c r="AR69" s="372">
        <v>423797</v>
      </c>
      <c r="AS69" s="372">
        <v>0</v>
      </c>
      <c r="AT69" s="372">
        <v>46176</v>
      </c>
      <c r="AU69" s="372">
        <v>39697</v>
      </c>
      <c r="AV69" s="372">
        <v>20600</v>
      </c>
      <c r="AW69" s="372">
        <v>3215</v>
      </c>
      <c r="AX69" s="372">
        <v>0</v>
      </c>
      <c r="AY69" s="372">
        <v>119500</v>
      </c>
      <c r="AZ69" s="372">
        <v>25000</v>
      </c>
      <c r="BA69" s="372">
        <v>20000</v>
      </c>
      <c r="BB69" s="372">
        <v>30900</v>
      </c>
      <c r="BC69" s="372">
        <v>238500</v>
      </c>
      <c r="BD69" s="372">
        <v>144690</v>
      </c>
      <c r="BE69" s="372">
        <v>19150</v>
      </c>
      <c r="BF69" s="372">
        <v>176106</v>
      </c>
      <c r="BG69" s="372">
        <v>15000</v>
      </c>
      <c r="BH69" s="372">
        <v>3500</v>
      </c>
      <c r="BI69" s="372">
        <v>6500</v>
      </c>
      <c r="BJ69" s="372">
        <v>22000</v>
      </c>
      <c r="BK69" s="372">
        <v>35000</v>
      </c>
      <c r="BL69" s="372">
        <v>21500</v>
      </c>
      <c r="BM69" s="372">
        <v>3916</v>
      </c>
      <c r="BN69" s="372">
        <v>134000</v>
      </c>
      <c r="BO69" s="372">
        <v>28400</v>
      </c>
      <c r="BP69" s="372">
        <v>48633</v>
      </c>
      <c r="BQ69" s="372">
        <v>0</v>
      </c>
      <c r="BR69" s="372">
        <v>97942</v>
      </c>
      <c r="BS69" s="372">
        <v>102500</v>
      </c>
      <c r="BT69" s="372">
        <v>173831</v>
      </c>
      <c r="BU69" s="372">
        <v>52312</v>
      </c>
      <c r="BV69" s="372">
        <v>0</v>
      </c>
      <c r="BW69" s="372">
        <v>0</v>
      </c>
      <c r="BX69" s="372">
        <v>27000</v>
      </c>
      <c r="BY69" s="372">
        <v>0</v>
      </c>
      <c r="BZ69" s="372">
        <v>0</v>
      </c>
      <c r="CA69" s="372">
        <v>8563784</v>
      </c>
      <c r="CB69" s="379"/>
      <c r="CC69" s="372">
        <v>22360</v>
      </c>
      <c r="CD69" s="372">
        <v>0</v>
      </c>
      <c r="CE69" s="372">
        <v>27000</v>
      </c>
      <c r="CF69" s="372">
        <v>49360</v>
      </c>
      <c r="CG69" s="379"/>
      <c r="CH69" s="372">
        <v>0</v>
      </c>
      <c r="CI69" s="372">
        <v>162502</v>
      </c>
      <c r="CJ69" s="372">
        <v>0</v>
      </c>
      <c r="CK69" s="372">
        <v>0</v>
      </c>
      <c r="CL69" s="372">
        <v>0</v>
      </c>
      <c r="CM69" s="372">
        <v>0</v>
      </c>
      <c r="CN69" s="372">
        <v>0</v>
      </c>
      <c r="CO69" s="372">
        <v>0</v>
      </c>
      <c r="CP69" s="372">
        <v>162502</v>
      </c>
      <c r="CQ69" s="380"/>
      <c r="CR69" s="372">
        <v>517724.84000000544</v>
      </c>
      <c r="CS69" s="372">
        <v>0</v>
      </c>
      <c r="CT69" s="372">
        <v>0</v>
      </c>
      <c r="CU69" s="372">
        <v>0.50999999995110556</v>
      </c>
      <c r="CV69" s="372">
        <v>0</v>
      </c>
      <c r="CW69" s="372">
        <v>0</v>
      </c>
      <c r="CX69" s="372">
        <v>517725.35000000539</v>
      </c>
      <c r="CY69" s="372"/>
      <c r="CZ69" s="117"/>
      <c r="DA69" s="374"/>
      <c r="DB69" s="117"/>
      <c r="DC69" s="374"/>
      <c r="DD69" s="375"/>
      <c r="DE69" s="117"/>
      <c r="DF69" s="117"/>
      <c r="DG69" s="372"/>
      <c r="DH69" s="376"/>
      <c r="DI69" s="377"/>
      <c r="DJ69" s="372"/>
      <c r="DK69" s="372">
        <v>90448.029999999941</v>
      </c>
      <c r="DL69" s="372">
        <v>22325.489999999998</v>
      </c>
      <c r="DM69" s="372">
        <v>112773.51999999993</v>
      </c>
      <c r="DN69" s="372">
        <v>-21019.970000000059</v>
      </c>
      <c r="DO69" s="372">
        <v>0.48999999999796273</v>
      </c>
      <c r="DP69" s="372">
        <v>-21019.480000000061</v>
      </c>
      <c r="DQ69" s="373"/>
      <c r="DR69" s="372"/>
      <c r="DS69" s="378"/>
      <c r="DT69" s="378"/>
    </row>
    <row r="70" spans="1:124" ht="14.25">
      <c r="A70" s="371">
        <v>857</v>
      </c>
      <c r="B70" s="381">
        <v>9162136</v>
      </c>
      <c r="C70" s="68">
        <v>2136</v>
      </c>
      <c r="D70" s="120"/>
      <c r="E70" s="120" t="s">
        <v>697</v>
      </c>
      <c r="F70" s="120"/>
      <c r="G70" s="120"/>
      <c r="H70" s="68"/>
      <c r="I70" s="372">
        <v>40696.630000001227</v>
      </c>
      <c r="J70" s="372">
        <v>5890.130000000001</v>
      </c>
      <c r="K70" s="372">
        <v>0</v>
      </c>
      <c r="L70" s="372">
        <v>2566.3999999999942</v>
      </c>
      <c r="M70" s="372">
        <v>0</v>
      </c>
      <c r="N70" s="372">
        <v>-10729.419999999984</v>
      </c>
      <c r="O70" s="372">
        <v>38423.740000001242</v>
      </c>
      <c r="P70" s="372"/>
      <c r="Q70" s="372">
        <v>1294289</v>
      </c>
      <c r="R70" s="372">
        <v>0</v>
      </c>
      <c r="S70" s="372">
        <v>80000</v>
      </c>
      <c r="T70" s="372">
        <v>0</v>
      </c>
      <c r="U70" s="372">
        <v>54110</v>
      </c>
      <c r="V70" s="372">
        <v>48150</v>
      </c>
      <c r="W70" s="372">
        <v>0</v>
      </c>
      <c r="X70" s="372">
        <v>3000</v>
      </c>
      <c r="Y70" s="372">
        <v>101324</v>
      </c>
      <c r="Z70" s="372">
        <v>0</v>
      </c>
      <c r="AA70" s="372">
        <v>0</v>
      </c>
      <c r="AB70" s="372">
        <v>0</v>
      </c>
      <c r="AC70" s="372">
        <v>33765</v>
      </c>
      <c r="AD70" s="372">
        <v>0</v>
      </c>
      <c r="AE70" s="372">
        <v>0</v>
      </c>
      <c r="AF70" s="372">
        <v>80000</v>
      </c>
      <c r="AG70" s="372">
        <v>10000</v>
      </c>
      <c r="AH70" s="372">
        <v>0</v>
      </c>
      <c r="AI70" s="372">
        <v>0</v>
      </c>
      <c r="AJ70" s="372">
        <v>0</v>
      </c>
      <c r="AK70" s="372">
        <v>0</v>
      </c>
      <c r="AL70" s="372">
        <v>1704638</v>
      </c>
      <c r="AM70" s="372"/>
      <c r="AN70" s="372">
        <v>832624</v>
      </c>
      <c r="AO70" s="372">
        <v>8000</v>
      </c>
      <c r="AP70" s="372">
        <v>285399</v>
      </c>
      <c r="AQ70" s="372">
        <v>36885</v>
      </c>
      <c r="AR70" s="372">
        <v>64999</v>
      </c>
      <c r="AS70" s="372">
        <v>0</v>
      </c>
      <c r="AT70" s="372">
        <v>78306</v>
      </c>
      <c r="AU70" s="372">
        <v>6772</v>
      </c>
      <c r="AV70" s="372">
        <v>6270</v>
      </c>
      <c r="AW70" s="372">
        <v>726</v>
      </c>
      <c r="AX70" s="372">
        <v>0</v>
      </c>
      <c r="AY70" s="372">
        <v>13764</v>
      </c>
      <c r="AZ70" s="372">
        <v>25697</v>
      </c>
      <c r="BA70" s="372">
        <v>4700</v>
      </c>
      <c r="BB70" s="372">
        <v>3500</v>
      </c>
      <c r="BC70" s="372">
        <v>18000</v>
      </c>
      <c r="BD70" s="372">
        <v>32487</v>
      </c>
      <c r="BE70" s="372">
        <v>12100</v>
      </c>
      <c r="BF70" s="372">
        <v>98619</v>
      </c>
      <c r="BG70" s="372">
        <v>500</v>
      </c>
      <c r="BH70" s="372">
        <v>0</v>
      </c>
      <c r="BI70" s="372">
        <v>5911</v>
      </c>
      <c r="BJ70" s="372">
        <v>132</v>
      </c>
      <c r="BK70" s="372">
        <v>0</v>
      </c>
      <c r="BL70" s="372">
        <v>0</v>
      </c>
      <c r="BM70" s="372">
        <v>18486</v>
      </c>
      <c r="BN70" s="372">
        <v>0</v>
      </c>
      <c r="BO70" s="372">
        <v>2850</v>
      </c>
      <c r="BP70" s="372">
        <v>13244</v>
      </c>
      <c r="BQ70" s="372">
        <v>8021</v>
      </c>
      <c r="BR70" s="372">
        <v>38000</v>
      </c>
      <c r="BS70" s="372">
        <v>2000</v>
      </c>
      <c r="BT70" s="372">
        <v>28159</v>
      </c>
      <c r="BU70" s="372">
        <v>24487</v>
      </c>
      <c r="BV70" s="372">
        <v>0</v>
      </c>
      <c r="BW70" s="372">
        <v>0</v>
      </c>
      <c r="BX70" s="372">
        <v>0</v>
      </c>
      <c r="BY70" s="372">
        <v>93707</v>
      </c>
      <c r="BZ70" s="372">
        <v>13690</v>
      </c>
      <c r="CA70" s="372">
        <v>1778035</v>
      </c>
      <c r="CB70" s="372"/>
      <c r="CC70" s="372">
        <v>6734</v>
      </c>
      <c r="CD70" s="372">
        <v>0</v>
      </c>
      <c r="CE70" s="372">
        <v>0</v>
      </c>
      <c r="CF70" s="372">
        <v>6734</v>
      </c>
      <c r="CG70" s="372"/>
      <c r="CH70" s="372">
        <v>0</v>
      </c>
      <c r="CI70" s="372">
        <v>9300</v>
      </c>
      <c r="CJ70" s="372">
        <v>0</v>
      </c>
      <c r="CK70" s="372">
        <v>0</v>
      </c>
      <c r="CL70" s="372">
        <v>0</v>
      </c>
      <c r="CM70" s="372">
        <v>0</v>
      </c>
      <c r="CN70" s="372">
        <v>0</v>
      </c>
      <c r="CO70" s="372">
        <v>0</v>
      </c>
      <c r="CP70" s="372">
        <v>9300</v>
      </c>
      <c r="CQ70" s="372"/>
      <c r="CR70" s="372">
        <v>-9413.2399999987683</v>
      </c>
      <c r="CS70" s="372">
        <v>0</v>
      </c>
      <c r="CT70" s="372">
        <v>0</v>
      </c>
      <c r="CU70" s="372">
        <v>0.39999999999417923</v>
      </c>
      <c r="CV70" s="372">
        <v>0</v>
      </c>
      <c r="CW70" s="372">
        <v>-28126.419999999984</v>
      </c>
      <c r="CX70" s="372">
        <v>-37539.259999998758</v>
      </c>
      <c r="CY70" s="372"/>
      <c r="CZ70" s="117"/>
      <c r="DA70" s="374"/>
      <c r="DB70" s="117"/>
      <c r="DC70" s="374"/>
      <c r="DD70" s="375"/>
      <c r="DE70" s="117"/>
      <c r="DF70" s="117"/>
      <c r="DG70" s="372"/>
      <c r="DH70" s="376"/>
      <c r="DI70" s="377"/>
      <c r="DJ70" s="372"/>
      <c r="DK70" s="372">
        <v>204832.54000000004</v>
      </c>
      <c r="DL70" s="372">
        <v>19908.510000000002</v>
      </c>
      <c r="DM70" s="372">
        <v>224741.05000000005</v>
      </c>
      <c r="DN70" s="372">
        <v>249404.54000000004</v>
      </c>
      <c r="DO70" s="372">
        <v>-0.48999999999796273</v>
      </c>
      <c r="DP70" s="372">
        <v>249404.05000000005</v>
      </c>
      <c r="DQ70" s="373"/>
      <c r="DR70" s="372"/>
      <c r="DS70" s="378"/>
      <c r="DT70" s="378"/>
    </row>
    <row r="71" spans="1:124" ht="12.75" customHeight="1">
      <c r="A71" s="371">
        <v>610</v>
      </c>
      <c r="B71" s="381">
        <v>9162122</v>
      </c>
      <c r="C71" s="68">
        <v>2122</v>
      </c>
      <c r="D71" s="120"/>
      <c r="E71" s="120" t="s">
        <v>715</v>
      </c>
      <c r="F71" s="120"/>
      <c r="G71" s="120"/>
      <c r="H71" s="68"/>
      <c r="I71" s="372">
        <v>-105390.29999999964</v>
      </c>
      <c r="J71" s="372">
        <v>4665.55</v>
      </c>
      <c r="K71" s="372">
        <v>0</v>
      </c>
      <c r="L71" s="372">
        <v>6615.6500000000015</v>
      </c>
      <c r="M71" s="372">
        <v>0</v>
      </c>
      <c r="N71" s="372">
        <v>-3891.5099999999948</v>
      </c>
      <c r="O71" s="372">
        <v>-98000.609999999622</v>
      </c>
      <c r="P71" s="372"/>
      <c r="Q71" s="372">
        <v>2170245</v>
      </c>
      <c r="R71" s="372">
        <v>0</v>
      </c>
      <c r="S71" s="372">
        <v>340923</v>
      </c>
      <c r="T71" s="372">
        <v>0</v>
      </c>
      <c r="U71" s="372">
        <v>114420</v>
      </c>
      <c r="V71" s="372">
        <v>132193</v>
      </c>
      <c r="W71" s="372">
        <v>0</v>
      </c>
      <c r="X71" s="372">
        <v>0</v>
      </c>
      <c r="Y71" s="372">
        <v>58000</v>
      </c>
      <c r="Z71" s="372">
        <v>100000</v>
      </c>
      <c r="AA71" s="372">
        <v>0</v>
      </c>
      <c r="AB71" s="372">
        <v>0</v>
      </c>
      <c r="AC71" s="372">
        <v>19000</v>
      </c>
      <c r="AD71" s="372">
        <v>10000</v>
      </c>
      <c r="AE71" s="372">
        <v>0</v>
      </c>
      <c r="AF71" s="372">
        <v>123539</v>
      </c>
      <c r="AG71" s="372">
        <v>15000</v>
      </c>
      <c r="AH71" s="372">
        <v>0</v>
      </c>
      <c r="AI71" s="372">
        <v>0</v>
      </c>
      <c r="AJ71" s="372">
        <v>0</v>
      </c>
      <c r="AK71" s="372">
        <v>0</v>
      </c>
      <c r="AL71" s="372">
        <v>3083320</v>
      </c>
      <c r="AM71" s="372"/>
      <c r="AN71" s="372">
        <v>1322577</v>
      </c>
      <c r="AO71" s="372">
        <v>12000</v>
      </c>
      <c r="AP71" s="372">
        <v>676845</v>
      </c>
      <c r="AQ71" s="372">
        <v>49961</v>
      </c>
      <c r="AR71" s="372">
        <v>154560</v>
      </c>
      <c r="AS71" s="372">
        <v>0</v>
      </c>
      <c r="AT71" s="372">
        <v>114135</v>
      </c>
      <c r="AU71" s="372">
        <v>9700</v>
      </c>
      <c r="AV71" s="372">
        <v>5627</v>
      </c>
      <c r="AW71" s="372">
        <v>1186</v>
      </c>
      <c r="AX71" s="372">
        <v>0</v>
      </c>
      <c r="AY71" s="372">
        <v>40590</v>
      </c>
      <c r="AZ71" s="372">
        <v>26189</v>
      </c>
      <c r="BA71" s="372">
        <v>77018</v>
      </c>
      <c r="BB71" s="372">
        <v>12900</v>
      </c>
      <c r="BC71" s="372">
        <v>38000</v>
      </c>
      <c r="BD71" s="372">
        <v>19960</v>
      </c>
      <c r="BE71" s="372">
        <v>11300</v>
      </c>
      <c r="BF71" s="372">
        <v>69481</v>
      </c>
      <c r="BG71" s="372">
        <v>4420</v>
      </c>
      <c r="BH71" s="372">
        <v>0</v>
      </c>
      <c r="BI71" s="372">
        <v>0</v>
      </c>
      <c r="BJ71" s="372">
        <v>0</v>
      </c>
      <c r="BK71" s="372">
        <v>0</v>
      </c>
      <c r="BL71" s="372">
        <v>0</v>
      </c>
      <c r="BM71" s="372">
        <v>10000</v>
      </c>
      <c r="BN71" s="372">
        <v>0</v>
      </c>
      <c r="BO71" s="372">
        <v>12955</v>
      </c>
      <c r="BP71" s="372">
        <v>21648</v>
      </c>
      <c r="BQ71" s="372">
        <v>0</v>
      </c>
      <c r="BR71" s="372">
        <v>167452</v>
      </c>
      <c r="BS71" s="372">
        <v>12000</v>
      </c>
      <c r="BT71" s="372">
        <v>19074</v>
      </c>
      <c r="BU71" s="372">
        <v>34750</v>
      </c>
      <c r="BV71" s="372">
        <v>0</v>
      </c>
      <c r="BW71" s="372">
        <v>0</v>
      </c>
      <c r="BX71" s="372">
        <v>0</v>
      </c>
      <c r="BY71" s="372">
        <v>100507</v>
      </c>
      <c r="BZ71" s="372">
        <v>16200</v>
      </c>
      <c r="CA71" s="372">
        <v>3041035</v>
      </c>
      <c r="CB71" s="372"/>
      <c r="CC71" s="372">
        <v>12360</v>
      </c>
      <c r="CD71" s="372">
        <v>0</v>
      </c>
      <c r="CE71" s="372">
        <v>0</v>
      </c>
      <c r="CF71" s="372">
        <v>12360</v>
      </c>
      <c r="CG71" s="372"/>
      <c r="CH71" s="372">
        <v>0</v>
      </c>
      <c r="CI71" s="372">
        <v>12360</v>
      </c>
      <c r="CJ71" s="372">
        <v>0</v>
      </c>
      <c r="CK71" s="372">
        <v>0</v>
      </c>
      <c r="CL71" s="372">
        <v>0</v>
      </c>
      <c r="CM71" s="372">
        <v>0</v>
      </c>
      <c r="CN71" s="372">
        <v>6616</v>
      </c>
      <c r="CO71" s="372">
        <v>0</v>
      </c>
      <c r="CP71" s="372">
        <v>18976</v>
      </c>
      <c r="CQ71" s="372"/>
      <c r="CR71" s="372">
        <v>-84937.299999999625</v>
      </c>
      <c r="CS71" s="372">
        <v>4665.55</v>
      </c>
      <c r="CT71" s="372">
        <v>0</v>
      </c>
      <c r="CU71" s="372">
        <v>-0.34999999999854481</v>
      </c>
      <c r="CV71" s="372">
        <v>0</v>
      </c>
      <c r="CW71" s="372">
        <v>17940.489999999991</v>
      </c>
      <c r="CX71" s="372">
        <v>-62331.609999999637</v>
      </c>
      <c r="CY71" s="372"/>
      <c r="CZ71" s="117"/>
      <c r="DA71" s="374"/>
      <c r="DB71" s="117"/>
      <c r="DC71" s="374"/>
      <c r="DD71" s="375"/>
      <c r="DE71" s="117"/>
      <c r="DF71" s="117"/>
      <c r="DG71" s="372"/>
      <c r="DH71" s="376"/>
      <c r="DI71" s="377"/>
      <c r="DJ71" s="372"/>
      <c r="DK71" s="372">
        <v>113325.36000000019</v>
      </c>
      <c r="DL71" s="372">
        <v>3042.0499999999997</v>
      </c>
      <c r="DM71" s="372">
        <v>116367.41000000019</v>
      </c>
      <c r="DN71" s="372">
        <v>14916.36000000019</v>
      </c>
      <c r="DO71" s="372">
        <v>4.9999999999727152E-2</v>
      </c>
      <c r="DP71" s="372">
        <v>14916.410000000189</v>
      </c>
      <c r="DQ71" s="373"/>
      <c r="DR71" s="372"/>
      <c r="DS71" s="378"/>
      <c r="DT71" s="378"/>
    </row>
    <row r="72" spans="1:124" ht="14.25">
      <c r="A72" s="371">
        <v>695</v>
      </c>
      <c r="B72" s="381">
        <v>9163044</v>
      </c>
      <c r="C72" s="68">
        <v>3044</v>
      </c>
      <c r="D72" s="120"/>
      <c r="E72" s="120" t="s">
        <v>719</v>
      </c>
      <c r="F72" s="120"/>
      <c r="G72" s="120"/>
      <c r="H72" s="68"/>
      <c r="I72" s="372">
        <v>9224.3800000000756</v>
      </c>
      <c r="J72" s="372">
        <v>446.30999999999949</v>
      </c>
      <c r="K72" s="372">
        <v>-18676.419999999998</v>
      </c>
      <c r="L72" s="372">
        <v>3328.5300000000007</v>
      </c>
      <c r="M72" s="372">
        <v>0</v>
      </c>
      <c r="N72" s="372">
        <v>8543.9599999999991</v>
      </c>
      <c r="O72" s="372">
        <v>2866.7600000000766</v>
      </c>
      <c r="P72" s="372"/>
      <c r="Q72" s="372">
        <v>468101</v>
      </c>
      <c r="R72" s="372">
        <v>0</v>
      </c>
      <c r="S72" s="372">
        <v>108673</v>
      </c>
      <c r="T72" s="372">
        <v>0</v>
      </c>
      <c r="U72" s="372">
        <v>21700</v>
      </c>
      <c r="V72" s="372">
        <v>22116</v>
      </c>
      <c r="W72" s="372">
        <v>0</v>
      </c>
      <c r="X72" s="372">
        <v>0</v>
      </c>
      <c r="Y72" s="372">
        <v>0</v>
      </c>
      <c r="Z72" s="372">
        <v>0</v>
      </c>
      <c r="AA72" s="372">
        <v>0</v>
      </c>
      <c r="AB72" s="372">
        <v>0</v>
      </c>
      <c r="AC72" s="372">
        <v>2500</v>
      </c>
      <c r="AD72" s="372">
        <v>2500</v>
      </c>
      <c r="AE72" s="372">
        <v>0</v>
      </c>
      <c r="AF72" s="372">
        <v>36444</v>
      </c>
      <c r="AG72" s="372">
        <v>1000</v>
      </c>
      <c r="AH72" s="372">
        <v>0</v>
      </c>
      <c r="AI72" s="372">
        <v>0</v>
      </c>
      <c r="AJ72" s="372">
        <v>0</v>
      </c>
      <c r="AK72" s="372">
        <v>0</v>
      </c>
      <c r="AL72" s="372">
        <v>663034</v>
      </c>
      <c r="AM72" s="372"/>
      <c r="AN72" s="372">
        <v>295751</v>
      </c>
      <c r="AO72" s="372">
        <v>0</v>
      </c>
      <c r="AP72" s="372">
        <v>180117</v>
      </c>
      <c r="AQ72" s="372">
        <v>3823</v>
      </c>
      <c r="AR72" s="372">
        <v>37848</v>
      </c>
      <c r="AS72" s="372">
        <v>0</v>
      </c>
      <c r="AT72" s="372">
        <v>17791</v>
      </c>
      <c r="AU72" s="372">
        <v>3407</v>
      </c>
      <c r="AV72" s="372">
        <v>3000</v>
      </c>
      <c r="AW72" s="372">
        <v>170</v>
      </c>
      <c r="AX72" s="372">
        <v>0</v>
      </c>
      <c r="AY72" s="372">
        <v>6195</v>
      </c>
      <c r="AZ72" s="372">
        <v>3119</v>
      </c>
      <c r="BA72" s="372">
        <v>27751</v>
      </c>
      <c r="BB72" s="372">
        <v>2200</v>
      </c>
      <c r="BC72" s="372">
        <v>8500</v>
      </c>
      <c r="BD72" s="372">
        <v>12974</v>
      </c>
      <c r="BE72" s="372">
        <v>1580</v>
      </c>
      <c r="BF72" s="372">
        <v>18453</v>
      </c>
      <c r="BG72" s="372">
        <v>2540</v>
      </c>
      <c r="BH72" s="372">
        <v>0</v>
      </c>
      <c r="BI72" s="372">
        <v>2325</v>
      </c>
      <c r="BJ72" s="372">
        <v>4269</v>
      </c>
      <c r="BK72" s="372">
        <v>0</v>
      </c>
      <c r="BL72" s="372">
        <v>0</v>
      </c>
      <c r="BM72" s="372">
        <v>3400</v>
      </c>
      <c r="BN72" s="372">
        <v>0</v>
      </c>
      <c r="BO72" s="372">
        <v>1400</v>
      </c>
      <c r="BP72" s="372">
        <v>3116</v>
      </c>
      <c r="BQ72" s="372">
        <v>0</v>
      </c>
      <c r="BR72" s="372">
        <v>18765</v>
      </c>
      <c r="BS72" s="372">
        <v>2641</v>
      </c>
      <c r="BT72" s="372">
        <v>6144</v>
      </c>
      <c r="BU72" s="372">
        <v>13779</v>
      </c>
      <c r="BV72" s="372">
        <v>0</v>
      </c>
      <c r="BW72" s="372">
        <v>0</v>
      </c>
      <c r="BX72" s="372">
        <v>0</v>
      </c>
      <c r="BY72" s="372">
        <v>51038</v>
      </c>
      <c r="BZ72" s="372">
        <v>250</v>
      </c>
      <c r="CA72" s="372">
        <v>732346</v>
      </c>
      <c r="CB72" s="372"/>
      <c r="CC72" s="372">
        <v>4776</v>
      </c>
      <c r="CD72" s="372">
        <v>0</v>
      </c>
      <c r="CE72" s="372">
        <v>0</v>
      </c>
      <c r="CF72" s="372">
        <v>4776</v>
      </c>
      <c r="CG72" s="372"/>
      <c r="CH72" s="372">
        <v>0</v>
      </c>
      <c r="CI72" s="372">
        <v>8105</v>
      </c>
      <c r="CJ72" s="372">
        <v>0</v>
      </c>
      <c r="CK72" s="372">
        <v>0</v>
      </c>
      <c r="CL72" s="372">
        <v>0</v>
      </c>
      <c r="CM72" s="372">
        <v>0</v>
      </c>
      <c r="CN72" s="372">
        <v>0</v>
      </c>
      <c r="CO72" s="372">
        <v>0</v>
      </c>
      <c r="CP72" s="372">
        <v>8105</v>
      </c>
      <c r="CQ72" s="372"/>
      <c r="CR72" s="372">
        <v>-64473.72999999993</v>
      </c>
      <c r="CS72" s="372">
        <v>0</v>
      </c>
      <c r="CT72" s="372">
        <v>0</v>
      </c>
      <c r="CU72" s="372">
        <v>-0.46999999999934516</v>
      </c>
      <c r="CV72" s="372">
        <v>0</v>
      </c>
      <c r="CW72" s="372">
        <v>-5300.0400000000009</v>
      </c>
      <c r="CX72" s="372">
        <v>-69774.239999999932</v>
      </c>
      <c r="CY72" s="372"/>
      <c r="CZ72" s="117"/>
      <c r="DA72" s="374"/>
      <c r="DB72" s="117"/>
      <c r="DC72" s="374"/>
      <c r="DD72" s="375"/>
      <c r="DE72" s="117"/>
      <c r="DF72" s="117"/>
      <c r="DG72" s="372"/>
      <c r="DH72" s="376"/>
      <c r="DI72" s="377"/>
      <c r="DJ72" s="372"/>
      <c r="DK72" s="372">
        <v>102420.40000000017</v>
      </c>
      <c r="DL72" s="372">
        <v>2402.1699999999996</v>
      </c>
      <c r="DM72" s="372">
        <v>104822.57000000017</v>
      </c>
      <c r="DN72" s="372">
        <v>-86971.599999999831</v>
      </c>
      <c r="DO72" s="372">
        <v>0.16999999999961801</v>
      </c>
      <c r="DP72" s="372">
        <v>-86971.429999999833</v>
      </c>
      <c r="DQ72" s="373"/>
      <c r="DR72" s="372"/>
      <c r="DS72" s="378"/>
      <c r="DT72" s="378"/>
    </row>
    <row r="73" spans="1:124" ht="14.25">
      <c r="A73" s="371">
        <v>671</v>
      </c>
      <c r="B73" s="381">
        <v>9163367</v>
      </c>
      <c r="C73" s="68">
        <v>3367</v>
      </c>
      <c r="D73" s="120"/>
      <c r="E73" s="120" t="s">
        <v>273</v>
      </c>
      <c r="F73" s="120"/>
      <c r="G73" s="120"/>
      <c r="H73" s="68"/>
      <c r="I73" s="372">
        <v>-52125.080000000053</v>
      </c>
      <c r="J73" s="372">
        <v>2089.27</v>
      </c>
      <c r="K73" s="372">
        <v>0</v>
      </c>
      <c r="L73" s="372">
        <v>0</v>
      </c>
      <c r="M73" s="372">
        <v>0</v>
      </c>
      <c r="N73" s="372">
        <v>0</v>
      </c>
      <c r="O73" s="372">
        <v>-50035.810000000056</v>
      </c>
      <c r="P73" s="372"/>
      <c r="Q73" s="372">
        <v>428652</v>
      </c>
      <c r="R73" s="372">
        <v>0</v>
      </c>
      <c r="S73" s="372">
        <v>0</v>
      </c>
      <c r="T73" s="372">
        <v>0</v>
      </c>
      <c r="U73" s="372">
        <v>5730</v>
      </c>
      <c r="V73" s="372">
        <v>23200</v>
      </c>
      <c r="W73" s="372">
        <v>0</v>
      </c>
      <c r="X73" s="372">
        <v>100</v>
      </c>
      <c r="Y73" s="372">
        <v>25900</v>
      </c>
      <c r="Z73" s="372">
        <v>0</v>
      </c>
      <c r="AA73" s="372">
        <v>0</v>
      </c>
      <c r="AB73" s="372">
        <v>0</v>
      </c>
      <c r="AC73" s="372">
        <v>0</v>
      </c>
      <c r="AD73" s="372">
        <v>0</v>
      </c>
      <c r="AE73" s="372">
        <v>0</v>
      </c>
      <c r="AF73" s="372">
        <v>0</v>
      </c>
      <c r="AG73" s="372">
        <v>0</v>
      </c>
      <c r="AH73" s="372">
        <v>0</v>
      </c>
      <c r="AI73" s="372">
        <v>0</v>
      </c>
      <c r="AJ73" s="372">
        <v>0</v>
      </c>
      <c r="AK73" s="372">
        <v>0</v>
      </c>
      <c r="AL73" s="372">
        <v>483582</v>
      </c>
      <c r="AM73" s="372"/>
      <c r="AN73" s="372">
        <v>230620</v>
      </c>
      <c r="AO73" s="372">
        <v>0</v>
      </c>
      <c r="AP73" s="372">
        <v>73934</v>
      </c>
      <c r="AQ73" s="372">
        <v>10853</v>
      </c>
      <c r="AR73" s="372">
        <v>25768</v>
      </c>
      <c r="AS73" s="372">
        <v>0</v>
      </c>
      <c r="AT73" s="372">
        <v>14631</v>
      </c>
      <c r="AU73" s="372">
        <v>200</v>
      </c>
      <c r="AV73" s="372">
        <v>500</v>
      </c>
      <c r="AW73" s="372">
        <v>1146</v>
      </c>
      <c r="AX73" s="372">
        <v>0</v>
      </c>
      <c r="AY73" s="372">
        <v>1800</v>
      </c>
      <c r="AZ73" s="372">
        <v>600</v>
      </c>
      <c r="BA73" s="372">
        <v>500</v>
      </c>
      <c r="BB73" s="372">
        <v>1200</v>
      </c>
      <c r="BC73" s="372">
        <v>12500</v>
      </c>
      <c r="BD73" s="372">
        <v>699</v>
      </c>
      <c r="BE73" s="372">
        <v>2536</v>
      </c>
      <c r="BF73" s="372">
        <v>21363</v>
      </c>
      <c r="BG73" s="372">
        <v>2550</v>
      </c>
      <c r="BH73" s="372">
        <v>0</v>
      </c>
      <c r="BI73" s="372">
        <v>3600</v>
      </c>
      <c r="BJ73" s="372">
        <v>0</v>
      </c>
      <c r="BK73" s="372">
        <v>0</v>
      </c>
      <c r="BL73" s="372">
        <v>0</v>
      </c>
      <c r="BM73" s="372">
        <v>2650</v>
      </c>
      <c r="BN73" s="372">
        <v>0</v>
      </c>
      <c r="BO73" s="372">
        <v>1557</v>
      </c>
      <c r="BP73" s="372">
        <v>2671</v>
      </c>
      <c r="BQ73" s="372">
        <v>0</v>
      </c>
      <c r="BR73" s="372">
        <v>10866</v>
      </c>
      <c r="BS73" s="372">
        <v>0</v>
      </c>
      <c r="BT73" s="372">
        <v>21200</v>
      </c>
      <c r="BU73" s="372">
        <v>12356</v>
      </c>
      <c r="BV73" s="372">
        <v>0</v>
      </c>
      <c r="BW73" s="372">
        <v>0</v>
      </c>
      <c r="BX73" s="372">
        <v>2918</v>
      </c>
      <c r="BY73" s="372">
        <v>0</v>
      </c>
      <c r="BZ73" s="372">
        <v>0</v>
      </c>
      <c r="CA73" s="372">
        <v>459218</v>
      </c>
      <c r="CB73" s="372"/>
      <c r="CC73" s="372">
        <v>0</v>
      </c>
      <c r="CD73" s="372">
        <v>0</v>
      </c>
      <c r="CE73" s="372">
        <v>0</v>
      </c>
      <c r="CF73" s="372">
        <v>0</v>
      </c>
      <c r="CG73" s="372"/>
      <c r="CH73" s="372">
        <v>0</v>
      </c>
      <c r="CI73" s="372">
        <v>0</v>
      </c>
      <c r="CJ73" s="372">
        <v>0</v>
      </c>
      <c r="CK73" s="372">
        <v>0</v>
      </c>
      <c r="CL73" s="372">
        <v>0</v>
      </c>
      <c r="CM73" s="372">
        <v>0</v>
      </c>
      <c r="CN73" s="372">
        <v>0</v>
      </c>
      <c r="CO73" s="372">
        <v>0</v>
      </c>
      <c r="CP73" s="372">
        <v>0</v>
      </c>
      <c r="CQ73" s="372"/>
      <c r="CR73" s="372">
        <v>-25671.810000000056</v>
      </c>
      <c r="CS73" s="372">
        <v>0</v>
      </c>
      <c r="CT73" s="372">
        <v>0</v>
      </c>
      <c r="CU73" s="372">
        <v>0</v>
      </c>
      <c r="CV73" s="372">
        <v>0</v>
      </c>
      <c r="CW73" s="372">
        <v>0</v>
      </c>
      <c r="CX73" s="372">
        <v>-25671.810000000056</v>
      </c>
      <c r="CY73" s="372"/>
      <c r="CZ73" s="117"/>
      <c r="DA73" s="374"/>
      <c r="DB73" s="117"/>
      <c r="DC73" s="374"/>
      <c r="DD73" s="375"/>
      <c r="DE73" s="117"/>
      <c r="DF73" s="117"/>
      <c r="DG73" s="372"/>
      <c r="DH73" s="376"/>
      <c r="DI73" s="377"/>
      <c r="DJ73" s="372"/>
      <c r="DK73" s="372">
        <v>-112192.11000000002</v>
      </c>
      <c r="DL73" s="372">
        <v>8001.58</v>
      </c>
      <c r="DM73" s="372">
        <v>-104190.53000000001</v>
      </c>
      <c r="DN73" s="372">
        <v>-188837.11000000002</v>
      </c>
      <c r="DO73" s="372">
        <v>-0.42000000000007276</v>
      </c>
      <c r="DP73" s="372">
        <v>-188837.53000000003</v>
      </c>
      <c r="DQ73" s="373"/>
      <c r="DR73" s="372"/>
      <c r="DS73" s="378"/>
      <c r="DT73" s="378"/>
    </row>
    <row r="74" spans="1:124" ht="15">
      <c r="A74" s="371">
        <v>856</v>
      </c>
      <c r="B74" s="381">
        <v>9165209</v>
      </c>
      <c r="C74" s="68">
        <v>5209</v>
      </c>
      <c r="D74" s="120"/>
      <c r="E74" s="120" t="s">
        <v>696</v>
      </c>
      <c r="F74" s="120"/>
      <c r="G74" s="120"/>
      <c r="H74" s="68"/>
      <c r="I74" s="372">
        <v>70282.520000000513</v>
      </c>
      <c r="J74" s="372">
        <v>1241.7900000000009</v>
      </c>
      <c r="K74" s="372">
        <v>0</v>
      </c>
      <c r="L74" s="372">
        <v>-6.3664629124104977E-12</v>
      </c>
      <c r="M74" s="372">
        <v>0</v>
      </c>
      <c r="N74" s="372">
        <v>0</v>
      </c>
      <c r="O74" s="372">
        <v>71524.310000000522</v>
      </c>
      <c r="P74" s="379"/>
      <c r="Q74" s="372">
        <v>989868</v>
      </c>
      <c r="R74" s="372">
        <v>0</v>
      </c>
      <c r="S74" s="372">
        <v>107482</v>
      </c>
      <c r="T74" s="372">
        <v>0</v>
      </c>
      <c r="U74" s="372">
        <v>43200</v>
      </c>
      <c r="V74" s="372">
        <v>40995</v>
      </c>
      <c r="W74" s="372">
        <v>0</v>
      </c>
      <c r="X74" s="372">
        <v>11000</v>
      </c>
      <c r="Y74" s="372">
        <v>0</v>
      </c>
      <c r="Z74" s="372">
        <v>17000</v>
      </c>
      <c r="AA74" s="372">
        <v>0</v>
      </c>
      <c r="AB74" s="372">
        <v>0</v>
      </c>
      <c r="AC74" s="372">
        <v>18388</v>
      </c>
      <c r="AD74" s="372">
        <v>10000</v>
      </c>
      <c r="AE74" s="372">
        <v>0</v>
      </c>
      <c r="AF74" s="372">
        <v>0</v>
      </c>
      <c r="AG74" s="372">
        <v>0</v>
      </c>
      <c r="AH74" s="372">
        <v>0</v>
      </c>
      <c r="AI74" s="372">
        <v>0</v>
      </c>
      <c r="AJ74" s="372">
        <v>0</v>
      </c>
      <c r="AK74" s="372">
        <v>0</v>
      </c>
      <c r="AL74" s="372">
        <v>1237933</v>
      </c>
      <c r="AM74" s="379"/>
      <c r="AN74" s="372">
        <v>592784</v>
      </c>
      <c r="AO74" s="372">
        <v>7500</v>
      </c>
      <c r="AP74" s="372">
        <v>259957</v>
      </c>
      <c r="AQ74" s="372">
        <v>32116</v>
      </c>
      <c r="AR74" s="372">
        <v>68250</v>
      </c>
      <c r="AS74" s="372">
        <v>23493</v>
      </c>
      <c r="AT74" s="372">
        <v>23394</v>
      </c>
      <c r="AU74" s="372">
        <v>500</v>
      </c>
      <c r="AV74" s="372">
        <v>1850</v>
      </c>
      <c r="AW74" s="372">
        <v>6237</v>
      </c>
      <c r="AX74" s="372">
        <v>400</v>
      </c>
      <c r="AY74" s="372">
        <v>9502</v>
      </c>
      <c r="AZ74" s="372">
        <v>8362</v>
      </c>
      <c r="BA74" s="372">
        <v>3000</v>
      </c>
      <c r="BB74" s="372">
        <v>10000</v>
      </c>
      <c r="BC74" s="372">
        <v>23000</v>
      </c>
      <c r="BD74" s="372">
        <v>5678</v>
      </c>
      <c r="BE74" s="372">
        <v>2750</v>
      </c>
      <c r="BF74" s="372">
        <v>45315</v>
      </c>
      <c r="BG74" s="372">
        <v>2000</v>
      </c>
      <c r="BH74" s="372">
        <v>0</v>
      </c>
      <c r="BI74" s="372">
        <v>11000</v>
      </c>
      <c r="BJ74" s="372">
        <v>3000</v>
      </c>
      <c r="BK74" s="372">
        <v>3000</v>
      </c>
      <c r="BL74" s="372">
        <v>0</v>
      </c>
      <c r="BM74" s="372">
        <v>6774</v>
      </c>
      <c r="BN74" s="372">
        <v>0</v>
      </c>
      <c r="BO74" s="372">
        <v>2000</v>
      </c>
      <c r="BP74" s="372">
        <v>9266</v>
      </c>
      <c r="BQ74" s="372">
        <v>0</v>
      </c>
      <c r="BR74" s="372">
        <v>19710</v>
      </c>
      <c r="BS74" s="372">
        <v>7500</v>
      </c>
      <c r="BT74" s="372">
        <v>39014</v>
      </c>
      <c r="BU74" s="372">
        <v>22709</v>
      </c>
      <c r="BV74" s="372">
        <v>0</v>
      </c>
      <c r="BW74" s="372">
        <v>560</v>
      </c>
      <c r="BX74" s="372">
        <v>0</v>
      </c>
      <c r="BY74" s="372">
        <v>0</v>
      </c>
      <c r="BZ74" s="372">
        <v>0</v>
      </c>
      <c r="CA74" s="372">
        <v>1250621</v>
      </c>
      <c r="CB74" s="379"/>
      <c r="CC74" s="372">
        <v>5913</v>
      </c>
      <c r="CD74" s="372">
        <v>0</v>
      </c>
      <c r="CE74" s="372">
        <v>0</v>
      </c>
      <c r="CF74" s="372">
        <v>5913</v>
      </c>
      <c r="CG74" s="379"/>
      <c r="CH74" s="372">
        <v>0</v>
      </c>
      <c r="CI74" s="372">
        <v>5913</v>
      </c>
      <c r="CJ74" s="372">
        <v>0</v>
      </c>
      <c r="CK74" s="372">
        <v>0</v>
      </c>
      <c r="CL74" s="372">
        <v>0</v>
      </c>
      <c r="CM74" s="372">
        <v>0</v>
      </c>
      <c r="CN74" s="372">
        <v>0</v>
      </c>
      <c r="CO74" s="372">
        <v>0</v>
      </c>
      <c r="CP74" s="372">
        <v>5913</v>
      </c>
      <c r="CQ74" s="380"/>
      <c r="CR74" s="372">
        <v>58836.310000000522</v>
      </c>
      <c r="CS74" s="372">
        <v>0</v>
      </c>
      <c r="CT74" s="372">
        <v>0</v>
      </c>
      <c r="CU74" s="372">
        <v>-6.3664629124104977E-12</v>
      </c>
      <c r="CV74" s="372">
        <v>0</v>
      </c>
      <c r="CW74" s="372">
        <v>0</v>
      </c>
      <c r="CX74" s="372">
        <v>58836.310000000514</v>
      </c>
      <c r="CY74" s="372"/>
      <c r="CZ74" s="117"/>
      <c r="DA74" s="374"/>
      <c r="DB74" s="117"/>
      <c r="DC74" s="374"/>
      <c r="DD74" s="375"/>
      <c r="DE74" s="117"/>
      <c r="DF74" s="117"/>
      <c r="DG74" s="372"/>
      <c r="DH74" s="376"/>
      <c r="DI74" s="377"/>
      <c r="DJ74" s="372"/>
      <c r="DK74" s="372">
        <v>-12615.849999999813</v>
      </c>
      <c r="DL74" s="372">
        <v>2455.1499999999996</v>
      </c>
      <c r="DM74" s="372">
        <v>-10160.699999999813</v>
      </c>
      <c r="DN74" s="372">
        <v>-17090.849999999813</v>
      </c>
      <c r="DO74" s="372">
        <v>0.1499999999996362</v>
      </c>
      <c r="DP74" s="372">
        <v>-17090.699999999815</v>
      </c>
      <c r="DQ74" s="373"/>
      <c r="DR74" s="372"/>
      <c r="DS74" s="378"/>
      <c r="DT74" s="378"/>
    </row>
    <row r="75" spans="1:124" ht="14.25">
      <c r="A75" s="371">
        <v>691</v>
      </c>
      <c r="B75" s="381">
        <v>9162075</v>
      </c>
      <c r="C75" s="68">
        <v>2075</v>
      </c>
      <c r="D75" s="120"/>
      <c r="E75" s="120" t="s">
        <v>190</v>
      </c>
      <c r="F75" s="120"/>
      <c r="G75" s="120"/>
      <c r="H75" s="68"/>
      <c r="I75" s="372">
        <v>-16148.949999999961</v>
      </c>
      <c r="J75" s="372">
        <v>27223.489999999998</v>
      </c>
      <c r="K75" s="372">
        <v>0</v>
      </c>
      <c r="L75" s="372">
        <v>1784.6599999999999</v>
      </c>
      <c r="M75" s="372">
        <v>0</v>
      </c>
      <c r="N75" s="372">
        <v>0</v>
      </c>
      <c r="O75" s="372">
        <v>12859.200000000037</v>
      </c>
      <c r="P75" s="372"/>
      <c r="Q75" s="372">
        <v>665132</v>
      </c>
      <c r="R75" s="372">
        <v>0</v>
      </c>
      <c r="S75" s="372">
        <v>31971</v>
      </c>
      <c r="T75" s="372">
        <v>0</v>
      </c>
      <c r="U75" s="372">
        <v>33890</v>
      </c>
      <c r="V75" s="372">
        <v>42961</v>
      </c>
      <c r="W75" s="372">
        <v>0</v>
      </c>
      <c r="X75" s="372">
        <v>0</v>
      </c>
      <c r="Y75" s="372">
        <v>33541</v>
      </c>
      <c r="Z75" s="372">
        <v>0</v>
      </c>
      <c r="AA75" s="372">
        <v>0</v>
      </c>
      <c r="AB75" s="372">
        <v>0</v>
      </c>
      <c r="AC75" s="372">
        <v>0</v>
      </c>
      <c r="AD75" s="372">
        <v>2270</v>
      </c>
      <c r="AE75" s="372">
        <v>0</v>
      </c>
      <c r="AF75" s="372">
        <v>0</v>
      </c>
      <c r="AG75" s="372">
        <v>0</v>
      </c>
      <c r="AH75" s="372">
        <v>0</v>
      </c>
      <c r="AI75" s="372">
        <v>0</v>
      </c>
      <c r="AJ75" s="372">
        <v>0</v>
      </c>
      <c r="AK75" s="372">
        <v>0</v>
      </c>
      <c r="AL75" s="372">
        <v>809765</v>
      </c>
      <c r="AM75" s="372"/>
      <c r="AN75" s="372">
        <v>444473</v>
      </c>
      <c r="AO75" s="372">
        <v>0</v>
      </c>
      <c r="AP75" s="372">
        <v>150684</v>
      </c>
      <c r="AQ75" s="372">
        <v>4068</v>
      </c>
      <c r="AR75" s="372">
        <v>64624</v>
      </c>
      <c r="AS75" s="372">
        <v>0</v>
      </c>
      <c r="AT75" s="372">
        <v>9702</v>
      </c>
      <c r="AU75" s="372">
        <v>3602</v>
      </c>
      <c r="AV75" s="372">
        <v>2500</v>
      </c>
      <c r="AW75" s="372">
        <v>2289</v>
      </c>
      <c r="AX75" s="372">
        <v>0</v>
      </c>
      <c r="AY75" s="372">
        <v>5345</v>
      </c>
      <c r="AZ75" s="372">
        <v>300</v>
      </c>
      <c r="BA75" s="372">
        <v>10994</v>
      </c>
      <c r="BB75" s="372">
        <v>1900</v>
      </c>
      <c r="BC75" s="372">
        <v>6285</v>
      </c>
      <c r="BD75" s="372">
        <v>11228</v>
      </c>
      <c r="BE75" s="372">
        <v>850</v>
      </c>
      <c r="BF75" s="372">
        <v>89057</v>
      </c>
      <c r="BG75" s="372">
        <v>2700</v>
      </c>
      <c r="BH75" s="372">
        <v>0</v>
      </c>
      <c r="BI75" s="372">
        <v>0</v>
      </c>
      <c r="BJ75" s="372">
        <v>0</v>
      </c>
      <c r="BK75" s="372">
        <v>0</v>
      </c>
      <c r="BL75" s="372">
        <v>0</v>
      </c>
      <c r="BM75" s="372">
        <v>3944</v>
      </c>
      <c r="BN75" s="372">
        <v>0</v>
      </c>
      <c r="BO75" s="372">
        <v>570</v>
      </c>
      <c r="BP75" s="372">
        <v>5787</v>
      </c>
      <c r="BQ75" s="372">
        <v>0</v>
      </c>
      <c r="BR75" s="372">
        <v>30128</v>
      </c>
      <c r="BS75" s="372">
        <v>7600</v>
      </c>
      <c r="BT75" s="372">
        <v>6200</v>
      </c>
      <c r="BU75" s="372">
        <v>33377</v>
      </c>
      <c r="BV75" s="372">
        <v>0</v>
      </c>
      <c r="BW75" s="372">
        <v>0</v>
      </c>
      <c r="BX75" s="372">
        <v>0</v>
      </c>
      <c r="BY75" s="372">
        <v>0</v>
      </c>
      <c r="BZ75" s="372">
        <v>0</v>
      </c>
      <c r="CA75" s="372">
        <v>898207</v>
      </c>
      <c r="CB75" s="372"/>
      <c r="CC75" s="372">
        <v>5114</v>
      </c>
      <c r="CD75" s="372">
        <v>0</v>
      </c>
      <c r="CE75" s="372">
        <v>0</v>
      </c>
      <c r="CF75" s="372">
        <v>5114</v>
      </c>
      <c r="CG75" s="372"/>
      <c r="CH75" s="372">
        <v>0</v>
      </c>
      <c r="CI75" s="372">
        <v>6898</v>
      </c>
      <c r="CJ75" s="372">
        <v>0</v>
      </c>
      <c r="CK75" s="372">
        <v>0</v>
      </c>
      <c r="CL75" s="372">
        <v>0</v>
      </c>
      <c r="CM75" s="372">
        <v>0</v>
      </c>
      <c r="CN75" s="372">
        <v>0</v>
      </c>
      <c r="CO75" s="372">
        <v>0</v>
      </c>
      <c r="CP75" s="372">
        <v>6898</v>
      </c>
      <c r="CQ75" s="372"/>
      <c r="CR75" s="372">
        <v>-77367.459999999963</v>
      </c>
      <c r="CS75" s="372">
        <v>0</v>
      </c>
      <c r="CT75" s="372">
        <v>0</v>
      </c>
      <c r="CU75" s="372">
        <v>0.65999999999985448</v>
      </c>
      <c r="CV75" s="372">
        <v>0</v>
      </c>
      <c r="CW75" s="372">
        <v>0</v>
      </c>
      <c r="CX75" s="372">
        <v>-77366.799999999959</v>
      </c>
      <c r="CY75" s="372"/>
      <c r="CZ75" s="117"/>
      <c r="DA75" s="374"/>
      <c r="DB75" s="117"/>
      <c r="DC75" s="374"/>
      <c r="DD75" s="375"/>
      <c r="DE75" s="117"/>
      <c r="DF75" s="117"/>
      <c r="DG75" s="372"/>
      <c r="DH75" s="376"/>
      <c r="DI75" s="377"/>
      <c r="DJ75" s="372"/>
      <c r="DK75" s="372">
        <v>164133.49000000011</v>
      </c>
      <c r="DL75" s="372">
        <v>550.65999999999985</v>
      </c>
      <c r="DM75" s="372">
        <v>164684.15000000011</v>
      </c>
      <c r="DN75" s="372">
        <v>43194.490000000107</v>
      </c>
      <c r="DO75" s="372">
        <v>-0.34000000000014552</v>
      </c>
      <c r="DP75" s="372">
        <v>43194.150000000111</v>
      </c>
      <c r="DQ75" s="373"/>
      <c r="DR75" s="372"/>
      <c r="DS75" s="378"/>
      <c r="DT75" s="378"/>
    </row>
    <row r="76" spans="1:124" ht="14.25">
      <c r="A76" s="371">
        <v>936</v>
      </c>
      <c r="B76" s="381">
        <v>9163011</v>
      </c>
      <c r="C76" s="68">
        <v>3011</v>
      </c>
      <c r="D76" s="120"/>
      <c r="E76" s="120" t="s">
        <v>257</v>
      </c>
      <c r="F76" s="120"/>
      <c r="G76" s="120"/>
      <c r="H76" s="68"/>
      <c r="I76" s="372">
        <v>-8556.1499999997905</v>
      </c>
      <c r="J76" s="372">
        <v>18080.739999999998</v>
      </c>
      <c r="K76" s="372">
        <v>0</v>
      </c>
      <c r="L76" s="372">
        <v>8678.31</v>
      </c>
      <c r="M76" s="372">
        <v>0</v>
      </c>
      <c r="N76" s="372">
        <v>0</v>
      </c>
      <c r="O76" s="372">
        <v>18202.900000000205</v>
      </c>
      <c r="P76" s="372"/>
      <c r="Q76" s="372">
        <v>1274790</v>
      </c>
      <c r="R76" s="372">
        <v>0</v>
      </c>
      <c r="S76" s="372">
        <v>185868</v>
      </c>
      <c r="T76" s="372">
        <v>0</v>
      </c>
      <c r="U76" s="372">
        <v>73050</v>
      </c>
      <c r="V76" s="372">
        <v>50408</v>
      </c>
      <c r="W76" s="372">
        <v>0</v>
      </c>
      <c r="X76" s="372">
        <v>0</v>
      </c>
      <c r="Y76" s="372">
        <v>45985</v>
      </c>
      <c r="Z76" s="372">
        <v>17000</v>
      </c>
      <c r="AA76" s="372">
        <v>88</v>
      </c>
      <c r="AB76" s="372">
        <v>0</v>
      </c>
      <c r="AC76" s="372">
        <v>0</v>
      </c>
      <c r="AD76" s="372">
        <v>0</v>
      </c>
      <c r="AE76" s="372">
        <v>0</v>
      </c>
      <c r="AF76" s="372">
        <v>0</v>
      </c>
      <c r="AG76" s="372">
        <v>0</v>
      </c>
      <c r="AH76" s="372">
        <v>0</v>
      </c>
      <c r="AI76" s="372">
        <v>0</v>
      </c>
      <c r="AJ76" s="372">
        <v>0</v>
      </c>
      <c r="AK76" s="372">
        <v>0</v>
      </c>
      <c r="AL76" s="372">
        <v>1647189</v>
      </c>
      <c r="AM76" s="372"/>
      <c r="AN76" s="372">
        <v>701736</v>
      </c>
      <c r="AO76" s="372">
        <v>3500</v>
      </c>
      <c r="AP76" s="372">
        <v>439247</v>
      </c>
      <c r="AQ76" s="372">
        <v>22657</v>
      </c>
      <c r="AR76" s="372">
        <v>76661</v>
      </c>
      <c r="AS76" s="372">
        <v>0</v>
      </c>
      <c r="AT76" s="372">
        <v>47451</v>
      </c>
      <c r="AU76" s="372">
        <v>6302</v>
      </c>
      <c r="AV76" s="372">
        <v>2000</v>
      </c>
      <c r="AW76" s="372">
        <v>650</v>
      </c>
      <c r="AX76" s="372">
        <v>7595</v>
      </c>
      <c r="AY76" s="372">
        <v>11686</v>
      </c>
      <c r="AZ76" s="372">
        <v>7500</v>
      </c>
      <c r="BA76" s="372">
        <v>34707</v>
      </c>
      <c r="BB76" s="372">
        <v>5000</v>
      </c>
      <c r="BC76" s="372">
        <v>17725</v>
      </c>
      <c r="BD76" s="372">
        <v>12350</v>
      </c>
      <c r="BE76" s="372">
        <v>3425</v>
      </c>
      <c r="BF76" s="372">
        <v>124795</v>
      </c>
      <c r="BG76" s="372">
        <v>6373</v>
      </c>
      <c r="BH76" s="372">
        <v>0</v>
      </c>
      <c r="BI76" s="372">
        <v>0</v>
      </c>
      <c r="BJ76" s="372">
        <v>0</v>
      </c>
      <c r="BK76" s="372">
        <v>0</v>
      </c>
      <c r="BL76" s="372">
        <v>0</v>
      </c>
      <c r="BM76" s="372">
        <v>6308</v>
      </c>
      <c r="BN76" s="372">
        <v>0</v>
      </c>
      <c r="BO76" s="372">
        <v>4100</v>
      </c>
      <c r="BP76" s="372">
        <v>11854</v>
      </c>
      <c r="BQ76" s="372">
        <v>0</v>
      </c>
      <c r="BR76" s="372">
        <v>63948</v>
      </c>
      <c r="BS76" s="372">
        <v>18700</v>
      </c>
      <c r="BT76" s="372">
        <v>650</v>
      </c>
      <c r="BU76" s="372">
        <v>26717</v>
      </c>
      <c r="BV76" s="372">
        <v>0</v>
      </c>
      <c r="BW76" s="372">
        <v>0</v>
      </c>
      <c r="BX76" s="372">
        <v>0</v>
      </c>
      <c r="BY76" s="372">
        <v>0</v>
      </c>
      <c r="BZ76" s="372">
        <v>0</v>
      </c>
      <c r="CA76" s="372">
        <v>1663637</v>
      </c>
      <c r="CB76" s="372"/>
      <c r="CC76" s="372">
        <v>6396</v>
      </c>
      <c r="CD76" s="372">
        <v>0</v>
      </c>
      <c r="CE76" s="372">
        <v>0</v>
      </c>
      <c r="CF76" s="372">
        <v>6396</v>
      </c>
      <c r="CG76" s="372"/>
      <c r="CH76" s="372">
        <v>0</v>
      </c>
      <c r="CI76" s="372">
        <v>15074</v>
      </c>
      <c r="CJ76" s="372">
        <v>0</v>
      </c>
      <c r="CK76" s="372">
        <v>0</v>
      </c>
      <c r="CL76" s="372">
        <v>0</v>
      </c>
      <c r="CM76" s="372">
        <v>0</v>
      </c>
      <c r="CN76" s="372">
        <v>0</v>
      </c>
      <c r="CO76" s="372">
        <v>0</v>
      </c>
      <c r="CP76" s="372">
        <v>15074</v>
      </c>
      <c r="CQ76" s="372"/>
      <c r="CR76" s="372">
        <v>-6923.4099999997925</v>
      </c>
      <c r="CS76" s="372">
        <v>0</v>
      </c>
      <c r="CT76" s="372">
        <v>0</v>
      </c>
      <c r="CU76" s="372">
        <v>0.30999999999949068</v>
      </c>
      <c r="CV76" s="372">
        <v>0</v>
      </c>
      <c r="CW76" s="372">
        <v>0</v>
      </c>
      <c r="CX76" s="372">
        <v>-6923.099999999793</v>
      </c>
      <c r="CY76" s="372"/>
      <c r="CZ76" s="117"/>
      <c r="DA76" s="374"/>
      <c r="DB76" s="117"/>
      <c r="DC76" s="374"/>
      <c r="DD76" s="375"/>
      <c r="DE76" s="117"/>
      <c r="DF76" s="117"/>
      <c r="DG76" s="372"/>
      <c r="DH76" s="376"/>
      <c r="DI76" s="377"/>
      <c r="DJ76" s="372"/>
      <c r="DK76" s="372">
        <v>-16717.650000000023</v>
      </c>
      <c r="DL76" s="372">
        <v>1.8189894035458565E-12</v>
      </c>
      <c r="DM76" s="372">
        <v>-16717.650000000023</v>
      </c>
      <c r="DN76" s="372">
        <v>-71800.650000000023</v>
      </c>
      <c r="DO76" s="372">
        <v>1.8189894035458565E-12</v>
      </c>
      <c r="DP76" s="372">
        <v>-71800.650000000023</v>
      </c>
      <c r="DQ76" s="373"/>
      <c r="DR76" s="372"/>
      <c r="DS76" s="378"/>
      <c r="DT76" s="378"/>
    </row>
    <row r="77" spans="1:124" ht="15">
      <c r="A77" s="371">
        <v>893</v>
      </c>
      <c r="B77" s="381">
        <v>9163094</v>
      </c>
      <c r="C77" s="68">
        <v>3094</v>
      </c>
      <c r="D77" s="120"/>
      <c r="E77" s="120" t="s">
        <v>699</v>
      </c>
      <c r="F77" s="120"/>
      <c r="G77" s="120"/>
      <c r="H77" s="68"/>
      <c r="I77" s="372">
        <v>576926.47999999789</v>
      </c>
      <c r="J77" s="372">
        <v>7674.74</v>
      </c>
      <c r="K77" s="372">
        <v>0</v>
      </c>
      <c r="L77" s="372">
        <v>12562.019999999997</v>
      </c>
      <c r="M77" s="372">
        <v>0</v>
      </c>
      <c r="N77" s="372">
        <v>0</v>
      </c>
      <c r="O77" s="372">
        <v>597163.2399999979</v>
      </c>
      <c r="P77" s="379"/>
      <c r="Q77" s="372">
        <v>3258494</v>
      </c>
      <c r="R77" s="372">
        <v>0</v>
      </c>
      <c r="S77" s="372">
        <v>50388</v>
      </c>
      <c r="T77" s="372">
        <v>0</v>
      </c>
      <c r="U77" s="372">
        <v>37930</v>
      </c>
      <c r="V77" s="372">
        <v>128187</v>
      </c>
      <c r="W77" s="372">
        <v>0</v>
      </c>
      <c r="X77" s="372">
        <v>10400</v>
      </c>
      <c r="Y77" s="372">
        <v>1100</v>
      </c>
      <c r="Z77" s="372">
        <v>0</v>
      </c>
      <c r="AA77" s="372">
        <v>5000</v>
      </c>
      <c r="AB77" s="372">
        <v>0</v>
      </c>
      <c r="AC77" s="372">
        <v>111266</v>
      </c>
      <c r="AD77" s="372">
        <v>15500</v>
      </c>
      <c r="AE77" s="372">
        <v>0</v>
      </c>
      <c r="AF77" s="372">
        <v>0</v>
      </c>
      <c r="AG77" s="372">
        <v>0</v>
      </c>
      <c r="AH77" s="372">
        <v>0</v>
      </c>
      <c r="AI77" s="372">
        <v>0</v>
      </c>
      <c r="AJ77" s="372">
        <v>0</v>
      </c>
      <c r="AK77" s="372">
        <v>0</v>
      </c>
      <c r="AL77" s="372">
        <v>3618265</v>
      </c>
      <c r="AM77" s="379"/>
      <c r="AN77" s="372">
        <v>2175866</v>
      </c>
      <c r="AO77" s="372">
        <v>0</v>
      </c>
      <c r="AP77" s="372">
        <v>490836</v>
      </c>
      <c r="AQ77" s="372">
        <v>29581</v>
      </c>
      <c r="AR77" s="372">
        <v>143944</v>
      </c>
      <c r="AS77" s="372">
        <v>0</v>
      </c>
      <c r="AT77" s="372">
        <v>41962</v>
      </c>
      <c r="AU77" s="372">
        <v>16480</v>
      </c>
      <c r="AV77" s="372">
        <v>16431</v>
      </c>
      <c r="AW77" s="372">
        <v>24356</v>
      </c>
      <c r="AX77" s="372">
        <v>0</v>
      </c>
      <c r="AY77" s="372">
        <v>50406</v>
      </c>
      <c r="AZ77" s="372">
        <v>52222</v>
      </c>
      <c r="BA77" s="372">
        <v>72253</v>
      </c>
      <c r="BB77" s="372">
        <v>8925</v>
      </c>
      <c r="BC77" s="372">
        <v>48760</v>
      </c>
      <c r="BD77" s="372">
        <v>62244</v>
      </c>
      <c r="BE77" s="372">
        <v>19772</v>
      </c>
      <c r="BF77" s="372">
        <v>254825</v>
      </c>
      <c r="BG77" s="372">
        <v>5000</v>
      </c>
      <c r="BH77" s="372">
        <v>0</v>
      </c>
      <c r="BI77" s="372">
        <v>3000</v>
      </c>
      <c r="BJ77" s="372">
        <v>7000</v>
      </c>
      <c r="BK77" s="372">
        <v>20000</v>
      </c>
      <c r="BL77" s="372">
        <v>0</v>
      </c>
      <c r="BM77" s="372">
        <v>12482</v>
      </c>
      <c r="BN77" s="372">
        <v>0</v>
      </c>
      <c r="BO77" s="372">
        <v>32150</v>
      </c>
      <c r="BP77" s="372">
        <v>34780</v>
      </c>
      <c r="BQ77" s="372">
        <v>0</v>
      </c>
      <c r="BR77" s="372">
        <v>122153</v>
      </c>
      <c r="BS77" s="372">
        <v>33429</v>
      </c>
      <c r="BT77" s="372">
        <v>30300</v>
      </c>
      <c r="BU77" s="372">
        <v>18229</v>
      </c>
      <c r="BV77" s="372">
        <v>0</v>
      </c>
      <c r="BW77" s="372">
        <v>0</v>
      </c>
      <c r="BX77" s="372">
        <v>0</v>
      </c>
      <c r="BY77" s="372">
        <v>0</v>
      </c>
      <c r="BZ77" s="372">
        <v>0</v>
      </c>
      <c r="CA77" s="372">
        <v>3827386</v>
      </c>
      <c r="CB77" s="379"/>
      <c r="CC77" s="372">
        <v>10728</v>
      </c>
      <c r="CD77" s="372">
        <v>0</v>
      </c>
      <c r="CE77" s="372">
        <v>0</v>
      </c>
      <c r="CF77" s="372">
        <v>10728</v>
      </c>
      <c r="CG77" s="379"/>
      <c r="CH77" s="372">
        <v>0</v>
      </c>
      <c r="CI77" s="372">
        <v>23290</v>
      </c>
      <c r="CJ77" s="372">
        <v>0</v>
      </c>
      <c r="CK77" s="372">
        <v>0</v>
      </c>
      <c r="CL77" s="372">
        <v>0</v>
      </c>
      <c r="CM77" s="372">
        <v>0</v>
      </c>
      <c r="CN77" s="372">
        <v>0</v>
      </c>
      <c r="CO77" s="372">
        <v>0</v>
      </c>
      <c r="CP77" s="372">
        <v>23290</v>
      </c>
      <c r="CQ77" s="380"/>
      <c r="CR77" s="372">
        <v>375480.21999999788</v>
      </c>
      <c r="CS77" s="372">
        <v>0</v>
      </c>
      <c r="CT77" s="372">
        <v>0</v>
      </c>
      <c r="CU77" s="372">
        <v>1.9999999996798579E-2</v>
      </c>
      <c r="CV77" s="372">
        <v>0</v>
      </c>
      <c r="CW77" s="372">
        <v>0</v>
      </c>
      <c r="CX77" s="372">
        <v>375480.2399999979</v>
      </c>
      <c r="CY77" s="372"/>
      <c r="CZ77" s="117"/>
      <c r="DA77" s="374"/>
      <c r="DB77" s="117"/>
      <c r="DC77" s="374"/>
      <c r="DD77" s="375"/>
      <c r="DE77" s="117"/>
      <c r="DF77" s="117"/>
      <c r="DG77" s="372"/>
      <c r="DH77" s="376"/>
      <c r="DI77" s="377"/>
      <c r="DJ77" s="372"/>
      <c r="DK77" s="372">
        <v>89192.630000000136</v>
      </c>
      <c r="DL77" s="372">
        <v>0</v>
      </c>
      <c r="DM77" s="372">
        <v>89192.630000000136</v>
      </c>
      <c r="DN77" s="372">
        <v>67789.630000000136</v>
      </c>
      <c r="DO77" s="372">
        <v>0</v>
      </c>
      <c r="DP77" s="372">
        <v>67789.630000000136</v>
      </c>
      <c r="DQ77" s="373"/>
      <c r="DR77" s="372"/>
      <c r="DS77" s="378"/>
      <c r="DT77" s="378"/>
    </row>
    <row r="78" spans="1:124" ht="14.25">
      <c r="A78" s="371">
        <v>891</v>
      </c>
      <c r="B78" s="381">
        <v>9162151</v>
      </c>
      <c r="C78" s="68">
        <v>2151</v>
      </c>
      <c r="D78" s="120"/>
      <c r="E78" s="120" t="s">
        <v>211</v>
      </c>
      <c r="F78" s="120"/>
      <c r="G78" s="120"/>
      <c r="H78" s="68"/>
      <c r="I78" s="372">
        <v>-20187.96999999995</v>
      </c>
      <c r="J78" s="372">
        <v>7687.5300000000007</v>
      </c>
      <c r="K78" s="372">
        <v>0</v>
      </c>
      <c r="L78" s="372">
        <v>17609.340000000004</v>
      </c>
      <c r="M78" s="372">
        <v>0</v>
      </c>
      <c r="N78" s="372">
        <v>0</v>
      </c>
      <c r="O78" s="372">
        <v>5108.9000000000542</v>
      </c>
      <c r="P78" s="372"/>
      <c r="Q78" s="372">
        <v>1037152</v>
      </c>
      <c r="R78" s="372">
        <v>0</v>
      </c>
      <c r="S78" s="372">
        <v>112813</v>
      </c>
      <c r="T78" s="372">
        <v>0</v>
      </c>
      <c r="U78" s="372">
        <v>51892</v>
      </c>
      <c r="V78" s="372">
        <v>40572</v>
      </c>
      <c r="W78" s="372">
        <v>0</v>
      </c>
      <c r="X78" s="372">
        <v>10000</v>
      </c>
      <c r="Y78" s="372">
        <v>9000</v>
      </c>
      <c r="Z78" s="372">
        <v>0</v>
      </c>
      <c r="AA78" s="372">
        <v>0</v>
      </c>
      <c r="AB78" s="372">
        <v>0</v>
      </c>
      <c r="AC78" s="372">
        <v>13000</v>
      </c>
      <c r="AD78" s="372">
        <v>0</v>
      </c>
      <c r="AE78" s="372">
        <v>0</v>
      </c>
      <c r="AF78" s="372">
        <v>0</v>
      </c>
      <c r="AG78" s="372">
        <v>0</v>
      </c>
      <c r="AH78" s="372">
        <v>0</v>
      </c>
      <c r="AI78" s="372">
        <v>0</v>
      </c>
      <c r="AJ78" s="372">
        <v>0</v>
      </c>
      <c r="AK78" s="372">
        <v>0</v>
      </c>
      <c r="AL78" s="372">
        <v>1274429</v>
      </c>
      <c r="AM78" s="372"/>
      <c r="AN78" s="372">
        <v>697391</v>
      </c>
      <c r="AO78" s="372">
        <v>10000</v>
      </c>
      <c r="AP78" s="372">
        <v>264529</v>
      </c>
      <c r="AQ78" s="372">
        <v>9484</v>
      </c>
      <c r="AR78" s="372">
        <v>73130</v>
      </c>
      <c r="AS78" s="372">
        <v>0</v>
      </c>
      <c r="AT78" s="372">
        <v>23985</v>
      </c>
      <c r="AU78" s="372">
        <v>5387</v>
      </c>
      <c r="AV78" s="372">
        <v>3477</v>
      </c>
      <c r="AW78" s="372">
        <v>552</v>
      </c>
      <c r="AX78" s="372">
        <v>0</v>
      </c>
      <c r="AY78" s="372">
        <v>14708</v>
      </c>
      <c r="AZ78" s="372">
        <v>5521</v>
      </c>
      <c r="BA78" s="372">
        <v>24440</v>
      </c>
      <c r="BB78" s="372">
        <v>6170</v>
      </c>
      <c r="BC78" s="372">
        <v>17317</v>
      </c>
      <c r="BD78" s="372">
        <v>24825</v>
      </c>
      <c r="BE78" s="372">
        <v>2524</v>
      </c>
      <c r="BF78" s="372">
        <v>50213</v>
      </c>
      <c r="BG78" s="372">
        <v>3066</v>
      </c>
      <c r="BH78" s="372">
        <v>0</v>
      </c>
      <c r="BI78" s="372">
        <v>5150</v>
      </c>
      <c r="BJ78" s="372">
        <v>614</v>
      </c>
      <c r="BK78" s="372">
        <v>900</v>
      </c>
      <c r="BL78" s="372">
        <v>0</v>
      </c>
      <c r="BM78" s="372">
        <v>4600</v>
      </c>
      <c r="BN78" s="372">
        <v>0</v>
      </c>
      <c r="BO78" s="372">
        <v>5614</v>
      </c>
      <c r="BP78" s="372">
        <v>10073</v>
      </c>
      <c r="BQ78" s="372">
        <v>0</v>
      </c>
      <c r="BR78" s="372">
        <v>50438</v>
      </c>
      <c r="BS78" s="372">
        <v>5000</v>
      </c>
      <c r="BT78" s="372">
        <v>11625</v>
      </c>
      <c r="BU78" s="372">
        <v>16071</v>
      </c>
      <c r="BV78" s="372">
        <v>0</v>
      </c>
      <c r="BW78" s="372">
        <v>0</v>
      </c>
      <c r="BX78" s="372">
        <v>0</v>
      </c>
      <c r="BY78" s="372">
        <v>0</v>
      </c>
      <c r="BZ78" s="372">
        <v>0</v>
      </c>
      <c r="CA78" s="372">
        <v>1346804</v>
      </c>
      <c r="CB78" s="372"/>
      <c r="CC78" s="372">
        <v>6565</v>
      </c>
      <c r="CD78" s="372">
        <v>0</v>
      </c>
      <c r="CE78" s="372">
        <v>0</v>
      </c>
      <c r="CF78" s="372">
        <v>6565</v>
      </c>
      <c r="CG78" s="372"/>
      <c r="CH78" s="372">
        <v>0</v>
      </c>
      <c r="CI78" s="372">
        <v>24174</v>
      </c>
      <c r="CJ78" s="372">
        <v>0</v>
      </c>
      <c r="CK78" s="372">
        <v>0</v>
      </c>
      <c r="CL78" s="372">
        <v>0</v>
      </c>
      <c r="CM78" s="372">
        <v>0</v>
      </c>
      <c r="CN78" s="372">
        <v>0</v>
      </c>
      <c r="CO78" s="372">
        <v>0</v>
      </c>
      <c r="CP78" s="372">
        <v>24174</v>
      </c>
      <c r="CQ78" s="372"/>
      <c r="CR78" s="372">
        <v>-84875.439999999944</v>
      </c>
      <c r="CS78" s="372">
        <v>0</v>
      </c>
      <c r="CT78" s="372">
        <v>0</v>
      </c>
      <c r="CU78" s="372">
        <v>0.3400000000037835</v>
      </c>
      <c r="CV78" s="372">
        <v>0</v>
      </c>
      <c r="CW78" s="372">
        <v>0</v>
      </c>
      <c r="CX78" s="372">
        <v>-84875.099999999948</v>
      </c>
      <c r="CY78" s="372"/>
      <c r="CZ78" s="117"/>
      <c r="DA78" s="374"/>
      <c r="DB78" s="117"/>
      <c r="DC78" s="374"/>
      <c r="DD78" s="375"/>
      <c r="DE78" s="117"/>
      <c r="DF78" s="117"/>
      <c r="DG78" s="372"/>
      <c r="DH78" s="376"/>
      <c r="DI78" s="377"/>
      <c r="DJ78" s="372"/>
      <c r="DK78" s="372">
        <v>-3783.9399999999732</v>
      </c>
      <c r="DL78" s="372">
        <v>8655.75</v>
      </c>
      <c r="DM78" s="372">
        <v>4871.8100000000268</v>
      </c>
      <c r="DN78" s="372">
        <v>-38612.939999999973</v>
      </c>
      <c r="DO78" s="372">
        <v>-0.25</v>
      </c>
      <c r="DP78" s="372">
        <v>-38613.189999999973</v>
      </c>
      <c r="DQ78" s="373"/>
      <c r="DR78" s="372"/>
      <c r="DS78" s="378"/>
      <c r="DT78" s="378"/>
    </row>
    <row r="79" spans="1:124" ht="14.25">
      <c r="A79" s="371">
        <v>742</v>
      </c>
      <c r="B79" s="381">
        <v>9162130</v>
      </c>
      <c r="C79" s="68">
        <v>2130</v>
      </c>
      <c r="D79" s="120"/>
      <c r="E79" s="120" t="s">
        <v>716</v>
      </c>
      <c r="F79" s="120"/>
      <c r="G79" s="120"/>
      <c r="H79" s="68"/>
      <c r="I79" s="372">
        <v>9902.9999999998545</v>
      </c>
      <c r="J79" s="372">
        <v>29424.35</v>
      </c>
      <c r="K79" s="372">
        <v>0</v>
      </c>
      <c r="L79" s="372">
        <v>5655.96</v>
      </c>
      <c r="M79" s="372">
        <v>0</v>
      </c>
      <c r="N79" s="372">
        <v>0</v>
      </c>
      <c r="O79" s="372">
        <v>44983.309999999852</v>
      </c>
      <c r="P79" s="372"/>
      <c r="Q79" s="372">
        <v>808561</v>
      </c>
      <c r="R79" s="372">
        <v>0</v>
      </c>
      <c r="S79" s="372">
        <v>12579</v>
      </c>
      <c r="T79" s="372">
        <v>0</v>
      </c>
      <c r="U79" s="372">
        <v>20510</v>
      </c>
      <c r="V79" s="372">
        <v>38294</v>
      </c>
      <c r="W79" s="372">
        <v>0</v>
      </c>
      <c r="X79" s="372">
        <v>2890</v>
      </c>
      <c r="Y79" s="372">
        <v>36919</v>
      </c>
      <c r="Z79" s="372">
        <v>0</v>
      </c>
      <c r="AA79" s="372">
        <v>0</v>
      </c>
      <c r="AB79" s="372">
        <v>0</v>
      </c>
      <c r="AC79" s="372">
        <v>0</v>
      </c>
      <c r="AD79" s="372">
        <v>1500</v>
      </c>
      <c r="AE79" s="372">
        <v>0</v>
      </c>
      <c r="AF79" s="372">
        <v>0</v>
      </c>
      <c r="AG79" s="372">
        <v>0</v>
      </c>
      <c r="AH79" s="372">
        <v>0</v>
      </c>
      <c r="AI79" s="372">
        <v>0</v>
      </c>
      <c r="AJ79" s="372">
        <v>0</v>
      </c>
      <c r="AK79" s="372">
        <v>0</v>
      </c>
      <c r="AL79" s="372">
        <v>921253</v>
      </c>
      <c r="AM79" s="372"/>
      <c r="AN79" s="372">
        <v>557436</v>
      </c>
      <c r="AO79" s="372">
        <v>2000</v>
      </c>
      <c r="AP79" s="372">
        <v>101337</v>
      </c>
      <c r="AQ79" s="372">
        <v>0</v>
      </c>
      <c r="AR79" s="372">
        <v>45704</v>
      </c>
      <c r="AS79" s="372">
        <v>0</v>
      </c>
      <c r="AT79" s="372">
        <v>39679</v>
      </c>
      <c r="AU79" s="372">
        <v>3783</v>
      </c>
      <c r="AV79" s="372">
        <v>2300</v>
      </c>
      <c r="AW79" s="372">
        <v>3381</v>
      </c>
      <c r="AX79" s="372">
        <v>0</v>
      </c>
      <c r="AY79" s="372">
        <v>3679</v>
      </c>
      <c r="AZ79" s="372">
        <v>5856</v>
      </c>
      <c r="BA79" s="372">
        <v>25065</v>
      </c>
      <c r="BB79" s="372">
        <v>2636</v>
      </c>
      <c r="BC79" s="372">
        <v>15309</v>
      </c>
      <c r="BD79" s="372">
        <v>18663</v>
      </c>
      <c r="BE79" s="372">
        <v>2434</v>
      </c>
      <c r="BF79" s="372">
        <v>52425</v>
      </c>
      <c r="BG79" s="372">
        <v>1923</v>
      </c>
      <c r="BH79" s="372">
        <v>0</v>
      </c>
      <c r="BI79" s="372">
        <v>0</v>
      </c>
      <c r="BJ79" s="372">
        <v>0</v>
      </c>
      <c r="BK79" s="372">
        <v>0</v>
      </c>
      <c r="BL79" s="372">
        <v>0</v>
      </c>
      <c r="BM79" s="372">
        <v>1441</v>
      </c>
      <c r="BN79" s="372">
        <v>0</v>
      </c>
      <c r="BO79" s="372">
        <v>2350</v>
      </c>
      <c r="BP79" s="372">
        <v>7290</v>
      </c>
      <c r="BQ79" s="372">
        <v>0</v>
      </c>
      <c r="BR79" s="372">
        <v>36962</v>
      </c>
      <c r="BS79" s="372">
        <v>7823</v>
      </c>
      <c r="BT79" s="372">
        <v>580</v>
      </c>
      <c r="BU79" s="372">
        <v>13289</v>
      </c>
      <c r="BV79" s="372">
        <v>0</v>
      </c>
      <c r="BW79" s="372">
        <v>0</v>
      </c>
      <c r="BX79" s="372">
        <v>0</v>
      </c>
      <c r="BY79" s="372">
        <v>0</v>
      </c>
      <c r="BZ79" s="372">
        <v>0</v>
      </c>
      <c r="CA79" s="372">
        <v>953345</v>
      </c>
      <c r="CB79" s="372"/>
      <c r="CC79" s="372">
        <v>5564</v>
      </c>
      <c r="CD79" s="372">
        <v>0</v>
      </c>
      <c r="CE79" s="372">
        <v>0</v>
      </c>
      <c r="CF79" s="372">
        <v>5564</v>
      </c>
      <c r="CG79" s="372"/>
      <c r="CH79" s="372">
        <v>0</v>
      </c>
      <c r="CI79" s="372">
        <v>11220</v>
      </c>
      <c r="CJ79" s="372">
        <v>0</v>
      </c>
      <c r="CK79" s="372">
        <v>0</v>
      </c>
      <c r="CL79" s="372">
        <v>0</v>
      </c>
      <c r="CM79" s="372">
        <v>0</v>
      </c>
      <c r="CN79" s="372">
        <v>0</v>
      </c>
      <c r="CO79" s="372">
        <v>0</v>
      </c>
      <c r="CP79" s="372">
        <v>11220</v>
      </c>
      <c r="CQ79" s="372"/>
      <c r="CR79" s="372">
        <v>7235.349999999853</v>
      </c>
      <c r="CS79" s="372">
        <v>0</v>
      </c>
      <c r="CT79" s="372">
        <v>0</v>
      </c>
      <c r="CU79" s="372">
        <v>-3.999999999996362E-2</v>
      </c>
      <c r="CV79" s="372">
        <v>0</v>
      </c>
      <c r="CW79" s="372">
        <v>0</v>
      </c>
      <c r="CX79" s="372">
        <v>7235.3099999998531</v>
      </c>
      <c r="CY79" s="372"/>
      <c r="CZ79" s="117"/>
      <c r="DA79" s="374"/>
      <c r="DB79" s="117"/>
      <c r="DC79" s="374"/>
      <c r="DD79" s="375"/>
      <c r="DE79" s="117"/>
      <c r="DF79" s="117"/>
      <c r="DG79" s="372"/>
      <c r="DH79" s="376"/>
      <c r="DI79" s="377"/>
      <c r="DJ79" s="372"/>
      <c r="DK79" s="372">
        <v>138881.25000000006</v>
      </c>
      <c r="DL79" s="372">
        <v>13339.529999999999</v>
      </c>
      <c r="DM79" s="372">
        <v>152220.78000000006</v>
      </c>
      <c r="DN79" s="372">
        <v>110056.25000000006</v>
      </c>
      <c r="DO79" s="372">
        <v>-0.47000000000116415</v>
      </c>
      <c r="DP79" s="372">
        <v>110055.78000000006</v>
      </c>
      <c r="DQ79" s="373"/>
      <c r="DR79" s="372"/>
      <c r="DS79" s="378"/>
      <c r="DT79" s="378"/>
    </row>
    <row r="80" spans="1:124" ht="14.25">
      <c r="A80" s="371">
        <v>101520</v>
      </c>
      <c r="B80" s="381">
        <v>9161106</v>
      </c>
      <c r="C80" s="68">
        <v>1106</v>
      </c>
      <c r="D80" s="120"/>
      <c r="E80" s="120" t="s">
        <v>736</v>
      </c>
      <c r="F80" s="120"/>
      <c r="G80" s="120"/>
      <c r="H80" s="68"/>
      <c r="I80" s="372">
        <v>890771.62000000128</v>
      </c>
      <c r="J80" s="372">
        <v>799.54999999998836</v>
      </c>
      <c r="K80" s="372">
        <v>0</v>
      </c>
      <c r="L80" s="372">
        <v>-1.8189894035458565E-12</v>
      </c>
      <c r="M80" s="372">
        <v>0</v>
      </c>
      <c r="N80" s="372">
        <v>0</v>
      </c>
      <c r="O80" s="372">
        <v>891571.17000000132</v>
      </c>
      <c r="P80" s="372"/>
      <c r="Q80" s="372">
        <v>4286400</v>
      </c>
      <c r="R80" s="372">
        <v>0</v>
      </c>
      <c r="S80" s="372">
        <v>3549560</v>
      </c>
      <c r="T80" s="372">
        <v>0</v>
      </c>
      <c r="U80" s="372">
        <v>150000</v>
      </c>
      <c r="V80" s="372">
        <v>18276</v>
      </c>
      <c r="W80" s="372">
        <v>0</v>
      </c>
      <c r="X80" s="372">
        <v>0</v>
      </c>
      <c r="Y80" s="372">
        <v>100000</v>
      </c>
      <c r="Z80" s="372">
        <v>0</v>
      </c>
      <c r="AA80" s="372">
        <v>15000</v>
      </c>
      <c r="AB80" s="372">
        <v>15000</v>
      </c>
      <c r="AC80" s="372">
        <v>0</v>
      </c>
      <c r="AD80" s="372">
        <v>0</v>
      </c>
      <c r="AE80" s="372">
        <v>0</v>
      </c>
      <c r="AF80" s="372">
        <v>0</v>
      </c>
      <c r="AG80" s="372">
        <v>0</v>
      </c>
      <c r="AH80" s="372">
        <v>0</v>
      </c>
      <c r="AI80" s="372">
        <v>0</v>
      </c>
      <c r="AJ80" s="372">
        <v>0</v>
      </c>
      <c r="AK80" s="372">
        <v>0</v>
      </c>
      <c r="AL80" s="372">
        <v>8134236</v>
      </c>
      <c r="AM80" s="372"/>
      <c r="AN80" s="372">
        <v>3378483</v>
      </c>
      <c r="AO80" s="372">
        <v>0</v>
      </c>
      <c r="AP80" s="372">
        <v>2368752</v>
      </c>
      <c r="AQ80" s="372">
        <v>50241</v>
      </c>
      <c r="AR80" s="372">
        <v>576900</v>
      </c>
      <c r="AS80" s="372">
        <v>3639</v>
      </c>
      <c r="AT80" s="372">
        <v>72576</v>
      </c>
      <c r="AU80" s="372">
        <v>86641</v>
      </c>
      <c r="AV80" s="372">
        <v>25000</v>
      </c>
      <c r="AW80" s="372">
        <v>25000</v>
      </c>
      <c r="AX80" s="372">
        <v>0</v>
      </c>
      <c r="AY80" s="372">
        <v>199750</v>
      </c>
      <c r="AZ80" s="372">
        <v>2662</v>
      </c>
      <c r="BA80" s="372">
        <v>116500</v>
      </c>
      <c r="BB80" s="372">
        <v>13000</v>
      </c>
      <c r="BC80" s="372">
        <v>115000</v>
      </c>
      <c r="BD80" s="372">
        <v>20000</v>
      </c>
      <c r="BE80" s="372">
        <v>14500</v>
      </c>
      <c r="BF80" s="372">
        <v>405231</v>
      </c>
      <c r="BG80" s="372">
        <v>37575</v>
      </c>
      <c r="BH80" s="372">
        <v>0</v>
      </c>
      <c r="BI80" s="372">
        <v>30000</v>
      </c>
      <c r="BJ80" s="372">
        <v>11930</v>
      </c>
      <c r="BK80" s="372">
        <v>53222</v>
      </c>
      <c r="BL80" s="372">
        <v>0</v>
      </c>
      <c r="BM80" s="372">
        <v>100158</v>
      </c>
      <c r="BN80" s="372">
        <v>23175</v>
      </c>
      <c r="BO80" s="372">
        <v>50000</v>
      </c>
      <c r="BP80" s="372">
        <v>5000</v>
      </c>
      <c r="BQ80" s="372">
        <v>0</v>
      </c>
      <c r="BR80" s="372">
        <v>218278</v>
      </c>
      <c r="BS80" s="372">
        <v>10000</v>
      </c>
      <c r="BT80" s="372">
        <v>540972</v>
      </c>
      <c r="BU80" s="372">
        <v>34917</v>
      </c>
      <c r="BV80" s="372">
        <v>0</v>
      </c>
      <c r="BW80" s="372">
        <v>0</v>
      </c>
      <c r="BX80" s="372">
        <v>0</v>
      </c>
      <c r="BY80" s="372">
        <v>0</v>
      </c>
      <c r="BZ80" s="372">
        <v>0</v>
      </c>
      <c r="CA80" s="372">
        <v>8589102</v>
      </c>
      <c r="CB80" s="372"/>
      <c r="CC80" s="372">
        <v>14000</v>
      </c>
      <c r="CD80" s="372">
        <v>0</v>
      </c>
      <c r="CE80" s="372">
        <v>0</v>
      </c>
      <c r="CF80" s="372">
        <v>14000</v>
      </c>
      <c r="CG80" s="372"/>
      <c r="CH80" s="372">
        <v>0</v>
      </c>
      <c r="CI80" s="372">
        <v>0</v>
      </c>
      <c r="CJ80" s="372">
        <v>14000</v>
      </c>
      <c r="CK80" s="372">
        <v>0</v>
      </c>
      <c r="CL80" s="372">
        <v>0</v>
      </c>
      <c r="CM80" s="372">
        <v>0</v>
      </c>
      <c r="CN80" s="372">
        <v>0</v>
      </c>
      <c r="CO80" s="372">
        <v>0</v>
      </c>
      <c r="CP80" s="372">
        <v>14000</v>
      </c>
      <c r="CQ80" s="372"/>
      <c r="CR80" s="372">
        <v>436705.17000000132</v>
      </c>
      <c r="CS80" s="372">
        <v>0</v>
      </c>
      <c r="CT80" s="372">
        <v>0</v>
      </c>
      <c r="CU80" s="372">
        <v>-1.8189894035458565E-12</v>
      </c>
      <c r="CV80" s="372">
        <v>0</v>
      </c>
      <c r="CW80" s="372">
        <v>0</v>
      </c>
      <c r="CX80" s="372">
        <v>436705.17000000132</v>
      </c>
      <c r="CY80" s="372"/>
      <c r="CZ80" s="117"/>
      <c r="DA80" s="374"/>
      <c r="DB80" s="117"/>
      <c r="DC80" s="374"/>
      <c r="DD80" s="375"/>
      <c r="DE80" s="117"/>
      <c r="DF80" s="117"/>
      <c r="DG80" s="372"/>
      <c r="DH80" s="376"/>
      <c r="DI80" s="377"/>
      <c r="DJ80" s="372"/>
      <c r="DK80" s="372">
        <v>336528.84000000008</v>
      </c>
      <c r="DL80" s="372">
        <v>5598.83</v>
      </c>
      <c r="DM80" s="372">
        <v>342127.6700000001</v>
      </c>
      <c r="DN80" s="372">
        <v>308167.84000000008</v>
      </c>
      <c r="DO80" s="372">
        <v>-0.17000000000007276</v>
      </c>
      <c r="DP80" s="372">
        <v>308167.6700000001</v>
      </c>
      <c r="DQ80" s="373"/>
      <c r="DR80" s="372"/>
      <c r="DS80" s="378"/>
      <c r="DT80" s="378"/>
    </row>
    <row r="81" spans="1:124" ht="14.25">
      <c r="A81" s="371">
        <v>582</v>
      </c>
      <c r="B81" s="381">
        <v>9163313</v>
      </c>
      <c r="C81" s="68">
        <v>3313</v>
      </c>
      <c r="D81" s="120"/>
      <c r="E81" s="120" t="s">
        <v>231</v>
      </c>
      <c r="F81" s="120"/>
      <c r="G81" s="120"/>
      <c r="H81" s="68"/>
      <c r="I81" s="372">
        <v>25199.379999999845</v>
      </c>
      <c r="J81" s="372">
        <v>12754.360000000002</v>
      </c>
      <c r="K81" s="372">
        <v>0</v>
      </c>
      <c r="L81" s="372">
        <v>0</v>
      </c>
      <c r="M81" s="372">
        <v>0</v>
      </c>
      <c r="N81" s="372">
        <v>0</v>
      </c>
      <c r="O81" s="372">
        <v>37953.739999999845</v>
      </c>
      <c r="P81" s="372"/>
      <c r="Q81" s="372">
        <v>1123208</v>
      </c>
      <c r="R81" s="372">
        <v>0</v>
      </c>
      <c r="S81" s="372">
        <v>44260</v>
      </c>
      <c r="T81" s="372">
        <v>0</v>
      </c>
      <c r="U81" s="372">
        <v>36380</v>
      </c>
      <c r="V81" s="372">
        <v>59810</v>
      </c>
      <c r="W81" s="372">
        <v>1200</v>
      </c>
      <c r="X81" s="372">
        <v>0</v>
      </c>
      <c r="Y81" s="372">
        <v>0</v>
      </c>
      <c r="Z81" s="372">
        <v>0</v>
      </c>
      <c r="AA81" s="372">
        <v>0</v>
      </c>
      <c r="AB81" s="372">
        <v>0</v>
      </c>
      <c r="AC81" s="372">
        <v>1641</v>
      </c>
      <c r="AD81" s="372">
        <v>5656</v>
      </c>
      <c r="AE81" s="372">
        <v>0</v>
      </c>
      <c r="AF81" s="372">
        <v>0</v>
      </c>
      <c r="AG81" s="372">
        <v>0</v>
      </c>
      <c r="AH81" s="372">
        <v>0</v>
      </c>
      <c r="AI81" s="372">
        <v>0</v>
      </c>
      <c r="AJ81" s="372">
        <v>0</v>
      </c>
      <c r="AK81" s="372">
        <v>0</v>
      </c>
      <c r="AL81" s="372">
        <v>1272155</v>
      </c>
      <c r="AM81" s="372"/>
      <c r="AN81" s="372">
        <v>685156</v>
      </c>
      <c r="AO81" s="372">
        <v>5750</v>
      </c>
      <c r="AP81" s="372">
        <v>220602</v>
      </c>
      <c r="AQ81" s="372">
        <v>12372</v>
      </c>
      <c r="AR81" s="372">
        <v>53578</v>
      </c>
      <c r="AS81" s="372">
        <v>0</v>
      </c>
      <c r="AT81" s="372">
        <v>35398</v>
      </c>
      <c r="AU81" s="372">
        <v>300</v>
      </c>
      <c r="AV81" s="372">
        <v>2071</v>
      </c>
      <c r="AW81" s="372">
        <v>3463</v>
      </c>
      <c r="AX81" s="372">
        <v>0</v>
      </c>
      <c r="AY81" s="372">
        <v>15637</v>
      </c>
      <c r="AZ81" s="372">
        <v>4016</v>
      </c>
      <c r="BA81" s="372">
        <v>15152</v>
      </c>
      <c r="BB81" s="372">
        <v>4000</v>
      </c>
      <c r="BC81" s="372">
        <v>13200</v>
      </c>
      <c r="BD81" s="372">
        <v>2146</v>
      </c>
      <c r="BE81" s="372">
        <v>3936</v>
      </c>
      <c r="BF81" s="372">
        <v>57940</v>
      </c>
      <c r="BG81" s="372">
        <v>4462</v>
      </c>
      <c r="BH81" s="372">
        <v>0</v>
      </c>
      <c r="BI81" s="372">
        <v>10000</v>
      </c>
      <c r="BJ81" s="372">
        <v>8051</v>
      </c>
      <c r="BK81" s="372">
        <v>4000</v>
      </c>
      <c r="BL81" s="372">
        <v>0</v>
      </c>
      <c r="BM81" s="372">
        <v>5783</v>
      </c>
      <c r="BN81" s="372">
        <v>0</v>
      </c>
      <c r="BO81" s="372">
        <v>2950</v>
      </c>
      <c r="BP81" s="372">
        <v>11575</v>
      </c>
      <c r="BQ81" s="372">
        <v>0</v>
      </c>
      <c r="BR81" s="372">
        <v>59083</v>
      </c>
      <c r="BS81" s="372">
        <v>5750</v>
      </c>
      <c r="BT81" s="372">
        <v>17583</v>
      </c>
      <c r="BU81" s="372">
        <v>13723</v>
      </c>
      <c r="BV81" s="372">
        <v>0</v>
      </c>
      <c r="BW81" s="372">
        <v>0</v>
      </c>
      <c r="BX81" s="372">
        <v>0</v>
      </c>
      <c r="BY81" s="372">
        <v>0</v>
      </c>
      <c r="BZ81" s="372">
        <v>0</v>
      </c>
      <c r="CA81" s="372">
        <v>1277677</v>
      </c>
      <c r="CB81" s="372"/>
      <c r="CC81" s="372">
        <v>0</v>
      </c>
      <c r="CD81" s="372">
        <v>0</v>
      </c>
      <c r="CE81" s="372">
        <v>0</v>
      </c>
      <c r="CF81" s="382">
        <v>0</v>
      </c>
      <c r="CG81" s="372"/>
      <c r="CH81" s="372">
        <v>0</v>
      </c>
      <c r="CI81" s="372">
        <v>0</v>
      </c>
      <c r="CJ81" s="372">
        <v>0</v>
      </c>
      <c r="CK81" s="372">
        <v>0</v>
      </c>
      <c r="CL81" s="372">
        <v>0</v>
      </c>
      <c r="CM81" s="372">
        <v>0</v>
      </c>
      <c r="CN81" s="372">
        <v>0</v>
      </c>
      <c r="CO81" s="372">
        <v>0</v>
      </c>
      <c r="CP81" s="372">
        <v>0</v>
      </c>
      <c r="CQ81" s="372"/>
      <c r="CR81" s="372">
        <v>32431.739999999845</v>
      </c>
      <c r="CS81" s="372">
        <v>0</v>
      </c>
      <c r="CT81" s="372">
        <v>0</v>
      </c>
      <c r="CU81" s="372">
        <v>0</v>
      </c>
      <c r="CV81" s="372">
        <v>0</v>
      </c>
      <c r="CW81" s="372">
        <v>0</v>
      </c>
      <c r="CX81" s="372">
        <v>32431.739999999845</v>
      </c>
      <c r="CY81" s="372"/>
      <c r="CZ81" s="117"/>
      <c r="DA81" s="374"/>
      <c r="DB81" s="117"/>
      <c r="DC81" s="374"/>
      <c r="DD81" s="375"/>
      <c r="DE81" s="117"/>
      <c r="DF81" s="117"/>
      <c r="DG81" s="372"/>
      <c r="DH81" s="376"/>
      <c r="DI81" s="377"/>
      <c r="DJ81" s="372"/>
      <c r="DK81" s="372">
        <v>211676.09999999992</v>
      </c>
      <c r="DL81" s="372">
        <v>4322.130000000001</v>
      </c>
      <c r="DM81" s="372">
        <v>215998.22999999992</v>
      </c>
      <c r="DN81" s="372">
        <v>191874.09999999992</v>
      </c>
      <c r="DO81" s="372">
        <v>0.13000000000101863</v>
      </c>
      <c r="DP81" s="372">
        <v>191874.22999999992</v>
      </c>
      <c r="DQ81" s="373"/>
      <c r="DR81" s="372"/>
      <c r="DS81" s="378"/>
      <c r="DT81" s="378"/>
    </row>
    <row r="82" spans="1:124" ht="15">
      <c r="A82" s="371">
        <v>355</v>
      </c>
      <c r="B82" s="381">
        <v>9165421</v>
      </c>
      <c r="C82" s="68">
        <v>5421</v>
      </c>
      <c r="D82" s="120"/>
      <c r="E82" s="120" t="s">
        <v>228</v>
      </c>
      <c r="F82" s="120"/>
      <c r="G82" s="120"/>
      <c r="H82" s="68"/>
      <c r="I82" s="372">
        <v>579995.75999999512</v>
      </c>
      <c r="J82" s="372">
        <v>127544</v>
      </c>
      <c r="K82" s="372">
        <v>0</v>
      </c>
      <c r="L82" s="372">
        <v>41458.539999999572</v>
      </c>
      <c r="M82" s="372">
        <v>3506894.21</v>
      </c>
      <c r="N82" s="372">
        <v>0</v>
      </c>
      <c r="O82" s="372">
        <v>4255892.5099999942</v>
      </c>
      <c r="P82" s="379"/>
      <c r="Q82" s="372">
        <v>6916799</v>
      </c>
      <c r="R82" s="372">
        <v>0</v>
      </c>
      <c r="S82" s="372">
        <v>450000</v>
      </c>
      <c r="T82" s="372">
        <v>0</v>
      </c>
      <c r="U82" s="372">
        <v>336800</v>
      </c>
      <c r="V82" s="372">
        <v>10000</v>
      </c>
      <c r="W82" s="372">
        <v>1000</v>
      </c>
      <c r="X82" s="372">
        <v>55000</v>
      </c>
      <c r="Y82" s="372">
        <v>10000</v>
      </c>
      <c r="Z82" s="372">
        <v>190000</v>
      </c>
      <c r="AA82" s="372">
        <v>0</v>
      </c>
      <c r="AB82" s="372">
        <v>0</v>
      </c>
      <c r="AC82" s="372">
        <v>15000</v>
      </c>
      <c r="AD82" s="372">
        <v>20000</v>
      </c>
      <c r="AE82" s="372">
        <v>0</v>
      </c>
      <c r="AF82" s="372">
        <v>0</v>
      </c>
      <c r="AG82" s="372">
        <v>0</v>
      </c>
      <c r="AH82" s="372">
        <v>0</v>
      </c>
      <c r="AI82" s="372">
        <v>0</v>
      </c>
      <c r="AJ82" s="372">
        <v>0</v>
      </c>
      <c r="AK82" s="372">
        <v>0</v>
      </c>
      <c r="AL82" s="372">
        <v>8004599</v>
      </c>
      <c r="AM82" s="379"/>
      <c r="AN82" s="372">
        <v>4654249</v>
      </c>
      <c r="AO82" s="372">
        <v>30000</v>
      </c>
      <c r="AP82" s="372">
        <v>1140254</v>
      </c>
      <c r="AQ82" s="372">
        <v>281830</v>
      </c>
      <c r="AR82" s="372">
        <v>501094</v>
      </c>
      <c r="AS82" s="372">
        <v>153877</v>
      </c>
      <c r="AT82" s="372">
        <v>0</v>
      </c>
      <c r="AU82" s="372">
        <v>35000</v>
      </c>
      <c r="AV82" s="372">
        <v>10000</v>
      </c>
      <c r="AW82" s="372">
        <v>0</v>
      </c>
      <c r="AX82" s="372">
        <v>0</v>
      </c>
      <c r="AY82" s="372">
        <v>80000</v>
      </c>
      <c r="AZ82" s="372">
        <v>30000</v>
      </c>
      <c r="BA82" s="372">
        <v>10000</v>
      </c>
      <c r="BB82" s="372">
        <v>12000</v>
      </c>
      <c r="BC82" s="372">
        <v>141000</v>
      </c>
      <c r="BD82" s="372">
        <v>28119</v>
      </c>
      <c r="BE82" s="372">
        <v>25000</v>
      </c>
      <c r="BF82" s="372">
        <v>250000</v>
      </c>
      <c r="BG82" s="372">
        <v>6000</v>
      </c>
      <c r="BH82" s="372">
        <v>0</v>
      </c>
      <c r="BI82" s="372">
        <v>3000</v>
      </c>
      <c r="BJ82" s="372">
        <v>40000</v>
      </c>
      <c r="BK82" s="372">
        <v>21500</v>
      </c>
      <c r="BL82" s="372">
        <v>70000</v>
      </c>
      <c r="BM82" s="372">
        <v>109500</v>
      </c>
      <c r="BN82" s="372">
        <v>95000</v>
      </c>
      <c r="BO82" s="372">
        <v>20000</v>
      </c>
      <c r="BP82" s="372">
        <v>37295</v>
      </c>
      <c r="BQ82" s="372">
        <v>0</v>
      </c>
      <c r="BR82" s="372">
        <v>140000</v>
      </c>
      <c r="BS82" s="372">
        <v>0</v>
      </c>
      <c r="BT82" s="372">
        <v>10000</v>
      </c>
      <c r="BU82" s="372">
        <v>70001</v>
      </c>
      <c r="BV82" s="372">
        <v>0</v>
      </c>
      <c r="BW82" s="372">
        <v>0</v>
      </c>
      <c r="BX82" s="372">
        <v>0</v>
      </c>
      <c r="BY82" s="372">
        <v>0</v>
      </c>
      <c r="BZ82" s="372">
        <v>0</v>
      </c>
      <c r="CA82" s="372">
        <v>8004719</v>
      </c>
      <c r="CB82" s="379"/>
      <c r="CC82" s="372">
        <v>19000</v>
      </c>
      <c r="CD82" s="372">
        <v>0</v>
      </c>
      <c r="CE82" s="372">
        <v>0</v>
      </c>
      <c r="CF82" s="372">
        <v>19000</v>
      </c>
      <c r="CG82" s="379"/>
      <c r="CH82" s="372">
        <v>0</v>
      </c>
      <c r="CI82" s="372">
        <v>3548353</v>
      </c>
      <c r="CJ82" s="372">
        <v>19000</v>
      </c>
      <c r="CK82" s="372">
        <v>0</v>
      </c>
      <c r="CL82" s="372">
        <v>0</v>
      </c>
      <c r="CM82" s="372">
        <v>0</v>
      </c>
      <c r="CN82" s="372">
        <v>0</v>
      </c>
      <c r="CO82" s="372">
        <v>0</v>
      </c>
      <c r="CP82" s="372">
        <v>3567353</v>
      </c>
      <c r="CQ82" s="380"/>
      <c r="CR82" s="372">
        <v>707419.75999999512</v>
      </c>
      <c r="CS82" s="372">
        <v>0</v>
      </c>
      <c r="CT82" s="372">
        <v>0</v>
      </c>
      <c r="CU82" s="372">
        <v>-0.25000000046566129</v>
      </c>
      <c r="CV82" s="372">
        <v>0</v>
      </c>
      <c r="CW82" s="372">
        <v>0</v>
      </c>
      <c r="CX82" s="372">
        <v>707419.50999999465</v>
      </c>
      <c r="CY82" s="372"/>
      <c r="CZ82" s="117"/>
      <c r="DA82" s="374"/>
      <c r="DB82" s="117"/>
      <c r="DC82" s="374"/>
      <c r="DD82" s="375"/>
      <c r="DE82" s="117"/>
      <c r="DF82" s="117"/>
      <c r="DG82" s="372"/>
      <c r="DH82" s="376"/>
      <c r="DI82" s="377"/>
      <c r="DJ82" s="372"/>
      <c r="DK82" s="372">
        <v>42744.869999999915</v>
      </c>
      <c r="DL82" s="372">
        <v>7420.77</v>
      </c>
      <c r="DM82" s="372">
        <v>50165.639999999912</v>
      </c>
      <c r="DN82" s="372">
        <v>-127052.13000000009</v>
      </c>
      <c r="DO82" s="372">
        <v>-0.22999999999956344</v>
      </c>
      <c r="DP82" s="372">
        <v>-127052.36000000009</v>
      </c>
      <c r="DQ82" s="373"/>
      <c r="DR82" s="372"/>
      <c r="DS82" s="378"/>
      <c r="DT82" s="378"/>
    </row>
    <row r="83" spans="1:124" ht="14.25">
      <c r="A83" s="371">
        <v>920</v>
      </c>
      <c r="B83" s="381">
        <v>9163365</v>
      </c>
      <c r="C83" s="68">
        <v>3365</v>
      </c>
      <c r="D83" s="120"/>
      <c r="E83" s="120" t="s">
        <v>700</v>
      </c>
      <c r="F83" s="120"/>
      <c r="G83" s="120"/>
      <c r="H83" s="68"/>
      <c r="I83" s="372">
        <v>139729.45000000019</v>
      </c>
      <c r="J83" s="372">
        <v>0</v>
      </c>
      <c r="K83" s="372">
        <v>0</v>
      </c>
      <c r="L83" s="372">
        <v>0</v>
      </c>
      <c r="M83" s="372">
        <v>0</v>
      </c>
      <c r="N83" s="372">
        <v>0</v>
      </c>
      <c r="O83" s="372">
        <v>139729.45000000019</v>
      </c>
      <c r="P83" s="372"/>
      <c r="Q83" s="372">
        <v>1061691</v>
      </c>
      <c r="R83" s="372">
        <v>0</v>
      </c>
      <c r="S83" s="372">
        <v>83962</v>
      </c>
      <c r="T83" s="372">
        <v>0</v>
      </c>
      <c r="U83" s="372">
        <v>52705</v>
      </c>
      <c r="V83" s="372">
        <v>45107</v>
      </c>
      <c r="W83" s="372">
        <v>0</v>
      </c>
      <c r="X83" s="372">
        <v>0</v>
      </c>
      <c r="Y83" s="372">
        <v>1000</v>
      </c>
      <c r="Z83" s="372">
        <v>20000</v>
      </c>
      <c r="AA83" s="372">
        <v>1800</v>
      </c>
      <c r="AB83" s="372">
        <v>0</v>
      </c>
      <c r="AC83" s="372">
        <v>10000</v>
      </c>
      <c r="AD83" s="372">
        <v>0</v>
      </c>
      <c r="AE83" s="372">
        <v>0</v>
      </c>
      <c r="AF83" s="372">
        <v>0</v>
      </c>
      <c r="AG83" s="372">
        <v>0</v>
      </c>
      <c r="AH83" s="372">
        <v>0</v>
      </c>
      <c r="AI83" s="372">
        <v>0</v>
      </c>
      <c r="AJ83" s="372">
        <v>0</v>
      </c>
      <c r="AK83" s="372">
        <v>0</v>
      </c>
      <c r="AL83" s="372">
        <v>1276265</v>
      </c>
      <c r="AM83" s="372"/>
      <c r="AN83" s="372">
        <v>655383</v>
      </c>
      <c r="AO83" s="372">
        <v>17895</v>
      </c>
      <c r="AP83" s="372">
        <v>285849</v>
      </c>
      <c r="AQ83" s="372">
        <v>45680</v>
      </c>
      <c r="AR83" s="372">
        <v>64298</v>
      </c>
      <c r="AS83" s="372">
        <v>44744</v>
      </c>
      <c r="AT83" s="372">
        <v>37499</v>
      </c>
      <c r="AU83" s="372">
        <v>0</v>
      </c>
      <c r="AV83" s="372">
        <v>6677</v>
      </c>
      <c r="AW83" s="372">
        <v>5537</v>
      </c>
      <c r="AX83" s="372">
        <v>0</v>
      </c>
      <c r="AY83" s="372">
        <v>13870</v>
      </c>
      <c r="AZ83" s="372">
        <v>0</v>
      </c>
      <c r="BA83" s="372">
        <v>3000</v>
      </c>
      <c r="BB83" s="372">
        <v>5350</v>
      </c>
      <c r="BC83" s="372">
        <v>22807</v>
      </c>
      <c r="BD83" s="372">
        <v>6115</v>
      </c>
      <c r="BE83" s="372">
        <v>2308</v>
      </c>
      <c r="BF83" s="372">
        <v>37088</v>
      </c>
      <c r="BG83" s="372">
        <v>2395</v>
      </c>
      <c r="BH83" s="372">
        <v>0</v>
      </c>
      <c r="BI83" s="372">
        <v>10647</v>
      </c>
      <c r="BJ83" s="372">
        <v>5901</v>
      </c>
      <c r="BK83" s="372">
        <v>4421</v>
      </c>
      <c r="BL83" s="372">
        <v>0</v>
      </c>
      <c r="BM83" s="372">
        <v>10192</v>
      </c>
      <c r="BN83" s="372">
        <v>0</v>
      </c>
      <c r="BO83" s="372">
        <v>2520</v>
      </c>
      <c r="BP83" s="372">
        <v>9795</v>
      </c>
      <c r="BQ83" s="372">
        <v>0</v>
      </c>
      <c r="BR83" s="372">
        <v>17794</v>
      </c>
      <c r="BS83" s="372">
        <v>0</v>
      </c>
      <c r="BT83" s="372">
        <v>24017</v>
      </c>
      <c r="BU83" s="372">
        <v>18386</v>
      </c>
      <c r="BV83" s="372">
        <v>0</v>
      </c>
      <c r="BW83" s="372">
        <v>0</v>
      </c>
      <c r="BX83" s="372">
        <v>0</v>
      </c>
      <c r="BY83" s="372">
        <v>0</v>
      </c>
      <c r="BZ83" s="372">
        <v>0</v>
      </c>
      <c r="CA83" s="372">
        <v>1360168</v>
      </c>
      <c r="CB83" s="372"/>
      <c r="CC83" s="372">
        <v>0</v>
      </c>
      <c r="CD83" s="372">
        <v>0</v>
      </c>
      <c r="CE83" s="372">
        <v>0</v>
      </c>
      <c r="CF83" s="372">
        <v>0</v>
      </c>
      <c r="CG83" s="372"/>
      <c r="CH83" s="372">
        <v>0</v>
      </c>
      <c r="CI83" s="372">
        <v>0</v>
      </c>
      <c r="CJ83" s="372">
        <v>0</v>
      </c>
      <c r="CK83" s="372">
        <v>0</v>
      </c>
      <c r="CL83" s="372">
        <v>0</v>
      </c>
      <c r="CM83" s="372">
        <v>0</v>
      </c>
      <c r="CN83" s="372">
        <v>0</v>
      </c>
      <c r="CO83" s="372">
        <v>0</v>
      </c>
      <c r="CP83" s="372">
        <v>0</v>
      </c>
      <c r="CQ83" s="372"/>
      <c r="CR83" s="372">
        <v>55826.450000000186</v>
      </c>
      <c r="CS83" s="372">
        <v>0</v>
      </c>
      <c r="CT83" s="372">
        <v>0</v>
      </c>
      <c r="CU83" s="372">
        <v>0</v>
      </c>
      <c r="CV83" s="372">
        <v>0</v>
      </c>
      <c r="CW83" s="372">
        <v>0</v>
      </c>
      <c r="CX83" s="372">
        <v>55826.450000000186</v>
      </c>
      <c r="CY83" s="372"/>
      <c r="CZ83" s="117"/>
      <c r="DA83" s="374"/>
      <c r="DB83" s="117"/>
      <c r="DC83" s="374"/>
      <c r="DD83" s="375"/>
      <c r="DE83" s="117"/>
      <c r="DF83" s="117"/>
      <c r="DG83" s="372"/>
      <c r="DH83" s="376"/>
      <c r="DI83" s="377"/>
      <c r="DJ83" s="372"/>
      <c r="DK83" s="372">
        <v>190534.04999999958</v>
      </c>
      <c r="DL83" s="372">
        <v>0</v>
      </c>
      <c r="DM83" s="372">
        <v>190534.04999999958</v>
      </c>
      <c r="DN83" s="372">
        <v>193280.16999999946</v>
      </c>
      <c r="DO83" s="372">
        <v>0</v>
      </c>
      <c r="DP83" s="372">
        <v>193280.16999999946</v>
      </c>
      <c r="DQ83" s="373"/>
      <c r="DR83" s="372"/>
      <c r="DS83" s="378"/>
      <c r="DT83" s="378"/>
    </row>
    <row r="84" spans="1:124" ht="14.25">
      <c r="A84" s="371">
        <v>580</v>
      </c>
      <c r="B84" s="381">
        <v>9162143</v>
      </c>
      <c r="C84" s="68">
        <v>2143</v>
      </c>
      <c r="D84" s="120"/>
      <c r="E84" s="120" t="s">
        <v>242</v>
      </c>
      <c r="F84" s="120"/>
      <c r="G84" s="120"/>
      <c r="H84" s="68"/>
      <c r="I84" s="372">
        <v>83130.060000000041</v>
      </c>
      <c r="J84" s="372">
        <v>15247.58</v>
      </c>
      <c r="K84" s="372">
        <v>0</v>
      </c>
      <c r="L84" s="372">
        <v>362.5</v>
      </c>
      <c r="M84" s="372">
        <v>0</v>
      </c>
      <c r="N84" s="372">
        <v>0</v>
      </c>
      <c r="O84" s="372">
        <v>98740.140000000043</v>
      </c>
      <c r="P84" s="372"/>
      <c r="Q84" s="372">
        <v>1179475</v>
      </c>
      <c r="R84" s="372">
        <v>0</v>
      </c>
      <c r="S84" s="372">
        <v>136100</v>
      </c>
      <c r="T84" s="372">
        <v>0</v>
      </c>
      <c r="U84" s="372">
        <v>88300</v>
      </c>
      <c r="V84" s="372">
        <v>59964</v>
      </c>
      <c r="W84" s="372">
        <v>0</v>
      </c>
      <c r="X84" s="372">
        <v>4500</v>
      </c>
      <c r="Y84" s="372">
        <v>73664</v>
      </c>
      <c r="Z84" s="372">
        <v>0</v>
      </c>
      <c r="AA84" s="372">
        <v>0</v>
      </c>
      <c r="AB84" s="372">
        <v>0</v>
      </c>
      <c r="AC84" s="372">
        <v>10000</v>
      </c>
      <c r="AD84" s="372">
        <v>0</v>
      </c>
      <c r="AE84" s="372">
        <v>0</v>
      </c>
      <c r="AF84" s="372">
        <v>0</v>
      </c>
      <c r="AG84" s="372">
        <v>0</v>
      </c>
      <c r="AH84" s="372">
        <v>0</v>
      </c>
      <c r="AI84" s="372">
        <v>0</v>
      </c>
      <c r="AJ84" s="372">
        <v>0</v>
      </c>
      <c r="AK84" s="372">
        <v>0</v>
      </c>
      <c r="AL84" s="372">
        <v>1552003</v>
      </c>
      <c r="AM84" s="372"/>
      <c r="AN84" s="372">
        <v>715419</v>
      </c>
      <c r="AO84" s="372">
        <v>20500</v>
      </c>
      <c r="AP84" s="372">
        <v>329968</v>
      </c>
      <c r="AQ84" s="372">
        <v>31577</v>
      </c>
      <c r="AR84" s="372">
        <v>69542</v>
      </c>
      <c r="AS84" s="372">
        <v>0</v>
      </c>
      <c r="AT84" s="372">
        <v>95515</v>
      </c>
      <c r="AU84" s="372">
        <v>6027</v>
      </c>
      <c r="AV84" s="372">
        <v>6372</v>
      </c>
      <c r="AW84" s="372">
        <v>10631</v>
      </c>
      <c r="AX84" s="372">
        <v>2000</v>
      </c>
      <c r="AY84" s="372">
        <v>14717</v>
      </c>
      <c r="AZ84" s="372">
        <v>6773</v>
      </c>
      <c r="BA84" s="372">
        <v>3297</v>
      </c>
      <c r="BB84" s="372">
        <v>0</v>
      </c>
      <c r="BC84" s="372">
        <v>17500</v>
      </c>
      <c r="BD84" s="372">
        <v>14970</v>
      </c>
      <c r="BE84" s="372">
        <v>4450</v>
      </c>
      <c r="BF84" s="372">
        <v>81103</v>
      </c>
      <c r="BG84" s="372">
        <v>4000</v>
      </c>
      <c r="BH84" s="372">
        <v>0</v>
      </c>
      <c r="BI84" s="372">
        <v>13958</v>
      </c>
      <c r="BJ84" s="372">
        <v>4600</v>
      </c>
      <c r="BK84" s="372">
        <v>0</v>
      </c>
      <c r="BL84" s="372">
        <v>0</v>
      </c>
      <c r="BM84" s="372">
        <v>3277</v>
      </c>
      <c r="BN84" s="372">
        <v>0</v>
      </c>
      <c r="BO84" s="372">
        <v>7175</v>
      </c>
      <c r="BP84" s="372">
        <v>11519</v>
      </c>
      <c r="BQ84" s="372">
        <v>10067</v>
      </c>
      <c r="BR84" s="372">
        <v>78298</v>
      </c>
      <c r="BS84" s="372">
        <v>0</v>
      </c>
      <c r="BT84" s="372">
        <v>24164</v>
      </c>
      <c r="BU84" s="372">
        <v>20828</v>
      </c>
      <c r="BV84" s="372">
        <v>0</v>
      </c>
      <c r="BW84" s="372">
        <v>0</v>
      </c>
      <c r="BX84" s="372">
        <v>0</v>
      </c>
      <c r="BY84" s="372">
        <v>0</v>
      </c>
      <c r="BZ84" s="372">
        <v>0</v>
      </c>
      <c r="CA84" s="372">
        <v>1608247</v>
      </c>
      <c r="CB84" s="372"/>
      <c r="CC84" s="372">
        <v>6362</v>
      </c>
      <c r="CD84" s="372">
        <v>0</v>
      </c>
      <c r="CE84" s="372">
        <v>0</v>
      </c>
      <c r="CF84" s="372">
        <v>6362</v>
      </c>
      <c r="CG84" s="372"/>
      <c r="CH84" s="372">
        <v>0</v>
      </c>
      <c r="CI84" s="372">
        <v>6724</v>
      </c>
      <c r="CJ84" s="372">
        <v>0</v>
      </c>
      <c r="CK84" s="372">
        <v>0</v>
      </c>
      <c r="CL84" s="372">
        <v>0</v>
      </c>
      <c r="CM84" s="372">
        <v>0</v>
      </c>
      <c r="CN84" s="372">
        <v>0</v>
      </c>
      <c r="CO84" s="372">
        <v>0</v>
      </c>
      <c r="CP84" s="372">
        <v>6724</v>
      </c>
      <c r="CQ84" s="372"/>
      <c r="CR84" s="372">
        <v>42133.640000000043</v>
      </c>
      <c r="CS84" s="372">
        <v>0</v>
      </c>
      <c r="CT84" s="372">
        <v>0</v>
      </c>
      <c r="CU84" s="372">
        <v>0.5</v>
      </c>
      <c r="CV84" s="372">
        <v>0</v>
      </c>
      <c r="CW84" s="372">
        <v>0</v>
      </c>
      <c r="CX84" s="372">
        <v>42134.140000000043</v>
      </c>
      <c r="CY84" s="372"/>
      <c r="CZ84" s="117"/>
      <c r="DA84" s="374"/>
      <c r="DB84" s="117"/>
      <c r="DC84" s="374"/>
      <c r="DD84" s="375"/>
      <c r="DE84" s="117"/>
      <c r="DF84" s="117"/>
      <c r="DG84" s="372"/>
      <c r="DH84" s="376"/>
      <c r="DI84" s="377"/>
      <c r="DJ84" s="372"/>
      <c r="DK84" s="372">
        <v>56916.509999999922</v>
      </c>
      <c r="DL84" s="372">
        <v>2864.26</v>
      </c>
      <c r="DM84" s="372">
        <v>59780.769999999924</v>
      </c>
      <c r="DN84" s="372">
        <v>-57793.490000000078</v>
      </c>
      <c r="DO84" s="372">
        <v>0.26000000000021828</v>
      </c>
      <c r="DP84" s="372">
        <v>-57793.230000000076</v>
      </c>
      <c r="DQ84" s="373"/>
      <c r="DR84" s="372"/>
      <c r="DS84" s="378"/>
      <c r="DT84" s="378"/>
    </row>
    <row r="85" spans="1:124" ht="15">
      <c r="A85" s="371">
        <v>764</v>
      </c>
      <c r="B85" s="381">
        <v>9162085</v>
      </c>
      <c r="C85" s="68">
        <v>2085</v>
      </c>
      <c r="D85" s="120"/>
      <c r="E85" s="120" t="s">
        <v>248</v>
      </c>
      <c r="F85" s="120"/>
      <c r="G85" s="120"/>
      <c r="H85" s="68"/>
      <c r="I85" s="372">
        <v>-142887.32999999999</v>
      </c>
      <c r="J85" s="372">
        <v>1440.0400000000009</v>
      </c>
      <c r="K85" s="372">
        <v>0</v>
      </c>
      <c r="L85" s="372">
        <v>29334.68</v>
      </c>
      <c r="M85" s="372">
        <v>0</v>
      </c>
      <c r="N85" s="372">
        <v>0</v>
      </c>
      <c r="O85" s="372">
        <v>-112112.60999999999</v>
      </c>
      <c r="P85" s="379"/>
      <c r="Q85" s="372">
        <v>537522</v>
      </c>
      <c r="R85" s="372">
        <v>0</v>
      </c>
      <c r="S85" s="372">
        <v>23232</v>
      </c>
      <c r="T85" s="372">
        <v>0</v>
      </c>
      <c r="U85" s="372">
        <v>8480</v>
      </c>
      <c r="V85" s="372">
        <v>35769</v>
      </c>
      <c r="W85" s="372">
        <v>0</v>
      </c>
      <c r="X85" s="372">
        <v>0</v>
      </c>
      <c r="Y85" s="372">
        <v>35000</v>
      </c>
      <c r="Z85" s="372">
        <v>0</v>
      </c>
      <c r="AA85" s="372">
        <v>0</v>
      </c>
      <c r="AB85" s="372">
        <v>0</v>
      </c>
      <c r="AC85" s="372">
        <v>6000</v>
      </c>
      <c r="AD85" s="372">
        <v>0</v>
      </c>
      <c r="AE85" s="372">
        <v>0</v>
      </c>
      <c r="AF85" s="372">
        <v>0</v>
      </c>
      <c r="AG85" s="372">
        <v>0</v>
      </c>
      <c r="AH85" s="372">
        <v>0</v>
      </c>
      <c r="AI85" s="372">
        <v>0</v>
      </c>
      <c r="AJ85" s="372">
        <v>0</v>
      </c>
      <c r="AK85" s="372">
        <v>0</v>
      </c>
      <c r="AL85" s="372">
        <v>646003</v>
      </c>
      <c r="AM85" s="379"/>
      <c r="AN85" s="372">
        <v>354111</v>
      </c>
      <c r="AO85" s="372">
        <v>4000</v>
      </c>
      <c r="AP85" s="372">
        <v>83445</v>
      </c>
      <c r="AQ85" s="372">
        <v>0</v>
      </c>
      <c r="AR85" s="372">
        <v>38376</v>
      </c>
      <c r="AS85" s="372">
        <v>0</v>
      </c>
      <c r="AT85" s="372">
        <v>32277</v>
      </c>
      <c r="AU85" s="372">
        <v>2768</v>
      </c>
      <c r="AV85" s="372">
        <v>2575</v>
      </c>
      <c r="AW85" s="372">
        <v>204</v>
      </c>
      <c r="AX85" s="372">
        <v>0</v>
      </c>
      <c r="AY85" s="372">
        <v>3229</v>
      </c>
      <c r="AZ85" s="372">
        <v>2200</v>
      </c>
      <c r="BA85" s="372">
        <v>14705</v>
      </c>
      <c r="BB85" s="372">
        <v>960</v>
      </c>
      <c r="BC85" s="372">
        <v>4400</v>
      </c>
      <c r="BD85" s="372">
        <v>5364</v>
      </c>
      <c r="BE85" s="372">
        <v>49359</v>
      </c>
      <c r="BF85" s="372">
        <v>24290</v>
      </c>
      <c r="BG85" s="372">
        <v>0</v>
      </c>
      <c r="BH85" s="372">
        <v>0</v>
      </c>
      <c r="BI85" s="372">
        <v>3819</v>
      </c>
      <c r="BJ85" s="372">
        <v>4175</v>
      </c>
      <c r="BK85" s="372">
        <v>1100</v>
      </c>
      <c r="BL85" s="372">
        <v>0</v>
      </c>
      <c r="BM85" s="372">
        <v>2183</v>
      </c>
      <c r="BN85" s="372">
        <v>0</v>
      </c>
      <c r="BO85" s="372">
        <v>1449</v>
      </c>
      <c r="BP85" s="372">
        <v>2230</v>
      </c>
      <c r="BQ85" s="372">
        <v>0</v>
      </c>
      <c r="BR85" s="372">
        <v>21057</v>
      </c>
      <c r="BS85" s="372">
        <v>0</v>
      </c>
      <c r="BT85" s="372">
        <v>24166</v>
      </c>
      <c r="BU85" s="372">
        <v>11960</v>
      </c>
      <c r="BV85" s="372">
        <v>0</v>
      </c>
      <c r="BW85" s="372">
        <v>0</v>
      </c>
      <c r="BX85" s="372">
        <v>0</v>
      </c>
      <c r="BY85" s="372">
        <v>0</v>
      </c>
      <c r="BZ85" s="372">
        <v>0</v>
      </c>
      <c r="CA85" s="372">
        <v>694402</v>
      </c>
      <c r="CB85" s="379"/>
      <c r="CC85" s="372">
        <v>4754</v>
      </c>
      <c r="CD85" s="372">
        <v>0</v>
      </c>
      <c r="CE85" s="372">
        <v>0</v>
      </c>
      <c r="CF85" s="372">
        <v>4754</v>
      </c>
      <c r="CG85" s="379"/>
      <c r="CH85" s="372">
        <v>0</v>
      </c>
      <c r="CI85" s="372">
        <v>34089</v>
      </c>
      <c r="CJ85" s="372">
        <v>0</v>
      </c>
      <c r="CK85" s="372">
        <v>0</v>
      </c>
      <c r="CL85" s="372">
        <v>0</v>
      </c>
      <c r="CM85" s="372">
        <v>0</v>
      </c>
      <c r="CN85" s="372">
        <v>0</v>
      </c>
      <c r="CO85" s="372">
        <v>0</v>
      </c>
      <c r="CP85" s="372">
        <v>34089</v>
      </c>
      <c r="CQ85" s="380"/>
      <c r="CR85" s="372">
        <v>-189846.28999999998</v>
      </c>
      <c r="CS85" s="372">
        <v>0</v>
      </c>
      <c r="CT85" s="372">
        <v>0</v>
      </c>
      <c r="CU85" s="372">
        <v>-0.31999999999970896</v>
      </c>
      <c r="CV85" s="372">
        <v>0</v>
      </c>
      <c r="CW85" s="372">
        <v>0</v>
      </c>
      <c r="CX85" s="372">
        <v>-189846.61</v>
      </c>
      <c r="CY85" s="372"/>
      <c r="CZ85" s="117"/>
      <c r="DA85" s="374"/>
      <c r="DB85" s="117"/>
      <c r="DC85" s="374"/>
      <c r="DD85" s="375"/>
      <c r="DE85" s="117"/>
      <c r="DF85" s="117"/>
      <c r="DG85" s="372"/>
      <c r="DH85" s="376"/>
      <c r="DI85" s="377"/>
      <c r="DJ85" s="372"/>
      <c r="DK85" s="372">
        <v>111762.85999999987</v>
      </c>
      <c r="DL85" s="372">
        <v>17081.309999999994</v>
      </c>
      <c r="DM85" s="372">
        <v>128844.16999999987</v>
      </c>
      <c r="DN85" s="372">
        <v>-14727.14000000013</v>
      </c>
      <c r="DO85" s="372">
        <v>0.30999999999403371</v>
      </c>
      <c r="DP85" s="372">
        <v>-14726.830000000136</v>
      </c>
      <c r="DQ85" s="373"/>
      <c r="DR85" s="372"/>
      <c r="DS85" s="378"/>
      <c r="DT85" s="378"/>
    </row>
    <row r="86" spans="1:124" ht="14.25">
      <c r="A86" s="371">
        <v>898</v>
      </c>
      <c r="B86" s="381">
        <v>9162155</v>
      </c>
      <c r="C86" s="68">
        <v>2155</v>
      </c>
      <c r="D86" s="120"/>
      <c r="E86" s="120" t="s">
        <v>281</v>
      </c>
      <c r="F86" s="120"/>
      <c r="G86" s="120"/>
      <c r="H86" s="68"/>
      <c r="I86" s="372">
        <v>-319443.25999999949</v>
      </c>
      <c r="J86" s="372">
        <v>1273.9099999999999</v>
      </c>
      <c r="K86" s="372">
        <v>0</v>
      </c>
      <c r="L86" s="372">
        <v>342.29999999999927</v>
      </c>
      <c r="M86" s="372">
        <v>0</v>
      </c>
      <c r="N86" s="372">
        <v>0</v>
      </c>
      <c r="O86" s="372">
        <v>-317827.04999999952</v>
      </c>
      <c r="P86" s="372"/>
      <c r="Q86" s="372">
        <v>2102497</v>
      </c>
      <c r="R86" s="372">
        <v>0</v>
      </c>
      <c r="S86" s="372">
        <v>146481</v>
      </c>
      <c r="T86" s="372">
        <v>0</v>
      </c>
      <c r="U86" s="372">
        <v>48820</v>
      </c>
      <c r="V86" s="372">
        <v>99396</v>
      </c>
      <c r="W86" s="372">
        <v>0</v>
      </c>
      <c r="X86" s="372">
        <v>23840</v>
      </c>
      <c r="Y86" s="372">
        <v>170230</v>
      </c>
      <c r="Z86" s="372">
        <v>0</v>
      </c>
      <c r="AA86" s="372">
        <v>10000</v>
      </c>
      <c r="AB86" s="372">
        <v>0</v>
      </c>
      <c r="AC86" s="372">
        <v>56500</v>
      </c>
      <c r="AD86" s="372">
        <v>8000</v>
      </c>
      <c r="AE86" s="372">
        <v>0</v>
      </c>
      <c r="AF86" s="372">
        <v>0</v>
      </c>
      <c r="AG86" s="372">
        <v>0</v>
      </c>
      <c r="AH86" s="372">
        <v>0</v>
      </c>
      <c r="AI86" s="372">
        <v>0</v>
      </c>
      <c r="AJ86" s="372">
        <v>0</v>
      </c>
      <c r="AK86" s="372">
        <v>0</v>
      </c>
      <c r="AL86" s="372">
        <v>2665764</v>
      </c>
      <c r="AM86" s="372"/>
      <c r="AN86" s="372">
        <v>1330071</v>
      </c>
      <c r="AO86" s="372">
        <v>40000</v>
      </c>
      <c r="AP86" s="372">
        <v>420404</v>
      </c>
      <c r="AQ86" s="372">
        <v>43964</v>
      </c>
      <c r="AR86" s="372">
        <v>142993</v>
      </c>
      <c r="AS86" s="372">
        <v>0</v>
      </c>
      <c r="AT86" s="372">
        <v>157724</v>
      </c>
      <c r="AU86" s="372">
        <v>11019</v>
      </c>
      <c r="AV86" s="372">
        <v>3250</v>
      </c>
      <c r="AW86" s="372">
        <v>1229</v>
      </c>
      <c r="AX86" s="372">
        <v>16558</v>
      </c>
      <c r="AY86" s="372">
        <v>20280</v>
      </c>
      <c r="AZ86" s="372">
        <v>0</v>
      </c>
      <c r="BA86" s="372">
        <v>48237</v>
      </c>
      <c r="BB86" s="372">
        <v>11443</v>
      </c>
      <c r="BC86" s="372">
        <v>40469</v>
      </c>
      <c r="BD86" s="372">
        <v>39585</v>
      </c>
      <c r="BE86" s="372">
        <v>8500</v>
      </c>
      <c r="BF86" s="372">
        <v>104594</v>
      </c>
      <c r="BG86" s="372">
        <v>0</v>
      </c>
      <c r="BH86" s="372">
        <v>0</v>
      </c>
      <c r="BI86" s="372">
        <v>2500</v>
      </c>
      <c r="BJ86" s="372">
        <v>6471</v>
      </c>
      <c r="BK86" s="372">
        <v>4000</v>
      </c>
      <c r="BL86" s="372">
        <v>0</v>
      </c>
      <c r="BM86" s="372">
        <v>11000</v>
      </c>
      <c r="BN86" s="372">
        <v>0</v>
      </c>
      <c r="BO86" s="372">
        <v>8560</v>
      </c>
      <c r="BP86" s="372">
        <v>22426</v>
      </c>
      <c r="BQ86" s="372">
        <v>0</v>
      </c>
      <c r="BR86" s="372">
        <v>107664</v>
      </c>
      <c r="BS86" s="372">
        <v>5000</v>
      </c>
      <c r="BT86" s="372">
        <v>23658</v>
      </c>
      <c r="BU86" s="372">
        <v>22328</v>
      </c>
      <c r="BV86" s="372">
        <v>0</v>
      </c>
      <c r="BW86" s="372">
        <v>0</v>
      </c>
      <c r="BX86" s="372">
        <v>0</v>
      </c>
      <c r="BY86" s="372">
        <v>0</v>
      </c>
      <c r="BZ86" s="372">
        <v>0</v>
      </c>
      <c r="CA86" s="372">
        <v>2653927</v>
      </c>
      <c r="CB86" s="372"/>
      <c r="CC86" s="372">
        <v>8669</v>
      </c>
      <c r="CD86" s="372">
        <v>0</v>
      </c>
      <c r="CE86" s="372">
        <v>0</v>
      </c>
      <c r="CF86" s="372">
        <v>8669</v>
      </c>
      <c r="CG86" s="372"/>
      <c r="CH86" s="372">
        <v>0</v>
      </c>
      <c r="CI86" s="372">
        <v>8669</v>
      </c>
      <c r="CJ86" s="372">
        <v>0</v>
      </c>
      <c r="CK86" s="372">
        <v>0</v>
      </c>
      <c r="CL86" s="372">
        <v>0</v>
      </c>
      <c r="CM86" s="372">
        <v>0</v>
      </c>
      <c r="CN86" s="372">
        <v>342</v>
      </c>
      <c r="CO86" s="372">
        <v>0</v>
      </c>
      <c r="CP86" s="372">
        <v>9011</v>
      </c>
      <c r="CQ86" s="372"/>
      <c r="CR86" s="372">
        <v>-306332.34999999951</v>
      </c>
      <c r="CS86" s="372">
        <v>0</v>
      </c>
      <c r="CT86" s="372">
        <v>0</v>
      </c>
      <c r="CU86" s="372">
        <v>0.2999999999992724</v>
      </c>
      <c r="CV86" s="372">
        <v>0</v>
      </c>
      <c r="CW86" s="372">
        <v>0</v>
      </c>
      <c r="CX86" s="372">
        <v>-306332.04999999952</v>
      </c>
      <c r="CY86" s="372"/>
      <c r="CZ86" s="117"/>
      <c r="DA86" s="374"/>
      <c r="DB86" s="117"/>
      <c r="DC86" s="374"/>
      <c r="DD86" s="375"/>
      <c r="DE86" s="117"/>
      <c r="DF86" s="117"/>
      <c r="DG86" s="372"/>
      <c r="DH86" s="376"/>
      <c r="DI86" s="377"/>
      <c r="DJ86" s="372"/>
      <c r="DK86" s="372">
        <v>144201.82000000012</v>
      </c>
      <c r="DL86" s="372">
        <v>2723.09</v>
      </c>
      <c r="DM86" s="372">
        <v>146924.91000000012</v>
      </c>
      <c r="DN86" s="372">
        <v>64451.820000000123</v>
      </c>
      <c r="DO86" s="372">
        <v>9.0000000000145519E-2</v>
      </c>
      <c r="DP86" s="372">
        <v>64451.91000000012</v>
      </c>
      <c r="DQ86" s="373"/>
      <c r="DR86" s="372"/>
      <c r="DS86" s="378"/>
      <c r="DT86" s="378"/>
    </row>
    <row r="87" spans="1:124" ht="14.25">
      <c r="A87" s="371">
        <v>598</v>
      </c>
      <c r="B87" s="381">
        <v>9162051</v>
      </c>
      <c r="C87" s="68">
        <v>2051</v>
      </c>
      <c r="D87" s="120"/>
      <c r="E87" s="120" t="s">
        <v>224</v>
      </c>
      <c r="F87" s="120"/>
      <c r="G87" s="120"/>
      <c r="H87" s="68"/>
      <c r="I87" s="372">
        <v>371503.09000000008</v>
      </c>
      <c r="J87" s="372">
        <v>21559.57</v>
      </c>
      <c r="K87" s="372">
        <v>0</v>
      </c>
      <c r="L87" s="372">
        <v>9971.08</v>
      </c>
      <c r="M87" s="372">
        <v>0</v>
      </c>
      <c r="N87" s="372">
        <v>0</v>
      </c>
      <c r="O87" s="372">
        <v>403033.74000000011</v>
      </c>
      <c r="P87" s="372"/>
      <c r="Q87" s="372">
        <v>415397</v>
      </c>
      <c r="R87" s="372">
        <v>0</v>
      </c>
      <c r="S87" s="372">
        <v>9850</v>
      </c>
      <c r="T87" s="372">
        <v>0</v>
      </c>
      <c r="U87" s="372">
        <v>23980</v>
      </c>
      <c r="V87" s="372">
        <v>23150</v>
      </c>
      <c r="W87" s="372">
        <v>0</v>
      </c>
      <c r="X87" s="372">
        <v>0</v>
      </c>
      <c r="Y87" s="372">
        <v>15218</v>
      </c>
      <c r="Z87" s="372">
        <v>0</v>
      </c>
      <c r="AA87" s="372">
        <v>0</v>
      </c>
      <c r="AB87" s="372">
        <v>0</v>
      </c>
      <c r="AC87" s="372">
        <v>500</v>
      </c>
      <c r="AD87" s="372">
        <v>0</v>
      </c>
      <c r="AE87" s="372">
        <v>0</v>
      </c>
      <c r="AF87" s="372">
        <v>0</v>
      </c>
      <c r="AG87" s="372">
        <v>0</v>
      </c>
      <c r="AH87" s="372">
        <v>0</v>
      </c>
      <c r="AI87" s="372">
        <v>0</v>
      </c>
      <c r="AJ87" s="372">
        <v>0</v>
      </c>
      <c r="AK87" s="372">
        <v>0</v>
      </c>
      <c r="AL87" s="372">
        <v>488095</v>
      </c>
      <c r="AM87" s="372"/>
      <c r="AN87" s="372">
        <v>214318</v>
      </c>
      <c r="AO87" s="372">
        <v>8000</v>
      </c>
      <c r="AP87" s="372">
        <v>68303</v>
      </c>
      <c r="AQ87" s="372">
        <v>0</v>
      </c>
      <c r="AR87" s="372">
        <v>36065</v>
      </c>
      <c r="AS87" s="372">
        <v>0</v>
      </c>
      <c r="AT87" s="372">
        <v>18454</v>
      </c>
      <c r="AU87" s="372">
        <v>2500</v>
      </c>
      <c r="AV87" s="372">
        <v>3010</v>
      </c>
      <c r="AW87" s="372">
        <v>3026</v>
      </c>
      <c r="AX87" s="372">
        <v>730</v>
      </c>
      <c r="AY87" s="372">
        <v>9129</v>
      </c>
      <c r="AZ87" s="372">
        <v>3473</v>
      </c>
      <c r="BA87" s="372">
        <v>16546</v>
      </c>
      <c r="BB87" s="372">
        <v>1300</v>
      </c>
      <c r="BC87" s="372">
        <v>9000</v>
      </c>
      <c r="BD87" s="372">
        <v>3892</v>
      </c>
      <c r="BE87" s="372">
        <v>16288</v>
      </c>
      <c r="BF87" s="372">
        <v>49968</v>
      </c>
      <c r="BG87" s="372">
        <v>3200</v>
      </c>
      <c r="BH87" s="372">
        <v>0</v>
      </c>
      <c r="BI87" s="372">
        <v>900</v>
      </c>
      <c r="BJ87" s="372">
        <v>2669</v>
      </c>
      <c r="BK87" s="372">
        <v>0</v>
      </c>
      <c r="BL87" s="372">
        <v>0</v>
      </c>
      <c r="BM87" s="372">
        <v>3550</v>
      </c>
      <c r="BN87" s="372">
        <v>0</v>
      </c>
      <c r="BO87" s="372">
        <v>1620</v>
      </c>
      <c r="BP87" s="372">
        <v>1948</v>
      </c>
      <c r="BQ87" s="372">
        <v>0</v>
      </c>
      <c r="BR87" s="372">
        <v>14501</v>
      </c>
      <c r="BS87" s="372">
        <v>7000</v>
      </c>
      <c r="BT87" s="372">
        <v>27011</v>
      </c>
      <c r="BU87" s="372">
        <v>12871</v>
      </c>
      <c r="BV87" s="372">
        <v>0</v>
      </c>
      <c r="BW87" s="372">
        <v>0</v>
      </c>
      <c r="BX87" s="372">
        <v>0</v>
      </c>
      <c r="BY87" s="372">
        <v>0</v>
      </c>
      <c r="BZ87" s="372">
        <v>0</v>
      </c>
      <c r="CA87" s="372">
        <v>539272</v>
      </c>
      <c r="CB87" s="372"/>
      <c r="CC87" s="372">
        <v>4551</v>
      </c>
      <c r="CD87" s="372">
        <v>0</v>
      </c>
      <c r="CE87" s="372">
        <v>0</v>
      </c>
      <c r="CF87" s="372">
        <v>4551</v>
      </c>
      <c r="CG87" s="372"/>
      <c r="CH87" s="372">
        <v>0</v>
      </c>
      <c r="CI87" s="372">
        <v>9971</v>
      </c>
      <c r="CJ87" s="372">
        <v>0</v>
      </c>
      <c r="CK87" s="372">
        <v>0</v>
      </c>
      <c r="CL87" s="372">
        <v>0</v>
      </c>
      <c r="CM87" s="372">
        <v>0</v>
      </c>
      <c r="CN87" s="372">
        <v>4551</v>
      </c>
      <c r="CO87" s="372">
        <v>0</v>
      </c>
      <c r="CP87" s="372">
        <v>14522</v>
      </c>
      <c r="CQ87" s="372"/>
      <c r="CR87" s="372">
        <v>341885.66000000009</v>
      </c>
      <c r="CS87" s="372">
        <v>0</v>
      </c>
      <c r="CT87" s="372">
        <v>0</v>
      </c>
      <c r="CU87" s="372">
        <v>7.999999999992724E-2</v>
      </c>
      <c r="CV87" s="372">
        <v>0</v>
      </c>
      <c r="CW87" s="372">
        <v>0</v>
      </c>
      <c r="CX87" s="372">
        <v>341885.74000000011</v>
      </c>
      <c r="CY87" s="372"/>
      <c r="CZ87" s="117"/>
      <c r="DA87" s="374"/>
      <c r="DB87" s="117"/>
      <c r="DC87" s="374"/>
      <c r="DD87" s="375"/>
      <c r="DE87" s="117"/>
      <c r="DF87" s="117"/>
      <c r="DG87" s="372"/>
      <c r="DH87" s="376"/>
      <c r="DI87" s="377"/>
      <c r="DJ87" s="372"/>
      <c r="DK87" s="372">
        <v>89566.250000000087</v>
      </c>
      <c r="DL87" s="372">
        <v>13944.87</v>
      </c>
      <c r="DM87" s="372">
        <v>103511.12000000008</v>
      </c>
      <c r="DN87" s="372">
        <v>73330.250000000087</v>
      </c>
      <c r="DO87" s="372">
        <v>-0.12999999999919964</v>
      </c>
      <c r="DP87" s="372">
        <v>73330.120000000083</v>
      </c>
      <c r="DQ87" s="373"/>
      <c r="DR87" s="372"/>
      <c r="DS87" s="378"/>
      <c r="DT87" s="378"/>
    </row>
    <row r="88" spans="1:124" ht="14.25">
      <c r="A88" s="371">
        <v>546</v>
      </c>
      <c r="B88" s="381">
        <v>9162103</v>
      </c>
      <c r="C88" s="68">
        <v>2103</v>
      </c>
      <c r="D88" s="120"/>
      <c r="E88" s="120" t="s">
        <v>721</v>
      </c>
      <c r="F88" s="120"/>
      <c r="G88" s="120"/>
      <c r="H88" s="68"/>
      <c r="I88" s="372">
        <v>68913.820000000182</v>
      </c>
      <c r="J88" s="372">
        <v>2603.5</v>
      </c>
      <c r="K88" s="372">
        <v>0</v>
      </c>
      <c r="L88" s="372">
        <v>1484.6800000000003</v>
      </c>
      <c r="M88" s="372">
        <v>0</v>
      </c>
      <c r="N88" s="372">
        <v>-90215.21</v>
      </c>
      <c r="O88" s="372">
        <v>-17213.209999999832</v>
      </c>
      <c r="P88" s="372"/>
      <c r="Q88" s="372">
        <v>1161024</v>
      </c>
      <c r="R88" s="372">
        <v>0</v>
      </c>
      <c r="S88" s="372">
        <v>39830</v>
      </c>
      <c r="T88" s="372">
        <v>0</v>
      </c>
      <c r="U88" s="372">
        <v>50320</v>
      </c>
      <c r="V88" s="372">
        <v>52209</v>
      </c>
      <c r="W88" s="372">
        <v>0</v>
      </c>
      <c r="X88" s="372">
        <v>13500</v>
      </c>
      <c r="Y88" s="372">
        <v>23500</v>
      </c>
      <c r="Z88" s="372">
        <v>24179</v>
      </c>
      <c r="AA88" s="372">
        <v>0</v>
      </c>
      <c r="AB88" s="372">
        <v>0</v>
      </c>
      <c r="AC88" s="372">
        <v>8000</v>
      </c>
      <c r="AD88" s="372">
        <v>1500</v>
      </c>
      <c r="AE88" s="372">
        <v>0</v>
      </c>
      <c r="AF88" s="372">
        <v>0</v>
      </c>
      <c r="AG88" s="372">
        <v>0</v>
      </c>
      <c r="AH88" s="372">
        <v>0</v>
      </c>
      <c r="AI88" s="372">
        <v>0</v>
      </c>
      <c r="AJ88" s="372">
        <v>0</v>
      </c>
      <c r="AK88" s="372">
        <v>0</v>
      </c>
      <c r="AL88" s="372">
        <v>1374062</v>
      </c>
      <c r="AM88" s="372"/>
      <c r="AN88" s="372">
        <v>691563</v>
      </c>
      <c r="AO88" s="372">
        <v>11000</v>
      </c>
      <c r="AP88" s="372">
        <v>266529</v>
      </c>
      <c r="AQ88" s="372">
        <v>47285</v>
      </c>
      <c r="AR88" s="372">
        <v>66353</v>
      </c>
      <c r="AS88" s="372">
        <v>38413</v>
      </c>
      <c r="AT88" s="372">
        <v>47503</v>
      </c>
      <c r="AU88" s="372">
        <v>250</v>
      </c>
      <c r="AV88" s="372">
        <v>4550</v>
      </c>
      <c r="AW88" s="372">
        <v>616</v>
      </c>
      <c r="AX88" s="372">
        <v>5500</v>
      </c>
      <c r="AY88" s="372">
        <v>16651</v>
      </c>
      <c r="AZ88" s="372">
        <v>2756</v>
      </c>
      <c r="BA88" s="372">
        <v>4000</v>
      </c>
      <c r="BB88" s="372">
        <v>5775</v>
      </c>
      <c r="BC88" s="372">
        <v>19250</v>
      </c>
      <c r="BD88" s="372">
        <v>3642</v>
      </c>
      <c r="BE88" s="372">
        <v>2874</v>
      </c>
      <c r="BF88" s="372">
        <v>73070</v>
      </c>
      <c r="BG88" s="372">
        <v>9226</v>
      </c>
      <c r="BH88" s="372">
        <v>0</v>
      </c>
      <c r="BI88" s="372">
        <v>0</v>
      </c>
      <c r="BJ88" s="372">
        <v>1850</v>
      </c>
      <c r="BK88" s="372">
        <v>1500</v>
      </c>
      <c r="BL88" s="372">
        <v>1800</v>
      </c>
      <c r="BM88" s="372">
        <v>6651</v>
      </c>
      <c r="BN88" s="372">
        <v>0</v>
      </c>
      <c r="BO88" s="372">
        <v>2717</v>
      </c>
      <c r="BP88" s="372">
        <v>11241</v>
      </c>
      <c r="BQ88" s="372">
        <v>0</v>
      </c>
      <c r="BR88" s="372">
        <v>38080</v>
      </c>
      <c r="BS88" s="372">
        <v>11000</v>
      </c>
      <c r="BT88" s="372">
        <v>24254</v>
      </c>
      <c r="BU88" s="372">
        <v>21672</v>
      </c>
      <c r="BV88" s="372">
        <v>0</v>
      </c>
      <c r="BW88" s="372">
        <v>0</v>
      </c>
      <c r="BX88" s="372">
        <v>0</v>
      </c>
      <c r="BY88" s="372">
        <v>0</v>
      </c>
      <c r="BZ88" s="372">
        <v>0</v>
      </c>
      <c r="CA88" s="372">
        <v>1437571</v>
      </c>
      <c r="CB88" s="372"/>
      <c r="CC88" s="372">
        <v>6194</v>
      </c>
      <c r="CD88" s="372">
        <v>0</v>
      </c>
      <c r="CE88" s="372">
        <v>0</v>
      </c>
      <c r="CF88" s="372">
        <v>6194</v>
      </c>
      <c r="CG88" s="372"/>
      <c r="CH88" s="372">
        <v>0</v>
      </c>
      <c r="CI88" s="372">
        <v>7679</v>
      </c>
      <c r="CJ88" s="372">
        <v>0</v>
      </c>
      <c r="CK88" s="372">
        <v>0</v>
      </c>
      <c r="CL88" s="372">
        <v>0</v>
      </c>
      <c r="CM88" s="372">
        <v>0</v>
      </c>
      <c r="CN88" s="372">
        <v>0</v>
      </c>
      <c r="CO88" s="372">
        <v>0</v>
      </c>
      <c r="CP88" s="372">
        <v>7679</v>
      </c>
      <c r="CQ88" s="372"/>
      <c r="CR88" s="372">
        <v>8008.3200000001816</v>
      </c>
      <c r="CS88" s="372">
        <v>0</v>
      </c>
      <c r="CT88" s="372">
        <v>0</v>
      </c>
      <c r="CU88" s="372">
        <v>-0.31999999999970896</v>
      </c>
      <c r="CV88" s="372">
        <v>0</v>
      </c>
      <c r="CW88" s="372">
        <v>-90215.21</v>
      </c>
      <c r="CX88" s="372">
        <v>-82207.209999999817</v>
      </c>
      <c r="CY88" s="372"/>
      <c r="CZ88" s="117"/>
      <c r="DA88" s="374"/>
      <c r="DB88" s="117"/>
      <c r="DC88" s="374"/>
      <c r="DD88" s="375"/>
      <c r="DE88" s="117"/>
      <c r="DF88" s="117"/>
      <c r="DG88" s="372"/>
      <c r="DH88" s="376"/>
      <c r="DI88" s="377"/>
      <c r="DJ88" s="372"/>
      <c r="DK88" s="372">
        <v>120444.89000000007</v>
      </c>
      <c r="DL88" s="372">
        <v>1859.2499999999982</v>
      </c>
      <c r="DM88" s="372">
        <v>122304.14000000007</v>
      </c>
      <c r="DN88" s="372">
        <v>60470.890000000072</v>
      </c>
      <c r="DO88" s="372">
        <v>0.24999999999818101</v>
      </c>
      <c r="DP88" s="372">
        <v>60471.140000000072</v>
      </c>
      <c r="DQ88" s="373"/>
      <c r="DR88" s="372"/>
      <c r="DS88" s="378"/>
      <c r="DT88" s="378"/>
    </row>
    <row r="89" spans="1:124" ht="14.25">
      <c r="A89" s="371">
        <v>803</v>
      </c>
      <c r="B89" s="381">
        <v>9162094</v>
      </c>
      <c r="C89" s="68">
        <v>2094</v>
      </c>
      <c r="D89" s="120"/>
      <c r="E89" s="120" t="s">
        <v>191</v>
      </c>
      <c r="F89" s="120"/>
      <c r="G89" s="120"/>
      <c r="H89" s="68"/>
      <c r="I89" s="372">
        <v>182996.13999999996</v>
      </c>
      <c r="J89" s="372">
        <v>3054.14</v>
      </c>
      <c r="K89" s="372">
        <v>0</v>
      </c>
      <c r="L89" s="372">
        <v>1602.2700000000004</v>
      </c>
      <c r="M89" s="372">
        <v>0</v>
      </c>
      <c r="N89" s="372">
        <v>0</v>
      </c>
      <c r="O89" s="372">
        <v>187652.54999999996</v>
      </c>
      <c r="P89" s="372"/>
      <c r="Q89" s="372">
        <v>0</v>
      </c>
      <c r="R89" s="372">
        <v>0</v>
      </c>
      <c r="S89" s="372">
        <v>0</v>
      </c>
      <c r="T89" s="372">
        <v>0</v>
      </c>
      <c r="U89" s="372">
        <v>0</v>
      </c>
      <c r="V89" s="372">
        <v>0</v>
      </c>
      <c r="W89" s="372">
        <v>0</v>
      </c>
      <c r="X89" s="372">
        <v>0</v>
      </c>
      <c r="Y89" s="372">
        <v>0</v>
      </c>
      <c r="Z89" s="372">
        <v>0</v>
      </c>
      <c r="AA89" s="372">
        <v>0</v>
      </c>
      <c r="AB89" s="372">
        <v>0</v>
      </c>
      <c r="AC89" s="372">
        <v>0</v>
      </c>
      <c r="AD89" s="372">
        <v>0</v>
      </c>
      <c r="AE89" s="372">
        <v>0</v>
      </c>
      <c r="AF89" s="372">
        <v>0</v>
      </c>
      <c r="AG89" s="372">
        <v>0</v>
      </c>
      <c r="AH89" s="372">
        <v>0</v>
      </c>
      <c r="AI89" s="372">
        <v>0</v>
      </c>
      <c r="AJ89" s="372">
        <v>0</v>
      </c>
      <c r="AK89" s="372">
        <v>0</v>
      </c>
      <c r="AL89" s="372">
        <v>0</v>
      </c>
      <c r="AM89" s="372"/>
      <c r="AN89" s="372">
        <v>0</v>
      </c>
      <c r="AO89" s="372">
        <v>0</v>
      </c>
      <c r="AP89" s="372">
        <v>0</v>
      </c>
      <c r="AQ89" s="372">
        <v>0</v>
      </c>
      <c r="AR89" s="372">
        <v>0</v>
      </c>
      <c r="AS89" s="372">
        <v>0</v>
      </c>
      <c r="AT89" s="372">
        <v>0</v>
      </c>
      <c r="AU89" s="372">
        <v>0</v>
      </c>
      <c r="AV89" s="372">
        <v>0</v>
      </c>
      <c r="AW89" s="372">
        <v>0</v>
      </c>
      <c r="AX89" s="372">
        <v>0</v>
      </c>
      <c r="AY89" s="372">
        <v>0</v>
      </c>
      <c r="AZ89" s="372">
        <v>0</v>
      </c>
      <c r="BA89" s="372">
        <v>0</v>
      </c>
      <c r="BB89" s="372">
        <v>0</v>
      </c>
      <c r="BC89" s="372">
        <v>0</v>
      </c>
      <c r="BD89" s="372">
        <v>0</v>
      </c>
      <c r="BE89" s="372">
        <v>0</v>
      </c>
      <c r="BF89" s="372">
        <v>0</v>
      </c>
      <c r="BG89" s="372">
        <v>0</v>
      </c>
      <c r="BH89" s="372">
        <v>0</v>
      </c>
      <c r="BI89" s="372">
        <v>0</v>
      </c>
      <c r="BJ89" s="372">
        <v>0</v>
      </c>
      <c r="BK89" s="372">
        <v>0</v>
      </c>
      <c r="BL89" s="372">
        <v>0</v>
      </c>
      <c r="BM89" s="372">
        <v>0</v>
      </c>
      <c r="BN89" s="372">
        <v>0</v>
      </c>
      <c r="BO89" s="372">
        <v>0</v>
      </c>
      <c r="BP89" s="372">
        <v>0</v>
      </c>
      <c r="BQ89" s="372">
        <v>0</v>
      </c>
      <c r="BR89" s="372">
        <v>0</v>
      </c>
      <c r="BS89" s="372">
        <v>0</v>
      </c>
      <c r="BT89" s="372">
        <v>0</v>
      </c>
      <c r="BU89" s="372">
        <v>0</v>
      </c>
      <c r="BV89" s="372">
        <v>0</v>
      </c>
      <c r="BW89" s="372">
        <v>0</v>
      </c>
      <c r="BX89" s="372">
        <v>0</v>
      </c>
      <c r="BY89" s="372">
        <v>0</v>
      </c>
      <c r="BZ89" s="372">
        <v>0</v>
      </c>
      <c r="CA89" s="372">
        <v>0</v>
      </c>
      <c r="CB89" s="372"/>
      <c r="CC89" s="372">
        <v>0</v>
      </c>
      <c r="CD89" s="372">
        <v>0</v>
      </c>
      <c r="CE89" s="372">
        <v>0</v>
      </c>
      <c r="CF89" s="372">
        <v>0</v>
      </c>
      <c r="CG89" s="372"/>
      <c r="CH89" s="372">
        <v>0</v>
      </c>
      <c r="CI89" s="372">
        <v>0</v>
      </c>
      <c r="CJ89" s="372">
        <v>0</v>
      </c>
      <c r="CK89" s="372">
        <v>0</v>
      </c>
      <c r="CL89" s="372">
        <v>0</v>
      </c>
      <c r="CM89" s="372">
        <v>0</v>
      </c>
      <c r="CN89" s="372">
        <v>0</v>
      </c>
      <c r="CO89" s="372">
        <v>0</v>
      </c>
      <c r="CP89" s="372">
        <v>0</v>
      </c>
      <c r="CQ89" s="372"/>
      <c r="CR89" s="372">
        <v>186050.27999999997</v>
      </c>
      <c r="CS89" s="372">
        <v>0</v>
      </c>
      <c r="CT89" s="372">
        <v>0</v>
      </c>
      <c r="CU89" s="372">
        <v>1602.2700000000004</v>
      </c>
      <c r="CV89" s="372">
        <v>0</v>
      </c>
      <c r="CW89" s="372">
        <v>0</v>
      </c>
      <c r="CX89" s="372">
        <v>187652.54999999996</v>
      </c>
      <c r="CY89" s="372"/>
      <c r="CZ89" s="117"/>
      <c r="DA89" s="374"/>
      <c r="DB89" s="117"/>
      <c r="DC89" s="374"/>
      <c r="DD89" s="375"/>
      <c r="DE89" s="117"/>
      <c r="DF89" s="117"/>
      <c r="DG89" s="372"/>
      <c r="DH89" s="376"/>
      <c r="DI89" s="377"/>
      <c r="DJ89" s="372"/>
      <c r="DK89" s="372">
        <v>161378.07000000007</v>
      </c>
      <c r="DL89" s="372">
        <v>16965.71</v>
      </c>
      <c r="DM89" s="372">
        <v>178343.78000000006</v>
      </c>
      <c r="DN89" s="372">
        <v>90272.070000000065</v>
      </c>
      <c r="DO89" s="372">
        <v>-0.29000000000087311</v>
      </c>
      <c r="DP89" s="372">
        <v>90271.780000000057</v>
      </c>
      <c r="DQ89" s="373"/>
      <c r="DR89" s="372"/>
      <c r="DS89" s="378"/>
      <c r="DT89" s="378"/>
    </row>
    <row r="90" spans="1:124" ht="15">
      <c r="A90" s="371">
        <v>853</v>
      </c>
      <c r="B90" s="381">
        <v>9163353</v>
      </c>
      <c r="C90" s="68">
        <v>3353</v>
      </c>
      <c r="D90" s="120"/>
      <c r="E90" s="120" t="s">
        <v>711</v>
      </c>
      <c r="F90" s="120"/>
      <c r="G90" s="120"/>
      <c r="H90" s="68"/>
      <c r="I90" s="372">
        <v>111721.21999999994</v>
      </c>
      <c r="J90" s="372">
        <v>9306.0999999999985</v>
      </c>
      <c r="K90" s="372">
        <v>0</v>
      </c>
      <c r="L90" s="372">
        <v>0</v>
      </c>
      <c r="M90" s="372">
        <v>0</v>
      </c>
      <c r="N90" s="372">
        <v>0</v>
      </c>
      <c r="O90" s="372">
        <v>121027.31999999995</v>
      </c>
      <c r="P90" s="379"/>
      <c r="Q90" s="372">
        <v>757295</v>
      </c>
      <c r="R90" s="372">
        <v>0</v>
      </c>
      <c r="S90" s="372">
        <v>19700</v>
      </c>
      <c r="T90" s="372">
        <v>0</v>
      </c>
      <c r="U90" s="372">
        <v>13540</v>
      </c>
      <c r="V90" s="372">
        <v>30575</v>
      </c>
      <c r="W90" s="372">
        <v>0</v>
      </c>
      <c r="X90" s="372">
        <v>500</v>
      </c>
      <c r="Y90" s="372">
        <v>0</v>
      </c>
      <c r="Z90" s="372">
        <v>0</v>
      </c>
      <c r="AA90" s="372">
        <v>0</v>
      </c>
      <c r="AB90" s="372">
        <v>0</v>
      </c>
      <c r="AC90" s="372">
        <v>9500</v>
      </c>
      <c r="AD90" s="372">
        <v>0</v>
      </c>
      <c r="AE90" s="372">
        <v>0</v>
      </c>
      <c r="AF90" s="372">
        <v>0</v>
      </c>
      <c r="AG90" s="372">
        <v>0</v>
      </c>
      <c r="AH90" s="372">
        <v>0</v>
      </c>
      <c r="AI90" s="372">
        <v>0</v>
      </c>
      <c r="AJ90" s="372">
        <v>0</v>
      </c>
      <c r="AK90" s="372">
        <v>0</v>
      </c>
      <c r="AL90" s="372">
        <v>831110</v>
      </c>
      <c r="AM90" s="379"/>
      <c r="AN90" s="372">
        <v>460964</v>
      </c>
      <c r="AO90" s="372">
        <v>5000</v>
      </c>
      <c r="AP90" s="372">
        <v>167878</v>
      </c>
      <c r="AQ90" s="372">
        <v>0</v>
      </c>
      <c r="AR90" s="372">
        <v>50046</v>
      </c>
      <c r="AS90" s="372">
        <v>0</v>
      </c>
      <c r="AT90" s="372">
        <v>21417</v>
      </c>
      <c r="AU90" s="372">
        <v>0</v>
      </c>
      <c r="AV90" s="372">
        <v>2450</v>
      </c>
      <c r="AW90" s="372">
        <v>5680</v>
      </c>
      <c r="AX90" s="372">
        <v>1420</v>
      </c>
      <c r="AY90" s="372">
        <v>8685</v>
      </c>
      <c r="AZ90" s="372">
        <v>3572</v>
      </c>
      <c r="BA90" s="372">
        <v>16250</v>
      </c>
      <c r="BB90" s="372">
        <v>3000</v>
      </c>
      <c r="BC90" s="372">
        <v>10050</v>
      </c>
      <c r="BD90" s="372">
        <v>2620</v>
      </c>
      <c r="BE90" s="372">
        <v>3500</v>
      </c>
      <c r="BF90" s="372">
        <v>33737</v>
      </c>
      <c r="BG90" s="372">
        <v>1200</v>
      </c>
      <c r="BH90" s="372">
        <v>0</v>
      </c>
      <c r="BI90" s="372">
        <v>4000</v>
      </c>
      <c r="BJ90" s="372">
        <v>0</v>
      </c>
      <c r="BK90" s="372">
        <v>0</v>
      </c>
      <c r="BL90" s="372">
        <v>0</v>
      </c>
      <c r="BM90" s="372">
        <v>10463</v>
      </c>
      <c r="BN90" s="372">
        <v>0</v>
      </c>
      <c r="BO90" s="372">
        <v>2500</v>
      </c>
      <c r="BP90" s="372">
        <v>7401</v>
      </c>
      <c r="BQ90" s="372">
        <v>0</v>
      </c>
      <c r="BR90" s="372">
        <v>31424</v>
      </c>
      <c r="BS90" s="372">
        <v>3500</v>
      </c>
      <c r="BT90" s="372">
        <v>20924</v>
      </c>
      <c r="BU90" s="372">
        <v>16836</v>
      </c>
      <c r="BV90" s="372">
        <v>0</v>
      </c>
      <c r="BW90" s="372">
        <v>0</v>
      </c>
      <c r="BX90" s="372">
        <v>3538</v>
      </c>
      <c r="BY90" s="372">
        <v>0</v>
      </c>
      <c r="BZ90" s="372">
        <v>0</v>
      </c>
      <c r="CA90" s="372">
        <v>898055</v>
      </c>
      <c r="CB90" s="379"/>
      <c r="CC90" s="372">
        <v>0</v>
      </c>
      <c r="CD90" s="372">
        <v>0</v>
      </c>
      <c r="CE90" s="372">
        <v>3538</v>
      </c>
      <c r="CF90" s="372">
        <v>3538</v>
      </c>
      <c r="CG90" s="379"/>
      <c r="CH90" s="372">
        <v>0</v>
      </c>
      <c r="CI90" s="372">
        <v>3538</v>
      </c>
      <c r="CJ90" s="372">
        <v>0</v>
      </c>
      <c r="CK90" s="372">
        <v>0</v>
      </c>
      <c r="CL90" s="372">
        <v>0</v>
      </c>
      <c r="CM90" s="372">
        <v>0</v>
      </c>
      <c r="CN90" s="372">
        <v>0</v>
      </c>
      <c r="CO90" s="372">
        <v>0</v>
      </c>
      <c r="CP90" s="372">
        <v>3538</v>
      </c>
      <c r="CQ90" s="380"/>
      <c r="CR90" s="372">
        <v>54082.319999999949</v>
      </c>
      <c r="CS90" s="372">
        <v>0</v>
      </c>
      <c r="CT90" s="372">
        <v>0</v>
      </c>
      <c r="CU90" s="372">
        <v>0</v>
      </c>
      <c r="CV90" s="372">
        <v>0</v>
      </c>
      <c r="CW90" s="372">
        <v>0</v>
      </c>
      <c r="CX90" s="372">
        <v>54082.319999999949</v>
      </c>
      <c r="CY90" s="372"/>
      <c r="CZ90" s="117"/>
      <c r="DA90" s="374"/>
      <c r="DB90" s="117"/>
      <c r="DC90" s="374"/>
      <c r="DD90" s="375"/>
      <c r="DE90" s="117"/>
      <c r="DF90" s="117"/>
      <c r="DG90" s="372"/>
      <c r="DH90" s="376"/>
      <c r="DI90" s="377"/>
      <c r="DJ90" s="372"/>
      <c r="DK90" s="372">
        <v>-37470.659999999654</v>
      </c>
      <c r="DL90" s="372">
        <v>0</v>
      </c>
      <c r="DM90" s="372">
        <v>-37470.659999999654</v>
      </c>
      <c r="DN90" s="372">
        <v>-138226.65999999965</v>
      </c>
      <c r="DO90" s="372">
        <v>0</v>
      </c>
      <c r="DP90" s="372">
        <v>-138226.65999999965</v>
      </c>
      <c r="DQ90" s="373"/>
      <c r="DR90" s="372"/>
      <c r="DS90" s="378"/>
      <c r="DT90" s="378"/>
    </row>
    <row r="91" spans="1:124" ht="14.25">
      <c r="A91" s="371">
        <v>645</v>
      </c>
      <c r="B91" s="381">
        <v>9163035</v>
      </c>
      <c r="C91" s="68">
        <v>3035</v>
      </c>
      <c r="D91" s="120"/>
      <c r="E91" s="120" t="s">
        <v>691</v>
      </c>
      <c r="F91" s="120"/>
      <c r="G91" s="120"/>
      <c r="H91" s="68"/>
      <c r="I91" s="372">
        <v>95583.959999999628</v>
      </c>
      <c r="J91" s="372">
        <v>1687.0800000000017</v>
      </c>
      <c r="K91" s="372">
        <v>0</v>
      </c>
      <c r="L91" s="372">
        <v>19474.069999999992</v>
      </c>
      <c r="M91" s="372">
        <v>0</v>
      </c>
      <c r="N91" s="372">
        <v>2932.9999999999418</v>
      </c>
      <c r="O91" s="372">
        <v>119678.10999999956</v>
      </c>
      <c r="P91" s="372"/>
      <c r="Q91" s="372">
        <v>1639771</v>
      </c>
      <c r="R91" s="372">
        <v>0</v>
      </c>
      <c r="S91" s="372">
        <v>114990</v>
      </c>
      <c r="T91" s="372">
        <v>0</v>
      </c>
      <c r="U91" s="372">
        <v>77510</v>
      </c>
      <c r="V91" s="372">
        <v>109907</v>
      </c>
      <c r="W91" s="372">
        <v>29713</v>
      </c>
      <c r="X91" s="372">
        <v>3500</v>
      </c>
      <c r="Y91" s="372">
        <v>76125</v>
      </c>
      <c r="Z91" s="372">
        <v>0</v>
      </c>
      <c r="AA91" s="372">
        <v>0</v>
      </c>
      <c r="AB91" s="372">
        <v>0</v>
      </c>
      <c r="AC91" s="372">
        <v>41000</v>
      </c>
      <c r="AD91" s="372">
        <v>0</v>
      </c>
      <c r="AE91" s="372">
        <v>0</v>
      </c>
      <c r="AF91" s="372">
        <v>246577</v>
      </c>
      <c r="AG91" s="372">
        <v>30000</v>
      </c>
      <c r="AH91" s="372">
        <v>0</v>
      </c>
      <c r="AI91" s="372">
        <v>0</v>
      </c>
      <c r="AJ91" s="372">
        <v>0</v>
      </c>
      <c r="AK91" s="372">
        <v>0</v>
      </c>
      <c r="AL91" s="372">
        <v>2369093</v>
      </c>
      <c r="AM91" s="372"/>
      <c r="AN91" s="372">
        <v>983037</v>
      </c>
      <c r="AO91" s="372">
        <v>3000</v>
      </c>
      <c r="AP91" s="372">
        <v>481947</v>
      </c>
      <c r="AQ91" s="372">
        <v>14976</v>
      </c>
      <c r="AR91" s="372">
        <v>104213</v>
      </c>
      <c r="AS91" s="372">
        <v>0</v>
      </c>
      <c r="AT91" s="372">
        <v>101204</v>
      </c>
      <c r="AU91" s="372">
        <v>10416</v>
      </c>
      <c r="AV91" s="372">
        <v>4150</v>
      </c>
      <c r="AW91" s="372">
        <v>10147</v>
      </c>
      <c r="AX91" s="372">
        <v>0</v>
      </c>
      <c r="AY91" s="372">
        <v>16742</v>
      </c>
      <c r="AZ91" s="372">
        <v>4481</v>
      </c>
      <c r="BA91" s="372">
        <v>54318</v>
      </c>
      <c r="BB91" s="372">
        <v>4400</v>
      </c>
      <c r="BC91" s="372">
        <v>30430</v>
      </c>
      <c r="BD91" s="372">
        <v>48594</v>
      </c>
      <c r="BE91" s="372">
        <v>9301</v>
      </c>
      <c r="BF91" s="372">
        <v>118344</v>
      </c>
      <c r="BG91" s="372">
        <v>5936</v>
      </c>
      <c r="BH91" s="372">
        <v>0</v>
      </c>
      <c r="BI91" s="372">
        <v>9101</v>
      </c>
      <c r="BJ91" s="372">
        <v>8000</v>
      </c>
      <c r="BK91" s="372">
        <v>2000</v>
      </c>
      <c r="BL91" s="372">
        <v>0</v>
      </c>
      <c r="BM91" s="372">
        <v>22477</v>
      </c>
      <c r="BN91" s="372">
        <v>0</v>
      </c>
      <c r="BO91" s="372">
        <v>5890</v>
      </c>
      <c r="BP91" s="372">
        <v>16751</v>
      </c>
      <c r="BQ91" s="372">
        <v>30285</v>
      </c>
      <c r="BR91" s="372">
        <v>74021</v>
      </c>
      <c r="BS91" s="372">
        <v>0</v>
      </c>
      <c r="BT91" s="372">
        <v>23487</v>
      </c>
      <c r="BU91" s="372">
        <v>34109</v>
      </c>
      <c r="BV91" s="372">
        <v>0</v>
      </c>
      <c r="BW91" s="372">
        <v>0</v>
      </c>
      <c r="BX91" s="372">
        <v>0</v>
      </c>
      <c r="BY91" s="372">
        <v>194024</v>
      </c>
      <c r="BZ91" s="372">
        <v>49993</v>
      </c>
      <c r="CA91" s="372">
        <v>2475774</v>
      </c>
      <c r="CB91" s="372"/>
      <c r="CC91" s="372">
        <v>7150</v>
      </c>
      <c r="CD91" s="372">
        <v>0</v>
      </c>
      <c r="CE91" s="372">
        <v>0</v>
      </c>
      <c r="CF91" s="372">
        <v>7150</v>
      </c>
      <c r="CG91" s="372"/>
      <c r="CH91" s="372">
        <v>0</v>
      </c>
      <c r="CI91" s="372">
        <v>26624</v>
      </c>
      <c r="CJ91" s="372">
        <v>0</v>
      </c>
      <c r="CK91" s="372">
        <v>0</v>
      </c>
      <c r="CL91" s="372">
        <v>0</v>
      </c>
      <c r="CM91" s="372">
        <v>0</v>
      </c>
      <c r="CN91" s="372">
        <v>0</v>
      </c>
      <c r="CO91" s="372">
        <v>0</v>
      </c>
      <c r="CP91" s="372">
        <v>26624</v>
      </c>
      <c r="CQ91" s="372"/>
      <c r="CR91" s="372">
        <v>-41969.96000000037</v>
      </c>
      <c r="CS91" s="372">
        <v>0</v>
      </c>
      <c r="CT91" s="372">
        <v>0</v>
      </c>
      <c r="CU91" s="372">
        <v>6.9999999992433004E-2</v>
      </c>
      <c r="CV91" s="372">
        <v>0</v>
      </c>
      <c r="CW91" s="372">
        <v>35492.999999999942</v>
      </c>
      <c r="CX91" s="372">
        <v>-6476.890000000436</v>
      </c>
      <c r="CY91" s="372"/>
      <c r="CZ91" s="117"/>
      <c r="DA91" s="374"/>
      <c r="DB91" s="117"/>
      <c r="DC91" s="374"/>
      <c r="DD91" s="375"/>
      <c r="DE91" s="117"/>
      <c r="DF91" s="117"/>
      <c r="DG91" s="372"/>
      <c r="DH91" s="376"/>
      <c r="DI91" s="377"/>
      <c r="DJ91" s="372"/>
      <c r="DK91" s="372">
        <v>183563.37999999803</v>
      </c>
      <c r="DL91" s="372">
        <v>26707.129999999997</v>
      </c>
      <c r="DM91" s="372">
        <v>210270.50999999803</v>
      </c>
      <c r="DN91" s="372">
        <v>270558.37999999803</v>
      </c>
      <c r="DO91" s="372">
        <v>0.12999999999738066</v>
      </c>
      <c r="DP91" s="372">
        <v>270558.50999999803</v>
      </c>
      <c r="DQ91" s="373"/>
      <c r="DR91" s="372"/>
      <c r="DS91" s="378"/>
      <c r="DT91" s="378"/>
    </row>
    <row r="92" spans="1:124" ht="14.25">
      <c r="A92" s="371">
        <v>603</v>
      </c>
      <c r="B92" s="381">
        <v>9163375</v>
      </c>
      <c r="C92" s="68">
        <v>3375</v>
      </c>
      <c r="D92" s="120"/>
      <c r="E92" s="120" t="s">
        <v>201</v>
      </c>
      <c r="F92" s="120"/>
      <c r="G92" s="120"/>
      <c r="H92" s="68"/>
      <c r="I92" s="372">
        <v>266186.20999999996</v>
      </c>
      <c r="J92" s="372">
        <v>19207.509999999998</v>
      </c>
      <c r="K92" s="372">
        <v>0</v>
      </c>
      <c r="L92" s="372">
        <v>1612.4999999999982</v>
      </c>
      <c r="M92" s="372">
        <v>0</v>
      </c>
      <c r="N92" s="372">
        <v>68481.459999999992</v>
      </c>
      <c r="O92" s="372">
        <v>355487.67999999993</v>
      </c>
      <c r="P92" s="372"/>
      <c r="Q92" s="372">
        <v>1726205</v>
      </c>
      <c r="R92" s="372">
        <v>0</v>
      </c>
      <c r="S92" s="372">
        <v>93357</v>
      </c>
      <c r="T92" s="372">
        <v>0</v>
      </c>
      <c r="U92" s="372">
        <v>156760</v>
      </c>
      <c r="V92" s="372">
        <v>42949</v>
      </c>
      <c r="W92" s="372">
        <v>1000</v>
      </c>
      <c r="X92" s="372">
        <v>12000</v>
      </c>
      <c r="Y92" s="372">
        <v>40100</v>
      </c>
      <c r="Z92" s="372">
        <v>1500</v>
      </c>
      <c r="AA92" s="372">
        <v>0</v>
      </c>
      <c r="AB92" s="372">
        <v>0</v>
      </c>
      <c r="AC92" s="372">
        <v>18500</v>
      </c>
      <c r="AD92" s="372">
        <v>1000</v>
      </c>
      <c r="AE92" s="372">
        <v>0</v>
      </c>
      <c r="AF92" s="372">
        <v>140000</v>
      </c>
      <c r="AG92" s="372">
        <v>25000</v>
      </c>
      <c r="AH92" s="372">
        <v>0</v>
      </c>
      <c r="AI92" s="372">
        <v>0</v>
      </c>
      <c r="AJ92" s="372">
        <v>0</v>
      </c>
      <c r="AK92" s="372">
        <v>0</v>
      </c>
      <c r="AL92" s="372">
        <v>2258371</v>
      </c>
      <c r="AM92" s="372"/>
      <c r="AN92" s="372">
        <v>1068249</v>
      </c>
      <c r="AO92" s="372">
        <v>18000</v>
      </c>
      <c r="AP92" s="372">
        <v>418070</v>
      </c>
      <c r="AQ92" s="372">
        <v>56512</v>
      </c>
      <c r="AR92" s="372">
        <v>119707</v>
      </c>
      <c r="AS92" s="372">
        <v>0</v>
      </c>
      <c r="AT92" s="372">
        <v>59768</v>
      </c>
      <c r="AU92" s="372">
        <v>10053</v>
      </c>
      <c r="AV92" s="372">
        <v>7750</v>
      </c>
      <c r="AW92" s="372">
        <v>894</v>
      </c>
      <c r="AX92" s="372">
        <v>8000</v>
      </c>
      <c r="AY92" s="372">
        <v>11021</v>
      </c>
      <c r="AZ92" s="372">
        <v>9500</v>
      </c>
      <c r="BA92" s="372">
        <v>42725</v>
      </c>
      <c r="BB92" s="372">
        <v>8820</v>
      </c>
      <c r="BC92" s="372">
        <v>29500</v>
      </c>
      <c r="BD92" s="372">
        <v>36855</v>
      </c>
      <c r="BE92" s="372">
        <v>11534</v>
      </c>
      <c r="BF92" s="372">
        <v>78412</v>
      </c>
      <c r="BG92" s="372">
        <v>2389</v>
      </c>
      <c r="BH92" s="372">
        <v>0</v>
      </c>
      <c r="BI92" s="372">
        <v>7903</v>
      </c>
      <c r="BJ92" s="372">
        <v>9818</v>
      </c>
      <c r="BK92" s="372">
        <v>1200</v>
      </c>
      <c r="BL92" s="372">
        <v>1000</v>
      </c>
      <c r="BM92" s="372">
        <v>8560</v>
      </c>
      <c r="BN92" s="372">
        <v>0</v>
      </c>
      <c r="BO92" s="372">
        <v>6910</v>
      </c>
      <c r="BP92" s="372">
        <v>16762</v>
      </c>
      <c r="BQ92" s="372">
        <v>0</v>
      </c>
      <c r="BR92" s="372">
        <v>86776</v>
      </c>
      <c r="BS92" s="372">
        <v>25000</v>
      </c>
      <c r="BT92" s="372">
        <v>12303</v>
      </c>
      <c r="BU92" s="372">
        <v>29685</v>
      </c>
      <c r="BV92" s="372">
        <v>0</v>
      </c>
      <c r="BW92" s="372">
        <v>0</v>
      </c>
      <c r="BX92" s="372">
        <v>0</v>
      </c>
      <c r="BY92" s="372">
        <v>138539</v>
      </c>
      <c r="BZ92" s="372">
        <v>26461</v>
      </c>
      <c r="CA92" s="372">
        <v>2368676</v>
      </c>
      <c r="CB92" s="372"/>
      <c r="CC92" s="372">
        <v>7152</v>
      </c>
      <c r="CD92" s="372">
        <v>0</v>
      </c>
      <c r="CE92" s="372">
        <v>0</v>
      </c>
      <c r="CF92" s="372">
        <v>7152</v>
      </c>
      <c r="CG92" s="372"/>
      <c r="CH92" s="372">
        <v>0</v>
      </c>
      <c r="CI92" s="372">
        <v>8765</v>
      </c>
      <c r="CJ92" s="372">
        <v>0</v>
      </c>
      <c r="CK92" s="372">
        <v>0</v>
      </c>
      <c r="CL92" s="372">
        <v>0</v>
      </c>
      <c r="CM92" s="372">
        <v>0</v>
      </c>
      <c r="CN92" s="372">
        <v>0</v>
      </c>
      <c r="CO92" s="372">
        <v>0</v>
      </c>
      <c r="CP92" s="372">
        <v>8765</v>
      </c>
      <c r="CQ92" s="372"/>
      <c r="CR92" s="372">
        <v>175088.71999999994</v>
      </c>
      <c r="CS92" s="372">
        <v>0</v>
      </c>
      <c r="CT92" s="372">
        <v>0</v>
      </c>
      <c r="CU92" s="372">
        <v>-0.50000000000181899</v>
      </c>
      <c r="CV92" s="372">
        <v>0</v>
      </c>
      <c r="CW92" s="372">
        <v>68481.459999999992</v>
      </c>
      <c r="CX92" s="372">
        <v>243569.67999999993</v>
      </c>
      <c r="CY92" s="372"/>
      <c r="CZ92" s="117"/>
      <c r="DA92" s="374"/>
      <c r="DB92" s="117"/>
      <c r="DC92" s="374"/>
      <c r="DD92" s="375"/>
      <c r="DE92" s="117"/>
      <c r="DF92" s="117"/>
      <c r="DG92" s="372"/>
      <c r="DH92" s="376"/>
      <c r="DI92" s="377"/>
      <c r="DJ92" s="372"/>
      <c r="DK92" s="372">
        <v>221794.22999999995</v>
      </c>
      <c r="DL92" s="372">
        <v>19276.309999999998</v>
      </c>
      <c r="DM92" s="372">
        <v>241070.53999999995</v>
      </c>
      <c r="DN92" s="372">
        <v>206262.22999999995</v>
      </c>
      <c r="DO92" s="372">
        <v>0.30999999999767169</v>
      </c>
      <c r="DP92" s="372">
        <v>206262.53999999995</v>
      </c>
      <c r="DQ92" s="373"/>
      <c r="DR92" s="372"/>
      <c r="DS92" s="378"/>
      <c r="DT92" s="378"/>
    </row>
    <row r="93" spans="1:124" ht="15">
      <c r="A93" s="371">
        <v>884</v>
      </c>
      <c r="B93" s="381">
        <v>9162147</v>
      </c>
      <c r="C93" s="68">
        <v>2147</v>
      </c>
      <c r="D93" s="120"/>
      <c r="E93" s="120" t="s">
        <v>698</v>
      </c>
      <c r="F93" s="120"/>
      <c r="G93" s="120"/>
      <c r="H93" s="68"/>
      <c r="I93" s="372">
        <v>430709.27000000008</v>
      </c>
      <c r="J93" s="372">
        <v>40008.949999999997</v>
      </c>
      <c r="K93" s="372">
        <v>0</v>
      </c>
      <c r="L93" s="372">
        <v>8164.2999999999993</v>
      </c>
      <c r="M93" s="372">
        <v>0</v>
      </c>
      <c r="N93" s="372">
        <v>130078.90000000002</v>
      </c>
      <c r="O93" s="372">
        <v>608961.42000000016</v>
      </c>
      <c r="P93" s="379"/>
      <c r="Q93" s="372">
        <v>2230195</v>
      </c>
      <c r="R93" s="372">
        <v>0</v>
      </c>
      <c r="S93" s="372">
        <v>200102</v>
      </c>
      <c r="T93" s="372">
        <v>0</v>
      </c>
      <c r="U93" s="372">
        <v>96250</v>
      </c>
      <c r="V93" s="372">
        <v>98710</v>
      </c>
      <c r="W93" s="372">
        <v>0</v>
      </c>
      <c r="X93" s="372">
        <v>0</v>
      </c>
      <c r="Y93" s="372">
        <v>157983</v>
      </c>
      <c r="Z93" s="372">
        <v>0</v>
      </c>
      <c r="AA93" s="372">
        <v>0</v>
      </c>
      <c r="AB93" s="372">
        <v>0</v>
      </c>
      <c r="AC93" s="372">
        <v>40000</v>
      </c>
      <c r="AD93" s="372">
        <v>5000</v>
      </c>
      <c r="AE93" s="372">
        <v>0</v>
      </c>
      <c r="AF93" s="372">
        <v>185500</v>
      </c>
      <c r="AG93" s="372">
        <v>55675</v>
      </c>
      <c r="AH93" s="372">
        <v>0</v>
      </c>
      <c r="AI93" s="372">
        <v>0</v>
      </c>
      <c r="AJ93" s="372">
        <v>0</v>
      </c>
      <c r="AK93" s="372">
        <v>0</v>
      </c>
      <c r="AL93" s="372">
        <v>3069415</v>
      </c>
      <c r="AM93" s="379"/>
      <c r="AN93" s="372">
        <v>1398975</v>
      </c>
      <c r="AO93" s="372">
        <v>0</v>
      </c>
      <c r="AP93" s="372">
        <v>604047</v>
      </c>
      <c r="AQ93" s="372">
        <v>107377</v>
      </c>
      <c r="AR93" s="372">
        <v>164009</v>
      </c>
      <c r="AS93" s="372">
        <v>0</v>
      </c>
      <c r="AT93" s="372">
        <v>134644</v>
      </c>
      <c r="AU93" s="372">
        <v>12000</v>
      </c>
      <c r="AV93" s="372">
        <v>3500</v>
      </c>
      <c r="AW93" s="372">
        <v>1266</v>
      </c>
      <c r="AX93" s="372">
        <v>0</v>
      </c>
      <c r="AY93" s="372">
        <v>15000</v>
      </c>
      <c r="AZ93" s="372">
        <v>93673</v>
      </c>
      <c r="BA93" s="372">
        <v>9500</v>
      </c>
      <c r="BB93" s="372">
        <v>11000</v>
      </c>
      <c r="BC93" s="372">
        <v>26500</v>
      </c>
      <c r="BD93" s="372">
        <v>43680</v>
      </c>
      <c r="BE93" s="372">
        <v>9300</v>
      </c>
      <c r="BF93" s="372">
        <v>187798</v>
      </c>
      <c r="BG93" s="372">
        <v>5000</v>
      </c>
      <c r="BH93" s="372">
        <v>2000</v>
      </c>
      <c r="BI93" s="372">
        <v>8000</v>
      </c>
      <c r="BJ93" s="372">
        <v>5500</v>
      </c>
      <c r="BK93" s="372">
        <v>17200</v>
      </c>
      <c r="BL93" s="372">
        <v>0</v>
      </c>
      <c r="BM93" s="372">
        <v>8000</v>
      </c>
      <c r="BN93" s="372">
        <v>0</v>
      </c>
      <c r="BO93" s="372">
        <v>9200</v>
      </c>
      <c r="BP93" s="372">
        <v>20580</v>
      </c>
      <c r="BQ93" s="372">
        <v>0</v>
      </c>
      <c r="BR93" s="372">
        <v>89167</v>
      </c>
      <c r="BS93" s="372">
        <v>40000</v>
      </c>
      <c r="BT93" s="372">
        <v>16421</v>
      </c>
      <c r="BU93" s="372">
        <v>24045</v>
      </c>
      <c r="BV93" s="372">
        <v>0</v>
      </c>
      <c r="BW93" s="372">
        <v>0</v>
      </c>
      <c r="BX93" s="372">
        <v>0</v>
      </c>
      <c r="BY93" s="372">
        <v>185615</v>
      </c>
      <c r="BZ93" s="372">
        <v>52558</v>
      </c>
      <c r="CA93" s="372">
        <v>3305555</v>
      </c>
      <c r="CB93" s="379"/>
      <c r="CC93" s="372">
        <v>8736</v>
      </c>
      <c r="CD93" s="372">
        <v>0</v>
      </c>
      <c r="CE93" s="372">
        <v>0</v>
      </c>
      <c r="CF93" s="372">
        <v>8736</v>
      </c>
      <c r="CG93" s="379"/>
      <c r="CH93" s="372">
        <v>0</v>
      </c>
      <c r="CI93" s="372">
        <v>16900</v>
      </c>
      <c r="CJ93" s="372">
        <v>0</v>
      </c>
      <c r="CK93" s="372">
        <v>0</v>
      </c>
      <c r="CL93" s="372">
        <v>0</v>
      </c>
      <c r="CM93" s="372">
        <v>0</v>
      </c>
      <c r="CN93" s="372">
        <v>0</v>
      </c>
      <c r="CO93" s="372">
        <v>0</v>
      </c>
      <c r="CP93" s="372">
        <v>16900</v>
      </c>
      <c r="CQ93" s="380"/>
      <c r="CR93" s="372">
        <v>231576.22000000009</v>
      </c>
      <c r="CS93" s="372">
        <v>0</v>
      </c>
      <c r="CT93" s="372">
        <v>0</v>
      </c>
      <c r="CU93" s="372">
        <v>0.2999999999992724</v>
      </c>
      <c r="CV93" s="372">
        <v>0</v>
      </c>
      <c r="CW93" s="372">
        <v>133080.90000000002</v>
      </c>
      <c r="CX93" s="372">
        <v>364657.4200000001</v>
      </c>
      <c r="CY93" s="372"/>
      <c r="CZ93" s="117"/>
      <c r="DA93" s="374"/>
      <c r="DB93" s="117"/>
      <c r="DC93" s="374"/>
      <c r="DD93" s="375"/>
      <c r="DE93" s="117"/>
      <c r="DF93" s="117"/>
      <c r="DG93" s="372"/>
      <c r="DH93" s="376"/>
      <c r="DI93" s="377"/>
      <c r="DJ93" s="372"/>
      <c r="DK93" s="372">
        <v>71889.789999999106</v>
      </c>
      <c r="DL93" s="372">
        <v>1382.2200000000084</v>
      </c>
      <c r="DM93" s="372">
        <v>73272.009999999107</v>
      </c>
      <c r="DN93" s="372">
        <v>-65606.210000000894</v>
      </c>
      <c r="DO93" s="372">
        <v>0.22000000000844011</v>
      </c>
      <c r="DP93" s="372">
        <v>-65605.990000000893</v>
      </c>
      <c r="DQ93" s="373"/>
      <c r="DR93" s="372"/>
      <c r="DS93" s="378"/>
      <c r="DT93" s="378"/>
    </row>
    <row r="94" spans="1:124" ht="14.25">
      <c r="A94" s="371">
        <v>888</v>
      </c>
      <c r="B94" s="381">
        <v>9162178</v>
      </c>
      <c r="C94" s="68">
        <v>2178</v>
      </c>
      <c r="D94" s="120"/>
      <c r="E94" s="120" t="s">
        <v>737</v>
      </c>
      <c r="F94" s="120"/>
      <c r="G94" s="120"/>
      <c r="H94" s="68"/>
      <c r="I94" s="372">
        <v>85187.330000000045</v>
      </c>
      <c r="J94" s="372">
        <v>10564.93</v>
      </c>
      <c r="K94" s="372">
        <v>0</v>
      </c>
      <c r="L94" s="372">
        <v>12173.33</v>
      </c>
      <c r="M94" s="372">
        <v>0</v>
      </c>
      <c r="N94" s="372">
        <v>0</v>
      </c>
      <c r="O94" s="372">
        <v>107925.59000000004</v>
      </c>
      <c r="P94" s="372"/>
      <c r="Q94" s="372">
        <v>1230461</v>
      </c>
      <c r="R94" s="372">
        <v>0</v>
      </c>
      <c r="S94" s="372">
        <v>173547</v>
      </c>
      <c r="T94" s="372">
        <v>0</v>
      </c>
      <c r="U94" s="372">
        <v>141780</v>
      </c>
      <c r="V94" s="372">
        <v>40822</v>
      </c>
      <c r="W94" s="372">
        <v>0</v>
      </c>
      <c r="X94" s="372">
        <v>0</v>
      </c>
      <c r="Y94" s="372">
        <v>10500</v>
      </c>
      <c r="Z94" s="372">
        <v>12000</v>
      </c>
      <c r="AA94" s="372">
        <v>0</v>
      </c>
      <c r="AB94" s="372">
        <v>0</v>
      </c>
      <c r="AC94" s="372">
        <v>0</v>
      </c>
      <c r="AD94" s="372">
        <v>0</v>
      </c>
      <c r="AE94" s="372">
        <v>0</v>
      </c>
      <c r="AF94" s="372">
        <v>0</v>
      </c>
      <c r="AG94" s="372">
        <v>0</v>
      </c>
      <c r="AH94" s="372">
        <v>0</v>
      </c>
      <c r="AI94" s="372">
        <v>0</v>
      </c>
      <c r="AJ94" s="372">
        <v>0</v>
      </c>
      <c r="AK94" s="372">
        <v>0</v>
      </c>
      <c r="AL94" s="372">
        <v>1609110</v>
      </c>
      <c r="AM94" s="372"/>
      <c r="AN94" s="372">
        <v>786189</v>
      </c>
      <c r="AO94" s="372">
        <v>72000</v>
      </c>
      <c r="AP94" s="372">
        <v>327588</v>
      </c>
      <c r="AQ94" s="372">
        <v>60220</v>
      </c>
      <c r="AR94" s="372">
        <v>65712</v>
      </c>
      <c r="AS94" s="372">
        <v>51598</v>
      </c>
      <c r="AT94" s="372">
        <v>11601</v>
      </c>
      <c r="AU94" s="372">
        <v>6407</v>
      </c>
      <c r="AV94" s="372">
        <v>3750</v>
      </c>
      <c r="AW94" s="372">
        <v>525</v>
      </c>
      <c r="AX94" s="372">
        <v>0</v>
      </c>
      <c r="AY94" s="372">
        <v>13724</v>
      </c>
      <c r="AZ94" s="372">
        <v>6469</v>
      </c>
      <c r="BA94" s="372">
        <v>5000</v>
      </c>
      <c r="BB94" s="372">
        <v>6700</v>
      </c>
      <c r="BC94" s="372">
        <v>44004</v>
      </c>
      <c r="BD94" s="372">
        <v>18214</v>
      </c>
      <c r="BE94" s="372">
        <v>4600</v>
      </c>
      <c r="BF94" s="372">
        <v>84681</v>
      </c>
      <c r="BG94" s="372">
        <v>2579</v>
      </c>
      <c r="BH94" s="372">
        <v>0</v>
      </c>
      <c r="BI94" s="372">
        <v>700</v>
      </c>
      <c r="BJ94" s="372">
        <v>2420</v>
      </c>
      <c r="BK94" s="372">
        <v>0</v>
      </c>
      <c r="BL94" s="372">
        <v>0</v>
      </c>
      <c r="BM94" s="372">
        <v>6392</v>
      </c>
      <c r="BN94" s="372">
        <v>0</v>
      </c>
      <c r="BO94" s="372">
        <v>3850</v>
      </c>
      <c r="BP94" s="372">
        <v>9571</v>
      </c>
      <c r="BQ94" s="372">
        <v>0</v>
      </c>
      <c r="BR94" s="372">
        <v>32700</v>
      </c>
      <c r="BS94" s="372">
        <v>0</v>
      </c>
      <c r="BT94" s="372">
        <v>19565</v>
      </c>
      <c r="BU94" s="372">
        <v>16963</v>
      </c>
      <c r="BV94" s="372">
        <v>0</v>
      </c>
      <c r="BW94" s="372">
        <v>0</v>
      </c>
      <c r="BX94" s="372">
        <v>0</v>
      </c>
      <c r="BY94" s="372">
        <v>0</v>
      </c>
      <c r="BZ94" s="372">
        <v>0</v>
      </c>
      <c r="CA94" s="372">
        <v>1663722</v>
      </c>
      <c r="CB94" s="372"/>
      <c r="CC94" s="372">
        <v>6036</v>
      </c>
      <c r="CD94" s="372">
        <v>0</v>
      </c>
      <c r="CE94" s="372">
        <v>0</v>
      </c>
      <c r="CF94" s="372">
        <v>6036</v>
      </c>
      <c r="CG94" s="372"/>
      <c r="CH94" s="372">
        <v>0</v>
      </c>
      <c r="CI94" s="372">
        <v>18209</v>
      </c>
      <c r="CJ94" s="372">
        <v>0</v>
      </c>
      <c r="CK94" s="372">
        <v>0</v>
      </c>
      <c r="CL94" s="372">
        <v>0</v>
      </c>
      <c r="CM94" s="372">
        <v>0</v>
      </c>
      <c r="CN94" s="372">
        <v>0</v>
      </c>
      <c r="CO94" s="372">
        <v>0</v>
      </c>
      <c r="CP94" s="372">
        <v>18209</v>
      </c>
      <c r="CQ94" s="372"/>
      <c r="CR94" s="372">
        <v>41140.260000000038</v>
      </c>
      <c r="CS94" s="372">
        <v>0</v>
      </c>
      <c r="CT94" s="372">
        <v>0</v>
      </c>
      <c r="CU94" s="372">
        <v>0.32999999999992724</v>
      </c>
      <c r="CV94" s="372">
        <v>0</v>
      </c>
      <c r="CW94" s="372">
        <v>0</v>
      </c>
      <c r="CX94" s="372">
        <v>41140.59000000004</v>
      </c>
      <c r="CY94" s="372"/>
      <c r="CZ94" s="117"/>
      <c r="DA94" s="374"/>
      <c r="DB94" s="117"/>
      <c r="DC94" s="374"/>
      <c r="DD94" s="375"/>
      <c r="DE94" s="117"/>
      <c r="DF94" s="117"/>
      <c r="DG94" s="372"/>
      <c r="DH94" s="376"/>
      <c r="DI94" s="377"/>
      <c r="DJ94" s="372"/>
      <c r="DK94" s="372">
        <v>780121.80999999971</v>
      </c>
      <c r="DL94" s="372">
        <v>14938.729999999989</v>
      </c>
      <c r="DM94" s="372">
        <v>795060.53999999969</v>
      </c>
      <c r="DN94" s="372">
        <v>613437.80999999971</v>
      </c>
      <c r="DO94" s="372">
        <v>-0.27000000001135049</v>
      </c>
      <c r="DP94" s="372">
        <v>613437.53999999969</v>
      </c>
      <c r="DQ94" s="373"/>
      <c r="DR94" s="372"/>
      <c r="DS94" s="378"/>
      <c r="DT94" s="378"/>
    </row>
    <row r="95" spans="1:124" ht="14.25">
      <c r="A95" s="371">
        <v>797</v>
      </c>
      <c r="B95" s="381">
        <v>9162090</v>
      </c>
      <c r="C95" s="68">
        <v>2090</v>
      </c>
      <c r="D95" s="120"/>
      <c r="E95" s="120" t="s">
        <v>282</v>
      </c>
      <c r="F95" s="120"/>
      <c r="G95" s="120"/>
      <c r="H95" s="68"/>
      <c r="I95" s="372">
        <v>373303.92999999964</v>
      </c>
      <c r="J95" s="372">
        <v>0</v>
      </c>
      <c r="K95" s="372">
        <v>0</v>
      </c>
      <c r="L95" s="372">
        <v>5561.03</v>
      </c>
      <c r="M95" s="372">
        <v>0</v>
      </c>
      <c r="N95" s="372">
        <v>0</v>
      </c>
      <c r="O95" s="372">
        <v>378864.95999999967</v>
      </c>
      <c r="P95" s="372"/>
      <c r="Q95" s="372">
        <v>952117</v>
      </c>
      <c r="R95" s="372">
        <v>0</v>
      </c>
      <c r="S95" s="372">
        <v>165632</v>
      </c>
      <c r="T95" s="372">
        <v>0</v>
      </c>
      <c r="U95" s="372">
        <v>91138</v>
      </c>
      <c r="V95" s="372">
        <v>15000</v>
      </c>
      <c r="W95" s="372">
        <v>0</v>
      </c>
      <c r="X95" s="372">
        <v>7509</v>
      </c>
      <c r="Y95" s="372">
        <v>8500</v>
      </c>
      <c r="Z95" s="372">
        <v>0</v>
      </c>
      <c r="AA95" s="372">
        <v>0</v>
      </c>
      <c r="AB95" s="372">
        <v>0</v>
      </c>
      <c r="AC95" s="372">
        <v>16000</v>
      </c>
      <c r="AD95" s="372">
        <v>0</v>
      </c>
      <c r="AE95" s="372">
        <v>0</v>
      </c>
      <c r="AF95" s="372">
        <v>0</v>
      </c>
      <c r="AG95" s="372">
        <v>0</v>
      </c>
      <c r="AH95" s="372">
        <v>0</v>
      </c>
      <c r="AI95" s="372">
        <v>0</v>
      </c>
      <c r="AJ95" s="372">
        <v>0</v>
      </c>
      <c r="AK95" s="372">
        <v>0</v>
      </c>
      <c r="AL95" s="372">
        <v>1255896</v>
      </c>
      <c r="AM95" s="372"/>
      <c r="AN95" s="372">
        <v>515007</v>
      </c>
      <c r="AO95" s="372">
        <v>0</v>
      </c>
      <c r="AP95" s="372">
        <v>253676</v>
      </c>
      <c r="AQ95" s="372">
        <v>76085</v>
      </c>
      <c r="AR95" s="372">
        <v>77244</v>
      </c>
      <c r="AS95" s="372">
        <v>0</v>
      </c>
      <c r="AT95" s="372">
        <v>39729</v>
      </c>
      <c r="AU95" s="372">
        <v>4012</v>
      </c>
      <c r="AV95" s="372">
        <v>3849</v>
      </c>
      <c r="AW95" s="372">
        <v>427</v>
      </c>
      <c r="AX95" s="372">
        <v>0</v>
      </c>
      <c r="AY95" s="372">
        <v>13124</v>
      </c>
      <c r="AZ95" s="372">
        <v>2387</v>
      </c>
      <c r="BA95" s="372">
        <v>3183</v>
      </c>
      <c r="BB95" s="372">
        <v>5835</v>
      </c>
      <c r="BC95" s="372">
        <v>26388</v>
      </c>
      <c r="BD95" s="372">
        <v>19960</v>
      </c>
      <c r="BE95" s="372">
        <v>8867</v>
      </c>
      <c r="BF95" s="372">
        <v>62678</v>
      </c>
      <c r="BG95" s="372">
        <v>2328</v>
      </c>
      <c r="BH95" s="372">
        <v>0</v>
      </c>
      <c r="BI95" s="372">
        <v>3000</v>
      </c>
      <c r="BJ95" s="372">
        <v>11174</v>
      </c>
      <c r="BK95" s="372">
        <v>5000</v>
      </c>
      <c r="BL95" s="372">
        <v>0</v>
      </c>
      <c r="BM95" s="372">
        <v>3080</v>
      </c>
      <c r="BN95" s="372">
        <v>0</v>
      </c>
      <c r="BO95" s="372">
        <v>7830</v>
      </c>
      <c r="BP95" s="372">
        <v>7791</v>
      </c>
      <c r="BQ95" s="372">
        <v>0</v>
      </c>
      <c r="BR95" s="372">
        <v>29240</v>
      </c>
      <c r="BS95" s="372">
        <v>24500</v>
      </c>
      <c r="BT95" s="372">
        <v>31000</v>
      </c>
      <c r="BU95" s="372">
        <v>20049</v>
      </c>
      <c r="BV95" s="372">
        <v>0</v>
      </c>
      <c r="BW95" s="372">
        <v>0</v>
      </c>
      <c r="BX95" s="372">
        <v>0</v>
      </c>
      <c r="BY95" s="372">
        <v>0</v>
      </c>
      <c r="BZ95" s="372">
        <v>0</v>
      </c>
      <c r="CA95" s="372">
        <v>1257443</v>
      </c>
      <c r="CB95" s="372"/>
      <c r="CC95" s="372">
        <v>6261</v>
      </c>
      <c r="CD95" s="372">
        <v>0</v>
      </c>
      <c r="CE95" s="372">
        <v>0</v>
      </c>
      <c r="CF95" s="372">
        <v>6261</v>
      </c>
      <c r="CG95" s="372"/>
      <c r="CH95" s="372">
        <v>0</v>
      </c>
      <c r="CI95" s="372">
        <v>11822</v>
      </c>
      <c r="CJ95" s="372">
        <v>0</v>
      </c>
      <c r="CK95" s="372">
        <v>0</v>
      </c>
      <c r="CL95" s="372">
        <v>0</v>
      </c>
      <c r="CM95" s="372">
        <v>0</v>
      </c>
      <c r="CN95" s="372">
        <v>0</v>
      </c>
      <c r="CO95" s="372">
        <v>0</v>
      </c>
      <c r="CP95" s="372">
        <v>11822</v>
      </c>
      <c r="CQ95" s="372"/>
      <c r="CR95" s="372">
        <v>371756.92999999964</v>
      </c>
      <c r="CS95" s="372">
        <v>0</v>
      </c>
      <c r="CT95" s="372">
        <v>0</v>
      </c>
      <c r="CU95" s="372">
        <v>2.9999999999745341E-2</v>
      </c>
      <c r="CV95" s="372">
        <v>0</v>
      </c>
      <c r="CW95" s="372">
        <v>0</v>
      </c>
      <c r="CX95" s="372">
        <v>371756.95999999967</v>
      </c>
      <c r="CY95" s="372"/>
      <c r="CZ95" s="117"/>
      <c r="DA95" s="374"/>
      <c r="DB95" s="117"/>
      <c r="DC95" s="374"/>
      <c r="DD95" s="375"/>
      <c r="DE95" s="117"/>
      <c r="DF95" s="117"/>
      <c r="DG95" s="372"/>
      <c r="DH95" s="376"/>
      <c r="DI95" s="377"/>
      <c r="DJ95" s="372"/>
      <c r="DK95" s="372">
        <v>-41091.559999999925</v>
      </c>
      <c r="DL95" s="372">
        <v>14028.78</v>
      </c>
      <c r="DM95" s="372">
        <v>-27062.779999999926</v>
      </c>
      <c r="DN95" s="372">
        <v>-140995.55999999994</v>
      </c>
      <c r="DO95" s="372">
        <v>-0.21999999999934516</v>
      </c>
      <c r="DP95" s="372">
        <v>-140995.77999999994</v>
      </c>
      <c r="DQ95" s="373"/>
      <c r="DR95" s="372"/>
      <c r="DS95" s="378"/>
      <c r="DT95" s="378"/>
    </row>
    <row r="96" spans="1:124" ht="14.25">
      <c r="A96" s="371">
        <v>791</v>
      </c>
      <c r="B96" s="381">
        <v>9162146</v>
      </c>
      <c r="C96" s="68">
        <v>2146</v>
      </c>
      <c r="D96" s="120"/>
      <c r="E96" s="120" t="s">
        <v>734</v>
      </c>
      <c r="F96" s="120"/>
      <c r="G96" s="120"/>
      <c r="H96" s="68"/>
      <c r="I96" s="372">
        <v>10608.610000000044</v>
      </c>
      <c r="J96" s="372">
        <v>0</v>
      </c>
      <c r="K96" s="372">
        <v>0</v>
      </c>
      <c r="L96" s="372">
        <v>5650.26</v>
      </c>
      <c r="M96" s="372">
        <v>0</v>
      </c>
      <c r="N96" s="372">
        <v>-8437.5400000000664</v>
      </c>
      <c r="O96" s="372">
        <v>7821.3299999999781</v>
      </c>
      <c r="P96" s="372"/>
      <c r="Q96" s="372">
        <v>684533</v>
      </c>
      <c r="R96" s="372">
        <v>0</v>
      </c>
      <c r="S96" s="372">
        <v>155691</v>
      </c>
      <c r="T96" s="372">
        <v>0</v>
      </c>
      <c r="U96" s="372">
        <v>44840</v>
      </c>
      <c r="V96" s="372">
        <v>54028</v>
      </c>
      <c r="W96" s="372">
        <v>0</v>
      </c>
      <c r="X96" s="372">
        <v>0</v>
      </c>
      <c r="Y96" s="372">
        <v>17544</v>
      </c>
      <c r="Z96" s="372">
        <v>0</v>
      </c>
      <c r="AA96" s="372">
        <v>0</v>
      </c>
      <c r="AB96" s="372">
        <v>0</v>
      </c>
      <c r="AC96" s="372">
        <v>15000</v>
      </c>
      <c r="AD96" s="372">
        <v>0</v>
      </c>
      <c r="AE96" s="372">
        <v>0</v>
      </c>
      <c r="AF96" s="372">
        <v>260229</v>
      </c>
      <c r="AG96" s="372">
        <v>5852</v>
      </c>
      <c r="AH96" s="372">
        <v>0</v>
      </c>
      <c r="AI96" s="372">
        <v>0</v>
      </c>
      <c r="AJ96" s="372">
        <v>0</v>
      </c>
      <c r="AK96" s="372">
        <v>0</v>
      </c>
      <c r="AL96" s="372">
        <v>1237717</v>
      </c>
      <c r="AM96" s="372"/>
      <c r="AN96" s="372">
        <v>364226</v>
      </c>
      <c r="AO96" s="372">
        <v>6000</v>
      </c>
      <c r="AP96" s="372">
        <v>150568</v>
      </c>
      <c r="AQ96" s="372">
        <v>51865</v>
      </c>
      <c r="AR96" s="372">
        <v>52269</v>
      </c>
      <c r="AS96" s="372">
        <v>0</v>
      </c>
      <c r="AT96" s="372">
        <v>59247</v>
      </c>
      <c r="AU96" s="372">
        <v>4211</v>
      </c>
      <c r="AV96" s="372">
        <v>1854</v>
      </c>
      <c r="AW96" s="372">
        <v>290</v>
      </c>
      <c r="AX96" s="372">
        <v>0</v>
      </c>
      <c r="AY96" s="372">
        <v>14966</v>
      </c>
      <c r="AZ96" s="372">
        <v>1607</v>
      </c>
      <c r="BA96" s="372">
        <v>3713</v>
      </c>
      <c r="BB96" s="372">
        <v>4965</v>
      </c>
      <c r="BC96" s="372">
        <v>28435</v>
      </c>
      <c r="BD96" s="372">
        <v>15344</v>
      </c>
      <c r="BE96" s="372">
        <v>10967</v>
      </c>
      <c r="BF96" s="372">
        <v>33791</v>
      </c>
      <c r="BG96" s="372">
        <v>0</v>
      </c>
      <c r="BH96" s="372">
        <v>0</v>
      </c>
      <c r="BI96" s="372">
        <v>6365</v>
      </c>
      <c r="BJ96" s="372">
        <v>3000</v>
      </c>
      <c r="BK96" s="372">
        <v>1000</v>
      </c>
      <c r="BL96" s="372">
        <v>3128</v>
      </c>
      <c r="BM96" s="372">
        <v>4002</v>
      </c>
      <c r="BN96" s="372">
        <v>0</v>
      </c>
      <c r="BO96" s="372">
        <v>8839</v>
      </c>
      <c r="BP96" s="372">
        <v>5739</v>
      </c>
      <c r="BQ96" s="372">
        <v>0</v>
      </c>
      <c r="BR96" s="372">
        <v>56796</v>
      </c>
      <c r="BS96" s="372">
        <v>0</v>
      </c>
      <c r="BT96" s="372">
        <v>5150</v>
      </c>
      <c r="BU96" s="372">
        <v>17949</v>
      </c>
      <c r="BV96" s="372">
        <v>0</v>
      </c>
      <c r="BW96" s="372">
        <v>0</v>
      </c>
      <c r="BX96" s="372">
        <v>0</v>
      </c>
      <c r="BY96" s="372">
        <v>242625</v>
      </c>
      <c r="BZ96" s="372">
        <v>29329</v>
      </c>
      <c r="CA96" s="372">
        <v>1188240</v>
      </c>
      <c r="CB96" s="372"/>
      <c r="CC96" s="372">
        <v>5232</v>
      </c>
      <c r="CD96" s="372">
        <v>0</v>
      </c>
      <c r="CE96" s="372">
        <v>0</v>
      </c>
      <c r="CF96" s="372">
        <v>5232</v>
      </c>
      <c r="CG96" s="372"/>
      <c r="CH96" s="372">
        <v>0</v>
      </c>
      <c r="CI96" s="372">
        <v>10882</v>
      </c>
      <c r="CJ96" s="372">
        <v>0</v>
      </c>
      <c r="CK96" s="372">
        <v>0</v>
      </c>
      <c r="CL96" s="372">
        <v>0</v>
      </c>
      <c r="CM96" s="372">
        <v>0</v>
      </c>
      <c r="CN96" s="372">
        <v>0</v>
      </c>
      <c r="CO96" s="372">
        <v>0</v>
      </c>
      <c r="CP96" s="372">
        <v>10882</v>
      </c>
      <c r="CQ96" s="372"/>
      <c r="CR96" s="372">
        <v>65958.610000000044</v>
      </c>
      <c r="CS96" s="372">
        <v>0</v>
      </c>
      <c r="CT96" s="372">
        <v>0</v>
      </c>
      <c r="CU96" s="372">
        <v>0.26000000000021828</v>
      </c>
      <c r="CV96" s="372">
        <v>0</v>
      </c>
      <c r="CW96" s="372">
        <v>-14310.540000000066</v>
      </c>
      <c r="CX96" s="372">
        <v>51648.329999999973</v>
      </c>
      <c r="CY96" s="372"/>
      <c r="CZ96" s="117"/>
      <c r="DA96" s="374"/>
      <c r="DB96" s="117"/>
      <c r="DC96" s="374"/>
      <c r="DD96" s="375"/>
      <c r="DE96" s="117"/>
      <c r="DF96" s="117"/>
      <c r="DG96" s="372"/>
      <c r="DH96" s="376"/>
      <c r="DI96" s="377"/>
      <c r="DJ96" s="372"/>
      <c r="DK96" s="372">
        <v>159602.44999999998</v>
      </c>
      <c r="DL96" s="372">
        <v>101.5</v>
      </c>
      <c r="DM96" s="372">
        <v>159703.94999999998</v>
      </c>
      <c r="DN96" s="372">
        <v>49107.449999999983</v>
      </c>
      <c r="DO96" s="372">
        <v>0.5</v>
      </c>
      <c r="DP96" s="372">
        <v>49107.949999999983</v>
      </c>
      <c r="DQ96" s="373"/>
      <c r="DR96" s="372"/>
      <c r="DS96" s="378"/>
      <c r="DT96" s="378"/>
    </row>
    <row r="97" spans="1:124" ht="14.25">
      <c r="A97" s="371">
        <v>547</v>
      </c>
      <c r="B97" s="381">
        <v>9162141</v>
      </c>
      <c r="C97" s="68">
        <v>2141</v>
      </c>
      <c r="D97" s="120"/>
      <c r="E97" s="120" t="s">
        <v>243</v>
      </c>
      <c r="F97" s="120"/>
      <c r="G97" s="120"/>
      <c r="H97" s="68"/>
      <c r="I97" s="372">
        <v>499231.38</v>
      </c>
      <c r="J97" s="372">
        <v>33978.910000000003</v>
      </c>
      <c r="K97" s="372">
        <v>0</v>
      </c>
      <c r="L97" s="372">
        <v>8680</v>
      </c>
      <c r="M97" s="372">
        <v>0</v>
      </c>
      <c r="N97" s="372">
        <v>40473.729999999981</v>
      </c>
      <c r="O97" s="372">
        <v>582364.02</v>
      </c>
      <c r="P97" s="372"/>
      <c r="Q97" s="372">
        <v>2249177</v>
      </c>
      <c r="R97" s="372">
        <v>0</v>
      </c>
      <c r="S97" s="372">
        <v>140854</v>
      </c>
      <c r="T97" s="372">
        <v>0</v>
      </c>
      <c r="U97" s="372">
        <v>111820</v>
      </c>
      <c r="V97" s="372">
        <v>87867</v>
      </c>
      <c r="W97" s="372">
        <v>0</v>
      </c>
      <c r="X97" s="372">
        <v>2400</v>
      </c>
      <c r="Y97" s="372">
        <v>231000</v>
      </c>
      <c r="Z97" s="372">
        <v>0</v>
      </c>
      <c r="AA97" s="372">
        <v>0</v>
      </c>
      <c r="AB97" s="372">
        <v>0</v>
      </c>
      <c r="AC97" s="372">
        <v>40000</v>
      </c>
      <c r="AD97" s="372">
        <v>31198</v>
      </c>
      <c r="AE97" s="372">
        <v>0</v>
      </c>
      <c r="AF97" s="372">
        <v>148771</v>
      </c>
      <c r="AG97" s="372">
        <v>10000</v>
      </c>
      <c r="AH97" s="372">
        <v>0</v>
      </c>
      <c r="AI97" s="372">
        <v>0</v>
      </c>
      <c r="AJ97" s="372">
        <v>0</v>
      </c>
      <c r="AK97" s="372">
        <v>0</v>
      </c>
      <c r="AL97" s="372">
        <v>3053087</v>
      </c>
      <c r="AM97" s="372"/>
      <c r="AN97" s="372">
        <v>1392365</v>
      </c>
      <c r="AO97" s="372">
        <v>5000</v>
      </c>
      <c r="AP97" s="372">
        <v>383697</v>
      </c>
      <c r="AQ97" s="372">
        <v>20302</v>
      </c>
      <c r="AR97" s="372">
        <v>147249</v>
      </c>
      <c r="AS97" s="372">
        <v>0</v>
      </c>
      <c r="AT97" s="372">
        <v>200460</v>
      </c>
      <c r="AU97" s="372">
        <v>11233</v>
      </c>
      <c r="AV97" s="372">
        <v>11550</v>
      </c>
      <c r="AW97" s="372">
        <v>1278</v>
      </c>
      <c r="AX97" s="372">
        <v>0</v>
      </c>
      <c r="AY97" s="372">
        <v>73078</v>
      </c>
      <c r="AZ97" s="372">
        <v>16000</v>
      </c>
      <c r="BA97" s="372">
        <v>50448</v>
      </c>
      <c r="BB97" s="372">
        <v>8556</v>
      </c>
      <c r="BC97" s="372">
        <v>30529</v>
      </c>
      <c r="BD97" s="372">
        <v>31122</v>
      </c>
      <c r="BE97" s="372">
        <v>10022</v>
      </c>
      <c r="BF97" s="372">
        <v>138773</v>
      </c>
      <c r="BG97" s="372">
        <v>4450</v>
      </c>
      <c r="BH97" s="372">
        <v>0</v>
      </c>
      <c r="BI97" s="372">
        <v>0</v>
      </c>
      <c r="BJ97" s="372">
        <v>0</v>
      </c>
      <c r="BK97" s="372">
        <v>10000</v>
      </c>
      <c r="BL97" s="372">
        <v>0</v>
      </c>
      <c r="BM97" s="372">
        <v>19163</v>
      </c>
      <c r="BN97" s="372">
        <v>0</v>
      </c>
      <c r="BO97" s="372">
        <v>10693</v>
      </c>
      <c r="BP97" s="372">
        <v>23317</v>
      </c>
      <c r="BQ97" s="372">
        <v>10000</v>
      </c>
      <c r="BR97" s="372">
        <v>125337</v>
      </c>
      <c r="BS97" s="372">
        <v>25000</v>
      </c>
      <c r="BT97" s="372">
        <v>100630</v>
      </c>
      <c r="BU97" s="372">
        <v>23206</v>
      </c>
      <c r="BV97" s="372">
        <v>0</v>
      </c>
      <c r="BW97" s="372">
        <v>0</v>
      </c>
      <c r="BX97" s="372">
        <v>58000</v>
      </c>
      <c r="BY97" s="372">
        <v>146740</v>
      </c>
      <c r="BZ97" s="372">
        <v>29538</v>
      </c>
      <c r="CA97" s="372">
        <v>3117736</v>
      </c>
      <c r="CB97" s="372"/>
      <c r="CC97" s="372">
        <v>8680</v>
      </c>
      <c r="CD97" s="372">
        <v>0</v>
      </c>
      <c r="CE97" s="372">
        <v>58000</v>
      </c>
      <c r="CF97" s="372">
        <v>66680</v>
      </c>
      <c r="CG97" s="372"/>
      <c r="CH97" s="372">
        <v>0</v>
      </c>
      <c r="CI97" s="372">
        <v>75360</v>
      </c>
      <c r="CJ97" s="372">
        <v>0</v>
      </c>
      <c r="CK97" s="372">
        <v>0</v>
      </c>
      <c r="CL97" s="372">
        <v>0</v>
      </c>
      <c r="CM97" s="372">
        <v>0</v>
      </c>
      <c r="CN97" s="372">
        <v>0</v>
      </c>
      <c r="CO97" s="372">
        <v>0</v>
      </c>
      <c r="CP97" s="372">
        <v>75360</v>
      </c>
      <c r="CQ97" s="372"/>
      <c r="CR97" s="372">
        <v>486068.29000000004</v>
      </c>
      <c r="CS97" s="372">
        <v>0</v>
      </c>
      <c r="CT97" s="372">
        <v>0</v>
      </c>
      <c r="CU97" s="372">
        <v>0</v>
      </c>
      <c r="CV97" s="372">
        <v>0</v>
      </c>
      <c r="CW97" s="372">
        <v>22966.729999999981</v>
      </c>
      <c r="CX97" s="372">
        <v>509035.02</v>
      </c>
      <c r="CY97" s="372"/>
      <c r="CZ97" s="117"/>
      <c r="DA97" s="374"/>
      <c r="DB97" s="117"/>
      <c r="DC97" s="374"/>
      <c r="DD97" s="375"/>
      <c r="DE97" s="117"/>
      <c r="DF97" s="117"/>
      <c r="DG97" s="372"/>
      <c r="DH97" s="376"/>
      <c r="DI97" s="377"/>
      <c r="DJ97" s="372"/>
      <c r="DK97" s="372">
        <v>76807.289999999979</v>
      </c>
      <c r="DL97" s="372">
        <v>-1.8189894035458565E-12</v>
      </c>
      <c r="DM97" s="372">
        <v>76807.289999999979</v>
      </c>
      <c r="DN97" s="372">
        <v>56638.289999999979</v>
      </c>
      <c r="DO97" s="372">
        <v>-1.8189894035458565E-12</v>
      </c>
      <c r="DP97" s="372">
        <v>56638.289999999979</v>
      </c>
      <c r="DQ97" s="373"/>
      <c r="DR97" s="372"/>
      <c r="DS97" s="378"/>
      <c r="DT97" s="378"/>
    </row>
    <row r="98" spans="1:124" ht="15">
      <c r="A98" s="371">
        <v>635</v>
      </c>
      <c r="B98" s="381">
        <v>9162068</v>
      </c>
      <c r="C98" s="68">
        <v>2068</v>
      </c>
      <c r="D98" s="120"/>
      <c r="E98" s="120" t="s">
        <v>215</v>
      </c>
      <c r="F98" s="120"/>
      <c r="G98" s="120"/>
      <c r="H98" s="68"/>
      <c r="I98" s="372">
        <v>18507.839999999938</v>
      </c>
      <c r="J98" s="372">
        <v>4961.7799999999988</v>
      </c>
      <c r="K98" s="372">
        <v>0</v>
      </c>
      <c r="L98" s="372">
        <v>13723.79</v>
      </c>
      <c r="M98" s="372">
        <v>0</v>
      </c>
      <c r="N98" s="372">
        <v>0</v>
      </c>
      <c r="O98" s="372">
        <v>37193.409999999938</v>
      </c>
      <c r="P98" s="379"/>
      <c r="Q98" s="372">
        <v>818713</v>
      </c>
      <c r="R98" s="372">
        <v>0</v>
      </c>
      <c r="S98" s="372">
        <v>23829</v>
      </c>
      <c r="T98" s="372">
        <v>0</v>
      </c>
      <c r="U98" s="372">
        <v>12760</v>
      </c>
      <c r="V98" s="372">
        <v>29919</v>
      </c>
      <c r="W98" s="372">
        <v>0</v>
      </c>
      <c r="X98" s="372">
        <v>0</v>
      </c>
      <c r="Y98" s="372">
        <v>0</v>
      </c>
      <c r="Z98" s="372">
        <v>0</v>
      </c>
      <c r="AA98" s="372">
        <v>0</v>
      </c>
      <c r="AB98" s="372">
        <v>5000</v>
      </c>
      <c r="AC98" s="372">
        <v>12178</v>
      </c>
      <c r="AD98" s="372">
        <v>0</v>
      </c>
      <c r="AE98" s="372">
        <v>0</v>
      </c>
      <c r="AF98" s="372">
        <v>0</v>
      </c>
      <c r="AG98" s="372">
        <v>0</v>
      </c>
      <c r="AH98" s="372">
        <v>0</v>
      </c>
      <c r="AI98" s="372">
        <v>0</v>
      </c>
      <c r="AJ98" s="372">
        <v>0</v>
      </c>
      <c r="AK98" s="372">
        <v>0</v>
      </c>
      <c r="AL98" s="372">
        <v>902399</v>
      </c>
      <c r="AM98" s="379"/>
      <c r="AN98" s="372">
        <v>500551</v>
      </c>
      <c r="AO98" s="372">
        <v>17065</v>
      </c>
      <c r="AP98" s="372">
        <v>112932</v>
      </c>
      <c r="AQ98" s="372">
        <v>17671</v>
      </c>
      <c r="AR98" s="372">
        <v>46602</v>
      </c>
      <c r="AS98" s="372">
        <v>0</v>
      </c>
      <c r="AT98" s="372">
        <v>13939</v>
      </c>
      <c r="AU98" s="372">
        <v>2600</v>
      </c>
      <c r="AV98" s="372">
        <v>4580</v>
      </c>
      <c r="AW98" s="372">
        <v>427</v>
      </c>
      <c r="AX98" s="372">
        <v>0</v>
      </c>
      <c r="AY98" s="372">
        <v>6000</v>
      </c>
      <c r="AZ98" s="372">
        <v>2000</v>
      </c>
      <c r="BA98" s="372">
        <v>1800</v>
      </c>
      <c r="BB98" s="372">
        <v>3700</v>
      </c>
      <c r="BC98" s="372">
        <v>13000</v>
      </c>
      <c r="BD98" s="372">
        <v>13468</v>
      </c>
      <c r="BE98" s="372">
        <v>21500</v>
      </c>
      <c r="BF98" s="372">
        <v>40047</v>
      </c>
      <c r="BG98" s="372">
        <v>4000</v>
      </c>
      <c r="BH98" s="372">
        <v>0</v>
      </c>
      <c r="BI98" s="372">
        <v>750</v>
      </c>
      <c r="BJ98" s="372">
        <v>2500</v>
      </c>
      <c r="BK98" s="372">
        <v>750</v>
      </c>
      <c r="BL98" s="372">
        <v>0</v>
      </c>
      <c r="BM98" s="372">
        <v>3500</v>
      </c>
      <c r="BN98" s="372">
        <v>0</v>
      </c>
      <c r="BO98" s="372">
        <v>4780</v>
      </c>
      <c r="BP98" s="372">
        <v>3127</v>
      </c>
      <c r="BQ98" s="372">
        <v>0</v>
      </c>
      <c r="BR98" s="372">
        <v>29483</v>
      </c>
      <c r="BS98" s="372">
        <v>0</v>
      </c>
      <c r="BT98" s="372">
        <v>4490</v>
      </c>
      <c r="BU98" s="372">
        <v>26911</v>
      </c>
      <c r="BV98" s="372">
        <v>0</v>
      </c>
      <c r="BW98" s="372">
        <v>0</v>
      </c>
      <c r="BX98" s="372">
        <v>0</v>
      </c>
      <c r="BY98" s="372">
        <v>0</v>
      </c>
      <c r="BZ98" s="372">
        <v>0</v>
      </c>
      <c r="CA98" s="372">
        <v>898173</v>
      </c>
      <c r="CB98" s="379"/>
      <c r="CC98" s="372">
        <v>5575</v>
      </c>
      <c r="CD98" s="372">
        <v>0</v>
      </c>
      <c r="CE98" s="372">
        <v>0</v>
      </c>
      <c r="CF98" s="372">
        <v>5575</v>
      </c>
      <c r="CG98" s="379"/>
      <c r="CH98" s="372">
        <v>0</v>
      </c>
      <c r="CI98" s="372">
        <v>19299</v>
      </c>
      <c r="CJ98" s="372">
        <v>0</v>
      </c>
      <c r="CK98" s="372">
        <v>0</v>
      </c>
      <c r="CL98" s="372">
        <v>0</v>
      </c>
      <c r="CM98" s="372">
        <v>0</v>
      </c>
      <c r="CN98" s="372">
        <v>0</v>
      </c>
      <c r="CO98" s="372">
        <v>0</v>
      </c>
      <c r="CP98" s="372">
        <v>19299</v>
      </c>
      <c r="CQ98" s="380"/>
      <c r="CR98" s="372">
        <v>27695.619999999937</v>
      </c>
      <c r="CS98" s="372">
        <v>0</v>
      </c>
      <c r="CT98" s="372">
        <v>0</v>
      </c>
      <c r="CU98" s="372">
        <v>-0.20999999999912689</v>
      </c>
      <c r="CV98" s="372">
        <v>0</v>
      </c>
      <c r="CW98" s="372">
        <v>0</v>
      </c>
      <c r="CX98" s="372">
        <v>27695.409999999938</v>
      </c>
      <c r="CY98" s="372"/>
      <c r="CZ98" s="117"/>
      <c r="DA98" s="374"/>
      <c r="DB98" s="117"/>
      <c r="DC98" s="374"/>
      <c r="DD98" s="375"/>
      <c r="DE98" s="117"/>
      <c r="DF98" s="117"/>
      <c r="DG98" s="372"/>
      <c r="DH98" s="376"/>
      <c r="DI98" s="377"/>
      <c r="DJ98" s="372"/>
      <c r="DK98" s="372">
        <v>-21582.869999999995</v>
      </c>
      <c r="DL98" s="372">
        <v>2017.8799999999992</v>
      </c>
      <c r="DM98" s="372">
        <v>-19564.989999999998</v>
      </c>
      <c r="DN98" s="372">
        <v>-158630.87</v>
      </c>
      <c r="DO98" s="372">
        <v>-0.12000000000080036</v>
      </c>
      <c r="DP98" s="372">
        <v>-158630.99</v>
      </c>
      <c r="DQ98" s="373"/>
      <c r="DR98" s="372"/>
      <c r="DS98" s="378"/>
      <c r="DT98" s="378"/>
    </row>
    <row r="99" spans="1:124" ht="14.25">
      <c r="A99" s="371">
        <v>583</v>
      </c>
      <c r="B99" s="381">
        <v>9162138</v>
      </c>
      <c r="C99" s="68">
        <v>2138</v>
      </c>
      <c r="D99" s="120"/>
      <c r="E99" s="120" t="s">
        <v>212</v>
      </c>
      <c r="F99" s="120"/>
      <c r="G99" s="120"/>
      <c r="H99" s="68"/>
      <c r="I99" s="372">
        <v>-12930.179999999807</v>
      </c>
      <c r="J99" s="372">
        <v>6926.06</v>
      </c>
      <c r="K99" s="372">
        <v>0</v>
      </c>
      <c r="L99" s="372">
        <v>10476.68</v>
      </c>
      <c r="M99" s="372">
        <v>0</v>
      </c>
      <c r="N99" s="372">
        <v>0</v>
      </c>
      <c r="O99" s="372">
        <v>4472.5600000001932</v>
      </c>
      <c r="P99" s="372"/>
      <c r="Q99" s="372">
        <v>845544</v>
      </c>
      <c r="R99" s="372">
        <v>0</v>
      </c>
      <c r="S99" s="372">
        <v>81275</v>
      </c>
      <c r="T99" s="372">
        <v>0</v>
      </c>
      <c r="U99" s="372">
        <v>48050</v>
      </c>
      <c r="V99" s="372">
        <v>62930</v>
      </c>
      <c r="W99" s="372">
        <v>0</v>
      </c>
      <c r="X99" s="372">
        <v>0</v>
      </c>
      <c r="Y99" s="372">
        <v>0</v>
      </c>
      <c r="Z99" s="372">
        <v>5000</v>
      </c>
      <c r="AA99" s="372">
        <v>4500</v>
      </c>
      <c r="AB99" s="372">
        <v>0</v>
      </c>
      <c r="AC99" s="372">
        <v>0</v>
      </c>
      <c r="AD99" s="372">
        <v>0</v>
      </c>
      <c r="AE99" s="372">
        <v>0</v>
      </c>
      <c r="AF99" s="372">
        <v>0</v>
      </c>
      <c r="AG99" s="372">
        <v>0</v>
      </c>
      <c r="AH99" s="372">
        <v>0</v>
      </c>
      <c r="AI99" s="372">
        <v>0</v>
      </c>
      <c r="AJ99" s="372">
        <v>0</v>
      </c>
      <c r="AK99" s="372">
        <v>0</v>
      </c>
      <c r="AL99" s="372">
        <v>1047299</v>
      </c>
      <c r="AM99" s="372"/>
      <c r="AN99" s="372">
        <v>517029</v>
      </c>
      <c r="AO99" s="372">
        <v>7500</v>
      </c>
      <c r="AP99" s="372">
        <v>296082</v>
      </c>
      <c r="AQ99" s="372">
        <v>8434</v>
      </c>
      <c r="AR99" s="372">
        <v>35850</v>
      </c>
      <c r="AS99" s="372">
        <v>0</v>
      </c>
      <c r="AT99" s="372">
        <v>11032</v>
      </c>
      <c r="AU99" s="372">
        <v>4626</v>
      </c>
      <c r="AV99" s="372">
        <v>5180</v>
      </c>
      <c r="AW99" s="372">
        <v>9736</v>
      </c>
      <c r="AX99" s="372">
        <v>0</v>
      </c>
      <c r="AY99" s="372">
        <v>11445</v>
      </c>
      <c r="AZ99" s="372">
        <v>1587</v>
      </c>
      <c r="BA99" s="372">
        <v>19711</v>
      </c>
      <c r="BB99" s="372">
        <v>2625</v>
      </c>
      <c r="BC99" s="372">
        <v>12000</v>
      </c>
      <c r="BD99" s="372">
        <v>12226</v>
      </c>
      <c r="BE99" s="372">
        <v>5578</v>
      </c>
      <c r="BF99" s="372">
        <v>30926</v>
      </c>
      <c r="BG99" s="372">
        <v>5022</v>
      </c>
      <c r="BH99" s="372">
        <v>0</v>
      </c>
      <c r="BI99" s="372">
        <v>7000</v>
      </c>
      <c r="BJ99" s="372">
        <v>3000</v>
      </c>
      <c r="BK99" s="372">
        <v>1501</v>
      </c>
      <c r="BL99" s="372">
        <v>0</v>
      </c>
      <c r="BM99" s="372">
        <v>4456</v>
      </c>
      <c r="BN99" s="372">
        <v>0</v>
      </c>
      <c r="BO99" s="372">
        <v>2962</v>
      </c>
      <c r="BP99" s="372">
        <v>7568</v>
      </c>
      <c r="BQ99" s="372">
        <v>0</v>
      </c>
      <c r="BR99" s="372">
        <v>73058</v>
      </c>
      <c r="BS99" s="372">
        <v>7000</v>
      </c>
      <c r="BT99" s="372">
        <v>30830</v>
      </c>
      <c r="BU99" s="372">
        <v>14651</v>
      </c>
      <c r="BV99" s="372">
        <v>0</v>
      </c>
      <c r="BW99" s="372">
        <v>0</v>
      </c>
      <c r="BX99" s="372">
        <v>0</v>
      </c>
      <c r="BY99" s="372">
        <v>0</v>
      </c>
      <c r="BZ99" s="372">
        <v>0</v>
      </c>
      <c r="CA99" s="372">
        <v>1148615</v>
      </c>
      <c r="CB99" s="372"/>
      <c r="CC99" s="372">
        <v>5474</v>
      </c>
      <c r="CD99" s="372">
        <v>0</v>
      </c>
      <c r="CE99" s="372">
        <v>0</v>
      </c>
      <c r="CF99" s="372">
        <v>5474</v>
      </c>
      <c r="CG99" s="372"/>
      <c r="CH99" s="372">
        <v>0</v>
      </c>
      <c r="CI99" s="372">
        <v>11477</v>
      </c>
      <c r="CJ99" s="372">
        <v>0</v>
      </c>
      <c r="CK99" s="372">
        <v>0</v>
      </c>
      <c r="CL99" s="372">
        <v>0</v>
      </c>
      <c r="CM99" s="372">
        <v>1474</v>
      </c>
      <c r="CN99" s="372">
        <v>3000</v>
      </c>
      <c r="CO99" s="372">
        <v>0</v>
      </c>
      <c r="CP99" s="372">
        <v>15951</v>
      </c>
      <c r="CQ99" s="372"/>
      <c r="CR99" s="372">
        <v>-107320.11999999981</v>
      </c>
      <c r="CS99" s="372">
        <v>0</v>
      </c>
      <c r="CT99" s="372">
        <v>0</v>
      </c>
      <c r="CU99" s="372">
        <v>-0.31999999999970896</v>
      </c>
      <c r="CV99" s="372">
        <v>0</v>
      </c>
      <c r="CW99" s="372">
        <v>0</v>
      </c>
      <c r="CX99" s="372">
        <v>-107320.4399999998</v>
      </c>
      <c r="CY99" s="372"/>
      <c r="CZ99" s="117"/>
      <c r="DA99" s="374"/>
      <c r="DB99" s="117"/>
      <c r="DC99" s="374"/>
      <c r="DD99" s="375"/>
      <c r="DE99" s="117"/>
      <c r="DF99" s="117"/>
      <c r="DG99" s="372"/>
      <c r="DH99" s="376"/>
      <c r="DI99" s="377"/>
      <c r="DJ99" s="372"/>
      <c r="DK99" s="372">
        <v>43918.479999999676</v>
      </c>
      <c r="DL99" s="372">
        <v>3.637978807091713E-12</v>
      </c>
      <c r="DM99" s="372">
        <v>43918.479999999676</v>
      </c>
      <c r="DN99" s="372">
        <v>-26430.520000000324</v>
      </c>
      <c r="DO99" s="372">
        <v>3.637978807091713E-12</v>
      </c>
      <c r="DP99" s="372">
        <v>-26430.520000000321</v>
      </c>
      <c r="DQ99" s="373"/>
      <c r="DR99" s="372"/>
      <c r="DS99" s="378"/>
      <c r="DT99" s="378"/>
    </row>
    <row r="100" spans="1:124" ht="14.25">
      <c r="A100" s="371">
        <v>672</v>
      </c>
      <c r="B100" s="381">
        <v>9163327</v>
      </c>
      <c r="C100" s="68">
        <v>3327</v>
      </c>
      <c r="D100" s="120"/>
      <c r="E100" s="120" t="s">
        <v>277</v>
      </c>
      <c r="F100" s="120"/>
      <c r="G100" s="120"/>
      <c r="H100" s="68"/>
      <c r="I100" s="372">
        <v>62948.18000000008</v>
      </c>
      <c r="J100" s="372">
        <v>7682.5500000000011</v>
      </c>
      <c r="K100" s="372">
        <v>0</v>
      </c>
      <c r="L100" s="372">
        <v>0</v>
      </c>
      <c r="M100" s="372">
        <v>0</v>
      </c>
      <c r="N100" s="372">
        <v>-0.23999999999887223</v>
      </c>
      <c r="O100" s="372">
        <v>70630.490000000078</v>
      </c>
      <c r="P100" s="372"/>
      <c r="Q100" s="372">
        <v>653421</v>
      </c>
      <c r="R100" s="372">
        <v>0</v>
      </c>
      <c r="S100" s="372">
        <v>28404</v>
      </c>
      <c r="T100" s="372">
        <v>0</v>
      </c>
      <c r="U100" s="372">
        <v>13130</v>
      </c>
      <c r="V100" s="372">
        <v>37173</v>
      </c>
      <c r="W100" s="372">
        <v>0</v>
      </c>
      <c r="X100" s="372">
        <v>0</v>
      </c>
      <c r="Y100" s="372">
        <v>10008</v>
      </c>
      <c r="Z100" s="372">
        <v>0</v>
      </c>
      <c r="AA100" s="372">
        <v>0</v>
      </c>
      <c r="AB100" s="372">
        <v>0</v>
      </c>
      <c r="AC100" s="372">
        <v>0</v>
      </c>
      <c r="AD100" s="372">
        <v>0</v>
      </c>
      <c r="AE100" s="372">
        <v>0</v>
      </c>
      <c r="AF100" s="372">
        <v>0</v>
      </c>
      <c r="AG100" s="372">
        <v>0</v>
      </c>
      <c r="AH100" s="372">
        <v>0</v>
      </c>
      <c r="AI100" s="372">
        <v>0</v>
      </c>
      <c r="AJ100" s="372">
        <v>0</v>
      </c>
      <c r="AK100" s="372">
        <v>0</v>
      </c>
      <c r="AL100" s="372">
        <v>742136</v>
      </c>
      <c r="AM100" s="372"/>
      <c r="AN100" s="372">
        <v>414586</v>
      </c>
      <c r="AO100" s="372">
        <v>6500</v>
      </c>
      <c r="AP100" s="372">
        <v>115195</v>
      </c>
      <c r="AQ100" s="372">
        <v>0</v>
      </c>
      <c r="AR100" s="372">
        <v>55023</v>
      </c>
      <c r="AS100" s="372">
        <v>0</v>
      </c>
      <c r="AT100" s="372">
        <v>17121</v>
      </c>
      <c r="AU100" s="372">
        <v>300</v>
      </c>
      <c r="AV100" s="372">
        <v>5550</v>
      </c>
      <c r="AW100" s="372">
        <v>4599</v>
      </c>
      <c r="AX100" s="372">
        <v>0</v>
      </c>
      <c r="AY100" s="372">
        <v>7515</v>
      </c>
      <c r="AZ100" s="372">
        <v>1500</v>
      </c>
      <c r="BA100" s="372">
        <v>19565</v>
      </c>
      <c r="BB100" s="372">
        <v>4160</v>
      </c>
      <c r="BC100" s="372">
        <v>17173</v>
      </c>
      <c r="BD100" s="372">
        <v>1747</v>
      </c>
      <c r="BE100" s="372">
        <v>2640</v>
      </c>
      <c r="BF100" s="372">
        <v>44483</v>
      </c>
      <c r="BG100" s="372">
        <v>2904</v>
      </c>
      <c r="BH100" s="372">
        <v>0</v>
      </c>
      <c r="BI100" s="372">
        <v>3000</v>
      </c>
      <c r="BJ100" s="372">
        <v>0</v>
      </c>
      <c r="BK100" s="372">
        <v>0</v>
      </c>
      <c r="BL100" s="372">
        <v>0</v>
      </c>
      <c r="BM100" s="372">
        <v>1155</v>
      </c>
      <c r="BN100" s="372">
        <v>0</v>
      </c>
      <c r="BO100" s="372">
        <v>5493</v>
      </c>
      <c r="BP100" s="372">
        <v>5843</v>
      </c>
      <c r="BQ100" s="372">
        <v>0</v>
      </c>
      <c r="BR100" s="372">
        <v>29268</v>
      </c>
      <c r="BS100" s="372">
        <v>2500</v>
      </c>
      <c r="BT100" s="372">
        <v>7745</v>
      </c>
      <c r="BU100" s="372">
        <v>13167</v>
      </c>
      <c r="BV100" s="372">
        <v>0</v>
      </c>
      <c r="BW100" s="372">
        <v>0</v>
      </c>
      <c r="BX100" s="372">
        <v>0</v>
      </c>
      <c r="BY100" s="372">
        <v>0</v>
      </c>
      <c r="BZ100" s="372">
        <v>0</v>
      </c>
      <c r="CA100" s="372">
        <v>788732</v>
      </c>
      <c r="CB100" s="372"/>
      <c r="CC100" s="372">
        <v>0</v>
      </c>
      <c r="CD100" s="372">
        <v>0</v>
      </c>
      <c r="CE100" s="372">
        <v>0</v>
      </c>
      <c r="CF100" s="372">
        <v>0</v>
      </c>
      <c r="CG100" s="372"/>
      <c r="CH100" s="372">
        <v>0</v>
      </c>
      <c r="CI100" s="372">
        <v>0</v>
      </c>
      <c r="CJ100" s="372">
        <v>0</v>
      </c>
      <c r="CK100" s="372">
        <v>0</v>
      </c>
      <c r="CL100" s="372">
        <v>0</v>
      </c>
      <c r="CM100" s="372">
        <v>0</v>
      </c>
      <c r="CN100" s="372">
        <v>0</v>
      </c>
      <c r="CO100" s="372">
        <v>0</v>
      </c>
      <c r="CP100" s="372">
        <v>0</v>
      </c>
      <c r="CQ100" s="372"/>
      <c r="CR100" s="372">
        <v>24034.730000000076</v>
      </c>
      <c r="CS100" s="372">
        <v>0</v>
      </c>
      <c r="CT100" s="372">
        <v>0</v>
      </c>
      <c r="CU100" s="372">
        <v>0</v>
      </c>
      <c r="CV100" s="372">
        <v>0</v>
      </c>
      <c r="CW100" s="372">
        <v>-0.23999999999887223</v>
      </c>
      <c r="CX100" s="372">
        <v>24034.490000000078</v>
      </c>
      <c r="CY100" s="372"/>
      <c r="CZ100" s="117"/>
      <c r="DA100" s="374"/>
      <c r="DB100" s="117"/>
      <c r="DC100" s="374"/>
      <c r="DD100" s="375"/>
      <c r="DE100" s="117"/>
      <c r="DF100" s="117"/>
      <c r="DG100" s="372"/>
      <c r="DH100" s="376"/>
      <c r="DI100" s="377"/>
      <c r="DJ100" s="372"/>
      <c r="DK100" s="372">
        <v>-808.90000000029977</v>
      </c>
      <c r="DL100" s="372">
        <v>14547.309999999996</v>
      </c>
      <c r="DM100" s="372">
        <v>13738.409999999696</v>
      </c>
      <c r="DN100" s="372">
        <v>-131512.90000000031</v>
      </c>
      <c r="DO100" s="372">
        <v>0.3099999999958527</v>
      </c>
      <c r="DP100" s="372">
        <v>-131512.59000000032</v>
      </c>
      <c r="DQ100" s="373"/>
      <c r="DR100" s="372"/>
      <c r="DS100" s="378"/>
      <c r="DT100" s="378"/>
    </row>
    <row r="101" spans="1:124" ht="15">
      <c r="A101" s="371">
        <v>800</v>
      </c>
      <c r="B101" s="381">
        <v>9163025</v>
      </c>
      <c r="C101" s="68">
        <v>3025</v>
      </c>
      <c r="D101" s="120"/>
      <c r="E101" s="120" t="s">
        <v>237</v>
      </c>
      <c r="F101" s="120"/>
      <c r="G101" s="120"/>
      <c r="H101" s="68"/>
      <c r="I101" s="372">
        <v>-335766.40999999992</v>
      </c>
      <c r="J101" s="372">
        <v>0</v>
      </c>
      <c r="K101" s="372">
        <v>0</v>
      </c>
      <c r="L101" s="372">
        <v>24806.22</v>
      </c>
      <c r="M101" s="372">
        <v>50000</v>
      </c>
      <c r="N101" s="372">
        <v>0</v>
      </c>
      <c r="O101" s="372">
        <v>-260960.18999999994</v>
      </c>
      <c r="P101" s="379"/>
      <c r="Q101" s="372">
        <v>1059380</v>
      </c>
      <c r="R101" s="372">
        <v>0</v>
      </c>
      <c r="S101" s="372">
        <v>97055</v>
      </c>
      <c r="T101" s="372">
        <v>0</v>
      </c>
      <c r="U101" s="372">
        <v>24690</v>
      </c>
      <c r="V101" s="372">
        <v>61669</v>
      </c>
      <c r="W101" s="372">
        <v>0</v>
      </c>
      <c r="X101" s="372">
        <v>1500</v>
      </c>
      <c r="Y101" s="372">
        <v>47297</v>
      </c>
      <c r="Z101" s="372">
        <v>2500</v>
      </c>
      <c r="AA101" s="372">
        <v>0</v>
      </c>
      <c r="AB101" s="372">
        <v>0</v>
      </c>
      <c r="AC101" s="372">
        <v>17000</v>
      </c>
      <c r="AD101" s="372">
        <v>0</v>
      </c>
      <c r="AE101" s="372">
        <v>0</v>
      </c>
      <c r="AF101" s="372">
        <v>0</v>
      </c>
      <c r="AG101" s="372">
        <v>0</v>
      </c>
      <c r="AH101" s="372">
        <v>0</v>
      </c>
      <c r="AI101" s="372">
        <v>0</v>
      </c>
      <c r="AJ101" s="372">
        <v>0</v>
      </c>
      <c r="AK101" s="372">
        <v>0</v>
      </c>
      <c r="AL101" s="372">
        <v>1311091</v>
      </c>
      <c r="AM101" s="379"/>
      <c r="AN101" s="372">
        <v>641264</v>
      </c>
      <c r="AO101" s="372">
        <v>2000</v>
      </c>
      <c r="AP101" s="372">
        <v>268034</v>
      </c>
      <c r="AQ101" s="372">
        <v>5378</v>
      </c>
      <c r="AR101" s="372">
        <v>64879</v>
      </c>
      <c r="AS101" s="372">
        <v>0</v>
      </c>
      <c r="AT101" s="372">
        <v>53051</v>
      </c>
      <c r="AU101" s="372">
        <v>4565</v>
      </c>
      <c r="AV101" s="372">
        <v>5000</v>
      </c>
      <c r="AW101" s="372">
        <v>576</v>
      </c>
      <c r="AX101" s="372">
        <v>0</v>
      </c>
      <c r="AY101" s="372">
        <v>17611</v>
      </c>
      <c r="AZ101" s="372">
        <v>4873</v>
      </c>
      <c r="BA101" s="372">
        <v>24500</v>
      </c>
      <c r="BB101" s="372">
        <v>3100</v>
      </c>
      <c r="BC101" s="372">
        <v>23000</v>
      </c>
      <c r="BD101" s="372">
        <v>15594</v>
      </c>
      <c r="BE101" s="372">
        <v>2200</v>
      </c>
      <c r="BF101" s="372">
        <v>52620</v>
      </c>
      <c r="BG101" s="372">
        <v>3526</v>
      </c>
      <c r="BH101" s="372">
        <v>0</v>
      </c>
      <c r="BI101" s="372">
        <v>5500</v>
      </c>
      <c r="BJ101" s="372">
        <v>1016</v>
      </c>
      <c r="BK101" s="372">
        <v>0</v>
      </c>
      <c r="BL101" s="372">
        <v>0</v>
      </c>
      <c r="BM101" s="372">
        <v>5887</v>
      </c>
      <c r="BN101" s="372">
        <v>0</v>
      </c>
      <c r="BO101" s="372">
        <v>1930</v>
      </c>
      <c r="BP101" s="372">
        <v>10518</v>
      </c>
      <c r="BQ101" s="372">
        <v>5000</v>
      </c>
      <c r="BR101" s="372">
        <v>57232</v>
      </c>
      <c r="BS101" s="372">
        <v>1000</v>
      </c>
      <c r="BT101" s="372">
        <v>27100</v>
      </c>
      <c r="BU101" s="372">
        <v>12585</v>
      </c>
      <c r="BV101" s="372">
        <v>0</v>
      </c>
      <c r="BW101" s="372">
        <v>0</v>
      </c>
      <c r="BX101" s="372">
        <v>0</v>
      </c>
      <c r="BY101" s="372">
        <v>0</v>
      </c>
      <c r="BZ101" s="372">
        <v>0</v>
      </c>
      <c r="CA101" s="372">
        <v>1319539</v>
      </c>
      <c r="CB101" s="379"/>
      <c r="CC101" s="372">
        <v>6228</v>
      </c>
      <c r="CD101" s="372">
        <v>0</v>
      </c>
      <c r="CE101" s="372">
        <v>0</v>
      </c>
      <c r="CF101" s="372">
        <v>6228</v>
      </c>
      <c r="CG101" s="379"/>
      <c r="CH101" s="372">
        <v>0</v>
      </c>
      <c r="CI101" s="372">
        <v>81034</v>
      </c>
      <c r="CJ101" s="372">
        <v>0</v>
      </c>
      <c r="CK101" s="372">
        <v>0</v>
      </c>
      <c r="CL101" s="372">
        <v>0</v>
      </c>
      <c r="CM101" s="372">
        <v>0</v>
      </c>
      <c r="CN101" s="372">
        <v>0</v>
      </c>
      <c r="CO101" s="372">
        <v>0</v>
      </c>
      <c r="CP101" s="372">
        <v>81034</v>
      </c>
      <c r="CQ101" s="380"/>
      <c r="CR101" s="372">
        <v>-344214.40999999992</v>
      </c>
      <c r="CS101" s="372">
        <v>0</v>
      </c>
      <c r="CT101" s="372">
        <v>0</v>
      </c>
      <c r="CU101" s="372">
        <v>0.22000000000116415</v>
      </c>
      <c r="CV101" s="372">
        <v>0</v>
      </c>
      <c r="CW101" s="372">
        <v>0</v>
      </c>
      <c r="CX101" s="372">
        <v>-344214.18999999994</v>
      </c>
      <c r="CY101" s="372"/>
      <c r="CZ101" s="117"/>
      <c r="DA101" s="374"/>
      <c r="DB101" s="117"/>
      <c r="DC101" s="374"/>
      <c r="DD101" s="375"/>
      <c r="DE101" s="117"/>
      <c r="DF101" s="117"/>
      <c r="DG101" s="372"/>
      <c r="DH101" s="376"/>
      <c r="DI101" s="377"/>
      <c r="DJ101" s="372"/>
      <c r="DK101" s="372">
        <v>141947.19000000003</v>
      </c>
      <c r="DL101" s="372">
        <v>12494.130000000001</v>
      </c>
      <c r="DM101" s="372">
        <v>154441.32000000004</v>
      </c>
      <c r="DN101" s="372">
        <v>91039.190000000031</v>
      </c>
      <c r="DO101" s="372">
        <v>0.13000000000101863</v>
      </c>
      <c r="DP101" s="372">
        <v>91039.320000000036</v>
      </c>
      <c r="DQ101" s="373"/>
      <c r="DR101" s="372"/>
      <c r="DS101" s="378"/>
      <c r="DT101" s="378"/>
    </row>
    <row r="102" spans="1:124" ht="14.25">
      <c r="A102" s="371">
        <v>665</v>
      </c>
      <c r="B102" s="381">
        <v>9163039</v>
      </c>
      <c r="C102" s="68">
        <v>3039</v>
      </c>
      <c r="D102" s="120"/>
      <c r="E102" s="120" t="s">
        <v>235</v>
      </c>
      <c r="F102" s="120"/>
      <c r="G102" s="120"/>
      <c r="H102" s="68"/>
      <c r="I102" s="372">
        <v>204391.34999999995</v>
      </c>
      <c r="J102" s="372">
        <v>659.65</v>
      </c>
      <c r="K102" s="372">
        <v>0</v>
      </c>
      <c r="L102" s="372">
        <v>55.059999999999491</v>
      </c>
      <c r="M102" s="372">
        <v>0</v>
      </c>
      <c r="N102" s="372">
        <v>0</v>
      </c>
      <c r="O102" s="372">
        <v>205106.05999999994</v>
      </c>
      <c r="P102" s="372"/>
      <c r="Q102" s="372">
        <v>612283</v>
      </c>
      <c r="R102" s="372">
        <v>0</v>
      </c>
      <c r="S102" s="372">
        <v>32698</v>
      </c>
      <c r="T102" s="372">
        <v>0</v>
      </c>
      <c r="U102" s="372">
        <v>9300</v>
      </c>
      <c r="V102" s="372">
        <v>35401</v>
      </c>
      <c r="W102" s="372">
        <v>0</v>
      </c>
      <c r="X102" s="372">
        <v>0</v>
      </c>
      <c r="Y102" s="372">
        <v>12000</v>
      </c>
      <c r="Z102" s="372">
        <v>0</v>
      </c>
      <c r="AA102" s="372">
        <v>0</v>
      </c>
      <c r="AB102" s="372">
        <v>0</v>
      </c>
      <c r="AC102" s="372">
        <v>0</v>
      </c>
      <c r="AD102" s="372">
        <v>0</v>
      </c>
      <c r="AE102" s="372">
        <v>0</v>
      </c>
      <c r="AF102" s="372">
        <v>0</v>
      </c>
      <c r="AG102" s="372">
        <v>0</v>
      </c>
      <c r="AH102" s="372">
        <v>0</v>
      </c>
      <c r="AI102" s="372">
        <v>0</v>
      </c>
      <c r="AJ102" s="372">
        <v>0</v>
      </c>
      <c r="AK102" s="372">
        <v>0</v>
      </c>
      <c r="AL102" s="372">
        <v>701682</v>
      </c>
      <c r="AM102" s="372"/>
      <c r="AN102" s="372">
        <v>371321</v>
      </c>
      <c r="AO102" s="372">
        <v>3000</v>
      </c>
      <c r="AP102" s="372">
        <v>196291</v>
      </c>
      <c r="AQ102" s="372">
        <v>0</v>
      </c>
      <c r="AR102" s="372">
        <v>45423</v>
      </c>
      <c r="AS102" s="372">
        <v>0</v>
      </c>
      <c r="AT102" s="372">
        <v>21684</v>
      </c>
      <c r="AU102" s="372">
        <v>2850</v>
      </c>
      <c r="AV102" s="372">
        <v>12000</v>
      </c>
      <c r="AW102" s="372">
        <v>284</v>
      </c>
      <c r="AX102" s="372">
        <v>0</v>
      </c>
      <c r="AY102" s="372">
        <v>6210</v>
      </c>
      <c r="AZ102" s="372">
        <v>2700</v>
      </c>
      <c r="BA102" s="372">
        <v>21000</v>
      </c>
      <c r="BB102" s="372">
        <v>3000</v>
      </c>
      <c r="BC102" s="372">
        <v>11000</v>
      </c>
      <c r="BD102" s="372">
        <v>3593</v>
      </c>
      <c r="BE102" s="372">
        <v>4100</v>
      </c>
      <c r="BF102" s="372">
        <v>36174</v>
      </c>
      <c r="BG102" s="372">
        <v>4300</v>
      </c>
      <c r="BH102" s="372">
        <v>0</v>
      </c>
      <c r="BI102" s="372">
        <v>11500</v>
      </c>
      <c r="BJ102" s="372">
        <v>0</v>
      </c>
      <c r="BK102" s="372">
        <v>0</v>
      </c>
      <c r="BL102" s="372">
        <v>0</v>
      </c>
      <c r="BM102" s="372">
        <v>4023</v>
      </c>
      <c r="BN102" s="372">
        <v>0</v>
      </c>
      <c r="BO102" s="372">
        <v>1800</v>
      </c>
      <c r="BP102" s="372">
        <v>5175</v>
      </c>
      <c r="BQ102" s="372">
        <v>0</v>
      </c>
      <c r="BR102" s="372">
        <v>27592</v>
      </c>
      <c r="BS102" s="372">
        <v>10000</v>
      </c>
      <c r="BT102" s="372">
        <v>27440</v>
      </c>
      <c r="BU102" s="372">
        <v>20986</v>
      </c>
      <c r="BV102" s="372">
        <v>0</v>
      </c>
      <c r="BW102" s="372">
        <v>0</v>
      </c>
      <c r="BX102" s="372">
        <v>0</v>
      </c>
      <c r="BY102" s="372">
        <v>0</v>
      </c>
      <c r="BZ102" s="372">
        <v>0</v>
      </c>
      <c r="CA102" s="372">
        <v>853446</v>
      </c>
      <c r="CB102" s="372"/>
      <c r="CC102" s="372">
        <v>5046</v>
      </c>
      <c r="CD102" s="372">
        <v>0</v>
      </c>
      <c r="CE102" s="372">
        <v>0</v>
      </c>
      <c r="CF102" s="372">
        <v>5046</v>
      </c>
      <c r="CG102" s="372"/>
      <c r="CH102" s="372">
        <v>0</v>
      </c>
      <c r="CI102" s="372">
        <v>5101</v>
      </c>
      <c r="CJ102" s="372">
        <v>0</v>
      </c>
      <c r="CK102" s="372">
        <v>0</v>
      </c>
      <c r="CL102" s="372">
        <v>0</v>
      </c>
      <c r="CM102" s="372">
        <v>0</v>
      </c>
      <c r="CN102" s="372">
        <v>0</v>
      </c>
      <c r="CO102" s="372">
        <v>0</v>
      </c>
      <c r="CP102" s="372">
        <v>5101</v>
      </c>
      <c r="CQ102" s="372"/>
      <c r="CR102" s="372">
        <v>53286.999999999942</v>
      </c>
      <c r="CS102" s="372">
        <v>0</v>
      </c>
      <c r="CT102" s="372">
        <v>0</v>
      </c>
      <c r="CU102" s="372">
        <v>5.9999999999490683E-2</v>
      </c>
      <c r="CV102" s="372">
        <v>0</v>
      </c>
      <c r="CW102" s="372">
        <v>0</v>
      </c>
      <c r="CX102" s="372">
        <v>53287.059999999939</v>
      </c>
      <c r="CY102" s="372"/>
      <c r="CZ102" s="117"/>
      <c r="DA102" s="374"/>
      <c r="DB102" s="117"/>
      <c r="DC102" s="374"/>
      <c r="DD102" s="375"/>
      <c r="DE102" s="117"/>
      <c r="DF102" s="117"/>
      <c r="DG102" s="372"/>
      <c r="DH102" s="376"/>
      <c r="DI102" s="377"/>
      <c r="DJ102" s="372"/>
      <c r="DK102" s="372">
        <v>-47265.939999999806</v>
      </c>
      <c r="DL102" s="372">
        <v>1239.8700000000001</v>
      </c>
      <c r="DM102" s="372">
        <v>-46026.069999999803</v>
      </c>
      <c r="DN102" s="372">
        <v>-126518.9399999998</v>
      </c>
      <c r="DO102" s="372">
        <v>-0.12999999999988177</v>
      </c>
      <c r="DP102" s="372">
        <v>-126519.0699999998</v>
      </c>
      <c r="DQ102" s="373"/>
      <c r="DR102" s="372"/>
      <c r="DS102" s="378"/>
      <c r="DT102" s="378"/>
    </row>
    <row r="103" spans="1:124" ht="12.75" customHeight="1">
      <c r="A103" s="371">
        <v>759</v>
      </c>
      <c r="B103" s="381">
        <v>9163063</v>
      </c>
      <c r="C103" s="68">
        <v>3063</v>
      </c>
      <c r="D103" s="120"/>
      <c r="E103" s="120" t="s">
        <v>267</v>
      </c>
      <c r="F103" s="120"/>
      <c r="G103" s="120"/>
      <c r="H103" s="68"/>
      <c r="I103" s="372">
        <v>-79936.36</v>
      </c>
      <c r="J103" s="372">
        <v>2480.38</v>
      </c>
      <c r="K103" s="372">
        <v>0</v>
      </c>
      <c r="L103" s="372">
        <v>775.16000000000167</v>
      </c>
      <c r="M103" s="372">
        <v>0</v>
      </c>
      <c r="N103" s="372">
        <v>0</v>
      </c>
      <c r="O103" s="372">
        <v>-76680.819999999992</v>
      </c>
      <c r="P103" s="372"/>
      <c r="Q103" s="372">
        <v>548065</v>
      </c>
      <c r="R103" s="372">
        <v>0</v>
      </c>
      <c r="S103" s="372">
        <v>37102</v>
      </c>
      <c r="T103" s="372">
        <v>0</v>
      </c>
      <c r="U103" s="372">
        <v>16640</v>
      </c>
      <c r="V103" s="372">
        <v>37698</v>
      </c>
      <c r="W103" s="372">
        <v>0</v>
      </c>
      <c r="X103" s="372">
        <v>0</v>
      </c>
      <c r="Y103" s="372">
        <v>31680</v>
      </c>
      <c r="Z103" s="372">
        <v>9620</v>
      </c>
      <c r="AA103" s="372">
        <v>0</v>
      </c>
      <c r="AB103" s="372">
        <v>0</v>
      </c>
      <c r="AC103" s="372">
        <v>2000</v>
      </c>
      <c r="AD103" s="372">
        <v>3000</v>
      </c>
      <c r="AE103" s="372">
        <v>0</v>
      </c>
      <c r="AF103" s="372">
        <v>0</v>
      </c>
      <c r="AG103" s="372">
        <v>0</v>
      </c>
      <c r="AH103" s="372">
        <v>0</v>
      </c>
      <c r="AI103" s="372">
        <v>0</v>
      </c>
      <c r="AJ103" s="372">
        <v>0</v>
      </c>
      <c r="AK103" s="372">
        <v>0</v>
      </c>
      <c r="AL103" s="372">
        <v>685805</v>
      </c>
      <c r="AM103" s="372"/>
      <c r="AN103" s="372">
        <v>367681</v>
      </c>
      <c r="AO103" s="372">
        <v>1000</v>
      </c>
      <c r="AP103" s="372">
        <v>131830</v>
      </c>
      <c r="AQ103" s="372">
        <v>0</v>
      </c>
      <c r="AR103" s="372">
        <v>49772</v>
      </c>
      <c r="AS103" s="372">
        <v>16062</v>
      </c>
      <c r="AT103" s="372">
        <v>41636</v>
      </c>
      <c r="AU103" s="372">
        <v>3250</v>
      </c>
      <c r="AV103" s="372">
        <v>2067</v>
      </c>
      <c r="AW103" s="372">
        <v>259</v>
      </c>
      <c r="AX103" s="372">
        <v>3922</v>
      </c>
      <c r="AY103" s="372">
        <v>8476</v>
      </c>
      <c r="AZ103" s="372">
        <v>476</v>
      </c>
      <c r="BA103" s="372">
        <v>15683</v>
      </c>
      <c r="BB103" s="372">
        <v>2566</v>
      </c>
      <c r="BC103" s="372">
        <v>9994</v>
      </c>
      <c r="BD103" s="372">
        <v>5613</v>
      </c>
      <c r="BE103" s="372">
        <v>3494</v>
      </c>
      <c r="BF103" s="372">
        <v>27850</v>
      </c>
      <c r="BG103" s="372">
        <v>0</v>
      </c>
      <c r="BH103" s="372">
        <v>0</v>
      </c>
      <c r="BI103" s="372">
        <v>0</v>
      </c>
      <c r="BJ103" s="372">
        <v>5000</v>
      </c>
      <c r="BK103" s="372">
        <v>0</v>
      </c>
      <c r="BL103" s="372">
        <v>0</v>
      </c>
      <c r="BM103" s="372">
        <v>3735</v>
      </c>
      <c r="BN103" s="372">
        <v>0</v>
      </c>
      <c r="BO103" s="372">
        <v>1020</v>
      </c>
      <c r="BP103" s="372">
        <v>4730</v>
      </c>
      <c r="BQ103" s="372">
        <v>0</v>
      </c>
      <c r="BR103" s="372">
        <v>15270</v>
      </c>
      <c r="BS103" s="372">
        <v>3000</v>
      </c>
      <c r="BT103" s="372">
        <v>7243</v>
      </c>
      <c r="BU103" s="372">
        <v>8692</v>
      </c>
      <c r="BV103" s="372">
        <v>0</v>
      </c>
      <c r="BW103" s="372">
        <v>0</v>
      </c>
      <c r="BX103" s="372">
        <v>0</v>
      </c>
      <c r="BY103" s="372">
        <v>0</v>
      </c>
      <c r="BZ103" s="372">
        <v>0</v>
      </c>
      <c r="CA103" s="372">
        <v>740321</v>
      </c>
      <c r="CB103" s="372"/>
      <c r="CC103" s="372">
        <v>4923</v>
      </c>
      <c r="CD103" s="372">
        <v>0</v>
      </c>
      <c r="CE103" s="372">
        <v>0</v>
      </c>
      <c r="CF103" s="372">
        <v>4923</v>
      </c>
      <c r="CG103" s="372"/>
      <c r="CH103" s="372">
        <v>0</v>
      </c>
      <c r="CI103" s="372">
        <v>5698</v>
      </c>
      <c r="CJ103" s="372">
        <v>0</v>
      </c>
      <c r="CK103" s="372">
        <v>0</v>
      </c>
      <c r="CL103" s="372">
        <v>0</v>
      </c>
      <c r="CM103" s="372">
        <v>0</v>
      </c>
      <c r="CN103" s="372">
        <v>0</v>
      </c>
      <c r="CO103" s="372">
        <v>0</v>
      </c>
      <c r="CP103" s="372">
        <v>5698</v>
      </c>
      <c r="CQ103" s="372"/>
      <c r="CR103" s="372">
        <v>-131971.97999999998</v>
      </c>
      <c r="CS103" s="372">
        <v>0</v>
      </c>
      <c r="CT103" s="372">
        <v>0</v>
      </c>
      <c r="CU103" s="372">
        <v>0.16000000000167347</v>
      </c>
      <c r="CV103" s="372">
        <v>0</v>
      </c>
      <c r="CW103" s="372">
        <v>0</v>
      </c>
      <c r="CX103" s="372">
        <v>-131971.81999999998</v>
      </c>
      <c r="CY103" s="372"/>
      <c r="CZ103" s="117"/>
      <c r="DA103" s="374"/>
      <c r="DB103" s="117"/>
      <c r="DC103" s="374"/>
      <c r="DD103" s="375"/>
      <c r="DE103" s="117"/>
      <c r="DF103" s="117"/>
      <c r="DG103" s="372"/>
      <c r="DH103" s="376"/>
      <c r="DI103" s="377"/>
      <c r="DJ103" s="372"/>
      <c r="DK103" s="372">
        <v>28034.139999999679</v>
      </c>
      <c r="DL103" s="372">
        <v>9378.2199999999993</v>
      </c>
      <c r="DM103" s="372">
        <v>37412.35999999968</v>
      </c>
      <c r="DN103" s="372">
        <v>7584.1399999996793</v>
      </c>
      <c r="DO103" s="372">
        <v>0.21999999999934516</v>
      </c>
      <c r="DP103" s="372">
        <v>7584.3599999996786</v>
      </c>
      <c r="DQ103" s="373"/>
      <c r="DR103" s="372"/>
      <c r="DS103" s="378"/>
      <c r="DT103" s="378"/>
    </row>
    <row r="104" spans="1:124" ht="14.25">
      <c r="A104" s="371">
        <v>558</v>
      </c>
      <c r="B104" s="381">
        <v>9162042</v>
      </c>
      <c r="C104" s="68">
        <v>2042</v>
      </c>
      <c r="D104" s="120"/>
      <c r="E104" s="120" t="s">
        <v>943</v>
      </c>
      <c r="F104" s="120"/>
      <c r="G104" s="120"/>
      <c r="H104" s="68"/>
      <c r="I104" s="372">
        <v>-78904.95999999973</v>
      </c>
      <c r="J104" s="372">
        <v>27787.579999999998</v>
      </c>
      <c r="K104" s="372">
        <v>0</v>
      </c>
      <c r="L104" s="372">
        <v>15948.490000000002</v>
      </c>
      <c r="M104" s="372">
        <v>0</v>
      </c>
      <c r="N104" s="372">
        <v>0</v>
      </c>
      <c r="O104" s="372">
        <v>-35168.889999999723</v>
      </c>
      <c r="P104" s="372"/>
      <c r="Q104" s="372">
        <v>1109109</v>
      </c>
      <c r="R104" s="372">
        <v>0</v>
      </c>
      <c r="S104" s="372">
        <v>59842</v>
      </c>
      <c r="T104" s="372">
        <v>0</v>
      </c>
      <c r="U104" s="372">
        <v>32140</v>
      </c>
      <c r="V104" s="372">
        <v>64159</v>
      </c>
      <c r="W104" s="372">
        <v>0</v>
      </c>
      <c r="X104" s="372">
        <v>0</v>
      </c>
      <c r="Y104" s="372">
        <v>2000</v>
      </c>
      <c r="Z104" s="372">
        <v>0</v>
      </c>
      <c r="AA104" s="372">
        <v>0</v>
      </c>
      <c r="AB104" s="372">
        <v>0</v>
      </c>
      <c r="AC104" s="372">
        <v>0</v>
      </c>
      <c r="AD104" s="372">
        <v>0</v>
      </c>
      <c r="AE104" s="372">
        <v>0</v>
      </c>
      <c r="AF104" s="372">
        <v>0</v>
      </c>
      <c r="AG104" s="372">
        <v>0</v>
      </c>
      <c r="AH104" s="372">
        <v>0</v>
      </c>
      <c r="AI104" s="372">
        <v>0</v>
      </c>
      <c r="AJ104" s="372">
        <v>0</v>
      </c>
      <c r="AK104" s="372">
        <v>0</v>
      </c>
      <c r="AL104" s="372">
        <v>1267250</v>
      </c>
      <c r="AM104" s="372"/>
      <c r="AN104" s="372">
        <v>697579</v>
      </c>
      <c r="AO104" s="372">
        <v>3000</v>
      </c>
      <c r="AP104" s="372">
        <v>282695</v>
      </c>
      <c r="AQ104" s="372">
        <v>38815</v>
      </c>
      <c r="AR104" s="372">
        <v>76513</v>
      </c>
      <c r="AS104" s="372">
        <v>0</v>
      </c>
      <c r="AT104" s="372">
        <v>29017</v>
      </c>
      <c r="AU104" s="372">
        <v>6071</v>
      </c>
      <c r="AV104" s="372">
        <v>7550</v>
      </c>
      <c r="AW104" s="372">
        <v>448</v>
      </c>
      <c r="AX104" s="372">
        <v>0</v>
      </c>
      <c r="AY104" s="372">
        <v>5700</v>
      </c>
      <c r="AZ104" s="372">
        <v>6865</v>
      </c>
      <c r="BA104" s="372">
        <v>2000</v>
      </c>
      <c r="BB104" s="372">
        <v>5000</v>
      </c>
      <c r="BC104" s="372">
        <v>27300</v>
      </c>
      <c r="BD104" s="372">
        <v>18214</v>
      </c>
      <c r="BE104" s="372">
        <v>10025</v>
      </c>
      <c r="BF104" s="372">
        <v>109537</v>
      </c>
      <c r="BG104" s="372">
        <v>4500</v>
      </c>
      <c r="BH104" s="372">
        <v>0</v>
      </c>
      <c r="BI104" s="372">
        <v>300</v>
      </c>
      <c r="BJ104" s="372">
        <v>1800</v>
      </c>
      <c r="BK104" s="372">
        <v>8000</v>
      </c>
      <c r="BL104" s="372">
        <v>0</v>
      </c>
      <c r="BM104" s="372">
        <v>0</v>
      </c>
      <c r="BN104" s="372">
        <v>0</v>
      </c>
      <c r="BO104" s="372">
        <v>3412</v>
      </c>
      <c r="BP104" s="372">
        <v>8181</v>
      </c>
      <c r="BQ104" s="372">
        <v>0</v>
      </c>
      <c r="BR104" s="372">
        <v>47703</v>
      </c>
      <c r="BS104" s="372">
        <v>15000</v>
      </c>
      <c r="BT104" s="372">
        <v>2500</v>
      </c>
      <c r="BU104" s="372">
        <v>30466</v>
      </c>
      <c r="BV104" s="372">
        <v>0</v>
      </c>
      <c r="BW104" s="372">
        <v>0</v>
      </c>
      <c r="BX104" s="372">
        <v>0</v>
      </c>
      <c r="BY104" s="372">
        <v>0</v>
      </c>
      <c r="BZ104" s="372">
        <v>0</v>
      </c>
      <c r="CA104" s="372">
        <v>1448191</v>
      </c>
      <c r="CB104" s="372"/>
      <c r="CC104" s="372">
        <v>9778</v>
      </c>
      <c r="CD104" s="372">
        <v>0</v>
      </c>
      <c r="CE104" s="372">
        <v>0</v>
      </c>
      <c r="CF104" s="372">
        <v>9778</v>
      </c>
      <c r="CG104" s="372"/>
      <c r="CH104" s="372">
        <v>0</v>
      </c>
      <c r="CI104" s="372">
        <v>25726</v>
      </c>
      <c r="CJ104" s="372">
        <v>0</v>
      </c>
      <c r="CK104" s="372">
        <v>0</v>
      </c>
      <c r="CL104" s="372">
        <v>0</v>
      </c>
      <c r="CM104" s="372">
        <v>0</v>
      </c>
      <c r="CN104" s="372">
        <v>0</v>
      </c>
      <c r="CO104" s="372">
        <v>0</v>
      </c>
      <c r="CP104" s="372">
        <v>25726</v>
      </c>
      <c r="CQ104" s="372"/>
      <c r="CR104" s="372">
        <v>-232058.37999999971</v>
      </c>
      <c r="CS104" s="372">
        <v>0</v>
      </c>
      <c r="CT104" s="372">
        <v>0</v>
      </c>
      <c r="CU104" s="372">
        <v>0.49000000000160071</v>
      </c>
      <c r="CV104" s="372">
        <v>0</v>
      </c>
      <c r="CW104" s="372">
        <v>0</v>
      </c>
      <c r="CX104" s="372">
        <v>-232057.88999999972</v>
      </c>
      <c r="CY104" s="372"/>
      <c r="CZ104" s="117"/>
      <c r="DA104" s="374"/>
      <c r="DB104" s="117"/>
      <c r="DC104" s="374"/>
      <c r="DD104" s="375"/>
      <c r="DE104" s="117"/>
      <c r="DF104" s="117"/>
      <c r="DG104" s="372"/>
      <c r="DH104" s="376"/>
      <c r="DI104" s="377"/>
      <c r="DJ104" s="372"/>
      <c r="DK104" s="372">
        <v>383971.08999999991</v>
      </c>
      <c r="DL104" s="372">
        <v>5168.33</v>
      </c>
      <c r="DM104" s="372">
        <v>389139.41999999993</v>
      </c>
      <c r="DN104" s="372">
        <v>207494.08999999991</v>
      </c>
      <c r="DO104" s="372">
        <v>0.32999999999992724</v>
      </c>
      <c r="DP104" s="372">
        <v>207494.4199999999</v>
      </c>
      <c r="DQ104" s="373"/>
      <c r="DR104" s="372"/>
      <c r="DS104" s="378"/>
      <c r="DT104" s="378"/>
    </row>
    <row r="105" spans="1:124" ht="14.25">
      <c r="A105" s="371">
        <v>837</v>
      </c>
      <c r="B105" s="381">
        <v>9162102</v>
      </c>
      <c r="C105" s="68">
        <v>2102</v>
      </c>
      <c r="D105" s="120"/>
      <c r="E105" s="120" t="s">
        <v>270</v>
      </c>
      <c r="F105" s="120"/>
      <c r="G105" s="120"/>
      <c r="H105" s="68"/>
      <c r="I105" s="372">
        <v>50150.879999999968</v>
      </c>
      <c r="J105" s="372">
        <v>14315.51</v>
      </c>
      <c r="K105" s="372">
        <v>0</v>
      </c>
      <c r="L105" s="372">
        <v>29719.809999999998</v>
      </c>
      <c r="M105" s="372">
        <v>0</v>
      </c>
      <c r="N105" s="372">
        <v>0</v>
      </c>
      <c r="O105" s="372">
        <v>94186.199999999968</v>
      </c>
      <c r="P105" s="372"/>
      <c r="Q105" s="372">
        <v>425253</v>
      </c>
      <c r="R105" s="372">
        <v>0</v>
      </c>
      <c r="S105" s="372">
        <v>4129</v>
      </c>
      <c r="T105" s="372">
        <v>0</v>
      </c>
      <c r="U105" s="372">
        <v>13950</v>
      </c>
      <c r="V105" s="372">
        <v>23248</v>
      </c>
      <c r="W105" s="372">
        <v>0</v>
      </c>
      <c r="X105" s="372">
        <v>0</v>
      </c>
      <c r="Y105" s="372">
        <v>2500</v>
      </c>
      <c r="Z105" s="372">
        <v>0</v>
      </c>
      <c r="AA105" s="372">
        <v>0</v>
      </c>
      <c r="AB105" s="372">
        <v>0</v>
      </c>
      <c r="AC105" s="372">
        <v>0</v>
      </c>
      <c r="AD105" s="372">
        <v>0</v>
      </c>
      <c r="AE105" s="372">
        <v>0</v>
      </c>
      <c r="AF105" s="372">
        <v>0</v>
      </c>
      <c r="AG105" s="372">
        <v>0</v>
      </c>
      <c r="AH105" s="372">
        <v>0</v>
      </c>
      <c r="AI105" s="372">
        <v>0</v>
      </c>
      <c r="AJ105" s="372">
        <v>0</v>
      </c>
      <c r="AK105" s="372">
        <v>0</v>
      </c>
      <c r="AL105" s="372">
        <v>469080</v>
      </c>
      <c r="AM105" s="372"/>
      <c r="AN105" s="372">
        <v>243567</v>
      </c>
      <c r="AO105" s="372">
        <v>5000</v>
      </c>
      <c r="AP105" s="372">
        <v>48897</v>
      </c>
      <c r="AQ105" s="372">
        <v>9502</v>
      </c>
      <c r="AR105" s="372">
        <v>42662</v>
      </c>
      <c r="AS105" s="372">
        <v>0</v>
      </c>
      <c r="AT105" s="372">
        <v>5581</v>
      </c>
      <c r="AU105" s="372">
        <v>2104</v>
      </c>
      <c r="AV105" s="372">
        <v>2000</v>
      </c>
      <c r="AW105" s="372">
        <v>3793</v>
      </c>
      <c r="AX105" s="372">
        <v>920</v>
      </c>
      <c r="AY105" s="372">
        <v>5135</v>
      </c>
      <c r="AZ105" s="372">
        <v>3200</v>
      </c>
      <c r="BA105" s="372">
        <v>1800</v>
      </c>
      <c r="BB105" s="372">
        <v>1000</v>
      </c>
      <c r="BC105" s="372">
        <v>4425</v>
      </c>
      <c r="BD105" s="372">
        <v>8109</v>
      </c>
      <c r="BE105" s="372">
        <v>12398</v>
      </c>
      <c r="BF105" s="372">
        <v>37667</v>
      </c>
      <c r="BG105" s="372">
        <v>2300</v>
      </c>
      <c r="BH105" s="372">
        <v>1055</v>
      </c>
      <c r="BI105" s="372">
        <v>2500</v>
      </c>
      <c r="BJ105" s="372">
        <v>3250</v>
      </c>
      <c r="BK105" s="372">
        <v>2500</v>
      </c>
      <c r="BL105" s="372">
        <v>945</v>
      </c>
      <c r="BM105" s="372">
        <v>3650</v>
      </c>
      <c r="BN105" s="372">
        <v>0</v>
      </c>
      <c r="BO105" s="372">
        <v>2180</v>
      </c>
      <c r="BP105" s="372">
        <v>2059</v>
      </c>
      <c r="BQ105" s="372">
        <v>0</v>
      </c>
      <c r="BR105" s="372">
        <v>13572</v>
      </c>
      <c r="BS105" s="372">
        <v>0</v>
      </c>
      <c r="BT105" s="372">
        <v>8170</v>
      </c>
      <c r="BU105" s="372">
        <v>14057</v>
      </c>
      <c r="BV105" s="372">
        <v>0</v>
      </c>
      <c r="BW105" s="372">
        <v>0</v>
      </c>
      <c r="BX105" s="372">
        <v>0</v>
      </c>
      <c r="BY105" s="372">
        <v>0</v>
      </c>
      <c r="BZ105" s="372">
        <v>0</v>
      </c>
      <c r="CA105" s="372">
        <v>493998</v>
      </c>
      <c r="CB105" s="372"/>
      <c r="CC105" s="372">
        <v>4467</v>
      </c>
      <c r="CD105" s="372">
        <v>0</v>
      </c>
      <c r="CE105" s="372">
        <v>0</v>
      </c>
      <c r="CF105" s="372">
        <v>4467</v>
      </c>
      <c r="CG105" s="372"/>
      <c r="CH105" s="372">
        <v>0</v>
      </c>
      <c r="CI105" s="372">
        <v>34187</v>
      </c>
      <c r="CJ105" s="372">
        <v>0</v>
      </c>
      <c r="CK105" s="372">
        <v>0</v>
      </c>
      <c r="CL105" s="372">
        <v>0</v>
      </c>
      <c r="CM105" s="372">
        <v>0</v>
      </c>
      <c r="CN105" s="372">
        <v>0</v>
      </c>
      <c r="CO105" s="372">
        <v>0</v>
      </c>
      <c r="CP105" s="372">
        <v>34187</v>
      </c>
      <c r="CQ105" s="372"/>
      <c r="CR105" s="372">
        <v>39548.38999999997</v>
      </c>
      <c r="CS105" s="372">
        <v>0</v>
      </c>
      <c r="CT105" s="372">
        <v>0</v>
      </c>
      <c r="CU105" s="372">
        <v>-0.19000000000232831</v>
      </c>
      <c r="CV105" s="372">
        <v>0</v>
      </c>
      <c r="CW105" s="372">
        <v>0</v>
      </c>
      <c r="CX105" s="372">
        <v>39548.199999999968</v>
      </c>
      <c r="CY105" s="372"/>
      <c r="CZ105" s="117"/>
      <c r="DA105" s="374"/>
      <c r="DB105" s="117"/>
      <c r="DC105" s="374"/>
      <c r="DD105" s="375"/>
      <c r="DE105" s="117"/>
      <c r="DF105" s="117"/>
      <c r="DG105" s="372"/>
      <c r="DH105" s="376"/>
      <c r="DI105" s="377"/>
      <c r="DJ105" s="372"/>
      <c r="DK105" s="372">
        <v>151690.13999999998</v>
      </c>
      <c r="DL105" s="372">
        <v>6762.8300000000017</v>
      </c>
      <c r="DM105" s="372">
        <v>158452.96999999997</v>
      </c>
      <c r="DN105" s="372">
        <v>68830.139999999985</v>
      </c>
      <c r="DO105" s="372">
        <v>-0.16999999999825377</v>
      </c>
      <c r="DP105" s="372">
        <v>68829.969999999987</v>
      </c>
      <c r="DQ105" s="373"/>
      <c r="DR105" s="372"/>
      <c r="DS105" s="378"/>
      <c r="DT105" s="378"/>
    </row>
    <row r="106" spans="1:124" ht="15">
      <c r="A106" s="371">
        <v>928</v>
      </c>
      <c r="B106" s="381">
        <v>9162013</v>
      </c>
      <c r="C106" s="68">
        <v>2013</v>
      </c>
      <c r="D106" s="120"/>
      <c r="E106" s="120" t="s">
        <v>723</v>
      </c>
      <c r="F106" s="120"/>
      <c r="G106" s="120"/>
      <c r="H106" s="68"/>
      <c r="I106" s="372">
        <v>10906.62999999983</v>
      </c>
      <c r="J106" s="372">
        <v>6630.79</v>
      </c>
      <c r="K106" s="372">
        <v>0</v>
      </c>
      <c r="L106" s="372">
        <v>10319.879999999999</v>
      </c>
      <c r="M106" s="372">
        <v>0</v>
      </c>
      <c r="N106" s="372">
        <v>0</v>
      </c>
      <c r="O106" s="372">
        <v>27857.299999999828</v>
      </c>
      <c r="P106" s="379"/>
      <c r="Q106" s="372">
        <v>3274737</v>
      </c>
      <c r="R106" s="372">
        <v>0</v>
      </c>
      <c r="S106" s="372">
        <v>199672</v>
      </c>
      <c r="T106" s="372">
        <v>0</v>
      </c>
      <c r="U106" s="372">
        <v>106650</v>
      </c>
      <c r="V106" s="372">
        <v>128774</v>
      </c>
      <c r="W106" s="372">
        <v>4625</v>
      </c>
      <c r="X106" s="372">
        <v>15000</v>
      </c>
      <c r="Y106" s="372">
        <v>11200</v>
      </c>
      <c r="Z106" s="372">
        <v>7408</v>
      </c>
      <c r="AA106" s="372">
        <v>0</v>
      </c>
      <c r="AB106" s="372">
        <v>0</v>
      </c>
      <c r="AC106" s="372">
        <v>55000</v>
      </c>
      <c r="AD106" s="372">
        <v>0</v>
      </c>
      <c r="AE106" s="372">
        <v>0</v>
      </c>
      <c r="AF106" s="372">
        <v>0</v>
      </c>
      <c r="AG106" s="372">
        <v>0</v>
      </c>
      <c r="AH106" s="372">
        <v>0</v>
      </c>
      <c r="AI106" s="372">
        <v>0</v>
      </c>
      <c r="AJ106" s="372">
        <v>0</v>
      </c>
      <c r="AK106" s="372">
        <v>0</v>
      </c>
      <c r="AL106" s="372">
        <v>3803066</v>
      </c>
      <c r="AM106" s="379"/>
      <c r="AN106" s="372">
        <v>2019995</v>
      </c>
      <c r="AO106" s="372">
        <v>34000</v>
      </c>
      <c r="AP106" s="372">
        <v>673770</v>
      </c>
      <c r="AQ106" s="372">
        <v>150802</v>
      </c>
      <c r="AR106" s="372">
        <v>146945</v>
      </c>
      <c r="AS106" s="372">
        <v>0</v>
      </c>
      <c r="AT106" s="372">
        <v>90289</v>
      </c>
      <c r="AU106" s="372">
        <v>13617</v>
      </c>
      <c r="AV106" s="372">
        <v>13597</v>
      </c>
      <c r="AW106" s="372">
        <v>1915</v>
      </c>
      <c r="AX106" s="372">
        <v>0</v>
      </c>
      <c r="AY106" s="372">
        <v>25810</v>
      </c>
      <c r="AZ106" s="372">
        <v>10301</v>
      </c>
      <c r="BA106" s="372">
        <v>9462</v>
      </c>
      <c r="BB106" s="372">
        <v>10014</v>
      </c>
      <c r="BC106" s="372">
        <v>67515</v>
      </c>
      <c r="BD106" s="372">
        <v>62517</v>
      </c>
      <c r="BE106" s="372">
        <v>7957</v>
      </c>
      <c r="BF106" s="372">
        <v>198934</v>
      </c>
      <c r="BG106" s="372">
        <v>3563</v>
      </c>
      <c r="BH106" s="372">
        <v>0</v>
      </c>
      <c r="BI106" s="372">
        <v>18707</v>
      </c>
      <c r="BJ106" s="372">
        <v>14000</v>
      </c>
      <c r="BK106" s="372">
        <v>4000</v>
      </c>
      <c r="BL106" s="372">
        <v>0</v>
      </c>
      <c r="BM106" s="372">
        <v>18057</v>
      </c>
      <c r="BN106" s="372">
        <v>0</v>
      </c>
      <c r="BO106" s="372">
        <v>14540</v>
      </c>
      <c r="BP106" s="372">
        <v>34949</v>
      </c>
      <c r="BQ106" s="372">
        <v>0</v>
      </c>
      <c r="BR106" s="372">
        <v>153933</v>
      </c>
      <c r="BS106" s="372">
        <v>36800</v>
      </c>
      <c r="BT106" s="372">
        <v>3730</v>
      </c>
      <c r="BU106" s="372">
        <v>27889</v>
      </c>
      <c r="BV106" s="372">
        <v>0</v>
      </c>
      <c r="BW106" s="372">
        <v>0</v>
      </c>
      <c r="BX106" s="372">
        <v>0</v>
      </c>
      <c r="BY106" s="372">
        <v>0</v>
      </c>
      <c r="BZ106" s="372">
        <v>0</v>
      </c>
      <c r="CA106" s="372">
        <v>3867608</v>
      </c>
      <c r="CB106" s="379"/>
      <c r="CC106" s="372">
        <v>11076</v>
      </c>
      <c r="CD106" s="372">
        <v>0</v>
      </c>
      <c r="CE106" s="372">
        <v>0</v>
      </c>
      <c r="CF106" s="372">
        <v>11076</v>
      </c>
      <c r="CG106" s="379"/>
      <c r="CH106" s="372">
        <v>0</v>
      </c>
      <c r="CI106" s="372">
        <v>21396</v>
      </c>
      <c r="CJ106" s="372">
        <v>0</v>
      </c>
      <c r="CK106" s="372">
        <v>0</v>
      </c>
      <c r="CL106" s="372">
        <v>0</v>
      </c>
      <c r="CM106" s="372">
        <v>0</v>
      </c>
      <c r="CN106" s="372">
        <v>0</v>
      </c>
      <c r="CO106" s="372">
        <v>0</v>
      </c>
      <c r="CP106" s="372">
        <v>21396</v>
      </c>
      <c r="CQ106" s="380"/>
      <c r="CR106" s="372">
        <v>-47004.580000000169</v>
      </c>
      <c r="CS106" s="372">
        <v>0</v>
      </c>
      <c r="CT106" s="372">
        <v>0</v>
      </c>
      <c r="CU106" s="372">
        <v>-0.12000000000080036</v>
      </c>
      <c r="CV106" s="372">
        <v>0</v>
      </c>
      <c r="CW106" s="372">
        <v>0</v>
      </c>
      <c r="CX106" s="372">
        <v>-47004.700000000172</v>
      </c>
      <c r="CY106" s="372"/>
      <c r="CZ106" s="117"/>
      <c r="DA106" s="374"/>
      <c r="DB106" s="117"/>
      <c r="DC106" s="374"/>
      <c r="DD106" s="375"/>
      <c r="DE106" s="117"/>
      <c r="DF106" s="117"/>
      <c r="DG106" s="372"/>
      <c r="DH106" s="376"/>
      <c r="DI106" s="377"/>
      <c r="DJ106" s="372"/>
      <c r="DK106" s="372">
        <v>-61001.250000000029</v>
      </c>
      <c r="DL106" s="372">
        <v>0</v>
      </c>
      <c r="DM106" s="372">
        <v>-61001.250000000029</v>
      </c>
      <c r="DN106" s="372">
        <v>-67896.250000000029</v>
      </c>
      <c r="DO106" s="372">
        <v>0</v>
      </c>
      <c r="DP106" s="372">
        <v>-67896.250000000029</v>
      </c>
      <c r="DQ106" s="373"/>
      <c r="DR106" s="372"/>
      <c r="DS106" s="378"/>
      <c r="DT106" s="378"/>
    </row>
    <row r="107" spans="1:124" ht="14.25">
      <c r="A107" s="371">
        <v>906</v>
      </c>
      <c r="B107" s="381">
        <v>9163097</v>
      </c>
      <c r="C107" s="68">
        <v>3097</v>
      </c>
      <c r="D107" s="120"/>
      <c r="E107" s="120" t="s">
        <v>728</v>
      </c>
      <c r="F107" s="120"/>
      <c r="G107" s="120"/>
      <c r="H107" s="68"/>
      <c r="I107" s="372">
        <v>98604.479999999894</v>
      </c>
      <c r="J107" s="372">
        <v>12836.759999999998</v>
      </c>
      <c r="K107" s="372">
        <v>0</v>
      </c>
      <c r="L107" s="372">
        <v>0.93000000000029104</v>
      </c>
      <c r="M107" s="372">
        <v>0</v>
      </c>
      <c r="N107" s="372">
        <v>0</v>
      </c>
      <c r="O107" s="372">
        <v>111442.1699999999</v>
      </c>
      <c r="P107" s="372"/>
      <c r="Q107" s="372">
        <v>1093012</v>
      </c>
      <c r="R107" s="372">
        <v>0</v>
      </c>
      <c r="S107" s="372">
        <v>82301</v>
      </c>
      <c r="T107" s="372">
        <v>0</v>
      </c>
      <c r="U107" s="372">
        <v>58030</v>
      </c>
      <c r="V107" s="372">
        <v>38650</v>
      </c>
      <c r="W107" s="372">
        <v>0</v>
      </c>
      <c r="X107" s="372">
        <v>3700</v>
      </c>
      <c r="Y107" s="372">
        <v>0</v>
      </c>
      <c r="Z107" s="372">
        <v>0</v>
      </c>
      <c r="AA107" s="372">
        <v>0</v>
      </c>
      <c r="AB107" s="372">
        <v>0</v>
      </c>
      <c r="AC107" s="372">
        <v>12500</v>
      </c>
      <c r="AD107" s="372">
        <v>1400</v>
      </c>
      <c r="AE107" s="372">
        <v>0</v>
      </c>
      <c r="AF107" s="372">
        <v>0</v>
      </c>
      <c r="AG107" s="372">
        <v>0</v>
      </c>
      <c r="AH107" s="372">
        <v>0</v>
      </c>
      <c r="AI107" s="372">
        <v>0</v>
      </c>
      <c r="AJ107" s="372">
        <v>0</v>
      </c>
      <c r="AK107" s="372">
        <v>0</v>
      </c>
      <c r="AL107" s="372">
        <v>1289593</v>
      </c>
      <c r="AM107" s="372"/>
      <c r="AN107" s="372">
        <v>717606</v>
      </c>
      <c r="AO107" s="372">
        <v>27090</v>
      </c>
      <c r="AP107" s="372">
        <v>250035</v>
      </c>
      <c r="AQ107" s="372">
        <v>24933</v>
      </c>
      <c r="AR107" s="372">
        <v>61013</v>
      </c>
      <c r="AS107" s="372">
        <v>0</v>
      </c>
      <c r="AT107" s="372">
        <v>3607</v>
      </c>
      <c r="AU107" s="372">
        <v>4700</v>
      </c>
      <c r="AV107" s="372">
        <v>16011</v>
      </c>
      <c r="AW107" s="372">
        <v>500</v>
      </c>
      <c r="AX107" s="372">
        <v>6500</v>
      </c>
      <c r="AY107" s="372">
        <v>8500</v>
      </c>
      <c r="AZ107" s="372">
        <v>2750</v>
      </c>
      <c r="BA107" s="372">
        <v>18392</v>
      </c>
      <c r="BB107" s="372">
        <v>5000</v>
      </c>
      <c r="BC107" s="372">
        <v>15000</v>
      </c>
      <c r="BD107" s="372">
        <v>17340</v>
      </c>
      <c r="BE107" s="372">
        <v>2150</v>
      </c>
      <c r="BF107" s="372">
        <v>54988</v>
      </c>
      <c r="BG107" s="372">
        <v>5250</v>
      </c>
      <c r="BH107" s="372">
        <v>0</v>
      </c>
      <c r="BI107" s="372">
        <v>500</v>
      </c>
      <c r="BJ107" s="372">
        <v>2680</v>
      </c>
      <c r="BK107" s="372">
        <v>3950</v>
      </c>
      <c r="BL107" s="372">
        <v>0</v>
      </c>
      <c r="BM107" s="372">
        <v>4600</v>
      </c>
      <c r="BN107" s="372">
        <v>0</v>
      </c>
      <c r="BO107" s="372">
        <v>5250</v>
      </c>
      <c r="BP107" s="372">
        <v>10708</v>
      </c>
      <c r="BQ107" s="372">
        <v>0</v>
      </c>
      <c r="BR107" s="372">
        <v>52250</v>
      </c>
      <c r="BS107" s="372">
        <v>5000</v>
      </c>
      <c r="BT107" s="372">
        <v>14166</v>
      </c>
      <c r="BU107" s="372">
        <v>13522</v>
      </c>
      <c r="BV107" s="372">
        <v>0</v>
      </c>
      <c r="BW107" s="372">
        <v>0</v>
      </c>
      <c r="BX107" s="372">
        <v>0</v>
      </c>
      <c r="BY107" s="372">
        <v>0</v>
      </c>
      <c r="BZ107" s="372">
        <v>0</v>
      </c>
      <c r="CA107" s="372">
        <v>1353991</v>
      </c>
      <c r="CB107" s="372"/>
      <c r="CC107" s="372">
        <v>6003</v>
      </c>
      <c r="CD107" s="372">
        <v>0</v>
      </c>
      <c r="CE107" s="372">
        <v>0</v>
      </c>
      <c r="CF107" s="372">
        <v>6003</v>
      </c>
      <c r="CG107" s="372"/>
      <c r="CH107" s="372">
        <v>0</v>
      </c>
      <c r="CI107" s="372">
        <v>6003</v>
      </c>
      <c r="CJ107" s="372">
        <v>0</v>
      </c>
      <c r="CK107" s="372">
        <v>1</v>
      </c>
      <c r="CL107" s="372">
        <v>0</v>
      </c>
      <c r="CM107" s="372">
        <v>0</v>
      </c>
      <c r="CN107" s="372">
        <v>0</v>
      </c>
      <c r="CO107" s="372">
        <v>0</v>
      </c>
      <c r="CP107" s="372">
        <v>6004</v>
      </c>
      <c r="CQ107" s="372"/>
      <c r="CR107" s="372">
        <v>47043.239999999889</v>
      </c>
      <c r="CS107" s="372">
        <v>0</v>
      </c>
      <c r="CT107" s="372">
        <v>0</v>
      </c>
      <c r="CU107" s="372">
        <v>-6.9999999999708962E-2</v>
      </c>
      <c r="CV107" s="372">
        <v>0</v>
      </c>
      <c r="CW107" s="372">
        <v>0</v>
      </c>
      <c r="CX107" s="372">
        <v>47043.169999999889</v>
      </c>
      <c r="CY107" s="372"/>
      <c r="CZ107" s="117"/>
      <c r="DA107" s="374"/>
      <c r="DB107" s="117"/>
      <c r="DC107" s="374"/>
      <c r="DD107" s="375"/>
      <c r="DE107" s="117"/>
      <c r="DF107" s="117"/>
      <c r="DG107" s="372"/>
      <c r="DH107" s="376"/>
      <c r="DI107" s="377"/>
      <c r="DJ107" s="372"/>
      <c r="DK107" s="372">
        <v>211213.7999999999</v>
      </c>
      <c r="DL107" s="372">
        <v>0</v>
      </c>
      <c r="DM107" s="372">
        <v>211213.7999999999</v>
      </c>
      <c r="DN107" s="372">
        <v>61799.799999999901</v>
      </c>
      <c r="DO107" s="372">
        <v>0</v>
      </c>
      <c r="DP107" s="372">
        <v>61799.799999999901</v>
      </c>
      <c r="DQ107" s="373"/>
      <c r="DR107" s="372"/>
      <c r="DS107" s="378"/>
      <c r="DT107" s="378"/>
    </row>
    <row r="108" spans="1:124" ht="14.25">
      <c r="A108" s="371">
        <v>593</v>
      </c>
      <c r="B108" s="381">
        <v>9162142</v>
      </c>
      <c r="C108" s="68">
        <v>2142</v>
      </c>
      <c r="D108" s="120"/>
      <c r="E108" s="120" t="s">
        <v>197</v>
      </c>
      <c r="F108" s="120"/>
      <c r="G108" s="120"/>
      <c r="H108" s="68"/>
      <c r="I108" s="372">
        <v>-37991.130000000136</v>
      </c>
      <c r="J108" s="372">
        <v>964.11000000000058</v>
      </c>
      <c r="K108" s="372">
        <v>0</v>
      </c>
      <c r="L108" s="372">
        <v>-4061.34</v>
      </c>
      <c r="M108" s="372">
        <v>0</v>
      </c>
      <c r="N108" s="372">
        <v>10.69</v>
      </c>
      <c r="O108" s="372">
        <v>-41077.670000000129</v>
      </c>
      <c r="P108" s="372"/>
      <c r="Q108" s="372">
        <v>1070436</v>
      </c>
      <c r="R108" s="372">
        <v>0</v>
      </c>
      <c r="S108" s="372">
        <v>164607</v>
      </c>
      <c r="T108" s="372">
        <v>0</v>
      </c>
      <c r="U108" s="372">
        <v>47852</v>
      </c>
      <c r="V108" s="372">
        <v>76841</v>
      </c>
      <c r="W108" s="372">
        <v>0</v>
      </c>
      <c r="X108" s="372">
        <v>10500</v>
      </c>
      <c r="Y108" s="372">
        <v>0</v>
      </c>
      <c r="Z108" s="372">
        <v>36100</v>
      </c>
      <c r="AA108" s="372">
        <v>0</v>
      </c>
      <c r="AB108" s="372">
        <v>0</v>
      </c>
      <c r="AC108" s="372">
        <v>33380</v>
      </c>
      <c r="AD108" s="372">
        <v>12100</v>
      </c>
      <c r="AE108" s="372">
        <v>0</v>
      </c>
      <c r="AF108" s="372">
        <v>0</v>
      </c>
      <c r="AG108" s="372">
        <v>0</v>
      </c>
      <c r="AH108" s="372">
        <v>0</v>
      </c>
      <c r="AI108" s="372">
        <v>0</v>
      </c>
      <c r="AJ108" s="372">
        <v>0</v>
      </c>
      <c r="AK108" s="372">
        <v>0</v>
      </c>
      <c r="AL108" s="372">
        <v>1451816</v>
      </c>
      <c r="AM108" s="372"/>
      <c r="AN108" s="372">
        <v>752876</v>
      </c>
      <c r="AO108" s="372">
        <v>14000</v>
      </c>
      <c r="AP108" s="372">
        <v>335224</v>
      </c>
      <c r="AQ108" s="372">
        <v>15043</v>
      </c>
      <c r="AR108" s="372">
        <v>55554</v>
      </c>
      <c r="AS108" s="372">
        <v>63399</v>
      </c>
      <c r="AT108" s="372">
        <v>39655</v>
      </c>
      <c r="AU108" s="372">
        <v>4720</v>
      </c>
      <c r="AV108" s="372">
        <v>2055</v>
      </c>
      <c r="AW108" s="372">
        <v>4873</v>
      </c>
      <c r="AX108" s="372">
        <v>1069</v>
      </c>
      <c r="AY108" s="372">
        <v>11446</v>
      </c>
      <c r="AZ108" s="372">
        <v>6093</v>
      </c>
      <c r="BA108" s="372">
        <v>28395</v>
      </c>
      <c r="BB108" s="372">
        <v>5500</v>
      </c>
      <c r="BC108" s="372">
        <v>20775</v>
      </c>
      <c r="BD108" s="372">
        <v>14720</v>
      </c>
      <c r="BE108" s="372">
        <v>5900</v>
      </c>
      <c r="BF108" s="372">
        <v>62520</v>
      </c>
      <c r="BG108" s="372">
        <v>2400</v>
      </c>
      <c r="BH108" s="372">
        <v>0</v>
      </c>
      <c r="BI108" s="372">
        <v>6868</v>
      </c>
      <c r="BJ108" s="372">
        <v>2265</v>
      </c>
      <c r="BK108" s="372">
        <v>0</v>
      </c>
      <c r="BL108" s="372">
        <v>0</v>
      </c>
      <c r="BM108" s="372">
        <v>7735</v>
      </c>
      <c r="BN108" s="372">
        <v>0</v>
      </c>
      <c r="BO108" s="372">
        <v>1135</v>
      </c>
      <c r="BP108" s="372">
        <v>10852</v>
      </c>
      <c r="BQ108" s="372">
        <v>0</v>
      </c>
      <c r="BR108" s="372">
        <v>37100</v>
      </c>
      <c r="BS108" s="372">
        <v>3400</v>
      </c>
      <c r="BT108" s="372">
        <v>24240</v>
      </c>
      <c r="BU108" s="372">
        <v>15280</v>
      </c>
      <c r="BV108" s="372">
        <v>0</v>
      </c>
      <c r="BW108" s="372">
        <v>0</v>
      </c>
      <c r="BX108" s="372">
        <v>0</v>
      </c>
      <c r="BY108" s="372">
        <v>0</v>
      </c>
      <c r="BZ108" s="372">
        <v>0</v>
      </c>
      <c r="CA108" s="372">
        <v>1555092</v>
      </c>
      <c r="CB108" s="372"/>
      <c r="CC108" s="372">
        <v>6351</v>
      </c>
      <c r="CD108" s="372">
        <v>0</v>
      </c>
      <c r="CE108" s="372">
        <v>0</v>
      </c>
      <c r="CF108" s="372">
        <v>6351</v>
      </c>
      <c r="CG108" s="372"/>
      <c r="CH108" s="372">
        <v>0</v>
      </c>
      <c r="CI108" s="372">
        <v>2290</v>
      </c>
      <c r="CJ108" s="372">
        <v>0</v>
      </c>
      <c r="CK108" s="372">
        <v>0</v>
      </c>
      <c r="CL108" s="372">
        <v>0</v>
      </c>
      <c r="CM108" s="372">
        <v>0</v>
      </c>
      <c r="CN108" s="372">
        <v>0</v>
      </c>
      <c r="CO108" s="372">
        <v>0</v>
      </c>
      <c r="CP108" s="372">
        <v>2290</v>
      </c>
      <c r="CQ108" s="372"/>
      <c r="CR108" s="372">
        <v>-140303.02000000014</v>
      </c>
      <c r="CS108" s="372">
        <v>0</v>
      </c>
      <c r="CT108" s="372">
        <v>0</v>
      </c>
      <c r="CU108" s="372">
        <v>-0.34000000000014552</v>
      </c>
      <c r="CV108" s="372">
        <v>0</v>
      </c>
      <c r="CW108" s="372">
        <v>10.69</v>
      </c>
      <c r="CX108" s="372">
        <v>-140292.67000000013</v>
      </c>
      <c r="CY108" s="372"/>
      <c r="CZ108" s="117"/>
      <c r="DA108" s="374"/>
      <c r="DB108" s="117"/>
      <c r="DC108" s="374"/>
      <c r="DD108" s="375"/>
      <c r="DE108" s="117"/>
      <c r="DF108" s="117"/>
      <c r="DG108" s="372"/>
      <c r="DH108" s="376"/>
      <c r="DI108" s="377"/>
      <c r="DJ108" s="372"/>
      <c r="DK108" s="372">
        <v>19872.709999999992</v>
      </c>
      <c r="DL108" s="372">
        <v>0.48000000000001819</v>
      </c>
      <c r="DM108" s="372">
        <v>19873.189999999991</v>
      </c>
      <c r="DN108" s="372">
        <v>-35538.290000000008</v>
      </c>
      <c r="DO108" s="372">
        <v>0.48000000000001819</v>
      </c>
      <c r="DP108" s="372">
        <v>-35537.810000000005</v>
      </c>
      <c r="DQ108" s="373"/>
      <c r="DR108" s="372"/>
      <c r="DS108" s="378"/>
      <c r="DT108" s="378"/>
    </row>
    <row r="109" spans="1:124" ht="15">
      <c r="A109" s="371">
        <v>754</v>
      </c>
      <c r="B109" s="381">
        <v>9163343</v>
      </c>
      <c r="C109" s="68">
        <v>3343</v>
      </c>
      <c r="D109" s="120"/>
      <c r="E109" s="120" t="s">
        <v>717</v>
      </c>
      <c r="F109" s="120"/>
      <c r="G109" s="120"/>
      <c r="H109" s="68"/>
      <c r="I109" s="372">
        <v>58515.879999999903</v>
      </c>
      <c r="J109" s="372">
        <v>0</v>
      </c>
      <c r="K109" s="372">
        <v>0</v>
      </c>
      <c r="L109" s="372">
        <v>0</v>
      </c>
      <c r="M109" s="372">
        <v>0</v>
      </c>
      <c r="N109" s="372">
        <v>0</v>
      </c>
      <c r="O109" s="372">
        <v>58515.879999999903</v>
      </c>
      <c r="P109" s="379"/>
      <c r="Q109" s="372">
        <v>1315840</v>
      </c>
      <c r="R109" s="372">
        <v>0</v>
      </c>
      <c r="S109" s="372">
        <v>89350</v>
      </c>
      <c r="T109" s="372">
        <v>0</v>
      </c>
      <c r="U109" s="372">
        <v>65770</v>
      </c>
      <c r="V109" s="372">
        <v>18380</v>
      </c>
      <c r="W109" s="372">
        <v>0</v>
      </c>
      <c r="X109" s="372">
        <v>0</v>
      </c>
      <c r="Y109" s="372">
        <v>35000</v>
      </c>
      <c r="Z109" s="372">
        <v>0</v>
      </c>
      <c r="AA109" s="372">
        <v>0</v>
      </c>
      <c r="AB109" s="372">
        <v>0</v>
      </c>
      <c r="AC109" s="372">
        <v>0</v>
      </c>
      <c r="AD109" s="372">
        <v>0</v>
      </c>
      <c r="AE109" s="372">
        <v>0</v>
      </c>
      <c r="AF109" s="372">
        <v>0</v>
      </c>
      <c r="AG109" s="372">
        <v>0</v>
      </c>
      <c r="AH109" s="372">
        <v>0</v>
      </c>
      <c r="AI109" s="372">
        <v>0</v>
      </c>
      <c r="AJ109" s="372">
        <v>0</v>
      </c>
      <c r="AK109" s="372">
        <v>0</v>
      </c>
      <c r="AL109" s="372">
        <v>1524340</v>
      </c>
      <c r="AM109" s="379"/>
      <c r="AN109" s="372">
        <v>857891</v>
      </c>
      <c r="AO109" s="372">
        <v>10000</v>
      </c>
      <c r="AP109" s="372">
        <v>309272</v>
      </c>
      <c r="AQ109" s="372">
        <v>10441</v>
      </c>
      <c r="AR109" s="372">
        <v>56179</v>
      </c>
      <c r="AS109" s="372">
        <v>0</v>
      </c>
      <c r="AT109" s="372">
        <v>61796</v>
      </c>
      <c r="AU109" s="372">
        <v>500</v>
      </c>
      <c r="AV109" s="372">
        <v>3879</v>
      </c>
      <c r="AW109" s="372">
        <v>8156</v>
      </c>
      <c r="AX109" s="372">
        <v>0</v>
      </c>
      <c r="AY109" s="372">
        <v>26350</v>
      </c>
      <c r="AZ109" s="372">
        <v>1425</v>
      </c>
      <c r="BA109" s="372">
        <v>17894</v>
      </c>
      <c r="BB109" s="372">
        <v>5000</v>
      </c>
      <c r="BC109" s="372">
        <v>17000</v>
      </c>
      <c r="BD109" s="372">
        <v>5040</v>
      </c>
      <c r="BE109" s="372">
        <v>0</v>
      </c>
      <c r="BF109" s="372">
        <v>59083</v>
      </c>
      <c r="BG109" s="372">
        <v>0</v>
      </c>
      <c r="BH109" s="372">
        <v>0</v>
      </c>
      <c r="BI109" s="372">
        <v>12500</v>
      </c>
      <c r="BJ109" s="372">
        <v>0</v>
      </c>
      <c r="BK109" s="372">
        <v>0</v>
      </c>
      <c r="BL109" s="372">
        <v>0</v>
      </c>
      <c r="BM109" s="372">
        <v>0</v>
      </c>
      <c r="BN109" s="372">
        <v>0</v>
      </c>
      <c r="BO109" s="372">
        <v>1100</v>
      </c>
      <c r="BP109" s="372">
        <v>13356</v>
      </c>
      <c r="BQ109" s="372">
        <v>0</v>
      </c>
      <c r="BR109" s="372">
        <v>25088</v>
      </c>
      <c r="BS109" s="372">
        <v>15000</v>
      </c>
      <c r="BT109" s="372">
        <v>0</v>
      </c>
      <c r="BU109" s="372">
        <v>17256</v>
      </c>
      <c r="BV109" s="372">
        <v>0</v>
      </c>
      <c r="BW109" s="372">
        <v>0</v>
      </c>
      <c r="BX109" s="372">
        <v>0</v>
      </c>
      <c r="BY109" s="372">
        <v>0</v>
      </c>
      <c r="BZ109" s="372">
        <v>0</v>
      </c>
      <c r="CA109" s="372">
        <v>1534206</v>
      </c>
      <c r="CB109" s="379"/>
      <c r="CC109" s="372">
        <v>0</v>
      </c>
      <c r="CD109" s="372">
        <v>0</v>
      </c>
      <c r="CE109" s="372">
        <v>0</v>
      </c>
      <c r="CF109" s="372">
        <v>0</v>
      </c>
      <c r="CG109" s="379"/>
      <c r="CH109" s="372">
        <v>0</v>
      </c>
      <c r="CI109" s="372">
        <v>0</v>
      </c>
      <c r="CJ109" s="372">
        <v>0</v>
      </c>
      <c r="CK109" s="372">
        <v>0</v>
      </c>
      <c r="CL109" s="372">
        <v>0</v>
      </c>
      <c r="CM109" s="372">
        <v>0</v>
      </c>
      <c r="CN109" s="372">
        <v>0</v>
      </c>
      <c r="CO109" s="372">
        <v>0</v>
      </c>
      <c r="CP109" s="372">
        <v>0</v>
      </c>
      <c r="CQ109" s="380"/>
      <c r="CR109" s="372">
        <v>48649.879999999903</v>
      </c>
      <c r="CS109" s="372">
        <v>0</v>
      </c>
      <c r="CT109" s="372">
        <v>0</v>
      </c>
      <c r="CU109" s="372">
        <v>0</v>
      </c>
      <c r="CV109" s="372">
        <v>0</v>
      </c>
      <c r="CW109" s="372">
        <v>0</v>
      </c>
      <c r="CX109" s="372">
        <v>48649.879999999903</v>
      </c>
      <c r="CY109" s="372"/>
      <c r="CZ109" s="117"/>
      <c r="DA109" s="374"/>
      <c r="DB109" s="117"/>
      <c r="DC109" s="374"/>
      <c r="DD109" s="375"/>
      <c r="DE109" s="117"/>
      <c r="DF109" s="117"/>
      <c r="DG109" s="372"/>
      <c r="DH109" s="376"/>
      <c r="DI109" s="377"/>
      <c r="DJ109" s="372"/>
      <c r="DK109" s="372">
        <v>56201.319999999687</v>
      </c>
      <c r="DL109" s="372">
        <v>482.16999999999825</v>
      </c>
      <c r="DM109" s="372">
        <v>56683.489999999685</v>
      </c>
      <c r="DN109" s="372">
        <v>-187776.68000000031</v>
      </c>
      <c r="DO109" s="372">
        <v>0.16999999999825377</v>
      </c>
      <c r="DP109" s="372">
        <v>-187776.5100000003</v>
      </c>
      <c r="DQ109" s="373"/>
      <c r="DR109" s="372"/>
      <c r="DS109" s="378"/>
      <c r="DT109" s="378"/>
    </row>
    <row r="110" spans="1:124" ht="14.25">
      <c r="A110" s="371">
        <v>768</v>
      </c>
      <c r="B110" s="381">
        <v>9163360</v>
      </c>
      <c r="C110" s="68">
        <v>3360</v>
      </c>
      <c r="D110" s="120"/>
      <c r="E110" s="120" t="s">
        <v>705</v>
      </c>
      <c r="F110" s="120"/>
      <c r="G110" s="120"/>
      <c r="H110" s="68"/>
      <c r="I110" s="372">
        <v>37806.239999999932</v>
      </c>
      <c r="J110" s="372">
        <v>0</v>
      </c>
      <c r="K110" s="372">
        <v>0</v>
      </c>
      <c r="L110" s="372">
        <v>-2517.56</v>
      </c>
      <c r="M110" s="372">
        <v>0</v>
      </c>
      <c r="N110" s="372">
        <v>0</v>
      </c>
      <c r="O110" s="372">
        <v>35288.679999999935</v>
      </c>
      <c r="P110" s="372"/>
      <c r="Q110" s="372">
        <v>1002057</v>
      </c>
      <c r="R110" s="372">
        <v>0</v>
      </c>
      <c r="S110" s="372">
        <v>39688</v>
      </c>
      <c r="T110" s="372">
        <v>0</v>
      </c>
      <c r="U110" s="372">
        <v>39270</v>
      </c>
      <c r="V110" s="372">
        <v>81651</v>
      </c>
      <c r="W110" s="372">
        <v>0</v>
      </c>
      <c r="X110" s="372">
        <v>0</v>
      </c>
      <c r="Y110" s="372">
        <v>41000</v>
      </c>
      <c r="Z110" s="372">
        <v>5000</v>
      </c>
      <c r="AA110" s="372">
        <v>0</v>
      </c>
      <c r="AB110" s="372">
        <v>0</v>
      </c>
      <c r="AC110" s="372">
        <v>2500</v>
      </c>
      <c r="AD110" s="372">
        <v>2000</v>
      </c>
      <c r="AE110" s="372">
        <v>0</v>
      </c>
      <c r="AF110" s="372">
        <v>0</v>
      </c>
      <c r="AG110" s="372">
        <v>0</v>
      </c>
      <c r="AH110" s="372">
        <v>0</v>
      </c>
      <c r="AI110" s="372">
        <v>0</v>
      </c>
      <c r="AJ110" s="372">
        <v>0</v>
      </c>
      <c r="AK110" s="372">
        <v>0</v>
      </c>
      <c r="AL110" s="372">
        <v>1213166</v>
      </c>
      <c r="AM110" s="372"/>
      <c r="AN110" s="372">
        <v>626508</v>
      </c>
      <c r="AO110" s="372">
        <v>10000</v>
      </c>
      <c r="AP110" s="372">
        <v>224175</v>
      </c>
      <c r="AQ110" s="372">
        <v>0</v>
      </c>
      <c r="AR110" s="372">
        <v>55050</v>
      </c>
      <c r="AS110" s="372">
        <v>0</v>
      </c>
      <c r="AT110" s="372">
        <v>30717</v>
      </c>
      <c r="AU110" s="372">
        <v>400</v>
      </c>
      <c r="AV110" s="372">
        <v>927</v>
      </c>
      <c r="AW110" s="372">
        <v>3912</v>
      </c>
      <c r="AX110" s="372">
        <v>0</v>
      </c>
      <c r="AY110" s="372">
        <v>21566.75</v>
      </c>
      <c r="AZ110" s="372">
        <v>7206</v>
      </c>
      <c r="BA110" s="372">
        <v>28765</v>
      </c>
      <c r="BB110" s="372">
        <v>4500</v>
      </c>
      <c r="BC110" s="372">
        <v>32200</v>
      </c>
      <c r="BD110" s="372">
        <v>3343</v>
      </c>
      <c r="BE110" s="372">
        <v>0</v>
      </c>
      <c r="BF110" s="372">
        <v>40338</v>
      </c>
      <c r="BG110" s="372">
        <v>0</v>
      </c>
      <c r="BH110" s="372">
        <v>0</v>
      </c>
      <c r="BI110" s="372">
        <v>0</v>
      </c>
      <c r="BJ110" s="372">
        <v>14250</v>
      </c>
      <c r="BK110" s="372">
        <v>0</v>
      </c>
      <c r="BL110" s="372">
        <v>0</v>
      </c>
      <c r="BM110" s="372">
        <v>1925</v>
      </c>
      <c r="BN110" s="372">
        <v>0</v>
      </c>
      <c r="BO110" s="372">
        <v>7900</v>
      </c>
      <c r="BP110" s="372">
        <v>10271</v>
      </c>
      <c r="BQ110" s="372">
        <v>0</v>
      </c>
      <c r="BR110" s="372">
        <v>86286</v>
      </c>
      <c r="BS110" s="372">
        <v>6380</v>
      </c>
      <c r="BT110" s="372">
        <v>0</v>
      </c>
      <c r="BU110" s="372">
        <v>15118.250000000002</v>
      </c>
      <c r="BV110" s="372">
        <v>0</v>
      </c>
      <c r="BW110" s="372">
        <v>0</v>
      </c>
      <c r="BX110" s="372">
        <v>0</v>
      </c>
      <c r="BY110" s="372">
        <v>0</v>
      </c>
      <c r="BZ110" s="372">
        <v>0</v>
      </c>
      <c r="CA110" s="372">
        <v>1231738</v>
      </c>
      <c r="CB110" s="372"/>
      <c r="CC110" s="372">
        <v>0</v>
      </c>
      <c r="CD110" s="372">
        <v>0</v>
      </c>
      <c r="CE110" s="372">
        <v>0</v>
      </c>
      <c r="CF110" s="372">
        <v>0</v>
      </c>
      <c r="CG110" s="372"/>
      <c r="CH110" s="372">
        <v>0</v>
      </c>
      <c r="CI110" s="372">
        <v>0</v>
      </c>
      <c r="CJ110" s="372">
        <v>0</v>
      </c>
      <c r="CK110" s="372">
        <v>0</v>
      </c>
      <c r="CL110" s="372">
        <v>0</v>
      </c>
      <c r="CM110" s="372">
        <v>0</v>
      </c>
      <c r="CN110" s="372">
        <v>0</v>
      </c>
      <c r="CO110" s="372">
        <v>0</v>
      </c>
      <c r="CP110" s="372">
        <v>0</v>
      </c>
      <c r="CQ110" s="372"/>
      <c r="CR110" s="372">
        <v>19234.239999999932</v>
      </c>
      <c r="CS110" s="372">
        <v>0</v>
      </c>
      <c r="CT110" s="372">
        <v>0</v>
      </c>
      <c r="CU110" s="372">
        <v>-2517.56</v>
      </c>
      <c r="CV110" s="372">
        <v>0</v>
      </c>
      <c r="CW110" s="372">
        <v>0</v>
      </c>
      <c r="CX110" s="372">
        <v>16716.679999999931</v>
      </c>
      <c r="CY110" s="372"/>
      <c r="CZ110" s="117"/>
      <c r="DA110" s="374"/>
      <c r="DB110" s="117"/>
      <c r="DC110" s="374"/>
      <c r="DD110" s="375"/>
      <c r="DE110" s="117"/>
      <c r="DF110" s="117"/>
      <c r="DG110" s="372"/>
      <c r="DH110" s="376"/>
      <c r="DI110" s="377"/>
      <c r="DJ110" s="372"/>
      <c r="DK110" s="372">
        <v>-18687.439999999981</v>
      </c>
      <c r="DL110" s="372">
        <v>-8353.6099999999988</v>
      </c>
      <c r="DM110" s="372">
        <v>-27041.049999999981</v>
      </c>
      <c r="DN110" s="372">
        <v>-96574.439999999973</v>
      </c>
      <c r="DO110" s="372">
        <v>0.39000000000123691</v>
      </c>
      <c r="DP110" s="372">
        <v>-96574.049999999974</v>
      </c>
      <c r="DQ110" s="373"/>
      <c r="DR110" s="372"/>
      <c r="DS110" s="378"/>
      <c r="DT110" s="378"/>
    </row>
    <row r="111" spans="1:124" ht="14.25">
      <c r="A111" s="371">
        <v>952</v>
      </c>
      <c r="B111" s="381">
        <v>9162002</v>
      </c>
      <c r="C111" s="68">
        <v>2002</v>
      </c>
      <c r="D111" s="120"/>
      <c r="E111" s="120" t="s">
        <v>266</v>
      </c>
      <c r="F111" s="120"/>
      <c r="G111" s="120"/>
      <c r="H111" s="68"/>
      <c r="I111" s="372">
        <v>376632.10000000038</v>
      </c>
      <c r="J111" s="372">
        <v>14843.689999999999</v>
      </c>
      <c r="K111" s="372">
        <v>0</v>
      </c>
      <c r="L111" s="372">
        <v>4999.9999999999964</v>
      </c>
      <c r="M111" s="372">
        <v>0</v>
      </c>
      <c r="N111" s="372">
        <v>0</v>
      </c>
      <c r="O111" s="372">
        <v>396475.79000000039</v>
      </c>
      <c r="P111" s="372"/>
      <c r="Q111" s="372">
        <v>2003296</v>
      </c>
      <c r="R111" s="372">
        <v>0</v>
      </c>
      <c r="S111" s="372">
        <v>127371</v>
      </c>
      <c r="T111" s="372">
        <v>0</v>
      </c>
      <c r="U111" s="372">
        <v>227440</v>
      </c>
      <c r="V111" s="372">
        <v>23840</v>
      </c>
      <c r="W111" s="372">
        <v>0</v>
      </c>
      <c r="X111" s="372">
        <v>0</v>
      </c>
      <c r="Y111" s="372">
        <v>10000</v>
      </c>
      <c r="Z111" s="372">
        <v>0</v>
      </c>
      <c r="AA111" s="372">
        <v>0</v>
      </c>
      <c r="AB111" s="372">
        <v>0</v>
      </c>
      <c r="AC111" s="372">
        <v>0</v>
      </c>
      <c r="AD111" s="372">
        <v>0</v>
      </c>
      <c r="AE111" s="372">
        <v>0</v>
      </c>
      <c r="AF111" s="372">
        <v>0</v>
      </c>
      <c r="AG111" s="372">
        <v>0</v>
      </c>
      <c r="AH111" s="372">
        <v>0</v>
      </c>
      <c r="AI111" s="372">
        <v>0</v>
      </c>
      <c r="AJ111" s="372">
        <v>0</v>
      </c>
      <c r="AK111" s="372">
        <v>0</v>
      </c>
      <c r="AL111" s="372">
        <v>2391947</v>
      </c>
      <c r="AM111" s="372"/>
      <c r="AN111" s="372">
        <v>1325782</v>
      </c>
      <c r="AO111" s="372">
        <v>0</v>
      </c>
      <c r="AP111" s="372">
        <v>493365</v>
      </c>
      <c r="AQ111" s="372">
        <v>40103</v>
      </c>
      <c r="AR111" s="372">
        <v>154783</v>
      </c>
      <c r="AS111" s="372">
        <v>0</v>
      </c>
      <c r="AT111" s="372">
        <v>31990</v>
      </c>
      <c r="AU111" s="372">
        <v>9972</v>
      </c>
      <c r="AV111" s="372">
        <v>4927</v>
      </c>
      <c r="AW111" s="372">
        <v>942</v>
      </c>
      <c r="AX111" s="372">
        <v>0</v>
      </c>
      <c r="AY111" s="372">
        <v>31503</v>
      </c>
      <c r="AZ111" s="372">
        <v>2046</v>
      </c>
      <c r="BA111" s="372">
        <v>31406</v>
      </c>
      <c r="BB111" s="372">
        <v>15450</v>
      </c>
      <c r="BC111" s="372">
        <v>25500</v>
      </c>
      <c r="BD111" s="372">
        <v>22704</v>
      </c>
      <c r="BE111" s="372">
        <v>7050</v>
      </c>
      <c r="BF111" s="372">
        <v>57518</v>
      </c>
      <c r="BG111" s="372">
        <v>3000</v>
      </c>
      <c r="BH111" s="372">
        <v>0</v>
      </c>
      <c r="BI111" s="372">
        <v>16000</v>
      </c>
      <c r="BJ111" s="372">
        <v>5000</v>
      </c>
      <c r="BK111" s="372">
        <v>40000</v>
      </c>
      <c r="BL111" s="372">
        <v>0</v>
      </c>
      <c r="BM111" s="372">
        <v>9399</v>
      </c>
      <c r="BN111" s="372">
        <v>0</v>
      </c>
      <c r="BO111" s="372">
        <v>6900</v>
      </c>
      <c r="BP111" s="372">
        <v>17195</v>
      </c>
      <c r="BQ111" s="372">
        <v>0</v>
      </c>
      <c r="BR111" s="372">
        <v>86248</v>
      </c>
      <c r="BS111" s="372">
        <v>30000</v>
      </c>
      <c r="BT111" s="372">
        <v>83247</v>
      </c>
      <c r="BU111" s="372">
        <v>18161</v>
      </c>
      <c r="BV111" s="372">
        <v>0</v>
      </c>
      <c r="BW111" s="372">
        <v>0</v>
      </c>
      <c r="BX111" s="372">
        <v>0</v>
      </c>
      <c r="BY111" s="372">
        <v>0</v>
      </c>
      <c r="BZ111" s="372">
        <v>0</v>
      </c>
      <c r="CA111" s="372">
        <v>2570191</v>
      </c>
      <c r="CB111" s="372"/>
      <c r="CC111" s="372">
        <v>7476</v>
      </c>
      <c r="CD111" s="372">
        <v>0</v>
      </c>
      <c r="CE111" s="372">
        <v>0</v>
      </c>
      <c r="CF111" s="372">
        <v>7476</v>
      </c>
      <c r="CG111" s="372"/>
      <c r="CH111" s="372">
        <v>0</v>
      </c>
      <c r="CI111" s="372">
        <v>12476</v>
      </c>
      <c r="CJ111" s="372">
        <v>0</v>
      </c>
      <c r="CK111" s="372">
        <v>0</v>
      </c>
      <c r="CL111" s="372">
        <v>0</v>
      </c>
      <c r="CM111" s="372">
        <v>0</v>
      </c>
      <c r="CN111" s="372">
        <v>0</v>
      </c>
      <c r="CO111" s="372">
        <v>0</v>
      </c>
      <c r="CP111" s="372">
        <v>12476</v>
      </c>
      <c r="CQ111" s="372"/>
      <c r="CR111" s="372">
        <v>213231.79000000039</v>
      </c>
      <c r="CS111" s="372">
        <v>0</v>
      </c>
      <c r="CT111" s="372">
        <v>0</v>
      </c>
      <c r="CU111" s="372">
        <v>-3.637978807091713E-12</v>
      </c>
      <c r="CV111" s="372">
        <v>0</v>
      </c>
      <c r="CW111" s="372">
        <v>0</v>
      </c>
      <c r="CX111" s="372">
        <v>213231.79000000039</v>
      </c>
      <c r="CY111" s="372"/>
      <c r="CZ111" s="117"/>
      <c r="DA111" s="374"/>
      <c r="DB111" s="117"/>
      <c r="DC111" s="374"/>
      <c r="DD111" s="375"/>
      <c r="DE111" s="117"/>
      <c r="DF111" s="117"/>
      <c r="DG111" s="372"/>
      <c r="DH111" s="376"/>
      <c r="DI111" s="377"/>
      <c r="DJ111" s="372"/>
      <c r="DK111" s="372">
        <v>-79002.559999999881</v>
      </c>
      <c r="DL111" s="372">
        <v>253.01999999999862</v>
      </c>
      <c r="DM111" s="372">
        <v>-78749.539999999877</v>
      </c>
      <c r="DN111" s="372">
        <v>-61287.559999999881</v>
      </c>
      <c r="DO111" s="372">
        <v>1.9999999998617568E-2</v>
      </c>
      <c r="DP111" s="372">
        <v>-61287.539999999884</v>
      </c>
      <c r="DQ111" s="373"/>
      <c r="DR111" s="372"/>
      <c r="DS111" s="378"/>
      <c r="DT111" s="378"/>
    </row>
    <row r="112" spans="1:124" ht="14.25">
      <c r="A112" s="371">
        <v>890</v>
      </c>
      <c r="B112" s="381">
        <v>9163093</v>
      </c>
      <c r="C112" s="68">
        <v>3093</v>
      </c>
      <c r="D112" s="120"/>
      <c r="E112" s="120" t="s">
        <v>193</v>
      </c>
      <c r="F112" s="120"/>
      <c r="G112" s="120"/>
      <c r="H112" s="68"/>
      <c r="I112" s="372">
        <v>-210422.90999999997</v>
      </c>
      <c r="J112" s="372">
        <v>6540.7400000000016</v>
      </c>
      <c r="K112" s="372">
        <v>0</v>
      </c>
      <c r="L112" s="372">
        <v>2149.1400000000008</v>
      </c>
      <c r="M112" s="372">
        <v>0</v>
      </c>
      <c r="N112" s="372">
        <v>0</v>
      </c>
      <c r="O112" s="372">
        <v>-201733.02999999997</v>
      </c>
      <c r="P112" s="372"/>
      <c r="Q112" s="372">
        <v>1045645</v>
      </c>
      <c r="R112" s="372">
        <v>0</v>
      </c>
      <c r="S112" s="372">
        <v>61234</v>
      </c>
      <c r="T112" s="372">
        <v>0</v>
      </c>
      <c r="U112" s="372">
        <v>72030</v>
      </c>
      <c r="V112" s="372">
        <v>48867</v>
      </c>
      <c r="W112" s="372">
        <v>0</v>
      </c>
      <c r="X112" s="372">
        <v>1500</v>
      </c>
      <c r="Y112" s="372">
        <v>30156</v>
      </c>
      <c r="Z112" s="372">
        <v>0</v>
      </c>
      <c r="AA112" s="372">
        <v>0</v>
      </c>
      <c r="AB112" s="372">
        <v>0</v>
      </c>
      <c r="AC112" s="372">
        <v>15300</v>
      </c>
      <c r="AD112" s="372">
        <v>0</v>
      </c>
      <c r="AE112" s="372">
        <v>0</v>
      </c>
      <c r="AF112" s="372">
        <v>0</v>
      </c>
      <c r="AG112" s="372">
        <v>0</v>
      </c>
      <c r="AH112" s="372">
        <v>0</v>
      </c>
      <c r="AI112" s="372">
        <v>0</v>
      </c>
      <c r="AJ112" s="372">
        <v>0</v>
      </c>
      <c r="AK112" s="372">
        <v>0</v>
      </c>
      <c r="AL112" s="372">
        <v>1274732</v>
      </c>
      <c r="AM112" s="372"/>
      <c r="AN112" s="372">
        <v>667568</v>
      </c>
      <c r="AO112" s="372">
        <v>5000</v>
      </c>
      <c r="AP112" s="372">
        <v>244976</v>
      </c>
      <c r="AQ112" s="372">
        <v>36558</v>
      </c>
      <c r="AR112" s="372">
        <v>50283</v>
      </c>
      <c r="AS112" s="372">
        <v>0</v>
      </c>
      <c r="AT112" s="372">
        <v>43914</v>
      </c>
      <c r="AU112" s="372">
        <v>4900</v>
      </c>
      <c r="AV112" s="372">
        <v>6800</v>
      </c>
      <c r="AW112" s="372">
        <v>522</v>
      </c>
      <c r="AX112" s="372">
        <v>0</v>
      </c>
      <c r="AY112" s="372">
        <v>9354</v>
      </c>
      <c r="AZ112" s="372">
        <v>0</v>
      </c>
      <c r="BA112" s="372">
        <v>4522</v>
      </c>
      <c r="BB112" s="372">
        <v>4000</v>
      </c>
      <c r="BC112" s="372">
        <v>17300</v>
      </c>
      <c r="BD112" s="372">
        <v>16467</v>
      </c>
      <c r="BE112" s="372">
        <v>4200</v>
      </c>
      <c r="BF112" s="372">
        <v>37615</v>
      </c>
      <c r="BG112" s="372">
        <v>4100</v>
      </c>
      <c r="BH112" s="372">
        <v>1000</v>
      </c>
      <c r="BI112" s="372">
        <v>8750</v>
      </c>
      <c r="BJ112" s="372">
        <v>13200</v>
      </c>
      <c r="BK112" s="372">
        <v>300</v>
      </c>
      <c r="BL112" s="372">
        <v>0</v>
      </c>
      <c r="BM112" s="372">
        <v>12593</v>
      </c>
      <c r="BN112" s="372">
        <v>0</v>
      </c>
      <c r="BO112" s="372">
        <v>2655</v>
      </c>
      <c r="BP112" s="372">
        <v>9021</v>
      </c>
      <c r="BQ112" s="372">
        <v>0</v>
      </c>
      <c r="BR112" s="372">
        <v>61072</v>
      </c>
      <c r="BS112" s="372">
        <v>8000</v>
      </c>
      <c r="BT112" s="372">
        <v>33199</v>
      </c>
      <c r="BU112" s="372">
        <v>23869</v>
      </c>
      <c r="BV112" s="372">
        <v>0</v>
      </c>
      <c r="BW112" s="372">
        <v>0</v>
      </c>
      <c r="BX112" s="372">
        <v>0</v>
      </c>
      <c r="BY112" s="372">
        <v>0</v>
      </c>
      <c r="BZ112" s="372">
        <v>0</v>
      </c>
      <c r="CA112" s="372">
        <v>1331738</v>
      </c>
      <c r="CB112" s="372"/>
      <c r="CC112" s="372">
        <v>6295</v>
      </c>
      <c r="CD112" s="372">
        <v>0</v>
      </c>
      <c r="CE112" s="372">
        <v>0</v>
      </c>
      <c r="CF112" s="372">
        <v>6295</v>
      </c>
      <c r="CG112" s="372"/>
      <c r="CH112" s="372">
        <v>0</v>
      </c>
      <c r="CI112" s="372">
        <v>8444</v>
      </c>
      <c r="CJ112" s="372">
        <v>0</v>
      </c>
      <c r="CK112" s="372">
        <v>0</v>
      </c>
      <c r="CL112" s="372">
        <v>0</v>
      </c>
      <c r="CM112" s="372">
        <v>0</v>
      </c>
      <c r="CN112" s="372">
        <v>0</v>
      </c>
      <c r="CO112" s="372">
        <v>0</v>
      </c>
      <c r="CP112" s="372">
        <v>8444</v>
      </c>
      <c r="CQ112" s="372"/>
      <c r="CR112" s="372">
        <v>-260888.16999999998</v>
      </c>
      <c r="CS112" s="372">
        <v>0</v>
      </c>
      <c r="CT112" s="372">
        <v>0</v>
      </c>
      <c r="CU112" s="372">
        <v>0.14000000000078217</v>
      </c>
      <c r="CV112" s="372">
        <v>0</v>
      </c>
      <c r="CW112" s="372">
        <v>0</v>
      </c>
      <c r="CX112" s="372">
        <v>-260888.02999999997</v>
      </c>
      <c r="CY112" s="372"/>
      <c r="CZ112" s="117"/>
      <c r="DA112" s="374"/>
      <c r="DB112" s="117"/>
      <c r="DC112" s="374"/>
      <c r="DD112" s="375"/>
      <c r="DE112" s="117"/>
      <c r="DF112" s="117"/>
      <c r="DG112" s="372"/>
      <c r="DH112" s="376"/>
      <c r="DI112" s="377"/>
      <c r="DJ112" s="372"/>
      <c r="DK112" s="372">
        <v>60412.640000000058</v>
      </c>
      <c r="DL112" s="372">
        <v>-1617.08</v>
      </c>
      <c r="DM112" s="372">
        <v>58795.560000000056</v>
      </c>
      <c r="DN112" s="372">
        <v>65398.640000000058</v>
      </c>
      <c r="DO112" s="372">
        <v>-1617.08</v>
      </c>
      <c r="DP112" s="372">
        <v>63781.560000000056</v>
      </c>
      <c r="DQ112" s="373"/>
      <c r="DR112" s="372"/>
      <c r="DS112" s="378"/>
      <c r="DT112" s="378"/>
    </row>
    <row r="113" spans="1:124" ht="14.25">
      <c r="A113" s="371">
        <v>926</v>
      </c>
      <c r="B113" s="381">
        <v>9162030</v>
      </c>
      <c r="C113" s="68">
        <v>2030</v>
      </c>
      <c r="D113" s="120"/>
      <c r="E113" s="120" t="s">
        <v>264</v>
      </c>
      <c r="F113" s="120"/>
      <c r="G113" s="120"/>
      <c r="H113" s="68"/>
      <c r="I113" s="372">
        <v>38885.509999999755</v>
      </c>
      <c r="J113" s="372">
        <v>20341.53</v>
      </c>
      <c r="K113" s="372">
        <v>0</v>
      </c>
      <c r="L113" s="372">
        <v>19099.62</v>
      </c>
      <c r="M113" s="372">
        <v>0</v>
      </c>
      <c r="N113" s="372">
        <v>0</v>
      </c>
      <c r="O113" s="372">
        <v>78326.659999999756</v>
      </c>
      <c r="P113" s="372"/>
      <c r="Q113" s="372">
        <v>1890722</v>
      </c>
      <c r="R113" s="372">
        <v>0</v>
      </c>
      <c r="S113" s="372">
        <v>172840</v>
      </c>
      <c r="T113" s="372">
        <v>0</v>
      </c>
      <c r="U113" s="372">
        <v>60340</v>
      </c>
      <c r="V113" s="372">
        <v>19590</v>
      </c>
      <c r="W113" s="372">
        <v>0</v>
      </c>
      <c r="X113" s="372">
        <v>8100</v>
      </c>
      <c r="Y113" s="372">
        <v>96500</v>
      </c>
      <c r="Z113" s="372">
        <v>12465</v>
      </c>
      <c r="AA113" s="372">
        <v>0</v>
      </c>
      <c r="AB113" s="372">
        <v>0</v>
      </c>
      <c r="AC113" s="372">
        <v>15000</v>
      </c>
      <c r="AD113" s="372">
        <v>0</v>
      </c>
      <c r="AE113" s="372">
        <v>0</v>
      </c>
      <c r="AF113" s="372">
        <v>0</v>
      </c>
      <c r="AG113" s="372">
        <v>0</v>
      </c>
      <c r="AH113" s="372">
        <v>0</v>
      </c>
      <c r="AI113" s="372">
        <v>0</v>
      </c>
      <c r="AJ113" s="372">
        <v>0</v>
      </c>
      <c r="AK113" s="372">
        <v>0</v>
      </c>
      <c r="AL113" s="372">
        <v>2275557</v>
      </c>
      <c r="AM113" s="372"/>
      <c r="AN113" s="372">
        <v>1189327</v>
      </c>
      <c r="AO113" s="372">
        <v>13500</v>
      </c>
      <c r="AP113" s="372">
        <v>515323</v>
      </c>
      <c r="AQ113" s="372">
        <v>20359</v>
      </c>
      <c r="AR113" s="372">
        <v>86752</v>
      </c>
      <c r="AS113" s="372">
        <v>0</v>
      </c>
      <c r="AT113" s="372">
        <v>41366</v>
      </c>
      <c r="AU113" s="372">
        <v>7100</v>
      </c>
      <c r="AV113" s="372">
        <v>5250</v>
      </c>
      <c r="AW113" s="372">
        <v>1092</v>
      </c>
      <c r="AX113" s="372">
        <v>0</v>
      </c>
      <c r="AY113" s="372">
        <v>12145</v>
      </c>
      <c r="AZ113" s="372">
        <v>372</v>
      </c>
      <c r="BA113" s="372">
        <v>34870</v>
      </c>
      <c r="BB113" s="372">
        <v>11500</v>
      </c>
      <c r="BC113" s="372">
        <v>28500</v>
      </c>
      <c r="BD113" s="372">
        <v>33382</v>
      </c>
      <c r="BE113" s="372">
        <v>4500</v>
      </c>
      <c r="BF113" s="372">
        <v>78366</v>
      </c>
      <c r="BG113" s="372">
        <v>0</v>
      </c>
      <c r="BH113" s="372">
        <v>2100</v>
      </c>
      <c r="BI113" s="372">
        <v>7500</v>
      </c>
      <c r="BJ113" s="372">
        <v>11000</v>
      </c>
      <c r="BK113" s="372">
        <v>5000</v>
      </c>
      <c r="BL113" s="372">
        <v>650</v>
      </c>
      <c r="BM113" s="372">
        <v>6960</v>
      </c>
      <c r="BN113" s="372">
        <v>0</v>
      </c>
      <c r="BO113" s="372">
        <v>8100</v>
      </c>
      <c r="BP113" s="372">
        <v>19992</v>
      </c>
      <c r="BQ113" s="372">
        <v>0</v>
      </c>
      <c r="BR113" s="372">
        <v>27193</v>
      </c>
      <c r="BS113" s="372">
        <v>16000</v>
      </c>
      <c r="BT113" s="372">
        <v>14590</v>
      </c>
      <c r="BU113" s="372">
        <v>18007</v>
      </c>
      <c r="BV113" s="372">
        <v>0</v>
      </c>
      <c r="BW113" s="372">
        <v>0</v>
      </c>
      <c r="BX113" s="372">
        <v>0</v>
      </c>
      <c r="BY113" s="372">
        <v>0</v>
      </c>
      <c r="BZ113" s="372">
        <v>0</v>
      </c>
      <c r="CA113" s="372">
        <v>2220796</v>
      </c>
      <c r="CB113" s="372"/>
      <c r="CC113" s="372">
        <v>8028</v>
      </c>
      <c r="CD113" s="372">
        <v>0</v>
      </c>
      <c r="CE113" s="372">
        <v>0</v>
      </c>
      <c r="CF113" s="372">
        <v>8028</v>
      </c>
      <c r="CG113" s="372"/>
      <c r="CH113" s="372">
        <v>0</v>
      </c>
      <c r="CI113" s="372">
        <v>27128</v>
      </c>
      <c r="CJ113" s="372">
        <v>0</v>
      </c>
      <c r="CK113" s="372">
        <v>0</v>
      </c>
      <c r="CL113" s="372">
        <v>0</v>
      </c>
      <c r="CM113" s="372">
        <v>0</v>
      </c>
      <c r="CN113" s="372">
        <v>0</v>
      </c>
      <c r="CO113" s="372">
        <v>0</v>
      </c>
      <c r="CP113" s="372">
        <v>27128</v>
      </c>
      <c r="CQ113" s="372"/>
      <c r="CR113" s="372">
        <v>113988.03999999975</v>
      </c>
      <c r="CS113" s="372">
        <v>0</v>
      </c>
      <c r="CT113" s="372">
        <v>0</v>
      </c>
      <c r="CU113" s="372">
        <v>-0.38000000000101863</v>
      </c>
      <c r="CV113" s="372">
        <v>0</v>
      </c>
      <c r="CW113" s="372">
        <v>0</v>
      </c>
      <c r="CX113" s="372">
        <v>113987.65999999974</v>
      </c>
      <c r="CY113" s="372"/>
      <c r="CZ113" s="117"/>
      <c r="DA113" s="374"/>
      <c r="DB113" s="117"/>
      <c r="DC113" s="374"/>
      <c r="DD113" s="375"/>
      <c r="DE113" s="117"/>
      <c r="DF113" s="117"/>
      <c r="DG113" s="372"/>
      <c r="DH113" s="376"/>
      <c r="DI113" s="377"/>
      <c r="DJ113" s="372"/>
      <c r="DK113" s="372">
        <v>23567.739999999845</v>
      </c>
      <c r="DL113" s="372">
        <v>0</v>
      </c>
      <c r="DM113" s="372">
        <v>23567.739999999845</v>
      </c>
      <c r="DN113" s="372">
        <v>38932.739999999845</v>
      </c>
      <c r="DO113" s="372">
        <v>0</v>
      </c>
      <c r="DP113" s="372">
        <v>38932.739999999845</v>
      </c>
      <c r="DQ113" s="373"/>
      <c r="DR113" s="372"/>
      <c r="DS113" s="378"/>
      <c r="DT113" s="378"/>
    </row>
    <row r="114" spans="1:124" ht="15">
      <c r="A114" s="371">
        <v>667</v>
      </c>
      <c r="B114" s="381">
        <v>9163041</v>
      </c>
      <c r="C114" s="68">
        <v>3041</v>
      </c>
      <c r="D114" s="120"/>
      <c r="E114" s="120" t="s">
        <v>263</v>
      </c>
      <c r="F114" s="120"/>
      <c r="G114" s="120"/>
      <c r="H114" s="68"/>
      <c r="I114" s="372">
        <v>115979.27000000002</v>
      </c>
      <c r="J114" s="372">
        <v>830.75</v>
      </c>
      <c r="K114" s="372">
        <v>0</v>
      </c>
      <c r="L114" s="372">
        <v>8572.3400000000311</v>
      </c>
      <c r="M114" s="372">
        <v>0</v>
      </c>
      <c r="N114" s="372">
        <v>0</v>
      </c>
      <c r="O114" s="372">
        <v>125382.36000000004</v>
      </c>
      <c r="P114" s="379"/>
      <c r="Q114" s="372">
        <v>560337</v>
      </c>
      <c r="R114" s="372">
        <v>0</v>
      </c>
      <c r="S114" s="372">
        <v>9850</v>
      </c>
      <c r="T114" s="372">
        <v>0</v>
      </c>
      <c r="U114" s="372">
        <v>7280</v>
      </c>
      <c r="V114" s="372">
        <v>30825</v>
      </c>
      <c r="W114" s="372">
        <v>0</v>
      </c>
      <c r="X114" s="372">
        <v>0</v>
      </c>
      <c r="Y114" s="372">
        <v>23565</v>
      </c>
      <c r="Z114" s="372">
        <v>0</v>
      </c>
      <c r="AA114" s="372">
        <v>0</v>
      </c>
      <c r="AB114" s="372">
        <v>0</v>
      </c>
      <c r="AC114" s="372">
        <v>6900</v>
      </c>
      <c r="AD114" s="372">
        <v>0</v>
      </c>
      <c r="AE114" s="372">
        <v>0</v>
      </c>
      <c r="AF114" s="372">
        <v>24651</v>
      </c>
      <c r="AG114" s="372">
        <v>0</v>
      </c>
      <c r="AH114" s="372">
        <v>0</v>
      </c>
      <c r="AI114" s="372">
        <v>0</v>
      </c>
      <c r="AJ114" s="372">
        <v>0</v>
      </c>
      <c r="AK114" s="372">
        <v>0</v>
      </c>
      <c r="AL114" s="372">
        <v>663408</v>
      </c>
      <c r="AM114" s="379"/>
      <c r="AN114" s="372">
        <v>378956</v>
      </c>
      <c r="AO114" s="372">
        <v>13780</v>
      </c>
      <c r="AP114" s="372">
        <v>79439</v>
      </c>
      <c r="AQ114" s="372">
        <v>9246</v>
      </c>
      <c r="AR114" s="372">
        <v>39511</v>
      </c>
      <c r="AS114" s="372">
        <v>0</v>
      </c>
      <c r="AT114" s="372">
        <v>24896</v>
      </c>
      <c r="AU114" s="372">
        <v>2000</v>
      </c>
      <c r="AV114" s="372">
        <v>5600</v>
      </c>
      <c r="AW114" s="372">
        <v>3044</v>
      </c>
      <c r="AX114" s="372">
        <v>0</v>
      </c>
      <c r="AY114" s="372">
        <v>11269</v>
      </c>
      <c r="AZ114" s="372">
        <v>4170</v>
      </c>
      <c r="BA114" s="372">
        <v>22827</v>
      </c>
      <c r="BB114" s="372">
        <v>2660</v>
      </c>
      <c r="BC114" s="372">
        <v>16500</v>
      </c>
      <c r="BD114" s="372">
        <v>8234</v>
      </c>
      <c r="BE114" s="372">
        <v>3700</v>
      </c>
      <c r="BF114" s="372">
        <v>25157</v>
      </c>
      <c r="BG114" s="372">
        <v>2845</v>
      </c>
      <c r="BH114" s="372">
        <v>0</v>
      </c>
      <c r="BI114" s="372">
        <v>7900</v>
      </c>
      <c r="BJ114" s="372">
        <v>0</v>
      </c>
      <c r="BK114" s="372">
        <v>0</v>
      </c>
      <c r="BL114" s="372">
        <v>0</v>
      </c>
      <c r="BM114" s="372">
        <v>5580</v>
      </c>
      <c r="BN114" s="372">
        <v>0</v>
      </c>
      <c r="BO114" s="372">
        <v>3780</v>
      </c>
      <c r="BP114" s="372">
        <v>4452</v>
      </c>
      <c r="BQ114" s="372">
        <v>0</v>
      </c>
      <c r="BR114" s="372">
        <v>19303</v>
      </c>
      <c r="BS114" s="372">
        <v>0</v>
      </c>
      <c r="BT114" s="372">
        <v>5620</v>
      </c>
      <c r="BU114" s="372">
        <v>8742</v>
      </c>
      <c r="BV114" s="372">
        <v>0</v>
      </c>
      <c r="BW114" s="372">
        <v>0</v>
      </c>
      <c r="BX114" s="372">
        <v>0</v>
      </c>
      <c r="BY114" s="372">
        <v>24006</v>
      </c>
      <c r="BZ114" s="372">
        <v>645</v>
      </c>
      <c r="CA114" s="372">
        <v>733862</v>
      </c>
      <c r="CB114" s="379"/>
      <c r="CC114" s="372">
        <v>4968</v>
      </c>
      <c r="CD114" s="372">
        <v>0</v>
      </c>
      <c r="CE114" s="372">
        <v>0</v>
      </c>
      <c r="CF114" s="372">
        <v>4968</v>
      </c>
      <c r="CG114" s="379"/>
      <c r="CH114" s="372">
        <v>0</v>
      </c>
      <c r="CI114" s="372">
        <v>13540</v>
      </c>
      <c r="CJ114" s="372">
        <v>0</v>
      </c>
      <c r="CK114" s="372">
        <v>0</v>
      </c>
      <c r="CL114" s="372">
        <v>0</v>
      </c>
      <c r="CM114" s="372">
        <v>0</v>
      </c>
      <c r="CN114" s="372">
        <v>0</v>
      </c>
      <c r="CO114" s="372">
        <v>0</v>
      </c>
      <c r="CP114" s="372">
        <v>13540</v>
      </c>
      <c r="CQ114" s="380"/>
      <c r="CR114" s="372">
        <v>46356.020000000019</v>
      </c>
      <c r="CS114" s="372">
        <v>0</v>
      </c>
      <c r="CT114" s="372">
        <v>0</v>
      </c>
      <c r="CU114" s="372">
        <v>0.34000000003106834</v>
      </c>
      <c r="CV114" s="372">
        <v>0</v>
      </c>
      <c r="CW114" s="372">
        <v>0</v>
      </c>
      <c r="CX114" s="372">
        <v>46356.360000000052</v>
      </c>
      <c r="CY114" s="372"/>
      <c r="CZ114" s="117"/>
      <c r="DA114" s="374"/>
      <c r="DB114" s="117"/>
      <c r="DC114" s="374"/>
      <c r="DD114" s="375"/>
      <c r="DE114" s="117"/>
      <c r="DF114" s="117"/>
      <c r="DG114" s="372"/>
      <c r="DH114" s="376"/>
      <c r="DI114" s="377"/>
      <c r="DJ114" s="372"/>
      <c r="DK114" s="372">
        <v>41965.580000000031</v>
      </c>
      <c r="DL114" s="372">
        <v>0</v>
      </c>
      <c r="DM114" s="372">
        <v>41965.580000000031</v>
      </c>
      <c r="DN114" s="372">
        <v>31569.580000000031</v>
      </c>
      <c r="DO114" s="372">
        <v>0</v>
      </c>
      <c r="DP114" s="372">
        <v>31569.580000000031</v>
      </c>
      <c r="DQ114" s="373"/>
      <c r="DR114" s="372"/>
      <c r="DS114" s="378"/>
      <c r="DT114" s="378"/>
    </row>
    <row r="115" spans="1:124" ht="14.25">
      <c r="A115" s="371">
        <v>532</v>
      </c>
      <c r="B115" s="381">
        <v>9165205</v>
      </c>
      <c r="C115" s="68">
        <v>5205</v>
      </c>
      <c r="D115" s="120"/>
      <c r="E115" s="120" t="s">
        <v>686</v>
      </c>
      <c r="F115" s="120"/>
      <c r="G115" s="120"/>
      <c r="H115" s="68"/>
      <c r="I115" s="372">
        <v>-12580.970000000438</v>
      </c>
      <c r="J115" s="372">
        <v>0</v>
      </c>
      <c r="K115" s="372">
        <v>0</v>
      </c>
      <c r="L115" s="372">
        <v>3828.2500000000018</v>
      </c>
      <c r="M115" s="372">
        <v>0</v>
      </c>
      <c r="N115" s="372">
        <v>0</v>
      </c>
      <c r="O115" s="372">
        <v>-8752.7200000004359</v>
      </c>
      <c r="P115" s="372"/>
      <c r="Q115" s="372">
        <v>461103</v>
      </c>
      <c r="R115" s="372">
        <v>0</v>
      </c>
      <c r="S115" s="372">
        <v>9850</v>
      </c>
      <c r="T115" s="372">
        <v>0</v>
      </c>
      <c r="U115" s="372">
        <v>20100</v>
      </c>
      <c r="V115" s="372">
        <v>28381</v>
      </c>
      <c r="W115" s="372">
        <v>0</v>
      </c>
      <c r="X115" s="372">
        <v>0</v>
      </c>
      <c r="Y115" s="372">
        <v>38735</v>
      </c>
      <c r="Z115" s="372">
        <v>0</v>
      </c>
      <c r="AA115" s="372">
        <v>0</v>
      </c>
      <c r="AB115" s="372">
        <v>0</v>
      </c>
      <c r="AC115" s="372">
        <v>6343</v>
      </c>
      <c r="AD115" s="372">
        <v>1750</v>
      </c>
      <c r="AE115" s="372">
        <v>0</v>
      </c>
      <c r="AF115" s="372">
        <v>23400</v>
      </c>
      <c r="AG115" s="372">
        <v>2600</v>
      </c>
      <c r="AH115" s="372">
        <v>0</v>
      </c>
      <c r="AI115" s="372">
        <v>0</v>
      </c>
      <c r="AJ115" s="372">
        <v>0</v>
      </c>
      <c r="AK115" s="372">
        <v>0</v>
      </c>
      <c r="AL115" s="372">
        <v>592262</v>
      </c>
      <c r="AM115" s="372"/>
      <c r="AN115" s="372">
        <v>354623</v>
      </c>
      <c r="AO115" s="372">
        <v>1000</v>
      </c>
      <c r="AP115" s="372">
        <v>81692</v>
      </c>
      <c r="AQ115" s="372">
        <v>0</v>
      </c>
      <c r="AR115" s="372">
        <v>18554</v>
      </c>
      <c r="AS115" s="372">
        <v>0</v>
      </c>
      <c r="AT115" s="372">
        <v>18998</v>
      </c>
      <c r="AU115" s="372">
        <v>1350</v>
      </c>
      <c r="AV115" s="372">
        <v>3050</v>
      </c>
      <c r="AW115" s="372">
        <v>3834</v>
      </c>
      <c r="AX115" s="372">
        <v>0</v>
      </c>
      <c r="AY115" s="372">
        <v>10179</v>
      </c>
      <c r="AZ115" s="372">
        <v>4656</v>
      </c>
      <c r="BA115" s="372">
        <v>25074</v>
      </c>
      <c r="BB115" s="372">
        <v>2500</v>
      </c>
      <c r="BC115" s="372">
        <v>15893</v>
      </c>
      <c r="BD115" s="372">
        <v>1901</v>
      </c>
      <c r="BE115" s="372">
        <v>2888</v>
      </c>
      <c r="BF115" s="372">
        <v>32476</v>
      </c>
      <c r="BG115" s="372">
        <v>3250</v>
      </c>
      <c r="BH115" s="372">
        <v>5000</v>
      </c>
      <c r="BI115" s="372">
        <v>0</v>
      </c>
      <c r="BJ115" s="372">
        <v>0</v>
      </c>
      <c r="BK115" s="372">
        <v>2100</v>
      </c>
      <c r="BL115" s="372">
        <v>0</v>
      </c>
      <c r="BM115" s="372">
        <v>3250</v>
      </c>
      <c r="BN115" s="372">
        <v>0</v>
      </c>
      <c r="BO115" s="372">
        <v>2730</v>
      </c>
      <c r="BP115" s="372">
        <v>1050</v>
      </c>
      <c r="BQ115" s="372">
        <v>0</v>
      </c>
      <c r="BR115" s="372">
        <v>20887</v>
      </c>
      <c r="BS115" s="372">
        <v>4000</v>
      </c>
      <c r="BT115" s="372">
        <v>30116</v>
      </c>
      <c r="BU115" s="372">
        <v>31403</v>
      </c>
      <c r="BV115" s="372">
        <v>0</v>
      </c>
      <c r="BW115" s="372">
        <v>0</v>
      </c>
      <c r="BX115" s="372">
        <v>0</v>
      </c>
      <c r="BY115" s="372">
        <v>22360</v>
      </c>
      <c r="BZ115" s="372">
        <v>3640</v>
      </c>
      <c r="CA115" s="372">
        <v>708454</v>
      </c>
      <c r="CB115" s="372"/>
      <c r="CC115" s="372">
        <v>4821</v>
      </c>
      <c r="CD115" s="372">
        <v>0</v>
      </c>
      <c r="CE115" s="372">
        <v>0</v>
      </c>
      <c r="CF115" s="372">
        <v>4821</v>
      </c>
      <c r="CG115" s="372"/>
      <c r="CH115" s="372">
        <v>0</v>
      </c>
      <c r="CI115" s="372">
        <v>8649</v>
      </c>
      <c r="CJ115" s="372">
        <v>0</v>
      </c>
      <c r="CK115" s="372">
        <v>0</v>
      </c>
      <c r="CL115" s="372">
        <v>0</v>
      </c>
      <c r="CM115" s="372">
        <v>0</v>
      </c>
      <c r="CN115" s="372">
        <v>0</v>
      </c>
      <c r="CO115" s="372">
        <v>0</v>
      </c>
      <c r="CP115" s="372">
        <v>8649</v>
      </c>
      <c r="CQ115" s="372"/>
      <c r="CR115" s="372">
        <v>-128772.97000000044</v>
      </c>
      <c r="CS115" s="372">
        <v>0</v>
      </c>
      <c r="CT115" s="372">
        <v>0</v>
      </c>
      <c r="CU115" s="372">
        <v>0.25000000000181899</v>
      </c>
      <c r="CV115" s="372">
        <v>0</v>
      </c>
      <c r="CW115" s="372">
        <v>0</v>
      </c>
      <c r="CX115" s="372">
        <v>-128772.72000000044</v>
      </c>
      <c r="CY115" s="372"/>
      <c r="CZ115" s="117"/>
      <c r="DA115" s="374"/>
      <c r="DB115" s="117"/>
      <c r="DC115" s="374"/>
      <c r="DD115" s="375"/>
      <c r="DE115" s="117"/>
      <c r="DF115" s="117"/>
      <c r="DG115" s="372"/>
      <c r="DH115" s="376"/>
      <c r="DI115" s="377"/>
      <c r="DJ115" s="372"/>
      <c r="DK115" s="372">
        <v>207310.87999999989</v>
      </c>
      <c r="DL115" s="372">
        <v>6566.2100000000137</v>
      </c>
      <c r="DM115" s="372">
        <v>213877.08999999991</v>
      </c>
      <c r="DN115" s="372">
        <v>148375.87999999989</v>
      </c>
      <c r="DO115" s="372">
        <v>0.2100000000136788</v>
      </c>
      <c r="DP115" s="372">
        <v>148376.08999999991</v>
      </c>
      <c r="DQ115" s="373"/>
      <c r="DR115" s="372"/>
      <c r="DS115" s="378"/>
      <c r="DT115" s="378"/>
    </row>
    <row r="116" spans="1:124" ht="14.25">
      <c r="A116" s="371">
        <v>937</v>
      </c>
      <c r="B116" s="381">
        <v>9162028</v>
      </c>
      <c r="C116" s="68">
        <v>2028</v>
      </c>
      <c r="D116" s="120"/>
      <c r="E116" s="120" t="s">
        <v>221</v>
      </c>
      <c r="F116" s="120"/>
      <c r="G116" s="120"/>
      <c r="H116" s="68"/>
      <c r="I116" s="372">
        <v>112578.1900000001</v>
      </c>
      <c r="J116" s="372">
        <v>6383.83</v>
      </c>
      <c r="K116" s="372">
        <v>0</v>
      </c>
      <c r="L116" s="372">
        <v>-4.5474735088646412E-13</v>
      </c>
      <c r="M116" s="372">
        <v>0</v>
      </c>
      <c r="N116" s="372">
        <v>23438.389999999985</v>
      </c>
      <c r="O116" s="372">
        <v>142400.41000000009</v>
      </c>
      <c r="P116" s="372"/>
      <c r="Q116" s="372">
        <v>1231364</v>
      </c>
      <c r="R116" s="372">
        <v>0</v>
      </c>
      <c r="S116" s="372">
        <v>130120</v>
      </c>
      <c r="T116" s="372">
        <v>0</v>
      </c>
      <c r="U116" s="372">
        <v>62470</v>
      </c>
      <c r="V116" s="372">
        <v>41355</v>
      </c>
      <c r="W116" s="372">
        <v>0</v>
      </c>
      <c r="X116" s="372">
        <v>1000</v>
      </c>
      <c r="Y116" s="372">
        <v>60000</v>
      </c>
      <c r="Z116" s="372">
        <v>3200</v>
      </c>
      <c r="AA116" s="372">
        <v>6000</v>
      </c>
      <c r="AB116" s="372">
        <v>0</v>
      </c>
      <c r="AC116" s="372">
        <v>0</v>
      </c>
      <c r="AD116" s="372">
        <v>3000</v>
      </c>
      <c r="AE116" s="372">
        <v>0</v>
      </c>
      <c r="AF116" s="372">
        <v>125000</v>
      </c>
      <c r="AG116" s="372">
        <v>8000</v>
      </c>
      <c r="AH116" s="372">
        <v>0</v>
      </c>
      <c r="AI116" s="372">
        <v>0</v>
      </c>
      <c r="AJ116" s="372">
        <v>0</v>
      </c>
      <c r="AK116" s="372">
        <v>0</v>
      </c>
      <c r="AL116" s="372">
        <v>1671509</v>
      </c>
      <c r="AM116" s="372"/>
      <c r="AN116" s="372">
        <v>715051</v>
      </c>
      <c r="AO116" s="372">
        <v>2000</v>
      </c>
      <c r="AP116" s="372">
        <v>389489</v>
      </c>
      <c r="AQ116" s="372">
        <v>41709</v>
      </c>
      <c r="AR116" s="372">
        <v>48255</v>
      </c>
      <c r="AS116" s="372">
        <v>0</v>
      </c>
      <c r="AT116" s="372">
        <v>65801</v>
      </c>
      <c r="AU116" s="372">
        <v>6500</v>
      </c>
      <c r="AV116" s="372">
        <v>1500</v>
      </c>
      <c r="AW116" s="372">
        <v>665</v>
      </c>
      <c r="AX116" s="372">
        <v>7408</v>
      </c>
      <c r="AY116" s="372">
        <v>8368</v>
      </c>
      <c r="AZ116" s="372">
        <v>2873</v>
      </c>
      <c r="BA116" s="372">
        <v>2500</v>
      </c>
      <c r="BB116" s="372">
        <v>6000</v>
      </c>
      <c r="BC116" s="372">
        <v>18300</v>
      </c>
      <c r="BD116" s="372">
        <v>20334</v>
      </c>
      <c r="BE116" s="372">
        <v>4184</v>
      </c>
      <c r="BF116" s="372">
        <v>86595</v>
      </c>
      <c r="BG116" s="372">
        <v>2000</v>
      </c>
      <c r="BH116" s="372">
        <v>0</v>
      </c>
      <c r="BI116" s="372">
        <v>2000</v>
      </c>
      <c r="BJ116" s="372">
        <v>7000</v>
      </c>
      <c r="BK116" s="372">
        <v>20000</v>
      </c>
      <c r="BL116" s="372">
        <v>0</v>
      </c>
      <c r="BM116" s="372">
        <v>10014</v>
      </c>
      <c r="BN116" s="372">
        <v>0</v>
      </c>
      <c r="BO116" s="372">
        <v>2500</v>
      </c>
      <c r="BP116" s="372">
        <v>11675</v>
      </c>
      <c r="BQ116" s="372">
        <v>0</v>
      </c>
      <c r="BR116" s="372">
        <v>43000</v>
      </c>
      <c r="BS116" s="372">
        <v>2000</v>
      </c>
      <c r="BT116" s="372">
        <v>0</v>
      </c>
      <c r="BU116" s="372">
        <v>20795</v>
      </c>
      <c r="BV116" s="372">
        <v>0</v>
      </c>
      <c r="BW116" s="372">
        <v>0</v>
      </c>
      <c r="BX116" s="372">
        <v>0</v>
      </c>
      <c r="BY116" s="372">
        <v>111118</v>
      </c>
      <c r="BZ116" s="372">
        <v>14000</v>
      </c>
      <c r="CA116" s="372">
        <v>1673634</v>
      </c>
      <c r="CB116" s="372"/>
      <c r="CC116" s="372">
        <v>6362</v>
      </c>
      <c r="CD116" s="372">
        <v>0</v>
      </c>
      <c r="CE116" s="372">
        <v>0</v>
      </c>
      <c r="CF116" s="372">
        <v>6362</v>
      </c>
      <c r="CG116" s="372"/>
      <c r="CH116" s="372">
        <v>0</v>
      </c>
      <c r="CI116" s="372">
        <v>6362</v>
      </c>
      <c r="CJ116" s="372">
        <v>0</v>
      </c>
      <c r="CK116" s="372">
        <v>0</v>
      </c>
      <c r="CL116" s="372">
        <v>0</v>
      </c>
      <c r="CM116" s="372">
        <v>0</v>
      </c>
      <c r="CN116" s="372">
        <v>0</v>
      </c>
      <c r="CO116" s="372">
        <v>0</v>
      </c>
      <c r="CP116" s="372">
        <v>6362</v>
      </c>
      <c r="CQ116" s="372"/>
      <c r="CR116" s="372">
        <v>108955.02000000011</v>
      </c>
      <c r="CS116" s="372">
        <v>0</v>
      </c>
      <c r="CT116" s="372">
        <v>0</v>
      </c>
      <c r="CU116" s="372">
        <v>-4.5474735088646412E-13</v>
      </c>
      <c r="CV116" s="372">
        <v>0</v>
      </c>
      <c r="CW116" s="372">
        <v>31320.389999999985</v>
      </c>
      <c r="CX116" s="372">
        <v>140275.41000000009</v>
      </c>
      <c r="CY116" s="372"/>
      <c r="CZ116" s="117"/>
      <c r="DA116" s="374"/>
      <c r="DB116" s="117"/>
      <c r="DC116" s="374"/>
      <c r="DD116" s="375"/>
      <c r="DE116" s="117"/>
      <c r="DF116" s="117"/>
      <c r="DG116" s="372"/>
      <c r="DH116" s="376"/>
      <c r="DI116" s="377"/>
      <c r="DJ116" s="372"/>
      <c r="DK116" s="372">
        <v>399480.94999999832</v>
      </c>
      <c r="DL116" s="372">
        <v>1.1368683772161603E-13</v>
      </c>
      <c r="DM116" s="372">
        <v>399480.94999999832</v>
      </c>
      <c r="DN116" s="372">
        <v>311823.94999999832</v>
      </c>
      <c r="DO116" s="372">
        <v>1.1368683772161603E-13</v>
      </c>
      <c r="DP116" s="372">
        <v>311823.94999999832</v>
      </c>
      <c r="DQ116" s="373"/>
      <c r="DR116" s="372"/>
      <c r="DS116" s="378"/>
      <c r="DT116" s="378"/>
    </row>
    <row r="117" spans="1:124" ht="15">
      <c r="A117" s="371">
        <v>771</v>
      </c>
      <c r="B117" s="381">
        <v>9163345</v>
      </c>
      <c r="C117" s="68">
        <v>3345</v>
      </c>
      <c r="D117" s="120"/>
      <c r="E117" s="120" t="s">
        <v>184</v>
      </c>
      <c r="F117" s="120"/>
      <c r="G117" s="120"/>
      <c r="H117" s="68"/>
      <c r="I117" s="372">
        <v>131974.37</v>
      </c>
      <c r="J117" s="372">
        <v>12286.6</v>
      </c>
      <c r="K117" s="372">
        <v>0</v>
      </c>
      <c r="L117" s="372">
        <v>0</v>
      </c>
      <c r="M117" s="372">
        <v>0</v>
      </c>
      <c r="N117" s="372">
        <v>2313.0899999999997</v>
      </c>
      <c r="O117" s="372">
        <v>146574.06</v>
      </c>
      <c r="P117" s="379"/>
      <c r="Q117" s="372">
        <v>453443</v>
      </c>
      <c r="R117" s="372">
        <v>0</v>
      </c>
      <c r="S117" s="372">
        <v>58444</v>
      </c>
      <c r="T117" s="372">
        <v>0</v>
      </c>
      <c r="U117" s="372">
        <v>13950</v>
      </c>
      <c r="V117" s="372">
        <v>14433</v>
      </c>
      <c r="W117" s="372">
        <v>0</v>
      </c>
      <c r="X117" s="372">
        <v>0</v>
      </c>
      <c r="Y117" s="372">
        <v>13000</v>
      </c>
      <c r="Z117" s="372">
        <v>0</v>
      </c>
      <c r="AA117" s="372">
        <v>0</v>
      </c>
      <c r="AB117" s="372">
        <v>0</v>
      </c>
      <c r="AC117" s="372">
        <v>1540</v>
      </c>
      <c r="AD117" s="372">
        <v>0</v>
      </c>
      <c r="AE117" s="372">
        <v>0</v>
      </c>
      <c r="AF117" s="372">
        <v>0</v>
      </c>
      <c r="AG117" s="372">
        <v>10000</v>
      </c>
      <c r="AH117" s="372">
        <v>0</v>
      </c>
      <c r="AI117" s="372">
        <v>0</v>
      </c>
      <c r="AJ117" s="372">
        <v>0</v>
      </c>
      <c r="AK117" s="372">
        <v>0</v>
      </c>
      <c r="AL117" s="372">
        <v>564810</v>
      </c>
      <c r="AM117" s="379"/>
      <c r="AN117" s="372">
        <v>303747</v>
      </c>
      <c r="AO117" s="372">
        <v>11177</v>
      </c>
      <c r="AP117" s="372">
        <v>79348</v>
      </c>
      <c r="AQ117" s="372">
        <v>0</v>
      </c>
      <c r="AR117" s="372">
        <v>48972</v>
      </c>
      <c r="AS117" s="372">
        <v>0</v>
      </c>
      <c r="AT117" s="372">
        <v>34044</v>
      </c>
      <c r="AU117" s="372">
        <v>1500</v>
      </c>
      <c r="AV117" s="372">
        <v>2288</v>
      </c>
      <c r="AW117" s="372">
        <v>147</v>
      </c>
      <c r="AX117" s="372">
        <v>2876</v>
      </c>
      <c r="AY117" s="372">
        <v>7216</v>
      </c>
      <c r="AZ117" s="372">
        <v>3747</v>
      </c>
      <c r="BA117" s="372">
        <v>12615</v>
      </c>
      <c r="BB117" s="372">
        <v>547</v>
      </c>
      <c r="BC117" s="372">
        <v>12285</v>
      </c>
      <c r="BD117" s="372">
        <v>938</v>
      </c>
      <c r="BE117" s="372">
        <v>3539</v>
      </c>
      <c r="BF117" s="372">
        <v>37899</v>
      </c>
      <c r="BG117" s="372">
        <v>1226</v>
      </c>
      <c r="BH117" s="372">
        <v>0</v>
      </c>
      <c r="BI117" s="372">
        <v>3500</v>
      </c>
      <c r="BJ117" s="372">
        <v>0</v>
      </c>
      <c r="BK117" s="372">
        <v>5600</v>
      </c>
      <c r="BL117" s="372">
        <v>580</v>
      </c>
      <c r="BM117" s="372">
        <v>850</v>
      </c>
      <c r="BN117" s="372">
        <v>0</v>
      </c>
      <c r="BO117" s="372">
        <v>2072</v>
      </c>
      <c r="BP117" s="372">
        <v>2671</v>
      </c>
      <c r="BQ117" s="372">
        <v>0</v>
      </c>
      <c r="BR117" s="372">
        <v>17326</v>
      </c>
      <c r="BS117" s="372">
        <v>0</v>
      </c>
      <c r="BT117" s="372">
        <v>17143</v>
      </c>
      <c r="BU117" s="372">
        <v>15208</v>
      </c>
      <c r="BV117" s="372">
        <v>0</v>
      </c>
      <c r="BW117" s="372">
        <v>0</v>
      </c>
      <c r="BX117" s="372">
        <v>4115</v>
      </c>
      <c r="BY117" s="372">
        <v>0</v>
      </c>
      <c r="BZ117" s="372">
        <v>12313</v>
      </c>
      <c r="CA117" s="372">
        <v>645489</v>
      </c>
      <c r="CB117" s="379"/>
      <c r="CC117" s="372">
        <v>0</v>
      </c>
      <c r="CD117" s="372">
        <v>0</v>
      </c>
      <c r="CE117" s="372">
        <v>0</v>
      </c>
      <c r="CF117" s="372">
        <v>0</v>
      </c>
      <c r="CG117" s="379"/>
      <c r="CH117" s="372">
        <v>0</v>
      </c>
      <c r="CI117" s="372">
        <v>0</v>
      </c>
      <c r="CJ117" s="372">
        <v>0</v>
      </c>
      <c r="CK117" s="372">
        <v>0</v>
      </c>
      <c r="CL117" s="372">
        <v>0</v>
      </c>
      <c r="CM117" s="372">
        <v>0</v>
      </c>
      <c r="CN117" s="372">
        <v>0</v>
      </c>
      <c r="CO117" s="372">
        <v>0</v>
      </c>
      <c r="CP117" s="372">
        <v>0</v>
      </c>
      <c r="CQ117" s="380"/>
      <c r="CR117" s="372">
        <v>65894.97</v>
      </c>
      <c r="CS117" s="372">
        <v>0</v>
      </c>
      <c r="CT117" s="372">
        <v>0</v>
      </c>
      <c r="CU117" s="372">
        <v>0</v>
      </c>
      <c r="CV117" s="372">
        <v>0</v>
      </c>
      <c r="CW117" s="372">
        <v>9.0000000000145519E-2</v>
      </c>
      <c r="CX117" s="372">
        <v>65895.06</v>
      </c>
      <c r="CY117" s="372"/>
      <c r="CZ117" s="117"/>
      <c r="DA117" s="374"/>
      <c r="DB117" s="117"/>
      <c r="DC117" s="374"/>
      <c r="DD117" s="375"/>
      <c r="DE117" s="117"/>
      <c r="DF117" s="117"/>
      <c r="DG117" s="372"/>
      <c r="DH117" s="376"/>
      <c r="DI117" s="377"/>
      <c r="DJ117" s="372"/>
      <c r="DK117" s="372">
        <v>-97150.159999999931</v>
      </c>
      <c r="DL117" s="372">
        <v>0</v>
      </c>
      <c r="DM117" s="372">
        <v>-97150.159999999931</v>
      </c>
      <c r="DN117" s="372">
        <v>-147876.15999999992</v>
      </c>
      <c r="DO117" s="372">
        <v>0</v>
      </c>
      <c r="DP117" s="372">
        <v>-147876.15999999992</v>
      </c>
      <c r="DQ117" s="373"/>
      <c r="DR117" s="372"/>
      <c r="DS117" s="378"/>
      <c r="DT117" s="378"/>
    </row>
    <row r="118" spans="1:124" ht="14.25">
      <c r="A118" s="371">
        <v>529</v>
      </c>
      <c r="B118" s="381">
        <v>9162172</v>
      </c>
      <c r="C118" s="68">
        <v>2172</v>
      </c>
      <c r="D118" s="120"/>
      <c r="E118" s="120" t="s">
        <v>210</v>
      </c>
      <c r="F118" s="120"/>
      <c r="G118" s="120"/>
      <c r="H118" s="68"/>
      <c r="I118" s="372">
        <v>105978.6399999995</v>
      </c>
      <c r="J118" s="372">
        <v>22030.49</v>
      </c>
      <c r="K118" s="372">
        <v>0</v>
      </c>
      <c r="L118" s="372">
        <v>-992.57000000000153</v>
      </c>
      <c r="M118" s="372">
        <v>0</v>
      </c>
      <c r="N118" s="372">
        <v>0</v>
      </c>
      <c r="O118" s="372">
        <v>127016.5599999995</v>
      </c>
      <c r="P118" s="372"/>
      <c r="Q118" s="372">
        <v>2219990</v>
      </c>
      <c r="R118" s="372">
        <v>0</v>
      </c>
      <c r="S118" s="372">
        <v>166678</v>
      </c>
      <c r="T118" s="372">
        <v>0</v>
      </c>
      <c r="U118" s="372">
        <v>97750</v>
      </c>
      <c r="V118" s="372">
        <v>107018</v>
      </c>
      <c r="W118" s="372">
        <v>0</v>
      </c>
      <c r="X118" s="372">
        <v>15150</v>
      </c>
      <c r="Y118" s="372">
        <v>20000</v>
      </c>
      <c r="Z118" s="372">
        <v>0</v>
      </c>
      <c r="AA118" s="372">
        <v>0</v>
      </c>
      <c r="AB118" s="372">
        <v>0</v>
      </c>
      <c r="AC118" s="372">
        <v>0</v>
      </c>
      <c r="AD118" s="372">
        <v>0</v>
      </c>
      <c r="AE118" s="372">
        <v>0</v>
      </c>
      <c r="AF118" s="372">
        <v>0</v>
      </c>
      <c r="AG118" s="372">
        <v>0</v>
      </c>
      <c r="AH118" s="372">
        <v>0</v>
      </c>
      <c r="AI118" s="372">
        <v>0</v>
      </c>
      <c r="AJ118" s="372">
        <v>0</v>
      </c>
      <c r="AK118" s="372">
        <v>0</v>
      </c>
      <c r="AL118" s="372">
        <v>2626586</v>
      </c>
      <c r="AM118" s="372"/>
      <c r="AN118" s="372">
        <v>1329221</v>
      </c>
      <c r="AO118" s="372">
        <v>21172</v>
      </c>
      <c r="AP118" s="372">
        <v>653237</v>
      </c>
      <c r="AQ118" s="372">
        <v>89919</v>
      </c>
      <c r="AR118" s="372">
        <v>153515</v>
      </c>
      <c r="AS118" s="372">
        <v>0</v>
      </c>
      <c r="AT118" s="372">
        <v>91040</v>
      </c>
      <c r="AU118" s="372">
        <v>11454</v>
      </c>
      <c r="AV118" s="372">
        <v>4408</v>
      </c>
      <c r="AW118" s="372">
        <v>4584</v>
      </c>
      <c r="AX118" s="372">
        <v>0</v>
      </c>
      <c r="AY118" s="372">
        <v>19937</v>
      </c>
      <c r="AZ118" s="372">
        <v>3500</v>
      </c>
      <c r="BA118" s="372">
        <v>8000</v>
      </c>
      <c r="BB118" s="372">
        <v>13553</v>
      </c>
      <c r="BC118" s="372">
        <v>46000</v>
      </c>
      <c r="BD118" s="372">
        <v>47775</v>
      </c>
      <c r="BE118" s="372">
        <v>7700</v>
      </c>
      <c r="BF118" s="372">
        <v>78108</v>
      </c>
      <c r="BG118" s="372">
        <v>5200</v>
      </c>
      <c r="BH118" s="372">
        <v>0</v>
      </c>
      <c r="BI118" s="372">
        <v>0</v>
      </c>
      <c r="BJ118" s="372">
        <v>13800</v>
      </c>
      <c r="BK118" s="372">
        <v>3250</v>
      </c>
      <c r="BL118" s="372">
        <v>0</v>
      </c>
      <c r="BM118" s="372">
        <v>9550</v>
      </c>
      <c r="BN118" s="372">
        <v>0</v>
      </c>
      <c r="BO118" s="372">
        <v>3950</v>
      </c>
      <c r="BP118" s="372">
        <v>20877</v>
      </c>
      <c r="BQ118" s="372">
        <v>0</v>
      </c>
      <c r="BR118" s="372">
        <v>85228</v>
      </c>
      <c r="BS118" s="372">
        <v>10000</v>
      </c>
      <c r="BT118" s="372">
        <v>6375</v>
      </c>
      <c r="BU118" s="372">
        <v>19709</v>
      </c>
      <c r="BV118" s="372">
        <v>0</v>
      </c>
      <c r="BW118" s="372">
        <v>0</v>
      </c>
      <c r="BX118" s="372">
        <v>0</v>
      </c>
      <c r="BY118" s="372">
        <v>0</v>
      </c>
      <c r="BZ118" s="372">
        <v>0</v>
      </c>
      <c r="CA118" s="372">
        <v>2761062</v>
      </c>
      <c r="CB118" s="372"/>
      <c r="CC118" s="372">
        <v>8725</v>
      </c>
      <c r="CD118" s="372">
        <v>0</v>
      </c>
      <c r="CE118" s="372">
        <v>0</v>
      </c>
      <c r="CF118" s="372">
        <v>8725</v>
      </c>
      <c r="CG118" s="372"/>
      <c r="CH118" s="372">
        <v>0</v>
      </c>
      <c r="CI118" s="372">
        <v>7732</v>
      </c>
      <c r="CJ118" s="372">
        <v>0</v>
      </c>
      <c r="CK118" s="372">
        <v>0</v>
      </c>
      <c r="CL118" s="372">
        <v>0</v>
      </c>
      <c r="CM118" s="372">
        <v>0</v>
      </c>
      <c r="CN118" s="372">
        <v>15000</v>
      </c>
      <c r="CO118" s="372">
        <v>0</v>
      </c>
      <c r="CP118" s="372">
        <v>22732</v>
      </c>
      <c r="CQ118" s="372"/>
      <c r="CR118" s="372">
        <v>-6466.8700000004901</v>
      </c>
      <c r="CS118" s="372">
        <v>0</v>
      </c>
      <c r="CT118" s="372">
        <v>0</v>
      </c>
      <c r="CU118" s="372">
        <v>-14999.570000000002</v>
      </c>
      <c r="CV118" s="372">
        <v>0</v>
      </c>
      <c r="CW118" s="372">
        <v>0</v>
      </c>
      <c r="CX118" s="372">
        <v>-21466.44000000049</v>
      </c>
      <c r="CY118" s="372"/>
      <c r="CZ118" s="117"/>
      <c r="DA118" s="374"/>
      <c r="DB118" s="117"/>
      <c r="DC118" s="374"/>
      <c r="DD118" s="375"/>
      <c r="DE118" s="117"/>
      <c r="DF118" s="117"/>
      <c r="DG118" s="372"/>
      <c r="DH118" s="376"/>
      <c r="DI118" s="377"/>
      <c r="DJ118" s="372"/>
      <c r="DK118" s="372">
        <v>-6724.41999999978</v>
      </c>
      <c r="DL118" s="372">
        <v>14922.26</v>
      </c>
      <c r="DM118" s="372">
        <v>8197.8400000002202</v>
      </c>
      <c r="DN118" s="372">
        <v>-223533.41999999978</v>
      </c>
      <c r="DO118" s="372">
        <v>0.26000000000021828</v>
      </c>
      <c r="DP118" s="372">
        <v>-223533.15999999977</v>
      </c>
      <c r="DQ118" s="373"/>
      <c r="DR118" s="372"/>
      <c r="DS118" s="378"/>
      <c r="DT118" s="378"/>
    </row>
    <row r="119" spans="1:124" ht="14.25">
      <c r="A119" s="371">
        <v>373</v>
      </c>
      <c r="B119" s="381">
        <v>9165424</v>
      </c>
      <c r="C119" s="68">
        <v>5424</v>
      </c>
      <c r="D119" s="120"/>
      <c r="E119" s="120" t="s">
        <v>283</v>
      </c>
      <c r="F119" s="120"/>
      <c r="G119" s="120"/>
      <c r="H119" s="68"/>
      <c r="I119" s="372">
        <v>813882.27</v>
      </c>
      <c r="J119" s="372">
        <v>162966.06</v>
      </c>
      <c r="K119" s="372">
        <v>0</v>
      </c>
      <c r="L119" s="372">
        <v>16234.379999999881</v>
      </c>
      <c r="M119" s="372">
        <v>0</v>
      </c>
      <c r="N119" s="372">
        <v>0</v>
      </c>
      <c r="O119" s="372">
        <v>993082.71</v>
      </c>
      <c r="P119" s="372"/>
      <c r="Q119" s="372">
        <v>5359209</v>
      </c>
      <c r="R119" s="372">
        <v>0</v>
      </c>
      <c r="S119" s="372">
        <v>420105</v>
      </c>
      <c r="T119" s="372">
        <v>0</v>
      </c>
      <c r="U119" s="372">
        <v>228730</v>
      </c>
      <c r="V119" s="372">
        <v>0</v>
      </c>
      <c r="W119" s="372">
        <v>6000</v>
      </c>
      <c r="X119" s="372">
        <v>7650</v>
      </c>
      <c r="Y119" s="372">
        <v>20000</v>
      </c>
      <c r="Z119" s="372">
        <v>0</v>
      </c>
      <c r="AA119" s="372">
        <v>0</v>
      </c>
      <c r="AB119" s="372">
        <v>0</v>
      </c>
      <c r="AC119" s="372">
        <v>0</v>
      </c>
      <c r="AD119" s="372">
        <v>0</v>
      </c>
      <c r="AE119" s="372">
        <v>0</v>
      </c>
      <c r="AF119" s="372">
        <v>0</v>
      </c>
      <c r="AG119" s="372">
        <v>0</v>
      </c>
      <c r="AH119" s="372">
        <v>0</v>
      </c>
      <c r="AI119" s="372">
        <v>0</v>
      </c>
      <c r="AJ119" s="372">
        <v>0</v>
      </c>
      <c r="AK119" s="372">
        <v>0</v>
      </c>
      <c r="AL119" s="372">
        <v>6041694</v>
      </c>
      <c r="AM119" s="372"/>
      <c r="AN119" s="372">
        <v>3333622</v>
      </c>
      <c r="AO119" s="372">
        <v>30000</v>
      </c>
      <c r="AP119" s="372">
        <v>1088376</v>
      </c>
      <c r="AQ119" s="372">
        <v>95421</v>
      </c>
      <c r="AR119" s="372">
        <v>376582</v>
      </c>
      <c r="AS119" s="372">
        <v>0</v>
      </c>
      <c r="AT119" s="372">
        <v>21653</v>
      </c>
      <c r="AU119" s="372">
        <v>22953</v>
      </c>
      <c r="AV119" s="372">
        <v>12686</v>
      </c>
      <c r="AW119" s="372">
        <v>0</v>
      </c>
      <c r="AX119" s="372">
        <v>550</v>
      </c>
      <c r="AY119" s="372">
        <v>80366</v>
      </c>
      <c r="AZ119" s="372">
        <v>15434</v>
      </c>
      <c r="BA119" s="372">
        <v>101725</v>
      </c>
      <c r="BB119" s="372">
        <v>35254</v>
      </c>
      <c r="BC119" s="372">
        <v>183323</v>
      </c>
      <c r="BD119" s="372">
        <v>24590</v>
      </c>
      <c r="BE119" s="372">
        <v>34596</v>
      </c>
      <c r="BF119" s="372">
        <v>451131</v>
      </c>
      <c r="BG119" s="372">
        <v>46951</v>
      </c>
      <c r="BH119" s="372">
        <v>0</v>
      </c>
      <c r="BI119" s="372">
        <v>14354</v>
      </c>
      <c r="BJ119" s="372">
        <v>50528</v>
      </c>
      <c r="BK119" s="372">
        <v>23875</v>
      </c>
      <c r="BL119" s="372">
        <v>11000</v>
      </c>
      <c r="BM119" s="372">
        <v>15474</v>
      </c>
      <c r="BN119" s="372">
        <v>61903</v>
      </c>
      <c r="BO119" s="372">
        <v>29843</v>
      </c>
      <c r="BP119" s="372">
        <v>28703</v>
      </c>
      <c r="BQ119" s="372">
        <v>0</v>
      </c>
      <c r="BR119" s="372">
        <v>64217</v>
      </c>
      <c r="BS119" s="372">
        <v>56760</v>
      </c>
      <c r="BT119" s="372">
        <v>172056</v>
      </c>
      <c r="BU119" s="372">
        <v>39297</v>
      </c>
      <c r="BV119" s="372">
        <v>0</v>
      </c>
      <c r="BW119" s="372">
        <v>0</v>
      </c>
      <c r="BX119" s="372">
        <v>154050</v>
      </c>
      <c r="BY119" s="372">
        <v>0</v>
      </c>
      <c r="BZ119" s="372">
        <v>0</v>
      </c>
      <c r="CA119" s="372">
        <v>6677273</v>
      </c>
      <c r="CB119" s="372"/>
      <c r="CC119" s="372">
        <v>16116</v>
      </c>
      <c r="CD119" s="372">
        <v>0</v>
      </c>
      <c r="CE119" s="372">
        <v>0</v>
      </c>
      <c r="CF119" s="372">
        <v>16116</v>
      </c>
      <c r="CG119" s="372"/>
      <c r="CH119" s="372">
        <v>0</v>
      </c>
      <c r="CI119" s="372">
        <v>32350</v>
      </c>
      <c r="CJ119" s="372">
        <v>0</v>
      </c>
      <c r="CK119" s="372">
        <v>0</v>
      </c>
      <c r="CL119" s="372">
        <v>0</v>
      </c>
      <c r="CM119" s="372">
        <v>0</v>
      </c>
      <c r="CN119" s="372">
        <v>0</v>
      </c>
      <c r="CO119" s="372">
        <v>0</v>
      </c>
      <c r="CP119" s="372">
        <v>32350</v>
      </c>
      <c r="CQ119" s="372"/>
      <c r="CR119" s="372">
        <v>341269.33000000007</v>
      </c>
      <c r="CS119" s="372">
        <v>0</v>
      </c>
      <c r="CT119" s="372">
        <v>0</v>
      </c>
      <c r="CU119" s="372">
        <v>0.37999999988096533</v>
      </c>
      <c r="CV119" s="372">
        <v>0</v>
      </c>
      <c r="CW119" s="372">
        <v>0</v>
      </c>
      <c r="CX119" s="372">
        <v>341269.70999999996</v>
      </c>
      <c r="CY119" s="372"/>
      <c r="CZ119" s="117"/>
      <c r="DA119" s="374"/>
      <c r="DB119" s="117"/>
      <c r="DC119" s="374"/>
      <c r="DD119" s="375"/>
      <c r="DE119" s="117"/>
      <c r="DF119" s="117"/>
      <c r="DG119" s="372"/>
      <c r="DH119" s="376"/>
      <c r="DI119" s="377"/>
      <c r="DJ119" s="372"/>
      <c r="DK119" s="372">
        <v>72238.819999999978</v>
      </c>
      <c r="DL119" s="372">
        <v>2988.7700000000004</v>
      </c>
      <c r="DM119" s="372">
        <v>75227.589999999982</v>
      </c>
      <c r="DN119" s="372">
        <v>19830.819999999978</v>
      </c>
      <c r="DO119" s="372">
        <v>-0.22999999999956344</v>
      </c>
      <c r="DP119" s="372">
        <v>19830.589999999978</v>
      </c>
      <c r="DQ119" s="373"/>
      <c r="DR119" s="372"/>
      <c r="DS119" s="378"/>
      <c r="DT119" s="378"/>
    </row>
    <row r="120" spans="1:124" ht="14.25">
      <c r="A120" s="371">
        <v>886</v>
      </c>
      <c r="B120" s="381">
        <v>9162177</v>
      </c>
      <c r="C120" s="68">
        <v>2177</v>
      </c>
      <c r="D120" s="120"/>
      <c r="E120" s="120" t="s">
        <v>239</v>
      </c>
      <c r="F120" s="120"/>
      <c r="G120" s="120"/>
      <c r="H120" s="68"/>
      <c r="I120" s="372">
        <v>306979.8700000004</v>
      </c>
      <c r="J120" s="372">
        <v>81825.239999999991</v>
      </c>
      <c r="K120" s="372">
        <v>0</v>
      </c>
      <c r="L120" s="372">
        <v>6060.82</v>
      </c>
      <c r="M120" s="372">
        <v>0</v>
      </c>
      <c r="N120" s="372">
        <v>0</v>
      </c>
      <c r="O120" s="372">
        <v>394865.9300000004</v>
      </c>
      <c r="P120" s="372"/>
      <c r="Q120" s="372">
        <v>1641849</v>
      </c>
      <c r="R120" s="372">
        <v>0</v>
      </c>
      <c r="S120" s="372">
        <v>176140</v>
      </c>
      <c r="T120" s="372">
        <v>0</v>
      </c>
      <c r="U120" s="372">
        <v>154160</v>
      </c>
      <c r="V120" s="372">
        <v>44995</v>
      </c>
      <c r="W120" s="372">
        <v>0</v>
      </c>
      <c r="X120" s="372">
        <v>0</v>
      </c>
      <c r="Y120" s="372">
        <v>14760</v>
      </c>
      <c r="Z120" s="372">
        <v>0</v>
      </c>
      <c r="AA120" s="372">
        <v>0</v>
      </c>
      <c r="AB120" s="372">
        <v>0</v>
      </c>
      <c r="AC120" s="372">
        <v>8000</v>
      </c>
      <c r="AD120" s="372">
        <v>200</v>
      </c>
      <c r="AE120" s="372">
        <v>0</v>
      </c>
      <c r="AF120" s="372">
        <v>0</v>
      </c>
      <c r="AG120" s="372">
        <v>0</v>
      </c>
      <c r="AH120" s="372">
        <v>0</v>
      </c>
      <c r="AI120" s="372">
        <v>0</v>
      </c>
      <c r="AJ120" s="372">
        <v>0</v>
      </c>
      <c r="AK120" s="372">
        <v>0</v>
      </c>
      <c r="AL120" s="372">
        <v>2040104</v>
      </c>
      <c r="AM120" s="372"/>
      <c r="AN120" s="372">
        <v>1049134</v>
      </c>
      <c r="AO120" s="372">
        <v>24255</v>
      </c>
      <c r="AP120" s="372">
        <v>496683</v>
      </c>
      <c r="AQ120" s="372">
        <v>102277</v>
      </c>
      <c r="AR120" s="372">
        <v>43751</v>
      </c>
      <c r="AS120" s="372">
        <v>0</v>
      </c>
      <c r="AT120" s="372">
        <v>39343</v>
      </c>
      <c r="AU120" s="372">
        <v>400</v>
      </c>
      <c r="AV120" s="372">
        <v>4350</v>
      </c>
      <c r="AW120" s="372">
        <v>781</v>
      </c>
      <c r="AX120" s="372">
        <v>0</v>
      </c>
      <c r="AY120" s="372">
        <v>54487</v>
      </c>
      <c r="AZ120" s="372">
        <v>6483</v>
      </c>
      <c r="BA120" s="372">
        <v>7022</v>
      </c>
      <c r="BB120" s="372">
        <v>6000</v>
      </c>
      <c r="BC120" s="372">
        <v>40000</v>
      </c>
      <c r="BD120" s="372">
        <v>7153</v>
      </c>
      <c r="BE120" s="372">
        <v>4250</v>
      </c>
      <c r="BF120" s="372">
        <v>75600</v>
      </c>
      <c r="BG120" s="372">
        <v>2000</v>
      </c>
      <c r="BH120" s="372">
        <v>0</v>
      </c>
      <c r="BI120" s="372">
        <v>7575</v>
      </c>
      <c r="BJ120" s="372">
        <v>13000</v>
      </c>
      <c r="BK120" s="372">
        <v>0</v>
      </c>
      <c r="BL120" s="372">
        <v>12000</v>
      </c>
      <c r="BM120" s="372">
        <v>2816</v>
      </c>
      <c r="BN120" s="372">
        <v>0</v>
      </c>
      <c r="BO120" s="372">
        <v>13651</v>
      </c>
      <c r="BP120" s="372">
        <v>14246</v>
      </c>
      <c r="BQ120" s="372">
        <v>0</v>
      </c>
      <c r="BR120" s="372">
        <v>89811</v>
      </c>
      <c r="BS120" s="372">
        <v>39500</v>
      </c>
      <c r="BT120" s="372">
        <v>5960</v>
      </c>
      <c r="BU120" s="372">
        <v>108632</v>
      </c>
      <c r="BV120" s="372">
        <v>0</v>
      </c>
      <c r="BW120" s="372">
        <v>0</v>
      </c>
      <c r="BX120" s="372">
        <v>0</v>
      </c>
      <c r="BY120" s="372">
        <v>0</v>
      </c>
      <c r="BZ120" s="372">
        <v>0</v>
      </c>
      <c r="CA120" s="372">
        <v>2271160</v>
      </c>
      <c r="CB120" s="372"/>
      <c r="CC120" s="372">
        <v>6880</v>
      </c>
      <c r="CD120" s="372">
        <v>0</v>
      </c>
      <c r="CE120" s="372">
        <v>0</v>
      </c>
      <c r="CF120" s="372">
        <v>6880</v>
      </c>
      <c r="CG120" s="372"/>
      <c r="CH120" s="372">
        <v>0</v>
      </c>
      <c r="CI120" s="372">
        <v>0</v>
      </c>
      <c r="CJ120" s="372">
        <v>0</v>
      </c>
      <c r="CK120" s="372">
        <v>0</v>
      </c>
      <c r="CL120" s="372">
        <v>0</v>
      </c>
      <c r="CM120" s="372">
        <v>0</v>
      </c>
      <c r="CN120" s="372">
        <v>12941</v>
      </c>
      <c r="CO120" s="372">
        <v>0</v>
      </c>
      <c r="CP120" s="372">
        <v>12941</v>
      </c>
      <c r="CQ120" s="372"/>
      <c r="CR120" s="372">
        <v>157749.11000000039</v>
      </c>
      <c r="CS120" s="372">
        <v>0</v>
      </c>
      <c r="CT120" s="372">
        <v>0</v>
      </c>
      <c r="CU120" s="372">
        <v>-0.18000000000029104</v>
      </c>
      <c r="CV120" s="372">
        <v>0</v>
      </c>
      <c r="CW120" s="372">
        <v>0</v>
      </c>
      <c r="CX120" s="372">
        <v>157748.9300000004</v>
      </c>
      <c r="CY120" s="372"/>
      <c r="CZ120" s="117"/>
      <c r="DA120" s="374"/>
      <c r="DB120" s="117"/>
      <c r="DC120" s="374"/>
      <c r="DD120" s="375"/>
      <c r="DE120" s="117"/>
      <c r="DF120" s="117"/>
      <c r="DG120" s="372"/>
      <c r="DH120" s="376"/>
      <c r="DI120" s="377"/>
      <c r="DJ120" s="372"/>
      <c r="DK120" s="372">
        <v>238566.20000000004</v>
      </c>
      <c r="DL120" s="372">
        <v>25763.059999999998</v>
      </c>
      <c r="DM120" s="372">
        <v>264329.26</v>
      </c>
      <c r="DN120" s="372">
        <v>132392.20000000004</v>
      </c>
      <c r="DO120" s="372">
        <v>5.9999999997671694E-2</v>
      </c>
      <c r="DP120" s="372">
        <v>132392.26000000004</v>
      </c>
      <c r="DQ120" s="373"/>
      <c r="DR120" s="372"/>
      <c r="DS120" s="378"/>
      <c r="DT120" s="378"/>
    </row>
    <row r="121" spans="1:124" ht="14.25">
      <c r="A121" s="371">
        <v>942</v>
      </c>
      <c r="B121" s="381">
        <v>9162031</v>
      </c>
      <c r="C121" s="68">
        <v>2031</v>
      </c>
      <c r="D121" s="120"/>
      <c r="E121" s="120" t="s">
        <v>729</v>
      </c>
      <c r="F121" s="120"/>
      <c r="G121" s="120"/>
      <c r="H121" s="68"/>
      <c r="I121" s="372">
        <v>419085.80000000173</v>
      </c>
      <c r="J121" s="372">
        <v>24038</v>
      </c>
      <c r="K121" s="372">
        <v>0</v>
      </c>
      <c r="L121" s="372">
        <v>6026.4200000000128</v>
      </c>
      <c r="M121" s="372">
        <v>0</v>
      </c>
      <c r="N121" s="372">
        <v>66789.830000000016</v>
      </c>
      <c r="O121" s="372">
        <v>515940.05000000173</v>
      </c>
      <c r="P121" s="372"/>
      <c r="Q121" s="372">
        <v>4310823</v>
      </c>
      <c r="R121" s="372">
        <v>0</v>
      </c>
      <c r="S121" s="372">
        <v>222477</v>
      </c>
      <c r="T121" s="372">
        <v>0</v>
      </c>
      <c r="U121" s="372">
        <v>161600</v>
      </c>
      <c r="V121" s="372">
        <v>171010</v>
      </c>
      <c r="W121" s="372">
        <v>33600</v>
      </c>
      <c r="X121" s="372">
        <v>16000</v>
      </c>
      <c r="Y121" s="372">
        <v>214500</v>
      </c>
      <c r="Z121" s="372">
        <v>200</v>
      </c>
      <c r="AA121" s="372">
        <v>0</v>
      </c>
      <c r="AB121" s="372">
        <v>0</v>
      </c>
      <c r="AC121" s="372">
        <v>88000</v>
      </c>
      <c r="AD121" s="372">
        <v>0</v>
      </c>
      <c r="AE121" s="372">
        <v>0</v>
      </c>
      <c r="AF121" s="372">
        <v>200000</v>
      </c>
      <c r="AG121" s="372">
        <v>20000</v>
      </c>
      <c r="AH121" s="372">
        <v>0</v>
      </c>
      <c r="AI121" s="372">
        <v>0</v>
      </c>
      <c r="AJ121" s="372">
        <v>0</v>
      </c>
      <c r="AK121" s="372">
        <v>0</v>
      </c>
      <c r="AL121" s="372">
        <v>5438210</v>
      </c>
      <c r="AM121" s="372"/>
      <c r="AN121" s="372">
        <v>2735572</v>
      </c>
      <c r="AO121" s="372">
        <v>21000</v>
      </c>
      <c r="AP121" s="372">
        <v>911593</v>
      </c>
      <c r="AQ121" s="372">
        <v>147136</v>
      </c>
      <c r="AR121" s="372">
        <v>297339</v>
      </c>
      <c r="AS121" s="372">
        <v>0</v>
      </c>
      <c r="AT121" s="372">
        <v>294834</v>
      </c>
      <c r="AU121" s="372">
        <v>19059</v>
      </c>
      <c r="AV121" s="372">
        <v>15468</v>
      </c>
      <c r="AW121" s="372">
        <v>2507</v>
      </c>
      <c r="AX121" s="372">
        <v>0</v>
      </c>
      <c r="AY121" s="372">
        <v>52188</v>
      </c>
      <c r="AZ121" s="372">
        <v>5000</v>
      </c>
      <c r="BA121" s="372">
        <v>65889</v>
      </c>
      <c r="BB121" s="372">
        <v>11750</v>
      </c>
      <c r="BC121" s="372">
        <v>63548</v>
      </c>
      <c r="BD121" s="372">
        <v>87360</v>
      </c>
      <c r="BE121" s="372">
        <v>13475</v>
      </c>
      <c r="BF121" s="372">
        <v>184705</v>
      </c>
      <c r="BG121" s="372">
        <v>3800</v>
      </c>
      <c r="BH121" s="372">
        <v>0</v>
      </c>
      <c r="BI121" s="372">
        <v>5700</v>
      </c>
      <c r="BJ121" s="372">
        <v>18193</v>
      </c>
      <c r="BK121" s="372">
        <v>1900</v>
      </c>
      <c r="BL121" s="372">
        <v>3900</v>
      </c>
      <c r="BM121" s="372">
        <v>18591</v>
      </c>
      <c r="BN121" s="372">
        <v>0</v>
      </c>
      <c r="BO121" s="372">
        <v>16370</v>
      </c>
      <c r="BP121" s="372">
        <v>38894</v>
      </c>
      <c r="BQ121" s="372">
        <v>18600</v>
      </c>
      <c r="BR121" s="372">
        <v>197326</v>
      </c>
      <c r="BS121" s="372">
        <v>10000</v>
      </c>
      <c r="BT121" s="372">
        <v>86175</v>
      </c>
      <c r="BU121" s="372">
        <v>25773</v>
      </c>
      <c r="BV121" s="372">
        <v>0</v>
      </c>
      <c r="BW121" s="372">
        <v>0</v>
      </c>
      <c r="BX121" s="372">
        <v>19000</v>
      </c>
      <c r="BY121" s="372">
        <v>185691</v>
      </c>
      <c r="BZ121" s="372">
        <v>24600</v>
      </c>
      <c r="CA121" s="372">
        <v>5602936</v>
      </c>
      <c r="CB121" s="372"/>
      <c r="CC121" s="372">
        <v>17270</v>
      </c>
      <c r="CD121" s="372">
        <v>0</v>
      </c>
      <c r="CE121" s="372">
        <v>19000</v>
      </c>
      <c r="CF121" s="372">
        <v>36270</v>
      </c>
      <c r="CG121" s="372"/>
      <c r="CH121" s="372">
        <v>0</v>
      </c>
      <c r="CI121" s="372">
        <v>15296</v>
      </c>
      <c r="CJ121" s="372">
        <v>0</v>
      </c>
      <c r="CK121" s="372">
        <v>0</v>
      </c>
      <c r="CL121" s="372">
        <v>0</v>
      </c>
      <c r="CM121" s="372">
        <v>0</v>
      </c>
      <c r="CN121" s="372">
        <v>19000</v>
      </c>
      <c r="CO121" s="372">
        <v>8000</v>
      </c>
      <c r="CP121" s="372">
        <v>42296</v>
      </c>
      <c r="CQ121" s="372"/>
      <c r="CR121" s="372">
        <v>268688.80000000173</v>
      </c>
      <c r="CS121" s="372">
        <v>0</v>
      </c>
      <c r="CT121" s="372">
        <v>0</v>
      </c>
      <c r="CU121" s="372">
        <v>0.42000000001280569</v>
      </c>
      <c r="CV121" s="372">
        <v>0</v>
      </c>
      <c r="CW121" s="372">
        <v>76498.830000000016</v>
      </c>
      <c r="CX121" s="372">
        <v>345188.05000000173</v>
      </c>
      <c r="CY121" s="372"/>
      <c r="CZ121" s="117"/>
      <c r="DA121" s="374"/>
      <c r="DB121" s="117"/>
      <c r="DC121" s="374"/>
      <c r="DD121" s="375"/>
      <c r="DE121" s="117"/>
      <c r="DF121" s="117"/>
      <c r="DG121" s="372"/>
      <c r="DH121" s="376"/>
      <c r="DI121" s="377"/>
      <c r="DJ121" s="372"/>
      <c r="DK121" s="372">
        <v>608098.81000000017</v>
      </c>
      <c r="DL121" s="372">
        <v>17105.620000000003</v>
      </c>
      <c r="DM121" s="372">
        <v>625204.43000000017</v>
      </c>
      <c r="DN121" s="372">
        <v>453767.81000000017</v>
      </c>
      <c r="DO121" s="372">
        <v>-250000.38</v>
      </c>
      <c r="DP121" s="372">
        <v>203767.43000000017</v>
      </c>
      <c r="DQ121" s="373"/>
      <c r="DR121" s="372"/>
      <c r="DS121" s="378"/>
      <c r="DT121" s="378"/>
    </row>
    <row r="122" spans="1:124" ht="15">
      <c r="A122" s="371">
        <v>907</v>
      </c>
      <c r="B122" s="381">
        <v>9163363</v>
      </c>
      <c r="C122" s="68">
        <v>3363</v>
      </c>
      <c r="D122" s="120"/>
      <c r="E122" s="120" t="s">
        <v>731</v>
      </c>
      <c r="F122" s="120"/>
      <c r="G122" s="120"/>
      <c r="H122" s="68"/>
      <c r="I122" s="372">
        <v>-68252.140000000218</v>
      </c>
      <c r="J122" s="372">
        <v>0</v>
      </c>
      <c r="K122" s="372">
        <v>0</v>
      </c>
      <c r="L122" s="372">
        <v>0</v>
      </c>
      <c r="M122" s="372">
        <v>0</v>
      </c>
      <c r="N122" s="372">
        <v>0</v>
      </c>
      <c r="O122" s="372">
        <v>-68252.140000000218</v>
      </c>
      <c r="P122" s="379"/>
      <c r="Q122" s="372">
        <v>1268684</v>
      </c>
      <c r="R122" s="372">
        <v>0</v>
      </c>
      <c r="S122" s="372">
        <v>117411</v>
      </c>
      <c r="T122" s="372">
        <v>0</v>
      </c>
      <c r="U122" s="372">
        <v>58020</v>
      </c>
      <c r="V122" s="372">
        <v>18350</v>
      </c>
      <c r="W122" s="372">
        <v>0</v>
      </c>
      <c r="X122" s="372">
        <v>16500</v>
      </c>
      <c r="Y122" s="372">
        <v>0</v>
      </c>
      <c r="Z122" s="372">
        <v>0</v>
      </c>
      <c r="AA122" s="372">
        <v>0</v>
      </c>
      <c r="AB122" s="372">
        <v>0</v>
      </c>
      <c r="AC122" s="372">
        <v>21500</v>
      </c>
      <c r="AD122" s="372">
        <v>1000</v>
      </c>
      <c r="AE122" s="372">
        <v>0</v>
      </c>
      <c r="AF122" s="372">
        <v>0</v>
      </c>
      <c r="AG122" s="372">
        <v>0</v>
      </c>
      <c r="AH122" s="372">
        <v>0</v>
      </c>
      <c r="AI122" s="372">
        <v>0</v>
      </c>
      <c r="AJ122" s="372">
        <v>0</v>
      </c>
      <c r="AK122" s="372">
        <v>0</v>
      </c>
      <c r="AL122" s="372">
        <v>1501465</v>
      </c>
      <c r="AM122" s="379"/>
      <c r="AN122" s="372">
        <v>745220</v>
      </c>
      <c r="AO122" s="372">
        <v>5000</v>
      </c>
      <c r="AP122" s="372">
        <v>301760</v>
      </c>
      <c r="AQ122" s="372">
        <v>55719</v>
      </c>
      <c r="AR122" s="372">
        <v>97592</v>
      </c>
      <c r="AS122" s="372">
        <v>0</v>
      </c>
      <c r="AT122" s="372">
        <v>29742</v>
      </c>
      <c r="AU122" s="372">
        <v>300</v>
      </c>
      <c r="AV122" s="372">
        <v>8050</v>
      </c>
      <c r="AW122" s="372">
        <v>5338</v>
      </c>
      <c r="AX122" s="372">
        <v>0</v>
      </c>
      <c r="AY122" s="372">
        <v>7945</v>
      </c>
      <c r="AZ122" s="372">
        <v>5912</v>
      </c>
      <c r="BA122" s="372">
        <v>4000</v>
      </c>
      <c r="BB122" s="372">
        <v>3460</v>
      </c>
      <c r="BC122" s="372">
        <v>16500</v>
      </c>
      <c r="BD122" s="372">
        <v>3468</v>
      </c>
      <c r="BE122" s="372">
        <v>5105</v>
      </c>
      <c r="BF122" s="372">
        <v>74649</v>
      </c>
      <c r="BG122" s="372">
        <v>2880</v>
      </c>
      <c r="BH122" s="372">
        <v>0</v>
      </c>
      <c r="BI122" s="372">
        <v>2750</v>
      </c>
      <c r="BJ122" s="372">
        <v>6800</v>
      </c>
      <c r="BK122" s="372">
        <v>5000</v>
      </c>
      <c r="BL122" s="372">
        <v>0</v>
      </c>
      <c r="BM122" s="372">
        <v>7702</v>
      </c>
      <c r="BN122" s="372">
        <v>0</v>
      </c>
      <c r="BO122" s="372">
        <v>4000</v>
      </c>
      <c r="BP122" s="372">
        <v>11075</v>
      </c>
      <c r="BQ122" s="372">
        <v>0</v>
      </c>
      <c r="BR122" s="372">
        <v>20645</v>
      </c>
      <c r="BS122" s="372">
        <v>5000</v>
      </c>
      <c r="BT122" s="372">
        <v>68553</v>
      </c>
      <c r="BU122" s="372">
        <v>27189</v>
      </c>
      <c r="BV122" s="372">
        <v>0</v>
      </c>
      <c r="BW122" s="372">
        <v>0</v>
      </c>
      <c r="BX122" s="372">
        <v>5000</v>
      </c>
      <c r="BY122" s="372">
        <v>0</v>
      </c>
      <c r="BZ122" s="372">
        <v>0</v>
      </c>
      <c r="CA122" s="372">
        <v>1536354</v>
      </c>
      <c r="CB122" s="379"/>
      <c r="CC122" s="372">
        <v>0</v>
      </c>
      <c r="CD122" s="372">
        <v>0</v>
      </c>
      <c r="CE122" s="372">
        <v>0</v>
      </c>
      <c r="CF122" s="372">
        <v>0</v>
      </c>
      <c r="CG122" s="379"/>
      <c r="CH122" s="372">
        <v>0</v>
      </c>
      <c r="CI122" s="372">
        <v>0</v>
      </c>
      <c r="CJ122" s="372">
        <v>0</v>
      </c>
      <c r="CK122" s="372">
        <v>0</v>
      </c>
      <c r="CL122" s="372">
        <v>0</v>
      </c>
      <c r="CM122" s="372">
        <v>0</v>
      </c>
      <c r="CN122" s="372">
        <v>0</v>
      </c>
      <c r="CO122" s="372">
        <v>0</v>
      </c>
      <c r="CP122" s="372">
        <v>0</v>
      </c>
      <c r="CQ122" s="380"/>
      <c r="CR122" s="372">
        <v>-103141.14000000022</v>
      </c>
      <c r="CS122" s="372">
        <v>0</v>
      </c>
      <c r="CT122" s="372">
        <v>0</v>
      </c>
      <c r="CU122" s="372">
        <v>0</v>
      </c>
      <c r="CV122" s="372">
        <v>0</v>
      </c>
      <c r="CW122" s="372">
        <v>0</v>
      </c>
      <c r="CX122" s="372">
        <v>-103141.14000000022</v>
      </c>
      <c r="CY122" s="372"/>
      <c r="CZ122" s="117"/>
      <c r="DA122" s="374"/>
      <c r="DB122" s="117"/>
      <c r="DC122" s="374"/>
      <c r="DD122" s="375"/>
      <c r="DE122" s="117"/>
      <c r="DF122" s="117"/>
      <c r="DG122" s="372"/>
      <c r="DH122" s="376"/>
      <c r="DI122" s="377"/>
      <c r="DJ122" s="372"/>
      <c r="DK122" s="372">
        <v>-21632.159999999974</v>
      </c>
      <c r="DL122" s="372">
        <v>14102.76</v>
      </c>
      <c r="DM122" s="372">
        <v>-7529.3999999999742</v>
      </c>
      <c r="DN122" s="372">
        <v>-58500.159999999974</v>
      </c>
      <c r="DO122" s="372">
        <v>-0.23999999999978172</v>
      </c>
      <c r="DP122" s="372">
        <v>-58500.399999999972</v>
      </c>
      <c r="DQ122" s="373"/>
      <c r="DR122" s="372"/>
      <c r="DS122" s="378"/>
      <c r="DT122" s="378"/>
    </row>
    <row r="123" spans="1:124" ht="14.25">
      <c r="A123" s="371">
        <v>682</v>
      </c>
      <c r="B123" s="381">
        <v>9163042</v>
      </c>
      <c r="C123" s="68">
        <v>3042</v>
      </c>
      <c r="D123" s="120"/>
      <c r="E123" s="120" t="s">
        <v>268</v>
      </c>
      <c r="F123" s="120"/>
      <c r="G123" s="120"/>
      <c r="H123" s="68"/>
      <c r="I123" s="372">
        <v>96881.780000000028</v>
      </c>
      <c r="J123" s="372">
        <v>17737</v>
      </c>
      <c r="K123" s="372">
        <v>0</v>
      </c>
      <c r="L123" s="372">
        <v>11052.53</v>
      </c>
      <c r="M123" s="372">
        <v>0</v>
      </c>
      <c r="N123" s="372">
        <v>28451.369999999995</v>
      </c>
      <c r="O123" s="372">
        <v>154122.68000000002</v>
      </c>
      <c r="P123" s="372"/>
      <c r="Q123" s="372">
        <v>566728</v>
      </c>
      <c r="R123" s="372">
        <v>0</v>
      </c>
      <c r="S123" s="372">
        <v>34831</v>
      </c>
      <c r="T123" s="372">
        <v>0</v>
      </c>
      <c r="U123" s="372">
        <v>11520</v>
      </c>
      <c r="V123" s="372">
        <v>27873</v>
      </c>
      <c r="W123" s="372">
        <v>0</v>
      </c>
      <c r="X123" s="372">
        <v>0</v>
      </c>
      <c r="Y123" s="372">
        <v>29755</v>
      </c>
      <c r="Z123" s="372">
        <v>0</v>
      </c>
      <c r="AA123" s="372">
        <v>0</v>
      </c>
      <c r="AB123" s="372">
        <v>0</v>
      </c>
      <c r="AC123" s="372">
        <v>0</v>
      </c>
      <c r="AD123" s="372">
        <v>1000</v>
      </c>
      <c r="AE123" s="372">
        <v>0</v>
      </c>
      <c r="AF123" s="372">
        <v>18000</v>
      </c>
      <c r="AG123" s="372">
        <v>4000</v>
      </c>
      <c r="AH123" s="372">
        <v>0</v>
      </c>
      <c r="AI123" s="372">
        <v>0</v>
      </c>
      <c r="AJ123" s="372">
        <v>0</v>
      </c>
      <c r="AK123" s="372">
        <v>0</v>
      </c>
      <c r="AL123" s="372">
        <v>693707</v>
      </c>
      <c r="AM123" s="372"/>
      <c r="AN123" s="372">
        <v>349958</v>
      </c>
      <c r="AO123" s="372">
        <v>1000</v>
      </c>
      <c r="AP123" s="372">
        <v>155737</v>
      </c>
      <c r="AQ123" s="372">
        <v>8757</v>
      </c>
      <c r="AR123" s="372">
        <v>29085</v>
      </c>
      <c r="AS123" s="372">
        <v>0</v>
      </c>
      <c r="AT123" s="372">
        <v>17769</v>
      </c>
      <c r="AU123" s="372">
        <v>2400</v>
      </c>
      <c r="AV123" s="372">
        <v>2500</v>
      </c>
      <c r="AW123" s="372">
        <v>1210</v>
      </c>
      <c r="AX123" s="372">
        <v>0</v>
      </c>
      <c r="AY123" s="372">
        <v>10735</v>
      </c>
      <c r="AZ123" s="372">
        <v>1000</v>
      </c>
      <c r="BA123" s="372">
        <v>19770</v>
      </c>
      <c r="BB123" s="372">
        <v>2500</v>
      </c>
      <c r="BC123" s="372">
        <v>17500</v>
      </c>
      <c r="BD123" s="372">
        <v>16342</v>
      </c>
      <c r="BE123" s="372">
        <v>4825</v>
      </c>
      <c r="BF123" s="372">
        <v>30892</v>
      </c>
      <c r="BG123" s="372">
        <v>2500</v>
      </c>
      <c r="BH123" s="372">
        <v>0</v>
      </c>
      <c r="BI123" s="372">
        <v>2500</v>
      </c>
      <c r="BJ123" s="372">
        <v>1900</v>
      </c>
      <c r="BK123" s="372">
        <v>0</v>
      </c>
      <c r="BL123" s="372">
        <v>0</v>
      </c>
      <c r="BM123" s="372">
        <v>6575</v>
      </c>
      <c r="BN123" s="372">
        <v>0</v>
      </c>
      <c r="BO123" s="372">
        <v>4250</v>
      </c>
      <c r="BP123" s="372">
        <v>3840</v>
      </c>
      <c r="BQ123" s="372">
        <v>0</v>
      </c>
      <c r="BR123" s="372">
        <v>14455</v>
      </c>
      <c r="BS123" s="372">
        <v>0</v>
      </c>
      <c r="BT123" s="372">
        <v>6000</v>
      </c>
      <c r="BU123" s="372">
        <v>14162</v>
      </c>
      <c r="BV123" s="372">
        <v>0</v>
      </c>
      <c r="BW123" s="372">
        <v>0</v>
      </c>
      <c r="BX123" s="372">
        <v>0</v>
      </c>
      <c r="BY123" s="372">
        <v>0</v>
      </c>
      <c r="BZ123" s="372">
        <v>20000</v>
      </c>
      <c r="CA123" s="372">
        <v>748162</v>
      </c>
      <c r="CB123" s="372"/>
      <c r="CC123" s="372">
        <v>4922</v>
      </c>
      <c r="CD123" s="372">
        <v>0</v>
      </c>
      <c r="CE123" s="372">
        <v>0</v>
      </c>
      <c r="CF123" s="372">
        <v>4922</v>
      </c>
      <c r="CG123" s="372"/>
      <c r="CH123" s="372">
        <v>0</v>
      </c>
      <c r="CI123" s="372">
        <v>15975</v>
      </c>
      <c r="CJ123" s="372">
        <v>0</v>
      </c>
      <c r="CK123" s="372">
        <v>0</v>
      </c>
      <c r="CL123" s="372">
        <v>0</v>
      </c>
      <c r="CM123" s="372">
        <v>0</v>
      </c>
      <c r="CN123" s="372">
        <v>0</v>
      </c>
      <c r="CO123" s="372">
        <v>0</v>
      </c>
      <c r="CP123" s="372">
        <v>15975</v>
      </c>
      <c r="CQ123" s="372"/>
      <c r="CR123" s="372">
        <v>58163.780000000028</v>
      </c>
      <c r="CS123" s="372">
        <v>0</v>
      </c>
      <c r="CT123" s="372">
        <v>0</v>
      </c>
      <c r="CU123" s="372">
        <v>-0.46999999999934516</v>
      </c>
      <c r="CV123" s="372">
        <v>0</v>
      </c>
      <c r="CW123" s="372">
        <v>30451.369999999995</v>
      </c>
      <c r="CX123" s="372">
        <v>88614.680000000022</v>
      </c>
      <c r="CY123" s="372"/>
      <c r="CZ123" s="117"/>
      <c r="DA123" s="374"/>
      <c r="DB123" s="117"/>
      <c r="DC123" s="374"/>
      <c r="DD123" s="375"/>
      <c r="DE123" s="117"/>
      <c r="DF123" s="117"/>
      <c r="DG123" s="372"/>
      <c r="DH123" s="376"/>
      <c r="DI123" s="377"/>
      <c r="DJ123" s="372"/>
      <c r="DK123" s="372">
        <v>215272.27999999968</v>
      </c>
      <c r="DL123" s="372">
        <v>11200</v>
      </c>
      <c r="DM123" s="372">
        <v>226472.27999999968</v>
      </c>
      <c r="DN123" s="372">
        <v>-83936.720000000321</v>
      </c>
      <c r="DO123" s="372">
        <v>0</v>
      </c>
      <c r="DP123" s="372">
        <v>-83936.720000000321</v>
      </c>
      <c r="DQ123" s="373"/>
      <c r="DR123" s="372"/>
      <c r="DS123" s="378"/>
      <c r="DT123" s="378"/>
    </row>
    <row r="124" spans="1:124" ht="14.25">
      <c r="A124" s="371">
        <v>830</v>
      </c>
      <c r="B124" s="381">
        <v>9165208</v>
      </c>
      <c r="C124" s="68">
        <v>5208</v>
      </c>
      <c r="D124" s="120"/>
      <c r="E124" s="120" t="s">
        <v>693</v>
      </c>
      <c r="F124" s="120"/>
      <c r="G124" s="120"/>
      <c r="H124" s="68"/>
      <c r="I124" s="372">
        <v>-166104.19000000012</v>
      </c>
      <c r="J124" s="372">
        <v>8049.19</v>
      </c>
      <c r="K124" s="372">
        <v>0</v>
      </c>
      <c r="L124" s="372">
        <v>16890.47</v>
      </c>
      <c r="M124" s="372">
        <v>0</v>
      </c>
      <c r="N124" s="372">
        <v>-4391.8800000000047</v>
      </c>
      <c r="O124" s="372">
        <v>-145556.41000000012</v>
      </c>
      <c r="P124" s="372"/>
      <c r="Q124" s="372">
        <v>941760</v>
      </c>
      <c r="R124" s="372">
        <v>0</v>
      </c>
      <c r="S124" s="372">
        <v>161000</v>
      </c>
      <c r="T124" s="372">
        <v>0</v>
      </c>
      <c r="U124" s="372">
        <v>40500</v>
      </c>
      <c r="V124" s="372">
        <v>50421</v>
      </c>
      <c r="W124" s="372">
        <v>0</v>
      </c>
      <c r="X124" s="372">
        <v>0</v>
      </c>
      <c r="Y124" s="372">
        <v>34150</v>
      </c>
      <c r="Z124" s="372">
        <v>8258</v>
      </c>
      <c r="AA124" s="372">
        <v>0</v>
      </c>
      <c r="AB124" s="372">
        <v>2314</v>
      </c>
      <c r="AC124" s="372">
        <v>0</v>
      </c>
      <c r="AD124" s="372">
        <v>0</v>
      </c>
      <c r="AE124" s="372">
        <v>0</v>
      </c>
      <c r="AF124" s="372">
        <v>86500</v>
      </c>
      <c r="AG124" s="372">
        <v>1000</v>
      </c>
      <c r="AH124" s="372">
        <v>0</v>
      </c>
      <c r="AI124" s="372">
        <v>0</v>
      </c>
      <c r="AJ124" s="372">
        <v>0</v>
      </c>
      <c r="AK124" s="372">
        <v>0</v>
      </c>
      <c r="AL124" s="372">
        <v>1325903</v>
      </c>
      <c r="AM124" s="372"/>
      <c r="AN124" s="372">
        <v>624821</v>
      </c>
      <c r="AO124" s="372">
        <v>20000</v>
      </c>
      <c r="AP124" s="372">
        <v>197325</v>
      </c>
      <c r="AQ124" s="372">
        <v>33861</v>
      </c>
      <c r="AR124" s="372">
        <v>78303</v>
      </c>
      <c r="AS124" s="372">
        <v>42322</v>
      </c>
      <c r="AT124" s="372">
        <v>53916</v>
      </c>
      <c r="AU124" s="372">
        <v>100</v>
      </c>
      <c r="AV124" s="372">
        <v>1200</v>
      </c>
      <c r="AW124" s="372">
        <v>7439</v>
      </c>
      <c r="AX124" s="372">
        <v>1000</v>
      </c>
      <c r="AY124" s="372">
        <v>8542</v>
      </c>
      <c r="AZ124" s="372">
        <v>4466</v>
      </c>
      <c r="BA124" s="372">
        <v>2101</v>
      </c>
      <c r="BB124" s="372">
        <v>6200</v>
      </c>
      <c r="BC124" s="372">
        <v>20000</v>
      </c>
      <c r="BD124" s="372">
        <v>4441</v>
      </c>
      <c r="BE124" s="372">
        <v>3500</v>
      </c>
      <c r="BF124" s="372">
        <v>58937</v>
      </c>
      <c r="BG124" s="372">
        <v>4203</v>
      </c>
      <c r="BH124" s="372">
        <v>0</v>
      </c>
      <c r="BI124" s="372">
        <v>0</v>
      </c>
      <c r="BJ124" s="372">
        <v>250</v>
      </c>
      <c r="BK124" s="372">
        <v>1250</v>
      </c>
      <c r="BL124" s="372">
        <v>0</v>
      </c>
      <c r="BM124" s="372">
        <v>5384</v>
      </c>
      <c r="BN124" s="372">
        <v>0</v>
      </c>
      <c r="BO124" s="372">
        <v>2950</v>
      </c>
      <c r="BP124" s="372">
        <v>6564</v>
      </c>
      <c r="BQ124" s="372">
        <v>0</v>
      </c>
      <c r="BR124" s="372">
        <v>25658</v>
      </c>
      <c r="BS124" s="372">
        <v>12000</v>
      </c>
      <c r="BT124" s="372">
        <v>21150</v>
      </c>
      <c r="BU124" s="372">
        <v>20916</v>
      </c>
      <c r="BV124" s="372">
        <v>0</v>
      </c>
      <c r="BW124" s="372">
        <v>0</v>
      </c>
      <c r="BX124" s="372">
        <v>0</v>
      </c>
      <c r="BY124" s="372">
        <v>69212</v>
      </c>
      <c r="BZ124" s="372">
        <v>8100</v>
      </c>
      <c r="CA124" s="372">
        <v>1346111</v>
      </c>
      <c r="CB124" s="372"/>
      <c r="CC124" s="372">
        <v>6352</v>
      </c>
      <c r="CD124" s="372">
        <v>0</v>
      </c>
      <c r="CE124" s="372">
        <v>0</v>
      </c>
      <c r="CF124" s="372">
        <v>6352</v>
      </c>
      <c r="CG124" s="372"/>
      <c r="CH124" s="372">
        <v>0</v>
      </c>
      <c r="CI124" s="372">
        <v>17242</v>
      </c>
      <c r="CJ124" s="372">
        <v>0</v>
      </c>
      <c r="CK124" s="372">
        <v>0</v>
      </c>
      <c r="CL124" s="372">
        <v>0</v>
      </c>
      <c r="CM124" s="372">
        <v>0</v>
      </c>
      <c r="CN124" s="372">
        <v>6000</v>
      </c>
      <c r="CO124" s="372">
        <v>0</v>
      </c>
      <c r="CP124" s="372">
        <v>23242</v>
      </c>
      <c r="CQ124" s="372"/>
      <c r="CR124" s="372">
        <v>-188451.00000000012</v>
      </c>
      <c r="CS124" s="372">
        <v>0</v>
      </c>
      <c r="CT124" s="372">
        <v>0</v>
      </c>
      <c r="CU124" s="372">
        <v>0.47000000000116415</v>
      </c>
      <c r="CV124" s="372">
        <v>0</v>
      </c>
      <c r="CW124" s="372">
        <v>5796.1199999999953</v>
      </c>
      <c r="CX124" s="372">
        <v>-182654.41000000012</v>
      </c>
      <c r="CY124" s="372"/>
      <c r="CZ124" s="117"/>
      <c r="DA124" s="374"/>
      <c r="DB124" s="117"/>
      <c r="DC124" s="374"/>
      <c r="DD124" s="375"/>
      <c r="DE124" s="117"/>
      <c r="DF124" s="117"/>
      <c r="DG124" s="372"/>
      <c r="DH124" s="376"/>
      <c r="DI124" s="377"/>
      <c r="DJ124" s="372"/>
      <c r="DK124" s="372">
        <v>-195984.1599999998</v>
      </c>
      <c r="DL124" s="372">
        <v>2329.9699999999989</v>
      </c>
      <c r="DM124" s="372">
        <v>-193654.1899999998</v>
      </c>
      <c r="DN124" s="372">
        <v>-395499.1599999998</v>
      </c>
      <c r="DO124" s="372">
        <v>-3.0000000001109584E-2</v>
      </c>
      <c r="DP124" s="372">
        <v>-395499.18999999983</v>
      </c>
      <c r="DQ124" s="373"/>
      <c r="DR124" s="372"/>
      <c r="DS124" s="378"/>
      <c r="DT124" s="378"/>
    </row>
    <row r="125" spans="1:124" ht="15">
      <c r="A125" s="371">
        <v>735</v>
      </c>
      <c r="B125" s="381">
        <v>9163310</v>
      </c>
      <c r="C125" s="68">
        <v>3310</v>
      </c>
      <c r="D125" s="120"/>
      <c r="E125" s="120" t="s">
        <v>208</v>
      </c>
      <c r="F125" s="120"/>
      <c r="G125" s="120"/>
      <c r="H125" s="68"/>
      <c r="I125" s="372">
        <v>37736.879999999903</v>
      </c>
      <c r="J125" s="372">
        <v>-903.52999999999975</v>
      </c>
      <c r="K125" s="372">
        <v>0</v>
      </c>
      <c r="L125" s="372">
        <v>0</v>
      </c>
      <c r="M125" s="372">
        <v>0</v>
      </c>
      <c r="N125" s="372">
        <v>0</v>
      </c>
      <c r="O125" s="372">
        <v>36833.349999999904</v>
      </c>
      <c r="P125" s="379"/>
      <c r="Q125" s="372">
        <v>339610</v>
      </c>
      <c r="R125" s="372">
        <v>0</v>
      </c>
      <c r="S125" s="372">
        <v>23885</v>
      </c>
      <c r="T125" s="372">
        <v>0</v>
      </c>
      <c r="U125" s="372">
        <v>9300</v>
      </c>
      <c r="V125" s="372">
        <v>20538</v>
      </c>
      <c r="W125" s="372">
        <v>0</v>
      </c>
      <c r="X125" s="372">
        <v>0</v>
      </c>
      <c r="Y125" s="372">
        <v>1200</v>
      </c>
      <c r="Z125" s="372">
        <v>0</v>
      </c>
      <c r="AA125" s="372">
        <v>0</v>
      </c>
      <c r="AB125" s="372">
        <v>0</v>
      </c>
      <c r="AC125" s="372">
        <v>0</v>
      </c>
      <c r="AD125" s="372">
        <v>3099</v>
      </c>
      <c r="AE125" s="372">
        <v>0</v>
      </c>
      <c r="AF125" s="372">
        <v>0</v>
      </c>
      <c r="AG125" s="372">
        <v>0</v>
      </c>
      <c r="AH125" s="372">
        <v>0</v>
      </c>
      <c r="AI125" s="372">
        <v>0</v>
      </c>
      <c r="AJ125" s="372">
        <v>0</v>
      </c>
      <c r="AK125" s="372">
        <v>0</v>
      </c>
      <c r="AL125" s="372">
        <v>397632</v>
      </c>
      <c r="AM125" s="379"/>
      <c r="AN125" s="372">
        <v>195727</v>
      </c>
      <c r="AO125" s="372">
        <v>10000</v>
      </c>
      <c r="AP125" s="372">
        <v>75900</v>
      </c>
      <c r="AQ125" s="372">
        <v>0</v>
      </c>
      <c r="AR125" s="372">
        <v>24295</v>
      </c>
      <c r="AS125" s="372">
        <v>0</v>
      </c>
      <c r="AT125" s="372">
        <v>11995</v>
      </c>
      <c r="AU125" s="372">
        <v>900</v>
      </c>
      <c r="AV125" s="372">
        <v>0</v>
      </c>
      <c r="AW125" s="372">
        <v>618</v>
      </c>
      <c r="AX125" s="372">
        <v>2050</v>
      </c>
      <c r="AY125" s="372">
        <v>5609</v>
      </c>
      <c r="AZ125" s="372">
        <v>543</v>
      </c>
      <c r="BA125" s="372">
        <v>7000</v>
      </c>
      <c r="BB125" s="372">
        <v>0</v>
      </c>
      <c r="BC125" s="372">
        <v>7700</v>
      </c>
      <c r="BD125" s="372">
        <v>549</v>
      </c>
      <c r="BE125" s="372">
        <v>1200</v>
      </c>
      <c r="BF125" s="372">
        <v>16842</v>
      </c>
      <c r="BG125" s="372">
        <v>0</v>
      </c>
      <c r="BH125" s="372">
        <v>0</v>
      </c>
      <c r="BI125" s="372">
        <v>10000</v>
      </c>
      <c r="BJ125" s="372">
        <v>0</v>
      </c>
      <c r="BK125" s="372">
        <v>0</v>
      </c>
      <c r="BL125" s="372">
        <v>0</v>
      </c>
      <c r="BM125" s="372">
        <v>2677</v>
      </c>
      <c r="BN125" s="372">
        <v>0</v>
      </c>
      <c r="BO125" s="372">
        <v>4650</v>
      </c>
      <c r="BP125" s="372">
        <v>1144</v>
      </c>
      <c r="BQ125" s="372">
        <v>0</v>
      </c>
      <c r="BR125" s="372">
        <v>8500</v>
      </c>
      <c r="BS125" s="372">
        <v>0</v>
      </c>
      <c r="BT125" s="372">
        <v>17256</v>
      </c>
      <c r="BU125" s="372">
        <v>6744</v>
      </c>
      <c r="BV125" s="372">
        <v>0</v>
      </c>
      <c r="BW125" s="372">
        <v>0</v>
      </c>
      <c r="BX125" s="372">
        <v>0</v>
      </c>
      <c r="BY125" s="372">
        <v>0</v>
      </c>
      <c r="BZ125" s="372">
        <v>0</v>
      </c>
      <c r="CA125" s="372">
        <v>411899</v>
      </c>
      <c r="CB125" s="379"/>
      <c r="CC125" s="372">
        <v>0</v>
      </c>
      <c r="CD125" s="372">
        <v>0</v>
      </c>
      <c r="CE125" s="372">
        <v>0</v>
      </c>
      <c r="CF125" s="372">
        <v>0</v>
      </c>
      <c r="CG125" s="379"/>
      <c r="CH125" s="372">
        <v>0</v>
      </c>
      <c r="CI125" s="372">
        <v>0</v>
      </c>
      <c r="CJ125" s="372">
        <v>0</v>
      </c>
      <c r="CK125" s="372">
        <v>0</v>
      </c>
      <c r="CL125" s="372">
        <v>0</v>
      </c>
      <c r="CM125" s="372">
        <v>0</v>
      </c>
      <c r="CN125" s="372">
        <v>0</v>
      </c>
      <c r="CO125" s="372">
        <v>0</v>
      </c>
      <c r="CP125" s="372">
        <v>0</v>
      </c>
      <c r="CQ125" s="380"/>
      <c r="CR125" s="372">
        <v>22566.349999999904</v>
      </c>
      <c r="CS125" s="372">
        <v>0</v>
      </c>
      <c r="CT125" s="372">
        <v>0</v>
      </c>
      <c r="CU125" s="372">
        <v>0</v>
      </c>
      <c r="CV125" s="372">
        <v>0</v>
      </c>
      <c r="CW125" s="372">
        <v>0</v>
      </c>
      <c r="CX125" s="372">
        <v>22566.349999999904</v>
      </c>
      <c r="CY125" s="372"/>
      <c r="CZ125" s="117"/>
      <c r="DA125" s="374"/>
      <c r="DB125" s="117"/>
      <c r="DC125" s="374"/>
      <c r="DD125" s="375"/>
      <c r="DE125" s="117"/>
      <c r="DF125" s="117"/>
      <c r="DG125" s="372"/>
      <c r="DH125" s="376"/>
      <c r="DI125" s="377"/>
      <c r="DJ125" s="372"/>
      <c r="DK125" s="372">
        <v>135477.10999999975</v>
      </c>
      <c r="DL125" s="372">
        <v>410.06999999999971</v>
      </c>
      <c r="DM125" s="372">
        <v>135887.17999999976</v>
      </c>
      <c r="DN125" s="372">
        <v>0.10999999975319952</v>
      </c>
      <c r="DO125" s="372">
        <v>6.9999999999708962E-2</v>
      </c>
      <c r="DP125" s="372">
        <v>0.17999999975290848</v>
      </c>
      <c r="DQ125" s="373"/>
      <c r="DR125" s="372"/>
      <c r="DS125" s="378"/>
      <c r="DT125" s="378"/>
    </row>
    <row r="126" spans="1:124" ht="14.25">
      <c r="A126" s="371">
        <v>789</v>
      </c>
      <c r="B126" s="381">
        <v>9163374</v>
      </c>
      <c r="C126" s="68">
        <v>3374</v>
      </c>
      <c r="D126" s="120"/>
      <c r="E126" s="120" t="s">
        <v>732</v>
      </c>
      <c r="F126" s="120"/>
      <c r="G126" s="120"/>
      <c r="H126" s="68"/>
      <c r="I126" s="372">
        <v>-33784.329999999929</v>
      </c>
      <c r="J126" s="372">
        <v>1003.9100000000001</v>
      </c>
      <c r="K126" s="372">
        <v>0</v>
      </c>
      <c r="L126" s="372">
        <v>16240.85</v>
      </c>
      <c r="M126" s="372">
        <v>0</v>
      </c>
      <c r="N126" s="372">
        <v>0</v>
      </c>
      <c r="O126" s="372">
        <v>-16539.569999999927</v>
      </c>
      <c r="P126" s="372"/>
      <c r="Q126" s="372">
        <v>611202</v>
      </c>
      <c r="R126" s="372">
        <v>0</v>
      </c>
      <c r="S126" s="372">
        <v>35150</v>
      </c>
      <c r="T126" s="372">
        <v>0</v>
      </c>
      <c r="U126" s="372">
        <v>12400</v>
      </c>
      <c r="V126" s="372">
        <v>26025</v>
      </c>
      <c r="W126" s="372">
        <v>0</v>
      </c>
      <c r="X126" s="372">
        <v>0</v>
      </c>
      <c r="Y126" s="372">
        <v>1000</v>
      </c>
      <c r="Z126" s="372">
        <v>0</v>
      </c>
      <c r="AA126" s="372">
        <v>0</v>
      </c>
      <c r="AB126" s="372">
        <v>0</v>
      </c>
      <c r="AC126" s="372">
        <v>8000</v>
      </c>
      <c r="AD126" s="372">
        <v>2000</v>
      </c>
      <c r="AE126" s="372">
        <v>0</v>
      </c>
      <c r="AF126" s="372">
        <v>0</v>
      </c>
      <c r="AG126" s="372">
        <v>0</v>
      </c>
      <c r="AH126" s="372">
        <v>0</v>
      </c>
      <c r="AI126" s="372">
        <v>0</v>
      </c>
      <c r="AJ126" s="372">
        <v>0</v>
      </c>
      <c r="AK126" s="372">
        <v>0</v>
      </c>
      <c r="AL126" s="372">
        <v>695777</v>
      </c>
      <c r="AM126" s="372"/>
      <c r="AN126" s="372">
        <v>384029</v>
      </c>
      <c r="AO126" s="372">
        <v>0</v>
      </c>
      <c r="AP126" s="372">
        <v>128251</v>
      </c>
      <c r="AQ126" s="372">
        <v>0</v>
      </c>
      <c r="AR126" s="372">
        <v>35698</v>
      </c>
      <c r="AS126" s="372">
        <v>0</v>
      </c>
      <c r="AT126" s="372">
        <v>16240</v>
      </c>
      <c r="AU126" s="372">
        <v>3747</v>
      </c>
      <c r="AV126" s="372">
        <v>3600</v>
      </c>
      <c r="AW126" s="372">
        <v>253</v>
      </c>
      <c r="AX126" s="372">
        <v>0</v>
      </c>
      <c r="AY126" s="372">
        <v>4579</v>
      </c>
      <c r="AZ126" s="372">
        <v>5709</v>
      </c>
      <c r="BA126" s="372">
        <v>19150</v>
      </c>
      <c r="BB126" s="372">
        <v>2000</v>
      </c>
      <c r="BC126" s="372">
        <v>16500</v>
      </c>
      <c r="BD126" s="372">
        <v>13224</v>
      </c>
      <c r="BE126" s="372">
        <v>4000</v>
      </c>
      <c r="BF126" s="372">
        <v>20425</v>
      </c>
      <c r="BG126" s="372">
        <v>1140</v>
      </c>
      <c r="BH126" s="372">
        <v>1500</v>
      </c>
      <c r="BI126" s="372">
        <v>3650</v>
      </c>
      <c r="BJ126" s="372">
        <v>5500</v>
      </c>
      <c r="BK126" s="372">
        <v>0</v>
      </c>
      <c r="BL126" s="372">
        <v>0</v>
      </c>
      <c r="BM126" s="372">
        <v>4513</v>
      </c>
      <c r="BN126" s="372">
        <v>0</v>
      </c>
      <c r="BO126" s="372">
        <v>1890</v>
      </c>
      <c r="BP126" s="372">
        <v>4619</v>
      </c>
      <c r="BQ126" s="372">
        <v>0</v>
      </c>
      <c r="BR126" s="372">
        <v>17615</v>
      </c>
      <c r="BS126" s="372">
        <v>4800</v>
      </c>
      <c r="BT126" s="372">
        <v>11275</v>
      </c>
      <c r="BU126" s="372">
        <v>11296</v>
      </c>
      <c r="BV126" s="372">
        <v>0</v>
      </c>
      <c r="BW126" s="372">
        <v>0</v>
      </c>
      <c r="BX126" s="372">
        <v>0</v>
      </c>
      <c r="BY126" s="372">
        <v>0</v>
      </c>
      <c r="BZ126" s="372">
        <v>0</v>
      </c>
      <c r="CA126" s="372">
        <v>725203</v>
      </c>
      <c r="CB126" s="372"/>
      <c r="CC126" s="372">
        <v>4934</v>
      </c>
      <c r="CD126" s="372">
        <v>0</v>
      </c>
      <c r="CE126" s="372">
        <v>0</v>
      </c>
      <c r="CF126" s="372">
        <v>4934</v>
      </c>
      <c r="CG126" s="372"/>
      <c r="CH126" s="372">
        <v>0</v>
      </c>
      <c r="CI126" s="372">
        <v>21175</v>
      </c>
      <c r="CJ126" s="372">
        <v>0</v>
      </c>
      <c r="CK126" s="372">
        <v>0</v>
      </c>
      <c r="CL126" s="372">
        <v>0</v>
      </c>
      <c r="CM126" s="372">
        <v>0</v>
      </c>
      <c r="CN126" s="372">
        <v>0</v>
      </c>
      <c r="CO126" s="372">
        <v>0</v>
      </c>
      <c r="CP126" s="372">
        <v>21175</v>
      </c>
      <c r="CQ126" s="372"/>
      <c r="CR126" s="372">
        <v>-62206.419999999925</v>
      </c>
      <c r="CS126" s="372">
        <v>0</v>
      </c>
      <c r="CT126" s="372">
        <v>0</v>
      </c>
      <c r="CU126" s="372">
        <v>-0.1499999999996362</v>
      </c>
      <c r="CV126" s="372">
        <v>0</v>
      </c>
      <c r="CW126" s="372">
        <v>0</v>
      </c>
      <c r="CX126" s="372">
        <v>-62206.569999999927</v>
      </c>
      <c r="CY126" s="372"/>
      <c r="CZ126" s="117"/>
      <c r="DA126" s="374"/>
      <c r="DB126" s="117"/>
      <c r="DC126" s="374"/>
      <c r="DD126" s="375"/>
      <c r="DE126" s="117"/>
      <c r="DF126" s="117"/>
      <c r="DG126" s="372"/>
      <c r="DH126" s="376"/>
      <c r="DI126" s="377"/>
      <c r="DJ126" s="372"/>
      <c r="DK126" s="372">
        <v>109122.82999999986</v>
      </c>
      <c r="DL126" s="372">
        <v>9703.8199999999979</v>
      </c>
      <c r="DM126" s="372">
        <v>118826.64999999985</v>
      </c>
      <c r="DN126" s="372">
        <v>18836.829999999856</v>
      </c>
      <c r="DO126" s="372">
        <v>-0.18000000000211003</v>
      </c>
      <c r="DP126" s="372">
        <v>18836.649999999856</v>
      </c>
      <c r="DQ126" s="373"/>
      <c r="DR126" s="372"/>
      <c r="DS126" s="378"/>
      <c r="DT126" s="378"/>
    </row>
    <row r="127" spans="1:124" ht="14.25">
      <c r="A127" s="371">
        <v>743</v>
      </c>
      <c r="B127" s="381">
        <v>9162108</v>
      </c>
      <c r="C127" s="68">
        <v>2108</v>
      </c>
      <c r="D127" s="120"/>
      <c r="E127" s="120" t="s">
        <v>251</v>
      </c>
      <c r="F127" s="120"/>
      <c r="G127" s="120"/>
      <c r="H127" s="68"/>
      <c r="I127" s="372">
        <v>27380.939999999879</v>
      </c>
      <c r="J127" s="372">
        <v>2574</v>
      </c>
      <c r="K127" s="372">
        <v>0</v>
      </c>
      <c r="L127" s="372">
        <v>0.61999999999989086</v>
      </c>
      <c r="M127" s="372">
        <v>0</v>
      </c>
      <c r="N127" s="372">
        <v>0</v>
      </c>
      <c r="O127" s="372">
        <v>29955.559999999878</v>
      </c>
      <c r="P127" s="372"/>
      <c r="Q127" s="372">
        <v>545685</v>
      </c>
      <c r="R127" s="372">
        <v>0</v>
      </c>
      <c r="S127" s="372">
        <v>30557</v>
      </c>
      <c r="T127" s="372">
        <v>0</v>
      </c>
      <c r="U127" s="372">
        <v>23250</v>
      </c>
      <c r="V127" s="372">
        <v>29272</v>
      </c>
      <c r="W127" s="372">
        <v>0</v>
      </c>
      <c r="X127" s="372">
        <v>2066</v>
      </c>
      <c r="Y127" s="372">
        <v>750</v>
      </c>
      <c r="Z127" s="372">
        <v>0</v>
      </c>
      <c r="AA127" s="372">
        <v>0</v>
      </c>
      <c r="AB127" s="372">
        <v>0</v>
      </c>
      <c r="AC127" s="372">
        <v>0</v>
      </c>
      <c r="AD127" s="372">
        <v>0</v>
      </c>
      <c r="AE127" s="372">
        <v>0</v>
      </c>
      <c r="AF127" s="372">
        <v>0</v>
      </c>
      <c r="AG127" s="372">
        <v>0</v>
      </c>
      <c r="AH127" s="372">
        <v>0</v>
      </c>
      <c r="AI127" s="372">
        <v>0</v>
      </c>
      <c r="AJ127" s="372">
        <v>0</v>
      </c>
      <c r="AK127" s="372">
        <v>0</v>
      </c>
      <c r="AL127" s="372">
        <v>631580</v>
      </c>
      <c r="AM127" s="372"/>
      <c r="AN127" s="372">
        <v>279939</v>
      </c>
      <c r="AO127" s="372">
        <v>0</v>
      </c>
      <c r="AP127" s="372">
        <v>127167</v>
      </c>
      <c r="AQ127" s="372">
        <v>13551</v>
      </c>
      <c r="AR127" s="372">
        <v>36248</v>
      </c>
      <c r="AS127" s="372">
        <v>0</v>
      </c>
      <c r="AT127" s="372">
        <v>15243</v>
      </c>
      <c r="AU127" s="372">
        <v>1236</v>
      </c>
      <c r="AV127" s="372">
        <v>1000</v>
      </c>
      <c r="AW127" s="372">
        <v>207</v>
      </c>
      <c r="AX127" s="372">
        <v>2500</v>
      </c>
      <c r="AY127" s="372">
        <v>9231</v>
      </c>
      <c r="AZ127" s="372">
        <v>1372</v>
      </c>
      <c r="BA127" s="372">
        <v>1722</v>
      </c>
      <c r="BB127" s="372">
        <v>1400</v>
      </c>
      <c r="BC127" s="372">
        <v>11920</v>
      </c>
      <c r="BD127" s="372">
        <v>7360</v>
      </c>
      <c r="BE127" s="372">
        <v>1650</v>
      </c>
      <c r="BF127" s="372">
        <v>22938</v>
      </c>
      <c r="BG127" s="372">
        <v>2645</v>
      </c>
      <c r="BH127" s="372">
        <v>0</v>
      </c>
      <c r="BI127" s="372">
        <v>350</v>
      </c>
      <c r="BJ127" s="372">
        <v>5900</v>
      </c>
      <c r="BK127" s="372">
        <v>0</v>
      </c>
      <c r="BL127" s="372">
        <v>0</v>
      </c>
      <c r="BM127" s="372">
        <v>2950</v>
      </c>
      <c r="BN127" s="372">
        <v>0</v>
      </c>
      <c r="BO127" s="372">
        <v>766</v>
      </c>
      <c r="BP127" s="372">
        <v>3784</v>
      </c>
      <c r="BQ127" s="372">
        <v>0</v>
      </c>
      <c r="BR127" s="372">
        <v>21788</v>
      </c>
      <c r="BS127" s="372">
        <v>19455</v>
      </c>
      <c r="BT127" s="372">
        <v>9143</v>
      </c>
      <c r="BU127" s="372">
        <v>7777</v>
      </c>
      <c r="BV127" s="372">
        <v>0</v>
      </c>
      <c r="BW127" s="372">
        <v>0</v>
      </c>
      <c r="BX127" s="372">
        <v>0</v>
      </c>
      <c r="BY127" s="372">
        <v>0</v>
      </c>
      <c r="BZ127" s="372">
        <v>0</v>
      </c>
      <c r="CA127" s="372">
        <v>609242</v>
      </c>
      <c r="CB127" s="372"/>
      <c r="CC127" s="372">
        <v>4641</v>
      </c>
      <c r="CD127" s="372">
        <v>0</v>
      </c>
      <c r="CE127" s="372">
        <v>0</v>
      </c>
      <c r="CF127" s="372">
        <v>4641</v>
      </c>
      <c r="CG127" s="372"/>
      <c r="CH127" s="372">
        <v>0</v>
      </c>
      <c r="CI127" s="372">
        <v>4641</v>
      </c>
      <c r="CJ127" s="372">
        <v>0</v>
      </c>
      <c r="CK127" s="372">
        <v>0</v>
      </c>
      <c r="CL127" s="372">
        <v>0</v>
      </c>
      <c r="CM127" s="372">
        <v>0</v>
      </c>
      <c r="CN127" s="372">
        <v>0</v>
      </c>
      <c r="CO127" s="372">
        <v>0</v>
      </c>
      <c r="CP127" s="372">
        <v>4641</v>
      </c>
      <c r="CQ127" s="372"/>
      <c r="CR127" s="372">
        <v>52292.939999999879</v>
      </c>
      <c r="CS127" s="372">
        <v>0</v>
      </c>
      <c r="CT127" s="372">
        <v>0</v>
      </c>
      <c r="CU127" s="372">
        <v>0.61999999999989086</v>
      </c>
      <c r="CV127" s="372">
        <v>0</v>
      </c>
      <c r="CW127" s="372">
        <v>0</v>
      </c>
      <c r="CX127" s="372">
        <v>52293.559999999881</v>
      </c>
      <c r="CY127" s="372"/>
      <c r="CZ127" s="117"/>
      <c r="DA127" s="374"/>
      <c r="DB127" s="117"/>
      <c r="DC127" s="374"/>
      <c r="DD127" s="375"/>
      <c r="DE127" s="117"/>
      <c r="DF127" s="117"/>
      <c r="DG127" s="372"/>
      <c r="DH127" s="376"/>
      <c r="DI127" s="377"/>
      <c r="DJ127" s="372"/>
      <c r="DK127" s="372">
        <v>298113.75000000017</v>
      </c>
      <c r="DL127" s="372">
        <v>12734.619999999999</v>
      </c>
      <c r="DM127" s="372">
        <v>310848.37000000017</v>
      </c>
      <c r="DN127" s="372">
        <v>200260.75000000017</v>
      </c>
      <c r="DO127" s="372">
        <v>-0.38000000000101863</v>
      </c>
      <c r="DP127" s="372">
        <v>200260.37000000017</v>
      </c>
      <c r="DQ127" s="373"/>
      <c r="DR127" s="372"/>
      <c r="DS127" s="378"/>
      <c r="DT127" s="378"/>
    </row>
    <row r="128" spans="1:124" ht="14.25">
      <c r="A128" s="371">
        <v>862</v>
      </c>
      <c r="B128" s="381">
        <v>9162110</v>
      </c>
      <c r="C128" s="68">
        <v>2110</v>
      </c>
      <c r="D128" s="120"/>
      <c r="E128" s="120" t="s">
        <v>213</v>
      </c>
      <c r="F128" s="120"/>
      <c r="G128" s="120"/>
      <c r="H128" s="68"/>
      <c r="I128" s="372">
        <v>143813.26999999976</v>
      </c>
      <c r="J128" s="372">
        <v>8191.31</v>
      </c>
      <c r="K128" s="372">
        <v>0</v>
      </c>
      <c r="L128" s="372">
        <v>1004.8100000000002</v>
      </c>
      <c r="M128" s="372">
        <v>0</v>
      </c>
      <c r="N128" s="372">
        <v>0</v>
      </c>
      <c r="O128" s="372">
        <v>153009.38999999975</v>
      </c>
      <c r="P128" s="372"/>
      <c r="Q128" s="372">
        <v>1006673</v>
      </c>
      <c r="R128" s="372">
        <v>0</v>
      </c>
      <c r="S128" s="372">
        <v>32378</v>
      </c>
      <c r="T128" s="372">
        <v>0</v>
      </c>
      <c r="U128" s="372">
        <v>40980</v>
      </c>
      <c r="V128" s="372">
        <v>54928</v>
      </c>
      <c r="W128" s="372">
        <v>0</v>
      </c>
      <c r="X128" s="372">
        <v>0</v>
      </c>
      <c r="Y128" s="372">
        <v>5800</v>
      </c>
      <c r="Z128" s="372">
        <v>3000</v>
      </c>
      <c r="AA128" s="372">
        <v>0</v>
      </c>
      <c r="AB128" s="372">
        <v>0</v>
      </c>
      <c r="AC128" s="372">
        <v>0</v>
      </c>
      <c r="AD128" s="372">
        <v>0</v>
      </c>
      <c r="AE128" s="372">
        <v>0</v>
      </c>
      <c r="AF128" s="372">
        <v>0</v>
      </c>
      <c r="AG128" s="372">
        <v>0</v>
      </c>
      <c r="AH128" s="372">
        <v>0</v>
      </c>
      <c r="AI128" s="372">
        <v>0</v>
      </c>
      <c r="AJ128" s="372">
        <v>0</v>
      </c>
      <c r="AK128" s="372">
        <v>0</v>
      </c>
      <c r="AL128" s="372">
        <v>1143759</v>
      </c>
      <c r="AM128" s="372"/>
      <c r="AN128" s="372">
        <v>585355</v>
      </c>
      <c r="AO128" s="372">
        <v>500</v>
      </c>
      <c r="AP128" s="372">
        <v>256372</v>
      </c>
      <c r="AQ128" s="372">
        <v>8175</v>
      </c>
      <c r="AR128" s="372">
        <v>57163</v>
      </c>
      <c r="AS128" s="372">
        <v>0</v>
      </c>
      <c r="AT128" s="372">
        <v>59365</v>
      </c>
      <c r="AU128" s="372">
        <v>4012</v>
      </c>
      <c r="AV128" s="372">
        <v>3899</v>
      </c>
      <c r="AW128" s="372">
        <v>528</v>
      </c>
      <c r="AX128" s="372">
        <v>4000</v>
      </c>
      <c r="AY128" s="372">
        <v>19070</v>
      </c>
      <c r="AZ128" s="372">
        <v>2324</v>
      </c>
      <c r="BA128" s="372">
        <v>28359</v>
      </c>
      <c r="BB128" s="372">
        <v>3045</v>
      </c>
      <c r="BC128" s="372">
        <v>22426</v>
      </c>
      <c r="BD128" s="372">
        <v>22829</v>
      </c>
      <c r="BE128" s="372">
        <v>1500</v>
      </c>
      <c r="BF128" s="372">
        <v>26463</v>
      </c>
      <c r="BG128" s="372">
        <v>3571</v>
      </c>
      <c r="BH128" s="372">
        <v>0</v>
      </c>
      <c r="BI128" s="372">
        <v>3000</v>
      </c>
      <c r="BJ128" s="372">
        <v>5000</v>
      </c>
      <c r="BK128" s="372">
        <v>0</v>
      </c>
      <c r="BL128" s="372">
        <v>0</v>
      </c>
      <c r="BM128" s="372">
        <v>3903</v>
      </c>
      <c r="BN128" s="372">
        <v>0</v>
      </c>
      <c r="BO128" s="372">
        <v>7700</v>
      </c>
      <c r="BP128" s="372">
        <v>9627</v>
      </c>
      <c r="BQ128" s="372">
        <v>0</v>
      </c>
      <c r="BR128" s="372">
        <v>54405</v>
      </c>
      <c r="BS128" s="372">
        <v>8500</v>
      </c>
      <c r="BT128" s="372">
        <v>28931</v>
      </c>
      <c r="BU128" s="372">
        <v>14315</v>
      </c>
      <c r="BV128" s="372">
        <v>0</v>
      </c>
      <c r="BW128" s="372">
        <v>0</v>
      </c>
      <c r="BX128" s="372">
        <v>0</v>
      </c>
      <c r="BY128" s="372">
        <v>0</v>
      </c>
      <c r="BZ128" s="372">
        <v>0</v>
      </c>
      <c r="CA128" s="372">
        <v>1244337</v>
      </c>
      <c r="CB128" s="372"/>
      <c r="CC128" s="372">
        <v>5912</v>
      </c>
      <c r="CD128" s="372">
        <v>0</v>
      </c>
      <c r="CE128" s="372">
        <v>0</v>
      </c>
      <c r="CF128" s="372">
        <v>5912</v>
      </c>
      <c r="CG128" s="372"/>
      <c r="CH128" s="372">
        <v>0</v>
      </c>
      <c r="CI128" s="372">
        <v>3917</v>
      </c>
      <c r="CJ128" s="372">
        <v>0</v>
      </c>
      <c r="CK128" s="372">
        <v>0</v>
      </c>
      <c r="CL128" s="372">
        <v>0</v>
      </c>
      <c r="CM128" s="372">
        <v>0</v>
      </c>
      <c r="CN128" s="372">
        <v>3000</v>
      </c>
      <c r="CO128" s="372">
        <v>0</v>
      </c>
      <c r="CP128" s="372">
        <v>6917</v>
      </c>
      <c r="CQ128" s="372"/>
      <c r="CR128" s="372">
        <v>51426.579999999754</v>
      </c>
      <c r="CS128" s="372">
        <v>0</v>
      </c>
      <c r="CT128" s="372">
        <v>0</v>
      </c>
      <c r="CU128" s="372">
        <v>-0.1899999999998272</v>
      </c>
      <c r="CV128" s="372">
        <v>0</v>
      </c>
      <c r="CW128" s="372">
        <v>0</v>
      </c>
      <c r="CX128" s="372">
        <v>51426.389999999752</v>
      </c>
      <c r="CY128" s="372"/>
      <c r="CZ128" s="117"/>
      <c r="DA128" s="374"/>
      <c r="DB128" s="117"/>
      <c r="DC128" s="374"/>
      <c r="DD128" s="375"/>
      <c r="DE128" s="117"/>
      <c r="DF128" s="117"/>
      <c r="DG128" s="372"/>
      <c r="DH128" s="376"/>
      <c r="DI128" s="377"/>
      <c r="DJ128" s="372"/>
      <c r="DK128" s="372">
        <v>3574.0000000000655</v>
      </c>
      <c r="DL128" s="372">
        <v>14580.17</v>
      </c>
      <c r="DM128" s="372">
        <v>18154.170000000064</v>
      </c>
      <c r="DN128" s="372">
        <v>-29979.999999999935</v>
      </c>
      <c r="DO128" s="372">
        <v>0.17000000000007276</v>
      </c>
      <c r="DP128" s="372">
        <v>-29979.829999999936</v>
      </c>
      <c r="DQ128" s="373"/>
      <c r="DR128" s="372"/>
      <c r="DS128" s="378"/>
      <c r="DT128" s="378"/>
    </row>
    <row r="129" spans="1:124" ht="14.25">
      <c r="A129" s="371">
        <v>793</v>
      </c>
      <c r="B129" s="381">
        <v>9162067</v>
      </c>
      <c r="C129" s="68">
        <v>2067</v>
      </c>
      <c r="D129" s="120"/>
      <c r="E129" s="120" t="s">
        <v>217</v>
      </c>
      <c r="F129" s="120"/>
      <c r="G129" s="120"/>
      <c r="H129" s="68"/>
      <c r="I129" s="372">
        <v>281436.15999999997</v>
      </c>
      <c r="J129" s="372">
        <v>6409.9500000000007</v>
      </c>
      <c r="K129" s="372">
        <v>0</v>
      </c>
      <c r="L129" s="372">
        <v>7726.6499999999942</v>
      </c>
      <c r="M129" s="372">
        <v>0</v>
      </c>
      <c r="N129" s="372">
        <v>55538.729999999996</v>
      </c>
      <c r="O129" s="372">
        <v>351111.49</v>
      </c>
      <c r="P129" s="372"/>
      <c r="Q129" s="372">
        <v>749145</v>
      </c>
      <c r="R129" s="372">
        <v>0</v>
      </c>
      <c r="S129" s="372">
        <v>26248</v>
      </c>
      <c r="T129" s="372">
        <v>0</v>
      </c>
      <c r="U129" s="372">
        <v>46820</v>
      </c>
      <c r="V129" s="372">
        <v>31474</v>
      </c>
      <c r="W129" s="372">
        <v>0</v>
      </c>
      <c r="X129" s="372">
        <v>0</v>
      </c>
      <c r="Y129" s="372">
        <v>31000</v>
      </c>
      <c r="Z129" s="372">
        <v>7838</v>
      </c>
      <c r="AA129" s="372">
        <v>0</v>
      </c>
      <c r="AB129" s="372">
        <v>0</v>
      </c>
      <c r="AC129" s="372">
        <v>9000</v>
      </c>
      <c r="AD129" s="372">
        <v>1000</v>
      </c>
      <c r="AE129" s="372">
        <v>0</v>
      </c>
      <c r="AF129" s="372">
        <v>54000</v>
      </c>
      <c r="AG129" s="372">
        <v>1500</v>
      </c>
      <c r="AH129" s="372">
        <v>0</v>
      </c>
      <c r="AI129" s="372">
        <v>0</v>
      </c>
      <c r="AJ129" s="372">
        <v>0</v>
      </c>
      <c r="AK129" s="372">
        <v>0</v>
      </c>
      <c r="AL129" s="372">
        <v>958025</v>
      </c>
      <c r="AM129" s="372"/>
      <c r="AN129" s="372">
        <v>421517</v>
      </c>
      <c r="AO129" s="372">
        <v>0</v>
      </c>
      <c r="AP129" s="372">
        <v>144551</v>
      </c>
      <c r="AQ129" s="372">
        <v>28807</v>
      </c>
      <c r="AR129" s="372">
        <v>56908</v>
      </c>
      <c r="AS129" s="372">
        <v>0</v>
      </c>
      <c r="AT129" s="372">
        <v>62045</v>
      </c>
      <c r="AU129" s="372">
        <v>3695</v>
      </c>
      <c r="AV129" s="372">
        <v>3250</v>
      </c>
      <c r="AW129" s="372">
        <v>339</v>
      </c>
      <c r="AX129" s="372">
        <v>4967</v>
      </c>
      <c r="AY129" s="372">
        <v>12366</v>
      </c>
      <c r="AZ129" s="372">
        <v>4123</v>
      </c>
      <c r="BA129" s="372">
        <v>5000</v>
      </c>
      <c r="BB129" s="372">
        <v>6500</v>
      </c>
      <c r="BC129" s="372">
        <v>11500</v>
      </c>
      <c r="BD129" s="372">
        <v>9731</v>
      </c>
      <c r="BE129" s="372">
        <v>4200</v>
      </c>
      <c r="BF129" s="372">
        <v>61587</v>
      </c>
      <c r="BG129" s="372">
        <v>2352</v>
      </c>
      <c r="BH129" s="372">
        <v>0</v>
      </c>
      <c r="BI129" s="372">
        <v>6000</v>
      </c>
      <c r="BJ129" s="372">
        <v>2700</v>
      </c>
      <c r="BK129" s="372">
        <v>1700</v>
      </c>
      <c r="BL129" s="372">
        <v>300</v>
      </c>
      <c r="BM129" s="372">
        <v>5946</v>
      </c>
      <c r="BN129" s="372">
        <v>0</v>
      </c>
      <c r="BO129" s="372">
        <v>4324</v>
      </c>
      <c r="BP129" s="372">
        <v>6177</v>
      </c>
      <c r="BQ129" s="372">
        <v>0</v>
      </c>
      <c r="BR129" s="372">
        <v>35587</v>
      </c>
      <c r="BS129" s="372">
        <v>10000</v>
      </c>
      <c r="BT129" s="372">
        <v>20724</v>
      </c>
      <c r="BU129" s="372">
        <v>16294</v>
      </c>
      <c r="BV129" s="372">
        <v>0</v>
      </c>
      <c r="BW129" s="372">
        <v>0</v>
      </c>
      <c r="BX129" s="372">
        <v>112180</v>
      </c>
      <c r="BY129" s="372">
        <v>56525</v>
      </c>
      <c r="BZ129" s="372">
        <v>1000</v>
      </c>
      <c r="CA129" s="372">
        <v>1122895</v>
      </c>
      <c r="CB129" s="372"/>
      <c r="CC129" s="372">
        <v>5249</v>
      </c>
      <c r="CD129" s="372">
        <v>0</v>
      </c>
      <c r="CE129" s="372">
        <v>0</v>
      </c>
      <c r="CF129" s="372">
        <v>5249</v>
      </c>
      <c r="CG129" s="372"/>
      <c r="CH129" s="372">
        <v>0</v>
      </c>
      <c r="CI129" s="372">
        <v>12976</v>
      </c>
      <c r="CJ129" s="372">
        <v>0</v>
      </c>
      <c r="CK129" s="372">
        <v>0</v>
      </c>
      <c r="CL129" s="372">
        <v>0</v>
      </c>
      <c r="CM129" s="372">
        <v>0</v>
      </c>
      <c r="CN129" s="372">
        <v>0</v>
      </c>
      <c r="CO129" s="372">
        <v>0</v>
      </c>
      <c r="CP129" s="372">
        <v>12976</v>
      </c>
      <c r="CQ129" s="372"/>
      <c r="CR129" s="372">
        <v>125001.10999999997</v>
      </c>
      <c r="CS129" s="372">
        <v>0</v>
      </c>
      <c r="CT129" s="372">
        <v>0</v>
      </c>
      <c r="CU129" s="372">
        <v>-0.35000000000582077</v>
      </c>
      <c r="CV129" s="372">
        <v>0</v>
      </c>
      <c r="CW129" s="372">
        <v>53513.729999999996</v>
      </c>
      <c r="CX129" s="372">
        <v>178514.48999999996</v>
      </c>
      <c r="CY129" s="372"/>
      <c r="CZ129" s="117"/>
      <c r="DA129" s="374"/>
      <c r="DB129" s="117"/>
      <c r="DC129" s="374"/>
      <c r="DD129" s="375"/>
      <c r="DE129" s="117"/>
      <c r="DF129" s="117"/>
      <c r="DG129" s="372"/>
      <c r="DH129" s="376"/>
      <c r="DI129" s="377"/>
      <c r="DJ129" s="372"/>
      <c r="DK129" s="372">
        <v>-385927.62999999977</v>
      </c>
      <c r="DL129" s="372">
        <v>26984.190000000006</v>
      </c>
      <c r="DM129" s="372">
        <v>-358943.43999999977</v>
      </c>
      <c r="DN129" s="372">
        <v>-768077.62999999977</v>
      </c>
      <c r="DO129" s="372">
        <v>0.19000000000596629</v>
      </c>
      <c r="DP129" s="372">
        <v>-768077.43999999971</v>
      </c>
      <c r="DQ129" s="373"/>
      <c r="DR129" s="372"/>
      <c r="DS129" s="378"/>
      <c r="DT129" s="378"/>
    </row>
    <row r="130" spans="1:124" ht="15">
      <c r="A130" s="371">
        <v>825</v>
      </c>
      <c r="B130" s="381">
        <v>9163074</v>
      </c>
      <c r="C130" s="68">
        <v>3074</v>
      </c>
      <c r="D130" s="120"/>
      <c r="E130" s="120" t="s">
        <v>195</v>
      </c>
      <c r="F130" s="120"/>
      <c r="G130" s="120"/>
      <c r="H130" s="68"/>
      <c r="I130" s="372">
        <v>155065.7399999999</v>
      </c>
      <c r="J130" s="372">
        <v>3974.66</v>
      </c>
      <c r="K130" s="372">
        <v>0</v>
      </c>
      <c r="L130" s="372">
        <v>2793.0300000000007</v>
      </c>
      <c r="M130" s="372">
        <v>0</v>
      </c>
      <c r="N130" s="372">
        <v>0</v>
      </c>
      <c r="O130" s="372">
        <v>161833.42999999991</v>
      </c>
      <c r="P130" s="379"/>
      <c r="Q130" s="372">
        <v>1134170</v>
      </c>
      <c r="R130" s="372">
        <v>0</v>
      </c>
      <c r="S130" s="372">
        <v>57133</v>
      </c>
      <c r="T130" s="372">
        <v>0</v>
      </c>
      <c r="U130" s="372">
        <v>34580</v>
      </c>
      <c r="V130" s="372">
        <v>58768</v>
      </c>
      <c r="W130" s="372">
        <v>0</v>
      </c>
      <c r="X130" s="372">
        <v>6500</v>
      </c>
      <c r="Y130" s="372">
        <v>0</v>
      </c>
      <c r="Z130" s="372">
        <v>0</v>
      </c>
      <c r="AA130" s="372">
        <v>0</v>
      </c>
      <c r="AB130" s="372">
        <v>0</v>
      </c>
      <c r="AC130" s="372">
        <v>20000</v>
      </c>
      <c r="AD130" s="372">
        <v>0</v>
      </c>
      <c r="AE130" s="372">
        <v>0</v>
      </c>
      <c r="AF130" s="372">
        <v>0</v>
      </c>
      <c r="AG130" s="372">
        <v>0</v>
      </c>
      <c r="AH130" s="372">
        <v>0</v>
      </c>
      <c r="AI130" s="372">
        <v>0</v>
      </c>
      <c r="AJ130" s="372">
        <v>0</v>
      </c>
      <c r="AK130" s="372">
        <v>0</v>
      </c>
      <c r="AL130" s="372">
        <v>1311151</v>
      </c>
      <c r="AM130" s="379"/>
      <c r="AN130" s="372">
        <v>677968</v>
      </c>
      <c r="AO130" s="372">
        <v>10000</v>
      </c>
      <c r="AP130" s="372">
        <v>220135</v>
      </c>
      <c r="AQ130" s="372">
        <v>50236</v>
      </c>
      <c r="AR130" s="372">
        <v>59459</v>
      </c>
      <c r="AS130" s="372">
        <v>0</v>
      </c>
      <c r="AT130" s="372">
        <v>25060</v>
      </c>
      <c r="AU130" s="372">
        <v>6475</v>
      </c>
      <c r="AV130" s="372">
        <v>6038</v>
      </c>
      <c r="AW130" s="372">
        <v>640</v>
      </c>
      <c r="AX130" s="372">
        <v>1125</v>
      </c>
      <c r="AY130" s="372">
        <v>13676</v>
      </c>
      <c r="AZ130" s="372">
        <v>4573</v>
      </c>
      <c r="BA130" s="372">
        <v>4522</v>
      </c>
      <c r="BB130" s="372">
        <v>3360</v>
      </c>
      <c r="BC130" s="372">
        <v>24275</v>
      </c>
      <c r="BD130" s="372">
        <v>28665</v>
      </c>
      <c r="BE130" s="372">
        <v>6200</v>
      </c>
      <c r="BF130" s="372">
        <v>61575</v>
      </c>
      <c r="BG130" s="372">
        <v>3149</v>
      </c>
      <c r="BH130" s="372">
        <v>0</v>
      </c>
      <c r="BI130" s="372">
        <v>4740</v>
      </c>
      <c r="BJ130" s="372">
        <v>10335</v>
      </c>
      <c r="BK130" s="372">
        <v>1300</v>
      </c>
      <c r="BL130" s="372">
        <v>3260</v>
      </c>
      <c r="BM130" s="372">
        <v>2310</v>
      </c>
      <c r="BN130" s="372">
        <v>0</v>
      </c>
      <c r="BO130" s="372">
        <v>2145</v>
      </c>
      <c r="BP130" s="372">
        <v>11687</v>
      </c>
      <c r="BQ130" s="372">
        <v>0</v>
      </c>
      <c r="BR130" s="372">
        <v>53838</v>
      </c>
      <c r="BS130" s="372">
        <v>17500</v>
      </c>
      <c r="BT130" s="372">
        <v>40250</v>
      </c>
      <c r="BU130" s="372">
        <v>21433</v>
      </c>
      <c r="BV130" s="372">
        <v>0</v>
      </c>
      <c r="BW130" s="372">
        <v>0</v>
      </c>
      <c r="BX130" s="372">
        <v>19729</v>
      </c>
      <c r="BY130" s="372">
        <v>0</v>
      </c>
      <c r="BZ130" s="372">
        <v>0</v>
      </c>
      <c r="CA130" s="372">
        <v>1395658</v>
      </c>
      <c r="CB130" s="379"/>
      <c r="CC130" s="372">
        <v>6363</v>
      </c>
      <c r="CD130" s="372">
        <v>0</v>
      </c>
      <c r="CE130" s="372">
        <v>0</v>
      </c>
      <c r="CF130" s="372">
        <v>6363</v>
      </c>
      <c r="CG130" s="379"/>
      <c r="CH130" s="372">
        <v>0</v>
      </c>
      <c r="CI130" s="372">
        <v>9156</v>
      </c>
      <c r="CJ130" s="372">
        <v>0</v>
      </c>
      <c r="CK130" s="372">
        <v>0</v>
      </c>
      <c r="CL130" s="372">
        <v>0</v>
      </c>
      <c r="CM130" s="372">
        <v>0</v>
      </c>
      <c r="CN130" s="372">
        <v>0</v>
      </c>
      <c r="CO130" s="372">
        <v>0</v>
      </c>
      <c r="CP130" s="372">
        <v>9156</v>
      </c>
      <c r="CQ130" s="380"/>
      <c r="CR130" s="372">
        <v>74533.399999999907</v>
      </c>
      <c r="CS130" s="372">
        <v>0</v>
      </c>
      <c r="CT130" s="372">
        <v>0</v>
      </c>
      <c r="CU130" s="372">
        <v>3.0000000000654836E-2</v>
      </c>
      <c r="CV130" s="372">
        <v>0</v>
      </c>
      <c r="CW130" s="372">
        <v>0</v>
      </c>
      <c r="CX130" s="372">
        <v>74533.429999999906</v>
      </c>
      <c r="CY130" s="372"/>
      <c r="CZ130" s="117"/>
      <c r="DA130" s="374"/>
      <c r="DB130" s="117"/>
      <c r="DC130" s="374"/>
      <c r="DD130" s="375"/>
      <c r="DE130" s="117"/>
      <c r="DF130" s="117"/>
      <c r="DG130" s="372"/>
      <c r="DH130" s="376"/>
      <c r="DI130" s="377"/>
      <c r="DJ130" s="372"/>
      <c r="DK130" s="372">
        <v>95233.799999999959</v>
      </c>
      <c r="DL130" s="372">
        <v>0</v>
      </c>
      <c r="DM130" s="372">
        <v>95233.799999999959</v>
      </c>
      <c r="DN130" s="372">
        <v>49911.799999999959</v>
      </c>
      <c r="DO130" s="372">
        <v>0</v>
      </c>
      <c r="DP130" s="372">
        <v>49911.799999999959</v>
      </c>
      <c r="DQ130" s="373"/>
      <c r="DR130" s="372"/>
      <c r="DS130" s="378"/>
      <c r="DT130" s="378"/>
    </row>
    <row r="131" spans="1:124" ht="14.25">
      <c r="A131" s="371">
        <v>852</v>
      </c>
      <c r="B131" s="381">
        <v>9162114</v>
      </c>
      <c r="C131" s="68">
        <v>2114</v>
      </c>
      <c r="D131" s="120"/>
      <c r="E131" s="120" t="s">
        <v>198</v>
      </c>
      <c r="F131" s="120"/>
      <c r="G131" s="120"/>
      <c r="H131" s="68"/>
      <c r="I131" s="372">
        <v>87632.479999999981</v>
      </c>
      <c r="J131" s="372">
        <v>1700.1799999999998</v>
      </c>
      <c r="K131" s="372">
        <v>0</v>
      </c>
      <c r="L131" s="372">
        <v>4580.01</v>
      </c>
      <c r="M131" s="372">
        <v>0</v>
      </c>
      <c r="N131" s="372">
        <v>0</v>
      </c>
      <c r="O131" s="372">
        <v>93912.669999999969</v>
      </c>
      <c r="P131" s="372"/>
      <c r="Q131" s="372">
        <v>737179</v>
      </c>
      <c r="R131" s="372">
        <v>0</v>
      </c>
      <c r="S131" s="372">
        <v>53321</v>
      </c>
      <c r="T131" s="372">
        <v>0</v>
      </c>
      <c r="U131" s="372">
        <v>21990</v>
      </c>
      <c r="V131" s="372">
        <v>46099</v>
      </c>
      <c r="W131" s="372">
        <v>0</v>
      </c>
      <c r="X131" s="372">
        <v>5000</v>
      </c>
      <c r="Y131" s="372">
        <v>3000</v>
      </c>
      <c r="Z131" s="372">
        <v>0</v>
      </c>
      <c r="AA131" s="372">
        <v>0</v>
      </c>
      <c r="AB131" s="372">
        <v>0</v>
      </c>
      <c r="AC131" s="372">
        <v>7000</v>
      </c>
      <c r="AD131" s="372">
        <v>0</v>
      </c>
      <c r="AE131" s="372">
        <v>0</v>
      </c>
      <c r="AF131" s="372">
        <v>0</v>
      </c>
      <c r="AG131" s="372">
        <v>0</v>
      </c>
      <c r="AH131" s="372">
        <v>0</v>
      </c>
      <c r="AI131" s="372">
        <v>0</v>
      </c>
      <c r="AJ131" s="372">
        <v>0</v>
      </c>
      <c r="AK131" s="372">
        <v>0</v>
      </c>
      <c r="AL131" s="372">
        <v>873589</v>
      </c>
      <c r="AM131" s="372"/>
      <c r="AN131" s="372">
        <v>452789</v>
      </c>
      <c r="AO131" s="372">
        <v>5000</v>
      </c>
      <c r="AP131" s="372">
        <v>148337</v>
      </c>
      <c r="AQ131" s="372">
        <v>16326</v>
      </c>
      <c r="AR131" s="372">
        <v>52006</v>
      </c>
      <c r="AS131" s="372">
        <v>0</v>
      </c>
      <c r="AT131" s="372">
        <v>24358</v>
      </c>
      <c r="AU131" s="372">
        <v>3500</v>
      </c>
      <c r="AV131" s="372">
        <v>2750</v>
      </c>
      <c r="AW131" s="372">
        <v>357</v>
      </c>
      <c r="AX131" s="372">
        <v>680</v>
      </c>
      <c r="AY131" s="372">
        <v>6585</v>
      </c>
      <c r="AZ131" s="372">
        <v>4638</v>
      </c>
      <c r="BA131" s="372">
        <v>27977</v>
      </c>
      <c r="BB131" s="372">
        <v>3969</v>
      </c>
      <c r="BC131" s="372">
        <v>24006</v>
      </c>
      <c r="BD131" s="372">
        <v>16467</v>
      </c>
      <c r="BE131" s="372">
        <v>13600</v>
      </c>
      <c r="BF131" s="372">
        <v>28792</v>
      </c>
      <c r="BG131" s="372">
        <v>2850</v>
      </c>
      <c r="BH131" s="372">
        <v>0</v>
      </c>
      <c r="BI131" s="372">
        <v>2900</v>
      </c>
      <c r="BJ131" s="372">
        <v>10500</v>
      </c>
      <c r="BK131" s="372">
        <v>0</v>
      </c>
      <c r="BL131" s="372">
        <v>100</v>
      </c>
      <c r="BM131" s="372">
        <v>1287</v>
      </c>
      <c r="BN131" s="372">
        <v>0</v>
      </c>
      <c r="BO131" s="372">
        <v>1450</v>
      </c>
      <c r="BP131" s="372">
        <v>6511</v>
      </c>
      <c r="BQ131" s="372">
        <v>0</v>
      </c>
      <c r="BR131" s="372">
        <v>33013</v>
      </c>
      <c r="BS131" s="372">
        <v>15000</v>
      </c>
      <c r="BT131" s="372">
        <v>37752</v>
      </c>
      <c r="BU131" s="372">
        <v>15862</v>
      </c>
      <c r="BV131" s="372">
        <v>0</v>
      </c>
      <c r="BW131" s="372">
        <v>0</v>
      </c>
      <c r="BX131" s="372">
        <v>0</v>
      </c>
      <c r="BY131" s="372">
        <v>0</v>
      </c>
      <c r="BZ131" s="372">
        <v>0</v>
      </c>
      <c r="CA131" s="372">
        <v>959362</v>
      </c>
      <c r="CB131" s="372"/>
      <c r="CC131" s="372">
        <v>5519</v>
      </c>
      <c r="CD131" s="372">
        <v>0</v>
      </c>
      <c r="CE131" s="372">
        <v>0</v>
      </c>
      <c r="CF131" s="372">
        <v>5519</v>
      </c>
      <c r="CG131" s="372"/>
      <c r="CH131" s="372">
        <v>0</v>
      </c>
      <c r="CI131" s="372">
        <v>10099</v>
      </c>
      <c r="CJ131" s="372">
        <v>0</v>
      </c>
      <c r="CK131" s="372">
        <v>0</v>
      </c>
      <c r="CL131" s="372">
        <v>0</v>
      </c>
      <c r="CM131" s="372">
        <v>0</v>
      </c>
      <c r="CN131" s="372">
        <v>0</v>
      </c>
      <c r="CO131" s="372">
        <v>0</v>
      </c>
      <c r="CP131" s="372">
        <v>10099</v>
      </c>
      <c r="CQ131" s="372"/>
      <c r="CR131" s="372">
        <v>3559.6599999999744</v>
      </c>
      <c r="CS131" s="372">
        <v>0</v>
      </c>
      <c r="CT131" s="372">
        <v>0</v>
      </c>
      <c r="CU131" s="372">
        <v>1.0000000000218279E-2</v>
      </c>
      <c r="CV131" s="372">
        <v>0</v>
      </c>
      <c r="CW131" s="372">
        <v>0</v>
      </c>
      <c r="CX131" s="372">
        <v>3559.6699999999746</v>
      </c>
      <c r="CY131" s="372"/>
      <c r="CZ131" s="117"/>
      <c r="DA131" s="374"/>
      <c r="DB131" s="117"/>
      <c r="DC131" s="374"/>
      <c r="DD131" s="375"/>
      <c r="DE131" s="117"/>
      <c r="DF131" s="117"/>
      <c r="DG131" s="372"/>
      <c r="DH131" s="376"/>
      <c r="DI131" s="377"/>
      <c r="DJ131" s="372"/>
      <c r="DK131" s="372">
        <v>279346.29999999981</v>
      </c>
      <c r="DL131" s="372">
        <v>13300.089999999998</v>
      </c>
      <c r="DM131" s="372">
        <v>292646.38999999984</v>
      </c>
      <c r="DN131" s="372">
        <v>36323.299999999814</v>
      </c>
      <c r="DO131" s="372">
        <v>8.999999999832653E-2</v>
      </c>
      <c r="DP131" s="372">
        <v>36323.38999999981</v>
      </c>
      <c r="DQ131" s="373"/>
      <c r="DR131" s="372"/>
      <c r="DS131" s="378"/>
      <c r="DT131" s="378"/>
    </row>
    <row r="132" spans="1:124" ht="14.25">
      <c r="A132" s="371">
        <v>900</v>
      </c>
      <c r="B132" s="381">
        <v>9165221</v>
      </c>
      <c r="C132" s="68">
        <v>5221</v>
      </c>
      <c r="D132" s="120"/>
      <c r="E132" s="120" t="s">
        <v>253</v>
      </c>
      <c r="F132" s="120"/>
      <c r="G132" s="120"/>
      <c r="H132" s="68"/>
      <c r="I132" s="372">
        <v>151187.88999999966</v>
      </c>
      <c r="J132" s="372">
        <v>10553.550000000003</v>
      </c>
      <c r="K132" s="372">
        <v>0</v>
      </c>
      <c r="L132" s="372">
        <v>-484.88999999999942</v>
      </c>
      <c r="M132" s="372">
        <v>0</v>
      </c>
      <c r="N132" s="372">
        <v>0</v>
      </c>
      <c r="O132" s="372">
        <v>161256.54999999964</v>
      </c>
      <c r="P132" s="372"/>
      <c r="Q132" s="372">
        <v>2041300</v>
      </c>
      <c r="R132" s="372">
        <v>0</v>
      </c>
      <c r="S132" s="372">
        <v>316610</v>
      </c>
      <c r="T132" s="372">
        <v>0</v>
      </c>
      <c r="U132" s="372">
        <v>218870</v>
      </c>
      <c r="V132" s="372">
        <v>35946</v>
      </c>
      <c r="W132" s="372">
        <v>0</v>
      </c>
      <c r="X132" s="372">
        <v>0</v>
      </c>
      <c r="Y132" s="372">
        <v>5000</v>
      </c>
      <c r="Z132" s="372">
        <v>0</v>
      </c>
      <c r="AA132" s="372">
        <v>0</v>
      </c>
      <c r="AB132" s="372">
        <v>0</v>
      </c>
      <c r="AC132" s="372">
        <v>5000</v>
      </c>
      <c r="AD132" s="372">
        <v>7500</v>
      </c>
      <c r="AE132" s="372">
        <v>0</v>
      </c>
      <c r="AF132" s="372">
        <v>0</v>
      </c>
      <c r="AG132" s="372">
        <v>0</v>
      </c>
      <c r="AH132" s="372">
        <v>0</v>
      </c>
      <c r="AI132" s="372">
        <v>0</v>
      </c>
      <c r="AJ132" s="372">
        <v>0</v>
      </c>
      <c r="AK132" s="372">
        <v>0</v>
      </c>
      <c r="AL132" s="372">
        <v>2630226</v>
      </c>
      <c r="AM132" s="372"/>
      <c r="AN132" s="372">
        <v>1220955</v>
      </c>
      <c r="AO132" s="372">
        <v>8000</v>
      </c>
      <c r="AP132" s="372">
        <v>740667</v>
      </c>
      <c r="AQ132" s="372">
        <v>46314</v>
      </c>
      <c r="AR132" s="372">
        <v>134123</v>
      </c>
      <c r="AS132" s="372">
        <v>0</v>
      </c>
      <c r="AT132" s="372">
        <v>113787</v>
      </c>
      <c r="AU132" s="372">
        <v>900</v>
      </c>
      <c r="AV132" s="372">
        <v>10000</v>
      </c>
      <c r="AW132" s="372">
        <v>961</v>
      </c>
      <c r="AX132" s="372">
        <v>0</v>
      </c>
      <c r="AY132" s="372">
        <v>28872</v>
      </c>
      <c r="AZ132" s="372">
        <v>9872</v>
      </c>
      <c r="BA132" s="372">
        <v>49626</v>
      </c>
      <c r="BB132" s="372">
        <v>13000</v>
      </c>
      <c r="BC132" s="372">
        <v>65000</v>
      </c>
      <c r="BD132" s="372">
        <v>13432</v>
      </c>
      <c r="BE132" s="372">
        <v>5300</v>
      </c>
      <c r="BF132" s="372">
        <v>79141</v>
      </c>
      <c r="BG132" s="372">
        <v>3500</v>
      </c>
      <c r="BH132" s="372">
        <v>0</v>
      </c>
      <c r="BI132" s="372">
        <v>0</v>
      </c>
      <c r="BJ132" s="372">
        <v>10000</v>
      </c>
      <c r="BK132" s="372">
        <v>0</v>
      </c>
      <c r="BL132" s="372">
        <v>0</v>
      </c>
      <c r="BM132" s="372">
        <v>3465</v>
      </c>
      <c r="BN132" s="372">
        <v>0</v>
      </c>
      <c r="BO132" s="372">
        <v>8350</v>
      </c>
      <c r="BP132" s="372">
        <v>17530</v>
      </c>
      <c r="BQ132" s="372">
        <v>0</v>
      </c>
      <c r="BR132" s="372">
        <v>110990</v>
      </c>
      <c r="BS132" s="372">
        <v>42000</v>
      </c>
      <c r="BT132" s="372">
        <v>0</v>
      </c>
      <c r="BU132" s="372">
        <v>121520</v>
      </c>
      <c r="BV132" s="372">
        <v>0</v>
      </c>
      <c r="BW132" s="372">
        <v>0</v>
      </c>
      <c r="BX132" s="372">
        <v>0</v>
      </c>
      <c r="BY132" s="372">
        <v>0</v>
      </c>
      <c r="BZ132" s="372">
        <v>0</v>
      </c>
      <c r="CA132" s="372">
        <v>2857305</v>
      </c>
      <c r="CB132" s="372"/>
      <c r="CC132" s="372">
        <v>8027</v>
      </c>
      <c r="CD132" s="372">
        <v>0</v>
      </c>
      <c r="CE132" s="372">
        <v>0</v>
      </c>
      <c r="CF132" s="372">
        <v>8027</v>
      </c>
      <c r="CG132" s="372"/>
      <c r="CH132" s="372">
        <v>0</v>
      </c>
      <c r="CI132" s="372">
        <v>7542</v>
      </c>
      <c r="CJ132" s="372">
        <v>0</v>
      </c>
      <c r="CK132" s="372">
        <v>0</v>
      </c>
      <c r="CL132" s="372">
        <v>0</v>
      </c>
      <c r="CM132" s="372">
        <v>0</v>
      </c>
      <c r="CN132" s="372">
        <v>0</v>
      </c>
      <c r="CO132" s="372">
        <v>0</v>
      </c>
      <c r="CP132" s="372">
        <v>7542</v>
      </c>
      <c r="CQ132" s="372"/>
      <c r="CR132" s="372">
        <v>-65337.560000000347</v>
      </c>
      <c r="CS132" s="372">
        <v>0</v>
      </c>
      <c r="CT132" s="372">
        <v>0</v>
      </c>
      <c r="CU132" s="372">
        <v>0.11000000000058208</v>
      </c>
      <c r="CV132" s="372">
        <v>0</v>
      </c>
      <c r="CW132" s="372">
        <v>0</v>
      </c>
      <c r="CX132" s="372">
        <v>-65337.450000000346</v>
      </c>
      <c r="CY132" s="372"/>
      <c r="CZ132" s="117"/>
      <c r="DA132" s="374"/>
      <c r="DB132" s="117"/>
      <c r="DC132" s="374"/>
      <c r="DD132" s="375"/>
      <c r="DE132" s="117"/>
      <c r="DF132" s="117"/>
      <c r="DG132" s="372"/>
      <c r="DH132" s="376"/>
      <c r="DI132" s="377"/>
      <c r="DJ132" s="372"/>
      <c r="DK132" s="372">
        <v>-46840.520000000251</v>
      </c>
      <c r="DL132" s="372">
        <v>17330.98</v>
      </c>
      <c r="DM132" s="372">
        <v>-29509.540000000252</v>
      </c>
      <c r="DN132" s="372">
        <v>-204847.52000000025</v>
      </c>
      <c r="DO132" s="372">
        <v>-2.0000000000436557E-2</v>
      </c>
      <c r="DP132" s="372">
        <v>-204847.54000000024</v>
      </c>
      <c r="DQ132" s="373"/>
      <c r="DR132" s="372"/>
      <c r="DS132" s="378"/>
      <c r="DT132" s="378"/>
    </row>
    <row r="133" spans="1:124" ht="15">
      <c r="A133" s="371">
        <v>779</v>
      </c>
      <c r="B133" s="381">
        <v>9163068</v>
      </c>
      <c r="C133" s="68">
        <v>3068</v>
      </c>
      <c r="D133" s="120"/>
      <c r="E133" s="120" t="s">
        <v>202</v>
      </c>
      <c r="F133" s="120"/>
      <c r="G133" s="120"/>
      <c r="H133" s="68"/>
      <c r="I133" s="372">
        <v>-59339.830000000031</v>
      </c>
      <c r="J133" s="372">
        <v>0</v>
      </c>
      <c r="K133" s="372">
        <v>0</v>
      </c>
      <c r="L133" s="372">
        <v>-4.2632564145606011E-13</v>
      </c>
      <c r="M133" s="372">
        <v>0</v>
      </c>
      <c r="N133" s="372">
        <v>0</v>
      </c>
      <c r="O133" s="372">
        <v>-59339.830000000031</v>
      </c>
      <c r="P133" s="379"/>
      <c r="Q133" s="372">
        <v>1187194</v>
      </c>
      <c r="R133" s="372">
        <v>0</v>
      </c>
      <c r="S133" s="372">
        <v>184000</v>
      </c>
      <c r="T133" s="372">
        <v>0</v>
      </c>
      <c r="U133" s="372">
        <v>88350</v>
      </c>
      <c r="V133" s="372">
        <v>42721</v>
      </c>
      <c r="W133" s="372">
        <v>3500</v>
      </c>
      <c r="X133" s="372">
        <v>0</v>
      </c>
      <c r="Y133" s="372">
        <v>35000</v>
      </c>
      <c r="Z133" s="372">
        <v>2000</v>
      </c>
      <c r="AA133" s="372">
        <v>0</v>
      </c>
      <c r="AB133" s="372">
        <v>0</v>
      </c>
      <c r="AC133" s="372">
        <v>10000</v>
      </c>
      <c r="AD133" s="372">
        <v>5500</v>
      </c>
      <c r="AE133" s="372">
        <v>0</v>
      </c>
      <c r="AF133" s="372">
        <v>0</v>
      </c>
      <c r="AG133" s="372">
        <v>0</v>
      </c>
      <c r="AH133" s="372">
        <v>0</v>
      </c>
      <c r="AI133" s="372">
        <v>0</v>
      </c>
      <c r="AJ133" s="372">
        <v>0</v>
      </c>
      <c r="AK133" s="372">
        <v>0</v>
      </c>
      <c r="AL133" s="372">
        <v>1558265</v>
      </c>
      <c r="AM133" s="379"/>
      <c r="AN133" s="372">
        <v>775978</v>
      </c>
      <c r="AO133" s="372">
        <v>21000</v>
      </c>
      <c r="AP133" s="372">
        <v>312119</v>
      </c>
      <c r="AQ133" s="372">
        <v>24048</v>
      </c>
      <c r="AR133" s="372">
        <v>40962</v>
      </c>
      <c r="AS133" s="372">
        <v>0</v>
      </c>
      <c r="AT133" s="372">
        <v>69707</v>
      </c>
      <c r="AU133" s="372">
        <v>5376</v>
      </c>
      <c r="AV133" s="372">
        <v>8438</v>
      </c>
      <c r="AW133" s="372">
        <v>616</v>
      </c>
      <c r="AX133" s="372">
        <v>9755</v>
      </c>
      <c r="AY133" s="372">
        <v>8151</v>
      </c>
      <c r="AZ133" s="372">
        <v>5373</v>
      </c>
      <c r="BA133" s="372">
        <v>3772</v>
      </c>
      <c r="BB133" s="372">
        <v>5000</v>
      </c>
      <c r="BC133" s="372">
        <v>15000</v>
      </c>
      <c r="BD133" s="372">
        <v>28938</v>
      </c>
      <c r="BE133" s="372">
        <v>4500</v>
      </c>
      <c r="BF133" s="372">
        <v>53643</v>
      </c>
      <c r="BG133" s="372">
        <v>0</v>
      </c>
      <c r="BH133" s="372">
        <v>0</v>
      </c>
      <c r="BI133" s="372">
        <v>2000</v>
      </c>
      <c r="BJ133" s="372">
        <v>3000</v>
      </c>
      <c r="BK133" s="372">
        <v>3000</v>
      </c>
      <c r="BL133" s="372">
        <v>0</v>
      </c>
      <c r="BM133" s="372">
        <v>13878</v>
      </c>
      <c r="BN133" s="372">
        <v>0</v>
      </c>
      <c r="BO133" s="372">
        <v>2850</v>
      </c>
      <c r="BP133" s="372">
        <v>11241</v>
      </c>
      <c r="BQ133" s="372">
        <v>0</v>
      </c>
      <c r="BR133" s="372">
        <v>68925</v>
      </c>
      <c r="BS133" s="372">
        <v>0</v>
      </c>
      <c r="BT133" s="372">
        <v>9800</v>
      </c>
      <c r="BU133" s="372">
        <v>27636</v>
      </c>
      <c r="BV133" s="372">
        <v>0</v>
      </c>
      <c r="BW133" s="372">
        <v>0</v>
      </c>
      <c r="BX133" s="372">
        <v>0</v>
      </c>
      <c r="BY133" s="372">
        <v>0</v>
      </c>
      <c r="BZ133" s="372">
        <v>0</v>
      </c>
      <c r="CA133" s="372">
        <v>1534706</v>
      </c>
      <c r="CB133" s="379"/>
      <c r="CC133" s="372">
        <v>6259</v>
      </c>
      <c r="CD133" s="372">
        <v>0</v>
      </c>
      <c r="CE133" s="372">
        <v>0</v>
      </c>
      <c r="CF133" s="372">
        <v>6259</v>
      </c>
      <c r="CG133" s="379"/>
      <c r="CH133" s="372">
        <v>0</v>
      </c>
      <c r="CI133" s="372">
        <v>6259</v>
      </c>
      <c r="CJ133" s="372">
        <v>0</v>
      </c>
      <c r="CK133" s="372">
        <v>0</v>
      </c>
      <c r="CL133" s="372">
        <v>0</v>
      </c>
      <c r="CM133" s="372">
        <v>0</v>
      </c>
      <c r="CN133" s="372">
        <v>0</v>
      </c>
      <c r="CO133" s="372">
        <v>0</v>
      </c>
      <c r="CP133" s="372">
        <v>6259</v>
      </c>
      <c r="CQ133" s="380"/>
      <c r="CR133" s="372">
        <v>-35780.830000000031</v>
      </c>
      <c r="CS133" s="372">
        <v>0</v>
      </c>
      <c r="CT133" s="372">
        <v>0</v>
      </c>
      <c r="CU133" s="372">
        <v>-4.2632564145606011E-13</v>
      </c>
      <c r="CV133" s="372">
        <v>0</v>
      </c>
      <c r="CW133" s="372">
        <v>0</v>
      </c>
      <c r="CX133" s="372">
        <v>-35780.830000000031</v>
      </c>
      <c r="CY133" s="372"/>
      <c r="CZ133" s="117"/>
      <c r="DA133" s="374"/>
      <c r="DB133" s="117"/>
      <c r="DC133" s="374"/>
      <c r="DD133" s="375"/>
      <c r="DE133" s="117"/>
      <c r="DF133" s="117"/>
      <c r="DG133" s="372"/>
      <c r="DH133" s="376"/>
      <c r="DI133" s="377"/>
      <c r="DJ133" s="372"/>
      <c r="DK133" s="372">
        <v>171084.22000000032</v>
      </c>
      <c r="DL133" s="372">
        <v>6137.08</v>
      </c>
      <c r="DM133" s="372">
        <v>177221.30000000031</v>
      </c>
      <c r="DN133" s="372">
        <v>13476.220000000321</v>
      </c>
      <c r="DO133" s="372">
        <v>7.999999999992724E-2</v>
      </c>
      <c r="DP133" s="372">
        <v>13476.300000000321</v>
      </c>
      <c r="DQ133" s="373"/>
      <c r="DR133" s="372"/>
      <c r="DS133" s="378"/>
      <c r="DT133" s="378"/>
    </row>
    <row r="134" spans="1:124" ht="14.25">
      <c r="A134" s="371">
        <v>833</v>
      </c>
      <c r="B134" s="381">
        <v>9163077</v>
      </c>
      <c r="C134" s="68">
        <v>3077</v>
      </c>
      <c r="D134" s="120"/>
      <c r="E134" s="120" t="s">
        <v>707</v>
      </c>
      <c r="F134" s="120"/>
      <c r="G134" s="120"/>
      <c r="H134" s="68"/>
      <c r="I134" s="372">
        <v>260966.69999999795</v>
      </c>
      <c r="J134" s="372">
        <v>16185.849999999999</v>
      </c>
      <c r="K134" s="372">
        <v>0</v>
      </c>
      <c r="L134" s="372">
        <v>20.590000000012878</v>
      </c>
      <c r="M134" s="372">
        <v>0</v>
      </c>
      <c r="N134" s="372">
        <v>0</v>
      </c>
      <c r="O134" s="372">
        <v>277173.13999999798</v>
      </c>
      <c r="P134" s="372"/>
      <c r="Q134" s="372">
        <v>2199480</v>
      </c>
      <c r="R134" s="372">
        <v>0</v>
      </c>
      <c r="S134" s="372">
        <v>168001</v>
      </c>
      <c r="T134" s="372">
        <v>0</v>
      </c>
      <c r="U134" s="372">
        <v>88291</v>
      </c>
      <c r="V134" s="372">
        <v>95280</v>
      </c>
      <c r="W134" s="372">
        <v>0</v>
      </c>
      <c r="X134" s="372">
        <v>0</v>
      </c>
      <c r="Y134" s="372">
        <v>137130</v>
      </c>
      <c r="Z134" s="372">
        <v>34727</v>
      </c>
      <c r="AA134" s="372">
        <v>0</v>
      </c>
      <c r="AB134" s="372">
        <v>0</v>
      </c>
      <c r="AC134" s="372">
        <v>0</v>
      </c>
      <c r="AD134" s="372">
        <v>0</v>
      </c>
      <c r="AE134" s="372">
        <v>0</v>
      </c>
      <c r="AF134" s="372">
        <v>0</v>
      </c>
      <c r="AG134" s="372">
        <v>0</v>
      </c>
      <c r="AH134" s="372">
        <v>0</v>
      </c>
      <c r="AI134" s="372">
        <v>0</v>
      </c>
      <c r="AJ134" s="372">
        <v>0</v>
      </c>
      <c r="AK134" s="372">
        <v>0</v>
      </c>
      <c r="AL134" s="372">
        <v>2722909</v>
      </c>
      <c r="AM134" s="372"/>
      <c r="AN134" s="372">
        <v>1225241</v>
      </c>
      <c r="AO134" s="372">
        <v>13287</v>
      </c>
      <c r="AP134" s="372">
        <v>515421</v>
      </c>
      <c r="AQ134" s="372">
        <v>89420</v>
      </c>
      <c r="AR134" s="372">
        <v>137212</v>
      </c>
      <c r="AS134" s="372">
        <v>74455</v>
      </c>
      <c r="AT134" s="372">
        <v>160964</v>
      </c>
      <c r="AU134" s="372">
        <v>13723</v>
      </c>
      <c r="AV134" s="372">
        <v>13000</v>
      </c>
      <c r="AW134" s="372">
        <v>9893</v>
      </c>
      <c r="AX134" s="372">
        <v>2152</v>
      </c>
      <c r="AY134" s="372">
        <v>69340</v>
      </c>
      <c r="AZ134" s="372">
        <v>20000</v>
      </c>
      <c r="BA134" s="372">
        <v>40287</v>
      </c>
      <c r="BB134" s="372">
        <v>10000</v>
      </c>
      <c r="BC134" s="372">
        <v>33000</v>
      </c>
      <c r="BD134" s="372">
        <v>40950</v>
      </c>
      <c r="BE134" s="372">
        <v>14500</v>
      </c>
      <c r="BF134" s="372">
        <v>122524</v>
      </c>
      <c r="BG134" s="372">
        <v>2527</v>
      </c>
      <c r="BH134" s="372">
        <v>0</v>
      </c>
      <c r="BI134" s="372">
        <v>0</v>
      </c>
      <c r="BJ134" s="372">
        <v>8924</v>
      </c>
      <c r="BK134" s="372">
        <v>5750</v>
      </c>
      <c r="BL134" s="372">
        <v>0</v>
      </c>
      <c r="BM134" s="372">
        <v>21771</v>
      </c>
      <c r="BN134" s="372">
        <v>0</v>
      </c>
      <c r="BO134" s="372">
        <v>11060</v>
      </c>
      <c r="BP134" s="372">
        <v>23485</v>
      </c>
      <c r="BQ134" s="372">
        <v>0</v>
      </c>
      <c r="BR134" s="372">
        <v>56034</v>
      </c>
      <c r="BS134" s="372">
        <v>44348</v>
      </c>
      <c r="BT134" s="372">
        <v>37209</v>
      </c>
      <c r="BU134" s="372">
        <v>20072</v>
      </c>
      <c r="BV134" s="372">
        <v>0</v>
      </c>
      <c r="BW134" s="372">
        <v>0</v>
      </c>
      <c r="BX134" s="372">
        <v>0</v>
      </c>
      <c r="BY134" s="372">
        <v>0</v>
      </c>
      <c r="BZ134" s="372">
        <v>0</v>
      </c>
      <c r="CA134" s="372">
        <v>2836549</v>
      </c>
      <c r="CB134" s="372"/>
      <c r="CC134" s="372">
        <v>8685</v>
      </c>
      <c r="CD134" s="372">
        <v>0</v>
      </c>
      <c r="CE134" s="372">
        <v>0</v>
      </c>
      <c r="CF134" s="372">
        <v>8685</v>
      </c>
      <c r="CG134" s="372"/>
      <c r="CH134" s="372">
        <v>0</v>
      </c>
      <c r="CI134" s="372">
        <v>8706</v>
      </c>
      <c r="CJ134" s="372">
        <v>0</v>
      </c>
      <c r="CK134" s="372">
        <v>0</v>
      </c>
      <c r="CL134" s="372">
        <v>0</v>
      </c>
      <c r="CM134" s="372">
        <v>0</v>
      </c>
      <c r="CN134" s="372">
        <v>0</v>
      </c>
      <c r="CO134" s="372">
        <v>0</v>
      </c>
      <c r="CP134" s="372">
        <v>8706</v>
      </c>
      <c r="CQ134" s="372"/>
      <c r="CR134" s="372">
        <v>163512.54999999795</v>
      </c>
      <c r="CS134" s="372">
        <v>0</v>
      </c>
      <c r="CT134" s="372">
        <v>0</v>
      </c>
      <c r="CU134" s="372">
        <v>-0.40999999998712156</v>
      </c>
      <c r="CV134" s="372">
        <v>0</v>
      </c>
      <c r="CW134" s="372">
        <v>0</v>
      </c>
      <c r="CX134" s="372">
        <v>163512.13999999798</v>
      </c>
      <c r="CY134" s="372"/>
      <c r="CZ134" s="117"/>
      <c r="DA134" s="374"/>
      <c r="DB134" s="117"/>
      <c r="DC134" s="374"/>
      <c r="DD134" s="375"/>
      <c r="DE134" s="117"/>
      <c r="DF134" s="117"/>
      <c r="DG134" s="372"/>
      <c r="DH134" s="376"/>
      <c r="DI134" s="377"/>
      <c r="DJ134" s="372"/>
      <c r="DK134" s="372">
        <v>123730.09000000008</v>
      </c>
      <c r="DL134" s="372">
        <v>162.84000000000015</v>
      </c>
      <c r="DM134" s="372">
        <v>123892.93000000008</v>
      </c>
      <c r="DN134" s="372">
        <v>140366.09000000008</v>
      </c>
      <c r="DO134" s="372">
        <v>-31624.16</v>
      </c>
      <c r="DP134" s="372">
        <v>108741.93000000008</v>
      </c>
      <c r="DQ134" s="373"/>
      <c r="DR134" s="372"/>
      <c r="DS134" s="378"/>
      <c r="DT134" s="378"/>
    </row>
    <row r="135" spans="1:124" ht="14.25">
      <c r="A135" s="371">
        <v>787</v>
      </c>
      <c r="B135" s="381">
        <v>9163070</v>
      </c>
      <c r="C135" s="68">
        <v>3070</v>
      </c>
      <c r="D135" s="120"/>
      <c r="E135" s="120" t="s">
        <v>272</v>
      </c>
      <c r="F135" s="120"/>
      <c r="G135" s="120"/>
      <c r="H135" s="68"/>
      <c r="I135" s="372">
        <v>-35271.540000000066</v>
      </c>
      <c r="J135" s="372">
        <v>6252.66</v>
      </c>
      <c r="K135" s="372">
        <v>0</v>
      </c>
      <c r="L135" s="372">
        <v>9416.94</v>
      </c>
      <c r="M135" s="372">
        <v>0</v>
      </c>
      <c r="N135" s="372">
        <v>0</v>
      </c>
      <c r="O135" s="372">
        <v>-19601.940000000068</v>
      </c>
      <c r="P135" s="372"/>
      <c r="Q135" s="372">
        <v>413394</v>
      </c>
      <c r="R135" s="372">
        <v>0</v>
      </c>
      <c r="S135" s="372">
        <v>46295</v>
      </c>
      <c r="T135" s="372">
        <v>0</v>
      </c>
      <c r="U135" s="372">
        <v>18290</v>
      </c>
      <c r="V135" s="372">
        <v>23326</v>
      </c>
      <c r="W135" s="372">
        <v>0</v>
      </c>
      <c r="X135" s="372">
        <v>0</v>
      </c>
      <c r="Y135" s="372">
        <v>7500</v>
      </c>
      <c r="Z135" s="372">
        <v>0</v>
      </c>
      <c r="AA135" s="372">
        <v>0</v>
      </c>
      <c r="AB135" s="372">
        <v>0</v>
      </c>
      <c r="AC135" s="372">
        <v>8100</v>
      </c>
      <c r="AD135" s="372">
        <v>0</v>
      </c>
      <c r="AE135" s="372">
        <v>0</v>
      </c>
      <c r="AF135" s="372">
        <v>0</v>
      </c>
      <c r="AG135" s="372">
        <v>0</v>
      </c>
      <c r="AH135" s="372">
        <v>0</v>
      </c>
      <c r="AI135" s="372">
        <v>0</v>
      </c>
      <c r="AJ135" s="372">
        <v>0</v>
      </c>
      <c r="AK135" s="372">
        <v>0</v>
      </c>
      <c r="AL135" s="372">
        <v>516905</v>
      </c>
      <c r="AM135" s="372"/>
      <c r="AN135" s="372">
        <v>294791</v>
      </c>
      <c r="AO135" s="372">
        <v>6000</v>
      </c>
      <c r="AP135" s="372">
        <v>56044</v>
      </c>
      <c r="AQ135" s="372">
        <v>0</v>
      </c>
      <c r="AR135" s="372">
        <v>18138</v>
      </c>
      <c r="AS135" s="372">
        <v>0</v>
      </c>
      <c r="AT135" s="372">
        <v>17815</v>
      </c>
      <c r="AU135" s="372">
        <v>2521</v>
      </c>
      <c r="AV135" s="372">
        <v>1500</v>
      </c>
      <c r="AW135" s="372">
        <v>119</v>
      </c>
      <c r="AX135" s="372">
        <v>0</v>
      </c>
      <c r="AY135" s="372">
        <v>4941</v>
      </c>
      <c r="AZ135" s="372">
        <v>1100</v>
      </c>
      <c r="BA135" s="372">
        <v>11484</v>
      </c>
      <c r="BB135" s="372">
        <v>360</v>
      </c>
      <c r="BC135" s="372">
        <v>4079</v>
      </c>
      <c r="BD135" s="372">
        <v>2844</v>
      </c>
      <c r="BE135" s="372">
        <v>2750</v>
      </c>
      <c r="BF135" s="372">
        <v>18493</v>
      </c>
      <c r="BG135" s="372">
        <v>985</v>
      </c>
      <c r="BH135" s="372">
        <v>2500</v>
      </c>
      <c r="BI135" s="372">
        <v>2300</v>
      </c>
      <c r="BJ135" s="372">
        <v>2200</v>
      </c>
      <c r="BK135" s="372">
        <v>0</v>
      </c>
      <c r="BL135" s="372">
        <v>0</v>
      </c>
      <c r="BM135" s="372">
        <v>12009</v>
      </c>
      <c r="BN135" s="372">
        <v>0</v>
      </c>
      <c r="BO135" s="372">
        <v>1260</v>
      </c>
      <c r="BP135" s="372">
        <v>2170</v>
      </c>
      <c r="BQ135" s="372">
        <v>0</v>
      </c>
      <c r="BR135" s="372">
        <v>11042</v>
      </c>
      <c r="BS135" s="372">
        <v>0</v>
      </c>
      <c r="BT135" s="372">
        <v>15530</v>
      </c>
      <c r="BU135" s="372">
        <v>19005</v>
      </c>
      <c r="BV135" s="372">
        <v>0</v>
      </c>
      <c r="BW135" s="372">
        <v>0</v>
      </c>
      <c r="BX135" s="372">
        <v>0</v>
      </c>
      <c r="BY135" s="372">
        <v>0</v>
      </c>
      <c r="BZ135" s="372">
        <v>0</v>
      </c>
      <c r="CA135" s="372">
        <v>511980</v>
      </c>
      <c r="CB135" s="372"/>
      <c r="CC135" s="372">
        <v>4394</v>
      </c>
      <c r="CD135" s="372">
        <v>0</v>
      </c>
      <c r="CE135" s="372">
        <v>0</v>
      </c>
      <c r="CF135" s="372">
        <v>4394</v>
      </c>
      <c r="CG135" s="372"/>
      <c r="CH135" s="372">
        <v>0</v>
      </c>
      <c r="CI135" s="372">
        <v>13811</v>
      </c>
      <c r="CJ135" s="372">
        <v>0</v>
      </c>
      <c r="CK135" s="372">
        <v>0</v>
      </c>
      <c r="CL135" s="372">
        <v>0</v>
      </c>
      <c r="CM135" s="372">
        <v>0</v>
      </c>
      <c r="CN135" s="372">
        <v>0</v>
      </c>
      <c r="CO135" s="372">
        <v>0</v>
      </c>
      <c r="CP135" s="372">
        <v>13811</v>
      </c>
      <c r="CQ135" s="372"/>
      <c r="CR135" s="372">
        <v>-24093.880000000067</v>
      </c>
      <c r="CS135" s="372">
        <v>0</v>
      </c>
      <c r="CT135" s="372">
        <v>0</v>
      </c>
      <c r="CU135" s="372">
        <v>-5.9999999999490683E-2</v>
      </c>
      <c r="CV135" s="372">
        <v>0</v>
      </c>
      <c r="CW135" s="372">
        <v>0</v>
      </c>
      <c r="CX135" s="372">
        <v>-24093.940000000068</v>
      </c>
      <c r="CY135" s="372"/>
      <c r="CZ135" s="117"/>
      <c r="DA135" s="374"/>
      <c r="DB135" s="117"/>
      <c r="DC135" s="374"/>
      <c r="DD135" s="375"/>
      <c r="DE135" s="117"/>
      <c r="DF135" s="117"/>
      <c r="DG135" s="372"/>
      <c r="DH135" s="376"/>
      <c r="DI135" s="377"/>
      <c r="DJ135" s="372"/>
      <c r="DK135" s="372">
        <v>-465527.30999999976</v>
      </c>
      <c r="DL135" s="372">
        <v>7398.48</v>
      </c>
      <c r="DM135" s="372">
        <v>-458128.82999999978</v>
      </c>
      <c r="DN135" s="372">
        <v>-619004.30999999982</v>
      </c>
      <c r="DO135" s="372">
        <v>0.47999999999956344</v>
      </c>
      <c r="DP135" s="372">
        <v>-619003.82999999984</v>
      </c>
      <c r="DQ135" s="373"/>
      <c r="DR135" s="372"/>
      <c r="DS135" s="378"/>
      <c r="DT135" s="378"/>
    </row>
    <row r="136" spans="1:124" ht="14.25">
      <c r="A136" s="371">
        <v>798</v>
      </c>
      <c r="B136" s="381">
        <v>9162091</v>
      </c>
      <c r="C136" s="68">
        <v>2091</v>
      </c>
      <c r="D136" s="120"/>
      <c r="E136" s="120" t="s">
        <v>200</v>
      </c>
      <c r="F136" s="120"/>
      <c r="G136" s="120"/>
      <c r="H136" s="68"/>
      <c r="I136" s="372">
        <v>-160587.32000000007</v>
      </c>
      <c r="J136" s="372">
        <v>-6597.08</v>
      </c>
      <c r="K136" s="372">
        <v>0</v>
      </c>
      <c r="L136" s="372">
        <v>9589.17</v>
      </c>
      <c r="M136" s="372">
        <v>0</v>
      </c>
      <c r="N136" s="372">
        <v>-33795.93</v>
      </c>
      <c r="O136" s="372">
        <v>-191391.16000000003</v>
      </c>
      <c r="P136" s="372"/>
      <c r="Q136" s="372">
        <v>639914</v>
      </c>
      <c r="R136" s="372">
        <v>0</v>
      </c>
      <c r="S136" s="372">
        <v>35347</v>
      </c>
      <c r="T136" s="372">
        <v>0</v>
      </c>
      <c r="U136" s="372">
        <v>20150</v>
      </c>
      <c r="V136" s="372">
        <v>26153</v>
      </c>
      <c r="W136" s="372">
        <v>0</v>
      </c>
      <c r="X136" s="372">
        <v>28500</v>
      </c>
      <c r="Y136" s="372">
        <v>27985</v>
      </c>
      <c r="Z136" s="372">
        <v>0</v>
      </c>
      <c r="AA136" s="372">
        <v>3600</v>
      </c>
      <c r="AB136" s="372">
        <v>0</v>
      </c>
      <c r="AC136" s="372">
        <v>6000</v>
      </c>
      <c r="AD136" s="372">
        <v>0</v>
      </c>
      <c r="AE136" s="372">
        <v>0</v>
      </c>
      <c r="AF136" s="372">
        <v>0</v>
      </c>
      <c r="AG136" s="372">
        <v>0</v>
      </c>
      <c r="AH136" s="372">
        <v>0</v>
      </c>
      <c r="AI136" s="372">
        <v>0</v>
      </c>
      <c r="AJ136" s="372">
        <v>0</v>
      </c>
      <c r="AK136" s="372">
        <v>0</v>
      </c>
      <c r="AL136" s="372">
        <v>787649</v>
      </c>
      <c r="AM136" s="372"/>
      <c r="AN136" s="372">
        <v>421516</v>
      </c>
      <c r="AO136" s="372">
        <v>9555</v>
      </c>
      <c r="AP136" s="372">
        <v>137734</v>
      </c>
      <c r="AQ136" s="372">
        <v>26075</v>
      </c>
      <c r="AR136" s="372">
        <v>45145</v>
      </c>
      <c r="AS136" s="372">
        <v>0</v>
      </c>
      <c r="AT136" s="372">
        <v>23395</v>
      </c>
      <c r="AU136" s="372">
        <v>3070</v>
      </c>
      <c r="AV136" s="372">
        <v>3301</v>
      </c>
      <c r="AW136" s="372">
        <v>11039</v>
      </c>
      <c r="AX136" s="372">
        <v>3155</v>
      </c>
      <c r="AY136" s="372">
        <v>20976</v>
      </c>
      <c r="AZ136" s="372">
        <v>7146</v>
      </c>
      <c r="BA136" s="372">
        <v>2785</v>
      </c>
      <c r="BB136" s="372">
        <v>2594</v>
      </c>
      <c r="BC136" s="372">
        <v>15837</v>
      </c>
      <c r="BD136" s="372">
        <v>23827</v>
      </c>
      <c r="BE136" s="372">
        <v>2896</v>
      </c>
      <c r="BF136" s="372">
        <v>18846</v>
      </c>
      <c r="BG136" s="372">
        <v>0</v>
      </c>
      <c r="BH136" s="372">
        <v>0</v>
      </c>
      <c r="BI136" s="372">
        <v>2299</v>
      </c>
      <c r="BJ136" s="372">
        <v>8000</v>
      </c>
      <c r="BK136" s="372">
        <v>0</v>
      </c>
      <c r="BL136" s="372">
        <v>0</v>
      </c>
      <c r="BM136" s="372">
        <v>4855</v>
      </c>
      <c r="BN136" s="372">
        <v>0</v>
      </c>
      <c r="BO136" s="372">
        <v>5653</v>
      </c>
      <c r="BP136" s="372">
        <v>2433</v>
      </c>
      <c r="BQ136" s="372">
        <v>0</v>
      </c>
      <c r="BR136" s="372">
        <v>29526</v>
      </c>
      <c r="BS136" s="372">
        <v>0</v>
      </c>
      <c r="BT136" s="372">
        <v>21654</v>
      </c>
      <c r="BU136" s="372">
        <v>11359</v>
      </c>
      <c r="BV136" s="372">
        <v>0</v>
      </c>
      <c r="BW136" s="372">
        <v>0</v>
      </c>
      <c r="BX136" s="372">
        <v>0</v>
      </c>
      <c r="BY136" s="372">
        <v>0</v>
      </c>
      <c r="BZ136" s="372">
        <v>0</v>
      </c>
      <c r="CA136" s="372">
        <v>864671</v>
      </c>
      <c r="CB136" s="372"/>
      <c r="CC136" s="372">
        <v>5069</v>
      </c>
      <c r="CD136" s="372">
        <v>0</v>
      </c>
      <c r="CE136" s="372">
        <v>0</v>
      </c>
      <c r="CF136" s="372">
        <v>5069</v>
      </c>
      <c r="CG136" s="372"/>
      <c r="CH136" s="372">
        <v>0</v>
      </c>
      <c r="CI136" s="372">
        <v>5069</v>
      </c>
      <c r="CJ136" s="372">
        <v>0</v>
      </c>
      <c r="CK136" s="372">
        <v>0</v>
      </c>
      <c r="CL136" s="372">
        <v>0</v>
      </c>
      <c r="CM136" s="372">
        <v>0</v>
      </c>
      <c r="CN136" s="372">
        <v>0</v>
      </c>
      <c r="CO136" s="372">
        <v>0</v>
      </c>
      <c r="CP136" s="372">
        <v>5069</v>
      </c>
      <c r="CQ136" s="372"/>
      <c r="CR136" s="372">
        <v>-244206.40000000008</v>
      </c>
      <c r="CS136" s="372">
        <v>0</v>
      </c>
      <c r="CT136" s="372">
        <v>0</v>
      </c>
      <c r="CU136" s="372">
        <v>9589.17</v>
      </c>
      <c r="CV136" s="372">
        <v>0</v>
      </c>
      <c r="CW136" s="372">
        <v>-33795.93</v>
      </c>
      <c r="CX136" s="372">
        <v>-268413.16000000009</v>
      </c>
      <c r="CY136" s="372"/>
      <c r="CZ136" s="117"/>
      <c r="DA136" s="374"/>
      <c r="DB136" s="117"/>
      <c r="DC136" s="374"/>
      <c r="DD136" s="375"/>
      <c r="DE136" s="117"/>
      <c r="DF136" s="117"/>
      <c r="DG136" s="372"/>
      <c r="DH136" s="376"/>
      <c r="DI136" s="377"/>
      <c r="DJ136" s="372"/>
      <c r="DK136" s="372">
        <v>-148989.67999999993</v>
      </c>
      <c r="DL136" s="372">
        <v>28630.370000000003</v>
      </c>
      <c r="DM136" s="372">
        <v>-120359.30999999994</v>
      </c>
      <c r="DN136" s="372">
        <v>-173158.67999999993</v>
      </c>
      <c r="DO136" s="372">
        <v>0.37000000000261934</v>
      </c>
      <c r="DP136" s="372">
        <v>-173158.30999999994</v>
      </c>
      <c r="DQ136" s="373"/>
      <c r="DR136" s="372"/>
      <c r="DS136" s="378"/>
      <c r="DT136" s="378"/>
    </row>
    <row r="137" spans="1:124" ht="14.25">
      <c r="A137" s="371">
        <v>731</v>
      </c>
      <c r="B137" s="381">
        <v>9163341</v>
      </c>
      <c r="C137" s="68">
        <v>3341</v>
      </c>
      <c r="D137" s="120"/>
      <c r="E137" s="120" t="s">
        <v>735</v>
      </c>
      <c r="F137" s="120"/>
      <c r="G137" s="120"/>
      <c r="H137" s="68"/>
      <c r="I137" s="372">
        <v>164354.8599999999</v>
      </c>
      <c r="J137" s="372">
        <v>8957.9700000000012</v>
      </c>
      <c r="K137" s="372">
        <v>0</v>
      </c>
      <c r="L137" s="372">
        <v>0</v>
      </c>
      <c r="M137" s="372">
        <v>0</v>
      </c>
      <c r="N137" s="372">
        <v>0</v>
      </c>
      <c r="O137" s="372">
        <v>173312.8299999999</v>
      </c>
      <c r="P137" s="372"/>
      <c r="Q137" s="372">
        <v>684642</v>
      </c>
      <c r="R137" s="372">
        <v>0</v>
      </c>
      <c r="S137" s="372">
        <v>49420</v>
      </c>
      <c r="T137" s="372">
        <v>0</v>
      </c>
      <c r="U137" s="372">
        <v>10850</v>
      </c>
      <c r="V137" s="372">
        <v>35044</v>
      </c>
      <c r="W137" s="372">
        <v>0</v>
      </c>
      <c r="X137" s="372">
        <v>0</v>
      </c>
      <c r="Y137" s="372">
        <v>49000</v>
      </c>
      <c r="Z137" s="372">
        <v>0</v>
      </c>
      <c r="AA137" s="372">
        <v>5000</v>
      </c>
      <c r="AB137" s="372">
        <v>0</v>
      </c>
      <c r="AC137" s="372">
        <v>15877</v>
      </c>
      <c r="AD137" s="372">
        <v>0</v>
      </c>
      <c r="AE137" s="372">
        <v>0</v>
      </c>
      <c r="AF137" s="372">
        <v>0</v>
      </c>
      <c r="AG137" s="372">
        <v>0</v>
      </c>
      <c r="AH137" s="372">
        <v>0</v>
      </c>
      <c r="AI137" s="372">
        <v>0</v>
      </c>
      <c r="AJ137" s="372">
        <v>0</v>
      </c>
      <c r="AK137" s="372">
        <v>0</v>
      </c>
      <c r="AL137" s="372">
        <v>849833</v>
      </c>
      <c r="AM137" s="372"/>
      <c r="AN137" s="372">
        <v>390904</v>
      </c>
      <c r="AO137" s="372">
        <v>20000</v>
      </c>
      <c r="AP137" s="372">
        <v>137376</v>
      </c>
      <c r="AQ137" s="372">
        <v>17935</v>
      </c>
      <c r="AR137" s="372">
        <v>49155</v>
      </c>
      <c r="AS137" s="372">
        <v>0</v>
      </c>
      <c r="AT137" s="372">
        <v>54458</v>
      </c>
      <c r="AU137" s="372">
        <v>400</v>
      </c>
      <c r="AV137" s="372">
        <v>9500</v>
      </c>
      <c r="AW137" s="372">
        <v>6197</v>
      </c>
      <c r="AX137" s="372">
        <v>0</v>
      </c>
      <c r="AY137" s="372">
        <v>20354</v>
      </c>
      <c r="AZ137" s="372">
        <v>1000</v>
      </c>
      <c r="BA137" s="372">
        <v>1700</v>
      </c>
      <c r="BB137" s="372">
        <v>2000</v>
      </c>
      <c r="BC137" s="372">
        <v>5800</v>
      </c>
      <c r="BD137" s="372">
        <v>1621</v>
      </c>
      <c r="BE137" s="372">
        <v>2500</v>
      </c>
      <c r="BF137" s="372">
        <v>58680</v>
      </c>
      <c r="BG137" s="372">
        <v>8000</v>
      </c>
      <c r="BH137" s="372">
        <v>0</v>
      </c>
      <c r="BI137" s="372">
        <v>0</v>
      </c>
      <c r="BJ137" s="372">
        <v>5150</v>
      </c>
      <c r="BK137" s="372">
        <v>0</v>
      </c>
      <c r="BL137" s="372">
        <v>2000</v>
      </c>
      <c r="BM137" s="372">
        <v>3317</v>
      </c>
      <c r="BN137" s="372">
        <v>0</v>
      </c>
      <c r="BO137" s="372">
        <v>1065</v>
      </c>
      <c r="BP137" s="372">
        <v>5954</v>
      </c>
      <c r="BQ137" s="372">
        <v>0</v>
      </c>
      <c r="BR137" s="372">
        <v>27412</v>
      </c>
      <c r="BS137" s="372">
        <v>0</v>
      </c>
      <c r="BT137" s="372">
        <v>38408</v>
      </c>
      <c r="BU137" s="372">
        <v>12353</v>
      </c>
      <c r="BV137" s="372">
        <v>0</v>
      </c>
      <c r="BW137" s="372">
        <v>0</v>
      </c>
      <c r="BX137" s="372">
        <v>60000</v>
      </c>
      <c r="BY137" s="372">
        <v>0</v>
      </c>
      <c r="BZ137" s="372">
        <v>0</v>
      </c>
      <c r="CA137" s="372">
        <v>943239</v>
      </c>
      <c r="CB137" s="372"/>
      <c r="CC137" s="372">
        <v>0</v>
      </c>
      <c r="CD137" s="372">
        <v>0</v>
      </c>
      <c r="CE137" s="372">
        <v>60000</v>
      </c>
      <c r="CF137" s="372">
        <v>60000</v>
      </c>
      <c r="CG137" s="372"/>
      <c r="CH137" s="372">
        <v>0</v>
      </c>
      <c r="CI137" s="372">
        <v>60000</v>
      </c>
      <c r="CJ137" s="372">
        <v>0</v>
      </c>
      <c r="CK137" s="372">
        <v>0</v>
      </c>
      <c r="CL137" s="372">
        <v>0</v>
      </c>
      <c r="CM137" s="372">
        <v>0</v>
      </c>
      <c r="CN137" s="372">
        <v>0</v>
      </c>
      <c r="CO137" s="372">
        <v>0</v>
      </c>
      <c r="CP137" s="372">
        <v>60000</v>
      </c>
      <c r="CQ137" s="372"/>
      <c r="CR137" s="372">
        <v>79906.8299999999</v>
      </c>
      <c r="CS137" s="372">
        <v>0</v>
      </c>
      <c r="CT137" s="372">
        <v>0</v>
      </c>
      <c r="CU137" s="372">
        <v>0</v>
      </c>
      <c r="CV137" s="372">
        <v>0</v>
      </c>
      <c r="CW137" s="372">
        <v>0</v>
      </c>
      <c r="CX137" s="372">
        <v>79906.8299999999</v>
      </c>
      <c r="CY137" s="372"/>
      <c r="CZ137" s="117"/>
      <c r="DA137" s="374"/>
      <c r="DB137" s="117"/>
      <c r="DC137" s="374"/>
      <c r="DD137" s="375"/>
      <c r="DE137" s="117"/>
      <c r="DF137" s="117"/>
      <c r="DG137" s="372"/>
      <c r="DH137" s="376"/>
      <c r="DI137" s="377"/>
      <c r="DJ137" s="372"/>
      <c r="DK137" s="372">
        <v>79461.600000000035</v>
      </c>
      <c r="DL137" s="372">
        <v>0</v>
      </c>
      <c r="DM137" s="372">
        <v>79461.600000000035</v>
      </c>
      <c r="DN137" s="372">
        <v>48815.600000000035</v>
      </c>
      <c r="DO137" s="372">
        <v>0</v>
      </c>
      <c r="DP137" s="372">
        <v>48815.600000000035</v>
      </c>
      <c r="DQ137" s="373"/>
      <c r="DR137" s="372"/>
      <c r="DS137" s="378"/>
      <c r="DT137" s="378"/>
    </row>
    <row r="138" spans="1:124" ht="15">
      <c r="A138" s="371">
        <v>678</v>
      </c>
      <c r="B138" s="381">
        <v>9162118</v>
      </c>
      <c r="C138" s="68">
        <v>2118</v>
      </c>
      <c r="D138" s="120"/>
      <c r="E138" s="120" t="s">
        <v>245</v>
      </c>
      <c r="F138" s="120"/>
      <c r="G138" s="120"/>
      <c r="H138" s="68"/>
      <c r="I138" s="372">
        <v>250869.0799999999</v>
      </c>
      <c r="J138" s="372">
        <v>40778.819999999992</v>
      </c>
      <c r="K138" s="372">
        <v>0</v>
      </c>
      <c r="L138" s="372">
        <v>6715.6200000000008</v>
      </c>
      <c r="M138" s="372">
        <v>0</v>
      </c>
      <c r="N138" s="372">
        <v>0</v>
      </c>
      <c r="O138" s="372">
        <v>298363.5199999999</v>
      </c>
      <c r="P138" s="379"/>
      <c r="Q138" s="372">
        <v>1357033</v>
      </c>
      <c r="R138" s="372">
        <v>0</v>
      </c>
      <c r="S138" s="372">
        <v>108535</v>
      </c>
      <c r="T138" s="372">
        <v>0</v>
      </c>
      <c r="U138" s="372">
        <v>104450</v>
      </c>
      <c r="V138" s="372">
        <v>18210</v>
      </c>
      <c r="W138" s="372">
        <v>0</v>
      </c>
      <c r="X138" s="372">
        <v>0</v>
      </c>
      <c r="Y138" s="372">
        <v>63770</v>
      </c>
      <c r="Z138" s="372">
        <v>0</v>
      </c>
      <c r="AA138" s="372">
        <v>0</v>
      </c>
      <c r="AB138" s="372">
        <v>0</v>
      </c>
      <c r="AC138" s="372">
        <v>22200</v>
      </c>
      <c r="AD138" s="372">
        <v>0</v>
      </c>
      <c r="AE138" s="372">
        <v>0</v>
      </c>
      <c r="AF138" s="372">
        <v>0</v>
      </c>
      <c r="AG138" s="372">
        <v>0</v>
      </c>
      <c r="AH138" s="372">
        <v>0</v>
      </c>
      <c r="AI138" s="372">
        <v>0</v>
      </c>
      <c r="AJ138" s="372">
        <v>0</v>
      </c>
      <c r="AK138" s="372">
        <v>0</v>
      </c>
      <c r="AL138" s="372">
        <v>1674198</v>
      </c>
      <c r="AM138" s="379"/>
      <c r="AN138" s="372">
        <v>812869</v>
      </c>
      <c r="AO138" s="372">
        <v>8027</v>
      </c>
      <c r="AP138" s="372">
        <v>272198</v>
      </c>
      <c r="AQ138" s="372">
        <v>41660</v>
      </c>
      <c r="AR138" s="372">
        <v>61217</v>
      </c>
      <c r="AS138" s="372">
        <v>0</v>
      </c>
      <c r="AT138" s="372">
        <v>45909</v>
      </c>
      <c r="AU138" s="372">
        <v>6084</v>
      </c>
      <c r="AV138" s="372">
        <v>3200</v>
      </c>
      <c r="AW138" s="372">
        <v>674</v>
      </c>
      <c r="AX138" s="372">
        <v>0</v>
      </c>
      <c r="AY138" s="372">
        <v>6378</v>
      </c>
      <c r="AZ138" s="372">
        <v>4197</v>
      </c>
      <c r="BA138" s="372">
        <v>3900</v>
      </c>
      <c r="BB138" s="372">
        <v>3800</v>
      </c>
      <c r="BC138" s="372">
        <v>24000</v>
      </c>
      <c r="BD138" s="372">
        <v>15095</v>
      </c>
      <c r="BE138" s="372">
        <v>11420</v>
      </c>
      <c r="BF138" s="372">
        <v>108496</v>
      </c>
      <c r="BG138" s="372">
        <v>7000</v>
      </c>
      <c r="BH138" s="372">
        <v>0</v>
      </c>
      <c r="BI138" s="372">
        <v>2000</v>
      </c>
      <c r="BJ138" s="372">
        <v>1500</v>
      </c>
      <c r="BK138" s="372">
        <v>500</v>
      </c>
      <c r="BL138" s="372">
        <v>0</v>
      </c>
      <c r="BM138" s="372">
        <v>7581</v>
      </c>
      <c r="BN138" s="372">
        <v>0</v>
      </c>
      <c r="BO138" s="372">
        <v>2900</v>
      </c>
      <c r="BP138" s="372">
        <v>12298</v>
      </c>
      <c r="BQ138" s="372">
        <v>0</v>
      </c>
      <c r="BR138" s="372">
        <v>26851</v>
      </c>
      <c r="BS138" s="372">
        <v>41000</v>
      </c>
      <c r="BT138" s="372">
        <v>45923</v>
      </c>
      <c r="BU138" s="372">
        <v>15515</v>
      </c>
      <c r="BV138" s="372">
        <v>0</v>
      </c>
      <c r="BW138" s="372">
        <v>0</v>
      </c>
      <c r="BX138" s="372">
        <v>14000</v>
      </c>
      <c r="BY138" s="372">
        <v>0</v>
      </c>
      <c r="BZ138" s="372">
        <v>0</v>
      </c>
      <c r="CA138" s="372">
        <v>1606192</v>
      </c>
      <c r="CB138" s="379"/>
      <c r="CC138" s="372">
        <v>6216</v>
      </c>
      <c r="CD138" s="372">
        <v>0</v>
      </c>
      <c r="CE138" s="372">
        <v>0</v>
      </c>
      <c r="CF138" s="372">
        <v>6216</v>
      </c>
      <c r="CG138" s="379"/>
      <c r="CH138" s="372">
        <v>0</v>
      </c>
      <c r="CI138" s="372">
        <v>12932</v>
      </c>
      <c r="CJ138" s="372">
        <v>0</v>
      </c>
      <c r="CK138" s="372">
        <v>0</v>
      </c>
      <c r="CL138" s="372">
        <v>0</v>
      </c>
      <c r="CM138" s="372">
        <v>0</v>
      </c>
      <c r="CN138" s="372">
        <v>0</v>
      </c>
      <c r="CO138" s="372">
        <v>0</v>
      </c>
      <c r="CP138" s="372">
        <v>12932</v>
      </c>
      <c r="CQ138" s="380"/>
      <c r="CR138" s="372">
        <v>359653.89999999991</v>
      </c>
      <c r="CS138" s="372">
        <v>0</v>
      </c>
      <c r="CT138" s="372">
        <v>0</v>
      </c>
      <c r="CU138" s="372">
        <v>-0.37999999999919964</v>
      </c>
      <c r="CV138" s="372">
        <v>0</v>
      </c>
      <c r="CW138" s="372">
        <v>0</v>
      </c>
      <c r="CX138" s="372">
        <v>359653.5199999999</v>
      </c>
      <c r="CY138" s="372"/>
      <c r="CZ138" s="117"/>
      <c r="DA138" s="374"/>
      <c r="DB138" s="117"/>
      <c r="DC138" s="374"/>
      <c r="DD138" s="375"/>
      <c r="DE138" s="117"/>
      <c r="DF138" s="117"/>
      <c r="DG138" s="372"/>
      <c r="DH138" s="376"/>
      <c r="DI138" s="377"/>
      <c r="DJ138" s="372"/>
      <c r="DK138" s="372">
        <v>-2668.9799999999232</v>
      </c>
      <c r="DL138" s="372">
        <v>0</v>
      </c>
      <c r="DM138" s="372">
        <v>-2668.9799999999232</v>
      </c>
      <c r="DN138" s="372">
        <v>280.02000000007683</v>
      </c>
      <c r="DO138" s="372">
        <v>0</v>
      </c>
      <c r="DP138" s="372">
        <v>280.02000000007683</v>
      </c>
      <c r="DQ138" s="373"/>
      <c r="DR138" s="372"/>
      <c r="DS138" s="378"/>
      <c r="DT138" s="378"/>
    </row>
    <row r="139" spans="1:124" ht="14.25">
      <c r="A139" s="371">
        <v>591</v>
      </c>
      <c r="B139" s="381">
        <v>9163316</v>
      </c>
      <c r="C139" s="68">
        <v>3316</v>
      </c>
      <c r="D139" s="120"/>
      <c r="E139" s="120" t="s">
        <v>688</v>
      </c>
      <c r="F139" s="120"/>
      <c r="G139" s="120"/>
      <c r="H139" s="68"/>
      <c r="I139" s="372">
        <v>76727.949999998222</v>
      </c>
      <c r="J139" s="372">
        <v>20205.89</v>
      </c>
      <c r="K139" s="372">
        <v>0</v>
      </c>
      <c r="L139" s="372">
        <v>0</v>
      </c>
      <c r="M139" s="372">
        <v>0</v>
      </c>
      <c r="N139" s="372">
        <v>0</v>
      </c>
      <c r="O139" s="372">
        <v>96933.839999998221</v>
      </c>
      <c r="P139" s="372"/>
      <c r="Q139" s="372">
        <v>1113947</v>
      </c>
      <c r="R139" s="372">
        <v>0</v>
      </c>
      <c r="S139" s="372">
        <v>16360</v>
      </c>
      <c r="T139" s="372">
        <v>0</v>
      </c>
      <c r="U139" s="372">
        <v>20000</v>
      </c>
      <c r="V139" s="372">
        <v>48909</v>
      </c>
      <c r="W139" s="372">
        <v>1500</v>
      </c>
      <c r="X139" s="372">
        <v>6900</v>
      </c>
      <c r="Y139" s="372">
        <v>6012</v>
      </c>
      <c r="Z139" s="372">
        <v>0</v>
      </c>
      <c r="AA139" s="372">
        <v>0</v>
      </c>
      <c r="AB139" s="372">
        <v>0</v>
      </c>
      <c r="AC139" s="372">
        <v>35000</v>
      </c>
      <c r="AD139" s="372">
        <v>5000</v>
      </c>
      <c r="AE139" s="372">
        <v>0</v>
      </c>
      <c r="AF139" s="372">
        <v>0</v>
      </c>
      <c r="AG139" s="372">
        <v>0</v>
      </c>
      <c r="AH139" s="372">
        <v>0</v>
      </c>
      <c r="AI139" s="372">
        <v>0</v>
      </c>
      <c r="AJ139" s="372">
        <v>0</v>
      </c>
      <c r="AK139" s="372">
        <v>0</v>
      </c>
      <c r="AL139" s="372">
        <v>1253628</v>
      </c>
      <c r="AM139" s="372"/>
      <c r="AN139" s="372">
        <v>712578</v>
      </c>
      <c r="AO139" s="372">
        <v>13000</v>
      </c>
      <c r="AP139" s="372">
        <v>167634</v>
      </c>
      <c r="AQ139" s="372">
        <v>36204</v>
      </c>
      <c r="AR139" s="372">
        <v>66172</v>
      </c>
      <c r="AS139" s="372">
        <v>0</v>
      </c>
      <c r="AT139" s="372">
        <v>23099</v>
      </c>
      <c r="AU139" s="372">
        <v>550</v>
      </c>
      <c r="AV139" s="372">
        <v>6431</v>
      </c>
      <c r="AW139" s="372">
        <v>644</v>
      </c>
      <c r="AX139" s="372">
        <v>0</v>
      </c>
      <c r="AY139" s="372">
        <v>15000</v>
      </c>
      <c r="AZ139" s="372">
        <v>7991</v>
      </c>
      <c r="BA139" s="372">
        <v>3758</v>
      </c>
      <c r="BB139" s="372">
        <v>4500</v>
      </c>
      <c r="BC139" s="372">
        <v>13500</v>
      </c>
      <c r="BD139" s="372">
        <v>3493</v>
      </c>
      <c r="BE139" s="372">
        <v>6500</v>
      </c>
      <c r="BF139" s="372">
        <v>92947</v>
      </c>
      <c r="BG139" s="372">
        <v>3200</v>
      </c>
      <c r="BH139" s="372">
        <v>0</v>
      </c>
      <c r="BI139" s="372">
        <v>3000</v>
      </c>
      <c r="BJ139" s="372">
        <v>8800</v>
      </c>
      <c r="BK139" s="372">
        <v>2500</v>
      </c>
      <c r="BL139" s="372">
        <v>0</v>
      </c>
      <c r="BM139" s="372">
        <v>7321</v>
      </c>
      <c r="BN139" s="372">
        <v>0</v>
      </c>
      <c r="BO139" s="372">
        <v>4550</v>
      </c>
      <c r="BP139" s="372">
        <v>10344</v>
      </c>
      <c r="BQ139" s="372">
        <v>0</v>
      </c>
      <c r="BR139" s="372">
        <v>36100</v>
      </c>
      <c r="BS139" s="372">
        <v>0</v>
      </c>
      <c r="BT139" s="372">
        <v>19257</v>
      </c>
      <c r="BU139" s="372">
        <v>19841</v>
      </c>
      <c r="BV139" s="372">
        <v>0</v>
      </c>
      <c r="BW139" s="372">
        <v>0</v>
      </c>
      <c r="BX139" s="372">
        <v>3600</v>
      </c>
      <c r="BY139" s="372">
        <v>0</v>
      </c>
      <c r="BZ139" s="372">
        <v>0</v>
      </c>
      <c r="CA139" s="372">
        <v>1292514</v>
      </c>
      <c r="CB139" s="372"/>
      <c r="CC139" s="372">
        <v>0</v>
      </c>
      <c r="CD139" s="372">
        <v>0</v>
      </c>
      <c r="CE139" s="372">
        <v>0</v>
      </c>
      <c r="CF139" s="372">
        <v>0</v>
      </c>
      <c r="CG139" s="372"/>
      <c r="CH139" s="372">
        <v>0</v>
      </c>
      <c r="CI139" s="372">
        <v>0</v>
      </c>
      <c r="CJ139" s="372">
        <v>0</v>
      </c>
      <c r="CK139" s="372">
        <v>0</v>
      </c>
      <c r="CL139" s="372">
        <v>0</v>
      </c>
      <c r="CM139" s="372">
        <v>0</v>
      </c>
      <c r="CN139" s="372">
        <v>0</v>
      </c>
      <c r="CO139" s="372">
        <v>0</v>
      </c>
      <c r="CP139" s="372">
        <v>0</v>
      </c>
      <c r="CQ139" s="372"/>
      <c r="CR139" s="372">
        <v>58047.839999998221</v>
      </c>
      <c r="CS139" s="372">
        <v>0</v>
      </c>
      <c r="CT139" s="372">
        <v>0</v>
      </c>
      <c r="CU139" s="372">
        <v>0</v>
      </c>
      <c r="CV139" s="372">
        <v>0</v>
      </c>
      <c r="CW139" s="372">
        <v>0</v>
      </c>
      <c r="CX139" s="372">
        <v>58047.839999998221</v>
      </c>
      <c r="CY139" s="372"/>
      <c r="CZ139" s="117"/>
      <c r="DA139" s="374"/>
      <c r="DB139" s="117"/>
      <c r="DC139" s="374"/>
      <c r="DD139" s="375"/>
      <c r="DE139" s="117"/>
      <c r="DF139" s="117"/>
      <c r="DG139" s="372"/>
      <c r="DH139" s="376"/>
      <c r="DI139" s="377"/>
      <c r="DJ139" s="372"/>
      <c r="DK139" s="372">
        <v>1135397.3000000017</v>
      </c>
      <c r="DL139" s="372">
        <v>-8.7311491370201111E-11</v>
      </c>
      <c r="DM139" s="372">
        <v>1135397.3000000017</v>
      </c>
      <c r="DN139" s="372">
        <v>567752.30000000168</v>
      </c>
      <c r="DO139" s="372">
        <v>-8.7311491370201111E-11</v>
      </c>
      <c r="DP139" s="372">
        <v>567752.30000000156</v>
      </c>
      <c r="DQ139" s="373"/>
      <c r="DR139" s="372"/>
      <c r="DS139" s="378"/>
      <c r="DT139" s="378"/>
    </row>
    <row r="140" spans="1:124" ht="14.25">
      <c r="A140" s="371">
        <v>767</v>
      </c>
      <c r="B140" s="381">
        <v>9162065</v>
      </c>
      <c r="C140" s="68">
        <v>2065</v>
      </c>
      <c r="D140" s="120"/>
      <c r="E140" s="120" t="s">
        <v>733</v>
      </c>
      <c r="F140" s="120"/>
      <c r="G140" s="120"/>
      <c r="H140" s="68"/>
      <c r="I140" s="372">
        <v>604468.80000000028</v>
      </c>
      <c r="J140" s="372">
        <v>18540.190000000002</v>
      </c>
      <c r="K140" s="372">
        <v>0</v>
      </c>
      <c r="L140" s="372">
        <v>3413.7999999999993</v>
      </c>
      <c r="M140" s="372">
        <v>0</v>
      </c>
      <c r="N140" s="372">
        <v>0</v>
      </c>
      <c r="O140" s="372">
        <v>626422.79000000027</v>
      </c>
      <c r="P140" s="372"/>
      <c r="Q140" s="372">
        <v>1479288</v>
      </c>
      <c r="R140" s="372">
        <v>0</v>
      </c>
      <c r="S140" s="372">
        <v>86182</v>
      </c>
      <c r="T140" s="372">
        <v>0</v>
      </c>
      <c r="U140" s="372">
        <v>102910</v>
      </c>
      <c r="V140" s="372">
        <v>42144</v>
      </c>
      <c r="W140" s="372">
        <v>0</v>
      </c>
      <c r="X140" s="372">
        <v>0</v>
      </c>
      <c r="Y140" s="372">
        <v>47300</v>
      </c>
      <c r="Z140" s="372">
        <v>6013</v>
      </c>
      <c r="AA140" s="372">
        <v>0</v>
      </c>
      <c r="AB140" s="372">
        <v>0</v>
      </c>
      <c r="AC140" s="372">
        <v>0</v>
      </c>
      <c r="AD140" s="372">
        <v>0</v>
      </c>
      <c r="AE140" s="372">
        <v>0</v>
      </c>
      <c r="AF140" s="372">
        <v>0</v>
      </c>
      <c r="AG140" s="372">
        <v>0</v>
      </c>
      <c r="AH140" s="372">
        <v>0</v>
      </c>
      <c r="AI140" s="372">
        <v>0</v>
      </c>
      <c r="AJ140" s="372">
        <v>0</v>
      </c>
      <c r="AK140" s="372">
        <v>0</v>
      </c>
      <c r="AL140" s="372">
        <v>1763837</v>
      </c>
      <c r="AM140" s="372"/>
      <c r="AN140" s="372">
        <v>941774</v>
      </c>
      <c r="AO140" s="372">
        <v>0</v>
      </c>
      <c r="AP140" s="372">
        <v>414235</v>
      </c>
      <c r="AQ140" s="372">
        <v>48180</v>
      </c>
      <c r="AR140" s="372">
        <v>98664</v>
      </c>
      <c r="AS140" s="372">
        <v>0</v>
      </c>
      <c r="AT140" s="372">
        <v>80277</v>
      </c>
      <c r="AU140" s="372">
        <v>7800</v>
      </c>
      <c r="AV140" s="372">
        <v>2000</v>
      </c>
      <c r="AW140" s="372">
        <v>2934</v>
      </c>
      <c r="AX140" s="372">
        <v>0</v>
      </c>
      <c r="AY140" s="372">
        <v>16545</v>
      </c>
      <c r="AZ140" s="372">
        <v>2012</v>
      </c>
      <c r="BA140" s="372">
        <v>3000</v>
      </c>
      <c r="BB140" s="372">
        <v>3000</v>
      </c>
      <c r="BC140" s="372">
        <v>26500</v>
      </c>
      <c r="BD140" s="372">
        <v>64974</v>
      </c>
      <c r="BE140" s="372">
        <v>9500</v>
      </c>
      <c r="BF140" s="372">
        <v>90827</v>
      </c>
      <c r="BG140" s="372">
        <v>1100</v>
      </c>
      <c r="BH140" s="372">
        <v>0</v>
      </c>
      <c r="BI140" s="372">
        <v>11500</v>
      </c>
      <c r="BJ140" s="372">
        <v>5500</v>
      </c>
      <c r="BK140" s="372">
        <v>5000</v>
      </c>
      <c r="BL140" s="372">
        <v>0</v>
      </c>
      <c r="BM140" s="372">
        <v>7269</v>
      </c>
      <c r="BN140" s="372">
        <v>0</v>
      </c>
      <c r="BO140" s="372">
        <v>11150</v>
      </c>
      <c r="BP140" s="372">
        <v>13798</v>
      </c>
      <c r="BQ140" s="372">
        <v>0</v>
      </c>
      <c r="BR140" s="372">
        <v>78876</v>
      </c>
      <c r="BS140" s="372">
        <v>18000</v>
      </c>
      <c r="BT140" s="372">
        <v>16567</v>
      </c>
      <c r="BU140" s="372">
        <v>26633</v>
      </c>
      <c r="BV140" s="372">
        <v>0</v>
      </c>
      <c r="BW140" s="372">
        <v>0</v>
      </c>
      <c r="BX140" s="372">
        <v>0</v>
      </c>
      <c r="BY140" s="372">
        <v>0</v>
      </c>
      <c r="BZ140" s="372">
        <v>0</v>
      </c>
      <c r="CA140" s="372">
        <v>2007615</v>
      </c>
      <c r="CB140" s="372"/>
      <c r="CC140" s="372">
        <v>7038</v>
      </c>
      <c r="CD140" s="372">
        <v>0</v>
      </c>
      <c r="CE140" s="372">
        <v>0</v>
      </c>
      <c r="CF140" s="372">
        <v>7038</v>
      </c>
      <c r="CG140" s="372"/>
      <c r="CH140" s="372">
        <v>0</v>
      </c>
      <c r="CI140" s="372">
        <v>260452</v>
      </c>
      <c r="CJ140" s="372">
        <v>0</v>
      </c>
      <c r="CK140" s="372">
        <v>0</v>
      </c>
      <c r="CL140" s="372">
        <v>0</v>
      </c>
      <c r="CM140" s="372">
        <v>0</v>
      </c>
      <c r="CN140" s="372">
        <v>0</v>
      </c>
      <c r="CO140" s="372">
        <v>0</v>
      </c>
      <c r="CP140" s="372">
        <v>260452</v>
      </c>
      <c r="CQ140" s="372"/>
      <c r="CR140" s="372">
        <v>379230.99000000022</v>
      </c>
      <c r="CS140" s="372">
        <v>0</v>
      </c>
      <c r="CT140" s="372">
        <v>0</v>
      </c>
      <c r="CU140" s="372">
        <v>-250000.2</v>
      </c>
      <c r="CV140" s="372">
        <v>0</v>
      </c>
      <c r="CW140" s="372">
        <v>0</v>
      </c>
      <c r="CX140" s="372">
        <v>129230.79000000021</v>
      </c>
      <c r="CY140" s="372"/>
      <c r="CZ140" s="117"/>
      <c r="DA140" s="374"/>
      <c r="DB140" s="117"/>
      <c r="DC140" s="374"/>
      <c r="DD140" s="375"/>
      <c r="DE140" s="117"/>
      <c r="DF140" s="117"/>
      <c r="DG140" s="372"/>
      <c r="DH140" s="376"/>
      <c r="DI140" s="377"/>
      <c r="DJ140" s="372"/>
      <c r="DK140" s="372">
        <v>88058.180000000022</v>
      </c>
      <c r="DL140" s="372">
        <v>3613.1899999999987</v>
      </c>
      <c r="DM140" s="372">
        <v>91671.370000000024</v>
      </c>
      <c r="DN140" s="372">
        <v>56839.180000000022</v>
      </c>
      <c r="DO140" s="372">
        <v>0.18999999999869033</v>
      </c>
      <c r="DP140" s="372">
        <v>56839.370000000024</v>
      </c>
      <c r="DQ140" s="373"/>
      <c r="DR140" s="372"/>
      <c r="DS140" s="378"/>
      <c r="DT140" s="378"/>
    </row>
    <row r="141" spans="1:124" ht="15">
      <c r="A141" s="371">
        <v>816</v>
      </c>
      <c r="B141" s="381">
        <v>9162179</v>
      </c>
      <c r="C141" s="68">
        <v>2179</v>
      </c>
      <c r="D141" s="120"/>
      <c r="E141" s="120" t="s">
        <v>187</v>
      </c>
      <c r="F141" s="120"/>
      <c r="G141" s="120"/>
      <c r="H141" s="68"/>
      <c r="I141" s="372">
        <v>-32020.27000000004</v>
      </c>
      <c r="J141" s="372">
        <v>10574.13</v>
      </c>
      <c r="K141" s="372">
        <v>0</v>
      </c>
      <c r="L141" s="372">
        <v>0.90000000000009095</v>
      </c>
      <c r="M141" s="372">
        <v>0</v>
      </c>
      <c r="N141" s="372">
        <v>0</v>
      </c>
      <c r="O141" s="372">
        <v>-21445.240000000042</v>
      </c>
      <c r="P141" s="379"/>
      <c r="Q141" s="372">
        <v>1129572</v>
      </c>
      <c r="R141" s="372">
        <v>0</v>
      </c>
      <c r="S141" s="372">
        <v>123236</v>
      </c>
      <c r="T141" s="372">
        <v>0</v>
      </c>
      <c r="U141" s="372">
        <v>31730</v>
      </c>
      <c r="V141" s="372">
        <v>45231</v>
      </c>
      <c r="W141" s="372">
        <v>500</v>
      </c>
      <c r="X141" s="372">
        <v>2725</v>
      </c>
      <c r="Y141" s="372">
        <v>0</v>
      </c>
      <c r="Z141" s="372">
        <v>0</v>
      </c>
      <c r="AA141" s="372">
        <v>2516</v>
      </c>
      <c r="AB141" s="372">
        <v>0</v>
      </c>
      <c r="AC141" s="372">
        <v>0</v>
      </c>
      <c r="AD141" s="372">
        <v>0</v>
      </c>
      <c r="AE141" s="372">
        <v>0</v>
      </c>
      <c r="AF141" s="372">
        <v>0</v>
      </c>
      <c r="AG141" s="372">
        <v>0</v>
      </c>
      <c r="AH141" s="372">
        <v>0</v>
      </c>
      <c r="AI141" s="372">
        <v>0</v>
      </c>
      <c r="AJ141" s="372">
        <v>0</v>
      </c>
      <c r="AK141" s="372">
        <v>0</v>
      </c>
      <c r="AL141" s="372">
        <v>1335510</v>
      </c>
      <c r="AM141" s="379"/>
      <c r="AN141" s="372">
        <v>699208</v>
      </c>
      <c r="AO141" s="372">
        <v>15000</v>
      </c>
      <c r="AP141" s="372">
        <v>345127</v>
      </c>
      <c r="AQ141" s="372">
        <v>47818</v>
      </c>
      <c r="AR141" s="372">
        <v>51971</v>
      </c>
      <c r="AS141" s="372">
        <v>0</v>
      </c>
      <c r="AT141" s="372">
        <v>37321</v>
      </c>
      <c r="AU141" s="372">
        <v>5935</v>
      </c>
      <c r="AV141" s="372">
        <v>6000</v>
      </c>
      <c r="AW141" s="372">
        <v>4931</v>
      </c>
      <c r="AX141" s="372">
        <v>1080</v>
      </c>
      <c r="AY141" s="372">
        <v>6225</v>
      </c>
      <c r="AZ141" s="372">
        <v>3000</v>
      </c>
      <c r="BA141" s="372">
        <v>3315</v>
      </c>
      <c r="BB141" s="372">
        <v>1925</v>
      </c>
      <c r="BC141" s="372">
        <v>19108</v>
      </c>
      <c r="BD141" s="372">
        <v>31122</v>
      </c>
      <c r="BE141" s="372">
        <v>3825</v>
      </c>
      <c r="BF141" s="372">
        <v>43929</v>
      </c>
      <c r="BG141" s="372">
        <v>2900</v>
      </c>
      <c r="BH141" s="372">
        <v>0</v>
      </c>
      <c r="BI141" s="372">
        <v>1500</v>
      </c>
      <c r="BJ141" s="372">
        <v>3300</v>
      </c>
      <c r="BK141" s="372">
        <v>1000</v>
      </c>
      <c r="BL141" s="372">
        <v>1410</v>
      </c>
      <c r="BM141" s="372">
        <v>7244</v>
      </c>
      <c r="BN141" s="372">
        <v>0</v>
      </c>
      <c r="BO141" s="372">
        <v>4273</v>
      </c>
      <c r="BP141" s="372">
        <v>11291</v>
      </c>
      <c r="BQ141" s="372">
        <v>0</v>
      </c>
      <c r="BR141" s="372">
        <v>46553</v>
      </c>
      <c r="BS141" s="372">
        <v>0</v>
      </c>
      <c r="BT141" s="372">
        <v>17813</v>
      </c>
      <c r="BU141" s="372">
        <v>26527</v>
      </c>
      <c r="BV141" s="372">
        <v>0</v>
      </c>
      <c r="BW141" s="372">
        <v>0</v>
      </c>
      <c r="BX141" s="372">
        <v>0</v>
      </c>
      <c r="BY141" s="372">
        <v>0</v>
      </c>
      <c r="BZ141" s="372">
        <v>0</v>
      </c>
      <c r="CA141" s="372">
        <v>1450651</v>
      </c>
      <c r="CB141" s="379"/>
      <c r="CC141" s="372">
        <v>6363</v>
      </c>
      <c r="CD141" s="372">
        <v>0</v>
      </c>
      <c r="CE141" s="372">
        <v>0</v>
      </c>
      <c r="CF141" s="372">
        <v>6363</v>
      </c>
      <c r="CG141" s="379"/>
      <c r="CH141" s="372">
        <v>0</v>
      </c>
      <c r="CI141" s="372">
        <v>6364</v>
      </c>
      <c r="CJ141" s="372">
        <v>0</v>
      </c>
      <c r="CK141" s="372">
        <v>0</v>
      </c>
      <c r="CL141" s="372">
        <v>0</v>
      </c>
      <c r="CM141" s="372">
        <v>0</v>
      </c>
      <c r="CN141" s="372">
        <v>0</v>
      </c>
      <c r="CO141" s="372">
        <v>0</v>
      </c>
      <c r="CP141" s="372">
        <v>6364</v>
      </c>
      <c r="CQ141" s="380"/>
      <c r="CR141" s="372">
        <v>-136587.14000000004</v>
      </c>
      <c r="CS141" s="372">
        <v>0</v>
      </c>
      <c r="CT141" s="372">
        <v>0</v>
      </c>
      <c r="CU141" s="372">
        <v>-9.9999999999909051E-2</v>
      </c>
      <c r="CV141" s="372">
        <v>0</v>
      </c>
      <c r="CW141" s="372">
        <v>0</v>
      </c>
      <c r="CX141" s="372">
        <v>-136587.24000000005</v>
      </c>
      <c r="CY141" s="372"/>
      <c r="CZ141" s="117"/>
      <c r="DA141" s="374"/>
      <c r="DB141" s="117"/>
      <c r="DC141" s="374"/>
      <c r="DD141" s="375"/>
      <c r="DE141" s="117"/>
      <c r="DF141" s="117"/>
      <c r="DG141" s="372"/>
      <c r="DH141" s="376"/>
      <c r="DI141" s="377"/>
      <c r="DJ141" s="372"/>
      <c r="DK141" s="372">
        <v>82830.950000001118</v>
      </c>
      <c r="DL141" s="372">
        <v>8327.8100000000013</v>
      </c>
      <c r="DM141" s="372">
        <v>91158.760000001115</v>
      </c>
      <c r="DN141" s="372">
        <v>108196.95000000112</v>
      </c>
      <c r="DO141" s="372">
        <v>-0.18999999999869033</v>
      </c>
      <c r="DP141" s="372">
        <v>108196.76000000112</v>
      </c>
      <c r="DQ141" s="373"/>
      <c r="DR141" s="372"/>
      <c r="DS141" s="378"/>
      <c r="DT141" s="378"/>
    </row>
    <row r="142" spans="1:124" ht="14.25">
      <c r="A142" s="371">
        <v>775</v>
      </c>
      <c r="B142" s="381">
        <v>9162072</v>
      </c>
      <c r="C142" s="68">
        <v>2072</v>
      </c>
      <c r="D142" s="120"/>
      <c r="E142" s="120" t="s">
        <v>227</v>
      </c>
      <c r="F142" s="120"/>
      <c r="G142" s="120"/>
      <c r="H142" s="68"/>
      <c r="I142" s="372">
        <v>113533.02999999993</v>
      </c>
      <c r="J142" s="372">
        <v>21182.27</v>
      </c>
      <c r="K142" s="372">
        <v>0</v>
      </c>
      <c r="L142" s="372">
        <v>31505.050000000003</v>
      </c>
      <c r="M142" s="372">
        <v>0</v>
      </c>
      <c r="N142" s="372">
        <v>0</v>
      </c>
      <c r="O142" s="372">
        <v>166220.34999999992</v>
      </c>
      <c r="P142" s="372"/>
      <c r="Q142" s="372">
        <v>737746</v>
      </c>
      <c r="R142" s="372">
        <v>0</v>
      </c>
      <c r="S142" s="372">
        <v>65845</v>
      </c>
      <c r="T142" s="372">
        <v>0</v>
      </c>
      <c r="U142" s="372">
        <v>21290</v>
      </c>
      <c r="V142" s="372">
        <v>39307</v>
      </c>
      <c r="W142" s="372">
        <v>0</v>
      </c>
      <c r="X142" s="372">
        <v>0</v>
      </c>
      <c r="Y142" s="372">
        <v>0</v>
      </c>
      <c r="Z142" s="372">
        <v>0</v>
      </c>
      <c r="AA142" s="372">
        <v>0</v>
      </c>
      <c r="AB142" s="372">
        <v>0</v>
      </c>
      <c r="AC142" s="372">
        <v>13500</v>
      </c>
      <c r="AD142" s="372">
        <v>8565</v>
      </c>
      <c r="AE142" s="372">
        <v>0</v>
      </c>
      <c r="AF142" s="372">
        <v>0</v>
      </c>
      <c r="AG142" s="372">
        <v>0</v>
      </c>
      <c r="AH142" s="372">
        <v>0</v>
      </c>
      <c r="AI142" s="372">
        <v>0</v>
      </c>
      <c r="AJ142" s="372">
        <v>0</v>
      </c>
      <c r="AK142" s="372">
        <v>0</v>
      </c>
      <c r="AL142" s="372">
        <v>886253</v>
      </c>
      <c r="AM142" s="372"/>
      <c r="AN142" s="372">
        <v>468591</v>
      </c>
      <c r="AO142" s="372">
        <v>15000</v>
      </c>
      <c r="AP142" s="372">
        <v>180334</v>
      </c>
      <c r="AQ142" s="372">
        <v>21955</v>
      </c>
      <c r="AR142" s="372">
        <v>37801</v>
      </c>
      <c r="AS142" s="372">
        <v>0</v>
      </c>
      <c r="AT142" s="372">
        <v>29804</v>
      </c>
      <c r="AU142" s="372">
        <v>4429</v>
      </c>
      <c r="AV142" s="372">
        <v>3294</v>
      </c>
      <c r="AW142" s="372">
        <v>342</v>
      </c>
      <c r="AX142" s="372">
        <v>0</v>
      </c>
      <c r="AY142" s="372">
        <v>7932</v>
      </c>
      <c r="AZ142" s="372">
        <v>5253</v>
      </c>
      <c r="BA142" s="372">
        <v>1125</v>
      </c>
      <c r="BB142" s="372">
        <v>4521</v>
      </c>
      <c r="BC142" s="372">
        <v>9507</v>
      </c>
      <c r="BD142" s="372">
        <v>14346</v>
      </c>
      <c r="BE142" s="372">
        <v>2163</v>
      </c>
      <c r="BF142" s="372">
        <v>115055</v>
      </c>
      <c r="BG142" s="372">
        <v>5000</v>
      </c>
      <c r="BH142" s="372">
        <v>0</v>
      </c>
      <c r="BI142" s="372">
        <v>0</v>
      </c>
      <c r="BJ142" s="372">
        <v>0</v>
      </c>
      <c r="BK142" s="372">
        <v>3222</v>
      </c>
      <c r="BL142" s="372">
        <v>0</v>
      </c>
      <c r="BM142" s="372">
        <v>4464</v>
      </c>
      <c r="BN142" s="372">
        <v>0</v>
      </c>
      <c r="BO142" s="372">
        <v>2490</v>
      </c>
      <c r="BP142" s="372">
        <v>6233</v>
      </c>
      <c r="BQ142" s="372">
        <v>0</v>
      </c>
      <c r="BR142" s="372">
        <v>21841</v>
      </c>
      <c r="BS142" s="372">
        <v>0</v>
      </c>
      <c r="BT142" s="372">
        <v>14000</v>
      </c>
      <c r="BU142" s="372">
        <v>12918</v>
      </c>
      <c r="BV142" s="372">
        <v>0</v>
      </c>
      <c r="BW142" s="372">
        <v>0</v>
      </c>
      <c r="BX142" s="372">
        <v>0</v>
      </c>
      <c r="BY142" s="372">
        <v>0</v>
      </c>
      <c r="BZ142" s="372">
        <v>0</v>
      </c>
      <c r="CA142" s="372">
        <v>991620</v>
      </c>
      <c r="CB142" s="372"/>
      <c r="CC142" s="372">
        <v>5204</v>
      </c>
      <c r="CD142" s="372">
        <v>0</v>
      </c>
      <c r="CE142" s="372">
        <v>0</v>
      </c>
      <c r="CF142" s="372">
        <v>5204</v>
      </c>
      <c r="CG142" s="372"/>
      <c r="CH142" s="372">
        <v>0</v>
      </c>
      <c r="CI142" s="372">
        <v>36709</v>
      </c>
      <c r="CJ142" s="372">
        <v>0</v>
      </c>
      <c r="CK142" s="372">
        <v>0</v>
      </c>
      <c r="CL142" s="372">
        <v>0</v>
      </c>
      <c r="CM142" s="372">
        <v>0</v>
      </c>
      <c r="CN142" s="372">
        <v>0</v>
      </c>
      <c r="CO142" s="372">
        <v>0</v>
      </c>
      <c r="CP142" s="372">
        <v>36709</v>
      </c>
      <c r="CQ142" s="372"/>
      <c r="CR142" s="372">
        <v>29348.29999999993</v>
      </c>
      <c r="CS142" s="372">
        <v>0</v>
      </c>
      <c r="CT142" s="372">
        <v>0</v>
      </c>
      <c r="CU142" s="372">
        <v>5.0000000002910383E-2</v>
      </c>
      <c r="CV142" s="372">
        <v>0</v>
      </c>
      <c r="CW142" s="372">
        <v>0</v>
      </c>
      <c r="CX142" s="372">
        <v>29348.349999999933</v>
      </c>
      <c r="CY142" s="372"/>
      <c r="CZ142" s="117"/>
      <c r="DA142" s="374"/>
      <c r="DB142" s="117"/>
      <c r="DC142" s="374"/>
      <c r="DD142" s="375"/>
      <c r="DE142" s="117"/>
      <c r="DF142" s="117"/>
      <c r="DG142" s="372"/>
      <c r="DH142" s="376"/>
      <c r="DI142" s="377"/>
      <c r="DJ142" s="372"/>
      <c r="DK142" s="372">
        <v>32811.04999999993</v>
      </c>
      <c r="DL142" s="372">
        <v>9292.07</v>
      </c>
      <c r="DM142" s="372">
        <v>42103.11999999993</v>
      </c>
      <c r="DN142" s="372">
        <v>27422.04999999993</v>
      </c>
      <c r="DO142" s="372">
        <v>6.9999999999708962E-2</v>
      </c>
      <c r="DP142" s="372">
        <v>27422.11999999993</v>
      </c>
      <c r="DQ142" s="373"/>
      <c r="DR142" s="372"/>
      <c r="DS142" s="378"/>
      <c r="DT142" s="378"/>
    </row>
    <row r="143" spans="1:124" ht="14.25">
      <c r="A143" s="371">
        <v>749</v>
      </c>
      <c r="B143" s="381">
        <v>9163060</v>
      </c>
      <c r="C143" s="68">
        <v>3060</v>
      </c>
      <c r="D143" s="120"/>
      <c r="E143" s="120" t="s">
        <v>182</v>
      </c>
      <c r="F143" s="120"/>
      <c r="G143" s="120"/>
      <c r="H143" s="68"/>
      <c r="I143" s="372">
        <v>210422.66</v>
      </c>
      <c r="J143" s="372">
        <v>4109</v>
      </c>
      <c r="K143" s="372">
        <v>0</v>
      </c>
      <c r="L143" s="372">
        <v>7122.07</v>
      </c>
      <c r="M143" s="372">
        <v>0</v>
      </c>
      <c r="N143" s="372">
        <v>0</v>
      </c>
      <c r="O143" s="372">
        <v>221653.73</v>
      </c>
      <c r="P143" s="372"/>
      <c r="Q143" s="372">
        <v>359481</v>
      </c>
      <c r="R143" s="372">
        <v>0</v>
      </c>
      <c r="S143" s="372">
        <v>28006</v>
      </c>
      <c r="T143" s="372">
        <v>0</v>
      </c>
      <c r="U143" s="372">
        <v>7280</v>
      </c>
      <c r="V143" s="372">
        <v>19163</v>
      </c>
      <c r="W143" s="372">
        <v>0</v>
      </c>
      <c r="X143" s="372">
        <v>0</v>
      </c>
      <c r="Y143" s="372">
        <v>14473</v>
      </c>
      <c r="Z143" s="372">
        <v>0</v>
      </c>
      <c r="AA143" s="372">
        <v>0</v>
      </c>
      <c r="AB143" s="372">
        <v>0</v>
      </c>
      <c r="AC143" s="372">
        <v>0</v>
      </c>
      <c r="AD143" s="372">
        <v>0</v>
      </c>
      <c r="AE143" s="372">
        <v>0</v>
      </c>
      <c r="AF143" s="372">
        <v>0</v>
      </c>
      <c r="AG143" s="372">
        <v>0</v>
      </c>
      <c r="AH143" s="372">
        <v>0</v>
      </c>
      <c r="AI143" s="372">
        <v>0</v>
      </c>
      <c r="AJ143" s="372">
        <v>0</v>
      </c>
      <c r="AK143" s="372">
        <v>0</v>
      </c>
      <c r="AL143" s="372">
        <v>428403</v>
      </c>
      <c r="AM143" s="372"/>
      <c r="AN143" s="372">
        <v>188487</v>
      </c>
      <c r="AO143" s="372">
        <v>0</v>
      </c>
      <c r="AP143" s="372">
        <v>65835</v>
      </c>
      <c r="AQ143" s="372">
        <v>12536</v>
      </c>
      <c r="AR143" s="372">
        <v>26250</v>
      </c>
      <c r="AS143" s="372">
        <v>12346</v>
      </c>
      <c r="AT143" s="372">
        <v>6230</v>
      </c>
      <c r="AU143" s="372">
        <v>1842</v>
      </c>
      <c r="AV143" s="372">
        <v>577</v>
      </c>
      <c r="AW143" s="372">
        <v>1379</v>
      </c>
      <c r="AX143" s="372">
        <v>0</v>
      </c>
      <c r="AY143" s="372">
        <v>9559</v>
      </c>
      <c r="AZ143" s="372">
        <v>3510</v>
      </c>
      <c r="BA143" s="372">
        <v>2068</v>
      </c>
      <c r="BB143" s="372">
        <v>900</v>
      </c>
      <c r="BC143" s="372">
        <v>11620</v>
      </c>
      <c r="BD143" s="372">
        <v>7236</v>
      </c>
      <c r="BE143" s="372">
        <v>477</v>
      </c>
      <c r="BF143" s="372">
        <v>29815</v>
      </c>
      <c r="BG143" s="372">
        <v>1850</v>
      </c>
      <c r="BH143" s="372">
        <v>0</v>
      </c>
      <c r="BI143" s="372">
        <v>0</v>
      </c>
      <c r="BJ143" s="372">
        <v>2000</v>
      </c>
      <c r="BK143" s="372">
        <v>0</v>
      </c>
      <c r="BL143" s="372">
        <v>0</v>
      </c>
      <c r="BM143" s="372">
        <v>2734</v>
      </c>
      <c r="BN143" s="372">
        <v>0</v>
      </c>
      <c r="BO143" s="372">
        <v>2560</v>
      </c>
      <c r="BP143" s="372">
        <v>5058</v>
      </c>
      <c r="BQ143" s="372">
        <v>0</v>
      </c>
      <c r="BR143" s="372">
        <v>731</v>
      </c>
      <c r="BS143" s="372">
        <v>17510</v>
      </c>
      <c r="BT143" s="372">
        <v>10000</v>
      </c>
      <c r="BU143" s="372">
        <v>32709</v>
      </c>
      <c r="BV143" s="372">
        <v>0</v>
      </c>
      <c r="BW143" s="372">
        <v>0</v>
      </c>
      <c r="BX143" s="372">
        <v>0</v>
      </c>
      <c r="BY143" s="372">
        <v>0</v>
      </c>
      <c r="BZ143" s="372">
        <v>0</v>
      </c>
      <c r="CA143" s="372">
        <v>455819</v>
      </c>
      <c r="CB143" s="372"/>
      <c r="CC143" s="372">
        <v>4439</v>
      </c>
      <c r="CD143" s="372">
        <v>0</v>
      </c>
      <c r="CE143" s="372">
        <v>0</v>
      </c>
      <c r="CF143" s="372">
        <v>4439</v>
      </c>
      <c r="CG143" s="372"/>
      <c r="CH143" s="372">
        <v>0</v>
      </c>
      <c r="CI143" s="372">
        <v>11561</v>
      </c>
      <c r="CJ143" s="372">
        <v>0</v>
      </c>
      <c r="CK143" s="372">
        <v>0</v>
      </c>
      <c r="CL143" s="372">
        <v>0</v>
      </c>
      <c r="CM143" s="372">
        <v>0</v>
      </c>
      <c r="CN143" s="372">
        <v>0</v>
      </c>
      <c r="CO143" s="372">
        <v>0</v>
      </c>
      <c r="CP143" s="372">
        <v>11561</v>
      </c>
      <c r="CQ143" s="372"/>
      <c r="CR143" s="372">
        <v>187115.66</v>
      </c>
      <c r="CS143" s="372">
        <v>0</v>
      </c>
      <c r="CT143" s="372">
        <v>0</v>
      </c>
      <c r="CU143" s="372">
        <v>6.9999999999708962E-2</v>
      </c>
      <c r="CV143" s="372">
        <v>0</v>
      </c>
      <c r="CW143" s="372">
        <v>0</v>
      </c>
      <c r="CX143" s="372">
        <v>187115.73</v>
      </c>
      <c r="CY143" s="372"/>
      <c r="CZ143" s="117"/>
      <c r="DA143" s="374"/>
      <c r="DB143" s="117"/>
      <c r="DC143" s="374"/>
      <c r="DD143" s="375"/>
      <c r="DE143" s="117"/>
      <c r="DF143" s="117"/>
      <c r="DG143" s="372"/>
      <c r="DH143" s="376"/>
      <c r="DI143" s="377"/>
      <c r="DJ143" s="372"/>
      <c r="DK143" s="372">
        <v>82747.230000000767</v>
      </c>
      <c r="DL143" s="372">
        <v>667.14999999999304</v>
      </c>
      <c r="DM143" s="372">
        <v>83414.380000000761</v>
      </c>
      <c r="DN143" s="372">
        <v>7848.2300000007672</v>
      </c>
      <c r="DO143" s="372">
        <v>0.14999999999304237</v>
      </c>
      <c r="DP143" s="372">
        <v>7848.3800000007604</v>
      </c>
      <c r="DQ143" s="373"/>
      <c r="DR143" s="372"/>
      <c r="DS143" s="378"/>
      <c r="DT143" s="378"/>
    </row>
    <row r="144" spans="1:124" ht="14.25">
      <c r="A144" s="371">
        <v>726</v>
      </c>
      <c r="B144" s="381">
        <v>9165203</v>
      </c>
      <c r="C144" s="68">
        <v>5203</v>
      </c>
      <c r="D144" s="120"/>
      <c r="E144" s="120" t="s">
        <v>713</v>
      </c>
      <c r="F144" s="120"/>
      <c r="G144" s="120"/>
      <c r="H144" s="68"/>
      <c r="I144" s="372">
        <v>237539.74999999956</v>
      </c>
      <c r="J144" s="372">
        <v>31038.29</v>
      </c>
      <c r="K144" s="372">
        <v>0</v>
      </c>
      <c r="L144" s="372">
        <v>15880.109999999997</v>
      </c>
      <c r="M144" s="372">
        <v>0</v>
      </c>
      <c r="N144" s="372">
        <v>0</v>
      </c>
      <c r="O144" s="372">
        <v>284458.14999999956</v>
      </c>
      <c r="P144" s="372"/>
      <c r="Q144" s="372">
        <v>1764644</v>
      </c>
      <c r="R144" s="372">
        <v>0</v>
      </c>
      <c r="S144" s="372">
        <v>115402</v>
      </c>
      <c r="T144" s="372">
        <v>0</v>
      </c>
      <c r="U144" s="372">
        <v>122530</v>
      </c>
      <c r="V144" s="372">
        <v>65819</v>
      </c>
      <c r="W144" s="372">
        <v>0</v>
      </c>
      <c r="X144" s="372">
        <v>4000</v>
      </c>
      <c r="Y144" s="372">
        <v>25050</v>
      </c>
      <c r="Z144" s="372">
        <v>18000</v>
      </c>
      <c r="AA144" s="372">
        <v>0</v>
      </c>
      <c r="AB144" s="372">
        <v>0</v>
      </c>
      <c r="AC144" s="372">
        <v>21000</v>
      </c>
      <c r="AD144" s="372">
        <v>0</v>
      </c>
      <c r="AE144" s="372">
        <v>0</v>
      </c>
      <c r="AF144" s="372">
        <v>0</v>
      </c>
      <c r="AG144" s="372">
        <v>0</v>
      </c>
      <c r="AH144" s="372">
        <v>0</v>
      </c>
      <c r="AI144" s="372">
        <v>0</v>
      </c>
      <c r="AJ144" s="372">
        <v>0</v>
      </c>
      <c r="AK144" s="372">
        <v>0</v>
      </c>
      <c r="AL144" s="372">
        <v>2136445</v>
      </c>
      <c r="AM144" s="372"/>
      <c r="AN144" s="372">
        <v>1121443</v>
      </c>
      <c r="AO144" s="372">
        <v>0</v>
      </c>
      <c r="AP144" s="372">
        <v>423125</v>
      </c>
      <c r="AQ144" s="372">
        <v>93224</v>
      </c>
      <c r="AR144" s="372">
        <v>74739</v>
      </c>
      <c r="AS144" s="372">
        <v>68171</v>
      </c>
      <c r="AT144" s="372">
        <v>66845</v>
      </c>
      <c r="AU144" s="372">
        <v>472</v>
      </c>
      <c r="AV144" s="372">
        <v>6798</v>
      </c>
      <c r="AW144" s="372">
        <v>10869</v>
      </c>
      <c r="AX144" s="372">
        <v>0</v>
      </c>
      <c r="AY144" s="372">
        <v>23544</v>
      </c>
      <c r="AZ144" s="372">
        <v>7801</v>
      </c>
      <c r="BA144" s="372">
        <v>6349</v>
      </c>
      <c r="BB144" s="372">
        <v>7365</v>
      </c>
      <c r="BC144" s="372">
        <v>21458</v>
      </c>
      <c r="BD144" s="372">
        <v>9743</v>
      </c>
      <c r="BE144" s="372">
        <v>6500</v>
      </c>
      <c r="BF144" s="372">
        <v>115871</v>
      </c>
      <c r="BG144" s="372">
        <v>2652</v>
      </c>
      <c r="BH144" s="372">
        <v>0</v>
      </c>
      <c r="BI144" s="372">
        <v>0</v>
      </c>
      <c r="BJ144" s="372">
        <v>20547</v>
      </c>
      <c r="BK144" s="372">
        <v>0</v>
      </c>
      <c r="BL144" s="372">
        <v>0</v>
      </c>
      <c r="BM144" s="372">
        <v>15866</v>
      </c>
      <c r="BN144" s="372">
        <v>0</v>
      </c>
      <c r="BO144" s="372">
        <v>3700</v>
      </c>
      <c r="BP144" s="372">
        <v>15860</v>
      </c>
      <c r="BQ144" s="372">
        <v>0</v>
      </c>
      <c r="BR144" s="372">
        <v>41967</v>
      </c>
      <c r="BS144" s="372">
        <v>25000</v>
      </c>
      <c r="BT144" s="372">
        <v>32000</v>
      </c>
      <c r="BU144" s="372">
        <v>29594</v>
      </c>
      <c r="BV144" s="372">
        <v>0</v>
      </c>
      <c r="BW144" s="372">
        <v>0</v>
      </c>
      <c r="BX144" s="372">
        <v>0</v>
      </c>
      <c r="BY144" s="372">
        <v>0</v>
      </c>
      <c r="BZ144" s="372">
        <v>0</v>
      </c>
      <c r="CA144" s="372">
        <v>2251503</v>
      </c>
      <c r="CB144" s="372"/>
      <c r="CC144" s="372">
        <v>11679</v>
      </c>
      <c r="CD144" s="372">
        <v>0</v>
      </c>
      <c r="CE144" s="372">
        <v>0</v>
      </c>
      <c r="CF144" s="372">
        <v>11679</v>
      </c>
      <c r="CG144" s="372"/>
      <c r="CH144" s="372">
        <v>0</v>
      </c>
      <c r="CI144" s="372">
        <v>27559</v>
      </c>
      <c r="CJ144" s="372">
        <v>0</v>
      </c>
      <c r="CK144" s="372">
        <v>0</v>
      </c>
      <c r="CL144" s="372">
        <v>0</v>
      </c>
      <c r="CM144" s="372">
        <v>0</v>
      </c>
      <c r="CN144" s="372">
        <v>0</v>
      </c>
      <c r="CO144" s="372">
        <v>0</v>
      </c>
      <c r="CP144" s="372">
        <v>27559</v>
      </c>
      <c r="CQ144" s="372"/>
      <c r="CR144" s="372">
        <v>153520.03999999957</v>
      </c>
      <c r="CS144" s="372">
        <v>0</v>
      </c>
      <c r="CT144" s="372">
        <v>0</v>
      </c>
      <c r="CU144" s="372">
        <v>0.1099999999969441</v>
      </c>
      <c r="CV144" s="372">
        <v>0</v>
      </c>
      <c r="CW144" s="372">
        <v>0</v>
      </c>
      <c r="CX144" s="372">
        <v>153520.14999999956</v>
      </c>
      <c r="CY144" s="372"/>
      <c r="CZ144" s="117"/>
      <c r="DA144" s="374"/>
      <c r="DB144" s="117"/>
      <c r="DC144" s="374"/>
      <c r="DD144" s="375"/>
      <c r="DE144" s="117"/>
      <c r="DF144" s="117"/>
      <c r="DG144" s="372"/>
      <c r="DH144" s="376"/>
      <c r="DI144" s="377"/>
      <c r="DJ144" s="372"/>
      <c r="DK144" s="372">
        <v>207172.7800000002</v>
      </c>
      <c r="DL144" s="372">
        <v>16946.07</v>
      </c>
      <c r="DM144" s="372">
        <v>224118.85000000021</v>
      </c>
      <c r="DN144" s="372">
        <v>130450.7800000002</v>
      </c>
      <c r="DO144" s="372">
        <v>6.9999999999708962E-2</v>
      </c>
      <c r="DP144" s="372">
        <v>130450.85000000021</v>
      </c>
      <c r="DQ144" s="373"/>
      <c r="DR144" s="372"/>
      <c r="DS144" s="378"/>
      <c r="DT144" s="378"/>
    </row>
    <row r="145" spans="1:131" ht="14.25">
      <c r="A145" s="371">
        <v>786</v>
      </c>
      <c r="B145" s="381">
        <v>9163069</v>
      </c>
      <c r="C145" s="68">
        <v>3069</v>
      </c>
      <c r="D145" s="120"/>
      <c r="E145" s="120" t="s">
        <v>256</v>
      </c>
      <c r="F145" s="120"/>
      <c r="G145" s="120"/>
      <c r="H145" s="68"/>
      <c r="I145" s="372">
        <v>-559795.05999999994</v>
      </c>
      <c r="J145" s="372">
        <v>11111.41</v>
      </c>
      <c r="K145" s="372">
        <v>0</v>
      </c>
      <c r="L145" s="372">
        <v>4820.7299999999996</v>
      </c>
      <c r="M145" s="372">
        <v>0</v>
      </c>
      <c r="N145" s="372">
        <v>0</v>
      </c>
      <c r="O145" s="372">
        <v>-543862.91999999993</v>
      </c>
      <c r="P145" s="372"/>
      <c r="Q145" s="372">
        <v>1154394</v>
      </c>
      <c r="R145" s="372">
        <v>0</v>
      </c>
      <c r="S145" s="372">
        <v>99443</v>
      </c>
      <c r="T145" s="372">
        <v>0</v>
      </c>
      <c r="U145" s="372">
        <v>68040</v>
      </c>
      <c r="V145" s="372">
        <v>53962</v>
      </c>
      <c r="W145" s="372">
        <v>0</v>
      </c>
      <c r="X145" s="372">
        <v>500</v>
      </c>
      <c r="Y145" s="372">
        <v>43350</v>
      </c>
      <c r="Z145" s="372">
        <v>2800</v>
      </c>
      <c r="AA145" s="372">
        <v>0</v>
      </c>
      <c r="AB145" s="372">
        <v>0</v>
      </c>
      <c r="AC145" s="372">
        <v>26500</v>
      </c>
      <c r="AD145" s="372">
        <v>0</v>
      </c>
      <c r="AE145" s="372">
        <v>0</v>
      </c>
      <c r="AF145" s="372">
        <v>0</v>
      </c>
      <c r="AG145" s="372">
        <v>0</v>
      </c>
      <c r="AH145" s="372">
        <v>0</v>
      </c>
      <c r="AI145" s="372">
        <v>0</v>
      </c>
      <c r="AJ145" s="372">
        <v>0</v>
      </c>
      <c r="AK145" s="372">
        <v>0</v>
      </c>
      <c r="AL145" s="372">
        <v>1448989</v>
      </c>
      <c r="AM145" s="372"/>
      <c r="AN145" s="372">
        <v>780158</v>
      </c>
      <c r="AO145" s="372">
        <v>3090</v>
      </c>
      <c r="AP145" s="372">
        <v>304466</v>
      </c>
      <c r="AQ145" s="372">
        <v>26368</v>
      </c>
      <c r="AR145" s="372">
        <v>92644</v>
      </c>
      <c r="AS145" s="372">
        <v>0</v>
      </c>
      <c r="AT145" s="372">
        <v>86300</v>
      </c>
      <c r="AU145" s="372">
        <v>6522</v>
      </c>
      <c r="AV145" s="372">
        <v>4610</v>
      </c>
      <c r="AW145" s="372">
        <v>11198</v>
      </c>
      <c r="AX145" s="372">
        <v>0</v>
      </c>
      <c r="AY145" s="372">
        <v>11661</v>
      </c>
      <c r="AZ145" s="372">
        <v>2123</v>
      </c>
      <c r="BA145" s="372">
        <v>40582</v>
      </c>
      <c r="BB145" s="372">
        <v>3385</v>
      </c>
      <c r="BC145" s="372">
        <v>28300</v>
      </c>
      <c r="BD145" s="372">
        <v>24326</v>
      </c>
      <c r="BE145" s="372">
        <v>4011</v>
      </c>
      <c r="BF145" s="372">
        <v>59278</v>
      </c>
      <c r="BG145" s="372">
        <v>2000</v>
      </c>
      <c r="BH145" s="372">
        <v>0</v>
      </c>
      <c r="BI145" s="372">
        <v>5000</v>
      </c>
      <c r="BJ145" s="372">
        <v>9255</v>
      </c>
      <c r="BK145" s="372">
        <v>500</v>
      </c>
      <c r="BL145" s="372">
        <v>0</v>
      </c>
      <c r="BM145" s="372">
        <v>3255</v>
      </c>
      <c r="BN145" s="372">
        <v>0</v>
      </c>
      <c r="BO145" s="372">
        <v>1700</v>
      </c>
      <c r="BP145" s="372">
        <v>11964</v>
      </c>
      <c r="BQ145" s="372">
        <v>0</v>
      </c>
      <c r="BR145" s="372">
        <v>53185</v>
      </c>
      <c r="BS145" s="372">
        <v>1250</v>
      </c>
      <c r="BT145" s="372">
        <v>18462</v>
      </c>
      <c r="BU145" s="372">
        <v>22029</v>
      </c>
      <c r="BV145" s="372">
        <v>0</v>
      </c>
      <c r="BW145" s="372">
        <v>0</v>
      </c>
      <c r="BX145" s="372">
        <v>0</v>
      </c>
      <c r="BY145" s="372">
        <v>0</v>
      </c>
      <c r="BZ145" s="372">
        <v>0</v>
      </c>
      <c r="CA145" s="372">
        <v>1617622</v>
      </c>
      <c r="CB145" s="372"/>
      <c r="CC145" s="372">
        <v>6306</v>
      </c>
      <c r="CD145" s="372">
        <v>0</v>
      </c>
      <c r="CE145" s="372">
        <v>0</v>
      </c>
      <c r="CF145" s="372">
        <v>6306</v>
      </c>
      <c r="CG145" s="372"/>
      <c r="CH145" s="372">
        <v>0</v>
      </c>
      <c r="CI145" s="372">
        <v>11127</v>
      </c>
      <c r="CJ145" s="372">
        <v>0</v>
      </c>
      <c r="CK145" s="372">
        <v>0</v>
      </c>
      <c r="CL145" s="372">
        <v>0</v>
      </c>
      <c r="CM145" s="372">
        <v>0</v>
      </c>
      <c r="CN145" s="372">
        <v>0</v>
      </c>
      <c r="CO145" s="372">
        <v>0</v>
      </c>
      <c r="CP145" s="372">
        <v>11127</v>
      </c>
      <c r="CQ145" s="372"/>
      <c r="CR145" s="372">
        <v>-717316.64999999991</v>
      </c>
      <c r="CS145" s="372">
        <v>0</v>
      </c>
      <c r="CT145" s="372">
        <v>0</v>
      </c>
      <c r="CU145" s="372">
        <v>-0.27000000000043656</v>
      </c>
      <c r="CV145" s="372">
        <v>0</v>
      </c>
      <c r="CW145" s="372">
        <v>0</v>
      </c>
      <c r="CX145" s="372">
        <v>-717316.91999999993</v>
      </c>
      <c r="CY145" s="372"/>
      <c r="CZ145" s="117"/>
      <c r="DA145" s="374"/>
      <c r="DB145" s="117"/>
      <c r="DC145" s="374"/>
      <c r="DD145" s="375"/>
      <c r="DE145" s="117"/>
      <c r="DF145" s="117"/>
      <c r="DG145" s="372"/>
      <c r="DH145" s="376"/>
      <c r="DI145" s="377"/>
      <c r="DJ145" s="372"/>
      <c r="DK145" s="372">
        <v>117310.54000000001</v>
      </c>
      <c r="DL145" s="372">
        <v>19177.269999999997</v>
      </c>
      <c r="DM145" s="372">
        <v>136487.81</v>
      </c>
      <c r="DN145" s="372">
        <v>90799.540000000008</v>
      </c>
      <c r="DO145" s="372">
        <v>0.26999999999679858</v>
      </c>
      <c r="DP145" s="372">
        <v>90799.81</v>
      </c>
      <c r="DQ145" s="373"/>
      <c r="DR145" s="372"/>
      <c r="DS145" s="378"/>
      <c r="DT145" s="378"/>
    </row>
    <row r="146" spans="1:131" ht="15">
      <c r="A146" s="371">
        <v>567</v>
      </c>
      <c r="B146" s="381">
        <v>9163335</v>
      </c>
      <c r="C146" s="68">
        <v>3335</v>
      </c>
      <c r="D146" s="120"/>
      <c r="E146" s="120" t="s">
        <v>738</v>
      </c>
      <c r="F146" s="120"/>
      <c r="G146" s="120"/>
      <c r="H146" s="68"/>
      <c r="I146" s="372">
        <v>20443.269999999953</v>
      </c>
      <c r="J146" s="372">
        <v>3054.14</v>
      </c>
      <c r="K146" s="372">
        <v>0</v>
      </c>
      <c r="L146" s="372">
        <v>0</v>
      </c>
      <c r="M146" s="372">
        <v>0</v>
      </c>
      <c r="N146" s="372">
        <v>39269.68</v>
      </c>
      <c r="O146" s="372">
        <v>62767.089999999953</v>
      </c>
      <c r="P146" s="379"/>
      <c r="Q146" s="372">
        <v>625768</v>
      </c>
      <c r="R146" s="372">
        <v>0</v>
      </c>
      <c r="S146" s="372">
        <v>35505</v>
      </c>
      <c r="T146" s="372">
        <v>0</v>
      </c>
      <c r="U146" s="372">
        <v>20870</v>
      </c>
      <c r="V146" s="372">
        <v>24837</v>
      </c>
      <c r="W146" s="372">
        <v>0</v>
      </c>
      <c r="X146" s="372">
        <v>0</v>
      </c>
      <c r="Y146" s="372">
        <v>15000</v>
      </c>
      <c r="Z146" s="372">
        <v>8300</v>
      </c>
      <c r="AA146" s="372">
        <v>3000</v>
      </c>
      <c r="AB146" s="372">
        <v>0</v>
      </c>
      <c r="AC146" s="372">
        <v>8600</v>
      </c>
      <c r="AD146" s="372">
        <v>7800</v>
      </c>
      <c r="AE146" s="372">
        <v>0</v>
      </c>
      <c r="AF146" s="372">
        <v>58298</v>
      </c>
      <c r="AG146" s="372">
        <v>1443</v>
      </c>
      <c r="AH146" s="372">
        <v>0</v>
      </c>
      <c r="AI146" s="372">
        <v>0</v>
      </c>
      <c r="AJ146" s="372">
        <v>0</v>
      </c>
      <c r="AK146" s="372">
        <v>0</v>
      </c>
      <c r="AL146" s="372">
        <v>809421</v>
      </c>
      <c r="AM146" s="379"/>
      <c r="AN146" s="372">
        <v>397937</v>
      </c>
      <c r="AO146" s="372">
        <v>0</v>
      </c>
      <c r="AP146" s="372">
        <v>110670</v>
      </c>
      <c r="AQ146" s="372">
        <v>0</v>
      </c>
      <c r="AR146" s="372">
        <v>45777</v>
      </c>
      <c r="AS146" s="372">
        <v>0</v>
      </c>
      <c r="AT146" s="372">
        <v>8578</v>
      </c>
      <c r="AU146" s="372">
        <v>295</v>
      </c>
      <c r="AV146" s="372">
        <v>1516</v>
      </c>
      <c r="AW146" s="372">
        <v>3769</v>
      </c>
      <c r="AX146" s="372">
        <v>4600</v>
      </c>
      <c r="AY146" s="372">
        <v>5823</v>
      </c>
      <c r="AZ146" s="372">
        <v>5714</v>
      </c>
      <c r="BA146" s="372">
        <v>16040</v>
      </c>
      <c r="BB146" s="372">
        <v>2068</v>
      </c>
      <c r="BC146" s="372">
        <v>12250</v>
      </c>
      <c r="BD146" s="372">
        <v>2894</v>
      </c>
      <c r="BE146" s="372">
        <v>563</v>
      </c>
      <c r="BF146" s="372">
        <v>38601</v>
      </c>
      <c r="BG146" s="372">
        <v>0</v>
      </c>
      <c r="BH146" s="372">
        <v>0</v>
      </c>
      <c r="BI146" s="372">
        <v>0</v>
      </c>
      <c r="BJ146" s="372">
        <v>2500</v>
      </c>
      <c r="BK146" s="372">
        <v>511</v>
      </c>
      <c r="BL146" s="372">
        <v>0</v>
      </c>
      <c r="BM146" s="372">
        <v>5687</v>
      </c>
      <c r="BN146" s="372">
        <v>0</v>
      </c>
      <c r="BO146" s="372">
        <v>9042</v>
      </c>
      <c r="BP146" s="372">
        <v>5398</v>
      </c>
      <c r="BQ146" s="372">
        <v>0</v>
      </c>
      <c r="BR146" s="372">
        <v>35528</v>
      </c>
      <c r="BS146" s="372">
        <v>2439</v>
      </c>
      <c r="BT146" s="372">
        <v>9840</v>
      </c>
      <c r="BU146" s="372">
        <v>19444</v>
      </c>
      <c r="BV146" s="372">
        <v>0</v>
      </c>
      <c r="BW146" s="372">
        <v>0</v>
      </c>
      <c r="BX146" s="372">
        <v>0</v>
      </c>
      <c r="BY146" s="372">
        <v>51835</v>
      </c>
      <c r="BZ146" s="372">
        <v>1843</v>
      </c>
      <c r="CA146" s="372">
        <v>801162</v>
      </c>
      <c r="CB146" s="379"/>
      <c r="CC146" s="372">
        <v>0</v>
      </c>
      <c r="CD146" s="372">
        <v>0</v>
      </c>
      <c r="CE146" s="372">
        <v>0</v>
      </c>
      <c r="CF146" s="372">
        <v>0</v>
      </c>
      <c r="CG146" s="379"/>
      <c r="CH146" s="372">
        <v>0</v>
      </c>
      <c r="CI146" s="372">
        <v>0</v>
      </c>
      <c r="CJ146" s="372">
        <v>0</v>
      </c>
      <c r="CK146" s="372">
        <v>0</v>
      </c>
      <c r="CL146" s="372">
        <v>0</v>
      </c>
      <c r="CM146" s="372">
        <v>0</v>
      </c>
      <c r="CN146" s="372">
        <v>0</v>
      </c>
      <c r="CO146" s="372">
        <v>0</v>
      </c>
      <c r="CP146" s="372">
        <v>0</v>
      </c>
      <c r="CQ146" s="380"/>
      <c r="CR146" s="372">
        <v>25693.40999999996</v>
      </c>
      <c r="CS146" s="372">
        <v>0</v>
      </c>
      <c r="CT146" s="372">
        <v>0</v>
      </c>
      <c r="CU146" s="372">
        <v>0</v>
      </c>
      <c r="CV146" s="372">
        <v>0</v>
      </c>
      <c r="CW146" s="372">
        <v>45332.679999999993</v>
      </c>
      <c r="CX146" s="372">
        <v>71026.089999999953</v>
      </c>
      <c r="CY146" s="372"/>
      <c r="CZ146" s="117"/>
      <c r="DA146" s="374"/>
      <c r="DB146" s="117"/>
      <c r="DC146" s="374"/>
      <c r="DD146" s="375"/>
      <c r="DE146" s="117"/>
      <c r="DF146" s="117"/>
      <c r="DG146" s="372"/>
      <c r="DH146" s="376"/>
      <c r="DI146" s="377"/>
      <c r="DJ146" s="372"/>
      <c r="DK146" s="372">
        <v>276848.80000000005</v>
      </c>
      <c r="DL146" s="372">
        <v>0</v>
      </c>
      <c r="DM146" s="372">
        <v>276848.80000000005</v>
      </c>
      <c r="DN146" s="372">
        <v>175707.80000000005</v>
      </c>
      <c r="DO146" s="372">
        <v>0</v>
      </c>
      <c r="DP146" s="372">
        <v>175707.80000000005</v>
      </c>
      <c r="DQ146" s="373"/>
      <c r="DR146" s="372"/>
      <c r="DS146" s="378"/>
      <c r="DT146" s="378"/>
    </row>
    <row r="147" spans="1:131" ht="14.25">
      <c r="A147" s="371">
        <v>958</v>
      </c>
      <c r="B147" s="381">
        <v>9162185</v>
      </c>
      <c r="C147" s="68">
        <v>2185</v>
      </c>
      <c r="D147" s="120"/>
      <c r="E147" s="120" t="s">
        <v>724</v>
      </c>
      <c r="F147" s="120"/>
      <c r="G147" s="120"/>
      <c r="H147" s="68"/>
      <c r="I147" s="372">
        <v>302960.81000000011</v>
      </c>
      <c r="J147" s="372">
        <v>25794.989999999991</v>
      </c>
      <c r="K147" s="372">
        <v>0</v>
      </c>
      <c r="L147" s="372">
        <v>5816.7599999999984</v>
      </c>
      <c r="M147" s="372">
        <v>0</v>
      </c>
      <c r="N147" s="372">
        <v>1779.0599999999977</v>
      </c>
      <c r="O147" s="372">
        <v>336351.62000000011</v>
      </c>
      <c r="P147" s="372"/>
      <c r="Q147" s="372">
        <v>2301388</v>
      </c>
      <c r="R147" s="372">
        <v>0</v>
      </c>
      <c r="S147" s="372">
        <v>451000</v>
      </c>
      <c r="T147" s="372">
        <v>0</v>
      </c>
      <c r="U147" s="372">
        <v>122980</v>
      </c>
      <c r="V147" s="372">
        <v>85628</v>
      </c>
      <c r="W147" s="372">
        <v>0</v>
      </c>
      <c r="X147" s="372">
        <v>20000</v>
      </c>
      <c r="Y147" s="372">
        <v>69250</v>
      </c>
      <c r="Z147" s="372">
        <v>35692</v>
      </c>
      <c r="AA147" s="372">
        <v>0</v>
      </c>
      <c r="AB147" s="372">
        <v>0</v>
      </c>
      <c r="AC147" s="372">
        <v>40000</v>
      </c>
      <c r="AD147" s="372">
        <v>28700</v>
      </c>
      <c r="AE147" s="372">
        <v>0</v>
      </c>
      <c r="AF147" s="372">
        <v>0</v>
      </c>
      <c r="AG147" s="372">
        <v>0</v>
      </c>
      <c r="AH147" s="372">
        <v>0</v>
      </c>
      <c r="AI147" s="372">
        <v>0</v>
      </c>
      <c r="AJ147" s="372">
        <v>0</v>
      </c>
      <c r="AK147" s="372">
        <v>0</v>
      </c>
      <c r="AL147" s="372">
        <v>3154638</v>
      </c>
      <c r="AM147" s="372"/>
      <c r="AN147" s="372">
        <v>1284677</v>
      </c>
      <c r="AO147" s="372">
        <v>2000</v>
      </c>
      <c r="AP147" s="372">
        <v>780231</v>
      </c>
      <c r="AQ147" s="372">
        <v>51240</v>
      </c>
      <c r="AR147" s="372">
        <v>142905</v>
      </c>
      <c r="AS147" s="372">
        <v>71200</v>
      </c>
      <c r="AT147" s="372">
        <v>119436</v>
      </c>
      <c r="AU147" s="372">
        <v>1500</v>
      </c>
      <c r="AV147" s="372">
        <v>54483</v>
      </c>
      <c r="AW147" s="372">
        <v>53223</v>
      </c>
      <c r="AX147" s="372">
        <v>0</v>
      </c>
      <c r="AY147" s="372">
        <v>9325</v>
      </c>
      <c r="AZ147" s="372">
        <v>4000</v>
      </c>
      <c r="BA147" s="372">
        <v>41975</v>
      </c>
      <c r="BB147" s="372">
        <v>7350</v>
      </c>
      <c r="BC147" s="372">
        <v>56000</v>
      </c>
      <c r="BD147" s="372">
        <v>15724</v>
      </c>
      <c r="BE147" s="372">
        <v>10500</v>
      </c>
      <c r="BF147" s="372">
        <v>152326</v>
      </c>
      <c r="BG147" s="372">
        <v>0</v>
      </c>
      <c r="BH147" s="372">
        <v>0</v>
      </c>
      <c r="BI147" s="372">
        <v>16000</v>
      </c>
      <c r="BJ147" s="372">
        <v>21000</v>
      </c>
      <c r="BK147" s="372">
        <v>2000</v>
      </c>
      <c r="BL147" s="372">
        <v>0</v>
      </c>
      <c r="BM147" s="372">
        <v>10800</v>
      </c>
      <c r="BN147" s="372">
        <v>0</v>
      </c>
      <c r="BO147" s="372">
        <v>10600</v>
      </c>
      <c r="BP147" s="372">
        <v>22316</v>
      </c>
      <c r="BQ147" s="372">
        <v>0</v>
      </c>
      <c r="BR147" s="372">
        <v>33905</v>
      </c>
      <c r="BS147" s="372">
        <v>14000</v>
      </c>
      <c r="BT147" s="372">
        <v>28758</v>
      </c>
      <c r="BU147" s="372">
        <v>131347</v>
      </c>
      <c r="BV147" s="372">
        <v>0</v>
      </c>
      <c r="BW147" s="372">
        <v>0</v>
      </c>
      <c r="BX147" s="372">
        <v>0</v>
      </c>
      <c r="BY147" s="372">
        <v>869</v>
      </c>
      <c r="BZ147" s="372">
        <v>910</v>
      </c>
      <c r="CA147" s="372">
        <v>3150600</v>
      </c>
      <c r="CB147" s="372"/>
      <c r="CC147" s="372">
        <v>8523</v>
      </c>
      <c r="CD147" s="372">
        <v>0</v>
      </c>
      <c r="CE147" s="372">
        <v>0</v>
      </c>
      <c r="CF147" s="372">
        <v>8523</v>
      </c>
      <c r="CG147" s="372"/>
      <c r="CH147" s="372">
        <v>0</v>
      </c>
      <c r="CI147" s="372">
        <v>14340</v>
      </c>
      <c r="CJ147" s="372">
        <v>0</v>
      </c>
      <c r="CK147" s="372">
        <v>0</v>
      </c>
      <c r="CL147" s="372">
        <v>0</v>
      </c>
      <c r="CM147" s="372">
        <v>0</v>
      </c>
      <c r="CN147" s="372">
        <v>0</v>
      </c>
      <c r="CO147" s="372">
        <v>0</v>
      </c>
      <c r="CP147" s="372">
        <v>14340</v>
      </c>
      <c r="CQ147" s="372"/>
      <c r="CR147" s="372">
        <v>334572.8000000001</v>
      </c>
      <c r="CS147" s="372">
        <v>0</v>
      </c>
      <c r="CT147" s="372">
        <v>0</v>
      </c>
      <c r="CU147" s="372">
        <v>-0.24000000000160071</v>
      </c>
      <c r="CV147" s="372">
        <v>0</v>
      </c>
      <c r="CW147" s="372">
        <v>5.9999999997671694E-2</v>
      </c>
      <c r="CX147" s="372">
        <v>334572.62000000011</v>
      </c>
      <c r="CY147" s="372"/>
      <c r="CZ147" s="117"/>
      <c r="DA147" s="374"/>
      <c r="DB147" s="117"/>
      <c r="DC147" s="374"/>
      <c r="DD147" s="375"/>
      <c r="DE147" s="117"/>
      <c r="DF147" s="117"/>
      <c r="DG147" s="372"/>
      <c r="DH147" s="376"/>
      <c r="DI147" s="377"/>
      <c r="DJ147" s="372"/>
      <c r="DK147" s="372">
        <v>79135.620000000024</v>
      </c>
      <c r="DL147" s="372">
        <v>9736.14</v>
      </c>
      <c r="DM147" s="372">
        <v>88871.760000000024</v>
      </c>
      <c r="DN147" s="372">
        <v>28101.620000000024</v>
      </c>
      <c r="DO147" s="372">
        <v>0.13999999999941792</v>
      </c>
      <c r="DP147" s="372">
        <v>28101.760000000024</v>
      </c>
      <c r="DQ147" s="373"/>
      <c r="DR147" s="372"/>
      <c r="DS147" s="378"/>
      <c r="DT147" s="378"/>
    </row>
    <row r="148" spans="1:131" ht="14.25">
      <c r="A148" s="371">
        <v>845</v>
      </c>
      <c r="B148" s="381">
        <v>9163081</v>
      </c>
      <c r="C148" s="68">
        <v>3081</v>
      </c>
      <c r="D148" s="120"/>
      <c r="E148" s="120" t="s">
        <v>276</v>
      </c>
      <c r="F148" s="120"/>
      <c r="G148" s="120"/>
      <c r="H148" s="68"/>
      <c r="I148" s="372">
        <v>138828.22</v>
      </c>
      <c r="J148" s="372">
        <v>9219.23</v>
      </c>
      <c r="K148" s="372">
        <v>0</v>
      </c>
      <c r="L148" s="372">
        <v>17577.989999999998</v>
      </c>
      <c r="M148" s="372">
        <v>0</v>
      </c>
      <c r="N148" s="372">
        <v>0</v>
      </c>
      <c r="O148" s="372">
        <v>165625.44</v>
      </c>
      <c r="P148" s="372"/>
      <c r="Q148" s="372">
        <v>435930</v>
      </c>
      <c r="R148" s="372">
        <v>0</v>
      </c>
      <c r="S148" s="372">
        <v>12345</v>
      </c>
      <c r="T148" s="372">
        <v>0</v>
      </c>
      <c r="U148" s="372">
        <v>24800</v>
      </c>
      <c r="V148" s="372">
        <v>22149</v>
      </c>
      <c r="W148" s="372">
        <v>0</v>
      </c>
      <c r="X148" s="372">
        <v>0</v>
      </c>
      <c r="Y148" s="372">
        <v>500</v>
      </c>
      <c r="Z148" s="372">
        <v>0</v>
      </c>
      <c r="AA148" s="372">
        <v>0</v>
      </c>
      <c r="AB148" s="372">
        <v>0</v>
      </c>
      <c r="AC148" s="372">
        <v>800</v>
      </c>
      <c r="AD148" s="372">
        <v>0</v>
      </c>
      <c r="AE148" s="372">
        <v>0</v>
      </c>
      <c r="AF148" s="372">
        <v>0</v>
      </c>
      <c r="AG148" s="372">
        <v>0</v>
      </c>
      <c r="AH148" s="372">
        <v>0</v>
      </c>
      <c r="AI148" s="372">
        <v>0</v>
      </c>
      <c r="AJ148" s="372">
        <v>0</v>
      </c>
      <c r="AK148" s="372">
        <v>0</v>
      </c>
      <c r="AL148" s="372">
        <v>496524</v>
      </c>
      <c r="AM148" s="372"/>
      <c r="AN148" s="372">
        <v>247345</v>
      </c>
      <c r="AO148" s="372">
        <v>3000</v>
      </c>
      <c r="AP148" s="372">
        <v>101127</v>
      </c>
      <c r="AQ148" s="372">
        <v>8961</v>
      </c>
      <c r="AR148" s="372">
        <v>20622</v>
      </c>
      <c r="AS148" s="372">
        <v>0</v>
      </c>
      <c r="AT148" s="372">
        <v>16471</v>
      </c>
      <c r="AU148" s="372">
        <v>2145</v>
      </c>
      <c r="AV148" s="372">
        <v>4109</v>
      </c>
      <c r="AW148" s="372">
        <v>3965</v>
      </c>
      <c r="AX148" s="372">
        <v>957</v>
      </c>
      <c r="AY148" s="372">
        <v>8600</v>
      </c>
      <c r="AZ148" s="372">
        <v>0</v>
      </c>
      <c r="BA148" s="372">
        <v>1422</v>
      </c>
      <c r="BB148" s="372">
        <v>500</v>
      </c>
      <c r="BC148" s="372">
        <v>8000</v>
      </c>
      <c r="BD148" s="372">
        <v>5115</v>
      </c>
      <c r="BE148" s="372">
        <v>4700</v>
      </c>
      <c r="BF148" s="372">
        <v>28319</v>
      </c>
      <c r="BG148" s="372">
        <v>3300</v>
      </c>
      <c r="BH148" s="372">
        <v>0</v>
      </c>
      <c r="BI148" s="372">
        <v>3000</v>
      </c>
      <c r="BJ148" s="372">
        <v>3000</v>
      </c>
      <c r="BK148" s="372">
        <v>0</v>
      </c>
      <c r="BL148" s="372">
        <v>0</v>
      </c>
      <c r="BM148" s="372">
        <v>3650</v>
      </c>
      <c r="BN148" s="372">
        <v>0</v>
      </c>
      <c r="BO148" s="372">
        <v>2500</v>
      </c>
      <c r="BP148" s="372">
        <v>2505</v>
      </c>
      <c r="BQ148" s="372">
        <v>0</v>
      </c>
      <c r="BR148" s="372">
        <v>16043</v>
      </c>
      <c r="BS148" s="372">
        <v>2000</v>
      </c>
      <c r="BT148" s="372">
        <v>13940</v>
      </c>
      <c r="BU148" s="372">
        <v>28330</v>
      </c>
      <c r="BV148" s="372">
        <v>0</v>
      </c>
      <c r="BW148" s="372">
        <v>0</v>
      </c>
      <c r="BX148" s="372">
        <v>0</v>
      </c>
      <c r="BY148" s="372">
        <v>0</v>
      </c>
      <c r="BZ148" s="372">
        <v>0</v>
      </c>
      <c r="CA148" s="372">
        <v>543626</v>
      </c>
      <c r="CB148" s="372"/>
      <c r="CC148" s="372">
        <v>4535</v>
      </c>
      <c r="CD148" s="372">
        <v>0</v>
      </c>
      <c r="CE148" s="372">
        <v>0</v>
      </c>
      <c r="CF148" s="372">
        <v>4535</v>
      </c>
      <c r="CG148" s="372"/>
      <c r="CH148" s="372">
        <v>0</v>
      </c>
      <c r="CI148" s="372">
        <v>22113</v>
      </c>
      <c r="CJ148" s="372">
        <v>0</v>
      </c>
      <c r="CK148" s="372">
        <v>0</v>
      </c>
      <c r="CL148" s="372">
        <v>0</v>
      </c>
      <c r="CM148" s="372">
        <v>0</v>
      </c>
      <c r="CN148" s="372">
        <v>0</v>
      </c>
      <c r="CO148" s="372">
        <v>0</v>
      </c>
      <c r="CP148" s="372">
        <v>22113</v>
      </c>
      <c r="CQ148" s="372"/>
      <c r="CR148" s="372">
        <v>100945.45000000001</v>
      </c>
      <c r="CS148" s="372">
        <v>0</v>
      </c>
      <c r="CT148" s="372">
        <v>0</v>
      </c>
      <c r="CU148" s="372">
        <v>-1.0000000002037268E-2</v>
      </c>
      <c r="CV148" s="372">
        <v>0</v>
      </c>
      <c r="CW148" s="372">
        <v>0</v>
      </c>
      <c r="CX148" s="372">
        <v>100945.44</v>
      </c>
      <c r="CY148" s="372"/>
      <c r="CZ148" s="117"/>
      <c r="DA148" s="374"/>
      <c r="DB148" s="117"/>
      <c r="DC148" s="374"/>
      <c r="DD148" s="375"/>
      <c r="DE148" s="117"/>
      <c r="DF148" s="117"/>
      <c r="DG148" s="372"/>
      <c r="DH148" s="376"/>
      <c r="DI148" s="377"/>
      <c r="DJ148" s="372"/>
      <c r="DK148" s="372">
        <v>148549.94000000003</v>
      </c>
      <c r="DL148" s="372">
        <v>0</v>
      </c>
      <c r="DM148" s="372">
        <v>148549.94000000003</v>
      </c>
      <c r="DN148" s="372">
        <v>123144.94000000003</v>
      </c>
      <c r="DO148" s="372">
        <v>0</v>
      </c>
      <c r="DP148" s="372">
        <v>123144.94000000003</v>
      </c>
      <c r="DQ148" s="373"/>
      <c r="DR148" s="372"/>
      <c r="DS148" s="378"/>
      <c r="DT148" s="378"/>
    </row>
    <row r="149" spans="1:131" ht="15">
      <c r="A149" s="371">
        <v>829</v>
      </c>
      <c r="B149" s="381">
        <v>9163076</v>
      </c>
      <c r="C149" s="68">
        <v>3076</v>
      </c>
      <c r="D149" s="120"/>
      <c r="E149" s="120" t="s">
        <v>271</v>
      </c>
      <c r="F149" s="120"/>
      <c r="G149" s="120"/>
      <c r="H149" s="68"/>
      <c r="I149" s="372">
        <v>221495.71000000005</v>
      </c>
      <c r="J149" s="372">
        <v>0</v>
      </c>
      <c r="K149" s="372">
        <v>0</v>
      </c>
      <c r="L149" s="372">
        <v>3960.489999999998</v>
      </c>
      <c r="M149" s="372">
        <v>0</v>
      </c>
      <c r="N149" s="372">
        <v>10061.369999999999</v>
      </c>
      <c r="O149" s="372">
        <v>235517.57000000004</v>
      </c>
      <c r="P149" s="379"/>
      <c r="Q149" s="372">
        <v>626029.6</v>
      </c>
      <c r="R149" s="372">
        <v>0</v>
      </c>
      <c r="S149" s="372">
        <v>33668.639999999999</v>
      </c>
      <c r="T149" s="372">
        <v>0</v>
      </c>
      <c r="U149" s="372">
        <v>17370</v>
      </c>
      <c r="V149" s="372">
        <v>22910</v>
      </c>
      <c r="W149" s="372">
        <v>0</v>
      </c>
      <c r="X149" s="372">
        <v>0</v>
      </c>
      <c r="Y149" s="372">
        <v>46000</v>
      </c>
      <c r="Z149" s="372">
        <v>0</v>
      </c>
      <c r="AA149" s="372">
        <v>0</v>
      </c>
      <c r="AB149" s="372">
        <v>0</v>
      </c>
      <c r="AC149" s="372">
        <v>8500</v>
      </c>
      <c r="AD149" s="372">
        <v>0</v>
      </c>
      <c r="AE149" s="372">
        <v>0</v>
      </c>
      <c r="AF149" s="372">
        <v>30000</v>
      </c>
      <c r="AG149" s="372">
        <v>1000</v>
      </c>
      <c r="AH149" s="372">
        <v>0</v>
      </c>
      <c r="AI149" s="372">
        <v>0</v>
      </c>
      <c r="AJ149" s="372">
        <v>0</v>
      </c>
      <c r="AK149" s="372">
        <v>0</v>
      </c>
      <c r="AL149" s="372">
        <v>785478.24</v>
      </c>
      <c r="AM149" s="379"/>
      <c r="AN149" s="372">
        <v>405221</v>
      </c>
      <c r="AO149" s="372">
        <v>3000</v>
      </c>
      <c r="AP149" s="372">
        <v>113159</v>
      </c>
      <c r="AQ149" s="372">
        <v>0</v>
      </c>
      <c r="AR149" s="372">
        <v>39396</v>
      </c>
      <c r="AS149" s="372">
        <v>0</v>
      </c>
      <c r="AT149" s="372">
        <v>59981</v>
      </c>
      <c r="AU149" s="372">
        <v>2950</v>
      </c>
      <c r="AV149" s="372">
        <v>2600</v>
      </c>
      <c r="AW149" s="372">
        <v>3880.6</v>
      </c>
      <c r="AX149" s="372">
        <v>900</v>
      </c>
      <c r="AY149" s="372">
        <v>13306.96</v>
      </c>
      <c r="AZ149" s="372">
        <v>6000</v>
      </c>
      <c r="BA149" s="372">
        <v>21935.69</v>
      </c>
      <c r="BB149" s="372">
        <v>2500</v>
      </c>
      <c r="BC149" s="372">
        <v>12500</v>
      </c>
      <c r="BD149" s="372">
        <v>14595.75</v>
      </c>
      <c r="BE149" s="372">
        <v>1500</v>
      </c>
      <c r="BF149" s="372">
        <v>42245.8</v>
      </c>
      <c r="BG149" s="372">
        <v>2400</v>
      </c>
      <c r="BH149" s="372">
        <v>0</v>
      </c>
      <c r="BI149" s="372">
        <v>14077.4</v>
      </c>
      <c r="BJ149" s="372">
        <v>0</v>
      </c>
      <c r="BK149" s="372">
        <v>0</v>
      </c>
      <c r="BL149" s="372">
        <v>0</v>
      </c>
      <c r="BM149" s="372">
        <v>2852</v>
      </c>
      <c r="BN149" s="372">
        <v>0</v>
      </c>
      <c r="BO149" s="372">
        <v>1750</v>
      </c>
      <c r="BP149" s="372">
        <v>5119.8</v>
      </c>
      <c r="BQ149" s="372">
        <v>0</v>
      </c>
      <c r="BR149" s="372">
        <v>18000</v>
      </c>
      <c r="BS149" s="372">
        <v>0</v>
      </c>
      <c r="BT149" s="372">
        <v>16867.419999999998</v>
      </c>
      <c r="BU149" s="372">
        <v>14915.119999999999</v>
      </c>
      <c r="BV149" s="372">
        <v>0</v>
      </c>
      <c r="BW149" s="372">
        <v>0</v>
      </c>
      <c r="BX149" s="372">
        <v>0</v>
      </c>
      <c r="BY149" s="372">
        <v>5123</v>
      </c>
      <c r="BZ149" s="372">
        <v>25877</v>
      </c>
      <c r="CA149" s="372">
        <v>852653.54</v>
      </c>
      <c r="CB149" s="379"/>
      <c r="CC149" s="372">
        <v>5035</v>
      </c>
      <c r="CD149" s="372">
        <v>0</v>
      </c>
      <c r="CE149" s="372">
        <v>0</v>
      </c>
      <c r="CF149" s="372">
        <v>5035</v>
      </c>
      <c r="CG149" s="379"/>
      <c r="CH149" s="372">
        <v>0</v>
      </c>
      <c r="CI149" s="372">
        <v>7546</v>
      </c>
      <c r="CJ149" s="372">
        <v>0</v>
      </c>
      <c r="CK149" s="372">
        <v>0</v>
      </c>
      <c r="CL149" s="372">
        <v>0</v>
      </c>
      <c r="CM149" s="372">
        <v>0</v>
      </c>
      <c r="CN149" s="372">
        <v>0</v>
      </c>
      <c r="CO149" s="372">
        <v>0</v>
      </c>
      <c r="CP149" s="372">
        <v>7546</v>
      </c>
      <c r="CQ149" s="380"/>
      <c r="CR149" s="372">
        <v>154320.41</v>
      </c>
      <c r="CS149" s="372">
        <v>0</v>
      </c>
      <c r="CT149" s="372">
        <v>0</v>
      </c>
      <c r="CU149" s="372">
        <v>1449.489999999998</v>
      </c>
      <c r="CV149" s="372">
        <v>0</v>
      </c>
      <c r="CW149" s="372">
        <v>10061.369999999995</v>
      </c>
      <c r="CX149" s="372">
        <v>165831.26999999999</v>
      </c>
      <c r="CY149" s="372"/>
      <c r="CZ149" s="117"/>
      <c r="DA149" s="374"/>
      <c r="DB149" s="117"/>
      <c r="DC149" s="374"/>
      <c r="DD149" s="375"/>
      <c r="DE149" s="117"/>
      <c r="DF149" s="117"/>
      <c r="DG149" s="372"/>
      <c r="DH149" s="376"/>
      <c r="DI149" s="377"/>
      <c r="DJ149" s="372"/>
      <c r="DK149" s="372">
        <v>147492.05000000005</v>
      </c>
      <c r="DL149" s="372">
        <v>13060.490000000002</v>
      </c>
      <c r="DM149" s="372">
        <v>160552.54000000004</v>
      </c>
      <c r="DN149" s="372">
        <v>129163.05000000005</v>
      </c>
      <c r="DO149" s="372">
        <v>0.49000000000160071</v>
      </c>
      <c r="DP149" s="372">
        <v>129163.54000000005</v>
      </c>
      <c r="DQ149" s="373"/>
      <c r="DR149" s="372"/>
      <c r="DS149" s="378"/>
      <c r="DT149" s="378"/>
    </row>
    <row r="150" spans="1:131" ht="14.25">
      <c r="A150" s="371">
        <v>733</v>
      </c>
      <c r="B150" s="381">
        <v>9163057</v>
      </c>
      <c r="C150" s="68">
        <v>3057</v>
      </c>
      <c r="D150" s="120"/>
      <c r="E150" s="120" t="s">
        <v>196</v>
      </c>
      <c r="F150" s="120"/>
      <c r="G150" s="120"/>
      <c r="H150" s="68"/>
      <c r="I150" s="372">
        <v>105918.64000000028</v>
      </c>
      <c r="J150" s="372">
        <v>5256</v>
      </c>
      <c r="K150" s="372">
        <v>0</v>
      </c>
      <c r="L150" s="372">
        <v>11278.329999999998</v>
      </c>
      <c r="M150" s="372">
        <v>0</v>
      </c>
      <c r="N150" s="372">
        <v>36870.940000000031</v>
      </c>
      <c r="O150" s="372">
        <v>159323.91000000032</v>
      </c>
      <c r="P150" s="372"/>
      <c r="Q150" s="372">
        <v>891797</v>
      </c>
      <c r="R150" s="372">
        <v>0</v>
      </c>
      <c r="S150" s="372">
        <v>108519</v>
      </c>
      <c r="T150" s="372">
        <v>0</v>
      </c>
      <c r="U150" s="372">
        <v>26300</v>
      </c>
      <c r="V150" s="372">
        <v>44496</v>
      </c>
      <c r="W150" s="372">
        <v>0</v>
      </c>
      <c r="X150" s="372">
        <v>0</v>
      </c>
      <c r="Y150" s="372">
        <v>30000</v>
      </c>
      <c r="Z150" s="372">
        <v>0</v>
      </c>
      <c r="AA150" s="372">
        <v>0</v>
      </c>
      <c r="AB150" s="372">
        <v>0</v>
      </c>
      <c r="AC150" s="372">
        <v>15000</v>
      </c>
      <c r="AD150" s="372">
        <v>0</v>
      </c>
      <c r="AE150" s="372">
        <v>0</v>
      </c>
      <c r="AF150" s="372">
        <v>72536</v>
      </c>
      <c r="AG150" s="372">
        <v>28469</v>
      </c>
      <c r="AH150" s="372">
        <v>0</v>
      </c>
      <c r="AI150" s="372">
        <v>0</v>
      </c>
      <c r="AJ150" s="372">
        <v>0</v>
      </c>
      <c r="AK150" s="372">
        <v>0</v>
      </c>
      <c r="AL150" s="372">
        <v>1217117</v>
      </c>
      <c r="AM150" s="372"/>
      <c r="AN150" s="372">
        <v>556367</v>
      </c>
      <c r="AO150" s="372">
        <v>0</v>
      </c>
      <c r="AP150" s="372">
        <v>241916</v>
      </c>
      <c r="AQ150" s="372">
        <v>0</v>
      </c>
      <c r="AR150" s="372">
        <v>42614</v>
      </c>
      <c r="AS150" s="372">
        <v>0</v>
      </c>
      <c r="AT150" s="372">
        <v>38470</v>
      </c>
      <c r="AU150" s="372">
        <v>4920</v>
      </c>
      <c r="AV150" s="372">
        <v>4400</v>
      </c>
      <c r="AW150" s="372">
        <v>464</v>
      </c>
      <c r="AX150" s="372">
        <v>0</v>
      </c>
      <c r="AY150" s="372">
        <v>11496</v>
      </c>
      <c r="AZ150" s="372">
        <v>1400</v>
      </c>
      <c r="BA150" s="372">
        <v>20627</v>
      </c>
      <c r="BB150" s="372">
        <v>4496</v>
      </c>
      <c r="BC150" s="372">
        <v>7256</v>
      </c>
      <c r="BD150" s="372">
        <v>4890</v>
      </c>
      <c r="BE150" s="372">
        <v>11969</v>
      </c>
      <c r="BF150" s="372">
        <v>73257</v>
      </c>
      <c r="BG150" s="372">
        <v>4000</v>
      </c>
      <c r="BH150" s="372">
        <v>0</v>
      </c>
      <c r="BI150" s="372">
        <v>2568</v>
      </c>
      <c r="BJ150" s="372">
        <v>0</v>
      </c>
      <c r="BK150" s="372">
        <v>0</v>
      </c>
      <c r="BL150" s="372">
        <v>0</v>
      </c>
      <c r="BM150" s="372">
        <v>1672</v>
      </c>
      <c r="BN150" s="372">
        <v>0</v>
      </c>
      <c r="BO150" s="372">
        <v>6973</v>
      </c>
      <c r="BP150" s="372">
        <v>8459</v>
      </c>
      <c r="BQ150" s="372">
        <v>0</v>
      </c>
      <c r="BR150" s="372">
        <v>53616</v>
      </c>
      <c r="BS150" s="372">
        <v>0</v>
      </c>
      <c r="BT150" s="372">
        <v>0</v>
      </c>
      <c r="BU150" s="372">
        <v>14591</v>
      </c>
      <c r="BV150" s="372">
        <v>0</v>
      </c>
      <c r="BW150" s="372">
        <v>0</v>
      </c>
      <c r="BX150" s="372">
        <v>0</v>
      </c>
      <c r="BY150" s="372">
        <v>70115</v>
      </c>
      <c r="BZ150" s="372">
        <v>4621</v>
      </c>
      <c r="CA150" s="372">
        <v>1191157</v>
      </c>
      <c r="CB150" s="372"/>
      <c r="CC150" s="372">
        <v>5676</v>
      </c>
      <c r="CD150" s="372">
        <v>0</v>
      </c>
      <c r="CE150" s="372">
        <v>0</v>
      </c>
      <c r="CF150" s="372">
        <v>5676</v>
      </c>
      <c r="CG150" s="372"/>
      <c r="CH150" s="372">
        <v>0</v>
      </c>
      <c r="CI150" s="372">
        <v>16954</v>
      </c>
      <c r="CJ150" s="372">
        <v>0</v>
      </c>
      <c r="CK150" s="372">
        <v>0</v>
      </c>
      <c r="CL150" s="372">
        <v>0</v>
      </c>
      <c r="CM150" s="372">
        <v>0</v>
      </c>
      <c r="CN150" s="372">
        <v>0</v>
      </c>
      <c r="CO150" s="372">
        <v>0</v>
      </c>
      <c r="CP150" s="372">
        <v>16954</v>
      </c>
      <c r="CQ150" s="372"/>
      <c r="CR150" s="372">
        <v>110865.64000000028</v>
      </c>
      <c r="CS150" s="372">
        <v>0</v>
      </c>
      <c r="CT150" s="372">
        <v>0</v>
      </c>
      <c r="CU150" s="372">
        <v>0.32999999999810825</v>
      </c>
      <c r="CV150" s="372">
        <v>0</v>
      </c>
      <c r="CW150" s="372">
        <v>63139.940000000031</v>
      </c>
      <c r="CX150" s="372">
        <v>174005.91000000032</v>
      </c>
      <c r="CY150" s="372"/>
      <c r="CZ150" s="117"/>
      <c r="DA150" s="374"/>
      <c r="DB150" s="117"/>
      <c r="DC150" s="374"/>
      <c r="DD150" s="375"/>
      <c r="DE150" s="117"/>
      <c r="DF150" s="117"/>
      <c r="DG150" s="372"/>
      <c r="DH150" s="376"/>
      <c r="DI150" s="377"/>
      <c r="DJ150" s="372"/>
      <c r="DK150" s="372">
        <v>122517.60000000021</v>
      </c>
      <c r="DL150" s="372">
        <v>-5999.9999999999964</v>
      </c>
      <c r="DM150" s="372">
        <v>116517.60000000021</v>
      </c>
      <c r="DN150" s="372">
        <v>-21530.39999999979</v>
      </c>
      <c r="DO150" s="372">
        <v>3.637978807091713E-12</v>
      </c>
      <c r="DP150" s="372">
        <v>-21530.399999999787</v>
      </c>
      <c r="DQ150" s="373"/>
      <c r="DR150" s="372"/>
      <c r="DS150" s="378"/>
      <c r="DT150" s="378"/>
    </row>
    <row r="151" spans="1:131" ht="14.25">
      <c r="A151" s="371">
        <v>553</v>
      </c>
      <c r="B151" s="381">
        <v>9163020</v>
      </c>
      <c r="C151" s="68">
        <v>3020</v>
      </c>
      <c r="D151" s="120"/>
      <c r="E151" s="120" t="s">
        <v>238</v>
      </c>
      <c r="F151" s="120"/>
      <c r="G151" s="120"/>
      <c r="H151" s="68"/>
      <c r="I151" s="372">
        <v>48271.619999999981</v>
      </c>
      <c r="J151" s="372">
        <v>22924.58</v>
      </c>
      <c r="K151" s="372">
        <v>0</v>
      </c>
      <c r="L151" s="372">
        <v>4753.7599999999993</v>
      </c>
      <c r="M151" s="372">
        <v>0</v>
      </c>
      <c r="N151" s="372">
        <v>23927.690000000024</v>
      </c>
      <c r="O151" s="372">
        <v>99877.65</v>
      </c>
      <c r="P151" s="372"/>
      <c r="Q151" s="372">
        <v>466606</v>
      </c>
      <c r="R151" s="372">
        <v>0</v>
      </c>
      <c r="S151" s="372">
        <v>90404</v>
      </c>
      <c r="T151" s="372">
        <v>0</v>
      </c>
      <c r="U151" s="372">
        <v>16580</v>
      </c>
      <c r="V151" s="372">
        <v>22090</v>
      </c>
      <c r="W151" s="372">
        <v>0</v>
      </c>
      <c r="X151" s="372">
        <v>0</v>
      </c>
      <c r="Y151" s="372">
        <v>15300</v>
      </c>
      <c r="Z151" s="372">
        <v>3640</v>
      </c>
      <c r="AA151" s="372">
        <v>0</v>
      </c>
      <c r="AB151" s="372">
        <v>0</v>
      </c>
      <c r="AC151" s="372">
        <v>4000</v>
      </c>
      <c r="AD151" s="372">
        <v>2000</v>
      </c>
      <c r="AE151" s="372">
        <v>0</v>
      </c>
      <c r="AF151" s="372">
        <v>38700</v>
      </c>
      <c r="AG151" s="372">
        <v>0</v>
      </c>
      <c r="AH151" s="372">
        <v>0</v>
      </c>
      <c r="AI151" s="372">
        <v>0</v>
      </c>
      <c r="AJ151" s="372">
        <v>0</v>
      </c>
      <c r="AK151" s="372">
        <v>0</v>
      </c>
      <c r="AL151" s="372">
        <v>659320</v>
      </c>
      <c r="AM151" s="372"/>
      <c r="AN151" s="372">
        <v>258722</v>
      </c>
      <c r="AO151" s="372">
        <v>4000</v>
      </c>
      <c r="AP151" s="372">
        <v>128275</v>
      </c>
      <c r="AQ151" s="372">
        <v>0</v>
      </c>
      <c r="AR151" s="372">
        <v>40232</v>
      </c>
      <c r="AS151" s="372">
        <v>0</v>
      </c>
      <c r="AT151" s="372">
        <v>40712</v>
      </c>
      <c r="AU151" s="372">
        <v>2483</v>
      </c>
      <c r="AV151" s="372">
        <v>3600</v>
      </c>
      <c r="AW151" s="372">
        <v>2183</v>
      </c>
      <c r="AX151" s="372">
        <v>507</v>
      </c>
      <c r="AY151" s="372">
        <v>8442</v>
      </c>
      <c r="AZ151" s="372">
        <v>5000</v>
      </c>
      <c r="BA151" s="372">
        <v>16256</v>
      </c>
      <c r="BB151" s="372">
        <v>600</v>
      </c>
      <c r="BC151" s="372">
        <v>14472</v>
      </c>
      <c r="BD151" s="372">
        <v>3842</v>
      </c>
      <c r="BE151" s="372">
        <v>3200</v>
      </c>
      <c r="BF151" s="372">
        <v>60160</v>
      </c>
      <c r="BG151" s="372">
        <v>2805</v>
      </c>
      <c r="BH151" s="372">
        <v>0</v>
      </c>
      <c r="BI151" s="372">
        <v>2000</v>
      </c>
      <c r="BJ151" s="372">
        <v>0</v>
      </c>
      <c r="BK151" s="372">
        <v>0</v>
      </c>
      <c r="BL151" s="372">
        <v>0</v>
      </c>
      <c r="BM151" s="372">
        <v>3643</v>
      </c>
      <c r="BN151" s="372">
        <v>0</v>
      </c>
      <c r="BO151" s="372">
        <v>1950</v>
      </c>
      <c r="BP151" s="372">
        <v>2783</v>
      </c>
      <c r="BQ151" s="372">
        <v>0</v>
      </c>
      <c r="BR151" s="372">
        <v>18347</v>
      </c>
      <c r="BS151" s="372">
        <v>5000</v>
      </c>
      <c r="BT151" s="372">
        <v>19647</v>
      </c>
      <c r="BU151" s="372">
        <v>9061</v>
      </c>
      <c r="BV151" s="372">
        <v>0</v>
      </c>
      <c r="BW151" s="372">
        <v>0</v>
      </c>
      <c r="BX151" s="372">
        <v>0</v>
      </c>
      <c r="BY151" s="372">
        <v>42613</v>
      </c>
      <c r="BZ151" s="372">
        <v>20015</v>
      </c>
      <c r="CA151" s="372">
        <v>720550</v>
      </c>
      <c r="CB151" s="372"/>
      <c r="CC151" s="372">
        <v>4563</v>
      </c>
      <c r="CD151" s="372">
        <v>0</v>
      </c>
      <c r="CE151" s="372">
        <v>0</v>
      </c>
      <c r="CF151" s="372">
        <v>4563</v>
      </c>
      <c r="CG151" s="372"/>
      <c r="CH151" s="372">
        <v>0</v>
      </c>
      <c r="CI151" s="372">
        <v>9317</v>
      </c>
      <c r="CJ151" s="372">
        <v>0</v>
      </c>
      <c r="CK151" s="372">
        <v>0</v>
      </c>
      <c r="CL151" s="372">
        <v>0</v>
      </c>
      <c r="CM151" s="372">
        <v>0</v>
      </c>
      <c r="CN151" s="372">
        <v>0</v>
      </c>
      <c r="CO151" s="372">
        <v>0</v>
      </c>
      <c r="CP151" s="372">
        <v>9317</v>
      </c>
      <c r="CQ151" s="372"/>
      <c r="CR151" s="372">
        <v>33894.19999999999</v>
      </c>
      <c r="CS151" s="372">
        <v>0</v>
      </c>
      <c r="CT151" s="372">
        <v>0</v>
      </c>
      <c r="CU151" s="372">
        <v>-0.24000000000069122</v>
      </c>
      <c r="CV151" s="372">
        <v>0</v>
      </c>
      <c r="CW151" s="372">
        <v>-0.30999999997584382</v>
      </c>
      <c r="CX151" s="372">
        <v>33893.650000000016</v>
      </c>
      <c r="CY151" s="372"/>
      <c r="CZ151" s="117"/>
      <c r="DA151" s="374"/>
      <c r="DB151" s="117"/>
      <c r="DC151" s="374"/>
      <c r="DD151" s="375"/>
      <c r="DE151" s="117"/>
      <c r="DF151" s="117"/>
      <c r="DG151" s="372"/>
      <c r="DH151" s="376"/>
      <c r="DI151" s="377"/>
      <c r="DJ151" s="372"/>
      <c r="DK151" s="372">
        <v>-187078.16000000027</v>
      </c>
      <c r="DL151" s="372">
        <v>1574.38</v>
      </c>
      <c r="DM151" s="372">
        <v>-185503.78000000026</v>
      </c>
      <c r="DN151" s="372">
        <v>-168475.16000000027</v>
      </c>
      <c r="DO151" s="372">
        <v>0.38000000000010914</v>
      </c>
      <c r="DP151" s="372">
        <v>-168474.78000000026</v>
      </c>
      <c r="DQ151" s="373"/>
      <c r="DR151" s="372"/>
      <c r="DS151" s="378"/>
      <c r="DT151" s="378"/>
    </row>
    <row r="152" spans="1:131" ht="14.25">
      <c r="A152" s="371">
        <v>811</v>
      </c>
      <c r="B152" s="381">
        <v>9163073</v>
      </c>
      <c r="C152" s="68">
        <v>3073</v>
      </c>
      <c r="D152" s="120"/>
      <c r="E152" s="120" t="s">
        <v>232</v>
      </c>
      <c r="F152" s="120"/>
      <c r="G152" s="120"/>
      <c r="H152" s="68"/>
      <c r="I152" s="372">
        <v>-145241.89000000001</v>
      </c>
      <c r="J152" s="372">
        <v>0</v>
      </c>
      <c r="K152" s="372">
        <v>0</v>
      </c>
      <c r="L152" s="372">
        <v>12445.78</v>
      </c>
      <c r="M152" s="372">
        <v>0</v>
      </c>
      <c r="N152" s="372">
        <v>29616.979999999981</v>
      </c>
      <c r="O152" s="372">
        <v>-103179.13000000003</v>
      </c>
      <c r="P152" s="372"/>
      <c r="Q152" s="372">
        <v>1555796</v>
      </c>
      <c r="R152" s="372">
        <v>0</v>
      </c>
      <c r="S152" s="372">
        <v>140923</v>
      </c>
      <c r="T152" s="372">
        <v>0</v>
      </c>
      <c r="U152" s="372">
        <v>109170</v>
      </c>
      <c r="V152" s="372">
        <v>57355</v>
      </c>
      <c r="W152" s="372">
        <v>0</v>
      </c>
      <c r="X152" s="372">
        <v>0</v>
      </c>
      <c r="Y152" s="372">
        <v>46200</v>
      </c>
      <c r="Z152" s="372">
        <v>28000</v>
      </c>
      <c r="AA152" s="372">
        <v>0</v>
      </c>
      <c r="AB152" s="372">
        <v>0</v>
      </c>
      <c r="AC152" s="372">
        <v>0</v>
      </c>
      <c r="AD152" s="372">
        <v>5000</v>
      </c>
      <c r="AE152" s="372">
        <v>0</v>
      </c>
      <c r="AF152" s="372">
        <v>165000</v>
      </c>
      <c r="AG152" s="372">
        <v>10350</v>
      </c>
      <c r="AH152" s="372">
        <v>0</v>
      </c>
      <c r="AI152" s="372">
        <v>0</v>
      </c>
      <c r="AJ152" s="372">
        <v>0</v>
      </c>
      <c r="AK152" s="372">
        <v>0</v>
      </c>
      <c r="AL152" s="372">
        <v>2117794</v>
      </c>
      <c r="AM152" s="372"/>
      <c r="AN152" s="372">
        <v>1007132</v>
      </c>
      <c r="AO152" s="372">
        <v>0</v>
      </c>
      <c r="AP152" s="372">
        <v>304731</v>
      </c>
      <c r="AQ152" s="372">
        <v>88176</v>
      </c>
      <c r="AR152" s="372">
        <v>94511</v>
      </c>
      <c r="AS152" s="372">
        <v>48486</v>
      </c>
      <c r="AT152" s="372">
        <v>53922</v>
      </c>
      <c r="AU152" s="372">
        <v>8911</v>
      </c>
      <c r="AV152" s="372">
        <v>3250</v>
      </c>
      <c r="AW152" s="372">
        <v>781</v>
      </c>
      <c r="AX152" s="372">
        <v>0</v>
      </c>
      <c r="AY152" s="372">
        <v>8000</v>
      </c>
      <c r="AZ152" s="372">
        <v>2250</v>
      </c>
      <c r="BA152" s="372">
        <v>5100</v>
      </c>
      <c r="BB152" s="372">
        <v>4500</v>
      </c>
      <c r="BC152" s="372">
        <v>31250</v>
      </c>
      <c r="BD152" s="372">
        <v>54371</v>
      </c>
      <c r="BE152" s="372">
        <v>7000</v>
      </c>
      <c r="BF152" s="372">
        <v>46738</v>
      </c>
      <c r="BG152" s="372">
        <v>5000</v>
      </c>
      <c r="BH152" s="372">
        <v>0</v>
      </c>
      <c r="BI152" s="372">
        <v>0</v>
      </c>
      <c r="BJ152" s="372">
        <v>0</v>
      </c>
      <c r="BK152" s="372">
        <v>0</v>
      </c>
      <c r="BL152" s="372">
        <v>2000</v>
      </c>
      <c r="BM152" s="372">
        <v>5816</v>
      </c>
      <c r="BN152" s="372">
        <v>0</v>
      </c>
      <c r="BO152" s="372">
        <v>4100</v>
      </c>
      <c r="BP152" s="372">
        <v>14246</v>
      </c>
      <c r="BQ152" s="372">
        <v>0</v>
      </c>
      <c r="BR152" s="372">
        <v>46300</v>
      </c>
      <c r="BS152" s="372">
        <v>6000</v>
      </c>
      <c r="BT152" s="372">
        <v>41731</v>
      </c>
      <c r="BU152" s="372">
        <v>17469</v>
      </c>
      <c r="BV152" s="372">
        <v>0</v>
      </c>
      <c r="BW152" s="372">
        <v>0</v>
      </c>
      <c r="BX152" s="372">
        <v>0</v>
      </c>
      <c r="BY152" s="372">
        <v>153643</v>
      </c>
      <c r="BZ152" s="372">
        <v>19100</v>
      </c>
      <c r="CA152" s="372">
        <v>2084514</v>
      </c>
      <c r="CB152" s="372"/>
      <c r="CC152" s="372">
        <v>6880</v>
      </c>
      <c r="CD152" s="372">
        <v>0</v>
      </c>
      <c r="CE152" s="372">
        <v>0</v>
      </c>
      <c r="CF152" s="372">
        <v>6880</v>
      </c>
      <c r="CG152" s="372"/>
      <c r="CH152" s="372">
        <v>0</v>
      </c>
      <c r="CI152" s="372">
        <v>9322</v>
      </c>
      <c r="CJ152" s="372">
        <v>0</v>
      </c>
      <c r="CK152" s="372">
        <v>0</v>
      </c>
      <c r="CL152" s="372">
        <v>0</v>
      </c>
      <c r="CM152" s="372">
        <v>0</v>
      </c>
      <c r="CN152" s="372">
        <v>10004</v>
      </c>
      <c r="CO152" s="372">
        <v>0</v>
      </c>
      <c r="CP152" s="372">
        <v>19326</v>
      </c>
      <c r="CQ152" s="372"/>
      <c r="CR152" s="372">
        <v>-114568.89000000001</v>
      </c>
      <c r="CS152" s="372">
        <v>0</v>
      </c>
      <c r="CT152" s="372">
        <v>0</v>
      </c>
      <c r="CU152" s="372">
        <v>-0.21999999999934516</v>
      </c>
      <c r="CV152" s="372">
        <v>0</v>
      </c>
      <c r="CW152" s="372">
        <v>32223.979999999981</v>
      </c>
      <c r="CX152" s="372">
        <v>-82345.130000000034</v>
      </c>
      <c r="CY152" s="372"/>
      <c r="CZ152" s="117"/>
      <c r="DA152" s="374"/>
      <c r="DB152" s="117"/>
      <c r="DC152" s="374"/>
      <c r="DD152" s="375"/>
      <c r="DE152" s="117"/>
      <c r="DF152" s="117"/>
      <c r="DG152" s="372"/>
      <c r="DH152" s="376"/>
      <c r="DI152" s="377"/>
      <c r="DJ152" s="372"/>
      <c r="DK152" s="372">
        <v>268759.78999999998</v>
      </c>
      <c r="DL152" s="372">
        <v>-0.22000000000116415</v>
      </c>
      <c r="DM152" s="372">
        <v>268759.56999999995</v>
      </c>
      <c r="DN152" s="372">
        <v>261632.78999999998</v>
      </c>
      <c r="DO152" s="372">
        <v>-0.22000000000116415</v>
      </c>
      <c r="DP152" s="372">
        <v>261632.56999999998</v>
      </c>
      <c r="DQ152" s="373"/>
      <c r="DR152" s="372"/>
      <c r="DS152" s="378"/>
      <c r="DT152" s="378"/>
      <c r="DU152" s="372"/>
    </row>
    <row r="153" spans="1:131" ht="14.25">
      <c r="A153" s="371">
        <v>127</v>
      </c>
      <c r="B153" s="381">
        <v>9167015</v>
      </c>
      <c r="C153" s="68">
        <v>7015</v>
      </c>
      <c r="D153" s="120"/>
      <c r="E153" s="120" t="s">
        <v>712</v>
      </c>
      <c r="F153" s="120"/>
      <c r="G153" s="120"/>
      <c r="H153" s="68"/>
      <c r="I153" s="372">
        <v>-807263.48000000045</v>
      </c>
      <c r="J153" s="372">
        <v>12586.33</v>
      </c>
      <c r="K153" s="372">
        <v>0</v>
      </c>
      <c r="L153" s="372">
        <v>-3.637978807091713E-12</v>
      </c>
      <c r="M153" s="372">
        <v>0</v>
      </c>
      <c r="N153" s="372">
        <v>0</v>
      </c>
      <c r="O153" s="372">
        <v>-794677.15000000049</v>
      </c>
      <c r="P153" s="372"/>
      <c r="Q153" s="372">
        <v>2106070</v>
      </c>
      <c r="R153" s="372">
        <v>0</v>
      </c>
      <c r="S153" s="372">
        <v>3122289</v>
      </c>
      <c r="T153" s="372">
        <v>0</v>
      </c>
      <c r="U153" s="372">
        <v>77240</v>
      </c>
      <c r="V153" s="372">
        <v>10259</v>
      </c>
      <c r="W153" s="372">
        <v>0</v>
      </c>
      <c r="X153" s="372">
        <v>73596</v>
      </c>
      <c r="Y153" s="372">
        <v>32175</v>
      </c>
      <c r="Z153" s="372">
        <v>-200</v>
      </c>
      <c r="AA153" s="372">
        <v>10000</v>
      </c>
      <c r="AB153" s="372">
        <v>0</v>
      </c>
      <c r="AC153" s="372">
        <v>0</v>
      </c>
      <c r="AD153" s="372">
        <v>0</v>
      </c>
      <c r="AE153" s="372">
        <v>0</v>
      </c>
      <c r="AF153" s="372">
        <v>0</v>
      </c>
      <c r="AG153" s="372">
        <v>0</v>
      </c>
      <c r="AH153" s="372">
        <v>0</v>
      </c>
      <c r="AI153" s="372">
        <v>0</v>
      </c>
      <c r="AJ153" s="372">
        <v>0</v>
      </c>
      <c r="AK153" s="372">
        <v>0</v>
      </c>
      <c r="AL153" s="372">
        <v>5431429</v>
      </c>
      <c r="AM153" s="372"/>
      <c r="AN153" s="372">
        <v>2052380</v>
      </c>
      <c r="AO153" s="372">
        <v>12000</v>
      </c>
      <c r="AP153" s="372">
        <v>2557549</v>
      </c>
      <c r="AQ153" s="372">
        <v>244881</v>
      </c>
      <c r="AR153" s="372">
        <v>235091</v>
      </c>
      <c r="AS153" s="372">
        <v>0</v>
      </c>
      <c r="AT153" s="372">
        <v>13252</v>
      </c>
      <c r="AU153" s="372">
        <v>18000</v>
      </c>
      <c r="AV153" s="372">
        <v>11900</v>
      </c>
      <c r="AW153" s="372">
        <v>42191</v>
      </c>
      <c r="AX153" s="372">
        <v>10548</v>
      </c>
      <c r="AY153" s="372">
        <v>91656</v>
      </c>
      <c r="AZ153" s="372">
        <v>0</v>
      </c>
      <c r="BA153" s="372">
        <v>15000</v>
      </c>
      <c r="BB153" s="372">
        <v>8500</v>
      </c>
      <c r="BC153" s="372">
        <v>85000</v>
      </c>
      <c r="BD153" s="372">
        <v>0</v>
      </c>
      <c r="BE153" s="372">
        <v>3000</v>
      </c>
      <c r="BF153" s="372">
        <v>161078</v>
      </c>
      <c r="BG153" s="372">
        <v>0</v>
      </c>
      <c r="BH153" s="372">
        <v>0</v>
      </c>
      <c r="BI153" s="372">
        <v>6045</v>
      </c>
      <c r="BJ153" s="372">
        <v>29300</v>
      </c>
      <c r="BK153" s="372">
        <v>9500</v>
      </c>
      <c r="BL153" s="372">
        <v>17500</v>
      </c>
      <c r="BM153" s="372">
        <v>1633</v>
      </c>
      <c r="BN153" s="372">
        <v>0</v>
      </c>
      <c r="BO153" s="372">
        <v>32550</v>
      </c>
      <c r="BP153" s="372">
        <v>27019</v>
      </c>
      <c r="BQ153" s="372">
        <v>0</v>
      </c>
      <c r="BR153" s="372">
        <v>37195</v>
      </c>
      <c r="BS153" s="372">
        <v>0</v>
      </c>
      <c r="BT153" s="372">
        <v>96762</v>
      </c>
      <c r="BU153" s="372">
        <v>34233</v>
      </c>
      <c r="BV153" s="372">
        <v>0</v>
      </c>
      <c r="BW153" s="372">
        <v>0</v>
      </c>
      <c r="BX153" s="372">
        <v>0</v>
      </c>
      <c r="BY153" s="372">
        <v>0</v>
      </c>
      <c r="BZ153" s="372">
        <v>0</v>
      </c>
      <c r="CA153" s="372">
        <v>5853763</v>
      </c>
      <c r="CB153" s="372"/>
      <c r="CC153" s="372">
        <v>11391</v>
      </c>
      <c r="CD153" s="372">
        <v>0</v>
      </c>
      <c r="CE153" s="372">
        <v>0</v>
      </c>
      <c r="CF153" s="372">
        <v>11391</v>
      </c>
      <c r="CG153" s="372"/>
      <c r="CH153" s="372">
        <v>0</v>
      </c>
      <c r="CI153" s="372">
        <v>11391</v>
      </c>
      <c r="CJ153" s="372">
        <v>0</v>
      </c>
      <c r="CK153" s="372">
        <v>0</v>
      </c>
      <c r="CL153" s="372">
        <v>0</v>
      </c>
      <c r="CM153" s="372">
        <v>0</v>
      </c>
      <c r="CN153" s="372">
        <v>0</v>
      </c>
      <c r="CO153" s="372">
        <v>0</v>
      </c>
      <c r="CP153" s="372">
        <v>11391</v>
      </c>
      <c r="CQ153" s="372"/>
      <c r="CR153" s="372">
        <v>-1217011.1500000004</v>
      </c>
      <c r="CS153" s="372">
        <v>0</v>
      </c>
      <c r="CT153" s="372">
        <v>0</v>
      </c>
      <c r="CU153" s="372">
        <v>-3.637978807091713E-12</v>
      </c>
      <c r="CV153" s="372">
        <v>0</v>
      </c>
      <c r="CW153" s="372">
        <v>0</v>
      </c>
      <c r="CX153" s="372">
        <v>-1217011.1500000004</v>
      </c>
      <c r="CY153" s="372"/>
      <c r="CZ153" s="117"/>
      <c r="DA153" s="374"/>
      <c r="DB153" s="117"/>
      <c r="DC153" s="374"/>
      <c r="DD153" s="375"/>
      <c r="DE153" s="117"/>
      <c r="DF153" s="117"/>
      <c r="DG153" s="372"/>
      <c r="DH153" s="376"/>
      <c r="DI153" s="377"/>
      <c r="DJ153" s="372"/>
      <c r="DK153" s="372">
        <v>88694.729999999952</v>
      </c>
      <c r="DL153" s="372">
        <v>-7.2759576141834259E-12</v>
      </c>
      <c r="DM153" s="372">
        <v>88694.729999999952</v>
      </c>
      <c r="DN153" s="372">
        <v>37522.729999999952</v>
      </c>
      <c r="DO153" s="372">
        <v>-7.2759576141834259E-12</v>
      </c>
      <c r="DP153" s="372">
        <v>37522.729999999945</v>
      </c>
      <c r="DQ153" s="373"/>
      <c r="DR153" s="372"/>
      <c r="DS153" s="378"/>
      <c r="DT153" s="378"/>
    </row>
    <row r="154" spans="1:131" ht="15">
      <c r="A154" s="371">
        <v>619</v>
      </c>
      <c r="B154" s="381">
        <v>9163030</v>
      </c>
      <c r="C154" s="68">
        <v>3030</v>
      </c>
      <c r="D154" s="120"/>
      <c r="E154" s="120" t="s">
        <v>236</v>
      </c>
      <c r="F154" s="120"/>
      <c r="G154" s="120"/>
      <c r="H154" s="68"/>
      <c r="I154" s="372">
        <v>103038.98999999998</v>
      </c>
      <c r="J154" s="372">
        <v>508.88999999999987</v>
      </c>
      <c r="K154" s="372">
        <v>0</v>
      </c>
      <c r="L154" s="372">
        <v>54.609999999998763</v>
      </c>
      <c r="M154" s="372">
        <v>0</v>
      </c>
      <c r="N154" s="372">
        <v>17479.610000000008</v>
      </c>
      <c r="O154" s="372">
        <v>121082.09999999998</v>
      </c>
      <c r="P154" s="379"/>
      <c r="Q154" s="372">
        <v>560271</v>
      </c>
      <c r="R154" s="372">
        <v>0</v>
      </c>
      <c r="S154" s="372">
        <v>18050</v>
      </c>
      <c r="T154" s="372">
        <v>0</v>
      </c>
      <c r="U154" s="372">
        <v>12400</v>
      </c>
      <c r="V154" s="372">
        <v>21670</v>
      </c>
      <c r="W154" s="372">
        <v>0</v>
      </c>
      <c r="X154" s="372">
        <v>0</v>
      </c>
      <c r="Y154" s="372">
        <v>7000</v>
      </c>
      <c r="Z154" s="372">
        <v>7500</v>
      </c>
      <c r="AA154" s="372">
        <v>0</v>
      </c>
      <c r="AB154" s="372">
        <v>0</v>
      </c>
      <c r="AC154" s="372">
        <v>5000</v>
      </c>
      <c r="AD154" s="372">
        <v>4000</v>
      </c>
      <c r="AE154" s="372">
        <v>0</v>
      </c>
      <c r="AF154" s="372">
        <v>30638</v>
      </c>
      <c r="AG154" s="372">
        <v>8796</v>
      </c>
      <c r="AH154" s="372">
        <v>0</v>
      </c>
      <c r="AI154" s="372">
        <v>0</v>
      </c>
      <c r="AJ154" s="372">
        <v>0</v>
      </c>
      <c r="AK154" s="372">
        <v>0</v>
      </c>
      <c r="AL154" s="372">
        <v>675325</v>
      </c>
      <c r="AM154" s="379"/>
      <c r="AN154" s="372">
        <v>352732</v>
      </c>
      <c r="AO154" s="372">
        <v>0</v>
      </c>
      <c r="AP154" s="372">
        <v>73654</v>
      </c>
      <c r="AQ154" s="372">
        <v>0</v>
      </c>
      <c r="AR154" s="372">
        <v>26445</v>
      </c>
      <c r="AS154" s="372">
        <v>0</v>
      </c>
      <c r="AT154" s="372">
        <v>16937</v>
      </c>
      <c r="AU154" s="372">
        <v>2150</v>
      </c>
      <c r="AV154" s="372">
        <v>2400</v>
      </c>
      <c r="AW154" s="372">
        <v>935</v>
      </c>
      <c r="AX154" s="372">
        <v>0</v>
      </c>
      <c r="AY154" s="372">
        <v>7651</v>
      </c>
      <c r="AZ154" s="372">
        <v>4914</v>
      </c>
      <c r="BA154" s="372">
        <v>19094</v>
      </c>
      <c r="BB154" s="372">
        <v>1500</v>
      </c>
      <c r="BC154" s="372">
        <v>11025</v>
      </c>
      <c r="BD154" s="372">
        <v>6736</v>
      </c>
      <c r="BE154" s="372">
        <v>1950</v>
      </c>
      <c r="BF154" s="372">
        <v>18637</v>
      </c>
      <c r="BG154" s="372">
        <v>3100</v>
      </c>
      <c r="BH154" s="372">
        <v>0</v>
      </c>
      <c r="BI154" s="372">
        <v>8500</v>
      </c>
      <c r="BJ154" s="372">
        <v>0</v>
      </c>
      <c r="BK154" s="372">
        <v>1500</v>
      </c>
      <c r="BL154" s="372">
        <v>0</v>
      </c>
      <c r="BM154" s="372">
        <v>3650</v>
      </c>
      <c r="BN154" s="372">
        <v>0</v>
      </c>
      <c r="BO154" s="372">
        <v>1550</v>
      </c>
      <c r="BP154" s="372">
        <v>4118</v>
      </c>
      <c r="BQ154" s="372">
        <v>0</v>
      </c>
      <c r="BR154" s="372">
        <v>26115</v>
      </c>
      <c r="BS154" s="372">
        <v>2000</v>
      </c>
      <c r="BT154" s="372">
        <v>17459</v>
      </c>
      <c r="BU154" s="372">
        <v>15830</v>
      </c>
      <c r="BV154" s="372">
        <v>0</v>
      </c>
      <c r="BW154" s="372">
        <v>0</v>
      </c>
      <c r="BX154" s="372">
        <v>0</v>
      </c>
      <c r="BY154" s="372">
        <v>32126</v>
      </c>
      <c r="BZ154" s="372">
        <v>11548</v>
      </c>
      <c r="CA154" s="372">
        <v>674256</v>
      </c>
      <c r="CB154" s="379"/>
      <c r="CC154" s="372">
        <v>4833</v>
      </c>
      <c r="CD154" s="372">
        <v>0</v>
      </c>
      <c r="CE154" s="372">
        <v>0</v>
      </c>
      <c r="CF154" s="372">
        <v>4833</v>
      </c>
      <c r="CG154" s="379"/>
      <c r="CH154" s="372">
        <v>0</v>
      </c>
      <c r="CI154" s="372">
        <v>0</v>
      </c>
      <c r="CJ154" s="372">
        <v>0</v>
      </c>
      <c r="CK154" s="372">
        <v>0</v>
      </c>
      <c r="CL154" s="372">
        <v>0</v>
      </c>
      <c r="CM154" s="372">
        <v>0</v>
      </c>
      <c r="CN154" s="372">
        <v>4888</v>
      </c>
      <c r="CO154" s="372">
        <v>0</v>
      </c>
      <c r="CP154" s="372">
        <v>4888</v>
      </c>
      <c r="CQ154" s="380"/>
      <c r="CR154" s="372">
        <v>108856.87999999998</v>
      </c>
      <c r="CS154" s="372">
        <v>0</v>
      </c>
      <c r="CT154" s="372">
        <v>0</v>
      </c>
      <c r="CU154" s="372">
        <v>-0.39000000000123691</v>
      </c>
      <c r="CV154" s="372">
        <v>0</v>
      </c>
      <c r="CW154" s="372">
        <v>13239.610000000008</v>
      </c>
      <c r="CX154" s="372">
        <v>122096.09999999998</v>
      </c>
      <c r="CY154" s="372"/>
      <c r="CZ154" s="117"/>
      <c r="DA154" s="374"/>
      <c r="DB154" s="117"/>
      <c r="DC154" s="374"/>
      <c r="DD154" s="375"/>
      <c r="DE154" s="117"/>
      <c r="DF154" s="117"/>
      <c r="DG154" s="372"/>
      <c r="DH154" s="376"/>
      <c r="DI154" s="377"/>
      <c r="DJ154" s="372"/>
      <c r="DK154" s="372">
        <v>-344600.44999999995</v>
      </c>
      <c r="DL154" s="372">
        <v>27162.639999999999</v>
      </c>
      <c r="DM154" s="372">
        <v>-317437.80999999994</v>
      </c>
      <c r="DN154" s="372">
        <v>-365126.44999999995</v>
      </c>
      <c r="DO154" s="372">
        <v>0.63999999999941792</v>
      </c>
      <c r="DP154" s="372">
        <v>-365125.80999999994</v>
      </c>
      <c r="DQ154" s="373"/>
      <c r="DR154" s="372"/>
      <c r="DS154" s="378"/>
      <c r="DT154" s="378"/>
    </row>
    <row r="155" spans="1:131" ht="14.25">
      <c r="A155" s="371">
        <v>609</v>
      </c>
      <c r="B155" s="381">
        <v>9163027</v>
      </c>
      <c r="C155" s="68">
        <v>3027</v>
      </c>
      <c r="E155" s="120" t="s">
        <v>262</v>
      </c>
      <c r="F155" s="120"/>
      <c r="G155" s="120"/>
      <c r="H155" s="68"/>
      <c r="I155" s="372">
        <v>25392.209999999963</v>
      </c>
      <c r="J155" s="372">
        <v>3635.36</v>
      </c>
      <c r="K155" s="372">
        <v>0</v>
      </c>
      <c r="L155" s="372">
        <v>2470</v>
      </c>
      <c r="M155" s="372">
        <v>0</v>
      </c>
      <c r="N155" s="372">
        <v>0</v>
      </c>
      <c r="O155" s="372">
        <v>31497.569999999963</v>
      </c>
      <c r="P155" s="372"/>
      <c r="Q155" s="372">
        <v>579274</v>
      </c>
      <c r="R155" s="372">
        <v>0</v>
      </c>
      <c r="S155" s="372">
        <v>0</v>
      </c>
      <c r="T155" s="372">
        <v>0</v>
      </c>
      <c r="U155" s="372">
        <v>3030</v>
      </c>
      <c r="V155" s="372">
        <v>26949</v>
      </c>
      <c r="W155" s="372">
        <v>0</v>
      </c>
      <c r="X155" s="372">
        <v>0</v>
      </c>
      <c r="Y155" s="372">
        <v>0</v>
      </c>
      <c r="Z155" s="372">
        <v>0</v>
      </c>
      <c r="AA155" s="372">
        <v>0</v>
      </c>
      <c r="AB155" s="372">
        <v>0</v>
      </c>
      <c r="AC155" s="372">
        <v>15000</v>
      </c>
      <c r="AD155" s="372">
        <v>0</v>
      </c>
      <c r="AE155" s="372">
        <v>0</v>
      </c>
      <c r="AF155" s="372">
        <v>0</v>
      </c>
      <c r="AG155" s="372">
        <v>0</v>
      </c>
      <c r="AH155" s="372">
        <v>0</v>
      </c>
      <c r="AI155" s="372">
        <v>0</v>
      </c>
      <c r="AJ155" s="372">
        <v>0</v>
      </c>
      <c r="AK155" s="372">
        <v>0</v>
      </c>
      <c r="AL155" s="372">
        <v>624253</v>
      </c>
      <c r="AM155" s="372"/>
      <c r="AN155" s="372">
        <v>328064</v>
      </c>
      <c r="AO155" s="372">
        <v>0</v>
      </c>
      <c r="AP155" s="372">
        <v>93392</v>
      </c>
      <c r="AQ155" s="372">
        <v>0</v>
      </c>
      <c r="AR155" s="372">
        <v>42173</v>
      </c>
      <c r="AS155" s="372">
        <v>0</v>
      </c>
      <c r="AT155" s="372">
        <v>0</v>
      </c>
      <c r="AU155" s="372">
        <v>2574</v>
      </c>
      <c r="AV155" s="372">
        <v>3570</v>
      </c>
      <c r="AW155" s="372">
        <v>2729</v>
      </c>
      <c r="AX155" s="372">
        <v>0</v>
      </c>
      <c r="AY155" s="372">
        <v>11454</v>
      </c>
      <c r="AZ155" s="372">
        <v>4080</v>
      </c>
      <c r="BA155" s="372">
        <v>21104</v>
      </c>
      <c r="BB155" s="372">
        <v>2100</v>
      </c>
      <c r="BC155" s="372">
        <v>15750</v>
      </c>
      <c r="BD155" s="372">
        <v>4990</v>
      </c>
      <c r="BE155" s="372">
        <v>9540</v>
      </c>
      <c r="BF155" s="372">
        <v>57301</v>
      </c>
      <c r="BG155" s="372">
        <v>1224</v>
      </c>
      <c r="BH155" s="372">
        <v>0</v>
      </c>
      <c r="BI155" s="372">
        <v>6120</v>
      </c>
      <c r="BJ155" s="372">
        <v>0</v>
      </c>
      <c r="BK155" s="372">
        <v>0</v>
      </c>
      <c r="BL155" s="372">
        <v>0</v>
      </c>
      <c r="BM155" s="372">
        <v>3650</v>
      </c>
      <c r="BN155" s="372">
        <v>0</v>
      </c>
      <c r="BO155" s="372">
        <v>3158</v>
      </c>
      <c r="BP155" s="372">
        <v>4173</v>
      </c>
      <c r="BQ155" s="372">
        <v>0</v>
      </c>
      <c r="BR155" s="372">
        <v>15054</v>
      </c>
      <c r="BS155" s="372">
        <v>800</v>
      </c>
      <c r="BT155" s="372">
        <v>38120</v>
      </c>
      <c r="BU155" s="372">
        <v>13756</v>
      </c>
      <c r="BV155" s="372">
        <v>0</v>
      </c>
      <c r="BW155" s="372">
        <v>0</v>
      </c>
      <c r="BX155" s="372">
        <v>13500</v>
      </c>
      <c r="BY155" s="372">
        <v>0</v>
      </c>
      <c r="BZ155" s="372">
        <v>0</v>
      </c>
      <c r="CA155" s="372">
        <v>698376</v>
      </c>
      <c r="CB155" s="372"/>
      <c r="CC155" s="372">
        <v>4776</v>
      </c>
      <c r="CD155" s="372">
        <v>0</v>
      </c>
      <c r="CE155" s="372">
        <v>13500</v>
      </c>
      <c r="CF155" s="372">
        <v>18276</v>
      </c>
      <c r="CG155" s="372"/>
      <c r="CH155" s="372">
        <v>0</v>
      </c>
      <c r="CI155" s="372">
        <v>20746</v>
      </c>
      <c r="CJ155" s="372">
        <v>0</v>
      </c>
      <c r="CK155" s="372">
        <v>0</v>
      </c>
      <c r="CL155" s="372">
        <v>0</v>
      </c>
      <c r="CM155" s="372">
        <v>0</v>
      </c>
      <c r="CN155" s="372">
        <v>0</v>
      </c>
      <c r="CO155" s="372">
        <v>0</v>
      </c>
      <c r="CP155" s="372">
        <v>20746</v>
      </c>
      <c r="CQ155" s="372"/>
      <c r="CR155" s="372">
        <v>-45095.430000000037</v>
      </c>
      <c r="CS155" s="372">
        <v>0</v>
      </c>
      <c r="CT155" s="372">
        <v>0</v>
      </c>
      <c r="CU155" s="372">
        <v>0</v>
      </c>
      <c r="CV155" s="372">
        <v>0</v>
      </c>
      <c r="CW155" s="372">
        <v>0</v>
      </c>
      <c r="CX155" s="372">
        <v>-45095.430000000037</v>
      </c>
      <c r="CY155" s="374"/>
      <c r="CZ155" s="117"/>
      <c r="DA155" s="374"/>
      <c r="DB155" s="375"/>
      <c r="DC155" s="117"/>
      <c r="DD155" s="117"/>
      <c r="DE155" s="372"/>
      <c r="DF155" s="376"/>
      <c r="DG155" s="377"/>
      <c r="DH155" s="372"/>
      <c r="DI155" s="372"/>
      <c r="DJ155" s="372"/>
      <c r="DK155" s="372">
        <v>-173438.42000000022</v>
      </c>
      <c r="DL155" s="372">
        <v>868.9300000000012</v>
      </c>
      <c r="DM155" s="372">
        <v>-172569.49000000022</v>
      </c>
      <c r="DN155" s="372">
        <v>-197018.42000000022</v>
      </c>
      <c r="DO155" s="373">
        <v>-1.0699999999987995</v>
      </c>
      <c r="DP155" s="372">
        <v>-197019.49000000022</v>
      </c>
      <c r="DQ155" s="373"/>
      <c r="DR155" s="378"/>
    </row>
    <row r="156" spans="1:131" ht="14.25">
      <c r="A156" s="371">
        <v>842</v>
      </c>
      <c r="B156" s="381">
        <v>9163080</v>
      </c>
      <c r="C156" s="68">
        <v>3080</v>
      </c>
      <c r="D156" s="68"/>
      <c r="E156" s="120" t="s">
        <v>194</v>
      </c>
      <c r="F156" s="120"/>
      <c r="G156" s="120"/>
      <c r="H156" s="120"/>
      <c r="I156" s="372">
        <v>143612.37000000002</v>
      </c>
      <c r="J156" s="372">
        <v>1864.0900000000001</v>
      </c>
      <c r="K156" s="372">
        <v>0</v>
      </c>
      <c r="L156" s="372">
        <v>4224.7199999999993</v>
      </c>
      <c r="M156" s="372">
        <v>0</v>
      </c>
      <c r="N156" s="372">
        <v>0</v>
      </c>
      <c r="O156" s="372">
        <v>149701.18000000002</v>
      </c>
      <c r="P156" s="372"/>
      <c r="Q156" s="372">
        <v>650887</v>
      </c>
      <c r="R156" s="372">
        <v>0</v>
      </c>
      <c r="S156" s="372">
        <v>34817</v>
      </c>
      <c r="T156" s="372">
        <v>0</v>
      </c>
      <c r="U156" s="372">
        <v>22840</v>
      </c>
      <c r="V156" s="372">
        <v>32896</v>
      </c>
      <c r="W156" s="372">
        <v>0</v>
      </c>
      <c r="X156" s="372">
        <v>0</v>
      </c>
      <c r="Y156" s="372">
        <v>0</v>
      </c>
      <c r="Z156" s="372">
        <v>0</v>
      </c>
      <c r="AA156" s="372">
        <v>0</v>
      </c>
      <c r="AB156" s="372">
        <v>0</v>
      </c>
      <c r="AC156" s="372">
        <v>9200</v>
      </c>
      <c r="AD156" s="372">
        <v>0</v>
      </c>
      <c r="AE156" s="372">
        <v>0</v>
      </c>
      <c r="AF156" s="372">
        <v>0</v>
      </c>
      <c r="AG156" s="372">
        <v>0</v>
      </c>
      <c r="AH156" s="372">
        <v>0</v>
      </c>
      <c r="AI156" s="372">
        <v>0</v>
      </c>
      <c r="AJ156" s="372">
        <v>0</v>
      </c>
      <c r="AK156" s="372">
        <v>0</v>
      </c>
      <c r="AL156" s="372">
        <v>750640</v>
      </c>
      <c r="AM156" s="372"/>
      <c r="AN156" s="372">
        <v>409459</v>
      </c>
      <c r="AO156" s="372">
        <v>6000</v>
      </c>
      <c r="AP156" s="372">
        <v>134248</v>
      </c>
      <c r="AQ156" s="372">
        <v>17194</v>
      </c>
      <c r="AR156" s="372">
        <v>40113</v>
      </c>
      <c r="AS156" s="372">
        <v>0</v>
      </c>
      <c r="AT156" s="372">
        <v>13386</v>
      </c>
      <c r="AU156" s="372">
        <v>3434</v>
      </c>
      <c r="AV156" s="372">
        <v>2600</v>
      </c>
      <c r="AW156" s="372">
        <v>7297</v>
      </c>
      <c r="AX156" s="372">
        <v>0</v>
      </c>
      <c r="AY156" s="372">
        <v>12326</v>
      </c>
      <c r="AZ156" s="372">
        <v>1800</v>
      </c>
      <c r="BA156" s="372">
        <v>2852</v>
      </c>
      <c r="BB156" s="372">
        <v>1500</v>
      </c>
      <c r="BC156" s="372">
        <v>9000</v>
      </c>
      <c r="BD156" s="372">
        <v>12600</v>
      </c>
      <c r="BE156" s="372">
        <v>10310</v>
      </c>
      <c r="BF156" s="372">
        <v>27464</v>
      </c>
      <c r="BG156" s="372">
        <v>3043</v>
      </c>
      <c r="BH156" s="372">
        <v>0</v>
      </c>
      <c r="BI156" s="372">
        <v>5750</v>
      </c>
      <c r="BJ156" s="372">
        <v>5750</v>
      </c>
      <c r="BK156" s="372">
        <v>0</v>
      </c>
      <c r="BL156" s="372">
        <v>1000</v>
      </c>
      <c r="BM156" s="372">
        <v>7288</v>
      </c>
      <c r="BN156" s="372">
        <v>0</v>
      </c>
      <c r="BO156" s="372">
        <v>2363</v>
      </c>
      <c r="BP156" s="372">
        <v>5454</v>
      </c>
      <c r="BQ156" s="372">
        <v>0</v>
      </c>
      <c r="BR156" s="372">
        <v>27267</v>
      </c>
      <c r="BS156" s="372">
        <v>0</v>
      </c>
      <c r="BT156" s="372">
        <v>19071</v>
      </c>
      <c r="BU156" s="372">
        <v>14930</v>
      </c>
      <c r="BV156" s="372">
        <v>0</v>
      </c>
      <c r="BW156" s="372">
        <v>0</v>
      </c>
      <c r="BX156" s="372">
        <v>0</v>
      </c>
      <c r="BY156" s="372">
        <v>0</v>
      </c>
      <c r="BZ156" s="372">
        <v>0</v>
      </c>
      <c r="CA156" s="372">
        <v>803499</v>
      </c>
      <c r="CB156" s="372"/>
      <c r="CC156" s="372">
        <v>5148</v>
      </c>
      <c r="CD156" s="372">
        <v>0</v>
      </c>
      <c r="CE156" s="372">
        <v>0</v>
      </c>
      <c r="CF156" s="372">
        <v>5148</v>
      </c>
      <c r="CG156" s="372"/>
      <c r="CH156" s="372">
        <v>0</v>
      </c>
      <c r="CI156" s="372">
        <v>9373</v>
      </c>
      <c r="CJ156" s="372">
        <v>0</v>
      </c>
      <c r="CK156" s="372">
        <v>0</v>
      </c>
      <c r="CL156" s="372">
        <v>0</v>
      </c>
      <c r="CM156" s="372">
        <v>0</v>
      </c>
      <c r="CN156" s="372">
        <v>0</v>
      </c>
      <c r="CO156" s="372">
        <v>0</v>
      </c>
      <c r="CP156" s="372">
        <v>9373</v>
      </c>
      <c r="CQ156" s="372"/>
      <c r="CR156" s="372">
        <v>92617.460000000021</v>
      </c>
      <c r="CS156" s="372">
        <v>0</v>
      </c>
      <c r="CT156" s="372">
        <v>0</v>
      </c>
      <c r="CU156" s="372">
        <v>-0.28000000000065484</v>
      </c>
      <c r="CV156" s="372">
        <v>0</v>
      </c>
      <c r="CW156" s="372">
        <v>0</v>
      </c>
      <c r="CX156" s="372">
        <v>92617.180000000022</v>
      </c>
      <c r="CY156" s="372"/>
      <c r="CZ156" s="372"/>
      <c r="DA156" s="372"/>
      <c r="DB156" s="372"/>
      <c r="DC156" s="372"/>
      <c r="DD156" s="372"/>
      <c r="DE156" s="372"/>
      <c r="DF156" s="372"/>
      <c r="DG156" s="117"/>
      <c r="DH156" s="374"/>
      <c r="DI156" s="117"/>
      <c r="DJ156" s="374"/>
      <c r="DK156" s="372">
        <v>72221.009999999849</v>
      </c>
      <c r="DL156" s="372">
        <v>-510.84</v>
      </c>
      <c r="DM156" s="372">
        <v>71710.169999999853</v>
      </c>
      <c r="DN156" s="372">
        <v>-22527.990000000151</v>
      </c>
      <c r="DO156" s="372">
        <v>-510.84</v>
      </c>
      <c r="DP156" s="372">
        <v>-23038.830000000151</v>
      </c>
      <c r="DQ156" s="373"/>
      <c r="DR156" s="372"/>
      <c r="DS156" s="372"/>
      <c r="DT156" s="372"/>
      <c r="DU156" s="372"/>
      <c r="DV156" s="372"/>
      <c r="DW156" s="372"/>
      <c r="DX156" s="373"/>
      <c r="DY156" s="372"/>
      <c r="DZ156" s="378"/>
      <c r="EA156" s="378"/>
    </row>
    <row r="157" spans="1:131" ht="15">
      <c r="A157" s="371">
        <v>781</v>
      </c>
      <c r="B157" s="381">
        <v>9162137</v>
      </c>
      <c r="C157" s="68">
        <v>2137</v>
      </c>
      <c r="D157" s="120"/>
      <c r="E157" s="120" t="s">
        <v>244</v>
      </c>
      <c r="F157" s="120"/>
      <c r="G157" s="120"/>
      <c r="H157" s="68"/>
      <c r="I157" s="372">
        <v>126363.69</v>
      </c>
      <c r="J157" s="372">
        <v>2587</v>
      </c>
      <c r="K157" s="372">
        <v>0</v>
      </c>
      <c r="L157" s="372">
        <v>4180.25</v>
      </c>
      <c r="M157" s="372">
        <v>0</v>
      </c>
      <c r="N157" s="372">
        <v>0</v>
      </c>
      <c r="O157" s="372">
        <v>133130.94</v>
      </c>
      <c r="P157" s="379"/>
      <c r="Q157" s="372">
        <v>1101567</v>
      </c>
      <c r="R157" s="372">
        <v>0</v>
      </c>
      <c r="S157" s="372">
        <v>215017</v>
      </c>
      <c r="T157" s="372">
        <v>0</v>
      </c>
      <c r="U157" s="372">
        <v>25370</v>
      </c>
      <c r="V157" s="372">
        <v>38770</v>
      </c>
      <c r="W157" s="372">
        <v>0</v>
      </c>
      <c r="X157" s="372">
        <v>675</v>
      </c>
      <c r="Y157" s="372">
        <v>27000</v>
      </c>
      <c r="Z157" s="372">
        <v>0</v>
      </c>
      <c r="AA157" s="372">
        <v>0</v>
      </c>
      <c r="AB157" s="372">
        <v>0</v>
      </c>
      <c r="AC157" s="372">
        <v>20000</v>
      </c>
      <c r="AD157" s="372">
        <v>0</v>
      </c>
      <c r="AE157" s="372">
        <v>0</v>
      </c>
      <c r="AF157" s="372">
        <v>0</v>
      </c>
      <c r="AG157" s="372">
        <v>0</v>
      </c>
      <c r="AH157" s="372">
        <v>0</v>
      </c>
      <c r="AI157" s="372">
        <v>0</v>
      </c>
      <c r="AJ157" s="372">
        <v>0</v>
      </c>
      <c r="AK157" s="372">
        <v>0</v>
      </c>
      <c r="AL157" s="372">
        <v>1428399</v>
      </c>
      <c r="AM157" s="379"/>
      <c r="AN157" s="372">
        <v>704144</v>
      </c>
      <c r="AO157" s="372">
        <v>10000</v>
      </c>
      <c r="AP157" s="372">
        <v>378609</v>
      </c>
      <c r="AQ157" s="372">
        <v>0</v>
      </c>
      <c r="AR157" s="372">
        <v>57594</v>
      </c>
      <c r="AS157" s="372">
        <v>0</v>
      </c>
      <c r="AT157" s="372">
        <v>56058</v>
      </c>
      <c r="AU157" s="372">
        <v>4300</v>
      </c>
      <c r="AV157" s="372">
        <v>7000</v>
      </c>
      <c r="AW157" s="372">
        <v>8499</v>
      </c>
      <c r="AX157" s="372">
        <v>1990</v>
      </c>
      <c r="AY157" s="372">
        <v>21237</v>
      </c>
      <c r="AZ157" s="372">
        <v>11498</v>
      </c>
      <c r="BA157" s="372">
        <v>38380</v>
      </c>
      <c r="BB157" s="372">
        <v>6000</v>
      </c>
      <c r="BC157" s="372">
        <v>22000</v>
      </c>
      <c r="BD157" s="372">
        <v>23702</v>
      </c>
      <c r="BE157" s="372">
        <v>2500</v>
      </c>
      <c r="BF157" s="372">
        <v>55878</v>
      </c>
      <c r="BG157" s="372">
        <v>2500</v>
      </c>
      <c r="BH157" s="372">
        <v>0</v>
      </c>
      <c r="BI157" s="372">
        <v>2500</v>
      </c>
      <c r="BJ157" s="372">
        <v>2500</v>
      </c>
      <c r="BK157" s="372">
        <v>0</v>
      </c>
      <c r="BL157" s="372">
        <v>0</v>
      </c>
      <c r="BM157" s="372">
        <v>6936</v>
      </c>
      <c r="BN157" s="372">
        <v>0</v>
      </c>
      <c r="BO157" s="372">
        <v>7500</v>
      </c>
      <c r="BP157" s="372">
        <v>9794</v>
      </c>
      <c r="BQ157" s="372">
        <v>0</v>
      </c>
      <c r="BR157" s="372">
        <v>46408</v>
      </c>
      <c r="BS157" s="372">
        <v>10000</v>
      </c>
      <c r="BT157" s="372">
        <v>32632</v>
      </c>
      <c r="BU157" s="372">
        <v>29296</v>
      </c>
      <c r="BV157" s="372">
        <v>0</v>
      </c>
      <c r="BW157" s="372">
        <v>0</v>
      </c>
      <c r="BX157" s="372">
        <v>0</v>
      </c>
      <c r="BY157" s="372">
        <v>0</v>
      </c>
      <c r="BZ157" s="372">
        <v>0</v>
      </c>
      <c r="CA157" s="372">
        <v>1559455</v>
      </c>
      <c r="CB157" s="379"/>
      <c r="CC157" s="372">
        <v>5969</v>
      </c>
      <c r="CD157" s="372">
        <v>0</v>
      </c>
      <c r="CE157" s="372">
        <v>0</v>
      </c>
      <c r="CF157" s="372">
        <v>5969</v>
      </c>
      <c r="CG157" s="379"/>
      <c r="CH157" s="372">
        <v>0</v>
      </c>
      <c r="CI157" s="372">
        <v>10149</v>
      </c>
      <c r="CJ157" s="372">
        <v>0</v>
      </c>
      <c r="CK157" s="372">
        <v>0</v>
      </c>
      <c r="CL157" s="372">
        <v>0</v>
      </c>
      <c r="CM157" s="372">
        <v>0</v>
      </c>
      <c r="CN157" s="372">
        <v>0</v>
      </c>
      <c r="CO157" s="372">
        <v>0</v>
      </c>
      <c r="CP157" s="372">
        <v>10149</v>
      </c>
      <c r="CQ157" s="380"/>
      <c r="CR157" s="372">
        <v>-2105.3099999999977</v>
      </c>
      <c r="CS157" s="372">
        <v>0</v>
      </c>
      <c r="CT157" s="372">
        <v>0</v>
      </c>
      <c r="CU157" s="372">
        <v>0.25</v>
      </c>
      <c r="CV157" s="372">
        <v>0</v>
      </c>
      <c r="CW157" s="372">
        <v>0</v>
      </c>
      <c r="CX157" s="372">
        <v>-2105.0599999999977</v>
      </c>
      <c r="CY157" s="372"/>
      <c r="CZ157" s="117"/>
      <c r="DA157" s="374"/>
      <c r="DB157" s="117"/>
      <c r="DC157" s="374"/>
      <c r="DD157" s="375"/>
      <c r="DE157" s="117"/>
      <c r="DF157" s="117"/>
      <c r="DG157" s="372"/>
      <c r="DH157" s="376"/>
      <c r="DI157" s="377"/>
      <c r="DJ157" s="372"/>
      <c r="DK157" s="372">
        <v>-63979.909999999902</v>
      </c>
      <c r="DL157" s="372">
        <v>23399.9</v>
      </c>
      <c r="DM157" s="372">
        <v>-40580.0099999999</v>
      </c>
      <c r="DN157" s="372">
        <v>-109361.9099999999</v>
      </c>
      <c r="DO157" s="372">
        <v>-9.9999999998544808E-2</v>
      </c>
      <c r="DP157" s="372">
        <v>-109362.00999999989</v>
      </c>
      <c r="DQ157" s="373"/>
      <c r="DR157" s="372"/>
      <c r="DS157" s="378"/>
      <c r="DT157" s="378"/>
    </row>
    <row r="158" spans="1:131" ht="14.25">
      <c r="A158" s="371"/>
      <c r="B158" s="68"/>
      <c r="C158" s="68"/>
      <c r="D158" s="120"/>
      <c r="E158" s="120"/>
      <c r="F158" s="120"/>
      <c r="G158" s="120"/>
      <c r="H158" s="68"/>
      <c r="I158" s="372"/>
      <c r="J158" s="372"/>
      <c r="K158" s="372"/>
      <c r="L158" s="372"/>
      <c r="M158" s="372"/>
      <c r="N158" s="372"/>
      <c r="O158" s="372"/>
      <c r="P158" s="372"/>
      <c r="Q158" s="372"/>
      <c r="R158" s="372"/>
      <c r="S158" s="372"/>
      <c r="T158" s="372"/>
      <c r="U158" s="372"/>
      <c r="V158" s="372"/>
      <c r="W158" s="372"/>
      <c r="X158" s="372"/>
      <c r="Y158" s="372"/>
      <c r="Z158" s="372"/>
      <c r="AA158" s="372"/>
      <c r="AB158" s="372"/>
      <c r="AC158" s="372"/>
      <c r="AD158" s="372"/>
      <c r="AE158" s="372"/>
      <c r="AF158" s="372"/>
      <c r="AG158" s="372"/>
      <c r="AH158" s="372"/>
      <c r="AI158" s="372"/>
      <c r="AJ158" s="372"/>
      <c r="AK158" s="372"/>
      <c r="AL158" s="372"/>
      <c r="AM158" s="372"/>
      <c r="AN158" s="372"/>
      <c r="AO158" s="372"/>
      <c r="AP158" s="372"/>
      <c r="AQ158" s="372"/>
      <c r="AR158" s="372"/>
      <c r="AS158" s="372"/>
      <c r="AT158" s="372"/>
      <c r="AU158" s="372"/>
      <c r="AV158" s="372"/>
      <c r="AW158" s="372"/>
      <c r="AX158" s="372"/>
      <c r="AY158" s="372"/>
      <c r="AZ158" s="372"/>
      <c r="BA158" s="372"/>
      <c r="BB158" s="372"/>
      <c r="BC158" s="372"/>
      <c r="BD158" s="372"/>
      <c r="BE158" s="372"/>
      <c r="BF158" s="372"/>
      <c r="BG158" s="372"/>
      <c r="BH158" s="372"/>
      <c r="BI158" s="372"/>
      <c r="BJ158" s="372"/>
      <c r="BK158" s="372"/>
      <c r="BL158" s="372"/>
      <c r="BM158" s="372"/>
      <c r="BN158" s="372"/>
      <c r="BO158" s="372"/>
      <c r="BP158" s="372"/>
      <c r="BQ158" s="372"/>
      <c r="BR158" s="372"/>
      <c r="BS158" s="372"/>
      <c r="BT158" s="372"/>
      <c r="BU158" s="372"/>
      <c r="BV158" s="372"/>
      <c r="BW158" s="372"/>
      <c r="BX158" s="372"/>
      <c r="BY158" s="372"/>
      <c r="BZ158" s="372"/>
      <c r="CA158" s="372"/>
      <c r="CB158" s="372"/>
      <c r="CC158" s="372"/>
      <c r="CD158" s="372"/>
      <c r="CE158" s="372"/>
      <c r="CF158" s="372"/>
      <c r="CG158" s="372"/>
      <c r="CH158" s="372"/>
      <c r="CI158" s="372"/>
      <c r="CJ158" s="372"/>
      <c r="CK158" s="372"/>
      <c r="CL158" s="372"/>
      <c r="CM158" s="372"/>
      <c r="CN158" s="372"/>
      <c r="CO158" s="372"/>
      <c r="CP158" s="372"/>
      <c r="CQ158" s="372"/>
      <c r="CR158" s="372"/>
      <c r="CS158" s="372"/>
      <c r="CT158" s="372"/>
      <c r="CU158" s="372"/>
      <c r="CV158" s="372"/>
      <c r="CW158" s="372"/>
      <c r="CX158" s="372"/>
      <c r="CY158" s="372"/>
      <c r="CZ158" s="117"/>
      <c r="DA158" s="374"/>
      <c r="DB158" s="117"/>
      <c r="DC158" s="374"/>
      <c r="DD158" s="375"/>
      <c r="DE158" s="117"/>
      <c r="DF158" s="117"/>
      <c r="DG158" s="372"/>
      <c r="DH158" s="376"/>
      <c r="DI158" s="377"/>
      <c r="DJ158" s="372"/>
      <c r="DK158" s="372"/>
      <c r="DL158" s="372"/>
      <c r="DM158" s="372"/>
      <c r="DN158" s="372"/>
      <c r="DO158" s="372"/>
      <c r="DP158" s="372"/>
      <c r="DQ158" s="373"/>
      <c r="DR158" s="372"/>
      <c r="DS158" s="378"/>
      <c r="DT158" s="378"/>
    </row>
    <row r="159" spans="1:131" ht="14.25">
      <c r="A159" s="371"/>
      <c r="B159" s="68"/>
      <c r="C159" s="68"/>
      <c r="D159" s="120"/>
      <c r="E159" s="120"/>
      <c r="F159" s="120"/>
      <c r="G159" s="120"/>
      <c r="H159" s="68"/>
      <c r="I159" s="372"/>
      <c r="J159" s="372"/>
      <c r="K159" s="372"/>
      <c r="L159" s="372"/>
      <c r="M159" s="372"/>
      <c r="N159" s="372"/>
      <c r="O159" s="372"/>
      <c r="P159" s="372"/>
      <c r="Q159" s="372"/>
      <c r="R159" s="372"/>
      <c r="S159" s="372"/>
      <c r="T159" s="372"/>
      <c r="U159" s="372"/>
      <c r="V159" s="372"/>
      <c r="W159" s="372"/>
      <c r="X159" s="372"/>
      <c r="Y159" s="372"/>
      <c r="Z159" s="372"/>
      <c r="AA159" s="372"/>
      <c r="AB159" s="372"/>
      <c r="AC159" s="372"/>
      <c r="AD159" s="372"/>
      <c r="AE159" s="372"/>
      <c r="AF159" s="372"/>
      <c r="AG159" s="372"/>
      <c r="AH159" s="372"/>
      <c r="AI159" s="372"/>
      <c r="AJ159" s="372"/>
      <c r="AK159" s="372"/>
      <c r="AL159" s="372"/>
      <c r="AM159" s="372"/>
      <c r="AN159" s="372"/>
      <c r="AO159" s="372"/>
      <c r="AP159" s="372"/>
      <c r="AQ159" s="372"/>
      <c r="AR159" s="372"/>
      <c r="AS159" s="372"/>
      <c r="AT159" s="372"/>
      <c r="AU159" s="372"/>
      <c r="AV159" s="372"/>
      <c r="AW159" s="372"/>
      <c r="AX159" s="372"/>
      <c r="AY159" s="372"/>
      <c r="AZ159" s="372"/>
      <c r="BA159" s="372"/>
      <c r="BB159" s="372"/>
      <c r="BC159" s="372"/>
      <c r="BD159" s="372"/>
      <c r="BE159" s="372"/>
      <c r="BF159" s="372"/>
      <c r="BG159" s="372"/>
      <c r="BH159" s="372"/>
      <c r="BI159" s="372"/>
      <c r="BJ159" s="372"/>
      <c r="BK159" s="372"/>
      <c r="BL159" s="372"/>
      <c r="BM159" s="372"/>
      <c r="BN159" s="372"/>
      <c r="BO159" s="372"/>
      <c r="BP159" s="372"/>
      <c r="BQ159" s="372"/>
      <c r="BR159" s="372"/>
      <c r="BS159" s="372"/>
      <c r="BT159" s="372"/>
      <c r="BU159" s="372"/>
      <c r="BV159" s="372"/>
      <c r="BW159" s="372"/>
      <c r="BX159" s="372"/>
      <c r="BY159" s="372"/>
      <c r="BZ159" s="372"/>
      <c r="CA159" s="372"/>
      <c r="CB159" s="372"/>
      <c r="CC159" s="372"/>
      <c r="CD159" s="372"/>
      <c r="CE159" s="372"/>
      <c r="CF159" s="372"/>
      <c r="CG159" s="372"/>
      <c r="CH159" s="372"/>
      <c r="CI159" s="372"/>
      <c r="CJ159" s="372"/>
      <c r="CK159" s="372"/>
      <c r="CL159" s="372"/>
      <c r="CM159" s="372"/>
      <c r="CN159" s="372"/>
      <c r="CO159" s="372"/>
      <c r="CP159" s="372"/>
      <c r="CQ159" s="372"/>
      <c r="CR159" s="372"/>
      <c r="CS159" s="372"/>
      <c r="CT159" s="372"/>
      <c r="CU159" s="372"/>
      <c r="CV159" s="372"/>
      <c r="CW159" s="372"/>
      <c r="CX159" s="372"/>
      <c r="CY159" s="372"/>
      <c r="CZ159" s="117"/>
      <c r="DA159" s="374"/>
      <c r="DB159" s="117"/>
      <c r="DC159" s="374"/>
      <c r="DD159" s="375"/>
      <c r="DE159" s="117"/>
      <c r="DF159" s="117"/>
      <c r="DG159" s="372"/>
      <c r="DH159" s="376"/>
      <c r="DI159" s="377"/>
      <c r="DJ159" s="372"/>
      <c r="DK159" s="372"/>
      <c r="DL159" s="372"/>
      <c r="DM159" s="372"/>
      <c r="DN159" s="372"/>
      <c r="DO159" s="372"/>
      <c r="DP159" s="372"/>
      <c r="DQ159" s="373"/>
      <c r="DR159" s="372"/>
      <c r="DS159" s="378"/>
      <c r="DT159" s="378"/>
    </row>
    <row r="160" spans="1:131" ht="14.25">
      <c r="A160" s="371"/>
      <c r="B160" s="68"/>
      <c r="C160" s="68"/>
      <c r="D160" s="120"/>
      <c r="E160" s="120"/>
      <c r="F160" s="120"/>
      <c r="G160" s="120"/>
      <c r="H160" s="68"/>
      <c r="I160" s="372"/>
      <c r="J160" s="372"/>
      <c r="K160" s="372"/>
      <c r="L160" s="372"/>
      <c r="M160" s="372"/>
      <c r="N160" s="372"/>
      <c r="O160" s="372"/>
      <c r="P160" s="372"/>
      <c r="Q160" s="372"/>
      <c r="R160" s="372"/>
      <c r="S160" s="372"/>
      <c r="T160" s="372"/>
      <c r="U160" s="372"/>
      <c r="V160" s="372"/>
      <c r="W160" s="372"/>
      <c r="X160" s="372"/>
      <c r="Y160" s="372"/>
      <c r="Z160" s="372"/>
      <c r="AA160" s="372"/>
      <c r="AB160" s="372"/>
      <c r="AC160" s="372"/>
      <c r="AD160" s="372"/>
      <c r="AE160" s="372"/>
      <c r="AF160" s="372"/>
      <c r="AG160" s="372"/>
      <c r="AH160" s="372"/>
      <c r="AI160" s="372"/>
      <c r="AJ160" s="372"/>
      <c r="AK160" s="372"/>
      <c r="AL160" s="372"/>
      <c r="AM160" s="372"/>
      <c r="AN160" s="372"/>
      <c r="AO160" s="372"/>
      <c r="AP160" s="372"/>
      <c r="AQ160" s="372"/>
      <c r="AR160" s="372"/>
      <c r="AS160" s="372"/>
      <c r="AT160" s="372"/>
      <c r="AU160" s="372"/>
      <c r="AV160" s="372"/>
      <c r="AW160" s="372"/>
      <c r="AX160" s="372"/>
      <c r="AY160" s="372"/>
      <c r="AZ160" s="372"/>
      <c r="BA160" s="372"/>
      <c r="BB160" s="372"/>
      <c r="BC160" s="372"/>
      <c r="BD160" s="372"/>
      <c r="BE160" s="372"/>
      <c r="BF160" s="372"/>
      <c r="BG160" s="372"/>
      <c r="BH160" s="372"/>
      <c r="BI160" s="372"/>
      <c r="BJ160" s="372"/>
      <c r="BK160" s="372"/>
      <c r="BL160" s="372"/>
      <c r="BM160" s="372"/>
      <c r="BN160" s="372"/>
      <c r="BO160" s="372"/>
      <c r="BP160" s="372"/>
      <c r="BQ160" s="372"/>
      <c r="BR160" s="372"/>
      <c r="BS160" s="372"/>
      <c r="BT160" s="372"/>
      <c r="BU160" s="372"/>
      <c r="BV160" s="372"/>
      <c r="BW160" s="372"/>
      <c r="BX160" s="372"/>
      <c r="BY160" s="372"/>
      <c r="BZ160" s="372"/>
      <c r="CA160" s="372"/>
      <c r="CB160" s="372"/>
      <c r="CC160" s="372"/>
      <c r="CD160" s="372"/>
      <c r="CE160" s="372"/>
      <c r="CF160" s="372"/>
      <c r="CG160" s="372"/>
      <c r="CH160" s="372"/>
      <c r="CI160" s="372"/>
      <c r="CJ160" s="372"/>
      <c r="CK160" s="372"/>
      <c r="CL160" s="372"/>
      <c r="CM160" s="372"/>
      <c r="CN160" s="372"/>
      <c r="CO160" s="372"/>
      <c r="CP160" s="372"/>
      <c r="CQ160" s="372"/>
      <c r="CR160" s="372"/>
      <c r="CS160" s="372"/>
      <c r="CT160" s="372"/>
      <c r="CU160" s="372"/>
      <c r="CV160" s="372"/>
      <c r="CW160" s="372"/>
      <c r="CX160" s="372"/>
      <c r="CY160" s="372"/>
      <c r="CZ160" s="117"/>
      <c r="DA160" s="374"/>
      <c r="DB160" s="117"/>
      <c r="DC160" s="374"/>
      <c r="DD160" s="375"/>
      <c r="DE160" s="117"/>
      <c r="DF160" s="117"/>
      <c r="DG160" s="372"/>
      <c r="DH160" s="376"/>
      <c r="DI160" s="377"/>
      <c r="DJ160" s="372"/>
      <c r="DK160" s="372"/>
      <c r="DL160" s="372"/>
      <c r="DM160" s="372"/>
      <c r="DN160" s="372"/>
      <c r="DO160" s="372"/>
      <c r="DP160" s="372"/>
      <c r="DQ160" s="373"/>
      <c r="DR160" s="372"/>
      <c r="DS160" s="378"/>
      <c r="DT160" s="378"/>
    </row>
    <row r="161" spans="1:124" ht="15">
      <c r="A161" s="371"/>
      <c r="B161" s="68"/>
      <c r="C161" s="68"/>
      <c r="D161" s="120"/>
      <c r="E161" s="120"/>
      <c r="F161" s="120"/>
      <c r="G161" s="120"/>
      <c r="H161" s="68"/>
      <c r="I161" s="372"/>
      <c r="J161" s="372"/>
      <c r="K161" s="372"/>
      <c r="L161" s="372"/>
      <c r="M161" s="372"/>
      <c r="N161" s="372"/>
      <c r="O161" s="372"/>
      <c r="P161" s="379"/>
      <c r="Q161" s="383"/>
      <c r="R161" s="383"/>
      <c r="S161" s="383"/>
      <c r="T161" s="383"/>
      <c r="U161" s="383"/>
      <c r="V161" s="383"/>
      <c r="W161" s="383"/>
      <c r="X161" s="383"/>
      <c r="Y161" s="383"/>
      <c r="Z161" s="383"/>
      <c r="AA161" s="383"/>
      <c r="AB161" s="383"/>
      <c r="AC161" s="383"/>
      <c r="AD161" s="383"/>
      <c r="AE161" s="383"/>
      <c r="AF161" s="383"/>
      <c r="AG161" s="383"/>
      <c r="AH161" s="383"/>
      <c r="AI161" s="383"/>
      <c r="AJ161" s="383"/>
      <c r="AK161" s="383"/>
      <c r="AL161" s="372"/>
      <c r="AM161" s="379"/>
      <c r="AN161" s="383"/>
      <c r="AO161" s="383"/>
      <c r="AP161" s="383"/>
      <c r="AQ161" s="383"/>
      <c r="AR161" s="383"/>
      <c r="AS161" s="383"/>
      <c r="AT161" s="383"/>
      <c r="AU161" s="383"/>
      <c r="AV161" s="383"/>
      <c r="AW161" s="383"/>
      <c r="AX161" s="383"/>
      <c r="AY161" s="383"/>
      <c r="AZ161" s="383"/>
      <c r="BA161" s="383"/>
      <c r="BB161" s="383"/>
      <c r="BC161" s="383"/>
      <c r="BD161" s="383"/>
      <c r="BE161" s="383"/>
      <c r="BF161" s="383"/>
      <c r="BG161" s="383"/>
      <c r="BH161" s="383"/>
      <c r="BI161" s="383"/>
      <c r="BJ161" s="383"/>
      <c r="BK161" s="383"/>
      <c r="BL161" s="383"/>
      <c r="BM161" s="383"/>
      <c r="BN161" s="383"/>
      <c r="BO161" s="383"/>
      <c r="BP161" s="383"/>
      <c r="BQ161" s="383"/>
      <c r="BR161" s="383"/>
      <c r="BS161" s="383"/>
      <c r="BT161" s="383"/>
      <c r="BU161" s="383"/>
      <c r="BV161" s="383"/>
      <c r="BW161" s="383"/>
      <c r="BX161" s="383"/>
      <c r="BY161" s="383"/>
      <c r="BZ161" s="383"/>
      <c r="CA161" s="372"/>
      <c r="CB161" s="379"/>
      <c r="CC161" s="383"/>
      <c r="CD161" s="383"/>
      <c r="CE161" s="383"/>
      <c r="CF161" s="372"/>
      <c r="CG161" s="379"/>
      <c r="CH161" s="383"/>
      <c r="CI161" s="383"/>
      <c r="CJ161" s="383"/>
      <c r="CK161" s="383"/>
      <c r="CL161" s="383"/>
      <c r="CM161" s="383"/>
      <c r="CN161" s="383"/>
      <c r="CO161" s="383"/>
      <c r="CP161" s="372"/>
      <c r="CQ161" s="380"/>
      <c r="CR161" s="383"/>
      <c r="CS161" s="383"/>
      <c r="CT161" s="372"/>
      <c r="CU161" s="383"/>
      <c r="CV161" s="372"/>
      <c r="CW161" s="383"/>
      <c r="CX161" s="372"/>
      <c r="CY161" s="372"/>
      <c r="CZ161" s="117"/>
      <c r="DA161" s="374"/>
      <c r="DB161" s="117"/>
      <c r="DC161" s="374"/>
      <c r="DD161" s="375"/>
      <c r="DE161" s="117"/>
      <c r="DF161" s="117"/>
      <c r="DG161" s="372"/>
      <c r="DH161" s="376"/>
      <c r="DI161" s="377"/>
      <c r="DJ161" s="372"/>
      <c r="DK161" s="372"/>
      <c r="DL161" s="372"/>
      <c r="DM161" s="372"/>
      <c r="DN161" s="372"/>
      <c r="DO161" s="372"/>
      <c r="DP161" s="372"/>
      <c r="DQ161" s="373"/>
      <c r="DR161" s="372"/>
      <c r="DS161" s="378"/>
      <c r="DT161" s="378"/>
    </row>
    <row r="162" spans="1:124" ht="14.25">
      <c r="A162" s="371"/>
      <c r="B162" s="68"/>
      <c r="C162" s="68"/>
      <c r="D162" s="120"/>
      <c r="E162" s="120"/>
      <c r="F162" s="120"/>
      <c r="G162" s="120"/>
      <c r="H162" s="68"/>
      <c r="I162" s="372"/>
      <c r="J162" s="372"/>
      <c r="K162" s="372"/>
      <c r="L162" s="372"/>
      <c r="M162" s="372"/>
      <c r="N162" s="372"/>
      <c r="O162" s="372"/>
      <c r="P162" s="372"/>
      <c r="Q162" s="372"/>
      <c r="R162" s="372"/>
      <c r="S162" s="372"/>
      <c r="T162" s="372"/>
      <c r="U162" s="372"/>
      <c r="V162" s="372"/>
      <c r="W162" s="372"/>
      <c r="X162" s="372"/>
      <c r="Y162" s="372"/>
      <c r="Z162" s="372"/>
      <c r="AA162" s="372"/>
      <c r="AB162" s="372"/>
      <c r="AC162" s="372"/>
      <c r="AD162" s="372"/>
      <c r="AE162" s="372"/>
      <c r="AF162" s="372"/>
      <c r="AG162" s="372"/>
      <c r="AH162" s="372"/>
      <c r="AI162" s="372"/>
      <c r="AJ162" s="372"/>
      <c r="AK162" s="372"/>
      <c r="AL162" s="372"/>
      <c r="AM162" s="372"/>
      <c r="AN162" s="372"/>
      <c r="AO162" s="372"/>
      <c r="AP162" s="372"/>
      <c r="AQ162" s="372"/>
      <c r="AR162" s="372"/>
      <c r="AS162" s="372"/>
      <c r="AT162" s="372"/>
      <c r="AU162" s="372"/>
      <c r="AV162" s="372"/>
      <c r="AW162" s="372"/>
      <c r="AX162" s="372"/>
      <c r="AY162" s="372"/>
      <c r="AZ162" s="372"/>
      <c r="BA162" s="372"/>
      <c r="BB162" s="372"/>
      <c r="BC162" s="372"/>
      <c r="BD162" s="372"/>
      <c r="BE162" s="372"/>
      <c r="BF162" s="372"/>
      <c r="BG162" s="372"/>
      <c r="BH162" s="372"/>
      <c r="BI162" s="372"/>
      <c r="BJ162" s="372"/>
      <c r="BK162" s="372"/>
      <c r="BL162" s="372"/>
      <c r="BM162" s="372"/>
      <c r="BN162" s="372"/>
      <c r="BO162" s="372"/>
      <c r="BP162" s="372"/>
      <c r="BQ162" s="372"/>
      <c r="BR162" s="372"/>
      <c r="BS162" s="372"/>
      <c r="BT162" s="372"/>
      <c r="BU162" s="372"/>
      <c r="BV162" s="372"/>
      <c r="BW162" s="372"/>
      <c r="BX162" s="372"/>
      <c r="BY162" s="372"/>
      <c r="BZ162" s="372"/>
      <c r="CA162" s="372"/>
      <c r="CB162" s="372"/>
      <c r="CC162" s="372"/>
      <c r="CD162" s="372"/>
      <c r="CE162" s="372"/>
      <c r="CF162" s="372"/>
      <c r="CG162" s="372"/>
      <c r="CH162" s="372"/>
      <c r="CI162" s="372"/>
      <c r="CJ162" s="372"/>
      <c r="CK162" s="372"/>
      <c r="CL162" s="372"/>
      <c r="CM162" s="372"/>
      <c r="CN162" s="372"/>
      <c r="CO162" s="372"/>
      <c r="CP162" s="372"/>
      <c r="CQ162" s="372"/>
      <c r="CR162" s="372"/>
      <c r="CS162" s="372"/>
      <c r="CT162" s="372"/>
      <c r="CU162" s="372"/>
      <c r="CV162" s="372"/>
      <c r="CW162" s="372"/>
      <c r="CX162" s="372"/>
      <c r="CY162" s="372"/>
      <c r="CZ162" s="117"/>
      <c r="DA162" s="374"/>
      <c r="DB162" s="117"/>
      <c r="DC162" s="374"/>
      <c r="DD162" s="375"/>
      <c r="DE162" s="117"/>
      <c r="DF162" s="117"/>
      <c r="DG162" s="372"/>
      <c r="DH162" s="376"/>
      <c r="DI162" s="377"/>
      <c r="DJ162" s="372"/>
      <c r="DK162" s="372"/>
      <c r="DL162" s="372"/>
      <c r="DM162" s="372"/>
      <c r="DN162" s="372"/>
      <c r="DO162" s="372"/>
      <c r="DP162" s="372"/>
      <c r="DQ162" s="373"/>
      <c r="DR162" s="372"/>
      <c r="DS162" s="378"/>
      <c r="DT162" s="378"/>
    </row>
    <row r="163" spans="1:124" ht="14.25">
      <c r="A163" s="371"/>
      <c r="B163" s="68"/>
      <c r="C163" s="68"/>
      <c r="D163" s="120"/>
      <c r="E163" s="120"/>
      <c r="F163" s="120"/>
      <c r="G163" s="120"/>
      <c r="H163" s="68"/>
      <c r="I163" s="372"/>
      <c r="J163" s="372"/>
      <c r="K163" s="372"/>
      <c r="L163" s="372"/>
      <c r="M163" s="372"/>
      <c r="N163" s="372"/>
      <c r="O163" s="372"/>
      <c r="P163" s="372"/>
      <c r="Q163" s="372"/>
      <c r="R163" s="372"/>
      <c r="S163" s="372"/>
      <c r="T163" s="372"/>
      <c r="U163" s="372"/>
      <c r="V163" s="372"/>
      <c r="W163" s="372"/>
      <c r="X163" s="372"/>
      <c r="Y163" s="372"/>
      <c r="Z163" s="372"/>
      <c r="AA163" s="372"/>
      <c r="AB163" s="372"/>
      <c r="AC163" s="372"/>
      <c r="AD163" s="372"/>
      <c r="AE163" s="372"/>
      <c r="AF163" s="372"/>
      <c r="AG163" s="372"/>
      <c r="AH163" s="372"/>
      <c r="AI163" s="372"/>
      <c r="AJ163" s="372"/>
      <c r="AK163" s="372"/>
      <c r="AL163" s="372"/>
      <c r="AM163" s="372"/>
      <c r="AN163" s="372"/>
      <c r="AO163" s="372"/>
      <c r="AP163" s="372"/>
      <c r="AQ163" s="372"/>
      <c r="AR163" s="372"/>
      <c r="AS163" s="372"/>
      <c r="AT163" s="372"/>
      <c r="AU163" s="372"/>
      <c r="AV163" s="372"/>
      <c r="AW163" s="372"/>
      <c r="AX163" s="372"/>
      <c r="AY163" s="372"/>
      <c r="AZ163" s="372"/>
      <c r="BA163" s="372"/>
      <c r="BB163" s="372"/>
      <c r="BC163" s="372"/>
      <c r="BD163" s="372"/>
      <c r="BE163" s="372"/>
      <c r="BF163" s="372"/>
      <c r="BG163" s="372"/>
      <c r="BH163" s="372"/>
      <c r="BI163" s="372"/>
      <c r="BJ163" s="372"/>
      <c r="BK163" s="372"/>
      <c r="BL163" s="372"/>
      <c r="BM163" s="372"/>
      <c r="BN163" s="372"/>
      <c r="BO163" s="372"/>
      <c r="BP163" s="372"/>
      <c r="BQ163" s="372"/>
      <c r="BR163" s="372"/>
      <c r="BS163" s="372"/>
      <c r="BT163" s="372"/>
      <c r="BU163" s="372"/>
      <c r="BV163" s="372"/>
      <c r="BW163" s="372"/>
      <c r="BX163" s="372"/>
      <c r="BY163" s="372"/>
      <c r="BZ163" s="372"/>
      <c r="CA163" s="372"/>
      <c r="CB163" s="372"/>
      <c r="CC163" s="372"/>
      <c r="CD163" s="372"/>
      <c r="CE163" s="372"/>
      <c r="CF163" s="372"/>
      <c r="CG163" s="372"/>
      <c r="CH163" s="372"/>
      <c r="CI163" s="372"/>
      <c r="CJ163" s="372"/>
      <c r="CK163" s="372"/>
      <c r="CL163" s="372"/>
      <c r="CM163" s="372"/>
      <c r="CN163" s="372"/>
      <c r="CO163" s="372"/>
      <c r="CP163" s="372"/>
      <c r="CQ163" s="372"/>
      <c r="CR163" s="372"/>
      <c r="CS163" s="372"/>
      <c r="CT163" s="372"/>
      <c r="CU163" s="372"/>
      <c r="CV163" s="372"/>
      <c r="CW163" s="372"/>
      <c r="CX163" s="372"/>
      <c r="CY163" s="372"/>
      <c r="CZ163" s="117"/>
      <c r="DA163" s="374"/>
      <c r="DB163" s="117"/>
      <c r="DC163" s="374"/>
      <c r="DD163" s="375"/>
      <c r="DE163" s="117"/>
      <c r="DF163" s="117"/>
      <c r="DG163" s="372"/>
      <c r="DH163" s="376"/>
      <c r="DI163" s="377"/>
      <c r="DJ163" s="372"/>
      <c r="DK163" s="372"/>
      <c r="DL163" s="372"/>
      <c r="DM163" s="372"/>
      <c r="DN163" s="372"/>
      <c r="DO163" s="372"/>
      <c r="DP163" s="372"/>
      <c r="DQ163" s="373"/>
      <c r="DR163" s="372"/>
      <c r="DS163" s="378"/>
      <c r="DT163" s="378"/>
    </row>
    <row r="164" spans="1:124" ht="15">
      <c r="A164" s="371"/>
      <c r="B164" s="68"/>
      <c r="C164" s="68"/>
      <c r="D164" s="120"/>
      <c r="E164" s="120"/>
      <c r="F164" s="120"/>
      <c r="G164" s="120"/>
      <c r="H164" s="68"/>
      <c r="I164" s="372"/>
      <c r="J164" s="372"/>
      <c r="K164" s="372"/>
      <c r="L164" s="372"/>
      <c r="M164" s="372"/>
      <c r="N164" s="372"/>
      <c r="O164" s="372"/>
      <c r="P164" s="379"/>
      <c r="Q164" s="383"/>
      <c r="R164" s="383"/>
      <c r="S164" s="383"/>
      <c r="T164" s="383"/>
      <c r="U164" s="383"/>
      <c r="V164" s="383"/>
      <c r="W164" s="383"/>
      <c r="X164" s="383"/>
      <c r="Y164" s="383"/>
      <c r="Z164" s="383"/>
      <c r="AA164" s="383"/>
      <c r="AB164" s="383"/>
      <c r="AC164" s="383"/>
      <c r="AD164" s="383"/>
      <c r="AE164" s="383"/>
      <c r="AF164" s="383"/>
      <c r="AG164" s="383"/>
      <c r="AH164" s="383"/>
      <c r="AI164" s="383"/>
      <c r="AJ164" s="383"/>
      <c r="AK164" s="383"/>
      <c r="AL164" s="372"/>
      <c r="AM164" s="379"/>
      <c r="AN164" s="383"/>
      <c r="AO164" s="383"/>
      <c r="AP164" s="383"/>
      <c r="AQ164" s="383"/>
      <c r="AR164" s="383"/>
      <c r="AS164" s="383"/>
      <c r="AT164" s="383"/>
      <c r="AU164" s="383"/>
      <c r="AV164" s="383"/>
      <c r="AW164" s="383"/>
      <c r="AX164" s="383"/>
      <c r="AY164" s="383"/>
      <c r="AZ164" s="383"/>
      <c r="BA164" s="383"/>
      <c r="BB164" s="383"/>
      <c r="BC164" s="383"/>
      <c r="BD164" s="383"/>
      <c r="BE164" s="383"/>
      <c r="BF164" s="383"/>
      <c r="BG164" s="383"/>
      <c r="BH164" s="383"/>
      <c r="BI164" s="383"/>
      <c r="BJ164" s="383"/>
      <c r="BK164" s="383"/>
      <c r="BL164" s="383"/>
      <c r="BM164" s="383"/>
      <c r="BN164" s="383"/>
      <c r="BO164" s="383"/>
      <c r="BP164" s="383"/>
      <c r="BQ164" s="383"/>
      <c r="BR164" s="383"/>
      <c r="BS164" s="383"/>
      <c r="BT164" s="383"/>
      <c r="BU164" s="383"/>
      <c r="BV164" s="383"/>
      <c r="BW164" s="383"/>
      <c r="BX164" s="383"/>
      <c r="BY164" s="383"/>
      <c r="BZ164" s="383"/>
      <c r="CA164" s="372"/>
      <c r="CB164" s="379"/>
      <c r="CC164" s="383"/>
      <c r="CD164" s="383"/>
      <c r="CE164" s="383"/>
      <c r="CF164" s="372"/>
      <c r="CG164" s="379"/>
      <c r="CH164" s="383"/>
      <c r="CI164" s="383"/>
      <c r="CJ164" s="383"/>
      <c r="CK164" s="383"/>
      <c r="CL164" s="383"/>
      <c r="CM164" s="383"/>
      <c r="CN164" s="383"/>
      <c r="CO164" s="383"/>
      <c r="CP164" s="372"/>
      <c r="CQ164" s="380"/>
      <c r="CR164" s="383"/>
      <c r="CS164" s="383"/>
      <c r="CT164" s="372"/>
      <c r="CU164" s="383"/>
      <c r="CV164" s="372"/>
      <c r="CW164" s="383"/>
      <c r="CX164" s="372"/>
      <c r="CY164" s="372"/>
      <c r="CZ164" s="117"/>
      <c r="DA164" s="374"/>
      <c r="DB164" s="117"/>
      <c r="DC164" s="374"/>
      <c r="DD164" s="375"/>
      <c r="DE164" s="117"/>
      <c r="DF164" s="117"/>
      <c r="DG164" s="372"/>
      <c r="DH164" s="376"/>
      <c r="DI164" s="377"/>
      <c r="DJ164" s="372"/>
      <c r="DK164" s="372"/>
      <c r="DL164" s="372"/>
      <c r="DM164" s="372"/>
      <c r="DN164" s="372"/>
      <c r="DO164" s="372"/>
      <c r="DP164" s="372"/>
      <c r="DQ164" s="373"/>
      <c r="DR164" s="372"/>
      <c r="DS164" s="378"/>
      <c r="DT164" s="378"/>
    </row>
    <row r="165" spans="1:124" ht="14.25">
      <c r="A165" s="371"/>
      <c r="B165" s="68"/>
      <c r="C165" s="68"/>
      <c r="D165" s="120"/>
      <c r="E165" s="120"/>
      <c r="F165" s="120"/>
      <c r="G165" s="120"/>
      <c r="H165" s="68"/>
      <c r="I165" s="372"/>
      <c r="J165" s="372"/>
      <c r="K165" s="372"/>
      <c r="L165" s="372"/>
      <c r="M165" s="372"/>
      <c r="N165" s="372"/>
      <c r="O165" s="372"/>
      <c r="P165" s="372"/>
      <c r="Q165" s="372"/>
      <c r="R165" s="372"/>
      <c r="S165" s="372"/>
      <c r="T165" s="372"/>
      <c r="U165" s="372"/>
      <c r="V165" s="372"/>
      <c r="W165" s="372"/>
      <c r="X165" s="372"/>
      <c r="Y165" s="372"/>
      <c r="Z165" s="372"/>
      <c r="AA165" s="372"/>
      <c r="AB165" s="372"/>
      <c r="AC165" s="372"/>
      <c r="AD165" s="372"/>
      <c r="AE165" s="372"/>
      <c r="AF165" s="372"/>
      <c r="AG165" s="372"/>
      <c r="AH165" s="372"/>
      <c r="AI165" s="372"/>
      <c r="AJ165" s="372"/>
      <c r="AK165" s="372"/>
      <c r="AL165" s="372"/>
      <c r="AM165" s="372"/>
      <c r="AN165" s="372"/>
      <c r="AO165" s="372"/>
      <c r="AP165" s="372"/>
      <c r="AQ165" s="372"/>
      <c r="AR165" s="372"/>
      <c r="AS165" s="372"/>
      <c r="AT165" s="372"/>
      <c r="AU165" s="372"/>
      <c r="AV165" s="372"/>
      <c r="AW165" s="372"/>
      <c r="AX165" s="372"/>
      <c r="AY165" s="372"/>
      <c r="AZ165" s="372"/>
      <c r="BA165" s="372"/>
      <c r="BB165" s="372"/>
      <c r="BC165" s="372"/>
      <c r="BD165" s="372"/>
      <c r="BE165" s="372"/>
      <c r="BF165" s="372"/>
      <c r="BG165" s="372"/>
      <c r="BH165" s="372"/>
      <c r="BI165" s="372"/>
      <c r="BJ165" s="372"/>
      <c r="BK165" s="372"/>
      <c r="BL165" s="372"/>
      <c r="BM165" s="372"/>
      <c r="BN165" s="372"/>
      <c r="BO165" s="372"/>
      <c r="BP165" s="372"/>
      <c r="BQ165" s="372"/>
      <c r="BR165" s="372"/>
      <c r="BS165" s="372"/>
      <c r="BT165" s="372"/>
      <c r="BU165" s="372"/>
      <c r="BV165" s="372"/>
      <c r="BW165" s="372"/>
      <c r="BX165" s="372"/>
      <c r="BY165" s="372"/>
      <c r="BZ165" s="372"/>
      <c r="CA165" s="372"/>
      <c r="CB165" s="372"/>
      <c r="CC165" s="372"/>
      <c r="CD165" s="372"/>
      <c r="CE165" s="372"/>
      <c r="CF165" s="372"/>
      <c r="CG165" s="372"/>
      <c r="CH165" s="372"/>
      <c r="CI165" s="372"/>
      <c r="CJ165" s="372"/>
      <c r="CK165" s="372"/>
      <c r="CL165" s="372"/>
      <c r="CM165" s="372"/>
      <c r="CN165" s="372"/>
      <c r="CO165" s="372"/>
      <c r="CP165" s="372"/>
      <c r="CQ165" s="372"/>
      <c r="CR165" s="372"/>
      <c r="CS165" s="372"/>
      <c r="CT165" s="372"/>
      <c r="CU165" s="372"/>
      <c r="CV165" s="372"/>
      <c r="CW165" s="372"/>
      <c r="CX165" s="372"/>
      <c r="CY165" s="372"/>
      <c r="CZ165" s="117"/>
      <c r="DA165" s="374"/>
      <c r="DB165" s="117"/>
      <c r="DC165" s="374"/>
      <c r="DD165" s="375"/>
      <c r="DE165" s="117"/>
      <c r="DF165" s="117"/>
      <c r="DG165" s="372"/>
      <c r="DH165" s="376"/>
      <c r="DI165" s="377"/>
      <c r="DJ165" s="372"/>
      <c r="DK165" s="372"/>
      <c r="DL165" s="372"/>
      <c r="DM165" s="372"/>
      <c r="DN165" s="372"/>
      <c r="DO165" s="372"/>
      <c r="DP165" s="372"/>
      <c r="DQ165" s="373"/>
      <c r="DR165" s="372"/>
      <c r="DS165" s="378"/>
      <c r="DT165" s="378"/>
    </row>
    <row r="166" spans="1:124" ht="14.25">
      <c r="A166" s="384"/>
      <c r="D166" s="120"/>
      <c r="E166" s="120"/>
      <c r="F166" s="120"/>
      <c r="G166" s="120"/>
      <c r="H166" s="68"/>
      <c r="I166" s="372"/>
      <c r="J166" s="372"/>
      <c r="K166" s="372"/>
      <c r="L166" s="372"/>
      <c r="M166" s="372"/>
      <c r="N166" s="372"/>
      <c r="O166" s="372"/>
      <c r="P166" s="372"/>
      <c r="Q166" s="372"/>
      <c r="R166" s="372"/>
      <c r="S166" s="372"/>
      <c r="T166" s="372"/>
      <c r="U166" s="372"/>
      <c r="V166" s="372"/>
      <c r="W166" s="372"/>
      <c r="X166" s="372"/>
      <c r="Y166" s="372"/>
      <c r="Z166" s="372"/>
      <c r="AA166" s="372"/>
      <c r="AB166" s="372"/>
      <c r="AC166" s="372"/>
      <c r="AD166" s="372"/>
      <c r="AE166" s="372"/>
      <c r="AF166" s="372"/>
      <c r="AG166" s="372"/>
      <c r="AH166" s="372"/>
      <c r="AI166" s="372"/>
      <c r="AJ166" s="372"/>
      <c r="AK166" s="372"/>
      <c r="AL166" s="372"/>
      <c r="AM166" s="372"/>
      <c r="AN166" s="372"/>
      <c r="AO166" s="372"/>
      <c r="AP166" s="372"/>
      <c r="AQ166" s="372"/>
      <c r="AR166" s="372"/>
      <c r="AS166" s="372"/>
      <c r="AT166" s="372"/>
      <c r="AU166" s="372"/>
      <c r="AV166" s="372"/>
      <c r="AW166" s="372"/>
      <c r="AX166" s="372"/>
      <c r="AY166" s="372"/>
      <c r="AZ166" s="372"/>
      <c r="BA166" s="372"/>
      <c r="BB166" s="372"/>
      <c r="BC166" s="372"/>
      <c r="BD166" s="372"/>
      <c r="BE166" s="372"/>
      <c r="BF166" s="372"/>
      <c r="BG166" s="372"/>
      <c r="BH166" s="372"/>
      <c r="BI166" s="372"/>
      <c r="BJ166" s="372"/>
      <c r="BK166" s="372"/>
      <c r="BL166" s="372"/>
      <c r="BM166" s="372"/>
      <c r="BN166" s="372"/>
      <c r="BO166" s="372"/>
      <c r="BP166" s="372"/>
      <c r="BQ166" s="372"/>
      <c r="BR166" s="372"/>
      <c r="BS166" s="372"/>
      <c r="BT166" s="372"/>
      <c r="BU166" s="372"/>
      <c r="BV166" s="372"/>
      <c r="BW166" s="372"/>
      <c r="BX166" s="372"/>
      <c r="BY166" s="372"/>
      <c r="BZ166" s="372"/>
      <c r="CA166" s="372"/>
      <c r="CB166" s="372"/>
      <c r="CC166" s="372"/>
      <c r="CD166" s="372"/>
      <c r="CE166" s="372"/>
      <c r="CF166" s="372"/>
      <c r="CG166" s="372"/>
      <c r="CH166" s="372"/>
      <c r="CI166" s="372"/>
      <c r="CJ166" s="372"/>
      <c r="CK166" s="372"/>
      <c r="CL166" s="372"/>
      <c r="CM166" s="372"/>
      <c r="CN166" s="372"/>
      <c r="CO166" s="372"/>
      <c r="CP166" s="372"/>
      <c r="CQ166" s="372"/>
      <c r="CR166" s="372"/>
      <c r="CS166" s="372"/>
      <c r="CT166" s="372"/>
      <c r="CU166" s="372"/>
      <c r="CV166" s="372"/>
      <c r="CW166" s="372"/>
      <c r="CX166" s="372"/>
      <c r="CY166" s="372"/>
      <c r="CZ166" s="117"/>
      <c r="DA166" s="374"/>
      <c r="DB166" s="117"/>
      <c r="DC166" s="374"/>
      <c r="DD166" s="375"/>
      <c r="DE166" s="117"/>
      <c r="DF166" s="117"/>
      <c r="DG166" s="372"/>
      <c r="DH166" s="376"/>
      <c r="DI166" s="377"/>
      <c r="DJ166" s="372"/>
      <c r="DK166" s="372"/>
      <c r="DL166" s="372"/>
      <c r="DM166" s="372"/>
      <c r="DN166" s="372"/>
      <c r="DO166" s="372"/>
      <c r="DP166" s="372"/>
      <c r="DQ166" s="373"/>
      <c r="DR166" s="372"/>
      <c r="DS166" s="378"/>
      <c r="DT166" s="378"/>
    </row>
    <row r="167" spans="1:124" ht="14.25">
      <c r="A167" s="384"/>
      <c r="D167" s="120"/>
      <c r="E167" s="120"/>
      <c r="F167" s="120"/>
      <c r="G167" s="120"/>
      <c r="H167" s="68"/>
      <c r="I167" s="372"/>
      <c r="J167" s="372"/>
      <c r="K167" s="372"/>
      <c r="L167" s="372"/>
      <c r="M167" s="372"/>
      <c r="N167" s="372"/>
      <c r="O167" s="372"/>
      <c r="P167" s="372"/>
      <c r="Q167" s="372"/>
      <c r="R167" s="372"/>
      <c r="S167" s="372"/>
      <c r="T167" s="372"/>
      <c r="U167" s="372"/>
      <c r="V167" s="372"/>
      <c r="W167" s="372"/>
      <c r="X167" s="372"/>
      <c r="Y167" s="372"/>
      <c r="Z167" s="372"/>
      <c r="AA167" s="372"/>
      <c r="AB167" s="372"/>
      <c r="AC167" s="372"/>
      <c r="AD167" s="372"/>
      <c r="AE167" s="372"/>
      <c r="AF167" s="372"/>
      <c r="AG167" s="372"/>
      <c r="AH167" s="372"/>
      <c r="AI167" s="372"/>
      <c r="AJ167" s="372"/>
      <c r="AK167" s="372"/>
      <c r="AL167" s="372"/>
      <c r="AM167" s="372"/>
      <c r="AN167" s="372"/>
      <c r="AO167" s="372"/>
      <c r="AP167" s="372"/>
      <c r="AQ167" s="372"/>
      <c r="AR167" s="372"/>
      <c r="AS167" s="372"/>
      <c r="AT167" s="372"/>
      <c r="AU167" s="372"/>
      <c r="AV167" s="372"/>
      <c r="AW167" s="372"/>
      <c r="AX167" s="372"/>
      <c r="AY167" s="372"/>
      <c r="AZ167" s="372"/>
      <c r="BA167" s="372"/>
      <c r="BB167" s="372"/>
      <c r="BC167" s="372"/>
      <c r="BD167" s="372"/>
      <c r="BE167" s="372"/>
      <c r="BF167" s="372"/>
      <c r="BG167" s="372"/>
      <c r="BH167" s="372"/>
      <c r="BI167" s="372"/>
      <c r="BJ167" s="372"/>
      <c r="BK167" s="372"/>
      <c r="BL167" s="372"/>
      <c r="BM167" s="372"/>
      <c r="BN167" s="372"/>
      <c r="BO167" s="372"/>
      <c r="BP167" s="372"/>
      <c r="BQ167" s="372"/>
      <c r="BR167" s="372"/>
      <c r="BS167" s="372"/>
      <c r="BT167" s="372"/>
      <c r="BU167" s="372"/>
      <c r="BV167" s="372"/>
      <c r="BW167" s="372"/>
      <c r="BX167" s="372"/>
      <c r="BY167" s="372"/>
      <c r="BZ167" s="372"/>
      <c r="CA167" s="372"/>
      <c r="CB167" s="372"/>
      <c r="CC167" s="372"/>
      <c r="CD167" s="372"/>
      <c r="CE167" s="372"/>
      <c r="CF167" s="372"/>
      <c r="CG167" s="372"/>
      <c r="CH167" s="372"/>
      <c r="CI167" s="372"/>
      <c r="CJ167" s="372"/>
      <c r="CK167" s="372"/>
      <c r="CL167" s="372"/>
      <c r="CM167" s="372"/>
      <c r="CN167" s="372"/>
      <c r="CO167" s="372"/>
      <c r="CP167" s="372"/>
      <c r="CQ167" s="372"/>
      <c r="CR167" s="372"/>
      <c r="CS167" s="372"/>
      <c r="CT167" s="372"/>
      <c r="CU167" s="372"/>
      <c r="CV167" s="372"/>
      <c r="CW167" s="372"/>
      <c r="CX167" s="372"/>
      <c r="CY167" s="372"/>
      <c r="CZ167" s="117"/>
      <c r="DA167" s="374"/>
      <c r="DB167" s="117"/>
      <c r="DC167" s="374"/>
      <c r="DD167" s="375"/>
      <c r="DE167" s="117"/>
      <c r="DF167" s="117"/>
      <c r="DG167" s="372"/>
      <c r="DH167" s="376"/>
      <c r="DI167" s="377"/>
      <c r="DJ167" s="372"/>
      <c r="DK167" s="372"/>
      <c r="DL167" s="372"/>
      <c r="DM167" s="372"/>
      <c r="DN167" s="372"/>
      <c r="DO167" s="372"/>
      <c r="DP167" s="372"/>
      <c r="DQ167" s="373"/>
      <c r="DR167" s="372"/>
      <c r="DS167" s="378"/>
      <c r="DT167" s="378"/>
    </row>
    <row r="168" spans="1:124" ht="14.25">
      <c r="A168" s="384"/>
      <c r="D168" s="120"/>
      <c r="E168" s="120"/>
      <c r="F168" s="120"/>
      <c r="G168" s="120"/>
      <c r="H168" s="68"/>
      <c r="I168" s="372"/>
      <c r="J168" s="372"/>
      <c r="K168" s="372"/>
      <c r="L168" s="372"/>
      <c r="M168" s="372"/>
      <c r="N168" s="372"/>
      <c r="O168" s="372"/>
      <c r="P168" s="372"/>
      <c r="Q168" s="372"/>
      <c r="R168" s="372"/>
      <c r="S168" s="372"/>
      <c r="T168" s="372"/>
      <c r="U168" s="372"/>
      <c r="V168" s="372"/>
      <c r="W168" s="372"/>
      <c r="X168" s="372"/>
      <c r="Y168" s="372"/>
      <c r="Z168" s="372"/>
      <c r="AA168" s="372"/>
      <c r="AB168" s="372"/>
      <c r="AC168" s="372"/>
      <c r="AD168" s="372"/>
      <c r="AE168" s="372"/>
      <c r="AF168" s="372"/>
      <c r="AG168" s="372"/>
      <c r="AH168" s="372"/>
      <c r="AI168" s="372"/>
      <c r="AJ168" s="372"/>
      <c r="AK168" s="372"/>
      <c r="AL168" s="372"/>
      <c r="AM168" s="372"/>
      <c r="AN168" s="372"/>
      <c r="AO168" s="372"/>
      <c r="AP168" s="372"/>
      <c r="AQ168" s="372"/>
      <c r="AR168" s="372"/>
      <c r="AS168" s="372"/>
      <c r="AT168" s="372"/>
      <c r="AU168" s="372"/>
      <c r="AV168" s="372"/>
      <c r="AW168" s="372"/>
      <c r="AX168" s="372"/>
      <c r="AY168" s="372"/>
      <c r="AZ168" s="372"/>
      <c r="BA168" s="372"/>
      <c r="BB168" s="372"/>
      <c r="BC168" s="372"/>
      <c r="BD168" s="372"/>
      <c r="BE168" s="372"/>
      <c r="BF168" s="372"/>
      <c r="BG168" s="372"/>
      <c r="BH168" s="372"/>
      <c r="BI168" s="372"/>
      <c r="BJ168" s="372"/>
      <c r="BK168" s="372"/>
      <c r="BL168" s="372"/>
      <c r="BM168" s="372"/>
      <c r="BN168" s="372"/>
      <c r="BO168" s="372"/>
      <c r="BP168" s="372"/>
      <c r="BQ168" s="372"/>
      <c r="BR168" s="372"/>
      <c r="BS168" s="372"/>
      <c r="BT168" s="372"/>
      <c r="BU168" s="372"/>
      <c r="BV168" s="372"/>
      <c r="BW168" s="372"/>
      <c r="BX168" s="372"/>
      <c r="BY168" s="372"/>
      <c r="BZ168" s="372"/>
      <c r="CA168" s="372"/>
      <c r="CB168" s="372"/>
      <c r="CC168" s="372"/>
      <c r="CD168" s="372"/>
      <c r="CE168" s="372"/>
      <c r="CF168" s="372"/>
      <c r="CG168" s="372"/>
      <c r="CH168" s="372"/>
      <c r="CI168" s="372"/>
      <c r="CJ168" s="372"/>
      <c r="CK168" s="372"/>
      <c r="CL168" s="372"/>
      <c r="CM168" s="372"/>
      <c r="CN168" s="372"/>
      <c r="CO168" s="372"/>
      <c r="CP168" s="372"/>
      <c r="CQ168" s="372"/>
      <c r="CR168" s="372"/>
      <c r="CS168" s="372"/>
      <c r="CT168" s="372"/>
      <c r="CU168" s="372"/>
      <c r="CV168" s="372"/>
      <c r="CW168" s="372"/>
      <c r="CX168" s="372"/>
      <c r="CY168" s="372"/>
      <c r="CZ168" s="117"/>
      <c r="DA168" s="374"/>
      <c r="DB168" s="117"/>
      <c r="DC168" s="374"/>
      <c r="DD168" s="375"/>
      <c r="DE168" s="117"/>
      <c r="DF168" s="117"/>
      <c r="DG168" s="372"/>
      <c r="DH168" s="376"/>
      <c r="DI168" s="377"/>
      <c r="DJ168" s="372"/>
      <c r="DK168" s="372"/>
      <c r="DL168" s="372"/>
      <c r="DM168" s="372"/>
      <c r="DN168" s="372"/>
      <c r="DO168" s="372"/>
      <c r="DP168" s="372"/>
      <c r="DQ168" s="373"/>
      <c r="DR168" s="372"/>
      <c r="DS168" s="378"/>
      <c r="DT168" s="378"/>
    </row>
    <row r="169" spans="1:124" ht="15">
      <c r="A169" s="384"/>
      <c r="D169" s="120"/>
      <c r="E169" s="120"/>
      <c r="F169" s="120"/>
      <c r="G169" s="120"/>
      <c r="H169" s="68"/>
      <c r="I169" s="379"/>
      <c r="J169" s="379"/>
      <c r="K169" s="379"/>
      <c r="L169" s="383"/>
      <c r="M169" s="383"/>
      <c r="N169" s="383"/>
      <c r="O169" s="372"/>
      <c r="P169" s="379"/>
      <c r="Q169" s="383"/>
      <c r="R169" s="383"/>
      <c r="S169" s="383"/>
      <c r="T169" s="383"/>
      <c r="U169" s="383"/>
      <c r="V169" s="383"/>
      <c r="W169" s="383"/>
      <c r="X169" s="383"/>
      <c r="Y169" s="383"/>
      <c r="Z169" s="383"/>
      <c r="AA169" s="383"/>
      <c r="AB169" s="383"/>
      <c r="AC169" s="383"/>
      <c r="AD169" s="383"/>
      <c r="AE169" s="383"/>
      <c r="AF169" s="383"/>
      <c r="AG169" s="383"/>
      <c r="AH169" s="383"/>
      <c r="AI169" s="383"/>
      <c r="AJ169" s="383"/>
      <c r="AK169" s="383"/>
      <c r="AL169" s="372"/>
      <c r="AM169" s="379"/>
      <c r="AN169" s="383"/>
      <c r="AO169" s="383"/>
      <c r="AP169" s="383"/>
      <c r="AQ169" s="383"/>
      <c r="AR169" s="383"/>
      <c r="AS169" s="383"/>
      <c r="AT169" s="383"/>
      <c r="AU169" s="383"/>
      <c r="AV169" s="383"/>
      <c r="AW169" s="383"/>
      <c r="AX169" s="383"/>
      <c r="AY169" s="383"/>
      <c r="AZ169" s="383"/>
      <c r="BA169" s="383"/>
      <c r="BB169" s="383"/>
      <c r="BC169" s="383"/>
      <c r="BD169" s="383"/>
      <c r="BE169" s="383"/>
      <c r="BF169" s="383"/>
      <c r="BG169" s="383"/>
      <c r="BH169" s="383"/>
      <c r="BI169" s="383"/>
      <c r="BJ169" s="383"/>
      <c r="BK169" s="383"/>
      <c r="BL169" s="383"/>
      <c r="BM169" s="383"/>
      <c r="BN169" s="383"/>
      <c r="BO169" s="383"/>
      <c r="BP169" s="383"/>
      <c r="BQ169" s="383"/>
      <c r="BR169" s="383"/>
      <c r="BS169" s="383"/>
      <c r="BT169" s="383"/>
      <c r="BU169" s="383"/>
      <c r="BV169" s="383"/>
      <c r="BW169" s="383"/>
      <c r="BX169" s="383"/>
      <c r="BY169" s="383"/>
      <c r="BZ169" s="383"/>
      <c r="CA169" s="372"/>
      <c r="CB169" s="379"/>
      <c r="CC169" s="383"/>
      <c r="CD169" s="383"/>
      <c r="CE169" s="383"/>
      <c r="CF169" s="372"/>
      <c r="CG169" s="379"/>
      <c r="CH169" s="383"/>
      <c r="CI169" s="383"/>
      <c r="CJ169" s="383"/>
      <c r="CK169" s="383"/>
      <c r="CL169" s="383"/>
      <c r="CM169" s="383"/>
      <c r="CN169" s="383"/>
      <c r="CO169" s="383"/>
      <c r="CP169" s="372"/>
      <c r="CQ169" s="380"/>
      <c r="CR169" s="383"/>
      <c r="CS169" s="383"/>
      <c r="CT169" s="372"/>
      <c r="CU169" s="383"/>
      <c r="CV169" s="372"/>
      <c r="CW169" s="383"/>
      <c r="CX169" s="372"/>
      <c r="CY169" s="372"/>
      <c r="CZ169" s="117"/>
      <c r="DA169" s="374"/>
      <c r="DB169" s="117"/>
      <c r="DC169" s="374"/>
      <c r="DD169" s="375"/>
      <c r="DE169" s="117"/>
      <c r="DF169" s="117"/>
      <c r="DG169" s="372"/>
      <c r="DH169" s="376"/>
      <c r="DI169" s="377"/>
      <c r="DJ169" s="372"/>
      <c r="DK169" s="372"/>
      <c r="DL169" s="372"/>
      <c r="DM169" s="372"/>
      <c r="DN169" s="372"/>
      <c r="DO169" s="372"/>
      <c r="DP169" s="372"/>
      <c r="DQ169" s="373"/>
      <c r="DR169" s="372"/>
      <c r="DS169" s="378"/>
      <c r="DT169" s="378"/>
    </row>
    <row r="170" spans="1:124" ht="14.25">
      <c r="A170" s="384"/>
      <c r="D170" s="120"/>
      <c r="E170" s="120"/>
      <c r="F170" s="120"/>
      <c r="G170" s="120"/>
      <c r="H170" s="68"/>
      <c r="I170" s="372"/>
      <c r="J170" s="372"/>
      <c r="K170" s="372"/>
      <c r="L170" s="372"/>
      <c r="M170" s="372"/>
      <c r="N170" s="372"/>
      <c r="O170" s="372"/>
      <c r="P170" s="372"/>
      <c r="Q170" s="372"/>
      <c r="R170" s="372"/>
      <c r="S170" s="372"/>
      <c r="T170" s="372"/>
      <c r="U170" s="372"/>
      <c r="V170" s="372"/>
      <c r="W170" s="372"/>
      <c r="X170" s="372"/>
      <c r="Y170" s="372"/>
      <c r="Z170" s="372"/>
      <c r="AA170" s="372"/>
      <c r="AB170" s="372"/>
      <c r="AC170" s="372"/>
      <c r="AD170" s="372"/>
      <c r="AE170" s="372"/>
      <c r="AF170" s="372"/>
      <c r="AG170" s="372"/>
      <c r="AH170" s="372"/>
      <c r="AI170" s="372"/>
      <c r="AJ170" s="372"/>
      <c r="AK170" s="372"/>
      <c r="AL170" s="372"/>
      <c r="AM170" s="372"/>
      <c r="AN170" s="372"/>
      <c r="AO170" s="372"/>
      <c r="AP170" s="372"/>
      <c r="AQ170" s="372"/>
      <c r="AR170" s="372"/>
      <c r="AS170" s="372"/>
      <c r="AT170" s="372"/>
      <c r="AU170" s="372"/>
      <c r="AV170" s="372"/>
      <c r="AW170" s="372"/>
      <c r="AX170" s="372"/>
      <c r="AY170" s="372"/>
      <c r="AZ170" s="372"/>
      <c r="BA170" s="372"/>
      <c r="BB170" s="372"/>
      <c r="BC170" s="372"/>
      <c r="BD170" s="372"/>
      <c r="BE170" s="372"/>
      <c r="BF170" s="372"/>
      <c r="BG170" s="372"/>
      <c r="BH170" s="372"/>
      <c r="BI170" s="372"/>
      <c r="BJ170" s="372"/>
      <c r="BK170" s="372"/>
      <c r="BL170" s="372"/>
      <c r="BM170" s="372"/>
      <c r="BN170" s="372"/>
      <c r="BO170" s="372"/>
      <c r="BP170" s="372"/>
      <c r="BQ170" s="372"/>
      <c r="BR170" s="372"/>
      <c r="BS170" s="372"/>
      <c r="BT170" s="372"/>
      <c r="BU170" s="372"/>
      <c r="BV170" s="372"/>
      <c r="BW170" s="372"/>
      <c r="BX170" s="372"/>
      <c r="BY170" s="372"/>
      <c r="BZ170" s="372"/>
      <c r="CA170" s="372"/>
      <c r="CB170" s="372"/>
      <c r="CC170" s="372"/>
      <c r="CD170" s="372"/>
      <c r="CE170" s="372"/>
      <c r="CF170" s="372"/>
      <c r="CG170" s="372"/>
      <c r="CH170" s="372"/>
      <c r="CI170" s="372"/>
      <c r="CJ170" s="372"/>
      <c r="CK170" s="372"/>
      <c r="CL170" s="372"/>
      <c r="CM170" s="372"/>
      <c r="CN170" s="372"/>
      <c r="CO170" s="372"/>
      <c r="CP170" s="372"/>
      <c r="CQ170" s="372"/>
      <c r="CR170" s="372"/>
      <c r="CS170" s="372"/>
      <c r="CT170" s="372"/>
      <c r="CU170" s="372"/>
      <c r="CV170" s="372"/>
      <c r="CW170" s="372"/>
      <c r="CX170" s="372"/>
      <c r="CY170" s="372"/>
      <c r="CZ170" s="117"/>
      <c r="DA170" s="374"/>
      <c r="DB170" s="117"/>
      <c r="DC170" s="374"/>
      <c r="DD170" s="375"/>
      <c r="DE170" s="117"/>
      <c r="DF170" s="117"/>
      <c r="DG170" s="372"/>
      <c r="DH170" s="376"/>
      <c r="DI170" s="377"/>
      <c r="DJ170" s="372"/>
      <c r="DK170" s="372"/>
      <c r="DL170" s="372"/>
      <c r="DM170" s="372"/>
      <c r="DN170" s="372"/>
      <c r="DO170" s="372"/>
      <c r="DP170" s="372"/>
      <c r="DQ170" s="373"/>
      <c r="DR170" s="372"/>
      <c r="DS170" s="378"/>
      <c r="DT170" s="378"/>
    </row>
    <row r="171" spans="1:124" ht="14.25">
      <c r="A171" s="384"/>
      <c r="D171" s="120"/>
      <c r="E171" s="120"/>
      <c r="F171" s="120"/>
      <c r="G171" s="120"/>
      <c r="H171" s="68"/>
      <c r="I171" s="372"/>
      <c r="J171" s="372"/>
      <c r="K171" s="372"/>
      <c r="L171" s="372"/>
      <c r="M171" s="372"/>
      <c r="N171" s="372"/>
      <c r="O171" s="372"/>
      <c r="P171" s="372"/>
      <c r="Q171" s="372"/>
      <c r="R171" s="372"/>
      <c r="S171" s="372"/>
      <c r="T171" s="372"/>
      <c r="U171" s="372"/>
      <c r="V171" s="372"/>
      <c r="W171" s="372"/>
      <c r="X171" s="372"/>
      <c r="Y171" s="372"/>
      <c r="Z171" s="372"/>
      <c r="AA171" s="372"/>
      <c r="AB171" s="372"/>
      <c r="AC171" s="372"/>
      <c r="AD171" s="372"/>
      <c r="AE171" s="372"/>
      <c r="AF171" s="372"/>
      <c r="AG171" s="372"/>
      <c r="AH171" s="372"/>
      <c r="AI171" s="372"/>
      <c r="AJ171" s="372"/>
      <c r="AK171" s="372"/>
      <c r="AL171" s="372"/>
      <c r="AM171" s="372"/>
      <c r="AN171" s="372"/>
      <c r="AO171" s="372"/>
      <c r="AP171" s="372"/>
      <c r="AQ171" s="372"/>
      <c r="AR171" s="372"/>
      <c r="AS171" s="372"/>
      <c r="AT171" s="372"/>
      <c r="AU171" s="372"/>
      <c r="AV171" s="372"/>
      <c r="AW171" s="372"/>
      <c r="AX171" s="372"/>
      <c r="AY171" s="372"/>
      <c r="AZ171" s="372"/>
      <c r="BA171" s="372"/>
      <c r="BB171" s="372"/>
      <c r="BC171" s="372"/>
      <c r="BD171" s="372"/>
      <c r="BE171" s="372"/>
      <c r="BF171" s="372"/>
      <c r="BG171" s="372"/>
      <c r="BH171" s="372"/>
      <c r="BI171" s="372"/>
      <c r="BJ171" s="372"/>
      <c r="BK171" s="372"/>
      <c r="BL171" s="372"/>
      <c r="BM171" s="372"/>
      <c r="BN171" s="372"/>
      <c r="BO171" s="372"/>
      <c r="BP171" s="372"/>
      <c r="BQ171" s="372"/>
      <c r="BR171" s="372"/>
      <c r="BS171" s="372"/>
      <c r="BT171" s="372"/>
      <c r="BU171" s="372"/>
      <c r="BV171" s="372"/>
      <c r="BW171" s="372"/>
      <c r="BX171" s="372"/>
      <c r="BY171" s="372"/>
      <c r="BZ171" s="372"/>
      <c r="CA171" s="372"/>
      <c r="CB171" s="372"/>
      <c r="CC171" s="372"/>
      <c r="CD171" s="372"/>
      <c r="CE171" s="372"/>
      <c r="CF171" s="372"/>
      <c r="CG171" s="372"/>
      <c r="CH171" s="372"/>
      <c r="CI171" s="372"/>
      <c r="CJ171" s="372"/>
      <c r="CK171" s="372"/>
      <c r="CL171" s="372"/>
      <c r="CM171" s="372"/>
      <c r="CN171" s="372"/>
      <c r="CO171" s="372"/>
      <c r="CP171" s="372"/>
      <c r="CQ171" s="372"/>
      <c r="CR171" s="372"/>
      <c r="CS171" s="372"/>
      <c r="CT171" s="372"/>
      <c r="CU171" s="372"/>
      <c r="CV171" s="372"/>
      <c r="CW171" s="372"/>
      <c r="CX171" s="372"/>
      <c r="CY171" s="372"/>
      <c r="CZ171" s="117"/>
      <c r="DA171" s="374"/>
      <c r="DB171" s="117"/>
      <c r="DC171" s="374"/>
      <c r="DD171" s="375"/>
      <c r="DE171" s="117"/>
      <c r="DF171" s="117"/>
      <c r="DG171" s="372"/>
      <c r="DH171" s="376"/>
      <c r="DI171" s="377"/>
      <c r="DJ171" s="372"/>
      <c r="DK171" s="372"/>
      <c r="DL171" s="372"/>
      <c r="DM171" s="372"/>
      <c r="DN171" s="372"/>
      <c r="DO171" s="372"/>
      <c r="DP171" s="372"/>
      <c r="DQ171" s="373"/>
      <c r="DR171" s="372"/>
      <c r="DS171" s="378"/>
      <c r="DT171" s="378"/>
    </row>
    <row r="172" spans="1:124" ht="15">
      <c r="A172" s="384"/>
      <c r="D172" s="120"/>
      <c r="E172" s="120"/>
      <c r="F172" s="120"/>
      <c r="G172" s="120"/>
      <c r="H172" s="68"/>
      <c r="I172" s="379"/>
      <c r="J172" s="379"/>
      <c r="K172" s="379"/>
      <c r="L172" s="383"/>
      <c r="M172" s="383"/>
      <c r="N172" s="383"/>
      <c r="O172" s="372"/>
      <c r="P172" s="379"/>
      <c r="Q172" s="383"/>
      <c r="R172" s="383"/>
      <c r="S172" s="383"/>
      <c r="T172" s="383"/>
      <c r="U172" s="383"/>
      <c r="V172" s="383"/>
      <c r="W172" s="383"/>
      <c r="X172" s="383"/>
      <c r="Y172" s="383"/>
      <c r="Z172" s="383"/>
      <c r="AA172" s="383"/>
      <c r="AB172" s="383"/>
      <c r="AC172" s="383"/>
      <c r="AD172" s="383"/>
      <c r="AE172" s="383"/>
      <c r="AF172" s="383"/>
      <c r="AG172" s="383"/>
      <c r="AH172" s="383"/>
      <c r="AI172" s="383"/>
      <c r="AJ172" s="383"/>
      <c r="AK172" s="383"/>
      <c r="AL172" s="372"/>
      <c r="AM172" s="379"/>
      <c r="AN172" s="383"/>
      <c r="AO172" s="383"/>
      <c r="AP172" s="383"/>
      <c r="AQ172" s="383"/>
      <c r="AR172" s="383"/>
      <c r="AS172" s="383"/>
      <c r="AT172" s="383"/>
      <c r="AU172" s="383"/>
      <c r="AV172" s="383"/>
      <c r="AW172" s="383"/>
      <c r="AX172" s="383"/>
      <c r="AY172" s="383"/>
      <c r="AZ172" s="383"/>
      <c r="BA172" s="383"/>
      <c r="BB172" s="383"/>
      <c r="BC172" s="383"/>
      <c r="BD172" s="383"/>
      <c r="BE172" s="383"/>
      <c r="BF172" s="383"/>
      <c r="BG172" s="383"/>
      <c r="BH172" s="383"/>
      <c r="BI172" s="383"/>
      <c r="BJ172" s="383"/>
      <c r="BK172" s="383"/>
      <c r="BL172" s="383"/>
      <c r="BM172" s="383"/>
      <c r="BN172" s="383"/>
      <c r="BO172" s="383"/>
      <c r="BP172" s="383"/>
      <c r="BQ172" s="383"/>
      <c r="BR172" s="383"/>
      <c r="BS172" s="383"/>
      <c r="BT172" s="383"/>
      <c r="BU172" s="383"/>
      <c r="BV172" s="383"/>
      <c r="BW172" s="383"/>
      <c r="BX172" s="383"/>
      <c r="BY172" s="383"/>
      <c r="BZ172" s="383"/>
      <c r="CA172" s="372"/>
      <c r="CB172" s="379"/>
      <c r="CC172" s="383"/>
      <c r="CD172" s="383"/>
      <c r="CE172" s="383"/>
      <c r="CF172" s="372"/>
      <c r="CG172" s="379"/>
      <c r="CH172" s="383"/>
      <c r="CI172" s="383"/>
      <c r="CJ172" s="383"/>
      <c r="CK172" s="383"/>
      <c r="CL172" s="383"/>
      <c r="CM172" s="383"/>
      <c r="CN172" s="383"/>
      <c r="CO172" s="383"/>
      <c r="CP172" s="372"/>
      <c r="CQ172" s="380"/>
      <c r="CR172" s="383"/>
      <c r="CS172" s="383"/>
      <c r="CT172" s="372"/>
      <c r="CU172" s="383"/>
      <c r="CV172" s="372"/>
      <c r="CW172" s="383"/>
      <c r="CX172" s="372"/>
      <c r="CY172" s="372"/>
      <c r="CZ172" s="117"/>
      <c r="DA172" s="374"/>
      <c r="DB172" s="117"/>
      <c r="DC172" s="374"/>
      <c r="DD172" s="375"/>
      <c r="DE172" s="117"/>
      <c r="DF172" s="117"/>
      <c r="DG172" s="372"/>
      <c r="DH172" s="376"/>
      <c r="DI172" s="377"/>
      <c r="DJ172" s="372"/>
      <c r="DK172" s="372"/>
      <c r="DL172" s="372"/>
      <c r="DM172" s="372"/>
      <c r="DN172" s="372"/>
      <c r="DO172" s="372"/>
      <c r="DP172" s="372"/>
      <c r="DQ172" s="373"/>
      <c r="DR172" s="372"/>
      <c r="DS172" s="378"/>
      <c r="DT172" s="378"/>
    </row>
    <row r="173" spans="1:124" ht="14.25">
      <c r="A173" s="384"/>
      <c r="D173" s="120"/>
      <c r="E173" s="120"/>
      <c r="F173" s="120"/>
      <c r="G173" s="120"/>
      <c r="H173" s="68"/>
      <c r="I173" s="372"/>
      <c r="J173" s="372"/>
      <c r="K173" s="372"/>
      <c r="L173" s="372"/>
      <c r="M173" s="372"/>
      <c r="N173" s="372"/>
      <c r="O173" s="372"/>
      <c r="P173" s="372"/>
      <c r="Q173" s="372"/>
      <c r="R173" s="372"/>
      <c r="S173" s="372"/>
      <c r="T173" s="372"/>
      <c r="U173" s="372"/>
      <c r="V173" s="372"/>
      <c r="W173" s="372"/>
      <c r="X173" s="372"/>
      <c r="Y173" s="372"/>
      <c r="Z173" s="372"/>
      <c r="AA173" s="372"/>
      <c r="AB173" s="372"/>
      <c r="AC173" s="372"/>
      <c r="AD173" s="372"/>
      <c r="AE173" s="372"/>
      <c r="AF173" s="372"/>
      <c r="AG173" s="372"/>
      <c r="AH173" s="372"/>
      <c r="AI173" s="372"/>
      <c r="AJ173" s="372"/>
      <c r="AK173" s="372"/>
      <c r="AL173" s="372"/>
      <c r="AM173" s="372"/>
      <c r="AN173" s="372"/>
      <c r="AO173" s="372"/>
      <c r="AP173" s="372"/>
      <c r="AQ173" s="372"/>
      <c r="AR173" s="372"/>
      <c r="AS173" s="372"/>
      <c r="AT173" s="372"/>
      <c r="AU173" s="372"/>
      <c r="AV173" s="372"/>
      <c r="AW173" s="372"/>
      <c r="AX173" s="372"/>
      <c r="AY173" s="372"/>
      <c r="AZ173" s="372"/>
      <c r="BA173" s="372"/>
      <c r="BB173" s="372"/>
      <c r="BC173" s="372"/>
      <c r="BD173" s="372"/>
      <c r="BE173" s="372"/>
      <c r="BF173" s="372"/>
      <c r="BG173" s="372"/>
      <c r="BH173" s="372"/>
      <c r="BI173" s="372"/>
      <c r="BJ173" s="372"/>
      <c r="BK173" s="372"/>
      <c r="BL173" s="372"/>
      <c r="BM173" s="372"/>
      <c r="BN173" s="372"/>
      <c r="BO173" s="372"/>
      <c r="BP173" s="372"/>
      <c r="BQ173" s="372"/>
      <c r="BR173" s="372"/>
      <c r="BS173" s="372"/>
      <c r="BT173" s="372"/>
      <c r="BU173" s="372"/>
      <c r="BV173" s="372"/>
      <c r="BW173" s="372"/>
      <c r="BX173" s="372"/>
      <c r="BY173" s="372"/>
      <c r="BZ173" s="372"/>
      <c r="CA173" s="372"/>
      <c r="CB173" s="372"/>
      <c r="CC173" s="372"/>
      <c r="CD173" s="372"/>
      <c r="CE173" s="372"/>
      <c r="CF173" s="372"/>
      <c r="CG173" s="372"/>
      <c r="CH173" s="372"/>
      <c r="CI173" s="372"/>
      <c r="CJ173" s="372"/>
      <c r="CK173" s="372"/>
      <c r="CL173" s="372"/>
      <c r="CM173" s="372"/>
      <c r="CN173" s="372"/>
      <c r="CO173" s="372"/>
      <c r="CP173" s="372"/>
      <c r="CQ173" s="372"/>
      <c r="CR173" s="372"/>
      <c r="CS173" s="372"/>
      <c r="CT173" s="372"/>
      <c r="CU173" s="372"/>
      <c r="CV173" s="372"/>
      <c r="CW173" s="372"/>
      <c r="CX173" s="372"/>
      <c r="CY173" s="372"/>
      <c r="CZ173" s="117"/>
      <c r="DA173" s="374"/>
      <c r="DB173" s="117"/>
      <c r="DC173" s="374"/>
      <c r="DD173" s="375"/>
      <c r="DE173" s="117"/>
      <c r="DF173" s="117"/>
      <c r="DG173" s="372"/>
      <c r="DH173" s="376"/>
      <c r="DI173" s="377"/>
      <c r="DJ173" s="372"/>
      <c r="DK173" s="372"/>
      <c r="DL173" s="372"/>
      <c r="DM173" s="372"/>
      <c r="DN173" s="372"/>
      <c r="DO173" s="372"/>
      <c r="DP173" s="372"/>
      <c r="DQ173" s="373"/>
      <c r="DR173" s="372"/>
      <c r="DS173" s="378"/>
      <c r="DT173" s="378"/>
    </row>
    <row r="174" spans="1:124" ht="14.25">
      <c r="A174" s="384"/>
      <c r="D174" s="120"/>
      <c r="E174" s="120"/>
      <c r="F174" s="120"/>
      <c r="G174" s="120"/>
      <c r="H174" s="68"/>
      <c r="I174" s="372"/>
      <c r="J174" s="372"/>
      <c r="K174" s="372"/>
      <c r="L174" s="372"/>
      <c r="M174" s="372"/>
      <c r="N174" s="372"/>
      <c r="O174" s="372"/>
      <c r="P174" s="372"/>
      <c r="Q174" s="372"/>
      <c r="R174" s="372"/>
      <c r="S174" s="372"/>
      <c r="T174" s="372"/>
      <c r="U174" s="372"/>
      <c r="V174" s="372"/>
      <c r="W174" s="372"/>
      <c r="X174" s="372"/>
      <c r="Y174" s="372"/>
      <c r="Z174" s="372"/>
      <c r="AA174" s="372"/>
      <c r="AB174" s="372"/>
      <c r="AC174" s="372"/>
      <c r="AD174" s="372"/>
      <c r="AE174" s="372"/>
      <c r="AF174" s="372"/>
      <c r="AG174" s="372"/>
      <c r="AH174" s="372"/>
      <c r="AI174" s="372"/>
      <c r="AJ174" s="372"/>
      <c r="AK174" s="372"/>
      <c r="AL174" s="372"/>
      <c r="AM174" s="372"/>
      <c r="AN174" s="372"/>
      <c r="AO174" s="372"/>
      <c r="AP174" s="372"/>
      <c r="AQ174" s="372"/>
      <c r="AR174" s="372"/>
      <c r="AS174" s="372"/>
      <c r="AT174" s="372"/>
      <c r="AU174" s="372"/>
      <c r="AV174" s="372"/>
      <c r="AW174" s="372"/>
      <c r="AX174" s="372"/>
      <c r="AY174" s="372"/>
      <c r="AZ174" s="372"/>
      <c r="BA174" s="372"/>
      <c r="BB174" s="372"/>
      <c r="BC174" s="372"/>
      <c r="BD174" s="372"/>
      <c r="BE174" s="372"/>
      <c r="BF174" s="372"/>
      <c r="BG174" s="372"/>
      <c r="BH174" s="372"/>
      <c r="BI174" s="372"/>
      <c r="BJ174" s="372"/>
      <c r="BK174" s="372"/>
      <c r="BL174" s="372"/>
      <c r="BM174" s="372"/>
      <c r="BN174" s="372"/>
      <c r="BO174" s="372"/>
      <c r="BP174" s="372"/>
      <c r="BQ174" s="372"/>
      <c r="BR174" s="372"/>
      <c r="BS174" s="372"/>
      <c r="BT174" s="372"/>
      <c r="BU174" s="372"/>
      <c r="BV174" s="372"/>
      <c r="BW174" s="372"/>
      <c r="BX174" s="372"/>
      <c r="BY174" s="372"/>
      <c r="BZ174" s="372"/>
      <c r="CA174" s="372"/>
      <c r="CB174" s="372"/>
      <c r="CC174" s="372"/>
      <c r="CD174" s="372"/>
      <c r="CE174" s="372"/>
      <c r="CF174" s="372"/>
      <c r="CG174" s="372"/>
      <c r="CH174" s="372"/>
      <c r="CI174" s="372"/>
      <c r="CJ174" s="372"/>
      <c r="CK174" s="372"/>
      <c r="CL174" s="372"/>
      <c r="CM174" s="372"/>
      <c r="CN174" s="372"/>
      <c r="CO174" s="372"/>
      <c r="CP174" s="372"/>
      <c r="CQ174" s="372"/>
      <c r="CR174" s="372"/>
      <c r="CS174" s="372"/>
      <c r="CT174" s="372"/>
      <c r="CU174" s="372"/>
      <c r="CV174" s="372"/>
      <c r="CW174" s="372"/>
      <c r="CX174" s="372"/>
      <c r="CY174" s="372"/>
      <c r="CZ174" s="117"/>
      <c r="DA174" s="374"/>
      <c r="DB174" s="117"/>
      <c r="DC174" s="374"/>
      <c r="DD174" s="375"/>
      <c r="DE174" s="117"/>
      <c r="DF174" s="117"/>
      <c r="DG174" s="372"/>
      <c r="DH174" s="376"/>
      <c r="DI174" s="377"/>
      <c r="DJ174" s="372"/>
      <c r="DK174" s="372"/>
      <c r="DL174" s="372"/>
      <c r="DM174" s="372"/>
      <c r="DN174" s="372"/>
      <c r="DO174" s="372"/>
      <c r="DP174" s="372"/>
      <c r="DQ174" s="373"/>
      <c r="DR174" s="372"/>
      <c r="DS174" s="378"/>
      <c r="DT174" s="378"/>
    </row>
    <row r="175" spans="1:124" ht="14.25">
      <c r="A175" s="384"/>
      <c r="D175" s="120"/>
      <c r="E175" s="120"/>
      <c r="F175" s="120"/>
      <c r="G175" s="120"/>
      <c r="H175" s="68"/>
      <c r="I175" s="372"/>
      <c r="J175" s="372"/>
      <c r="K175" s="372"/>
      <c r="L175" s="372"/>
      <c r="M175" s="372"/>
      <c r="N175" s="372"/>
      <c r="O175" s="372"/>
      <c r="P175" s="372"/>
      <c r="Q175" s="372"/>
      <c r="R175" s="372"/>
      <c r="S175" s="372"/>
      <c r="T175" s="372"/>
      <c r="U175" s="372"/>
      <c r="V175" s="372"/>
      <c r="W175" s="372"/>
      <c r="X175" s="372"/>
      <c r="Y175" s="372"/>
      <c r="Z175" s="372"/>
      <c r="AA175" s="372"/>
      <c r="AB175" s="372"/>
      <c r="AC175" s="372"/>
      <c r="AD175" s="372"/>
      <c r="AE175" s="372"/>
      <c r="AF175" s="372"/>
      <c r="AG175" s="372"/>
      <c r="AH175" s="372"/>
      <c r="AI175" s="372"/>
      <c r="AJ175" s="372"/>
      <c r="AK175" s="372"/>
      <c r="AL175" s="372"/>
      <c r="AM175" s="372"/>
      <c r="AN175" s="372"/>
      <c r="AO175" s="372"/>
      <c r="AP175" s="372"/>
      <c r="AQ175" s="372"/>
      <c r="AR175" s="372"/>
      <c r="AS175" s="372"/>
      <c r="AT175" s="372"/>
      <c r="AU175" s="372"/>
      <c r="AV175" s="372"/>
      <c r="AW175" s="372"/>
      <c r="AX175" s="372"/>
      <c r="AY175" s="372"/>
      <c r="AZ175" s="372"/>
      <c r="BA175" s="372"/>
      <c r="BB175" s="372"/>
      <c r="BC175" s="372"/>
      <c r="BD175" s="372"/>
      <c r="BE175" s="372"/>
      <c r="BF175" s="372"/>
      <c r="BG175" s="372"/>
      <c r="BH175" s="372"/>
      <c r="BI175" s="372"/>
      <c r="BJ175" s="372"/>
      <c r="BK175" s="372"/>
      <c r="BL175" s="372"/>
      <c r="BM175" s="372"/>
      <c r="BN175" s="372"/>
      <c r="BO175" s="372"/>
      <c r="BP175" s="372"/>
      <c r="BQ175" s="372"/>
      <c r="BR175" s="372"/>
      <c r="BS175" s="372"/>
      <c r="BT175" s="372"/>
      <c r="BU175" s="372"/>
      <c r="BV175" s="372"/>
      <c r="BW175" s="372"/>
      <c r="BX175" s="372"/>
      <c r="BY175" s="372"/>
      <c r="BZ175" s="372"/>
      <c r="CA175" s="372"/>
      <c r="CB175" s="372"/>
      <c r="CC175" s="372"/>
      <c r="CD175" s="372"/>
      <c r="CE175" s="372"/>
      <c r="CF175" s="372"/>
      <c r="CG175" s="372"/>
      <c r="CH175" s="372"/>
      <c r="CI175" s="372"/>
      <c r="CJ175" s="372"/>
      <c r="CK175" s="372"/>
      <c r="CL175" s="372"/>
      <c r="CM175" s="372"/>
      <c r="CN175" s="372"/>
      <c r="CO175" s="372"/>
      <c r="CP175" s="372"/>
      <c r="CQ175" s="372"/>
      <c r="CR175" s="372"/>
      <c r="CS175" s="372"/>
      <c r="CT175" s="372"/>
      <c r="CU175" s="372"/>
      <c r="CV175" s="372"/>
      <c r="CW175" s="372"/>
      <c r="CX175" s="372"/>
      <c r="CY175" s="372"/>
      <c r="CZ175" s="117"/>
      <c r="DA175" s="374"/>
      <c r="DB175" s="117"/>
      <c r="DC175" s="374"/>
      <c r="DD175" s="375"/>
      <c r="DE175" s="117"/>
      <c r="DF175" s="117"/>
      <c r="DG175" s="372"/>
      <c r="DH175" s="376"/>
      <c r="DI175" s="377"/>
      <c r="DJ175" s="372"/>
      <c r="DK175" s="372"/>
      <c r="DL175" s="372"/>
      <c r="DM175" s="372"/>
      <c r="DN175" s="372"/>
      <c r="DO175" s="372"/>
      <c r="DP175" s="372"/>
      <c r="DQ175" s="373"/>
      <c r="DR175" s="372"/>
      <c r="DS175" s="378"/>
      <c r="DT175" s="378"/>
    </row>
    <row r="176" spans="1:124" ht="14.25">
      <c r="A176" s="384"/>
      <c r="D176" s="120"/>
      <c r="E176" s="120"/>
      <c r="F176" s="120"/>
      <c r="G176" s="120"/>
      <c r="H176" s="68"/>
      <c r="I176" s="372"/>
      <c r="J176" s="372"/>
      <c r="K176" s="372"/>
      <c r="L176" s="372"/>
      <c r="M176" s="372"/>
      <c r="N176" s="372"/>
      <c r="O176" s="372"/>
      <c r="P176" s="372"/>
      <c r="Q176" s="372"/>
      <c r="R176" s="372"/>
      <c r="S176" s="372"/>
      <c r="T176" s="372"/>
      <c r="U176" s="372"/>
      <c r="V176" s="372"/>
      <c r="W176" s="372"/>
      <c r="X176" s="372"/>
      <c r="Y176" s="372"/>
      <c r="Z176" s="372"/>
      <c r="AA176" s="372"/>
      <c r="AB176" s="372"/>
      <c r="AC176" s="372"/>
      <c r="AD176" s="372"/>
      <c r="AE176" s="372"/>
      <c r="AF176" s="372"/>
      <c r="AG176" s="372"/>
      <c r="AH176" s="372"/>
      <c r="AI176" s="372"/>
      <c r="AJ176" s="372"/>
      <c r="AK176" s="372"/>
      <c r="AL176" s="372"/>
      <c r="AM176" s="372"/>
      <c r="AN176" s="372"/>
      <c r="AO176" s="372"/>
      <c r="AP176" s="372"/>
      <c r="AQ176" s="372"/>
      <c r="AR176" s="372"/>
      <c r="AS176" s="372"/>
      <c r="AT176" s="372"/>
      <c r="AU176" s="372"/>
      <c r="AV176" s="372"/>
      <c r="AW176" s="372"/>
      <c r="AX176" s="372"/>
      <c r="AY176" s="372"/>
      <c r="AZ176" s="372"/>
      <c r="BA176" s="372"/>
      <c r="BB176" s="372"/>
      <c r="BC176" s="372"/>
      <c r="BD176" s="372"/>
      <c r="BE176" s="372"/>
      <c r="BF176" s="372"/>
      <c r="BG176" s="372"/>
      <c r="BH176" s="372"/>
      <c r="BI176" s="372"/>
      <c r="BJ176" s="372"/>
      <c r="BK176" s="372"/>
      <c r="BL176" s="372"/>
      <c r="BM176" s="372"/>
      <c r="BN176" s="372"/>
      <c r="BO176" s="372"/>
      <c r="BP176" s="372"/>
      <c r="BQ176" s="372"/>
      <c r="BR176" s="372"/>
      <c r="BS176" s="372"/>
      <c r="BT176" s="372"/>
      <c r="BU176" s="372"/>
      <c r="BV176" s="372"/>
      <c r="BW176" s="372"/>
      <c r="BX176" s="372"/>
      <c r="BY176" s="372"/>
      <c r="BZ176" s="372"/>
      <c r="CA176" s="372"/>
      <c r="CB176" s="372"/>
      <c r="CC176" s="372"/>
      <c r="CD176" s="372"/>
      <c r="CE176" s="372"/>
      <c r="CF176" s="372"/>
      <c r="CG176" s="372"/>
      <c r="CH176" s="372"/>
      <c r="CI176" s="372"/>
      <c r="CJ176" s="372"/>
      <c r="CK176" s="372"/>
      <c r="CL176" s="372"/>
      <c r="CM176" s="372"/>
      <c r="CN176" s="372"/>
      <c r="CO176" s="372"/>
      <c r="CP176" s="372"/>
      <c r="CQ176" s="372"/>
      <c r="CR176" s="372"/>
      <c r="CS176" s="372"/>
      <c r="CT176" s="372"/>
      <c r="CU176" s="372"/>
      <c r="CV176" s="372"/>
      <c r="CW176" s="372"/>
      <c r="CX176" s="372"/>
      <c r="CY176" s="372"/>
      <c r="CZ176" s="117"/>
      <c r="DA176" s="374"/>
      <c r="DB176" s="117"/>
      <c r="DC176" s="374"/>
      <c r="DD176" s="375"/>
      <c r="DE176" s="117"/>
      <c r="DF176" s="117"/>
      <c r="DG176" s="372"/>
      <c r="DH176" s="376"/>
      <c r="DI176" s="377"/>
      <c r="DJ176" s="372"/>
      <c r="DK176" s="372"/>
      <c r="DL176" s="372"/>
      <c r="DM176" s="372"/>
      <c r="DN176" s="372"/>
      <c r="DO176" s="372"/>
      <c r="DP176" s="372"/>
      <c r="DQ176" s="373"/>
      <c r="DR176" s="372"/>
      <c r="DS176" s="378"/>
      <c r="DT176" s="378"/>
    </row>
    <row r="177" spans="1:124" ht="15">
      <c r="A177" s="384"/>
      <c r="D177" s="120"/>
      <c r="E177" s="120"/>
      <c r="F177" s="120"/>
      <c r="G177" s="120"/>
      <c r="H177" s="68"/>
      <c r="I177" s="379"/>
      <c r="J177" s="379"/>
      <c r="K177" s="379"/>
      <c r="L177" s="383"/>
      <c r="M177" s="383"/>
      <c r="N177" s="383"/>
      <c r="O177" s="372"/>
      <c r="P177" s="379"/>
      <c r="Q177" s="383"/>
      <c r="R177" s="383"/>
      <c r="S177" s="383"/>
      <c r="T177" s="383"/>
      <c r="U177" s="383"/>
      <c r="V177" s="383"/>
      <c r="W177" s="383"/>
      <c r="X177" s="383"/>
      <c r="Y177" s="383"/>
      <c r="Z177" s="383"/>
      <c r="AA177" s="383"/>
      <c r="AB177" s="383"/>
      <c r="AC177" s="383"/>
      <c r="AD177" s="383"/>
      <c r="AE177" s="383"/>
      <c r="AF177" s="383"/>
      <c r="AG177" s="383"/>
      <c r="AH177" s="383"/>
      <c r="AI177" s="383"/>
      <c r="AJ177" s="383"/>
      <c r="AK177" s="383"/>
      <c r="AL177" s="372"/>
      <c r="AM177" s="379"/>
      <c r="AN177" s="383"/>
      <c r="AO177" s="383"/>
      <c r="AP177" s="383"/>
      <c r="AQ177" s="383"/>
      <c r="AR177" s="383"/>
      <c r="AS177" s="383"/>
      <c r="AT177" s="383"/>
      <c r="AU177" s="383"/>
      <c r="AV177" s="383"/>
      <c r="AW177" s="383"/>
      <c r="AX177" s="383"/>
      <c r="AY177" s="383"/>
      <c r="AZ177" s="383"/>
      <c r="BA177" s="383"/>
      <c r="BB177" s="383"/>
      <c r="BC177" s="383"/>
      <c r="BD177" s="383"/>
      <c r="BE177" s="383"/>
      <c r="BF177" s="383"/>
      <c r="BG177" s="383"/>
      <c r="BH177" s="383"/>
      <c r="BI177" s="383"/>
      <c r="BJ177" s="383"/>
      <c r="BK177" s="383"/>
      <c r="BL177" s="383"/>
      <c r="BM177" s="383"/>
      <c r="BN177" s="383"/>
      <c r="BO177" s="383"/>
      <c r="BP177" s="383"/>
      <c r="BQ177" s="383"/>
      <c r="BR177" s="383"/>
      <c r="BS177" s="383"/>
      <c r="BT177" s="383"/>
      <c r="BU177" s="383"/>
      <c r="BV177" s="383"/>
      <c r="BW177" s="383"/>
      <c r="BX177" s="383"/>
      <c r="BY177" s="383"/>
      <c r="BZ177" s="383"/>
      <c r="CA177" s="372"/>
      <c r="CB177" s="379"/>
      <c r="CC177" s="383"/>
      <c r="CD177" s="383"/>
      <c r="CE177" s="383"/>
      <c r="CF177" s="372"/>
      <c r="CG177" s="379"/>
      <c r="CH177" s="383"/>
      <c r="CI177" s="383"/>
      <c r="CJ177" s="383"/>
      <c r="CK177" s="383"/>
      <c r="CL177" s="383"/>
      <c r="CM177" s="383"/>
      <c r="CN177" s="383"/>
      <c r="CO177" s="383"/>
      <c r="CP177" s="372"/>
      <c r="CQ177" s="380"/>
      <c r="CR177" s="383"/>
      <c r="CS177" s="383"/>
      <c r="CT177" s="372"/>
      <c r="CU177" s="383"/>
      <c r="CV177" s="372"/>
      <c r="CW177" s="383"/>
      <c r="CX177" s="372"/>
      <c r="CY177" s="372"/>
      <c r="CZ177" s="117"/>
      <c r="DA177" s="374"/>
      <c r="DB177" s="117"/>
      <c r="DC177" s="374"/>
      <c r="DD177" s="375"/>
      <c r="DE177" s="117"/>
      <c r="DF177" s="117"/>
      <c r="DG177" s="372"/>
      <c r="DH177" s="376"/>
      <c r="DI177" s="377"/>
      <c r="DJ177" s="372"/>
      <c r="DK177" s="372"/>
      <c r="DL177" s="372"/>
      <c r="DM177" s="372"/>
      <c r="DN177" s="372"/>
      <c r="DO177" s="372"/>
      <c r="DP177" s="372"/>
      <c r="DQ177" s="373"/>
      <c r="DR177" s="372"/>
      <c r="DS177" s="378"/>
      <c r="DT177" s="378"/>
    </row>
    <row r="178" spans="1:124" ht="14.25">
      <c r="A178" s="384"/>
      <c r="D178" s="120"/>
      <c r="E178" s="120"/>
      <c r="F178" s="120"/>
      <c r="G178" s="120"/>
      <c r="H178" s="68"/>
      <c r="I178" s="372"/>
      <c r="J178" s="372"/>
      <c r="K178" s="372"/>
      <c r="L178" s="372"/>
      <c r="M178" s="372"/>
      <c r="N178" s="372"/>
      <c r="O178" s="372"/>
      <c r="P178" s="372"/>
      <c r="Q178" s="372"/>
      <c r="R178" s="372"/>
      <c r="S178" s="372"/>
      <c r="T178" s="372"/>
      <c r="U178" s="372"/>
      <c r="V178" s="372"/>
      <c r="W178" s="372"/>
      <c r="X178" s="372"/>
      <c r="Y178" s="372"/>
      <c r="Z178" s="372"/>
      <c r="AA178" s="372"/>
      <c r="AB178" s="372"/>
      <c r="AC178" s="372"/>
      <c r="AD178" s="372"/>
      <c r="AE178" s="372"/>
      <c r="AF178" s="372"/>
      <c r="AG178" s="372"/>
      <c r="AH178" s="372"/>
      <c r="AI178" s="372"/>
      <c r="AJ178" s="372"/>
      <c r="AK178" s="372"/>
      <c r="AL178" s="372"/>
      <c r="AM178" s="372"/>
      <c r="AN178" s="372"/>
      <c r="AO178" s="372"/>
      <c r="AP178" s="372"/>
      <c r="AQ178" s="372"/>
      <c r="AR178" s="372"/>
      <c r="AS178" s="372"/>
      <c r="AT178" s="372"/>
      <c r="AU178" s="372"/>
      <c r="AV178" s="372"/>
      <c r="AW178" s="372"/>
      <c r="AX178" s="372"/>
      <c r="AY178" s="372"/>
      <c r="AZ178" s="372"/>
      <c r="BA178" s="372"/>
      <c r="BB178" s="372"/>
      <c r="BC178" s="372"/>
      <c r="BD178" s="372"/>
      <c r="BE178" s="372"/>
      <c r="BF178" s="372"/>
      <c r="BG178" s="372"/>
      <c r="BH178" s="372"/>
      <c r="BI178" s="372"/>
      <c r="BJ178" s="372"/>
      <c r="BK178" s="372"/>
      <c r="BL178" s="372"/>
      <c r="BM178" s="372"/>
      <c r="BN178" s="372"/>
      <c r="BO178" s="372"/>
      <c r="BP178" s="372"/>
      <c r="BQ178" s="372"/>
      <c r="BR178" s="372"/>
      <c r="BS178" s="372"/>
      <c r="BT178" s="372"/>
      <c r="BU178" s="372"/>
      <c r="BV178" s="372"/>
      <c r="BW178" s="372"/>
      <c r="BX178" s="372"/>
      <c r="BY178" s="372"/>
      <c r="BZ178" s="372"/>
      <c r="CA178" s="372"/>
      <c r="CB178" s="372"/>
      <c r="CC178" s="372"/>
      <c r="CD178" s="372"/>
      <c r="CE178" s="372"/>
      <c r="CF178" s="372"/>
      <c r="CG178" s="372"/>
      <c r="CH178" s="372"/>
      <c r="CI178" s="372"/>
      <c r="CJ178" s="372"/>
      <c r="CK178" s="372"/>
      <c r="CL178" s="372"/>
      <c r="CM178" s="372"/>
      <c r="CN178" s="372"/>
      <c r="CO178" s="372"/>
      <c r="CP178" s="372"/>
      <c r="CQ178" s="372"/>
      <c r="CR178" s="372"/>
      <c r="CS178" s="372"/>
      <c r="CT178" s="372"/>
      <c r="CU178" s="372"/>
      <c r="CV178" s="372"/>
      <c r="CW178" s="372"/>
      <c r="CX178" s="372"/>
      <c r="CY178" s="372"/>
      <c r="CZ178" s="117"/>
      <c r="DA178" s="374"/>
      <c r="DB178" s="117"/>
      <c r="DC178" s="374"/>
      <c r="DD178" s="375"/>
      <c r="DE178" s="117"/>
      <c r="DF178" s="117"/>
      <c r="DG178" s="372"/>
      <c r="DH178" s="376"/>
      <c r="DI178" s="377"/>
      <c r="DJ178" s="372"/>
      <c r="DK178" s="372"/>
      <c r="DL178" s="372"/>
      <c r="DM178" s="372"/>
      <c r="DN178" s="372"/>
      <c r="DO178" s="372"/>
      <c r="DP178" s="372"/>
      <c r="DQ178" s="373"/>
      <c r="DR178" s="372"/>
      <c r="DS178" s="378"/>
      <c r="DT178" s="378"/>
    </row>
    <row r="179" spans="1:124" ht="14.25">
      <c r="A179" s="384"/>
      <c r="D179" s="120"/>
      <c r="E179" s="120"/>
      <c r="F179" s="120"/>
      <c r="G179" s="120"/>
      <c r="H179" s="68"/>
      <c r="I179" s="372"/>
      <c r="J179" s="372"/>
      <c r="K179" s="372"/>
      <c r="L179" s="372"/>
      <c r="M179" s="372"/>
      <c r="N179" s="372"/>
      <c r="O179" s="372"/>
      <c r="P179" s="372"/>
      <c r="Q179" s="372"/>
      <c r="R179" s="372"/>
      <c r="S179" s="372"/>
      <c r="T179" s="372"/>
      <c r="U179" s="372"/>
      <c r="V179" s="372"/>
      <c r="W179" s="372"/>
      <c r="X179" s="372"/>
      <c r="Y179" s="372"/>
      <c r="Z179" s="372"/>
      <c r="AA179" s="372"/>
      <c r="AB179" s="372"/>
      <c r="AC179" s="372"/>
      <c r="AD179" s="372"/>
      <c r="AE179" s="372"/>
      <c r="AF179" s="372"/>
      <c r="AG179" s="372"/>
      <c r="AH179" s="372"/>
      <c r="AI179" s="372"/>
      <c r="AJ179" s="372"/>
      <c r="AK179" s="372"/>
      <c r="AL179" s="372"/>
      <c r="AM179" s="372"/>
      <c r="AN179" s="372"/>
      <c r="AO179" s="372"/>
      <c r="AP179" s="372"/>
      <c r="AQ179" s="372"/>
      <c r="AR179" s="372"/>
      <c r="AS179" s="372"/>
      <c r="AT179" s="372"/>
      <c r="AU179" s="372"/>
      <c r="AV179" s="372"/>
      <c r="AW179" s="372"/>
      <c r="AX179" s="372"/>
      <c r="AY179" s="372"/>
      <c r="AZ179" s="372"/>
      <c r="BA179" s="372"/>
      <c r="BB179" s="372"/>
      <c r="BC179" s="372"/>
      <c r="BD179" s="372"/>
      <c r="BE179" s="372"/>
      <c r="BF179" s="372"/>
      <c r="BG179" s="372"/>
      <c r="BH179" s="372"/>
      <c r="BI179" s="372"/>
      <c r="BJ179" s="372"/>
      <c r="BK179" s="372"/>
      <c r="BL179" s="372"/>
      <c r="BM179" s="372"/>
      <c r="BN179" s="372"/>
      <c r="BO179" s="372"/>
      <c r="BP179" s="372"/>
      <c r="BQ179" s="372"/>
      <c r="BR179" s="372"/>
      <c r="BS179" s="372"/>
      <c r="BT179" s="372"/>
      <c r="BU179" s="372"/>
      <c r="BV179" s="372"/>
      <c r="BW179" s="372"/>
      <c r="BX179" s="372"/>
      <c r="BY179" s="372"/>
      <c r="BZ179" s="372"/>
      <c r="CA179" s="372"/>
      <c r="CB179" s="372"/>
      <c r="CC179" s="372"/>
      <c r="CD179" s="372"/>
      <c r="CE179" s="372"/>
      <c r="CF179" s="372"/>
      <c r="CG179" s="372"/>
      <c r="CH179" s="372"/>
      <c r="CI179" s="372"/>
      <c r="CJ179" s="372"/>
      <c r="CK179" s="372"/>
      <c r="CL179" s="372"/>
      <c r="CM179" s="372"/>
      <c r="CN179" s="372"/>
      <c r="CO179" s="372"/>
      <c r="CP179" s="372"/>
      <c r="CQ179" s="372"/>
      <c r="CR179" s="372"/>
      <c r="CS179" s="372"/>
      <c r="CT179" s="372"/>
      <c r="CU179" s="372"/>
      <c r="CV179" s="372"/>
      <c r="CW179" s="372"/>
      <c r="CX179" s="372"/>
      <c r="CY179" s="372"/>
      <c r="CZ179" s="117"/>
      <c r="DA179" s="374"/>
      <c r="DB179" s="117"/>
      <c r="DC179" s="374"/>
      <c r="DD179" s="375"/>
      <c r="DE179" s="117"/>
      <c r="DF179" s="117"/>
      <c r="DG179" s="372"/>
      <c r="DH179" s="376"/>
      <c r="DI179" s="377"/>
      <c r="DJ179" s="372"/>
      <c r="DK179" s="372"/>
      <c r="DL179" s="372"/>
      <c r="DM179" s="372"/>
      <c r="DN179" s="372"/>
      <c r="DO179" s="372"/>
      <c r="DP179" s="372"/>
      <c r="DQ179" s="373"/>
      <c r="DR179" s="372"/>
      <c r="DS179" s="378"/>
      <c r="DT179" s="378"/>
    </row>
    <row r="180" spans="1:124" ht="15">
      <c r="A180" s="384"/>
      <c r="D180" s="120"/>
      <c r="E180" s="120"/>
      <c r="F180" s="120"/>
      <c r="G180" s="120"/>
      <c r="H180" s="68"/>
      <c r="I180" s="379"/>
      <c r="J180" s="379"/>
      <c r="K180" s="379"/>
      <c r="L180" s="383"/>
      <c r="M180" s="383"/>
      <c r="N180" s="383"/>
      <c r="O180" s="372"/>
      <c r="P180" s="379"/>
      <c r="Q180" s="383"/>
      <c r="R180" s="383"/>
      <c r="S180" s="383"/>
      <c r="T180" s="383"/>
      <c r="U180" s="383"/>
      <c r="V180" s="383"/>
      <c r="W180" s="383"/>
      <c r="X180" s="383"/>
      <c r="Y180" s="383"/>
      <c r="Z180" s="383"/>
      <c r="AA180" s="383"/>
      <c r="AB180" s="383"/>
      <c r="AC180" s="383"/>
      <c r="AD180" s="383"/>
      <c r="AE180" s="383"/>
      <c r="AF180" s="383"/>
      <c r="AG180" s="383"/>
      <c r="AH180" s="383"/>
      <c r="AI180" s="383"/>
      <c r="AJ180" s="383"/>
      <c r="AK180" s="383"/>
      <c r="AL180" s="372"/>
      <c r="AM180" s="379"/>
      <c r="AN180" s="383"/>
      <c r="AO180" s="383"/>
      <c r="AP180" s="383"/>
      <c r="AQ180" s="383"/>
      <c r="AR180" s="383"/>
      <c r="AS180" s="383"/>
      <c r="AT180" s="383"/>
      <c r="AU180" s="383"/>
      <c r="AV180" s="383"/>
      <c r="AW180" s="383"/>
      <c r="AX180" s="383"/>
      <c r="AY180" s="383"/>
      <c r="AZ180" s="383"/>
      <c r="BA180" s="383"/>
      <c r="BB180" s="383"/>
      <c r="BC180" s="383"/>
      <c r="BD180" s="383"/>
      <c r="BE180" s="383"/>
      <c r="BF180" s="383"/>
      <c r="BG180" s="383"/>
      <c r="BH180" s="383"/>
      <c r="BI180" s="383"/>
      <c r="BJ180" s="383"/>
      <c r="BK180" s="383"/>
      <c r="BL180" s="383"/>
      <c r="BM180" s="383"/>
      <c r="BN180" s="383"/>
      <c r="BO180" s="383"/>
      <c r="BP180" s="383"/>
      <c r="BQ180" s="383"/>
      <c r="BR180" s="383"/>
      <c r="BS180" s="383"/>
      <c r="BT180" s="383"/>
      <c r="BU180" s="383"/>
      <c r="BV180" s="383"/>
      <c r="BW180" s="383"/>
      <c r="BX180" s="383"/>
      <c r="BY180" s="383"/>
      <c r="BZ180" s="383"/>
      <c r="CA180" s="372"/>
      <c r="CB180" s="379"/>
      <c r="CC180" s="383"/>
      <c r="CD180" s="383"/>
      <c r="CE180" s="383"/>
      <c r="CF180" s="372"/>
      <c r="CG180" s="379"/>
      <c r="CH180" s="383"/>
      <c r="CI180" s="383"/>
      <c r="CJ180" s="383"/>
      <c r="CK180" s="383"/>
      <c r="CL180" s="383"/>
      <c r="CM180" s="383"/>
      <c r="CN180" s="383"/>
      <c r="CO180" s="383"/>
      <c r="CP180" s="372"/>
      <c r="CQ180" s="380"/>
      <c r="CR180" s="383"/>
      <c r="CS180" s="383"/>
      <c r="CT180" s="372"/>
      <c r="CU180" s="383"/>
      <c r="CV180" s="372"/>
      <c r="CW180" s="383"/>
      <c r="CX180" s="372"/>
      <c r="CY180" s="372"/>
      <c r="CZ180" s="117"/>
      <c r="DA180" s="374"/>
      <c r="DB180" s="117"/>
      <c r="DC180" s="374"/>
      <c r="DD180" s="375"/>
      <c r="DE180" s="117"/>
      <c r="DF180" s="117"/>
      <c r="DG180" s="372"/>
      <c r="DH180" s="376"/>
      <c r="DI180" s="377"/>
      <c r="DJ180" s="372"/>
      <c r="DK180" s="372"/>
      <c r="DL180" s="372"/>
      <c r="DM180" s="372"/>
      <c r="DN180" s="372"/>
      <c r="DO180" s="372"/>
      <c r="DP180" s="372"/>
      <c r="DQ180" s="373"/>
      <c r="DR180" s="372"/>
      <c r="DS180" s="378"/>
      <c r="DT180" s="378"/>
    </row>
    <row r="181" spans="1:124" ht="14.25">
      <c r="A181" s="384"/>
      <c r="D181" s="120"/>
      <c r="E181" s="120"/>
      <c r="F181" s="120"/>
      <c r="G181" s="120"/>
      <c r="H181" s="68"/>
      <c r="I181" s="372"/>
      <c r="J181" s="372"/>
      <c r="K181" s="372"/>
      <c r="L181" s="372"/>
      <c r="M181" s="372"/>
      <c r="N181" s="372"/>
      <c r="O181" s="372"/>
      <c r="P181" s="372"/>
      <c r="Q181" s="372"/>
      <c r="R181" s="372"/>
      <c r="S181" s="372"/>
      <c r="T181" s="372"/>
      <c r="U181" s="372"/>
      <c r="V181" s="372"/>
      <c r="W181" s="372"/>
      <c r="X181" s="372"/>
      <c r="Y181" s="372"/>
      <c r="Z181" s="372"/>
      <c r="AA181" s="372"/>
      <c r="AB181" s="372"/>
      <c r="AC181" s="372"/>
      <c r="AD181" s="372"/>
      <c r="AE181" s="372"/>
      <c r="AF181" s="372"/>
      <c r="AG181" s="372"/>
      <c r="AH181" s="372"/>
      <c r="AI181" s="372"/>
      <c r="AJ181" s="372"/>
      <c r="AK181" s="372"/>
      <c r="AL181" s="372"/>
      <c r="AM181" s="372"/>
      <c r="AN181" s="372"/>
      <c r="AO181" s="372"/>
      <c r="AP181" s="372"/>
      <c r="AQ181" s="372"/>
      <c r="AR181" s="372"/>
      <c r="AS181" s="372"/>
      <c r="AT181" s="372"/>
      <c r="AU181" s="372"/>
      <c r="AV181" s="372"/>
      <c r="AW181" s="372"/>
      <c r="AX181" s="372"/>
      <c r="AY181" s="372"/>
      <c r="AZ181" s="372"/>
      <c r="BA181" s="372"/>
      <c r="BB181" s="372"/>
      <c r="BC181" s="372"/>
      <c r="BD181" s="372"/>
      <c r="BE181" s="372"/>
      <c r="BF181" s="372"/>
      <c r="BG181" s="372"/>
      <c r="BH181" s="372"/>
      <c r="BI181" s="372"/>
      <c r="BJ181" s="372"/>
      <c r="BK181" s="372"/>
      <c r="BL181" s="372"/>
      <c r="BM181" s="372"/>
      <c r="BN181" s="372"/>
      <c r="BO181" s="372"/>
      <c r="BP181" s="372"/>
      <c r="BQ181" s="372"/>
      <c r="BR181" s="372"/>
      <c r="BS181" s="372"/>
      <c r="BT181" s="372"/>
      <c r="BU181" s="372"/>
      <c r="BV181" s="372"/>
      <c r="BW181" s="372"/>
      <c r="BX181" s="372"/>
      <c r="BY181" s="372"/>
      <c r="BZ181" s="372"/>
      <c r="CA181" s="372"/>
      <c r="CB181" s="372"/>
      <c r="CC181" s="372"/>
      <c r="CD181" s="372"/>
      <c r="CE181" s="372"/>
      <c r="CF181" s="372"/>
      <c r="CG181" s="372"/>
      <c r="CH181" s="372"/>
      <c r="CI181" s="372"/>
      <c r="CJ181" s="372"/>
      <c r="CK181" s="372"/>
      <c r="CL181" s="372"/>
      <c r="CM181" s="372"/>
      <c r="CN181" s="372"/>
      <c r="CO181" s="372"/>
      <c r="CP181" s="372"/>
      <c r="CQ181" s="372"/>
      <c r="CR181" s="372"/>
      <c r="CS181" s="372"/>
      <c r="CT181" s="372"/>
      <c r="CU181" s="372"/>
      <c r="CV181" s="372"/>
      <c r="CW181" s="372"/>
      <c r="CX181" s="372"/>
      <c r="CY181" s="372"/>
      <c r="CZ181" s="117"/>
      <c r="DA181" s="374"/>
      <c r="DB181" s="117"/>
      <c r="DC181" s="374"/>
      <c r="DD181" s="375"/>
      <c r="DE181" s="117"/>
      <c r="DF181" s="117"/>
      <c r="DG181" s="372"/>
      <c r="DH181" s="376"/>
      <c r="DI181" s="377"/>
      <c r="DJ181" s="372"/>
      <c r="DK181" s="372"/>
      <c r="DL181" s="372"/>
      <c r="DM181" s="372"/>
      <c r="DN181" s="372"/>
      <c r="DO181" s="372"/>
      <c r="DP181" s="372"/>
      <c r="DQ181" s="373"/>
      <c r="DR181" s="372"/>
      <c r="DS181" s="378"/>
      <c r="DT181" s="378"/>
    </row>
    <row r="182" spans="1:124" ht="14.25">
      <c r="A182" s="384"/>
      <c r="D182" s="120"/>
      <c r="E182" s="120"/>
      <c r="F182" s="120"/>
      <c r="G182" s="120"/>
      <c r="H182" s="68"/>
      <c r="I182" s="372"/>
      <c r="J182" s="372"/>
      <c r="K182" s="372"/>
      <c r="L182" s="372"/>
      <c r="M182" s="372"/>
      <c r="N182" s="372"/>
      <c r="O182" s="372"/>
      <c r="P182" s="372"/>
      <c r="Q182" s="372"/>
      <c r="R182" s="372"/>
      <c r="S182" s="372"/>
      <c r="T182" s="372"/>
      <c r="U182" s="372"/>
      <c r="V182" s="372"/>
      <c r="W182" s="372"/>
      <c r="X182" s="372"/>
      <c r="Y182" s="372"/>
      <c r="Z182" s="372"/>
      <c r="AA182" s="372"/>
      <c r="AB182" s="372"/>
      <c r="AC182" s="372"/>
      <c r="AD182" s="372"/>
      <c r="AE182" s="372"/>
      <c r="AF182" s="372"/>
      <c r="AG182" s="372"/>
      <c r="AH182" s="372"/>
      <c r="AI182" s="372"/>
      <c r="AJ182" s="372"/>
      <c r="AK182" s="372"/>
      <c r="AL182" s="372"/>
      <c r="AM182" s="372"/>
      <c r="AN182" s="372"/>
      <c r="AO182" s="372"/>
      <c r="AP182" s="372"/>
      <c r="AQ182" s="372"/>
      <c r="AR182" s="372"/>
      <c r="AS182" s="372"/>
      <c r="AT182" s="372"/>
      <c r="AU182" s="372"/>
      <c r="AV182" s="372"/>
      <c r="AW182" s="372"/>
      <c r="AX182" s="372"/>
      <c r="AY182" s="372"/>
      <c r="AZ182" s="372"/>
      <c r="BA182" s="372"/>
      <c r="BB182" s="372"/>
      <c r="BC182" s="372"/>
      <c r="BD182" s="372"/>
      <c r="BE182" s="372"/>
      <c r="BF182" s="372"/>
      <c r="BG182" s="372"/>
      <c r="BH182" s="372"/>
      <c r="BI182" s="372"/>
      <c r="BJ182" s="372"/>
      <c r="BK182" s="372"/>
      <c r="BL182" s="372"/>
      <c r="BM182" s="372"/>
      <c r="BN182" s="372"/>
      <c r="BO182" s="372"/>
      <c r="BP182" s="372"/>
      <c r="BQ182" s="372"/>
      <c r="BR182" s="372"/>
      <c r="BS182" s="372"/>
      <c r="BT182" s="372"/>
      <c r="BU182" s="372"/>
      <c r="BV182" s="372"/>
      <c r="BW182" s="372"/>
      <c r="BX182" s="372"/>
      <c r="BY182" s="372"/>
      <c r="BZ182" s="372"/>
      <c r="CA182" s="372"/>
      <c r="CB182" s="372"/>
      <c r="CC182" s="372"/>
      <c r="CD182" s="372"/>
      <c r="CE182" s="372"/>
      <c r="CF182" s="372"/>
      <c r="CG182" s="372"/>
      <c r="CH182" s="372"/>
      <c r="CI182" s="372"/>
      <c r="CJ182" s="372"/>
      <c r="CK182" s="372"/>
      <c r="CL182" s="372"/>
      <c r="CM182" s="372"/>
      <c r="CN182" s="372"/>
      <c r="CO182" s="372"/>
      <c r="CP182" s="372"/>
      <c r="CQ182" s="372"/>
      <c r="CR182" s="372"/>
      <c r="CS182" s="372"/>
      <c r="CT182" s="372"/>
      <c r="CU182" s="372"/>
      <c r="CV182" s="372"/>
      <c r="CW182" s="372"/>
      <c r="CX182" s="372"/>
      <c r="CY182" s="372"/>
      <c r="CZ182" s="117"/>
      <c r="DA182" s="374"/>
      <c r="DB182" s="117"/>
      <c r="DC182" s="374"/>
      <c r="DD182" s="375"/>
      <c r="DE182" s="117"/>
      <c r="DF182" s="117"/>
      <c r="DG182" s="372"/>
      <c r="DH182" s="376"/>
      <c r="DI182" s="377"/>
      <c r="DJ182" s="372"/>
      <c r="DK182" s="372"/>
      <c r="DL182" s="372"/>
      <c r="DM182" s="372"/>
      <c r="DN182" s="372"/>
      <c r="DO182" s="372"/>
      <c r="DP182" s="372"/>
      <c r="DQ182" s="373"/>
      <c r="DR182" s="372"/>
      <c r="DS182" s="378"/>
      <c r="DT182" s="378"/>
    </row>
    <row r="183" spans="1:124" ht="14.25">
      <c r="A183" s="384"/>
      <c r="D183" s="120"/>
      <c r="E183" s="120"/>
      <c r="F183" s="120"/>
      <c r="G183" s="120"/>
      <c r="H183" s="68"/>
      <c r="I183" s="372"/>
      <c r="J183" s="372"/>
      <c r="K183" s="372"/>
      <c r="L183" s="372"/>
      <c r="M183" s="372"/>
      <c r="N183" s="372"/>
      <c r="O183" s="372"/>
      <c r="P183" s="372"/>
      <c r="Q183" s="372"/>
      <c r="R183" s="372"/>
      <c r="S183" s="372"/>
      <c r="T183" s="372"/>
      <c r="U183" s="372"/>
      <c r="V183" s="372"/>
      <c r="W183" s="372"/>
      <c r="X183" s="372"/>
      <c r="Y183" s="372"/>
      <c r="Z183" s="372"/>
      <c r="AA183" s="372"/>
      <c r="AB183" s="372"/>
      <c r="AC183" s="372"/>
      <c r="AD183" s="372"/>
      <c r="AE183" s="372"/>
      <c r="AF183" s="372"/>
      <c r="AG183" s="372"/>
      <c r="AH183" s="372"/>
      <c r="AI183" s="372"/>
      <c r="AJ183" s="372"/>
      <c r="AK183" s="372"/>
      <c r="AL183" s="372"/>
      <c r="AM183" s="372"/>
      <c r="AN183" s="372"/>
      <c r="AO183" s="372"/>
      <c r="AP183" s="372"/>
      <c r="AQ183" s="372"/>
      <c r="AR183" s="372"/>
      <c r="AS183" s="372"/>
      <c r="AT183" s="372"/>
      <c r="AU183" s="372"/>
      <c r="AV183" s="372"/>
      <c r="AW183" s="372"/>
      <c r="AX183" s="372"/>
      <c r="AY183" s="372"/>
      <c r="AZ183" s="372"/>
      <c r="BA183" s="372"/>
      <c r="BB183" s="372"/>
      <c r="BC183" s="372"/>
      <c r="BD183" s="372"/>
      <c r="BE183" s="372"/>
      <c r="BF183" s="372"/>
      <c r="BG183" s="372"/>
      <c r="BH183" s="372"/>
      <c r="BI183" s="372"/>
      <c r="BJ183" s="372"/>
      <c r="BK183" s="372"/>
      <c r="BL183" s="372"/>
      <c r="BM183" s="372"/>
      <c r="BN183" s="372"/>
      <c r="BO183" s="372"/>
      <c r="BP183" s="372"/>
      <c r="BQ183" s="372"/>
      <c r="BR183" s="372"/>
      <c r="BS183" s="372"/>
      <c r="BT183" s="372"/>
      <c r="BU183" s="372"/>
      <c r="BV183" s="372"/>
      <c r="BW183" s="372"/>
      <c r="BX183" s="372"/>
      <c r="BY183" s="372"/>
      <c r="BZ183" s="372"/>
      <c r="CA183" s="372"/>
      <c r="CB183" s="372"/>
      <c r="CC183" s="372"/>
      <c r="CD183" s="372"/>
      <c r="CE183" s="372"/>
      <c r="CF183" s="372"/>
      <c r="CG183" s="372"/>
      <c r="CH183" s="372"/>
      <c r="CI183" s="372"/>
      <c r="CJ183" s="372"/>
      <c r="CK183" s="372"/>
      <c r="CL183" s="372"/>
      <c r="CM183" s="372"/>
      <c r="CN183" s="372"/>
      <c r="CO183" s="372"/>
      <c r="CP183" s="372"/>
      <c r="CQ183" s="372"/>
      <c r="CR183" s="372"/>
      <c r="CS183" s="372"/>
      <c r="CT183" s="372"/>
      <c r="CU183" s="372"/>
      <c r="CV183" s="372"/>
      <c r="CW183" s="372"/>
      <c r="CX183" s="372"/>
      <c r="CY183" s="372"/>
      <c r="CZ183" s="117"/>
      <c r="DA183" s="374"/>
      <c r="DB183" s="117"/>
      <c r="DC183" s="374"/>
      <c r="DD183" s="375"/>
      <c r="DE183" s="117"/>
      <c r="DF183" s="117"/>
      <c r="DG183" s="372"/>
      <c r="DH183" s="376"/>
      <c r="DI183" s="377"/>
      <c r="DJ183" s="372"/>
      <c r="DK183" s="372"/>
      <c r="DL183" s="372"/>
      <c r="DM183" s="372"/>
      <c r="DN183" s="372"/>
      <c r="DO183" s="372"/>
      <c r="DP183" s="372"/>
      <c r="DQ183" s="373"/>
      <c r="DR183" s="372"/>
      <c r="DS183" s="378"/>
      <c r="DT183" s="378"/>
    </row>
    <row r="184" spans="1:124" ht="14.25">
      <c r="A184" s="384"/>
      <c r="D184" s="120"/>
      <c r="E184" s="120"/>
      <c r="F184" s="120"/>
      <c r="G184" s="120"/>
      <c r="H184" s="68"/>
      <c r="I184" s="372"/>
      <c r="J184" s="372"/>
      <c r="K184" s="372"/>
      <c r="L184" s="372"/>
      <c r="M184" s="372"/>
      <c r="N184" s="372"/>
      <c r="O184" s="372"/>
      <c r="P184" s="372"/>
      <c r="Q184" s="372"/>
      <c r="R184" s="372"/>
      <c r="S184" s="372"/>
      <c r="T184" s="372"/>
      <c r="U184" s="372"/>
      <c r="V184" s="372"/>
      <c r="W184" s="372"/>
      <c r="X184" s="372"/>
      <c r="Y184" s="372"/>
      <c r="Z184" s="372"/>
      <c r="AA184" s="372"/>
      <c r="AB184" s="372"/>
      <c r="AC184" s="372"/>
      <c r="AD184" s="372"/>
      <c r="AE184" s="372"/>
      <c r="AF184" s="372"/>
      <c r="AG184" s="372"/>
      <c r="AH184" s="372"/>
      <c r="AI184" s="372"/>
      <c r="AJ184" s="372"/>
      <c r="AK184" s="372"/>
      <c r="AL184" s="372"/>
      <c r="AM184" s="372"/>
      <c r="AN184" s="372"/>
      <c r="AO184" s="372"/>
      <c r="AP184" s="372"/>
      <c r="AQ184" s="372"/>
      <c r="AR184" s="372"/>
      <c r="AS184" s="372"/>
      <c r="AT184" s="372"/>
      <c r="AU184" s="372"/>
      <c r="AV184" s="372"/>
      <c r="AW184" s="372"/>
      <c r="AX184" s="372"/>
      <c r="AY184" s="372"/>
      <c r="AZ184" s="372"/>
      <c r="BA184" s="372"/>
      <c r="BB184" s="372"/>
      <c r="BC184" s="372"/>
      <c r="BD184" s="372"/>
      <c r="BE184" s="372"/>
      <c r="BF184" s="372"/>
      <c r="BG184" s="372"/>
      <c r="BH184" s="372"/>
      <c r="BI184" s="372"/>
      <c r="BJ184" s="372"/>
      <c r="BK184" s="372"/>
      <c r="BL184" s="372"/>
      <c r="BM184" s="372"/>
      <c r="BN184" s="372"/>
      <c r="BO184" s="372"/>
      <c r="BP184" s="372"/>
      <c r="BQ184" s="372"/>
      <c r="BR184" s="372"/>
      <c r="BS184" s="372"/>
      <c r="BT184" s="372"/>
      <c r="BU184" s="372"/>
      <c r="BV184" s="372"/>
      <c r="BW184" s="372"/>
      <c r="BX184" s="372"/>
      <c r="BY184" s="372"/>
      <c r="BZ184" s="372"/>
      <c r="CA184" s="372"/>
      <c r="CB184" s="372"/>
      <c r="CC184" s="372"/>
      <c r="CD184" s="372"/>
      <c r="CE184" s="372"/>
      <c r="CF184" s="372"/>
      <c r="CG184" s="372"/>
      <c r="CH184" s="372"/>
      <c r="CI184" s="372"/>
      <c r="CJ184" s="372"/>
      <c r="CK184" s="372"/>
      <c r="CL184" s="372"/>
      <c r="CM184" s="372"/>
      <c r="CN184" s="372"/>
      <c r="CO184" s="372"/>
      <c r="CP184" s="372"/>
      <c r="CQ184" s="372"/>
      <c r="CR184" s="372"/>
      <c r="CS184" s="372"/>
      <c r="CT184" s="372"/>
      <c r="CU184" s="372"/>
      <c r="CV184" s="372"/>
      <c r="CW184" s="372"/>
      <c r="CX184" s="372"/>
      <c r="CY184" s="372"/>
      <c r="CZ184" s="117"/>
      <c r="DA184" s="374"/>
      <c r="DB184" s="117"/>
      <c r="DC184" s="374"/>
      <c r="DD184" s="375"/>
      <c r="DE184" s="117"/>
      <c r="DF184" s="117"/>
      <c r="DG184" s="372"/>
      <c r="DH184" s="376"/>
      <c r="DI184" s="377"/>
      <c r="DJ184" s="372"/>
      <c r="DK184" s="372"/>
      <c r="DL184" s="372"/>
      <c r="DM184" s="372"/>
      <c r="DN184" s="372"/>
      <c r="DO184" s="372"/>
      <c r="DP184" s="372"/>
      <c r="DQ184" s="373"/>
      <c r="DR184" s="372"/>
      <c r="DS184" s="378"/>
      <c r="DT184" s="378"/>
    </row>
    <row r="185" spans="1:124" ht="15">
      <c r="A185" s="384"/>
      <c r="D185" s="120"/>
      <c r="E185" s="120"/>
      <c r="F185" s="120"/>
      <c r="G185" s="120"/>
      <c r="H185" s="68"/>
      <c r="I185" s="379"/>
      <c r="J185" s="379"/>
      <c r="K185" s="379"/>
      <c r="L185" s="383"/>
      <c r="M185" s="383"/>
      <c r="N185" s="383"/>
      <c r="O185" s="372"/>
      <c r="P185" s="379"/>
      <c r="Q185" s="383"/>
      <c r="R185" s="383"/>
      <c r="S185" s="383"/>
      <c r="T185" s="383"/>
      <c r="U185" s="383"/>
      <c r="V185" s="383"/>
      <c r="W185" s="383"/>
      <c r="X185" s="383"/>
      <c r="Y185" s="383"/>
      <c r="Z185" s="383"/>
      <c r="AA185" s="383"/>
      <c r="AB185" s="383"/>
      <c r="AC185" s="383"/>
      <c r="AD185" s="383"/>
      <c r="AE185" s="383"/>
      <c r="AF185" s="383"/>
      <c r="AG185" s="383"/>
      <c r="AH185" s="383"/>
      <c r="AI185" s="383"/>
      <c r="AJ185" s="383"/>
      <c r="AK185" s="383"/>
      <c r="AL185" s="372"/>
      <c r="AM185" s="379"/>
      <c r="AN185" s="383"/>
      <c r="AO185" s="383"/>
      <c r="AP185" s="383"/>
      <c r="AQ185" s="383"/>
      <c r="AR185" s="383"/>
      <c r="AS185" s="383"/>
      <c r="AT185" s="383"/>
      <c r="AU185" s="383"/>
      <c r="AV185" s="383"/>
      <c r="AW185" s="383"/>
      <c r="AX185" s="383"/>
      <c r="AY185" s="383"/>
      <c r="AZ185" s="383"/>
      <c r="BA185" s="383"/>
      <c r="BB185" s="383"/>
      <c r="BC185" s="383"/>
      <c r="BD185" s="383"/>
      <c r="BE185" s="383"/>
      <c r="BF185" s="383"/>
      <c r="BG185" s="383"/>
      <c r="BH185" s="383"/>
      <c r="BI185" s="383"/>
      <c r="BJ185" s="383"/>
      <c r="BK185" s="383"/>
      <c r="BL185" s="383"/>
      <c r="BM185" s="383"/>
      <c r="BN185" s="383"/>
      <c r="BO185" s="383"/>
      <c r="BP185" s="383"/>
      <c r="BQ185" s="383"/>
      <c r="BR185" s="383"/>
      <c r="BS185" s="383"/>
      <c r="BT185" s="383"/>
      <c r="BU185" s="383"/>
      <c r="BV185" s="383"/>
      <c r="BW185" s="383"/>
      <c r="BX185" s="383"/>
      <c r="BY185" s="383"/>
      <c r="BZ185" s="383"/>
      <c r="CA185" s="372"/>
      <c r="CB185" s="379"/>
      <c r="CC185" s="383"/>
      <c r="CD185" s="383"/>
      <c r="CE185" s="383"/>
      <c r="CF185" s="372"/>
      <c r="CG185" s="379"/>
      <c r="CH185" s="383"/>
      <c r="CI185" s="383"/>
      <c r="CJ185" s="383"/>
      <c r="CK185" s="383"/>
      <c r="CL185" s="383"/>
      <c r="CM185" s="383"/>
      <c r="CN185" s="383"/>
      <c r="CO185" s="383"/>
      <c r="CP185" s="372"/>
      <c r="CQ185" s="380"/>
      <c r="CR185" s="383"/>
      <c r="CS185" s="383"/>
      <c r="CT185" s="372"/>
      <c r="CU185" s="383"/>
      <c r="CV185" s="372"/>
      <c r="CW185" s="383"/>
      <c r="CX185" s="372"/>
      <c r="CY185" s="372"/>
      <c r="CZ185" s="117"/>
      <c r="DA185" s="374"/>
      <c r="DB185" s="117"/>
      <c r="DC185" s="374"/>
      <c r="DD185" s="375"/>
      <c r="DE185" s="117"/>
      <c r="DF185" s="117"/>
      <c r="DG185" s="372"/>
      <c r="DH185" s="376"/>
      <c r="DI185" s="377"/>
      <c r="DJ185" s="372"/>
      <c r="DK185" s="372"/>
      <c r="DL185" s="372"/>
      <c r="DM185" s="372"/>
      <c r="DN185" s="372"/>
      <c r="DO185" s="372"/>
      <c r="DP185" s="372"/>
      <c r="DQ185" s="373"/>
      <c r="DR185" s="372"/>
      <c r="DS185" s="378"/>
      <c r="DT185" s="378"/>
    </row>
    <row r="186" spans="1:124" ht="14.25">
      <c r="A186" s="384"/>
      <c r="D186" s="120"/>
      <c r="E186" s="120"/>
      <c r="F186" s="120"/>
      <c r="G186" s="120"/>
      <c r="H186" s="68"/>
      <c r="I186" s="372"/>
      <c r="J186" s="372"/>
      <c r="K186" s="372"/>
      <c r="L186" s="372"/>
      <c r="M186" s="372"/>
      <c r="N186" s="372"/>
      <c r="O186" s="372"/>
      <c r="P186" s="372"/>
      <c r="Q186" s="372"/>
      <c r="R186" s="372"/>
      <c r="S186" s="372"/>
      <c r="T186" s="372"/>
      <c r="U186" s="372"/>
      <c r="V186" s="372"/>
      <c r="W186" s="372"/>
      <c r="X186" s="372"/>
      <c r="Y186" s="372"/>
      <c r="Z186" s="372"/>
      <c r="AA186" s="372"/>
      <c r="AB186" s="372"/>
      <c r="AC186" s="372"/>
      <c r="AD186" s="372"/>
      <c r="AE186" s="372"/>
      <c r="AF186" s="372"/>
      <c r="AG186" s="372"/>
      <c r="AH186" s="372"/>
      <c r="AI186" s="372"/>
      <c r="AJ186" s="372"/>
      <c r="AK186" s="372"/>
      <c r="AL186" s="372"/>
      <c r="AM186" s="372"/>
      <c r="AN186" s="372"/>
      <c r="AO186" s="372"/>
      <c r="AP186" s="372"/>
      <c r="AQ186" s="372"/>
      <c r="AR186" s="372"/>
      <c r="AS186" s="372"/>
      <c r="AT186" s="372"/>
      <c r="AU186" s="372"/>
      <c r="AV186" s="372"/>
      <c r="AW186" s="372"/>
      <c r="AX186" s="372"/>
      <c r="AY186" s="372"/>
      <c r="AZ186" s="372"/>
      <c r="BA186" s="372"/>
      <c r="BB186" s="372"/>
      <c r="BC186" s="372"/>
      <c r="BD186" s="372"/>
      <c r="BE186" s="372"/>
      <c r="BF186" s="372"/>
      <c r="BG186" s="372"/>
      <c r="BH186" s="372"/>
      <c r="BI186" s="372"/>
      <c r="BJ186" s="372"/>
      <c r="BK186" s="372"/>
      <c r="BL186" s="372"/>
      <c r="BM186" s="372"/>
      <c r="BN186" s="372"/>
      <c r="BO186" s="372"/>
      <c r="BP186" s="372"/>
      <c r="BQ186" s="372"/>
      <c r="BR186" s="372"/>
      <c r="BS186" s="372"/>
      <c r="BT186" s="372"/>
      <c r="BU186" s="372"/>
      <c r="BV186" s="372"/>
      <c r="BW186" s="372"/>
      <c r="BX186" s="372"/>
      <c r="BY186" s="372"/>
      <c r="BZ186" s="372"/>
      <c r="CA186" s="372"/>
      <c r="CB186" s="372"/>
      <c r="CC186" s="372"/>
      <c r="CD186" s="372"/>
      <c r="CE186" s="372"/>
      <c r="CF186" s="372"/>
      <c r="CG186" s="372"/>
      <c r="CH186" s="372"/>
      <c r="CI186" s="372"/>
      <c r="CJ186" s="372"/>
      <c r="CK186" s="372"/>
      <c r="CL186" s="372"/>
      <c r="CM186" s="372"/>
      <c r="CN186" s="372"/>
      <c r="CO186" s="372"/>
      <c r="CP186" s="372"/>
      <c r="CQ186" s="372"/>
      <c r="CR186" s="372"/>
      <c r="CS186" s="372"/>
      <c r="CT186" s="372"/>
      <c r="CU186" s="372"/>
      <c r="CV186" s="372"/>
      <c r="CW186" s="372"/>
      <c r="CX186" s="372"/>
      <c r="CY186" s="372"/>
      <c r="CZ186" s="117"/>
      <c r="DA186" s="374"/>
      <c r="DB186" s="117"/>
      <c r="DC186" s="374"/>
      <c r="DD186" s="375"/>
      <c r="DE186" s="117"/>
      <c r="DF186" s="117"/>
      <c r="DG186" s="372"/>
      <c r="DH186" s="376"/>
      <c r="DI186" s="377"/>
      <c r="DJ186" s="372"/>
      <c r="DK186" s="372"/>
      <c r="DL186" s="372"/>
      <c r="DM186" s="372"/>
      <c r="DN186" s="372"/>
      <c r="DO186" s="372"/>
      <c r="DP186" s="372"/>
      <c r="DQ186" s="373"/>
      <c r="DR186" s="372"/>
      <c r="DS186" s="378"/>
      <c r="DT186" s="378"/>
    </row>
    <row r="187" spans="1:124" ht="14.25">
      <c r="A187" s="384"/>
      <c r="D187" s="120"/>
      <c r="E187" s="120"/>
      <c r="F187" s="120"/>
      <c r="G187" s="120"/>
      <c r="H187" s="68"/>
      <c r="I187" s="372"/>
      <c r="J187" s="372"/>
      <c r="K187" s="372"/>
      <c r="L187" s="372"/>
      <c r="M187" s="372"/>
      <c r="N187" s="372"/>
      <c r="O187" s="372"/>
      <c r="P187" s="372"/>
      <c r="Q187" s="372"/>
      <c r="R187" s="372"/>
      <c r="S187" s="372"/>
      <c r="T187" s="372"/>
      <c r="U187" s="372"/>
      <c r="V187" s="372"/>
      <c r="W187" s="372"/>
      <c r="X187" s="372"/>
      <c r="Y187" s="372"/>
      <c r="Z187" s="372"/>
      <c r="AA187" s="372"/>
      <c r="AB187" s="372"/>
      <c r="AC187" s="372"/>
      <c r="AD187" s="372"/>
      <c r="AE187" s="372"/>
      <c r="AF187" s="372"/>
      <c r="AG187" s="372"/>
      <c r="AH187" s="372"/>
      <c r="AI187" s="372"/>
      <c r="AJ187" s="372"/>
      <c r="AK187" s="372"/>
      <c r="AL187" s="372"/>
      <c r="AM187" s="372"/>
      <c r="AN187" s="372"/>
      <c r="AO187" s="372"/>
      <c r="AP187" s="372"/>
      <c r="AQ187" s="372"/>
      <c r="AR187" s="372"/>
      <c r="AS187" s="372"/>
      <c r="AT187" s="372"/>
      <c r="AU187" s="372"/>
      <c r="AV187" s="372"/>
      <c r="AW187" s="372"/>
      <c r="AX187" s="372"/>
      <c r="AY187" s="372"/>
      <c r="AZ187" s="372"/>
      <c r="BA187" s="372"/>
      <c r="BB187" s="372"/>
      <c r="BC187" s="372"/>
      <c r="BD187" s="372"/>
      <c r="BE187" s="372"/>
      <c r="BF187" s="372"/>
      <c r="BG187" s="372"/>
      <c r="BH187" s="372"/>
      <c r="BI187" s="372"/>
      <c r="BJ187" s="372"/>
      <c r="BK187" s="372"/>
      <c r="BL187" s="372"/>
      <c r="BM187" s="372"/>
      <c r="BN187" s="372"/>
      <c r="BO187" s="372"/>
      <c r="BP187" s="372"/>
      <c r="BQ187" s="372"/>
      <c r="BR187" s="372"/>
      <c r="BS187" s="372"/>
      <c r="BT187" s="372"/>
      <c r="BU187" s="372"/>
      <c r="BV187" s="372"/>
      <c r="BW187" s="372"/>
      <c r="BX187" s="372"/>
      <c r="BY187" s="372"/>
      <c r="BZ187" s="372"/>
      <c r="CA187" s="372"/>
      <c r="CB187" s="372"/>
      <c r="CC187" s="372"/>
      <c r="CD187" s="372"/>
      <c r="CE187" s="372"/>
      <c r="CF187" s="372"/>
      <c r="CG187" s="372"/>
      <c r="CH187" s="372"/>
      <c r="CI187" s="372"/>
      <c r="CJ187" s="372"/>
      <c r="CK187" s="372"/>
      <c r="CL187" s="372"/>
      <c r="CM187" s="372"/>
      <c r="CN187" s="372"/>
      <c r="CO187" s="372"/>
      <c r="CP187" s="372"/>
      <c r="CQ187" s="372"/>
      <c r="CR187" s="372"/>
      <c r="CS187" s="372"/>
      <c r="CT187" s="372"/>
      <c r="CU187" s="372"/>
      <c r="CV187" s="372"/>
      <c r="CW187" s="372"/>
      <c r="CX187" s="372"/>
      <c r="CY187" s="372"/>
      <c r="CZ187" s="117"/>
      <c r="DA187" s="374"/>
      <c r="DB187" s="117"/>
      <c r="DC187" s="374"/>
      <c r="DD187" s="375"/>
      <c r="DE187" s="117"/>
      <c r="DF187" s="117"/>
      <c r="DG187" s="372"/>
      <c r="DH187" s="376"/>
      <c r="DI187" s="377"/>
      <c r="DJ187" s="372"/>
      <c r="DK187" s="372"/>
      <c r="DL187" s="372"/>
      <c r="DM187" s="372"/>
      <c r="DN187" s="372"/>
      <c r="DO187" s="372"/>
      <c r="DP187" s="372"/>
      <c r="DQ187" s="373"/>
      <c r="DR187" s="372"/>
      <c r="DS187" s="378"/>
      <c r="DT187" s="378"/>
    </row>
    <row r="188" spans="1:124" ht="15">
      <c r="A188" s="384"/>
      <c r="D188" s="120"/>
      <c r="E188" s="120"/>
      <c r="F188" s="120"/>
      <c r="G188" s="120"/>
      <c r="H188" s="68"/>
      <c r="I188" s="379"/>
      <c r="J188" s="379"/>
      <c r="K188" s="379"/>
      <c r="L188" s="383"/>
      <c r="M188" s="383"/>
      <c r="N188" s="383"/>
      <c r="O188" s="372"/>
      <c r="P188" s="379"/>
      <c r="Q188" s="383"/>
      <c r="R188" s="383"/>
      <c r="S188" s="383"/>
      <c r="T188" s="383"/>
      <c r="U188" s="383"/>
      <c r="V188" s="383"/>
      <c r="W188" s="383"/>
      <c r="X188" s="383"/>
      <c r="Y188" s="383"/>
      <c r="Z188" s="383"/>
      <c r="AA188" s="383"/>
      <c r="AB188" s="383"/>
      <c r="AC188" s="383"/>
      <c r="AD188" s="383"/>
      <c r="AE188" s="383"/>
      <c r="AF188" s="383"/>
      <c r="AG188" s="383"/>
      <c r="AH188" s="383"/>
      <c r="AI188" s="383"/>
      <c r="AJ188" s="383"/>
      <c r="AK188" s="383"/>
      <c r="AL188" s="372"/>
      <c r="AM188" s="379"/>
      <c r="AN188" s="383"/>
      <c r="AO188" s="383"/>
      <c r="AP188" s="383"/>
      <c r="AQ188" s="383"/>
      <c r="AR188" s="383"/>
      <c r="AS188" s="383"/>
      <c r="AT188" s="383"/>
      <c r="AU188" s="383"/>
      <c r="AV188" s="383"/>
      <c r="AW188" s="383"/>
      <c r="AX188" s="383"/>
      <c r="AY188" s="383"/>
      <c r="AZ188" s="383"/>
      <c r="BA188" s="383"/>
      <c r="BB188" s="383"/>
      <c r="BC188" s="383"/>
      <c r="BD188" s="383"/>
      <c r="BE188" s="383"/>
      <c r="BF188" s="383"/>
      <c r="BG188" s="383"/>
      <c r="BH188" s="383"/>
      <c r="BI188" s="383"/>
      <c r="BJ188" s="383"/>
      <c r="BK188" s="383"/>
      <c r="BL188" s="383"/>
      <c r="BM188" s="383"/>
      <c r="BN188" s="383"/>
      <c r="BO188" s="383"/>
      <c r="BP188" s="383"/>
      <c r="BQ188" s="383"/>
      <c r="BR188" s="383"/>
      <c r="BS188" s="383"/>
      <c r="BT188" s="383"/>
      <c r="BU188" s="383"/>
      <c r="BV188" s="383"/>
      <c r="BW188" s="383"/>
      <c r="BX188" s="383"/>
      <c r="BY188" s="383"/>
      <c r="BZ188" s="383"/>
      <c r="CA188" s="372"/>
      <c r="CB188" s="379"/>
      <c r="CC188" s="383"/>
      <c r="CD188" s="383"/>
      <c r="CE188" s="383"/>
      <c r="CF188" s="372"/>
      <c r="CG188" s="379"/>
      <c r="CH188" s="383"/>
      <c r="CI188" s="383"/>
      <c r="CJ188" s="383"/>
      <c r="CK188" s="383"/>
      <c r="CL188" s="383"/>
      <c r="CM188" s="383"/>
      <c r="CN188" s="383"/>
      <c r="CO188" s="383"/>
      <c r="CP188" s="372"/>
      <c r="CQ188" s="380"/>
      <c r="CR188" s="383"/>
      <c r="CS188" s="383"/>
      <c r="CT188" s="372"/>
      <c r="CU188" s="383"/>
      <c r="CV188" s="372"/>
      <c r="CW188" s="383"/>
      <c r="CX188" s="372"/>
      <c r="CY188" s="372"/>
      <c r="CZ188" s="117"/>
      <c r="DA188" s="374"/>
      <c r="DB188" s="117"/>
      <c r="DC188" s="374"/>
      <c r="DD188" s="375"/>
      <c r="DE188" s="117"/>
      <c r="DF188" s="117"/>
      <c r="DG188" s="372"/>
      <c r="DH188" s="376"/>
      <c r="DI188" s="377"/>
      <c r="DJ188" s="372"/>
      <c r="DK188" s="372"/>
      <c r="DL188" s="372"/>
      <c r="DM188" s="372"/>
      <c r="DN188" s="372"/>
      <c r="DO188" s="372"/>
      <c r="DP188" s="372"/>
      <c r="DQ188" s="373"/>
      <c r="DR188" s="372"/>
      <c r="DS188" s="378"/>
      <c r="DT188" s="378"/>
    </row>
    <row r="189" spans="1:124" ht="14.25">
      <c r="A189" s="384"/>
      <c r="D189" s="120"/>
      <c r="E189" s="120"/>
      <c r="F189" s="120"/>
      <c r="G189" s="120"/>
      <c r="H189" s="68"/>
      <c r="I189" s="372"/>
      <c r="J189" s="372"/>
      <c r="K189" s="372"/>
      <c r="L189" s="372"/>
      <c r="M189" s="372"/>
      <c r="N189" s="372"/>
      <c r="O189" s="372"/>
      <c r="P189" s="372"/>
      <c r="Q189" s="372"/>
      <c r="R189" s="372"/>
      <c r="S189" s="372"/>
      <c r="T189" s="372"/>
      <c r="U189" s="372"/>
      <c r="V189" s="372"/>
      <c r="W189" s="372"/>
      <c r="X189" s="372"/>
      <c r="Y189" s="372"/>
      <c r="Z189" s="372"/>
      <c r="AA189" s="372"/>
      <c r="AB189" s="372"/>
      <c r="AC189" s="372"/>
      <c r="AD189" s="372"/>
      <c r="AE189" s="372"/>
      <c r="AF189" s="372"/>
      <c r="AG189" s="372"/>
      <c r="AH189" s="372"/>
      <c r="AI189" s="372"/>
      <c r="AJ189" s="372"/>
      <c r="AK189" s="372"/>
      <c r="AL189" s="372"/>
      <c r="AM189" s="372"/>
      <c r="AN189" s="372"/>
      <c r="AO189" s="372"/>
      <c r="AP189" s="372"/>
      <c r="AQ189" s="372"/>
      <c r="AR189" s="372"/>
      <c r="AS189" s="372"/>
      <c r="AT189" s="372"/>
      <c r="AU189" s="372"/>
      <c r="AV189" s="372"/>
      <c r="AW189" s="372"/>
      <c r="AX189" s="372"/>
      <c r="AY189" s="372"/>
      <c r="AZ189" s="372"/>
      <c r="BA189" s="372"/>
      <c r="BB189" s="372"/>
      <c r="BC189" s="372"/>
      <c r="BD189" s="372"/>
      <c r="BE189" s="372"/>
      <c r="BF189" s="372"/>
      <c r="BG189" s="372"/>
      <c r="BH189" s="372"/>
      <c r="BI189" s="372"/>
      <c r="BJ189" s="372"/>
      <c r="BK189" s="372"/>
      <c r="BL189" s="372"/>
      <c r="BM189" s="372"/>
      <c r="BN189" s="372"/>
      <c r="BO189" s="372"/>
      <c r="BP189" s="372"/>
      <c r="BQ189" s="372"/>
      <c r="BR189" s="372"/>
      <c r="BS189" s="372"/>
      <c r="BT189" s="372"/>
      <c r="BU189" s="372"/>
      <c r="BV189" s="372"/>
      <c r="BW189" s="372"/>
      <c r="BX189" s="372"/>
      <c r="BY189" s="372"/>
      <c r="BZ189" s="372"/>
      <c r="CA189" s="372"/>
      <c r="CB189" s="372"/>
      <c r="CC189" s="372"/>
      <c r="CD189" s="372"/>
      <c r="CE189" s="372"/>
      <c r="CF189" s="372"/>
      <c r="CG189" s="372"/>
      <c r="CH189" s="372"/>
      <c r="CI189" s="372"/>
      <c r="CJ189" s="372"/>
      <c r="CK189" s="372"/>
      <c r="CL189" s="372"/>
      <c r="CM189" s="372"/>
      <c r="CN189" s="372"/>
      <c r="CO189" s="372"/>
      <c r="CP189" s="372"/>
      <c r="CQ189" s="372"/>
      <c r="CR189" s="372"/>
      <c r="CS189" s="372"/>
      <c r="CT189" s="372"/>
      <c r="CU189" s="372"/>
      <c r="CV189" s="372"/>
      <c r="CW189" s="372"/>
      <c r="CX189" s="372"/>
      <c r="CY189" s="372"/>
      <c r="CZ189" s="117"/>
      <c r="DA189" s="374"/>
      <c r="DB189" s="117"/>
      <c r="DC189" s="374"/>
      <c r="DD189" s="375"/>
      <c r="DE189" s="117"/>
      <c r="DF189" s="117"/>
      <c r="DG189" s="372"/>
      <c r="DH189" s="376"/>
      <c r="DI189" s="377"/>
      <c r="DJ189" s="372"/>
      <c r="DK189" s="372"/>
      <c r="DL189" s="372"/>
      <c r="DM189" s="372"/>
      <c r="DN189" s="372"/>
      <c r="DO189" s="372"/>
      <c r="DP189" s="372"/>
      <c r="DQ189" s="373"/>
      <c r="DR189" s="372"/>
      <c r="DS189" s="378"/>
      <c r="DT189" s="378"/>
    </row>
    <row r="190" spans="1:124" ht="14.25">
      <c r="A190" s="384"/>
      <c r="D190" s="120"/>
      <c r="E190" s="120"/>
      <c r="F190" s="120"/>
      <c r="G190" s="120"/>
      <c r="H190" s="68"/>
      <c r="I190" s="372"/>
      <c r="J190" s="372"/>
      <c r="K190" s="372"/>
      <c r="L190" s="372"/>
      <c r="M190" s="372"/>
      <c r="N190" s="372"/>
      <c r="O190" s="372"/>
      <c r="P190" s="372"/>
      <c r="Q190" s="372"/>
      <c r="R190" s="372"/>
      <c r="S190" s="372"/>
      <c r="T190" s="372"/>
      <c r="U190" s="372"/>
      <c r="V190" s="372"/>
      <c r="W190" s="372"/>
      <c r="X190" s="372"/>
      <c r="Y190" s="372"/>
      <c r="Z190" s="372"/>
      <c r="AA190" s="372"/>
      <c r="AB190" s="372"/>
      <c r="AC190" s="372"/>
      <c r="AD190" s="372"/>
      <c r="AE190" s="372"/>
      <c r="AF190" s="372"/>
      <c r="AG190" s="372"/>
      <c r="AH190" s="372"/>
      <c r="AI190" s="372"/>
      <c r="AJ190" s="372"/>
      <c r="AK190" s="372"/>
      <c r="AL190" s="372"/>
      <c r="AM190" s="372"/>
      <c r="AN190" s="372"/>
      <c r="AO190" s="372"/>
      <c r="AP190" s="372"/>
      <c r="AQ190" s="372"/>
      <c r="AR190" s="372"/>
      <c r="AS190" s="372"/>
      <c r="AT190" s="372"/>
      <c r="AU190" s="372"/>
      <c r="AV190" s="372"/>
      <c r="AW190" s="372"/>
      <c r="AX190" s="372"/>
      <c r="AY190" s="372"/>
      <c r="AZ190" s="372"/>
      <c r="BA190" s="372"/>
      <c r="BB190" s="372"/>
      <c r="BC190" s="372"/>
      <c r="BD190" s="372"/>
      <c r="BE190" s="372"/>
      <c r="BF190" s="372"/>
      <c r="BG190" s="372"/>
      <c r="BH190" s="372"/>
      <c r="BI190" s="372"/>
      <c r="BJ190" s="372"/>
      <c r="BK190" s="372"/>
      <c r="BL190" s="372"/>
      <c r="BM190" s="372"/>
      <c r="BN190" s="372"/>
      <c r="BO190" s="372"/>
      <c r="BP190" s="372"/>
      <c r="BQ190" s="372"/>
      <c r="BR190" s="372"/>
      <c r="BS190" s="372"/>
      <c r="BT190" s="372"/>
      <c r="BU190" s="372"/>
      <c r="BV190" s="372"/>
      <c r="BW190" s="372"/>
      <c r="BX190" s="372"/>
      <c r="BY190" s="372"/>
      <c r="BZ190" s="372"/>
      <c r="CA190" s="372"/>
      <c r="CB190" s="372"/>
      <c r="CC190" s="372"/>
      <c r="CD190" s="372"/>
      <c r="CE190" s="372"/>
      <c r="CF190" s="372"/>
      <c r="CG190" s="372"/>
      <c r="CH190" s="372"/>
      <c r="CI190" s="372"/>
      <c r="CJ190" s="372"/>
      <c r="CK190" s="372"/>
      <c r="CL190" s="372"/>
      <c r="CM190" s="372"/>
      <c r="CN190" s="372"/>
      <c r="CO190" s="372"/>
      <c r="CP190" s="372"/>
      <c r="CQ190" s="372"/>
      <c r="CR190" s="372"/>
      <c r="CS190" s="372"/>
      <c r="CT190" s="372"/>
      <c r="CU190" s="372"/>
      <c r="CV190" s="372"/>
      <c r="CW190" s="372"/>
      <c r="CX190" s="372"/>
      <c r="CY190" s="372"/>
      <c r="CZ190" s="117"/>
      <c r="DA190" s="374"/>
      <c r="DB190" s="117"/>
      <c r="DC190" s="374"/>
      <c r="DD190" s="375"/>
      <c r="DE190" s="117"/>
      <c r="DF190" s="117"/>
      <c r="DG190" s="372"/>
      <c r="DH190" s="376"/>
      <c r="DI190" s="377"/>
      <c r="DJ190" s="372"/>
      <c r="DK190" s="372"/>
      <c r="DL190" s="372"/>
      <c r="DM190" s="372"/>
      <c r="DN190" s="372"/>
      <c r="DO190" s="372"/>
      <c r="DP190" s="372"/>
      <c r="DQ190" s="373"/>
      <c r="DR190" s="372"/>
      <c r="DS190" s="378"/>
      <c r="DT190" s="378"/>
    </row>
    <row r="191" spans="1:124" ht="14.25">
      <c r="A191" s="384"/>
      <c r="D191" s="120"/>
      <c r="E191" s="120"/>
      <c r="F191" s="120"/>
      <c r="G191" s="120"/>
      <c r="H191" s="68"/>
      <c r="I191" s="372"/>
      <c r="J191" s="372"/>
      <c r="K191" s="372"/>
      <c r="L191" s="372"/>
      <c r="M191" s="372"/>
      <c r="N191" s="372"/>
      <c r="O191" s="372"/>
      <c r="P191" s="372"/>
      <c r="Q191" s="372"/>
      <c r="R191" s="372"/>
      <c r="S191" s="372"/>
      <c r="T191" s="372"/>
      <c r="U191" s="372"/>
      <c r="V191" s="372"/>
      <c r="W191" s="372"/>
      <c r="X191" s="372"/>
      <c r="Y191" s="372"/>
      <c r="Z191" s="372"/>
      <c r="AA191" s="372"/>
      <c r="AB191" s="372"/>
      <c r="AC191" s="372"/>
      <c r="AD191" s="372"/>
      <c r="AE191" s="372"/>
      <c r="AF191" s="372"/>
      <c r="AG191" s="372"/>
      <c r="AH191" s="372"/>
      <c r="AI191" s="372"/>
      <c r="AJ191" s="372"/>
      <c r="AK191" s="372"/>
      <c r="AL191" s="372"/>
      <c r="AM191" s="372"/>
      <c r="AN191" s="372"/>
      <c r="AO191" s="372"/>
      <c r="AP191" s="372"/>
      <c r="AQ191" s="372"/>
      <c r="AR191" s="372"/>
      <c r="AS191" s="372"/>
      <c r="AT191" s="372"/>
      <c r="AU191" s="372"/>
      <c r="AV191" s="372"/>
      <c r="AW191" s="372"/>
      <c r="AX191" s="372"/>
      <c r="AY191" s="372"/>
      <c r="AZ191" s="372"/>
      <c r="BA191" s="372"/>
      <c r="BB191" s="372"/>
      <c r="BC191" s="372"/>
      <c r="BD191" s="372"/>
      <c r="BE191" s="372"/>
      <c r="BF191" s="372"/>
      <c r="BG191" s="372"/>
      <c r="BH191" s="372"/>
      <c r="BI191" s="372"/>
      <c r="BJ191" s="372"/>
      <c r="BK191" s="372"/>
      <c r="BL191" s="372"/>
      <c r="BM191" s="372"/>
      <c r="BN191" s="372"/>
      <c r="BO191" s="372"/>
      <c r="BP191" s="372"/>
      <c r="BQ191" s="372"/>
      <c r="BR191" s="372"/>
      <c r="BS191" s="372"/>
      <c r="BT191" s="372"/>
      <c r="BU191" s="372"/>
      <c r="BV191" s="372"/>
      <c r="BW191" s="372"/>
      <c r="BX191" s="372"/>
      <c r="BY191" s="372"/>
      <c r="BZ191" s="372"/>
      <c r="CA191" s="372"/>
      <c r="CB191" s="372"/>
      <c r="CC191" s="372"/>
      <c r="CD191" s="372"/>
      <c r="CE191" s="372"/>
      <c r="CF191" s="372"/>
      <c r="CG191" s="372"/>
      <c r="CH191" s="372"/>
      <c r="CI191" s="372"/>
      <c r="CJ191" s="372"/>
      <c r="CK191" s="372"/>
      <c r="CL191" s="372"/>
      <c r="CM191" s="372"/>
      <c r="CN191" s="372"/>
      <c r="CO191" s="372"/>
      <c r="CP191" s="372"/>
      <c r="CQ191" s="372"/>
      <c r="CR191" s="372"/>
      <c r="CS191" s="372"/>
      <c r="CT191" s="372"/>
      <c r="CU191" s="372"/>
      <c r="CV191" s="372"/>
      <c r="CW191" s="372"/>
      <c r="CX191" s="372"/>
      <c r="CY191" s="372"/>
      <c r="CZ191" s="117"/>
      <c r="DA191" s="374"/>
      <c r="DB191" s="117"/>
      <c r="DC191" s="374"/>
      <c r="DD191" s="375"/>
      <c r="DE191" s="117"/>
      <c r="DF191" s="117"/>
      <c r="DG191" s="372"/>
      <c r="DH191" s="376"/>
      <c r="DI191" s="377"/>
      <c r="DJ191" s="372"/>
      <c r="DK191" s="372"/>
      <c r="DL191" s="372"/>
      <c r="DM191" s="372"/>
      <c r="DN191" s="372"/>
      <c r="DO191" s="372"/>
      <c r="DP191" s="372"/>
      <c r="DQ191" s="373"/>
      <c r="DR191" s="372"/>
      <c r="DS191" s="378"/>
      <c r="DT191" s="378"/>
    </row>
    <row r="192" spans="1:124" ht="14.25">
      <c r="A192" s="384"/>
      <c r="D192" s="120"/>
      <c r="E192" s="120"/>
      <c r="F192" s="120"/>
      <c r="G192" s="120"/>
      <c r="H192" s="68"/>
      <c r="I192" s="372"/>
      <c r="J192" s="372"/>
      <c r="K192" s="372"/>
      <c r="L192" s="372"/>
      <c r="M192" s="372"/>
      <c r="N192" s="372"/>
      <c r="O192" s="372"/>
      <c r="P192" s="372"/>
      <c r="Q192" s="372"/>
      <c r="R192" s="372"/>
      <c r="S192" s="372"/>
      <c r="T192" s="372"/>
      <c r="U192" s="372"/>
      <c r="V192" s="372"/>
      <c r="W192" s="372"/>
      <c r="X192" s="372"/>
      <c r="Y192" s="372"/>
      <c r="Z192" s="372"/>
      <c r="AA192" s="372"/>
      <c r="AB192" s="372"/>
      <c r="AC192" s="372"/>
      <c r="AD192" s="372"/>
      <c r="AE192" s="372"/>
      <c r="AF192" s="372"/>
      <c r="AG192" s="372"/>
      <c r="AH192" s="372"/>
      <c r="AI192" s="372"/>
      <c r="AJ192" s="372"/>
      <c r="AK192" s="372"/>
      <c r="AL192" s="372"/>
      <c r="AM192" s="372"/>
      <c r="AN192" s="372"/>
      <c r="AO192" s="372"/>
      <c r="AP192" s="372"/>
      <c r="AQ192" s="372"/>
      <c r="AR192" s="372"/>
      <c r="AS192" s="372"/>
      <c r="AT192" s="372"/>
      <c r="AU192" s="372"/>
      <c r="AV192" s="372"/>
      <c r="AW192" s="372"/>
      <c r="AX192" s="372"/>
      <c r="AY192" s="372"/>
      <c r="AZ192" s="372"/>
      <c r="BA192" s="372"/>
      <c r="BB192" s="372"/>
      <c r="BC192" s="372"/>
      <c r="BD192" s="372"/>
      <c r="BE192" s="372"/>
      <c r="BF192" s="372"/>
      <c r="BG192" s="372"/>
      <c r="BH192" s="372"/>
      <c r="BI192" s="372"/>
      <c r="BJ192" s="372"/>
      <c r="BK192" s="372"/>
      <c r="BL192" s="372"/>
      <c r="BM192" s="372"/>
      <c r="BN192" s="372"/>
      <c r="BO192" s="372"/>
      <c r="BP192" s="372"/>
      <c r="BQ192" s="372"/>
      <c r="BR192" s="372"/>
      <c r="BS192" s="372"/>
      <c r="BT192" s="372"/>
      <c r="BU192" s="372"/>
      <c r="BV192" s="372"/>
      <c r="BW192" s="372"/>
      <c r="BX192" s="372"/>
      <c r="BY192" s="372"/>
      <c r="BZ192" s="372"/>
      <c r="CA192" s="372"/>
      <c r="CB192" s="372"/>
      <c r="CC192" s="372"/>
      <c r="CD192" s="372"/>
      <c r="CE192" s="372"/>
      <c r="CF192" s="372"/>
      <c r="CG192" s="372"/>
      <c r="CH192" s="372"/>
      <c r="CI192" s="372"/>
      <c r="CJ192" s="372"/>
      <c r="CK192" s="372"/>
      <c r="CL192" s="372"/>
      <c r="CM192" s="372"/>
      <c r="CN192" s="372"/>
      <c r="CO192" s="372"/>
      <c r="CP192" s="372"/>
      <c r="CQ192" s="372"/>
      <c r="CR192" s="372"/>
      <c r="CS192" s="372"/>
      <c r="CT192" s="372"/>
      <c r="CU192" s="372"/>
      <c r="CV192" s="372"/>
      <c r="CW192" s="372"/>
      <c r="CX192" s="372"/>
      <c r="CY192" s="372"/>
      <c r="CZ192" s="117"/>
      <c r="DA192" s="374"/>
      <c r="DB192" s="117"/>
      <c r="DC192" s="374"/>
      <c r="DD192" s="375"/>
      <c r="DE192" s="117"/>
      <c r="DF192" s="117"/>
      <c r="DG192" s="372"/>
      <c r="DH192" s="376"/>
      <c r="DI192" s="377"/>
      <c r="DJ192" s="372"/>
      <c r="DK192" s="372"/>
      <c r="DL192" s="372"/>
      <c r="DM192" s="372"/>
      <c r="DN192" s="372"/>
      <c r="DO192" s="372"/>
      <c r="DP192" s="372"/>
      <c r="DQ192" s="373"/>
      <c r="DR192" s="372"/>
      <c r="DS192" s="378"/>
      <c r="DT192" s="378"/>
    </row>
    <row r="193" spans="1:124" ht="15">
      <c r="A193" s="384"/>
      <c r="D193" s="120"/>
      <c r="E193" s="120"/>
      <c r="F193" s="120"/>
      <c r="G193" s="120"/>
      <c r="H193" s="68"/>
      <c r="I193" s="379"/>
      <c r="J193" s="379"/>
      <c r="K193" s="379"/>
      <c r="L193" s="383"/>
      <c r="M193" s="383"/>
      <c r="N193" s="383"/>
      <c r="O193" s="372"/>
      <c r="P193" s="379"/>
      <c r="Q193" s="383"/>
      <c r="R193" s="383"/>
      <c r="S193" s="383"/>
      <c r="T193" s="383"/>
      <c r="U193" s="383"/>
      <c r="V193" s="383"/>
      <c r="W193" s="383"/>
      <c r="X193" s="383"/>
      <c r="Y193" s="383"/>
      <c r="Z193" s="383"/>
      <c r="AA193" s="383"/>
      <c r="AB193" s="383"/>
      <c r="AC193" s="383"/>
      <c r="AD193" s="383"/>
      <c r="AE193" s="383"/>
      <c r="AF193" s="383"/>
      <c r="AG193" s="383"/>
      <c r="AH193" s="383"/>
      <c r="AI193" s="383"/>
      <c r="AJ193" s="383"/>
      <c r="AK193" s="383"/>
      <c r="AL193" s="372"/>
      <c r="AM193" s="379"/>
      <c r="AN193" s="383"/>
      <c r="AO193" s="383"/>
      <c r="AP193" s="383"/>
      <c r="AQ193" s="383"/>
      <c r="AR193" s="383"/>
      <c r="AS193" s="383"/>
      <c r="AT193" s="383"/>
      <c r="AU193" s="383"/>
      <c r="AV193" s="383"/>
      <c r="AW193" s="383"/>
      <c r="AX193" s="383"/>
      <c r="AY193" s="383"/>
      <c r="AZ193" s="383"/>
      <c r="BA193" s="383"/>
      <c r="BB193" s="383"/>
      <c r="BC193" s="383"/>
      <c r="BD193" s="383"/>
      <c r="BE193" s="383"/>
      <c r="BF193" s="383"/>
      <c r="BG193" s="383"/>
      <c r="BH193" s="383"/>
      <c r="BI193" s="383"/>
      <c r="BJ193" s="383"/>
      <c r="BK193" s="383"/>
      <c r="BL193" s="383"/>
      <c r="BM193" s="383"/>
      <c r="BN193" s="383"/>
      <c r="BO193" s="383"/>
      <c r="BP193" s="383"/>
      <c r="BQ193" s="383"/>
      <c r="BR193" s="383"/>
      <c r="BS193" s="383"/>
      <c r="BT193" s="383"/>
      <c r="BU193" s="383"/>
      <c r="BV193" s="383"/>
      <c r="BW193" s="383"/>
      <c r="BX193" s="383"/>
      <c r="BY193" s="383"/>
      <c r="BZ193" s="383"/>
      <c r="CA193" s="372"/>
      <c r="CB193" s="379"/>
      <c r="CC193" s="383"/>
      <c r="CD193" s="383"/>
      <c r="CE193" s="383"/>
      <c r="CF193" s="372"/>
      <c r="CG193" s="379"/>
      <c r="CH193" s="383"/>
      <c r="CI193" s="383"/>
      <c r="CJ193" s="383"/>
      <c r="CK193" s="383"/>
      <c r="CL193" s="383"/>
      <c r="CM193" s="383"/>
      <c r="CN193" s="383"/>
      <c r="CO193" s="383"/>
      <c r="CP193" s="372"/>
      <c r="CQ193" s="380"/>
      <c r="CR193" s="383"/>
      <c r="CS193" s="383"/>
      <c r="CT193" s="372"/>
      <c r="CU193" s="383"/>
      <c r="CV193" s="372"/>
      <c r="CW193" s="383"/>
      <c r="CX193" s="372"/>
      <c r="CY193" s="372"/>
      <c r="CZ193" s="117"/>
      <c r="DA193" s="374"/>
      <c r="DB193" s="117"/>
      <c r="DC193" s="374"/>
      <c r="DD193" s="375"/>
      <c r="DE193" s="117"/>
      <c r="DF193" s="117"/>
      <c r="DG193" s="372"/>
      <c r="DH193" s="376"/>
      <c r="DI193" s="377"/>
      <c r="DJ193" s="372"/>
      <c r="DK193" s="372"/>
      <c r="DL193" s="372"/>
      <c r="DM193" s="372"/>
      <c r="DN193" s="372"/>
      <c r="DO193" s="372"/>
      <c r="DP193" s="372"/>
      <c r="DQ193" s="373"/>
      <c r="DR193" s="372"/>
      <c r="DS193" s="378"/>
      <c r="DT193" s="378"/>
    </row>
    <row r="194" spans="1:124" ht="14.25">
      <c r="A194" s="384"/>
      <c r="D194" s="120"/>
      <c r="E194" s="120"/>
      <c r="F194" s="120"/>
      <c r="G194" s="120"/>
      <c r="H194" s="68"/>
      <c r="I194" s="372"/>
      <c r="J194" s="372"/>
      <c r="K194" s="372"/>
      <c r="L194" s="372"/>
      <c r="M194" s="372"/>
      <c r="N194" s="372"/>
      <c r="O194" s="372"/>
      <c r="P194" s="372"/>
      <c r="Q194" s="372"/>
      <c r="R194" s="372"/>
      <c r="S194" s="372"/>
      <c r="T194" s="372"/>
      <c r="U194" s="372"/>
      <c r="V194" s="372"/>
      <c r="W194" s="372"/>
      <c r="X194" s="372"/>
      <c r="Y194" s="372"/>
      <c r="Z194" s="372"/>
      <c r="AA194" s="372"/>
      <c r="AB194" s="372"/>
      <c r="AC194" s="372"/>
      <c r="AD194" s="372"/>
      <c r="AE194" s="372"/>
      <c r="AF194" s="372"/>
      <c r="AG194" s="372"/>
      <c r="AH194" s="372"/>
      <c r="AI194" s="372"/>
      <c r="AJ194" s="372"/>
      <c r="AK194" s="372"/>
      <c r="AL194" s="372"/>
      <c r="AM194" s="372"/>
      <c r="AN194" s="372"/>
      <c r="AO194" s="372"/>
      <c r="AP194" s="372"/>
      <c r="AQ194" s="372"/>
      <c r="AR194" s="372"/>
      <c r="AS194" s="372"/>
      <c r="AT194" s="372"/>
      <c r="AU194" s="372"/>
      <c r="AV194" s="372"/>
      <c r="AW194" s="372"/>
      <c r="AX194" s="372"/>
      <c r="AY194" s="372"/>
      <c r="AZ194" s="372"/>
      <c r="BA194" s="372"/>
      <c r="BB194" s="372"/>
      <c r="BC194" s="372"/>
      <c r="BD194" s="372"/>
      <c r="BE194" s="372"/>
      <c r="BF194" s="372"/>
      <c r="BG194" s="372"/>
      <c r="BH194" s="372"/>
      <c r="BI194" s="372"/>
      <c r="BJ194" s="372"/>
      <c r="BK194" s="372"/>
      <c r="BL194" s="372"/>
      <c r="BM194" s="372"/>
      <c r="BN194" s="372"/>
      <c r="BO194" s="372"/>
      <c r="BP194" s="372"/>
      <c r="BQ194" s="372"/>
      <c r="BR194" s="372"/>
      <c r="BS194" s="372"/>
      <c r="BT194" s="372"/>
      <c r="BU194" s="372"/>
      <c r="BV194" s="372"/>
      <c r="BW194" s="372"/>
      <c r="BX194" s="372"/>
      <c r="BY194" s="372"/>
      <c r="BZ194" s="372"/>
      <c r="CA194" s="372"/>
      <c r="CB194" s="372"/>
      <c r="CC194" s="372"/>
      <c r="CD194" s="372"/>
      <c r="CE194" s="372"/>
      <c r="CF194" s="372"/>
      <c r="CG194" s="372"/>
      <c r="CH194" s="372"/>
      <c r="CI194" s="372"/>
      <c r="CJ194" s="372"/>
      <c r="CK194" s="372"/>
      <c r="CL194" s="372"/>
      <c r="CM194" s="372"/>
      <c r="CN194" s="372"/>
      <c r="CO194" s="372"/>
      <c r="CP194" s="372"/>
      <c r="CQ194" s="372"/>
      <c r="CR194" s="372"/>
      <c r="CS194" s="372"/>
      <c r="CT194" s="372"/>
      <c r="CU194" s="372"/>
      <c r="CV194" s="372"/>
      <c r="CW194" s="372"/>
      <c r="CX194" s="372"/>
      <c r="CY194" s="372"/>
      <c r="CZ194" s="117"/>
      <c r="DA194" s="374"/>
      <c r="DB194" s="117"/>
      <c r="DC194" s="374"/>
      <c r="DD194" s="375"/>
      <c r="DE194" s="117"/>
      <c r="DF194" s="117"/>
      <c r="DG194" s="372"/>
      <c r="DH194" s="376"/>
      <c r="DI194" s="377"/>
      <c r="DJ194" s="372"/>
      <c r="DK194" s="372"/>
      <c r="DL194" s="372"/>
      <c r="DM194" s="372"/>
      <c r="DN194" s="372"/>
      <c r="DO194" s="372"/>
      <c r="DP194" s="372"/>
      <c r="DQ194" s="373"/>
      <c r="DR194" s="372"/>
      <c r="DS194" s="378"/>
      <c r="DT194" s="378"/>
    </row>
    <row r="195" spans="1:124" ht="12.75" customHeight="1">
      <c r="A195" s="384"/>
      <c r="D195" s="120"/>
      <c r="E195" s="120"/>
      <c r="F195" s="120"/>
      <c r="G195" s="120"/>
      <c r="H195" s="68"/>
      <c r="I195" s="372"/>
      <c r="J195" s="372"/>
      <c r="K195" s="372"/>
      <c r="L195" s="372"/>
      <c r="M195" s="372"/>
      <c r="N195" s="372"/>
      <c r="O195" s="372"/>
      <c r="P195" s="372"/>
      <c r="Q195" s="372"/>
      <c r="R195" s="372"/>
      <c r="S195" s="372"/>
      <c r="T195" s="372"/>
      <c r="U195" s="372"/>
      <c r="V195" s="372"/>
      <c r="W195" s="372"/>
      <c r="X195" s="372"/>
      <c r="Y195" s="372"/>
      <c r="Z195" s="372"/>
      <c r="AA195" s="372"/>
      <c r="AB195" s="372"/>
      <c r="AC195" s="372"/>
      <c r="AD195" s="372"/>
      <c r="AE195" s="372"/>
      <c r="AF195" s="372"/>
      <c r="AG195" s="372"/>
      <c r="AH195" s="372"/>
      <c r="AI195" s="372"/>
      <c r="AJ195" s="372"/>
      <c r="AK195" s="372"/>
      <c r="AL195" s="372"/>
      <c r="AM195" s="372"/>
      <c r="AN195" s="372"/>
      <c r="AO195" s="372"/>
      <c r="AP195" s="372"/>
      <c r="AQ195" s="372"/>
      <c r="AR195" s="372"/>
      <c r="AS195" s="372"/>
      <c r="AT195" s="372"/>
      <c r="AU195" s="372"/>
      <c r="AV195" s="372"/>
      <c r="AW195" s="372"/>
      <c r="AX195" s="372"/>
      <c r="AY195" s="372"/>
      <c r="AZ195" s="372"/>
      <c r="BA195" s="372"/>
      <c r="BB195" s="372"/>
      <c r="BC195" s="372"/>
      <c r="BD195" s="372"/>
      <c r="BE195" s="372"/>
      <c r="BF195" s="372"/>
      <c r="BG195" s="372"/>
      <c r="BH195" s="372"/>
      <c r="BI195" s="372"/>
      <c r="BJ195" s="372"/>
      <c r="BK195" s="372"/>
      <c r="BL195" s="372"/>
      <c r="BM195" s="372"/>
      <c r="BN195" s="372"/>
      <c r="BO195" s="372"/>
      <c r="BP195" s="372"/>
      <c r="BQ195" s="372"/>
      <c r="BR195" s="372"/>
      <c r="BS195" s="372"/>
      <c r="BT195" s="372"/>
      <c r="BU195" s="372"/>
      <c r="BV195" s="372"/>
      <c r="BW195" s="372"/>
      <c r="BX195" s="372"/>
      <c r="BY195" s="372"/>
      <c r="BZ195" s="372"/>
      <c r="CA195" s="372"/>
      <c r="CB195" s="372"/>
      <c r="CC195" s="372"/>
      <c r="CD195" s="372"/>
      <c r="CE195" s="372"/>
      <c r="CF195" s="372"/>
      <c r="CG195" s="372"/>
      <c r="CH195" s="372"/>
      <c r="CI195" s="372"/>
      <c r="CJ195" s="372"/>
      <c r="CK195" s="372"/>
      <c r="CL195" s="372"/>
      <c r="CM195" s="372"/>
      <c r="CN195" s="372"/>
      <c r="CO195" s="372"/>
      <c r="CP195" s="372"/>
      <c r="CQ195" s="372"/>
      <c r="CR195" s="372"/>
      <c r="CS195" s="372"/>
      <c r="CT195" s="372"/>
      <c r="CU195" s="372"/>
      <c r="CV195" s="372"/>
      <c r="CW195" s="372"/>
      <c r="CX195" s="372"/>
      <c r="CY195" s="372"/>
      <c r="CZ195" s="117"/>
      <c r="DA195" s="374"/>
      <c r="DB195" s="117"/>
      <c r="DC195" s="374"/>
      <c r="DD195" s="375"/>
      <c r="DE195" s="117"/>
      <c r="DF195" s="117"/>
      <c r="DG195" s="372"/>
      <c r="DH195" s="376"/>
      <c r="DI195" s="377"/>
      <c r="DJ195" s="372"/>
      <c r="DK195" s="372"/>
      <c r="DL195" s="372"/>
      <c r="DM195" s="372"/>
      <c r="DN195" s="372"/>
      <c r="DO195" s="372"/>
      <c r="DP195" s="372"/>
      <c r="DQ195" s="373"/>
      <c r="DR195" s="372"/>
      <c r="DS195" s="378"/>
      <c r="DT195" s="378"/>
    </row>
    <row r="196" spans="1:124" ht="15">
      <c r="A196" s="384"/>
      <c r="D196" s="120"/>
      <c r="E196" s="120"/>
      <c r="F196" s="120"/>
      <c r="G196" s="120"/>
      <c r="H196" s="68"/>
      <c r="I196" s="379"/>
      <c r="J196" s="379"/>
      <c r="K196" s="379"/>
      <c r="L196" s="383"/>
      <c r="M196" s="383"/>
      <c r="N196" s="383"/>
      <c r="O196" s="372"/>
      <c r="P196" s="379"/>
      <c r="Q196" s="383"/>
      <c r="R196" s="383"/>
      <c r="S196" s="383"/>
      <c r="T196" s="383"/>
      <c r="U196" s="383"/>
      <c r="V196" s="383"/>
      <c r="W196" s="383"/>
      <c r="X196" s="383"/>
      <c r="Y196" s="383"/>
      <c r="Z196" s="383"/>
      <c r="AA196" s="383"/>
      <c r="AB196" s="383"/>
      <c r="AC196" s="383"/>
      <c r="AD196" s="383"/>
      <c r="AE196" s="383"/>
      <c r="AF196" s="383"/>
      <c r="AG196" s="383"/>
      <c r="AH196" s="383"/>
      <c r="AI196" s="383"/>
      <c r="AJ196" s="383"/>
      <c r="AK196" s="383"/>
      <c r="AL196" s="372"/>
      <c r="AM196" s="379"/>
      <c r="AN196" s="383"/>
      <c r="AO196" s="383"/>
      <c r="AP196" s="383"/>
      <c r="AQ196" s="383"/>
      <c r="AR196" s="383"/>
      <c r="AS196" s="383"/>
      <c r="AT196" s="383"/>
      <c r="AU196" s="383"/>
      <c r="AV196" s="383"/>
      <c r="AW196" s="383"/>
      <c r="AX196" s="383"/>
      <c r="AY196" s="383"/>
      <c r="AZ196" s="383"/>
      <c r="BA196" s="383"/>
      <c r="BB196" s="383"/>
      <c r="BC196" s="383"/>
      <c r="BD196" s="383"/>
      <c r="BE196" s="383"/>
      <c r="BF196" s="383"/>
      <c r="BG196" s="383"/>
      <c r="BH196" s="383"/>
      <c r="BI196" s="383"/>
      <c r="BJ196" s="383"/>
      <c r="BK196" s="383"/>
      <c r="BL196" s="383"/>
      <c r="BM196" s="383"/>
      <c r="BN196" s="383"/>
      <c r="BO196" s="383"/>
      <c r="BP196" s="383"/>
      <c r="BQ196" s="383"/>
      <c r="BR196" s="383"/>
      <c r="BS196" s="383"/>
      <c r="BT196" s="383"/>
      <c r="BU196" s="383"/>
      <c r="BV196" s="383"/>
      <c r="BW196" s="383"/>
      <c r="BX196" s="383"/>
      <c r="BY196" s="383"/>
      <c r="BZ196" s="383"/>
      <c r="CA196" s="372"/>
      <c r="CB196" s="379"/>
      <c r="CC196" s="383"/>
      <c r="CD196" s="383"/>
      <c r="CE196" s="383"/>
      <c r="CF196" s="372"/>
      <c r="CG196" s="379"/>
      <c r="CH196" s="383"/>
      <c r="CI196" s="383"/>
      <c r="CJ196" s="383"/>
      <c r="CK196" s="383"/>
      <c r="CL196" s="383"/>
      <c r="CM196" s="383"/>
      <c r="CN196" s="383"/>
      <c r="CO196" s="383"/>
      <c r="CP196" s="372"/>
      <c r="CQ196" s="380"/>
      <c r="CR196" s="383"/>
      <c r="CS196" s="383"/>
      <c r="CT196" s="372"/>
      <c r="CU196" s="383"/>
      <c r="CV196" s="372"/>
      <c r="CW196" s="383"/>
      <c r="CX196" s="372"/>
      <c r="CY196" s="372"/>
      <c r="CZ196" s="117"/>
      <c r="DA196" s="374"/>
      <c r="DB196" s="117"/>
      <c r="DC196" s="374"/>
      <c r="DD196" s="375"/>
      <c r="DE196" s="117"/>
      <c r="DF196" s="117"/>
      <c r="DG196" s="372"/>
      <c r="DH196" s="376"/>
      <c r="DI196" s="377"/>
      <c r="DJ196" s="372"/>
      <c r="DK196" s="372"/>
      <c r="DL196" s="372"/>
      <c r="DM196" s="372"/>
      <c r="DN196" s="372"/>
      <c r="DO196" s="372"/>
      <c r="DP196" s="372"/>
      <c r="DQ196" s="373"/>
      <c r="DR196" s="372"/>
      <c r="DS196" s="378"/>
      <c r="DT196" s="378"/>
    </row>
    <row r="197" spans="1:124" ht="14.25">
      <c r="A197" s="384"/>
      <c r="D197" s="120"/>
      <c r="E197" s="120"/>
      <c r="F197" s="120"/>
      <c r="G197" s="120"/>
      <c r="H197" s="68"/>
      <c r="I197" s="372"/>
      <c r="J197" s="372"/>
      <c r="K197" s="372"/>
      <c r="L197" s="372"/>
      <c r="M197" s="372"/>
      <c r="N197" s="372"/>
      <c r="O197" s="372"/>
      <c r="P197" s="372"/>
      <c r="Q197" s="372"/>
      <c r="R197" s="372"/>
      <c r="S197" s="372"/>
      <c r="T197" s="372"/>
      <c r="U197" s="372"/>
      <c r="V197" s="372"/>
      <c r="W197" s="372"/>
      <c r="X197" s="372"/>
      <c r="Y197" s="372"/>
      <c r="Z197" s="372"/>
      <c r="AA197" s="372"/>
      <c r="AB197" s="372"/>
      <c r="AC197" s="372"/>
      <c r="AD197" s="372"/>
      <c r="AE197" s="372"/>
      <c r="AF197" s="372"/>
      <c r="AG197" s="372"/>
      <c r="AH197" s="372"/>
      <c r="AI197" s="372"/>
      <c r="AJ197" s="372"/>
      <c r="AK197" s="372"/>
      <c r="AL197" s="372"/>
      <c r="AM197" s="372"/>
      <c r="AN197" s="372"/>
      <c r="AO197" s="372"/>
      <c r="AP197" s="372"/>
      <c r="AQ197" s="372"/>
      <c r="AR197" s="372"/>
      <c r="AS197" s="372"/>
      <c r="AT197" s="372"/>
      <c r="AU197" s="372"/>
      <c r="AV197" s="372"/>
      <c r="AW197" s="372"/>
      <c r="AX197" s="372"/>
      <c r="AY197" s="372"/>
      <c r="AZ197" s="372"/>
      <c r="BA197" s="372"/>
      <c r="BB197" s="372"/>
      <c r="BC197" s="372"/>
      <c r="BD197" s="372"/>
      <c r="BE197" s="372"/>
      <c r="BF197" s="372"/>
      <c r="BG197" s="372"/>
      <c r="BH197" s="372"/>
      <c r="BI197" s="372"/>
      <c r="BJ197" s="372"/>
      <c r="BK197" s="372"/>
      <c r="BL197" s="372"/>
      <c r="BM197" s="372"/>
      <c r="BN197" s="372"/>
      <c r="BO197" s="372"/>
      <c r="BP197" s="372"/>
      <c r="BQ197" s="372"/>
      <c r="BR197" s="372"/>
      <c r="BS197" s="372"/>
      <c r="BT197" s="372"/>
      <c r="BU197" s="372"/>
      <c r="BV197" s="372"/>
      <c r="BW197" s="372"/>
      <c r="BX197" s="372"/>
      <c r="BY197" s="372"/>
      <c r="BZ197" s="372"/>
      <c r="CA197" s="372"/>
      <c r="CB197" s="372"/>
      <c r="CC197" s="372"/>
      <c r="CD197" s="372"/>
      <c r="CE197" s="372"/>
      <c r="CF197" s="372"/>
      <c r="CG197" s="372"/>
      <c r="CH197" s="372"/>
      <c r="CI197" s="372"/>
      <c r="CJ197" s="372"/>
      <c r="CK197" s="372"/>
      <c r="CL197" s="372"/>
      <c r="CM197" s="372"/>
      <c r="CN197" s="372"/>
      <c r="CO197" s="372"/>
      <c r="CP197" s="372"/>
      <c r="CQ197" s="372"/>
      <c r="CR197" s="372"/>
      <c r="CS197" s="372"/>
      <c r="CT197" s="372"/>
      <c r="CU197" s="372"/>
      <c r="CV197" s="372"/>
      <c r="CW197" s="372"/>
      <c r="CX197" s="372"/>
      <c r="CY197" s="372"/>
      <c r="CZ197" s="117"/>
      <c r="DA197" s="374"/>
      <c r="DB197" s="117"/>
      <c r="DC197" s="374"/>
      <c r="DD197" s="375"/>
      <c r="DE197" s="117"/>
      <c r="DF197" s="117"/>
      <c r="DG197" s="372"/>
      <c r="DH197" s="376"/>
      <c r="DI197" s="377"/>
      <c r="DJ197" s="372"/>
      <c r="DK197" s="372"/>
      <c r="DL197" s="372"/>
      <c r="DM197" s="372"/>
      <c r="DN197" s="372"/>
      <c r="DO197" s="372"/>
      <c r="DP197" s="372"/>
      <c r="DQ197" s="373"/>
      <c r="DR197" s="372"/>
      <c r="DS197" s="378"/>
      <c r="DT197" s="378"/>
    </row>
    <row r="198" spans="1:124" ht="14.25">
      <c r="A198" s="384"/>
      <c r="D198" s="120"/>
      <c r="E198" s="120"/>
      <c r="F198" s="120"/>
      <c r="G198" s="120"/>
      <c r="H198" s="68"/>
      <c r="I198" s="372"/>
      <c r="J198" s="372"/>
      <c r="K198" s="372"/>
      <c r="L198" s="372"/>
      <c r="M198" s="372"/>
      <c r="N198" s="372"/>
      <c r="O198" s="372"/>
      <c r="P198" s="372"/>
      <c r="Q198" s="372"/>
      <c r="R198" s="372"/>
      <c r="S198" s="372"/>
      <c r="T198" s="372"/>
      <c r="U198" s="372"/>
      <c r="V198" s="372"/>
      <c r="W198" s="372"/>
      <c r="X198" s="372"/>
      <c r="Y198" s="372"/>
      <c r="Z198" s="372"/>
      <c r="AA198" s="372"/>
      <c r="AB198" s="372"/>
      <c r="AC198" s="372"/>
      <c r="AD198" s="372"/>
      <c r="AE198" s="372"/>
      <c r="AF198" s="372"/>
      <c r="AG198" s="372"/>
      <c r="AH198" s="372"/>
      <c r="AI198" s="372"/>
      <c r="AJ198" s="372"/>
      <c r="AK198" s="372"/>
      <c r="AL198" s="372"/>
      <c r="AM198" s="372"/>
      <c r="AN198" s="372"/>
      <c r="AO198" s="372"/>
      <c r="AP198" s="372"/>
      <c r="AQ198" s="372"/>
      <c r="AR198" s="372"/>
      <c r="AS198" s="372"/>
      <c r="AT198" s="372"/>
      <c r="AU198" s="372"/>
      <c r="AV198" s="372"/>
      <c r="AW198" s="372"/>
      <c r="AX198" s="372"/>
      <c r="AY198" s="372"/>
      <c r="AZ198" s="372"/>
      <c r="BA198" s="372"/>
      <c r="BB198" s="372"/>
      <c r="BC198" s="372"/>
      <c r="BD198" s="372"/>
      <c r="BE198" s="372"/>
      <c r="BF198" s="372"/>
      <c r="BG198" s="372"/>
      <c r="BH198" s="372"/>
      <c r="BI198" s="372"/>
      <c r="BJ198" s="372"/>
      <c r="BK198" s="372"/>
      <c r="BL198" s="372"/>
      <c r="BM198" s="372"/>
      <c r="BN198" s="372"/>
      <c r="BO198" s="372"/>
      <c r="BP198" s="372"/>
      <c r="BQ198" s="372"/>
      <c r="BR198" s="372"/>
      <c r="BS198" s="372"/>
      <c r="BT198" s="372"/>
      <c r="BU198" s="372"/>
      <c r="BV198" s="372"/>
      <c r="BW198" s="372"/>
      <c r="BX198" s="372"/>
      <c r="BY198" s="372"/>
      <c r="BZ198" s="372"/>
      <c r="CA198" s="372"/>
      <c r="CB198" s="372"/>
      <c r="CC198" s="372"/>
      <c r="CD198" s="372"/>
      <c r="CE198" s="372"/>
      <c r="CF198" s="372"/>
      <c r="CG198" s="372"/>
      <c r="CH198" s="372"/>
      <c r="CI198" s="372"/>
      <c r="CJ198" s="372"/>
      <c r="CK198" s="372"/>
      <c r="CL198" s="372"/>
      <c r="CM198" s="372"/>
      <c r="CN198" s="372"/>
      <c r="CO198" s="372"/>
      <c r="CP198" s="372"/>
      <c r="CQ198" s="372"/>
      <c r="CR198" s="372"/>
      <c r="CS198" s="372"/>
      <c r="CT198" s="372"/>
      <c r="CU198" s="372"/>
      <c r="CV198" s="372"/>
      <c r="CW198" s="372"/>
      <c r="CX198" s="372"/>
      <c r="CY198" s="372"/>
      <c r="CZ198" s="117"/>
      <c r="DA198" s="374"/>
      <c r="DB198" s="117"/>
      <c r="DC198" s="374"/>
      <c r="DD198" s="375"/>
      <c r="DE198" s="117"/>
      <c r="DF198" s="117"/>
      <c r="DG198" s="372"/>
      <c r="DH198" s="376"/>
      <c r="DI198" s="377"/>
      <c r="DJ198" s="372"/>
      <c r="DK198" s="372"/>
      <c r="DL198" s="372"/>
      <c r="DM198" s="372"/>
      <c r="DN198" s="372"/>
      <c r="DO198" s="372"/>
      <c r="DP198" s="372"/>
      <c r="DQ198" s="373"/>
      <c r="DR198" s="372"/>
      <c r="DS198" s="378"/>
      <c r="DT198" s="378"/>
    </row>
    <row r="199" spans="1:124" ht="14.25">
      <c r="A199" s="384"/>
      <c r="D199" s="120"/>
      <c r="E199" s="120"/>
      <c r="F199" s="120"/>
      <c r="G199" s="120"/>
      <c r="H199" s="68"/>
      <c r="I199" s="372"/>
      <c r="J199" s="372"/>
      <c r="K199" s="372"/>
      <c r="L199" s="372"/>
      <c r="M199" s="372"/>
      <c r="N199" s="372"/>
      <c r="O199" s="372"/>
      <c r="P199" s="372"/>
      <c r="Q199" s="372"/>
      <c r="R199" s="372"/>
      <c r="S199" s="372"/>
      <c r="T199" s="372"/>
      <c r="U199" s="372"/>
      <c r="V199" s="372"/>
      <c r="W199" s="372"/>
      <c r="X199" s="372"/>
      <c r="Y199" s="372"/>
      <c r="Z199" s="372"/>
      <c r="AA199" s="372"/>
      <c r="AB199" s="372"/>
      <c r="AC199" s="372"/>
      <c r="AD199" s="372"/>
      <c r="AE199" s="372"/>
      <c r="AF199" s="372"/>
      <c r="AG199" s="372"/>
      <c r="AH199" s="372"/>
      <c r="AI199" s="372"/>
      <c r="AJ199" s="372"/>
      <c r="AK199" s="372"/>
      <c r="AL199" s="372"/>
      <c r="AM199" s="372"/>
      <c r="AN199" s="372"/>
      <c r="AO199" s="372"/>
      <c r="AP199" s="372"/>
      <c r="AQ199" s="372"/>
      <c r="AR199" s="372"/>
      <c r="AS199" s="372"/>
      <c r="AT199" s="372"/>
      <c r="AU199" s="372"/>
      <c r="AV199" s="372"/>
      <c r="AW199" s="372"/>
      <c r="AX199" s="372"/>
      <c r="AY199" s="372"/>
      <c r="AZ199" s="372"/>
      <c r="BA199" s="372"/>
      <c r="BB199" s="372"/>
      <c r="BC199" s="372"/>
      <c r="BD199" s="372"/>
      <c r="BE199" s="372"/>
      <c r="BF199" s="372"/>
      <c r="BG199" s="372"/>
      <c r="BH199" s="372"/>
      <c r="BI199" s="372"/>
      <c r="BJ199" s="372"/>
      <c r="BK199" s="372"/>
      <c r="BL199" s="372"/>
      <c r="BM199" s="372"/>
      <c r="BN199" s="372"/>
      <c r="BO199" s="372"/>
      <c r="BP199" s="372"/>
      <c r="BQ199" s="372"/>
      <c r="BR199" s="372"/>
      <c r="BS199" s="372"/>
      <c r="BT199" s="372"/>
      <c r="BU199" s="372"/>
      <c r="BV199" s="372"/>
      <c r="BW199" s="372"/>
      <c r="BX199" s="372"/>
      <c r="BY199" s="372"/>
      <c r="BZ199" s="372"/>
      <c r="CA199" s="372"/>
      <c r="CB199" s="372"/>
      <c r="CC199" s="372"/>
      <c r="CD199" s="372"/>
      <c r="CE199" s="372"/>
      <c r="CF199" s="372"/>
      <c r="CG199" s="372"/>
      <c r="CH199" s="372"/>
      <c r="CI199" s="372"/>
      <c r="CJ199" s="372"/>
      <c r="CK199" s="372"/>
      <c r="CL199" s="372"/>
      <c r="CM199" s="372"/>
      <c r="CN199" s="372"/>
      <c r="CO199" s="372"/>
      <c r="CP199" s="372"/>
      <c r="CQ199" s="372"/>
      <c r="CR199" s="372"/>
      <c r="CS199" s="372"/>
      <c r="CT199" s="372"/>
      <c r="CU199" s="372"/>
      <c r="CV199" s="372"/>
      <c r="CW199" s="372"/>
      <c r="CX199" s="372"/>
      <c r="CY199" s="372"/>
      <c r="CZ199" s="117"/>
      <c r="DA199" s="374"/>
      <c r="DB199" s="117"/>
      <c r="DC199" s="374"/>
      <c r="DD199" s="375"/>
      <c r="DE199" s="117"/>
      <c r="DF199" s="117"/>
      <c r="DG199" s="372"/>
      <c r="DH199" s="376"/>
      <c r="DI199" s="377"/>
      <c r="DJ199" s="372"/>
      <c r="DK199" s="372"/>
      <c r="DL199" s="372"/>
      <c r="DM199" s="372"/>
      <c r="DN199" s="372"/>
      <c r="DO199" s="372"/>
      <c r="DP199" s="372"/>
      <c r="DQ199" s="373"/>
      <c r="DR199" s="372"/>
      <c r="DS199" s="378"/>
      <c r="DT199" s="378"/>
    </row>
    <row r="200" spans="1:124" ht="14.25">
      <c r="A200" s="384"/>
      <c r="D200" s="120"/>
      <c r="E200" s="120"/>
      <c r="F200" s="120"/>
      <c r="G200" s="120"/>
      <c r="H200" s="68"/>
      <c r="I200" s="372"/>
      <c r="J200" s="372"/>
      <c r="K200" s="372"/>
      <c r="L200" s="372"/>
      <c r="M200" s="372"/>
      <c r="N200" s="372"/>
      <c r="O200" s="372"/>
      <c r="P200" s="372"/>
      <c r="Q200" s="372"/>
      <c r="R200" s="372"/>
      <c r="S200" s="372"/>
      <c r="T200" s="372"/>
      <c r="U200" s="372"/>
      <c r="V200" s="372"/>
      <c r="W200" s="372"/>
      <c r="X200" s="372"/>
      <c r="Y200" s="372"/>
      <c r="Z200" s="372"/>
      <c r="AA200" s="372"/>
      <c r="AB200" s="372"/>
      <c r="AC200" s="372"/>
      <c r="AD200" s="372"/>
      <c r="AE200" s="372"/>
      <c r="AF200" s="372"/>
      <c r="AG200" s="372"/>
      <c r="AH200" s="372"/>
      <c r="AI200" s="372"/>
      <c r="AJ200" s="372"/>
      <c r="AK200" s="372"/>
      <c r="AL200" s="372"/>
      <c r="AM200" s="372"/>
      <c r="AN200" s="372"/>
      <c r="AO200" s="372"/>
      <c r="AP200" s="372"/>
      <c r="AQ200" s="372"/>
      <c r="AR200" s="372"/>
      <c r="AS200" s="372"/>
      <c r="AT200" s="372"/>
      <c r="AU200" s="372"/>
      <c r="AV200" s="372"/>
      <c r="AW200" s="372"/>
      <c r="AX200" s="372"/>
      <c r="AY200" s="372"/>
      <c r="AZ200" s="372"/>
      <c r="BA200" s="372"/>
      <c r="BB200" s="372"/>
      <c r="BC200" s="372"/>
      <c r="BD200" s="372"/>
      <c r="BE200" s="372"/>
      <c r="BF200" s="372"/>
      <c r="BG200" s="372"/>
      <c r="BH200" s="372"/>
      <c r="BI200" s="372"/>
      <c r="BJ200" s="372"/>
      <c r="BK200" s="372"/>
      <c r="BL200" s="372"/>
      <c r="BM200" s="372"/>
      <c r="BN200" s="372"/>
      <c r="BO200" s="372"/>
      <c r="BP200" s="372"/>
      <c r="BQ200" s="372"/>
      <c r="BR200" s="372"/>
      <c r="BS200" s="372"/>
      <c r="BT200" s="372"/>
      <c r="BU200" s="372"/>
      <c r="BV200" s="372"/>
      <c r="BW200" s="372"/>
      <c r="BX200" s="372"/>
      <c r="BY200" s="372"/>
      <c r="BZ200" s="372"/>
      <c r="CA200" s="372"/>
      <c r="CB200" s="372"/>
      <c r="CC200" s="372"/>
      <c r="CD200" s="372"/>
      <c r="CE200" s="372"/>
      <c r="CF200" s="372"/>
      <c r="CG200" s="372"/>
      <c r="CH200" s="372"/>
      <c r="CI200" s="372"/>
      <c r="CJ200" s="372"/>
      <c r="CK200" s="372"/>
      <c r="CL200" s="372"/>
      <c r="CM200" s="372"/>
      <c r="CN200" s="372"/>
      <c r="CO200" s="372"/>
      <c r="CP200" s="372"/>
      <c r="CQ200" s="372"/>
      <c r="CR200" s="372"/>
      <c r="CS200" s="372"/>
      <c r="CT200" s="372"/>
      <c r="CU200" s="372"/>
      <c r="CV200" s="372"/>
      <c r="CW200" s="372"/>
      <c r="CX200" s="372"/>
      <c r="CY200" s="372"/>
      <c r="CZ200" s="117"/>
      <c r="DA200" s="374"/>
      <c r="DB200" s="117"/>
      <c r="DC200" s="374"/>
      <c r="DD200" s="375"/>
      <c r="DE200" s="117"/>
      <c r="DF200" s="117"/>
      <c r="DG200" s="372"/>
      <c r="DH200" s="376"/>
      <c r="DI200" s="377"/>
      <c r="DJ200" s="372"/>
      <c r="DK200" s="372"/>
      <c r="DL200" s="372"/>
      <c r="DM200" s="372"/>
      <c r="DN200" s="372"/>
      <c r="DO200" s="372"/>
      <c r="DP200" s="372"/>
      <c r="DQ200" s="373"/>
      <c r="DR200" s="372"/>
      <c r="DS200" s="378"/>
      <c r="DT200" s="378"/>
    </row>
    <row r="201" spans="1:124" ht="15">
      <c r="A201" s="384"/>
      <c r="D201" s="120"/>
      <c r="E201" s="120"/>
      <c r="F201" s="120"/>
      <c r="G201" s="120"/>
      <c r="H201" s="68"/>
      <c r="I201" s="379"/>
      <c r="J201" s="379"/>
      <c r="K201" s="379"/>
      <c r="L201" s="383"/>
      <c r="M201" s="383"/>
      <c r="N201" s="383"/>
      <c r="O201" s="372"/>
      <c r="P201" s="379"/>
      <c r="Q201" s="383"/>
      <c r="R201" s="383"/>
      <c r="S201" s="383"/>
      <c r="T201" s="383"/>
      <c r="U201" s="383"/>
      <c r="V201" s="383"/>
      <c r="W201" s="383"/>
      <c r="X201" s="383"/>
      <c r="Y201" s="383"/>
      <c r="Z201" s="383"/>
      <c r="AA201" s="383"/>
      <c r="AB201" s="383"/>
      <c r="AC201" s="383"/>
      <c r="AD201" s="383"/>
      <c r="AE201" s="383"/>
      <c r="AF201" s="383"/>
      <c r="AG201" s="383"/>
      <c r="AH201" s="383"/>
      <c r="AI201" s="383"/>
      <c r="AJ201" s="383"/>
      <c r="AK201" s="383"/>
      <c r="AL201" s="372"/>
      <c r="AM201" s="379"/>
      <c r="AN201" s="383"/>
      <c r="AO201" s="383"/>
      <c r="AP201" s="383"/>
      <c r="AQ201" s="383"/>
      <c r="AR201" s="383"/>
      <c r="AS201" s="383"/>
      <c r="AT201" s="383"/>
      <c r="AU201" s="383"/>
      <c r="AV201" s="383"/>
      <c r="AW201" s="383"/>
      <c r="AX201" s="383"/>
      <c r="AY201" s="383"/>
      <c r="AZ201" s="383"/>
      <c r="BA201" s="383"/>
      <c r="BB201" s="383"/>
      <c r="BC201" s="383"/>
      <c r="BD201" s="383"/>
      <c r="BE201" s="383"/>
      <c r="BF201" s="383"/>
      <c r="BG201" s="383"/>
      <c r="BH201" s="383"/>
      <c r="BI201" s="383"/>
      <c r="BJ201" s="383"/>
      <c r="BK201" s="383"/>
      <c r="BL201" s="383"/>
      <c r="BM201" s="383"/>
      <c r="BN201" s="383"/>
      <c r="BO201" s="383"/>
      <c r="BP201" s="383"/>
      <c r="BQ201" s="383"/>
      <c r="BR201" s="383"/>
      <c r="BS201" s="383"/>
      <c r="BT201" s="383"/>
      <c r="BU201" s="383"/>
      <c r="BV201" s="383"/>
      <c r="BW201" s="383"/>
      <c r="BX201" s="383"/>
      <c r="BY201" s="383"/>
      <c r="BZ201" s="383"/>
      <c r="CA201" s="372"/>
      <c r="CB201" s="379"/>
      <c r="CC201" s="383"/>
      <c r="CD201" s="383"/>
      <c r="CE201" s="383"/>
      <c r="CF201" s="372"/>
      <c r="CG201" s="379"/>
      <c r="CH201" s="383"/>
      <c r="CI201" s="383"/>
      <c r="CJ201" s="383"/>
      <c r="CK201" s="383"/>
      <c r="CL201" s="383"/>
      <c r="CM201" s="383"/>
      <c r="CN201" s="383"/>
      <c r="CO201" s="383"/>
      <c r="CP201" s="372"/>
      <c r="CQ201" s="380"/>
      <c r="CR201" s="383"/>
      <c r="CS201" s="383"/>
      <c r="CT201" s="372"/>
      <c r="CU201" s="383"/>
      <c r="CV201" s="372"/>
      <c r="CW201" s="383"/>
      <c r="CX201" s="372"/>
      <c r="CY201" s="372"/>
      <c r="CZ201" s="117"/>
      <c r="DA201" s="374"/>
      <c r="DB201" s="117"/>
      <c r="DC201" s="374"/>
      <c r="DD201" s="375"/>
      <c r="DE201" s="117"/>
      <c r="DF201" s="117"/>
      <c r="DG201" s="372"/>
      <c r="DH201" s="376"/>
      <c r="DI201" s="377"/>
      <c r="DJ201" s="372"/>
      <c r="DK201" s="372"/>
      <c r="DL201" s="372"/>
      <c r="DM201" s="372"/>
      <c r="DN201" s="372"/>
      <c r="DO201" s="372"/>
      <c r="DP201" s="372"/>
      <c r="DQ201" s="373"/>
      <c r="DR201" s="372"/>
      <c r="DS201" s="378"/>
      <c r="DT201" s="378"/>
    </row>
    <row r="202" spans="1:124" ht="14.25">
      <c r="A202" s="384"/>
      <c r="D202" s="120"/>
      <c r="E202" s="120"/>
      <c r="F202" s="120"/>
      <c r="G202" s="120"/>
      <c r="H202" s="68"/>
      <c r="I202" s="372"/>
      <c r="J202" s="372"/>
      <c r="K202" s="372"/>
      <c r="L202" s="372"/>
      <c r="M202" s="372"/>
      <c r="N202" s="372"/>
      <c r="O202" s="372"/>
      <c r="P202" s="372"/>
      <c r="Q202" s="372"/>
      <c r="R202" s="372"/>
      <c r="S202" s="372"/>
      <c r="T202" s="372"/>
      <c r="U202" s="372"/>
      <c r="V202" s="372"/>
      <c r="W202" s="372"/>
      <c r="X202" s="372"/>
      <c r="Y202" s="372"/>
      <c r="Z202" s="372"/>
      <c r="AA202" s="372"/>
      <c r="AB202" s="372"/>
      <c r="AC202" s="372"/>
      <c r="AD202" s="372"/>
      <c r="AE202" s="372"/>
      <c r="AF202" s="372"/>
      <c r="AG202" s="372"/>
      <c r="AH202" s="372"/>
      <c r="AI202" s="372"/>
      <c r="AJ202" s="372"/>
      <c r="AK202" s="372"/>
      <c r="AL202" s="372"/>
      <c r="AM202" s="372"/>
      <c r="AN202" s="372"/>
      <c r="AO202" s="372"/>
      <c r="AP202" s="372"/>
      <c r="AQ202" s="372"/>
      <c r="AR202" s="372"/>
      <c r="AS202" s="372"/>
      <c r="AT202" s="372"/>
      <c r="AU202" s="372"/>
      <c r="AV202" s="372"/>
      <c r="AW202" s="372"/>
      <c r="AX202" s="372"/>
      <c r="AY202" s="372"/>
      <c r="AZ202" s="372"/>
      <c r="BA202" s="372"/>
      <c r="BB202" s="372"/>
      <c r="BC202" s="372"/>
      <c r="BD202" s="372"/>
      <c r="BE202" s="372"/>
      <c r="BF202" s="372"/>
      <c r="BG202" s="372"/>
      <c r="BH202" s="372"/>
      <c r="BI202" s="372"/>
      <c r="BJ202" s="372"/>
      <c r="BK202" s="372"/>
      <c r="BL202" s="372"/>
      <c r="BM202" s="372"/>
      <c r="BN202" s="372"/>
      <c r="BO202" s="372"/>
      <c r="BP202" s="372"/>
      <c r="BQ202" s="372"/>
      <c r="BR202" s="372"/>
      <c r="BS202" s="372"/>
      <c r="BT202" s="372"/>
      <c r="BU202" s="372"/>
      <c r="BV202" s="372"/>
      <c r="BW202" s="372"/>
      <c r="BX202" s="372"/>
      <c r="BY202" s="372"/>
      <c r="BZ202" s="372"/>
      <c r="CA202" s="372"/>
      <c r="CB202" s="372"/>
      <c r="CC202" s="372"/>
      <c r="CD202" s="372"/>
      <c r="CE202" s="372"/>
      <c r="CF202" s="372"/>
      <c r="CG202" s="372"/>
      <c r="CH202" s="372"/>
      <c r="CI202" s="372"/>
      <c r="CJ202" s="372"/>
      <c r="CK202" s="372"/>
      <c r="CL202" s="372"/>
      <c r="CM202" s="372"/>
      <c r="CN202" s="372"/>
      <c r="CO202" s="372"/>
      <c r="CP202" s="372"/>
      <c r="CQ202" s="372"/>
      <c r="CR202" s="372"/>
      <c r="CS202" s="372"/>
      <c r="CT202" s="372"/>
      <c r="CU202" s="372"/>
      <c r="CV202" s="372"/>
      <c r="CW202" s="372"/>
      <c r="CX202" s="372"/>
      <c r="CY202" s="372"/>
      <c r="CZ202" s="117"/>
      <c r="DA202" s="374"/>
      <c r="DB202" s="117"/>
      <c r="DC202" s="374"/>
      <c r="DD202" s="375"/>
      <c r="DE202" s="117"/>
      <c r="DF202" s="117"/>
      <c r="DG202" s="372"/>
      <c r="DH202" s="376"/>
      <c r="DI202" s="377"/>
      <c r="DJ202" s="372"/>
      <c r="DK202" s="372"/>
      <c r="DL202" s="372"/>
      <c r="DM202" s="372"/>
      <c r="DN202" s="372"/>
      <c r="DO202" s="372"/>
      <c r="DP202" s="372"/>
      <c r="DQ202" s="373"/>
      <c r="DR202" s="372"/>
      <c r="DS202" s="378"/>
      <c r="DT202" s="378"/>
    </row>
    <row r="203" spans="1:124" ht="14.25">
      <c r="A203" s="384"/>
      <c r="D203" s="120"/>
      <c r="E203" s="120"/>
      <c r="F203" s="120"/>
      <c r="G203" s="120"/>
      <c r="H203" s="68"/>
      <c r="I203" s="372"/>
      <c r="J203" s="372"/>
      <c r="K203" s="372"/>
      <c r="L203" s="372"/>
      <c r="M203" s="372"/>
      <c r="N203" s="372"/>
      <c r="O203" s="372"/>
      <c r="P203" s="372"/>
      <c r="Q203" s="372"/>
      <c r="R203" s="372"/>
      <c r="S203" s="372"/>
      <c r="T203" s="372"/>
      <c r="U203" s="372"/>
      <c r="V203" s="372"/>
      <c r="W203" s="372"/>
      <c r="X203" s="372"/>
      <c r="Y203" s="372"/>
      <c r="Z203" s="372"/>
      <c r="AA203" s="372"/>
      <c r="AB203" s="372"/>
      <c r="AC203" s="372"/>
      <c r="AD203" s="372"/>
      <c r="AE203" s="372"/>
      <c r="AF203" s="372"/>
      <c r="AG203" s="372"/>
      <c r="AH203" s="372"/>
      <c r="AI203" s="372"/>
      <c r="AJ203" s="372"/>
      <c r="AK203" s="372"/>
      <c r="AL203" s="372"/>
      <c r="AM203" s="372"/>
      <c r="AN203" s="372"/>
      <c r="AO203" s="372"/>
      <c r="AP203" s="372"/>
      <c r="AQ203" s="372"/>
      <c r="AR203" s="372"/>
      <c r="AS203" s="372"/>
      <c r="AT203" s="372"/>
      <c r="AU203" s="372"/>
      <c r="AV203" s="372"/>
      <c r="AW203" s="372"/>
      <c r="AX203" s="372"/>
      <c r="AY203" s="372"/>
      <c r="AZ203" s="372"/>
      <c r="BA203" s="372"/>
      <c r="BB203" s="372"/>
      <c r="BC203" s="372"/>
      <c r="BD203" s="372"/>
      <c r="BE203" s="372"/>
      <c r="BF203" s="372"/>
      <c r="BG203" s="372"/>
      <c r="BH203" s="372"/>
      <c r="BI203" s="372"/>
      <c r="BJ203" s="372"/>
      <c r="BK203" s="372"/>
      <c r="BL203" s="372"/>
      <c r="BM203" s="372"/>
      <c r="BN203" s="372"/>
      <c r="BO203" s="372"/>
      <c r="BP203" s="372"/>
      <c r="BQ203" s="372"/>
      <c r="BR203" s="372"/>
      <c r="BS203" s="372"/>
      <c r="BT203" s="372"/>
      <c r="BU203" s="372"/>
      <c r="BV203" s="372"/>
      <c r="BW203" s="372"/>
      <c r="BX203" s="372"/>
      <c r="BY203" s="372"/>
      <c r="BZ203" s="372"/>
      <c r="CA203" s="372"/>
      <c r="CB203" s="372"/>
      <c r="CC203" s="372"/>
      <c r="CD203" s="372"/>
      <c r="CE203" s="372"/>
      <c r="CF203" s="372"/>
      <c r="CG203" s="372"/>
      <c r="CH203" s="372"/>
      <c r="CI203" s="372"/>
      <c r="CJ203" s="372"/>
      <c r="CK203" s="372"/>
      <c r="CL203" s="372"/>
      <c r="CM203" s="372"/>
      <c r="CN203" s="372"/>
      <c r="CO203" s="372"/>
      <c r="CP203" s="372"/>
      <c r="CQ203" s="372"/>
      <c r="CR203" s="372"/>
      <c r="CS203" s="372"/>
      <c r="CT203" s="372"/>
      <c r="CU203" s="372"/>
      <c r="CV203" s="372"/>
      <c r="CW203" s="372"/>
      <c r="CX203" s="372"/>
      <c r="CY203" s="372"/>
      <c r="CZ203" s="117"/>
      <c r="DA203" s="374"/>
      <c r="DB203" s="117"/>
      <c r="DC203" s="374"/>
      <c r="DD203" s="375"/>
      <c r="DE203" s="117"/>
      <c r="DF203" s="117"/>
      <c r="DG203" s="372"/>
      <c r="DH203" s="376"/>
      <c r="DI203" s="377"/>
      <c r="DJ203" s="372"/>
      <c r="DK203" s="372"/>
      <c r="DL203" s="372"/>
      <c r="DM203" s="372"/>
      <c r="DN203" s="372"/>
      <c r="DO203" s="372"/>
      <c r="DP203" s="372"/>
      <c r="DQ203" s="373"/>
      <c r="DR203" s="372"/>
      <c r="DS203" s="378"/>
      <c r="DT203" s="378"/>
    </row>
    <row r="204" spans="1:124" ht="15">
      <c r="A204" s="384"/>
      <c r="D204" s="120"/>
      <c r="E204" s="120"/>
      <c r="F204" s="120"/>
      <c r="G204" s="120"/>
      <c r="H204" s="68"/>
      <c r="I204" s="379"/>
      <c r="J204" s="379"/>
      <c r="K204" s="379"/>
      <c r="L204" s="383"/>
      <c r="M204" s="383"/>
      <c r="N204" s="383"/>
      <c r="O204" s="372"/>
      <c r="P204" s="379"/>
      <c r="Q204" s="383"/>
      <c r="R204" s="383"/>
      <c r="S204" s="383"/>
      <c r="T204" s="383"/>
      <c r="U204" s="383"/>
      <c r="V204" s="383"/>
      <c r="W204" s="383"/>
      <c r="X204" s="383"/>
      <c r="Y204" s="383"/>
      <c r="Z204" s="383"/>
      <c r="AA204" s="383"/>
      <c r="AB204" s="383"/>
      <c r="AC204" s="383"/>
      <c r="AD204" s="383"/>
      <c r="AE204" s="383"/>
      <c r="AF204" s="383"/>
      <c r="AG204" s="383"/>
      <c r="AH204" s="383"/>
      <c r="AI204" s="383"/>
      <c r="AJ204" s="383"/>
      <c r="AK204" s="383"/>
      <c r="AL204" s="372"/>
      <c r="AM204" s="379"/>
      <c r="AN204" s="383"/>
      <c r="AO204" s="383"/>
      <c r="AP204" s="383"/>
      <c r="AQ204" s="383"/>
      <c r="AR204" s="383"/>
      <c r="AS204" s="383"/>
      <c r="AT204" s="383"/>
      <c r="AU204" s="383"/>
      <c r="AV204" s="383"/>
      <c r="AW204" s="383"/>
      <c r="AX204" s="383"/>
      <c r="AY204" s="383"/>
      <c r="AZ204" s="383"/>
      <c r="BA204" s="383"/>
      <c r="BB204" s="383"/>
      <c r="BC204" s="383"/>
      <c r="BD204" s="383"/>
      <c r="BE204" s="383"/>
      <c r="BF204" s="383"/>
      <c r="BG204" s="383"/>
      <c r="BH204" s="383"/>
      <c r="BI204" s="383"/>
      <c r="BJ204" s="383"/>
      <c r="BK204" s="383"/>
      <c r="BL204" s="383"/>
      <c r="BM204" s="383"/>
      <c r="BN204" s="383"/>
      <c r="BO204" s="383"/>
      <c r="BP204" s="383"/>
      <c r="BQ204" s="383"/>
      <c r="BR204" s="383"/>
      <c r="BS204" s="383"/>
      <c r="BT204" s="383"/>
      <c r="BU204" s="383"/>
      <c r="BV204" s="383"/>
      <c r="BW204" s="383"/>
      <c r="BX204" s="383"/>
      <c r="BY204" s="383"/>
      <c r="BZ204" s="383"/>
      <c r="CA204" s="372"/>
      <c r="CB204" s="379"/>
      <c r="CC204" s="383"/>
      <c r="CD204" s="383"/>
      <c r="CE204" s="383"/>
      <c r="CF204" s="372"/>
      <c r="CG204" s="379"/>
      <c r="CH204" s="383"/>
      <c r="CI204" s="383"/>
      <c r="CJ204" s="383"/>
      <c r="CK204" s="383"/>
      <c r="CL204" s="383"/>
      <c r="CM204" s="383"/>
      <c r="CN204" s="383"/>
      <c r="CO204" s="383"/>
      <c r="CP204" s="372"/>
      <c r="CQ204" s="380"/>
      <c r="CR204" s="383"/>
      <c r="CS204" s="383"/>
      <c r="CT204" s="372"/>
      <c r="CU204" s="383"/>
      <c r="CV204" s="372"/>
      <c r="CW204" s="383"/>
      <c r="CX204" s="372"/>
      <c r="CY204" s="372"/>
      <c r="CZ204" s="117"/>
      <c r="DA204" s="374"/>
      <c r="DB204" s="117"/>
      <c r="DC204" s="374"/>
      <c r="DD204" s="375"/>
      <c r="DE204" s="117"/>
      <c r="DF204" s="117"/>
      <c r="DG204" s="372"/>
      <c r="DH204" s="376"/>
      <c r="DI204" s="377"/>
      <c r="DJ204" s="372"/>
      <c r="DK204" s="372"/>
      <c r="DL204" s="372"/>
      <c r="DM204" s="372"/>
      <c r="DN204" s="372"/>
      <c r="DO204" s="372"/>
      <c r="DP204" s="372"/>
      <c r="DQ204" s="373"/>
      <c r="DR204" s="372"/>
      <c r="DS204" s="378"/>
      <c r="DT204" s="378"/>
    </row>
    <row r="205" spans="1:124" ht="14.25">
      <c r="A205" s="384"/>
      <c r="D205" s="120"/>
      <c r="E205" s="120"/>
      <c r="F205" s="120"/>
      <c r="G205" s="120"/>
      <c r="H205" s="68"/>
      <c r="I205" s="372"/>
      <c r="J205" s="372"/>
      <c r="K205" s="372"/>
      <c r="L205" s="372"/>
      <c r="M205" s="372"/>
      <c r="N205" s="372"/>
      <c r="O205" s="372"/>
      <c r="P205" s="372"/>
      <c r="Q205" s="372"/>
      <c r="R205" s="372"/>
      <c r="S205" s="372"/>
      <c r="T205" s="372"/>
      <c r="U205" s="372"/>
      <c r="V205" s="372"/>
      <c r="W205" s="372"/>
      <c r="X205" s="372"/>
      <c r="Y205" s="372"/>
      <c r="Z205" s="372"/>
      <c r="AA205" s="372"/>
      <c r="AB205" s="372"/>
      <c r="AC205" s="372"/>
      <c r="AD205" s="372"/>
      <c r="AE205" s="372"/>
      <c r="AF205" s="372"/>
      <c r="AG205" s="372"/>
      <c r="AH205" s="372"/>
      <c r="AI205" s="372"/>
      <c r="AJ205" s="372"/>
      <c r="AK205" s="372"/>
      <c r="AL205" s="372"/>
      <c r="AM205" s="372"/>
      <c r="AN205" s="372"/>
      <c r="AO205" s="372"/>
      <c r="AP205" s="372"/>
      <c r="AQ205" s="372"/>
      <c r="AR205" s="372"/>
      <c r="AS205" s="372"/>
      <c r="AT205" s="372"/>
      <c r="AU205" s="372"/>
      <c r="AV205" s="372"/>
      <c r="AW205" s="372"/>
      <c r="AX205" s="372"/>
      <c r="AY205" s="372"/>
      <c r="AZ205" s="372"/>
      <c r="BA205" s="372"/>
      <c r="BB205" s="372"/>
      <c r="BC205" s="372"/>
      <c r="BD205" s="372"/>
      <c r="BE205" s="372"/>
      <c r="BF205" s="372"/>
      <c r="BG205" s="372"/>
      <c r="BH205" s="372"/>
      <c r="BI205" s="372"/>
      <c r="BJ205" s="372"/>
      <c r="BK205" s="372"/>
      <c r="BL205" s="372"/>
      <c r="BM205" s="372"/>
      <c r="BN205" s="372"/>
      <c r="BO205" s="372"/>
      <c r="BP205" s="372"/>
      <c r="BQ205" s="372"/>
      <c r="BR205" s="372"/>
      <c r="BS205" s="372"/>
      <c r="BT205" s="372"/>
      <c r="BU205" s="372"/>
      <c r="BV205" s="372"/>
      <c r="BW205" s="372"/>
      <c r="BX205" s="372"/>
      <c r="BY205" s="372"/>
      <c r="BZ205" s="372"/>
      <c r="CA205" s="372"/>
      <c r="CB205" s="372"/>
      <c r="CC205" s="372"/>
      <c r="CD205" s="372"/>
      <c r="CE205" s="372"/>
      <c r="CF205" s="372"/>
      <c r="CG205" s="372"/>
      <c r="CH205" s="372"/>
      <c r="CI205" s="372"/>
      <c r="CJ205" s="372"/>
      <c r="CK205" s="372"/>
      <c r="CL205" s="372"/>
      <c r="CM205" s="372"/>
      <c r="CN205" s="372"/>
      <c r="CO205" s="372"/>
      <c r="CP205" s="372"/>
      <c r="CQ205" s="372"/>
      <c r="CR205" s="372"/>
      <c r="CS205" s="372"/>
      <c r="CT205" s="372"/>
      <c r="CU205" s="372"/>
      <c r="CV205" s="372"/>
      <c r="CW205" s="372"/>
      <c r="CX205" s="372"/>
      <c r="CY205" s="372"/>
      <c r="CZ205" s="117"/>
      <c r="DA205" s="374"/>
      <c r="DB205" s="117"/>
      <c r="DC205" s="374"/>
      <c r="DD205" s="375"/>
      <c r="DE205" s="117"/>
      <c r="DF205" s="117"/>
      <c r="DG205" s="372"/>
      <c r="DH205" s="376"/>
      <c r="DI205" s="377"/>
      <c r="DJ205" s="372"/>
      <c r="DK205" s="372"/>
      <c r="DL205" s="372"/>
      <c r="DM205" s="372"/>
      <c r="DN205" s="372"/>
      <c r="DO205" s="372"/>
      <c r="DP205" s="372"/>
      <c r="DQ205" s="373"/>
      <c r="DR205" s="372"/>
      <c r="DS205" s="378"/>
      <c r="DT205" s="378"/>
    </row>
    <row r="206" spans="1:124" ht="14.25">
      <c r="A206" s="384"/>
      <c r="D206" s="120"/>
      <c r="E206" s="120"/>
      <c r="F206" s="120"/>
      <c r="G206" s="120"/>
      <c r="H206" s="68"/>
      <c r="I206" s="372"/>
      <c r="J206" s="372"/>
      <c r="K206" s="372"/>
      <c r="L206" s="372"/>
      <c r="M206" s="372"/>
      <c r="N206" s="372"/>
      <c r="O206" s="372"/>
      <c r="P206" s="372"/>
      <c r="Q206" s="372"/>
      <c r="R206" s="372"/>
      <c r="S206" s="372"/>
      <c r="T206" s="372"/>
      <c r="U206" s="372"/>
      <c r="V206" s="372"/>
      <c r="W206" s="372"/>
      <c r="X206" s="372"/>
      <c r="Y206" s="372"/>
      <c r="Z206" s="372"/>
      <c r="AA206" s="372"/>
      <c r="AB206" s="372"/>
      <c r="AC206" s="372"/>
      <c r="AD206" s="372"/>
      <c r="AE206" s="372"/>
      <c r="AF206" s="372"/>
      <c r="AG206" s="372"/>
      <c r="AH206" s="372"/>
      <c r="AI206" s="372"/>
      <c r="AJ206" s="372"/>
      <c r="AK206" s="372"/>
      <c r="AL206" s="372"/>
      <c r="AM206" s="372"/>
      <c r="AN206" s="372"/>
      <c r="AO206" s="372"/>
      <c r="AP206" s="372"/>
      <c r="AQ206" s="372"/>
      <c r="AR206" s="372"/>
      <c r="AS206" s="372"/>
      <c r="AT206" s="372"/>
      <c r="AU206" s="372"/>
      <c r="AV206" s="372"/>
      <c r="AW206" s="372"/>
      <c r="AX206" s="372"/>
      <c r="AY206" s="372"/>
      <c r="AZ206" s="372"/>
      <c r="BA206" s="372"/>
      <c r="BB206" s="372"/>
      <c r="BC206" s="372"/>
      <c r="BD206" s="372"/>
      <c r="BE206" s="372"/>
      <c r="BF206" s="372"/>
      <c r="BG206" s="372"/>
      <c r="BH206" s="372"/>
      <c r="BI206" s="372"/>
      <c r="BJ206" s="372"/>
      <c r="BK206" s="372"/>
      <c r="BL206" s="372"/>
      <c r="BM206" s="372"/>
      <c r="BN206" s="372"/>
      <c r="BO206" s="372"/>
      <c r="BP206" s="372"/>
      <c r="BQ206" s="372"/>
      <c r="BR206" s="372"/>
      <c r="BS206" s="372"/>
      <c r="BT206" s="372"/>
      <c r="BU206" s="372"/>
      <c r="BV206" s="372"/>
      <c r="BW206" s="372"/>
      <c r="BX206" s="372"/>
      <c r="BY206" s="372"/>
      <c r="BZ206" s="372"/>
      <c r="CA206" s="372"/>
      <c r="CB206" s="372"/>
      <c r="CC206" s="372"/>
      <c r="CD206" s="372"/>
      <c r="CE206" s="372"/>
      <c r="CF206" s="372"/>
      <c r="CG206" s="372"/>
      <c r="CH206" s="372"/>
      <c r="CI206" s="372"/>
      <c r="CJ206" s="372"/>
      <c r="CK206" s="372"/>
      <c r="CL206" s="372"/>
      <c r="CM206" s="372"/>
      <c r="CN206" s="372"/>
      <c r="CO206" s="372"/>
      <c r="CP206" s="372"/>
      <c r="CQ206" s="372"/>
      <c r="CR206" s="372"/>
      <c r="CS206" s="372"/>
      <c r="CT206" s="372"/>
      <c r="CU206" s="372"/>
      <c r="CV206" s="372"/>
      <c r="CW206" s="372"/>
      <c r="CX206" s="372"/>
      <c r="CY206" s="372"/>
      <c r="CZ206" s="117"/>
      <c r="DA206" s="374"/>
      <c r="DB206" s="117"/>
      <c r="DC206" s="374"/>
      <c r="DD206" s="375"/>
      <c r="DE206" s="117"/>
      <c r="DF206" s="117"/>
      <c r="DG206" s="372"/>
      <c r="DH206" s="376"/>
      <c r="DI206" s="377"/>
      <c r="DJ206" s="372"/>
      <c r="DK206" s="372"/>
      <c r="DL206" s="372"/>
      <c r="DM206" s="372"/>
      <c r="DN206" s="372"/>
      <c r="DO206" s="372"/>
      <c r="DP206" s="372"/>
      <c r="DQ206" s="373"/>
      <c r="DR206" s="372"/>
      <c r="DS206" s="378"/>
      <c r="DT206" s="378"/>
    </row>
    <row r="207" spans="1:124" ht="14.25">
      <c r="A207" s="384"/>
      <c r="D207" s="120"/>
      <c r="E207" s="120"/>
      <c r="F207" s="120"/>
      <c r="G207" s="120"/>
      <c r="H207" s="68"/>
      <c r="I207" s="372"/>
      <c r="J207" s="372"/>
      <c r="K207" s="372"/>
      <c r="L207" s="372"/>
      <c r="M207" s="372"/>
      <c r="N207" s="372"/>
      <c r="O207" s="372"/>
      <c r="P207" s="372"/>
      <c r="Q207" s="372"/>
      <c r="R207" s="372"/>
      <c r="S207" s="372"/>
      <c r="T207" s="372"/>
      <c r="U207" s="372"/>
      <c r="V207" s="372"/>
      <c r="W207" s="372"/>
      <c r="X207" s="372"/>
      <c r="Y207" s="372"/>
      <c r="Z207" s="372"/>
      <c r="AA207" s="372"/>
      <c r="AB207" s="372"/>
      <c r="AC207" s="372"/>
      <c r="AD207" s="372"/>
      <c r="AE207" s="372"/>
      <c r="AF207" s="372"/>
      <c r="AG207" s="372"/>
      <c r="AH207" s="372"/>
      <c r="AI207" s="372"/>
      <c r="AJ207" s="372"/>
      <c r="AK207" s="372"/>
      <c r="AL207" s="372"/>
      <c r="AM207" s="372"/>
      <c r="AN207" s="372"/>
      <c r="AO207" s="372"/>
      <c r="AP207" s="372"/>
      <c r="AQ207" s="372"/>
      <c r="AR207" s="372"/>
      <c r="AS207" s="372"/>
      <c r="AT207" s="372"/>
      <c r="AU207" s="372"/>
      <c r="AV207" s="372"/>
      <c r="AW207" s="372"/>
      <c r="AX207" s="372"/>
      <c r="AY207" s="372"/>
      <c r="AZ207" s="372"/>
      <c r="BA207" s="372"/>
      <c r="BB207" s="372"/>
      <c r="BC207" s="372"/>
      <c r="BD207" s="372"/>
      <c r="BE207" s="372"/>
      <c r="BF207" s="372"/>
      <c r="BG207" s="372"/>
      <c r="BH207" s="372"/>
      <c r="BI207" s="372"/>
      <c r="BJ207" s="372"/>
      <c r="BK207" s="372"/>
      <c r="BL207" s="372"/>
      <c r="BM207" s="372"/>
      <c r="BN207" s="372"/>
      <c r="BO207" s="372"/>
      <c r="BP207" s="372"/>
      <c r="BQ207" s="372"/>
      <c r="BR207" s="372"/>
      <c r="BS207" s="372"/>
      <c r="BT207" s="372"/>
      <c r="BU207" s="372"/>
      <c r="BV207" s="372"/>
      <c r="BW207" s="372"/>
      <c r="BX207" s="372"/>
      <c r="BY207" s="372"/>
      <c r="BZ207" s="372"/>
      <c r="CA207" s="372"/>
      <c r="CB207" s="372"/>
      <c r="CC207" s="372"/>
      <c r="CD207" s="372"/>
      <c r="CE207" s="372"/>
      <c r="CF207" s="372"/>
      <c r="CG207" s="372"/>
      <c r="CH207" s="372"/>
      <c r="CI207" s="372"/>
      <c r="CJ207" s="372"/>
      <c r="CK207" s="372"/>
      <c r="CL207" s="372"/>
      <c r="CM207" s="372"/>
      <c r="CN207" s="372"/>
      <c r="CO207" s="372"/>
      <c r="CP207" s="372"/>
      <c r="CQ207" s="372"/>
      <c r="CR207" s="372"/>
      <c r="CS207" s="372"/>
      <c r="CT207" s="372"/>
      <c r="CU207" s="372"/>
      <c r="CV207" s="372"/>
      <c r="CW207" s="372"/>
      <c r="CX207" s="372"/>
      <c r="CY207" s="372"/>
      <c r="CZ207" s="117"/>
      <c r="DA207" s="374"/>
      <c r="DB207" s="117"/>
      <c r="DC207" s="374"/>
      <c r="DD207" s="375"/>
      <c r="DE207" s="117"/>
      <c r="DF207" s="117"/>
      <c r="DG207" s="372"/>
      <c r="DH207" s="376"/>
      <c r="DI207" s="377"/>
      <c r="DJ207" s="372"/>
      <c r="DK207" s="372"/>
      <c r="DL207" s="372"/>
      <c r="DM207" s="372"/>
      <c r="DN207" s="372"/>
      <c r="DO207" s="372"/>
      <c r="DP207" s="372"/>
      <c r="DQ207" s="373"/>
      <c r="DR207" s="372"/>
      <c r="DS207" s="378"/>
      <c r="DT207" s="378"/>
    </row>
    <row r="208" spans="1:124" ht="14.25">
      <c r="A208" s="384"/>
      <c r="D208" s="120"/>
      <c r="E208" s="120"/>
      <c r="F208" s="120"/>
      <c r="G208" s="120"/>
      <c r="H208" s="68"/>
      <c r="I208" s="372"/>
      <c r="J208" s="372"/>
      <c r="K208" s="372"/>
      <c r="L208" s="372"/>
      <c r="M208" s="372"/>
      <c r="N208" s="372"/>
      <c r="O208" s="372"/>
      <c r="P208" s="372"/>
      <c r="Q208" s="372"/>
      <c r="R208" s="372"/>
      <c r="S208" s="372"/>
      <c r="T208" s="372"/>
      <c r="U208" s="372"/>
      <c r="V208" s="372"/>
      <c r="W208" s="372"/>
      <c r="X208" s="372"/>
      <c r="Y208" s="372"/>
      <c r="Z208" s="372"/>
      <c r="AA208" s="372"/>
      <c r="AB208" s="372"/>
      <c r="AC208" s="372"/>
      <c r="AD208" s="372"/>
      <c r="AE208" s="372"/>
      <c r="AF208" s="372"/>
      <c r="AG208" s="372"/>
      <c r="AH208" s="372"/>
      <c r="AI208" s="372"/>
      <c r="AJ208" s="372"/>
      <c r="AK208" s="372"/>
      <c r="AL208" s="372"/>
      <c r="AM208" s="372"/>
      <c r="AN208" s="372"/>
      <c r="AO208" s="372"/>
      <c r="AP208" s="372"/>
      <c r="AQ208" s="372"/>
      <c r="AR208" s="372"/>
      <c r="AS208" s="372"/>
      <c r="AT208" s="372"/>
      <c r="AU208" s="372"/>
      <c r="AV208" s="372"/>
      <c r="AW208" s="372"/>
      <c r="AX208" s="372"/>
      <c r="AY208" s="372"/>
      <c r="AZ208" s="372"/>
      <c r="BA208" s="372"/>
      <c r="BB208" s="372"/>
      <c r="BC208" s="372"/>
      <c r="BD208" s="372"/>
      <c r="BE208" s="372"/>
      <c r="BF208" s="372"/>
      <c r="BG208" s="372"/>
      <c r="BH208" s="372"/>
      <c r="BI208" s="372"/>
      <c r="BJ208" s="372"/>
      <c r="BK208" s="372"/>
      <c r="BL208" s="372"/>
      <c r="BM208" s="372"/>
      <c r="BN208" s="372"/>
      <c r="BO208" s="372"/>
      <c r="BP208" s="372"/>
      <c r="BQ208" s="372"/>
      <c r="BR208" s="372"/>
      <c r="BS208" s="372"/>
      <c r="BT208" s="372"/>
      <c r="BU208" s="372"/>
      <c r="BV208" s="372"/>
      <c r="BW208" s="372"/>
      <c r="BX208" s="372"/>
      <c r="BY208" s="372"/>
      <c r="BZ208" s="372"/>
      <c r="CA208" s="372"/>
      <c r="CB208" s="372"/>
      <c r="CC208" s="372"/>
      <c r="CD208" s="372"/>
      <c r="CE208" s="372"/>
      <c r="CF208" s="372"/>
      <c r="CG208" s="372"/>
      <c r="CH208" s="372"/>
      <c r="CI208" s="372"/>
      <c r="CJ208" s="372"/>
      <c r="CK208" s="372"/>
      <c r="CL208" s="372"/>
      <c r="CM208" s="372"/>
      <c r="CN208" s="372"/>
      <c r="CO208" s="372"/>
      <c r="CP208" s="372"/>
      <c r="CQ208" s="372"/>
      <c r="CR208" s="372"/>
      <c r="CS208" s="372"/>
      <c r="CT208" s="372"/>
      <c r="CU208" s="372"/>
      <c r="CV208" s="372"/>
      <c r="CW208" s="372"/>
      <c r="CX208" s="372"/>
      <c r="CY208" s="372"/>
      <c r="CZ208" s="117"/>
      <c r="DA208" s="374"/>
      <c r="DB208" s="117"/>
      <c r="DC208" s="374"/>
      <c r="DD208" s="375"/>
      <c r="DE208" s="117"/>
      <c r="DF208" s="117"/>
      <c r="DG208" s="372"/>
      <c r="DH208" s="376"/>
      <c r="DI208" s="377"/>
      <c r="DJ208" s="372"/>
      <c r="DK208" s="372"/>
      <c r="DL208" s="372"/>
      <c r="DM208" s="372"/>
      <c r="DN208" s="372"/>
      <c r="DO208" s="372"/>
      <c r="DP208" s="372"/>
      <c r="DQ208" s="373"/>
      <c r="DR208" s="372"/>
      <c r="DS208" s="378"/>
      <c r="DT208" s="378"/>
    </row>
    <row r="209" spans="1:124" ht="15">
      <c r="A209" s="384"/>
      <c r="D209" s="120"/>
      <c r="E209" s="120"/>
      <c r="F209" s="120"/>
      <c r="G209" s="120"/>
      <c r="H209" s="68"/>
      <c r="I209" s="379"/>
      <c r="J209" s="379"/>
      <c r="K209" s="379"/>
      <c r="L209" s="383"/>
      <c r="M209" s="383"/>
      <c r="N209" s="383"/>
      <c r="O209" s="372"/>
      <c r="P209" s="379"/>
      <c r="Q209" s="383"/>
      <c r="R209" s="383"/>
      <c r="S209" s="383"/>
      <c r="T209" s="383"/>
      <c r="U209" s="383"/>
      <c r="V209" s="383"/>
      <c r="W209" s="383"/>
      <c r="X209" s="383"/>
      <c r="Y209" s="383"/>
      <c r="Z209" s="383"/>
      <c r="AA209" s="383"/>
      <c r="AB209" s="383"/>
      <c r="AC209" s="383"/>
      <c r="AD209" s="383"/>
      <c r="AE209" s="383"/>
      <c r="AF209" s="383"/>
      <c r="AG209" s="383"/>
      <c r="AH209" s="383"/>
      <c r="AI209" s="383"/>
      <c r="AJ209" s="383"/>
      <c r="AK209" s="383"/>
      <c r="AL209" s="372"/>
      <c r="AM209" s="379"/>
      <c r="AN209" s="383"/>
      <c r="AO209" s="383"/>
      <c r="AP209" s="383"/>
      <c r="AQ209" s="383"/>
      <c r="AR209" s="383"/>
      <c r="AS209" s="383"/>
      <c r="AT209" s="383"/>
      <c r="AU209" s="383"/>
      <c r="AV209" s="383"/>
      <c r="AW209" s="383"/>
      <c r="AX209" s="383"/>
      <c r="AY209" s="383"/>
      <c r="AZ209" s="383"/>
      <c r="BA209" s="383"/>
      <c r="BB209" s="383"/>
      <c r="BC209" s="383"/>
      <c r="BD209" s="383"/>
      <c r="BE209" s="383"/>
      <c r="BF209" s="383"/>
      <c r="BG209" s="383"/>
      <c r="BH209" s="383"/>
      <c r="BI209" s="383"/>
      <c r="BJ209" s="383"/>
      <c r="BK209" s="383"/>
      <c r="BL209" s="383"/>
      <c r="BM209" s="383"/>
      <c r="BN209" s="383"/>
      <c r="BO209" s="383"/>
      <c r="BP209" s="383"/>
      <c r="BQ209" s="383"/>
      <c r="BR209" s="383"/>
      <c r="BS209" s="383"/>
      <c r="BT209" s="383"/>
      <c r="BU209" s="383"/>
      <c r="BV209" s="383"/>
      <c r="BW209" s="383"/>
      <c r="BX209" s="383"/>
      <c r="BY209" s="383"/>
      <c r="BZ209" s="383"/>
      <c r="CA209" s="372"/>
      <c r="CB209" s="379"/>
      <c r="CC209" s="383"/>
      <c r="CD209" s="383"/>
      <c r="CE209" s="383"/>
      <c r="CF209" s="372"/>
      <c r="CG209" s="379"/>
      <c r="CH209" s="383"/>
      <c r="CI209" s="383"/>
      <c r="CJ209" s="383"/>
      <c r="CK209" s="383"/>
      <c r="CL209" s="383"/>
      <c r="CM209" s="383"/>
      <c r="CN209" s="383"/>
      <c r="CO209" s="383"/>
      <c r="CP209" s="372"/>
      <c r="CQ209" s="380"/>
      <c r="CR209" s="383"/>
      <c r="CS209" s="383"/>
      <c r="CT209" s="372"/>
      <c r="CU209" s="383"/>
      <c r="CV209" s="372"/>
      <c r="CW209" s="383"/>
      <c r="CX209" s="372"/>
      <c r="CY209" s="372"/>
      <c r="CZ209" s="117"/>
      <c r="DA209" s="374"/>
      <c r="DB209" s="117"/>
      <c r="DC209" s="374"/>
      <c r="DD209" s="375"/>
      <c r="DE209" s="117"/>
      <c r="DF209" s="117"/>
      <c r="DG209" s="372"/>
      <c r="DH209" s="376"/>
      <c r="DI209" s="377"/>
      <c r="DJ209" s="372"/>
      <c r="DK209" s="372"/>
      <c r="DL209" s="372"/>
      <c r="DM209" s="372"/>
      <c r="DN209" s="372"/>
      <c r="DO209" s="372"/>
      <c r="DP209" s="372"/>
      <c r="DQ209" s="373"/>
      <c r="DR209" s="372"/>
      <c r="DS209" s="378"/>
      <c r="DT209" s="378"/>
    </row>
    <row r="210" spans="1:124" ht="14.25">
      <c r="A210" s="384"/>
      <c r="D210" s="120"/>
      <c r="E210" s="120"/>
      <c r="F210" s="120"/>
      <c r="G210" s="120"/>
      <c r="H210" s="68"/>
      <c r="I210" s="372"/>
      <c r="J210" s="372"/>
      <c r="K210" s="372"/>
      <c r="L210" s="372"/>
      <c r="M210" s="372"/>
      <c r="N210" s="372"/>
      <c r="O210" s="372"/>
      <c r="P210" s="372"/>
      <c r="Q210" s="372"/>
      <c r="R210" s="372"/>
      <c r="S210" s="372"/>
      <c r="T210" s="372"/>
      <c r="U210" s="372"/>
      <c r="V210" s="372"/>
      <c r="W210" s="372"/>
      <c r="X210" s="372"/>
      <c r="Y210" s="372"/>
      <c r="Z210" s="372"/>
      <c r="AA210" s="372"/>
      <c r="AB210" s="372"/>
      <c r="AC210" s="372"/>
      <c r="AD210" s="372"/>
      <c r="AE210" s="372"/>
      <c r="AF210" s="372"/>
      <c r="AG210" s="372"/>
      <c r="AH210" s="372"/>
      <c r="AI210" s="372"/>
      <c r="AJ210" s="372"/>
      <c r="AK210" s="372"/>
      <c r="AL210" s="372"/>
      <c r="AM210" s="372"/>
      <c r="AN210" s="372"/>
      <c r="AO210" s="372"/>
      <c r="AP210" s="372"/>
      <c r="AQ210" s="372"/>
      <c r="AR210" s="372"/>
      <c r="AS210" s="372"/>
      <c r="AT210" s="372"/>
      <c r="AU210" s="372"/>
      <c r="AV210" s="372"/>
      <c r="AW210" s="372"/>
      <c r="AX210" s="372"/>
      <c r="AY210" s="372"/>
      <c r="AZ210" s="372"/>
      <c r="BA210" s="372"/>
      <c r="BB210" s="372"/>
      <c r="BC210" s="372"/>
      <c r="BD210" s="372"/>
      <c r="BE210" s="372"/>
      <c r="BF210" s="372"/>
      <c r="BG210" s="372"/>
      <c r="BH210" s="372"/>
      <c r="BI210" s="372"/>
      <c r="BJ210" s="372"/>
      <c r="BK210" s="372"/>
      <c r="BL210" s="372"/>
      <c r="BM210" s="372"/>
      <c r="BN210" s="372"/>
      <c r="BO210" s="372"/>
      <c r="BP210" s="372"/>
      <c r="BQ210" s="372"/>
      <c r="BR210" s="372"/>
      <c r="BS210" s="372"/>
      <c r="BT210" s="372"/>
      <c r="BU210" s="372"/>
      <c r="BV210" s="372"/>
      <c r="BW210" s="372"/>
      <c r="BX210" s="372"/>
      <c r="BY210" s="372"/>
      <c r="BZ210" s="372"/>
      <c r="CA210" s="372"/>
      <c r="CB210" s="372"/>
      <c r="CC210" s="372"/>
      <c r="CD210" s="372"/>
      <c r="CE210" s="372"/>
      <c r="CF210" s="372"/>
      <c r="CG210" s="372"/>
      <c r="CH210" s="372"/>
      <c r="CI210" s="372"/>
      <c r="CJ210" s="372"/>
      <c r="CK210" s="372"/>
      <c r="CL210" s="372"/>
      <c r="CM210" s="372"/>
      <c r="CN210" s="372"/>
      <c r="CO210" s="372"/>
      <c r="CP210" s="372"/>
      <c r="CQ210" s="372"/>
      <c r="CR210" s="372"/>
      <c r="CS210" s="372"/>
      <c r="CT210" s="372"/>
      <c r="CU210" s="372"/>
      <c r="CV210" s="372"/>
      <c r="CW210" s="372"/>
      <c r="CX210" s="372"/>
      <c r="CY210" s="372"/>
      <c r="CZ210" s="117"/>
      <c r="DA210" s="374"/>
      <c r="DB210" s="117"/>
      <c r="DC210" s="374"/>
      <c r="DD210" s="375"/>
      <c r="DE210" s="117"/>
      <c r="DF210" s="117"/>
      <c r="DG210" s="372"/>
      <c r="DH210" s="376"/>
      <c r="DI210" s="377"/>
      <c r="DJ210" s="372"/>
      <c r="DK210" s="372"/>
      <c r="DL210" s="372"/>
      <c r="DM210" s="372"/>
      <c r="DN210" s="372"/>
      <c r="DO210" s="372"/>
      <c r="DP210" s="372"/>
      <c r="DQ210" s="373"/>
      <c r="DR210" s="372"/>
      <c r="DS210" s="378"/>
      <c r="DT210" s="378"/>
    </row>
    <row r="211" spans="1:124" ht="14.25">
      <c r="A211" s="384"/>
      <c r="D211" s="120"/>
      <c r="E211" s="120"/>
      <c r="F211" s="120"/>
      <c r="G211" s="120"/>
      <c r="H211" s="68"/>
      <c r="I211" s="372"/>
      <c r="J211" s="372"/>
      <c r="K211" s="372"/>
      <c r="L211" s="372"/>
      <c r="M211" s="372"/>
      <c r="N211" s="372"/>
      <c r="O211" s="372"/>
      <c r="P211" s="372"/>
      <c r="Q211" s="372"/>
      <c r="R211" s="372"/>
      <c r="S211" s="372"/>
      <c r="T211" s="372"/>
      <c r="U211" s="372"/>
      <c r="V211" s="372"/>
      <c r="W211" s="372"/>
      <c r="X211" s="372"/>
      <c r="Y211" s="372"/>
      <c r="Z211" s="372"/>
      <c r="AA211" s="372"/>
      <c r="AB211" s="372"/>
      <c r="AC211" s="372"/>
      <c r="AD211" s="372"/>
      <c r="AE211" s="372"/>
      <c r="AF211" s="372"/>
      <c r="AG211" s="372"/>
      <c r="AH211" s="372"/>
      <c r="AI211" s="372"/>
      <c r="AJ211" s="372"/>
      <c r="AK211" s="372"/>
      <c r="AL211" s="372"/>
      <c r="AM211" s="372"/>
      <c r="AN211" s="372"/>
      <c r="AO211" s="372"/>
      <c r="AP211" s="372"/>
      <c r="AQ211" s="372"/>
      <c r="AR211" s="372"/>
      <c r="AS211" s="372"/>
      <c r="AT211" s="372"/>
      <c r="AU211" s="372"/>
      <c r="AV211" s="372"/>
      <c r="AW211" s="372"/>
      <c r="AX211" s="372"/>
      <c r="AY211" s="372"/>
      <c r="AZ211" s="372"/>
      <c r="BA211" s="372"/>
      <c r="BB211" s="372"/>
      <c r="BC211" s="372"/>
      <c r="BD211" s="372"/>
      <c r="BE211" s="372"/>
      <c r="BF211" s="372"/>
      <c r="BG211" s="372"/>
      <c r="BH211" s="372"/>
      <c r="BI211" s="372"/>
      <c r="BJ211" s="372"/>
      <c r="BK211" s="372"/>
      <c r="BL211" s="372"/>
      <c r="BM211" s="372"/>
      <c r="BN211" s="372"/>
      <c r="BO211" s="372"/>
      <c r="BP211" s="372"/>
      <c r="BQ211" s="372"/>
      <c r="BR211" s="372"/>
      <c r="BS211" s="372"/>
      <c r="BT211" s="372"/>
      <c r="BU211" s="372"/>
      <c r="BV211" s="372"/>
      <c r="BW211" s="372"/>
      <c r="BX211" s="372"/>
      <c r="BY211" s="372"/>
      <c r="BZ211" s="372"/>
      <c r="CA211" s="372"/>
      <c r="CB211" s="372"/>
      <c r="CC211" s="372"/>
      <c r="CD211" s="372"/>
      <c r="CE211" s="372"/>
      <c r="CF211" s="372"/>
      <c r="CG211" s="372"/>
      <c r="CH211" s="372"/>
      <c r="CI211" s="372"/>
      <c r="CJ211" s="372"/>
      <c r="CK211" s="372"/>
      <c r="CL211" s="372"/>
      <c r="CM211" s="372"/>
      <c r="CN211" s="372"/>
      <c r="CO211" s="372"/>
      <c r="CP211" s="372"/>
      <c r="CQ211" s="372"/>
      <c r="CR211" s="372"/>
      <c r="CS211" s="372"/>
      <c r="CT211" s="372"/>
      <c r="CU211" s="372"/>
      <c r="CV211" s="372"/>
      <c r="CW211" s="372"/>
      <c r="CX211" s="372"/>
      <c r="CY211" s="372"/>
      <c r="CZ211" s="117"/>
      <c r="DA211" s="374"/>
      <c r="DB211" s="117"/>
      <c r="DC211" s="374"/>
      <c r="DD211" s="375"/>
      <c r="DE211" s="117"/>
      <c r="DF211" s="117"/>
      <c r="DG211" s="372"/>
      <c r="DH211" s="376"/>
      <c r="DI211" s="377"/>
      <c r="DJ211" s="372"/>
      <c r="DK211" s="372"/>
      <c r="DL211" s="372"/>
      <c r="DM211" s="372"/>
      <c r="DN211" s="372"/>
      <c r="DO211" s="372"/>
      <c r="DP211" s="372"/>
      <c r="DQ211" s="373"/>
      <c r="DR211" s="372"/>
      <c r="DS211" s="378"/>
      <c r="DT211" s="378"/>
    </row>
    <row r="212" spans="1:124" ht="15">
      <c r="A212" s="384"/>
      <c r="D212" s="120"/>
      <c r="E212" s="120"/>
      <c r="F212" s="120"/>
      <c r="G212" s="120"/>
      <c r="H212" s="68"/>
      <c r="I212" s="379"/>
      <c r="J212" s="379"/>
      <c r="K212" s="379"/>
      <c r="L212" s="383"/>
      <c r="M212" s="383"/>
      <c r="N212" s="383"/>
      <c r="O212" s="372"/>
      <c r="P212" s="379"/>
      <c r="Q212" s="383"/>
      <c r="R212" s="383"/>
      <c r="S212" s="383"/>
      <c r="T212" s="383"/>
      <c r="U212" s="383"/>
      <c r="V212" s="383"/>
      <c r="W212" s="383"/>
      <c r="X212" s="383"/>
      <c r="Y212" s="383"/>
      <c r="Z212" s="383"/>
      <c r="AA212" s="383"/>
      <c r="AB212" s="383"/>
      <c r="AC212" s="383"/>
      <c r="AD212" s="383"/>
      <c r="AE212" s="383"/>
      <c r="AF212" s="383"/>
      <c r="AG212" s="383"/>
      <c r="AH212" s="383"/>
      <c r="AI212" s="383"/>
      <c r="AJ212" s="383"/>
      <c r="AK212" s="383"/>
      <c r="AL212" s="372"/>
      <c r="AM212" s="379"/>
      <c r="AN212" s="383"/>
      <c r="AO212" s="383"/>
      <c r="AP212" s="383"/>
      <c r="AQ212" s="383"/>
      <c r="AR212" s="383"/>
      <c r="AS212" s="383"/>
      <c r="AT212" s="383"/>
      <c r="AU212" s="383"/>
      <c r="AV212" s="383"/>
      <c r="AW212" s="383"/>
      <c r="AX212" s="383"/>
      <c r="AY212" s="383"/>
      <c r="AZ212" s="383"/>
      <c r="BA212" s="383"/>
      <c r="BB212" s="383"/>
      <c r="BC212" s="383"/>
      <c r="BD212" s="383"/>
      <c r="BE212" s="383"/>
      <c r="BF212" s="383"/>
      <c r="BG212" s="383"/>
      <c r="BH212" s="383"/>
      <c r="BI212" s="383"/>
      <c r="BJ212" s="383"/>
      <c r="BK212" s="383"/>
      <c r="BL212" s="383"/>
      <c r="BM212" s="383"/>
      <c r="BN212" s="383"/>
      <c r="BO212" s="383"/>
      <c r="BP212" s="383"/>
      <c r="BQ212" s="383"/>
      <c r="BR212" s="383"/>
      <c r="BS212" s="383"/>
      <c r="BT212" s="383"/>
      <c r="BU212" s="383"/>
      <c r="BV212" s="383"/>
      <c r="BW212" s="383"/>
      <c r="BX212" s="383"/>
      <c r="BY212" s="383"/>
      <c r="BZ212" s="383"/>
      <c r="CA212" s="372"/>
      <c r="CB212" s="379"/>
      <c r="CC212" s="383"/>
      <c r="CD212" s="383"/>
      <c r="CE212" s="383"/>
      <c r="CF212" s="372"/>
      <c r="CG212" s="379"/>
      <c r="CH212" s="383"/>
      <c r="CI212" s="383"/>
      <c r="CJ212" s="383"/>
      <c r="CK212" s="383"/>
      <c r="CL212" s="383"/>
      <c r="CM212" s="383"/>
      <c r="CN212" s="383"/>
      <c r="CO212" s="383"/>
      <c r="CP212" s="372"/>
      <c r="CQ212" s="380"/>
      <c r="CR212" s="383"/>
      <c r="CS212" s="383"/>
      <c r="CT212" s="372"/>
      <c r="CU212" s="383"/>
      <c r="CV212" s="372"/>
      <c r="CW212" s="383"/>
      <c r="CX212" s="372"/>
      <c r="CY212" s="372"/>
      <c r="CZ212" s="117"/>
      <c r="DA212" s="374"/>
      <c r="DB212" s="117"/>
      <c r="DC212" s="374"/>
      <c r="DD212" s="375"/>
      <c r="DE212" s="117"/>
      <c r="DF212" s="117"/>
      <c r="DG212" s="372"/>
      <c r="DH212" s="376"/>
      <c r="DI212" s="377"/>
      <c r="DJ212" s="372"/>
      <c r="DK212" s="372"/>
      <c r="DL212" s="372"/>
      <c r="DM212" s="372"/>
      <c r="DN212" s="372"/>
      <c r="DO212" s="372"/>
      <c r="DP212" s="372"/>
      <c r="DQ212" s="373"/>
      <c r="DR212" s="372"/>
      <c r="DS212" s="378"/>
      <c r="DT212" s="378"/>
    </row>
    <row r="213" spans="1:124" ht="14.25">
      <c r="A213" s="384"/>
      <c r="D213" s="120"/>
      <c r="E213" s="120"/>
      <c r="F213" s="120"/>
      <c r="G213" s="120"/>
      <c r="H213" s="68"/>
      <c r="I213" s="372"/>
      <c r="J213" s="372"/>
      <c r="K213" s="372"/>
      <c r="L213" s="372"/>
      <c r="M213" s="372"/>
      <c r="N213" s="372"/>
      <c r="O213" s="372"/>
      <c r="P213" s="372"/>
      <c r="Q213" s="372"/>
      <c r="R213" s="372"/>
      <c r="S213" s="372"/>
      <c r="T213" s="372"/>
      <c r="U213" s="372"/>
      <c r="V213" s="372"/>
      <c r="W213" s="372"/>
      <c r="X213" s="372"/>
      <c r="Y213" s="372"/>
      <c r="Z213" s="372"/>
      <c r="AA213" s="372"/>
      <c r="AB213" s="372"/>
      <c r="AC213" s="372"/>
      <c r="AD213" s="372"/>
      <c r="AE213" s="372"/>
      <c r="AF213" s="372"/>
      <c r="AG213" s="372"/>
      <c r="AH213" s="372"/>
      <c r="AI213" s="372"/>
      <c r="AJ213" s="372"/>
      <c r="AK213" s="372"/>
      <c r="AL213" s="372"/>
      <c r="AM213" s="372"/>
      <c r="AN213" s="372"/>
      <c r="AO213" s="372"/>
      <c r="AP213" s="372"/>
      <c r="AQ213" s="372"/>
      <c r="AR213" s="372"/>
      <c r="AS213" s="372"/>
      <c r="AT213" s="372"/>
      <c r="AU213" s="372"/>
      <c r="AV213" s="372"/>
      <c r="AW213" s="372"/>
      <c r="AX213" s="372"/>
      <c r="AY213" s="372"/>
      <c r="AZ213" s="372"/>
      <c r="BA213" s="372"/>
      <c r="BB213" s="372"/>
      <c r="BC213" s="372"/>
      <c r="BD213" s="372"/>
      <c r="BE213" s="372"/>
      <c r="BF213" s="372"/>
      <c r="BG213" s="372"/>
      <c r="BH213" s="372"/>
      <c r="BI213" s="372"/>
      <c r="BJ213" s="372"/>
      <c r="BK213" s="372"/>
      <c r="BL213" s="372"/>
      <c r="BM213" s="372"/>
      <c r="BN213" s="372"/>
      <c r="BO213" s="372"/>
      <c r="BP213" s="372"/>
      <c r="BQ213" s="372"/>
      <c r="BR213" s="372"/>
      <c r="BS213" s="372"/>
      <c r="BT213" s="372"/>
      <c r="BU213" s="372"/>
      <c r="BV213" s="372"/>
      <c r="BW213" s="372"/>
      <c r="BX213" s="372"/>
      <c r="BY213" s="372"/>
      <c r="BZ213" s="372"/>
      <c r="CA213" s="372"/>
      <c r="CB213" s="372"/>
      <c r="CC213" s="372"/>
      <c r="CD213" s="372"/>
      <c r="CE213" s="372"/>
      <c r="CF213" s="372"/>
      <c r="CG213" s="372"/>
      <c r="CH213" s="372"/>
      <c r="CI213" s="372"/>
      <c r="CJ213" s="372"/>
      <c r="CK213" s="372"/>
      <c r="CL213" s="372"/>
      <c r="CM213" s="372"/>
      <c r="CN213" s="372"/>
      <c r="CO213" s="372"/>
      <c r="CP213" s="372"/>
      <c r="CQ213" s="372"/>
      <c r="CR213" s="372"/>
      <c r="CS213" s="372"/>
      <c r="CT213" s="372"/>
      <c r="CU213" s="372"/>
      <c r="CV213" s="372"/>
      <c r="CW213" s="372"/>
      <c r="CX213" s="372"/>
      <c r="CY213" s="372"/>
      <c r="CZ213" s="117"/>
      <c r="DA213" s="374"/>
      <c r="DB213" s="117"/>
      <c r="DC213" s="374"/>
      <c r="DD213" s="375"/>
      <c r="DE213" s="117"/>
      <c r="DF213" s="117"/>
      <c r="DG213" s="372"/>
      <c r="DH213" s="376"/>
      <c r="DI213" s="377"/>
      <c r="DJ213" s="372"/>
      <c r="DK213" s="372"/>
      <c r="DL213" s="372"/>
      <c r="DM213" s="372"/>
      <c r="DN213" s="372"/>
      <c r="DO213" s="372"/>
      <c r="DP213" s="372"/>
      <c r="DQ213" s="373"/>
      <c r="DR213" s="372"/>
      <c r="DS213" s="378"/>
      <c r="DT213" s="378"/>
    </row>
    <row r="214" spans="1:124" ht="14.25">
      <c r="A214" s="384"/>
      <c r="D214" s="120"/>
      <c r="E214" s="120"/>
      <c r="F214" s="120"/>
      <c r="G214" s="120"/>
      <c r="H214" s="68"/>
      <c r="I214" s="372"/>
      <c r="J214" s="372"/>
      <c r="K214" s="372"/>
      <c r="L214" s="372"/>
      <c r="M214" s="372"/>
      <c r="N214" s="372"/>
      <c r="O214" s="372"/>
      <c r="P214" s="372"/>
      <c r="Q214" s="372"/>
      <c r="R214" s="372"/>
      <c r="S214" s="372"/>
      <c r="T214" s="372"/>
      <c r="U214" s="372"/>
      <c r="V214" s="372"/>
      <c r="W214" s="372"/>
      <c r="X214" s="372"/>
      <c r="Y214" s="372"/>
      <c r="Z214" s="372"/>
      <c r="AA214" s="372"/>
      <c r="AB214" s="372"/>
      <c r="AC214" s="372"/>
      <c r="AD214" s="372"/>
      <c r="AE214" s="372"/>
      <c r="AF214" s="372"/>
      <c r="AG214" s="372"/>
      <c r="AH214" s="372"/>
      <c r="AI214" s="372"/>
      <c r="AJ214" s="372"/>
      <c r="AK214" s="372"/>
      <c r="AL214" s="372"/>
      <c r="AM214" s="372"/>
      <c r="AN214" s="372"/>
      <c r="AO214" s="372"/>
      <c r="AP214" s="372"/>
      <c r="AQ214" s="372"/>
      <c r="AR214" s="372"/>
      <c r="AS214" s="372"/>
      <c r="AT214" s="372"/>
      <c r="AU214" s="372"/>
      <c r="AV214" s="372"/>
      <c r="AW214" s="372"/>
      <c r="AX214" s="372"/>
      <c r="AY214" s="372"/>
      <c r="AZ214" s="372"/>
      <c r="BA214" s="372"/>
      <c r="BB214" s="372"/>
      <c r="BC214" s="372"/>
      <c r="BD214" s="372"/>
      <c r="BE214" s="372"/>
      <c r="BF214" s="372"/>
      <c r="BG214" s="372"/>
      <c r="BH214" s="372"/>
      <c r="BI214" s="372"/>
      <c r="BJ214" s="372"/>
      <c r="BK214" s="372"/>
      <c r="BL214" s="372"/>
      <c r="BM214" s="372"/>
      <c r="BN214" s="372"/>
      <c r="BO214" s="372"/>
      <c r="BP214" s="372"/>
      <c r="BQ214" s="372"/>
      <c r="BR214" s="372"/>
      <c r="BS214" s="372"/>
      <c r="BT214" s="372"/>
      <c r="BU214" s="372"/>
      <c r="BV214" s="372"/>
      <c r="BW214" s="372"/>
      <c r="BX214" s="372"/>
      <c r="BY214" s="372"/>
      <c r="BZ214" s="372"/>
      <c r="CA214" s="372"/>
      <c r="CB214" s="372"/>
      <c r="CC214" s="372"/>
      <c r="CD214" s="372"/>
      <c r="CE214" s="372"/>
      <c r="CF214" s="372"/>
      <c r="CG214" s="372"/>
      <c r="CH214" s="372"/>
      <c r="CI214" s="372"/>
      <c r="CJ214" s="372"/>
      <c r="CK214" s="372"/>
      <c r="CL214" s="372"/>
      <c r="CM214" s="372"/>
      <c r="CN214" s="372"/>
      <c r="CO214" s="372"/>
      <c r="CP214" s="372"/>
      <c r="CQ214" s="372"/>
      <c r="CR214" s="372"/>
      <c r="CS214" s="372"/>
      <c r="CT214" s="372"/>
      <c r="CU214" s="372"/>
      <c r="CV214" s="372"/>
      <c r="CW214" s="372"/>
      <c r="CX214" s="372"/>
      <c r="CY214" s="372"/>
      <c r="CZ214" s="117"/>
      <c r="DA214" s="374"/>
      <c r="DB214" s="117"/>
      <c r="DC214" s="374"/>
      <c r="DD214" s="375"/>
      <c r="DE214" s="117"/>
      <c r="DF214" s="117"/>
      <c r="DG214" s="372"/>
      <c r="DH214" s="376"/>
      <c r="DI214" s="377"/>
      <c r="DJ214" s="372"/>
      <c r="DK214" s="372"/>
      <c r="DL214" s="372"/>
      <c r="DM214" s="372"/>
      <c r="DN214" s="372"/>
      <c r="DO214" s="372"/>
      <c r="DP214" s="372"/>
      <c r="DQ214" s="373"/>
      <c r="DR214" s="372"/>
      <c r="DS214" s="378"/>
      <c r="DT214" s="378"/>
    </row>
    <row r="215" spans="1:124" ht="14.25">
      <c r="A215" s="384"/>
      <c r="D215" s="120"/>
      <c r="E215" s="120"/>
      <c r="F215" s="120"/>
      <c r="G215" s="120"/>
      <c r="H215" s="68"/>
      <c r="I215" s="372"/>
      <c r="J215" s="372"/>
      <c r="K215" s="372"/>
      <c r="L215" s="372"/>
      <c r="M215" s="372"/>
      <c r="N215" s="372"/>
      <c r="O215" s="372"/>
      <c r="P215" s="372"/>
      <c r="Q215" s="372"/>
      <c r="R215" s="372"/>
      <c r="S215" s="372"/>
      <c r="T215" s="372"/>
      <c r="U215" s="372"/>
      <c r="V215" s="372"/>
      <c r="W215" s="372"/>
      <c r="X215" s="372"/>
      <c r="Y215" s="372"/>
      <c r="Z215" s="372"/>
      <c r="AA215" s="372"/>
      <c r="AB215" s="372"/>
      <c r="AC215" s="372"/>
      <c r="AD215" s="372"/>
      <c r="AE215" s="372"/>
      <c r="AF215" s="372"/>
      <c r="AG215" s="372"/>
      <c r="AH215" s="372"/>
      <c r="AI215" s="372"/>
      <c r="AJ215" s="372"/>
      <c r="AK215" s="372"/>
      <c r="AL215" s="372"/>
      <c r="AM215" s="372"/>
      <c r="AN215" s="372"/>
      <c r="AO215" s="372"/>
      <c r="AP215" s="372"/>
      <c r="AQ215" s="372"/>
      <c r="AR215" s="372"/>
      <c r="AS215" s="372"/>
      <c r="AT215" s="372"/>
      <c r="AU215" s="372"/>
      <c r="AV215" s="372"/>
      <c r="AW215" s="372"/>
      <c r="AX215" s="372"/>
      <c r="AY215" s="372"/>
      <c r="AZ215" s="372"/>
      <c r="BA215" s="372"/>
      <c r="BB215" s="372"/>
      <c r="BC215" s="372"/>
      <c r="BD215" s="372"/>
      <c r="BE215" s="372"/>
      <c r="BF215" s="372"/>
      <c r="BG215" s="372"/>
      <c r="BH215" s="372"/>
      <c r="BI215" s="372"/>
      <c r="BJ215" s="372"/>
      <c r="BK215" s="372"/>
      <c r="BL215" s="372"/>
      <c r="BM215" s="372"/>
      <c r="BN215" s="372"/>
      <c r="BO215" s="372"/>
      <c r="BP215" s="372"/>
      <c r="BQ215" s="372"/>
      <c r="BR215" s="372"/>
      <c r="BS215" s="372"/>
      <c r="BT215" s="372"/>
      <c r="BU215" s="372"/>
      <c r="BV215" s="372"/>
      <c r="BW215" s="372"/>
      <c r="BX215" s="372"/>
      <c r="BY215" s="372"/>
      <c r="BZ215" s="372"/>
      <c r="CA215" s="372"/>
      <c r="CB215" s="372"/>
      <c r="CC215" s="372"/>
      <c r="CD215" s="372"/>
      <c r="CE215" s="372"/>
      <c r="CF215" s="372"/>
      <c r="CG215" s="372"/>
      <c r="CH215" s="372"/>
      <c r="CI215" s="372"/>
      <c r="CJ215" s="372"/>
      <c r="CK215" s="372"/>
      <c r="CL215" s="372"/>
      <c r="CM215" s="372"/>
      <c r="CN215" s="372"/>
      <c r="CO215" s="372"/>
      <c r="CP215" s="372"/>
      <c r="CQ215" s="372"/>
      <c r="CR215" s="372"/>
      <c r="CS215" s="372"/>
      <c r="CT215" s="372"/>
      <c r="CU215" s="372"/>
      <c r="CV215" s="372"/>
      <c r="CW215" s="372"/>
      <c r="CX215" s="372"/>
      <c r="CY215" s="372"/>
      <c r="CZ215" s="117"/>
      <c r="DA215" s="374"/>
      <c r="DB215" s="117"/>
      <c r="DC215" s="374"/>
      <c r="DD215" s="375"/>
      <c r="DE215" s="117"/>
      <c r="DF215" s="117"/>
      <c r="DG215" s="372"/>
      <c r="DH215" s="376"/>
      <c r="DI215" s="377"/>
      <c r="DJ215" s="372"/>
      <c r="DK215" s="372"/>
      <c r="DL215" s="372"/>
      <c r="DM215" s="372"/>
      <c r="DN215" s="372"/>
      <c r="DO215" s="372"/>
      <c r="DP215" s="372"/>
      <c r="DQ215" s="373"/>
      <c r="DR215" s="372"/>
      <c r="DS215" s="378"/>
      <c r="DT215" s="378"/>
    </row>
    <row r="216" spans="1:124" ht="14.25">
      <c r="A216" s="384"/>
      <c r="D216" s="120"/>
      <c r="E216" s="120"/>
      <c r="F216" s="120"/>
      <c r="G216" s="120"/>
      <c r="H216" s="68"/>
      <c r="I216" s="372"/>
      <c r="J216" s="372"/>
      <c r="K216" s="372"/>
      <c r="L216" s="372"/>
      <c r="M216" s="372"/>
      <c r="N216" s="372"/>
      <c r="O216" s="372"/>
      <c r="P216" s="372"/>
      <c r="Q216" s="372"/>
      <c r="R216" s="372"/>
      <c r="S216" s="372"/>
      <c r="T216" s="372"/>
      <c r="U216" s="372"/>
      <c r="V216" s="372"/>
      <c r="W216" s="372"/>
      <c r="X216" s="372"/>
      <c r="Y216" s="372"/>
      <c r="Z216" s="372"/>
      <c r="AA216" s="372"/>
      <c r="AB216" s="372"/>
      <c r="AC216" s="372"/>
      <c r="AD216" s="372"/>
      <c r="AE216" s="372"/>
      <c r="AF216" s="372"/>
      <c r="AG216" s="372"/>
      <c r="AH216" s="372"/>
      <c r="AI216" s="372"/>
      <c r="AJ216" s="372"/>
      <c r="AK216" s="372"/>
      <c r="AL216" s="372"/>
      <c r="AM216" s="372"/>
      <c r="AN216" s="372"/>
      <c r="AO216" s="372"/>
      <c r="AP216" s="372"/>
      <c r="AQ216" s="372"/>
      <c r="AR216" s="372"/>
      <c r="AS216" s="372"/>
      <c r="AT216" s="372"/>
      <c r="AU216" s="372"/>
      <c r="AV216" s="372"/>
      <c r="AW216" s="372"/>
      <c r="AX216" s="372"/>
      <c r="AY216" s="372"/>
      <c r="AZ216" s="372"/>
      <c r="BA216" s="372"/>
      <c r="BB216" s="372"/>
      <c r="BC216" s="372"/>
      <c r="BD216" s="372"/>
      <c r="BE216" s="372"/>
      <c r="BF216" s="372"/>
      <c r="BG216" s="372"/>
      <c r="BH216" s="372"/>
      <c r="BI216" s="372"/>
      <c r="BJ216" s="372"/>
      <c r="BK216" s="372"/>
      <c r="BL216" s="372"/>
      <c r="BM216" s="372"/>
      <c r="BN216" s="372"/>
      <c r="BO216" s="372"/>
      <c r="BP216" s="372"/>
      <c r="BQ216" s="372"/>
      <c r="BR216" s="372"/>
      <c r="BS216" s="372"/>
      <c r="BT216" s="372"/>
      <c r="BU216" s="372"/>
      <c r="BV216" s="372"/>
      <c r="BW216" s="372"/>
      <c r="BX216" s="372"/>
      <c r="BY216" s="372"/>
      <c r="BZ216" s="372"/>
      <c r="CA216" s="372"/>
      <c r="CB216" s="372"/>
      <c r="CC216" s="372"/>
      <c r="CD216" s="372"/>
      <c r="CE216" s="372"/>
      <c r="CF216" s="372"/>
      <c r="CG216" s="372"/>
      <c r="CH216" s="372"/>
      <c r="CI216" s="372"/>
      <c r="CJ216" s="372"/>
      <c r="CK216" s="372"/>
      <c r="CL216" s="372"/>
      <c r="CM216" s="372"/>
      <c r="CN216" s="372"/>
      <c r="CO216" s="372"/>
      <c r="CP216" s="372"/>
      <c r="CQ216" s="372"/>
      <c r="CR216" s="372"/>
      <c r="CS216" s="372"/>
      <c r="CT216" s="372"/>
      <c r="CU216" s="372"/>
      <c r="CV216" s="372"/>
      <c r="CW216" s="372"/>
      <c r="CX216" s="372"/>
      <c r="CY216" s="372"/>
      <c r="CZ216" s="117"/>
      <c r="DA216" s="374"/>
      <c r="DB216" s="117"/>
      <c r="DC216" s="374"/>
      <c r="DD216" s="375"/>
      <c r="DE216" s="117"/>
      <c r="DF216" s="117"/>
      <c r="DG216" s="372"/>
      <c r="DH216" s="376"/>
      <c r="DI216" s="377"/>
      <c r="DJ216" s="372"/>
      <c r="DK216" s="372"/>
      <c r="DL216" s="372"/>
      <c r="DM216" s="372"/>
      <c r="DN216" s="372"/>
      <c r="DO216" s="372"/>
      <c r="DP216" s="372"/>
      <c r="DQ216" s="373"/>
      <c r="DR216" s="372"/>
      <c r="DS216" s="378"/>
      <c r="DT216" s="378"/>
    </row>
    <row r="217" spans="1:124" ht="15">
      <c r="A217" s="384"/>
      <c r="D217" s="120"/>
      <c r="E217" s="120"/>
      <c r="F217" s="120"/>
      <c r="G217" s="120"/>
      <c r="H217" s="68"/>
      <c r="I217" s="379"/>
      <c r="J217" s="379"/>
      <c r="K217" s="379"/>
      <c r="L217" s="383"/>
      <c r="M217" s="383"/>
      <c r="N217" s="383"/>
      <c r="O217" s="372"/>
      <c r="P217" s="379"/>
      <c r="Q217" s="383"/>
      <c r="R217" s="383"/>
      <c r="S217" s="383"/>
      <c r="T217" s="383"/>
      <c r="U217" s="383"/>
      <c r="V217" s="383"/>
      <c r="W217" s="383"/>
      <c r="X217" s="383"/>
      <c r="Y217" s="383"/>
      <c r="Z217" s="383"/>
      <c r="AA217" s="383"/>
      <c r="AB217" s="383"/>
      <c r="AC217" s="383"/>
      <c r="AD217" s="383"/>
      <c r="AE217" s="383"/>
      <c r="AF217" s="383"/>
      <c r="AG217" s="383"/>
      <c r="AH217" s="383"/>
      <c r="AI217" s="383"/>
      <c r="AJ217" s="383"/>
      <c r="AK217" s="383"/>
      <c r="AL217" s="372"/>
      <c r="AM217" s="379"/>
      <c r="AN217" s="383"/>
      <c r="AO217" s="383"/>
      <c r="AP217" s="383"/>
      <c r="AQ217" s="383"/>
      <c r="AR217" s="383"/>
      <c r="AS217" s="383"/>
      <c r="AT217" s="383"/>
      <c r="AU217" s="383"/>
      <c r="AV217" s="383"/>
      <c r="AW217" s="383"/>
      <c r="AX217" s="383"/>
      <c r="AY217" s="383"/>
      <c r="AZ217" s="383"/>
      <c r="BA217" s="383"/>
      <c r="BB217" s="383"/>
      <c r="BC217" s="383"/>
      <c r="BD217" s="383"/>
      <c r="BE217" s="383"/>
      <c r="BF217" s="383"/>
      <c r="BG217" s="383"/>
      <c r="BH217" s="383"/>
      <c r="BI217" s="383"/>
      <c r="BJ217" s="383"/>
      <c r="BK217" s="383"/>
      <c r="BL217" s="383"/>
      <c r="BM217" s="383"/>
      <c r="BN217" s="383"/>
      <c r="BO217" s="383"/>
      <c r="BP217" s="383"/>
      <c r="BQ217" s="383"/>
      <c r="BR217" s="383"/>
      <c r="BS217" s="383"/>
      <c r="BT217" s="383"/>
      <c r="BU217" s="383"/>
      <c r="BV217" s="383"/>
      <c r="BW217" s="383"/>
      <c r="BX217" s="383"/>
      <c r="BY217" s="383"/>
      <c r="BZ217" s="383"/>
      <c r="CA217" s="372"/>
      <c r="CB217" s="379"/>
      <c r="CC217" s="383"/>
      <c r="CD217" s="383"/>
      <c r="CE217" s="383"/>
      <c r="CF217" s="372"/>
      <c r="CG217" s="379"/>
      <c r="CH217" s="383"/>
      <c r="CI217" s="383"/>
      <c r="CJ217" s="383"/>
      <c r="CK217" s="383"/>
      <c r="CL217" s="383"/>
      <c r="CM217" s="383"/>
      <c r="CN217" s="383"/>
      <c r="CO217" s="383"/>
      <c r="CP217" s="372"/>
      <c r="CQ217" s="380"/>
      <c r="CR217" s="383"/>
      <c r="CS217" s="383"/>
      <c r="CT217" s="372"/>
      <c r="CU217" s="383"/>
      <c r="CV217" s="372"/>
      <c r="CW217" s="383"/>
      <c r="CX217" s="372"/>
      <c r="CY217" s="372"/>
      <c r="CZ217" s="117"/>
      <c r="DA217" s="374"/>
      <c r="DB217" s="117"/>
      <c r="DC217" s="374"/>
      <c r="DD217" s="375"/>
      <c r="DE217" s="117"/>
      <c r="DF217" s="117"/>
      <c r="DG217" s="372"/>
      <c r="DH217" s="376"/>
      <c r="DI217" s="377"/>
      <c r="DJ217" s="372"/>
      <c r="DK217" s="372"/>
      <c r="DL217" s="372"/>
      <c r="DM217" s="372"/>
      <c r="DN217" s="372"/>
      <c r="DO217" s="372"/>
      <c r="DP217" s="372"/>
      <c r="DQ217" s="373"/>
      <c r="DR217" s="372"/>
      <c r="DS217" s="378"/>
      <c r="DT217" s="378"/>
    </row>
    <row r="218" spans="1:124" ht="14.25">
      <c r="A218" s="384"/>
      <c r="D218" s="120"/>
      <c r="E218" s="120"/>
      <c r="F218" s="120"/>
      <c r="G218" s="120"/>
      <c r="H218" s="68"/>
      <c r="I218" s="372"/>
      <c r="J218" s="372"/>
      <c r="K218" s="372"/>
      <c r="L218" s="372"/>
      <c r="M218" s="372"/>
      <c r="N218" s="372"/>
      <c r="O218" s="372"/>
      <c r="P218" s="372"/>
      <c r="Q218" s="372"/>
      <c r="R218" s="372"/>
      <c r="S218" s="372"/>
      <c r="T218" s="372"/>
      <c r="U218" s="372"/>
      <c r="V218" s="372"/>
      <c r="W218" s="372"/>
      <c r="X218" s="372"/>
      <c r="Y218" s="372"/>
      <c r="Z218" s="372"/>
      <c r="AA218" s="372"/>
      <c r="AB218" s="372"/>
      <c r="AC218" s="372"/>
      <c r="AD218" s="372"/>
      <c r="AE218" s="372"/>
      <c r="AF218" s="372"/>
      <c r="AG218" s="372"/>
      <c r="AH218" s="372"/>
      <c r="AI218" s="372"/>
      <c r="AJ218" s="372"/>
      <c r="AK218" s="372"/>
      <c r="AL218" s="372"/>
      <c r="AM218" s="372"/>
      <c r="AN218" s="372"/>
      <c r="AO218" s="372"/>
      <c r="AP218" s="372"/>
      <c r="AQ218" s="372"/>
      <c r="AR218" s="372"/>
      <c r="AS218" s="372"/>
      <c r="AT218" s="372"/>
      <c r="AU218" s="372"/>
      <c r="AV218" s="372"/>
      <c r="AW218" s="372"/>
      <c r="AX218" s="372"/>
      <c r="AY218" s="372"/>
      <c r="AZ218" s="372"/>
      <c r="BA218" s="372"/>
      <c r="BB218" s="372"/>
      <c r="BC218" s="372"/>
      <c r="BD218" s="372"/>
      <c r="BE218" s="372"/>
      <c r="BF218" s="372"/>
      <c r="BG218" s="372"/>
      <c r="BH218" s="372"/>
      <c r="BI218" s="372"/>
      <c r="BJ218" s="372"/>
      <c r="BK218" s="372"/>
      <c r="BL218" s="372"/>
      <c r="BM218" s="372"/>
      <c r="BN218" s="372"/>
      <c r="BO218" s="372"/>
      <c r="BP218" s="372"/>
      <c r="BQ218" s="372"/>
      <c r="BR218" s="372"/>
      <c r="BS218" s="372"/>
      <c r="BT218" s="372"/>
      <c r="BU218" s="372"/>
      <c r="BV218" s="372"/>
      <c r="BW218" s="372"/>
      <c r="BX218" s="372"/>
      <c r="BY218" s="372"/>
      <c r="BZ218" s="372"/>
      <c r="CA218" s="372"/>
      <c r="CB218" s="372"/>
      <c r="CC218" s="372"/>
      <c r="CD218" s="372"/>
      <c r="CE218" s="372"/>
      <c r="CF218" s="372"/>
      <c r="CG218" s="372"/>
      <c r="CH218" s="372"/>
      <c r="CI218" s="372"/>
      <c r="CJ218" s="372"/>
      <c r="CK218" s="372"/>
      <c r="CL218" s="372"/>
      <c r="CM218" s="372"/>
      <c r="CN218" s="372"/>
      <c r="CO218" s="372"/>
      <c r="CP218" s="372"/>
      <c r="CQ218" s="372"/>
      <c r="CR218" s="372"/>
      <c r="CS218" s="372"/>
      <c r="CT218" s="372"/>
      <c r="CU218" s="372"/>
      <c r="CV218" s="372"/>
      <c r="CW218" s="372"/>
      <c r="CX218" s="372"/>
      <c r="CY218" s="372"/>
      <c r="CZ218" s="117"/>
      <c r="DA218" s="374"/>
      <c r="DB218" s="117"/>
      <c r="DC218" s="374"/>
      <c r="DD218" s="375"/>
      <c r="DE218" s="117"/>
      <c r="DF218" s="117"/>
      <c r="DG218" s="372"/>
      <c r="DH218" s="376"/>
      <c r="DI218" s="377"/>
      <c r="DJ218" s="372"/>
      <c r="DK218" s="372"/>
      <c r="DL218" s="372"/>
      <c r="DM218" s="372"/>
      <c r="DN218" s="372"/>
      <c r="DO218" s="372"/>
      <c r="DP218" s="372"/>
      <c r="DQ218" s="373"/>
      <c r="DR218" s="372"/>
      <c r="DS218" s="378"/>
      <c r="DT218" s="378"/>
    </row>
    <row r="219" spans="1:124" ht="14.25">
      <c r="A219" s="384"/>
      <c r="D219" s="120"/>
      <c r="E219" s="120"/>
      <c r="F219" s="120"/>
      <c r="G219" s="120"/>
      <c r="H219" s="68"/>
      <c r="I219" s="372"/>
      <c r="J219" s="372"/>
      <c r="K219" s="372"/>
      <c r="L219" s="372"/>
      <c r="M219" s="372"/>
      <c r="N219" s="372"/>
      <c r="O219" s="372"/>
      <c r="P219" s="372"/>
      <c r="Q219" s="372"/>
      <c r="R219" s="372"/>
      <c r="S219" s="372"/>
      <c r="T219" s="372"/>
      <c r="U219" s="372"/>
      <c r="V219" s="372"/>
      <c r="W219" s="372"/>
      <c r="X219" s="372"/>
      <c r="Y219" s="372"/>
      <c r="Z219" s="372"/>
      <c r="AA219" s="372"/>
      <c r="AB219" s="372"/>
      <c r="AC219" s="372"/>
      <c r="AD219" s="372"/>
      <c r="AE219" s="372"/>
      <c r="AF219" s="372"/>
      <c r="AG219" s="372"/>
      <c r="AH219" s="372"/>
      <c r="AI219" s="372"/>
      <c r="AJ219" s="372"/>
      <c r="AK219" s="372"/>
      <c r="AL219" s="372"/>
      <c r="AM219" s="372"/>
      <c r="AN219" s="372"/>
      <c r="AO219" s="372"/>
      <c r="AP219" s="372"/>
      <c r="AQ219" s="372"/>
      <c r="AR219" s="372"/>
      <c r="AS219" s="372"/>
      <c r="AT219" s="372"/>
      <c r="AU219" s="372"/>
      <c r="AV219" s="372"/>
      <c r="AW219" s="372"/>
      <c r="AX219" s="372"/>
      <c r="AY219" s="372"/>
      <c r="AZ219" s="372"/>
      <c r="BA219" s="372"/>
      <c r="BB219" s="372"/>
      <c r="BC219" s="372"/>
      <c r="BD219" s="372"/>
      <c r="BE219" s="372"/>
      <c r="BF219" s="372"/>
      <c r="BG219" s="372"/>
      <c r="BH219" s="372"/>
      <c r="BI219" s="372"/>
      <c r="BJ219" s="372"/>
      <c r="BK219" s="372"/>
      <c r="BL219" s="372"/>
      <c r="BM219" s="372"/>
      <c r="BN219" s="372"/>
      <c r="BO219" s="372"/>
      <c r="BP219" s="372"/>
      <c r="BQ219" s="372"/>
      <c r="BR219" s="372"/>
      <c r="BS219" s="372"/>
      <c r="BT219" s="372"/>
      <c r="BU219" s="372"/>
      <c r="BV219" s="372"/>
      <c r="BW219" s="372"/>
      <c r="BX219" s="372"/>
      <c r="BY219" s="372"/>
      <c r="BZ219" s="372"/>
      <c r="CA219" s="372"/>
      <c r="CB219" s="372"/>
      <c r="CC219" s="372"/>
      <c r="CD219" s="372"/>
      <c r="CE219" s="372"/>
      <c r="CF219" s="372"/>
      <c r="CG219" s="372"/>
      <c r="CH219" s="372"/>
      <c r="CI219" s="372"/>
      <c r="CJ219" s="372"/>
      <c r="CK219" s="372"/>
      <c r="CL219" s="372"/>
      <c r="CM219" s="372"/>
      <c r="CN219" s="372"/>
      <c r="CO219" s="372"/>
      <c r="CP219" s="372"/>
      <c r="CQ219" s="372"/>
      <c r="CR219" s="372"/>
      <c r="CS219" s="372"/>
      <c r="CT219" s="372"/>
      <c r="CU219" s="372"/>
      <c r="CV219" s="372"/>
      <c r="CW219" s="372"/>
      <c r="CX219" s="372"/>
      <c r="CY219" s="372"/>
      <c r="CZ219" s="117"/>
      <c r="DA219" s="374"/>
      <c r="DB219" s="117"/>
      <c r="DC219" s="374"/>
      <c r="DD219" s="375"/>
      <c r="DE219" s="117"/>
      <c r="DF219" s="117"/>
      <c r="DG219" s="372"/>
      <c r="DH219" s="376"/>
      <c r="DI219" s="377"/>
      <c r="DJ219" s="372"/>
      <c r="DK219" s="372"/>
      <c r="DL219" s="372"/>
      <c r="DM219" s="372"/>
      <c r="DN219" s="372"/>
      <c r="DO219" s="372"/>
      <c r="DP219" s="372"/>
      <c r="DQ219" s="373"/>
      <c r="DR219" s="372"/>
      <c r="DS219" s="378"/>
      <c r="DT219" s="378"/>
    </row>
    <row r="220" spans="1:124" ht="15">
      <c r="A220" s="384"/>
      <c r="D220" s="120"/>
      <c r="E220" s="120"/>
      <c r="F220" s="120"/>
      <c r="G220" s="120"/>
      <c r="H220" s="68"/>
      <c r="I220" s="379"/>
      <c r="J220" s="379"/>
      <c r="K220" s="379"/>
      <c r="L220" s="383"/>
      <c r="M220" s="383"/>
      <c r="N220" s="383"/>
      <c r="O220" s="372"/>
      <c r="P220" s="379"/>
      <c r="Q220" s="383"/>
      <c r="R220" s="383"/>
      <c r="S220" s="383"/>
      <c r="T220" s="383"/>
      <c r="U220" s="383"/>
      <c r="V220" s="383"/>
      <c r="W220" s="383"/>
      <c r="X220" s="383"/>
      <c r="Y220" s="383"/>
      <c r="Z220" s="383"/>
      <c r="AA220" s="383"/>
      <c r="AB220" s="383"/>
      <c r="AC220" s="383"/>
      <c r="AD220" s="383"/>
      <c r="AE220" s="383"/>
      <c r="AF220" s="383"/>
      <c r="AG220" s="383"/>
      <c r="AH220" s="383"/>
      <c r="AI220" s="383"/>
      <c r="AJ220" s="383"/>
      <c r="AK220" s="383"/>
      <c r="AL220" s="372"/>
      <c r="AM220" s="379"/>
      <c r="AN220" s="383"/>
      <c r="AO220" s="383"/>
      <c r="AP220" s="383"/>
      <c r="AQ220" s="383"/>
      <c r="AR220" s="383"/>
      <c r="AS220" s="383"/>
      <c r="AT220" s="383"/>
      <c r="AU220" s="383"/>
      <c r="AV220" s="383"/>
      <c r="AW220" s="383"/>
      <c r="AX220" s="383"/>
      <c r="AY220" s="383"/>
      <c r="AZ220" s="383"/>
      <c r="BA220" s="383"/>
      <c r="BB220" s="383"/>
      <c r="BC220" s="383"/>
      <c r="BD220" s="383"/>
      <c r="BE220" s="383"/>
      <c r="BF220" s="383"/>
      <c r="BG220" s="383"/>
      <c r="BH220" s="383"/>
      <c r="BI220" s="383"/>
      <c r="BJ220" s="383"/>
      <c r="BK220" s="383"/>
      <c r="BL220" s="383"/>
      <c r="BM220" s="383"/>
      <c r="BN220" s="383"/>
      <c r="BO220" s="383"/>
      <c r="BP220" s="383"/>
      <c r="BQ220" s="383"/>
      <c r="BR220" s="383"/>
      <c r="BS220" s="383"/>
      <c r="BT220" s="383"/>
      <c r="BU220" s="383"/>
      <c r="BV220" s="383"/>
      <c r="BW220" s="383"/>
      <c r="BX220" s="383"/>
      <c r="BY220" s="383"/>
      <c r="BZ220" s="383"/>
      <c r="CA220" s="372"/>
      <c r="CB220" s="379"/>
      <c r="CC220" s="383"/>
      <c r="CD220" s="383"/>
      <c r="CE220" s="383"/>
      <c r="CF220" s="372"/>
      <c r="CG220" s="379"/>
      <c r="CH220" s="383"/>
      <c r="CI220" s="383"/>
      <c r="CJ220" s="383"/>
      <c r="CK220" s="383"/>
      <c r="CL220" s="383"/>
      <c r="CM220" s="383"/>
      <c r="CN220" s="383"/>
      <c r="CO220" s="383"/>
      <c r="CP220" s="372"/>
      <c r="CQ220" s="380"/>
      <c r="CR220" s="383"/>
      <c r="CS220" s="383"/>
      <c r="CT220" s="372"/>
      <c r="CU220" s="383"/>
      <c r="CV220" s="372"/>
      <c r="CW220" s="383"/>
      <c r="CX220" s="372"/>
      <c r="CY220" s="372"/>
      <c r="CZ220" s="117"/>
      <c r="DA220" s="374"/>
      <c r="DB220" s="117"/>
      <c r="DC220" s="374"/>
      <c r="DD220" s="375"/>
      <c r="DE220" s="117"/>
      <c r="DF220" s="117"/>
      <c r="DG220" s="372"/>
      <c r="DH220" s="376"/>
      <c r="DI220" s="377"/>
      <c r="DJ220" s="372"/>
      <c r="DK220" s="372"/>
      <c r="DL220" s="372"/>
      <c r="DM220" s="372"/>
      <c r="DN220" s="372"/>
      <c r="DO220" s="372"/>
      <c r="DP220" s="372"/>
      <c r="DQ220" s="373"/>
      <c r="DR220" s="372"/>
      <c r="DS220" s="378"/>
      <c r="DT220" s="378"/>
    </row>
    <row r="221" spans="1:124" ht="14.25">
      <c r="A221" s="384"/>
      <c r="D221" s="120"/>
      <c r="E221" s="120"/>
      <c r="F221" s="120"/>
      <c r="G221" s="120"/>
      <c r="H221" s="68"/>
      <c r="I221" s="372"/>
      <c r="J221" s="372"/>
      <c r="K221" s="372"/>
      <c r="L221" s="372"/>
      <c r="M221" s="372"/>
      <c r="N221" s="372"/>
      <c r="O221" s="372"/>
      <c r="P221" s="372"/>
      <c r="Q221" s="372"/>
      <c r="R221" s="372"/>
      <c r="S221" s="372"/>
      <c r="T221" s="372"/>
      <c r="U221" s="372"/>
      <c r="V221" s="372"/>
      <c r="W221" s="372"/>
      <c r="X221" s="372"/>
      <c r="Y221" s="372"/>
      <c r="Z221" s="372"/>
      <c r="AA221" s="372"/>
      <c r="AB221" s="372"/>
      <c r="AC221" s="372"/>
      <c r="AD221" s="372"/>
      <c r="AE221" s="372"/>
      <c r="AF221" s="372"/>
      <c r="AG221" s="372"/>
      <c r="AH221" s="372"/>
      <c r="AI221" s="372"/>
      <c r="AJ221" s="372"/>
      <c r="AK221" s="372"/>
      <c r="AL221" s="372"/>
      <c r="AM221" s="372"/>
      <c r="AN221" s="372"/>
      <c r="AO221" s="372"/>
      <c r="AP221" s="372"/>
      <c r="AQ221" s="372"/>
      <c r="AR221" s="372"/>
      <c r="AS221" s="372"/>
      <c r="AT221" s="372"/>
      <c r="AU221" s="372"/>
      <c r="AV221" s="372"/>
      <c r="AW221" s="372"/>
      <c r="AX221" s="372"/>
      <c r="AY221" s="372"/>
      <c r="AZ221" s="372"/>
      <c r="BA221" s="372"/>
      <c r="BB221" s="372"/>
      <c r="BC221" s="372"/>
      <c r="BD221" s="372"/>
      <c r="BE221" s="372"/>
      <c r="BF221" s="372"/>
      <c r="BG221" s="372"/>
      <c r="BH221" s="372"/>
      <c r="BI221" s="372"/>
      <c r="BJ221" s="372"/>
      <c r="BK221" s="372"/>
      <c r="BL221" s="372"/>
      <c r="BM221" s="372"/>
      <c r="BN221" s="372"/>
      <c r="BO221" s="372"/>
      <c r="BP221" s="372"/>
      <c r="BQ221" s="372"/>
      <c r="BR221" s="372"/>
      <c r="BS221" s="372"/>
      <c r="BT221" s="372"/>
      <c r="BU221" s="372"/>
      <c r="BV221" s="372"/>
      <c r="BW221" s="372"/>
      <c r="BX221" s="372"/>
      <c r="BY221" s="372"/>
      <c r="BZ221" s="372"/>
      <c r="CA221" s="372"/>
      <c r="CB221" s="372"/>
      <c r="CC221" s="372"/>
      <c r="CD221" s="372"/>
      <c r="CE221" s="372"/>
      <c r="CF221" s="372"/>
      <c r="CG221" s="372"/>
      <c r="CH221" s="372"/>
      <c r="CI221" s="372"/>
      <c r="CJ221" s="372"/>
      <c r="CK221" s="372"/>
      <c r="CL221" s="372"/>
      <c r="CM221" s="372"/>
      <c r="CN221" s="372"/>
      <c r="CO221" s="372"/>
      <c r="CP221" s="372"/>
      <c r="CQ221" s="372"/>
      <c r="CR221" s="372"/>
      <c r="CS221" s="372"/>
      <c r="CT221" s="372"/>
      <c r="CU221" s="372"/>
      <c r="CV221" s="372"/>
      <c r="CW221" s="372"/>
      <c r="CX221" s="372"/>
      <c r="CY221" s="372"/>
      <c r="CZ221" s="117"/>
      <c r="DA221" s="374"/>
      <c r="DB221" s="117"/>
      <c r="DC221" s="374"/>
      <c r="DD221" s="375"/>
      <c r="DE221" s="117"/>
      <c r="DF221" s="117"/>
      <c r="DG221" s="372"/>
      <c r="DH221" s="376"/>
      <c r="DI221" s="377"/>
      <c r="DJ221" s="372"/>
      <c r="DK221" s="372"/>
      <c r="DL221" s="372"/>
      <c r="DM221" s="372"/>
      <c r="DN221" s="372"/>
      <c r="DO221" s="372"/>
      <c r="DP221" s="372"/>
      <c r="DQ221" s="373"/>
      <c r="DR221" s="372"/>
      <c r="DS221" s="378"/>
      <c r="DT221" s="378"/>
    </row>
    <row r="222" spans="1:124" ht="14.25">
      <c r="A222" s="384"/>
      <c r="D222" s="120"/>
      <c r="E222" s="120"/>
      <c r="F222" s="120"/>
      <c r="G222" s="120"/>
      <c r="H222" s="68"/>
      <c r="I222" s="372"/>
      <c r="J222" s="372"/>
      <c r="K222" s="372"/>
      <c r="L222" s="372"/>
      <c r="M222" s="372"/>
      <c r="N222" s="372"/>
      <c r="O222" s="372"/>
      <c r="P222" s="372"/>
      <c r="Q222" s="372"/>
      <c r="R222" s="372"/>
      <c r="S222" s="372"/>
      <c r="T222" s="372"/>
      <c r="U222" s="372"/>
      <c r="V222" s="372"/>
      <c r="W222" s="372"/>
      <c r="X222" s="372"/>
      <c r="Y222" s="372"/>
      <c r="Z222" s="372"/>
      <c r="AA222" s="372"/>
      <c r="AB222" s="372"/>
      <c r="AC222" s="372"/>
      <c r="AD222" s="372"/>
      <c r="AE222" s="372"/>
      <c r="AF222" s="372"/>
      <c r="AG222" s="372"/>
      <c r="AH222" s="372"/>
      <c r="AI222" s="372"/>
      <c r="AJ222" s="372"/>
      <c r="AK222" s="372"/>
      <c r="AL222" s="372"/>
      <c r="AM222" s="372"/>
      <c r="AN222" s="372"/>
      <c r="AO222" s="372"/>
      <c r="AP222" s="372"/>
      <c r="AQ222" s="372"/>
      <c r="AR222" s="372"/>
      <c r="AS222" s="372"/>
      <c r="AT222" s="372"/>
      <c r="AU222" s="372"/>
      <c r="AV222" s="372"/>
      <c r="AW222" s="372"/>
      <c r="AX222" s="372"/>
      <c r="AY222" s="372"/>
      <c r="AZ222" s="372"/>
      <c r="BA222" s="372"/>
      <c r="BB222" s="372"/>
      <c r="BC222" s="372"/>
      <c r="BD222" s="372"/>
      <c r="BE222" s="372"/>
      <c r="BF222" s="372"/>
      <c r="BG222" s="372"/>
      <c r="BH222" s="372"/>
      <c r="BI222" s="372"/>
      <c r="BJ222" s="372"/>
      <c r="BK222" s="372"/>
      <c r="BL222" s="372"/>
      <c r="BM222" s="372"/>
      <c r="BN222" s="372"/>
      <c r="BO222" s="372"/>
      <c r="BP222" s="372"/>
      <c r="BQ222" s="372"/>
      <c r="BR222" s="372"/>
      <c r="BS222" s="372"/>
      <c r="BT222" s="372"/>
      <c r="BU222" s="372"/>
      <c r="BV222" s="372"/>
      <c r="BW222" s="372"/>
      <c r="BX222" s="372"/>
      <c r="BY222" s="372"/>
      <c r="BZ222" s="372"/>
      <c r="CA222" s="372"/>
      <c r="CB222" s="372"/>
      <c r="CC222" s="372"/>
      <c r="CD222" s="372"/>
      <c r="CE222" s="372"/>
      <c r="CF222" s="372"/>
      <c r="CG222" s="372"/>
      <c r="CH222" s="372"/>
      <c r="CI222" s="372"/>
      <c r="CJ222" s="372"/>
      <c r="CK222" s="372"/>
      <c r="CL222" s="372"/>
      <c r="CM222" s="372"/>
      <c r="CN222" s="372"/>
      <c r="CO222" s="372"/>
      <c r="CP222" s="372"/>
      <c r="CQ222" s="372"/>
      <c r="CR222" s="372"/>
      <c r="CS222" s="372"/>
      <c r="CT222" s="372"/>
      <c r="CU222" s="372"/>
      <c r="CV222" s="372"/>
      <c r="CW222" s="372"/>
      <c r="CX222" s="372"/>
      <c r="CY222" s="372"/>
      <c r="CZ222" s="117"/>
      <c r="DA222" s="374"/>
      <c r="DB222" s="117"/>
      <c r="DC222" s="374"/>
      <c r="DD222" s="375"/>
      <c r="DE222" s="117"/>
      <c r="DF222" s="117"/>
      <c r="DG222" s="372"/>
      <c r="DH222" s="376"/>
      <c r="DI222" s="377"/>
      <c r="DJ222" s="372"/>
      <c r="DK222" s="372"/>
      <c r="DL222" s="372"/>
      <c r="DM222" s="372"/>
      <c r="DN222" s="372"/>
      <c r="DO222" s="372"/>
      <c r="DP222" s="372"/>
      <c r="DQ222" s="373"/>
      <c r="DR222" s="372"/>
      <c r="DS222" s="378"/>
      <c r="DT222" s="378"/>
    </row>
    <row r="223" spans="1:124" ht="14.25">
      <c r="A223" s="384"/>
      <c r="D223" s="120"/>
      <c r="E223" s="120"/>
      <c r="F223" s="120"/>
      <c r="G223" s="120"/>
      <c r="H223" s="68"/>
      <c r="I223" s="372"/>
      <c r="J223" s="372"/>
      <c r="K223" s="372"/>
      <c r="L223" s="372"/>
      <c r="M223" s="372"/>
      <c r="N223" s="372"/>
      <c r="O223" s="372"/>
      <c r="P223" s="372"/>
      <c r="Q223" s="372"/>
      <c r="R223" s="372"/>
      <c r="S223" s="372"/>
      <c r="T223" s="372"/>
      <c r="U223" s="372"/>
      <c r="V223" s="372"/>
      <c r="W223" s="372"/>
      <c r="X223" s="372"/>
      <c r="Y223" s="372"/>
      <c r="Z223" s="372"/>
      <c r="AA223" s="372"/>
      <c r="AB223" s="372"/>
      <c r="AC223" s="372"/>
      <c r="AD223" s="372"/>
      <c r="AE223" s="372"/>
      <c r="AF223" s="372"/>
      <c r="AG223" s="372"/>
      <c r="AH223" s="372"/>
      <c r="AI223" s="372"/>
      <c r="AJ223" s="372"/>
      <c r="AK223" s="372"/>
      <c r="AL223" s="372"/>
      <c r="AM223" s="372"/>
      <c r="AN223" s="372"/>
      <c r="AO223" s="372"/>
      <c r="AP223" s="372"/>
      <c r="AQ223" s="372"/>
      <c r="AR223" s="372"/>
      <c r="AS223" s="372"/>
      <c r="AT223" s="372"/>
      <c r="AU223" s="372"/>
      <c r="AV223" s="372"/>
      <c r="AW223" s="372"/>
      <c r="AX223" s="372"/>
      <c r="AY223" s="372"/>
      <c r="AZ223" s="372"/>
      <c r="BA223" s="372"/>
      <c r="BB223" s="372"/>
      <c r="BC223" s="372"/>
      <c r="BD223" s="372"/>
      <c r="BE223" s="372"/>
      <c r="BF223" s="372"/>
      <c r="BG223" s="372"/>
      <c r="BH223" s="372"/>
      <c r="BI223" s="372"/>
      <c r="BJ223" s="372"/>
      <c r="BK223" s="372"/>
      <c r="BL223" s="372"/>
      <c r="BM223" s="372"/>
      <c r="BN223" s="372"/>
      <c r="BO223" s="372"/>
      <c r="BP223" s="372"/>
      <c r="BQ223" s="372"/>
      <c r="BR223" s="372"/>
      <c r="BS223" s="372"/>
      <c r="BT223" s="372"/>
      <c r="BU223" s="372"/>
      <c r="BV223" s="372"/>
      <c r="BW223" s="372"/>
      <c r="BX223" s="372"/>
      <c r="BY223" s="372"/>
      <c r="BZ223" s="372"/>
      <c r="CA223" s="372"/>
      <c r="CB223" s="372"/>
      <c r="CC223" s="372"/>
      <c r="CD223" s="372"/>
      <c r="CE223" s="372"/>
      <c r="CF223" s="372"/>
      <c r="CG223" s="372"/>
      <c r="CH223" s="372"/>
      <c r="CI223" s="372"/>
      <c r="CJ223" s="372"/>
      <c r="CK223" s="372"/>
      <c r="CL223" s="372"/>
      <c r="CM223" s="372"/>
      <c r="CN223" s="372"/>
      <c r="CO223" s="372"/>
      <c r="CP223" s="372"/>
      <c r="CQ223" s="372"/>
      <c r="CR223" s="372"/>
      <c r="CS223" s="372"/>
      <c r="CT223" s="372"/>
      <c r="CU223" s="372"/>
      <c r="CV223" s="372"/>
      <c r="CW223" s="372"/>
      <c r="CX223" s="372"/>
      <c r="CY223" s="372"/>
      <c r="CZ223" s="117"/>
      <c r="DA223" s="374"/>
      <c r="DB223" s="117"/>
      <c r="DC223" s="374"/>
      <c r="DD223" s="375"/>
      <c r="DE223" s="117"/>
      <c r="DF223" s="117"/>
      <c r="DG223" s="372"/>
      <c r="DH223" s="376"/>
      <c r="DI223" s="377"/>
      <c r="DJ223" s="372"/>
      <c r="DK223" s="372"/>
      <c r="DL223" s="372"/>
      <c r="DM223" s="372"/>
      <c r="DN223" s="372"/>
      <c r="DO223" s="372"/>
      <c r="DP223" s="372"/>
      <c r="DQ223" s="373"/>
      <c r="DR223" s="372"/>
      <c r="DS223" s="378"/>
      <c r="DT223" s="378"/>
    </row>
    <row r="224" spans="1:124" ht="14.25">
      <c r="A224" s="384"/>
      <c r="D224" s="120"/>
      <c r="E224" s="120"/>
      <c r="F224" s="120"/>
      <c r="G224" s="120"/>
      <c r="H224" s="68"/>
      <c r="I224" s="372"/>
      <c r="J224" s="372"/>
      <c r="K224" s="372"/>
      <c r="L224" s="372"/>
      <c r="M224" s="372"/>
      <c r="N224" s="372"/>
      <c r="O224" s="372"/>
      <c r="P224" s="372"/>
      <c r="Q224" s="372"/>
      <c r="R224" s="372"/>
      <c r="S224" s="372"/>
      <c r="T224" s="372"/>
      <c r="U224" s="372"/>
      <c r="V224" s="372"/>
      <c r="W224" s="372"/>
      <c r="X224" s="372"/>
      <c r="Y224" s="372"/>
      <c r="Z224" s="372"/>
      <c r="AA224" s="372"/>
      <c r="AB224" s="372"/>
      <c r="AC224" s="372"/>
      <c r="AD224" s="372"/>
      <c r="AE224" s="372"/>
      <c r="AF224" s="372"/>
      <c r="AG224" s="372"/>
      <c r="AH224" s="372"/>
      <c r="AI224" s="372"/>
      <c r="AJ224" s="372"/>
      <c r="AK224" s="372"/>
      <c r="AL224" s="372"/>
      <c r="AM224" s="372"/>
      <c r="AN224" s="372"/>
      <c r="AO224" s="372"/>
      <c r="AP224" s="372"/>
      <c r="AQ224" s="372"/>
      <c r="AR224" s="372"/>
      <c r="AS224" s="372"/>
      <c r="AT224" s="372"/>
      <c r="AU224" s="372"/>
      <c r="AV224" s="372"/>
      <c r="AW224" s="372"/>
      <c r="AX224" s="372"/>
      <c r="AY224" s="372"/>
      <c r="AZ224" s="372"/>
      <c r="BA224" s="372"/>
      <c r="BB224" s="372"/>
      <c r="BC224" s="372"/>
      <c r="BD224" s="372"/>
      <c r="BE224" s="372"/>
      <c r="BF224" s="372"/>
      <c r="BG224" s="372"/>
      <c r="BH224" s="372"/>
      <c r="BI224" s="372"/>
      <c r="BJ224" s="372"/>
      <c r="BK224" s="372"/>
      <c r="BL224" s="372"/>
      <c r="BM224" s="372"/>
      <c r="BN224" s="372"/>
      <c r="BO224" s="372"/>
      <c r="BP224" s="372"/>
      <c r="BQ224" s="372"/>
      <c r="BR224" s="372"/>
      <c r="BS224" s="372"/>
      <c r="BT224" s="372"/>
      <c r="BU224" s="372"/>
      <c r="BV224" s="372"/>
      <c r="BW224" s="372"/>
      <c r="BX224" s="372"/>
      <c r="BY224" s="372"/>
      <c r="BZ224" s="372"/>
      <c r="CA224" s="372"/>
      <c r="CB224" s="372"/>
      <c r="CC224" s="372"/>
      <c r="CD224" s="372"/>
      <c r="CE224" s="372"/>
      <c r="CF224" s="372"/>
      <c r="CG224" s="372"/>
      <c r="CH224" s="372"/>
      <c r="CI224" s="372"/>
      <c r="CJ224" s="372"/>
      <c r="CK224" s="372"/>
      <c r="CL224" s="372"/>
      <c r="CM224" s="372"/>
      <c r="CN224" s="372"/>
      <c r="CO224" s="372"/>
      <c r="CP224" s="372"/>
      <c r="CQ224" s="372"/>
      <c r="CR224" s="372"/>
      <c r="CS224" s="372"/>
      <c r="CT224" s="372"/>
      <c r="CU224" s="372"/>
      <c r="CV224" s="372"/>
      <c r="CW224" s="372"/>
      <c r="CX224" s="372"/>
      <c r="CY224" s="372"/>
      <c r="CZ224" s="117"/>
      <c r="DA224" s="374"/>
      <c r="DB224" s="117"/>
      <c r="DC224" s="374"/>
      <c r="DD224" s="375"/>
      <c r="DE224" s="117"/>
      <c r="DF224" s="117"/>
      <c r="DG224" s="372"/>
      <c r="DH224" s="376"/>
      <c r="DI224" s="377"/>
      <c r="DJ224" s="372"/>
      <c r="DK224" s="372"/>
      <c r="DL224" s="372"/>
      <c r="DM224" s="372"/>
      <c r="DN224" s="372"/>
      <c r="DO224" s="372"/>
      <c r="DP224" s="372"/>
      <c r="DQ224" s="373"/>
      <c r="DR224" s="372"/>
      <c r="DS224" s="378"/>
      <c r="DT224" s="378"/>
    </row>
    <row r="225" spans="1:124" ht="15">
      <c r="A225" s="384"/>
      <c r="D225" s="120"/>
      <c r="E225" s="120"/>
      <c r="F225" s="120"/>
      <c r="G225" s="120"/>
      <c r="H225" s="68"/>
      <c r="I225" s="379"/>
      <c r="J225" s="379"/>
      <c r="K225" s="379"/>
      <c r="L225" s="383"/>
      <c r="M225" s="383"/>
      <c r="N225" s="383"/>
      <c r="O225" s="372"/>
      <c r="P225" s="379"/>
      <c r="Q225" s="383"/>
      <c r="R225" s="383"/>
      <c r="S225" s="383"/>
      <c r="T225" s="383"/>
      <c r="U225" s="383"/>
      <c r="V225" s="383"/>
      <c r="W225" s="383"/>
      <c r="X225" s="383"/>
      <c r="Y225" s="383"/>
      <c r="Z225" s="383"/>
      <c r="AA225" s="383"/>
      <c r="AB225" s="383"/>
      <c r="AC225" s="383"/>
      <c r="AD225" s="383"/>
      <c r="AE225" s="383"/>
      <c r="AF225" s="383"/>
      <c r="AG225" s="383"/>
      <c r="AH225" s="383"/>
      <c r="AI225" s="383"/>
      <c r="AJ225" s="383"/>
      <c r="AK225" s="383"/>
      <c r="AL225" s="372"/>
      <c r="AM225" s="379"/>
      <c r="AN225" s="383"/>
      <c r="AO225" s="383"/>
      <c r="AP225" s="383"/>
      <c r="AQ225" s="383"/>
      <c r="AR225" s="383"/>
      <c r="AS225" s="383"/>
      <c r="AT225" s="383"/>
      <c r="AU225" s="383"/>
      <c r="AV225" s="383"/>
      <c r="AW225" s="383"/>
      <c r="AX225" s="383"/>
      <c r="AY225" s="383"/>
      <c r="AZ225" s="383"/>
      <c r="BA225" s="383"/>
      <c r="BB225" s="383"/>
      <c r="BC225" s="383"/>
      <c r="BD225" s="383"/>
      <c r="BE225" s="383"/>
      <c r="BF225" s="383"/>
      <c r="BG225" s="383"/>
      <c r="BH225" s="383"/>
      <c r="BI225" s="383"/>
      <c r="BJ225" s="383"/>
      <c r="BK225" s="383"/>
      <c r="BL225" s="383"/>
      <c r="BM225" s="383"/>
      <c r="BN225" s="383"/>
      <c r="BO225" s="383"/>
      <c r="BP225" s="383"/>
      <c r="BQ225" s="383"/>
      <c r="BR225" s="383"/>
      <c r="BS225" s="383"/>
      <c r="BT225" s="383"/>
      <c r="BU225" s="383"/>
      <c r="BV225" s="383"/>
      <c r="BW225" s="383"/>
      <c r="BX225" s="383"/>
      <c r="BY225" s="383"/>
      <c r="BZ225" s="383"/>
      <c r="CA225" s="372"/>
      <c r="CB225" s="379"/>
      <c r="CC225" s="383"/>
      <c r="CD225" s="383"/>
      <c r="CE225" s="383"/>
      <c r="CF225" s="372"/>
      <c r="CG225" s="379"/>
      <c r="CH225" s="383"/>
      <c r="CI225" s="383"/>
      <c r="CJ225" s="383"/>
      <c r="CK225" s="383"/>
      <c r="CL225" s="383"/>
      <c r="CM225" s="383"/>
      <c r="CN225" s="383"/>
      <c r="CO225" s="383"/>
      <c r="CP225" s="372"/>
      <c r="CQ225" s="380"/>
      <c r="CR225" s="383"/>
      <c r="CS225" s="383"/>
      <c r="CT225" s="372"/>
      <c r="CU225" s="383"/>
      <c r="CV225" s="372"/>
      <c r="CW225" s="383"/>
      <c r="CX225" s="372"/>
      <c r="CY225" s="372"/>
      <c r="CZ225" s="117"/>
      <c r="DA225" s="374"/>
      <c r="DB225" s="117"/>
      <c r="DC225" s="374"/>
      <c r="DD225" s="375"/>
      <c r="DE225" s="117"/>
      <c r="DF225" s="117"/>
      <c r="DG225" s="372"/>
      <c r="DH225" s="376"/>
      <c r="DI225" s="377"/>
      <c r="DJ225" s="372"/>
      <c r="DK225" s="372"/>
      <c r="DL225" s="372"/>
      <c r="DM225" s="372"/>
      <c r="DN225" s="372"/>
      <c r="DO225" s="372"/>
      <c r="DP225" s="372"/>
      <c r="DQ225" s="373"/>
      <c r="DR225" s="372"/>
      <c r="DS225" s="378"/>
      <c r="DT225" s="378"/>
    </row>
    <row r="226" spans="1:124" ht="14.25">
      <c r="A226" s="384"/>
      <c r="D226" s="120"/>
      <c r="E226" s="120"/>
      <c r="F226" s="120"/>
      <c r="G226" s="120"/>
      <c r="H226" s="68"/>
      <c r="I226" s="372"/>
      <c r="J226" s="372"/>
      <c r="K226" s="372"/>
      <c r="L226" s="372"/>
      <c r="M226" s="372"/>
      <c r="N226" s="372"/>
      <c r="O226" s="372"/>
      <c r="P226" s="372"/>
      <c r="Q226" s="372"/>
      <c r="R226" s="372"/>
      <c r="S226" s="372"/>
      <c r="T226" s="372"/>
      <c r="U226" s="372"/>
      <c r="V226" s="372"/>
      <c r="W226" s="372"/>
      <c r="X226" s="372"/>
      <c r="Y226" s="372"/>
      <c r="Z226" s="372"/>
      <c r="AA226" s="372"/>
      <c r="AB226" s="372"/>
      <c r="AC226" s="372"/>
      <c r="AD226" s="372"/>
      <c r="AE226" s="372"/>
      <c r="AF226" s="372"/>
      <c r="AG226" s="372"/>
      <c r="AH226" s="372"/>
      <c r="AI226" s="372"/>
      <c r="AJ226" s="372"/>
      <c r="AK226" s="372"/>
      <c r="AL226" s="372"/>
      <c r="AM226" s="372"/>
      <c r="AN226" s="372"/>
      <c r="AO226" s="372"/>
      <c r="AP226" s="372"/>
      <c r="AQ226" s="372"/>
      <c r="AR226" s="372"/>
      <c r="AS226" s="372"/>
      <c r="AT226" s="372"/>
      <c r="AU226" s="372"/>
      <c r="AV226" s="372"/>
      <c r="AW226" s="372"/>
      <c r="AX226" s="372"/>
      <c r="AY226" s="372"/>
      <c r="AZ226" s="372"/>
      <c r="BA226" s="372"/>
      <c r="BB226" s="372"/>
      <c r="BC226" s="372"/>
      <c r="BD226" s="372"/>
      <c r="BE226" s="372"/>
      <c r="BF226" s="372"/>
      <c r="BG226" s="372"/>
      <c r="BH226" s="372"/>
      <c r="BI226" s="372"/>
      <c r="BJ226" s="372"/>
      <c r="BK226" s="372"/>
      <c r="BL226" s="372"/>
      <c r="BM226" s="372"/>
      <c r="BN226" s="372"/>
      <c r="BO226" s="372"/>
      <c r="BP226" s="372"/>
      <c r="BQ226" s="372"/>
      <c r="BR226" s="372"/>
      <c r="BS226" s="372"/>
      <c r="BT226" s="372"/>
      <c r="BU226" s="372"/>
      <c r="BV226" s="372"/>
      <c r="BW226" s="372"/>
      <c r="BX226" s="372"/>
      <c r="BY226" s="372"/>
      <c r="BZ226" s="372"/>
      <c r="CA226" s="372"/>
      <c r="CB226" s="372"/>
      <c r="CC226" s="372"/>
      <c r="CD226" s="372"/>
      <c r="CE226" s="372"/>
      <c r="CF226" s="372"/>
      <c r="CG226" s="372"/>
      <c r="CH226" s="372"/>
      <c r="CI226" s="372"/>
      <c r="CJ226" s="372"/>
      <c r="CK226" s="372"/>
      <c r="CL226" s="372"/>
      <c r="CM226" s="372"/>
      <c r="CN226" s="372"/>
      <c r="CO226" s="372"/>
      <c r="CP226" s="372"/>
      <c r="CQ226" s="372"/>
      <c r="CR226" s="372"/>
      <c r="CS226" s="372"/>
      <c r="CT226" s="372"/>
      <c r="CU226" s="372"/>
      <c r="CV226" s="372"/>
      <c r="CW226" s="372"/>
      <c r="CX226" s="372"/>
      <c r="CY226" s="372"/>
      <c r="CZ226" s="117"/>
      <c r="DA226" s="374"/>
      <c r="DB226" s="117"/>
      <c r="DC226" s="374"/>
      <c r="DD226" s="375"/>
      <c r="DE226" s="117"/>
      <c r="DF226" s="117"/>
      <c r="DG226" s="372"/>
      <c r="DH226" s="376"/>
      <c r="DI226" s="377"/>
      <c r="DJ226" s="372"/>
      <c r="DK226" s="372"/>
      <c r="DL226" s="372"/>
      <c r="DM226" s="372"/>
      <c r="DN226" s="372"/>
      <c r="DO226" s="372"/>
      <c r="DP226" s="372"/>
      <c r="DQ226" s="373"/>
      <c r="DR226" s="372"/>
      <c r="DS226" s="378"/>
      <c r="DT226" s="378"/>
    </row>
    <row r="227" spans="1:124" ht="14.25">
      <c r="A227" s="384"/>
      <c r="D227" s="120"/>
      <c r="E227" s="120"/>
      <c r="F227" s="120"/>
      <c r="G227" s="120"/>
      <c r="H227" s="68"/>
      <c r="I227" s="372"/>
      <c r="J227" s="372"/>
      <c r="K227" s="372"/>
      <c r="L227" s="372"/>
      <c r="M227" s="372"/>
      <c r="N227" s="372"/>
      <c r="O227" s="372"/>
      <c r="P227" s="372"/>
      <c r="Q227" s="372"/>
      <c r="R227" s="372"/>
      <c r="S227" s="372"/>
      <c r="T227" s="372"/>
      <c r="U227" s="372"/>
      <c r="V227" s="372"/>
      <c r="W227" s="372"/>
      <c r="X227" s="372"/>
      <c r="Y227" s="372"/>
      <c r="Z227" s="372"/>
      <c r="AA227" s="372"/>
      <c r="AB227" s="372"/>
      <c r="AC227" s="372"/>
      <c r="AD227" s="372"/>
      <c r="AE227" s="372"/>
      <c r="AF227" s="372"/>
      <c r="AG227" s="372"/>
      <c r="AH227" s="372"/>
      <c r="AI227" s="372"/>
      <c r="AJ227" s="372"/>
      <c r="AK227" s="372"/>
      <c r="AL227" s="372"/>
      <c r="AM227" s="372"/>
      <c r="AN227" s="372"/>
      <c r="AO227" s="372"/>
      <c r="AP227" s="372"/>
      <c r="AQ227" s="372"/>
      <c r="AR227" s="372"/>
      <c r="AS227" s="372"/>
      <c r="AT227" s="372"/>
      <c r="AU227" s="372"/>
      <c r="AV227" s="372"/>
      <c r="AW227" s="372"/>
      <c r="AX227" s="372"/>
      <c r="AY227" s="372"/>
      <c r="AZ227" s="372"/>
      <c r="BA227" s="372"/>
      <c r="BB227" s="372"/>
      <c r="BC227" s="372"/>
      <c r="BD227" s="372"/>
      <c r="BE227" s="372"/>
      <c r="BF227" s="372"/>
      <c r="BG227" s="372"/>
      <c r="BH227" s="372"/>
      <c r="BI227" s="372"/>
      <c r="BJ227" s="372"/>
      <c r="BK227" s="372"/>
      <c r="BL227" s="372"/>
      <c r="BM227" s="372"/>
      <c r="BN227" s="372"/>
      <c r="BO227" s="372"/>
      <c r="BP227" s="372"/>
      <c r="BQ227" s="372"/>
      <c r="BR227" s="372"/>
      <c r="BS227" s="372"/>
      <c r="BT227" s="372"/>
      <c r="BU227" s="372"/>
      <c r="BV227" s="372"/>
      <c r="BW227" s="372"/>
      <c r="BX227" s="372"/>
      <c r="BY227" s="372"/>
      <c r="BZ227" s="372"/>
      <c r="CA227" s="372"/>
      <c r="CB227" s="372"/>
      <c r="CC227" s="372"/>
      <c r="CD227" s="372"/>
      <c r="CE227" s="372"/>
      <c r="CF227" s="372"/>
      <c r="CG227" s="372"/>
      <c r="CH227" s="372"/>
      <c r="CI227" s="372"/>
      <c r="CJ227" s="372"/>
      <c r="CK227" s="372"/>
      <c r="CL227" s="372"/>
      <c r="CM227" s="372"/>
      <c r="CN227" s="372"/>
      <c r="CO227" s="372"/>
      <c r="CP227" s="372"/>
      <c r="CQ227" s="372"/>
      <c r="CR227" s="372"/>
      <c r="CS227" s="372"/>
      <c r="CT227" s="372"/>
      <c r="CU227" s="372"/>
      <c r="CV227" s="372"/>
      <c r="CW227" s="372"/>
      <c r="CX227" s="372"/>
      <c r="CY227" s="372"/>
      <c r="CZ227" s="117"/>
      <c r="DA227" s="374"/>
      <c r="DB227" s="117"/>
      <c r="DC227" s="374"/>
      <c r="DD227" s="375"/>
      <c r="DE227" s="117"/>
      <c r="DF227" s="117"/>
      <c r="DG227" s="372"/>
      <c r="DH227" s="376"/>
      <c r="DI227" s="377"/>
      <c r="DJ227" s="372"/>
      <c r="DK227" s="372"/>
      <c r="DL227" s="372"/>
      <c r="DM227" s="372"/>
      <c r="DN227" s="372"/>
      <c r="DO227" s="372"/>
      <c r="DP227" s="372"/>
      <c r="DQ227" s="373"/>
      <c r="DR227" s="372"/>
      <c r="DS227" s="378"/>
      <c r="DT227" s="378"/>
    </row>
    <row r="229" spans="1:124">
      <c r="I229" s="385">
        <f t="shared" ref="I229:AN229" si="121">SUM(I5:I228)</f>
        <v>19441695.979999993</v>
      </c>
      <c r="J229" s="385">
        <f t="shared" si="121"/>
        <v>1922784.0299999998</v>
      </c>
      <c r="K229" s="385">
        <f t="shared" si="121"/>
        <v>-18676.419999999998</v>
      </c>
      <c r="L229" s="385">
        <f t="shared" si="121"/>
        <v>1032923.22</v>
      </c>
      <c r="M229" s="385">
        <f t="shared" si="121"/>
        <v>3561259.7</v>
      </c>
      <c r="N229" s="385">
        <f t="shared" si="121"/>
        <v>891324.54</v>
      </c>
      <c r="O229" s="385">
        <f t="shared" si="121"/>
        <v>26831311.049999978</v>
      </c>
      <c r="P229" s="385">
        <f t="shared" si="121"/>
        <v>0</v>
      </c>
      <c r="Q229" s="385">
        <f t="shared" si="121"/>
        <v>208133418.73999998</v>
      </c>
      <c r="R229" s="385">
        <f t="shared" si="121"/>
        <v>1666559</v>
      </c>
      <c r="S229" s="385">
        <f t="shared" si="121"/>
        <v>28898550.890000001</v>
      </c>
      <c r="T229" s="385">
        <f t="shared" si="121"/>
        <v>0</v>
      </c>
      <c r="U229" s="385">
        <f t="shared" si="121"/>
        <v>9754767</v>
      </c>
      <c r="V229" s="385">
        <f t="shared" si="121"/>
        <v>7307507.5999999996</v>
      </c>
      <c r="W229" s="385">
        <f t="shared" si="121"/>
        <v>279676</v>
      </c>
      <c r="X229" s="385">
        <f t="shared" si="121"/>
        <v>908099</v>
      </c>
      <c r="Y229" s="385">
        <f t="shared" si="121"/>
        <v>4839253</v>
      </c>
      <c r="Z229" s="385">
        <f t="shared" si="121"/>
        <v>892058</v>
      </c>
      <c r="AA229" s="385">
        <f t="shared" si="121"/>
        <v>112396</v>
      </c>
      <c r="AB229" s="385">
        <f t="shared" si="121"/>
        <v>31340</v>
      </c>
      <c r="AC229" s="385">
        <f t="shared" si="121"/>
        <v>2101273</v>
      </c>
      <c r="AD229" s="385">
        <f t="shared" si="121"/>
        <v>394878</v>
      </c>
      <c r="AE229" s="385">
        <f t="shared" si="121"/>
        <v>62000</v>
      </c>
      <c r="AF229" s="385">
        <f t="shared" si="121"/>
        <v>4166119</v>
      </c>
      <c r="AG229" s="385">
        <f t="shared" si="121"/>
        <v>486957</v>
      </c>
      <c r="AH229" s="385">
        <f t="shared" si="121"/>
        <v>0</v>
      </c>
      <c r="AI229" s="385">
        <f t="shared" si="121"/>
        <v>0</v>
      </c>
      <c r="AJ229" s="385">
        <f t="shared" si="121"/>
        <v>0</v>
      </c>
      <c r="AK229" s="385">
        <f t="shared" si="121"/>
        <v>0</v>
      </c>
      <c r="AL229" s="385">
        <f t="shared" si="121"/>
        <v>270034852.23000002</v>
      </c>
      <c r="AM229" s="385">
        <f t="shared" si="121"/>
        <v>0</v>
      </c>
      <c r="AN229" s="385">
        <f t="shared" si="121"/>
        <v>133464464.98</v>
      </c>
      <c r="AO229" s="385">
        <f t="shared" ref="AO229:BT229" si="122">SUM(AO5:AO228)</f>
        <v>1498050</v>
      </c>
      <c r="AP229" s="385">
        <f t="shared" si="122"/>
        <v>55533966</v>
      </c>
      <c r="AQ229" s="385">
        <f t="shared" si="122"/>
        <v>5676144</v>
      </c>
      <c r="AR229" s="385">
        <f t="shared" si="122"/>
        <v>13844617</v>
      </c>
      <c r="AS229" s="385">
        <f t="shared" si="122"/>
        <v>1120962</v>
      </c>
      <c r="AT229" s="385">
        <f t="shared" si="122"/>
        <v>7639707</v>
      </c>
      <c r="AU229" s="385">
        <f t="shared" si="122"/>
        <v>987436</v>
      </c>
      <c r="AV229" s="385">
        <f t="shared" si="122"/>
        <v>934922</v>
      </c>
      <c r="AW229" s="385">
        <f t="shared" si="122"/>
        <v>600508.5</v>
      </c>
      <c r="AX229" s="385">
        <f t="shared" si="122"/>
        <v>169721</v>
      </c>
      <c r="AY229" s="385">
        <f t="shared" si="122"/>
        <v>3278113.05</v>
      </c>
      <c r="AZ229" s="385">
        <f t="shared" si="122"/>
        <v>985036.94</v>
      </c>
      <c r="BA229" s="385">
        <f t="shared" si="122"/>
        <v>3139982.69</v>
      </c>
      <c r="BB229" s="385">
        <f t="shared" si="122"/>
        <v>833983</v>
      </c>
      <c r="BC229" s="385">
        <f t="shared" si="122"/>
        <v>4361732</v>
      </c>
      <c r="BD229" s="385">
        <f t="shared" si="122"/>
        <v>2659257.75</v>
      </c>
      <c r="BE229" s="385">
        <f t="shared" si="122"/>
        <v>1046427</v>
      </c>
      <c r="BF229" s="385">
        <f t="shared" si="122"/>
        <v>11635774.300000001</v>
      </c>
      <c r="BG229" s="385">
        <f t="shared" si="122"/>
        <v>567913</v>
      </c>
      <c r="BH229" s="385">
        <f t="shared" si="122"/>
        <v>37160</v>
      </c>
      <c r="BI229" s="385">
        <f t="shared" si="122"/>
        <v>779254.4</v>
      </c>
      <c r="BJ229" s="385">
        <f t="shared" si="122"/>
        <v>1032070</v>
      </c>
      <c r="BK229" s="385">
        <f t="shared" si="122"/>
        <v>635431</v>
      </c>
      <c r="BL229" s="385">
        <f t="shared" si="122"/>
        <v>182331</v>
      </c>
      <c r="BM229" s="385">
        <f t="shared" si="122"/>
        <v>1190506</v>
      </c>
      <c r="BN229" s="385">
        <f t="shared" si="122"/>
        <v>476409</v>
      </c>
      <c r="BO229" s="385">
        <f t="shared" si="122"/>
        <v>1033310</v>
      </c>
      <c r="BP229" s="385">
        <f t="shared" si="122"/>
        <v>1814956.5</v>
      </c>
      <c r="BQ229" s="385">
        <f t="shared" si="122"/>
        <v>135788</v>
      </c>
      <c r="BR229" s="385">
        <f t="shared" si="122"/>
        <v>8006827.2999999998</v>
      </c>
      <c r="BS229" s="385">
        <f t="shared" si="122"/>
        <v>1605208</v>
      </c>
      <c r="BT229" s="385">
        <f t="shared" si="122"/>
        <v>5188031.42</v>
      </c>
      <c r="BU229" s="385">
        <f t="shared" ref="BU229:CO229" si="123">SUM(BU5:BU228)</f>
        <v>3601722.81</v>
      </c>
      <c r="BV229" s="385">
        <f t="shared" si="123"/>
        <v>0</v>
      </c>
      <c r="BW229" s="385">
        <f t="shared" si="123"/>
        <v>1060</v>
      </c>
      <c r="BX229" s="385">
        <f t="shared" si="123"/>
        <v>2218836</v>
      </c>
      <c r="BY229" s="385">
        <f t="shared" si="123"/>
        <v>4148765</v>
      </c>
      <c r="BZ229" s="385">
        <f t="shared" si="123"/>
        <v>636620</v>
      </c>
      <c r="CA229" s="385">
        <f t="shared" si="123"/>
        <v>282703004.63999999</v>
      </c>
      <c r="CB229" s="385">
        <f t="shared" si="123"/>
        <v>0</v>
      </c>
      <c r="CC229" s="385">
        <f t="shared" si="123"/>
        <v>993971</v>
      </c>
      <c r="CD229" s="385">
        <f t="shared" si="123"/>
        <v>0</v>
      </c>
      <c r="CE229" s="385">
        <f t="shared" si="123"/>
        <v>1880398</v>
      </c>
      <c r="CF229" s="385">
        <f t="shared" si="123"/>
        <v>2874369</v>
      </c>
      <c r="CG229" s="385">
        <f t="shared" si="123"/>
        <v>0</v>
      </c>
      <c r="CH229" s="385">
        <f t="shared" si="123"/>
        <v>0</v>
      </c>
      <c r="CI229" s="385">
        <f t="shared" si="123"/>
        <v>7473909.75</v>
      </c>
      <c r="CJ229" s="385">
        <f t="shared" si="123"/>
        <v>47089</v>
      </c>
      <c r="CK229" s="385">
        <f t="shared" si="123"/>
        <v>1</v>
      </c>
      <c r="CL229" s="385">
        <f t="shared" si="123"/>
        <v>10000</v>
      </c>
      <c r="CM229" s="385">
        <f t="shared" si="123"/>
        <v>13814</v>
      </c>
      <c r="CN229" s="385">
        <f t="shared" si="123"/>
        <v>172790</v>
      </c>
      <c r="CO229" s="385">
        <f t="shared" si="123"/>
        <v>21801</v>
      </c>
      <c r="CP229" s="385">
        <f t="shared" ref="CP229:DT229" si="124">SUM(CP5:CP228)</f>
        <v>7739404.75</v>
      </c>
      <c r="CQ229" s="385">
        <f t="shared" si="124"/>
        <v>0</v>
      </c>
      <c r="CR229" s="385">
        <f t="shared" si="124"/>
        <v>8713227.6299999878</v>
      </c>
      <c r="CS229" s="385">
        <f t="shared" si="124"/>
        <v>96734.55</v>
      </c>
      <c r="CT229" s="385">
        <f t="shared" si="124"/>
        <v>0</v>
      </c>
      <c r="CU229" s="385">
        <f t="shared" si="124"/>
        <v>-270854.8300000006</v>
      </c>
      <c r="CV229" s="385">
        <f t="shared" si="124"/>
        <v>0</v>
      </c>
      <c r="CW229" s="385">
        <f t="shared" si="124"/>
        <v>759015.54</v>
      </c>
      <c r="CX229" s="385">
        <f t="shared" si="124"/>
        <v>9298122.8899999857</v>
      </c>
      <c r="CY229" s="385"/>
      <c r="CZ229" s="385">
        <f t="shared" si="124"/>
        <v>0</v>
      </c>
      <c r="DA229" s="385">
        <f t="shared" si="124"/>
        <v>0</v>
      </c>
      <c r="DB229" s="385">
        <f t="shared" si="124"/>
        <v>0</v>
      </c>
      <c r="DC229" s="385">
        <f t="shared" si="124"/>
        <v>0</v>
      </c>
      <c r="DD229" s="385">
        <f t="shared" si="124"/>
        <v>0</v>
      </c>
      <c r="DE229" s="385">
        <f t="shared" si="124"/>
        <v>0</v>
      </c>
      <c r="DF229" s="385">
        <f t="shared" si="124"/>
        <v>0</v>
      </c>
      <c r="DG229" s="385">
        <f t="shared" si="124"/>
        <v>0</v>
      </c>
      <c r="DH229" s="385">
        <f t="shared" si="124"/>
        <v>0</v>
      </c>
      <c r="DI229" s="385">
        <f t="shared" si="124"/>
        <v>0</v>
      </c>
      <c r="DJ229" s="385">
        <f t="shared" si="124"/>
        <v>0</v>
      </c>
      <c r="DK229" s="385">
        <f t="shared" si="124"/>
        <v>21961032.140000004</v>
      </c>
      <c r="DL229" s="385">
        <f t="shared" si="124"/>
        <v>1973891.95</v>
      </c>
      <c r="DM229" s="385">
        <f t="shared" si="124"/>
        <v>23934924.089999996</v>
      </c>
      <c r="DN229" s="385">
        <f t="shared" si="124"/>
        <v>7732173.2599999877</v>
      </c>
      <c r="DO229" s="385">
        <f t="shared" si="124"/>
        <v>2608159.9499999988</v>
      </c>
      <c r="DP229" s="385">
        <f t="shared" si="124"/>
        <v>10340333.209999993</v>
      </c>
      <c r="DQ229" s="385">
        <f t="shared" si="124"/>
        <v>0</v>
      </c>
      <c r="DR229" s="385">
        <f t="shared" si="124"/>
        <v>0</v>
      </c>
      <c r="DS229" s="385">
        <f t="shared" si="124"/>
        <v>0</v>
      </c>
      <c r="DT229" s="385">
        <f t="shared" si="124"/>
        <v>0</v>
      </c>
    </row>
    <row r="230" spans="1:124">
      <c r="E230" s="386" t="s">
        <v>284</v>
      </c>
      <c r="F230" s="387" t="s">
        <v>285</v>
      </c>
      <c r="G230" s="387" t="s">
        <v>286</v>
      </c>
      <c r="H230" s="387" t="s">
        <v>287</v>
      </c>
    </row>
    <row r="231" spans="1:124">
      <c r="E231" s="388" t="s">
        <v>288</v>
      </c>
      <c r="F231" s="68">
        <f>COUNTIF($F$5:$F$227,E231)</f>
        <v>0</v>
      </c>
      <c r="G231" s="389"/>
      <c r="H231" s="390" t="e">
        <f>G231/F231</f>
        <v>#DIV/0!</v>
      </c>
    </row>
    <row r="232" spans="1:124">
      <c r="E232" s="388" t="s">
        <v>289</v>
      </c>
      <c r="F232" s="68">
        <f>COUNTIF($F$5:$F$227,E232)</f>
        <v>0</v>
      </c>
      <c r="G232" s="389"/>
      <c r="H232" s="390" t="e">
        <f>G232/F232</f>
        <v>#DIV/0!</v>
      </c>
    </row>
    <row r="233" spans="1:124">
      <c r="E233" s="388" t="s">
        <v>290</v>
      </c>
      <c r="F233" s="68">
        <f>COUNTIF($F$5:$F$227,E233)</f>
        <v>0</v>
      </c>
      <c r="G233" s="68"/>
      <c r="H233" s="390" t="e">
        <f>G233/F233</f>
        <v>#DIV/0!</v>
      </c>
    </row>
    <row r="234" spans="1:124">
      <c r="E234" s="388" t="s">
        <v>291</v>
      </c>
      <c r="F234" s="68">
        <f>COUNTIF($F$5:$F$227,E234)</f>
        <v>0</v>
      </c>
      <c r="G234" s="68"/>
      <c r="H234" s="390" t="e">
        <f>G234/F234</f>
        <v>#DIV/0!</v>
      </c>
      <c r="AQ234" s="214"/>
    </row>
    <row r="235" spans="1:124">
      <c r="E235" s="388" t="s">
        <v>169</v>
      </c>
      <c r="F235" s="387">
        <f>SUM(F231:F234)</f>
        <v>0</v>
      </c>
      <c r="G235" s="387">
        <f>SUM(G231:G234)</f>
        <v>0</v>
      </c>
      <c r="H235" s="390" t="e">
        <f>G235/F235</f>
        <v>#DIV/0!</v>
      </c>
      <c r="AQ235" s="214"/>
    </row>
    <row r="236" spans="1:124">
      <c r="AQ236" s="214"/>
    </row>
    <row r="237" spans="1:124">
      <c r="F237" s="68"/>
      <c r="G237" s="387"/>
      <c r="AQ237" s="214"/>
    </row>
    <row r="238" spans="1:124">
      <c r="D238">
        <v>769</v>
      </c>
      <c r="E238" s="131" t="s">
        <v>292</v>
      </c>
      <c r="F238">
        <v>769</v>
      </c>
      <c r="AQ238" s="214"/>
    </row>
    <row r="239" spans="1:124">
      <c r="E239" s="131" t="s">
        <v>293</v>
      </c>
      <c r="F239">
        <v>761</v>
      </c>
      <c r="AQ239" s="214"/>
    </row>
    <row r="240" spans="1:124">
      <c r="AQ240" s="214"/>
      <c r="CX240"/>
      <c r="DH240"/>
      <c r="DI240"/>
    </row>
    <row r="241" spans="4:43">
      <c r="D241">
        <v>558</v>
      </c>
      <c r="E241" s="131" t="s">
        <v>294</v>
      </c>
      <c r="F241">
        <v>750</v>
      </c>
      <c r="AQ241" s="214"/>
    </row>
    <row r="242" spans="4:43">
      <c r="E242" s="131" t="s">
        <v>295</v>
      </c>
      <c r="F242">
        <v>558</v>
      </c>
      <c r="AQ242" s="214"/>
    </row>
    <row r="243" spans="4:43">
      <c r="AQ243" s="214"/>
    </row>
    <row r="244" spans="4:43">
      <c r="D244">
        <v>710</v>
      </c>
      <c r="E244" s="131" t="s">
        <v>296</v>
      </c>
      <c r="F244">
        <v>710</v>
      </c>
      <c r="AQ244" s="214"/>
    </row>
    <row r="245" spans="4:43">
      <c r="E245" s="131" t="s">
        <v>297</v>
      </c>
      <c r="F245">
        <v>539</v>
      </c>
      <c r="AQ245" s="214"/>
    </row>
    <row r="246" spans="4:43">
      <c r="AQ246" s="214"/>
    </row>
    <row r="247" spans="4:43">
      <c r="D247">
        <v>726</v>
      </c>
      <c r="E247" s="131" t="s">
        <v>298</v>
      </c>
      <c r="F247" s="131" t="s">
        <v>299</v>
      </c>
      <c r="AQ247" s="214"/>
    </row>
    <row r="248" spans="4:43">
      <c r="E248" s="131" t="s">
        <v>300</v>
      </c>
      <c r="F248" s="131" t="s">
        <v>301</v>
      </c>
      <c r="AQ248" s="214"/>
    </row>
    <row r="249" spans="4:43">
      <c r="AQ249" s="214"/>
    </row>
    <row r="250" spans="4:43">
      <c r="D250">
        <v>928</v>
      </c>
      <c r="E250" s="131" t="s">
        <v>302</v>
      </c>
      <c r="F250">
        <v>928</v>
      </c>
      <c r="AQ250" s="214"/>
    </row>
    <row r="251" spans="4:43">
      <c r="E251" s="131" t="s">
        <v>303</v>
      </c>
      <c r="F251">
        <v>927</v>
      </c>
      <c r="AQ251" s="214"/>
    </row>
    <row r="252" spans="4:43">
      <c r="AQ252" s="214"/>
    </row>
    <row r="253" spans="4:43" ht="15">
      <c r="D253">
        <v>681</v>
      </c>
      <c r="E253" s="391" t="s">
        <v>304</v>
      </c>
      <c r="F253" s="392" t="s">
        <v>305</v>
      </c>
      <c r="AQ253" s="214"/>
    </row>
    <row r="254" spans="4:43" ht="15">
      <c r="D254">
        <v>780</v>
      </c>
      <c r="E254" s="391" t="s">
        <v>306</v>
      </c>
      <c r="F254" s="392" t="s">
        <v>305</v>
      </c>
      <c r="AQ254" s="214"/>
    </row>
    <row r="255" spans="4:43" ht="15">
      <c r="D255">
        <v>584</v>
      </c>
      <c r="E255" s="393" t="s">
        <v>307</v>
      </c>
      <c r="F255" s="392" t="s">
        <v>305</v>
      </c>
      <c r="AQ255" s="214"/>
    </row>
    <row r="256" spans="4:43">
      <c r="AQ256" s="214"/>
    </row>
    <row r="257" spans="43:43">
      <c r="AQ257" s="214"/>
    </row>
    <row r="258" spans="43:43">
      <c r="AQ258" s="214"/>
    </row>
    <row r="259" spans="43:43">
      <c r="AQ259" s="214"/>
    </row>
  </sheetData>
  <autoFilter ref="A2:DU193" xr:uid="{00000000-0009-0000-0000-000001000000}"/>
  <mergeCells count="8">
    <mergeCell ref="DK3:DM3"/>
    <mergeCell ref="DN3:DP3"/>
    <mergeCell ref="I3:O3"/>
    <mergeCell ref="Q3:AL3"/>
    <mergeCell ref="AN3:CA3"/>
    <mergeCell ref="CC3:CF3"/>
    <mergeCell ref="CH3:CP3"/>
    <mergeCell ref="CR3:CX3"/>
  </mergeCells>
  <conditionalFormatting sqref="K10 K13 K15 K17 K19 K21:K24 K27:K28 K42 K44:K46 K52 K61 K66 K68 K78:K79 K98 K102 K104 K113:K114 K117 K129:K130 K132 K138 K141 K145:K146 K150 K157">
    <cfRule type="cellIs" dxfId="9" priority="2" stopIfTrue="1" operator="greaterThan">
      <formula>0</formula>
    </cfRule>
  </conditionalFormatting>
  <conditionalFormatting sqref="K163">
    <cfRule type="cellIs" dxfId="8" priority="1" stopIfTrue="1" operator="greaterThan">
      <formula>0</formula>
    </cfRule>
  </conditionalFormatting>
  <conditionalFormatting sqref="K169 K172 K177 K180 K185 K188 K193 K196 K201 K204 K209 K212 K217 K220 K225">
    <cfRule type="cellIs" dxfId="7" priority="16" stopIfTrue="1" operator="greaterThan">
      <formula>0</formula>
    </cfRule>
  </conditionalFormatting>
  <pageMargins left="0.25" right="0.25"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2">
    <pageSetUpPr fitToPage="1"/>
  </sheetPr>
  <dimension ref="A1:CP207"/>
  <sheetViews>
    <sheetView workbookViewId="0">
      <pane xSplit="2" ySplit="3" topLeftCell="R4" activePane="bottomRight" state="frozen"/>
      <selection activeCell="Z1" sqref="Z1:AC1048576"/>
      <selection pane="topRight" activeCell="Z1" sqref="Z1:AC1048576"/>
      <selection pane="bottomLeft" activeCell="Z1" sqref="Z1:AC1048576"/>
      <selection pane="bottomRight" sqref="A1:XFD1048576"/>
    </sheetView>
  </sheetViews>
  <sheetFormatPr defaultRowHeight="12.75"/>
  <cols>
    <col min="1" max="1" width="8.28515625" customWidth="1"/>
    <col min="2" max="2" width="53.140625" bestFit="1" customWidth="1"/>
    <col min="3" max="3" width="11.28515625" customWidth="1"/>
    <col min="4" max="4" width="11.7109375" customWidth="1"/>
    <col min="5" max="5" width="10.28515625" customWidth="1"/>
    <col min="6" max="6" width="7.7109375" customWidth="1"/>
    <col min="7" max="7" width="9.28515625" customWidth="1"/>
    <col min="8" max="8" width="12.28515625" customWidth="1"/>
    <col min="9" max="9" width="12.85546875" customWidth="1"/>
    <col min="10" max="10" width="9.140625" customWidth="1"/>
    <col min="11" max="11" width="11.28515625" customWidth="1"/>
    <col min="12" max="12" width="9.140625" customWidth="1"/>
    <col min="13" max="13" width="11.42578125" customWidth="1"/>
    <col min="14" max="15" width="9.140625" customWidth="1"/>
    <col min="16" max="16" width="11.42578125" customWidth="1"/>
    <col min="17" max="28" width="9.140625" customWidth="1"/>
    <col min="29" max="29" width="11" customWidth="1"/>
    <col min="30" max="30" width="11.42578125" customWidth="1"/>
    <col min="31" max="31" width="9.140625" customWidth="1"/>
    <col min="32" max="32" width="11.85546875" customWidth="1"/>
    <col min="33" max="34" width="9.5703125" customWidth="1"/>
    <col min="35" max="68" width="9.140625" customWidth="1"/>
    <col min="69" max="69" width="10.5703125" customWidth="1"/>
    <col min="70" max="71" width="10.7109375" customWidth="1"/>
    <col min="72" max="74" width="9.140625" customWidth="1"/>
    <col min="75" max="80" width="10" customWidth="1"/>
    <col min="81" max="81" width="12.28515625" customWidth="1"/>
    <col min="82" max="82" width="17.5703125" customWidth="1"/>
    <col min="89" max="89" width="10.7109375" customWidth="1"/>
  </cols>
  <sheetData>
    <row r="1" spans="1:89" s="68" customFormat="1">
      <c r="A1" s="68">
        <v>-1</v>
      </c>
      <c r="B1" s="68">
        <v>2</v>
      </c>
      <c r="C1" s="68">
        <v>3</v>
      </c>
      <c r="D1" s="68">
        <v>4</v>
      </c>
      <c r="E1" s="68">
        <v>5</v>
      </c>
      <c r="F1" s="68">
        <v>6</v>
      </c>
      <c r="G1" s="68">
        <v>7</v>
      </c>
      <c r="H1" s="68">
        <v>8</v>
      </c>
      <c r="I1" s="68">
        <v>9</v>
      </c>
      <c r="J1" s="68">
        <v>10</v>
      </c>
      <c r="K1" s="68">
        <v>11</v>
      </c>
      <c r="L1" s="68">
        <v>12</v>
      </c>
      <c r="M1" s="68">
        <v>13</v>
      </c>
      <c r="N1" s="68">
        <v>14</v>
      </c>
      <c r="O1" s="68">
        <v>15</v>
      </c>
      <c r="P1" s="68">
        <v>16</v>
      </c>
      <c r="Q1" s="68">
        <v>17</v>
      </c>
      <c r="R1" s="68">
        <v>18</v>
      </c>
      <c r="S1" s="68">
        <v>19</v>
      </c>
      <c r="T1" s="68">
        <v>20</v>
      </c>
      <c r="U1" s="68">
        <v>21</v>
      </c>
      <c r="V1" s="68">
        <v>22</v>
      </c>
      <c r="W1" s="68">
        <v>23</v>
      </c>
      <c r="X1" s="68">
        <v>24</v>
      </c>
      <c r="Y1" s="68">
        <v>25</v>
      </c>
      <c r="Z1" s="68">
        <v>26</v>
      </c>
      <c r="AA1" s="68">
        <v>27</v>
      </c>
      <c r="AB1" s="68">
        <v>28</v>
      </c>
      <c r="AC1" s="68">
        <v>29</v>
      </c>
      <c r="AD1" s="68">
        <v>30</v>
      </c>
      <c r="AE1" s="68">
        <v>31</v>
      </c>
      <c r="AF1" s="68">
        <v>32</v>
      </c>
      <c r="AG1" s="68">
        <v>33</v>
      </c>
      <c r="AH1" s="68">
        <v>34</v>
      </c>
      <c r="AI1" s="68">
        <v>35</v>
      </c>
      <c r="AJ1" s="68">
        <v>36</v>
      </c>
      <c r="AK1" s="68">
        <v>37</v>
      </c>
      <c r="AL1" s="68">
        <v>38</v>
      </c>
      <c r="AM1" s="68">
        <v>39</v>
      </c>
      <c r="AN1" s="68">
        <v>40</v>
      </c>
      <c r="AO1" s="68">
        <v>41</v>
      </c>
      <c r="AP1" s="68">
        <v>42</v>
      </c>
      <c r="AQ1" s="68">
        <v>43</v>
      </c>
      <c r="AR1" s="68">
        <v>44</v>
      </c>
      <c r="AS1" s="68">
        <v>45</v>
      </c>
      <c r="AT1" s="68">
        <v>46</v>
      </c>
      <c r="AU1" s="68">
        <v>47</v>
      </c>
      <c r="AV1" s="68">
        <v>48</v>
      </c>
      <c r="AW1" s="68">
        <v>49</v>
      </c>
      <c r="AX1" s="68">
        <v>50</v>
      </c>
      <c r="AY1" s="68">
        <v>51</v>
      </c>
      <c r="AZ1" s="68">
        <v>52</v>
      </c>
      <c r="BA1" s="68">
        <v>53</v>
      </c>
      <c r="BB1" s="68">
        <v>54</v>
      </c>
      <c r="BC1" s="68">
        <v>55</v>
      </c>
      <c r="BD1" s="68">
        <v>56</v>
      </c>
      <c r="BE1" s="68">
        <v>57</v>
      </c>
      <c r="BF1" s="68">
        <v>58</v>
      </c>
      <c r="BG1" s="68">
        <v>59</v>
      </c>
      <c r="BH1" s="68">
        <v>60</v>
      </c>
      <c r="BI1" s="68">
        <v>61</v>
      </c>
      <c r="BJ1" s="68">
        <v>62</v>
      </c>
      <c r="BK1" s="68">
        <v>63</v>
      </c>
      <c r="BL1" s="68">
        <v>64</v>
      </c>
      <c r="BM1" s="68">
        <v>65</v>
      </c>
      <c r="BN1" s="68">
        <v>66</v>
      </c>
      <c r="BO1" s="68">
        <v>67</v>
      </c>
      <c r="BP1" s="68">
        <v>68</v>
      </c>
      <c r="BQ1" s="68">
        <v>69</v>
      </c>
      <c r="BR1" s="68">
        <v>70</v>
      </c>
      <c r="BS1" s="68">
        <v>71</v>
      </c>
      <c r="BT1" s="68">
        <v>72</v>
      </c>
      <c r="BU1" s="68">
        <v>73</v>
      </c>
      <c r="BV1" s="68">
        <v>74</v>
      </c>
      <c r="BW1" s="68">
        <v>75</v>
      </c>
      <c r="BX1" s="68">
        <v>76</v>
      </c>
      <c r="BY1" s="68">
        <v>77</v>
      </c>
      <c r="BZ1" s="68">
        <v>78</v>
      </c>
      <c r="CA1" s="68">
        <v>79</v>
      </c>
      <c r="CB1" s="68">
        <v>80</v>
      </c>
      <c r="CC1" s="68">
        <v>81</v>
      </c>
      <c r="CD1" s="68">
        <v>82</v>
      </c>
      <c r="CE1" s="68">
        <v>83</v>
      </c>
      <c r="CF1" s="68">
        <v>84</v>
      </c>
      <c r="CG1" s="68">
        <v>85</v>
      </c>
      <c r="CH1" s="68">
        <v>86</v>
      </c>
      <c r="CI1" s="68">
        <v>87</v>
      </c>
      <c r="CJ1" s="68">
        <v>88</v>
      </c>
      <c r="CK1" s="68">
        <v>89</v>
      </c>
    </row>
    <row r="2" spans="1:89" ht="61.5" customHeight="1">
      <c r="A2" s="55">
        <v>-1</v>
      </c>
      <c r="B2" s="280" t="s">
        <v>939</v>
      </c>
      <c r="C2" s="441" t="s">
        <v>308</v>
      </c>
      <c r="D2" s="442"/>
      <c r="E2" s="442"/>
      <c r="F2" s="442"/>
      <c r="G2" s="442"/>
      <c r="H2" s="443"/>
      <c r="I2" s="444" t="s">
        <v>309</v>
      </c>
      <c r="J2" s="442"/>
      <c r="K2" s="442"/>
      <c r="L2" s="442"/>
      <c r="M2" s="442"/>
      <c r="N2" s="442"/>
      <c r="O2" s="442"/>
      <c r="P2" s="442"/>
      <c r="Q2" s="442"/>
      <c r="R2" s="442"/>
      <c r="S2" s="442"/>
      <c r="T2" s="442"/>
      <c r="U2" s="442"/>
      <c r="V2" s="442"/>
      <c r="W2" s="442"/>
      <c r="X2" s="442"/>
      <c r="Y2" s="442"/>
      <c r="Z2" s="442"/>
      <c r="AA2" s="442"/>
      <c r="AB2" s="442"/>
      <c r="AC2" s="443"/>
      <c r="AD2" s="445" t="s">
        <v>60</v>
      </c>
      <c r="AE2" s="431"/>
      <c r="AF2" s="431"/>
      <c r="AG2" s="431"/>
      <c r="AH2" s="431"/>
      <c r="AI2" s="431"/>
      <c r="AJ2" s="431"/>
      <c r="AK2" s="431"/>
      <c r="AL2" s="431"/>
      <c r="AM2" s="431"/>
      <c r="AN2" s="431"/>
      <c r="AO2" s="431"/>
      <c r="AP2" s="431"/>
      <c r="AQ2" s="431"/>
      <c r="AR2" s="431"/>
      <c r="AS2" s="431"/>
      <c r="AT2" s="431"/>
      <c r="AU2" s="431"/>
      <c r="AV2" s="431"/>
      <c r="AW2" s="431"/>
      <c r="AX2" s="431"/>
      <c r="AY2" s="431"/>
      <c r="AZ2" s="431"/>
      <c r="BA2" s="431"/>
      <c r="BB2" s="431"/>
      <c r="BC2" s="431"/>
      <c r="BD2" s="431"/>
      <c r="BE2" s="431"/>
      <c r="BF2" s="431"/>
      <c r="BG2" s="431"/>
      <c r="BH2" s="431"/>
      <c r="BI2" s="431"/>
      <c r="BJ2" s="431"/>
      <c r="BK2" s="431"/>
      <c r="BL2" s="431"/>
      <c r="BM2" s="431"/>
      <c r="BN2" s="431"/>
      <c r="BO2" s="431"/>
      <c r="BP2" s="432"/>
      <c r="BQ2" s="446" t="s">
        <v>310</v>
      </c>
      <c r="BR2" s="442"/>
      <c r="BS2" s="443"/>
      <c r="BT2" s="447" t="s">
        <v>134</v>
      </c>
      <c r="BU2" s="431"/>
      <c r="BV2" s="431"/>
      <c r="BW2" s="431"/>
      <c r="BX2" s="431"/>
      <c r="BY2" s="431"/>
      <c r="BZ2" s="431"/>
      <c r="CA2" s="431"/>
      <c r="CB2" s="432"/>
      <c r="CC2" s="55"/>
      <c r="CE2" s="438" t="s">
        <v>992</v>
      </c>
      <c r="CF2" s="439"/>
      <c r="CG2" s="439"/>
      <c r="CH2" s="439"/>
      <c r="CI2" s="439"/>
      <c r="CJ2" s="439"/>
      <c r="CK2" s="440"/>
    </row>
    <row r="3" spans="1:89" ht="30.75" customHeight="1">
      <c r="A3" s="202" t="s">
        <v>311</v>
      </c>
      <c r="B3" s="203" t="s">
        <v>165</v>
      </c>
      <c r="C3" s="204" t="s">
        <v>312</v>
      </c>
      <c r="D3" s="204" t="s">
        <v>313</v>
      </c>
      <c r="E3" s="204" t="s">
        <v>314</v>
      </c>
      <c r="F3" s="204" t="s">
        <v>315</v>
      </c>
      <c r="G3" s="204" t="s">
        <v>316</v>
      </c>
      <c r="H3" s="204" t="s">
        <v>317</v>
      </c>
      <c r="I3" s="205" t="s">
        <v>318</v>
      </c>
      <c r="J3" s="205" t="s">
        <v>319</v>
      </c>
      <c r="K3" s="205" t="s">
        <v>320</v>
      </c>
      <c r="L3" s="205" t="s">
        <v>321</v>
      </c>
      <c r="M3" s="205" t="s">
        <v>322</v>
      </c>
      <c r="N3" s="205" t="s">
        <v>323</v>
      </c>
      <c r="O3" s="205" t="s">
        <v>324</v>
      </c>
      <c r="P3" s="205" t="s">
        <v>325</v>
      </c>
      <c r="Q3" s="205" t="s">
        <v>326</v>
      </c>
      <c r="R3" s="205" t="s">
        <v>327</v>
      </c>
      <c r="S3" s="205" t="s">
        <v>328</v>
      </c>
      <c r="T3" s="205" t="s">
        <v>329</v>
      </c>
      <c r="U3" s="205" t="s">
        <v>330</v>
      </c>
      <c r="V3" s="205" t="s">
        <v>331</v>
      </c>
      <c r="W3" s="205" t="s">
        <v>332</v>
      </c>
      <c r="X3" s="205" t="s">
        <v>333</v>
      </c>
      <c r="Y3" s="205" t="s">
        <v>334</v>
      </c>
      <c r="Z3" s="425" t="s">
        <v>335</v>
      </c>
      <c r="AA3" s="425" t="s">
        <v>336</v>
      </c>
      <c r="AB3" s="425" t="s">
        <v>337</v>
      </c>
      <c r="AC3" s="425" t="s">
        <v>338</v>
      </c>
      <c r="AD3" s="206" t="s">
        <v>339</v>
      </c>
      <c r="AE3" s="206" t="s">
        <v>340</v>
      </c>
      <c r="AF3" s="206" t="s">
        <v>341</v>
      </c>
      <c r="AG3" s="206" t="s">
        <v>342</v>
      </c>
      <c r="AH3" s="206" t="s">
        <v>343</v>
      </c>
      <c r="AI3" s="206" t="s">
        <v>344</v>
      </c>
      <c r="AJ3" s="206" t="s">
        <v>345</v>
      </c>
      <c r="AK3" s="206" t="s">
        <v>346</v>
      </c>
      <c r="AL3" s="206" t="s">
        <v>347</v>
      </c>
      <c r="AM3" s="206" t="s">
        <v>348</v>
      </c>
      <c r="AN3" s="206" t="s">
        <v>349</v>
      </c>
      <c r="AO3" s="206" t="s">
        <v>350</v>
      </c>
      <c r="AP3" s="206" t="s">
        <v>351</v>
      </c>
      <c r="AQ3" s="206" t="s">
        <v>352</v>
      </c>
      <c r="AR3" s="206" t="s">
        <v>353</v>
      </c>
      <c r="AS3" s="206" t="s">
        <v>354</v>
      </c>
      <c r="AT3" s="206" t="s">
        <v>355</v>
      </c>
      <c r="AU3" s="206" t="s">
        <v>356</v>
      </c>
      <c r="AV3" s="206" t="s">
        <v>357</v>
      </c>
      <c r="AW3" s="325" t="s">
        <v>99</v>
      </c>
      <c r="AX3" s="325" t="s">
        <v>758</v>
      </c>
      <c r="AY3" s="325" t="s">
        <v>759</v>
      </c>
      <c r="AZ3" s="325" t="s">
        <v>760</v>
      </c>
      <c r="BA3" s="325" t="s">
        <v>761</v>
      </c>
      <c r="BB3" s="325" t="s">
        <v>762</v>
      </c>
      <c r="BC3" s="325" t="s">
        <v>763</v>
      </c>
      <c r="BD3" s="325" t="s">
        <v>764</v>
      </c>
      <c r="BE3" s="206" t="s">
        <v>359</v>
      </c>
      <c r="BF3" s="206" t="s">
        <v>360</v>
      </c>
      <c r="BG3" s="206" t="s">
        <v>361</v>
      </c>
      <c r="BH3" s="206" t="s">
        <v>362</v>
      </c>
      <c r="BI3" s="206" t="s">
        <v>363</v>
      </c>
      <c r="BJ3" s="206" t="s">
        <v>364</v>
      </c>
      <c r="BK3" s="206" t="s">
        <v>365</v>
      </c>
      <c r="BL3" s="206" t="s">
        <v>366</v>
      </c>
      <c r="BM3" s="206" t="s">
        <v>367</v>
      </c>
      <c r="BN3" s="206" t="s">
        <v>368</v>
      </c>
      <c r="BO3" s="206" t="s">
        <v>369</v>
      </c>
      <c r="BP3" s="206" t="s">
        <v>370</v>
      </c>
      <c r="BQ3" s="207" t="s">
        <v>371</v>
      </c>
      <c r="BR3" s="207" t="s">
        <v>372</v>
      </c>
      <c r="BS3" s="207" t="s">
        <v>373</v>
      </c>
      <c r="BT3" s="208" t="s">
        <v>374</v>
      </c>
      <c r="BU3" s="208" t="s">
        <v>375</v>
      </c>
      <c r="BV3" s="208" t="s">
        <v>376</v>
      </c>
      <c r="BW3" s="395" t="s">
        <v>377</v>
      </c>
      <c r="BX3" s="326" t="s">
        <v>777</v>
      </c>
      <c r="BY3" s="326" t="s">
        <v>778</v>
      </c>
      <c r="BZ3" s="326" t="s">
        <v>779</v>
      </c>
      <c r="CA3" s="326" t="s">
        <v>780</v>
      </c>
      <c r="CB3" s="326" t="s">
        <v>781</v>
      </c>
      <c r="CC3" s="56" t="s">
        <v>169</v>
      </c>
      <c r="CE3" s="426" t="s">
        <v>312</v>
      </c>
      <c r="CF3" s="426" t="s">
        <v>313</v>
      </c>
      <c r="CG3" s="426" t="s">
        <v>314</v>
      </c>
      <c r="CH3" s="426" t="s">
        <v>315</v>
      </c>
      <c r="CI3" s="426" t="s">
        <v>316</v>
      </c>
      <c r="CJ3" s="426" t="s">
        <v>317</v>
      </c>
      <c r="CK3" s="426" t="s">
        <v>993</v>
      </c>
    </row>
    <row r="4" spans="1:89">
      <c r="A4" s="317">
        <v>346</v>
      </c>
      <c r="B4" s="302" t="s">
        <v>252</v>
      </c>
      <c r="C4" s="209">
        <v>-513583.04999999702</v>
      </c>
      <c r="D4" s="209">
        <v>0</v>
      </c>
      <c r="E4" s="209">
        <v>0</v>
      </c>
      <c r="F4" s="209">
        <v>3.865352482534945E-12</v>
      </c>
      <c r="G4" s="209">
        <v>-3.865352482534945E-12</v>
      </c>
      <c r="H4" s="209">
        <v>0</v>
      </c>
      <c r="I4" s="223">
        <v>-7738894.3600000003</v>
      </c>
      <c r="J4" s="223">
        <v>-807866.83</v>
      </c>
      <c r="K4" s="223">
        <v>-449394</v>
      </c>
      <c r="L4" s="223">
        <v>0</v>
      </c>
      <c r="M4" s="223">
        <v>-274939.12</v>
      </c>
      <c r="N4" s="223">
        <v>-12341.58</v>
      </c>
      <c r="O4" s="223">
        <v>-14008.95</v>
      </c>
      <c r="P4" s="223">
        <v>-112072.78</v>
      </c>
      <c r="Q4" s="223">
        <v>-3017.88</v>
      </c>
      <c r="R4" s="223">
        <v>0</v>
      </c>
      <c r="S4" s="223">
        <v>0</v>
      </c>
      <c r="T4" s="223">
        <v>0</v>
      </c>
      <c r="U4" s="223">
        <v>-299880.89</v>
      </c>
      <c r="V4" s="223">
        <v>-31765.39</v>
      </c>
      <c r="W4" s="223">
        <v>0</v>
      </c>
      <c r="X4" s="223">
        <v>0</v>
      </c>
      <c r="Y4" s="223">
        <v>0</v>
      </c>
      <c r="Z4" s="223">
        <v>0</v>
      </c>
      <c r="AA4" s="223">
        <v>0</v>
      </c>
      <c r="AB4" s="223">
        <v>0</v>
      </c>
      <c r="AC4" s="223">
        <v>0</v>
      </c>
      <c r="AD4" s="210">
        <v>5900510.1100000003</v>
      </c>
      <c r="AE4" s="210">
        <v>25263.829999999998</v>
      </c>
      <c r="AF4" s="210">
        <v>1254997.6500000001</v>
      </c>
      <c r="AG4" s="210">
        <v>170517.66</v>
      </c>
      <c r="AH4" s="210">
        <v>638536.35</v>
      </c>
      <c r="AI4" s="210">
        <v>0</v>
      </c>
      <c r="AJ4" s="210">
        <v>91250.41</v>
      </c>
      <c r="AK4" s="210">
        <v>27605.079999999998</v>
      </c>
      <c r="AL4" s="210">
        <v>17354.599999999999</v>
      </c>
      <c r="AM4" s="210">
        <v>0</v>
      </c>
      <c r="AN4" s="210">
        <v>0</v>
      </c>
      <c r="AO4" s="210">
        <v>123424.11</v>
      </c>
      <c r="AP4" s="210">
        <v>23174.76</v>
      </c>
      <c r="AQ4" s="210">
        <v>207501.92</v>
      </c>
      <c r="AR4" s="210">
        <v>-1375.9899999999998</v>
      </c>
      <c r="AS4" s="210">
        <v>220477.56</v>
      </c>
      <c r="AT4" s="210">
        <v>38211.129999999997</v>
      </c>
      <c r="AU4" s="210">
        <v>28623.79</v>
      </c>
      <c r="AV4" s="210">
        <v>482285.04000000004</v>
      </c>
      <c r="AW4" s="394">
        <v>0</v>
      </c>
      <c r="AX4" s="210">
        <v>2995</v>
      </c>
      <c r="AY4" s="210">
        <v>0</v>
      </c>
      <c r="AZ4" s="210">
        <v>23317.23</v>
      </c>
      <c r="BA4" s="210">
        <v>62240.93</v>
      </c>
      <c r="BB4" s="210">
        <v>12199.7</v>
      </c>
      <c r="BC4" s="210">
        <v>1471.22</v>
      </c>
      <c r="BD4" s="210">
        <v>650</v>
      </c>
      <c r="BE4" s="210">
        <v>122645.05</v>
      </c>
      <c r="BF4" s="210">
        <v>66376.11</v>
      </c>
      <c r="BG4" s="210">
        <v>39096</v>
      </c>
      <c r="BH4" s="210">
        <v>0</v>
      </c>
      <c r="BI4" s="210">
        <v>88183.039999999994</v>
      </c>
      <c r="BJ4" s="210">
        <v>26051.200000000001</v>
      </c>
      <c r="BK4" s="210">
        <v>129752.46</v>
      </c>
      <c r="BL4" s="210">
        <v>80985.88</v>
      </c>
      <c r="BM4" s="210">
        <v>0</v>
      </c>
      <c r="BN4" s="210">
        <v>77392.350000000006</v>
      </c>
      <c r="BO4" s="210">
        <v>0</v>
      </c>
      <c r="BP4" s="210">
        <v>0</v>
      </c>
      <c r="BQ4" s="211">
        <v>-82964.39</v>
      </c>
      <c r="BR4" s="211">
        <v>0</v>
      </c>
      <c r="BS4" s="211">
        <v>-77392.350000000006</v>
      </c>
      <c r="BT4" s="212">
        <v>0</v>
      </c>
      <c r="BU4" s="212">
        <v>116013.22</v>
      </c>
      <c r="BV4" s="212">
        <v>0</v>
      </c>
      <c r="BW4" s="212">
        <v>0</v>
      </c>
      <c r="BX4" s="212">
        <v>4313.3999999999996</v>
      </c>
      <c r="BY4" s="212">
        <v>0</v>
      </c>
      <c r="BZ4" s="212">
        <v>0</v>
      </c>
      <c r="CA4" s="212">
        <v>40030.119999999995</v>
      </c>
      <c r="CB4" s="212">
        <v>0</v>
      </c>
      <c r="CC4" s="224">
        <v>-276050.64999999478</v>
      </c>
      <c r="CD4" s="239"/>
      <c r="CE4" s="427">
        <v>276050.64999999478</v>
      </c>
      <c r="CF4" s="427">
        <v>0</v>
      </c>
      <c r="CG4" s="427">
        <v>0</v>
      </c>
      <c r="CH4" s="427">
        <v>0</v>
      </c>
      <c r="CI4" s="427">
        <v>0</v>
      </c>
      <c r="CJ4" s="427">
        <v>0</v>
      </c>
      <c r="CK4" s="427">
        <v>276050.64999999478</v>
      </c>
    </row>
    <row r="5" spans="1:89">
      <c r="A5" s="317">
        <v>355</v>
      </c>
      <c r="B5" s="302" t="s">
        <v>228</v>
      </c>
      <c r="C5" s="209">
        <v>-756568.28999999631</v>
      </c>
      <c r="D5" s="209">
        <v>-29407</v>
      </c>
      <c r="E5" s="209">
        <v>0</v>
      </c>
      <c r="F5" s="209">
        <v>-22456.660000000018</v>
      </c>
      <c r="G5" s="209">
        <v>-648017.72</v>
      </c>
      <c r="H5" s="209">
        <v>0</v>
      </c>
      <c r="I5" s="223">
        <v>-6691166.7700000005</v>
      </c>
      <c r="J5" s="223">
        <v>0</v>
      </c>
      <c r="K5" s="223">
        <v>-444737</v>
      </c>
      <c r="L5" s="223">
        <v>0</v>
      </c>
      <c r="M5" s="223">
        <v>-370047</v>
      </c>
      <c r="N5" s="223">
        <v>-8303.59</v>
      </c>
      <c r="O5" s="223">
        <v>-75300</v>
      </c>
      <c r="P5" s="223">
        <v>0</v>
      </c>
      <c r="Q5" s="223">
        <v>-87960.03</v>
      </c>
      <c r="R5" s="223">
        <v>-191169.09</v>
      </c>
      <c r="S5" s="223">
        <v>0</v>
      </c>
      <c r="T5" s="223">
        <v>0</v>
      </c>
      <c r="U5" s="223">
        <v>-165042.96</v>
      </c>
      <c r="V5" s="223">
        <v>-20721.310000000001</v>
      </c>
      <c r="W5" s="223">
        <v>0</v>
      </c>
      <c r="X5" s="223">
        <v>0</v>
      </c>
      <c r="Y5" s="223">
        <v>0</v>
      </c>
      <c r="Z5" s="223">
        <v>0</v>
      </c>
      <c r="AA5" s="223">
        <v>0</v>
      </c>
      <c r="AB5" s="223">
        <v>0</v>
      </c>
      <c r="AC5" s="223">
        <v>0</v>
      </c>
      <c r="AD5" s="210">
        <v>4527007.9400000004</v>
      </c>
      <c r="AE5" s="210">
        <v>51255.78</v>
      </c>
      <c r="AF5" s="210">
        <v>1157431.29</v>
      </c>
      <c r="AG5" s="210">
        <v>314950.22000000003</v>
      </c>
      <c r="AH5" s="210">
        <v>496099.11</v>
      </c>
      <c r="AI5" s="210">
        <v>150747.47999999998</v>
      </c>
      <c r="AJ5" s="210">
        <v>1684.77</v>
      </c>
      <c r="AK5" s="210">
        <v>43085.2</v>
      </c>
      <c r="AL5" s="210">
        <v>9373.2900000000009</v>
      </c>
      <c r="AM5" s="210">
        <v>0</v>
      </c>
      <c r="AN5" s="210">
        <v>0</v>
      </c>
      <c r="AO5" s="210">
        <v>70456.61</v>
      </c>
      <c r="AP5" s="210">
        <v>38660.660000000003</v>
      </c>
      <c r="AQ5" s="210">
        <v>9184.51</v>
      </c>
      <c r="AR5" s="210">
        <v>11210.96</v>
      </c>
      <c r="AS5" s="210">
        <v>138210.62</v>
      </c>
      <c r="AT5" s="210">
        <v>38000.21</v>
      </c>
      <c r="AU5" s="210">
        <v>23365.370000000003</v>
      </c>
      <c r="AV5" s="210">
        <v>486922.8</v>
      </c>
      <c r="AW5" s="394">
        <v>0</v>
      </c>
      <c r="AX5" s="210">
        <v>6577.5</v>
      </c>
      <c r="AY5" s="210">
        <v>0</v>
      </c>
      <c r="AZ5" s="210">
        <v>2992.21</v>
      </c>
      <c r="BA5" s="210">
        <v>39124.36</v>
      </c>
      <c r="BB5" s="210">
        <v>971.31</v>
      </c>
      <c r="BC5" s="210">
        <v>8999.5499999999993</v>
      </c>
      <c r="BD5" s="210">
        <v>128570.98</v>
      </c>
      <c r="BE5" s="210">
        <v>93011.91</v>
      </c>
      <c r="BF5" s="210">
        <v>21458.959999999999</v>
      </c>
      <c r="BG5" s="210">
        <v>33508.800000000003</v>
      </c>
      <c r="BH5" s="210">
        <v>0</v>
      </c>
      <c r="BI5" s="210">
        <v>149364.14000000001</v>
      </c>
      <c r="BJ5" s="210">
        <v>1880</v>
      </c>
      <c r="BK5" s="210">
        <v>10572.5</v>
      </c>
      <c r="BL5" s="210">
        <v>68204.239999999991</v>
      </c>
      <c r="BM5" s="210">
        <v>0</v>
      </c>
      <c r="BN5" s="210">
        <v>0</v>
      </c>
      <c r="BO5" s="210">
        <v>0</v>
      </c>
      <c r="BP5" s="210">
        <v>0</v>
      </c>
      <c r="BQ5" s="211">
        <v>-19001.88</v>
      </c>
      <c r="BR5" s="211">
        <v>-6322500</v>
      </c>
      <c r="BS5" s="211">
        <v>0</v>
      </c>
      <c r="BT5" s="212">
        <v>9261.6</v>
      </c>
      <c r="BU5" s="212">
        <v>3454361.91</v>
      </c>
      <c r="BV5" s="212">
        <v>0</v>
      </c>
      <c r="BW5" s="212">
        <v>0</v>
      </c>
      <c r="BX5" s="212">
        <v>0</v>
      </c>
      <c r="BY5" s="212">
        <v>0</v>
      </c>
      <c r="BZ5" s="212">
        <v>0</v>
      </c>
      <c r="CA5" s="212">
        <v>0</v>
      </c>
      <c r="CB5" s="212">
        <v>0</v>
      </c>
      <c r="CC5" s="224">
        <v>-4255892.5099999942</v>
      </c>
      <c r="CD5" s="213"/>
      <c r="CE5" s="427">
        <v>579995.75999999512</v>
      </c>
      <c r="CF5" s="427">
        <v>127544</v>
      </c>
      <c r="CG5" s="427">
        <v>0</v>
      </c>
      <c r="CH5" s="427">
        <v>41458.539999999572</v>
      </c>
      <c r="CI5" s="427">
        <v>3506894.21</v>
      </c>
      <c r="CJ5" s="427">
        <v>0</v>
      </c>
      <c r="CK5" s="427">
        <v>4255892.5099999942</v>
      </c>
    </row>
    <row r="6" spans="1:89">
      <c r="A6" s="317">
        <v>373</v>
      </c>
      <c r="B6" s="302" t="s">
        <v>283</v>
      </c>
      <c r="C6" s="209">
        <v>-899174.22000000079</v>
      </c>
      <c r="D6" s="209">
        <v>-236223.08</v>
      </c>
      <c r="E6" s="209">
        <v>0</v>
      </c>
      <c r="F6" s="209">
        <v>1.4551915228366852E-11</v>
      </c>
      <c r="G6" s="209">
        <v>1.0186340659856796E-10</v>
      </c>
      <c r="H6" s="209">
        <v>0</v>
      </c>
      <c r="I6" s="223">
        <v>-5225815.1399999997</v>
      </c>
      <c r="J6" s="223">
        <v>0</v>
      </c>
      <c r="K6" s="223">
        <v>-483820</v>
      </c>
      <c r="L6" s="223">
        <v>0</v>
      </c>
      <c r="M6" s="223">
        <v>-221324.32</v>
      </c>
      <c r="N6" s="223">
        <v>0</v>
      </c>
      <c r="O6" s="223">
        <v>-44105.06</v>
      </c>
      <c r="P6" s="223">
        <v>-7135</v>
      </c>
      <c r="Q6" s="223">
        <v>-16200.17</v>
      </c>
      <c r="R6" s="223">
        <v>0</v>
      </c>
      <c r="S6" s="223">
        <v>0</v>
      </c>
      <c r="T6" s="223">
        <v>0</v>
      </c>
      <c r="U6" s="223">
        <v>-105981.31</v>
      </c>
      <c r="V6" s="223">
        <v>0</v>
      </c>
      <c r="W6" s="223">
        <v>0</v>
      </c>
      <c r="X6" s="223">
        <v>0</v>
      </c>
      <c r="Y6" s="223">
        <v>0</v>
      </c>
      <c r="Z6" s="223">
        <v>0</v>
      </c>
      <c r="AA6" s="223">
        <v>0</v>
      </c>
      <c r="AB6" s="223">
        <v>0</v>
      </c>
      <c r="AC6" s="223">
        <v>0</v>
      </c>
      <c r="AD6" s="210">
        <v>3130770.47</v>
      </c>
      <c r="AE6" s="210">
        <v>36968.019999999997</v>
      </c>
      <c r="AF6" s="210">
        <v>1025301.45</v>
      </c>
      <c r="AG6" s="210">
        <v>96188.200000000012</v>
      </c>
      <c r="AH6" s="210">
        <v>382565.2</v>
      </c>
      <c r="AI6" s="210">
        <v>0</v>
      </c>
      <c r="AJ6" s="210">
        <v>21653.460000000003</v>
      </c>
      <c r="AK6" s="210">
        <v>16551.600000000002</v>
      </c>
      <c r="AL6" s="210">
        <v>14063.43</v>
      </c>
      <c r="AM6" s="210">
        <v>0</v>
      </c>
      <c r="AN6" s="210">
        <v>553.6</v>
      </c>
      <c r="AO6" s="210">
        <v>94304.76</v>
      </c>
      <c r="AP6" s="210">
        <v>13958.96</v>
      </c>
      <c r="AQ6" s="210">
        <v>91702.07</v>
      </c>
      <c r="AR6" s="210">
        <v>1404.28</v>
      </c>
      <c r="AS6" s="210">
        <v>150400.57</v>
      </c>
      <c r="AT6" s="210">
        <v>24589.53</v>
      </c>
      <c r="AU6" s="210">
        <v>29805.010000000002</v>
      </c>
      <c r="AV6" s="210">
        <v>344673.94</v>
      </c>
      <c r="AW6" s="394">
        <v>0</v>
      </c>
      <c r="AX6" s="210">
        <v>18976.3</v>
      </c>
      <c r="AY6" s="210">
        <v>32936.58</v>
      </c>
      <c r="AZ6" s="210">
        <v>6335.9</v>
      </c>
      <c r="BA6" s="210">
        <v>55716.07</v>
      </c>
      <c r="BB6" s="210">
        <v>45321.94</v>
      </c>
      <c r="BC6" s="210">
        <v>17221.3</v>
      </c>
      <c r="BD6" s="210">
        <v>23058.7</v>
      </c>
      <c r="BE6" s="210">
        <v>39546.550000000003</v>
      </c>
      <c r="BF6" s="210">
        <v>34537.58</v>
      </c>
      <c r="BG6" s="210">
        <v>27640.799999999999</v>
      </c>
      <c r="BH6" s="210">
        <v>0</v>
      </c>
      <c r="BI6" s="210">
        <v>101052.87000000001</v>
      </c>
      <c r="BJ6" s="210">
        <v>141484.60999999999</v>
      </c>
      <c r="BK6" s="210">
        <v>189247.18</v>
      </c>
      <c r="BL6" s="210">
        <v>45118.500000000007</v>
      </c>
      <c r="BM6" s="210">
        <v>0</v>
      </c>
      <c r="BN6" s="210">
        <v>9280.5400000000009</v>
      </c>
      <c r="BO6" s="210">
        <v>0</v>
      </c>
      <c r="BP6" s="210">
        <v>0</v>
      </c>
      <c r="BQ6" s="211">
        <v>-16234.38</v>
      </c>
      <c r="BR6" s="211">
        <v>0</v>
      </c>
      <c r="BS6" s="211">
        <v>-9280.5400000000009</v>
      </c>
      <c r="BT6" s="212">
        <v>0</v>
      </c>
      <c r="BU6" s="212">
        <v>9280.5400000000009</v>
      </c>
      <c r="BV6" s="212">
        <v>0</v>
      </c>
      <c r="BW6" s="212">
        <v>0</v>
      </c>
      <c r="BX6" s="212">
        <v>0</v>
      </c>
      <c r="BY6" s="212">
        <v>0</v>
      </c>
      <c r="BZ6" s="212">
        <v>0</v>
      </c>
      <c r="CA6" s="212">
        <v>0</v>
      </c>
      <c r="CB6" s="212">
        <v>0</v>
      </c>
      <c r="CC6" s="224">
        <v>-993082.7099999981</v>
      </c>
      <c r="CD6" s="213"/>
      <c r="CE6" s="427">
        <v>813882.27</v>
      </c>
      <c r="CF6" s="427">
        <v>162966.06</v>
      </c>
      <c r="CG6" s="427">
        <v>0</v>
      </c>
      <c r="CH6" s="427">
        <v>16234.379999999881</v>
      </c>
      <c r="CI6" s="427">
        <v>0</v>
      </c>
      <c r="CJ6" s="427">
        <v>0</v>
      </c>
      <c r="CK6" s="427">
        <v>993082.71</v>
      </c>
    </row>
    <row r="7" spans="1:89">
      <c r="A7" s="317">
        <v>374</v>
      </c>
      <c r="B7" s="302" t="s">
        <v>685</v>
      </c>
      <c r="C7" s="209">
        <v>-520342.0800000052</v>
      </c>
      <c r="D7" s="209">
        <v>-28263.77</v>
      </c>
      <c r="E7" s="209">
        <v>0</v>
      </c>
      <c r="F7" s="209">
        <v>-33032.80000000001</v>
      </c>
      <c r="G7" s="209">
        <v>-169808.23999999996</v>
      </c>
      <c r="H7" s="209">
        <v>0</v>
      </c>
      <c r="I7" s="223">
        <v>-6764672.2300000004</v>
      </c>
      <c r="J7" s="223">
        <v>-710833.3</v>
      </c>
      <c r="K7" s="223">
        <v>-239947</v>
      </c>
      <c r="L7" s="223">
        <v>0</v>
      </c>
      <c r="M7" s="223">
        <v>-299602</v>
      </c>
      <c r="N7" s="223">
        <v>-5676</v>
      </c>
      <c r="O7" s="223">
        <v>-13468.15</v>
      </c>
      <c r="P7" s="223">
        <v>-120807.74</v>
      </c>
      <c r="Q7" s="223">
        <v>-18205.22</v>
      </c>
      <c r="R7" s="223">
        <v>0</v>
      </c>
      <c r="S7" s="223">
        <v>0</v>
      </c>
      <c r="T7" s="223">
        <v>0</v>
      </c>
      <c r="U7" s="223">
        <v>0</v>
      </c>
      <c r="V7" s="223">
        <v>-450</v>
      </c>
      <c r="W7" s="223">
        <v>0</v>
      </c>
      <c r="X7" s="223">
        <v>0</v>
      </c>
      <c r="Y7" s="223">
        <v>0</v>
      </c>
      <c r="Z7" s="223">
        <v>0</v>
      </c>
      <c r="AA7" s="223">
        <v>0</v>
      </c>
      <c r="AB7" s="223">
        <v>0</v>
      </c>
      <c r="AC7" s="223">
        <v>0</v>
      </c>
      <c r="AD7" s="210">
        <v>4689725.2700000005</v>
      </c>
      <c r="AE7" s="210">
        <v>28552.33</v>
      </c>
      <c r="AF7" s="210">
        <v>1101785.44</v>
      </c>
      <c r="AG7" s="210">
        <v>258389.15999999997</v>
      </c>
      <c r="AH7" s="210">
        <v>424931.68</v>
      </c>
      <c r="AI7" s="210">
        <v>0</v>
      </c>
      <c r="AJ7" s="210">
        <v>45015.95</v>
      </c>
      <c r="AK7" s="210">
        <v>33798.82</v>
      </c>
      <c r="AL7" s="210">
        <v>17236.34</v>
      </c>
      <c r="AM7" s="210">
        <v>3205.2</v>
      </c>
      <c r="AN7" s="210">
        <v>0</v>
      </c>
      <c r="AO7" s="210">
        <v>105148.67</v>
      </c>
      <c r="AP7" s="210">
        <v>9968.65</v>
      </c>
      <c r="AQ7" s="210">
        <v>18105.91</v>
      </c>
      <c r="AR7" s="210">
        <v>29465.83</v>
      </c>
      <c r="AS7" s="210">
        <v>211653.32</v>
      </c>
      <c r="AT7" s="210">
        <v>144690</v>
      </c>
      <c r="AU7" s="210">
        <v>18348.7</v>
      </c>
      <c r="AV7" s="210">
        <v>170561.34000000003</v>
      </c>
      <c r="AW7" s="394">
        <v>0</v>
      </c>
      <c r="AX7" s="210">
        <v>14823.55</v>
      </c>
      <c r="AY7" s="210">
        <v>3330</v>
      </c>
      <c r="AZ7" s="210">
        <v>6288.1</v>
      </c>
      <c r="BA7" s="210">
        <v>21844.06</v>
      </c>
      <c r="BB7" s="210">
        <v>34633.75</v>
      </c>
      <c r="BC7" s="210">
        <v>21192.11</v>
      </c>
      <c r="BD7" s="210">
        <v>3713.4</v>
      </c>
      <c r="BE7" s="210">
        <v>122376.57</v>
      </c>
      <c r="BF7" s="210">
        <v>27375.000000000004</v>
      </c>
      <c r="BG7" s="210">
        <v>39662.800000000003</v>
      </c>
      <c r="BH7" s="210">
        <v>0</v>
      </c>
      <c r="BI7" s="210">
        <v>91840.2</v>
      </c>
      <c r="BJ7" s="210">
        <v>127504.26</v>
      </c>
      <c r="BK7" s="210">
        <v>172631.94</v>
      </c>
      <c r="BL7" s="210">
        <v>51886.3</v>
      </c>
      <c r="BM7" s="210">
        <v>0</v>
      </c>
      <c r="BN7" s="210">
        <v>79000</v>
      </c>
      <c r="BO7" s="210">
        <v>0</v>
      </c>
      <c r="BP7" s="210">
        <v>0</v>
      </c>
      <c r="BQ7" s="211">
        <v>-21479.69</v>
      </c>
      <c r="BR7" s="211">
        <v>-820161</v>
      </c>
      <c r="BS7" s="211">
        <v>-79000</v>
      </c>
      <c r="BT7" s="212">
        <v>0</v>
      </c>
      <c r="BU7" s="212">
        <v>1010339.22</v>
      </c>
      <c r="BV7" s="212">
        <v>0</v>
      </c>
      <c r="BW7" s="212">
        <v>0</v>
      </c>
      <c r="BX7" s="212">
        <v>0</v>
      </c>
      <c r="BY7" s="212">
        <v>0</v>
      </c>
      <c r="BZ7" s="212">
        <v>0</v>
      </c>
      <c r="CA7" s="212">
        <v>0</v>
      </c>
      <c r="CB7" s="212">
        <v>0</v>
      </c>
      <c r="CC7" s="224">
        <v>-706725.35000000359</v>
      </c>
      <c r="CD7" s="213"/>
      <c r="CE7" s="427">
        <v>569250.46000000543</v>
      </c>
      <c r="CF7" s="427">
        <v>24332.38</v>
      </c>
      <c r="CG7" s="427">
        <v>0</v>
      </c>
      <c r="CH7" s="427">
        <v>108777.01999999995</v>
      </c>
      <c r="CI7" s="427">
        <v>4365.49</v>
      </c>
      <c r="CJ7" s="427">
        <v>0</v>
      </c>
      <c r="CK7" s="427">
        <v>706725.35000000533</v>
      </c>
    </row>
    <row r="8" spans="1:89">
      <c r="A8" s="317">
        <v>532</v>
      </c>
      <c r="B8" s="302" t="s">
        <v>686</v>
      </c>
      <c r="C8" s="209">
        <v>16717.650000000256</v>
      </c>
      <c r="D8" s="209">
        <v>0</v>
      </c>
      <c r="E8" s="209">
        <v>0</v>
      </c>
      <c r="F8" s="209">
        <v>-1.8189894035458565E-12</v>
      </c>
      <c r="G8" s="209">
        <v>0</v>
      </c>
      <c r="H8" s="209">
        <v>0</v>
      </c>
      <c r="I8" s="223">
        <v>-528936.6</v>
      </c>
      <c r="J8" s="223">
        <v>0</v>
      </c>
      <c r="K8" s="223">
        <v>-8831</v>
      </c>
      <c r="L8" s="223">
        <v>0</v>
      </c>
      <c r="M8" s="223">
        <v>-19645</v>
      </c>
      <c r="N8" s="223">
        <v>-24450</v>
      </c>
      <c r="O8" s="223">
        <v>-3171</v>
      </c>
      <c r="P8" s="223">
        <v>0</v>
      </c>
      <c r="Q8" s="223">
        <v>-43455.01</v>
      </c>
      <c r="R8" s="223">
        <v>-114.59</v>
      </c>
      <c r="S8" s="223">
        <v>0</v>
      </c>
      <c r="T8" s="223">
        <v>0</v>
      </c>
      <c r="U8" s="223">
        <v>-5626.74</v>
      </c>
      <c r="V8" s="223">
        <v>-6104.61</v>
      </c>
      <c r="W8" s="223">
        <v>0</v>
      </c>
      <c r="X8" s="223">
        <v>-24227.21</v>
      </c>
      <c r="Y8" s="223">
        <v>-15487.12</v>
      </c>
      <c r="Z8" s="223">
        <v>0</v>
      </c>
      <c r="AA8" s="223">
        <v>0</v>
      </c>
      <c r="AB8" s="223">
        <v>0</v>
      </c>
      <c r="AC8" s="223">
        <v>0</v>
      </c>
      <c r="AD8" s="210">
        <v>338361.7</v>
      </c>
      <c r="AE8" s="210">
        <v>924.19</v>
      </c>
      <c r="AF8" s="210">
        <v>76214.92</v>
      </c>
      <c r="AG8" s="210">
        <v>0</v>
      </c>
      <c r="AH8" s="210">
        <v>27701.18</v>
      </c>
      <c r="AI8" s="210">
        <v>0</v>
      </c>
      <c r="AJ8" s="210">
        <v>13539.9</v>
      </c>
      <c r="AK8" s="210">
        <v>311.45</v>
      </c>
      <c r="AL8" s="210">
        <v>1791.5</v>
      </c>
      <c r="AM8" s="210">
        <v>3944.78</v>
      </c>
      <c r="AN8" s="210">
        <v>0</v>
      </c>
      <c r="AO8" s="210">
        <v>14523.6</v>
      </c>
      <c r="AP8" s="210">
        <v>4716.57</v>
      </c>
      <c r="AQ8" s="210">
        <v>23217.040000000001</v>
      </c>
      <c r="AR8" s="210">
        <v>2326.14</v>
      </c>
      <c r="AS8" s="210">
        <v>10450.780000000001</v>
      </c>
      <c r="AT8" s="210">
        <v>1752</v>
      </c>
      <c r="AU8" s="210">
        <v>3337.29</v>
      </c>
      <c r="AV8" s="210">
        <v>26368.95</v>
      </c>
      <c r="AW8" s="394">
        <v>0</v>
      </c>
      <c r="AX8" s="210">
        <v>2007.47</v>
      </c>
      <c r="AY8" s="210">
        <v>0</v>
      </c>
      <c r="AZ8" s="210">
        <v>0</v>
      </c>
      <c r="BA8" s="210">
        <v>0</v>
      </c>
      <c r="BB8" s="210">
        <v>2508.5</v>
      </c>
      <c r="BC8" s="210">
        <v>0</v>
      </c>
      <c r="BD8" s="210">
        <v>5736.5</v>
      </c>
      <c r="BE8" s="210">
        <v>0</v>
      </c>
      <c r="BF8" s="210">
        <v>3171.7200000000003</v>
      </c>
      <c r="BG8" s="210">
        <v>3621.4</v>
      </c>
      <c r="BH8" s="210">
        <v>0</v>
      </c>
      <c r="BI8" s="210">
        <v>18575.34</v>
      </c>
      <c r="BJ8" s="210">
        <v>3803</v>
      </c>
      <c r="BK8" s="210">
        <v>12009.5</v>
      </c>
      <c r="BL8" s="210">
        <v>35282.449999999997</v>
      </c>
      <c r="BM8" s="210">
        <v>0</v>
      </c>
      <c r="BN8" s="210">
        <v>0</v>
      </c>
      <c r="BO8" s="210">
        <v>19874</v>
      </c>
      <c r="BP8" s="210">
        <v>19840.330000000002</v>
      </c>
      <c r="BQ8" s="211">
        <v>-4821.25</v>
      </c>
      <c r="BR8" s="211">
        <v>0</v>
      </c>
      <c r="BS8" s="211">
        <v>0</v>
      </c>
      <c r="BT8" s="212">
        <v>0</v>
      </c>
      <c r="BU8" s="212">
        <v>0</v>
      </c>
      <c r="BV8" s="212">
        <v>0</v>
      </c>
      <c r="BW8" s="212">
        <v>0</v>
      </c>
      <c r="BX8" s="212">
        <v>993</v>
      </c>
      <c r="BY8" s="212">
        <v>0</v>
      </c>
      <c r="BZ8" s="212">
        <v>0</v>
      </c>
      <c r="CA8" s="212">
        <v>0</v>
      </c>
      <c r="CB8" s="212">
        <v>0</v>
      </c>
      <c r="CC8" s="224">
        <v>8752.7200000002031</v>
      </c>
      <c r="CD8" s="213"/>
      <c r="CE8" s="427">
        <v>-12580.970000000438</v>
      </c>
      <c r="CF8" s="427">
        <v>0</v>
      </c>
      <c r="CG8" s="427">
        <v>0</v>
      </c>
      <c r="CH8" s="427">
        <v>3828.2500000000018</v>
      </c>
      <c r="CI8" s="427">
        <v>0</v>
      </c>
      <c r="CJ8" s="427">
        <v>0</v>
      </c>
      <c r="CK8" s="427">
        <v>-8752.7200000004359</v>
      </c>
    </row>
    <row r="9" spans="1:89">
      <c r="A9" s="317">
        <v>554</v>
      </c>
      <c r="B9" s="302" t="s">
        <v>687</v>
      </c>
      <c r="C9" s="209">
        <v>-54257.739999999103</v>
      </c>
      <c r="D9" s="209">
        <v>-17632.05</v>
      </c>
      <c r="E9" s="209">
        <v>0</v>
      </c>
      <c r="F9" s="209">
        <v>-1382.2200000000084</v>
      </c>
      <c r="G9" s="209">
        <v>0</v>
      </c>
      <c r="H9" s="209">
        <v>0</v>
      </c>
      <c r="I9" s="223">
        <v>-1862053.44</v>
      </c>
      <c r="J9" s="223">
        <v>0</v>
      </c>
      <c r="K9" s="223">
        <v>-216920</v>
      </c>
      <c r="L9" s="223">
        <v>0</v>
      </c>
      <c r="M9" s="223">
        <v>-95774.2</v>
      </c>
      <c r="N9" s="223">
        <v>-64839.29</v>
      </c>
      <c r="O9" s="223">
        <v>-4303.5</v>
      </c>
      <c r="P9" s="223">
        <v>0</v>
      </c>
      <c r="Q9" s="223">
        <v>-109591.09000000001</v>
      </c>
      <c r="R9" s="223">
        <v>0</v>
      </c>
      <c r="S9" s="223">
        <v>0</v>
      </c>
      <c r="T9" s="223">
        <v>0</v>
      </c>
      <c r="U9" s="223">
        <v>-46168.37</v>
      </c>
      <c r="V9" s="223">
        <v>-4112.3100000000004</v>
      </c>
      <c r="W9" s="223">
        <v>0</v>
      </c>
      <c r="X9" s="223">
        <v>0</v>
      </c>
      <c r="Y9" s="223">
        <v>0</v>
      </c>
      <c r="Z9" s="223">
        <v>0</v>
      </c>
      <c r="AA9" s="223">
        <v>0</v>
      </c>
      <c r="AB9" s="223">
        <v>0</v>
      </c>
      <c r="AC9" s="223">
        <v>0</v>
      </c>
      <c r="AD9" s="210">
        <v>1055717.67</v>
      </c>
      <c r="AE9" s="210">
        <v>4796.54</v>
      </c>
      <c r="AF9" s="210">
        <v>582028.59000000008</v>
      </c>
      <c r="AG9" s="210">
        <v>52151.49</v>
      </c>
      <c r="AH9" s="210">
        <v>111029.48</v>
      </c>
      <c r="AI9" s="210">
        <v>0</v>
      </c>
      <c r="AJ9" s="210">
        <v>154295.06</v>
      </c>
      <c r="AK9" s="210">
        <v>9638.5400000000009</v>
      </c>
      <c r="AL9" s="210">
        <v>9738.9500000000007</v>
      </c>
      <c r="AM9" s="210">
        <v>1085.8</v>
      </c>
      <c r="AN9" s="210">
        <v>0</v>
      </c>
      <c r="AO9" s="210">
        <v>18679.670000000002</v>
      </c>
      <c r="AP9" s="210">
        <v>3886.42</v>
      </c>
      <c r="AQ9" s="210">
        <v>3640.22</v>
      </c>
      <c r="AR9" s="210">
        <v>3786.41</v>
      </c>
      <c r="AS9" s="210">
        <v>31580.3</v>
      </c>
      <c r="AT9" s="210">
        <v>34676.25</v>
      </c>
      <c r="AU9" s="210">
        <v>6310.5599999999995</v>
      </c>
      <c r="AV9" s="210">
        <v>107033.91</v>
      </c>
      <c r="AW9" s="394">
        <v>0</v>
      </c>
      <c r="AX9" s="210">
        <v>3500</v>
      </c>
      <c r="AY9" s="210">
        <v>0</v>
      </c>
      <c r="AZ9" s="210">
        <v>4475.1499999999996</v>
      </c>
      <c r="BA9" s="210">
        <v>10344.040000000001</v>
      </c>
      <c r="BB9" s="210">
        <v>12472.49</v>
      </c>
      <c r="BC9" s="210">
        <v>117</v>
      </c>
      <c r="BD9" s="210">
        <v>6910</v>
      </c>
      <c r="BE9" s="210">
        <v>0</v>
      </c>
      <c r="BF9" s="210">
        <v>3495.03</v>
      </c>
      <c r="BG9" s="210">
        <v>16942.04</v>
      </c>
      <c r="BH9" s="210">
        <v>0</v>
      </c>
      <c r="BI9" s="210">
        <v>70304.03</v>
      </c>
      <c r="BJ9" s="210">
        <v>91089.42</v>
      </c>
      <c r="BK9" s="210">
        <v>48644.46</v>
      </c>
      <c r="BL9" s="210">
        <v>22237.34</v>
      </c>
      <c r="BM9" s="210">
        <v>0</v>
      </c>
      <c r="BN9" s="210">
        <v>0</v>
      </c>
      <c r="BO9" s="210">
        <v>0</v>
      </c>
      <c r="BP9" s="210">
        <v>0</v>
      </c>
      <c r="BQ9" s="211">
        <v>-10718.38</v>
      </c>
      <c r="BR9" s="211">
        <v>0</v>
      </c>
      <c r="BS9" s="211">
        <v>0</v>
      </c>
      <c r="BT9" s="212">
        <v>0</v>
      </c>
      <c r="BU9" s="212">
        <v>10250.6</v>
      </c>
      <c r="BV9" s="212">
        <v>0</v>
      </c>
      <c r="BW9" s="212">
        <v>0</v>
      </c>
      <c r="BX9" s="212">
        <v>0</v>
      </c>
      <c r="BY9" s="212">
        <v>0</v>
      </c>
      <c r="BZ9" s="212">
        <v>0</v>
      </c>
      <c r="CA9" s="212">
        <v>1850</v>
      </c>
      <c r="CB9" s="212">
        <v>0</v>
      </c>
      <c r="CC9" s="224">
        <v>4954.8700000001118</v>
      </c>
      <c r="CD9" s="213"/>
      <c r="CE9" s="427">
        <v>-7723.350000000577</v>
      </c>
      <c r="CF9" s="427">
        <v>2768.48</v>
      </c>
      <c r="CG9" s="427">
        <v>0</v>
      </c>
      <c r="CH9" s="427">
        <v>7.2759576141834259E-12</v>
      </c>
      <c r="CI9" s="427">
        <v>0</v>
      </c>
      <c r="CJ9" s="427">
        <v>0</v>
      </c>
      <c r="CK9" s="427">
        <v>-4954.8700000005701</v>
      </c>
    </row>
    <row r="10" spans="1:89">
      <c r="A10" s="317">
        <v>591</v>
      </c>
      <c r="B10" s="302" t="s">
        <v>688</v>
      </c>
      <c r="C10" s="209">
        <v>-70347.289999998175</v>
      </c>
      <c r="D10" s="209">
        <v>0</v>
      </c>
      <c r="E10" s="209">
        <v>0</v>
      </c>
      <c r="F10" s="209">
        <v>0</v>
      </c>
      <c r="G10" s="209">
        <v>0</v>
      </c>
      <c r="H10" s="209">
        <v>0</v>
      </c>
      <c r="I10" s="223">
        <v>-1070382.04</v>
      </c>
      <c r="J10" s="223">
        <v>0</v>
      </c>
      <c r="K10" s="223">
        <v>-22433</v>
      </c>
      <c r="L10" s="223">
        <v>0</v>
      </c>
      <c r="M10" s="223">
        <v>-22575</v>
      </c>
      <c r="N10" s="223">
        <v>-48258.93</v>
      </c>
      <c r="O10" s="223">
        <v>-4785.82</v>
      </c>
      <c r="P10" s="223">
        <v>-7865</v>
      </c>
      <c r="Q10" s="223">
        <v>-7382.13</v>
      </c>
      <c r="R10" s="223">
        <v>173.37</v>
      </c>
      <c r="S10" s="223">
        <v>0</v>
      </c>
      <c r="T10" s="223">
        <v>0</v>
      </c>
      <c r="U10" s="223">
        <v>-40911.86</v>
      </c>
      <c r="V10" s="223">
        <v>-7192.73</v>
      </c>
      <c r="W10" s="223">
        <v>0</v>
      </c>
      <c r="X10" s="223">
        <v>0</v>
      </c>
      <c r="Y10" s="223">
        <v>0</v>
      </c>
      <c r="Z10" s="223">
        <v>0</v>
      </c>
      <c r="AA10" s="223">
        <v>0</v>
      </c>
      <c r="AB10" s="223">
        <v>0</v>
      </c>
      <c r="AC10" s="223">
        <v>0</v>
      </c>
      <c r="AD10" s="210">
        <v>672673.2300000001</v>
      </c>
      <c r="AE10" s="210">
        <v>15775.68</v>
      </c>
      <c r="AF10" s="210">
        <v>162732.06</v>
      </c>
      <c r="AG10" s="210">
        <v>43331.61</v>
      </c>
      <c r="AH10" s="210">
        <v>63056.610000000008</v>
      </c>
      <c r="AI10" s="210">
        <v>0</v>
      </c>
      <c r="AJ10" s="210">
        <v>22623.19</v>
      </c>
      <c r="AK10" s="210">
        <v>391.23</v>
      </c>
      <c r="AL10" s="210">
        <v>4584.17</v>
      </c>
      <c r="AM10" s="210">
        <v>631.35</v>
      </c>
      <c r="AN10" s="210">
        <v>0</v>
      </c>
      <c r="AO10" s="210">
        <v>19362.349999999999</v>
      </c>
      <c r="AP10" s="210">
        <v>7795.15</v>
      </c>
      <c r="AQ10" s="210">
        <v>3106.84</v>
      </c>
      <c r="AR10" s="210">
        <v>3110.16</v>
      </c>
      <c r="AS10" s="210">
        <v>11766.470000000001</v>
      </c>
      <c r="AT10" s="210">
        <v>3493</v>
      </c>
      <c r="AU10" s="210">
        <v>3323.04</v>
      </c>
      <c r="AV10" s="210">
        <v>69523.839999999997</v>
      </c>
      <c r="AW10" s="394">
        <v>0</v>
      </c>
      <c r="AX10" s="210">
        <v>2583.8000000000002</v>
      </c>
      <c r="AY10" s="210">
        <v>0</v>
      </c>
      <c r="AZ10" s="210">
        <v>298</v>
      </c>
      <c r="BA10" s="210">
        <v>3515.69</v>
      </c>
      <c r="BB10" s="210">
        <v>-6006</v>
      </c>
      <c r="BC10" s="210">
        <v>655</v>
      </c>
      <c r="BD10" s="210">
        <v>7068.01</v>
      </c>
      <c r="BE10" s="210">
        <v>0</v>
      </c>
      <c r="BF10" s="210">
        <v>4872.93</v>
      </c>
      <c r="BG10" s="210">
        <v>7646.33</v>
      </c>
      <c r="BH10" s="210">
        <v>0</v>
      </c>
      <c r="BI10" s="210">
        <v>38931.369999999995</v>
      </c>
      <c r="BJ10" s="210">
        <v>0</v>
      </c>
      <c r="BK10" s="210">
        <v>19625</v>
      </c>
      <c r="BL10" s="210">
        <v>17297.68</v>
      </c>
      <c r="BM10" s="210">
        <v>0</v>
      </c>
      <c r="BN10" s="210">
        <v>1258.8</v>
      </c>
      <c r="BO10" s="210">
        <v>0</v>
      </c>
      <c r="BP10" s="210">
        <v>0</v>
      </c>
      <c r="BQ10" s="211">
        <v>-13861.8</v>
      </c>
      <c r="BR10" s="211">
        <v>0</v>
      </c>
      <c r="BS10" s="211">
        <v>0</v>
      </c>
      <c r="BT10" s="212">
        <v>0</v>
      </c>
      <c r="BU10" s="212">
        <v>13861.8</v>
      </c>
      <c r="BV10" s="212">
        <v>0</v>
      </c>
      <c r="BW10" s="212">
        <v>0</v>
      </c>
      <c r="BX10" s="212">
        <v>0</v>
      </c>
      <c r="BY10" s="212">
        <v>0</v>
      </c>
      <c r="BZ10" s="212">
        <v>0</v>
      </c>
      <c r="CA10" s="212">
        <v>0</v>
      </c>
      <c r="CB10" s="212">
        <v>0</v>
      </c>
      <c r="CC10" s="224">
        <v>-96933.839999997756</v>
      </c>
      <c r="CD10" s="213"/>
      <c r="CE10" s="427">
        <v>76727.949999998222</v>
      </c>
      <c r="CF10" s="427">
        <v>20205.89</v>
      </c>
      <c r="CG10" s="427">
        <v>0</v>
      </c>
      <c r="CH10" s="427">
        <v>0</v>
      </c>
      <c r="CI10" s="427">
        <v>0</v>
      </c>
      <c r="CJ10" s="427">
        <v>0</v>
      </c>
      <c r="CK10" s="427">
        <v>96933.839999998221</v>
      </c>
    </row>
    <row r="11" spans="1:89">
      <c r="A11" s="317">
        <v>604</v>
      </c>
      <c r="B11" s="302" t="s">
        <v>689</v>
      </c>
      <c r="C11" s="209">
        <v>-399480.94999999972</v>
      </c>
      <c r="D11" s="209">
        <v>0</v>
      </c>
      <c r="E11" s="209">
        <v>0</v>
      </c>
      <c r="F11" s="209">
        <v>0</v>
      </c>
      <c r="G11" s="209">
        <v>-1.1368683772161603E-13</v>
      </c>
      <c r="H11" s="209">
        <v>0</v>
      </c>
      <c r="I11" s="223">
        <v>-2143721.2000000002</v>
      </c>
      <c r="J11" s="223">
        <v>0</v>
      </c>
      <c r="K11" s="223">
        <v>-149595</v>
      </c>
      <c r="L11" s="223">
        <v>0</v>
      </c>
      <c r="M11" s="223">
        <v>-45735</v>
      </c>
      <c r="N11" s="223">
        <v>-89556</v>
      </c>
      <c r="O11" s="223">
        <v>-28349.190000000002</v>
      </c>
      <c r="P11" s="223">
        <v>-2576.5</v>
      </c>
      <c r="Q11" s="223">
        <v>-6397.92</v>
      </c>
      <c r="R11" s="223">
        <v>0</v>
      </c>
      <c r="S11" s="223">
        <v>0</v>
      </c>
      <c r="T11" s="223">
        <v>0</v>
      </c>
      <c r="U11" s="223">
        <v>-68770.03</v>
      </c>
      <c r="V11" s="223">
        <v>-20607.77</v>
      </c>
      <c r="W11" s="223">
        <v>0</v>
      </c>
      <c r="X11" s="223">
        <v>0</v>
      </c>
      <c r="Y11" s="223">
        <v>0</v>
      </c>
      <c r="Z11" s="223">
        <v>0</v>
      </c>
      <c r="AA11" s="223">
        <v>0</v>
      </c>
      <c r="AB11" s="223">
        <v>0</v>
      </c>
      <c r="AC11" s="223">
        <v>0</v>
      </c>
      <c r="AD11" s="210">
        <v>1181657.6100000001</v>
      </c>
      <c r="AE11" s="210">
        <v>34632</v>
      </c>
      <c r="AF11" s="210">
        <v>568799.31999999995</v>
      </c>
      <c r="AG11" s="210">
        <v>94949.78</v>
      </c>
      <c r="AH11" s="210">
        <v>123379.53</v>
      </c>
      <c r="AI11" s="210">
        <v>0</v>
      </c>
      <c r="AJ11" s="210">
        <v>78652.479999999996</v>
      </c>
      <c r="AK11" s="210">
        <v>155.99</v>
      </c>
      <c r="AL11" s="210">
        <v>4263.24</v>
      </c>
      <c r="AM11" s="210">
        <v>7579.16</v>
      </c>
      <c r="AN11" s="210">
        <v>0</v>
      </c>
      <c r="AO11" s="210">
        <v>32619.29</v>
      </c>
      <c r="AP11" s="210">
        <v>6843.19</v>
      </c>
      <c r="AQ11" s="210">
        <v>5648.55</v>
      </c>
      <c r="AR11" s="210">
        <v>5267.86</v>
      </c>
      <c r="AS11" s="210">
        <v>26411.85</v>
      </c>
      <c r="AT11" s="210">
        <v>8299.2000000000007</v>
      </c>
      <c r="AU11" s="210">
        <v>6459.25</v>
      </c>
      <c r="AV11" s="210">
        <v>158070.91</v>
      </c>
      <c r="AW11" s="394">
        <v>0</v>
      </c>
      <c r="AX11" s="210">
        <v>3570.09</v>
      </c>
      <c r="AY11" s="210">
        <v>0</v>
      </c>
      <c r="AZ11" s="210">
        <v>0</v>
      </c>
      <c r="BA11" s="210">
        <v>12624.03</v>
      </c>
      <c r="BB11" s="210">
        <v>0</v>
      </c>
      <c r="BC11" s="210">
        <v>1714.07</v>
      </c>
      <c r="BD11" s="210">
        <v>4263</v>
      </c>
      <c r="BE11" s="210">
        <v>0</v>
      </c>
      <c r="BF11" s="210">
        <v>8035.7899999999991</v>
      </c>
      <c r="BG11" s="210">
        <v>21502.949999999997</v>
      </c>
      <c r="BH11" s="210">
        <v>0</v>
      </c>
      <c r="BI11" s="210">
        <v>77673.53</v>
      </c>
      <c r="BJ11" s="210">
        <v>0</v>
      </c>
      <c r="BK11" s="210">
        <v>6245</v>
      </c>
      <c r="BL11" s="210">
        <v>34288.44</v>
      </c>
      <c r="BM11" s="210">
        <v>0</v>
      </c>
      <c r="BN11" s="210">
        <v>409.5</v>
      </c>
      <c r="BO11" s="210">
        <v>0</v>
      </c>
      <c r="BP11" s="210">
        <v>0</v>
      </c>
      <c r="BQ11" s="211">
        <v>0</v>
      </c>
      <c r="BR11" s="211">
        <v>0</v>
      </c>
      <c r="BS11" s="211">
        <v>0</v>
      </c>
      <c r="BT11" s="212">
        <v>0</v>
      </c>
      <c r="BU11" s="212">
        <v>0</v>
      </c>
      <c r="BV11" s="212">
        <v>0</v>
      </c>
      <c r="BW11" s="212">
        <v>0</v>
      </c>
      <c r="BX11" s="212">
        <v>0</v>
      </c>
      <c r="BY11" s="212">
        <v>0</v>
      </c>
      <c r="BZ11" s="212">
        <v>0</v>
      </c>
      <c r="CA11" s="212">
        <v>0</v>
      </c>
      <c r="CB11" s="212">
        <v>0</v>
      </c>
      <c r="CC11" s="224">
        <v>-440773.95000000019</v>
      </c>
      <c r="CD11" s="213"/>
      <c r="CE11" s="427">
        <v>418307.74999999971</v>
      </c>
      <c r="CF11" s="427">
        <v>22466.199999999997</v>
      </c>
      <c r="CG11" s="427">
        <v>0</v>
      </c>
      <c r="CH11" s="427">
        <v>1.1368683772161603E-13</v>
      </c>
      <c r="CI11" s="427">
        <v>0</v>
      </c>
      <c r="CJ11" s="427">
        <v>0</v>
      </c>
      <c r="CK11" s="427">
        <v>440773.94999999972</v>
      </c>
    </row>
    <row r="12" spans="1:89">
      <c r="A12" s="317">
        <v>612</v>
      </c>
      <c r="B12" s="302" t="s">
        <v>690</v>
      </c>
      <c r="C12" s="209">
        <v>55075.909999999916</v>
      </c>
      <c r="D12" s="209">
        <v>0</v>
      </c>
      <c r="E12" s="209">
        <v>0</v>
      </c>
      <c r="F12" s="209">
        <v>-8255.5499999999993</v>
      </c>
      <c r="G12" s="209">
        <v>-5140.25</v>
      </c>
      <c r="H12" s="209">
        <v>0</v>
      </c>
      <c r="I12" s="223">
        <v>-1198298.1000000001</v>
      </c>
      <c r="J12" s="223">
        <v>0</v>
      </c>
      <c r="K12" s="223">
        <v>-194641</v>
      </c>
      <c r="L12" s="223">
        <v>0</v>
      </c>
      <c r="M12" s="223">
        <v>-46070</v>
      </c>
      <c r="N12" s="223">
        <v>-16817</v>
      </c>
      <c r="O12" s="223">
        <v>-17822.78</v>
      </c>
      <c r="P12" s="223">
        <v>0</v>
      </c>
      <c r="Q12" s="223">
        <v>-152294.74</v>
      </c>
      <c r="R12" s="223">
        <v>0</v>
      </c>
      <c r="S12" s="223">
        <v>0</v>
      </c>
      <c r="T12" s="223">
        <v>-5036</v>
      </c>
      <c r="U12" s="223">
        <v>-12656.77</v>
      </c>
      <c r="V12" s="223">
        <v>-8541.84</v>
      </c>
      <c r="W12" s="223">
        <v>0</v>
      </c>
      <c r="X12" s="223">
        <v>0</v>
      </c>
      <c r="Y12" s="223">
        <v>0</v>
      </c>
      <c r="Z12" s="223">
        <v>0</v>
      </c>
      <c r="AA12" s="223">
        <v>0</v>
      </c>
      <c r="AB12" s="223">
        <v>0</v>
      </c>
      <c r="AC12" s="223">
        <v>0</v>
      </c>
      <c r="AD12" s="210">
        <v>851105.87000000011</v>
      </c>
      <c r="AE12" s="210">
        <v>12037.46</v>
      </c>
      <c r="AF12" s="210">
        <v>295285.58</v>
      </c>
      <c r="AG12" s="210">
        <v>25708.340000000004</v>
      </c>
      <c r="AH12" s="210">
        <v>86601.57</v>
      </c>
      <c r="AI12" s="210">
        <v>0</v>
      </c>
      <c r="AJ12" s="210">
        <v>62547.99</v>
      </c>
      <c r="AK12" s="210">
        <v>5806.93</v>
      </c>
      <c r="AL12" s="210">
        <v>5976</v>
      </c>
      <c r="AM12" s="210">
        <v>6923.17</v>
      </c>
      <c r="AN12" s="210">
        <v>0</v>
      </c>
      <c r="AO12" s="210">
        <v>22171.93</v>
      </c>
      <c r="AP12" s="210">
        <v>3525.95</v>
      </c>
      <c r="AQ12" s="210">
        <v>33310.629999999997</v>
      </c>
      <c r="AR12" s="210">
        <v>6222.28</v>
      </c>
      <c r="AS12" s="210">
        <v>31988.73</v>
      </c>
      <c r="AT12" s="210">
        <v>18837.25</v>
      </c>
      <c r="AU12" s="210">
        <v>5754.19</v>
      </c>
      <c r="AV12" s="210">
        <v>44790.58</v>
      </c>
      <c r="AW12" s="394">
        <v>0</v>
      </c>
      <c r="AX12" s="210">
        <v>862.06</v>
      </c>
      <c r="AY12" s="210">
        <v>0</v>
      </c>
      <c r="AZ12" s="210">
        <v>2752.16</v>
      </c>
      <c r="BA12" s="210">
        <v>600</v>
      </c>
      <c r="BB12" s="210">
        <v>899.62</v>
      </c>
      <c r="BC12" s="210">
        <v>0</v>
      </c>
      <c r="BD12" s="210">
        <v>6143.9</v>
      </c>
      <c r="BE12" s="210">
        <v>0</v>
      </c>
      <c r="BF12" s="210">
        <v>9850.39</v>
      </c>
      <c r="BG12" s="210">
        <v>12462.54</v>
      </c>
      <c r="BH12" s="210">
        <v>0</v>
      </c>
      <c r="BI12" s="210">
        <v>12594.84</v>
      </c>
      <c r="BJ12" s="210">
        <v>7601</v>
      </c>
      <c r="BK12" s="210">
        <v>65733.83</v>
      </c>
      <c r="BL12" s="210">
        <v>22466.789999999997</v>
      </c>
      <c r="BM12" s="210">
        <v>0</v>
      </c>
      <c r="BN12" s="210">
        <v>0</v>
      </c>
      <c r="BO12" s="210">
        <v>0</v>
      </c>
      <c r="BP12" s="210">
        <v>0</v>
      </c>
      <c r="BQ12" s="211">
        <v>-6688.75</v>
      </c>
      <c r="BR12" s="211">
        <v>0</v>
      </c>
      <c r="BS12" s="211">
        <v>0</v>
      </c>
      <c r="BT12" s="212">
        <v>0</v>
      </c>
      <c r="BU12" s="212">
        <v>2795.7</v>
      </c>
      <c r="BV12" s="212">
        <v>0</v>
      </c>
      <c r="BW12" s="212">
        <v>0</v>
      </c>
      <c r="BX12" s="212">
        <v>0</v>
      </c>
      <c r="BY12" s="212">
        <v>657</v>
      </c>
      <c r="BZ12" s="212">
        <v>0</v>
      </c>
      <c r="CA12" s="212">
        <v>5400</v>
      </c>
      <c r="CB12" s="212">
        <v>2699.97</v>
      </c>
      <c r="CC12" s="224">
        <v>54927.379999999779</v>
      </c>
      <c r="CD12" s="213"/>
      <c r="CE12" s="427">
        <v>-63459.260000000009</v>
      </c>
      <c r="CF12" s="427">
        <v>0</v>
      </c>
      <c r="CG12" s="427">
        <v>0</v>
      </c>
      <c r="CH12" s="427">
        <v>8531.8799999999992</v>
      </c>
      <c r="CI12" s="427">
        <v>0</v>
      </c>
      <c r="CJ12" s="427">
        <v>0</v>
      </c>
      <c r="CK12" s="427">
        <v>-54927.380000000012</v>
      </c>
    </row>
    <row r="13" spans="1:89">
      <c r="A13" s="317">
        <v>645</v>
      </c>
      <c r="B13" s="302" t="s">
        <v>691</v>
      </c>
      <c r="C13" s="209">
        <v>-107386.96999999987</v>
      </c>
      <c r="D13" s="209">
        <v>-4375.8900000000003</v>
      </c>
      <c r="E13" s="209">
        <v>0</v>
      </c>
      <c r="F13" s="209">
        <v>-13717.249999999996</v>
      </c>
      <c r="G13" s="209">
        <v>-3364.0599999999977</v>
      </c>
      <c r="H13" s="209">
        <v>0</v>
      </c>
      <c r="I13" s="223">
        <v>-1674781</v>
      </c>
      <c r="J13" s="223">
        <v>0</v>
      </c>
      <c r="K13" s="223">
        <v>-134798</v>
      </c>
      <c r="L13" s="223">
        <v>0</v>
      </c>
      <c r="M13" s="223">
        <v>-88285</v>
      </c>
      <c r="N13" s="223">
        <v>-130499.62999999999</v>
      </c>
      <c r="O13" s="223">
        <v>-80986.75</v>
      </c>
      <c r="P13" s="223">
        <v>-7577.5</v>
      </c>
      <c r="Q13" s="223">
        <v>-101508.58999999998</v>
      </c>
      <c r="R13" s="223">
        <v>0</v>
      </c>
      <c r="S13" s="223">
        <v>-5940</v>
      </c>
      <c r="T13" s="223">
        <v>0</v>
      </c>
      <c r="U13" s="223">
        <v>-40372.409999999996</v>
      </c>
      <c r="V13" s="223">
        <v>-19026.310000000001</v>
      </c>
      <c r="W13" s="223">
        <v>0</v>
      </c>
      <c r="X13" s="223">
        <v>-258514.61</v>
      </c>
      <c r="Y13" s="223">
        <v>-33230.18</v>
      </c>
      <c r="Z13" s="223">
        <v>0</v>
      </c>
      <c r="AA13" s="223">
        <v>0</v>
      </c>
      <c r="AB13" s="223">
        <v>0</v>
      </c>
      <c r="AC13" s="223">
        <v>0</v>
      </c>
      <c r="AD13" s="210">
        <v>1017952.08</v>
      </c>
      <c r="AE13" s="210">
        <v>2412.0700000000002</v>
      </c>
      <c r="AF13" s="210">
        <v>520187.52999999991</v>
      </c>
      <c r="AG13" s="210">
        <v>13961.26</v>
      </c>
      <c r="AH13" s="210">
        <v>118099.76000000001</v>
      </c>
      <c r="AI13" s="210">
        <v>0</v>
      </c>
      <c r="AJ13" s="210">
        <v>78418.030000000013</v>
      </c>
      <c r="AK13" s="210">
        <v>30509.260000000002</v>
      </c>
      <c r="AL13" s="210">
        <v>7920.65</v>
      </c>
      <c r="AM13" s="210">
        <v>9174.4</v>
      </c>
      <c r="AN13" s="210">
        <v>0</v>
      </c>
      <c r="AO13" s="210">
        <v>22245.47</v>
      </c>
      <c r="AP13" s="210">
        <v>3953.31</v>
      </c>
      <c r="AQ13" s="210">
        <v>51831.130000000005</v>
      </c>
      <c r="AR13" s="210">
        <v>2706.63</v>
      </c>
      <c r="AS13" s="210">
        <v>25332.32</v>
      </c>
      <c r="AT13" s="210">
        <v>53585</v>
      </c>
      <c r="AU13" s="210">
        <v>6672.3899999999994</v>
      </c>
      <c r="AV13" s="210">
        <v>78887.01999999999</v>
      </c>
      <c r="AW13" s="394">
        <v>0</v>
      </c>
      <c r="AX13" s="210">
        <v>6130.71</v>
      </c>
      <c r="AY13" s="210">
        <v>0</v>
      </c>
      <c r="AZ13" s="210">
        <v>8430.0300000000007</v>
      </c>
      <c r="BA13" s="210">
        <v>7851.18</v>
      </c>
      <c r="BB13" s="210">
        <v>12955</v>
      </c>
      <c r="BC13" s="210">
        <v>358.1</v>
      </c>
      <c r="BD13" s="210">
        <v>21221.3</v>
      </c>
      <c r="BE13" s="210">
        <v>0</v>
      </c>
      <c r="BF13" s="210">
        <v>4426.34</v>
      </c>
      <c r="BG13" s="210">
        <v>17165.22</v>
      </c>
      <c r="BH13" s="210">
        <v>44367.94</v>
      </c>
      <c r="BI13" s="210">
        <v>55010.520000000004</v>
      </c>
      <c r="BJ13" s="210">
        <v>6921.66</v>
      </c>
      <c r="BK13" s="210">
        <v>38723.17</v>
      </c>
      <c r="BL13" s="210">
        <v>30857.530000000002</v>
      </c>
      <c r="BM13" s="210">
        <v>0</v>
      </c>
      <c r="BN13" s="210">
        <v>0</v>
      </c>
      <c r="BO13" s="210">
        <v>223191.92</v>
      </c>
      <c r="BP13" s="210">
        <v>65619.87</v>
      </c>
      <c r="BQ13" s="211">
        <v>-7723.75</v>
      </c>
      <c r="BR13" s="211">
        <v>0</v>
      </c>
      <c r="BS13" s="211">
        <v>0</v>
      </c>
      <c r="BT13" s="212">
        <v>0</v>
      </c>
      <c r="BU13" s="212">
        <v>2885.99</v>
      </c>
      <c r="BV13" s="212">
        <v>0</v>
      </c>
      <c r="BW13" s="212">
        <v>0</v>
      </c>
      <c r="BX13" s="212">
        <v>0</v>
      </c>
      <c r="BY13" s="212">
        <v>395</v>
      </c>
      <c r="BZ13" s="212">
        <v>0</v>
      </c>
      <c r="CA13" s="212">
        <v>2050</v>
      </c>
      <c r="CB13" s="212">
        <v>0</v>
      </c>
      <c r="CC13" s="224">
        <v>-119678.1100000005</v>
      </c>
      <c r="CD13" s="213"/>
      <c r="CE13" s="427">
        <v>95583.959999999628</v>
      </c>
      <c r="CF13" s="427">
        <v>1687.0800000000017</v>
      </c>
      <c r="CG13" s="427">
        <v>0</v>
      </c>
      <c r="CH13" s="427">
        <v>19474.069999999992</v>
      </c>
      <c r="CI13" s="427">
        <v>0</v>
      </c>
      <c r="CJ13" s="427">
        <v>2932.9999999999418</v>
      </c>
      <c r="CK13" s="427">
        <v>119678.10999999956</v>
      </c>
    </row>
    <row r="14" spans="1:89">
      <c r="A14" s="317">
        <v>807</v>
      </c>
      <c r="B14" s="302" t="s">
        <v>692</v>
      </c>
      <c r="C14" s="209">
        <v>-74983.830000000657</v>
      </c>
      <c r="D14" s="209">
        <v>-7847.12</v>
      </c>
      <c r="E14" s="209">
        <v>0</v>
      </c>
      <c r="F14" s="209">
        <v>-17670.899999999998</v>
      </c>
      <c r="G14" s="209">
        <v>9343.0899999999965</v>
      </c>
      <c r="H14" s="209">
        <v>0</v>
      </c>
      <c r="I14" s="223">
        <v>-2167656.59</v>
      </c>
      <c r="J14" s="223">
        <v>0</v>
      </c>
      <c r="K14" s="223">
        <v>-202078</v>
      </c>
      <c r="L14" s="223">
        <v>0</v>
      </c>
      <c r="M14" s="223">
        <v>-120400</v>
      </c>
      <c r="N14" s="223">
        <v>-93038</v>
      </c>
      <c r="O14" s="223">
        <v>-15457.5</v>
      </c>
      <c r="P14" s="223">
        <v>-41138.36</v>
      </c>
      <c r="Q14" s="223">
        <v>-17771.73</v>
      </c>
      <c r="R14" s="223">
        <v>-32716.9</v>
      </c>
      <c r="S14" s="223">
        <v>0</v>
      </c>
      <c r="T14" s="223">
        <v>0</v>
      </c>
      <c r="U14" s="223">
        <v>-49546.78</v>
      </c>
      <c r="V14" s="223">
        <v>-11473.51</v>
      </c>
      <c r="W14" s="223">
        <v>0</v>
      </c>
      <c r="X14" s="223">
        <v>0</v>
      </c>
      <c r="Y14" s="223">
        <v>0</v>
      </c>
      <c r="Z14" s="223">
        <v>0</v>
      </c>
      <c r="AA14" s="223">
        <v>0</v>
      </c>
      <c r="AB14" s="223">
        <v>0</v>
      </c>
      <c r="AC14" s="223">
        <v>0</v>
      </c>
      <c r="AD14" s="210">
        <v>1305607.58</v>
      </c>
      <c r="AE14" s="210">
        <v>13857.750000000002</v>
      </c>
      <c r="AF14" s="210">
        <v>584103.68000000005</v>
      </c>
      <c r="AG14" s="210">
        <v>33915.300000000003</v>
      </c>
      <c r="AH14" s="210">
        <v>122220.68999999999</v>
      </c>
      <c r="AI14" s="210">
        <v>0</v>
      </c>
      <c r="AJ14" s="210">
        <v>43558.44</v>
      </c>
      <c r="AK14" s="210">
        <v>988.91</v>
      </c>
      <c r="AL14" s="210">
        <v>4527.8</v>
      </c>
      <c r="AM14" s="210">
        <v>1287.0999999999999</v>
      </c>
      <c r="AN14" s="210">
        <v>0</v>
      </c>
      <c r="AO14" s="210">
        <v>28043.48</v>
      </c>
      <c r="AP14" s="210">
        <v>3634.67</v>
      </c>
      <c r="AQ14" s="210">
        <v>43960.32</v>
      </c>
      <c r="AR14" s="210">
        <v>12633.43</v>
      </c>
      <c r="AS14" s="210">
        <v>37783.340000000004</v>
      </c>
      <c r="AT14" s="210">
        <v>10537.8</v>
      </c>
      <c r="AU14" s="210">
        <v>10770.34</v>
      </c>
      <c r="AV14" s="210">
        <v>107062.43000000001</v>
      </c>
      <c r="AW14" s="394">
        <v>0</v>
      </c>
      <c r="AX14" s="210">
        <v>0</v>
      </c>
      <c r="AY14" s="210">
        <v>0</v>
      </c>
      <c r="AZ14" s="210">
        <v>0</v>
      </c>
      <c r="BA14" s="210">
        <v>14270.58</v>
      </c>
      <c r="BB14" s="210">
        <v>0</v>
      </c>
      <c r="BC14" s="210">
        <v>0</v>
      </c>
      <c r="BD14" s="210">
        <v>21916.43</v>
      </c>
      <c r="BE14" s="210">
        <v>0</v>
      </c>
      <c r="BF14" s="210">
        <v>20357.61</v>
      </c>
      <c r="BG14" s="210">
        <v>22989.279999999999</v>
      </c>
      <c r="BH14" s="210">
        <v>0</v>
      </c>
      <c r="BI14" s="210">
        <v>120075.81</v>
      </c>
      <c r="BJ14" s="210">
        <v>17995</v>
      </c>
      <c r="BK14" s="210">
        <v>224</v>
      </c>
      <c r="BL14" s="210">
        <v>19524.68</v>
      </c>
      <c r="BM14" s="210">
        <v>0</v>
      </c>
      <c r="BN14" s="210">
        <v>2458</v>
      </c>
      <c r="BO14" s="210">
        <v>0</v>
      </c>
      <c r="BP14" s="210">
        <v>0</v>
      </c>
      <c r="BQ14" s="211">
        <v>-8781.25</v>
      </c>
      <c r="BR14" s="211">
        <v>0</v>
      </c>
      <c r="BS14" s="211">
        <v>-2458</v>
      </c>
      <c r="BT14" s="212">
        <v>0</v>
      </c>
      <c r="BU14" s="212">
        <v>19567.080000000002</v>
      </c>
      <c r="BV14" s="212">
        <v>0</v>
      </c>
      <c r="BW14" s="212">
        <v>0</v>
      </c>
      <c r="BX14" s="212">
        <v>0</v>
      </c>
      <c r="BY14" s="212">
        <v>0</v>
      </c>
      <c r="BZ14" s="212">
        <v>0</v>
      </c>
      <c r="CA14" s="212">
        <v>0</v>
      </c>
      <c r="CB14" s="212">
        <v>0</v>
      </c>
      <c r="CC14" s="224">
        <v>-229803.84999999966</v>
      </c>
      <c r="CD14" s="213"/>
      <c r="CE14" s="427">
        <v>222550.87000000058</v>
      </c>
      <c r="CF14" s="427">
        <v>7253</v>
      </c>
      <c r="CG14" s="427">
        <v>0</v>
      </c>
      <c r="CH14" s="427">
        <v>-2.0000000000436557E-2</v>
      </c>
      <c r="CI14" s="427">
        <v>0</v>
      </c>
      <c r="CJ14" s="427">
        <v>0</v>
      </c>
      <c r="CK14" s="427">
        <v>229803.85000000059</v>
      </c>
    </row>
    <row r="15" spans="1:89">
      <c r="A15" s="317">
        <v>833</v>
      </c>
      <c r="B15" s="302" t="s">
        <v>694</v>
      </c>
      <c r="C15" s="209">
        <v>-207310.87999999803</v>
      </c>
      <c r="D15" s="209">
        <v>0</v>
      </c>
      <c r="E15" s="209">
        <v>0</v>
      </c>
      <c r="F15" s="209">
        <v>-21.810000000010405</v>
      </c>
      <c r="G15" s="209">
        <v>-6544.4000000000033</v>
      </c>
      <c r="H15" s="209">
        <v>0</v>
      </c>
      <c r="I15" s="223">
        <v>-2190781</v>
      </c>
      <c r="J15" s="223">
        <v>0</v>
      </c>
      <c r="K15" s="223">
        <v>-206060</v>
      </c>
      <c r="L15" s="223">
        <v>0</v>
      </c>
      <c r="M15" s="223">
        <v>-96901</v>
      </c>
      <c r="N15" s="223">
        <v>-98339</v>
      </c>
      <c r="O15" s="223">
        <v>-22328.400000000001</v>
      </c>
      <c r="P15" s="223">
        <v>0</v>
      </c>
      <c r="Q15" s="223">
        <v>-138474.81</v>
      </c>
      <c r="R15" s="223">
        <v>-30250.55</v>
      </c>
      <c r="S15" s="223">
        <v>-3308.3</v>
      </c>
      <c r="T15" s="223">
        <v>0</v>
      </c>
      <c r="U15" s="223">
        <v>-57565.189999999995</v>
      </c>
      <c r="V15" s="223">
        <v>-3990.84</v>
      </c>
      <c r="W15" s="223">
        <v>0</v>
      </c>
      <c r="X15" s="223">
        <v>0</v>
      </c>
      <c r="Y15" s="223">
        <v>0</v>
      </c>
      <c r="Z15" s="223">
        <v>0</v>
      </c>
      <c r="AA15" s="223">
        <v>0</v>
      </c>
      <c r="AB15" s="223">
        <v>0</v>
      </c>
      <c r="AC15" s="223">
        <v>0</v>
      </c>
      <c r="AD15" s="210">
        <v>1173366.4000000001</v>
      </c>
      <c r="AE15" s="210">
        <v>12602.19</v>
      </c>
      <c r="AF15" s="210">
        <v>597472.48</v>
      </c>
      <c r="AG15" s="210">
        <v>67635.92</v>
      </c>
      <c r="AH15" s="210">
        <v>118843.45</v>
      </c>
      <c r="AI15" s="210">
        <v>74868.75</v>
      </c>
      <c r="AJ15" s="210">
        <v>162473.26000000004</v>
      </c>
      <c r="AK15" s="210">
        <v>12081.529999999999</v>
      </c>
      <c r="AL15" s="210">
        <v>9506.8700000000008</v>
      </c>
      <c r="AM15" s="210">
        <v>8044.1900000000005</v>
      </c>
      <c r="AN15" s="210">
        <v>1658.53</v>
      </c>
      <c r="AO15" s="210">
        <v>27892.67</v>
      </c>
      <c r="AP15" s="210">
        <v>9943.16</v>
      </c>
      <c r="AQ15" s="210">
        <v>38020.720000000001</v>
      </c>
      <c r="AR15" s="210">
        <v>6208.6</v>
      </c>
      <c r="AS15" s="210">
        <v>31459.920000000002</v>
      </c>
      <c r="AT15" s="210">
        <v>41896</v>
      </c>
      <c r="AU15" s="210">
        <v>11181.46</v>
      </c>
      <c r="AV15" s="210">
        <v>141227.70000000001</v>
      </c>
      <c r="AW15" s="394">
        <v>0</v>
      </c>
      <c r="AX15" s="210">
        <v>4115.67</v>
      </c>
      <c r="AY15" s="210">
        <v>0</v>
      </c>
      <c r="AZ15" s="210">
        <v>108</v>
      </c>
      <c r="BA15" s="210">
        <v>6509.7</v>
      </c>
      <c r="BB15" s="210">
        <v>11615.82</v>
      </c>
      <c r="BC15" s="210">
        <v>147</v>
      </c>
      <c r="BD15" s="210">
        <v>14495.65</v>
      </c>
      <c r="BE15" s="210">
        <v>0</v>
      </c>
      <c r="BF15" s="210">
        <v>6821.19</v>
      </c>
      <c r="BG15" s="210">
        <v>22012.5</v>
      </c>
      <c r="BH15" s="210">
        <v>0</v>
      </c>
      <c r="BI15" s="210">
        <v>54249.599999999999</v>
      </c>
      <c r="BJ15" s="210">
        <v>42738.98</v>
      </c>
      <c r="BK15" s="210">
        <v>51064.31</v>
      </c>
      <c r="BL15" s="210">
        <v>17895.2</v>
      </c>
      <c r="BM15" s="210">
        <v>0</v>
      </c>
      <c r="BN15" s="210">
        <v>0</v>
      </c>
      <c r="BO15" s="210">
        <v>0</v>
      </c>
      <c r="BP15" s="210">
        <v>0</v>
      </c>
      <c r="BQ15" s="211">
        <v>-8685.6299999999992</v>
      </c>
      <c r="BR15" s="211">
        <v>0</v>
      </c>
      <c r="BS15" s="211">
        <v>0</v>
      </c>
      <c r="BT15" s="212">
        <v>0</v>
      </c>
      <c r="BU15" s="212">
        <v>3191.25</v>
      </c>
      <c r="BV15" s="212">
        <v>0</v>
      </c>
      <c r="BW15" s="212">
        <v>0</v>
      </c>
      <c r="BX15" s="212">
        <v>0</v>
      </c>
      <c r="BY15" s="212">
        <v>0</v>
      </c>
      <c r="BZ15" s="212">
        <v>0</v>
      </c>
      <c r="CA15" s="212">
        <v>12040</v>
      </c>
      <c r="CB15" s="212">
        <v>0</v>
      </c>
      <c r="CC15" s="224">
        <v>-277173.13999999705</v>
      </c>
      <c r="CD15" s="213"/>
      <c r="CE15" s="427">
        <v>260966.69999999795</v>
      </c>
      <c r="CF15" s="427">
        <v>16185.849999999999</v>
      </c>
      <c r="CG15" s="427">
        <v>0</v>
      </c>
      <c r="CH15" s="427">
        <v>20.590000000012878</v>
      </c>
      <c r="CI15" s="427">
        <v>0</v>
      </c>
      <c r="CJ15" s="427">
        <v>0</v>
      </c>
      <c r="CK15" s="427">
        <v>277173.13999999798</v>
      </c>
    </row>
    <row r="16" spans="1:89">
      <c r="A16" s="317">
        <v>855</v>
      </c>
      <c r="B16" s="302" t="s">
        <v>695</v>
      </c>
      <c r="C16" s="209">
        <v>-190534.04999999888</v>
      </c>
      <c r="D16" s="209">
        <v>0</v>
      </c>
      <c r="E16" s="209">
        <v>0</v>
      </c>
      <c r="F16" s="209">
        <v>0</v>
      </c>
      <c r="G16" s="209">
        <v>0</v>
      </c>
      <c r="H16" s="209">
        <v>0</v>
      </c>
      <c r="I16" s="223">
        <v>-1561125.2</v>
      </c>
      <c r="J16" s="223">
        <v>0</v>
      </c>
      <c r="K16" s="223">
        <v>-132687</v>
      </c>
      <c r="L16" s="223">
        <v>0</v>
      </c>
      <c r="M16" s="223">
        <v>-53640</v>
      </c>
      <c r="N16" s="223">
        <v>-135144</v>
      </c>
      <c r="O16" s="223">
        <v>-14025</v>
      </c>
      <c r="P16" s="223">
        <v>-11965</v>
      </c>
      <c r="Q16" s="223">
        <v>-4706</v>
      </c>
      <c r="R16" s="223">
        <v>0</v>
      </c>
      <c r="S16" s="223">
        <v>0</v>
      </c>
      <c r="T16" s="223">
        <v>0</v>
      </c>
      <c r="U16" s="223">
        <v>-38093</v>
      </c>
      <c r="V16" s="223">
        <v>-8992</v>
      </c>
      <c r="W16" s="223">
        <v>0</v>
      </c>
      <c r="X16" s="223">
        <v>0</v>
      </c>
      <c r="Y16" s="223">
        <v>0</v>
      </c>
      <c r="Z16" s="223">
        <v>0</v>
      </c>
      <c r="AA16" s="223">
        <v>0</v>
      </c>
      <c r="AB16" s="223">
        <v>0</v>
      </c>
      <c r="AC16" s="223">
        <v>0</v>
      </c>
      <c r="AD16" s="210">
        <v>999113.69</v>
      </c>
      <c r="AE16" s="210">
        <v>14379.84</v>
      </c>
      <c r="AF16" s="210">
        <v>338375.18999999989</v>
      </c>
      <c r="AG16" s="210">
        <v>84623.59</v>
      </c>
      <c r="AH16" s="210">
        <v>131179.25999999998</v>
      </c>
      <c r="AI16" s="210">
        <v>0</v>
      </c>
      <c r="AJ16" s="210">
        <v>51172.429999999993</v>
      </c>
      <c r="AK16" s="210">
        <v>1125.8399999999999</v>
      </c>
      <c r="AL16" s="210">
        <v>6625.25</v>
      </c>
      <c r="AM16" s="210">
        <v>2495.21</v>
      </c>
      <c r="AN16" s="210">
        <v>0</v>
      </c>
      <c r="AO16" s="210">
        <v>28399.18</v>
      </c>
      <c r="AP16" s="210">
        <v>14233.39</v>
      </c>
      <c r="AQ16" s="210">
        <v>5107.22</v>
      </c>
      <c r="AR16" s="210">
        <v>7857.01</v>
      </c>
      <c r="AS16" s="210">
        <v>23414.92</v>
      </c>
      <c r="AT16" s="210">
        <v>10210.200000000001</v>
      </c>
      <c r="AU16" s="210">
        <v>3619.85</v>
      </c>
      <c r="AV16" s="210">
        <v>58754.409999999996</v>
      </c>
      <c r="AW16" s="394">
        <v>0</v>
      </c>
      <c r="AX16" s="210">
        <v>5800</v>
      </c>
      <c r="AY16" s="210">
        <v>500</v>
      </c>
      <c r="AZ16" s="210">
        <v>5927.75</v>
      </c>
      <c r="BA16" s="210">
        <v>6527.66</v>
      </c>
      <c r="BB16" s="210">
        <v>8519</v>
      </c>
      <c r="BC16" s="210">
        <v>7934.61</v>
      </c>
      <c r="BD16" s="210">
        <v>4411.66</v>
      </c>
      <c r="BE16" s="210">
        <v>0</v>
      </c>
      <c r="BF16" s="210">
        <v>4284.08</v>
      </c>
      <c r="BG16" s="210">
        <v>14895.67</v>
      </c>
      <c r="BH16" s="210">
        <v>0</v>
      </c>
      <c r="BI16" s="210">
        <v>57955.839999999997</v>
      </c>
      <c r="BJ16" s="210">
        <v>1336</v>
      </c>
      <c r="BK16" s="210">
        <v>8970.67</v>
      </c>
      <c r="BL16" s="210">
        <v>19128.739999999998</v>
      </c>
      <c r="BM16" s="210">
        <v>0</v>
      </c>
      <c r="BN16" s="210">
        <v>0</v>
      </c>
      <c r="BO16" s="210">
        <v>0</v>
      </c>
      <c r="BP16" s="210">
        <v>0</v>
      </c>
      <c r="BQ16" s="211">
        <v>0</v>
      </c>
      <c r="BR16" s="211">
        <v>0</v>
      </c>
      <c r="BS16" s="211">
        <v>0</v>
      </c>
      <c r="BT16" s="212">
        <v>0</v>
      </c>
      <c r="BU16" s="212">
        <v>0</v>
      </c>
      <c r="BV16" s="212">
        <v>0</v>
      </c>
      <c r="BW16" s="212">
        <v>0</v>
      </c>
      <c r="BX16" s="212">
        <v>0</v>
      </c>
      <c r="BY16" s="212">
        <v>0</v>
      </c>
      <c r="BZ16" s="212">
        <v>0</v>
      </c>
      <c r="CA16" s="212">
        <v>0</v>
      </c>
      <c r="CB16" s="212">
        <v>0</v>
      </c>
      <c r="CC16" s="224">
        <v>-224033.08999999962</v>
      </c>
      <c r="CD16" s="213"/>
      <c r="CE16" s="427">
        <v>224033.08999999915</v>
      </c>
      <c r="CF16" s="427">
        <v>0</v>
      </c>
      <c r="CG16" s="427">
        <v>0</v>
      </c>
      <c r="CH16" s="427">
        <v>0</v>
      </c>
      <c r="CI16" s="427">
        <v>0</v>
      </c>
      <c r="CJ16" s="427">
        <v>0</v>
      </c>
      <c r="CK16" s="427">
        <v>224033.08999999915</v>
      </c>
    </row>
    <row r="17" spans="1:89">
      <c r="A17" s="317">
        <v>856</v>
      </c>
      <c r="B17" s="302" t="s">
        <v>696</v>
      </c>
      <c r="C17" s="209">
        <v>-82169.230000000447</v>
      </c>
      <c r="D17" s="209">
        <v>-578</v>
      </c>
      <c r="E17" s="209">
        <v>0</v>
      </c>
      <c r="F17" s="209">
        <v>-667.14999999999782</v>
      </c>
      <c r="G17" s="209">
        <v>4.5474735088646412E-12</v>
      </c>
      <c r="H17" s="209">
        <v>0</v>
      </c>
      <c r="I17" s="223">
        <v>-925491.05</v>
      </c>
      <c r="J17" s="223">
        <v>0</v>
      </c>
      <c r="K17" s="223">
        <v>-117750</v>
      </c>
      <c r="L17" s="223">
        <v>0</v>
      </c>
      <c r="M17" s="223">
        <v>-35445</v>
      </c>
      <c r="N17" s="223">
        <v>-50392</v>
      </c>
      <c r="O17" s="223">
        <v>-5676</v>
      </c>
      <c r="P17" s="223">
        <v>-11999.98</v>
      </c>
      <c r="Q17" s="223">
        <v>-10.16</v>
      </c>
      <c r="R17" s="223">
        <v>-18372.47</v>
      </c>
      <c r="S17" s="223">
        <v>0</v>
      </c>
      <c r="T17" s="223">
        <v>0</v>
      </c>
      <c r="U17" s="223">
        <v>-18738.989999999998</v>
      </c>
      <c r="V17" s="223">
        <v>-41295.019999999997</v>
      </c>
      <c r="W17" s="223">
        <v>0</v>
      </c>
      <c r="X17" s="223">
        <v>0</v>
      </c>
      <c r="Y17" s="223">
        <v>0</v>
      </c>
      <c r="Z17" s="223">
        <v>0</v>
      </c>
      <c r="AA17" s="223">
        <v>0</v>
      </c>
      <c r="AB17" s="223">
        <v>0</v>
      </c>
      <c r="AC17" s="223">
        <v>0</v>
      </c>
      <c r="AD17" s="210">
        <v>547844.14</v>
      </c>
      <c r="AE17" s="210">
        <v>7687.3499999999995</v>
      </c>
      <c r="AF17" s="210">
        <v>262993.58</v>
      </c>
      <c r="AG17" s="210">
        <v>30622.97</v>
      </c>
      <c r="AH17" s="210">
        <v>63062.79</v>
      </c>
      <c r="AI17" s="210">
        <v>29119.35</v>
      </c>
      <c r="AJ17" s="210">
        <v>22173.37</v>
      </c>
      <c r="AK17" s="210">
        <v>211.89</v>
      </c>
      <c r="AL17" s="210">
        <v>3903.27</v>
      </c>
      <c r="AM17" s="210">
        <v>6013.57</v>
      </c>
      <c r="AN17" s="210">
        <v>439.92</v>
      </c>
      <c r="AO17" s="210">
        <v>25456.65</v>
      </c>
      <c r="AP17" s="210">
        <v>8333.81</v>
      </c>
      <c r="AQ17" s="210">
        <v>2298.1</v>
      </c>
      <c r="AR17" s="210">
        <v>10060.950000000001</v>
      </c>
      <c r="AS17" s="210">
        <v>23473.89</v>
      </c>
      <c r="AT17" s="210">
        <v>5678.4</v>
      </c>
      <c r="AU17" s="210">
        <v>2476.4300000000003</v>
      </c>
      <c r="AV17" s="210">
        <v>37861.050000000003</v>
      </c>
      <c r="AW17" s="394">
        <v>0</v>
      </c>
      <c r="AX17" s="210">
        <v>1975</v>
      </c>
      <c r="AY17" s="210">
        <v>0</v>
      </c>
      <c r="AZ17" s="210">
        <v>12726.12</v>
      </c>
      <c r="BA17" s="210">
        <v>3337.87</v>
      </c>
      <c r="BB17" s="210">
        <v>21479.26</v>
      </c>
      <c r="BC17" s="210">
        <v>1836.83</v>
      </c>
      <c r="BD17" s="210">
        <v>6893.9500000000007</v>
      </c>
      <c r="BE17" s="210">
        <v>0</v>
      </c>
      <c r="BF17" s="210">
        <v>2234.56</v>
      </c>
      <c r="BG17" s="210">
        <v>8651.91</v>
      </c>
      <c r="BH17" s="210">
        <v>0</v>
      </c>
      <c r="BI17" s="210">
        <v>18405.11</v>
      </c>
      <c r="BJ17" s="210">
        <v>4481.1499999999996</v>
      </c>
      <c r="BK17" s="210">
        <v>45028.46</v>
      </c>
      <c r="BL17" s="210">
        <v>19601.89</v>
      </c>
      <c r="BM17" s="210">
        <v>30</v>
      </c>
      <c r="BN17" s="210">
        <v>0</v>
      </c>
      <c r="BO17" s="210">
        <v>0</v>
      </c>
      <c r="BP17" s="210">
        <v>0</v>
      </c>
      <c r="BQ17" s="211">
        <v>-5912.5</v>
      </c>
      <c r="BR17" s="211">
        <v>0</v>
      </c>
      <c r="BS17" s="211">
        <v>0</v>
      </c>
      <c r="BT17" s="212">
        <v>0</v>
      </c>
      <c r="BU17" s="212">
        <v>-0.35</v>
      </c>
      <c r="BV17" s="212">
        <v>0</v>
      </c>
      <c r="BW17" s="212">
        <v>0</v>
      </c>
      <c r="BX17" s="212">
        <v>0</v>
      </c>
      <c r="BY17" s="212">
        <v>6549</v>
      </c>
      <c r="BZ17" s="212">
        <v>0</v>
      </c>
      <c r="CA17" s="212">
        <v>0</v>
      </c>
      <c r="CB17" s="212">
        <v>31</v>
      </c>
      <c r="CC17" s="224">
        <v>-71524.310000000289</v>
      </c>
      <c r="CD17" s="213"/>
      <c r="CE17" s="427">
        <v>70282.520000000513</v>
      </c>
      <c r="CF17" s="427">
        <v>1241.7900000000009</v>
      </c>
      <c r="CG17" s="427">
        <v>0</v>
      </c>
      <c r="CH17" s="427">
        <v>-6.3664629124104977E-12</v>
      </c>
      <c r="CI17" s="427">
        <v>0</v>
      </c>
      <c r="CJ17" s="427">
        <v>0</v>
      </c>
      <c r="CK17" s="427">
        <v>71524.310000000522</v>
      </c>
    </row>
    <row r="18" spans="1:89">
      <c r="A18" s="317">
        <v>857</v>
      </c>
      <c r="B18" s="302" t="s">
        <v>697</v>
      </c>
      <c r="C18" s="209">
        <v>-78953.600000000908</v>
      </c>
      <c r="D18" s="209">
        <v>-21551.85</v>
      </c>
      <c r="E18" s="209">
        <v>0</v>
      </c>
      <c r="F18" s="209">
        <v>-19763.639999999992</v>
      </c>
      <c r="G18" s="209">
        <v>0</v>
      </c>
      <c r="H18" s="209">
        <v>-3321.8100000000268</v>
      </c>
      <c r="I18" s="223">
        <v>-1263674.3500000001</v>
      </c>
      <c r="J18" s="223">
        <v>0</v>
      </c>
      <c r="K18" s="223">
        <v>-81578</v>
      </c>
      <c r="L18" s="223">
        <v>0</v>
      </c>
      <c r="M18" s="223">
        <v>-58950</v>
      </c>
      <c r="N18" s="223">
        <v>-63062</v>
      </c>
      <c r="O18" s="223">
        <v>-4000</v>
      </c>
      <c r="P18" s="223">
        <v>-3385</v>
      </c>
      <c r="Q18" s="223">
        <v>-102191.68000000001</v>
      </c>
      <c r="R18" s="223">
        <v>-964.43</v>
      </c>
      <c r="S18" s="223">
        <v>0</v>
      </c>
      <c r="T18" s="223">
        <v>0</v>
      </c>
      <c r="U18" s="223">
        <v>-42219.7</v>
      </c>
      <c r="V18" s="223">
        <v>-10491.06</v>
      </c>
      <c r="W18" s="223">
        <v>0</v>
      </c>
      <c r="X18" s="223">
        <v>-85234.25</v>
      </c>
      <c r="Y18" s="223">
        <v>-14454.82</v>
      </c>
      <c r="Z18" s="223">
        <v>0</v>
      </c>
      <c r="AA18" s="223">
        <v>0</v>
      </c>
      <c r="AB18" s="223">
        <v>0</v>
      </c>
      <c r="AC18" s="223">
        <v>0</v>
      </c>
      <c r="AD18" s="210">
        <v>816886.3899999999</v>
      </c>
      <c r="AE18" s="210">
        <v>16401.689999999999</v>
      </c>
      <c r="AF18" s="210">
        <v>304031.19</v>
      </c>
      <c r="AG18" s="210">
        <v>36377.439999999995</v>
      </c>
      <c r="AH18" s="210">
        <v>69051.75</v>
      </c>
      <c r="AI18" s="210">
        <v>0</v>
      </c>
      <c r="AJ18" s="210">
        <v>81800.59</v>
      </c>
      <c r="AK18" s="210">
        <v>6159.88</v>
      </c>
      <c r="AL18" s="210">
        <v>7578.62</v>
      </c>
      <c r="AM18" s="210">
        <v>735.05</v>
      </c>
      <c r="AN18" s="210">
        <v>0</v>
      </c>
      <c r="AO18" s="210">
        <v>16161.97</v>
      </c>
      <c r="AP18" s="210">
        <v>28739.759999999998</v>
      </c>
      <c r="AQ18" s="210">
        <v>4579.57</v>
      </c>
      <c r="AR18" s="210">
        <v>3490.22</v>
      </c>
      <c r="AS18" s="210">
        <v>20621.57</v>
      </c>
      <c r="AT18" s="210">
        <v>34055</v>
      </c>
      <c r="AU18" s="210">
        <v>12332.439999999999</v>
      </c>
      <c r="AV18" s="210">
        <v>88706.85</v>
      </c>
      <c r="AW18" s="394">
        <v>0</v>
      </c>
      <c r="AX18" s="210">
        <v>480</v>
      </c>
      <c r="AY18" s="210">
        <v>0</v>
      </c>
      <c r="AZ18" s="210">
        <v>3687.77</v>
      </c>
      <c r="BA18" s="210">
        <v>6701.62</v>
      </c>
      <c r="BB18" s="210">
        <v>289.76</v>
      </c>
      <c r="BC18" s="210">
        <v>0</v>
      </c>
      <c r="BD18" s="210">
        <v>18519</v>
      </c>
      <c r="BE18" s="210">
        <v>0</v>
      </c>
      <c r="BF18" s="210">
        <v>4271.4500000000007</v>
      </c>
      <c r="BG18" s="210">
        <v>12346.09</v>
      </c>
      <c r="BH18" s="210">
        <v>9500</v>
      </c>
      <c r="BI18" s="210">
        <v>32207.38</v>
      </c>
      <c r="BJ18" s="210">
        <v>4344.8</v>
      </c>
      <c r="BK18" s="210">
        <v>23325.86</v>
      </c>
      <c r="BL18" s="210">
        <v>21051.200000000001</v>
      </c>
      <c r="BM18" s="210">
        <v>0</v>
      </c>
      <c r="BN18" s="210">
        <v>0</v>
      </c>
      <c r="BO18" s="210">
        <v>99736.590000000011</v>
      </c>
      <c r="BP18" s="210">
        <v>14003.71</v>
      </c>
      <c r="BQ18" s="211">
        <v>-6880</v>
      </c>
      <c r="BR18" s="211">
        <v>0</v>
      </c>
      <c r="BS18" s="211">
        <v>0</v>
      </c>
      <c r="BT18" s="212">
        <v>0</v>
      </c>
      <c r="BU18" s="212">
        <v>13433.3</v>
      </c>
      <c r="BV18" s="212">
        <v>0</v>
      </c>
      <c r="BW18" s="212">
        <v>0</v>
      </c>
      <c r="BX18" s="212">
        <v>9004</v>
      </c>
      <c r="BY18" s="212">
        <v>0</v>
      </c>
      <c r="BZ18" s="212">
        <v>264</v>
      </c>
      <c r="CA18" s="212">
        <v>1375.94</v>
      </c>
      <c r="CB18" s="212">
        <v>0</v>
      </c>
      <c r="CC18" s="224">
        <v>-38423.740000000776</v>
      </c>
      <c r="CD18" s="213"/>
      <c r="CE18" s="427">
        <v>40696.630000001227</v>
      </c>
      <c r="CF18" s="427">
        <v>5890.130000000001</v>
      </c>
      <c r="CG18" s="427">
        <v>0</v>
      </c>
      <c r="CH18" s="427">
        <v>2566.3999999999942</v>
      </c>
      <c r="CI18" s="427">
        <v>0</v>
      </c>
      <c r="CJ18" s="427">
        <v>-10729.419999999984</v>
      </c>
      <c r="CK18" s="427">
        <v>38423.740000001242</v>
      </c>
    </row>
    <row r="19" spans="1:89">
      <c r="A19" s="317">
        <v>884</v>
      </c>
      <c r="B19" s="302" t="s">
        <v>698</v>
      </c>
      <c r="C19" s="209">
        <v>-390287.39000000054</v>
      </c>
      <c r="D19" s="209">
        <v>-14323.75</v>
      </c>
      <c r="E19" s="209">
        <v>0</v>
      </c>
      <c r="F19" s="209">
        <v>-29862.59</v>
      </c>
      <c r="G19" s="209">
        <v>10410</v>
      </c>
      <c r="H19" s="209">
        <v>-145870.21000000002</v>
      </c>
      <c r="I19" s="223">
        <v>-2186725.48</v>
      </c>
      <c r="J19" s="223">
        <v>0</v>
      </c>
      <c r="K19" s="223">
        <v>-185513</v>
      </c>
      <c r="L19" s="223">
        <v>0</v>
      </c>
      <c r="M19" s="223">
        <v>-90170</v>
      </c>
      <c r="N19" s="223">
        <v>-104035</v>
      </c>
      <c r="O19" s="223">
        <v>-7500</v>
      </c>
      <c r="P19" s="223">
        <v>-5100</v>
      </c>
      <c r="Q19" s="223">
        <v>-152958.71</v>
      </c>
      <c r="R19" s="223">
        <v>0</v>
      </c>
      <c r="S19" s="223">
        <v>0</v>
      </c>
      <c r="T19" s="223">
        <v>0</v>
      </c>
      <c r="U19" s="223">
        <v>-38461.64</v>
      </c>
      <c r="V19" s="223">
        <v>-2488.11</v>
      </c>
      <c r="W19" s="223">
        <v>0</v>
      </c>
      <c r="X19" s="223">
        <v>-191358.07</v>
      </c>
      <c r="Y19" s="223">
        <v>-57445.91</v>
      </c>
      <c r="Z19" s="223">
        <v>0</v>
      </c>
      <c r="AA19" s="223">
        <v>0</v>
      </c>
      <c r="AB19" s="223">
        <v>0</v>
      </c>
      <c r="AC19" s="223">
        <v>0</v>
      </c>
      <c r="AD19" s="210">
        <v>1318879.54</v>
      </c>
      <c r="AE19" s="210">
        <v>2716.23</v>
      </c>
      <c r="AF19" s="210">
        <v>580351.49</v>
      </c>
      <c r="AG19" s="210">
        <v>107395.36</v>
      </c>
      <c r="AH19" s="210">
        <v>151365.74000000002</v>
      </c>
      <c r="AI19" s="210">
        <v>0</v>
      </c>
      <c r="AJ19" s="210">
        <v>128485.53</v>
      </c>
      <c r="AK19" s="210">
        <v>10811.09</v>
      </c>
      <c r="AL19" s="210">
        <v>5515</v>
      </c>
      <c r="AM19" s="210">
        <v>1268.8</v>
      </c>
      <c r="AN19" s="210">
        <v>0</v>
      </c>
      <c r="AO19" s="210">
        <v>19220.7</v>
      </c>
      <c r="AP19" s="210">
        <v>9005.64</v>
      </c>
      <c r="AQ19" s="210">
        <v>8273.81</v>
      </c>
      <c r="AR19" s="210">
        <v>10637.32</v>
      </c>
      <c r="AS19" s="210">
        <v>25503.84</v>
      </c>
      <c r="AT19" s="210">
        <v>43680</v>
      </c>
      <c r="AU19" s="210">
        <v>8735.84</v>
      </c>
      <c r="AV19" s="210">
        <v>88073.74</v>
      </c>
      <c r="AW19" s="394">
        <v>0</v>
      </c>
      <c r="AX19" s="210">
        <v>4725</v>
      </c>
      <c r="AY19" s="210">
        <v>1559.83</v>
      </c>
      <c r="AZ19" s="210">
        <v>6882.95</v>
      </c>
      <c r="BA19" s="210">
        <v>2638.63</v>
      </c>
      <c r="BB19" s="210">
        <v>550</v>
      </c>
      <c r="BC19" s="210">
        <v>0</v>
      </c>
      <c r="BD19" s="210">
        <v>7254.3099999999995</v>
      </c>
      <c r="BE19" s="210">
        <v>0</v>
      </c>
      <c r="BF19" s="210">
        <v>4764.13</v>
      </c>
      <c r="BG19" s="210">
        <v>19797.440000000002</v>
      </c>
      <c r="BH19" s="210">
        <v>0</v>
      </c>
      <c r="BI19" s="210">
        <v>82537.67</v>
      </c>
      <c r="BJ19" s="210">
        <v>7860</v>
      </c>
      <c r="BK19" s="210">
        <v>987.44</v>
      </c>
      <c r="BL19" s="210">
        <v>22801.79</v>
      </c>
      <c r="BM19" s="210">
        <v>0</v>
      </c>
      <c r="BN19" s="210">
        <v>24566</v>
      </c>
      <c r="BO19" s="210">
        <v>179480.84000000003</v>
      </c>
      <c r="BP19" s="210">
        <v>85114.45</v>
      </c>
      <c r="BQ19" s="211">
        <v>-8758.75</v>
      </c>
      <c r="BR19" s="211">
        <v>0</v>
      </c>
      <c r="BS19" s="211">
        <v>-24566</v>
      </c>
      <c r="BT19" s="212">
        <v>0</v>
      </c>
      <c r="BU19" s="212">
        <v>44613.04</v>
      </c>
      <c r="BV19" s="212">
        <v>0</v>
      </c>
      <c r="BW19" s="212">
        <v>0</v>
      </c>
      <c r="BX19" s="212">
        <v>0</v>
      </c>
      <c r="BY19" s="212">
        <v>0</v>
      </c>
      <c r="BZ19" s="212">
        <v>0</v>
      </c>
      <c r="CA19" s="212">
        <v>0</v>
      </c>
      <c r="CB19" s="212">
        <v>0</v>
      </c>
      <c r="CC19" s="224">
        <v>-608961.42000000062</v>
      </c>
      <c r="CD19" s="213"/>
      <c r="CE19" s="427">
        <v>430709.27000000008</v>
      </c>
      <c r="CF19" s="427">
        <v>40008.949999999997</v>
      </c>
      <c r="CG19" s="427">
        <v>0</v>
      </c>
      <c r="CH19" s="427">
        <v>8164.2999999999993</v>
      </c>
      <c r="CI19" s="427">
        <v>0</v>
      </c>
      <c r="CJ19" s="427">
        <v>130078.90000000002</v>
      </c>
      <c r="CK19" s="427">
        <v>608961.42000000016</v>
      </c>
    </row>
    <row r="20" spans="1:89">
      <c r="A20" s="317">
        <v>893</v>
      </c>
      <c r="B20" s="302" t="s">
        <v>699</v>
      </c>
      <c r="C20" s="209">
        <v>-722687.59999999823</v>
      </c>
      <c r="D20" s="209">
        <v>-21124.02</v>
      </c>
      <c r="E20" s="209">
        <v>0</v>
      </c>
      <c r="F20" s="209">
        <v>-8252.4699999999975</v>
      </c>
      <c r="G20" s="209">
        <v>0</v>
      </c>
      <c r="H20" s="209">
        <v>0</v>
      </c>
      <c r="I20" s="223">
        <v>-3304344.72</v>
      </c>
      <c r="J20" s="223">
        <v>0</v>
      </c>
      <c r="K20" s="223">
        <v>0</v>
      </c>
      <c r="L20" s="223">
        <v>0</v>
      </c>
      <c r="M20" s="223">
        <v>-38975</v>
      </c>
      <c r="N20" s="223">
        <v>-133470</v>
      </c>
      <c r="O20" s="223">
        <v>-630</v>
      </c>
      <c r="P20" s="223">
        <v>-10389.370000000001</v>
      </c>
      <c r="Q20" s="223">
        <v>-1073.1999999999998</v>
      </c>
      <c r="R20" s="223">
        <v>0</v>
      </c>
      <c r="S20" s="223">
        <v>-3630</v>
      </c>
      <c r="T20" s="223">
        <v>0</v>
      </c>
      <c r="U20" s="223">
        <v>-103842.14</v>
      </c>
      <c r="V20" s="223">
        <v>-28411.57</v>
      </c>
      <c r="W20" s="223">
        <v>0</v>
      </c>
      <c r="X20" s="223">
        <v>0</v>
      </c>
      <c r="Y20" s="223">
        <v>0</v>
      </c>
      <c r="Z20" s="223">
        <v>0</v>
      </c>
      <c r="AA20" s="223">
        <v>0</v>
      </c>
      <c r="AB20" s="223">
        <v>0</v>
      </c>
      <c r="AC20" s="223">
        <v>0</v>
      </c>
      <c r="AD20" s="210">
        <v>2074690.29</v>
      </c>
      <c r="AE20" s="210">
        <v>40403.64</v>
      </c>
      <c r="AF20" s="210">
        <v>497884.59000000008</v>
      </c>
      <c r="AG20" s="210">
        <v>31069.17</v>
      </c>
      <c r="AH20" s="210">
        <v>132893.12</v>
      </c>
      <c r="AI20" s="210">
        <v>0</v>
      </c>
      <c r="AJ20" s="210">
        <v>44810.380000000005</v>
      </c>
      <c r="AK20" s="210">
        <v>19536.650000000001</v>
      </c>
      <c r="AL20" s="210">
        <v>17186.5</v>
      </c>
      <c r="AM20" s="210">
        <v>21797.360000000001</v>
      </c>
      <c r="AN20" s="210">
        <v>0</v>
      </c>
      <c r="AO20" s="210">
        <v>125446.93999999999</v>
      </c>
      <c r="AP20" s="210">
        <v>49557.9</v>
      </c>
      <c r="AQ20" s="210">
        <v>69658.689999999988</v>
      </c>
      <c r="AR20" s="210">
        <v>8428.4500000000007</v>
      </c>
      <c r="AS20" s="210">
        <v>46318.560000000005</v>
      </c>
      <c r="AT20" s="210">
        <v>62244</v>
      </c>
      <c r="AU20" s="210">
        <v>19361.399999999998</v>
      </c>
      <c r="AV20" s="210">
        <v>234524.41</v>
      </c>
      <c r="AW20" s="394">
        <v>0</v>
      </c>
      <c r="AX20" s="210">
        <v>5062.43</v>
      </c>
      <c r="AY20" s="210">
        <v>1526.82</v>
      </c>
      <c r="AZ20" s="210">
        <v>5689.15</v>
      </c>
      <c r="BA20" s="210">
        <v>6181</v>
      </c>
      <c r="BB20" s="210">
        <v>1061.9000000000001</v>
      </c>
      <c r="BC20" s="210">
        <v>0</v>
      </c>
      <c r="BD20" s="210">
        <v>8203.2000000000007</v>
      </c>
      <c r="BE20" s="210">
        <v>0</v>
      </c>
      <c r="BF20" s="210">
        <v>45468.2</v>
      </c>
      <c r="BG20" s="210">
        <v>35757.199999999997</v>
      </c>
      <c r="BH20" s="210">
        <v>0</v>
      </c>
      <c r="BI20" s="210">
        <v>119460.44</v>
      </c>
      <c r="BJ20" s="210">
        <v>8341.9599999999991</v>
      </c>
      <c r="BK20" s="210">
        <v>28971.95</v>
      </c>
      <c r="BL20" s="210">
        <v>22440.099999999995</v>
      </c>
      <c r="BM20" s="210">
        <v>0</v>
      </c>
      <c r="BN20" s="210">
        <v>0</v>
      </c>
      <c r="BO20" s="210">
        <v>0</v>
      </c>
      <c r="BP20" s="210">
        <v>0</v>
      </c>
      <c r="BQ20" s="211">
        <v>-10727.5</v>
      </c>
      <c r="BR20" s="211">
        <v>0</v>
      </c>
      <c r="BS20" s="211">
        <v>0</v>
      </c>
      <c r="BT20" s="212">
        <v>0</v>
      </c>
      <c r="BU20" s="212">
        <v>1273.02</v>
      </c>
      <c r="BV20" s="212">
        <v>0</v>
      </c>
      <c r="BW20" s="212">
        <v>0</v>
      </c>
      <c r="BX20" s="212">
        <v>5144.93</v>
      </c>
      <c r="BY20" s="212">
        <v>0</v>
      </c>
      <c r="BZ20" s="212">
        <v>0</v>
      </c>
      <c r="CA20" s="212">
        <v>0</v>
      </c>
      <c r="CB20" s="212">
        <v>0</v>
      </c>
      <c r="CC20" s="224">
        <v>-597163.23999999836</v>
      </c>
      <c r="CD20" s="213"/>
      <c r="CE20" s="427">
        <v>576926.47999999789</v>
      </c>
      <c r="CF20" s="427">
        <v>7674.74</v>
      </c>
      <c r="CG20" s="427">
        <v>0</v>
      </c>
      <c r="CH20" s="427">
        <v>12562.019999999997</v>
      </c>
      <c r="CI20" s="427">
        <v>0</v>
      </c>
      <c r="CJ20" s="427">
        <v>0</v>
      </c>
      <c r="CK20" s="427">
        <v>597163.2399999979</v>
      </c>
    </row>
    <row r="21" spans="1:89">
      <c r="A21" s="317">
        <v>920</v>
      </c>
      <c r="B21" s="302" t="s">
        <v>700</v>
      </c>
      <c r="C21" s="209">
        <v>-156896.40999999995</v>
      </c>
      <c r="D21" s="209">
        <v>-2468.2800000000002</v>
      </c>
      <c r="E21" s="209">
        <v>0</v>
      </c>
      <c r="F21" s="209">
        <v>0</v>
      </c>
      <c r="G21" s="209">
        <v>0</v>
      </c>
      <c r="H21" s="209">
        <v>0</v>
      </c>
      <c r="I21" s="223">
        <v>-995327.56</v>
      </c>
      <c r="J21" s="223">
        <v>0</v>
      </c>
      <c r="K21" s="223">
        <v>-174142</v>
      </c>
      <c r="L21" s="223">
        <v>0</v>
      </c>
      <c r="M21" s="223">
        <v>-54740</v>
      </c>
      <c r="N21" s="223">
        <v>-43671</v>
      </c>
      <c r="O21" s="223">
        <v>-674.96</v>
      </c>
      <c r="P21" s="223">
        <v>0</v>
      </c>
      <c r="Q21" s="223">
        <v>-1464.12</v>
      </c>
      <c r="R21" s="223">
        <v>-21316.14</v>
      </c>
      <c r="S21" s="223">
        <v>0</v>
      </c>
      <c r="T21" s="223">
        <v>0</v>
      </c>
      <c r="U21" s="223">
        <v>-18262.3</v>
      </c>
      <c r="V21" s="223">
        <v>-7907.91</v>
      </c>
      <c r="W21" s="223">
        <v>0</v>
      </c>
      <c r="X21" s="223">
        <v>0</v>
      </c>
      <c r="Y21" s="223">
        <v>0</v>
      </c>
      <c r="Z21" s="223">
        <v>0</v>
      </c>
      <c r="AA21" s="223">
        <v>0</v>
      </c>
      <c r="AB21" s="223">
        <v>0</v>
      </c>
      <c r="AC21" s="223">
        <v>0</v>
      </c>
      <c r="AD21" s="210">
        <v>640305.60999999987</v>
      </c>
      <c r="AE21" s="210">
        <v>11286.08</v>
      </c>
      <c r="AF21" s="210">
        <v>278934.23</v>
      </c>
      <c r="AG21" s="210">
        <v>46373.270000000004</v>
      </c>
      <c r="AH21" s="210">
        <v>67357.789999999994</v>
      </c>
      <c r="AI21" s="210">
        <v>42238.07</v>
      </c>
      <c r="AJ21" s="210">
        <v>37883.820000000007</v>
      </c>
      <c r="AK21" s="210">
        <v>17</v>
      </c>
      <c r="AL21" s="210">
        <v>2348.4</v>
      </c>
      <c r="AM21" s="210">
        <v>4419.79</v>
      </c>
      <c r="AN21" s="210">
        <v>0</v>
      </c>
      <c r="AO21" s="210">
        <v>19870.150000000001</v>
      </c>
      <c r="AP21" s="210">
        <v>1984.44</v>
      </c>
      <c r="AQ21" s="210">
        <v>3099.6</v>
      </c>
      <c r="AR21" s="210">
        <v>5169.22</v>
      </c>
      <c r="AS21" s="210">
        <v>14413.41</v>
      </c>
      <c r="AT21" s="210">
        <v>6190.9</v>
      </c>
      <c r="AU21" s="210">
        <v>1720.0800000000002</v>
      </c>
      <c r="AV21" s="210">
        <v>40424.42</v>
      </c>
      <c r="AW21" s="394">
        <v>0</v>
      </c>
      <c r="AX21" s="210">
        <v>2393</v>
      </c>
      <c r="AY21" s="210">
        <v>0</v>
      </c>
      <c r="AZ21" s="210">
        <v>9058.09</v>
      </c>
      <c r="BA21" s="210">
        <v>3339.77</v>
      </c>
      <c r="BB21" s="210">
        <v>374</v>
      </c>
      <c r="BC21" s="210">
        <v>0</v>
      </c>
      <c r="BD21" s="210">
        <v>9447.2999999999993</v>
      </c>
      <c r="BE21" s="210">
        <v>0</v>
      </c>
      <c r="BF21" s="210">
        <v>1870.8899999999999</v>
      </c>
      <c r="BG21" s="210">
        <v>9284.08</v>
      </c>
      <c r="BH21" s="210">
        <v>0</v>
      </c>
      <c r="BI21" s="210">
        <v>21166.399999999998</v>
      </c>
      <c r="BJ21" s="210">
        <v>0</v>
      </c>
      <c r="BK21" s="210">
        <v>40641.699999999997</v>
      </c>
      <c r="BL21" s="210">
        <v>15529.72</v>
      </c>
      <c r="BM21" s="210">
        <v>0</v>
      </c>
      <c r="BN21" s="210">
        <v>0</v>
      </c>
      <c r="BO21" s="210">
        <v>0</v>
      </c>
      <c r="BP21" s="210">
        <v>0</v>
      </c>
      <c r="BQ21" s="211">
        <v>0</v>
      </c>
      <c r="BR21" s="211">
        <v>0</v>
      </c>
      <c r="BS21" s="211">
        <v>0</v>
      </c>
      <c r="BT21" s="212">
        <v>0</v>
      </c>
      <c r="BU21" s="212">
        <v>0</v>
      </c>
      <c r="BV21" s="212">
        <v>0</v>
      </c>
      <c r="BW21" s="212">
        <v>0</v>
      </c>
      <c r="BX21" s="212">
        <v>0</v>
      </c>
      <c r="BY21" s="212">
        <v>0</v>
      </c>
      <c r="BZ21" s="212">
        <v>0</v>
      </c>
      <c r="CA21" s="212">
        <v>0</v>
      </c>
      <c r="CB21" s="212">
        <v>0</v>
      </c>
      <c r="CC21" s="224">
        <v>-139729.45000000042</v>
      </c>
      <c r="CD21" s="213"/>
      <c r="CE21" s="427">
        <v>139729.45000000019</v>
      </c>
      <c r="CF21" s="427">
        <v>0</v>
      </c>
      <c r="CG21" s="427">
        <v>0</v>
      </c>
      <c r="CH21" s="427">
        <v>0</v>
      </c>
      <c r="CI21" s="427">
        <v>0</v>
      </c>
      <c r="CJ21" s="427">
        <v>0</v>
      </c>
      <c r="CK21" s="427">
        <v>139729.45000000019</v>
      </c>
    </row>
    <row r="22" spans="1:89">
      <c r="A22" s="317">
        <v>934</v>
      </c>
      <c r="B22" s="302" t="s">
        <v>701</v>
      </c>
      <c r="C22" s="209">
        <v>-563617.20999999857</v>
      </c>
      <c r="D22" s="209">
        <v>0</v>
      </c>
      <c r="E22" s="209">
        <v>0</v>
      </c>
      <c r="F22" s="209">
        <v>920.68000000000029</v>
      </c>
      <c r="G22" s="209">
        <v>-920.68000000000029</v>
      </c>
      <c r="H22" s="209">
        <v>0</v>
      </c>
      <c r="I22" s="223">
        <v>-1925004.65</v>
      </c>
      <c r="J22" s="223">
        <v>0</v>
      </c>
      <c r="K22" s="223">
        <v>-82279.37</v>
      </c>
      <c r="L22" s="223">
        <v>0</v>
      </c>
      <c r="M22" s="223">
        <v>-135719.67000000001</v>
      </c>
      <c r="N22" s="223">
        <v>-17955</v>
      </c>
      <c r="O22" s="223">
        <v>-2101.5</v>
      </c>
      <c r="P22" s="223">
        <v>-4583.55</v>
      </c>
      <c r="Q22" s="223">
        <v>-17006.579999999998</v>
      </c>
      <c r="R22" s="223">
        <v>-59026.67</v>
      </c>
      <c r="S22" s="223">
        <v>0</v>
      </c>
      <c r="T22" s="223">
        <v>0</v>
      </c>
      <c r="U22" s="223">
        <v>-35541.46</v>
      </c>
      <c r="V22" s="223">
        <v>-6516</v>
      </c>
      <c r="W22" s="223">
        <v>0</v>
      </c>
      <c r="X22" s="223">
        <v>0</v>
      </c>
      <c r="Y22" s="223">
        <v>0</v>
      </c>
      <c r="Z22" s="223">
        <v>0</v>
      </c>
      <c r="AA22" s="223">
        <v>0</v>
      </c>
      <c r="AB22" s="223">
        <v>0</v>
      </c>
      <c r="AC22" s="223">
        <v>0</v>
      </c>
      <c r="AD22" s="210">
        <v>1159612.4099999999</v>
      </c>
      <c r="AE22" s="210">
        <v>34674.339999999997</v>
      </c>
      <c r="AF22" s="210">
        <v>442459.89999999997</v>
      </c>
      <c r="AG22" s="210">
        <v>78151.48</v>
      </c>
      <c r="AH22" s="210">
        <v>102299.26999999999</v>
      </c>
      <c r="AI22" s="210">
        <v>0</v>
      </c>
      <c r="AJ22" s="210">
        <v>66024.820000000007</v>
      </c>
      <c r="AK22" s="210">
        <v>2866.11</v>
      </c>
      <c r="AL22" s="210">
        <v>11447.92</v>
      </c>
      <c r="AM22" s="210">
        <v>1080</v>
      </c>
      <c r="AN22" s="210">
        <v>0</v>
      </c>
      <c r="AO22" s="210">
        <v>19280.18</v>
      </c>
      <c r="AP22" s="210">
        <v>7415.27</v>
      </c>
      <c r="AQ22" s="210">
        <v>3344.59</v>
      </c>
      <c r="AR22" s="210">
        <v>1628.14</v>
      </c>
      <c r="AS22" s="210">
        <v>28435.75</v>
      </c>
      <c r="AT22" s="210">
        <v>25373.62</v>
      </c>
      <c r="AU22" s="210">
        <v>11474.11</v>
      </c>
      <c r="AV22" s="210">
        <v>116141.41</v>
      </c>
      <c r="AW22" s="394">
        <v>0</v>
      </c>
      <c r="AX22" s="210">
        <v>6924.12</v>
      </c>
      <c r="AY22" s="210">
        <v>0</v>
      </c>
      <c r="AZ22" s="210">
        <v>4273.0600000000004</v>
      </c>
      <c r="BA22" s="210">
        <v>8780.94</v>
      </c>
      <c r="BB22" s="210">
        <v>778.14</v>
      </c>
      <c r="BC22" s="210">
        <v>1306.8800000000001</v>
      </c>
      <c r="BD22" s="210">
        <v>2481.5</v>
      </c>
      <c r="BE22" s="210">
        <v>0</v>
      </c>
      <c r="BF22" s="210">
        <v>4063.29</v>
      </c>
      <c r="BG22" s="210">
        <v>19429.400000000001</v>
      </c>
      <c r="BH22" s="210">
        <v>179.42</v>
      </c>
      <c r="BI22" s="210">
        <v>72189.58</v>
      </c>
      <c r="BJ22" s="210">
        <v>0</v>
      </c>
      <c r="BK22" s="210">
        <v>14315.97</v>
      </c>
      <c r="BL22" s="210">
        <v>24885.200000000001</v>
      </c>
      <c r="BM22" s="210">
        <v>329.77</v>
      </c>
      <c r="BN22" s="210">
        <v>342567.9</v>
      </c>
      <c r="BO22" s="210">
        <v>0</v>
      </c>
      <c r="BP22" s="210">
        <v>0</v>
      </c>
      <c r="BQ22" s="211">
        <v>-8005</v>
      </c>
      <c r="BR22" s="211">
        <v>0</v>
      </c>
      <c r="BS22" s="211">
        <v>-342567.9</v>
      </c>
      <c r="BT22" s="212">
        <v>0</v>
      </c>
      <c r="BU22" s="212">
        <v>349105.06</v>
      </c>
      <c r="BV22" s="212">
        <v>0</v>
      </c>
      <c r="BW22" s="212">
        <v>0</v>
      </c>
      <c r="BX22" s="212">
        <v>0</v>
      </c>
      <c r="BY22" s="212">
        <v>0</v>
      </c>
      <c r="BZ22" s="212">
        <v>0</v>
      </c>
      <c r="CA22" s="212">
        <v>0</v>
      </c>
      <c r="CB22" s="212">
        <v>0</v>
      </c>
      <c r="CC22" s="224">
        <v>-236605.00999999762</v>
      </c>
      <c r="CD22" s="213"/>
      <c r="CE22" s="427">
        <v>228281.61999999807</v>
      </c>
      <c r="CF22" s="427">
        <v>6855.55</v>
      </c>
      <c r="CG22" s="427">
        <v>0</v>
      </c>
      <c r="CH22" s="427">
        <v>1467.8400000000256</v>
      </c>
      <c r="CI22" s="427">
        <v>0</v>
      </c>
      <c r="CJ22" s="427">
        <v>0</v>
      </c>
      <c r="CK22" s="427">
        <v>236605.00999999809</v>
      </c>
    </row>
    <row r="23" spans="1:89">
      <c r="A23" s="317">
        <v>938</v>
      </c>
      <c r="B23" s="302" t="s">
        <v>702</v>
      </c>
      <c r="C23" s="209">
        <v>-139568.2699999981</v>
      </c>
      <c r="D23" s="209">
        <v>-9713.24</v>
      </c>
      <c r="E23" s="209">
        <v>0</v>
      </c>
      <c r="F23" s="209">
        <v>-26707.129999999997</v>
      </c>
      <c r="G23" s="209">
        <v>0</v>
      </c>
      <c r="H23" s="209">
        <v>-34281.869999999937</v>
      </c>
      <c r="I23" s="223">
        <v>-3514385.0300000003</v>
      </c>
      <c r="J23" s="223">
        <v>0</v>
      </c>
      <c r="K23" s="223">
        <v>-295399</v>
      </c>
      <c r="L23" s="223">
        <v>0</v>
      </c>
      <c r="M23" s="223">
        <v>-314282.93</v>
      </c>
      <c r="N23" s="223">
        <v>-105820.69</v>
      </c>
      <c r="O23" s="223">
        <v>-53914.2</v>
      </c>
      <c r="P23" s="223">
        <v>-696</v>
      </c>
      <c r="Q23" s="223">
        <v>-47603.969999999994</v>
      </c>
      <c r="R23" s="223">
        <v>-45930.46</v>
      </c>
      <c r="S23" s="223">
        <v>-7680</v>
      </c>
      <c r="T23" s="223">
        <v>0</v>
      </c>
      <c r="U23" s="223">
        <v>-21802.46</v>
      </c>
      <c r="V23" s="223">
        <v>-21607.17</v>
      </c>
      <c r="W23" s="223">
        <v>0</v>
      </c>
      <c r="X23" s="223">
        <v>-220507.06</v>
      </c>
      <c r="Y23" s="223">
        <v>-8671.41</v>
      </c>
      <c r="Z23" s="223">
        <v>0</v>
      </c>
      <c r="AA23" s="223">
        <v>0</v>
      </c>
      <c r="AB23" s="223">
        <v>0</v>
      </c>
      <c r="AC23" s="223">
        <v>0</v>
      </c>
      <c r="AD23" s="210">
        <v>1807517.86</v>
      </c>
      <c r="AE23" s="210">
        <v>31744.809999999998</v>
      </c>
      <c r="AF23" s="210">
        <v>804540.82000000007</v>
      </c>
      <c r="AG23" s="210">
        <v>152134.72</v>
      </c>
      <c r="AH23" s="210">
        <v>285586.41000000003</v>
      </c>
      <c r="AI23" s="210">
        <v>136033.54</v>
      </c>
      <c r="AJ23" s="210">
        <v>85473.81</v>
      </c>
      <c r="AK23" s="210">
        <v>17080.21</v>
      </c>
      <c r="AL23" s="210">
        <v>14370.5</v>
      </c>
      <c r="AM23" s="210">
        <v>19760.560000000001</v>
      </c>
      <c r="AN23" s="210">
        <v>0</v>
      </c>
      <c r="AO23" s="210">
        <v>20581.73</v>
      </c>
      <c r="AP23" s="210">
        <v>5475</v>
      </c>
      <c r="AQ23" s="210">
        <v>17887.600000000002</v>
      </c>
      <c r="AR23" s="210">
        <v>12584.48</v>
      </c>
      <c r="AS23" s="210">
        <v>44921.53</v>
      </c>
      <c r="AT23" s="210">
        <v>28392</v>
      </c>
      <c r="AU23" s="210">
        <v>12554.73</v>
      </c>
      <c r="AV23" s="210">
        <v>140437.22</v>
      </c>
      <c r="AW23" s="394">
        <v>0</v>
      </c>
      <c r="AX23" s="210">
        <v>7038.71</v>
      </c>
      <c r="AY23" s="210">
        <v>0</v>
      </c>
      <c r="AZ23" s="210">
        <v>11373.84</v>
      </c>
      <c r="BA23" s="210">
        <v>6229</v>
      </c>
      <c r="BB23" s="210">
        <v>16387.25</v>
      </c>
      <c r="BC23" s="210">
        <v>989.36</v>
      </c>
      <c r="BD23" s="210">
        <v>10225.14</v>
      </c>
      <c r="BE23" s="210">
        <v>0</v>
      </c>
      <c r="BF23" s="210">
        <v>6612.2099999999991</v>
      </c>
      <c r="BG23" s="210">
        <v>34428.18</v>
      </c>
      <c r="BH23" s="210">
        <v>0</v>
      </c>
      <c r="BI23" s="210">
        <v>101502.93</v>
      </c>
      <c r="BJ23" s="210">
        <v>102868.59</v>
      </c>
      <c r="BK23" s="210">
        <v>254013.18</v>
      </c>
      <c r="BL23" s="210">
        <v>28943.140000000003</v>
      </c>
      <c r="BM23" s="210">
        <v>0</v>
      </c>
      <c r="BN23" s="210">
        <v>0</v>
      </c>
      <c r="BO23" s="210">
        <v>175525.38999999998</v>
      </c>
      <c r="BP23" s="210">
        <v>1857</v>
      </c>
      <c r="BQ23" s="211">
        <v>-11053.75</v>
      </c>
      <c r="BR23" s="211">
        <v>0</v>
      </c>
      <c r="BS23" s="211">
        <v>0</v>
      </c>
      <c r="BT23" s="212">
        <v>0</v>
      </c>
      <c r="BU23" s="212">
        <v>20000</v>
      </c>
      <c r="BV23" s="212">
        <v>0</v>
      </c>
      <c r="BW23" s="212">
        <v>0</v>
      </c>
      <c r="BX23" s="212">
        <v>0</v>
      </c>
      <c r="BY23" s="212">
        <v>0</v>
      </c>
      <c r="BZ23" s="212">
        <v>0</v>
      </c>
      <c r="CA23" s="212">
        <v>1003.5</v>
      </c>
      <c r="CB23" s="212">
        <v>7770</v>
      </c>
      <c r="CC23" s="224">
        <v>-455779.68999999773</v>
      </c>
      <c r="CD23" s="213"/>
      <c r="CE23" s="427">
        <v>360714.35999999684</v>
      </c>
      <c r="CF23" s="427">
        <v>0</v>
      </c>
      <c r="CG23" s="427">
        <v>0</v>
      </c>
      <c r="CH23" s="427">
        <v>8987.3799999999974</v>
      </c>
      <c r="CI23" s="427">
        <v>0</v>
      </c>
      <c r="CJ23" s="427">
        <v>86077.949999999983</v>
      </c>
      <c r="CK23" s="427">
        <v>455779.6899999968</v>
      </c>
    </row>
    <row r="24" spans="1:89">
      <c r="A24" s="317">
        <v>942</v>
      </c>
      <c r="B24" s="302" t="s">
        <v>938</v>
      </c>
      <c r="C24" s="209">
        <v>-515370.78000000166</v>
      </c>
      <c r="D24" s="209">
        <v>0</v>
      </c>
      <c r="E24" s="209">
        <v>0</v>
      </c>
      <c r="F24" s="209">
        <v>-31573.869999999995</v>
      </c>
      <c r="G24" s="209">
        <v>-0.20000000001164153</v>
      </c>
      <c r="H24" s="209">
        <v>-20738.310000000056</v>
      </c>
      <c r="I24" s="223">
        <v>-4237806.5</v>
      </c>
      <c r="J24" s="223">
        <v>0</v>
      </c>
      <c r="K24" s="223">
        <v>-160227</v>
      </c>
      <c r="L24" s="223">
        <v>0</v>
      </c>
      <c r="M24" s="223">
        <v>-163979.28</v>
      </c>
      <c r="N24" s="223">
        <v>-172422.22</v>
      </c>
      <c r="O24" s="223">
        <v>-500</v>
      </c>
      <c r="P24" s="223">
        <v>-17541.25</v>
      </c>
      <c r="Q24" s="223">
        <v>-230693.76000000001</v>
      </c>
      <c r="R24" s="223">
        <v>-175</v>
      </c>
      <c r="S24" s="223">
        <v>0</v>
      </c>
      <c r="T24" s="223">
        <v>-4370</v>
      </c>
      <c r="U24" s="223">
        <v>-88859.72</v>
      </c>
      <c r="V24" s="223">
        <v>-36020.400000000001</v>
      </c>
      <c r="W24" s="223">
        <v>0</v>
      </c>
      <c r="X24" s="223">
        <v>-213108.87</v>
      </c>
      <c r="Y24" s="223">
        <v>-41151.72</v>
      </c>
      <c r="Z24" s="223">
        <v>0</v>
      </c>
      <c r="AA24" s="223">
        <v>0</v>
      </c>
      <c r="AB24" s="223">
        <v>0</v>
      </c>
      <c r="AC24" s="223">
        <v>0</v>
      </c>
      <c r="AD24" s="210">
        <v>2535475.29</v>
      </c>
      <c r="AE24" s="210">
        <v>23521.65</v>
      </c>
      <c r="AF24" s="210">
        <v>903988.03999999992</v>
      </c>
      <c r="AG24" s="210">
        <v>129670.72</v>
      </c>
      <c r="AH24" s="210">
        <v>319809.17</v>
      </c>
      <c r="AI24" s="210">
        <v>0</v>
      </c>
      <c r="AJ24" s="210">
        <v>295882.71000000002</v>
      </c>
      <c r="AK24" s="210">
        <v>17051.23</v>
      </c>
      <c r="AL24" s="210">
        <v>6946.59</v>
      </c>
      <c r="AM24" s="210">
        <v>2476.6</v>
      </c>
      <c r="AN24" s="210">
        <v>0</v>
      </c>
      <c r="AO24" s="210">
        <v>62262.55</v>
      </c>
      <c r="AP24" s="210">
        <v>5870</v>
      </c>
      <c r="AQ24" s="210">
        <v>64672.46</v>
      </c>
      <c r="AR24" s="210">
        <v>12089.2</v>
      </c>
      <c r="AS24" s="210">
        <v>56521.05</v>
      </c>
      <c r="AT24" s="210">
        <v>108682.5</v>
      </c>
      <c r="AU24" s="210">
        <v>14777.29</v>
      </c>
      <c r="AV24" s="210">
        <v>156588.69</v>
      </c>
      <c r="AW24" s="394">
        <v>0</v>
      </c>
      <c r="AX24" s="210">
        <v>4522.71</v>
      </c>
      <c r="AY24" s="210">
        <v>0</v>
      </c>
      <c r="AZ24" s="210">
        <v>5292.23</v>
      </c>
      <c r="BA24" s="210">
        <v>19035.63</v>
      </c>
      <c r="BB24" s="210">
        <v>1699.65</v>
      </c>
      <c r="BC24" s="210">
        <v>2139.0100000000002</v>
      </c>
      <c r="BD24" s="210">
        <v>19456.440000000002</v>
      </c>
      <c r="BE24" s="210">
        <v>0</v>
      </c>
      <c r="BF24" s="210">
        <v>13763.55</v>
      </c>
      <c r="BG24" s="210">
        <v>38643.08</v>
      </c>
      <c r="BH24" s="210">
        <v>16608.79</v>
      </c>
      <c r="BI24" s="210">
        <v>177828.06</v>
      </c>
      <c r="BJ24" s="210">
        <v>10996</v>
      </c>
      <c r="BK24" s="210">
        <v>73517.72</v>
      </c>
      <c r="BL24" s="210">
        <v>27082.15</v>
      </c>
      <c r="BM24" s="210">
        <v>0</v>
      </c>
      <c r="BN24" s="210">
        <v>57971.35</v>
      </c>
      <c r="BO24" s="210">
        <v>159091.67000000001</v>
      </c>
      <c r="BP24" s="210">
        <v>49117.4</v>
      </c>
      <c r="BQ24" s="211">
        <v>-17270</v>
      </c>
      <c r="BR24" s="211">
        <v>0</v>
      </c>
      <c r="BS24" s="211">
        <v>-57971.35</v>
      </c>
      <c r="BT24" s="212">
        <v>0</v>
      </c>
      <c r="BU24" s="212">
        <v>65915.5</v>
      </c>
      <c r="BV24" s="212">
        <v>0</v>
      </c>
      <c r="BW24" s="212">
        <v>0</v>
      </c>
      <c r="BX24" s="212">
        <v>7319</v>
      </c>
      <c r="BY24" s="212">
        <v>0</v>
      </c>
      <c r="BZ24" s="212">
        <v>7331.2</v>
      </c>
      <c r="CA24" s="212">
        <v>13827.3</v>
      </c>
      <c r="CB24" s="212">
        <v>6396</v>
      </c>
      <c r="CC24" s="224">
        <v>-515940.05000000086</v>
      </c>
      <c r="CD24" s="213"/>
      <c r="CE24" s="427">
        <v>419085.80000000173</v>
      </c>
      <c r="CF24" s="427">
        <v>24038</v>
      </c>
      <c r="CG24" s="427">
        <v>0</v>
      </c>
      <c r="CH24" s="427">
        <v>6026.4200000000128</v>
      </c>
      <c r="CI24" s="427">
        <v>0</v>
      </c>
      <c r="CJ24" s="427">
        <v>66789.830000000016</v>
      </c>
      <c r="CK24" s="427">
        <v>515940.05000000173</v>
      </c>
    </row>
    <row r="25" spans="1:89">
      <c r="A25" s="317">
        <v>957</v>
      </c>
      <c r="B25" s="302" t="s">
        <v>703</v>
      </c>
      <c r="C25" s="209">
        <v>-297750.71000000136</v>
      </c>
      <c r="D25" s="209">
        <v>0</v>
      </c>
      <c r="E25" s="209">
        <v>0</v>
      </c>
      <c r="F25" s="209">
        <v>-8682.1200000000026</v>
      </c>
      <c r="G25" s="209">
        <v>-6703.6500000000015</v>
      </c>
      <c r="H25" s="209">
        <v>0</v>
      </c>
      <c r="I25" s="223">
        <v>-2076179.96</v>
      </c>
      <c r="J25" s="223">
        <v>0</v>
      </c>
      <c r="K25" s="223">
        <v>-148822</v>
      </c>
      <c r="L25" s="223">
        <v>0</v>
      </c>
      <c r="M25" s="223">
        <v>-118345</v>
      </c>
      <c r="N25" s="223">
        <v>-76576.289999999994</v>
      </c>
      <c r="O25" s="223">
        <v>-18040.8</v>
      </c>
      <c r="P25" s="223">
        <v>-17010.95</v>
      </c>
      <c r="Q25" s="223">
        <v>-33422.03</v>
      </c>
      <c r="R25" s="223">
        <v>-34336.230000000003</v>
      </c>
      <c r="S25" s="223">
        <v>0</v>
      </c>
      <c r="T25" s="223">
        <v>0</v>
      </c>
      <c r="U25" s="223">
        <v>-64363.01</v>
      </c>
      <c r="V25" s="223">
        <v>-239.62</v>
      </c>
      <c r="W25" s="223">
        <v>0</v>
      </c>
      <c r="X25" s="223">
        <v>0</v>
      </c>
      <c r="Y25" s="223">
        <v>0</v>
      </c>
      <c r="Z25" s="223">
        <v>0</v>
      </c>
      <c r="AA25" s="223">
        <v>0</v>
      </c>
      <c r="AB25" s="223">
        <v>0</v>
      </c>
      <c r="AC25" s="223">
        <v>0</v>
      </c>
      <c r="AD25" s="210">
        <v>1251067.9200000002</v>
      </c>
      <c r="AE25" s="210">
        <v>30881.27</v>
      </c>
      <c r="AF25" s="210">
        <v>402025.02</v>
      </c>
      <c r="AG25" s="210">
        <v>68405.58</v>
      </c>
      <c r="AH25" s="210">
        <v>161730.29000000004</v>
      </c>
      <c r="AI25" s="210">
        <v>77722.539999999994</v>
      </c>
      <c r="AJ25" s="210">
        <v>90414.339999999982</v>
      </c>
      <c r="AK25" s="210">
        <v>2502.1</v>
      </c>
      <c r="AL25" s="210">
        <v>3949.24</v>
      </c>
      <c r="AM25" s="210">
        <v>1223.05</v>
      </c>
      <c r="AN25" s="210">
        <v>0</v>
      </c>
      <c r="AO25" s="210">
        <v>15289.740000000002</v>
      </c>
      <c r="AP25" s="210">
        <v>9710.6</v>
      </c>
      <c r="AQ25" s="210">
        <v>16824.43</v>
      </c>
      <c r="AR25" s="210">
        <v>10835.83</v>
      </c>
      <c r="AS25" s="210">
        <v>27006.27</v>
      </c>
      <c r="AT25" s="210">
        <v>8169.6</v>
      </c>
      <c r="AU25" s="210">
        <v>11809.66</v>
      </c>
      <c r="AV25" s="210">
        <v>45884.71</v>
      </c>
      <c r="AW25" s="394">
        <v>0</v>
      </c>
      <c r="AX25" s="210">
        <v>3731.78</v>
      </c>
      <c r="AY25" s="210">
        <v>0</v>
      </c>
      <c r="AZ25" s="210">
        <v>3923.68</v>
      </c>
      <c r="BA25" s="210">
        <v>14838.33</v>
      </c>
      <c r="BB25" s="210">
        <v>3245.57</v>
      </c>
      <c r="BC25" s="210">
        <v>274.62</v>
      </c>
      <c r="BD25" s="210">
        <v>10596.6</v>
      </c>
      <c r="BE25" s="210">
        <v>0</v>
      </c>
      <c r="BF25" s="210">
        <v>10159.370000000003</v>
      </c>
      <c r="BG25" s="210">
        <v>19083.59</v>
      </c>
      <c r="BH25" s="210">
        <v>0</v>
      </c>
      <c r="BI25" s="210">
        <v>40011.440000000002</v>
      </c>
      <c r="BJ25" s="210">
        <v>45432.68</v>
      </c>
      <c r="BK25" s="210">
        <v>59775.57</v>
      </c>
      <c r="BL25" s="210">
        <v>30389.67</v>
      </c>
      <c r="BM25" s="210">
        <v>0</v>
      </c>
      <c r="BN25" s="210">
        <v>0</v>
      </c>
      <c r="BO25" s="210">
        <v>0</v>
      </c>
      <c r="BP25" s="210">
        <v>0</v>
      </c>
      <c r="BQ25" s="211">
        <v>-8573.1299999999992</v>
      </c>
      <c r="BR25" s="211">
        <v>-21412.99</v>
      </c>
      <c r="BS25" s="211">
        <v>0</v>
      </c>
      <c r="BT25" s="212">
        <v>0</v>
      </c>
      <c r="BU25" s="212">
        <v>36336.47</v>
      </c>
      <c r="BV25" s="212">
        <v>0</v>
      </c>
      <c r="BW25" s="212">
        <v>0</v>
      </c>
      <c r="BX25" s="212">
        <v>0</v>
      </c>
      <c r="BY25" s="212">
        <v>0</v>
      </c>
      <c r="BZ25" s="212">
        <v>0</v>
      </c>
      <c r="CA25" s="212">
        <v>0</v>
      </c>
      <c r="CB25" s="212">
        <v>0</v>
      </c>
      <c r="CC25" s="224">
        <v>-417206.92999999976</v>
      </c>
      <c r="CD25" s="213"/>
      <c r="CE25" s="427">
        <v>362239.3100000007</v>
      </c>
      <c r="CF25" s="427">
        <v>45932.2</v>
      </c>
      <c r="CG25" s="427">
        <v>0</v>
      </c>
      <c r="CH25" s="427">
        <v>9035.4200000000055</v>
      </c>
      <c r="CI25" s="427">
        <v>0</v>
      </c>
      <c r="CJ25" s="427">
        <v>0</v>
      </c>
      <c r="CK25" s="427">
        <v>417206.93000000069</v>
      </c>
    </row>
    <row r="26" spans="1:89">
      <c r="A26" s="318">
        <v>101520</v>
      </c>
      <c r="B26" s="319" t="s">
        <v>681</v>
      </c>
      <c r="C26" s="209">
        <v>-770543.81</v>
      </c>
      <c r="D26" s="209">
        <v>-9578</v>
      </c>
      <c r="E26" s="209">
        <v>0</v>
      </c>
      <c r="F26" s="209">
        <v>-14938.73</v>
      </c>
      <c r="G26" s="209">
        <v>0</v>
      </c>
      <c r="H26" s="209">
        <v>0</v>
      </c>
      <c r="I26" s="223">
        <v>-4144459.24</v>
      </c>
      <c r="J26" s="223">
        <v>0</v>
      </c>
      <c r="K26" s="223">
        <v>-3157513.5300000003</v>
      </c>
      <c r="L26" s="223">
        <v>0</v>
      </c>
      <c r="M26" s="223">
        <v>-207914.88</v>
      </c>
      <c r="N26" s="223">
        <v>-19830.29</v>
      </c>
      <c r="O26" s="223">
        <v>-1089.7</v>
      </c>
      <c r="P26" s="223">
        <v>0</v>
      </c>
      <c r="Q26" s="223">
        <v>-66692.160000000003</v>
      </c>
      <c r="R26" s="223">
        <v>0</v>
      </c>
      <c r="S26" s="223">
        <v>0</v>
      </c>
      <c r="T26" s="223">
        <v>0</v>
      </c>
      <c r="U26" s="223">
        <v>0</v>
      </c>
      <c r="V26" s="223">
        <v>0</v>
      </c>
      <c r="W26" s="223">
        <v>0</v>
      </c>
      <c r="X26" s="223">
        <v>0</v>
      </c>
      <c r="Y26" s="223">
        <v>0</v>
      </c>
      <c r="Z26" s="223">
        <v>0</v>
      </c>
      <c r="AA26" s="223">
        <v>0</v>
      </c>
      <c r="AB26" s="223">
        <v>0</v>
      </c>
      <c r="AC26" s="223">
        <v>0</v>
      </c>
      <c r="AD26" s="210">
        <v>2815113.91</v>
      </c>
      <c r="AE26" s="210">
        <v>6237.5599999999995</v>
      </c>
      <c r="AF26" s="210">
        <v>1758349.64</v>
      </c>
      <c r="AG26" s="210">
        <v>54780.990000000013</v>
      </c>
      <c r="AH26" s="210">
        <v>430506.86</v>
      </c>
      <c r="AI26" s="210">
        <v>72183.47</v>
      </c>
      <c r="AJ26" s="210">
        <v>58843.71</v>
      </c>
      <c r="AK26" s="210">
        <v>143722.76999999999</v>
      </c>
      <c r="AL26" s="210">
        <v>36662.619999999995</v>
      </c>
      <c r="AM26" s="210">
        <v>22372.35</v>
      </c>
      <c r="AN26" s="210">
        <v>0</v>
      </c>
      <c r="AO26" s="210">
        <v>155197.42999999996</v>
      </c>
      <c r="AP26" s="210">
        <v>29143.96</v>
      </c>
      <c r="AQ26" s="210">
        <v>107226.38</v>
      </c>
      <c r="AR26" s="210">
        <v>11050.599999999989</v>
      </c>
      <c r="AS26" s="210">
        <v>103003.33999999995</v>
      </c>
      <c r="AT26" s="210">
        <v>18054.2</v>
      </c>
      <c r="AU26" s="210">
        <v>29453.350000000006</v>
      </c>
      <c r="AV26" s="210">
        <v>242059.97</v>
      </c>
      <c r="AW26" s="308">
        <v>0</v>
      </c>
      <c r="AX26" s="210">
        <v>34025.47</v>
      </c>
      <c r="AY26" s="210">
        <v>0</v>
      </c>
      <c r="AZ26" s="210">
        <v>39405.869999999995</v>
      </c>
      <c r="BA26" s="210">
        <v>665.96</v>
      </c>
      <c r="BB26" s="210">
        <v>47336.81</v>
      </c>
      <c r="BC26" s="210">
        <v>22805.500000000004</v>
      </c>
      <c r="BD26" s="210">
        <v>100075.18000000001</v>
      </c>
      <c r="BE26" s="210">
        <v>18398.829999999994</v>
      </c>
      <c r="BF26" s="210">
        <v>46306.549999999996</v>
      </c>
      <c r="BG26" s="210">
        <v>12657.11</v>
      </c>
      <c r="BH26" s="210">
        <v>0</v>
      </c>
      <c r="BI26" s="210">
        <v>112229.27999999996</v>
      </c>
      <c r="BJ26" s="210">
        <v>58920.749999999993</v>
      </c>
      <c r="BK26" s="210">
        <v>817481.56999999972</v>
      </c>
      <c r="BL26" s="210">
        <v>81506.569999999934</v>
      </c>
      <c r="BM26" s="210">
        <v>0</v>
      </c>
      <c r="BN26" s="210">
        <v>0</v>
      </c>
      <c r="BO26" s="210">
        <v>0</v>
      </c>
      <c r="BP26" s="210">
        <v>0</v>
      </c>
      <c r="BQ26" s="211">
        <v>-13441.56</v>
      </c>
      <c r="BR26" s="211">
        <v>0</v>
      </c>
      <c r="BS26" s="211">
        <v>0</v>
      </c>
      <c r="BT26" s="212">
        <v>0</v>
      </c>
      <c r="BU26" s="212">
        <v>28381</v>
      </c>
      <c r="BV26" s="212">
        <v>271.17</v>
      </c>
      <c r="BW26" s="212">
        <v>0</v>
      </c>
      <c r="BX26" s="212">
        <v>0</v>
      </c>
      <c r="BY26" s="212">
        <v>0</v>
      </c>
      <c r="BZ26" s="212">
        <v>0</v>
      </c>
      <c r="CA26" s="212">
        <v>0</v>
      </c>
      <c r="CB26" s="212">
        <v>0</v>
      </c>
      <c r="CC26" s="224">
        <v>-891571.17000000353</v>
      </c>
      <c r="CD26" s="213"/>
      <c r="CE26" s="427">
        <v>890771.62000000128</v>
      </c>
      <c r="CF26" s="427">
        <v>799.54999999998836</v>
      </c>
      <c r="CG26" s="427">
        <v>0</v>
      </c>
      <c r="CH26" s="427">
        <v>-1.8189894035458565E-12</v>
      </c>
      <c r="CI26" s="427">
        <v>0</v>
      </c>
      <c r="CJ26" s="427">
        <v>0</v>
      </c>
      <c r="CK26" s="427">
        <v>891571.17000000132</v>
      </c>
    </row>
    <row r="27" spans="1:89">
      <c r="A27" s="320">
        <v>125</v>
      </c>
      <c r="B27" s="320" t="s">
        <v>378</v>
      </c>
      <c r="C27" s="209">
        <v>-2753532.56</v>
      </c>
      <c r="D27" s="209">
        <v>-22080.51</v>
      </c>
      <c r="E27" s="209">
        <v>0</v>
      </c>
      <c r="F27" s="209">
        <v>-9700.84</v>
      </c>
      <c r="G27" s="209">
        <v>0</v>
      </c>
      <c r="H27" s="209">
        <v>0</v>
      </c>
      <c r="I27" s="223">
        <v>-3266892.3600000003</v>
      </c>
      <c r="J27" s="223">
        <v>-2160.92</v>
      </c>
      <c r="K27" s="223">
        <v>-2429445.04</v>
      </c>
      <c r="L27" s="223">
        <v>0</v>
      </c>
      <c r="M27" s="223">
        <v>-83620</v>
      </c>
      <c r="N27" s="223">
        <v>-19566</v>
      </c>
      <c r="O27" s="223">
        <v>0</v>
      </c>
      <c r="P27" s="223">
        <v>0</v>
      </c>
      <c r="Q27" s="223">
        <v>-138177.36000000002</v>
      </c>
      <c r="R27" s="223">
        <v>0</v>
      </c>
      <c r="S27" s="223">
        <v>0</v>
      </c>
      <c r="T27" s="223">
        <v>0</v>
      </c>
      <c r="U27" s="223">
        <v>-34711.050000000025</v>
      </c>
      <c r="V27" s="223">
        <v>-8259.380000000001</v>
      </c>
      <c r="W27" s="223">
        <v>0</v>
      </c>
      <c r="X27" s="223">
        <v>0</v>
      </c>
      <c r="Y27" s="223">
        <v>0</v>
      </c>
      <c r="Z27" s="223">
        <v>0</v>
      </c>
      <c r="AA27" s="223">
        <v>0</v>
      </c>
      <c r="AB27" s="223">
        <v>0</v>
      </c>
      <c r="AC27" s="223">
        <v>0</v>
      </c>
      <c r="AD27" s="210">
        <v>2606464.7200000002</v>
      </c>
      <c r="AE27" s="210">
        <v>9030.1200000000008</v>
      </c>
      <c r="AF27" s="210">
        <v>1773473.0699999998</v>
      </c>
      <c r="AG27" s="210">
        <v>87729.229999999981</v>
      </c>
      <c r="AH27" s="210">
        <v>407682.17000000004</v>
      </c>
      <c r="AI27" s="210">
        <v>0</v>
      </c>
      <c r="AJ27" s="210">
        <v>0</v>
      </c>
      <c r="AK27" s="210">
        <v>61765.079999999994</v>
      </c>
      <c r="AL27" s="210">
        <v>21700.5</v>
      </c>
      <c r="AM27" s="210">
        <v>0</v>
      </c>
      <c r="AN27" s="210">
        <v>0</v>
      </c>
      <c r="AO27" s="210">
        <v>149595.52999999997</v>
      </c>
      <c r="AP27" s="210">
        <v>5062.59</v>
      </c>
      <c r="AQ27" s="210">
        <v>68869.06</v>
      </c>
      <c r="AR27" s="210">
        <v>5947.29</v>
      </c>
      <c r="AS27" s="210">
        <v>52867.87000000001</v>
      </c>
      <c r="AT27" s="210">
        <v>0</v>
      </c>
      <c r="AU27" s="210">
        <v>5886.0199999999986</v>
      </c>
      <c r="AV27" s="210">
        <v>123255.83</v>
      </c>
      <c r="AW27" s="308">
        <v>0</v>
      </c>
      <c r="AX27" s="210">
        <v>5843.38</v>
      </c>
      <c r="AY27" s="210">
        <v>0</v>
      </c>
      <c r="AZ27" s="210">
        <v>9709.73</v>
      </c>
      <c r="BA27" s="210">
        <v>38035.499999999993</v>
      </c>
      <c r="BB27" s="210">
        <v>17443.5</v>
      </c>
      <c r="BC27" s="210">
        <v>999</v>
      </c>
      <c r="BD27" s="210">
        <v>2596</v>
      </c>
      <c r="BE27" s="210">
        <v>22897.61</v>
      </c>
      <c r="BF27" s="210">
        <v>23896.499999999993</v>
      </c>
      <c r="BG27" s="210">
        <v>40843.440000000002</v>
      </c>
      <c r="BH27" s="210">
        <v>0</v>
      </c>
      <c r="BI27" s="210">
        <v>5525.65</v>
      </c>
      <c r="BJ27" s="210">
        <v>14375</v>
      </c>
      <c r="BK27" s="210">
        <v>70704.83</v>
      </c>
      <c r="BL27" s="210">
        <v>47560.81</v>
      </c>
      <c r="BM27" s="210">
        <v>0</v>
      </c>
      <c r="BN27" s="210">
        <v>0</v>
      </c>
      <c r="BO27" s="210">
        <v>0</v>
      </c>
      <c r="BP27" s="210">
        <v>0</v>
      </c>
      <c r="BQ27" s="211">
        <v>-39128.959999999999</v>
      </c>
      <c r="BR27" s="211">
        <v>0</v>
      </c>
      <c r="BS27" s="211">
        <v>0</v>
      </c>
      <c r="BT27" s="212">
        <v>0</v>
      </c>
      <c r="BU27" s="212">
        <v>89146.999999999985</v>
      </c>
      <c r="BV27" s="212">
        <v>49832</v>
      </c>
      <c r="BW27" s="212">
        <v>0</v>
      </c>
      <c r="BX27" s="212">
        <v>0</v>
      </c>
      <c r="BY27" s="212">
        <v>0</v>
      </c>
      <c r="BZ27" s="212">
        <v>0</v>
      </c>
      <c r="CA27" s="212">
        <v>0</v>
      </c>
      <c r="CB27" s="212">
        <v>0</v>
      </c>
      <c r="CC27" s="224">
        <v>-2988535.9499999983</v>
      </c>
      <c r="CD27" s="213"/>
      <c r="CE27" s="427">
        <v>2956150.6700000009</v>
      </c>
      <c r="CF27" s="427">
        <v>6888.8100000000559</v>
      </c>
      <c r="CG27" s="427">
        <v>0</v>
      </c>
      <c r="CH27" s="427">
        <v>25496.470000000005</v>
      </c>
      <c r="CI27" s="427">
        <v>0</v>
      </c>
      <c r="CJ27" s="427">
        <v>0</v>
      </c>
      <c r="CK27" s="427">
        <v>2988535.9500000011</v>
      </c>
    </row>
    <row r="28" spans="1:89">
      <c r="A28" s="320">
        <v>127</v>
      </c>
      <c r="B28" s="320" t="s">
        <v>379</v>
      </c>
      <c r="C28" s="209">
        <v>-33578.76</v>
      </c>
      <c r="D28" s="209">
        <v>0</v>
      </c>
      <c r="E28" s="209">
        <v>419506.39</v>
      </c>
      <c r="F28" s="209">
        <v>-26984.19</v>
      </c>
      <c r="G28" s="209">
        <v>0</v>
      </c>
      <c r="H28" s="209">
        <v>0</v>
      </c>
      <c r="I28" s="223">
        <v>-2067248.76</v>
      </c>
      <c r="J28" s="223">
        <v>-2804.42</v>
      </c>
      <c r="K28" s="223">
        <v>-3010595.98</v>
      </c>
      <c r="L28" s="223">
        <v>0</v>
      </c>
      <c r="M28" s="223">
        <v>-75780</v>
      </c>
      <c r="N28" s="223">
        <v>-18180</v>
      </c>
      <c r="O28" s="223">
        <v>0</v>
      </c>
      <c r="P28" s="223">
        <v>-50333.820000000007</v>
      </c>
      <c r="Q28" s="223">
        <v>-15124.21</v>
      </c>
      <c r="R28" s="223">
        <v>0</v>
      </c>
      <c r="S28" s="223">
        <v>-60124.749999999993</v>
      </c>
      <c r="T28" s="223">
        <v>-4530</v>
      </c>
      <c r="U28" s="223">
        <v>0</v>
      </c>
      <c r="V28" s="223">
        <v>-25700.350000000002</v>
      </c>
      <c r="W28" s="223">
        <v>0</v>
      </c>
      <c r="X28" s="223">
        <v>0</v>
      </c>
      <c r="Y28" s="223">
        <v>0</v>
      </c>
      <c r="Z28" s="223">
        <v>0</v>
      </c>
      <c r="AA28" s="223">
        <v>0</v>
      </c>
      <c r="AB28" s="223">
        <v>0</v>
      </c>
      <c r="AC28" s="223">
        <v>0</v>
      </c>
      <c r="AD28" s="210">
        <v>1958782.7899999998</v>
      </c>
      <c r="AE28" s="210">
        <v>102624.98000000001</v>
      </c>
      <c r="AF28" s="210">
        <v>2296124.1800000002</v>
      </c>
      <c r="AG28" s="210">
        <v>234379.4</v>
      </c>
      <c r="AH28" s="210">
        <v>227327.60000000003</v>
      </c>
      <c r="AI28" s="210">
        <v>0</v>
      </c>
      <c r="AJ28" s="210">
        <v>16936.199999999997</v>
      </c>
      <c r="AK28" s="210">
        <v>17754.939999999999</v>
      </c>
      <c r="AL28" s="210">
        <v>21184.629999999997</v>
      </c>
      <c r="AM28" s="210">
        <v>51494</v>
      </c>
      <c r="AN28" s="210">
        <v>17694.590000000007</v>
      </c>
      <c r="AO28" s="210">
        <v>98169.250000000058</v>
      </c>
      <c r="AP28" s="210">
        <v>0</v>
      </c>
      <c r="AQ28" s="210">
        <v>15655.279999999997</v>
      </c>
      <c r="AR28" s="210">
        <v>4855.66</v>
      </c>
      <c r="AS28" s="210">
        <v>77364.739999999991</v>
      </c>
      <c r="AT28" s="210">
        <v>0</v>
      </c>
      <c r="AU28" s="210">
        <v>3029.9500000000003</v>
      </c>
      <c r="AV28" s="210">
        <v>147756.94000000003</v>
      </c>
      <c r="AW28" s="308">
        <v>1062.720000000008</v>
      </c>
      <c r="AX28" s="210">
        <v>0</v>
      </c>
      <c r="AY28" s="210">
        <v>0</v>
      </c>
      <c r="AZ28" s="210">
        <v>6570</v>
      </c>
      <c r="BA28" s="210">
        <v>23909.14</v>
      </c>
      <c r="BB28" s="210">
        <v>8903.9500000000007</v>
      </c>
      <c r="BC28" s="210">
        <v>26487.109999999997</v>
      </c>
      <c r="BD28" s="210">
        <v>6200.6900000000005</v>
      </c>
      <c r="BE28" s="210">
        <v>0</v>
      </c>
      <c r="BF28" s="210">
        <v>33065.189999999995</v>
      </c>
      <c r="BG28" s="210">
        <v>25888.03</v>
      </c>
      <c r="BH28" s="210">
        <v>0</v>
      </c>
      <c r="BI28" s="210">
        <v>6634.95</v>
      </c>
      <c r="BJ28" s="210">
        <v>55746.160000000018</v>
      </c>
      <c r="BK28" s="210">
        <v>225949.52000000002</v>
      </c>
      <c r="BL28" s="210">
        <v>38330.750000000007</v>
      </c>
      <c r="BM28" s="210">
        <v>0</v>
      </c>
      <c r="BN28" s="210">
        <v>0</v>
      </c>
      <c r="BO28" s="210">
        <v>0</v>
      </c>
      <c r="BP28" s="210">
        <v>0</v>
      </c>
      <c r="BQ28" s="211">
        <v>-11543.13</v>
      </c>
      <c r="BR28" s="211">
        <v>0</v>
      </c>
      <c r="BS28" s="211">
        <v>0</v>
      </c>
      <c r="BT28" s="212">
        <v>0</v>
      </c>
      <c r="BU28" s="212">
        <v>27815.79</v>
      </c>
      <c r="BV28" s="212">
        <v>0</v>
      </c>
      <c r="BW28" s="212">
        <v>0</v>
      </c>
      <c r="BX28" s="212">
        <v>0</v>
      </c>
      <c r="BY28" s="212">
        <v>0</v>
      </c>
      <c r="BZ28" s="212">
        <v>0</v>
      </c>
      <c r="CA28" s="212">
        <v>0</v>
      </c>
      <c r="CB28" s="212">
        <v>0</v>
      </c>
      <c r="CC28" s="224">
        <v>794677.1500000034</v>
      </c>
      <c r="CD28" s="213"/>
      <c r="CE28" s="427">
        <v>-807263.48000000045</v>
      </c>
      <c r="CF28" s="427">
        <v>12586.33</v>
      </c>
      <c r="CG28" s="427">
        <v>0</v>
      </c>
      <c r="CH28" s="427">
        <v>-3.637978807091713E-12</v>
      </c>
      <c r="CI28" s="427">
        <v>0</v>
      </c>
      <c r="CJ28" s="427">
        <v>0</v>
      </c>
      <c r="CK28" s="427">
        <v>-794677.15000000049</v>
      </c>
    </row>
    <row r="29" spans="1:89">
      <c r="A29" s="320">
        <v>139</v>
      </c>
      <c r="B29" s="320" t="s">
        <v>380</v>
      </c>
      <c r="C29" s="209">
        <v>-45813.04</v>
      </c>
      <c r="D29" s="209">
        <v>-1174</v>
      </c>
      <c r="E29" s="209">
        <v>0</v>
      </c>
      <c r="F29" s="209">
        <v>-0.25</v>
      </c>
      <c r="G29" s="209">
        <v>0</v>
      </c>
      <c r="H29" s="209">
        <v>0</v>
      </c>
      <c r="I29" s="223">
        <v>-1935226.6300000001</v>
      </c>
      <c r="J29" s="223">
        <v>-1402.21</v>
      </c>
      <c r="K29" s="223">
        <v>-1830838.7299999997</v>
      </c>
      <c r="L29" s="223">
        <v>0</v>
      </c>
      <c r="M29" s="223">
        <v>-78295</v>
      </c>
      <c r="N29" s="223">
        <v>-29515.34</v>
      </c>
      <c r="O29" s="223">
        <v>-100</v>
      </c>
      <c r="P29" s="223">
        <v>-1875</v>
      </c>
      <c r="Q29" s="223">
        <v>-44975.24</v>
      </c>
      <c r="R29" s="223">
        <v>-150.12</v>
      </c>
      <c r="S29" s="223">
        <v>-6710</v>
      </c>
      <c r="T29" s="223">
        <v>-2160</v>
      </c>
      <c r="U29" s="223">
        <v>0</v>
      </c>
      <c r="V29" s="223">
        <v>0</v>
      </c>
      <c r="W29" s="223">
        <v>0</v>
      </c>
      <c r="X29" s="223">
        <v>0</v>
      </c>
      <c r="Y29" s="223">
        <v>0</v>
      </c>
      <c r="Z29" s="223">
        <v>0</v>
      </c>
      <c r="AA29" s="223">
        <v>0</v>
      </c>
      <c r="AB29" s="223">
        <v>0</v>
      </c>
      <c r="AC29" s="223">
        <v>0</v>
      </c>
      <c r="AD29" s="210">
        <v>1423887.64</v>
      </c>
      <c r="AE29" s="210">
        <v>2478.9299999999998</v>
      </c>
      <c r="AF29" s="210">
        <v>1580606.3400000003</v>
      </c>
      <c r="AG29" s="210">
        <v>41103.61</v>
      </c>
      <c r="AH29" s="210">
        <v>149953.65000000002</v>
      </c>
      <c r="AI29" s="210">
        <v>0</v>
      </c>
      <c r="AJ29" s="210">
        <v>47888.679999999993</v>
      </c>
      <c r="AK29" s="210">
        <v>12113.05</v>
      </c>
      <c r="AL29" s="210">
        <v>14702.130000000001</v>
      </c>
      <c r="AM29" s="210">
        <v>0</v>
      </c>
      <c r="AN29" s="210">
        <v>22035.45</v>
      </c>
      <c r="AO29" s="210">
        <v>39769.239999999991</v>
      </c>
      <c r="AP29" s="210">
        <v>7869.2299999999987</v>
      </c>
      <c r="AQ29" s="210">
        <v>68426.990000000005</v>
      </c>
      <c r="AR29" s="210">
        <v>8330.48</v>
      </c>
      <c r="AS29" s="210">
        <v>57564.179999999993</v>
      </c>
      <c r="AT29" s="210">
        <v>0</v>
      </c>
      <c r="AU29" s="210">
        <v>18144.550000000003</v>
      </c>
      <c r="AV29" s="210">
        <v>42264.490000000005</v>
      </c>
      <c r="AW29" s="308">
        <v>-380.96</v>
      </c>
      <c r="AX29" s="210">
        <v>6416.23</v>
      </c>
      <c r="AY29" s="210">
        <v>0</v>
      </c>
      <c r="AZ29" s="210">
        <v>13691.91</v>
      </c>
      <c r="BA29" s="210">
        <v>2432.7399999999993</v>
      </c>
      <c r="BB29" s="210">
        <v>15151.230000000001</v>
      </c>
      <c r="BC29" s="210">
        <v>3903.6</v>
      </c>
      <c r="BD29" s="210">
        <v>9004.08</v>
      </c>
      <c r="BE29" s="210">
        <v>2493.7200000000003</v>
      </c>
      <c r="BF29" s="210">
        <v>5266.9399999999987</v>
      </c>
      <c r="BG29" s="210">
        <v>23730.09</v>
      </c>
      <c r="BH29" s="210">
        <v>9657.9299999999985</v>
      </c>
      <c r="BI29" s="210">
        <v>22452.37</v>
      </c>
      <c r="BJ29" s="210">
        <v>0</v>
      </c>
      <c r="BK29" s="210">
        <v>100196.96000000005</v>
      </c>
      <c r="BL29" s="210">
        <v>27886.620000000003</v>
      </c>
      <c r="BM29" s="210">
        <v>0</v>
      </c>
      <c r="BN29" s="210">
        <v>17454.23</v>
      </c>
      <c r="BO29" s="210">
        <v>0</v>
      </c>
      <c r="BP29" s="210">
        <v>0</v>
      </c>
      <c r="BQ29" s="211">
        <v>-10783.75</v>
      </c>
      <c r="BR29" s="211">
        <v>0</v>
      </c>
      <c r="BS29" s="211">
        <v>-17454.23</v>
      </c>
      <c r="BT29" s="212">
        <v>0</v>
      </c>
      <c r="BU29" s="212">
        <v>21532.23</v>
      </c>
      <c r="BV29" s="212">
        <v>0</v>
      </c>
      <c r="BW29" s="212">
        <v>0</v>
      </c>
      <c r="BX29" s="212">
        <v>0</v>
      </c>
      <c r="BY29" s="212">
        <v>0</v>
      </c>
      <c r="BZ29" s="212">
        <v>0</v>
      </c>
      <c r="CA29" s="212">
        <v>11484</v>
      </c>
      <c r="CB29" s="212">
        <v>0</v>
      </c>
      <c r="CC29" s="224">
        <v>-176960.97999999905</v>
      </c>
      <c r="CD29" s="213"/>
      <c r="CE29" s="427">
        <v>173370.00999999949</v>
      </c>
      <c r="CF29" s="427">
        <v>3590.97</v>
      </c>
      <c r="CG29" s="427">
        <v>0</v>
      </c>
      <c r="CH29" s="427">
        <v>0</v>
      </c>
      <c r="CI29" s="427">
        <v>0</v>
      </c>
      <c r="CJ29" s="427">
        <v>0</v>
      </c>
      <c r="CK29" s="427">
        <v>176960.97999999949</v>
      </c>
    </row>
    <row r="30" spans="1:89">
      <c r="A30" s="320">
        <v>145</v>
      </c>
      <c r="B30" s="320" t="s">
        <v>381</v>
      </c>
      <c r="C30" s="209">
        <v>-91400.98</v>
      </c>
      <c r="D30" s="209">
        <v>-65598.64</v>
      </c>
      <c r="E30" s="209">
        <v>0</v>
      </c>
      <c r="F30" s="209">
        <v>-19345.78</v>
      </c>
      <c r="G30" s="209">
        <v>0</v>
      </c>
      <c r="H30" s="209">
        <v>0</v>
      </c>
      <c r="I30" s="223">
        <v>-2126186.2200000002</v>
      </c>
      <c r="J30" s="223">
        <v>-467.41</v>
      </c>
      <c r="K30" s="223">
        <v>-1998252.6300000001</v>
      </c>
      <c r="L30" s="223">
        <v>0</v>
      </c>
      <c r="M30" s="223">
        <v>-115515</v>
      </c>
      <c r="N30" s="223">
        <v>-22843.93</v>
      </c>
      <c r="O30" s="223">
        <v>0</v>
      </c>
      <c r="P30" s="223">
        <v>0</v>
      </c>
      <c r="Q30" s="223">
        <v>-15704.560000000001</v>
      </c>
      <c r="R30" s="223">
        <v>0</v>
      </c>
      <c r="S30" s="223">
        <v>0</v>
      </c>
      <c r="T30" s="223">
        <v>0</v>
      </c>
      <c r="U30" s="223">
        <v>-1650.1999999999994</v>
      </c>
      <c r="V30" s="223">
        <v>-1355</v>
      </c>
      <c r="W30" s="223">
        <v>0</v>
      </c>
      <c r="X30" s="223">
        <v>0</v>
      </c>
      <c r="Y30" s="223">
        <v>0</v>
      </c>
      <c r="Z30" s="223">
        <v>0</v>
      </c>
      <c r="AA30" s="223">
        <v>0</v>
      </c>
      <c r="AB30" s="223">
        <v>0</v>
      </c>
      <c r="AC30" s="223">
        <v>0</v>
      </c>
      <c r="AD30" s="210">
        <v>1211530.2500000002</v>
      </c>
      <c r="AE30" s="210">
        <v>71479.35000000002</v>
      </c>
      <c r="AF30" s="210">
        <v>1954372.4799999995</v>
      </c>
      <c r="AG30" s="210">
        <v>136304.40999999997</v>
      </c>
      <c r="AH30" s="210">
        <v>190315.37</v>
      </c>
      <c r="AI30" s="210">
        <v>0</v>
      </c>
      <c r="AJ30" s="210">
        <v>47208.869999999995</v>
      </c>
      <c r="AK30" s="210">
        <v>19177.980000000003</v>
      </c>
      <c r="AL30" s="210">
        <v>16269.329999999998</v>
      </c>
      <c r="AM30" s="210">
        <v>21564.39</v>
      </c>
      <c r="AN30" s="210">
        <v>0</v>
      </c>
      <c r="AO30" s="210">
        <v>77260.310000000041</v>
      </c>
      <c r="AP30" s="210">
        <v>26034.94</v>
      </c>
      <c r="AQ30" s="210">
        <v>16584.810000000001</v>
      </c>
      <c r="AR30" s="210">
        <v>5979.01</v>
      </c>
      <c r="AS30" s="210">
        <v>77051.91</v>
      </c>
      <c r="AT30" s="210">
        <v>0</v>
      </c>
      <c r="AU30" s="210">
        <v>14894.380000000001</v>
      </c>
      <c r="AV30" s="210">
        <v>67194.87999999999</v>
      </c>
      <c r="AW30" s="308">
        <v>0</v>
      </c>
      <c r="AX30" s="210">
        <v>49</v>
      </c>
      <c r="AY30" s="210">
        <v>0</v>
      </c>
      <c r="AZ30" s="210">
        <v>1663.92</v>
      </c>
      <c r="BA30" s="210">
        <v>24775.140000000003</v>
      </c>
      <c r="BB30" s="210">
        <v>631.33000000000004</v>
      </c>
      <c r="BC30" s="210">
        <v>707.49</v>
      </c>
      <c r="BD30" s="210">
        <v>4073</v>
      </c>
      <c r="BE30" s="210">
        <v>1988.49</v>
      </c>
      <c r="BF30" s="210">
        <v>15358.279999999999</v>
      </c>
      <c r="BG30" s="210">
        <v>25241.850000000002</v>
      </c>
      <c r="BH30" s="210">
        <v>0</v>
      </c>
      <c r="BI30" s="210">
        <v>22240.65</v>
      </c>
      <c r="BJ30" s="210">
        <v>0</v>
      </c>
      <c r="BK30" s="210">
        <v>123844.01999999999</v>
      </c>
      <c r="BL30" s="210">
        <v>49775.829999999994</v>
      </c>
      <c r="BM30" s="210">
        <v>0</v>
      </c>
      <c r="BN30" s="210">
        <v>0</v>
      </c>
      <c r="BO30" s="210">
        <v>0</v>
      </c>
      <c r="BP30" s="210">
        <v>0</v>
      </c>
      <c r="BQ30" s="211">
        <v>-10631.88</v>
      </c>
      <c r="BR30" s="211">
        <v>0</v>
      </c>
      <c r="BS30" s="211">
        <v>0</v>
      </c>
      <c r="BT30" s="212">
        <v>0</v>
      </c>
      <c r="BU30" s="212">
        <v>-1258</v>
      </c>
      <c r="BV30" s="212">
        <v>0</v>
      </c>
      <c r="BW30" s="212">
        <v>0</v>
      </c>
      <c r="BX30" s="212">
        <v>0</v>
      </c>
      <c r="BY30" s="212">
        <v>0</v>
      </c>
      <c r="BZ30" s="212">
        <v>0</v>
      </c>
      <c r="CA30" s="212">
        <v>0</v>
      </c>
      <c r="CB30" s="212">
        <v>0</v>
      </c>
      <c r="CC30" s="224">
        <v>-246638.55999999944</v>
      </c>
      <c r="CD30" s="213"/>
      <c r="CE30" s="427">
        <v>187876.32000000117</v>
      </c>
      <c r="CF30" s="427">
        <v>49292.58</v>
      </c>
      <c r="CG30" s="427">
        <v>0</v>
      </c>
      <c r="CH30" s="427">
        <v>9469.659999999998</v>
      </c>
      <c r="CI30" s="427">
        <v>0</v>
      </c>
      <c r="CJ30" s="427">
        <v>0</v>
      </c>
      <c r="CK30" s="427">
        <v>246638.56000000119</v>
      </c>
    </row>
    <row r="31" spans="1:89">
      <c r="A31" s="320">
        <v>529</v>
      </c>
      <c r="B31" s="320" t="s">
        <v>210</v>
      </c>
      <c r="C31" s="209">
        <v>-76255.399999999994</v>
      </c>
      <c r="D31" s="209">
        <v>-26165</v>
      </c>
      <c r="E31" s="209">
        <v>0</v>
      </c>
      <c r="F31" s="209">
        <v>-2402.17</v>
      </c>
      <c r="G31" s="209">
        <v>0</v>
      </c>
      <c r="H31" s="209">
        <v>0</v>
      </c>
      <c r="I31" s="223">
        <v>-2189129</v>
      </c>
      <c r="J31" s="223">
        <v>0</v>
      </c>
      <c r="K31" s="223">
        <v>-187531</v>
      </c>
      <c r="L31" s="223">
        <v>0</v>
      </c>
      <c r="M31" s="223">
        <v>-91465</v>
      </c>
      <c r="N31" s="223">
        <v>-108562</v>
      </c>
      <c r="O31" s="223">
        <v>-3800</v>
      </c>
      <c r="P31" s="223">
        <v>-14233.57</v>
      </c>
      <c r="Q31" s="223">
        <v>-38307.499999999993</v>
      </c>
      <c r="R31" s="223">
        <v>-1.3766765505351941E-14</v>
      </c>
      <c r="S31" s="223">
        <v>-1914</v>
      </c>
      <c r="T31" s="223">
        <v>0</v>
      </c>
      <c r="U31" s="223">
        <v>-58822.930000000037</v>
      </c>
      <c r="V31" s="223">
        <v>-7995.09</v>
      </c>
      <c r="W31" s="223">
        <v>0</v>
      </c>
      <c r="X31" s="223">
        <v>0</v>
      </c>
      <c r="Y31" s="223">
        <v>0</v>
      </c>
      <c r="Z31" s="223">
        <v>0</v>
      </c>
      <c r="AA31" s="223">
        <v>0</v>
      </c>
      <c r="AB31" s="223">
        <v>0</v>
      </c>
      <c r="AC31" s="223">
        <v>0</v>
      </c>
      <c r="AD31" s="210">
        <v>1268188.7800000003</v>
      </c>
      <c r="AE31" s="210">
        <v>24541.81</v>
      </c>
      <c r="AF31" s="210">
        <v>565140.49</v>
      </c>
      <c r="AG31" s="210">
        <v>94763.26</v>
      </c>
      <c r="AH31" s="210">
        <v>152039.72999999998</v>
      </c>
      <c r="AI31" s="210">
        <v>0</v>
      </c>
      <c r="AJ31" s="210">
        <v>91132.189999999973</v>
      </c>
      <c r="AK31" s="210">
        <v>8512.36</v>
      </c>
      <c r="AL31" s="210">
        <v>4458.3899999999994</v>
      </c>
      <c r="AM31" s="210">
        <v>4455.3599999999997</v>
      </c>
      <c r="AN31" s="210">
        <v>0</v>
      </c>
      <c r="AO31" s="210">
        <v>15845.470000000001</v>
      </c>
      <c r="AP31" s="210">
        <v>3085.45</v>
      </c>
      <c r="AQ31" s="210">
        <v>7100.6299999999983</v>
      </c>
      <c r="AR31" s="210">
        <v>12765.55</v>
      </c>
      <c r="AS31" s="210">
        <v>37941.14</v>
      </c>
      <c r="AT31" s="210">
        <v>49721</v>
      </c>
      <c r="AU31" s="210">
        <v>6766.16</v>
      </c>
      <c r="AV31" s="210">
        <v>117018.60000000002</v>
      </c>
      <c r="AW31" s="308">
        <v>0</v>
      </c>
      <c r="AX31" s="210">
        <v>4820.3599999999997</v>
      </c>
      <c r="AY31" s="210">
        <v>0</v>
      </c>
      <c r="AZ31" s="210">
        <v>3349</v>
      </c>
      <c r="BA31" s="210">
        <v>14154.13</v>
      </c>
      <c r="BB31" s="210">
        <v>3906.45</v>
      </c>
      <c r="BC31" s="210">
        <v>0</v>
      </c>
      <c r="BD31" s="210">
        <v>9329</v>
      </c>
      <c r="BE31" s="210">
        <v>0</v>
      </c>
      <c r="BF31" s="210">
        <v>4654.01</v>
      </c>
      <c r="BG31" s="210">
        <v>19987.8</v>
      </c>
      <c r="BH31" s="210">
        <v>0</v>
      </c>
      <c r="BI31" s="210">
        <v>77374.87000000001</v>
      </c>
      <c r="BJ31" s="210">
        <v>26484.549999999992</v>
      </c>
      <c r="BK31" s="210">
        <v>16103.85</v>
      </c>
      <c r="BL31" s="210">
        <v>20505.480000000007</v>
      </c>
      <c r="BM31" s="210">
        <v>0</v>
      </c>
      <c r="BN31" s="210">
        <v>0</v>
      </c>
      <c r="BO31" s="210">
        <v>0</v>
      </c>
      <c r="BP31" s="210">
        <v>0</v>
      </c>
      <c r="BQ31" s="211">
        <v>-8725</v>
      </c>
      <c r="BR31" s="211">
        <v>0</v>
      </c>
      <c r="BS31" s="211">
        <v>0</v>
      </c>
      <c r="BT31" s="212">
        <v>0</v>
      </c>
      <c r="BU31" s="212">
        <v>11289.74</v>
      </c>
      <c r="BV31" s="212">
        <v>0</v>
      </c>
      <c r="BW31" s="212">
        <v>0</v>
      </c>
      <c r="BX31" s="212">
        <v>0</v>
      </c>
      <c r="BY31" s="212">
        <v>0</v>
      </c>
      <c r="BZ31" s="212">
        <v>0</v>
      </c>
      <c r="CA31" s="212">
        <v>6270.49</v>
      </c>
      <c r="CB31" s="212">
        <v>6585</v>
      </c>
      <c r="CC31" s="224">
        <v>-127016.55999999965</v>
      </c>
      <c r="CD31" s="213"/>
      <c r="CE31" s="427">
        <v>105978.6399999995</v>
      </c>
      <c r="CF31" s="427">
        <v>22030.49</v>
      </c>
      <c r="CG31" s="427">
        <v>0</v>
      </c>
      <c r="CH31" s="427">
        <v>-992.57000000000153</v>
      </c>
      <c r="CI31" s="427">
        <v>0</v>
      </c>
      <c r="CJ31" s="427">
        <v>0</v>
      </c>
      <c r="CK31" s="427">
        <v>127016.5599999995</v>
      </c>
    </row>
    <row r="32" spans="1:89">
      <c r="A32" s="320">
        <v>531</v>
      </c>
      <c r="B32" s="320" t="s">
        <v>209</v>
      </c>
      <c r="C32" s="209">
        <v>-23760.799999999999</v>
      </c>
      <c r="D32" s="209">
        <v>-9498.4</v>
      </c>
      <c r="E32" s="209">
        <v>0</v>
      </c>
      <c r="F32" s="209">
        <v>0</v>
      </c>
      <c r="G32" s="209">
        <v>0</v>
      </c>
      <c r="H32" s="209">
        <v>0</v>
      </c>
      <c r="I32" s="223">
        <v>-605388.48</v>
      </c>
      <c r="J32" s="223">
        <v>0</v>
      </c>
      <c r="K32" s="223">
        <v>-22711</v>
      </c>
      <c r="L32" s="223">
        <v>0</v>
      </c>
      <c r="M32" s="223">
        <v>-13890</v>
      </c>
      <c r="N32" s="223">
        <v>-22711</v>
      </c>
      <c r="O32" s="223">
        <v>-285</v>
      </c>
      <c r="P32" s="223">
        <v>0</v>
      </c>
      <c r="Q32" s="223">
        <v>-30944.66</v>
      </c>
      <c r="R32" s="223">
        <v>-570.2700000000001</v>
      </c>
      <c r="S32" s="223">
        <v>0</v>
      </c>
      <c r="T32" s="223">
        <v>0</v>
      </c>
      <c r="U32" s="223">
        <v>-10065.550000000003</v>
      </c>
      <c r="V32" s="223">
        <v>-12645.560000000001</v>
      </c>
      <c r="W32" s="223">
        <v>0</v>
      </c>
      <c r="X32" s="223">
        <v>0</v>
      </c>
      <c r="Y32" s="223">
        <v>0</v>
      </c>
      <c r="Z32" s="223">
        <v>0</v>
      </c>
      <c r="AA32" s="223">
        <v>0</v>
      </c>
      <c r="AB32" s="223">
        <v>0</v>
      </c>
      <c r="AC32" s="223">
        <v>0</v>
      </c>
      <c r="AD32" s="210">
        <v>365774.49999999988</v>
      </c>
      <c r="AE32" s="210">
        <v>8650.9100000000017</v>
      </c>
      <c r="AF32" s="210">
        <v>125648.30000000002</v>
      </c>
      <c r="AG32" s="210">
        <v>6431.5899999999983</v>
      </c>
      <c r="AH32" s="210">
        <v>41053.370000000003</v>
      </c>
      <c r="AI32" s="210">
        <v>0</v>
      </c>
      <c r="AJ32" s="210">
        <v>22180.91</v>
      </c>
      <c r="AK32" s="210">
        <v>676.8</v>
      </c>
      <c r="AL32" s="210">
        <v>2783</v>
      </c>
      <c r="AM32" s="210">
        <v>2801</v>
      </c>
      <c r="AN32" s="210">
        <v>630.1</v>
      </c>
      <c r="AO32" s="210">
        <v>8830.4199999999983</v>
      </c>
      <c r="AP32" s="210">
        <v>3828.73</v>
      </c>
      <c r="AQ32" s="210">
        <v>2802.3700000000003</v>
      </c>
      <c r="AR32" s="210">
        <v>1914.02</v>
      </c>
      <c r="AS32" s="210">
        <v>9610.5</v>
      </c>
      <c r="AT32" s="210">
        <v>1422.15</v>
      </c>
      <c r="AU32" s="210">
        <v>1726.93</v>
      </c>
      <c r="AV32" s="210">
        <v>34534.949999999997</v>
      </c>
      <c r="AW32" s="308">
        <v>0</v>
      </c>
      <c r="AX32" s="210">
        <v>2208</v>
      </c>
      <c r="AY32" s="210">
        <v>0</v>
      </c>
      <c r="AZ32" s="210">
        <v>2216.5</v>
      </c>
      <c r="BA32" s="210">
        <v>3.53</v>
      </c>
      <c r="BB32" s="210">
        <v>0</v>
      </c>
      <c r="BC32" s="210">
        <v>0</v>
      </c>
      <c r="BD32" s="210">
        <v>4428.9799999999996</v>
      </c>
      <c r="BE32" s="210">
        <v>0</v>
      </c>
      <c r="BF32" s="210">
        <v>3122.3100000000004</v>
      </c>
      <c r="BG32" s="210">
        <v>4966.16</v>
      </c>
      <c r="BH32" s="210">
        <v>0</v>
      </c>
      <c r="BI32" s="210">
        <v>10845.56</v>
      </c>
      <c r="BJ32" s="210">
        <v>11769.539999999999</v>
      </c>
      <c r="BK32" s="210">
        <v>33553.96</v>
      </c>
      <c r="BL32" s="210">
        <v>14549.45</v>
      </c>
      <c r="BM32" s="210">
        <v>0</v>
      </c>
      <c r="BN32" s="210">
        <v>575.05999999999995</v>
      </c>
      <c r="BO32" s="210">
        <v>0</v>
      </c>
      <c r="BP32" s="210">
        <v>0</v>
      </c>
      <c r="BQ32" s="211">
        <v>0</v>
      </c>
      <c r="BR32" s="211">
        <v>0</v>
      </c>
      <c r="BS32" s="211">
        <v>0</v>
      </c>
      <c r="BT32" s="212">
        <v>0</v>
      </c>
      <c r="BU32" s="212">
        <v>0</v>
      </c>
      <c r="BV32" s="212">
        <v>0</v>
      </c>
      <c r="BW32" s="212">
        <v>0</v>
      </c>
      <c r="BX32" s="212">
        <v>0</v>
      </c>
      <c r="BY32" s="212">
        <v>0</v>
      </c>
      <c r="BZ32" s="212">
        <v>0</v>
      </c>
      <c r="CA32" s="212">
        <v>0</v>
      </c>
      <c r="CB32" s="212">
        <v>0</v>
      </c>
      <c r="CC32" s="224">
        <v>-22931.119999999879</v>
      </c>
      <c r="CD32" s="213"/>
      <c r="CE32" s="427">
        <v>20903.250000000156</v>
      </c>
      <c r="CF32" s="427">
        <v>2027.87</v>
      </c>
      <c r="CG32" s="427">
        <v>0</v>
      </c>
      <c r="CH32" s="427">
        <v>0</v>
      </c>
      <c r="CI32" s="427">
        <v>0</v>
      </c>
      <c r="CJ32" s="427">
        <v>0</v>
      </c>
      <c r="CK32" s="427">
        <v>22931.120000000155</v>
      </c>
    </row>
    <row r="33" spans="1:89">
      <c r="A33" s="320">
        <v>534</v>
      </c>
      <c r="B33" s="320" t="s">
        <v>222</v>
      </c>
      <c r="C33" s="209">
        <v>-69147.839999999997</v>
      </c>
      <c r="D33" s="209">
        <v>-7659.45</v>
      </c>
      <c r="E33" s="209">
        <v>0</v>
      </c>
      <c r="F33" s="209">
        <v>0</v>
      </c>
      <c r="G33" s="209">
        <v>0</v>
      </c>
      <c r="H33" s="209">
        <v>0</v>
      </c>
      <c r="I33" s="223">
        <v>-833984.38</v>
      </c>
      <c r="J33" s="223">
        <v>0</v>
      </c>
      <c r="K33" s="223">
        <v>-64957</v>
      </c>
      <c r="L33" s="223">
        <v>0</v>
      </c>
      <c r="M33" s="223">
        <v>-41975</v>
      </c>
      <c r="N33" s="223">
        <v>-199594.22</v>
      </c>
      <c r="O33" s="223">
        <v>-7349</v>
      </c>
      <c r="P33" s="223">
        <v>-1750</v>
      </c>
      <c r="Q33" s="223">
        <v>-31678.27</v>
      </c>
      <c r="R33" s="223">
        <v>0</v>
      </c>
      <c r="S33" s="223">
        <v>0</v>
      </c>
      <c r="T33" s="223">
        <v>0</v>
      </c>
      <c r="U33" s="223">
        <v>-5375.4000000000005</v>
      </c>
      <c r="V33" s="223">
        <v>-13000</v>
      </c>
      <c r="W33" s="223">
        <v>0</v>
      </c>
      <c r="X33" s="223">
        <v>0</v>
      </c>
      <c r="Y33" s="223">
        <v>0</v>
      </c>
      <c r="Z33" s="223">
        <v>0</v>
      </c>
      <c r="AA33" s="223">
        <v>0</v>
      </c>
      <c r="AB33" s="223">
        <v>0</v>
      </c>
      <c r="AC33" s="223">
        <v>0</v>
      </c>
      <c r="AD33" s="210">
        <v>580327.19000000006</v>
      </c>
      <c r="AE33" s="210">
        <v>4451.09</v>
      </c>
      <c r="AF33" s="210">
        <v>178540.94999999998</v>
      </c>
      <c r="AG33" s="210">
        <v>0</v>
      </c>
      <c r="AH33" s="210">
        <v>46182.930000000008</v>
      </c>
      <c r="AI33" s="210">
        <v>0</v>
      </c>
      <c r="AJ33" s="210">
        <v>54117.069999999992</v>
      </c>
      <c r="AK33" s="210">
        <v>3124</v>
      </c>
      <c r="AL33" s="210">
        <v>1285</v>
      </c>
      <c r="AM33" s="210">
        <v>423.95</v>
      </c>
      <c r="AN33" s="210">
        <v>0</v>
      </c>
      <c r="AO33" s="210">
        <v>24273.46</v>
      </c>
      <c r="AP33" s="210">
        <v>9393.6999999999971</v>
      </c>
      <c r="AQ33" s="210">
        <v>28585.769999999997</v>
      </c>
      <c r="AR33" s="210">
        <v>6713.41</v>
      </c>
      <c r="AS33" s="210">
        <v>13477.64</v>
      </c>
      <c r="AT33" s="210">
        <v>9481</v>
      </c>
      <c r="AU33" s="210">
        <v>1271.6199999999999</v>
      </c>
      <c r="AV33" s="210">
        <v>34778.67</v>
      </c>
      <c r="AW33" s="308">
        <v>0</v>
      </c>
      <c r="AX33" s="210">
        <v>4850.88</v>
      </c>
      <c r="AY33" s="210">
        <v>0</v>
      </c>
      <c r="AZ33" s="210">
        <v>1670.56</v>
      </c>
      <c r="BA33" s="210">
        <v>3536.4799999999996</v>
      </c>
      <c r="BB33" s="210">
        <v>17760.400000000001</v>
      </c>
      <c r="BC33" s="210">
        <v>4527.99</v>
      </c>
      <c r="BD33" s="210">
        <v>3683.5</v>
      </c>
      <c r="BE33" s="210">
        <v>0</v>
      </c>
      <c r="BF33" s="210">
        <v>5978.380000000001</v>
      </c>
      <c r="BG33" s="210">
        <v>7503.22</v>
      </c>
      <c r="BH33" s="210">
        <v>0</v>
      </c>
      <c r="BI33" s="210">
        <v>32767.170000000002</v>
      </c>
      <c r="BJ33" s="210">
        <v>0</v>
      </c>
      <c r="BK33" s="210">
        <v>20044</v>
      </c>
      <c r="BL33" s="210">
        <v>13197.030000000002</v>
      </c>
      <c r="BM33" s="210">
        <v>0</v>
      </c>
      <c r="BN33" s="210">
        <v>16334.88</v>
      </c>
      <c r="BO33" s="210">
        <v>0</v>
      </c>
      <c r="BP33" s="210">
        <v>0</v>
      </c>
      <c r="BQ33" s="211">
        <v>-38528.850000000006</v>
      </c>
      <c r="BR33" s="211">
        <v>0</v>
      </c>
      <c r="BS33" s="211">
        <v>-16334.88</v>
      </c>
      <c r="BT33" s="212">
        <v>0</v>
      </c>
      <c r="BU33" s="212">
        <v>53932.729999999996</v>
      </c>
      <c r="BV33" s="212">
        <v>0</v>
      </c>
      <c r="BW33" s="212">
        <v>0</v>
      </c>
      <c r="BX33" s="212">
        <v>0</v>
      </c>
      <c r="BY33" s="212">
        <v>0</v>
      </c>
      <c r="BZ33" s="212">
        <v>0</v>
      </c>
      <c r="CA33" s="212">
        <v>0</v>
      </c>
      <c r="CB33" s="212">
        <v>436</v>
      </c>
      <c r="CC33" s="224">
        <v>-148683.62000000011</v>
      </c>
      <c r="CD33" s="213"/>
      <c r="CE33" s="427">
        <v>142180.42000000004</v>
      </c>
      <c r="CF33" s="427">
        <v>6008.1999999999971</v>
      </c>
      <c r="CG33" s="427">
        <v>0</v>
      </c>
      <c r="CH33" s="427">
        <v>495.00000000000728</v>
      </c>
      <c r="CI33" s="427">
        <v>0</v>
      </c>
      <c r="CJ33" s="427">
        <v>0</v>
      </c>
      <c r="CK33" s="427">
        <v>148683.62000000005</v>
      </c>
    </row>
    <row r="34" spans="1:89" s="131" customFormat="1">
      <c r="A34" s="320">
        <v>535</v>
      </c>
      <c r="B34" s="320" t="s">
        <v>269</v>
      </c>
      <c r="C34" s="209">
        <v>-52548.79</v>
      </c>
      <c r="D34" s="209">
        <v>-26586.83</v>
      </c>
      <c r="E34" s="209">
        <v>0</v>
      </c>
      <c r="F34" s="209">
        <v>-9736.14</v>
      </c>
      <c r="G34" s="209">
        <v>0</v>
      </c>
      <c r="H34" s="209">
        <v>0</v>
      </c>
      <c r="I34" s="223">
        <v>-274075.48</v>
      </c>
      <c r="J34" s="223">
        <v>0</v>
      </c>
      <c r="K34" s="223">
        <v>-48044</v>
      </c>
      <c r="L34" s="223">
        <v>0</v>
      </c>
      <c r="M34" s="223">
        <v>-16665</v>
      </c>
      <c r="N34" s="223">
        <v>-20538.93</v>
      </c>
      <c r="O34" s="223">
        <v>-552</v>
      </c>
      <c r="P34" s="223">
        <v>0</v>
      </c>
      <c r="Q34" s="223">
        <v>-5064.1400000000003</v>
      </c>
      <c r="R34" s="223">
        <v>0</v>
      </c>
      <c r="S34" s="223">
        <v>0</v>
      </c>
      <c r="T34" s="223">
        <v>0</v>
      </c>
      <c r="U34" s="223">
        <v>66.550000000000011</v>
      </c>
      <c r="V34" s="223">
        <v>-744.62</v>
      </c>
      <c r="W34" s="223">
        <v>0</v>
      </c>
      <c r="X34" s="223">
        <v>0</v>
      </c>
      <c r="Y34" s="223">
        <v>0</v>
      </c>
      <c r="Z34" s="223">
        <v>0</v>
      </c>
      <c r="AA34" s="223">
        <v>0</v>
      </c>
      <c r="AB34" s="223">
        <v>0</v>
      </c>
      <c r="AC34" s="223">
        <v>0</v>
      </c>
      <c r="AD34" s="210">
        <v>181285.73</v>
      </c>
      <c r="AE34" s="210">
        <v>6052.19</v>
      </c>
      <c r="AF34" s="210">
        <v>46182.590000000004</v>
      </c>
      <c r="AG34" s="210">
        <v>0</v>
      </c>
      <c r="AH34" s="210">
        <v>17042.13</v>
      </c>
      <c r="AI34" s="210">
        <v>0</v>
      </c>
      <c r="AJ34" s="210">
        <v>5127.3</v>
      </c>
      <c r="AK34" s="210">
        <v>842.99</v>
      </c>
      <c r="AL34" s="210">
        <v>1131</v>
      </c>
      <c r="AM34" s="210">
        <v>940.55</v>
      </c>
      <c r="AN34" s="210">
        <v>375.65</v>
      </c>
      <c r="AO34" s="210">
        <v>2907.92</v>
      </c>
      <c r="AP34" s="210">
        <v>1869.6599999999996</v>
      </c>
      <c r="AQ34" s="210">
        <v>9382.81</v>
      </c>
      <c r="AR34" s="210">
        <v>907.49999999999989</v>
      </c>
      <c r="AS34" s="210">
        <v>7298.6299999999992</v>
      </c>
      <c r="AT34" s="210">
        <v>2794.4</v>
      </c>
      <c r="AU34" s="210">
        <v>2133.83</v>
      </c>
      <c r="AV34" s="210">
        <v>7002.22</v>
      </c>
      <c r="AW34" s="308">
        <v>0</v>
      </c>
      <c r="AX34" s="210">
        <v>2232.7200000000003</v>
      </c>
      <c r="AY34" s="210">
        <v>0</v>
      </c>
      <c r="AZ34" s="210">
        <v>41.5</v>
      </c>
      <c r="BA34" s="210">
        <v>2644.61</v>
      </c>
      <c r="BB34" s="210">
        <v>0</v>
      </c>
      <c r="BC34" s="210">
        <v>0</v>
      </c>
      <c r="BD34" s="210">
        <v>3772</v>
      </c>
      <c r="BE34" s="210">
        <v>0</v>
      </c>
      <c r="BF34" s="210">
        <v>614.79</v>
      </c>
      <c r="BG34" s="210">
        <v>1133.58</v>
      </c>
      <c r="BH34" s="210">
        <v>0</v>
      </c>
      <c r="BI34" s="210">
        <v>9968.8000000000011</v>
      </c>
      <c r="BJ34" s="210">
        <v>7932.26</v>
      </c>
      <c r="BK34" s="210">
        <v>44961</v>
      </c>
      <c r="BL34" s="210">
        <v>11237.89</v>
      </c>
      <c r="BM34" s="210">
        <v>0</v>
      </c>
      <c r="BN34" s="210">
        <v>0</v>
      </c>
      <c r="BO34" s="210">
        <v>0</v>
      </c>
      <c r="BP34" s="210">
        <v>0</v>
      </c>
      <c r="BQ34" s="211">
        <v>-4202.5</v>
      </c>
      <c r="BR34" s="211">
        <v>0</v>
      </c>
      <c r="BS34" s="211">
        <v>0</v>
      </c>
      <c r="BT34" s="212">
        <v>0</v>
      </c>
      <c r="BU34" s="212">
        <v>1453.75</v>
      </c>
      <c r="BV34" s="212">
        <v>0</v>
      </c>
      <c r="BW34" s="212">
        <v>0</v>
      </c>
      <c r="BX34" s="212">
        <v>0</v>
      </c>
      <c r="BY34" s="212">
        <v>0</v>
      </c>
      <c r="BZ34" s="212">
        <v>0</v>
      </c>
      <c r="CA34" s="212">
        <v>529</v>
      </c>
      <c r="CB34" s="212">
        <v>0</v>
      </c>
      <c r="CC34" s="224">
        <v>-78892.880000000048</v>
      </c>
      <c r="CD34" s="213"/>
      <c r="CE34" s="427">
        <v>52750.159999999989</v>
      </c>
      <c r="CF34" s="427">
        <v>14186.83</v>
      </c>
      <c r="CG34" s="427">
        <v>0</v>
      </c>
      <c r="CH34" s="427">
        <v>11955.89</v>
      </c>
      <c r="CI34" s="427">
        <v>0</v>
      </c>
      <c r="CJ34" s="427">
        <v>0</v>
      </c>
      <c r="CK34" s="427">
        <v>78892.87999999999</v>
      </c>
    </row>
    <row r="35" spans="1:89">
      <c r="A35" s="320">
        <v>546</v>
      </c>
      <c r="B35" s="320" t="s">
        <v>721</v>
      </c>
      <c r="C35" s="209">
        <v>-45168.87</v>
      </c>
      <c r="D35" s="209">
        <v>-21330</v>
      </c>
      <c r="E35" s="209">
        <v>0</v>
      </c>
      <c r="F35" s="209">
        <v>4952.75</v>
      </c>
      <c r="G35" s="209">
        <v>0</v>
      </c>
      <c r="H35" s="209">
        <v>93590.21</v>
      </c>
      <c r="I35" s="223">
        <v>-1135143.3500000001</v>
      </c>
      <c r="J35" s="223">
        <v>0</v>
      </c>
      <c r="K35" s="223">
        <v>-40644</v>
      </c>
      <c r="L35" s="223">
        <v>0</v>
      </c>
      <c r="M35" s="223">
        <v>-53725</v>
      </c>
      <c r="N35" s="223">
        <v>-54257.64</v>
      </c>
      <c r="O35" s="223">
        <v>-1250</v>
      </c>
      <c r="P35" s="223">
        <v>-3375</v>
      </c>
      <c r="Q35" s="223">
        <v>-29873.660000000003</v>
      </c>
      <c r="R35" s="223">
        <v>-21059.17</v>
      </c>
      <c r="S35" s="223">
        <v>0</v>
      </c>
      <c r="T35" s="223">
        <v>0</v>
      </c>
      <c r="U35" s="223">
        <v>-20452.799999999992</v>
      </c>
      <c r="V35" s="223">
        <v>-2795.1600000000003</v>
      </c>
      <c r="W35" s="223">
        <v>0</v>
      </c>
      <c r="X35" s="223">
        <v>0</v>
      </c>
      <c r="Y35" s="223">
        <v>0</v>
      </c>
      <c r="Z35" s="223">
        <v>0</v>
      </c>
      <c r="AA35" s="223">
        <v>0</v>
      </c>
      <c r="AB35" s="223">
        <v>0</v>
      </c>
      <c r="AC35" s="223">
        <v>0</v>
      </c>
      <c r="AD35" s="210">
        <v>633163.55999999994</v>
      </c>
      <c r="AE35" s="210">
        <v>14697.82</v>
      </c>
      <c r="AF35" s="210">
        <v>254897.58000000002</v>
      </c>
      <c r="AG35" s="210">
        <v>45865.37</v>
      </c>
      <c r="AH35" s="210">
        <v>69039.760000000009</v>
      </c>
      <c r="AI35" s="210">
        <v>40142.03</v>
      </c>
      <c r="AJ35" s="210">
        <v>31972.75</v>
      </c>
      <c r="AK35" s="210">
        <v>196.79999999999998</v>
      </c>
      <c r="AL35" s="210">
        <v>3948.17</v>
      </c>
      <c r="AM35" s="210">
        <v>616.1</v>
      </c>
      <c r="AN35" s="210">
        <v>5351.84</v>
      </c>
      <c r="AO35" s="210">
        <v>15705.360000000004</v>
      </c>
      <c r="AP35" s="210">
        <v>0</v>
      </c>
      <c r="AQ35" s="210">
        <v>3562.46</v>
      </c>
      <c r="AR35" s="210">
        <v>9302.7200000000012</v>
      </c>
      <c r="AS35" s="210">
        <v>18665.079999999998</v>
      </c>
      <c r="AT35" s="210">
        <v>3642.7</v>
      </c>
      <c r="AU35" s="210">
        <v>2272.06</v>
      </c>
      <c r="AV35" s="210">
        <v>83014.560000000012</v>
      </c>
      <c r="AW35" s="308">
        <v>0</v>
      </c>
      <c r="AX35" s="210">
        <v>3892</v>
      </c>
      <c r="AY35" s="210">
        <v>0</v>
      </c>
      <c r="AZ35" s="210">
        <v>0</v>
      </c>
      <c r="BA35" s="210">
        <v>1796.79</v>
      </c>
      <c r="BB35" s="210">
        <v>1072</v>
      </c>
      <c r="BC35" s="210">
        <v>280.78999999999996</v>
      </c>
      <c r="BD35" s="210">
        <v>6441</v>
      </c>
      <c r="BE35" s="210">
        <v>0</v>
      </c>
      <c r="BF35" s="210">
        <v>1433.9699999999998</v>
      </c>
      <c r="BG35" s="210">
        <v>10903.96</v>
      </c>
      <c r="BH35" s="210">
        <v>0</v>
      </c>
      <c r="BI35" s="210">
        <v>37269.12000000001</v>
      </c>
      <c r="BJ35" s="210">
        <v>12643.58</v>
      </c>
      <c r="BK35" s="210">
        <v>18512.5</v>
      </c>
      <c r="BL35" s="210">
        <v>23879.900000000005</v>
      </c>
      <c r="BM35" s="210">
        <v>0</v>
      </c>
      <c r="BN35" s="210">
        <v>0</v>
      </c>
      <c r="BO35" s="210">
        <v>0</v>
      </c>
      <c r="BP35" s="210">
        <v>0</v>
      </c>
      <c r="BQ35" s="211">
        <v>-6205</v>
      </c>
      <c r="BR35" s="211">
        <v>0</v>
      </c>
      <c r="BS35" s="211">
        <v>0</v>
      </c>
      <c r="BT35" s="212">
        <v>0</v>
      </c>
      <c r="BU35" s="212">
        <v>-232.43</v>
      </c>
      <c r="BV35" s="212">
        <v>0</v>
      </c>
      <c r="BW35" s="212">
        <v>0</v>
      </c>
      <c r="BX35" s="212">
        <v>0</v>
      </c>
      <c r="BY35" s="212">
        <v>0</v>
      </c>
      <c r="BZ35" s="212">
        <v>0</v>
      </c>
      <c r="CA35" s="212">
        <v>0</v>
      </c>
      <c r="CB35" s="212">
        <v>0</v>
      </c>
      <c r="CC35" s="224">
        <v>17213.210000000596</v>
      </c>
      <c r="CD35" s="213"/>
      <c r="CE35" s="427">
        <v>68913.820000000182</v>
      </c>
      <c r="CF35" s="427">
        <v>2603.5</v>
      </c>
      <c r="CG35" s="427">
        <v>0</v>
      </c>
      <c r="CH35" s="427">
        <v>1484.6800000000003</v>
      </c>
      <c r="CI35" s="427">
        <v>0</v>
      </c>
      <c r="CJ35" s="427">
        <v>-90215.21</v>
      </c>
      <c r="CK35" s="427">
        <v>-17213.209999999832</v>
      </c>
    </row>
    <row r="36" spans="1:89" s="131" customFormat="1">
      <c r="A36" s="320">
        <v>547</v>
      </c>
      <c r="B36" s="320" t="s">
        <v>243</v>
      </c>
      <c r="C36" s="209">
        <v>-419298.8</v>
      </c>
      <c r="D36" s="209">
        <v>-14033.84</v>
      </c>
      <c r="E36" s="209">
        <v>0</v>
      </c>
      <c r="F36" s="209">
        <v>0</v>
      </c>
      <c r="G36" s="209">
        <v>0</v>
      </c>
      <c r="H36" s="209">
        <v>-42223.9</v>
      </c>
      <c r="I36" s="223">
        <v>-2168754</v>
      </c>
      <c r="J36" s="223">
        <v>0</v>
      </c>
      <c r="K36" s="223">
        <v>-157347</v>
      </c>
      <c r="L36" s="223">
        <v>0</v>
      </c>
      <c r="M36" s="223">
        <v>-118750</v>
      </c>
      <c r="N36" s="223">
        <v>-88743</v>
      </c>
      <c r="O36" s="223">
        <v>-1200</v>
      </c>
      <c r="P36" s="223">
        <v>0</v>
      </c>
      <c r="Q36" s="223">
        <v>-253657.44999999995</v>
      </c>
      <c r="R36" s="223">
        <v>-5142.25</v>
      </c>
      <c r="S36" s="223">
        <v>0</v>
      </c>
      <c r="T36" s="223">
        <v>0</v>
      </c>
      <c r="U36" s="223">
        <v>-41223.57999999998</v>
      </c>
      <c r="V36" s="223">
        <v>-1255.4099999999999</v>
      </c>
      <c r="W36" s="223">
        <v>0</v>
      </c>
      <c r="X36" s="223">
        <v>-145675.12</v>
      </c>
      <c r="Y36" s="223">
        <v>-9983.1799999999985</v>
      </c>
      <c r="Z36" s="223">
        <v>0</v>
      </c>
      <c r="AA36" s="223">
        <v>0</v>
      </c>
      <c r="AB36" s="223">
        <v>0</v>
      </c>
      <c r="AC36" s="223">
        <v>0</v>
      </c>
      <c r="AD36" s="210">
        <v>1332147.9099999999</v>
      </c>
      <c r="AE36" s="210">
        <v>22865.629999999997</v>
      </c>
      <c r="AF36" s="210">
        <v>383284.03999999992</v>
      </c>
      <c r="AG36" s="210">
        <v>20650.979999999996</v>
      </c>
      <c r="AH36" s="210">
        <v>140247.12</v>
      </c>
      <c r="AI36" s="210">
        <v>0</v>
      </c>
      <c r="AJ36" s="210">
        <v>177953.25000000003</v>
      </c>
      <c r="AK36" s="210">
        <v>8071.58</v>
      </c>
      <c r="AL36" s="210">
        <v>8152.35</v>
      </c>
      <c r="AM36" s="210">
        <v>1277.95</v>
      </c>
      <c r="AN36" s="210">
        <v>0</v>
      </c>
      <c r="AO36" s="210">
        <v>47814.62999999999</v>
      </c>
      <c r="AP36" s="210">
        <v>13687.670000000002</v>
      </c>
      <c r="AQ36" s="210">
        <v>47822.229999999996</v>
      </c>
      <c r="AR36" s="210">
        <v>8426.83</v>
      </c>
      <c r="AS36" s="210">
        <v>28444.11</v>
      </c>
      <c r="AT36" s="210">
        <v>32756</v>
      </c>
      <c r="AU36" s="210">
        <v>12071.260000000002</v>
      </c>
      <c r="AV36" s="210">
        <v>158745.35000000003</v>
      </c>
      <c r="AW36" s="308">
        <v>0</v>
      </c>
      <c r="AX36" s="210">
        <v>0</v>
      </c>
      <c r="AY36" s="210">
        <v>0</v>
      </c>
      <c r="AZ36" s="210">
        <v>0</v>
      </c>
      <c r="BA36" s="210">
        <v>0</v>
      </c>
      <c r="BB36" s="210">
        <v>3252</v>
      </c>
      <c r="BC36" s="210">
        <v>0</v>
      </c>
      <c r="BD36" s="210">
        <v>16069.96</v>
      </c>
      <c r="BE36" s="210">
        <v>0</v>
      </c>
      <c r="BF36" s="210">
        <v>11493.169999999998</v>
      </c>
      <c r="BG36" s="210">
        <v>22617.62</v>
      </c>
      <c r="BH36" s="210">
        <v>0</v>
      </c>
      <c r="BI36" s="210">
        <v>112998.7</v>
      </c>
      <c r="BJ36" s="210">
        <v>49258.87000000001</v>
      </c>
      <c r="BK36" s="210">
        <v>52905.919999999998</v>
      </c>
      <c r="BL36" s="210">
        <v>23179.91</v>
      </c>
      <c r="BM36" s="210">
        <v>0</v>
      </c>
      <c r="BN36" s="210">
        <v>0</v>
      </c>
      <c r="BO36" s="210">
        <v>129648.31</v>
      </c>
      <c r="BP36" s="210">
        <v>27760.160000000011</v>
      </c>
      <c r="BQ36" s="211">
        <v>-8680</v>
      </c>
      <c r="BR36" s="211">
        <v>0</v>
      </c>
      <c r="BS36" s="211">
        <v>0</v>
      </c>
      <c r="BT36" s="212">
        <v>0</v>
      </c>
      <c r="BU36" s="212">
        <v>0</v>
      </c>
      <c r="BV36" s="212">
        <v>0</v>
      </c>
      <c r="BW36" s="212">
        <v>0</v>
      </c>
      <c r="BX36" s="212">
        <v>0</v>
      </c>
      <c r="BY36" s="212">
        <v>0</v>
      </c>
      <c r="BZ36" s="212">
        <v>0</v>
      </c>
      <c r="CA36" s="212">
        <v>0</v>
      </c>
      <c r="CB36" s="212">
        <v>0</v>
      </c>
      <c r="CC36" s="224">
        <v>-582364.02000000048</v>
      </c>
      <c r="CD36" s="213"/>
      <c r="CE36" s="427">
        <v>499231.38</v>
      </c>
      <c r="CF36" s="427">
        <v>33978.910000000003</v>
      </c>
      <c r="CG36" s="427">
        <v>0</v>
      </c>
      <c r="CH36" s="427">
        <v>8680</v>
      </c>
      <c r="CI36" s="427">
        <v>0</v>
      </c>
      <c r="CJ36" s="427">
        <v>40473.729999999981</v>
      </c>
      <c r="CK36" s="427">
        <v>582364.02</v>
      </c>
    </row>
    <row r="37" spans="1:89">
      <c r="A37" s="320">
        <v>551</v>
      </c>
      <c r="B37" s="320" t="s">
        <v>226</v>
      </c>
      <c r="C37" s="209">
        <v>-119425.08</v>
      </c>
      <c r="D37" s="209">
        <v>-2681.35</v>
      </c>
      <c r="E37" s="209">
        <v>0</v>
      </c>
      <c r="F37" s="209">
        <v>-1786.5</v>
      </c>
      <c r="G37" s="209">
        <v>0</v>
      </c>
      <c r="H37" s="209">
        <v>0</v>
      </c>
      <c r="I37" s="223">
        <v>-646959.19999999995</v>
      </c>
      <c r="J37" s="223">
        <v>0</v>
      </c>
      <c r="K37" s="223">
        <v>0</v>
      </c>
      <c r="L37" s="223">
        <v>0</v>
      </c>
      <c r="M37" s="223">
        <v>-12020</v>
      </c>
      <c r="N37" s="223">
        <v>-33401</v>
      </c>
      <c r="O37" s="223">
        <v>0</v>
      </c>
      <c r="P37" s="223">
        <v>-3306.6</v>
      </c>
      <c r="Q37" s="223">
        <v>-11711.869999999999</v>
      </c>
      <c r="R37" s="223">
        <v>0</v>
      </c>
      <c r="S37" s="223">
        <v>0</v>
      </c>
      <c r="T37" s="223">
        <v>0</v>
      </c>
      <c r="U37" s="223">
        <v>-13129.95</v>
      </c>
      <c r="V37" s="223">
        <v>-5007.2000000000007</v>
      </c>
      <c r="W37" s="223">
        <v>0</v>
      </c>
      <c r="X37" s="223">
        <v>0</v>
      </c>
      <c r="Y37" s="223">
        <v>0</v>
      </c>
      <c r="Z37" s="223">
        <v>0</v>
      </c>
      <c r="AA37" s="223">
        <v>0</v>
      </c>
      <c r="AB37" s="223">
        <v>0</v>
      </c>
      <c r="AC37" s="223">
        <v>0</v>
      </c>
      <c r="AD37" s="210">
        <v>344607.59</v>
      </c>
      <c r="AE37" s="210">
        <v>3234.4599999999996</v>
      </c>
      <c r="AF37" s="210">
        <v>113969.76999999997</v>
      </c>
      <c r="AG37" s="210">
        <v>0</v>
      </c>
      <c r="AH37" s="210">
        <v>55724.570000000014</v>
      </c>
      <c r="AI37" s="210">
        <v>0</v>
      </c>
      <c r="AJ37" s="210">
        <v>0</v>
      </c>
      <c r="AK37" s="210">
        <v>2238.56</v>
      </c>
      <c r="AL37" s="210">
        <v>5895.75</v>
      </c>
      <c r="AM37" s="210">
        <v>311.10000000000002</v>
      </c>
      <c r="AN37" s="210">
        <v>1379.5</v>
      </c>
      <c r="AO37" s="210">
        <v>10593.689999999999</v>
      </c>
      <c r="AP37" s="210">
        <v>6297.670000000001</v>
      </c>
      <c r="AQ37" s="210">
        <v>10330.519999999999</v>
      </c>
      <c r="AR37" s="210">
        <v>4862.9000000000005</v>
      </c>
      <c r="AS37" s="210">
        <v>10959.44</v>
      </c>
      <c r="AT37" s="210">
        <v>4690.6000000000004</v>
      </c>
      <c r="AU37" s="210">
        <v>12524.949999999999</v>
      </c>
      <c r="AV37" s="210">
        <v>33736.89</v>
      </c>
      <c r="AW37" s="308">
        <v>0</v>
      </c>
      <c r="AX37" s="210">
        <v>2332.3000000000002</v>
      </c>
      <c r="AY37" s="210">
        <v>0</v>
      </c>
      <c r="AZ37" s="210">
        <v>64.100000000000023</v>
      </c>
      <c r="BA37" s="210">
        <v>1328.99</v>
      </c>
      <c r="BB37" s="210">
        <v>124.42999999999999</v>
      </c>
      <c r="BC37" s="210">
        <v>83.66</v>
      </c>
      <c r="BD37" s="210">
        <v>3571</v>
      </c>
      <c r="BE37" s="210">
        <v>0</v>
      </c>
      <c r="BF37" s="210">
        <v>3427</v>
      </c>
      <c r="BG37" s="210">
        <v>5505.96</v>
      </c>
      <c r="BH37" s="210">
        <v>0</v>
      </c>
      <c r="BI37" s="210">
        <v>21366.260000000002</v>
      </c>
      <c r="BJ37" s="210">
        <v>0</v>
      </c>
      <c r="BK37" s="210">
        <v>19826.46</v>
      </c>
      <c r="BL37" s="210">
        <v>14465.310000000001</v>
      </c>
      <c r="BM37" s="210">
        <v>0</v>
      </c>
      <c r="BN37" s="210">
        <v>0</v>
      </c>
      <c r="BO37" s="210">
        <v>0</v>
      </c>
      <c r="BP37" s="210">
        <v>0</v>
      </c>
      <c r="BQ37" s="211">
        <v>-5125</v>
      </c>
      <c r="BR37" s="211">
        <v>0</v>
      </c>
      <c r="BS37" s="211">
        <v>0</v>
      </c>
      <c r="BT37" s="212">
        <v>0</v>
      </c>
      <c r="BU37" s="212">
        <v>1480</v>
      </c>
      <c r="BV37" s="212">
        <v>0</v>
      </c>
      <c r="BW37" s="212">
        <v>0</v>
      </c>
      <c r="BX37" s="212">
        <v>0</v>
      </c>
      <c r="BY37" s="212">
        <v>0</v>
      </c>
      <c r="BZ37" s="212">
        <v>0</v>
      </c>
      <c r="CA37" s="212">
        <v>3579.96</v>
      </c>
      <c r="CB37" s="212">
        <v>54.72</v>
      </c>
      <c r="CC37" s="224">
        <v>-155985.63999999996</v>
      </c>
      <c r="CD37" s="213"/>
      <c r="CE37" s="427">
        <v>154134.09999999992</v>
      </c>
      <c r="CF37" s="427">
        <v>0</v>
      </c>
      <c r="CG37" s="427">
        <v>0</v>
      </c>
      <c r="CH37" s="427">
        <v>1851.54</v>
      </c>
      <c r="CI37" s="427">
        <v>0</v>
      </c>
      <c r="CJ37" s="427">
        <v>0</v>
      </c>
      <c r="CK37" s="427">
        <v>155985.63999999993</v>
      </c>
    </row>
    <row r="38" spans="1:89">
      <c r="A38" s="320">
        <v>553</v>
      </c>
      <c r="B38" s="320" t="s">
        <v>238</v>
      </c>
      <c r="C38" s="209">
        <v>-95580.76</v>
      </c>
      <c r="D38" s="209">
        <v>-14030</v>
      </c>
      <c r="E38" s="209">
        <v>0</v>
      </c>
      <c r="F38" s="209">
        <v>-410.07</v>
      </c>
      <c r="G38" s="209">
        <v>0</v>
      </c>
      <c r="H38" s="209">
        <v>-25866.35</v>
      </c>
      <c r="I38" s="223">
        <v>-479290.15</v>
      </c>
      <c r="J38" s="223">
        <v>0</v>
      </c>
      <c r="K38" s="223">
        <v>-27087</v>
      </c>
      <c r="L38" s="223">
        <v>0</v>
      </c>
      <c r="M38" s="223">
        <v>-19645</v>
      </c>
      <c r="N38" s="223">
        <v>-21277.29</v>
      </c>
      <c r="O38" s="223">
        <v>-2774</v>
      </c>
      <c r="P38" s="223">
        <v>0</v>
      </c>
      <c r="Q38" s="223">
        <v>-19944.240000000005</v>
      </c>
      <c r="R38" s="223">
        <v>-3639.8499999999995</v>
      </c>
      <c r="S38" s="223">
        <v>0</v>
      </c>
      <c r="T38" s="223">
        <v>-444</v>
      </c>
      <c r="U38" s="223">
        <v>-4579.3700000000008</v>
      </c>
      <c r="V38" s="223">
        <v>-2390.2400000000002</v>
      </c>
      <c r="W38" s="223">
        <v>0</v>
      </c>
      <c r="X38" s="223">
        <v>-33636.220000000008</v>
      </c>
      <c r="Y38" s="223">
        <v>-5064.79</v>
      </c>
      <c r="Z38" s="223">
        <v>0</v>
      </c>
      <c r="AA38" s="223">
        <v>0</v>
      </c>
      <c r="AB38" s="223">
        <v>0</v>
      </c>
      <c r="AC38" s="223">
        <v>0</v>
      </c>
      <c r="AD38" s="210">
        <v>274036.16000000003</v>
      </c>
      <c r="AE38" s="210">
        <v>9095.48</v>
      </c>
      <c r="AF38" s="210">
        <v>95256.489999999991</v>
      </c>
      <c r="AG38" s="210">
        <v>105.79</v>
      </c>
      <c r="AH38" s="210">
        <v>41975.210000000006</v>
      </c>
      <c r="AI38" s="210">
        <v>0</v>
      </c>
      <c r="AJ38" s="210">
        <v>38916.399999999994</v>
      </c>
      <c r="AK38" s="210">
        <v>2102.5100000000002</v>
      </c>
      <c r="AL38" s="210">
        <v>3664.75</v>
      </c>
      <c r="AM38" s="210">
        <v>2855.46</v>
      </c>
      <c r="AN38" s="210">
        <v>672.69</v>
      </c>
      <c r="AO38" s="210">
        <v>12501.619999999999</v>
      </c>
      <c r="AP38" s="210">
        <v>1416.3</v>
      </c>
      <c r="AQ38" s="210">
        <v>15153.980000000001</v>
      </c>
      <c r="AR38" s="210">
        <v>532.67000000000007</v>
      </c>
      <c r="AS38" s="210">
        <v>9696.98</v>
      </c>
      <c r="AT38" s="210">
        <v>3842.3</v>
      </c>
      <c r="AU38" s="210">
        <v>4228.04</v>
      </c>
      <c r="AV38" s="210">
        <v>33171.519999999997</v>
      </c>
      <c r="AW38" s="308">
        <v>2095.02</v>
      </c>
      <c r="AX38" s="210">
        <v>710</v>
      </c>
      <c r="AY38" s="210">
        <v>0</v>
      </c>
      <c r="AZ38" s="210">
        <v>184.42</v>
      </c>
      <c r="BA38" s="210">
        <v>0</v>
      </c>
      <c r="BB38" s="210">
        <v>690.2</v>
      </c>
      <c r="BC38" s="210">
        <v>50.34</v>
      </c>
      <c r="BD38" s="210">
        <v>3284.19</v>
      </c>
      <c r="BE38" s="210">
        <v>0</v>
      </c>
      <c r="BF38" s="210">
        <v>3641.0099999999998</v>
      </c>
      <c r="BG38" s="210">
        <v>2914.92</v>
      </c>
      <c r="BH38" s="210">
        <v>0</v>
      </c>
      <c r="BI38" s="210">
        <v>11788.47</v>
      </c>
      <c r="BJ38" s="210">
        <v>10123.34</v>
      </c>
      <c r="BK38" s="210">
        <v>22513.9</v>
      </c>
      <c r="BL38" s="210">
        <v>11281.510000000002</v>
      </c>
      <c r="BM38" s="210">
        <v>0</v>
      </c>
      <c r="BN38" s="210">
        <v>0</v>
      </c>
      <c r="BO38" s="210">
        <v>39510.579999999987</v>
      </c>
      <c r="BP38" s="210">
        <v>1552.63</v>
      </c>
      <c r="BQ38" s="211">
        <v>-4607.5</v>
      </c>
      <c r="BR38" s="211">
        <v>0</v>
      </c>
      <c r="BS38" s="211">
        <v>0</v>
      </c>
      <c r="BT38" s="212">
        <v>0</v>
      </c>
      <c r="BU38" s="212">
        <v>0</v>
      </c>
      <c r="BV38" s="212">
        <v>0</v>
      </c>
      <c r="BW38" s="212">
        <v>0</v>
      </c>
      <c r="BX38" s="212">
        <v>0</v>
      </c>
      <c r="BY38" s="212">
        <v>0</v>
      </c>
      <c r="BZ38" s="212">
        <v>0</v>
      </c>
      <c r="CA38" s="212">
        <v>0</v>
      </c>
      <c r="CB38" s="212">
        <v>824.3</v>
      </c>
      <c r="CC38" s="224">
        <v>-99877.650000000125</v>
      </c>
      <c r="CD38" s="213"/>
      <c r="CE38" s="427">
        <v>48271.619999999981</v>
      </c>
      <c r="CF38" s="427">
        <v>22924.58</v>
      </c>
      <c r="CG38" s="427">
        <v>0</v>
      </c>
      <c r="CH38" s="427">
        <v>4753.7599999999993</v>
      </c>
      <c r="CI38" s="427">
        <v>0</v>
      </c>
      <c r="CJ38" s="427">
        <v>23927.690000000024</v>
      </c>
      <c r="CK38" s="427">
        <v>99877.65</v>
      </c>
    </row>
    <row r="39" spans="1:89">
      <c r="A39" s="320">
        <v>558</v>
      </c>
      <c r="B39" s="320" t="s">
        <v>382</v>
      </c>
      <c r="C39" s="209">
        <v>0</v>
      </c>
      <c r="D39" s="209">
        <v>63979.91</v>
      </c>
      <c r="E39" s="209">
        <v>0</v>
      </c>
      <c r="F39" s="209">
        <v>-23399.9</v>
      </c>
      <c r="G39" s="209">
        <v>0</v>
      </c>
      <c r="H39" s="209">
        <v>0</v>
      </c>
      <c r="I39" s="223">
        <v>-1133060.33</v>
      </c>
      <c r="J39" s="223">
        <v>0</v>
      </c>
      <c r="K39" s="223">
        <v>-74335</v>
      </c>
      <c r="L39" s="223">
        <v>0</v>
      </c>
      <c r="M39" s="223">
        <v>-51430</v>
      </c>
      <c r="N39" s="223">
        <v>-60635</v>
      </c>
      <c r="O39" s="223">
        <v>-450</v>
      </c>
      <c r="P39" s="223">
        <v>0</v>
      </c>
      <c r="Q39" s="223">
        <v>-6973.77</v>
      </c>
      <c r="R39" s="223">
        <v>-1123.5700000000002</v>
      </c>
      <c r="S39" s="223">
        <v>-553</v>
      </c>
      <c r="T39" s="223">
        <v>0</v>
      </c>
      <c r="U39" s="223">
        <v>-28497.009999999991</v>
      </c>
      <c r="V39" s="223">
        <v>-1636.18</v>
      </c>
      <c r="W39" s="223">
        <v>0</v>
      </c>
      <c r="X39" s="223">
        <v>0</v>
      </c>
      <c r="Y39" s="223">
        <v>0</v>
      </c>
      <c r="Z39" s="223">
        <v>0</v>
      </c>
      <c r="AA39" s="223">
        <v>0</v>
      </c>
      <c r="AB39" s="223">
        <v>0</v>
      </c>
      <c r="AC39" s="223">
        <v>0</v>
      </c>
      <c r="AD39" s="210">
        <v>589544.27999999991</v>
      </c>
      <c r="AE39" s="210">
        <v>8462.61</v>
      </c>
      <c r="AF39" s="210">
        <v>308570.77</v>
      </c>
      <c r="AG39" s="210">
        <v>35243.659999999996</v>
      </c>
      <c r="AH39" s="210">
        <v>75601.38</v>
      </c>
      <c r="AI39" s="210">
        <v>0</v>
      </c>
      <c r="AJ39" s="210">
        <v>31601.47</v>
      </c>
      <c r="AK39" s="210">
        <v>4341.9799999999996</v>
      </c>
      <c r="AL39" s="210">
        <v>7718.59</v>
      </c>
      <c r="AM39" s="210">
        <v>475.8</v>
      </c>
      <c r="AN39" s="210">
        <v>0</v>
      </c>
      <c r="AO39" s="210">
        <v>8085.3200000000006</v>
      </c>
      <c r="AP39" s="210">
        <v>3818.7699999999995</v>
      </c>
      <c r="AQ39" s="210">
        <v>2308.9</v>
      </c>
      <c r="AR39" s="210">
        <v>4682.4500000000007</v>
      </c>
      <c r="AS39" s="210">
        <v>24949.31</v>
      </c>
      <c r="AT39" s="210">
        <v>18213.5</v>
      </c>
      <c r="AU39" s="210">
        <v>6860.49</v>
      </c>
      <c r="AV39" s="210">
        <v>90231.739999999991</v>
      </c>
      <c r="AW39" s="308">
        <v>0</v>
      </c>
      <c r="AX39" s="210">
        <v>4690.91</v>
      </c>
      <c r="AY39" s="210">
        <v>2106.9599999999996</v>
      </c>
      <c r="AZ39" s="210">
        <v>463.56</v>
      </c>
      <c r="BA39" s="210">
        <v>4450.9799999999996</v>
      </c>
      <c r="BB39" s="210">
        <v>5920.26</v>
      </c>
      <c r="BC39" s="210">
        <v>886.49999999999989</v>
      </c>
      <c r="BD39" s="210">
        <v>6672</v>
      </c>
      <c r="BE39" s="210">
        <v>0</v>
      </c>
      <c r="BF39" s="210">
        <v>2605.3000000000002</v>
      </c>
      <c r="BG39" s="210">
        <v>8420.880000000001</v>
      </c>
      <c r="BH39" s="210">
        <v>0</v>
      </c>
      <c r="BI39" s="210">
        <v>45068.25</v>
      </c>
      <c r="BJ39" s="210">
        <v>17257</v>
      </c>
      <c r="BK39" s="210">
        <v>2166.75</v>
      </c>
      <c r="BL39" s="210">
        <v>23531.960000000006</v>
      </c>
      <c r="BM39" s="210">
        <v>0</v>
      </c>
      <c r="BN39" s="210">
        <v>0</v>
      </c>
      <c r="BO39" s="210">
        <v>0</v>
      </c>
      <c r="BP39" s="210">
        <v>0</v>
      </c>
      <c r="BQ39" s="211">
        <v>-9890</v>
      </c>
      <c r="BR39" s="211">
        <v>0</v>
      </c>
      <c r="BS39" s="211">
        <v>0</v>
      </c>
      <c r="BT39" s="212">
        <v>0</v>
      </c>
      <c r="BU39" s="212">
        <v>17341.41</v>
      </c>
      <c r="BV39" s="212">
        <v>0</v>
      </c>
      <c r="BW39" s="212">
        <v>0</v>
      </c>
      <c r="BX39" s="212">
        <v>0</v>
      </c>
      <c r="BY39" s="212">
        <v>0</v>
      </c>
      <c r="BZ39" s="212">
        <v>0</v>
      </c>
      <c r="CA39" s="212">
        <v>879</v>
      </c>
      <c r="CB39" s="212">
        <v>0</v>
      </c>
      <c r="CC39" s="224">
        <v>35168.88999999965</v>
      </c>
      <c r="CD39" s="213"/>
      <c r="CE39" s="427">
        <v>-78904.95999999973</v>
      </c>
      <c r="CF39" s="427">
        <v>27787.579999999998</v>
      </c>
      <c r="CG39" s="427">
        <v>0</v>
      </c>
      <c r="CH39" s="427">
        <v>15948.490000000002</v>
      </c>
      <c r="CI39" s="427">
        <v>0</v>
      </c>
      <c r="CJ39" s="427">
        <v>0</v>
      </c>
      <c r="CK39" s="427">
        <v>-35168.889999999723</v>
      </c>
    </row>
    <row r="40" spans="1:89">
      <c r="A40" s="320">
        <v>559</v>
      </c>
      <c r="B40" s="320" t="s">
        <v>383</v>
      </c>
      <c r="C40" s="209">
        <v>-213688.23</v>
      </c>
      <c r="D40" s="209">
        <v>-8106</v>
      </c>
      <c r="E40" s="209">
        <v>0</v>
      </c>
      <c r="F40" s="209">
        <v>-19276.310000000001</v>
      </c>
      <c r="G40" s="209">
        <v>0</v>
      </c>
      <c r="H40" s="209">
        <v>0</v>
      </c>
      <c r="I40" s="223">
        <v>-589834.43999999994</v>
      </c>
      <c r="J40" s="223">
        <v>0</v>
      </c>
      <c r="K40" s="223">
        <v>0</v>
      </c>
      <c r="L40" s="223">
        <v>0</v>
      </c>
      <c r="M40" s="223">
        <v>-8275</v>
      </c>
      <c r="N40" s="223">
        <v>-39348</v>
      </c>
      <c r="O40" s="223">
        <v>0</v>
      </c>
      <c r="P40" s="223">
        <v>0</v>
      </c>
      <c r="Q40" s="223">
        <v>-29079.699999999997</v>
      </c>
      <c r="R40" s="223">
        <v>0</v>
      </c>
      <c r="S40" s="223">
        <v>0</v>
      </c>
      <c r="T40" s="223">
        <v>0</v>
      </c>
      <c r="U40" s="223">
        <v>-9060.399999999996</v>
      </c>
      <c r="V40" s="223">
        <v>-13061.35</v>
      </c>
      <c r="W40" s="223">
        <v>0</v>
      </c>
      <c r="X40" s="223">
        <v>0</v>
      </c>
      <c r="Y40" s="223">
        <v>0</v>
      </c>
      <c r="Z40" s="223">
        <v>0</v>
      </c>
      <c r="AA40" s="223">
        <v>0</v>
      </c>
      <c r="AB40" s="223">
        <v>0</v>
      </c>
      <c r="AC40" s="223">
        <v>0</v>
      </c>
      <c r="AD40" s="210">
        <v>375756.85000000003</v>
      </c>
      <c r="AE40" s="210">
        <v>5197.03</v>
      </c>
      <c r="AF40" s="210">
        <v>94573.89</v>
      </c>
      <c r="AG40" s="210">
        <v>11568.250000000002</v>
      </c>
      <c r="AH40" s="210">
        <v>31121.28000000001</v>
      </c>
      <c r="AI40" s="210">
        <v>0</v>
      </c>
      <c r="AJ40" s="210">
        <v>16248.949999999999</v>
      </c>
      <c r="AK40" s="210">
        <v>1904</v>
      </c>
      <c r="AL40" s="210">
        <v>1458</v>
      </c>
      <c r="AM40" s="210">
        <v>250.1</v>
      </c>
      <c r="AN40" s="210">
        <v>0</v>
      </c>
      <c r="AO40" s="210">
        <v>8939.4100000000017</v>
      </c>
      <c r="AP40" s="210">
        <v>4352.9200000000019</v>
      </c>
      <c r="AQ40" s="210">
        <v>2407.6599999999994</v>
      </c>
      <c r="AR40" s="210">
        <v>3906.5299999999997</v>
      </c>
      <c r="AS40" s="210">
        <v>9346.5999999999985</v>
      </c>
      <c r="AT40" s="210">
        <v>9730.5</v>
      </c>
      <c r="AU40" s="210">
        <v>3157.6399999999994</v>
      </c>
      <c r="AV40" s="210">
        <v>27905.919999999998</v>
      </c>
      <c r="AW40" s="308">
        <v>0</v>
      </c>
      <c r="AX40" s="210">
        <v>1194.4000000000001</v>
      </c>
      <c r="AY40" s="210">
        <v>0</v>
      </c>
      <c r="AZ40" s="210">
        <v>670</v>
      </c>
      <c r="BA40" s="210">
        <v>4068.5600000000004</v>
      </c>
      <c r="BB40" s="210">
        <v>0</v>
      </c>
      <c r="BC40" s="210">
        <v>0</v>
      </c>
      <c r="BD40" s="210">
        <v>4324.9500000000007</v>
      </c>
      <c r="BE40" s="210">
        <v>0</v>
      </c>
      <c r="BF40" s="210">
        <v>995.18</v>
      </c>
      <c r="BG40" s="210">
        <v>4426.3600000000006</v>
      </c>
      <c r="BH40" s="210">
        <v>0</v>
      </c>
      <c r="BI40" s="210">
        <v>25166.03</v>
      </c>
      <c r="BJ40" s="210">
        <v>0</v>
      </c>
      <c r="BK40" s="210">
        <v>19204</v>
      </c>
      <c r="BL40" s="210">
        <v>21870.129999999997</v>
      </c>
      <c r="BM40" s="210">
        <v>0</v>
      </c>
      <c r="BN40" s="210">
        <v>0</v>
      </c>
      <c r="BO40" s="210">
        <v>0</v>
      </c>
      <c r="BP40" s="210">
        <v>0</v>
      </c>
      <c r="BQ40" s="211">
        <v>-4900</v>
      </c>
      <c r="BR40" s="211">
        <v>0</v>
      </c>
      <c r="BS40" s="211">
        <v>0</v>
      </c>
      <c r="BT40" s="212">
        <v>0</v>
      </c>
      <c r="BU40" s="212">
        <v>9641.369999999999</v>
      </c>
      <c r="BV40" s="212">
        <v>0</v>
      </c>
      <c r="BW40" s="212">
        <v>0</v>
      </c>
      <c r="BX40" s="212">
        <v>0</v>
      </c>
      <c r="BY40" s="212">
        <v>0</v>
      </c>
      <c r="BZ40" s="212">
        <v>1045</v>
      </c>
      <c r="CA40" s="212">
        <v>1722.1</v>
      </c>
      <c r="CB40" s="212">
        <v>0</v>
      </c>
      <c r="CC40" s="224">
        <v>-232475.81999999951</v>
      </c>
      <c r="CD40" s="213"/>
      <c r="CE40" s="427">
        <v>215240.97999999978</v>
      </c>
      <c r="CF40" s="427">
        <v>5467</v>
      </c>
      <c r="CG40" s="427">
        <v>0</v>
      </c>
      <c r="CH40" s="427">
        <v>11767.840000000002</v>
      </c>
      <c r="CI40" s="427">
        <v>0</v>
      </c>
      <c r="CJ40" s="427">
        <v>0</v>
      </c>
      <c r="CK40" s="427">
        <v>232475.81999999977</v>
      </c>
    </row>
    <row r="41" spans="1:89">
      <c r="A41" s="320">
        <v>567</v>
      </c>
      <c r="B41" s="320" t="s">
        <v>384</v>
      </c>
      <c r="C41" s="209">
        <v>0</v>
      </c>
      <c r="D41" s="209">
        <v>-3009.95</v>
      </c>
      <c r="E41" s="209">
        <v>29664.98</v>
      </c>
      <c r="F41" s="209">
        <v>0</v>
      </c>
      <c r="G41" s="209">
        <v>0</v>
      </c>
      <c r="H41" s="209">
        <v>-23986.05</v>
      </c>
      <c r="I41" s="223">
        <v>-627682.72</v>
      </c>
      <c r="J41" s="223">
        <v>0</v>
      </c>
      <c r="K41" s="223">
        <v>-57482</v>
      </c>
      <c r="L41" s="223">
        <v>0</v>
      </c>
      <c r="M41" s="223">
        <v>-26455</v>
      </c>
      <c r="N41" s="223">
        <v>-34547.64</v>
      </c>
      <c r="O41" s="223">
        <v>-450</v>
      </c>
      <c r="P41" s="223">
        <v>-4997</v>
      </c>
      <c r="Q41" s="223">
        <v>-20388.399999999998</v>
      </c>
      <c r="R41" s="223">
        <v>-11732.490000000003</v>
      </c>
      <c r="S41" s="223">
        <v>-650</v>
      </c>
      <c r="T41" s="223">
        <v>0</v>
      </c>
      <c r="U41" s="223">
        <v>-9275.1299999999956</v>
      </c>
      <c r="V41" s="223">
        <v>-1329</v>
      </c>
      <c r="W41" s="223">
        <v>0</v>
      </c>
      <c r="X41" s="223">
        <v>-54145.130000000005</v>
      </c>
      <c r="Y41" s="223">
        <v>-3884.4699999999989</v>
      </c>
      <c r="Z41" s="223">
        <v>0</v>
      </c>
      <c r="AA41" s="223">
        <v>0</v>
      </c>
      <c r="AB41" s="223">
        <v>0</v>
      </c>
      <c r="AC41" s="223">
        <v>0</v>
      </c>
      <c r="AD41" s="210">
        <v>344050.60000000003</v>
      </c>
      <c r="AE41" s="210">
        <v>3409.9199999999996</v>
      </c>
      <c r="AF41" s="210">
        <v>160511.56</v>
      </c>
      <c r="AG41" s="210">
        <v>0</v>
      </c>
      <c r="AH41" s="210">
        <v>39374.29</v>
      </c>
      <c r="AI41" s="210">
        <v>0</v>
      </c>
      <c r="AJ41" s="210">
        <v>15509.249999999998</v>
      </c>
      <c r="AK41" s="210">
        <v>209.69000000000003</v>
      </c>
      <c r="AL41" s="210">
        <v>2973.96</v>
      </c>
      <c r="AM41" s="210">
        <v>2109.98</v>
      </c>
      <c r="AN41" s="210">
        <v>0</v>
      </c>
      <c r="AO41" s="210">
        <v>3581.36</v>
      </c>
      <c r="AP41" s="210">
        <v>5305.2</v>
      </c>
      <c r="AQ41" s="210">
        <v>15126.939999999999</v>
      </c>
      <c r="AR41" s="210">
        <v>1821.54</v>
      </c>
      <c r="AS41" s="210">
        <v>11624</v>
      </c>
      <c r="AT41" s="210">
        <v>2894.2</v>
      </c>
      <c r="AU41" s="210">
        <v>2278.3200000000002</v>
      </c>
      <c r="AV41" s="210">
        <v>40129.380000000005</v>
      </c>
      <c r="AW41" s="308">
        <v>0</v>
      </c>
      <c r="AX41" s="210">
        <v>2550</v>
      </c>
      <c r="AY41" s="210">
        <v>0</v>
      </c>
      <c r="AZ41" s="210">
        <v>85</v>
      </c>
      <c r="BA41" s="210">
        <v>0</v>
      </c>
      <c r="BB41" s="210">
        <v>0</v>
      </c>
      <c r="BC41" s="210">
        <v>0</v>
      </c>
      <c r="BD41" s="210">
        <v>5635.5</v>
      </c>
      <c r="BE41" s="210">
        <v>0</v>
      </c>
      <c r="BF41" s="210">
        <v>3125.39</v>
      </c>
      <c r="BG41" s="210">
        <v>5451.98</v>
      </c>
      <c r="BH41" s="210">
        <v>0</v>
      </c>
      <c r="BI41" s="210">
        <v>33770.780000000006</v>
      </c>
      <c r="BJ41" s="210">
        <v>981</v>
      </c>
      <c r="BK41" s="210">
        <v>19140</v>
      </c>
      <c r="BL41" s="210">
        <v>23187.100000000002</v>
      </c>
      <c r="BM41" s="210">
        <v>0</v>
      </c>
      <c r="BN41" s="210">
        <v>0</v>
      </c>
      <c r="BO41" s="210">
        <v>41151.860000000008</v>
      </c>
      <c r="BP41" s="210">
        <v>1594.11</v>
      </c>
      <c r="BQ41" s="211">
        <v>0</v>
      </c>
      <c r="BR41" s="211">
        <v>0</v>
      </c>
      <c r="BS41" s="211">
        <v>0</v>
      </c>
      <c r="BT41" s="212">
        <v>0</v>
      </c>
      <c r="BU41" s="212">
        <v>0</v>
      </c>
      <c r="BV41" s="212">
        <v>0</v>
      </c>
      <c r="BW41" s="212">
        <v>0</v>
      </c>
      <c r="BX41" s="212">
        <v>0</v>
      </c>
      <c r="BY41" s="212">
        <v>0</v>
      </c>
      <c r="BZ41" s="212">
        <v>0</v>
      </c>
      <c r="CA41" s="212">
        <v>0</v>
      </c>
      <c r="CB41" s="212">
        <v>0</v>
      </c>
      <c r="CC41" s="224">
        <v>-62767.090000000317</v>
      </c>
      <c r="CD41" s="213"/>
      <c r="CE41" s="427">
        <v>20443.269999999953</v>
      </c>
      <c r="CF41" s="427">
        <v>3054.14</v>
      </c>
      <c r="CG41" s="427">
        <v>0</v>
      </c>
      <c r="CH41" s="427">
        <v>0</v>
      </c>
      <c r="CI41" s="427">
        <v>0</v>
      </c>
      <c r="CJ41" s="427">
        <v>39269.68</v>
      </c>
      <c r="CK41" s="427">
        <v>62767.089999999953</v>
      </c>
    </row>
    <row r="42" spans="1:89">
      <c r="A42" s="320">
        <v>569</v>
      </c>
      <c r="B42" s="320" t="s">
        <v>214</v>
      </c>
      <c r="C42" s="209">
        <v>-123381.74</v>
      </c>
      <c r="D42" s="209">
        <v>-7692.34</v>
      </c>
      <c r="E42" s="209">
        <v>0</v>
      </c>
      <c r="F42" s="209">
        <v>-20056.560000000001</v>
      </c>
      <c r="G42" s="209">
        <v>0</v>
      </c>
      <c r="H42" s="209">
        <v>0</v>
      </c>
      <c r="I42" s="223">
        <v>-1218359.92</v>
      </c>
      <c r="J42" s="223">
        <v>0</v>
      </c>
      <c r="K42" s="223">
        <v>-55248</v>
      </c>
      <c r="L42" s="223">
        <v>0</v>
      </c>
      <c r="M42" s="223">
        <v>-108155</v>
      </c>
      <c r="N42" s="223">
        <v>-19911.93</v>
      </c>
      <c r="O42" s="223">
        <v>0</v>
      </c>
      <c r="P42" s="223">
        <v>0</v>
      </c>
      <c r="Q42" s="223">
        <v>-6813.65</v>
      </c>
      <c r="R42" s="223">
        <v>-9565.16</v>
      </c>
      <c r="S42" s="223">
        <v>0</v>
      </c>
      <c r="T42" s="223">
        <v>0</v>
      </c>
      <c r="U42" s="223">
        <v>-42729.149999999994</v>
      </c>
      <c r="V42" s="223">
        <v>0</v>
      </c>
      <c r="W42" s="223">
        <v>0</v>
      </c>
      <c r="X42" s="223">
        <v>0</v>
      </c>
      <c r="Y42" s="223">
        <v>0</v>
      </c>
      <c r="Z42" s="223">
        <v>0</v>
      </c>
      <c r="AA42" s="223">
        <v>0</v>
      </c>
      <c r="AB42" s="223">
        <v>0</v>
      </c>
      <c r="AC42" s="223">
        <v>0</v>
      </c>
      <c r="AD42" s="210">
        <v>613176.76</v>
      </c>
      <c r="AE42" s="210">
        <v>20402.309999999998</v>
      </c>
      <c r="AF42" s="210">
        <v>270616.13</v>
      </c>
      <c r="AG42" s="210">
        <v>4122.0199999999995</v>
      </c>
      <c r="AH42" s="210">
        <v>124213.79</v>
      </c>
      <c r="AI42" s="210">
        <v>0</v>
      </c>
      <c r="AJ42" s="210">
        <v>38113.110000000008</v>
      </c>
      <c r="AK42" s="210">
        <v>4173.55</v>
      </c>
      <c r="AL42" s="210">
        <v>2497.75</v>
      </c>
      <c r="AM42" s="210">
        <v>643.54999999999995</v>
      </c>
      <c r="AN42" s="210">
        <v>0</v>
      </c>
      <c r="AO42" s="210">
        <v>14737.759999999997</v>
      </c>
      <c r="AP42" s="210">
        <v>12370.9</v>
      </c>
      <c r="AQ42" s="210">
        <v>31967.610000000004</v>
      </c>
      <c r="AR42" s="210">
        <v>8432.25</v>
      </c>
      <c r="AS42" s="210">
        <v>21362.030000000002</v>
      </c>
      <c r="AT42" s="210">
        <v>0</v>
      </c>
      <c r="AU42" s="210">
        <v>6087.9</v>
      </c>
      <c r="AV42" s="210">
        <v>62275.66</v>
      </c>
      <c r="AW42" s="308">
        <v>0</v>
      </c>
      <c r="AX42" s="210">
        <v>3174</v>
      </c>
      <c r="AY42" s="210">
        <v>0</v>
      </c>
      <c r="AZ42" s="210">
        <v>8801.58</v>
      </c>
      <c r="BA42" s="210">
        <v>12456.56</v>
      </c>
      <c r="BB42" s="210">
        <v>0</v>
      </c>
      <c r="BC42" s="210">
        <v>168.88999999999987</v>
      </c>
      <c r="BD42" s="210">
        <v>8636.36</v>
      </c>
      <c r="BE42" s="210">
        <v>150</v>
      </c>
      <c r="BF42" s="210">
        <v>7381.37</v>
      </c>
      <c r="BG42" s="210">
        <v>11389.779999999999</v>
      </c>
      <c r="BH42" s="210">
        <v>0</v>
      </c>
      <c r="BI42" s="210">
        <v>30028.690000000002</v>
      </c>
      <c r="BJ42" s="210">
        <v>1822.55</v>
      </c>
      <c r="BK42" s="210">
        <v>11043</v>
      </c>
      <c r="BL42" s="210">
        <v>22150.11</v>
      </c>
      <c r="BM42" s="210">
        <v>0</v>
      </c>
      <c r="BN42" s="210">
        <v>0</v>
      </c>
      <c r="BO42" s="210">
        <v>0</v>
      </c>
      <c r="BP42" s="210">
        <v>0</v>
      </c>
      <c r="BQ42" s="211">
        <v>-6929.52</v>
      </c>
      <c r="BR42" s="211">
        <v>0</v>
      </c>
      <c r="BS42" s="211">
        <v>0</v>
      </c>
      <c r="BT42" s="212">
        <v>0</v>
      </c>
      <c r="BU42" s="212">
        <v>6385</v>
      </c>
      <c r="BV42" s="212">
        <v>0</v>
      </c>
      <c r="BW42" s="212">
        <v>0</v>
      </c>
      <c r="BX42" s="212">
        <v>0</v>
      </c>
      <c r="BY42" s="212">
        <v>0</v>
      </c>
      <c r="BZ42" s="212">
        <v>0</v>
      </c>
      <c r="CA42" s="212">
        <v>0</v>
      </c>
      <c r="CB42" s="212">
        <v>0</v>
      </c>
      <c r="CC42" s="224">
        <v>-260061.99999999924</v>
      </c>
      <c r="CD42" s="213"/>
      <c r="CE42" s="427">
        <v>229624.06999999963</v>
      </c>
      <c r="CF42" s="427">
        <v>9836.8499999999985</v>
      </c>
      <c r="CG42" s="427">
        <v>0</v>
      </c>
      <c r="CH42" s="427">
        <v>20601.080000000002</v>
      </c>
      <c r="CI42" s="427">
        <v>0</v>
      </c>
      <c r="CJ42" s="427">
        <v>0</v>
      </c>
      <c r="CK42" s="427">
        <v>260061.99999999965</v>
      </c>
    </row>
    <row r="43" spans="1:89">
      <c r="A43" s="320">
        <v>578</v>
      </c>
      <c r="B43" s="321" t="s">
        <v>255</v>
      </c>
      <c r="C43" s="209">
        <v>-8833.23</v>
      </c>
      <c r="D43" s="209">
        <v>-11039.96</v>
      </c>
      <c r="E43" s="209">
        <v>0</v>
      </c>
      <c r="F43" s="209">
        <v>0</v>
      </c>
      <c r="G43" s="209">
        <v>0</v>
      </c>
      <c r="H43" s="209">
        <v>0</v>
      </c>
      <c r="I43" s="223">
        <v>-986102.56</v>
      </c>
      <c r="J43" s="223">
        <v>0</v>
      </c>
      <c r="K43" s="223">
        <v>-35633</v>
      </c>
      <c r="L43" s="223">
        <v>0</v>
      </c>
      <c r="M43" s="223">
        <v>-33585</v>
      </c>
      <c r="N43" s="223">
        <v>-36574.29</v>
      </c>
      <c r="O43" s="223">
        <v>-500</v>
      </c>
      <c r="P43" s="223">
        <v>0</v>
      </c>
      <c r="Q43" s="223">
        <v>-39977.889999999992</v>
      </c>
      <c r="R43" s="223">
        <v>-2186.7800000000002</v>
      </c>
      <c r="S43" s="223">
        <v>-750</v>
      </c>
      <c r="T43" s="223">
        <v>-3300</v>
      </c>
      <c r="U43" s="223">
        <v>-17282.399999999998</v>
      </c>
      <c r="V43" s="223">
        <v>-6493.72</v>
      </c>
      <c r="W43" s="223">
        <v>0</v>
      </c>
      <c r="X43" s="223">
        <v>0</v>
      </c>
      <c r="Y43" s="223">
        <v>0</v>
      </c>
      <c r="Z43" s="223">
        <v>0</v>
      </c>
      <c r="AA43" s="223">
        <v>0</v>
      </c>
      <c r="AB43" s="223">
        <v>0</v>
      </c>
      <c r="AC43" s="223">
        <v>0</v>
      </c>
      <c r="AD43" s="210">
        <v>593814.12000000011</v>
      </c>
      <c r="AE43" s="210">
        <v>24466.530000000002</v>
      </c>
      <c r="AF43" s="210">
        <v>219923.35</v>
      </c>
      <c r="AG43" s="210">
        <v>17906.170000000002</v>
      </c>
      <c r="AH43" s="210">
        <v>60416.310000000012</v>
      </c>
      <c r="AI43" s="210">
        <v>0</v>
      </c>
      <c r="AJ43" s="210">
        <v>57888.670000000013</v>
      </c>
      <c r="AK43" s="210">
        <v>298.08</v>
      </c>
      <c r="AL43" s="210">
        <v>4199.5</v>
      </c>
      <c r="AM43" s="210">
        <v>5276.01</v>
      </c>
      <c r="AN43" s="210">
        <v>2014.39</v>
      </c>
      <c r="AO43" s="210">
        <v>11598.88</v>
      </c>
      <c r="AP43" s="210">
        <v>7865.170000000001</v>
      </c>
      <c r="AQ43" s="210">
        <v>4849.76</v>
      </c>
      <c r="AR43" s="210">
        <v>4172.16</v>
      </c>
      <c r="AS43" s="210">
        <v>14827.279999999999</v>
      </c>
      <c r="AT43" s="210">
        <v>3567.85</v>
      </c>
      <c r="AU43" s="210">
        <v>4243.6799999999994</v>
      </c>
      <c r="AV43" s="210">
        <v>50073.66</v>
      </c>
      <c r="AW43" s="308">
        <v>0</v>
      </c>
      <c r="AX43" s="210">
        <v>2120.0300000000002</v>
      </c>
      <c r="AY43" s="210">
        <v>501</v>
      </c>
      <c r="AZ43" s="210">
        <v>3874.78</v>
      </c>
      <c r="BA43" s="210">
        <v>1957.1</v>
      </c>
      <c r="BB43" s="210">
        <v>274</v>
      </c>
      <c r="BC43" s="210">
        <v>0</v>
      </c>
      <c r="BD43" s="210">
        <v>4431.34</v>
      </c>
      <c r="BE43" s="210">
        <v>0</v>
      </c>
      <c r="BF43" s="210">
        <v>5277.7899999999991</v>
      </c>
      <c r="BG43" s="210">
        <v>10094.26</v>
      </c>
      <c r="BH43" s="210">
        <v>0</v>
      </c>
      <c r="BI43" s="210">
        <v>29203.629999999997</v>
      </c>
      <c r="BJ43" s="210">
        <v>3610.32</v>
      </c>
      <c r="BK43" s="210">
        <v>15462.119999999999</v>
      </c>
      <c r="BL43" s="210">
        <v>17586.169999999998</v>
      </c>
      <c r="BM43" s="210">
        <v>0</v>
      </c>
      <c r="BN43" s="210">
        <v>0</v>
      </c>
      <c r="BO43" s="210">
        <v>0</v>
      </c>
      <c r="BP43" s="210">
        <v>0</v>
      </c>
      <c r="BQ43" s="211">
        <v>0</v>
      </c>
      <c r="BR43" s="211">
        <v>0</v>
      </c>
      <c r="BS43" s="211">
        <v>0</v>
      </c>
      <c r="BT43" s="212">
        <v>0</v>
      </c>
      <c r="BU43" s="212">
        <v>0</v>
      </c>
      <c r="BV43" s="212">
        <v>0</v>
      </c>
      <c r="BW43" s="212">
        <v>0</v>
      </c>
      <c r="BX43" s="212">
        <v>0</v>
      </c>
      <c r="BY43" s="212">
        <v>0</v>
      </c>
      <c r="BZ43" s="212">
        <v>0</v>
      </c>
      <c r="CA43" s="212">
        <v>0</v>
      </c>
      <c r="CB43" s="212">
        <v>0</v>
      </c>
      <c r="CC43" s="224">
        <v>-464.71999999927357</v>
      </c>
      <c r="CD43" s="213"/>
      <c r="CE43" s="427">
        <v>-5381.8899999999721</v>
      </c>
      <c r="CF43" s="427">
        <v>5846.6099999999988</v>
      </c>
      <c r="CG43" s="427">
        <v>0</v>
      </c>
      <c r="CH43" s="427">
        <v>0</v>
      </c>
      <c r="CI43" s="427">
        <v>0</v>
      </c>
      <c r="CJ43" s="427">
        <v>0</v>
      </c>
      <c r="CK43" s="427">
        <v>464.72000000002663</v>
      </c>
    </row>
    <row r="44" spans="1:89">
      <c r="A44" s="320">
        <v>579</v>
      </c>
      <c r="B44" s="320" t="s">
        <v>216</v>
      </c>
      <c r="C44" s="209">
        <v>-259167.98</v>
      </c>
      <c r="D44" s="209">
        <v>-21125.17</v>
      </c>
      <c r="E44" s="209">
        <v>0</v>
      </c>
      <c r="F44" s="209">
        <v>0</v>
      </c>
      <c r="G44" s="209">
        <v>0</v>
      </c>
      <c r="H44" s="209">
        <v>0</v>
      </c>
      <c r="I44" s="223">
        <v>-1180770.54</v>
      </c>
      <c r="J44" s="223">
        <v>0</v>
      </c>
      <c r="K44" s="223">
        <v>-75585</v>
      </c>
      <c r="L44" s="223">
        <v>0</v>
      </c>
      <c r="M44" s="223">
        <v>-71847.8</v>
      </c>
      <c r="N44" s="223">
        <v>-51143.64</v>
      </c>
      <c r="O44" s="223">
        <v>0</v>
      </c>
      <c r="P44" s="223">
        <v>-13584</v>
      </c>
      <c r="Q44" s="223">
        <v>-29373.500000000007</v>
      </c>
      <c r="R44" s="223">
        <v>-2150.21</v>
      </c>
      <c r="S44" s="223">
        <v>0</v>
      </c>
      <c r="T44" s="223">
        <v>0</v>
      </c>
      <c r="U44" s="223">
        <v>-12566.530000000006</v>
      </c>
      <c r="V44" s="223">
        <v>-10377.41</v>
      </c>
      <c r="W44" s="223">
        <v>0</v>
      </c>
      <c r="X44" s="223">
        <v>0</v>
      </c>
      <c r="Y44" s="223">
        <v>0</v>
      </c>
      <c r="Z44" s="223">
        <v>0</v>
      </c>
      <c r="AA44" s="223">
        <v>0</v>
      </c>
      <c r="AB44" s="223">
        <v>0</v>
      </c>
      <c r="AC44" s="223">
        <v>0</v>
      </c>
      <c r="AD44" s="210">
        <v>665137.72</v>
      </c>
      <c r="AE44" s="210">
        <v>3370.73</v>
      </c>
      <c r="AF44" s="210">
        <v>252504.33999999997</v>
      </c>
      <c r="AG44" s="210">
        <v>27124.42</v>
      </c>
      <c r="AH44" s="210">
        <v>88125.049999999988</v>
      </c>
      <c r="AI44" s="210">
        <v>0</v>
      </c>
      <c r="AJ44" s="210">
        <v>36906.139999999992</v>
      </c>
      <c r="AK44" s="210">
        <v>3923.9</v>
      </c>
      <c r="AL44" s="210">
        <v>7072.5</v>
      </c>
      <c r="AM44" s="210">
        <v>966.16</v>
      </c>
      <c r="AN44" s="210">
        <v>2512.5699999999997</v>
      </c>
      <c r="AO44" s="210">
        <v>16738.759999999998</v>
      </c>
      <c r="AP44" s="210">
        <v>5433.16</v>
      </c>
      <c r="AQ44" s="210">
        <v>20452.979999999996</v>
      </c>
      <c r="AR44" s="210">
        <v>5060.3200000000006</v>
      </c>
      <c r="AS44" s="210">
        <v>15533.5</v>
      </c>
      <c r="AT44" s="210">
        <v>18213.5</v>
      </c>
      <c r="AU44" s="210">
        <v>3684.1399999999994</v>
      </c>
      <c r="AV44" s="210">
        <v>68036.38</v>
      </c>
      <c r="AW44" s="308">
        <v>0</v>
      </c>
      <c r="AX44" s="210">
        <v>11760.810000000001</v>
      </c>
      <c r="AY44" s="210">
        <v>0</v>
      </c>
      <c r="AZ44" s="210">
        <v>1593.43</v>
      </c>
      <c r="BA44" s="210">
        <v>1141.5900000000001</v>
      </c>
      <c r="BB44" s="210">
        <v>3130.61</v>
      </c>
      <c r="BC44" s="210">
        <v>0</v>
      </c>
      <c r="BD44" s="210">
        <v>6490.5</v>
      </c>
      <c r="BE44" s="210">
        <v>0</v>
      </c>
      <c r="BF44" s="210">
        <v>11647.66</v>
      </c>
      <c r="BG44" s="210">
        <v>11389.779999999999</v>
      </c>
      <c r="BH44" s="210">
        <v>0</v>
      </c>
      <c r="BI44" s="210">
        <v>57727.01</v>
      </c>
      <c r="BJ44" s="210">
        <v>0</v>
      </c>
      <c r="BK44" s="210">
        <v>40921.800000000003</v>
      </c>
      <c r="BL44" s="210">
        <v>18031.330000000002</v>
      </c>
      <c r="BM44" s="210">
        <v>0</v>
      </c>
      <c r="BN44" s="210">
        <v>3773.75</v>
      </c>
      <c r="BO44" s="210">
        <v>0</v>
      </c>
      <c r="BP44" s="210">
        <v>0</v>
      </c>
      <c r="BQ44" s="211">
        <v>-6373.75</v>
      </c>
      <c r="BR44" s="211">
        <v>0</v>
      </c>
      <c r="BS44" s="211">
        <v>-3773.75</v>
      </c>
      <c r="BT44" s="212">
        <v>0</v>
      </c>
      <c r="BU44" s="212">
        <v>9697.75</v>
      </c>
      <c r="BV44" s="212">
        <v>0</v>
      </c>
      <c r="BW44" s="212">
        <v>0</v>
      </c>
      <c r="BX44" s="212">
        <v>0</v>
      </c>
      <c r="BY44" s="212">
        <v>0</v>
      </c>
      <c r="BZ44" s="212">
        <v>0</v>
      </c>
      <c r="CA44" s="212">
        <v>0</v>
      </c>
      <c r="CB44" s="212">
        <v>0</v>
      </c>
      <c r="CC44" s="224">
        <v>-319736.99</v>
      </c>
      <c r="CD44" s="213"/>
      <c r="CE44" s="427">
        <v>298592.0500000001</v>
      </c>
      <c r="CF44" s="427">
        <v>20695.190000000002</v>
      </c>
      <c r="CG44" s="427">
        <v>0</v>
      </c>
      <c r="CH44" s="427">
        <v>449.75</v>
      </c>
      <c r="CI44" s="427">
        <v>0</v>
      </c>
      <c r="CJ44" s="427">
        <v>0</v>
      </c>
      <c r="CK44" s="427">
        <v>319736.99000000011</v>
      </c>
    </row>
    <row r="45" spans="1:89">
      <c r="A45" s="320">
        <v>580</v>
      </c>
      <c r="B45" s="320" t="s">
        <v>242</v>
      </c>
      <c r="C45" s="209">
        <v>-103870.88</v>
      </c>
      <c r="D45" s="209">
        <v>-18646.72</v>
      </c>
      <c r="E45" s="209">
        <v>0</v>
      </c>
      <c r="F45" s="209">
        <v>6000</v>
      </c>
      <c r="G45" s="209">
        <v>0</v>
      </c>
      <c r="H45" s="209">
        <v>0</v>
      </c>
      <c r="I45" s="223">
        <v>-1164466.72</v>
      </c>
      <c r="J45" s="223">
        <v>0</v>
      </c>
      <c r="K45" s="223">
        <v>-189400</v>
      </c>
      <c r="L45" s="223">
        <v>0</v>
      </c>
      <c r="M45" s="223">
        <v>-86845</v>
      </c>
      <c r="N45" s="223">
        <v>-63842.29</v>
      </c>
      <c r="O45" s="223">
        <v>0</v>
      </c>
      <c r="P45" s="223">
        <v>-2376</v>
      </c>
      <c r="Q45" s="223">
        <v>-56975.430000000008</v>
      </c>
      <c r="R45" s="223">
        <v>83.54</v>
      </c>
      <c r="S45" s="223">
        <v>0</v>
      </c>
      <c r="T45" s="223">
        <v>-1763.5</v>
      </c>
      <c r="U45" s="223">
        <v>-15050.039999999999</v>
      </c>
      <c r="V45" s="223">
        <v>-8349.27</v>
      </c>
      <c r="W45" s="223">
        <v>0</v>
      </c>
      <c r="X45" s="223">
        <v>0</v>
      </c>
      <c r="Y45" s="223">
        <v>0</v>
      </c>
      <c r="Z45" s="223">
        <v>0</v>
      </c>
      <c r="AA45" s="223">
        <v>0</v>
      </c>
      <c r="AB45" s="223">
        <v>0</v>
      </c>
      <c r="AC45" s="223">
        <v>0</v>
      </c>
      <c r="AD45" s="210">
        <v>712243.52</v>
      </c>
      <c r="AE45" s="210">
        <v>20537.53</v>
      </c>
      <c r="AF45" s="210">
        <v>363805.58999999991</v>
      </c>
      <c r="AG45" s="210">
        <v>29492.55</v>
      </c>
      <c r="AH45" s="210">
        <v>68080.030000000013</v>
      </c>
      <c r="AI45" s="210">
        <v>0</v>
      </c>
      <c r="AJ45" s="210">
        <v>98457.24</v>
      </c>
      <c r="AK45" s="210">
        <v>6017.6</v>
      </c>
      <c r="AL45" s="210">
        <v>3546.0299999999997</v>
      </c>
      <c r="AM45" s="210">
        <v>8463.65</v>
      </c>
      <c r="AN45" s="210">
        <v>2326.579999999999</v>
      </c>
      <c r="AO45" s="210">
        <v>9376.5300000000007</v>
      </c>
      <c r="AP45" s="210">
        <v>6305.6499999999987</v>
      </c>
      <c r="AQ45" s="210">
        <v>2985.4999999999995</v>
      </c>
      <c r="AR45" s="210">
        <v>0</v>
      </c>
      <c r="AS45" s="210">
        <v>15269.88</v>
      </c>
      <c r="AT45" s="210">
        <v>15206</v>
      </c>
      <c r="AU45" s="210">
        <v>2642.18</v>
      </c>
      <c r="AV45" s="210">
        <v>79138.95</v>
      </c>
      <c r="AW45" s="308">
        <v>0</v>
      </c>
      <c r="AX45" s="210">
        <v>3570.09</v>
      </c>
      <c r="AY45" s="210">
        <v>0</v>
      </c>
      <c r="AZ45" s="210">
        <v>3395.71</v>
      </c>
      <c r="BA45" s="210">
        <v>5475.8600000000006</v>
      </c>
      <c r="BB45" s="210">
        <v>503</v>
      </c>
      <c r="BC45" s="210">
        <v>0</v>
      </c>
      <c r="BD45" s="210">
        <v>6673.5</v>
      </c>
      <c r="BE45" s="210">
        <v>0</v>
      </c>
      <c r="BF45" s="210">
        <v>8058.22</v>
      </c>
      <c r="BG45" s="210">
        <v>11173.86</v>
      </c>
      <c r="BH45" s="210">
        <v>0</v>
      </c>
      <c r="BI45" s="210">
        <v>73656.66</v>
      </c>
      <c r="BJ45" s="210">
        <v>5378</v>
      </c>
      <c r="BK45" s="210">
        <v>30150.1</v>
      </c>
      <c r="BL45" s="210">
        <v>21194.660000000003</v>
      </c>
      <c r="BM45" s="210">
        <v>0</v>
      </c>
      <c r="BN45" s="210">
        <v>0</v>
      </c>
      <c r="BO45" s="210">
        <v>0</v>
      </c>
      <c r="BP45" s="210">
        <v>0</v>
      </c>
      <c r="BQ45" s="211">
        <v>-6362.5</v>
      </c>
      <c r="BR45" s="211">
        <v>0</v>
      </c>
      <c r="BS45" s="211">
        <v>0</v>
      </c>
      <c r="BT45" s="212">
        <v>0</v>
      </c>
      <c r="BU45" s="212">
        <v>0</v>
      </c>
      <c r="BV45" s="212">
        <v>0</v>
      </c>
      <c r="BW45" s="212">
        <v>0</v>
      </c>
      <c r="BX45" s="212">
        <v>0</v>
      </c>
      <c r="BY45" s="212">
        <v>0</v>
      </c>
      <c r="BZ45" s="212">
        <v>0</v>
      </c>
      <c r="CA45" s="212">
        <v>0</v>
      </c>
      <c r="CB45" s="212">
        <v>0</v>
      </c>
      <c r="CC45" s="224">
        <v>-98740.14000000013</v>
      </c>
      <c r="CD45" s="213"/>
      <c r="CE45" s="427">
        <v>83130.060000000041</v>
      </c>
      <c r="CF45" s="427">
        <v>15247.58</v>
      </c>
      <c r="CG45" s="427">
        <v>0</v>
      </c>
      <c r="CH45" s="427">
        <v>362.5</v>
      </c>
      <c r="CI45" s="427">
        <v>0</v>
      </c>
      <c r="CJ45" s="427">
        <v>0</v>
      </c>
      <c r="CK45" s="427">
        <v>98740.140000000043</v>
      </c>
    </row>
    <row r="46" spans="1:89">
      <c r="A46" s="320">
        <v>582</v>
      </c>
      <c r="B46" s="320" t="s">
        <v>231</v>
      </c>
      <c r="C46" s="209">
        <v>-29682.69</v>
      </c>
      <c r="D46" s="209">
        <v>-19900.47</v>
      </c>
      <c r="E46" s="209">
        <v>0</v>
      </c>
      <c r="F46" s="209">
        <v>0</v>
      </c>
      <c r="G46" s="209">
        <v>0</v>
      </c>
      <c r="H46" s="209">
        <v>0</v>
      </c>
      <c r="I46" s="223">
        <v>-1120748.31</v>
      </c>
      <c r="J46" s="223">
        <v>0</v>
      </c>
      <c r="K46" s="223">
        <v>-50383</v>
      </c>
      <c r="L46" s="223">
        <v>0</v>
      </c>
      <c r="M46" s="223">
        <v>-42685</v>
      </c>
      <c r="N46" s="223">
        <v>-58189</v>
      </c>
      <c r="O46" s="223">
        <v>-1200</v>
      </c>
      <c r="P46" s="223">
        <v>0</v>
      </c>
      <c r="Q46" s="223">
        <v>-3587.22</v>
      </c>
      <c r="R46" s="223">
        <v>1451.85</v>
      </c>
      <c r="S46" s="223">
        <v>0</v>
      </c>
      <c r="T46" s="223">
        <v>-2376</v>
      </c>
      <c r="U46" s="223">
        <v>-20219.049999999992</v>
      </c>
      <c r="V46" s="223">
        <v>-11126.22</v>
      </c>
      <c r="W46" s="223">
        <v>0</v>
      </c>
      <c r="X46" s="223">
        <v>0</v>
      </c>
      <c r="Y46" s="223">
        <v>0</v>
      </c>
      <c r="Z46" s="223">
        <v>0</v>
      </c>
      <c r="AA46" s="223">
        <v>0</v>
      </c>
      <c r="AB46" s="223">
        <v>0</v>
      </c>
      <c r="AC46" s="223">
        <v>0</v>
      </c>
      <c r="AD46" s="210">
        <v>631868.64</v>
      </c>
      <c r="AE46" s="210">
        <v>11164.210000000001</v>
      </c>
      <c r="AF46" s="210">
        <v>240711.48000000004</v>
      </c>
      <c r="AG46" s="210">
        <v>23391.579999999998</v>
      </c>
      <c r="AH46" s="210">
        <v>59249.049999999996</v>
      </c>
      <c r="AI46" s="210">
        <v>0</v>
      </c>
      <c r="AJ46" s="210">
        <v>37516.37000000001</v>
      </c>
      <c r="AK46" s="210">
        <v>244.85</v>
      </c>
      <c r="AL46" s="210">
        <v>5879.83</v>
      </c>
      <c r="AM46" s="210">
        <v>2711.41</v>
      </c>
      <c r="AN46" s="210">
        <v>0</v>
      </c>
      <c r="AO46" s="210">
        <v>35086.929999999986</v>
      </c>
      <c r="AP46" s="210">
        <v>4456.16</v>
      </c>
      <c r="AQ46" s="210">
        <v>15165.879999999997</v>
      </c>
      <c r="AR46" s="210">
        <v>3239.17</v>
      </c>
      <c r="AS46" s="210">
        <v>10261.08</v>
      </c>
      <c r="AT46" s="210">
        <v>2145.6999999999998</v>
      </c>
      <c r="AU46" s="210">
        <v>5054.3899999999994</v>
      </c>
      <c r="AV46" s="210">
        <v>58250.25</v>
      </c>
      <c r="AW46" s="308">
        <v>0</v>
      </c>
      <c r="AX46" s="210">
        <v>4455.12</v>
      </c>
      <c r="AY46" s="210">
        <v>0</v>
      </c>
      <c r="AZ46" s="210">
        <v>14556.7</v>
      </c>
      <c r="BA46" s="210">
        <v>8992.2800000000007</v>
      </c>
      <c r="BB46" s="210">
        <v>10205.15</v>
      </c>
      <c r="BC46" s="210">
        <v>1590.49</v>
      </c>
      <c r="BD46" s="210">
        <v>6715.5</v>
      </c>
      <c r="BE46" s="210">
        <v>0</v>
      </c>
      <c r="BF46" s="210">
        <v>5626.3799999999992</v>
      </c>
      <c r="BG46" s="210">
        <v>11389.779999999999</v>
      </c>
      <c r="BH46" s="210">
        <v>0</v>
      </c>
      <c r="BI46" s="210">
        <v>57008.409999999996</v>
      </c>
      <c r="BJ46" s="210">
        <v>18329.910000000007</v>
      </c>
      <c r="BK46" s="210">
        <v>8945.25</v>
      </c>
      <c r="BL46" s="210">
        <v>26479.420000000006</v>
      </c>
      <c r="BM46" s="210">
        <v>0</v>
      </c>
      <c r="BN46" s="210">
        <v>0</v>
      </c>
      <c r="BO46" s="210">
        <v>0</v>
      </c>
      <c r="BP46" s="210">
        <v>0</v>
      </c>
      <c r="BQ46" s="211">
        <v>0</v>
      </c>
      <c r="BR46" s="211">
        <v>0</v>
      </c>
      <c r="BS46" s="211">
        <v>0</v>
      </c>
      <c r="BT46" s="212">
        <v>0</v>
      </c>
      <c r="BU46" s="212">
        <v>0</v>
      </c>
      <c r="BV46" s="212">
        <v>0</v>
      </c>
      <c r="BW46" s="212">
        <v>0</v>
      </c>
      <c r="BX46" s="212">
        <v>0</v>
      </c>
      <c r="BY46" s="212">
        <v>0</v>
      </c>
      <c r="BZ46" s="212">
        <v>0</v>
      </c>
      <c r="CA46" s="212">
        <v>0</v>
      </c>
      <c r="CB46" s="212">
        <v>0</v>
      </c>
      <c r="CC46" s="224">
        <v>-37953.740000000456</v>
      </c>
      <c r="CD46" s="213"/>
      <c r="CE46" s="427">
        <v>25199.379999999845</v>
      </c>
      <c r="CF46" s="427">
        <v>12754.360000000002</v>
      </c>
      <c r="CG46" s="427">
        <v>0</v>
      </c>
      <c r="CH46" s="427">
        <v>0</v>
      </c>
      <c r="CI46" s="427">
        <v>0</v>
      </c>
      <c r="CJ46" s="427">
        <v>0</v>
      </c>
      <c r="CK46" s="427">
        <v>37953.739999999845</v>
      </c>
    </row>
    <row r="47" spans="1:89">
      <c r="A47" s="320">
        <v>583</v>
      </c>
      <c r="B47" s="320" t="s">
        <v>212</v>
      </c>
      <c r="C47" s="209">
        <v>-14193.05</v>
      </c>
      <c r="D47" s="209">
        <v>-9451.8700000000008</v>
      </c>
      <c r="E47" s="209">
        <v>0</v>
      </c>
      <c r="F47" s="209">
        <v>-11438.56</v>
      </c>
      <c r="G47" s="209">
        <v>0</v>
      </c>
      <c r="H47" s="209">
        <v>0</v>
      </c>
      <c r="I47" s="223">
        <v>-896359.64</v>
      </c>
      <c r="J47" s="223">
        <v>0</v>
      </c>
      <c r="K47" s="223">
        <v>-85714</v>
      </c>
      <c r="L47" s="223">
        <v>0</v>
      </c>
      <c r="M47" s="223">
        <v>-49995</v>
      </c>
      <c r="N47" s="223">
        <v>-64129.64</v>
      </c>
      <c r="O47" s="223">
        <v>-3680</v>
      </c>
      <c r="P47" s="223">
        <v>0</v>
      </c>
      <c r="Q47" s="223">
        <v>-2206.56</v>
      </c>
      <c r="R47" s="223">
        <v>-8308.08</v>
      </c>
      <c r="S47" s="223">
        <v>-9697</v>
      </c>
      <c r="T47" s="223">
        <v>0</v>
      </c>
      <c r="U47" s="223">
        <v>0</v>
      </c>
      <c r="V47" s="223">
        <v>-9264.14</v>
      </c>
      <c r="W47" s="223">
        <v>0</v>
      </c>
      <c r="X47" s="223">
        <v>0</v>
      </c>
      <c r="Y47" s="223">
        <v>0</v>
      </c>
      <c r="Z47" s="223">
        <v>0</v>
      </c>
      <c r="AA47" s="223">
        <v>0</v>
      </c>
      <c r="AB47" s="223">
        <v>0</v>
      </c>
      <c r="AC47" s="223">
        <v>0</v>
      </c>
      <c r="AD47" s="210">
        <v>493490.10000000003</v>
      </c>
      <c r="AE47" s="210">
        <v>921.94000000000017</v>
      </c>
      <c r="AF47" s="210">
        <v>266269.92000000004</v>
      </c>
      <c r="AG47" s="210">
        <v>8307.6099999999988</v>
      </c>
      <c r="AH47" s="210">
        <v>36904.04</v>
      </c>
      <c r="AI47" s="210">
        <v>0</v>
      </c>
      <c r="AJ47" s="210">
        <v>16385.850000000002</v>
      </c>
      <c r="AK47" s="210">
        <v>3013.94</v>
      </c>
      <c r="AL47" s="210">
        <v>6539.12</v>
      </c>
      <c r="AM47" s="210">
        <v>7143.85</v>
      </c>
      <c r="AN47" s="210">
        <v>0</v>
      </c>
      <c r="AO47" s="210">
        <v>9737.9200000000019</v>
      </c>
      <c r="AP47" s="210">
        <v>1861.82</v>
      </c>
      <c r="AQ47" s="210">
        <v>19146.059999999994</v>
      </c>
      <c r="AR47" s="210">
        <v>1740.6</v>
      </c>
      <c r="AS47" s="210">
        <v>9753.3700000000008</v>
      </c>
      <c r="AT47" s="210">
        <v>12225.5</v>
      </c>
      <c r="AU47" s="210">
        <v>5244.68</v>
      </c>
      <c r="AV47" s="210">
        <v>20012.989999999998</v>
      </c>
      <c r="AW47" s="308">
        <v>0</v>
      </c>
      <c r="AX47" s="210">
        <v>4648.26</v>
      </c>
      <c r="AY47" s="210">
        <v>0</v>
      </c>
      <c r="AZ47" s="210">
        <v>8842.7800000000007</v>
      </c>
      <c r="BA47" s="210">
        <v>2704.7</v>
      </c>
      <c r="BB47" s="210">
        <v>2374.6699999999996</v>
      </c>
      <c r="BC47" s="210">
        <v>0</v>
      </c>
      <c r="BD47" s="210">
        <v>4611.5</v>
      </c>
      <c r="BE47" s="210">
        <v>180</v>
      </c>
      <c r="BF47" s="210">
        <v>1943.8900000000003</v>
      </c>
      <c r="BG47" s="210">
        <v>8150.9800000000005</v>
      </c>
      <c r="BH47" s="210">
        <v>0</v>
      </c>
      <c r="BI47" s="210">
        <v>63039.94</v>
      </c>
      <c r="BJ47" s="210">
        <v>56596.679999999942</v>
      </c>
      <c r="BK47" s="210">
        <v>74001.760000000009</v>
      </c>
      <c r="BL47" s="210">
        <v>13208.630000000005</v>
      </c>
      <c r="BM47" s="210">
        <v>0</v>
      </c>
      <c r="BN47" s="210">
        <v>0</v>
      </c>
      <c r="BO47" s="210">
        <v>0</v>
      </c>
      <c r="BP47" s="210">
        <v>0</v>
      </c>
      <c r="BQ47" s="211">
        <v>-5631.25</v>
      </c>
      <c r="BR47" s="211">
        <v>0</v>
      </c>
      <c r="BS47" s="211">
        <v>0</v>
      </c>
      <c r="BT47" s="212">
        <v>0</v>
      </c>
      <c r="BU47" s="212">
        <v>2129.14</v>
      </c>
      <c r="BV47" s="212">
        <v>0</v>
      </c>
      <c r="BW47" s="212">
        <v>0</v>
      </c>
      <c r="BX47" s="212">
        <v>0</v>
      </c>
      <c r="BY47" s="212">
        <v>0</v>
      </c>
      <c r="BZ47" s="212">
        <v>0</v>
      </c>
      <c r="CA47" s="212">
        <v>2586.9899999999998</v>
      </c>
      <c r="CB47" s="212">
        <v>1877</v>
      </c>
      <c r="CC47" s="224">
        <v>-4472.5599999998867</v>
      </c>
      <c r="CD47" s="213"/>
      <c r="CE47" s="427">
        <v>-12930.179999999807</v>
      </c>
      <c r="CF47" s="427">
        <v>6926.06</v>
      </c>
      <c r="CG47" s="427">
        <v>0</v>
      </c>
      <c r="CH47" s="427">
        <v>10476.68</v>
      </c>
      <c r="CI47" s="427">
        <v>0</v>
      </c>
      <c r="CJ47" s="427">
        <v>0</v>
      </c>
      <c r="CK47" s="427">
        <v>4472.5600000001932</v>
      </c>
    </row>
    <row r="48" spans="1:89">
      <c r="A48" s="320">
        <v>585</v>
      </c>
      <c r="B48" s="320" t="s">
        <v>260</v>
      </c>
      <c r="C48" s="209">
        <v>-259196.45</v>
      </c>
      <c r="D48" s="209">
        <v>-17652.98</v>
      </c>
      <c r="E48" s="209">
        <v>0</v>
      </c>
      <c r="F48" s="209">
        <v>0</v>
      </c>
      <c r="G48" s="209">
        <v>0</v>
      </c>
      <c r="H48" s="209">
        <v>0</v>
      </c>
      <c r="I48" s="223">
        <v>-1248641.4099999999</v>
      </c>
      <c r="J48" s="223">
        <v>0</v>
      </c>
      <c r="K48" s="223">
        <v>-210109</v>
      </c>
      <c r="L48" s="223">
        <v>0</v>
      </c>
      <c r="M48" s="223">
        <v>-100305.00000000001</v>
      </c>
      <c r="N48" s="223">
        <v>-41109</v>
      </c>
      <c r="O48" s="223">
        <v>0</v>
      </c>
      <c r="P48" s="223">
        <v>-14944</v>
      </c>
      <c r="Q48" s="223">
        <v>-62279.499999999985</v>
      </c>
      <c r="R48" s="223">
        <v>-4975.5700000000006</v>
      </c>
      <c r="S48" s="223">
        <v>0</v>
      </c>
      <c r="T48" s="223">
        <v>0</v>
      </c>
      <c r="U48" s="223">
        <v>-20864.339999999997</v>
      </c>
      <c r="V48" s="223">
        <v>-6425.5</v>
      </c>
      <c r="W48" s="223">
        <v>0</v>
      </c>
      <c r="X48" s="223">
        <v>0</v>
      </c>
      <c r="Y48" s="223">
        <v>0</v>
      </c>
      <c r="Z48" s="223">
        <v>0</v>
      </c>
      <c r="AA48" s="223">
        <v>0</v>
      </c>
      <c r="AB48" s="223">
        <v>0</v>
      </c>
      <c r="AC48" s="223">
        <v>0</v>
      </c>
      <c r="AD48" s="210">
        <v>696850.41999999993</v>
      </c>
      <c r="AE48" s="210">
        <v>35305.31</v>
      </c>
      <c r="AF48" s="210">
        <v>359326.44000000006</v>
      </c>
      <c r="AG48" s="210">
        <v>41229.899999999994</v>
      </c>
      <c r="AH48" s="210">
        <v>79996.7</v>
      </c>
      <c r="AI48" s="210">
        <v>0</v>
      </c>
      <c r="AJ48" s="210">
        <v>39495.730000000003</v>
      </c>
      <c r="AK48" s="210">
        <v>4698.34</v>
      </c>
      <c r="AL48" s="210">
        <v>12894.77</v>
      </c>
      <c r="AM48" s="210">
        <v>1827.02</v>
      </c>
      <c r="AN48" s="210">
        <v>0</v>
      </c>
      <c r="AO48" s="210">
        <v>9424.5400000000027</v>
      </c>
      <c r="AP48" s="210">
        <v>4995</v>
      </c>
      <c r="AQ48" s="210">
        <v>3410.16</v>
      </c>
      <c r="AR48" s="210">
        <v>8454.74</v>
      </c>
      <c r="AS48" s="210">
        <v>20433.900000000001</v>
      </c>
      <c r="AT48" s="210">
        <v>19386.150000000001</v>
      </c>
      <c r="AU48" s="210">
        <v>9347.369999999999</v>
      </c>
      <c r="AV48" s="210">
        <v>59348.93</v>
      </c>
      <c r="AW48" s="308">
        <v>0</v>
      </c>
      <c r="AX48" s="210">
        <v>2279</v>
      </c>
      <c r="AY48" s="210">
        <v>0</v>
      </c>
      <c r="AZ48" s="210">
        <v>10330.07</v>
      </c>
      <c r="BA48" s="210">
        <v>2684.99</v>
      </c>
      <c r="BB48" s="210">
        <v>88</v>
      </c>
      <c r="BC48" s="210">
        <v>128.76</v>
      </c>
      <c r="BD48" s="210">
        <v>6617.14</v>
      </c>
      <c r="BE48" s="210">
        <v>0</v>
      </c>
      <c r="BF48" s="210">
        <v>5715.7</v>
      </c>
      <c r="BG48" s="210">
        <v>10041.49</v>
      </c>
      <c r="BH48" s="210">
        <v>45276.39</v>
      </c>
      <c r="BI48" s="210">
        <v>55703.72</v>
      </c>
      <c r="BJ48" s="210">
        <v>0</v>
      </c>
      <c r="BK48" s="210">
        <v>29826.45</v>
      </c>
      <c r="BL48" s="210">
        <v>27401.61</v>
      </c>
      <c r="BM48" s="210">
        <v>0</v>
      </c>
      <c r="BN48" s="210">
        <v>0</v>
      </c>
      <c r="BO48" s="210">
        <v>585.08000000000004</v>
      </c>
      <c r="BP48" s="210">
        <v>2304.9300000000007</v>
      </c>
      <c r="BQ48" s="211">
        <v>-6205</v>
      </c>
      <c r="BR48" s="211">
        <v>0</v>
      </c>
      <c r="BS48" s="211">
        <v>0</v>
      </c>
      <c r="BT48" s="212">
        <v>0</v>
      </c>
      <c r="BU48" s="212">
        <v>3457.5</v>
      </c>
      <c r="BV48" s="212">
        <v>0</v>
      </c>
      <c r="BW48" s="212">
        <v>0</v>
      </c>
      <c r="BX48" s="212">
        <v>0</v>
      </c>
      <c r="BY48" s="212">
        <v>0</v>
      </c>
      <c r="BZ48" s="212">
        <v>0</v>
      </c>
      <c r="CA48" s="212">
        <v>0</v>
      </c>
      <c r="CB48" s="212">
        <v>0</v>
      </c>
      <c r="CC48" s="224">
        <v>-383841.50000000047</v>
      </c>
      <c r="CD48" s="213"/>
      <c r="CE48" s="427">
        <v>334167.14000000007</v>
      </c>
      <c r="CF48" s="427">
        <v>46926.86</v>
      </c>
      <c r="CG48" s="427">
        <v>0</v>
      </c>
      <c r="CH48" s="427">
        <v>2747.5</v>
      </c>
      <c r="CI48" s="427">
        <v>0</v>
      </c>
      <c r="CJ48" s="427">
        <v>0</v>
      </c>
      <c r="CK48" s="427">
        <v>383841.50000000006</v>
      </c>
    </row>
    <row r="49" spans="1:89">
      <c r="A49" s="320">
        <v>586</v>
      </c>
      <c r="B49" s="320" t="s">
        <v>223</v>
      </c>
      <c r="C49" s="209">
        <v>162.27000000000001</v>
      </c>
      <c r="D49" s="209">
        <v>-11871.24</v>
      </c>
      <c r="E49" s="209">
        <v>58974.91</v>
      </c>
      <c r="F49" s="209">
        <v>-1239.8699999999999</v>
      </c>
      <c r="G49" s="209">
        <v>0</v>
      </c>
      <c r="H49" s="209">
        <v>0</v>
      </c>
      <c r="I49" s="223">
        <v>-983451.98</v>
      </c>
      <c r="J49" s="223">
        <v>0</v>
      </c>
      <c r="K49" s="223">
        <v>-25502</v>
      </c>
      <c r="L49" s="223">
        <v>0</v>
      </c>
      <c r="M49" s="223">
        <v>-19645</v>
      </c>
      <c r="N49" s="223">
        <v>-46224</v>
      </c>
      <c r="O49" s="223">
        <v>0</v>
      </c>
      <c r="P49" s="223">
        <v>0</v>
      </c>
      <c r="Q49" s="223">
        <v>-9673.7899999999991</v>
      </c>
      <c r="R49" s="223">
        <v>-17998.410000000007</v>
      </c>
      <c r="S49" s="223">
        <v>0</v>
      </c>
      <c r="T49" s="223">
        <v>0</v>
      </c>
      <c r="U49" s="223">
        <v>-6372.6</v>
      </c>
      <c r="V49" s="223">
        <v>-20556.8</v>
      </c>
      <c r="W49" s="223">
        <v>0</v>
      </c>
      <c r="X49" s="223">
        <v>0</v>
      </c>
      <c r="Y49" s="223">
        <v>0</v>
      </c>
      <c r="Z49" s="223">
        <v>0</v>
      </c>
      <c r="AA49" s="223">
        <v>0</v>
      </c>
      <c r="AB49" s="223">
        <v>0</v>
      </c>
      <c r="AC49" s="223">
        <v>0</v>
      </c>
      <c r="AD49" s="210">
        <v>635262.64999999991</v>
      </c>
      <c r="AE49" s="210">
        <v>34782.759999999995</v>
      </c>
      <c r="AF49" s="210">
        <v>229356.03</v>
      </c>
      <c r="AG49" s="210">
        <v>8565.3899999999976</v>
      </c>
      <c r="AH49" s="210">
        <v>67593.06</v>
      </c>
      <c r="AI49" s="210">
        <v>0</v>
      </c>
      <c r="AJ49" s="210">
        <v>18757.800000000007</v>
      </c>
      <c r="AK49" s="210">
        <v>3900.92</v>
      </c>
      <c r="AL49" s="210">
        <v>3973.5</v>
      </c>
      <c r="AM49" s="210">
        <v>4256.7699999999995</v>
      </c>
      <c r="AN49" s="210">
        <v>920.08</v>
      </c>
      <c r="AO49" s="210">
        <v>15455.149999999998</v>
      </c>
      <c r="AP49" s="210">
        <v>93.98</v>
      </c>
      <c r="AQ49" s="210">
        <v>29280.470000000005</v>
      </c>
      <c r="AR49" s="210">
        <v>3687.3199999999997</v>
      </c>
      <c r="AS49" s="210">
        <v>17928.400000000001</v>
      </c>
      <c r="AT49" s="210">
        <v>4940.1000000000004</v>
      </c>
      <c r="AU49" s="210">
        <v>9573.66</v>
      </c>
      <c r="AV49" s="210">
        <v>39658.330000000016</v>
      </c>
      <c r="AW49" s="308">
        <v>0</v>
      </c>
      <c r="AX49" s="210">
        <v>5444.83</v>
      </c>
      <c r="AY49" s="210">
        <v>0</v>
      </c>
      <c r="AZ49" s="210">
        <v>999.5</v>
      </c>
      <c r="BA49" s="210">
        <v>1419.1799999999998</v>
      </c>
      <c r="BB49" s="210">
        <v>3194.62</v>
      </c>
      <c r="BC49" s="210">
        <v>461.64</v>
      </c>
      <c r="BD49" s="210">
        <v>1984.5</v>
      </c>
      <c r="BE49" s="210">
        <v>30</v>
      </c>
      <c r="BF49" s="210">
        <v>3187.2799999999997</v>
      </c>
      <c r="BG49" s="210">
        <v>8994.51</v>
      </c>
      <c r="BH49" s="210">
        <v>0</v>
      </c>
      <c r="BI49" s="210">
        <v>50744.289999999994</v>
      </c>
      <c r="BJ49" s="210">
        <v>400</v>
      </c>
      <c r="BK49" s="210">
        <v>36268.33</v>
      </c>
      <c r="BL49" s="210">
        <v>16509.550000000003</v>
      </c>
      <c r="BM49" s="210">
        <v>0</v>
      </c>
      <c r="BN49" s="210">
        <v>0</v>
      </c>
      <c r="BO49" s="210">
        <v>0</v>
      </c>
      <c r="BP49" s="210">
        <v>0</v>
      </c>
      <c r="BQ49" s="211">
        <v>-6227.5</v>
      </c>
      <c r="BR49" s="211">
        <v>0</v>
      </c>
      <c r="BS49" s="211">
        <v>0</v>
      </c>
      <c r="BT49" s="212">
        <v>0</v>
      </c>
      <c r="BU49" s="212">
        <v>2249.31</v>
      </c>
      <c r="BV49" s="212">
        <v>0</v>
      </c>
      <c r="BW49" s="212">
        <v>0</v>
      </c>
      <c r="BX49" s="212">
        <v>0</v>
      </c>
      <c r="BY49" s="212">
        <v>2607.56</v>
      </c>
      <c r="BZ49" s="212">
        <v>1270</v>
      </c>
      <c r="CA49" s="212">
        <v>1816</v>
      </c>
      <c r="CB49" s="212">
        <v>0</v>
      </c>
      <c r="CC49" s="224">
        <v>175941.4600000002</v>
      </c>
      <c r="CD49" s="213"/>
      <c r="CE49" s="427">
        <v>-187394.93999999986</v>
      </c>
      <c r="CF49" s="427">
        <v>8881.42</v>
      </c>
      <c r="CG49" s="427">
        <v>0</v>
      </c>
      <c r="CH49" s="427">
        <v>2571.0600000000004</v>
      </c>
      <c r="CI49" s="427">
        <v>0</v>
      </c>
      <c r="CJ49" s="427">
        <v>0</v>
      </c>
      <c r="CK49" s="427">
        <v>-175942.45999999985</v>
      </c>
    </row>
    <row r="50" spans="1:89">
      <c r="A50" s="320">
        <v>593</v>
      </c>
      <c r="B50" s="320" t="s">
        <v>197</v>
      </c>
      <c r="C50" s="209">
        <v>0</v>
      </c>
      <c r="D50" s="209">
        <v>-2956.42</v>
      </c>
      <c r="E50" s="209">
        <v>21643.86</v>
      </c>
      <c r="F50" s="209">
        <v>8353.61</v>
      </c>
      <c r="G50" s="209">
        <v>0</v>
      </c>
      <c r="H50" s="209">
        <v>0</v>
      </c>
      <c r="I50" s="223">
        <v>-1098677.1399999999</v>
      </c>
      <c r="J50" s="223">
        <v>0</v>
      </c>
      <c r="K50" s="223">
        <v>-184797</v>
      </c>
      <c r="L50" s="223">
        <v>0</v>
      </c>
      <c r="M50" s="223">
        <v>-54299.5</v>
      </c>
      <c r="N50" s="223">
        <v>-97421</v>
      </c>
      <c r="O50" s="223">
        <v>-2258.1400000000003</v>
      </c>
      <c r="P50" s="223">
        <v>-10106.35</v>
      </c>
      <c r="Q50" s="223">
        <v>-5208</v>
      </c>
      <c r="R50" s="223">
        <v>-37528.410000000011</v>
      </c>
      <c r="S50" s="223">
        <v>-1539.9999999999998</v>
      </c>
      <c r="T50" s="223">
        <v>-2754</v>
      </c>
      <c r="U50" s="223">
        <v>-31811.990000000009</v>
      </c>
      <c r="V50" s="223">
        <v>-16997.36</v>
      </c>
      <c r="W50" s="223">
        <v>0</v>
      </c>
      <c r="X50" s="223">
        <v>0</v>
      </c>
      <c r="Y50" s="223">
        <v>-10.69</v>
      </c>
      <c r="Z50" s="223">
        <v>0</v>
      </c>
      <c r="AA50" s="223">
        <v>0</v>
      </c>
      <c r="AB50" s="223">
        <v>0</v>
      </c>
      <c r="AC50" s="223">
        <v>0</v>
      </c>
      <c r="AD50" s="210">
        <v>738531.42</v>
      </c>
      <c r="AE50" s="210">
        <v>12089.35</v>
      </c>
      <c r="AF50" s="210">
        <v>343741.62</v>
      </c>
      <c r="AG50" s="210">
        <v>13904.980000000003</v>
      </c>
      <c r="AH50" s="210">
        <v>55808.94</v>
      </c>
      <c r="AI50" s="210">
        <v>64159.080000000009</v>
      </c>
      <c r="AJ50" s="210">
        <v>39585.450000000004</v>
      </c>
      <c r="AK50" s="210">
        <v>4640.3500000000004</v>
      </c>
      <c r="AL50" s="210">
        <v>2797.75</v>
      </c>
      <c r="AM50" s="210">
        <v>7758.3</v>
      </c>
      <c r="AN50" s="210">
        <v>1990.18</v>
      </c>
      <c r="AO50" s="210">
        <v>11419.490000000002</v>
      </c>
      <c r="AP50" s="210">
        <v>6369.2599999999993</v>
      </c>
      <c r="AQ50" s="210">
        <v>26931.380000000005</v>
      </c>
      <c r="AR50" s="210">
        <v>7007.95</v>
      </c>
      <c r="AS50" s="210">
        <v>17776.2</v>
      </c>
      <c r="AT50" s="210">
        <v>14958.5</v>
      </c>
      <c r="AU50" s="210">
        <v>6778.0299999999988</v>
      </c>
      <c r="AV50" s="210">
        <v>42762.86</v>
      </c>
      <c r="AW50" s="308">
        <v>0</v>
      </c>
      <c r="AX50" s="210">
        <v>2352</v>
      </c>
      <c r="AY50" s="210">
        <v>0</v>
      </c>
      <c r="AZ50" s="210">
        <v>5503.36</v>
      </c>
      <c r="BA50" s="210">
        <v>3874.34</v>
      </c>
      <c r="BB50" s="210">
        <v>798</v>
      </c>
      <c r="BC50" s="210">
        <v>4827.76</v>
      </c>
      <c r="BD50" s="210">
        <v>5804</v>
      </c>
      <c r="BE50" s="210">
        <v>0</v>
      </c>
      <c r="BF50" s="210">
        <v>1785.9099999999999</v>
      </c>
      <c r="BG50" s="210">
        <v>11119.880000000001</v>
      </c>
      <c r="BH50" s="210">
        <v>0</v>
      </c>
      <c r="BI50" s="210">
        <v>34805.509999999987</v>
      </c>
      <c r="BJ50" s="210">
        <v>2249.5</v>
      </c>
      <c r="BK50" s="210">
        <v>47442.49</v>
      </c>
      <c r="BL50" s="210">
        <v>15521.740000000003</v>
      </c>
      <c r="BM50" s="210">
        <v>0</v>
      </c>
      <c r="BN50" s="210">
        <v>0</v>
      </c>
      <c r="BO50" s="210">
        <v>0</v>
      </c>
      <c r="BP50" s="210">
        <v>0</v>
      </c>
      <c r="BQ50" s="211">
        <v>-6351.25</v>
      </c>
      <c r="BR50" s="211">
        <v>0</v>
      </c>
      <c r="BS50" s="211">
        <v>0</v>
      </c>
      <c r="BT50" s="212">
        <v>0</v>
      </c>
      <c r="BU50" s="212">
        <v>-7341</v>
      </c>
      <c r="BV50" s="212">
        <v>0</v>
      </c>
      <c r="BW50" s="212">
        <v>0</v>
      </c>
      <c r="BX50" s="212">
        <v>0</v>
      </c>
      <c r="BY50" s="212">
        <v>0</v>
      </c>
      <c r="BZ50" s="212">
        <v>0</v>
      </c>
      <c r="CA50" s="212">
        <v>15139.48</v>
      </c>
      <c r="CB50" s="212">
        <v>903.39</v>
      </c>
      <c r="CC50" s="224">
        <v>41077.670000000406</v>
      </c>
      <c r="CD50" s="213"/>
      <c r="CE50" s="427">
        <v>-37991.130000000136</v>
      </c>
      <c r="CF50" s="427">
        <v>964.11000000000058</v>
      </c>
      <c r="CG50" s="427">
        <v>0</v>
      </c>
      <c r="CH50" s="427">
        <v>-4061.34</v>
      </c>
      <c r="CI50" s="427">
        <v>0</v>
      </c>
      <c r="CJ50" s="427">
        <v>10.69</v>
      </c>
      <c r="CK50" s="427">
        <v>-41077.670000000129</v>
      </c>
    </row>
    <row r="51" spans="1:89">
      <c r="A51" s="320">
        <v>598</v>
      </c>
      <c r="B51" s="320" t="s">
        <v>224</v>
      </c>
      <c r="C51" s="209">
        <v>-317554.07</v>
      </c>
      <c r="D51" s="209">
        <v>-18974.77</v>
      </c>
      <c r="E51" s="209">
        <v>0</v>
      </c>
      <c r="F51" s="209">
        <v>-5598.83</v>
      </c>
      <c r="G51" s="209">
        <v>0</v>
      </c>
      <c r="H51" s="209">
        <v>0</v>
      </c>
      <c r="I51" s="223">
        <v>-443151.01</v>
      </c>
      <c r="J51" s="223">
        <v>0</v>
      </c>
      <c r="K51" s="223">
        <v>-15437</v>
      </c>
      <c r="L51" s="223">
        <v>0</v>
      </c>
      <c r="M51" s="223">
        <v>-18180</v>
      </c>
      <c r="N51" s="223">
        <v>-33307.81</v>
      </c>
      <c r="O51" s="223">
        <v>-1250</v>
      </c>
      <c r="P51" s="223">
        <v>0</v>
      </c>
      <c r="Q51" s="223">
        <v>-27098.3</v>
      </c>
      <c r="R51" s="223">
        <v>0</v>
      </c>
      <c r="S51" s="223">
        <v>0</v>
      </c>
      <c r="T51" s="223">
        <v>-343</v>
      </c>
      <c r="U51" s="223">
        <v>-5603.4199999999992</v>
      </c>
      <c r="V51" s="223">
        <v>-692.5</v>
      </c>
      <c r="W51" s="223">
        <v>0</v>
      </c>
      <c r="X51" s="223">
        <v>0</v>
      </c>
      <c r="Y51" s="223">
        <v>0</v>
      </c>
      <c r="Z51" s="223">
        <v>0</v>
      </c>
      <c r="AA51" s="223">
        <v>0</v>
      </c>
      <c r="AB51" s="223">
        <v>0</v>
      </c>
      <c r="AC51" s="223">
        <v>0</v>
      </c>
      <c r="AD51" s="210">
        <v>221663.03999999998</v>
      </c>
      <c r="AE51" s="210">
        <v>8581.2900000000027</v>
      </c>
      <c r="AF51" s="210">
        <v>70016.180000000008</v>
      </c>
      <c r="AG51" s="210">
        <v>0</v>
      </c>
      <c r="AH51" s="210">
        <v>35411.770000000004</v>
      </c>
      <c r="AI51" s="210">
        <v>0</v>
      </c>
      <c r="AJ51" s="210">
        <v>10221.83</v>
      </c>
      <c r="AK51" s="210">
        <v>1771</v>
      </c>
      <c r="AL51" s="210">
        <v>1613</v>
      </c>
      <c r="AM51" s="210">
        <v>2565.71</v>
      </c>
      <c r="AN51" s="210">
        <v>607.11</v>
      </c>
      <c r="AO51" s="210">
        <v>8184.6</v>
      </c>
      <c r="AP51" s="210">
        <v>2852</v>
      </c>
      <c r="AQ51" s="210">
        <v>15503.989999999996</v>
      </c>
      <c r="AR51" s="210">
        <v>929.86999999999989</v>
      </c>
      <c r="AS51" s="210">
        <v>9014.7199999999993</v>
      </c>
      <c r="AT51" s="210">
        <v>3923.05</v>
      </c>
      <c r="AU51" s="210">
        <v>10427.16</v>
      </c>
      <c r="AV51" s="210">
        <v>19418.63</v>
      </c>
      <c r="AW51" s="308">
        <v>0</v>
      </c>
      <c r="AX51" s="210">
        <v>5702.9</v>
      </c>
      <c r="AY51" s="210">
        <v>0</v>
      </c>
      <c r="AZ51" s="210">
        <v>0</v>
      </c>
      <c r="BA51" s="210">
        <v>326.76</v>
      </c>
      <c r="BB51" s="210">
        <v>0</v>
      </c>
      <c r="BC51" s="210">
        <v>0</v>
      </c>
      <c r="BD51" s="210">
        <v>3523</v>
      </c>
      <c r="BE51" s="210">
        <v>0</v>
      </c>
      <c r="BF51" s="210">
        <v>3056.9500000000003</v>
      </c>
      <c r="BG51" s="210">
        <v>2429.1</v>
      </c>
      <c r="BH51" s="210">
        <v>0</v>
      </c>
      <c r="BI51" s="210">
        <v>13071.9</v>
      </c>
      <c r="BJ51" s="210">
        <v>9667</v>
      </c>
      <c r="BK51" s="210">
        <v>16023</v>
      </c>
      <c r="BL51" s="210">
        <v>11372.25</v>
      </c>
      <c r="BM51" s="210">
        <v>0</v>
      </c>
      <c r="BN51" s="210">
        <v>0</v>
      </c>
      <c r="BO51" s="210">
        <v>0</v>
      </c>
      <c r="BP51" s="210">
        <v>651.41</v>
      </c>
      <c r="BQ51" s="211">
        <v>-4551.25</v>
      </c>
      <c r="BR51" s="211">
        <v>0</v>
      </c>
      <c r="BS51" s="211">
        <v>0</v>
      </c>
      <c r="BT51" s="212">
        <v>0</v>
      </c>
      <c r="BU51" s="212">
        <v>0</v>
      </c>
      <c r="BV51" s="212">
        <v>0</v>
      </c>
      <c r="BW51" s="212">
        <v>0</v>
      </c>
      <c r="BX51" s="212">
        <v>0</v>
      </c>
      <c r="BY51" s="212">
        <v>0</v>
      </c>
      <c r="BZ51" s="212">
        <v>0</v>
      </c>
      <c r="CA51" s="212">
        <v>0</v>
      </c>
      <c r="CB51" s="212">
        <v>179</v>
      </c>
      <c r="CC51" s="224">
        <v>-403033.74000000017</v>
      </c>
      <c r="CD51" s="213"/>
      <c r="CE51" s="427">
        <v>371503.09000000008</v>
      </c>
      <c r="CF51" s="427">
        <v>21559.57</v>
      </c>
      <c r="CG51" s="427">
        <v>0</v>
      </c>
      <c r="CH51" s="427">
        <v>9971.08</v>
      </c>
      <c r="CI51" s="427">
        <v>0</v>
      </c>
      <c r="CJ51" s="427">
        <v>0</v>
      </c>
      <c r="CK51" s="427">
        <v>403033.74000000011</v>
      </c>
    </row>
    <row r="52" spans="1:89">
      <c r="A52" s="320">
        <v>603</v>
      </c>
      <c r="B52" s="320" t="s">
        <v>201</v>
      </c>
      <c r="C52" s="209">
        <v>-276000.90999999997</v>
      </c>
      <c r="D52" s="209">
        <v>-3401</v>
      </c>
      <c r="E52" s="209">
        <v>0</v>
      </c>
      <c r="F52" s="209">
        <v>0</v>
      </c>
      <c r="G52" s="209">
        <v>0</v>
      </c>
      <c r="H52" s="209">
        <v>-15595</v>
      </c>
      <c r="I52" s="223">
        <v>-1764749.31</v>
      </c>
      <c r="J52" s="223">
        <v>0</v>
      </c>
      <c r="K52" s="223">
        <v>-103352</v>
      </c>
      <c r="L52" s="223">
        <v>0</v>
      </c>
      <c r="M52" s="223">
        <v>-170745</v>
      </c>
      <c r="N52" s="223">
        <v>-43988.93</v>
      </c>
      <c r="O52" s="223">
        <v>-825</v>
      </c>
      <c r="P52" s="223">
        <v>-15072</v>
      </c>
      <c r="Q52" s="223">
        <v>-23814.530000000006</v>
      </c>
      <c r="R52" s="223">
        <v>-2444.5700000000002</v>
      </c>
      <c r="S52" s="223">
        <v>0</v>
      </c>
      <c r="T52" s="223">
        <v>-17764.05</v>
      </c>
      <c r="U52" s="223">
        <v>-18449.659999999996</v>
      </c>
      <c r="V52" s="223">
        <v>-10290.379999999999</v>
      </c>
      <c r="W52" s="223">
        <v>0</v>
      </c>
      <c r="X52" s="223">
        <v>-191905.68</v>
      </c>
      <c r="Y52" s="223">
        <v>-24957.920000000006</v>
      </c>
      <c r="Z52" s="223">
        <v>0</v>
      </c>
      <c r="AA52" s="223">
        <v>0</v>
      </c>
      <c r="AB52" s="223">
        <v>0</v>
      </c>
      <c r="AC52" s="223">
        <v>0</v>
      </c>
      <c r="AD52" s="210">
        <v>1069151.32</v>
      </c>
      <c r="AE52" s="210">
        <v>32520.720000000001</v>
      </c>
      <c r="AF52" s="210">
        <v>418595.45999999996</v>
      </c>
      <c r="AG52" s="210">
        <v>5804.8899999999994</v>
      </c>
      <c r="AH52" s="210">
        <v>114939.27999999997</v>
      </c>
      <c r="AI52" s="210">
        <v>0</v>
      </c>
      <c r="AJ52" s="210">
        <v>55010.810000000005</v>
      </c>
      <c r="AK52" s="210">
        <v>6176.16</v>
      </c>
      <c r="AL52" s="210">
        <v>6546.48</v>
      </c>
      <c r="AM52" s="210">
        <v>951.6</v>
      </c>
      <c r="AN52" s="210">
        <v>16736.469999999998</v>
      </c>
      <c r="AO52" s="210">
        <v>7932.9500000000007</v>
      </c>
      <c r="AP52" s="210">
        <v>4356.4700000000012</v>
      </c>
      <c r="AQ52" s="210">
        <v>2906.21</v>
      </c>
      <c r="AR52" s="210">
        <v>6513.2599999999993</v>
      </c>
      <c r="AS52" s="210">
        <v>31187.52</v>
      </c>
      <c r="AT52" s="210">
        <v>36855</v>
      </c>
      <c r="AU52" s="210">
        <v>9629.19</v>
      </c>
      <c r="AV52" s="210">
        <v>69157.45</v>
      </c>
      <c r="AW52" s="308">
        <v>0</v>
      </c>
      <c r="AX52" s="210">
        <v>2274.91</v>
      </c>
      <c r="AY52" s="210">
        <v>0</v>
      </c>
      <c r="AZ52" s="210">
        <v>4775.12</v>
      </c>
      <c r="BA52" s="210">
        <v>1286.75</v>
      </c>
      <c r="BB52" s="210">
        <v>54.96</v>
      </c>
      <c r="BC52" s="210">
        <v>1209.5300000000002</v>
      </c>
      <c r="BD52" s="210">
        <v>8310.5</v>
      </c>
      <c r="BE52" s="210">
        <v>0</v>
      </c>
      <c r="BF52" s="210">
        <v>4748</v>
      </c>
      <c r="BG52" s="210">
        <v>16841.760000000002</v>
      </c>
      <c r="BH52" s="210">
        <v>0</v>
      </c>
      <c r="BI52" s="210">
        <v>77060.789999999994</v>
      </c>
      <c r="BJ52" s="210">
        <v>53531.459999999977</v>
      </c>
      <c r="BK52" s="210">
        <v>32074.7</v>
      </c>
      <c r="BL52" s="210">
        <v>120008.75</v>
      </c>
      <c r="BM52" s="210">
        <v>0</v>
      </c>
      <c r="BN52" s="210">
        <v>0</v>
      </c>
      <c r="BO52" s="210">
        <v>105453.74</v>
      </c>
      <c r="BP52" s="210">
        <v>5277.28</v>
      </c>
      <c r="BQ52" s="211">
        <v>-7667.5</v>
      </c>
      <c r="BR52" s="211">
        <v>0</v>
      </c>
      <c r="BS52" s="211">
        <v>0</v>
      </c>
      <c r="BT52" s="212">
        <v>0</v>
      </c>
      <c r="BU52" s="212">
        <v>7656.27</v>
      </c>
      <c r="BV52" s="212">
        <v>0</v>
      </c>
      <c r="BW52" s="212">
        <v>0</v>
      </c>
      <c r="BX52" s="212">
        <v>0</v>
      </c>
      <c r="BY52" s="212">
        <v>0</v>
      </c>
      <c r="BZ52" s="212">
        <v>0</v>
      </c>
      <c r="CA52" s="212">
        <v>0</v>
      </c>
      <c r="CB52" s="212">
        <v>0</v>
      </c>
      <c r="CC52" s="224">
        <v>-355487.68000000017</v>
      </c>
      <c r="CD52" s="213"/>
      <c r="CE52" s="427">
        <v>266186.20999999996</v>
      </c>
      <c r="CF52" s="427">
        <v>19207.509999999998</v>
      </c>
      <c r="CG52" s="427">
        <v>0</v>
      </c>
      <c r="CH52" s="427">
        <v>1612.4999999999982</v>
      </c>
      <c r="CI52" s="427">
        <v>0</v>
      </c>
      <c r="CJ52" s="427">
        <v>68481.459999999992</v>
      </c>
      <c r="CK52" s="427">
        <v>355487.67999999993</v>
      </c>
    </row>
    <row r="53" spans="1:89">
      <c r="A53" s="320">
        <v>605</v>
      </c>
      <c r="B53" s="320" t="s">
        <v>249</v>
      </c>
      <c r="C53" s="209">
        <v>-26866.28</v>
      </c>
      <c r="D53" s="209">
        <v>-6353.25</v>
      </c>
      <c r="E53" s="209">
        <v>0</v>
      </c>
      <c r="F53" s="209">
        <v>-3479.05</v>
      </c>
      <c r="G53" s="209">
        <v>0</v>
      </c>
      <c r="H53" s="209">
        <v>0</v>
      </c>
      <c r="I53" s="223">
        <v>-387013.03</v>
      </c>
      <c r="J53" s="223">
        <v>0</v>
      </c>
      <c r="K53" s="223">
        <v>-19261</v>
      </c>
      <c r="L53" s="223">
        <v>0</v>
      </c>
      <c r="M53" s="223">
        <v>-21525</v>
      </c>
      <c r="N53" s="223">
        <v>-21948</v>
      </c>
      <c r="O53" s="223">
        <v>0</v>
      </c>
      <c r="P53" s="223">
        <v>0</v>
      </c>
      <c r="Q53" s="223">
        <v>-8795.0500000000011</v>
      </c>
      <c r="R53" s="223">
        <v>0</v>
      </c>
      <c r="S53" s="223">
        <v>0</v>
      </c>
      <c r="T53" s="223">
        <v>-4752</v>
      </c>
      <c r="U53" s="223">
        <v>-938.17</v>
      </c>
      <c r="V53" s="223">
        <v>-1223.5800000000002</v>
      </c>
      <c r="W53" s="223">
        <v>0</v>
      </c>
      <c r="X53" s="223">
        <v>0</v>
      </c>
      <c r="Y53" s="223">
        <v>0</v>
      </c>
      <c r="Z53" s="223">
        <v>0</v>
      </c>
      <c r="AA53" s="223">
        <v>0</v>
      </c>
      <c r="AB53" s="223">
        <v>0</v>
      </c>
      <c r="AC53" s="223">
        <v>0</v>
      </c>
      <c r="AD53" s="210">
        <v>243345.33</v>
      </c>
      <c r="AE53" s="210">
        <v>1828.6399999999999</v>
      </c>
      <c r="AF53" s="210">
        <v>86356.64</v>
      </c>
      <c r="AG53" s="210">
        <v>13287.609999999999</v>
      </c>
      <c r="AH53" s="210">
        <v>42331.55000000001</v>
      </c>
      <c r="AI53" s="210">
        <v>0</v>
      </c>
      <c r="AJ53" s="210">
        <v>15801.549999999997</v>
      </c>
      <c r="AK53" s="210">
        <v>1447</v>
      </c>
      <c r="AL53" s="210">
        <v>1202.75</v>
      </c>
      <c r="AM53" s="210">
        <v>1767.15</v>
      </c>
      <c r="AN53" s="210">
        <v>0</v>
      </c>
      <c r="AO53" s="210">
        <v>8783.75</v>
      </c>
      <c r="AP53" s="210">
        <v>0</v>
      </c>
      <c r="AQ53" s="210">
        <v>1004.36</v>
      </c>
      <c r="AR53" s="210">
        <v>1712.21</v>
      </c>
      <c r="AS53" s="210">
        <v>9184.19</v>
      </c>
      <c r="AT53" s="210">
        <v>5114.75</v>
      </c>
      <c r="AU53" s="210">
        <v>5817.55</v>
      </c>
      <c r="AV53" s="210">
        <v>7440.6399999999994</v>
      </c>
      <c r="AW53" s="308">
        <v>0</v>
      </c>
      <c r="AX53" s="210">
        <v>160</v>
      </c>
      <c r="AY53" s="210">
        <v>0</v>
      </c>
      <c r="AZ53" s="210">
        <v>2009.9299999999998</v>
      </c>
      <c r="BA53" s="210">
        <v>6615.6799999999994</v>
      </c>
      <c r="BB53" s="210">
        <v>0</v>
      </c>
      <c r="BC53" s="210">
        <v>0</v>
      </c>
      <c r="BD53" s="210">
        <v>2290</v>
      </c>
      <c r="BE53" s="210">
        <v>0</v>
      </c>
      <c r="BF53" s="210">
        <v>1182.3899999999999</v>
      </c>
      <c r="BG53" s="210">
        <v>2321.14</v>
      </c>
      <c r="BH53" s="210">
        <v>0</v>
      </c>
      <c r="BI53" s="210">
        <v>12173.119999999999</v>
      </c>
      <c r="BJ53" s="210">
        <v>8528</v>
      </c>
      <c r="BK53" s="210">
        <v>16360.7</v>
      </c>
      <c r="BL53" s="210">
        <v>16074.68</v>
      </c>
      <c r="BM53" s="210">
        <v>0</v>
      </c>
      <c r="BN53" s="210">
        <v>0</v>
      </c>
      <c r="BO53" s="210">
        <v>0</v>
      </c>
      <c r="BP53" s="210">
        <v>0</v>
      </c>
      <c r="BQ53" s="211">
        <v>-4517.5</v>
      </c>
      <c r="BR53" s="211">
        <v>0</v>
      </c>
      <c r="BS53" s="211">
        <v>0</v>
      </c>
      <c r="BT53" s="212">
        <v>0</v>
      </c>
      <c r="BU53" s="212">
        <v>7528.75</v>
      </c>
      <c r="BV53" s="212">
        <v>0</v>
      </c>
      <c r="BW53" s="212">
        <v>0</v>
      </c>
      <c r="BX53" s="212">
        <v>0</v>
      </c>
      <c r="BY53" s="212">
        <v>0</v>
      </c>
      <c r="BZ53" s="212">
        <v>0</v>
      </c>
      <c r="CA53" s="212">
        <v>0</v>
      </c>
      <c r="CB53" s="212">
        <v>0</v>
      </c>
      <c r="CC53" s="224">
        <v>14998.150000000012</v>
      </c>
      <c r="CD53" s="213"/>
      <c r="CE53" s="427">
        <v>-15465.949999999983</v>
      </c>
      <c r="CF53" s="427">
        <v>0</v>
      </c>
      <c r="CG53" s="427">
        <v>0</v>
      </c>
      <c r="CH53" s="427">
        <v>467.80000000000018</v>
      </c>
      <c r="CI53" s="427">
        <v>0</v>
      </c>
      <c r="CJ53" s="427">
        <v>0</v>
      </c>
      <c r="CK53" s="427">
        <v>-14998.149999999983</v>
      </c>
    </row>
    <row r="54" spans="1:89">
      <c r="A54" s="320">
        <v>609</v>
      </c>
      <c r="B54" s="320" t="s">
        <v>262</v>
      </c>
      <c r="C54" s="209">
        <v>-83478.649999999994</v>
      </c>
      <c r="D54" s="209">
        <v>-5216.08</v>
      </c>
      <c r="E54" s="209">
        <v>0</v>
      </c>
      <c r="F54" s="209">
        <v>0</v>
      </c>
      <c r="G54" s="209">
        <v>0</v>
      </c>
      <c r="H54" s="209">
        <v>0</v>
      </c>
      <c r="I54" s="223">
        <v>-523677.39</v>
      </c>
      <c r="J54" s="223">
        <v>0</v>
      </c>
      <c r="K54" s="223">
        <v>0</v>
      </c>
      <c r="L54" s="223">
        <v>0</v>
      </c>
      <c r="M54" s="223">
        <v>-3030</v>
      </c>
      <c r="N54" s="223">
        <v>-27943</v>
      </c>
      <c r="O54" s="223">
        <v>-10000</v>
      </c>
      <c r="P54" s="223">
        <v>0</v>
      </c>
      <c r="Q54" s="223">
        <v>-18427.330000000002</v>
      </c>
      <c r="R54" s="223">
        <v>1233.17</v>
      </c>
      <c r="S54" s="223">
        <v>0</v>
      </c>
      <c r="T54" s="223">
        <v>0</v>
      </c>
      <c r="U54" s="223">
        <v>-15817.059999999998</v>
      </c>
      <c r="V54" s="223">
        <v>-298.88000000000005</v>
      </c>
      <c r="W54" s="223">
        <v>0</v>
      </c>
      <c r="X54" s="223">
        <v>0</v>
      </c>
      <c r="Y54" s="223">
        <v>0</v>
      </c>
      <c r="Z54" s="223">
        <v>0</v>
      </c>
      <c r="AA54" s="223">
        <v>0</v>
      </c>
      <c r="AB54" s="223">
        <v>0</v>
      </c>
      <c r="AC54" s="223">
        <v>0</v>
      </c>
      <c r="AD54" s="210">
        <v>301319.34999999998</v>
      </c>
      <c r="AE54" s="210">
        <v>1755.23</v>
      </c>
      <c r="AF54" s="210">
        <v>104878.78</v>
      </c>
      <c r="AG54" s="210">
        <v>0</v>
      </c>
      <c r="AH54" s="210">
        <v>53438.55</v>
      </c>
      <c r="AI54" s="210">
        <v>0</v>
      </c>
      <c r="AJ54" s="210">
        <v>3608.28</v>
      </c>
      <c r="AK54" s="210">
        <v>1666.97</v>
      </c>
      <c r="AL54" s="210">
        <v>4153.46</v>
      </c>
      <c r="AM54" s="210">
        <v>210.45</v>
      </c>
      <c r="AN54" s="210">
        <v>0</v>
      </c>
      <c r="AO54" s="210">
        <v>3784.8200000000006</v>
      </c>
      <c r="AP54" s="210">
        <v>4315.84</v>
      </c>
      <c r="AQ54" s="210">
        <v>20147.810000000001</v>
      </c>
      <c r="AR54" s="210">
        <v>1152.5800000000002</v>
      </c>
      <c r="AS54" s="210">
        <v>15401.65</v>
      </c>
      <c r="AT54" s="210">
        <v>4990</v>
      </c>
      <c r="AU54" s="210">
        <v>12560.92</v>
      </c>
      <c r="AV54" s="210">
        <v>50781.979999999996</v>
      </c>
      <c r="AW54" s="308">
        <v>0</v>
      </c>
      <c r="AX54" s="210">
        <v>2078.5</v>
      </c>
      <c r="AY54" s="210">
        <v>0</v>
      </c>
      <c r="AZ54" s="210">
        <v>0</v>
      </c>
      <c r="BA54" s="210">
        <v>1124.4000000000001</v>
      </c>
      <c r="BB54" s="210">
        <v>0</v>
      </c>
      <c r="BC54" s="210">
        <v>877.80000000000007</v>
      </c>
      <c r="BD54" s="210">
        <v>4790</v>
      </c>
      <c r="BE54" s="210">
        <v>0</v>
      </c>
      <c r="BF54" s="210">
        <v>1731.1299999999999</v>
      </c>
      <c r="BG54" s="210">
        <v>3724.62</v>
      </c>
      <c r="BH54" s="210">
        <v>0</v>
      </c>
      <c r="BI54" s="210">
        <v>11948.88</v>
      </c>
      <c r="BJ54" s="210">
        <v>0</v>
      </c>
      <c r="BK54" s="210">
        <v>31140.5</v>
      </c>
      <c r="BL54" s="210">
        <v>16045.150000000005</v>
      </c>
      <c r="BM54" s="210">
        <v>0</v>
      </c>
      <c r="BN54" s="210">
        <v>0</v>
      </c>
      <c r="BO54" s="210">
        <v>0</v>
      </c>
      <c r="BP54" s="210">
        <v>0</v>
      </c>
      <c r="BQ54" s="211">
        <v>-4798.75</v>
      </c>
      <c r="BR54" s="211">
        <v>0</v>
      </c>
      <c r="BS54" s="211">
        <v>0</v>
      </c>
      <c r="BT54" s="212">
        <v>0</v>
      </c>
      <c r="BU54" s="212">
        <v>2328.75</v>
      </c>
      <c r="BV54" s="212">
        <v>0</v>
      </c>
      <c r="BW54" s="212">
        <v>0</v>
      </c>
      <c r="BX54" s="212">
        <v>0</v>
      </c>
      <c r="BY54" s="212">
        <v>0</v>
      </c>
      <c r="BZ54" s="212">
        <v>0</v>
      </c>
      <c r="CA54" s="212">
        <v>0</v>
      </c>
      <c r="CB54" s="212">
        <v>0</v>
      </c>
      <c r="CC54" s="224">
        <v>-31497.569999999716</v>
      </c>
      <c r="CD54" s="213"/>
      <c r="CE54" s="427">
        <v>25392.209999999963</v>
      </c>
      <c r="CF54" s="427">
        <v>3635.36</v>
      </c>
      <c r="CG54" s="427">
        <v>0</v>
      </c>
      <c r="CH54" s="427">
        <v>2470</v>
      </c>
      <c r="CI54" s="427">
        <v>0</v>
      </c>
      <c r="CJ54" s="427">
        <v>0</v>
      </c>
      <c r="CK54" s="427">
        <v>31497.569999999963</v>
      </c>
    </row>
    <row r="55" spans="1:89">
      <c r="A55" s="320">
        <v>610</v>
      </c>
      <c r="B55" s="320" t="s">
        <v>259</v>
      </c>
      <c r="C55" s="209">
        <v>0</v>
      </c>
      <c r="D55" s="209">
        <v>0</v>
      </c>
      <c r="E55" s="209">
        <v>171680.98</v>
      </c>
      <c r="F55" s="209">
        <v>-2329.9699999999998</v>
      </c>
      <c r="G55" s="209">
        <v>0</v>
      </c>
      <c r="H55" s="209">
        <v>24303.18</v>
      </c>
      <c r="I55" s="223">
        <v>-2185994.6</v>
      </c>
      <c r="J55" s="223">
        <v>0</v>
      </c>
      <c r="K55" s="223">
        <v>-419519.75</v>
      </c>
      <c r="L55" s="223">
        <v>0</v>
      </c>
      <c r="M55" s="223">
        <v>-141920</v>
      </c>
      <c r="N55" s="223">
        <v>-106073.86</v>
      </c>
      <c r="O55" s="223">
        <v>-54239</v>
      </c>
      <c r="P55" s="223">
        <v>0</v>
      </c>
      <c r="Q55" s="223">
        <v>-73676.13</v>
      </c>
      <c r="R55" s="223">
        <v>-25365</v>
      </c>
      <c r="S55" s="223">
        <v>0</v>
      </c>
      <c r="T55" s="223">
        <v>0</v>
      </c>
      <c r="U55" s="223">
        <v>-20524.690000000002</v>
      </c>
      <c r="V55" s="223">
        <v>-22615.73</v>
      </c>
      <c r="W55" s="223">
        <v>0</v>
      </c>
      <c r="X55" s="223">
        <v>-123255.76999999999</v>
      </c>
      <c r="Y55" s="223">
        <v>-17432.039999999997</v>
      </c>
      <c r="Z55" s="223">
        <v>0</v>
      </c>
      <c r="AA55" s="223">
        <v>0</v>
      </c>
      <c r="AB55" s="223">
        <v>0</v>
      </c>
      <c r="AC55" s="223">
        <v>0</v>
      </c>
      <c r="AD55" s="210">
        <v>1244744.3500000001</v>
      </c>
      <c r="AE55" s="210">
        <v>16626.510000000002</v>
      </c>
      <c r="AF55" s="210">
        <v>760109.05</v>
      </c>
      <c r="AG55" s="210">
        <v>50666.669999999991</v>
      </c>
      <c r="AH55" s="210">
        <v>170222.71000000002</v>
      </c>
      <c r="AI55" s="210">
        <v>0</v>
      </c>
      <c r="AJ55" s="210">
        <v>111091.94999999998</v>
      </c>
      <c r="AK55" s="210">
        <v>10110.119999999999</v>
      </c>
      <c r="AL55" s="210">
        <v>5265.29</v>
      </c>
      <c r="AM55" s="210">
        <v>1201.7</v>
      </c>
      <c r="AN55" s="210">
        <v>0</v>
      </c>
      <c r="AO55" s="210">
        <v>15064.279999999999</v>
      </c>
      <c r="AP55" s="210">
        <v>12593.420000000002</v>
      </c>
      <c r="AQ55" s="210">
        <v>73549.279999999999</v>
      </c>
      <c r="AR55" s="210">
        <v>9236.2999999999993</v>
      </c>
      <c r="AS55" s="210">
        <v>39006.55000000001</v>
      </c>
      <c r="AT55" s="210">
        <v>20318</v>
      </c>
      <c r="AU55" s="210">
        <v>7541.3200000000015</v>
      </c>
      <c r="AV55" s="210">
        <v>81770.87999999999</v>
      </c>
      <c r="AW55" s="308">
        <v>0</v>
      </c>
      <c r="AX55" s="210">
        <v>6146.04</v>
      </c>
      <c r="AY55" s="210">
        <v>0</v>
      </c>
      <c r="AZ55" s="210">
        <v>0</v>
      </c>
      <c r="BA55" s="210">
        <v>17.62</v>
      </c>
      <c r="BB55" s="210">
        <v>0</v>
      </c>
      <c r="BC55" s="210">
        <v>0</v>
      </c>
      <c r="BD55" s="210">
        <v>9514.86</v>
      </c>
      <c r="BE55" s="210">
        <v>0</v>
      </c>
      <c r="BF55" s="210">
        <v>27411.86</v>
      </c>
      <c r="BG55" s="210">
        <v>21268.12</v>
      </c>
      <c r="BH55" s="210">
        <v>0</v>
      </c>
      <c r="BI55" s="210">
        <v>89539.71</v>
      </c>
      <c r="BJ55" s="210">
        <v>55742</v>
      </c>
      <c r="BK55" s="210">
        <v>104238.9</v>
      </c>
      <c r="BL55" s="210">
        <v>35975.040000000008</v>
      </c>
      <c r="BM55" s="210">
        <v>0</v>
      </c>
      <c r="BN55" s="210">
        <v>0</v>
      </c>
      <c r="BO55" s="210">
        <v>107004.94</v>
      </c>
      <c r="BP55" s="210">
        <v>13271.2</v>
      </c>
      <c r="BQ55" s="211">
        <v>-12348.130000000001</v>
      </c>
      <c r="BR55" s="211">
        <v>0</v>
      </c>
      <c r="BS55" s="211">
        <v>0</v>
      </c>
      <c r="BT55" s="212">
        <v>0</v>
      </c>
      <c r="BU55" s="212">
        <v>3964.75</v>
      </c>
      <c r="BV55" s="212">
        <v>0</v>
      </c>
      <c r="BW55" s="212">
        <v>0</v>
      </c>
      <c r="BX55" s="212">
        <v>0</v>
      </c>
      <c r="BY55" s="212">
        <v>0</v>
      </c>
      <c r="BZ55" s="212">
        <v>4097.7</v>
      </c>
      <c r="CA55" s="212">
        <v>0</v>
      </c>
      <c r="CB55" s="212">
        <v>0</v>
      </c>
      <c r="CC55" s="224">
        <v>98000.609999999782</v>
      </c>
      <c r="CD55" s="213"/>
      <c r="CE55" s="427">
        <v>-105390.29999999964</v>
      </c>
      <c r="CF55" s="427">
        <v>4665.55</v>
      </c>
      <c r="CG55" s="427">
        <v>0</v>
      </c>
      <c r="CH55" s="427">
        <v>6615.6500000000015</v>
      </c>
      <c r="CI55" s="427">
        <v>0</v>
      </c>
      <c r="CJ55" s="427">
        <v>-3891.5099999999948</v>
      </c>
      <c r="CK55" s="427">
        <v>-98000.609999999622</v>
      </c>
    </row>
    <row r="56" spans="1:89">
      <c r="A56" s="320">
        <v>616</v>
      </c>
      <c r="B56" s="320" t="s">
        <v>254</v>
      </c>
      <c r="C56" s="209">
        <v>-80744.259999999995</v>
      </c>
      <c r="D56" s="209">
        <v>-32122.12</v>
      </c>
      <c r="E56" s="209">
        <v>0</v>
      </c>
      <c r="F56" s="209">
        <v>0</v>
      </c>
      <c r="G56" s="209">
        <v>-2286.14</v>
      </c>
      <c r="H56" s="209">
        <v>0</v>
      </c>
      <c r="I56" s="223">
        <v>-435102.51</v>
      </c>
      <c r="J56" s="223">
        <v>0</v>
      </c>
      <c r="K56" s="223">
        <v>-33993</v>
      </c>
      <c r="L56" s="223">
        <v>0</v>
      </c>
      <c r="M56" s="223">
        <v>-5245</v>
      </c>
      <c r="N56" s="223">
        <v>-25831.31</v>
      </c>
      <c r="O56" s="223">
        <v>-400</v>
      </c>
      <c r="P56" s="223">
        <v>0</v>
      </c>
      <c r="Q56" s="223">
        <v>-16255.529999999997</v>
      </c>
      <c r="R56" s="223">
        <v>-6579.18</v>
      </c>
      <c r="S56" s="223">
        <v>0</v>
      </c>
      <c r="T56" s="223">
        <v>0</v>
      </c>
      <c r="U56" s="223">
        <v>-6861.4499999999971</v>
      </c>
      <c r="V56" s="223">
        <v>-9779.4700000000012</v>
      </c>
      <c r="W56" s="223">
        <v>0</v>
      </c>
      <c r="X56" s="223">
        <v>0</v>
      </c>
      <c r="Y56" s="223">
        <v>0</v>
      </c>
      <c r="Z56" s="223">
        <v>0</v>
      </c>
      <c r="AA56" s="223">
        <v>0</v>
      </c>
      <c r="AB56" s="223">
        <v>0</v>
      </c>
      <c r="AC56" s="223">
        <v>0</v>
      </c>
      <c r="AD56" s="210">
        <v>260962.89999999997</v>
      </c>
      <c r="AE56" s="210">
        <v>0</v>
      </c>
      <c r="AF56" s="210">
        <v>114257.76000000001</v>
      </c>
      <c r="AG56" s="210">
        <v>0</v>
      </c>
      <c r="AH56" s="210">
        <v>33517.22</v>
      </c>
      <c r="AI56" s="210">
        <v>0</v>
      </c>
      <c r="AJ56" s="210">
        <v>40684.859999999993</v>
      </c>
      <c r="AK56" s="210">
        <v>0</v>
      </c>
      <c r="AL56" s="210">
        <v>1135.25</v>
      </c>
      <c r="AM56" s="210">
        <v>2104.81</v>
      </c>
      <c r="AN56" s="210">
        <v>0</v>
      </c>
      <c r="AO56" s="210">
        <v>6173.7999999999993</v>
      </c>
      <c r="AP56" s="210">
        <v>20.09</v>
      </c>
      <c r="AQ56" s="210">
        <v>12579.130000000003</v>
      </c>
      <c r="AR56" s="210">
        <v>1473.6200000000001</v>
      </c>
      <c r="AS56" s="210">
        <v>6168.5299999999988</v>
      </c>
      <c r="AT56" s="210">
        <v>928.14</v>
      </c>
      <c r="AU56" s="210">
        <v>948.95000000000016</v>
      </c>
      <c r="AV56" s="210">
        <v>26770.129999999997</v>
      </c>
      <c r="AW56" s="308">
        <v>0</v>
      </c>
      <c r="AX56" s="210">
        <v>2199</v>
      </c>
      <c r="AY56" s="210">
        <v>0</v>
      </c>
      <c r="AZ56" s="210">
        <v>0</v>
      </c>
      <c r="BA56" s="210">
        <v>1358.8000000000002</v>
      </c>
      <c r="BB56" s="210">
        <v>1150</v>
      </c>
      <c r="BC56" s="210">
        <v>90</v>
      </c>
      <c r="BD56" s="210">
        <v>4202</v>
      </c>
      <c r="BE56" s="210">
        <v>0</v>
      </c>
      <c r="BF56" s="210">
        <v>2633.9</v>
      </c>
      <c r="BG56" s="210">
        <v>2752.98</v>
      </c>
      <c r="BH56" s="210">
        <v>0</v>
      </c>
      <c r="BI56" s="210">
        <v>17121.620000000003</v>
      </c>
      <c r="BJ56" s="210">
        <v>216.7</v>
      </c>
      <c r="BK56" s="210">
        <v>4069.1</v>
      </c>
      <c r="BL56" s="210">
        <v>15261.78</v>
      </c>
      <c r="BM56" s="210">
        <v>0</v>
      </c>
      <c r="BN56" s="210">
        <v>0</v>
      </c>
      <c r="BO56" s="210">
        <v>0</v>
      </c>
      <c r="BP56" s="210">
        <v>0</v>
      </c>
      <c r="BQ56" s="211">
        <v>0</v>
      </c>
      <c r="BR56" s="211">
        <v>0</v>
      </c>
      <c r="BS56" s="211">
        <v>0</v>
      </c>
      <c r="BT56" s="212">
        <v>0</v>
      </c>
      <c r="BU56" s="212">
        <v>2286</v>
      </c>
      <c r="BV56" s="212">
        <v>0</v>
      </c>
      <c r="BW56" s="212">
        <v>0</v>
      </c>
      <c r="BX56" s="212">
        <v>0</v>
      </c>
      <c r="BY56" s="212">
        <v>0</v>
      </c>
      <c r="BZ56" s="212">
        <v>0</v>
      </c>
      <c r="CA56" s="212">
        <v>0</v>
      </c>
      <c r="CB56" s="212">
        <v>0</v>
      </c>
      <c r="CC56" s="224">
        <v>-94132.900000000009</v>
      </c>
      <c r="CD56" s="213"/>
      <c r="CE56" s="427">
        <v>89346.38</v>
      </c>
      <c r="CF56" s="427">
        <v>4786.5200000000004</v>
      </c>
      <c r="CG56" s="427">
        <v>0</v>
      </c>
      <c r="CH56" s="427">
        <v>0</v>
      </c>
      <c r="CI56" s="427">
        <v>0</v>
      </c>
      <c r="CJ56" s="427">
        <v>0</v>
      </c>
      <c r="CK56" s="427">
        <v>94132.900000000009</v>
      </c>
    </row>
    <row r="57" spans="1:89">
      <c r="A57" s="320">
        <v>619</v>
      </c>
      <c r="B57" s="320" t="s">
        <v>236</v>
      </c>
      <c r="C57" s="209">
        <v>-86162.68</v>
      </c>
      <c r="D57" s="209">
        <v>-12591.3</v>
      </c>
      <c r="E57" s="209">
        <v>0</v>
      </c>
      <c r="F57" s="209">
        <v>-13388.78</v>
      </c>
      <c r="G57" s="209">
        <v>0</v>
      </c>
      <c r="H57" s="209">
        <v>-21818.03</v>
      </c>
      <c r="I57" s="223">
        <v>-564860.66</v>
      </c>
      <c r="J57" s="223">
        <v>0</v>
      </c>
      <c r="K57" s="223">
        <v>-22969</v>
      </c>
      <c r="L57" s="223">
        <v>0</v>
      </c>
      <c r="M57" s="223">
        <v>-10605</v>
      </c>
      <c r="N57" s="223">
        <v>-28782.2</v>
      </c>
      <c r="O57" s="223">
        <v>0</v>
      </c>
      <c r="P57" s="223">
        <v>0</v>
      </c>
      <c r="Q57" s="223">
        <v>-13911.35</v>
      </c>
      <c r="R57" s="223">
        <v>-7395.1500000000005</v>
      </c>
      <c r="S57" s="223">
        <v>0</v>
      </c>
      <c r="T57" s="223">
        <v>0</v>
      </c>
      <c r="U57" s="223">
        <v>-4943.4099999999989</v>
      </c>
      <c r="V57" s="223">
        <v>-11363.63</v>
      </c>
      <c r="W57" s="223">
        <v>0</v>
      </c>
      <c r="X57" s="223">
        <v>-39264.310000000005</v>
      </c>
      <c r="Y57" s="223">
        <v>-4012.3400000000015</v>
      </c>
      <c r="Z57" s="223">
        <v>0</v>
      </c>
      <c r="AA57" s="223">
        <v>0</v>
      </c>
      <c r="AB57" s="223">
        <v>0</v>
      </c>
      <c r="AC57" s="223">
        <v>0</v>
      </c>
      <c r="AD57" s="210">
        <v>390059.45</v>
      </c>
      <c r="AE57" s="210">
        <v>0</v>
      </c>
      <c r="AF57" s="210">
        <v>65887.100000000006</v>
      </c>
      <c r="AG57" s="210">
        <v>0</v>
      </c>
      <c r="AH57" s="210">
        <v>29061.69</v>
      </c>
      <c r="AI57" s="210">
        <v>0</v>
      </c>
      <c r="AJ57" s="210">
        <v>15758.289999999999</v>
      </c>
      <c r="AK57" s="210">
        <v>1904</v>
      </c>
      <c r="AL57" s="210">
        <v>1364</v>
      </c>
      <c r="AM57" s="210">
        <v>1003</v>
      </c>
      <c r="AN57" s="210">
        <v>0</v>
      </c>
      <c r="AO57" s="210">
        <v>11494.509999999998</v>
      </c>
      <c r="AP57" s="210">
        <v>4016.3800000000006</v>
      </c>
      <c r="AQ57" s="210">
        <v>17774.149999999998</v>
      </c>
      <c r="AR57" s="210">
        <v>1477.4099999999999</v>
      </c>
      <c r="AS57" s="210">
        <v>9043.77</v>
      </c>
      <c r="AT57" s="210">
        <v>6736.5</v>
      </c>
      <c r="AU57" s="210">
        <v>1940.26</v>
      </c>
      <c r="AV57" s="210">
        <v>26398.089999999997</v>
      </c>
      <c r="AW57" s="308">
        <v>2900.4</v>
      </c>
      <c r="AX57" s="210">
        <v>0</v>
      </c>
      <c r="AY57" s="210">
        <v>0</v>
      </c>
      <c r="AZ57" s="210">
        <v>0</v>
      </c>
      <c r="BA57" s="210">
        <v>0</v>
      </c>
      <c r="BB57" s="210">
        <v>2949.44</v>
      </c>
      <c r="BC57" s="210">
        <v>0</v>
      </c>
      <c r="BD57" s="210">
        <v>2580</v>
      </c>
      <c r="BE57" s="210">
        <v>0</v>
      </c>
      <c r="BF57" s="210">
        <v>774.66000000000008</v>
      </c>
      <c r="BG57" s="210">
        <v>4318.3999999999996</v>
      </c>
      <c r="BH57" s="210">
        <v>0</v>
      </c>
      <c r="BI57" s="210">
        <v>24531.630000000012</v>
      </c>
      <c r="BJ57" s="210">
        <v>0</v>
      </c>
      <c r="BK57" s="210">
        <v>16613.5</v>
      </c>
      <c r="BL57" s="210">
        <v>20515.3</v>
      </c>
      <c r="BM57" s="210">
        <v>0</v>
      </c>
      <c r="BN57" s="210">
        <v>0</v>
      </c>
      <c r="BO57" s="210">
        <v>33109.259999999995</v>
      </c>
      <c r="BP57" s="210">
        <v>15440.38</v>
      </c>
      <c r="BQ57" s="211">
        <v>-4866.25</v>
      </c>
      <c r="BR57" s="211">
        <v>0</v>
      </c>
      <c r="BS57" s="211">
        <v>0</v>
      </c>
      <c r="BT57" s="212">
        <v>0</v>
      </c>
      <c r="BU57" s="212">
        <v>14931.12</v>
      </c>
      <c r="BV57" s="212">
        <v>0</v>
      </c>
      <c r="BW57" s="212">
        <v>0</v>
      </c>
      <c r="BX57" s="212">
        <v>0</v>
      </c>
      <c r="BY57" s="212">
        <v>0</v>
      </c>
      <c r="BZ57" s="212">
        <v>0</v>
      </c>
      <c r="CA57" s="212">
        <v>3269.3</v>
      </c>
      <c r="CB57" s="212">
        <v>0</v>
      </c>
      <c r="CC57" s="224">
        <v>-121082.09999999987</v>
      </c>
      <c r="CD57" s="213"/>
      <c r="CE57" s="427">
        <v>103038.98999999998</v>
      </c>
      <c r="CF57" s="427">
        <v>508.88999999999987</v>
      </c>
      <c r="CG57" s="427">
        <v>0</v>
      </c>
      <c r="CH57" s="427">
        <v>54.609999999998763</v>
      </c>
      <c r="CI57" s="427">
        <v>0</v>
      </c>
      <c r="CJ57" s="427">
        <v>17479.610000000008</v>
      </c>
      <c r="CK57" s="427">
        <v>121082.09999999998</v>
      </c>
    </row>
    <row r="58" spans="1:89">
      <c r="A58" s="320">
        <v>620</v>
      </c>
      <c r="B58" s="320" t="s">
        <v>246</v>
      </c>
      <c r="C58" s="209">
        <v>0</v>
      </c>
      <c r="D58" s="209">
        <v>-12267.4</v>
      </c>
      <c r="E58" s="209">
        <v>18991.82</v>
      </c>
      <c r="F58" s="209">
        <v>-14922.26</v>
      </c>
      <c r="G58" s="209">
        <v>0</v>
      </c>
      <c r="H58" s="209">
        <v>0</v>
      </c>
      <c r="I58" s="223">
        <v>-665164.94999999995</v>
      </c>
      <c r="J58" s="223">
        <v>0</v>
      </c>
      <c r="K58" s="223">
        <v>-111878</v>
      </c>
      <c r="L58" s="223">
        <v>0</v>
      </c>
      <c r="M58" s="223">
        <v>-25471.989999999998</v>
      </c>
      <c r="N58" s="223">
        <v>-55537</v>
      </c>
      <c r="O58" s="223">
        <v>-1956.35</v>
      </c>
      <c r="P58" s="223">
        <v>0</v>
      </c>
      <c r="Q58" s="223">
        <v>-6856.07</v>
      </c>
      <c r="R58" s="223">
        <v>0</v>
      </c>
      <c r="S58" s="223">
        <v>0</v>
      </c>
      <c r="T58" s="223">
        <v>-3261.3</v>
      </c>
      <c r="U58" s="223">
        <v>-1637.46</v>
      </c>
      <c r="V58" s="223">
        <v>0</v>
      </c>
      <c r="W58" s="223">
        <v>0</v>
      </c>
      <c r="X58" s="223">
        <v>0</v>
      </c>
      <c r="Y58" s="223">
        <v>0</v>
      </c>
      <c r="Z58" s="223">
        <v>0</v>
      </c>
      <c r="AA58" s="223">
        <v>0</v>
      </c>
      <c r="AB58" s="223">
        <v>0</v>
      </c>
      <c r="AC58" s="223">
        <v>0</v>
      </c>
      <c r="AD58" s="210">
        <v>566432.43000000005</v>
      </c>
      <c r="AE58" s="210">
        <v>36927.199999999997</v>
      </c>
      <c r="AF58" s="210">
        <v>231178.19000000003</v>
      </c>
      <c r="AG58" s="210">
        <v>1925.7499999999998</v>
      </c>
      <c r="AH58" s="210">
        <v>46670.450000000012</v>
      </c>
      <c r="AI58" s="210">
        <v>0</v>
      </c>
      <c r="AJ58" s="210">
        <v>16724.149999999998</v>
      </c>
      <c r="AK58" s="210">
        <v>2744.56</v>
      </c>
      <c r="AL58" s="210">
        <v>4534</v>
      </c>
      <c r="AM58" s="210">
        <v>8634.3700000000008</v>
      </c>
      <c r="AN58" s="210">
        <v>0</v>
      </c>
      <c r="AO58" s="210">
        <v>8022.7199999999993</v>
      </c>
      <c r="AP58" s="210">
        <v>5452.15</v>
      </c>
      <c r="AQ58" s="210">
        <v>27043.05</v>
      </c>
      <c r="AR58" s="210">
        <v>6845.9999999999973</v>
      </c>
      <c r="AS58" s="210">
        <v>13058.37</v>
      </c>
      <c r="AT58" s="210">
        <v>21332.25</v>
      </c>
      <c r="AU58" s="210">
        <v>2286.6</v>
      </c>
      <c r="AV58" s="210">
        <v>-279523.78999999998</v>
      </c>
      <c r="AW58" s="308">
        <v>0</v>
      </c>
      <c r="AX58" s="210">
        <v>3408.8499999999995</v>
      </c>
      <c r="AY58" s="210">
        <v>0</v>
      </c>
      <c r="AZ58" s="210">
        <v>3170.5</v>
      </c>
      <c r="BA58" s="210">
        <v>7775.3899999999994</v>
      </c>
      <c r="BB58" s="210">
        <v>455</v>
      </c>
      <c r="BC58" s="210">
        <v>314.04000000000002</v>
      </c>
      <c r="BD58" s="210">
        <v>4531</v>
      </c>
      <c r="BE58" s="210">
        <v>0</v>
      </c>
      <c r="BF58" s="210">
        <v>4104.7500000000009</v>
      </c>
      <c r="BG58" s="210">
        <v>5344.02</v>
      </c>
      <c r="BH58" s="210">
        <v>0</v>
      </c>
      <c r="BI58" s="210">
        <v>49823.05</v>
      </c>
      <c r="BJ58" s="210">
        <v>29661.870000000003</v>
      </c>
      <c r="BK58" s="210">
        <v>17610.060000000001</v>
      </c>
      <c r="BL58" s="210">
        <v>18756.48</v>
      </c>
      <c r="BM58" s="210">
        <v>0</v>
      </c>
      <c r="BN58" s="210">
        <v>0</v>
      </c>
      <c r="BO58" s="210">
        <v>0</v>
      </c>
      <c r="BP58" s="210">
        <v>0</v>
      </c>
      <c r="BQ58" s="211">
        <v>-22531.180000000004</v>
      </c>
      <c r="BR58" s="211">
        <v>0</v>
      </c>
      <c r="BS58" s="211">
        <v>0</v>
      </c>
      <c r="BT58" s="212">
        <v>0</v>
      </c>
      <c r="BU58" s="212">
        <v>20000</v>
      </c>
      <c r="BV58" s="212">
        <v>0</v>
      </c>
      <c r="BW58" s="212">
        <v>0</v>
      </c>
      <c r="BX58" s="212">
        <v>17658.2</v>
      </c>
      <c r="BY58" s="212">
        <v>0</v>
      </c>
      <c r="BZ58" s="212">
        <v>0</v>
      </c>
      <c r="CA58" s="212">
        <v>0</v>
      </c>
      <c r="CB58" s="212">
        <v>0</v>
      </c>
      <c r="CC58" s="224">
        <v>409.52000000046974</v>
      </c>
      <c r="CD58" s="213" t="s">
        <v>994</v>
      </c>
      <c r="CE58" s="427">
        <v>-205</v>
      </c>
      <c r="CF58" s="427">
        <v>0</v>
      </c>
      <c r="CG58" s="427">
        <v>0</v>
      </c>
      <c r="CH58" s="427">
        <v>-205</v>
      </c>
      <c r="CI58" s="427">
        <v>0</v>
      </c>
      <c r="CJ58" s="427">
        <v>0</v>
      </c>
      <c r="CK58" s="427">
        <v>-410</v>
      </c>
    </row>
    <row r="59" spans="1:89">
      <c r="A59" s="320">
        <v>633</v>
      </c>
      <c r="B59" s="320" t="s">
        <v>189</v>
      </c>
      <c r="C59" s="209">
        <v>-122424.21</v>
      </c>
      <c r="D59" s="209">
        <v>-38953.86</v>
      </c>
      <c r="E59" s="209">
        <v>0</v>
      </c>
      <c r="F59" s="209">
        <v>-16965.71</v>
      </c>
      <c r="G59" s="209">
        <v>0</v>
      </c>
      <c r="H59" s="209">
        <v>0</v>
      </c>
      <c r="I59" s="223">
        <v>-410237.55</v>
      </c>
      <c r="J59" s="223">
        <v>0</v>
      </c>
      <c r="K59" s="223">
        <v>-28061</v>
      </c>
      <c r="L59" s="223">
        <v>0</v>
      </c>
      <c r="M59" s="223">
        <v>-10605</v>
      </c>
      <c r="N59" s="223">
        <v>-21416</v>
      </c>
      <c r="O59" s="223">
        <v>0</v>
      </c>
      <c r="P59" s="223">
        <v>0</v>
      </c>
      <c r="Q59" s="223">
        <v>-14620.489999999998</v>
      </c>
      <c r="R59" s="223">
        <v>-1194.3899999999999</v>
      </c>
      <c r="S59" s="223">
        <v>0</v>
      </c>
      <c r="T59" s="223">
        <v>0</v>
      </c>
      <c r="U59" s="223">
        <v>-5746.42</v>
      </c>
      <c r="V59" s="223">
        <v>-11473.92</v>
      </c>
      <c r="W59" s="223">
        <v>0</v>
      </c>
      <c r="X59" s="223">
        <v>0</v>
      </c>
      <c r="Y59" s="223">
        <v>0</v>
      </c>
      <c r="Z59" s="223">
        <v>0</v>
      </c>
      <c r="AA59" s="223">
        <v>0</v>
      </c>
      <c r="AB59" s="223">
        <v>0</v>
      </c>
      <c r="AC59" s="223">
        <v>0</v>
      </c>
      <c r="AD59" s="210">
        <v>288319.02999999997</v>
      </c>
      <c r="AE59" s="210">
        <v>4201.13</v>
      </c>
      <c r="AF59" s="210">
        <v>85660.06</v>
      </c>
      <c r="AG59" s="210">
        <v>0</v>
      </c>
      <c r="AH59" s="210">
        <v>31228.87</v>
      </c>
      <c r="AI59" s="210">
        <v>0</v>
      </c>
      <c r="AJ59" s="210">
        <v>27304.980000000007</v>
      </c>
      <c r="AK59" s="210">
        <v>1540</v>
      </c>
      <c r="AL59" s="210">
        <v>1773.5</v>
      </c>
      <c r="AM59" s="210">
        <v>1949.1999999999998</v>
      </c>
      <c r="AN59" s="210">
        <v>0</v>
      </c>
      <c r="AO59" s="210">
        <v>4938.6100000000006</v>
      </c>
      <c r="AP59" s="210">
        <v>0</v>
      </c>
      <c r="AQ59" s="210">
        <v>8140.7799999999988</v>
      </c>
      <c r="AR59" s="210">
        <v>982.2399999999999</v>
      </c>
      <c r="AS59" s="210">
        <v>5455.0499999999993</v>
      </c>
      <c r="AT59" s="210">
        <v>4191.6000000000004</v>
      </c>
      <c r="AU59" s="210">
        <v>2024.4999999999998</v>
      </c>
      <c r="AV59" s="210">
        <v>24189.83</v>
      </c>
      <c r="AW59" s="308">
        <v>0</v>
      </c>
      <c r="AX59" s="210">
        <v>1669</v>
      </c>
      <c r="AY59" s="210">
        <v>0</v>
      </c>
      <c r="AZ59" s="210">
        <v>0</v>
      </c>
      <c r="BA59" s="210">
        <v>0</v>
      </c>
      <c r="BB59" s="210">
        <v>20</v>
      </c>
      <c r="BC59" s="210">
        <v>139.52000000000001</v>
      </c>
      <c r="BD59" s="210">
        <v>790</v>
      </c>
      <c r="BE59" s="210">
        <v>0</v>
      </c>
      <c r="BF59" s="210">
        <v>1135.3799999999999</v>
      </c>
      <c r="BG59" s="210">
        <v>2806.96</v>
      </c>
      <c r="BH59" s="210">
        <v>0</v>
      </c>
      <c r="BI59" s="210">
        <v>8700.9600000000009</v>
      </c>
      <c r="BJ59" s="210">
        <v>0</v>
      </c>
      <c r="BK59" s="210">
        <v>8765.01</v>
      </c>
      <c r="BL59" s="210">
        <v>11027.830000000002</v>
      </c>
      <c r="BM59" s="210">
        <v>0</v>
      </c>
      <c r="BN59" s="210">
        <v>0</v>
      </c>
      <c r="BO59" s="210">
        <v>0</v>
      </c>
      <c r="BP59" s="210">
        <v>0</v>
      </c>
      <c r="BQ59" s="211">
        <v>-4551.25</v>
      </c>
      <c r="BR59" s="211">
        <v>0</v>
      </c>
      <c r="BS59" s="211">
        <v>0</v>
      </c>
      <c r="BT59" s="212">
        <v>0</v>
      </c>
      <c r="BU59" s="212">
        <v>-2482.5</v>
      </c>
      <c r="BV59" s="212">
        <v>0</v>
      </c>
      <c r="BW59" s="212">
        <v>0</v>
      </c>
      <c r="BX59" s="212">
        <v>0</v>
      </c>
      <c r="BY59" s="212">
        <v>0</v>
      </c>
      <c r="BZ59" s="212">
        <v>0</v>
      </c>
      <c r="CA59" s="212">
        <v>5224.7</v>
      </c>
      <c r="CB59" s="212">
        <v>0</v>
      </c>
      <c r="CC59" s="224">
        <v>-156553.56000000006</v>
      </c>
      <c r="CD59" s="213"/>
      <c r="CE59" s="427">
        <v>112715.66999999998</v>
      </c>
      <c r="CF59" s="427">
        <v>25063.13</v>
      </c>
      <c r="CG59" s="427">
        <v>0</v>
      </c>
      <c r="CH59" s="427">
        <v>18774.759999999998</v>
      </c>
      <c r="CI59" s="427">
        <v>0</v>
      </c>
      <c r="CJ59" s="427">
        <v>0</v>
      </c>
      <c r="CK59" s="427">
        <v>156553.56</v>
      </c>
    </row>
    <row r="60" spans="1:89">
      <c r="A60" s="320">
        <v>635</v>
      </c>
      <c r="B60" s="320" t="s">
        <v>215</v>
      </c>
      <c r="C60" s="209">
        <v>-83793.53</v>
      </c>
      <c r="D60" s="209">
        <v>-4264.6499999999996</v>
      </c>
      <c r="E60" s="209">
        <v>0</v>
      </c>
      <c r="F60" s="209">
        <v>-3613.19</v>
      </c>
      <c r="G60" s="209">
        <v>0</v>
      </c>
      <c r="H60" s="209">
        <v>0</v>
      </c>
      <c r="I60" s="223">
        <v>-787651.97</v>
      </c>
      <c r="J60" s="223">
        <v>0</v>
      </c>
      <c r="K60" s="223">
        <v>-33433</v>
      </c>
      <c r="L60" s="223">
        <v>0</v>
      </c>
      <c r="M60" s="223">
        <v>-10955</v>
      </c>
      <c r="N60" s="223">
        <v>-38489</v>
      </c>
      <c r="O60" s="223">
        <v>0</v>
      </c>
      <c r="P60" s="223">
        <v>0</v>
      </c>
      <c r="Q60" s="223">
        <v>-4005.3</v>
      </c>
      <c r="R60" s="223">
        <v>106.17999999999999</v>
      </c>
      <c r="S60" s="223">
        <v>0</v>
      </c>
      <c r="T60" s="223">
        <v>-3015.5</v>
      </c>
      <c r="U60" s="223">
        <v>-8515.8300000000017</v>
      </c>
      <c r="V60" s="223">
        <v>-4178.03</v>
      </c>
      <c r="W60" s="223">
        <v>0</v>
      </c>
      <c r="X60" s="223">
        <v>0</v>
      </c>
      <c r="Y60" s="223">
        <v>0</v>
      </c>
      <c r="Z60" s="223">
        <v>0</v>
      </c>
      <c r="AA60" s="223">
        <v>0</v>
      </c>
      <c r="AB60" s="223">
        <v>0</v>
      </c>
      <c r="AC60" s="223">
        <v>0</v>
      </c>
      <c r="AD60" s="210">
        <v>483189.31</v>
      </c>
      <c r="AE60" s="210">
        <v>14812.01</v>
      </c>
      <c r="AF60" s="210">
        <v>130496.11999999998</v>
      </c>
      <c r="AG60" s="210">
        <v>17882.200000000004</v>
      </c>
      <c r="AH60" s="210">
        <v>47076.24</v>
      </c>
      <c r="AI60" s="210">
        <v>0</v>
      </c>
      <c r="AJ60" s="210">
        <v>15371.460000000001</v>
      </c>
      <c r="AK60" s="210">
        <v>2524</v>
      </c>
      <c r="AL60" s="210">
        <v>4843.59</v>
      </c>
      <c r="AM60" s="210">
        <v>22561.9</v>
      </c>
      <c r="AN60" s="210">
        <v>204.9</v>
      </c>
      <c r="AO60" s="210">
        <v>16044.22</v>
      </c>
      <c r="AP60" s="210">
        <v>1451.3500000000001</v>
      </c>
      <c r="AQ60" s="210">
        <v>1439.4499999999998</v>
      </c>
      <c r="AR60" s="210">
        <v>1175.9199999999998</v>
      </c>
      <c r="AS60" s="210">
        <v>13136.96</v>
      </c>
      <c r="AT60" s="210">
        <v>14190.31</v>
      </c>
      <c r="AU60" s="210">
        <v>20412.420000000002</v>
      </c>
      <c r="AV60" s="210">
        <v>46066.95</v>
      </c>
      <c r="AW60" s="308">
        <v>0</v>
      </c>
      <c r="AX60" s="210">
        <v>990.4000000000002</v>
      </c>
      <c r="AY60" s="210">
        <v>0</v>
      </c>
      <c r="AZ60" s="210">
        <v>513.28</v>
      </c>
      <c r="BA60" s="210">
        <v>4872.57</v>
      </c>
      <c r="BB60" s="210">
        <v>790</v>
      </c>
      <c r="BC60" s="210">
        <v>133.62</v>
      </c>
      <c r="BD60" s="210">
        <v>9214.5</v>
      </c>
      <c r="BE60" s="210">
        <v>0</v>
      </c>
      <c r="BF60" s="210">
        <v>3500.9999999999995</v>
      </c>
      <c r="BG60" s="210">
        <v>7449.24</v>
      </c>
      <c r="BH60" s="210">
        <v>0</v>
      </c>
      <c r="BI60" s="210">
        <v>27319.200000000004</v>
      </c>
      <c r="BJ60" s="210">
        <v>1632.78</v>
      </c>
      <c r="BK60" s="210">
        <v>25137.41</v>
      </c>
      <c r="BL60" s="210">
        <v>20292.700000000004</v>
      </c>
      <c r="BM60" s="210">
        <v>0</v>
      </c>
      <c r="BN60" s="210">
        <v>0</v>
      </c>
      <c r="BO60" s="210">
        <v>0</v>
      </c>
      <c r="BP60" s="210">
        <v>0</v>
      </c>
      <c r="BQ60" s="211">
        <v>-5586.25</v>
      </c>
      <c r="BR60" s="211">
        <v>0</v>
      </c>
      <c r="BS60" s="211">
        <v>0</v>
      </c>
      <c r="BT60" s="212">
        <v>0</v>
      </c>
      <c r="BU60" s="212">
        <v>-5590.35</v>
      </c>
      <c r="BV60" s="212">
        <v>0</v>
      </c>
      <c r="BW60" s="212">
        <v>0</v>
      </c>
      <c r="BX60" s="212">
        <v>0</v>
      </c>
      <c r="BY60" s="212">
        <v>0</v>
      </c>
      <c r="BZ60" s="212">
        <v>0</v>
      </c>
      <c r="CA60" s="212">
        <v>1066</v>
      </c>
      <c r="CB60" s="212">
        <v>0</v>
      </c>
      <c r="CC60" s="224">
        <v>-37193.410000000113</v>
      </c>
      <c r="CD60" s="213"/>
      <c r="CE60" s="427">
        <v>18507.839999999938</v>
      </c>
      <c r="CF60" s="427">
        <v>4961.7799999999988</v>
      </c>
      <c r="CG60" s="427">
        <v>0</v>
      </c>
      <c r="CH60" s="427">
        <v>13723.79</v>
      </c>
      <c r="CI60" s="427">
        <v>0</v>
      </c>
      <c r="CJ60" s="427">
        <v>0</v>
      </c>
      <c r="CK60" s="427">
        <v>37193.409999999938</v>
      </c>
    </row>
    <row r="61" spans="1:89">
      <c r="A61" s="320">
        <v>640</v>
      </c>
      <c r="B61" s="320" t="s">
        <v>185</v>
      </c>
      <c r="C61" s="209">
        <v>-115357.34</v>
      </c>
      <c r="D61" s="209">
        <v>-5087.55</v>
      </c>
      <c r="E61" s="209">
        <v>0</v>
      </c>
      <c r="F61" s="209">
        <v>-1859.25</v>
      </c>
      <c r="G61" s="209">
        <v>0</v>
      </c>
      <c r="H61" s="209">
        <v>0</v>
      </c>
      <c r="I61" s="223">
        <v>-829080.08</v>
      </c>
      <c r="J61" s="223">
        <v>0</v>
      </c>
      <c r="K61" s="223">
        <v>-17106</v>
      </c>
      <c r="L61" s="223">
        <v>0</v>
      </c>
      <c r="M61" s="223">
        <v>-48795</v>
      </c>
      <c r="N61" s="223">
        <v>-44086</v>
      </c>
      <c r="O61" s="223">
        <v>0</v>
      </c>
      <c r="P61" s="223">
        <v>0</v>
      </c>
      <c r="Q61" s="223">
        <v>-49214.810000000005</v>
      </c>
      <c r="R61" s="223">
        <v>124.36999999999999</v>
      </c>
      <c r="S61" s="223">
        <v>0</v>
      </c>
      <c r="T61" s="223">
        <v>0</v>
      </c>
      <c r="U61" s="223">
        <v>-17741.39</v>
      </c>
      <c r="V61" s="223">
        <v>-1446.0900000000001</v>
      </c>
      <c r="W61" s="223">
        <v>0</v>
      </c>
      <c r="X61" s="223">
        <v>0</v>
      </c>
      <c r="Y61" s="223">
        <v>0</v>
      </c>
      <c r="Z61" s="223">
        <v>0</v>
      </c>
      <c r="AA61" s="223">
        <v>0</v>
      </c>
      <c r="AB61" s="223">
        <v>0</v>
      </c>
      <c r="AC61" s="223">
        <v>0</v>
      </c>
      <c r="AD61" s="210">
        <v>551058.99</v>
      </c>
      <c r="AE61" s="210">
        <v>6165.4000000000005</v>
      </c>
      <c r="AF61" s="210">
        <v>144104.44</v>
      </c>
      <c r="AG61" s="210">
        <v>21426.2</v>
      </c>
      <c r="AH61" s="210">
        <v>45433.26</v>
      </c>
      <c r="AI61" s="210">
        <v>0</v>
      </c>
      <c r="AJ61" s="210">
        <v>19245.899999999998</v>
      </c>
      <c r="AK61" s="210">
        <v>3165.61</v>
      </c>
      <c r="AL61" s="210">
        <v>4212.7</v>
      </c>
      <c r="AM61" s="210">
        <v>423.95</v>
      </c>
      <c r="AN61" s="210">
        <v>0</v>
      </c>
      <c r="AO61" s="210">
        <v>14122.300000000001</v>
      </c>
      <c r="AP61" s="210">
        <v>3920.8999999999983</v>
      </c>
      <c r="AQ61" s="210">
        <v>2225.85</v>
      </c>
      <c r="AR61" s="210">
        <v>1681.1200000000001</v>
      </c>
      <c r="AS61" s="210">
        <v>9112.0399999999991</v>
      </c>
      <c r="AT61" s="210">
        <v>14221.5</v>
      </c>
      <c r="AU61" s="210">
        <v>3218.1900000000005</v>
      </c>
      <c r="AV61" s="210">
        <v>53853.049999999988</v>
      </c>
      <c r="AW61" s="308">
        <v>0</v>
      </c>
      <c r="AX61" s="210">
        <v>3395.9199999999992</v>
      </c>
      <c r="AY61" s="210">
        <v>0</v>
      </c>
      <c r="AZ61" s="210">
        <v>767.42000000000007</v>
      </c>
      <c r="BA61" s="210">
        <v>3739.6499999999996</v>
      </c>
      <c r="BB61" s="210">
        <v>2002</v>
      </c>
      <c r="BC61" s="210">
        <v>102</v>
      </c>
      <c r="BD61" s="210">
        <v>4441.5</v>
      </c>
      <c r="BE61" s="210">
        <v>0</v>
      </c>
      <c r="BF61" s="210">
        <v>5715.5</v>
      </c>
      <c r="BG61" s="210">
        <v>7503.22</v>
      </c>
      <c r="BH61" s="210">
        <v>0</v>
      </c>
      <c r="BI61" s="210">
        <v>43956.020000000004</v>
      </c>
      <c r="BJ61" s="210">
        <v>0</v>
      </c>
      <c r="BK61" s="210">
        <v>12150</v>
      </c>
      <c r="BL61" s="210">
        <v>14368.670000000002</v>
      </c>
      <c r="BM61" s="210">
        <v>0</v>
      </c>
      <c r="BN61" s="210">
        <v>0</v>
      </c>
      <c r="BO61" s="210">
        <v>0</v>
      </c>
      <c r="BP61" s="210">
        <v>0</v>
      </c>
      <c r="BQ61" s="211">
        <v>-5552.5</v>
      </c>
      <c r="BR61" s="211">
        <v>0</v>
      </c>
      <c r="BS61" s="211">
        <v>0</v>
      </c>
      <c r="BT61" s="212">
        <v>0</v>
      </c>
      <c r="BU61" s="212">
        <v>267</v>
      </c>
      <c r="BV61" s="212">
        <v>0</v>
      </c>
      <c r="BW61" s="212">
        <v>0</v>
      </c>
      <c r="BX61" s="212">
        <v>0</v>
      </c>
      <c r="BY61" s="212">
        <v>0</v>
      </c>
      <c r="BZ61" s="212">
        <v>0</v>
      </c>
      <c r="CA61" s="212">
        <v>7145</v>
      </c>
      <c r="CB61" s="212">
        <v>0</v>
      </c>
      <c r="CC61" s="224">
        <v>-132056.33999999985</v>
      </c>
      <c r="CD61" s="213"/>
      <c r="CE61" s="427">
        <v>128964.16999999997</v>
      </c>
      <c r="CF61" s="427">
        <v>3092.42</v>
      </c>
      <c r="CG61" s="427">
        <v>0</v>
      </c>
      <c r="CH61" s="427">
        <v>-0.25</v>
      </c>
      <c r="CI61" s="427">
        <v>0</v>
      </c>
      <c r="CJ61" s="427">
        <v>0</v>
      </c>
      <c r="CK61" s="427">
        <v>132056.33999999997</v>
      </c>
    </row>
    <row r="62" spans="1:89">
      <c r="A62" s="320">
        <v>656</v>
      </c>
      <c r="B62" s="320" t="s">
        <v>385</v>
      </c>
      <c r="C62" s="209">
        <v>-139401.19</v>
      </c>
      <c r="D62" s="209">
        <v>-12288.95</v>
      </c>
      <c r="E62" s="209">
        <v>0</v>
      </c>
      <c r="F62" s="209">
        <v>-6762.83</v>
      </c>
      <c r="G62" s="209">
        <v>0</v>
      </c>
      <c r="H62" s="209">
        <v>0</v>
      </c>
      <c r="I62" s="223">
        <v>-2208776.81</v>
      </c>
      <c r="J62" s="223">
        <v>0</v>
      </c>
      <c r="K62" s="223">
        <v>-112126</v>
      </c>
      <c r="L62" s="223">
        <v>0</v>
      </c>
      <c r="M62" s="223">
        <v>-104655</v>
      </c>
      <c r="N62" s="223">
        <v>-77150.929999999993</v>
      </c>
      <c r="O62" s="223">
        <v>0</v>
      </c>
      <c r="P62" s="223">
        <v>-9487.5</v>
      </c>
      <c r="Q62" s="223">
        <v>-26832.36</v>
      </c>
      <c r="R62" s="223">
        <v>117.56</v>
      </c>
      <c r="S62" s="223">
        <v>-9249.75</v>
      </c>
      <c r="T62" s="223">
        <v>-3570</v>
      </c>
      <c r="U62" s="223">
        <v>-26597.809999999994</v>
      </c>
      <c r="V62" s="223">
        <v>-1327.1299999999997</v>
      </c>
      <c r="W62" s="223">
        <v>0</v>
      </c>
      <c r="X62" s="223">
        <v>0</v>
      </c>
      <c r="Y62" s="223">
        <v>0</v>
      </c>
      <c r="Z62" s="223">
        <v>0</v>
      </c>
      <c r="AA62" s="223">
        <v>0</v>
      </c>
      <c r="AB62" s="223">
        <v>0</v>
      </c>
      <c r="AC62" s="223">
        <v>0</v>
      </c>
      <c r="AD62" s="210">
        <v>1321574.8799999999</v>
      </c>
      <c r="AE62" s="210">
        <v>7498.7800000000007</v>
      </c>
      <c r="AF62" s="210">
        <v>503413.35</v>
      </c>
      <c r="AG62" s="210">
        <v>69442.97</v>
      </c>
      <c r="AH62" s="210">
        <v>88376.44</v>
      </c>
      <c r="AI62" s="210">
        <v>0</v>
      </c>
      <c r="AJ62" s="210">
        <v>54625.01</v>
      </c>
      <c r="AK62" s="210">
        <v>7430.33</v>
      </c>
      <c r="AL62" s="210">
        <v>6870.63</v>
      </c>
      <c r="AM62" s="210">
        <v>29213.58</v>
      </c>
      <c r="AN62" s="210">
        <v>0</v>
      </c>
      <c r="AO62" s="210">
        <v>17116.86</v>
      </c>
      <c r="AP62" s="210">
        <v>10351.48</v>
      </c>
      <c r="AQ62" s="210">
        <v>5337.7899999999991</v>
      </c>
      <c r="AR62" s="210">
        <v>7520.85</v>
      </c>
      <c r="AS62" s="210">
        <v>30974.92</v>
      </c>
      <c r="AT62" s="210">
        <v>68482.81</v>
      </c>
      <c r="AU62" s="210">
        <v>5771.6099999999988</v>
      </c>
      <c r="AV62" s="210">
        <v>81482.880000000019</v>
      </c>
      <c r="AW62" s="308">
        <v>0</v>
      </c>
      <c r="AX62" s="210">
        <v>13719.41</v>
      </c>
      <c r="AY62" s="210">
        <v>0</v>
      </c>
      <c r="AZ62" s="210">
        <v>665</v>
      </c>
      <c r="BA62" s="210">
        <v>0</v>
      </c>
      <c r="BB62" s="210">
        <v>0</v>
      </c>
      <c r="BC62" s="210">
        <v>0</v>
      </c>
      <c r="BD62" s="210">
        <v>9275</v>
      </c>
      <c r="BE62" s="210">
        <v>0</v>
      </c>
      <c r="BF62" s="210">
        <v>7935.0000000000009</v>
      </c>
      <c r="BG62" s="210">
        <v>22671.599999999999</v>
      </c>
      <c r="BH62" s="210">
        <v>0</v>
      </c>
      <c r="BI62" s="210">
        <v>90004.06</v>
      </c>
      <c r="BJ62" s="210">
        <v>25407.89</v>
      </c>
      <c r="BK62" s="210">
        <v>2941.4</v>
      </c>
      <c r="BL62" s="210">
        <v>30919.210000000003</v>
      </c>
      <c r="BM62" s="210">
        <v>0</v>
      </c>
      <c r="BN62" s="210">
        <v>0</v>
      </c>
      <c r="BO62" s="210">
        <v>0</v>
      </c>
      <c r="BP62" s="210">
        <v>0</v>
      </c>
      <c r="BQ62" s="211">
        <v>-8753.1299999999992</v>
      </c>
      <c r="BR62" s="211">
        <v>0</v>
      </c>
      <c r="BS62" s="211">
        <v>0</v>
      </c>
      <c r="BT62" s="212">
        <v>0</v>
      </c>
      <c r="BU62" s="212">
        <v>0</v>
      </c>
      <c r="BV62" s="212">
        <v>0</v>
      </c>
      <c r="BW62" s="212">
        <v>0</v>
      </c>
      <c r="BX62" s="212">
        <v>0</v>
      </c>
      <c r="BY62" s="212">
        <v>0</v>
      </c>
      <c r="BZ62" s="212">
        <v>0</v>
      </c>
      <c r="CA62" s="212">
        <v>0</v>
      </c>
      <c r="CB62" s="212">
        <v>0</v>
      </c>
      <c r="CC62" s="224">
        <v>-227838.09000000035</v>
      </c>
      <c r="CD62" s="213"/>
      <c r="CE62" s="427">
        <v>200061.56000000023</v>
      </c>
      <c r="CF62" s="427">
        <v>12260.57</v>
      </c>
      <c r="CG62" s="427">
        <v>0</v>
      </c>
      <c r="CH62" s="427">
        <v>15515.96</v>
      </c>
      <c r="CI62" s="427">
        <v>0</v>
      </c>
      <c r="CJ62" s="427">
        <v>0</v>
      </c>
      <c r="CK62" s="427">
        <v>227838.09000000023</v>
      </c>
    </row>
    <row r="63" spans="1:89">
      <c r="A63" s="320">
        <v>657</v>
      </c>
      <c r="B63" s="320" t="s">
        <v>386</v>
      </c>
      <c r="C63" s="209">
        <v>-109689.47</v>
      </c>
      <c r="D63" s="209">
        <v>-12157.3</v>
      </c>
      <c r="E63" s="209">
        <v>0</v>
      </c>
      <c r="F63" s="209">
        <v>-7321.07</v>
      </c>
      <c r="G63" s="209">
        <v>0</v>
      </c>
      <c r="H63" s="209">
        <v>-18167.82</v>
      </c>
      <c r="I63" s="223">
        <v>-1430408.6300000001</v>
      </c>
      <c r="J63" s="223">
        <v>0</v>
      </c>
      <c r="K63" s="223">
        <v>-187337</v>
      </c>
      <c r="L63" s="223">
        <v>0</v>
      </c>
      <c r="M63" s="223">
        <v>-53660</v>
      </c>
      <c r="N63" s="223">
        <v>-60349</v>
      </c>
      <c r="O63" s="223">
        <v>-63917.45</v>
      </c>
      <c r="P63" s="223">
        <v>-3248.25</v>
      </c>
      <c r="Q63" s="223">
        <v>-51680.619999999974</v>
      </c>
      <c r="R63" s="223">
        <v>10605.939999999999</v>
      </c>
      <c r="S63" s="223">
        <v>-4250</v>
      </c>
      <c r="T63" s="223">
        <v>-1672</v>
      </c>
      <c r="U63" s="223">
        <v>-41153.29000000003</v>
      </c>
      <c r="V63" s="223">
        <v>-15684.4</v>
      </c>
      <c r="W63" s="223">
        <v>0</v>
      </c>
      <c r="X63" s="223">
        <v>-106797.69</v>
      </c>
      <c r="Y63" s="223">
        <v>-4275.1900000000005</v>
      </c>
      <c r="Z63" s="223">
        <v>0</v>
      </c>
      <c r="AA63" s="223">
        <v>0</v>
      </c>
      <c r="AB63" s="223">
        <v>0</v>
      </c>
      <c r="AC63" s="223">
        <v>0</v>
      </c>
      <c r="AD63" s="210">
        <v>834118.29</v>
      </c>
      <c r="AE63" s="210">
        <v>7705.15</v>
      </c>
      <c r="AF63" s="210">
        <v>324076.47999999992</v>
      </c>
      <c r="AG63" s="210">
        <v>9738.7699999999986</v>
      </c>
      <c r="AH63" s="210">
        <v>96844.990000000034</v>
      </c>
      <c r="AI63" s="210">
        <v>0.13000000000002077</v>
      </c>
      <c r="AJ63" s="210">
        <v>94115.03</v>
      </c>
      <c r="AK63" s="210">
        <v>5606.18</v>
      </c>
      <c r="AL63" s="210">
        <v>14263.95</v>
      </c>
      <c r="AM63" s="210">
        <v>14296.800000000001</v>
      </c>
      <c r="AN63" s="210">
        <v>0</v>
      </c>
      <c r="AO63" s="210">
        <v>29651.040000000001</v>
      </c>
      <c r="AP63" s="210">
        <v>7634.5299999999988</v>
      </c>
      <c r="AQ63" s="210">
        <v>50562.220000000008</v>
      </c>
      <c r="AR63" s="210">
        <v>3913.8999999999996</v>
      </c>
      <c r="AS63" s="210">
        <v>21937.559999999994</v>
      </c>
      <c r="AT63" s="210">
        <v>54721.25</v>
      </c>
      <c r="AU63" s="210">
        <v>13195.669999999998</v>
      </c>
      <c r="AV63" s="210">
        <v>90412.320000000036</v>
      </c>
      <c r="AW63" s="308">
        <v>0</v>
      </c>
      <c r="AX63" s="210">
        <v>4241.96</v>
      </c>
      <c r="AY63" s="210">
        <v>0</v>
      </c>
      <c r="AZ63" s="210">
        <v>12457.7</v>
      </c>
      <c r="BA63" s="210">
        <v>9475.8499999999985</v>
      </c>
      <c r="BB63" s="210">
        <v>564.42000000000007</v>
      </c>
      <c r="BC63" s="210">
        <v>0</v>
      </c>
      <c r="BD63" s="210">
        <v>6917</v>
      </c>
      <c r="BE63" s="210">
        <v>0</v>
      </c>
      <c r="BF63" s="210">
        <v>8518.16</v>
      </c>
      <c r="BG63" s="210">
        <v>14099.59</v>
      </c>
      <c r="BH63" s="210">
        <v>0</v>
      </c>
      <c r="BI63" s="210">
        <v>59134.01</v>
      </c>
      <c r="BJ63" s="210">
        <v>38712.15</v>
      </c>
      <c r="BK63" s="210">
        <v>36142.339999999997</v>
      </c>
      <c r="BL63" s="210">
        <v>28708.609999999986</v>
      </c>
      <c r="BM63" s="210">
        <v>0</v>
      </c>
      <c r="BN63" s="210">
        <v>0</v>
      </c>
      <c r="BO63" s="210">
        <v>83119.11</v>
      </c>
      <c r="BP63" s="210">
        <v>1923.6899999999998</v>
      </c>
      <c r="BQ63" s="211">
        <v>-6756.25</v>
      </c>
      <c r="BR63" s="211">
        <v>0</v>
      </c>
      <c r="BS63" s="211">
        <v>0</v>
      </c>
      <c r="BT63" s="212">
        <v>0</v>
      </c>
      <c r="BU63" s="212">
        <v>3821</v>
      </c>
      <c r="BV63" s="212">
        <v>0</v>
      </c>
      <c r="BW63" s="212">
        <v>0</v>
      </c>
      <c r="BX63" s="212">
        <v>0</v>
      </c>
      <c r="BY63" s="212">
        <v>0</v>
      </c>
      <c r="BZ63" s="212">
        <v>0</v>
      </c>
      <c r="CA63" s="212">
        <v>0</v>
      </c>
      <c r="CB63" s="212">
        <v>950</v>
      </c>
      <c r="CC63" s="224">
        <v>-186339.64000000007</v>
      </c>
      <c r="CD63" s="213"/>
      <c r="CE63" s="427">
        <v>162130.73999999973</v>
      </c>
      <c r="CF63" s="427">
        <v>0</v>
      </c>
      <c r="CG63" s="427">
        <v>0</v>
      </c>
      <c r="CH63" s="427">
        <v>9306.32</v>
      </c>
      <c r="CI63" s="427">
        <v>0</v>
      </c>
      <c r="CJ63" s="427">
        <v>14902.580000000016</v>
      </c>
      <c r="CK63" s="427">
        <v>186339.63999999975</v>
      </c>
    </row>
    <row r="64" spans="1:89">
      <c r="A64" s="320">
        <v>665</v>
      </c>
      <c r="B64" s="320" t="s">
        <v>235</v>
      </c>
      <c r="C64" s="209">
        <v>-210948.19</v>
      </c>
      <c r="D64" s="209">
        <v>0</v>
      </c>
      <c r="E64" s="209">
        <v>0</v>
      </c>
      <c r="F64" s="209">
        <v>-11897.17</v>
      </c>
      <c r="G64" s="209">
        <v>0</v>
      </c>
      <c r="H64" s="209">
        <v>0</v>
      </c>
      <c r="I64" s="223">
        <v>-663432.94999999995</v>
      </c>
      <c r="J64" s="223">
        <v>0</v>
      </c>
      <c r="K64" s="223">
        <v>-28495</v>
      </c>
      <c r="L64" s="223">
        <v>0</v>
      </c>
      <c r="M64" s="223">
        <v>-14750</v>
      </c>
      <c r="N64" s="223">
        <v>-34858</v>
      </c>
      <c r="O64" s="223">
        <v>-560</v>
      </c>
      <c r="P64" s="223">
        <v>0</v>
      </c>
      <c r="Q64" s="223">
        <v>-17283.919999999998</v>
      </c>
      <c r="R64" s="223">
        <v>-395.99</v>
      </c>
      <c r="S64" s="223">
        <v>0</v>
      </c>
      <c r="T64" s="223">
        <v>0</v>
      </c>
      <c r="U64" s="223">
        <v>-4960.5</v>
      </c>
      <c r="V64" s="223">
        <v>0</v>
      </c>
      <c r="W64" s="223">
        <v>0</v>
      </c>
      <c r="X64" s="223">
        <v>0</v>
      </c>
      <c r="Y64" s="223">
        <v>0</v>
      </c>
      <c r="Z64" s="223">
        <v>0</v>
      </c>
      <c r="AA64" s="223">
        <v>0</v>
      </c>
      <c r="AB64" s="223">
        <v>0</v>
      </c>
      <c r="AC64" s="223">
        <v>0</v>
      </c>
      <c r="AD64" s="210">
        <v>370878.96</v>
      </c>
      <c r="AE64" s="210">
        <v>0</v>
      </c>
      <c r="AF64" s="210">
        <v>173783.46999999997</v>
      </c>
      <c r="AG64" s="210">
        <v>0</v>
      </c>
      <c r="AH64" s="210">
        <v>46194.28</v>
      </c>
      <c r="AI64" s="210">
        <v>0</v>
      </c>
      <c r="AJ64" s="210">
        <v>20057.680000000004</v>
      </c>
      <c r="AK64" s="210">
        <v>2190</v>
      </c>
      <c r="AL64" s="210">
        <v>6679.96</v>
      </c>
      <c r="AM64" s="210">
        <v>317.2</v>
      </c>
      <c r="AN64" s="210">
        <v>0</v>
      </c>
      <c r="AO64" s="210">
        <v>5073.3999999999996</v>
      </c>
      <c r="AP64" s="210">
        <v>2221.19</v>
      </c>
      <c r="AQ64" s="210">
        <v>17903.940000000002</v>
      </c>
      <c r="AR64" s="210">
        <v>2023.6999999999998</v>
      </c>
      <c r="AS64" s="210">
        <v>9100.4599999999991</v>
      </c>
      <c r="AT64" s="210">
        <v>3592.8</v>
      </c>
      <c r="AU64" s="210">
        <v>3738.8599999999997</v>
      </c>
      <c r="AV64" s="210">
        <v>19462.149999999998</v>
      </c>
      <c r="AW64" s="308">
        <v>0</v>
      </c>
      <c r="AX64" s="210">
        <v>2545</v>
      </c>
      <c r="AY64" s="210">
        <v>0</v>
      </c>
      <c r="AZ64" s="210">
        <v>2340.4</v>
      </c>
      <c r="BA64" s="210">
        <v>4616</v>
      </c>
      <c r="BB64" s="210">
        <v>0</v>
      </c>
      <c r="BC64" s="210">
        <v>0</v>
      </c>
      <c r="BD64" s="210">
        <v>4194.1100000000006</v>
      </c>
      <c r="BE64" s="210">
        <v>0</v>
      </c>
      <c r="BF64" s="210">
        <v>5463.6399999999994</v>
      </c>
      <c r="BG64" s="210">
        <v>5613.92</v>
      </c>
      <c r="BH64" s="210">
        <v>0</v>
      </c>
      <c r="BI64" s="210">
        <v>24410.26</v>
      </c>
      <c r="BJ64" s="210">
        <v>1359.7</v>
      </c>
      <c r="BK64" s="210">
        <v>21714.26</v>
      </c>
      <c r="BL64" s="210">
        <v>15158.21</v>
      </c>
      <c r="BM64" s="210">
        <v>0</v>
      </c>
      <c r="BN64" s="210">
        <v>0</v>
      </c>
      <c r="BO64" s="210">
        <v>0</v>
      </c>
      <c r="BP64" s="210">
        <v>0</v>
      </c>
      <c r="BQ64" s="211">
        <v>-5102.5</v>
      </c>
      <c r="BR64" s="211">
        <v>0</v>
      </c>
      <c r="BS64" s="211">
        <v>0</v>
      </c>
      <c r="BT64" s="212">
        <v>0</v>
      </c>
      <c r="BU64" s="212">
        <v>6889.95</v>
      </c>
      <c r="BV64" s="212">
        <v>0</v>
      </c>
      <c r="BW64" s="212">
        <v>0</v>
      </c>
      <c r="BX64" s="212">
        <v>0</v>
      </c>
      <c r="BY64" s="212">
        <v>0</v>
      </c>
      <c r="BZ64" s="212">
        <v>0</v>
      </c>
      <c r="CA64" s="212">
        <v>6648</v>
      </c>
      <c r="CB64" s="212">
        <v>3406.66</v>
      </c>
      <c r="CC64" s="224">
        <v>-205106.06000000023</v>
      </c>
      <c r="CD64" s="213"/>
      <c r="CE64" s="427">
        <v>204391.34999999995</v>
      </c>
      <c r="CF64" s="427">
        <v>659.65</v>
      </c>
      <c r="CG64" s="427">
        <v>0</v>
      </c>
      <c r="CH64" s="427">
        <v>55.059999999999491</v>
      </c>
      <c r="CI64" s="427">
        <v>0</v>
      </c>
      <c r="CJ64" s="427">
        <v>0</v>
      </c>
      <c r="CK64" s="427">
        <v>205106.05999999994</v>
      </c>
    </row>
    <row r="65" spans="1:89">
      <c r="A65" s="320">
        <v>667</v>
      </c>
      <c r="B65" s="320" t="s">
        <v>263</v>
      </c>
      <c r="C65" s="209">
        <v>-86482.25</v>
      </c>
      <c r="D65" s="209">
        <v>-3084</v>
      </c>
      <c r="E65" s="209">
        <v>0</v>
      </c>
      <c r="F65" s="209">
        <v>-12895.87</v>
      </c>
      <c r="G65" s="209">
        <v>-1049</v>
      </c>
      <c r="H65" s="209">
        <v>0</v>
      </c>
      <c r="I65" s="223">
        <v>-573112.93000000005</v>
      </c>
      <c r="J65" s="223">
        <v>0</v>
      </c>
      <c r="K65" s="223">
        <v>-9563</v>
      </c>
      <c r="L65" s="223">
        <v>0</v>
      </c>
      <c r="M65" s="223">
        <v>-12820</v>
      </c>
      <c r="N65" s="223">
        <v>-46532</v>
      </c>
      <c r="O65" s="223">
        <v>0</v>
      </c>
      <c r="P65" s="223">
        <v>0</v>
      </c>
      <c r="Q65" s="223">
        <v>-32357.829999999965</v>
      </c>
      <c r="R65" s="223">
        <v>31.79</v>
      </c>
      <c r="S65" s="223">
        <v>0</v>
      </c>
      <c r="T65" s="223">
        <v>0</v>
      </c>
      <c r="U65" s="223">
        <v>-7763.23</v>
      </c>
      <c r="V65" s="223">
        <v>-2179</v>
      </c>
      <c r="W65" s="223">
        <v>0</v>
      </c>
      <c r="X65" s="223">
        <v>0</v>
      </c>
      <c r="Y65" s="223">
        <v>0</v>
      </c>
      <c r="Z65" s="223">
        <v>0</v>
      </c>
      <c r="AA65" s="223">
        <v>0</v>
      </c>
      <c r="AB65" s="223">
        <v>0</v>
      </c>
      <c r="AC65" s="223">
        <v>0</v>
      </c>
      <c r="AD65" s="210">
        <v>328410.74</v>
      </c>
      <c r="AE65" s="210">
        <v>18803.920000000002</v>
      </c>
      <c r="AF65" s="210">
        <v>88714.73000000001</v>
      </c>
      <c r="AG65" s="210">
        <v>9255.7800000000007</v>
      </c>
      <c r="AH65" s="210">
        <v>39624.120000000003</v>
      </c>
      <c r="AI65" s="210">
        <v>0</v>
      </c>
      <c r="AJ65" s="210">
        <v>22718.52</v>
      </c>
      <c r="AK65" s="210">
        <v>1746</v>
      </c>
      <c r="AL65" s="210">
        <v>2747.85</v>
      </c>
      <c r="AM65" s="210">
        <v>1845.74</v>
      </c>
      <c r="AN65" s="210">
        <v>0</v>
      </c>
      <c r="AO65" s="210">
        <v>5407.2800000000007</v>
      </c>
      <c r="AP65" s="210">
        <v>2791.76</v>
      </c>
      <c r="AQ65" s="210">
        <v>21278.62</v>
      </c>
      <c r="AR65" s="210">
        <v>1712.7000000000003</v>
      </c>
      <c r="AS65" s="210">
        <v>12740.96</v>
      </c>
      <c r="AT65" s="210">
        <v>8233.5</v>
      </c>
      <c r="AU65" s="210">
        <v>3877.8900000000003</v>
      </c>
      <c r="AV65" s="210">
        <v>27303.9</v>
      </c>
      <c r="AW65" s="308">
        <v>0</v>
      </c>
      <c r="AX65" s="210">
        <v>2557</v>
      </c>
      <c r="AY65" s="210">
        <v>0</v>
      </c>
      <c r="AZ65" s="210">
        <v>4123.13</v>
      </c>
      <c r="BA65" s="210">
        <v>0</v>
      </c>
      <c r="BB65" s="210">
        <v>1185</v>
      </c>
      <c r="BC65" s="210">
        <v>179.99</v>
      </c>
      <c r="BD65" s="210">
        <v>5005.5</v>
      </c>
      <c r="BE65" s="210">
        <v>0</v>
      </c>
      <c r="BF65" s="210">
        <v>4384.25</v>
      </c>
      <c r="BG65" s="210">
        <v>4642.28</v>
      </c>
      <c r="BH65" s="210">
        <v>0</v>
      </c>
      <c r="BI65" s="210">
        <v>18848.3</v>
      </c>
      <c r="BJ65" s="210">
        <v>0</v>
      </c>
      <c r="BK65" s="210">
        <v>6530</v>
      </c>
      <c r="BL65" s="210">
        <v>10729.08</v>
      </c>
      <c r="BM65" s="210">
        <v>0</v>
      </c>
      <c r="BN65" s="210">
        <v>0</v>
      </c>
      <c r="BO65" s="210">
        <v>0</v>
      </c>
      <c r="BP65" s="210">
        <v>0</v>
      </c>
      <c r="BQ65" s="211">
        <v>-277251.77</v>
      </c>
      <c r="BR65" s="211">
        <v>0</v>
      </c>
      <c r="BS65" s="211">
        <v>0</v>
      </c>
      <c r="BT65" s="212">
        <v>0</v>
      </c>
      <c r="BU65" s="212">
        <v>281912.52</v>
      </c>
      <c r="BV65" s="212">
        <v>0</v>
      </c>
      <c r="BW65" s="212">
        <v>0</v>
      </c>
      <c r="BX65" s="212">
        <v>0</v>
      </c>
      <c r="BY65" s="212">
        <v>0</v>
      </c>
      <c r="BZ65" s="212">
        <v>0</v>
      </c>
      <c r="CA65" s="212">
        <v>0</v>
      </c>
      <c r="CB65" s="212">
        <v>2365.67</v>
      </c>
      <c r="CC65" s="224">
        <v>-125382.35999999993</v>
      </c>
      <c r="CD65" s="213"/>
      <c r="CE65" s="427">
        <v>115979.27000000002</v>
      </c>
      <c r="CF65" s="427">
        <v>830.75</v>
      </c>
      <c r="CG65" s="427">
        <v>0</v>
      </c>
      <c r="CH65" s="427">
        <v>8572.3400000000311</v>
      </c>
      <c r="CI65" s="427">
        <v>0</v>
      </c>
      <c r="CJ65" s="427">
        <v>0</v>
      </c>
      <c r="CK65" s="427">
        <v>125382.36000000004</v>
      </c>
    </row>
    <row r="66" spans="1:89">
      <c r="A66" s="320">
        <v>671</v>
      </c>
      <c r="B66" s="320" t="s">
        <v>273</v>
      </c>
      <c r="C66" s="209">
        <v>0</v>
      </c>
      <c r="D66" s="209">
        <v>-6239.25</v>
      </c>
      <c r="E66" s="209">
        <v>67240.5</v>
      </c>
      <c r="F66" s="209">
        <v>0</v>
      </c>
      <c r="G66" s="209">
        <v>0</v>
      </c>
      <c r="H66" s="209">
        <v>0</v>
      </c>
      <c r="I66" s="223">
        <v>-370588.73</v>
      </c>
      <c r="J66" s="223">
        <v>0</v>
      </c>
      <c r="K66" s="223">
        <v>-4009</v>
      </c>
      <c r="L66" s="223">
        <v>0</v>
      </c>
      <c r="M66" s="223">
        <v>-7110</v>
      </c>
      <c r="N66" s="223">
        <v>-21796</v>
      </c>
      <c r="O66" s="223">
        <v>0</v>
      </c>
      <c r="P66" s="223">
        <v>-100</v>
      </c>
      <c r="Q66" s="223">
        <v>-29273.579999999973</v>
      </c>
      <c r="R66" s="223">
        <v>0</v>
      </c>
      <c r="S66" s="223">
        <v>0</v>
      </c>
      <c r="T66" s="223">
        <v>0</v>
      </c>
      <c r="U66" s="223">
        <v>-5389.98</v>
      </c>
      <c r="V66" s="223">
        <v>-4399.8200000000006</v>
      </c>
      <c r="W66" s="223">
        <v>0</v>
      </c>
      <c r="X66" s="223">
        <v>0</v>
      </c>
      <c r="Y66" s="223">
        <v>0</v>
      </c>
      <c r="Z66" s="223">
        <v>0</v>
      </c>
      <c r="AA66" s="223">
        <v>0</v>
      </c>
      <c r="AB66" s="223">
        <v>0</v>
      </c>
      <c r="AC66" s="223">
        <v>0</v>
      </c>
      <c r="AD66" s="210">
        <v>213185.18</v>
      </c>
      <c r="AE66" s="210">
        <v>1462.79</v>
      </c>
      <c r="AF66" s="210">
        <v>79369.27</v>
      </c>
      <c r="AG66" s="210">
        <v>10622.210000000003</v>
      </c>
      <c r="AH66" s="210">
        <v>25827.07</v>
      </c>
      <c r="AI66" s="210">
        <v>0</v>
      </c>
      <c r="AJ66" s="210">
        <v>15735</v>
      </c>
      <c r="AK66" s="210">
        <v>41.38</v>
      </c>
      <c r="AL66" s="210">
        <v>743</v>
      </c>
      <c r="AM66" s="210">
        <v>112.85</v>
      </c>
      <c r="AN66" s="210">
        <v>0</v>
      </c>
      <c r="AO66" s="210">
        <v>573.71</v>
      </c>
      <c r="AP66" s="210">
        <v>0</v>
      </c>
      <c r="AQ66" s="210">
        <v>426.28000000000003</v>
      </c>
      <c r="AR66" s="210">
        <v>871.58999999999992</v>
      </c>
      <c r="AS66" s="210">
        <v>9494.2700000000023</v>
      </c>
      <c r="AT66" s="210">
        <v>698.6</v>
      </c>
      <c r="AU66" s="210">
        <v>1749.77</v>
      </c>
      <c r="AV66" s="210">
        <v>9263.18</v>
      </c>
      <c r="AW66" s="308">
        <v>0</v>
      </c>
      <c r="AX66" s="210">
        <v>2249</v>
      </c>
      <c r="AY66" s="210">
        <v>0</v>
      </c>
      <c r="AZ66" s="210">
        <v>2359.36</v>
      </c>
      <c r="BA66" s="210">
        <v>0</v>
      </c>
      <c r="BB66" s="210">
        <v>2590</v>
      </c>
      <c r="BC66" s="210">
        <v>0</v>
      </c>
      <c r="BD66" s="210">
        <v>3699</v>
      </c>
      <c r="BE66" s="210">
        <v>0</v>
      </c>
      <c r="BF66" s="210">
        <v>3365.46</v>
      </c>
      <c r="BG66" s="210">
        <v>1997.2600000000002</v>
      </c>
      <c r="BH66" s="210">
        <v>0</v>
      </c>
      <c r="BI66" s="210">
        <v>10501.94</v>
      </c>
      <c r="BJ66" s="210">
        <v>0</v>
      </c>
      <c r="BK66" s="210">
        <v>23261.48</v>
      </c>
      <c r="BL66" s="210">
        <v>11502.02</v>
      </c>
      <c r="BM66" s="210">
        <v>0</v>
      </c>
      <c r="BN66" s="210">
        <v>0</v>
      </c>
      <c r="BO66" s="210">
        <v>0</v>
      </c>
      <c r="BP66" s="210">
        <v>0</v>
      </c>
      <c r="BQ66" s="211">
        <v>0</v>
      </c>
      <c r="BR66" s="211">
        <v>0</v>
      </c>
      <c r="BS66" s="211">
        <v>0</v>
      </c>
      <c r="BT66" s="212">
        <v>0</v>
      </c>
      <c r="BU66" s="212">
        <v>0</v>
      </c>
      <c r="BV66" s="212">
        <v>0</v>
      </c>
      <c r="BW66" s="212">
        <v>0</v>
      </c>
      <c r="BX66" s="212">
        <v>0</v>
      </c>
      <c r="BY66" s="212">
        <v>0</v>
      </c>
      <c r="BZ66" s="212">
        <v>0</v>
      </c>
      <c r="CA66" s="212">
        <v>0</v>
      </c>
      <c r="CB66" s="212">
        <v>0</v>
      </c>
      <c r="CC66" s="224">
        <v>50035.810000000172</v>
      </c>
      <c r="CD66" s="213"/>
      <c r="CE66" s="427">
        <v>-52125.080000000053</v>
      </c>
      <c r="CF66" s="427">
        <v>2089.27</v>
      </c>
      <c r="CG66" s="427">
        <v>0</v>
      </c>
      <c r="CH66" s="427">
        <v>0</v>
      </c>
      <c r="CI66" s="427">
        <v>0</v>
      </c>
      <c r="CJ66" s="427">
        <v>0</v>
      </c>
      <c r="CK66" s="427">
        <v>-50035.810000000056</v>
      </c>
    </row>
    <row r="67" spans="1:89">
      <c r="A67" s="320">
        <v>672</v>
      </c>
      <c r="B67" s="320" t="s">
        <v>277</v>
      </c>
      <c r="C67" s="209">
        <v>-66630.220000000016</v>
      </c>
      <c r="D67" s="209">
        <v>-5079.95</v>
      </c>
      <c r="E67" s="209">
        <v>0</v>
      </c>
      <c r="F67" s="209">
        <v>0</v>
      </c>
      <c r="G67" s="209">
        <v>0</v>
      </c>
      <c r="H67" s="209">
        <v>0</v>
      </c>
      <c r="I67" s="223">
        <v>-624413.01</v>
      </c>
      <c r="J67" s="223">
        <v>0</v>
      </c>
      <c r="K67" s="223">
        <v>-32404</v>
      </c>
      <c r="L67" s="223">
        <v>0</v>
      </c>
      <c r="M67" s="223">
        <v>-9375</v>
      </c>
      <c r="N67" s="223">
        <v>-39635</v>
      </c>
      <c r="O67" s="223">
        <v>0</v>
      </c>
      <c r="P67" s="223">
        <v>0</v>
      </c>
      <c r="Q67" s="223">
        <v>-36070.009999999995</v>
      </c>
      <c r="R67" s="223">
        <v>0</v>
      </c>
      <c r="S67" s="223">
        <v>0</v>
      </c>
      <c r="T67" s="223">
        <v>0</v>
      </c>
      <c r="U67" s="223">
        <v>-19743.080000000009</v>
      </c>
      <c r="V67" s="223">
        <v>-12165.4</v>
      </c>
      <c r="W67" s="223">
        <v>0</v>
      </c>
      <c r="X67" s="223">
        <v>0</v>
      </c>
      <c r="Y67" s="223">
        <v>587.23999999999887</v>
      </c>
      <c r="Z67" s="223">
        <v>0</v>
      </c>
      <c r="AA67" s="223">
        <v>0</v>
      </c>
      <c r="AB67" s="223">
        <v>0</v>
      </c>
      <c r="AC67" s="223">
        <v>0</v>
      </c>
      <c r="AD67" s="210">
        <v>358859.01</v>
      </c>
      <c r="AE67" s="210">
        <v>6016.82</v>
      </c>
      <c r="AF67" s="210">
        <v>144574.12</v>
      </c>
      <c r="AG67" s="210">
        <v>0</v>
      </c>
      <c r="AH67" s="210">
        <v>53700.44999999999</v>
      </c>
      <c r="AI67" s="210">
        <v>0</v>
      </c>
      <c r="AJ67" s="210">
        <v>40921.409999999996</v>
      </c>
      <c r="AK67" s="210">
        <v>0</v>
      </c>
      <c r="AL67" s="210">
        <v>4244.95</v>
      </c>
      <c r="AM67" s="210">
        <v>3938.0099999999998</v>
      </c>
      <c r="AN67" s="210">
        <v>0</v>
      </c>
      <c r="AO67" s="210">
        <v>9301.2200000000012</v>
      </c>
      <c r="AP67" s="210">
        <v>1009</v>
      </c>
      <c r="AQ67" s="210">
        <v>19161.070000000003</v>
      </c>
      <c r="AR67" s="210">
        <v>1788.9899999999996</v>
      </c>
      <c r="AS67" s="210">
        <v>14521.11</v>
      </c>
      <c r="AT67" s="210">
        <v>1746.5</v>
      </c>
      <c r="AU67" s="210">
        <v>1042.3699999999999</v>
      </c>
      <c r="AV67" s="210">
        <v>44831.94</v>
      </c>
      <c r="AW67" s="308">
        <v>0</v>
      </c>
      <c r="AX67" s="210">
        <v>1017.57</v>
      </c>
      <c r="AY67" s="210">
        <v>0</v>
      </c>
      <c r="AZ67" s="210">
        <v>2173.85</v>
      </c>
      <c r="BA67" s="210">
        <v>0</v>
      </c>
      <c r="BB67" s="210">
        <v>84.550000000000011</v>
      </c>
      <c r="BC67" s="210">
        <v>0</v>
      </c>
      <c r="BD67" s="210">
        <v>1039.5</v>
      </c>
      <c r="BE67" s="210">
        <v>0</v>
      </c>
      <c r="BF67" s="210">
        <v>1970.3200000000002</v>
      </c>
      <c r="BG67" s="210">
        <v>5344.02</v>
      </c>
      <c r="BH67" s="210">
        <v>0</v>
      </c>
      <c r="BI67" s="210">
        <v>28933.17</v>
      </c>
      <c r="BJ67" s="210">
        <v>1770</v>
      </c>
      <c r="BK67" s="210">
        <v>9304.27</v>
      </c>
      <c r="BL67" s="210">
        <v>13883.720000000003</v>
      </c>
      <c r="BM67" s="210">
        <v>0</v>
      </c>
      <c r="BN67" s="210">
        <v>0</v>
      </c>
      <c r="BO67" s="210">
        <v>0</v>
      </c>
      <c r="BP67" s="210">
        <v>3120</v>
      </c>
      <c r="BQ67" s="211">
        <v>0</v>
      </c>
      <c r="BR67" s="211">
        <v>0</v>
      </c>
      <c r="BS67" s="211">
        <v>0</v>
      </c>
      <c r="BT67" s="212">
        <v>0</v>
      </c>
      <c r="BU67" s="212">
        <v>0</v>
      </c>
      <c r="BV67" s="212">
        <v>0</v>
      </c>
      <c r="BW67" s="212">
        <v>0</v>
      </c>
      <c r="BX67" s="212">
        <v>0</v>
      </c>
      <c r="BY67" s="212">
        <v>0</v>
      </c>
      <c r="BZ67" s="212">
        <v>0</v>
      </c>
      <c r="CA67" s="212">
        <v>0</v>
      </c>
      <c r="CB67" s="212">
        <v>0</v>
      </c>
      <c r="CC67" s="224">
        <v>-70630.490000000107</v>
      </c>
      <c r="CD67" s="213"/>
      <c r="CE67" s="427">
        <v>62948.18000000008</v>
      </c>
      <c r="CF67" s="427">
        <v>7682.5500000000011</v>
      </c>
      <c r="CG67" s="427">
        <v>0</v>
      </c>
      <c r="CH67" s="427">
        <v>0</v>
      </c>
      <c r="CI67" s="427">
        <v>0</v>
      </c>
      <c r="CJ67" s="427">
        <v>-0.23999999999887223</v>
      </c>
      <c r="CK67" s="427">
        <v>70630.490000000078</v>
      </c>
    </row>
    <row r="68" spans="1:89">
      <c r="A68" s="320">
        <v>677</v>
      </c>
      <c r="B68" s="320" t="s">
        <v>183</v>
      </c>
      <c r="C68" s="209">
        <v>-155210.31</v>
      </c>
      <c r="D68" s="209">
        <v>-4910</v>
      </c>
      <c r="E68" s="209">
        <v>0</v>
      </c>
      <c r="F68" s="209">
        <v>-468.64</v>
      </c>
      <c r="G68" s="209">
        <v>0</v>
      </c>
      <c r="H68" s="209">
        <v>0</v>
      </c>
      <c r="I68" s="223">
        <v>-577510.39</v>
      </c>
      <c r="J68" s="223">
        <v>0</v>
      </c>
      <c r="K68" s="223">
        <v>0</v>
      </c>
      <c r="L68" s="223">
        <v>0</v>
      </c>
      <c r="M68" s="223">
        <v>-11490</v>
      </c>
      <c r="N68" s="223">
        <v>-35112.400000000001</v>
      </c>
      <c r="O68" s="223">
        <v>-2025</v>
      </c>
      <c r="P68" s="223">
        <v>0</v>
      </c>
      <c r="Q68" s="223">
        <v>-42491.749999999993</v>
      </c>
      <c r="R68" s="223">
        <v>5.56</v>
      </c>
      <c r="S68" s="223">
        <v>0</v>
      </c>
      <c r="T68" s="223">
        <v>0</v>
      </c>
      <c r="U68" s="223">
        <v>-21604.860000000004</v>
      </c>
      <c r="V68" s="223">
        <v>-375</v>
      </c>
      <c r="W68" s="223">
        <v>0</v>
      </c>
      <c r="X68" s="223">
        <v>0</v>
      </c>
      <c r="Y68" s="223">
        <v>0</v>
      </c>
      <c r="Z68" s="223">
        <v>0</v>
      </c>
      <c r="AA68" s="223">
        <v>0</v>
      </c>
      <c r="AB68" s="223">
        <v>0</v>
      </c>
      <c r="AC68" s="223">
        <v>0</v>
      </c>
      <c r="AD68" s="210">
        <v>354956.24</v>
      </c>
      <c r="AE68" s="210">
        <v>9181.82</v>
      </c>
      <c r="AF68" s="210">
        <v>64075.220000000008</v>
      </c>
      <c r="AG68" s="210">
        <v>0</v>
      </c>
      <c r="AH68" s="210">
        <v>36211.82</v>
      </c>
      <c r="AI68" s="210">
        <v>0</v>
      </c>
      <c r="AJ68" s="210">
        <v>29525</v>
      </c>
      <c r="AK68" s="210">
        <v>112.17999999999999</v>
      </c>
      <c r="AL68" s="210">
        <v>1724.75</v>
      </c>
      <c r="AM68" s="210">
        <v>1993.35</v>
      </c>
      <c r="AN68" s="210">
        <v>0</v>
      </c>
      <c r="AO68" s="210">
        <v>12662.63</v>
      </c>
      <c r="AP68" s="210">
        <v>3562.2900000000009</v>
      </c>
      <c r="AQ68" s="210">
        <v>18854.260000000006</v>
      </c>
      <c r="AR68" s="210">
        <v>886.30999999999926</v>
      </c>
      <c r="AS68" s="210">
        <v>12693.060000000001</v>
      </c>
      <c r="AT68" s="210">
        <v>1821.35</v>
      </c>
      <c r="AU68" s="210">
        <v>2621.13</v>
      </c>
      <c r="AV68" s="210">
        <v>38099.589999999997</v>
      </c>
      <c r="AW68" s="308">
        <v>0</v>
      </c>
      <c r="AX68" s="210">
        <v>2814</v>
      </c>
      <c r="AY68" s="210">
        <v>0</v>
      </c>
      <c r="AZ68" s="210">
        <v>66</v>
      </c>
      <c r="BA68" s="210">
        <v>3455</v>
      </c>
      <c r="BB68" s="210">
        <v>439</v>
      </c>
      <c r="BC68" s="210">
        <v>0</v>
      </c>
      <c r="BD68" s="210">
        <v>3359.5</v>
      </c>
      <c r="BE68" s="210">
        <v>0</v>
      </c>
      <c r="BF68" s="210">
        <v>1149.5800000000002</v>
      </c>
      <c r="BG68" s="210">
        <v>4696.26</v>
      </c>
      <c r="BH68" s="210">
        <v>0</v>
      </c>
      <c r="BI68" s="210">
        <v>16084.1</v>
      </c>
      <c r="BJ68" s="210">
        <v>0</v>
      </c>
      <c r="BK68" s="210">
        <v>11828.6</v>
      </c>
      <c r="BL68" s="210">
        <v>14884.870000000003</v>
      </c>
      <c r="BM68" s="210">
        <v>0</v>
      </c>
      <c r="BN68" s="210">
        <v>0</v>
      </c>
      <c r="BO68" s="210">
        <v>0</v>
      </c>
      <c r="BP68" s="210">
        <v>0</v>
      </c>
      <c r="BQ68" s="211">
        <v>0</v>
      </c>
      <c r="BR68" s="211">
        <v>0</v>
      </c>
      <c r="BS68" s="211">
        <v>0</v>
      </c>
      <c r="BT68" s="212">
        <v>0</v>
      </c>
      <c r="BU68" s="212">
        <v>0</v>
      </c>
      <c r="BV68" s="212">
        <v>0</v>
      </c>
      <c r="BW68" s="212">
        <v>0</v>
      </c>
      <c r="BX68" s="212">
        <v>0</v>
      </c>
      <c r="BY68" s="212">
        <v>0</v>
      </c>
      <c r="BZ68" s="212">
        <v>0</v>
      </c>
      <c r="CA68" s="212">
        <v>0</v>
      </c>
      <c r="CB68" s="212">
        <v>0</v>
      </c>
      <c r="CC68" s="224">
        <v>-203434.88</v>
      </c>
      <c r="CD68" s="213"/>
      <c r="CE68" s="427">
        <v>197925.68000000005</v>
      </c>
      <c r="CF68" s="427">
        <v>5509.2000000000007</v>
      </c>
      <c r="CG68" s="427">
        <v>0</v>
      </c>
      <c r="CH68" s="427">
        <v>0</v>
      </c>
      <c r="CI68" s="427">
        <v>0</v>
      </c>
      <c r="CJ68" s="427">
        <v>0</v>
      </c>
      <c r="CK68" s="427">
        <v>203434.88000000006</v>
      </c>
    </row>
    <row r="69" spans="1:89">
      <c r="A69" s="320">
        <v>678</v>
      </c>
      <c r="B69" s="320" t="s">
        <v>245</v>
      </c>
      <c r="C69" s="209">
        <v>-273622.06</v>
      </c>
      <c r="D69" s="209">
        <v>-24491.69</v>
      </c>
      <c r="E69" s="209">
        <v>0</v>
      </c>
      <c r="F69" s="209">
        <v>-12734.62</v>
      </c>
      <c r="G69" s="209">
        <v>0</v>
      </c>
      <c r="H69" s="209">
        <v>0</v>
      </c>
      <c r="I69" s="223">
        <v>-1231246</v>
      </c>
      <c r="J69" s="223">
        <v>0</v>
      </c>
      <c r="K69" s="223">
        <v>-97946</v>
      </c>
      <c r="L69" s="223">
        <v>0</v>
      </c>
      <c r="M69" s="223">
        <v>-117845</v>
      </c>
      <c r="N69" s="223">
        <v>-31852</v>
      </c>
      <c r="O69" s="223">
        <v>0</v>
      </c>
      <c r="P69" s="223">
        <v>0</v>
      </c>
      <c r="Q69" s="223">
        <v>-75175.55</v>
      </c>
      <c r="R69" s="223">
        <v>0</v>
      </c>
      <c r="S69" s="223">
        <v>0</v>
      </c>
      <c r="T69" s="223">
        <v>0</v>
      </c>
      <c r="U69" s="223">
        <v>-22559.7</v>
      </c>
      <c r="V69" s="223">
        <v>0</v>
      </c>
      <c r="W69" s="223">
        <v>0</v>
      </c>
      <c r="X69" s="223">
        <v>0</v>
      </c>
      <c r="Y69" s="223">
        <v>0</v>
      </c>
      <c r="Z69" s="223">
        <v>0</v>
      </c>
      <c r="AA69" s="223">
        <v>0</v>
      </c>
      <c r="AB69" s="223">
        <v>0</v>
      </c>
      <c r="AC69" s="223">
        <v>0</v>
      </c>
      <c r="AD69" s="210">
        <v>726086.33</v>
      </c>
      <c r="AE69" s="210">
        <v>32335.01</v>
      </c>
      <c r="AF69" s="210">
        <v>225557.71000000002</v>
      </c>
      <c r="AG69" s="210">
        <v>43522.100000000006</v>
      </c>
      <c r="AH69" s="210">
        <v>59698.510000000017</v>
      </c>
      <c r="AI69" s="210">
        <v>0</v>
      </c>
      <c r="AJ69" s="210">
        <v>50859.450000000004</v>
      </c>
      <c r="AK69" s="210">
        <v>4439.5200000000004</v>
      </c>
      <c r="AL69" s="210">
        <v>2163</v>
      </c>
      <c r="AM69" s="210">
        <v>600.85</v>
      </c>
      <c r="AN69" s="210">
        <v>0</v>
      </c>
      <c r="AO69" s="210">
        <v>6583.9299999999985</v>
      </c>
      <c r="AP69" s="210">
        <v>6697.0899999999992</v>
      </c>
      <c r="AQ69" s="210">
        <v>2567.2899999999995</v>
      </c>
      <c r="AR69" s="210">
        <v>3156.5</v>
      </c>
      <c r="AS69" s="210">
        <v>21801.96</v>
      </c>
      <c r="AT69" s="210">
        <v>15094.75</v>
      </c>
      <c r="AU69" s="210">
        <v>11193.059999999998</v>
      </c>
      <c r="AV69" s="210">
        <v>91509.22</v>
      </c>
      <c r="AW69" s="308">
        <v>0</v>
      </c>
      <c r="AX69" s="210">
        <v>7040.75</v>
      </c>
      <c r="AY69" s="210">
        <v>0</v>
      </c>
      <c r="AZ69" s="210">
        <v>1722.56</v>
      </c>
      <c r="BA69" s="210">
        <v>1067</v>
      </c>
      <c r="BB69" s="210">
        <v>279.62</v>
      </c>
      <c r="BC69" s="210">
        <v>5.99</v>
      </c>
      <c r="BD69" s="210">
        <v>4568.5</v>
      </c>
      <c r="BE69" s="210">
        <v>0</v>
      </c>
      <c r="BF69" s="210">
        <v>1795.2099999999998</v>
      </c>
      <c r="BG69" s="210">
        <v>10634.06</v>
      </c>
      <c r="BH69" s="210">
        <v>0</v>
      </c>
      <c r="BI69" s="210">
        <v>23236.16</v>
      </c>
      <c r="BJ69" s="210">
        <v>34761.200000000026</v>
      </c>
      <c r="BK69" s="210">
        <v>147543.59000000003</v>
      </c>
      <c r="BL69" s="210">
        <v>38466.179999999993</v>
      </c>
      <c r="BM69" s="210">
        <v>0</v>
      </c>
      <c r="BN69" s="210">
        <v>8103</v>
      </c>
      <c r="BO69" s="210">
        <v>0</v>
      </c>
      <c r="BP69" s="210">
        <v>0</v>
      </c>
      <c r="BQ69" s="211">
        <v>-6351.25</v>
      </c>
      <c r="BR69" s="211">
        <v>0</v>
      </c>
      <c r="BS69" s="211">
        <v>-8103</v>
      </c>
      <c r="BT69" s="212">
        <v>0</v>
      </c>
      <c r="BU69" s="212">
        <v>12370.25</v>
      </c>
      <c r="BV69" s="212">
        <v>0</v>
      </c>
      <c r="BW69" s="212">
        <v>0</v>
      </c>
      <c r="BX69" s="212">
        <v>0</v>
      </c>
      <c r="BY69" s="212">
        <v>0</v>
      </c>
      <c r="BZ69" s="212">
        <v>0</v>
      </c>
      <c r="CA69" s="212">
        <v>8103</v>
      </c>
      <c r="CB69" s="212">
        <v>0</v>
      </c>
      <c r="CC69" s="224">
        <v>-298363.51999999967</v>
      </c>
      <c r="CD69" s="213"/>
      <c r="CE69" s="427">
        <v>250869.0799999999</v>
      </c>
      <c r="CF69" s="427">
        <v>40778.819999999992</v>
      </c>
      <c r="CG69" s="427">
        <v>0</v>
      </c>
      <c r="CH69" s="427">
        <v>6715.6200000000008</v>
      </c>
      <c r="CI69" s="427">
        <v>0</v>
      </c>
      <c r="CJ69" s="427">
        <v>0</v>
      </c>
      <c r="CK69" s="427">
        <v>298363.5199999999</v>
      </c>
    </row>
    <row r="70" spans="1:89">
      <c r="A70" s="320">
        <v>682</v>
      </c>
      <c r="B70" s="320" t="s">
        <v>268</v>
      </c>
      <c r="C70" s="209">
        <v>-98684.15</v>
      </c>
      <c r="D70" s="209">
        <v>-15269.6</v>
      </c>
      <c r="E70" s="209">
        <v>0</v>
      </c>
      <c r="F70" s="209">
        <v>-13339.53</v>
      </c>
      <c r="G70" s="209">
        <v>0</v>
      </c>
      <c r="H70" s="209">
        <v>-24927.5</v>
      </c>
      <c r="I70" s="223">
        <v>-562575.07999999996</v>
      </c>
      <c r="J70" s="223">
        <v>0</v>
      </c>
      <c r="K70" s="223">
        <v>-32787</v>
      </c>
      <c r="L70" s="223">
        <v>0</v>
      </c>
      <c r="M70" s="223">
        <v>-20645</v>
      </c>
      <c r="N70" s="223">
        <v>-26545</v>
      </c>
      <c r="O70" s="223">
        <v>0</v>
      </c>
      <c r="P70" s="223">
        <v>0</v>
      </c>
      <c r="Q70" s="223">
        <v>-15038.489999999998</v>
      </c>
      <c r="R70" s="223">
        <v>130.32</v>
      </c>
      <c r="S70" s="223">
        <v>0</v>
      </c>
      <c r="T70" s="223">
        <v>0</v>
      </c>
      <c r="U70" s="223">
        <v>-10254.100000000002</v>
      </c>
      <c r="V70" s="223">
        <v>0</v>
      </c>
      <c r="W70" s="223">
        <v>0</v>
      </c>
      <c r="X70" s="223">
        <v>-26853.159999999996</v>
      </c>
      <c r="Y70" s="223">
        <v>-1805.86</v>
      </c>
      <c r="Z70" s="223">
        <v>0</v>
      </c>
      <c r="AA70" s="223">
        <v>0</v>
      </c>
      <c r="AB70" s="223">
        <v>0</v>
      </c>
      <c r="AC70" s="223">
        <v>0</v>
      </c>
      <c r="AD70" s="210">
        <v>330725.92</v>
      </c>
      <c r="AE70" s="210">
        <v>9322.2199999999993</v>
      </c>
      <c r="AF70" s="210">
        <v>151188.66</v>
      </c>
      <c r="AG70" s="210">
        <v>6003.6999999999989</v>
      </c>
      <c r="AH70" s="210">
        <v>34623.349999999991</v>
      </c>
      <c r="AI70" s="210">
        <v>0</v>
      </c>
      <c r="AJ70" s="210">
        <v>23572.9</v>
      </c>
      <c r="AK70" s="210">
        <v>2485.7600000000002</v>
      </c>
      <c r="AL70" s="210">
        <v>703.75</v>
      </c>
      <c r="AM70" s="210">
        <v>1181.5999999999999</v>
      </c>
      <c r="AN70" s="210">
        <v>0</v>
      </c>
      <c r="AO70" s="210">
        <v>3983.2799999999997</v>
      </c>
      <c r="AP70" s="210">
        <v>382</v>
      </c>
      <c r="AQ70" s="210">
        <v>17670.919999999998</v>
      </c>
      <c r="AR70" s="210">
        <v>2223.5699999999997</v>
      </c>
      <c r="AS70" s="210">
        <v>15124.96</v>
      </c>
      <c r="AT70" s="210">
        <v>16342.25</v>
      </c>
      <c r="AU70" s="210">
        <v>4949.4799999999996</v>
      </c>
      <c r="AV70" s="210">
        <v>19133.45</v>
      </c>
      <c r="AW70" s="308">
        <v>0</v>
      </c>
      <c r="AX70" s="210">
        <v>2330</v>
      </c>
      <c r="AY70" s="210">
        <v>0</v>
      </c>
      <c r="AZ70" s="210">
        <v>590.92000000000007</v>
      </c>
      <c r="BA70" s="210">
        <v>2325.9300000000003</v>
      </c>
      <c r="BB70" s="210">
        <v>0</v>
      </c>
      <c r="BC70" s="210">
        <v>0</v>
      </c>
      <c r="BD70" s="210">
        <v>4715</v>
      </c>
      <c r="BE70" s="210">
        <v>0</v>
      </c>
      <c r="BF70" s="210">
        <v>2433.58</v>
      </c>
      <c r="BG70" s="210">
        <v>3886.56</v>
      </c>
      <c r="BH70" s="210">
        <v>0</v>
      </c>
      <c r="BI70" s="210">
        <v>16733.79</v>
      </c>
      <c r="BJ70" s="210">
        <v>0</v>
      </c>
      <c r="BK70" s="210">
        <v>1329</v>
      </c>
      <c r="BL70" s="210">
        <v>18221.920000000006</v>
      </c>
      <c r="BM70" s="210">
        <v>0</v>
      </c>
      <c r="BN70" s="210">
        <v>0</v>
      </c>
      <c r="BO70" s="210">
        <v>0</v>
      </c>
      <c r="BP70" s="210">
        <v>0</v>
      </c>
      <c r="BQ70" s="211">
        <v>-4922.5</v>
      </c>
      <c r="BR70" s="211">
        <v>0</v>
      </c>
      <c r="BS70" s="211">
        <v>0</v>
      </c>
      <c r="BT70" s="212">
        <v>0</v>
      </c>
      <c r="BU70" s="212">
        <v>2437.5</v>
      </c>
      <c r="BV70" s="212">
        <v>0</v>
      </c>
      <c r="BW70" s="212">
        <v>0</v>
      </c>
      <c r="BX70" s="212">
        <v>0</v>
      </c>
      <c r="BY70" s="212">
        <v>0</v>
      </c>
      <c r="BZ70" s="212">
        <v>620</v>
      </c>
      <c r="CA70" s="212">
        <v>4152</v>
      </c>
      <c r="CB70" s="212">
        <v>0</v>
      </c>
      <c r="CC70" s="224">
        <v>-154122.67999999991</v>
      </c>
      <c r="CD70" s="213"/>
      <c r="CE70" s="427">
        <v>96881.780000000028</v>
      </c>
      <c r="CF70" s="427">
        <v>17737</v>
      </c>
      <c r="CG70" s="427">
        <v>0</v>
      </c>
      <c r="CH70" s="427">
        <v>11052.53</v>
      </c>
      <c r="CI70" s="427">
        <v>0</v>
      </c>
      <c r="CJ70" s="427">
        <v>28451.369999999995</v>
      </c>
      <c r="CK70" s="427">
        <v>154122.68000000002</v>
      </c>
    </row>
    <row r="71" spans="1:89">
      <c r="A71" s="320">
        <v>683</v>
      </c>
      <c r="B71" s="320" t="s">
        <v>241</v>
      </c>
      <c r="C71" s="209">
        <v>-220790.55</v>
      </c>
      <c r="D71" s="209">
        <v>-17775.650000000001</v>
      </c>
      <c r="E71" s="209">
        <v>0</v>
      </c>
      <c r="F71" s="209">
        <v>-25763.06</v>
      </c>
      <c r="G71" s="209">
        <v>0</v>
      </c>
      <c r="H71" s="209">
        <v>0</v>
      </c>
      <c r="I71" s="223">
        <v>-817658.23</v>
      </c>
      <c r="J71" s="223">
        <v>0</v>
      </c>
      <c r="K71" s="223">
        <v>-132584</v>
      </c>
      <c r="L71" s="223">
        <v>-14760</v>
      </c>
      <c r="M71" s="223">
        <v>-46755</v>
      </c>
      <c r="N71" s="223">
        <v>-78117.929999999993</v>
      </c>
      <c r="O71" s="223">
        <v>0</v>
      </c>
      <c r="P71" s="223">
        <v>0</v>
      </c>
      <c r="Q71" s="223">
        <v>-23962.68</v>
      </c>
      <c r="R71" s="223">
        <v>0</v>
      </c>
      <c r="S71" s="223">
        <v>0</v>
      </c>
      <c r="T71" s="223">
        <v>0</v>
      </c>
      <c r="U71" s="223">
        <v>-2704.2999999999997</v>
      </c>
      <c r="V71" s="223">
        <v>-1260</v>
      </c>
      <c r="W71" s="223">
        <v>0</v>
      </c>
      <c r="X71" s="223">
        <v>0</v>
      </c>
      <c r="Y71" s="223">
        <v>0</v>
      </c>
      <c r="Z71" s="223">
        <v>0</v>
      </c>
      <c r="AA71" s="223">
        <v>0</v>
      </c>
      <c r="AB71" s="223">
        <v>0</v>
      </c>
      <c r="AC71" s="223">
        <v>0</v>
      </c>
      <c r="AD71" s="210">
        <v>472728.23</v>
      </c>
      <c r="AE71" s="210">
        <v>1281.56</v>
      </c>
      <c r="AF71" s="210">
        <v>235664.68999999997</v>
      </c>
      <c r="AG71" s="210">
        <v>15566.17</v>
      </c>
      <c r="AH71" s="210">
        <v>37935.980000000003</v>
      </c>
      <c r="AI71" s="210">
        <v>0</v>
      </c>
      <c r="AJ71" s="210">
        <v>16803.04</v>
      </c>
      <c r="AK71" s="210">
        <v>2676.26</v>
      </c>
      <c r="AL71" s="210">
        <v>3656.5</v>
      </c>
      <c r="AM71" s="210">
        <v>399.55</v>
      </c>
      <c r="AN71" s="210">
        <v>0</v>
      </c>
      <c r="AO71" s="210">
        <v>20134.880000000005</v>
      </c>
      <c r="AP71" s="210">
        <v>6025.8599999999988</v>
      </c>
      <c r="AQ71" s="210">
        <v>20204.369999999995</v>
      </c>
      <c r="AR71" s="210">
        <v>4712.1499999999996</v>
      </c>
      <c r="AS71" s="210">
        <v>10887.93</v>
      </c>
      <c r="AT71" s="210">
        <v>15094.75</v>
      </c>
      <c r="AU71" s="210">
        <v>3523.6</v>
      </c>
      <c r="AV71" s="210">
        <v>16316.179999999998</v>
      </c>
      <c r="AW71" s="308">
        <v>0</v>
      </c>
      <c r="AX71" s="210">
        <v>4573.6499999999996</v>
      </c>
      <c r="AY71" s="210">
        <v>0</v>
      </c>
      <c r="AZ71" s="210">
        <v>1222.99</v>
      </c>
      <c r="BA71" s="210">
        <v>10595.07</v>
      </c>
      <c r="BB71" s="210">
        <v>7155.1099999999988</v>
      </c>
      <c r="BC71" s="210">
        <v>521.49</v>
      </c>
      <c r="BD71" s="210">
        <v>6211.5</v>
      </c>
      <c r="BE71" s="210">
        <v>0</v>
      </c>
      <c r="BF71" s="210">
        <v>1582.5500000000002</v>
      </c>
      <c r="BG71" s="210">
        <v>7071.38</v>
      </c>
      <c r="BH71" s="210">
        <v>0</v>
      </c>
      <c r="BI71" s="210">
        <v>50763.68</v>
      </c>
      <c r="BJ71" s="210">
        <v>29910</v>
      </c>
      <c r="BK71" s="210">
        <v>81130.5</v>
      </c>
      <c r="BL71" s="210">
        <v>18205.52</v>
      </c>
      <c r="BM71" s="210">
        <v>0</v>
      </c>
      <c r="BN71" s="210">
        <v>0</v>
      </c>
      <c r="BO71" s="210">
        <v>0</v>
      </c>
      <c r="BP71" s="210">
        <v>0</v>
      </c>
      <c r="BQ71" s="211">
        <v>-5406.25</v>
      </c>
      <c r="BR71" s="211">
        <v>0</v>
      </c>
      <c r="BS71" s="211">
        <v>0</v>
      </c>
      <c r="BT71" s="212">
        <v>0</v>
      </c>
      <c r="BU71" s="212">
        <v>13135</v>
      </c>
      <c r="BV71" s="212">
        <v>0</v>
      </c>
      <c r="BW71" s="212">
        <v>0</v>
      </c>
      <c r="BX71" s="212">
        <v>0</v>
      </c>
      <c r="BY71" s="212">
        <v>0</v>
      </c>
      <c r="BZ71" s="212">
        <v>0</v>
      </c>
      <c r="CA71" s="212">
        <v>0</v>
      </c>
      <c r="CB71" s="212">
        <v>0</v>
      </c>
      <c r="CC71" s="224">
        <v>-271847.50999999972</v>
      </c>
      <c r="CD71" s="213"/>
      <c r="CE71" s="427">
        <v>228007.52999999997</v>
      </c>
      <c r="CF71" s="427">
        <v>25805.67</v>
      </c>
      <c r="CG71" s="427">
        <v>0</v>
      </c>
      <c r="CH71" s="427">
        <v>18034.310000000001</v>
      </c>
      <c r="CI71" s="427">
        <v>0</v>
      </c>
      <c r="CJ71" s="427">
        <v>0</v>
      </c>
      <c r="CK71" s="427">
        <v>271847.50999999995</v>
      </c>
    </row>
    <row r="72" spans="1:89">
      <c r="A72" s="320">
        <v>686</v>
      </c>
      <c r="B72" s="320" t="s">
        <v>387</v>
      </c>
      <c r="C72" s="209">
        <v>-106754.46</v>
      </c>
      <c r="D72" s="209">
        <v>-2368.37</v>
      </c>
      <c r="E72" s="209">
        <v>0</v>
      </c>
      <c r="F72" s="209">
        <v>-9703.82</v>
      </c>
      <c r="G72" s="209">
        <v>0</v>
      </c>
      <c r="H72" s="209">
        <v>0</v>
      </c>
      <c r="I72" s="223">
        <v>-1088337.5</v>
      </c>
      <c r="J72" s="223">
        <v>0</v>
      </c>
      <c r="K72" s="223">
        <v>-123628</v>
      </c>
      <c r="L72" s="223">
        <v>0</v>
      </c>
      <c r="M72" s="223">
        <v>-29265</v>
      </c>
      <c r="N72" s="223">
        <v>-53941.29</v>
      </c>
      <c r="O72" s="223">
        <v>-1600</v>
      </c>
      <c r="P72" s="223">
        <v>0</v>
      </c>
      <c r="Q72" s="223">
        <v>-64870.19</v>
      </c>
      <c r="R72" s="223">
        <v>-2968.78</v>
      </c>
      <c r="S72" s="223">
        <v>-10965</v>
      </c>
      <c r="T72" s="223">
        <v>0</v>
      </c>
      <c r="U72" s="223">
        <v>-16206.989999999998</v>
      </c>
      <c r="V72" s="223">
        <v>-11081.63</v>
      </c>
      <c r="W72" s="223">
        <v>0</v>
      </c>
      <c r="X72" s="223">
        <v>0</v>
      </c>
      <c r="Y72" s="223">
        <v>0</v>
      </c>
      <c r="Z72" s="223">
        <v>0</v>
      </c>
      <c r="AA72" s="223">
        <v>0</v>
      </c>
      <c r="AB72" s="223">
        <v>0</v>
      </c>
      <c r="AC72" s="223">
        <v>0</v>
      </c>
      <c r="AD72" s="210">
        <v>684811.82000000007</v>
      </c>
      <c r="AE72" s="210">
        <v>26739.620000000003</v>
      </c>
      <c r="AF72" s="210">
        <v>254270.98000000004</v>
      </c>
      <c r="AG72" s="210">
        <v>42004.929999999993</v>
      </c>
      <c r="AH72" s="210">
        <v>76709.23</v>
      </c>
      <c r="AI72" s="210">
        <v>0</v>
      </c>
      <c r="AJ72" s="210">
        <v>85498.1</v>
      </c>
      <c r="AK72" s="210">
        <v>4656</v>
      </c>
      <c r="AL72" s="210">
        <v>3752.73</v>
      </c>
      <c r="AM72" s="210">
        <v>9559.49</v>
      </c>
      <c r="AN72" s="210">
        <v>0</v>
      </c>
      <c r="AO72" s="210">
        <v>11529.629999999997</v>
      </c>
      <c r="AP72" s="210">
        <v>3249.4399999999996</v>
      </c>
      <c r="AQ72" s="210">
        <v>2147.41</v>
      </c>
      <c r="AR72" s="210">
        <v>830.62999999999988</v>
      </c>
      <c r="AS72" s="210">
        <v>19361.82</v>
      </c>
      <c r="AT72" s="210">
        <v>7485</v>
      </c>
      <c r="AU72" s="210">
        <v>7796.42</v>
      </c>
      <c r="AV72" s="210">
        <v>54181.800000000017</v>
      </c>
      <c r="AW72" s="308">
        <v>0</v>
      </c>
      <c r="AX72" s="210">
        <v>2600</v>
      </c>
      <c r="AY72" s="210">
        <v>180</v>
      </c>
      <c r="AZ72" s="210">
        <v>1513.66</v>
      </c>
      <c r="BA72" s="210">
        <v>4974.26</v>
      </c>
      <c r="BB72" s="210">
        <v>538</v>
      </c>
      <c r="BC72" s="210">
        <v>64.47</v>
      </c>
      <c r="BD72" s="210">
        <v>5235.6399999999994</v>
      </c>
      <c r="BE72" s="210">
        <v>0</v>
      </c>
      <c r="BF72" s="210">
        <v>5344.27</v>
      </c>
      <c r="BG72" s="210">
        <v>11173.86</v>
      </c>
      <c r="BH72" s="210">
        <v>0</v>
      </c>
      <c r="BI72" s="210">
        <v>46802.080000000002</v>
      </c>
      <c r="BJ72" s="210">
        <v>15572</v>
      </c>
      <c r="BK72" s="210">
        <v>61797.19</v>
      </c>
      <c r="BL72" s="210">
        <v>27471.850000000006</v>
      </c>
      <c r="BM72" s="210">
        <v>0</v>
      </c>
      <c r="BN72" s="210">
        <v>0</v>
      </c>
      <c r="BO72" s="210">
        <v>0</v>
      </c>
      <c r="BP72" s="210">
        <v>0</v>
      </c>
      <c r="BQ72" s="211">
        <v>-6317.5</v>
      </c>
      <c r="BR72" s="211">
        <v>0</v>
      </c>
      <c r="BS72" s="211">
        <v>0</v>
      </c>
      <c r="BT72" s="212">
        <v>0</v>
      </c>
      <c r="BU72" s="212">
        <v>0</v>
      </c>
      <c r="BV72" s="212">
        <v>0</v>
      </c>
      <c r="BW72" s="212">
        <v>0</v>
      </c>
      <c r="BX72" s="212">
        <v>0</v>
      </c>
      <c r="BY72" s="212">
        <v>0</v>
      </c>
      <c r="BZ72" s="212">
        <v>0</v>
      </c>
      <c r="CA72" s="212">
        <v>0</v>
      </c>
      <c r="CB72" s="212">
        <v>0</v>
      </c>
      <c r="CC72" s="224">
        <v>-50156.200000000121</v>
      </c>
      <c r="CD72" s="213"/>
      <c r="CE72" s="427">
        <v>29087.909999999814</v>
      </c>
      <c r="CF72" s="427">
        <v>5046.97</v>
      </c>
      <c r="CG72" s="427">
        <v>0</v>
      </c>
      <c r="CH72" s="427">
        <v>16021.32</v>
      </c>
      <c r="CI72" s="427">
        <v>0</v>
      </c>
      <c r="CJ72" s="427">
        <v>0</v>
      </c>
      <c r="CK72" s="427">
        <v>50156.199999999815</v>
      </c>
    </row>
    <row r="73" spans="1:89">
      <c r="A73" s="320">
        <v>691</v>
      </c>
      <c r="B73" s="320" t="s">
        <v>190</v>
      </c>
      <c r="C73" s="209">
        <v>-55106.55</v>
      </c>
      <c r="D73" s="209">
        <v>-29325.46</v>
      </c>
      <c r="E73" s="209">
        <v>0</v>
      </c>
      <c r="F73" s="209">
        <v>1352.67</v>
      </c>
      <c r="G73" s="209">
        <v>0</v>
      </c>
      <c r="H73" s="209">
        <v>0</v>
      </c>
      <c r="I73" s="223">
        <v>-602069.04</v>
      </c>
      <c r="J73" s="223">
        <v>0</v>
      </c>
      <c r="K73" s="223">
        <v>-45689.45</v>
      </c>
      <c r="L73" s="223">
        <v>0</v>
      </c>
      <c r="M73" s="223">
        <v>-30900</v>
      </c>
      <c r="N73" s="223">
        <v>-42176.6</v>
      </c>
      <c r="O73" s="223">
        <v>-750</v>
      </c>
      <c r="P73" s="223">
        <v>0</v>
      </c>
      <c r="Q73" s="223">
        <v>-45267.46</v>
      </c>
      <c r="R73" s="223">
        <v>98.2</v>
      </c>
      <c r="S73" s="223">
        <v>-456</v>
      </c>
      <c r="T73" s="223">
        <v>0</v>
      </c>
      <c r="U73" s="223">
        <v>-6019.7200000000012</v>
      </c>
      <c r="V73" s="223">
        <v>-2303.71</v>
      </c>
      <c r="W73" s="223">
        <v>0</v>
      </c>
      <c r="X73" s="223">
        <v>0</v>
      </c>
      <c r="Y73" s="223">
        <v>0</v>
      </c>
      <c r="Z73" s="223">
        <v>0</v>
      </c>
      <c r="AA73" s="223">
        <v>0</v>
      </c>
      <c r="AB73" s="223">
        <v>0</v>
      </c>
      <c r="AC73" s="223">
        <v>0</v>
      </c>
      <c r="AD73" s="210">
        <v>424872.14999999997</v>
      </c>
      <c r="AE73" s="210">
        <v>958.63</v>
      </c>
      <c r="AF73" s="210">
        <v>167591.19</v>
      </c>
      <c r="AG73" s="210">
        <v>3319.6699999999992</v>
      </c>
      <c r="AH73" s="210">
        <v>66907.200000000012</v>
      </c>
      <c r="AI73" s="210">
        <v>0</v>
      </c>
      <c r="AJ73" s="210">
        <v>9063.1999999999989</v>
      </c>
      <c r="AK73" s="210">
        <v>3575.02</v>
      </c>
      <c r="AL73" s="210">
        <v>3431.38</v>
      </c>
      <c r="AM73" s="210">
        <v>2196.65</v>
      </c>
      <c r="AN73" s="210">
        <v>0</v>
      </c>
      <c r="AO73" s="210">
        <v>4356.32</v>
      </c>
      <c r="AP73" s="210">
        <v>0</v>
      </c>
      <c r="AQ73" s="210">
        <v>11134.930000000002</v>
      </c>
      <c r="AR73" s="210">
        <v>1795.02</v>
      </c>
      <c r="AS73" s="210">
        <v>5507.41</v>
      </c>
      <c r="AT73" s="210">
        <v>11227.5</v>
      </c>
      <c r="AU73" s="210">
        <v>1824.4699999999998</v>
      </c>
      <c r="AV73" s="210">
        <v>30631.55999999999</v>
      </c>
      <c r="AW73" s="308">
        <v>0</v>
      </c>
      <c r="AX73" s="210">
        <v>545.16</v>
      </c>
      <c r="AY73" s="210">
        <v>0</v>
      </c>
      <c r="AZ73" s="210">
        <v>4638.07</v>
      </c>
      <c r="BA73" s="210">
        <v>0</v>
      </c>
      <c r="BB73" s="210">
        <v>0</v>
      </c>
      <c r="BC73" s="210">
        <v>0</v>
      </c>
      <c r="BD73" s="210">
        <v>3476.5</v>
      </c>
      <c r="BE73" s="210">
        <v>0</v>
      </c>
      <c r="BF73" s="210">
        <v>2084.92</v>
      </c>
      <c r="BG73" s="210">
        <v>5020.1399999999994</v>
      </c>
      <c r="BH73" s="210">
        <v>0</v>
      </c>
      <c r="BI73" s="210">
        <v>25517.010000000002</v>
      </c>
      <c r="BJ73" s="210">
        <v>13082</v>
      </c>
      <c r="BK73" s="210">
        <v>9523.61</v>
      </c>
      <c r="BL73" s="210">
        <v>36611.54</v>
      </c>
      <c r="BM73" s="210">
        <v>0</v>
      </c>
      <c r="BN73" s="210">
        <v>0</v>
      </c>
      <c r="BO73" s="210">
        <v>0</v>
      </c>
      <c r="BP73" s="210">
        <v>0</v>
      </c>
      <c r="BQ73" s="211">
        <v>-5125</v>
      </c>
      <c r="BR73" s="211">
        <v>0</v>
      </c>
      <c r="BS73" s="211">
        <v>0</v>
      </c>
      <c r="BT73" s="212">
        <v>0</v>
      </c>
      <c r="BU73" s="212">
        <v>1987.67</v>
      </c>
      <c r="BV73" s="212">
        <v>0</v>
      </c>
      <c r="BW73" s="212">
        <v>0</v>
      </c>
      <c r="BX73" s="212">
        <v>0</v>
      </c>
      <c r="BY73" s="212">
        <v>0</v>
      </c>
      <c r="BZ73" s="212">
        <v>0</v>
      </c>
      <c r="CA73" s="212">
        <v>0</v>
      </c>
      <c r="CB73" s="212">
        <v>0</v>
      </c>
      <c r="CC73" s="224">
        <v>-12859.199999999804</v>
      </c>
      <c r="CD73" s="213"/>
      <c r="CE73" s="427">
        <v>-16148.949999999961</v>
      </c>
      <c r="CF73" s="427">
        <v>27223.489999999998</v>
      </c>
      <c r="CG73" s="427">
        <v>0</v>
      </c>
      <c r="CH73" s="427">
        <v>1784.6599999999999</v>
      </c>
      <c r="CI73" s="427">
        <v>0</v>
      </c>
      <c r="CJ73" s="427">
        <v>0</v>
      </c>
      <c r="CK73" s="427">
        <v>12859.200000000037</v>
      </c>
    </row>
    <row r="74" spans="1:89">
      <c r="A74" s="320">
        <v>693</v>
      </c>
      <c r="B74" s="320" t="s">
        <v>229</v>
      </c>
      <c r="C74" s="209">
        <v>-112611.74</v>
      </c>
      <c r="D74" s="209">
        <v>-4698.8</v>
      </c>
      <c r="E74" s="209">
        <v>0</v>
      </c>
      <c r="F74" s="209">
        <v>-19177.27</v>
      </c>
      <c r="G74" s="209">
        <v>0</v>
      </c>
      <c r="H74" s="209">
        <v>0</v>
      </c>
      <c r="I74" s="223">
        <v>-2147230</v>
      </c>
      <c r="J74" s="223">
        <v>0</v>
      </c>
      <c r="K74" s="223">
        <v>-112850</v>
      </c>
      <c r="L74" s="223">
        <v>0</v>
      </c>
      <c r="M74" s="223">
        <v>-91185</v>
      </c>
      <c r="N74" s="223">
        <v>-95727</v>
      </c>
      <c r="O74" s="223">
        <v>-2400</v>
      </c>
      <c r="P74" s="223">
        <v>0</v>
      </c>
      <c r="Q74" s="223">
        <v>-141215.62000000002</v>
      </c>
      <c r="R74" s="223">
        <v>31.68</v>
      </c>
      <c r="S74" s="223">
        <v>0</v>
      </c>
      <c r="T74" s="223">
        <v>0</v>
      </c>
      <c r="U74" s="223">
        <v>-60270.459999999985</v>
      </c>
      <c r="V74" s="223">
        <v>-38422.559999999998</v>
      </c>
      <c r="W74" s="223">
        <v>0</v>
      </c>
      <c r="X74" s="223">
        <v>0</v>
      </c>
      <c r="Y74" s="223">
        <v>0</v>
      </c>
      <c r="Z74" s="223">
        <v>0</v>
      </c>
      <c r="AA74" s="223">
        <v>0</v>
      </c>
      <c r="AB74" s="223">
        <v>0</v>
      </c>
      <c r="AC74" s="223">
        <v>0</v>
      </c>
      <c r="AD74" s="210">
        <v>1349909.1400000001</v>
      </c>
      <c r="AE74" s="210">
        <v>42663.490000000005</v>
      </c>
      <c r="AF74" s="210">
        <v>395655.63</v>
      </c>
      <c r="AG74" s="210">
        <v>99253.3</v>
      </c>
      <c r="AH74" s="210">
        <v>144640.31</v>
      </c>
      <c r="AI74" s="210">
        <v>0</v>
      </c>
      <c r="AJ74" s="210">
        <v>188314.75</v>
      </c>
      <c r="AK74" s="210">
        <v>291.62</v>
      </c>
      <c r="AL74" s="210">
        <v>3763</v>
      </c>
      <c r="AM74" s="210">
        <v>1281</v>
      </c>
      <c r="AN74" s="210">
        <v>0</v>
      </c>
      <c r="AO74" s="210">
        <v>23570.61</v>
      </c>
      <c r="AP74" s="210">
        <v>15788.73</v>
      </c>
      <c r="AQ74" s="210">
        <v>0</v>
      </c>
      <c r="AR74" s="210">
        <v>12546.98</v>
      </c>
      <c r="AS74" s="210">
        <v>35741.369999999995</v>
      </c>
      <c r="AT74" s="210">
        <v>7822</v>
      </c>
      <c r="AU74" s="210">
        <v>5732.119999999999</v>
      </c>
      <c r="AV74" s="210">
        <v>161550.40000000002</v>
      </c>
      <c r="AW74" s="308">
        <v>0</v>
      </c>
      <c r="AX74" s="210">
        <v>0</v>
      </c>
      <c r="AY74" s="210">
        <v>198</v>
      </c>
      <c r="AZ74" s="210">
        <v>0</v>
      </c>
      <c r="BA74" s="210">
        <v>23152.49</v>
      </c>
      <c r="BB74" s="210">
        <v>6142</v>
      </c>
      <c r="BC74" s="210">
        <v>13980.779999999999</v>
      </c>
      <c r="BD74" s="210">
        <v>10241</v>
      </c>
      <c r="BE74" s="210">
        <v>0</v>
      </c>
      <c r="BF74" s="210">
        <v>14618.629999999997</v>
      </c>
      <c r="BG74" s="210">
        <v>22671.599999999999</v>
      </c>
      <c r="BH74" s="210">
        <v>0</v>
      </c>
      <c r="BI74" s="210">
        <v>110949.76999999999</v>
      </c>
      <c r="BJ74" s="210">
        <v>4381</v>
      </c>
      <c r="BK74" s="210">
        <v>1233</v>
      </c>
      <c r="BL74" s="210">
        <v>35889.180000000008</v>
      </c>
      <c r="BM74" s="210">
        <v>0</v>
      </c>
      <c r="BN74" s="210">
        <v>0</v>
      </c>
      <c r="BO74" s="210">
        <v>0</v>
      </c>
      <c r="BP74" s="210">
        <v>0</v>
      </c>
      <c r="BQ74" s="211">
        <v>-8747.5</v>
      </c>
      <c r="BR74" s="211">
        <v>0</v>
      </c>
      <c r="BS74" s="211">
        <v>0</v>
      </c>
      <c r="BT74" s="212">
        <v>0</v>
      </c>
      <c r="BU74" s="212">
        <v>28205</v>
      </c>
      <c r="BV74" s="212">
        <v>0</v>
      </c>
      <c r="BW74" s="212">
        <v>0</v>
      </c>
      <c r="BX74" s="212">
        <v>0</v>
      </c>
      <c r="BY74" s="212">
        <v>0</v>
      </c>
      <c r="BZ74" s="212">
        <v>0</v>
      </c>
      <c r="CA74" s="212">
        <v>0</v>
      </c>
      <c r="CB74" s="212">
        <v>1540</v>
      </c>
      <c r="CC74" s="224">
        <v>-72777.369999999632</v>
      </c>
      <c r="CD74" s="213"/>
      <c r="CE74" s="427">
        <v>66266.43000000008</v>
      </c>
      <c r="CF74" s="427">
        <v>6510.94</v>
      </c>
      <c r="CG74" s="427">
        <v>0</v>
      </c>
      <c r="CH74" s="427">
        <v>0</v>
      </c>
      <c r="CI74" s="427">
        <v>0</v>
      </c>
      <c r="CJ74" s="427">
        <v>0</v>
      </c>
      <c r="CK74" s="427">
        <v>72777.370000000083</v>
      </c>
    </row>
    <row r="75" spans="1:89">
      <c r="A75" s="320">
        <v>694</v>
      </c>
      <c r="B75" s="320" t="s">
        <v>186</v>
      </c>
      <c r="C75" s="209">
        <v>-45634.66</v>
      </c>
      <c r="D75" s="209">
        <v>-180</v>
      </c>
      <c r="E75" s="209">
        <v>0</v>
      </c>
      <c r="F75" s="209">
        <v>0</v>
      </c>
      <c r="G75" s="209">
        <v>0</v>
      </c>
      <c r="H75" s="209">
        <v>1896.18</v>
      </c>
      <c r="I75" s="223">
        <v>-1061694.6400000001</v>
      </c>
      <c r="J75" s="223">
        <v>0</v>
      </c>
      <c r="K75" s="223">
        <v>-73422</v>
      </c>
      <c r="L75" s="223">
        <v>0</v>
      </c>
      <c r="M75" s="223">
        <v>-49630</v>
      </c>
      <c r="N75" s="223">
        <v>-55052.93</v>
      </c>
      <c r="O75" s="223">
        <v>0</v>
      </c>
      <c r="P75" s="223">
        <v>-1925</v>
      </c>
      <c r="Q75" s="223">
        <v>-38241.97</v>
      </c>
      <c r="R75" s="223">
        <v>-4306.9199999999992</v>
      </c>
      <c r="S75" s="223">
        <v>-2918.4000000000005</v>
      </c>
      <c r="T75" s="223">
        <v>0</v>
      </c>
      <c r="U75" s="223">
        <v>-8929.4100000000035</v>
      </c>
      <c r="V75" s="223">
        <v>-17210.09</v>
      </c>
      <c r="W75" s="223">
        <v>0</v>
      </c>
      <c r="X75" s="223">
        <v>-141245.04</v>
      </c>
      <c r="Y75" s="223">
        <v>-13000</v>
      </c>
      <c r="Z75" s="223">
        <v>0</v>
      </c>
      <c r="AA75" s="223">
        <v>0</v>
      </c>
      <c r="AB75" s="223">
        <v>0</v>
      </c>
      <c r="AC75" s="223">
        <v>0</v>
      </c>
      <c r="AD75" s="210">
        <v>696546.57</v>
      </c>
      <c r="AE75" s="210">
        <v>311.96999999999997</v>
      </c>
      <c r="AF75" s="210">
        <v>243067.93000000002</v>
      </c>
      <c r="AG75" s="210">
        <v>16594.910000000003</v>
      </c>
      <c r="AH75" s="210">
        <v>70510.3</v>
      </c>
      <c r="AI75" s="210">
        <v>4280.41</v>
      </c>
      <c r="AJ75" s="210">
        <v>47767.22</v>
      </c>
      <c r="AK75" s="210">
        <v>0</v>
      </c>
      <c r="AL75" s="210">
        <v>3217.25</v>
      </c>
      <c r="AM75" s="210">
        <v>8565.9700000000012</v>
      </c>
      <c r="AN75" s="210">
        <v>0</v>
      </c>
      <c r="AO75" s="210">
        <v>21025.620000000006</v>
      </c>
      <c r="AP75" s="210">
        <v>3387.97</v>
      </c>
      <c r="AQ75" s="210">
        <v>15940.399999999996</v>
      </c>
      <c r="AR75" s="210">
        <v>4885.67</v>
      </c>
      <c r="AS75" s="210">
        <v>17651.66</v>
      </c>
      <c r="AT75" s="210">
        <v>3218.55</v>
      </c>
      <c r="AU75" s="210">
        <v>6271.18</v>
      </c>
      <c r="AV75" s="210">
        <v>27538.699999999997</v>
      </c>
      <c r="AW75" s="308">
        <v>0</v>
      </c>
      <c r="AX75" s="210">
        <v>2014.19</v>
      </c>
      <c r="AY75" s="210">
        <v>0</v>
      </c>
      <c r="AZ75" s="210">
        <v>9677.65</v>
      </c>
      <c r="BA75" s="210">
        <v>7976.63</v>
      </c>
      <c r="BB75" s="210">
        <v>3411.96</v>
      </c>
      <c r="BC75" s="210">
        <v>69.19</v>
      </c>
      <c r="BD75" s="210">
        <v>7489.5</v>
      </c>
      <c r="BE75" s="210">
        <v>0</v>
      </c>
      <c r="BF75" s="210">
        <v>3251.4200000000005</v>
      </c>
      <c r="BG75" s="210">
        <v>10742.02</v>
      </c>
      <c r="BH75" s="210">
        <v>0</v>
      </c>
      <c r="BI75" s="210">
        <v>32783.430000000008</v>
      </c>
      <c r="BJ75" s="210">
        <v>7714</v>
      </c>
      <c r="BK75" s="210">
        <v>12613</v>
      </c>
      <c r="BL75" s="210">
        <v>16540.2</v>
      </c>
      <c r="BM75" s="210">
        <v>0</v>
      </c>
      <c r="BN75" s="210">
        <v>0</v>
      </c>
      <c r="BO75" s="210">
        <v>105922.71</v>
      </c>
      <c r="BP75" s="210">
        <v>11810.859999999999</v>
      </c>
      <c r="BQ75" s="211">
        <v>0</v>
      </c>
      <c r="BR75" s="211">
        <v>0</v>
      </c>
      <c r="BS75" s="211">
        <v>0</v>
      </c>
      <c r="BT75" s="212">
        <v>0</v>
      </c>
      <c r="BU75" s="212">
        <v>991.2</v>
      </c>
      <c r="BV75" s="212">
        <v>0</v>
      </c>
      <c r="BW75" s="212">
        <v>0</v>
      </c>
      <c r="BX75" s="212">
        <v>0</v>
      </c>
      <c r="BY75" s="212">
        <v>0</v>
      </c>
      <c r="BZ75" s="212">
        <v>0</v>
      </c>
      <c r="CA75" s="212">
        <v>0</v>
      </c>
      <c r="CB75" s="212">
        <v>0</v>
      </c>
      <c r="CC75" s="224">
        <v>-87704.640000000552</v>
      </c>
      <c r="CD75" s="213"/>
      <c r="CE75" s="427">
        <v>47615.050000000148</v>
      </c>
      <c r="CF75" s="427">
        <v>5474.2999999999993</v>
      </c>
      <c r="CG75" s="427">
        <v>0</v>
      </c>
      <c r="CH75" s="427">
        <v>0</v>
      </c>
      <c r="CI75" s="427">
        <v>0</v>
      </c>
      <c r="CJ75" s="427">
        <v>34615.290000000008</v>
      </c>
      <c r="CK75" s="427">
        <v>87704.640000000159</v>
      </c>
    </row>
    <row r="76" spans="1:89">
      <c r="A76" s="320">
        <v>695</v>
      </c>
      <c r="B76" s="320" t="s">
        <v>186</v>
      </c>
      <c r="C76" s="209">
        <v>-41336.58</v>
      </c>
      <c r="D76" s="209">
        <v>-5686.58</v>
      </c>
      <c r="E76" s="209">
        <v>0</v>
      </c>
      <c r="F76" s="209">
        <v>-9048.61</v>
      </c>
      <c r="G76" s="209">
        <v>0</v>
      </c>
      <c r="H76" s="209">
        <v>-1029.99</v>
      </c>
      <c r="I76" s="223">
        <v>-545497.06000000006</v>
      </c>
      <c r="J76" s="223">
        <v>0</v>
      </c>
      <c r="K76" s="223">
        <v>-51039</v>
      </c>
      <c r="L76" s="223">
        <v>0</v>
      </c>
      <c r="M76" s="223">
        <v>-31000</v>
      </c>
      <c r="N76" s="223">
        <v>-20893</v>
      </c>
      <c r="O76" s="223">
        <v>-3123</v>
      </c>
      <c r="P76" s="223">
        <v>0</v>
      </c>
      <c r="Q76" s="223">
        <v>-11872.35</v>
      </c>
      <c r="R76" s="223">
        <v>0</v>
      </c>
      <c r="S76" s="223">
        <v>0</v>
      </c>
      <c r="T76" s="223">
        <v>0</v>
      </c>
      <c r="U76" s="223">
        <v>-2789.4100000000003</v>
      </c>
      <c r="V76" s="223">
        <v>-3950.3900000000003</v>
      </c>
      <c r="W76" s="223">
        <v>0</v>
      </c>
      <c r="X76" s="223">
        <v>-51006.9</v>
      </c>
      <c r="Y76" s="223">
        <v>-391.2</v>
      </c>
      <c r="Z76" s="223">
        <v>0</v>
      </c>
      <c r="AA76" s="223">
        <v>0</v>
      </c>
      <c r="AB76" s="223">
        <v>0</v>
      </c>
      <c r="AC76" s="223">
        <v>0</v>
      </c>
      <c r="AD76" s="210">
        <v>308917.36</v>
      </c>
      <c r="AE76" s="210">
        <v>1529.21</v>
      </c>
      <c r="AF76" s="210">
        <v>161619.79000000004</v>
      </c>
      <c r="AG76" s="210">
        <v>3874.2999999999997</v>
      </c>
      <c r="AH76" s="210">
        <v>41240.439999999995</v>
      </c>
      <c r="AI76" s="210">
        <v>0</v>
      </c>
      <c r="AJ76" s="210">
        <v>21973.45</v>
      </c>
      <c r="AK76" s="210">
        <v>1958.99</v>
      </c>
      <c r="AL76" s="210">
        <v>1870</v>
      </c>
      <c r="AM76" s="210">
        <v>222.65</v>
      </c>
      <c r="AN76" s="210">
        <v>0</v>
      </c>
      <c r="AO76" s="210">
        <v>5177.16</v>
      </c>
      <c r="AP76" s="210">
        <v>3092.9099999999994</v>
      </c>
      <c r="AQ76" s="210">
        <v>26479.39</v>
      </c>
      <c r="AR76" s="210">
        <v>4514.1099999999988</v>
      </c>
      <c r="AS76" s="210">
        <v>7606.43</v>
      </c>
      <c r="AT76" s="210">
        <v>12974</v>
      </c>
      <c r="AU76" s="210">
        <v>2259.56</v>
      </c>
      <c r="AV76" s="210">
        <v>16694.009999999995</v>
      </c>
      <c r="AW76" s="308">
        <v>0</v>
      </c>
      <c r="AX76" s="210">
        <v>3606.8199999999997</v>
      </c>
      <c r="AY76" s="210">
        <v>0</v>
      </c>
      <c r="AZ76" s="210">
        <v>281.72000000000003</v>
      </c>
      <c r="BA76" s="210">
        <v>1172.51</v>
      </c>
      <c r="BB76" s="210">
        <v>0</v>
      </c>
      <c r="BC76" s="210">
        <v>0</v>
      </c>
      <c r="BD76" s="210">
        <v>790</v>
      </c>
      <c r="BE76" s="210">
        <v>0</v>
      </c>
      <c r="BF76" s="210">
        <v>2242.9</v>
      </c>
      <c r="BG76" s="210">
        <v>3940.54</v>
      </c>
      <c r="BH76" s="210">
        <v>0</v>
      </c>
      <c r="BI76" s="210">
        <v>15380.71</v>
      </c>
      <c r="BJ76" s="210">
        <v>40329.37999999999</v>
      </c>
      <c r="BK76" s="210">
        <v>23265.530000000002</v>
      </c>
      <c r="BL76" s="210">
        <v>16037.950000000003</v>
      </c>
      <c r="BM76" s="210">
        <v>0</v>
      </c>
      <c r="BN76" s="210">
        <v>0</v>
      </c>
      <c r="BO76" s="210">
        <v>38082.39</v>
      </c>
      <c r="BP76" s="210">
        <v>2943.02</v>
      </c>
      <c r="BQ76" s="211">
        <v>-4900</v>
      </c>
      <c r="BR76" s="211">
        <v>0</v>
      </c>
      <c r="BS76" s="211">
        <v>0</v>
      </c>
      <c r="BT76" s="212">
        <v>0</v>
      </c>
      <c r="BU76" s="212">
        <v>10620.08</v>
      </c>
      <c r="BV76" s="212">
        <v>0</v>
      </c>
      <c r="BW76" s="212">
        <v>0</v>
      </c>
      <c r="BX76" s="212">
        <v>0</v>
      </c>
      <c r="BY76" s="212">
        <v>0</v>
      </c>
      <c r="BZ76" s="212">
        <v>0</v>
      </c>
      <c r="CA76" s="212">
        <v>0</v>
      </c>
      <c r="CB76" s="212">
        <v>0</v>
      </c>
      <c r="CC76" s="224">
        <v>-2866.7599999998656</v>
      </c>
      <c r="CD76" s="213"/>
      <c r="CE76" s="427">
        <v>9224.3800000000756</v>
      </c>
      <c r="CF76" s="427">
        <v>446.30999999999949</v>
      </c>
      <c r="CG76" s="427">
        <v>-18676.419999999998</v>
      </c>
      <c r="CH76" s="427">
        <v>3328.5300000000007</v>
      </c>
      <c r="CI76" s="427">
        <v>0</v>
      </c>
      <c r="CJ76" s="427">
        <v>8543.9599999999991</v>
      </c>
      <c r="CK76" s="427">
        <v>2866.7600000000766</v>
      </c>
    </row>
    <row r="77" spans="1:89">
      <c r="A77" s="320">
        <v>709</v>
      </c>
      <c r="B77" s="320" t="s">
        <v>204</v>
      </c>
      <c r="C77" s="209">
        <v>0</v>
      </c>
      <c r="D77" s="209">
        <v>-12776.3</v>
      </c>
      <c r="E77" s="209">
        <v>19850.939999999999</v>
      </c>
      <c r="F77" s="209">
        <v>-2017.88</v>
      </c>
      <c r="G77" s="209">
        <v>0</v>
      </c>
      <c r="H77" s="209">
        <v>14508.23</v>
      </c>
      <c r="I77" s="223">
        <v>-609473.59</v>
      </c>
      <c r="J77" s="223">
        <v>0</v>
      </c>
      <c r="K77" s="223">
        <v>-35861</v>
      </c>
      <c r="L77" s="223">
        <v>0</v>
      </c>
      <c r="M77" s="223">
        <v>-27240</v>
      </c>
      <c r="N77" s="223">
        <v>-37938.5</v>
      </c>
      <c r="O77" s="223">
        <v>-900</v>
      </c>
      <c r="P77" s="223">
        <v>0</v>
      </c>
      <c r="Q77" s="223">
        <v>-6186.6900000000005</v>
      </c>
      <c r="R77" s="223">
        <v>8.2399999999999984</v>
      </c>
      <c r="S77" s="223">
        <v>0</v>
      </c>
      <c r="T77" s="223">
        <v>0</v>
      </c>
      <c r="U77" s="223">
        <v>-6358.260000000002</v>
      </c>
      <c r="V77" s="223">
        <v>-1500</v>
      </c>
      <c r="W77" s="223">
        <v>0</v>
      </c>
      <c r="X77" s="223">
        <v>-47290.159999999996</v>
      </c>
      <c r="Y77" s="223">
        <v>-1596.58</v>
      </c>
      <c r="Z77" s="223">
        <v>0</v>
      </c>
      <c r="AA77" s="223">
        <v>0</v>
      </c>
      <c r="AB77" s="223">
        <v>0</v>
      </c>
      <c r="AC77" s="223">
        <v>0</v>
      </c>
      <c r="AD77" s="210">
        <v>354105.48</v>
      </c>
      <c r="AE77" s="210">
        <v>20420.240000000002</v>
      </c>
      <c r="AF77" s="210">
        <v>99976.49000000002</v>
      </c>
      <c r="AG77" s="210">
        <v>0</v>
      </c>
      <c r="AH77" s="210">
        <v>48893.21</v>
      </c>
      <c r="AI77" s="210">
        <v>0</v>
      </c>
      <c r="AJ77" s="210">
        <v>27537.93</v>
      </c>
      <c r="AK77" s="210">
        <v>2057.8000000000002</v>
      </c>
      <c r="AL77" s="210">
        <v>1999.99</v>
      </c>
      <c r="AM77" s="210">
        <v>253.15</v>
      </c>
      <c r="AN77" s="210">
        <v>0</v>
      </c>
      <c r="AO77" s="210">
        <v>13392.32</v>
      </c>
      <c r="AP77" s="210">
        <v>3373.46</v>
      </c>
      <c r="AQ77" s="210">
        <v>27026.149999999998</v>
      </c>
      <c r="AR77" s="210">
        <v>3519.8599999999997</v>
      </c>
      <c r="AS77" s="210">
        <v>19975.03</v>
      </c>
      <c r="AT77" s="210">
        <v>15940.67</v>
      </c>
      <c r="AU77" s="210">
        <v>1801.15</v>
      </c>
      <c r="AV77" s="210">
        <v>27489.320000000007</v>
      </c>
      <c r="AW77" s="308">
        <v>0</v>
      </c>
      <c r="AX77" s="210">
        <v>245.5</v>
      </c>
      <c r="AY77" s="210">
        <v>0</v>
      </c>
      <c r="AZ77" s="210">
        <v>0</v>
      </c>
      <c r="BA77" s="210">
        <v>501</v>
      </c>
      <c r="BB77" s="210">
        <v>0</v>
      </c>
      <c r="BC77" s="210">
        <v>6.65</v>
      </c>
      <c r="BD77" s="210">
        <v>5077.5</v>
      </c>
      <c r="BE77" s="210">
        <v>0</v>
      </c>
      <c r="BF77" s="210">
        <v>3023.58</v>
      </c>
      <c r="BG77" s="210">
        <v>4480.34</v>
      </c>
      <c r="BH77" s="210">
        <v>0</v>
      </c>
      <c r="BI77" s="210">
        <v>22172.46</v>
      </c>
      <c r="BJ77" s="210">
        <v>9148.5</v>
      </c>
      <c r="BK77" s="210">
        <v>72</v>
      </c>
      <c r="BL77" s="210">
        <v>13348.24</v>
      </c>
      <c r="BM77" s="210">
        <v>0</v>
      </c>
      <c r="BN77" s="210">
        <v>0</v>
      </c>
      <c r="BO77" s="210">
        <v>45734.739999999991</v>
      </c>
      <c r="BP77" s="210">
        <v>111.3</v>
      </c>
      <c r="BQ77" s="211">
        <v>-5035</v>
      </c>
      <c r="BR77" s="211">
        <v>0</v>
      </c>
      <c r="BS77" s="211">
        <v>0</v>
      </c>
      <c r="BT77" s="212">
        <v>0</v>
      </c>
      <c r="BU77" s="212">
        <v>7077</v>
      </c>
      <c r="BV77" s="212">
        <v>0</v>
      </c>
      <c r="BW77" s="212">
        <v>0</v>
      </c>
      <c r="BX77" s="212">
        <v>0</v>
      </c>
      <c r="BY77" s="212">
        <v>0</v>
      </c>
      <c r="BZ77" s="212">
        <v>0</v>
      </c>
      <c r="CA77" s="212">
        <v>1058</v>
      </c>
      <c r="CB77" s="212">
        <v>0</v>
      </c>
      <c r="CC77" s="224">
        <v>20012.510000000013</v>
      </c>
      <c r="CD77" s="213"/>
      <c r="CE77" s="427">
        <v>-27388.369999999908</v>
      </c>
      <c r="CF77" s="427">
        <v>19007.87</v>
      </c>
      <c r="CG77" s="427">
        <v>0</v>
      </c>
      <c r="CH77" s="427">
        <v>0</v>
      </c>
      <c r="CI77" s="427">
        <v>0</v>
      </c>
      <c r="CJ77" s="427">
        <v>-11632.009999999987</v>
      </c>
      <c r="CK77" s="427">
        <v>-20012.509999999897</v>
      </c>
    </row>
    <row r="78" spans="1:89">
      <c r="A78" s="320">
        <v>714</v>
      </c>
      <c r="B78" s="320" t="s">
        <v>234</v>
      </c>
      <c r="C78" s="209">
        <v>-188071.82</v>
      </c>
      <c r="D78" s="209">
        <v>-27706.9</v>
      </c>
      <c r="E78" s="209">
        <v>0</v>
      </c>
      <c r="F78" s="209">
        <v>-2429.0700000000002</v>
      </c>
      <c r="G78" s="209">
        <v>0</v>
      </c>
      <c r="H78" s="209">
        <v>0</v>
      </c>
      <c r="I78" s="223">
        <v>-630444.12</v>
      </c>
      <c r="J78" s="223">
        <v>0</v>
      </c>
      <c r="K78" s="223">
        <v>-6284</v>
      </c>
      <c r="L78" s="223">
        <v>0</v>
      </c>
      <c r="M78" s="223">
        <v>-10140</v>
      </c>
      <c r="N78" s="223">
        <v>-37201.64</v>
      </c>
      <c r="O78" s="223">
        <v>-1140</v>
      </c>
      <c r="P78" s="223">
        <v>0</v>
      </c>
      <c r="Q78" s="223">
        <v>-33594.61</v>
      </c>
      <c r="R78" s="223">
        <v>0</v>
      </c>
      <c r="S78" s="223">
        <v>0</v>
      </c>
      <c r="T78" s="223">
        <v>0</v>
      </c>
      <c r="U78" s="223">
        <v>-5356</v>
      </c>
      <c r="V78" s="223">
        <v>0</v>
      </c>
      <c r="W78" s="223">
        <v>0</v>
      </c>
      <c r="X78" s="223">
        <v>0</v>
      </c>
      <c r="Y78" s="223">
        <v>0</v>
      </c>
      <c r="Z78" s="223">
        <v>0</v>
      </c>
      <c r="AA78" s="223">
        <v>0</v>
      </c>
      <c r="AB78" s="223">
        <v>0</v>
      </c>
      <c r="AC78" s="223">
        <v>0</v>
      </c>
      <c r="AD78" s="210">
        <v>361626.85999999993</v>
      </c>
      <c r="AE78" s="210">
        <v>7195.0899999999992</v>
      </c>
      <c r="AF78" s="210">
        <v>70810.470000000016</v>
      </c>
      <c r="AG78" s="210">
        <v>14791.949999999999</v>
      </c>
      <c r="AH78" s="210">
        <v>52096.92</v>
      </c>
      <c r="AI78" s="210">
        <v>0</v>
      </c>
      <c r="AJ78" s="210">
        <v>27461.27</v>
      </c>
      <c r="AK78" s="210">
        <v>1909</v>
      </c>
      <c r="AL78" s="210">
        <v>1550</v>
      </c>
      <c r="AM78" s="210">
        <v>311.10000000000002</v>
      </c>
      <c r="AN78" s="210">
        <v>0</v>
      </c>
      <c r="AO78" s="210">
        <v>6381.130000000001</v>
      </c>
      <c r="AP78" s="210">
        <v>440</v>
      </c>
      <c r="AQ78" s="210">
        <v>197.37</v>
      </c>
      <c r="AR78" s="210">
        <v>1186.24</v>
      </c>
      <c r="AS78" s="210">
        <v>5788.76</v>
      </c>
      <c r="AT78" s="210">
        <v>2195.6</v>
      </c>
      <c r="AU78" s="210">
        <v>3283.8100000000004</v>
      </c>
      <c r="AV78" s="210">
        <v>22954.89</v>
      </c>
      <c r="AW78" s="308">
        <v>0</v>
      </c>
      <c r="AX78" s="210">
        <v>1485.58</v>
      </c>
      <c r="AY78" s="210">
        <v>0</v>
      </c>
      <c r="AZ78" s="210">
        <v>271.14999999999998</v>
      </c>
      <c r="BA78" s="210">
        <v>243.6</v>
      </c>
      <c r="BB78" s="210">
        <v>0</v>
      </c>
      <c r="BC78" s="210">
        <v>0</v>
      </c>
      <c r="BD78" s="210">
        <v>1071</v>
      </c>
      <c r="BE78" s="210">
        <v>0</v>
      </c>
      <c r="BF78" s="210">
        <v>769.2</v>
      </c>
      <c r="BG78" s="210">
        <v>5505.96</v>
      </c>
      <c r="BH78" s="210">
        <v>7020</v>
      </c>
      <c r="BI78" s="210">
        <v>23227.899999999998</v>
      </c>
      <c r="BJ78" s="210">
        <v>1971</v>
      </c>
      <c r="BK78" s="210">
        <v>13429.709999999997</v>
      </c>
      <c r="BL78" s="210">
        <v>18190.939999999999</v>
      </c>
      <c r="BM78" s="210">
        <v>0</v>
      </c>
      <c r="BN78" s="210">
        <v>0</v>
      </c>
      <c r="BO78" s="210">
        <v>0</v>
      </c>
      <c r="BP78" s="210">
        <v>0</v>
      </c>
      <c r="BQ78" s="211">
        <v>-5035</v>
      </c>
      <c r="BR78" s="211">
        <v>0</v>
      </c>
      <c r="BS78" s="211">
        <v>0</v>
      </c>
      <c r="BT78" s="212">
        <v>0</v>
      </c>
      <c r="BU78" s="212">
        <v>2508.33</v>
      </c>
      <c r="BV78" s="212">
        <v>0</v>
      </c>
      <c r="BW78" s="212">
        <v>0</v>
      </c>
      <c r="BX78" s="212">
        <v>0</v>
      </c>
      <c r="BY78" s="212">
        <v>0</v>
      </c>
      <c r="BZ78" s="212">
        <v>0</v>
      </c>
      <c r="CA78" s="212">
        <v>0</v>
      </c>
      <c r="CB78" s="212">
        <v>0</v>
      </c>
      <c r="CC78" s="224">
        <v>-291528.33000000019</v>
      </c>
      <c r="CD78" s="213"/>
      <c r="CE78" s="427">
        <v>268009.37999999995</v>
      </c>
      <c r="CF78" s="427">
        <v>18563.21</v>
      </c>
      <c r="CG78" s="427">
        <v>0</v>
      </c>
      <c r="CH78" s="427">
        <v>4955.74</v>
      </c>
      <c r="CI78" s="427">
        <v>0</v>
      </c>
      <c r="CJ78" s="427">
        <v>0</v>
      </c>
      <c r="CK78" s="427">
        <v>291528.32999999996</v>
      </c>
    </row>
    <row r="79" spans="1:89">
      <c r="A79" s="320">
        <v>717</v>
      </c>
      <c r="B79" s="320" t="s">
        <v>188</v>
      </c>
      <c r="C79" s="209">
        <v>-127814.63</v>
      </c>
      <c r="D79" s="209">
        <v>-16387.189999999999</v>
      </c>
      <c r="E79" s="209">
        <v>0</v>
      </c>
      <c r="F79" s="209">
        <v>-2723.09</v>
      </c>
      <c r="G79" s="209">
        <v>0</v>
      </c>
      <c r="H79" s="209">
        <v>0</v>
      </c>
      <c r="I79" s="223">
        <v>-1101822.17</v>
      </c>
      <c r="J79" s="223">
        <v>0</v>
      </c>
      <c r="K79" s="223">
        <v>-76045</v>
      </c>
      <c r="L79" s="223">
        <v>0</v>
      </c>
      <c r="M79" s="223">
        <v>-60885</v>
      </c>
      <c r="N79" s="223">
        <v>-50227</v>
      </c>
      <c r="O79" s="223">
        <v>0</v>
      </c>
      <c r="P79" s="223">
        <v>0</v>
      </c>
      <c r="Q79" s="223">
        <v>-48801.400000000009</v>
      </c>
      <c r="R79" s="223">
        <v>-1379.99</v>
      </c>
      <c r="S79" s="223">
        <v>-4410</v>
      </c>
      <c r="T79" s="223">
        <v>0</v>
      </c>
      <c r="U79" s="223">
        <v>-10750.519999999999</v>
      </c>
      <c r="V79" s="223">
        <v>-19815</v>
      </c>
      <c r="W79" s="223">
        <v>0</v>
      </c>
      <c r="X79" s="223">
        <v>0</v>
      </c>
      <c r="Y79" s="223">
        <v>0</v>
      </c>
      <c r="Z79" s="223">
        <v>0</v>
      </c>
      <c r="AA79" s="223">
        <v>0</v>
      </c>
      <c r="AB79" s="223">
        <v>0</v>
      </c>
      <c r="AC79" s="223">
        <v>0</v>
      </c>
      <c r="AD79" s="210">
        <v>678883.46</v>
      </c>
      <c r="AE79" s="210">
        <v>25375.780000000002</v>
      </c>
      <c r="AF79" s="210">
        <v>297234.51</v>
      </c>
      <c r="AG79" s="210">
        <v>28742.189999999991</v>
      </c>
      <c r="AH79" s="210">
        <v>39034.220000000008</v>
      </c>
      <c r="AI79" s="210">
        <v>0</v>
      </c>
      <c r="AJ79" s="210">
        <v>0</v>
      </c>
      <c r="AK79" s="210">
        <v>4058.15</v>
      </c>
      <c r="AL79" s="210">
        <v>5618.58</v>
      </c>
      <c r="AM79" s="210">
        <v>3740.3</v>
      </c>
      <c r="AN79" s="210">
        <v>0</v>
      </c>
      <c r="AO79" s="210">
        <v>7711.23</v>
      </c>
      <c r="AP79" s="210">
        <v>4645.9799999999996</v>
      </c>
      <c r="AQ79" s="210">
        <v>2278.1400000000003</v>
      </c>
      <c r="AR79" s="210">
        <v>3194.1</v>
      </c>
      <c r="AS79" s="210">
        <v>15397.929999999997</v>
      </c>
      <c r="AT79" s="210">
        <v>28938</v>
      </c>
      <c r="AU79" s="210">
        <v>2858.3199999999997</v>
      </c>
      <c r="AV79" s="210">
        <v>50086.649999999994</v>
      </c>
      <c r="AW79" s="308">
        <v>0</v>
      </c>
      <c r="AX79" s="210">
        <v>3266.91</v>
      </c>
      <c r="AY79" s="210">
        <v>0</v>
      </c>
      <c r="AZ79" s="210">
        <v>18047.43</v>
      </c>
      <c r="BA79" s="210">
        <v>5734.0199999999995</v>
      </c>
      <c r="BB79" s="210">
        <v>11949.06</v>
      </c>
      <c r="BC79" s="210">
        <v>2427.3099999999995</v>
      </c>
      <c r="BD79" s="210">
        <v>5362.5</v>
      </c>
      <c r="BE79" s="210">
        <v>0</v>
      </c>
      <c r="BF79" s="210">
        <v>1103.8699999999999</v>
      </c>
      <c r="BG79" s="210">
        <v>10526.1</v>
      </c>
      <c r="BH79" s="210">
        <v>0</v>
      </c>
      <c r="BI79" s="210">
        <v>58232.34</v>
      </c>
      <c r="BJ79" s="210">
        <v>0</v>
      </c>
      <c r="BK79" s="210">
        <v>38969.49</v>
      </c>
      <c r="BL79" s="210">
        <v>23851.010000000006</v>
      </c>
      <c r="BM79" s="210">
        <v>0</v>
      </c>
      <c r="BN79" s="210">
        <v>0</v>
      </c>
      <c r="BO79" s="210">
        <v>0</v>
      </c>
      <c r="BP79" s="210">
        <v>0</v>
      </c>
      <c r="BQ79" s="211">
        <v>-8453.74</v>
      </c>
      <c r="BR79" s="211">
        <v>0</v>
      </c>
      <c r="BS79" s="211">
        <v>0</v>
      </c>
      <c r="BT79" s="212">
        <v>0</v>
      </c>
      <c r="BU79" s="212">
        <v>0</v>
      </c>
      <c r="BV79" s="212">
        <v>0</v>
      </c>
      <c r="BW79" s="212">
        <v>0</v>
      </c>
      <c r="BX79" s="212">
        <v>0</v>
      </c>
      <c r="BY79" s="212">
        <v>0</v>
      </c>
      <c r="BZ79" s="212">
        <v>0</v>
      </c>
      <c r="CA79" s="212">
        <v>0</v>
      </c>
      <c r="CB79" s="212">
        <v>0</v>
      </c>
      <c r="CC79" s="224">
        <v>-152247.14999999982</v>
      </c>
      <c r="CD79" s="213"/>
      <c r="CE79" s="427">
        <v>134777.44</v>
      </c>
      <c r="CF79" s="427">
        <v>8564.119999999999</v>
      </c>
      <c r="CG79" s="427">
        <v>0</v>
      </c>
      <c r="CH79" s="427">
        <v>8905.59</v>
      </c>
      <c r="CI79" s="427">
        <v>0</v>
      </c>
      <c r="CJ79" s="427">
        <v>0</v>
      </c>
      <c r="CK79" s="427">
        <v>152247.15</v>
      </c>
    </row>
    <row r="80" spans="1:89">
      <c r="A80" s="320">
        <v>720</v>
      </c>
      <c r="B80" s="320" t="s">
        <v>230</v>
      </c>
      <c r="C80" s="209">
        <v>97492.35</v>
      </c>
      <c r="D80" s="209">
        <v>-3056.06</v>
      </c>
      <c r="E80" s="209">
        <v>0</v>
      </c>
      <c r="F80" s="209">
        <v>0</v>
      </c>
      <c r="G80" s="209">
        <v>0</v>
      </c>
      <c r="H80" s="209">
        <v>2713.87</v>
      </c>
      <c r="I80" s="223">
        <v>-353080.66</v>
      </c>
      <c r="J80" s="223">
        <v>0</v>
      </c>
      <c r="K80" s="223">
        <v>-5119</v>
      </c>
      <c r="L80" s="223">
        <v>0</v>
      </c>
      <c r="M80" s="223">
        <v>-11720</v>
      </c>
      <c r="N80" s="223">
        <v>-18250</v>
      </c>
      <c r="O80" s="223">
        <v>0</v>
      </c>
      <c r="P80" s="223">
        <v>0</v>
      </c>
      <c r="Q80" s="223">
        <v>-10527.79</v>
      </c>
      <c r="R80" s="223">
        <v>-2017.3500000000001</v>
      </c>
      <c r="S80" s="223">
        <v>-7224</v>
      </c>
      <c r="T80" s="223">
        <v>-5400</v>
      </c>
      <c r="U80" s="223">
        <v>-1107.7</v>
      </c>
      <c r="V80" s="223">
        <v>-2025</v>
      </c>
      <c r="W80" s="223">
        <v>0</v>
      </c>
      <c r="X80" s="223">
        <v>-34490.310000000005</v>
      </c>
      <c r="Y80" s="223">
        <v>-4260.7599999999993</v>
      </c>
      <c r="Z80" s="223">
        <v>0</v>
      </c>
      <c r="AA80" s="223">
        <v>0</v>
      </c>
      <c r="AB80" s="223">
        <v>0</v>
      </c>
      <c r="AC80" s="223">
        <v>0</v>
      </c>
      <c r="AD80" s="210">
        <v>232490.69</v>
      </c>
      <c r="AE80" s="210">
        <v>2730.06</v>
      </c>
      <c r="AF80" s="210">
        <v>31726.33</v>
      </c>
      <c r="AG80" s="210">
        <v>0</v>
      </c>
      <c r="AH80" s="210">
        <v>42349.74</v>
      </c>
      <c r="AI80" s="210">
        <v>0</v>
      </c>
      <c r="AJ80" s="210">
        <v>19119.330000000002</v>
      </c>
      <c r="AK80" s="210">
        <v>98.050000000000011</v>
      </c>
      <c r="AL80" s="210">
        <v>69.5</v>
      </c>
      <c r="AM80" s="210">
        <v>8509.2800000000007</v>
      </c>
      <c r="AN80" s="210">
        <v>2105.21</v>
      </c>
      <c r="AO80" s="210">
        <v>8900.85</v>
      </c>
      <c r="AP80" s="210">
        <v>3859.4199999999983</v>
      </c>
      <c r="AQ80" s="210">
        <v>9624.02</v>
      </c>
      <c r="AR80" s="210">
        <v>1538.92</v>
      </c>
      <c r="AS80" s="210">
        <v>11870.96</v>
      </c>
      <c r="AT80" s="210">
        <v>1529.4</v>
      </c>
      <c r="AU80" s="210">
        <v>1497.6500000000003</v>
      </c>
      <c r="AV80" s="210">
        <v>11997.5</v>
      </c>
      <c r="AW80" s="308">
        <v>0</v>
      </c>
      <c r="AX80" s="210">
        <v>2095.6</v>
      </c>
      <c r="AY80" s="210">
        <v>0</v>
      </c>
      <c r="AZ80" s="210">
        <v>1904.99</v>
      </c>
      <c r="BA80" s="210">
        <v>0</v>
      </c>
      <c r="BB80" s="210">
        <v>0</v>
      </c>
      <c r="BC80" s="210">
        <v>0</v>
      </c>
      <c r="BD80" s="210">
        <v>3290</v>
      </c>
      <c r="BE80" s="210">
        <v>0</v>
      </c>
      <c r="BF80" s="210">
        <v>2330.91</v>
      </c>
      <c r="BG80" s="210">
        <v>1565.42</v>
      </c>
      <c r="BH80" s="210">
        <v>0</v>
      </c>
      <c r="BI80" s="210">
        <v>8144.8899999999994</v>
      </c>
      <c r="BJ80" s="210">
        <v>883</v>
      </c>
      <c r="BK80" s="210">
        <v>8678</v>
      </c>
      <c r="BL80" s="210">
        <v>8590.49</v>
      </c>
      <c r="BM80" s="210">
        <v>0</v>
      </c>
      <c r="BN80" s="210">
        <v>0</v>
      </c>
      <c r="BO80" s="210">
        <v>22221.37</v>
      </c>
      <c r="BP80" s="210">
        <v>0</v>
      </c>
      <c r="BQ80" s="211">
        <v>0</v>
      </c>
      <c r="BR80" s="211">
        <v>0</v>
      </c>
      <c r="BS80" s="211">
        <v>0</v>
      </c>
      <c r="BT80" s="212">
        <v>0</v>
      </c>
      <c r="BU80" s="212">
        <v>0</v>
      </c>
      <c r="BV80" s="212">
        <v>0</v>
      </c>
      <c r="BW80" s="212">
        <v>0</v>
      </c>
      <c r="BX80" s="212">
        <v>0</v>
      </c>
      <c r="BY80" s="212">
        <v>0</v>
      </c>
      <c r="BZ80" s="212">
        <v>0</v>
      </c>
      <c r="CA80" s="212">
        <v>0</v>
      </c>
      <c r="CB80" s="212">
        <v>0</v>
      </c>
      <c r="CC80" s="224">
        <v>91649.1700000001</v>
      </c>
      <c r="CD80" s="213"/>
      <c r="CE80" s="427">
        <v>-103508.42000000007</v>
      </c>
      <c r="CF80" s="427">
        <v>1350.6599999999999</v>
      </c>
      <c r="CG80" s="427">
        <v>0</v>
      </c>
      <c r="CH80" s="427">
        <v>0</v>
      </c>
      <c r="CI80" s="427">
        <v>0</v>
      </c>
      <c r="CJ80" s="427">
        <v>10509.590000000004</v>
      </c>
      <c r="CK80" s="427">
        <v>-91648.170000000071</v>
      </c>
    </row>
    <row r="81" spans="1:89">
      <c r="A81" s="320">
        <v>721</v>
      </c>
      <c r="B81" s="320" t="s">
        <v>207</v>
      </c>
      <c r="C81" s="209">
        <v>-168465.14</v>
      </c>
      <c r="D81" s="209">
        <v>-283.02</v>
      </c>
      <c r="E81" s="209">
        <v>0</v>
      </c>
      <c r="F81" s="209">
        <v>0</v>
      </c>
      <c r="G81" s="209">
        <v>0</v>
      </c>
      <c r="H81" s="209">
        <v>0</v>
      </c>
      <c r="I81" s="223">
        <v>-1170737.6000000001</v>
      </c>
      <c r="J81" s="223">
        <v>0</v>
      </c>
      <c r="K81" s="223">
        <v>-139381</v>
      </c>
      <c r="L81" s="223">
        <v>0</v>
      </c>
      <c r="M81" s="223">
        <v>-68677.37</v>
      </c>
      <c r="N81" s="223">
        <v>-50781</v>
      </c>
      <c r="O81" s="223">
        <v>-2822.5</v>
      </c>
      <c r="P81" s="223">
        <v>0</v>
      </c>
      <c r="Q81" s="223">
        <v>-31596.179999999986</v>
      </c>
      <c r="R81" s="223">
        <v>23.44</v>
      </c>
      <c r="S81" s="223">
        <v>-6120</v>
      </c>
      <c r="T81" s="223">
        <v>0</v>
      </c>
      <c r="U81" s="223">
        <v>-15375.410000000002</v>
      </c>
      <c r="V81" s="223">
        <v>-2010.88</v>
      </c>
      <c r="W81" s="223">
        <v>0</v>
      </c>
      <c r="X81" s="223">
        <v>0</v>
      </c>
      <c r="Y81" s="223">
        <v>0</v>
      </c>
      <c r="Z81" s="223">
        <v>0</v>
      </c>
      <c r="AA81" s="223">
        <v>0</v>
      </c>
      <c r="AB81" s="223">
        <v>0</v>
      </c>
      <c r="AC81" s="223">
        <v>0</v>
      </c>
      <c r="AD81" s="210">
        <v>739096.79</v>
      </c>
      <c r="AE81" s="210">
        <v>13105.08</v>
      </c>
      <c r="AF81" s="210">
        <v>323014.90000000002</v>
      </c>
      <c r="AG81" s="210">
        <v>34738.57</v>
      </c>
      <c r="AH81" s="210">
        <v>57757.35</v>
      </c>
      <c r="AI81" s="210">
        <v>0</v>
      </c>
      <c r="AJ81" s="210">
        <v>60095.64</v>
      </c>
      <c r="AK81" s="210">
        <v>189.01</v>
      </c>
      <c r="AL81" s="210">
        <v>3663.45</v>
      </c>
      <c r="AM81" s="210">
        <v>4137.33</v>
      </c>
      <c r="AN81" s="210">
        <v>300</v>
      </c>
      <c r="AO81" s="210">
        <v>4693.17</v>
      </c>
      <c r="AP81" s="210">
        <v>9228.9500000000007</v>
      </c>
      <c r="AQ81" s="210">
        <v>3136.3899999999994</v>
      </c>
      <c r="AR81" s="210">
        <v>3349.6800000000003</v>
      </c>
      <c r="AS81" s="210">
        <v>16801.23</v>
      </c>
      <c r="AT81" s="210">
        <v>5039.8999999999996</v>
      </c>
      <c r="AU81" s="210">
        <v>3560.4</v>
      </c>
      <c r="AV81" s="210">
        <v>33153.06</v>
      </c>
      <c r="AW81" s="308">
        <v>0</v>
      </c>
      <c r="AX81" s="210">
        <v>2821.5600000000009</v>
      </c>
      <c r="AY81" s="210">
        <v>0</v>
      </c>
      <c r="AZ81" s="210">
        <v>9185.9499999999989</v>
      </c>
      <c r="BA81" s="210">
        <v>2273.3700000000003</v>
      </c>
      <c r="BB81" s="210">
        <v>277.16000000000003</v>
      </c>
      <c r="BC81" s="210">
        <v>198.42</v>
      </c>
      <c r="BD81" s="210">
        <v>6865</v>
      </c>
      <c r="BE81" s="210">
        <v>0</v>
      </c>
      <c r="BF81" s="210">
        <v>2731.1000000000004</v>
      </c>
      <c r="BG81" s="210">
        <v>11335.8</v>
      </c>
      <c r="BH81" s="210">
        <v>0</v>
      </c>
      <c r="BI81" s="210">
        <v>58663.279999999992</v>
      </c>
      <c r="BJ81" s="210">
        <v>0</v>
      </c>
      <c r="BK81" s="210">
        <v>33029.450000000004</v>
      </c>
      <c r="BL81" s="210">
        <v>17122.47</v>
      </c>
      <c r="BM81" s="210">
        <v>0</v>
      </c>
      <c r="BN81" s="210">
        <v>473.32</v>
      </c>
      <c r="BO81" s="210">
        <v>0</v>
      </c>
      <c r="BP81" s="210">
        <v>0</v>
      </c>
      <c r="BQ81" s="211">
        <v>0</v>
      </c>
      <c r="BR81" s="211">
        <v>0</v>
      </c>
      <c r="BS81" s="211">
        <v>0</v>
      </c>
      <c r="BT81" s="212">
        <v>0</v>
      </c>
      <c r="BU81" s="212">
        <v>0</v>
      </c>
      <c r="BV81" s="212">
        <v>0</v>
      </c>
      <c r="BW81" s="212">
        <v>0</v>
      </c>
      <c r="BX81" s="212">
        <v>0</v>
      </c>
      <c r="BY81" s="212">
        <v>0</v>
      </c>
      <c r="BZ81" s="212">
        <v>0</v>
      </c>
      <c r="CA81" s="212">
        <v>0</v>
      </c>
      <c r="CB81" s="212">
        <v>0</v>
      </c>
      <c r="CC81" s="224">
        <v>-196188.88000000012</v>
      </c>
      <c r="CD81" s="213"/>
      <c r="CE81" s="427">
        <v>196188.87999999998</v>
      </c>
      <c r="CF81" s="427">
        <v>0</v>
      </c>
      <c r="CG81" s="427">
        <v>0</v>
      </c>
      <c r="CH81" s="427">
        <v>0</v>
      </c>
      <c r="CI81" s="427">
        <v>0</v>
      </c>
      <c r="CJ81" s="427">
        <v>0</v>
      </c>
      <c r="CK81" s="427">
        <v>196188.87999999998</v>
      </c>
    </row>
    <row r="82" spans="1:89">
      <c r="A82" s="320">
        <v>724</v>
      </c>
      <c r="B82" s="320" t="s">
        <v>280</v>
      </c>
      <c r="C82" s="209">
        <v>-3993.79</v>
      </c>
      <c r="D82" s="209">
        <v>-8856.7800000000007</v>
      </c>
      <c r="E82" s="209">
        <v>0</v>
      </c>
      <c r="F82" s="209">
        <v>-6488.91</v>
      </c>
      <c r="G82" s="209">
        <v>0</v>
      </c>
      <c r="H82" s="209">
        <v>0</v>
      </c>
      <c r="I82" s="223">
        <v>-1048679.81</v>
      </c>
      <c r="J82" s="223">
        <v>0</v>
      </c>
      <c r="K82" s="223">
        <v>-126025</v>
      </c>
      <c r="L82" s="223">
        <v>0</v>
      </c>
      <c r="M82" s="223">
        <v>-63005</v>
      </c>
      <c r="N82" s="223">
        <v>-41768</v>
      </c>
      <c r="O82" s="223">
        <v>-1800</v>
      </c>
      <c r="P82" s="223">
        <v>-11877.83</v>
      </c>
      <c r="Q82" s="223">
        <v>-51628.619999999988</v>
      </c>
      <c r="R82" s="223">
        <v>-10476.239999999996</v>
      </c>
      <c r="S82" s="223">
        <v>0</v>
      </c>
      <c r="T82" s="223">
        <v>-5625</v>
      </c>
      <c r="U82" s="223">
        <v>-24930.560000000009</v>
      </c>
      <c r="V82" s="223">
        <v>-10256.959999999999</v>
      </c>
      <c r="W82" s="223">
        <v>0</v>
      </c>
      <c r="X82" s="223">
        <v>0</v>
      </c>
      <c r="Y82" s="223">
        <v>-459.26999999999981</v>
      </c>
      <c r="Z82" s="223">
        <v>0</v>
      </c>
      <c r="AA82" s="223">
        <v>0</v>
      </c>
      <c r="AB82" s="223">
        <v>0</v>
      </c>
      <c r="AC82" s="223">
        <v>0</v>
      </c>
      <c r="AD82" s="210">
        <v>610623.98</v>
      </c>
      <c r="AE82" s="210">
        <v>10922.9</v>
      </c>
      <c r="AF82" s="210">
        <v>249803.96</v>
      </c>
      <c r="AG82" s="210">
        <v>47774.399999999994</v>
      </c>
      <c r="AH82" s="210">
        <v>68254.84</v>
      </c>
      <c r="AI82" s="210">
        <v>38674.719999999994</v>
      </c>
      <c r="AJ82" s="210">
        <v>72978.810000000012</v>
      </c>
      <c r="AK82" s="210">
        <v>5056.83</v>
      </c>
      <c r="AL82" s="210">
        <v>4477.9799999999996</v>
      </c>
      <c r="AM82" s="210">
        <v>4168.22</v>
      </c>
      <c r="AN82" s="210">
        <v>0</v>
      </c>
      <c r="AO82" s="210">
        <v>13297.88</v>
      </c>
      <c r="AP82" s="210">
        <v>947.11000000000013</v>
      </c>
      <c r="AQ82" s="210">
        <v>1173.26</v>
      </c>
      <c r="AR82" s="210">
        <v>7687.9900000000007</v>
      </c>
      <c r="AS82" s="210">
        <v>24163.93</v>
      </c>
      <c r="AT82" s="210">
        <v>17090.75</v>
      </c>
      <c r="AU82" s="210">
        <v>5182.5599999999995</v>
      </c>
      <c r="AV82" s="210">
        <v>68725.740000000005</v>
      </c>
      <c r="AW82" s="308">
        <v>0</v>
      </c>
      <c r="AX82" s="210">
        <v>0</v>
      </c>
      <c r="AY82" s="210">
        <v>0</v>
      </c>
      <c r="AZ82" s="210">
        <v>1886.8799999999999</v>
      </c>
      <c r="BA82" s="210">
        <v>6322.1</v>
      </c>
      <c r="BB82" s="210">
        <v>1535.92</v>
      </c>
      <c r="BC82" s="210">
        <v>216.76</v>
      </c>
      <c r="BD82" s="210">
        <v>5413.5</v>
      </c>
      <c r="BE82" s="210">
        <v>0</v>
      </c>
      <c r="BF82" s="210">
        <v>6429.7200000000012</v>
      </c>
      <c r="BG82" s="210">
        <v>10094.26</v>
      </c>
      <c r="BH82" s="210">
        <v>0</v>
      </c>
      <c r="BI82" s="210">
        <v>16915.870000000003</v>
      </c>
      <c r="BJ82" s="210">
        <v>29330.84</v>
      </c>
      <c r="BK82" s="210">
        <v>27336.21</v>
      </c>
      <c r="BL82" s="210">
        <v>22966.280000000006</v>
      </c>
      <c r="BM82" s="210">
        <v>0</v>
      </c>
      <c r="BN82" s="210">
        <v>0</v>
      </c>
      <c r="BO82" s="210">
        <v>0</v>
      </c>
      <c r="BP82" s="210">
        <v>0</v>
      </c>
      <c r="BQ82" s="211">
        <v>-6238.75</v>
      </c>
      <c r="BR82" s="211">
        <v>0</v>
      </c>
      <c r="BS82" s="211">
        <v>0</v>
      </c>
      <c r="BT82" s="212">
        <v>0</v>
      </c>
      <c r="BU82" s="212">
        <v>9611.5</v>
      </c>
      <c r="BV82" s="212">
        <v>0</v>
      </c>
      <c r="BW82" s="212">
        <v>0</v>
      </c>
      <c r="BX82" s="212">
        <v>0</v>
      </c>
      <c r="BY82" s="212">
        <v>0</v>
      </c>
      <c r="BZ82" s="212">
        <v>2995</v>
      </c>
      <c r="CA82" s="212">
        <v>404</v>
      </c>
      <c r="CB82" s="212">
        <v>0</v>
      </c>
      <c r="CC82" s="224">
        <v>-29645.820000000149</v>
      </c>
      <c r="CD82" s="213"/>
      <c r="CE82" s="427">
        <v>23078.770000000084</v>
      </c>
      <c r="CF82" s="427">
        <v>6849.8899999999994</v>
      </c>
      <c r="CG82" s="427">
        <v>0</v>
      </c>
      <c r="CH82" s="427">
        <v>-282.84000000000015</v>
      </c>
      <c r="CI82" s="427">
        <v>0</v>
      </c>
      <c r="CJ82" s="427">
        <v>0</v>
      </c>
      <c r="CK82" s="427">
        <v>29645.820000000083</v>
      </c>
    </row>
    <row r="83" spans="1:89">
      <c r="A83" s="320">
        <v>726</v>
      </c>
      <c r="B83" s="320" t="s">
        <v>388</v>
      </c>
      <c r="C83" s="209">
        <v>-177167.75</v>
      </c>
      <c r="D83" s="209">
        <v>-27664.79</v>
      </c>
      <c r="E83" s="209">
        <v>0</v>
      </c>
      <c r="F83" s="209">
        <v>-19908.509999999998</v>
      </c>
      <c r="G83" s="209">
        <v>0</v>
      </c>
      <c r="H83" s="209">
        <v>0</v>
      </c>
      <c r="I83" s="223">
        <v>-1839475.89</v>
      </c>
      <c r="J83" s="223">
        <v>0</v>
      </c>
      <c r="K83" s="223">
        <v>-110894</v>
      </c>
      <c r="L83" s="223">
        <v>0</v>
      </c>
      <c r="M83" s="223">
        <v>-130180</v>
      </c>
      <c r="N83" s="223">
        <v>-67847.22</v>
      </c>
      <c r="O83" s="223">
        <v>-438.8</v>
      </c>
      <c r="P83" s="223">
        <v>-4727.5</v>
      </c>
      <c r="Q83" s="223">
        <v>-32371.02</v>
      </c>
      <c r="R83" s="223">
        <v>-28592.999999999993</v>
      </c>
      <c r="S83" s="223">
        <v>0</v>
      </c>
      <c r="T83" s="223">
        <v>-3417</v>
      </c>
      <c r="U83" s="223">
        <v>-21206.65</v>
      </c>
      <c r="V83" s="223">
        <v>-1924.2400000000002</v>
      </c>
      <c r="W83" s="223">
        <v>0</v>
      </c>
      <c r="X83" s="223">
        <v>0</v>
      </c>
      <c r="Y83" s="223">
        <v>0</v>
      </c>
      <c r="Z83" s="223">
        <v>0</v>
      </c>
      <c r="AA83" s="223">
        <v>0</v>
      </c>
      <c r="AB83" s="223">
        <v>0</v>
      </c>
      <c r="AC83" s="223">
        <v>0</v>
      </c>
      <c r="AD83" s="210">
        <v>1009139.1000000001</v>
      </c>
      <c r="AE83" s="210">
        <v>2632.5699999999997</v>
      </c>
      <c r="AF83" s="210">
        <v>449094.23000000004</v>
      </c>
      <c r="AG83" s="210">
        <v>89600.98000000001</v>
      </c>
      <c r="AH83" s="210">
        <v>77326.77</v>
      </c>
      <c r="AI83" s="210">
        <v>70081.91</v>
      </c>
      <c r="AJ83" s="210">
        <v>67483.25</v>
      </c>
      <c r="AK83" s="210">
        <v>237.11</v>
      </c>
      <c r="AL83" s="210">
        <v>7524.7599999999993</v>
      </c>
      <c r="AM83" s="210">
        <v>6312.4</v>
      </c>
      <c r="AN83" s="210">
        <v>3188.44</v>
      </c>
      <c r="AO83" s="210">
        <v>20581.489999999998</v>
      </c>
      <c r="AP83" s="210">
        <v>8134.3400000000011</v>
      </c>
      <c r="AQ83" s="210">
        <v>6735.4099999999989</v>
      </c>
      <c r="AR83" s="210">
        <v>7703.03</v>
      </c>
      <c r="AS83" s="210">
        <v>22194.97</v>
      </c>
      <c r="AT83" s="210">
        <v>9742.93</v>
      </c>
      <c r="AU83" s="210">
        <v>5409.33</v>
      </c>
      <c r="AV83" s="210">
        <v>82994.409999999989</v>
      </c>
      <c r="AW83" s="308">
        <v>0</v>
      </c>
      <c r="AX83" s="210">
        <v>0</v>
      </c>
      <c r="AY83" s="210">
        <v>0</v>
      </c>
      <c r="AZ83" s="210">
        <v>769.65000000000009</v>
      </c>
      <c r="BA83" s="210">
        <v>4526.5</v>
      </c>
      <c r="BB83" s="210">
        <v>3721.1800000000003</v>
      </c>
      <c r="BC83" s="210">
        <v>0</v>
      </c>
      <c r="BD83" s="210">
        <v>8206</v>
      </c>
      <c r="BE83" s="210">
        <v>0</v>
      </c>
      <c r="BF83" s="210">
        <v>5153.5</v>
      </c>
      <c r="BG83" s="210">
        <v>16625.839999999997</v>
      </c>
      <c r="BH83" s="210">
        <v>0</v>
      </c>
      <c r="BI83" s="210">
        <v>46653.34</v>
      </c>
      <c r="BJ83" s="210">
        <v>56410.800000000017</v>
      </c>
      <c r="BK83" s="210">
        <v>50005.37999999999</v>
      </c>
      <c r="BL83" s="210">
        <v>39140.200000000004</v>
      </c>
      <c r="BM83" s="210">
        <v>0</v>
      </c>
      <c r="BN83" s="210">
        <v>0</v>
      </c>
      <c r="BO83" s="210">
        <v>0</v>
      </c>
      <c r="BP83" s="210">
        <v>0</v>
      </c>
      <c r="BQ83" s="211">
        <v>-11678.75</v>
      </c>
      <c r="BR83" s="211">
        <v>0</v>
      </c>
      <c r="BS83" s="211">
        <v>0</v>
      </c>
      <c r="BT83" s="212">
        <v>0</v>
      </c>
      <c r="BU83" s="212">
        <v>7067.1500000000005</v>
      </c>
      <c r="BV83" s="212">
        <v>0</v>
      </c>
      <c r="BW83" s="212">
        <v>0</v>
      </c>
      <c r="BX83" s="212">
        <v>0</v>
      </c>
      <c r="BY83" s="212">
        <v>0</v>
      </c>
      <c r="BZ83" s="212">
        <v>0</v>
      </c>
      <c r="CA83" s="212">
        <v>8640</v>
      </c>
      <c r="CB83" s="212">
        <v>0</v>
      </c>
      <c r="CC83" s="224">
        <v>-284458.14999999956</v>
      </c>
      <c r="CD83" s="213"/>
      <c r="CE83" s="427">
        <v>237539.74999999956</v>
      </c>
      <c r="CF83" s="427">
        <v>31038.29</v>
      </c>
      <c r="CG83" s="427">
        <v>0</v>
      </c>
      <c r="CH83" s="427">
        <v>15880.109999999997</v>
      </c>
      <c r="CI83" s="427">
        <v>0</v>
      </c>
      <c r="CJ83" s="427">
        <v>0</v>
      </c>
      <c r="CK83" s="427">
        <v>284458.14999999956</v>
      </c>
    </row>
    <row r="84" spans="1:89">
      <c r="A84" s="320">
        <v>730</v>
      </c>
      <c r="B84" s="320" t="s">
        <v>274</v>
      </c>
      <c r="C84" s="209">
        <v>125912.35</v>
      </c>
      <c r="D84" s="209">
        <v>-13720.24</v>
      </c>
      <c r="E84" s="209">
        <v>0</v>
      </c>
      <c r="F84" s="209">
        <v>-8001.58</v>
      </c>
      <c r="G84" s="209">
        <v>0</v>
      </c>
      <c r="H84" s="209">
        <v>0</v>
      </c>
      <c r="I84" s="223">
        <v>-731518.66</v>
      </c>
      <c r="J84" s="223">
        <v>0</v>
      </c>
      <c r="K84" s="223">
        <v>-29712</v>
      </c>
      <c r="L84" s="223">
        <v>0</v>
      </c>
      <c r="M84" s="223">
        <v>-30950</v>
      </c>
      <c r="N84" s="223">
        <v>-33731</v>
      </c>
      <c r="O84" s="223">
        <v>0</v>
      </c>
      <c r="P84" s="223">
        <v>0</v>
      </c>
      <c r="Q84" s="223">
        <v>-33276.369999999988</v>
      </c>
      <c r="R84" s="223">
        <v>-1372.1599999999999</v>
      </c>
      <c r="S84" s="223">
        <v>0</v>
      </c>
      <c r="T84" s="223">
        <v>0</v>
      </c>
      <c r="U84" s="223">
        <v>-8664.15</v>
      </c>
      <c r="V84" s="223">
        <v>-1018.22</v>
      </c>
      <c r="W84" s="223">
        <v>0</v>
      </c>
      <c r="X84" s="223">
        <v>0</v>
      </c>
      <c r="Y84" s="223">
        <v>0</v>
      </c>
      <c r="Z84" s="223">
        <v>0</v>
      </c>
      <c r="AA84" s="223">
        <v>0</v>
      </c>
      <c r="AB84" s="223">
        <v>0</v>
      </c>
      <c r="AC84" s="223">
        <v>0</v>
      </c>
      <c r="AD84" s="210">
        <v>447542.08999999991</v>
      </c>
      <c r="AE84" s="210">
        <v>3863.9</v>
      </c>
      <c r="AF84" s="210">
        <v>98297.19</v>
      </c>
      <c r="AG84" s="210">
        <v>35558.76</v>
      </c>
      <c r="AH84" s="210">
        <v>50278.15</v>
      </c>
      <c r="AI84" s="210">
        <v>0</v>
      </c>
      <c r="AJ84" s="210">
        <v>42962.659999999996</v>
      </c>
      <c r="AK84" s="210">
        <v>2512.62</v>
      </c>
      <c r="AL84" s="210">
        <v>4839</v>
      </c>
      <c r="AM84" s="210">
        <v>3982.18</v>
      </c>
      <c r="AN84" s="210">
        <v>0</v>
      </c>
      <c r="AO84" s="210">
        <v>7808.45</v>
      </c>
      <c r="AP84" s="210">
        <v>3508.7999999999993</v>
      </c>
      <c r="AQ84" s="210">
        <v>2126.3000000000002</v>
      </c>
      <c r="AR84" s="210">
        <v>2806.61</v>
      </c>
      <c r="AS84" s="210">
        <v>23491.14</v>
      </c>
      <c r="AT84" s="210">
        <v>22205.5</v>
      </c>
      <c r="AU84" s="210">
        <v>3833.9</v>
      </c>
      <c r="AV84" s="210">
        <v>35447.26</v>
      </c>
      <c r="AW84" s="308">
        <v>0</v>
      </c>
      <c r="AX84" s="210">
        <v>2410.1999999999998</v>
      </c>
      <c r="AY84" s="210">
        <v>0</v>
      </c>
      <c r="AZ84" s="210">
        <v>1954.6299999999999</v>
      </c>
      <c r="BA84" s="210">
        <v>7527</v>
      </c>
      <c r="BB84" s="210">
        <v>0</v>
      </c>
      <c r="BC84" s="210">
        <v>0</v>
      </c>
      <c r="BD84" s="210">
        <v>3707.5</v>
      </c>
      <c r="BE84" s="210">
        <v>0</v>
      </c>
      <c r="BF84" s="210">
        <v>3719.9299999999994</v>
      </c>
      <c r="BG84" s="210">
        <v>6207.7</v>
      </c>
      <c r="BH84" s="210">
        <v>0</v>
      </c>
      <c r="BI84" s="210">
        <v>28422.42</v>
      </c>
      <c r="BJ84" s="210">
        <v>32238.020000000004</v>
      </c>
      <c r="BK84" s="210">
        <v>21014.58</v>
      </c>
      <c r="BL84" s="210">
        <v>13760.940000000002</v>
      </c>
      <c r="BM84" s="210">
        <v>0</v>
      </c>
      <c r="BN84" s="210">
        <v>0</v>
      </c>
      <c r="BO84" s="210">
        <v>0</v>
      </c>
      <c r="BP84" s="210">
        <v>0</v>
      </c>
      <c r="BQ84" s="211">
        <v>-5372.5</v>
      </c>
      <c r="BR84" s="211">
        <v>0</v>
      </c>
      <c r="BS84" s="211">
        <v>0</v>
      </c>
      <c r="BT84" s="212">
        <v>0</v>
      </c>
      <c r="BU84" s="212">
        <v>7682.5</v>
      </c>
      <c r="BV84" s="212">
        <v>0</v>
      </c>
      <c r="BW84" s="212">
        <v>0</v>
      </c>
      <c r="BX84" s="212">
        <v>0</v>
      </c>
      <c r="BY84" s="212">
        <v>0</v>
      </c>
      <c r="BZ84" s="212">
        <v>0</v>
      </c>
      <c r="CA84" s="212">
        <v>3529.99</v>
      </c>
      <c r="CB84" s="212">
        <v>0</v>
      </c>
      <c r="CC84" s="224">
        <v>151815.3900000001</v>
      </c>
      <c r="CD84" s="213"/>
      <c r="CE84" s="427">
        <v>-162039.91999999987</v>
      </c>
      <c r="CF84" s="427">
        <v>8062.94</v>
      </c>
      <c r="CG84" s="427">
        <v>0</v>
      </c>
      <c r="CH84" s="427">
        <v>2161.59</v>
      </c>
      <c r="CI84" s="427">
        <v>0</v>
      </c>
      <c r="CJ84" s="427">
        <v>0</v>
      </c>
      <c r="CK84" s="427">
        <v>-151815.38999999987</v>
      </c>
    </row>
    <row r="85" spans="1:89">
      <c r="A85" s="320">
        <v>731</v>
      </c>
      <c r="B85" s="320" t="s">
        <v>389</v>
      </c>
      <c r="C85" s="209">
        <v>-147658.17000000001</v>
      </c>
      <c r="D85" s="209">
        <v>-891.77</v>
      </c>
      <c r="E85" s="209">
        <v>0</v>
      </c>
      <c r="F85" s="209">
        <v>0</v>
      </c>
      <c r="G85" s="209">
        <v>0</v>
      </c>
      <c r="H85" s="209">
        <v>0</v>
      </c>
      <c r="I85" s="223">
        <v>-656855.59</v>
      </c>
      <c r="J85" s="223">
        <v>0</v>
      </c>
      <c r="K85" s="223">
        <v>-46581</v>
      </c>
      <c r="L85" s="223">
        <v>0</v>
      </c>
      <c r="M85" s="223">
        <v>-9090</v>
      </c>
      <c r="N85" s="223">
        <v>-69306.959999999992</v>
      </c>
      <c r="O85" s="223">
        <v>0</v>
      </c>
      <c r="P85" s="223">
        <v>0</v>
      </c>
      <c r="Q85" s="223">
        <v>-35189.870000000003</v>
      </c>
      <c r="R85" s="223">
        <v>3.49</v>
      </c>
      <c r="S85" s="223">
        <v>0</v>
      </c>
      <c r="T85" s="223">
        <v>0</v>
      </c>
      <c r="U85" s="223">
        <v>-18015.359999999997</v>
      </c>
      <c r="V85" s="223">
        <v>-6669.52</v>
      </c>
      <c r="W85" s="223">
        <v>0</v>
      </c>
      <c r="X85" s="223">
        <v>0</v>
      </c>
      <c r="Y85" s="223">
        <v>0</v>
      </c>
      <c r="Z85" s="223">
        <v>0</v>
      </c>
      <c r="AA85" s="223">
        <v>0</v>
      </c>
      <c r="AB85" s="223">
        <v>0</v>
      </c>
      <c r="AC85" s="223">
        <v>0</v>
      </c>
      <c r="AD85" s="210">
        <v>365908.77</v>
      </c>
      <c r="AE85" s="210">
        <v>20364.899999999998</v>
      </c>
      <c r="AF85" s="210">
        <v>104386.41000000002</v>
      </c>
      <c r="AG85" s="210">
        <v>17903.170000000002</v>
      </c>
      <c r="AH85" s="210">
        <v>49966.049999999996</v>
      </c>
      <c r="AI85" s="210">
        <v>0</v>
      </c>
      <c r="AJ85" s="210">
        <v>39190.880000000005</v>
      </c>
      <c r="AK85" s="210">
        <v>431.04</v>
      </c>
      <c r="AL85" s="210">
        <v>7425.8</v>
      </c>
      <c r="AM85" s="210">
        <v>6864.35</v>
      </c>
      <c r="AN85" s="210">
        <v>120</v>
      </c>
      <c r="AO85" s="210">
        <v>19519.120000000003</v>
      </c>
      <c r="AP85" s="210">
        <v>645.57999999999993</v>
      </c>
      <c r="AQ85" s="210">
        <v>1364.8</v>
      </c>
      <c r="AR85" s="210">
        <v>1589.8400000000001</v>
      </c>
      <c r="AS85" s="210">
        <v>6721.76</v>
      </c>
      <c r="AT85" s="210">
        <v>1621.75</v>
      </c>
      <c r="AU85" s="210">
        <v>4961.76</v>
      </c>
      <c r="AV85" s="210">
        <v>35863.579999999994</v>
      </c>
      <c r="AW85" s="308">
        <v>0</v>
      </c>
      <c r="AX85" s="210">
        <v>10148.700000000001</v>
      </c>
      <c r="AY85" s="210">
        <v>0</v>
      </c>
      <c r="AZ85" s="210">
        <v>683.87</v>
      </c>
      <c r="BA85" s="210">
        <v>3437.9</v>
      </c>
      <c r="BB85" s="210">
        <v>0</v>
      </c>
      <c r="BC85" s="210">
        <v>143.70999999999998</v>
      </c>
      <c r="BD85" s="210">
        <v>2835.5</v>
      </c>
      <c r="BE85" s="210">
        <v>0</v>
      </c>
      <c r="BF85" s="210">
        <v>1881.0400000000002</v>
      </c>
      <c r="BG85" s="210">
        <v>5775.8600000000006</v>
      </c>
      <c r="BH85" s="210">
        <v>0</v>
      </c>
      <c r="BI85" s="210">
        <v>23144.670000000002</v>
      </c>
      <c r="BJ85" s="210">
        <v>1160</v>
      </c>
      <c r="BK85" s="210">
        <v>41406.589999999997</v>
      </c>
      <c r="BL85" s="210">
        <v>41474.520000000011</v>
      </c>
      <c r="BM85" s="210">
        <v>0</v>
      </c>
      <c r="BN85" s="210">
        <v>0</v>
      </c>
      <c r="BO85" s="210">
        <v>0</v>
      </c>
      <c r="BP85" s="210">
        <v>0</v>
      </c>
      <c r="BQ85" s="211">
        <v>0</v>
      </c>
      <c r="BR85" s="211">
        <v>0</v>
      </c>
      <c r="BS85" s="211">
        <v>0</v>
      </c>
      <c r="BT85" s="212">
        <v>0</v>
      </c>
      <c r="BU85" s="212">
        <v>0</v>
      </c>
      <c r="BV85" s="212">
        <v>0</v>
      </c>
      <c r="BW85" s="212">
        <v>0</v>
      </c>
      <c r="BX85" s="212">
        <v>0</v>
      </c>
      <c r="BY85" s="212">
        <v>0</v>
      </c>
      <c r="BZ85" s="212">
        <v>0</v>
      </c>
      <c r="CA85" s="212">
        <v>0</v>
      </c>
      <c r="CB85" s="212">
        <v>0</v>
      </c>
      <c r="CC85" s="224">
        <v>-173312.82999999996</v>
      </c>
      <c r="CD85" s="213"/>
      <c r="CE85" s="427">
        <v>164354.8599999999</v>
      </c>
      <c r="CF85" s="427">
        <v>8957.9700000000012</v>
      </c>
      <c r="CG85" s="427">
        <v>0</v>
      </c>
      <c r="CH85" s="427">
        <v>0</v>
      </c>
      <c r="CI85" s="427">
        <v>0</v>
      </c>
      <c r="CJ85" s="427">
        <v>0</v>
      </c>
      <c r="CK85" s="427">
        <v>173312.8299999999</v>
      </c>
    </row>
    <row r="86" spans="1:89">
      <c r="A86" s="320">
        <v>733</v>
      </c>
      <c r="B86" s="320" t="s">
        <v>196</v>
      </c>
      <c r="C86" s="209">
        <v>-106836.18</v>
      </c>
      <c r="D86" s="209">
        <v>-878.37</v>
      </c>
      <c r="E86" s="209">
        <v>0</v>
      </c>
      <c r="F86" s="209">
        <v>-11423.39</v>
      </c>
      <c r="G86" s="209">
        <v>0</v>
      </c>
      <c r="H86" s="209">
        <v>-22557.42</v>
      </c>
      <c r="I86" s="223">
        <v>-833107.38</v>
      </c>
      <c r="J86" s="223">
        <v>0</v>
      </c>
      <c r="K86" s="223">
        <v>-79880</v>
      </c>
      <c r="L86" s="223">
        <v>0</v>
      </c>
      <c r="M86" s="223">
        <v>-19750</v>
      </c>
      <c r="N86" s="223">
        <v>-43048</v>
      </c>
      <c r="O86" s="223">
        <v>-3384</v>
      </c>
      <c r="P86" s="223">
        <v>0</v>
      </c>
      <c r="Q86" s="223">
        <v>-46735.700000000004</v>
      </c>
      <c r="R86" s="223">
        <v>-15120.150000000007</v>
      </c>
      <c r="S86" s="223">
        <v>0</v>
      </c>
      <c r="T86" s="223">
        <v>0</v>
      </c>
      <c r="U86" s="223">
        <v>-12543.14</v>
      </c>
      <c r="V86" s="223">
        <v>-13083.85</v>
      </c>
      <c r="W86" s="223">
        <v>0</v>
      </c>
      <c r="X86" s="223">
        <v>-78049.640000000014</v>
      </c>
      <c r="Y86" s="223">
        <v>-20690.860000000004</v>
      </c>
      <c r="Z86" s="223">
        <v>0</v>
      </c>
      <c r="AA86" s="223">
        <v>0</v>
      </c>
      <c r="AB86" s="223">
        <v>0</v>
      </c>
      <c r="AC86" s="223">
        <v>0</v>
      </c>
      <c r="AD86" s="210">
        <v>538607.59</v>
      </c>
      <c r="AE86" s="210">
        <v>384</v>
      </c>
      <c r="AF86" s="210">
        <v>222833.95</v>
      </c>
      <c r="AG86" s="210">
        <v>0</v>
      </c>
      <c r="AH86" s="210">
        <v>59625.69999999999</v>
      </c>
      <c r="AI86" s="210">
        <v>0</v>
      </c>
      <c r="AJ86" s="210">
        <v>34790.01</v>
      </c>
      <c r="AK86" s="210">
        <v>3371</v>
      </c>
      <c r="AL86" s="210">
        <v>5783.58</v>
      </c>
      <c r="AM86" s="210">
        <v>454.45</v>
      </c>
      <c r="AN86" s="210">
        <v>0</v>
      </c>
      <c r="AO86" s="210">
        <v>8091.920000000001</v>
      </c>
      <c r="AP86" s="210">
        <v>1859.7899999999995</v>
      </c>
      <c r="AQ86" s="210">
        <v>20164.840000000004</v>
      </c>
      <c r="AR86" s="210">
        <v>4559.2400000000007</v>
      </c>
      <c r="AS86" s="210">
        <v>9271.34</v>
      </c>
      <c r="AT86" s="210">
        <v>4890.2</v>
      </c>
      <c r="AU86" s="210">
        <v>9129.33</v>
      </c>
      <c r="AV86" s="210">
        <v>68591.430000000008</v>
      </c>
      <c r="AW86" s="308">
        <v>0</v>
      </c>
      <c r="AX86" s="210">
        <v>3738</v>
      </c>
      <c r="AY86" s="210">
        <v>0</v>
      </c>
      <c r="AZ86" s="210">
        <v>2446</v>
      </c>
      <c r="BA86" s="210">
        <v>0</v>
      </c>
      <c r="BB86" s="210">
        <v>0</v>
      </c>
      <c r="BC86" s="210">
        <v>0</v>
      </c>
      <c r="BD86" s="210">
        <v>1564.5</v>
      </c>
      <c r="BE86" s="210">
        <v>0</v>
      </c>
      <c r="BF86" s="210">
        <v>2057.8599999999997</v>
      </c>
      <c r="BG86" s="210">
        <v>8043.0199999999995</v>
      </c>
      <c r="BH86" s="210">
        <v>178.55</v>
      </c>
      <c r="BI86" s="210">
        <v>33895.919999999998</v>
      </c>
      <c r="BJ86" s="210">
        <v>6475</v>
      </c>
      <c r="BK86" s="210">
        <v>1546</v>
      </c>
      <c r="BL86" s="210">
        <v>18762.010000000002</v>
      </c>
      <c r="BM86" s="210">
        <v>0</v>
      </c>
      <c r="BN86" s="210">
        <v>0</v>
      </c>
      <c r="BO86" s="210">
        <v>71616.959999999992</v>
      </c>
      <c r="BP86" s="210">
        <v>4886.92</v>
      </c>
      <c r="BQ86" s="211">
        <v>-5710</v>
      </c>
      <c r="BR86" s="211">
        <v>0</v>
      </c>
      <c r="BS86" s="211">
        <v>0</v>
      </c>
      <c r="BT86" s="212">
        <v>0</v>
      </c>
      <c r="BU86" s="212">
        <v>5855.06</v>
      </c>
      <c r="BV86" s="212">
        <v>0</v>
      </c>
      <c r="BW86" s="212">
        <v>0</v>
      </c>
      <c r="BX86" s="212">
        <v>0</v>
      </c>
      <c r="BY86" s="212">
        <v>0</v>
      </c>
      <c r="BZ86" s="212">
        <v>0</v>
      </c>
      <c r="CA86" s="212">
        <v>0</v>
      </c>
      <c r="CB86" s="212">
        <v>0</v>
      </c>
      <c r="CC86" s="224">
        <v>-159323.91000000006</v>
      </c>
      <c r="CD86" s="213"/>
      <c r="CE86" s="427">
        <v>105918.64000000028</v>
      </c>
      <c r="CF86" s="427">
        <v>5256</v>
      </c>
      <c r="CG86" s="427">
        <v>0</v>
      </c>
      <c r="CH86" s="427">
        <v>11278.329999999998</v>
      </c>
      <c r="CI86" s="427">
        <v>0</v>
      </c>
      <c r="CJ86" s="427">
        <v>36870.940000000031</v>
      </c>
      <c r="CK86" s="427">
        <v>159323.91000000032</v>
      </c>
    </row>
    <row r="87" spans="1:89">
      <c r="A87" s="320">
        <v>735</v>
      </c>
      <c r="B87" s="320" t="s">
        <v>208</v>
      </c>
      <c r="C87" s="209">
        <v>-38148.58</v>
      </c>
      <c r="D87" s="209">
        <v>-3817</v>
      </c>
      <c r="E87" s="209">
        <v>0</v>
      </c>
      <c r="F87" s="209">
        <v>0</v>
      </c>
      <c r="G87" s="209">
        <v>0</v>
      </c>
      <c r="H87" s="209">
        <v>0</v>
      </c>
      <c r="I87" s="223">
        <v>-369527.16</v>
      </c>
      <c r="J87" s="223">
        <v>0</v>
      </c>
      <c r="K87" s="223">
        <v>-7161</v>
      </c>
      <c r="L87" s="223">
        <v>0</v>
      </c>
      <c r="M87" s="223">
        <v>-9090</v>
      </c>
      <c r="N87" s="223">
        <v>-23850</v>
      </c>
      <c r="O87" s="223">
        <v>0</v>
      </c>
      <c r="P87" s="223">
        <v>0</v>
      </c>
      <c r="Q87" s="223">
        <v>-3362.18</v>
      </c>
      <c r="R87" s="223">
        <v>-2207.8000000000002</v>
      </c>
      <c r="S87" s="223">
        <v>0</v>
      </c>
      <c r="T87" s="223">
        <v>0</v>
      </c>
      <c r="U87" s="223">
        <v>-3863.9099999999994</v>
      </c>
      <c r="V87" s="223">
        <v>-920.05</v>
      </c>
      <c r="W87" s="223">
        <v>0</v>
      </c>
      <c r="X87" s="223">
        <v>0</v>
      </c>
      <c r="Y87" s="223">
        <v>0</v>
      </c>
      <c r="Z87" s="223">
        <v>0</v>
      </c>
      <c r="AA87" s="223">
        <v>0</v>
      </c>
      <c r="AB87" s="223">
        <v>0</v>
      </c>
      <c r="AC87" s="223">
        <v>0</v>
      </c>
      <c r="AD87" s="210">
        <v>197166.19000000006</v>
      </c>
      <c r="AE87" s="210">
        <v>11948.740000000002</v>
      </c>
      <c r="AF87" s="210">
        <v>78161.750000000015</v>
      </c>
      <c r="AG87" s="210">
        <v>0</v>
      </c>
      <c r="AH87" s="210">
        <v>28688.97</v>
      </c>
      <c r="AI87" s="210">
        <v>0</v>
      </c>
      <c r="AJ87" s="210">
        <v>12220.820000000003</v>
      </c>
      <c r="AK87" s="210">
        <v>293.20000000000005</v>
      </c>
      <c r="AL87" s="210">
        <v>529</v>
      </c>
      <c r="AM87" s="210">
        <v>1274.8</v>
      </c>
      <c r="AN87" s="210">
        <v>582.4</v>
      </c>
      <c r="AO87" s="210">
        <v>3940.1500000000005</v>
      </c>
      <c r="AP87" s="210">
        <v>0</v>
      </c>
      <c r="AQ87" s="210">
        <v>7233.2900000000009</v>
      </c>
      <c r="AR87" s="210">
        <v>758.42</v>
      </c>
      <c r="AS87" s="210">
        <v>6891.1099999999988</v>
      </c>
      <c r="AT87" s="210">
        <v>558.17999999999995</v>
      </c>
      <c r="AU87" s="210">
        <v>1013.67</v>
      </c>
      <c r="AV87" s="210">
        <v>16709.55</v>
      </c>
      <c r="AW87" s="308">
        <v>0</v>
      </c>
      <c r="AX87" s="210">
        <v>4507.9699999999993</v>
      </c>
      <c r="AY87" s="210">
        <v>0</v>
      </c>
      <c r="AZ87" s="210">
        <v>662.72</v>
      </c>
      <c r="BA87" s="210">
        <v>2345.25</v>
      </c>
      <c r="BB87" s="210">
        <v>264.19</v>
      </c>
      <c r="BC87" s="210">
        <v>0</v>
      </c>
      <c r="BD87" s="210">
        <v>2420.81</v>
      </c>
      <c r="BE87" s="210">
        <v>0</v>
      </c>
      <c r="BF87" s="210">
        <v>1847.9799999999998</v>
      </c>
      <c r="BG87" s="210">
        <v>1943.28</v>
      </c>
      <c r="BH87" s="210">
        <v>0</v>
      </c>
      <c r="BI87" s="210">
        <v>8541.25</v>
      </c>
      <c r="BJ87" s="210">
        <v>476</v>
      </c>
      <c r="BK87" s="210">
        <v>26316.239999999998</v>
      </c>
      <c r="BL87" s="210">
        <v>7818.4</v>
      </c>
      <c r="BM87" s="210">
        <v>0</v>
      </c>
      <c r="BN87" s="210">
        <v>0</v>
      </c>
      <c r="BO87" s="210">
        <v>0</v>
      </c>
      <c r="BP87" s="210">
        <v>0</v>
      </c>
      <c r="BQ87" s="211">
        <v>0</v>
      </c>
      <c r="BR87" s="211">
        <v>0</v>
      </c>
      <c r="BS87" s="211">
        <v>0</v>
      </c>
      <c r="BT87" s="212">
        <v>0</v>
      </c>
      <c r="BU87" s="212">
        <v>0</v>
      </c>
      <c r="BV87" s="212">
        <v>0</v>
      </c>
      <c r="BW87" s="212">
        <v>0</v>
      </c>
      <c r="BX87" s="212">
        <v>0</v>
      </c>
      <c r="BY87" s="212">
        <v>0</v>
      </c>
      <c r="BZ87" s="212">
        <v>0</v>
      </c>
      <c r="CA87" s="212">
        <v>0</v>
      </c>
      <c r="CB87" s="212">
        <v>0</v>
      </c>
      <c r="CC87" s="224">
        <v>-36833.349999999977</v>
      </c>
      <c r="CD87" s="213"/>
      <c r="CE87" s="427">
        <v>37736.879999999903</v>
      </c>
      <c r="CF87" s="427">
        <v>-903.52999999999975</v>
      </c>
      <c r="CG87" s="427">
        <v>0</v>
      </c>
      <c r="CH87" s="427">
        <v>0</v>
      </c>
      <c r="CI87" s="427">
        <v>0</v>
      </c>
      <c r="CJ87" s="427">
        <v>0</v>
      </c>
      <c r="CK87" s="427">
        <v>36833.349999999904</v>
      </c>
    </row>
    <row r="88" spans="1:89">
      <c r="A88" s="320">
        <v>742</v>
      </c>
      <c r="B88" s="320" t="s">
        <v>390</v>
      </c>
      <c r="C88" s="209">
        <v>-13712.87</v>
      </c>
      <c r="D88" s="209">
        <v>-32788.14</v>
      </c>
      <c r="E88" s="209">
        <v>0</v>
      </c>
      <c r="F88" s="209">
        <v>-7961.34</v>
      </c>
      <c r="G88" s="209">
        <v>0</v>
      </c>
      <c r="H88" s="209">
        <v>0</v>
      </c>
      <c r="I88" s="223">
        <v>-799997.43999999994</v>
      </c>
      <c r="J88" s="223">
        <v>0</v>
      </c>
      <c r="K88" s="223">
        <v>-12350</v>
      </c>
      <c r="L88" s="223">
        <v>0</v>
      </c>
      <c r="M88" s="223">
        <v>-27620</v>
      </c>
      <c r="N88" s="223">
        <v>-37756.93</v>
      </c>
      <c r="O88" s="223">
        <v>0</v>
      </c>
      <c r="P88" s="223">
        <v>-3035</v>
      </c>
      <c r="Q88" s="223">
        <v>-36531.14</v>
      </c>
      <c r="R88" s="223">
        <v>0.62</v>
      </c>
      <c r="S88" s="223">
        <v>-1755</v>
      </c>
      <c r="T88" s="223">
        <v>0</v>
      </c>
      <c r="U88" s="223">
        <v>-12480.929999999995</v>
      </c>
      <c r="V88" s="223">
        <v>-6327.52</v>
      </c>
      <c r="W88" s="223">
        <v>0</v>
      </c>
      <c r="X88" s="223">
        <v>0</v>
      </c>
      <c r="Y88" s="223">
        <v>0</v>
      </c>
      <c r="Z88" s="223">
        <v>0</v>
      </c>
      <c r="AA88" s="223">
        <v>0</v>
      </c>
      <c r="AB88" s="223">
        <v>0</v>
      </c>
      <c r="AC88" s="223">
        <v>0</v>
      </c>
      <c r="AD88" s="210">
        <v>580559.52</v>
      </c>
      <c r="AE88" s="210">
        <v>4346.2300000000005</v>
      </c>
      <c r="AF88" s="210">
        <v>76178.37</v>
      </c>
      <c r="AG88" s="210">
        <v>0</v>
      </c>
      <c r="AH88" s="210">
        <v>45773.09</v>
      </c>
      <c r="AI88" s="210">
        <v>0</v>
      </c>
      <c r="AJ88" s="210">
        <v>37831.43</v>
      </c>
      <c r="AK88" s="210">
        <v>2815.8</v>
      </c>
      <c r="AL88" s="210">
        <v>3336.49</v>
      </c>
      <c r="AM88" s="210">
        <v>2561.0500000000002</v>
      </c>
      <c r="AN88" s="210">
        <v>0</v>
      </c>
      <c r="AO88" s="210">
        <v>2932.41</v>
      </c>
      <c r="AP88" s="210">
        <v>5801.2100000000009</v>
      </c>
      <c r="AQ88" s="210">
        <v>24059.670000000002</v>
      </c>
      <c r="AR88" s="210">
        <v>2451.21</v>
      </c>
      <c r="AS88" s="210">
        <v>15265.93</v>
      </c>
      <c r="AT88" s="210">
        <v>18662.599999999999</v>
      </c>
      <c r="AU88" s="210">
        <v>2366.2399999999998</v>
      </c>
      <c r="AV88" s="210">
        <v>46746.680000000008</v>
      </c>
      <c r="AW88" s="308">
        <v>0</v>
      </c>
      <c r="AX88" s="210">
        <v>1923</v>
      </c>
      <c r="AY88" s="210">
        <v>0</v>
      </c>
      <c r="AZ88" s="210">
        <v>0</v>
      </c>
      <c r="BA88" s="210">
        <v>0</v>
      </c>
      <c r="BB88" s="210">
        <v>0</v>
      </c>
      <c r="BC88" s="210">
        <v>0</v>
      </c>
      <c r="BD88" s="210">
        <v>1480.5</v>
      </c>
      <c r="BE88" s="210">
        <v>0</v>
      </c>
      <c r="BF88" s="210">
        <v>1993.7099999999998</v>
      </c>
      <c r="BG88" s="210">
        <v>7611.18</v>
      </c>
      <c r="BH88" s="210">
        <v>0</v>
      </c>
      <c r="BI88" s="210">
        <v>34263.699999999997</v>
      </c>
      <c r="BJ88" s="210">
        <v>9527</v>
      </c>
      <c r="BK88" s="210">
        <v>2826.97</v>
      </c>
      <c r="BL88" s="210">
        <v>13713.010000000002</v>
      </c>
      <c r="BM88" s="210">
        <v>0</v>
      </c>
      <c r="BN88" s="210">
        <v>0</v>
      </c>
      <c r="BO88" s="210">
        <v>0</v>
      </c>
      <c r="BP88" s="210">
        <v>0</v>
      </c>
      <c r="BQ88" s="211">
        <v>-5653.75</v>
      </c>
      <c r="BR88" s="211">
        <v>0</v>
      </c>
      <c r="BS88" s="211">
        <v>0</v>
      </c>
      <c r="BT88" s="212">
        <v>0</v>
      </c>
      <c r="BU88" s="212">
        <v>4021.13</v>
      </c>
      <c r="BV88" s="212">
        <v>0</v>
      </c>
      <c r="BW88" s="212">
        <v>0</v>
      </c>
      <c r="BX88" s="212">
        <v>0</v>
      </c>
      <c r="BY88" s="212">
        <v>3938</v>
      </c>
      <c r="BZ88" s="212">
        <v>0</v>
      </c>
      <c r="CA88" s="212">
        <v>0</v>
      </c>
      <c r="CB88" s="212">
        <v>0</v>
      </c>
      <c r="CC88" s="224">
        <v>-44983.309999999976</v>
      </c>
      <c r="CD88" s="213"/>
      <c r="CE88" s="427">
        <v>9902.9999999998545</v>
      </c>
      <c r="CF88" s="427">
        <v>29424.35</v>
      </c>
      <c r="CG88" s="427">
        <v>0</v>
      </c>
      <c r="CH88" s="427">
        <v>5655.96</v>
      </c>
      <c r="CI88" s="427">
        <v>0</v>
      </c>
      <c r="CJ88" s="427">
        <v>0</v>
      </c>
      <c r="CK88" s="427">
        <v>44983.309999999852</v>
      </c>
    </row>
    <row r="89" spans="1:89">
      <c r="A89" s="320">
        <v>743</v>
      </c>
      <c r="B89" s="320" t="s">
        <v>251</v>
      </c>
      <c r="C89" s="209">
        <v>-24937.32</v>
      </c>
      <c r="D89" s="209">
        <v>-11615</v>
      </c>
      <c r="E89" s="209">
        <v>0</v>
      </c>
      <c r="F89" s="209">
        <v>-1120.3699999999999</v>
      </c>
      <c r="G89" s="209">
        <v>0</v>
      </c>
      <c r="H89" s="209">
        <v>0</v>
      </c>
      <c r="I89" s="223">
        <v>-505705.37</v>
      </c>
      <c r="J89" s="223">
        <v>0</v>
      </c>
      <c r="K89" s="223">
        <v>-31625</v>
      </c>
      <c r="L89" s="223">
        <v>0</v>
      </c>
      <c r="M89" s="223">
        <v>-21210</v>
      </c>
      <c r="N89" s="223">
        <v>-27889</v>
      </c>
      <c r="O89" s="223">
        <v>0</v>
      </c>
      <c r="P89" s="223">
        <v>-516</v>
      </c>
      <c r="Q89" s="223">
        <v>-5191.13</v>
      </c>
      <c r="R89" s="223">
        <v>2.71</v>
      </c>
      <c r="S89" s="223">
        <v>-500</v>
      </c>
      <c r="T89" s="223">
        <v>0</v>
      </c>
      <c r="U89" s="223">
        <v>-10085.9</v>
      </c>
      <c r="V89" s="223">
        <v>253.94</v>
      </c>
      <c r="W89" s="223">
        <v>0</v>
      </c>
      <c r="X89" s="223">
        <v>0</v>
      </c>
      <c r="Y89" s="223">
        <v>0</v>
      </c>
      <c r="Z89" s="223">
        <v>0</v>
      </c>
      <c r="AA89" s="223">
        <v>0</v>
      </c>
      <c r="AB89" s="223">
        <v>0</v>
      </c>
      <c r="AC89" s="223">
        <v>0</v>
      </c>
      <c r="AD89" s="210">
        <v>293908.16000000009</v>
      </c>
      <c r="AE89" s="210">
        <v>0</v>
      </c>
      <c r="AF89" s="210">
        <v>127864.30000000002</v>
      </c>
      <c r="AG89" s="210">
        <v>14662.640000000001</v>
      </c>
      <c r="AH89" s="210">
        <v>38519.980000000003</v>
      </c>
      <c r="AI89" s="210">
        <v>0</v>
      </c>
      <c r="AJ89" s="210">
        <v>15646.070000000003</v>
      </c>
      <c r="AK89" s="210">
        <v>1183.53</v>
      </c>
      <c r="AL89" s="210">
        <v>645</v>
      </c>
      <c r="AM89" s="210">
        <v>195.2</v>
      </c>
      <c r="AN89" s="210">
        <v>0</v>
      </c>
      <c r="AO89" s="210">
        <v>11026.65</v>
      </c>
      <c r="AP89" s="210">
        <v>1480.5</v>
      </c>
      <c r="AQ89" s="210">
        <v>2329.1800000000003</v>
      </c>
      <c r="AR89" s="210">
        <v>1393.11</v>
      </c>
      <c r="AS89" s="210">
        <v>7916.98</v>
      </c>
      <c r="AT89" s="210">
        <v>7360.25</v>
      </c>
      <c r="AU89" s="210">
        <v>1568.5300000000002</v>
      </c>
      <c r="AV89" s="210">
        <v>26333.23</v>
      </c>
      <c r="AW89" s="308">
        <v>0</v>
      </c>
      <c r="AX89" s="210">
        <v>2241.5700000000006</v>
      </c>
      <c r="AY89" s="210">
        <v>335</v>
      </c>
      <c r="AZ89" s="210">
        <v>281.05</v>
      </c>
      <c r="BA89" s="210">
        <v>2088.09</v>
      </c>
      <c r="BB89" s="210">
        <v>255</v>
      </c>
      <c r="BC89" s="210">
        <v>0</v>
      </c>
      <c r="BD89" s="210">
        <v>3772</v>
      </c>
      <c r="BE89" s="210">
        <v>0</v>
      </c>
      <c r="BF89" s="210">
        <v>1957.78</v>
      </c>
      <c r="BG89" s="210">
        <v>3454.7200000000003</v>
      </c>
      <c r="BH89" s="210">
        <v>0</v>
      </c>
      <c r="BI89" s="210">
        <v>21170.57</v>
      </c>
      <c r="BJ89" s="210">
        <v>5055</v>
      </c>
      <c r="BK89" s="210">
        <v>8512</v>
      </c>
      <c r="BL89" s="210">
        <v>7511.54</v>
      </c>
      <c r="BM89" s="210">
        <v>0</v>
      </c>
      <c r="BN89" s="210">
        <v>0</v>
      </c>
      <c r="BO89" s="210">
        <v>0</v>
      </c>
      <c r="BP89" s="210">
        <v>0</v>
      </c>
      <c r="BQ89" s="211">
        <v>-4641.25</v>
      </c>
      <c r="BR89" s="211">
        <v>0</v>
      </c>
      <c r="BS89" s="211">
        <v>0</v>
      </c>
      <c r="BT89" s="212">
        <v>0</v>
      </c>
      <c r="BU89" s="212">
        <v>5627.5</v>
      </c>
      <c r="BV89" s="212">
        <v>0</v>
      </c>
      <c r="BW89" s="212">
        <v>0</v>
      </c>
      <c r="BX89" s="212">
        <v>0</v>
      </c>
      <c r="BY89" s="212">
        <v>0</v>
      </c>
      <c r="BZ89" s="212">
        <v>0</v>
      </c>
      <c r="CA89" s="212">
        <v>529</v>
      </c>
      <c r="CB89" s="212">
        <v>0</v>
      </c>
      <c r="CC89" s="224">
        <v>-29955.56000000006</v>
      </c>
      <c r="CD89" s="213"/>
      <c r="CE89" s="427">
        <v>27380.939999999879</v>
      </c>
      <c r="CF89" s="427">
        <v>2574</v>
      </c>
      <c r="CG89" s="427">
        <v>0</v>
      </c>
      <c r="CH89" s="427">
        <v>0.61999999999989086</v>
      </c>
      <c r="CI89" s="427">
        <v>0</v>
      </c>
      <c r="CJ89" s="427">
        <v>0</v>
      </c>
      <c r="CK89" s="427">
        <v>29955.559999999878</v>
      </c>
    </row>
    <row r="90" spans="1:89">
      <c r="A90" s="320">
        <v>749</v>
      </c>
      <c r="B90" s="320" t="s">
        <v>182</v>
      </c>
      <c r="C90" s="209">
        <v>-203869</v>
      </c>
      <c r="D90" s="209">
        <v>-7807.1</v>
      </c>
      <c r="E90" s="209">
        <v>0</v>
      </c>
      <c r="F90" s="209">
        <v>-4322.13</v>
      </c>
      <c r="G90" s="209">
        <v>0</v>
      </c>
      <c r="H90" s="209">
        <v>0</v>
      </c>
      <c r="I90" s="223">
        <v>-351970.72</v>
      </c>
      <c r="J90" s="223">
        <v>0</v>
      </c>
      <c r="K90" s="223">
        <v>-29355</v>
      </c>
      <c r="L90" s="223">
        <v>0</v>
      </c>
      <c r="M90" s="223">
        <v>-9585</v>
      </c>
      <c r="N90" s="223">
        <v>-17852</v>
      </c>
      <c r="O90" s="223">
        <v>0</v>
      </c>
      <c r="P90" s="223">
        <v>0</v>
      </c>
      <c r="Q90" s="223">
        <v>-15164.049999999996</v>
      </c>
      <c r="R90" s="223">
        <v>10359.34</v>
      </c>
      <c r="S90" s="223">
        <v>0</v>
      </c>
      <c r="T90" s="223">
        <v>0</v>
      </c>
      <c r="U90" s="223">
        <v>-3549.150000000001</v>
      </c>
      <c r="V90" s="223">
        <v>-356.58</v>
      </c>
      <c r="W90" s="223">
        <v>0</v>
      </c>
      <c r="X90" s="223">
        <v>0</v>
      </c>
      <c r="Y90" s="223">
        <v>0</v>
      </c>
      <c r="Z90" s="223">
        <v>0</v>
      </c>
      <c r="AA90" s="223">
        <v>0</v>
      </c>
      <c r="AB90" s="223">
        <v>0</v>
      </c>
      <c r="AC90" s="223">
        <v>0</v>
      </c>
      <c r="AD90" s="210">
        <v>176339.56</v>
      </c>
      <c r="AE90" s="210">
        <v>420.35</v>
      </c>
      <c r="AF90" s="210">
        <v>39642.850000000006</v>
      </c>
      <c r="AG90" s="210">
        <v>13871.840000000002</v>
      </c>
      <c r="AH90" s="210">
        <v>31989.489999999994</v>
      </c>
      <c r="AI90" s="210">
        <v>12921.250000000002</v>
      </c>
      <c r="AJ90" s="210">
        <v>4086.5700000000006</v>
      </c>
      <c r="AK90" s="210">
        <v>783.81000000000006</v>
      </c>
      <c r="AL90" s="210">
        <v>1253.92</v>
      </c>
      <c r="AM90" s="210">
        <v>1318</v>
      </c>
      <c r="AN90" s="210">
        <v>0</v>
      </c>
      <c r="AO90" s="210">
        <v>8018.7999999999993</v>
      </c>
      <c r="AP90" s="210">
        <v>2175.7399999999998</v>
      </c>
      <c r="AQ90" s="210">
        <v>1166.22</v>
      </c>
      <c r="AR90" s="210">
        <v>1025.3800000000001</v>
      </c>
      <c r="AS90" s="210">
        <v>11589.720000000001</v>
      </c>
      <c r="AT90" s="210">
        <v>7353.5</v>
      </c>
      <c r="AU90" s="210">
        <v>362.36999999999995</v>
      </c>
      <c r="AV90" s="210">
        <v>34402.380000000005</v>
      </c>
      <c r="AW90" s="308">
        <v>0</v>
      </c>
      <c r="AX90" s="210">
        <v>1809</v>
      </c>
      <c r="AY90" s="210">
        <v>0</v>
      </c>
      <c r="AZ90" s="210">
        <v>0</v>
      </c>
      <c r="BA90" s="210">
        <v>1478.69</v>
      </c>
      <c r="BB90" s="210">
        <v>1638.81</v>
      </c>
      <c r="BC90" s="210">
        <v>0</v>
      </c>
      <c r="BD90" s="210">
        <v>1950</v>
      </c>
      <c r="BE90" s="210">
        <v>0</v>
      </c>
      <c r="BF90" s="210">
        <v>1981.7400000000002</v>
      </c>
      <c r="BG90" s="210">
        <v>1511.44</v>
      </c>
      <c r="BH90" s="210">
        <v>0</v>
      </c>
      <c r="BI90" s="210">
        <v>710</v>
      </c>
      <c r="BJ90" s="210">
        <v>23552.91</v>
      </c>
      <c r="BK90" s="210">
        <v>5025</v>
      </c>
      <c r="BL90" s="210">
        <v>27877.069999999996</v>
      </c>
      <c r="BM90" s="210">
        <v>0</v>
      </c>
      <c r="BN90" s="210">
        <v>0</v>
      </c>
      <c r="BO90" s="210">
        <v>0</v>
      </c>
      <c r="BP90" s="210">
        <v>0</v>
      </c>
      <c r="BQ90" s="211">
        <v>-4438.75</v>
      </c>
      <c r="BR90" s="211">
        <v>0</v>
      </c>
      <c r="BS90" s="211">
        <v>0</v>
      </c>
      <c r="BT90" s="212">
        <v>0</v>
      </c>
      <c r="BU90" s="212">
        <v>0</v>
      </c>
      <c r="BV90" s="212">
        <v>0</v>
      </c>
      <c r="BW90" s="212">
        <v>0</v>
      </c>
      <c r="BX90" s="212">
        <v>0</v>
      </c>
      <c r="BY90" s="212">
        <v>0</v>
      </c>
      <c r="BZ90" s="212">
        <v>0</v>
      </c>
      <c r="CA90" s="212">
        <v>0</v>
      </c>
      <c r="CB90" s="212">
        <v>0</v>
      </c>
      <c r="CC90" s="224">
        <v>-221653.73000000004</v>
      </c>
      <c r="CD90" s="213"/>
      <c r="CE90" s="427">
        <v>210422.66</v>
      </c>
      <c r="CF90" s="427">
        <v>4109</v>
      </c>
      <c r="CG90" s="427">
        <v>0</v>
      </c>
      <c r="CH90" s="427">
        <v>7122.07</v>
      </c>
      <c r="CI90" s="427">
        <v>0</v>
      </c>
      <c r="CJ90" s="427">
        <v>0</v>
      </c>
      <c r="CK90" s="427">
        <v>221653.73</v>
      </c>
    </row>
    <row r="91" spans="1:89">
      <c r="A91" s="320">
        <v>754</v>
      </c>
      <c r="B91" s="320" t="s">
        <v>391</v>
      </c>
      <c r="C91" s="209">
        <v>-20350.740000000002</v>
      </c>
      <c r="D91" s="209">
        <v>-3217</v>
      </c>
      <c r="E91" s="209">
        <v>0</v>
      </c>
      <c r="F91" s="209">
        <v>0</v>
      </c>
      <c r="G91" s="209">
        <v>0</v>
      </c>
      <c r="H91" s="209">
        <v>0</v>
      </c>
      <c r="I91" s="223">
        <v>-1400180.89</v>
      </c>
      <c r="J91" s="223">
        <v>0</v>
      </c>
      <c r="K91" s="223">
        <v>-94020</v>
      </c>
      <c r="L91" s="223">
        <v>0</v>
      </c>
      <c r="M91" s="223">
        <v>-69575</v>
      </c>
      <c r="N91" s="223">
        <v>-17127</v>
      </c>
      <c r="O91" s="223">
        <v>-350</v>
      </c>
      <c r="P91" s="223">
        <v>0</v>
      </c>
      <c r="Q91" s="223">
        <v>-46605.68</v>
      </c>
      <c r="R91" s="223">
        <v>20.100000000000001</v>
      </c>
      <c r="S91" s="223">
        <v>0</v>
      </c>
      <c r="T91" s="223">
        <v>0</v>
      </c>
      <c r="U91" s="223">
        <v>-34583.51999999999</v>
      </c>
      <c r="V91" s="223">
        <v>-3557.58</v>
      </c>
      <c r="W91" s="223">
        <v>0</v>
      </c>
      <c r="X91" s="223">
        <v>0</v>
      </c>
      <c r="Y91" s="223">
        <v>0</v>
      </c>
      <c r="Z91" s="223">
        <v>0</v>
      </c>
      <c r="AA91" s="223">
        <v>0</v>
      </c>
      <c r="AB91" s="223">
        <v>0</v>
      </c>
      <c r="AC91" s="223">
        <v>0</v>
      </c>
      <c r="AD91" s="210">
        <v>903083.05999999982</v>
      </c>
      <c r="AE91" s="210">
        <v>33727.17</v>
      </c>
      <c r="AF91" s="210">
        <v>290880.12000000005</v>
      </c>
      <c r="AG91" s="210">
        <v>10950.31</v>
      </c>
      <c r="AH91" s="210">
        <v>74869.42</v>
      </c>
      <c r="AI91" s="210">
        <v>0</v>
      </c>
      <c r="AJ91" s="210">
        <v>76156.140000000029</v>
      </c>
      <c r="AK91" s="210">
        <v>1161.23</v>
      </c>
      <c r="AL91" s="210">
        <v>4084</v>
      </c>
      <c r="AM91" s="210">
        <v>808.25</v>
      </c>
      <c r="AN91" s="210">
        <v>0</v>
      </c>
      <c r="AO91" s="210">
        <v>19899.950000000004</v>
      </c>
      <c r="AP91" s="210">
        <v>4740.9799999999987</v>
      </c>
      <c r="AQ91" s="210">
        <v>13888.319999999998</v>
      </c>
      <c r="AR91" s="210">
        <v>962.7600000000001</v>
      </c>
      <c r="AS91" s="210">
        <v>14792.949999999999</v>
      </c>
      <c r="AT91" s="210">
        <v>5039.8999999999996</v>
      </c>
      <c r="AU91" s="210">
        <v>3337.97</v>
      </c>
      <c r="AV91" s="210">
        <v>65728.550000000017</v>
      </c>
      <c r="AW91" s="308">
        <v>0</v>
      </c>
      <c r="AX91" s="210">
        <v>2132</v>
      </c>
      <c r="AY91" s="210">
        <v>0</v>
      </c>
      <c r="AZ91" s="210">
        <v>3714.6299999999997</v>
      </c>
      <c r="BA91" s="210">
        <v>8554.98</v>
      </c>
      <c r="BB91" s="210">
        <v>0</v>
      </c>
      <c r="BC91" s="210">
        <v>0</v>
      </c>
      <c r="BD91" s="210">
        <v>2797.5</v>
      </c>
      <c r="BE91" s="210">
        <v>0</v>
      </c>
      <c r="BF91" s="210">
        <v>3761.91</v>
      </c>
      <c r="BG91" s="210">
        <v>14304.7</v>
      </c>
      <c r="BH91" s="210">
        <v>0</v>
      </c>
      <c r="BI91" s="210">
        <v>26156.25</v>
      </c>
      <c r="BJ91" s="210">
        <v>11104</v>
      </c>
      <c r="BK91" s="210">
        <v>18913</v>
      </c>
      <c r="BL91" s="210">
        <v>15481.380000000003</v>
      </c>
      <c r="BM91" s="210">
        <v>0</v>
      </c>
      <c r="BN91" s="210">
        <v>0</v>
      </c>
      <c r="BO91" s="210">
        <v>0</v>
      </c>
      <c r="BP91" s="210">
        <v>0</v>
      </c>
      <c r="BQ91" s="211">
        <v>0</v>
      </c>
      <c r="BR91" s="211">
        <v>0</v>
      </c>
      <c r="BS91" s="211">
        <v>0</v>
      </c>
      <c r="BT91" s="212">
        <v>0</v>
      </c>
      <c r="BU91" s="212">
        <v>0</v>
      </c>
      <c r="BV91" s="212">
        <v>0</v>
      </c>
      <c r="BW91" s="212">
        <v>0</v>
      </c>
      <c r="BX91" s="212">
        <v>0</v>
      </c>
      <c r="BY91" s="212">
        <v>0</v>
      </c>
      <c r="BZ91" s="212">
        <v>0</v>
      </c>
      <c r="CA91" s="212">
        <v>0</v>
      </c>
      <c r="CB91" s="212">
        <v>0</v>
      </c>
      <c r="CC91" s="224">
        <v>-58515.880000000354</v>
      </c>
      <c r="CD91" s="213"/>
      <c r="CE91" s="427">
        <v>58515.879999999903</v>
      </c>
      <c r="CF91" s="427">
        <v>0</v>
      </c>
      <c r="CG91" s="427">
        <v>0</v>
      </c>
      <c r="CH91" s="427">
        <v>0</v>
      </c>
      <c r="CI91" s="427">
        <v>0</v>
      </c>
      <c r="CJ91" s="427">
        <v>0</v>
      </c>
      <c r="CK91" s="427">
        <v>58515.879999999903</v>
      </c>
    </row>
    <row r="92" spans="1:89">
      <c r="A92" s="320">
        <v>759</v>
      </c>
      <c r="B92" s="320" t="s">
        <v>267</v>
      </c>
      <c r="C92" s="209">
        <v>0</v>
      </c>
      <c r="D92" s="209">
        <v>-5422</v>
      </c>
      <c r="E92" s="209">
        <v>22128.49</v>
      </c>
      <c r="F92" s="209">
        <v>-4639.5200000000004</v>
      </c>
      <c r="G92" s="209">
        <v>0</v>
      </c>
      <c r="H92" s="209">
        <v>0</v>
      </c>
      <c r="I92" s="223">
        <v>-547534.21</v>
      </c>
      <c r="J92" s="223">
        <v>0</v>
      </c>
      <c r="K92" s="223">
        <v>-46058</v>
      </c>
      <c r="L92" s="223">
        <v>0</v>
      </c>
      <c r="M92" s="223">
        <v>-16265</v>
      </c>
      <c r="N92" s="223">
        <v>-31334</v>
      </c>
      <c r="O92" s="223">
        <v>0</v>
      </c>
      <c r="P92" s="223">
        <v>0</v>
      </c>
      <c r="Q92" s="223">
        <v>-25449.33</v>
      </c>
      <c r="R92" s="223">
        <v>-8425.84</v>
      </c>
      <c r="S92" s="223">
        <v>0</v>
      </c>
      <c r="T92" s="223">
        <v>0</v>
      </c>
      <c r="U92" s="223">
        <v>-6084.2599999999984</v>
      </c>
      <c r="V92" s="223">
        <v>-4345.0800000000017</v>
      </c>
      <c r="W92" s="223">
        <v>0</v>
      </c>
      <c r="X92" s="223">
        <v>0</v>
      </c>
      <c r="Y92" s="223">
        <v>0</v>
      </c>
      <c r="Z92" s="223">
        <v>0</v>
      </c>
      <c r="AA92" s="223">
        <v>0</v>
      </c>
      <c r="AB92" s="223">
        <v>0</v>
      </c>
      <c r="AC92" s="223">
        <v>0</v>
      </c>
      <c r="AD92" s="210">
        <v>349449.98000000004</v>
      </c>
      <c r="AE92" s="210">
        <v>2846.3500000000004</v>
      </c>
      <c r="AF92" s="210">
        <v>142036.22</v>
      </c>
      <c r="AG92" s="210">
        <v>391.99</v>
      </c>
      <c r="AH92" s="210">
        <v>50448.28</v>
      </c>
      <c r="AI92" s="210">
        <v>16297.08</v>
      </c>
      <c r="AJ92" s="210">
        <v>33815.42</v>
      </c>
      <c r="AK92" s="210">
        <v>2109</v>
      </c>
      <c r="AL92" s="210">
        <v>3433.95</v>
      </c>
      <c r="AM92" s="210">
        <v>262.3</v>
      </c>
      <c r="AN92" s="210">
        <v>3799.23</v>
      </c>
      <c r="AO92" s="210">
        <v>16308.939999999997</v>
      </c>
      <c r="AP92" s="210">
        <v>0</v>
      </c>
      <c r="AQ92" s="210">
        <v>14273.079999999998</v>
      </c>
      <c r="AR92" s="210">
        <v>2467.1699999999996</v>
      </c>
      <c r="AS92" s="210">
        <v>9609.880000000001</v>
      </c>
      <c r="AT92" s="210">
        <v>5613.75</v>
      </c>
      <c r="AU92" s="210">
        <v>3343.1800000000003</v>
      </c>
      <c r="AV92" s="210">
        <v>34435.64</v>
      </c>
      <c r="AW92" s="308">
        <v>198</v>
      </c>
      <c r="AX92" s="210">
        <v>0</v>
      </c>
      <c r="AY92" s="210">
        <v>0</v>
      </c>
      <c r="AZ92" s="210">
        <v>0</v>
      </c>
      <c r="BA92" s="210">
        <v>7465.7699999999995</v>
      </c>
      <c r="BB92" s="210">
        <v>0</v>
      </c>
      <c r="BC92" s="210">
        <v>0</v>
      </c>
      <c r="BD92" s="210">
        <v>3403</v>
      </c>
      <c r="BE92" s="210">
        <v>0</v>
      </c>
      <c r="BF92" s="210">
        <v>792</v>
      </c>
      <c r="BG92" s="210">
        <v>4642.28</v>
      </c>
      <c r="BH92" s="210">
        <v>0</v>
      </c>
      <c r="BI92" s="210">
        <v>14488.579999999996</v>
      </c>
      <c r="BJ92" s="210">
        <v>5859</v>
      </c>
      <c r="BK92" s="210">
        <v>12075.87</v>
      </c>
      <c r="BL92" s="210">
        <v>14573.649999999998</v>
      </c>
      <c r="BM92" s="210">
        <v>0</v>
      </c>
      <c r="BN92" s="210">
        <v>0</v>
      </c>
      <c r="BO92" s="210">
        <v>0</v>
      </c>
      <c r="BP92" s="210">
        <v>0</v>
      </c>
      <c r="BQ92" s="211">
        <v>-4922.5</v>
      </c>
      <c r="BR92" s="211">
        <v>0</v>
      </c>
      <c r="BS92" s="211">
        <v>0</v>
      </c>
      <c r="BT92" s="212">
        <v>0</v>
      </c>
      <c r="BU92" s="212">
        <v>0</v>
      </c>
      <c r="BV92" s="212">
        <v>0</v>
      </c>
      <c r="BW92" s="212">
        <v>0</v>
      </c>
      <c r="BX92" s="212">
        <v>0</v>
      </c>
      <c r="BY92" s="212">
        <v>0</v>
      </c>
      <c r="BZ92" s="212">
        <v>0</v>
      </c>
      <c r="CA92" s="212">
        <v>592.48</v>
      </c>
      <c r="CB92" s="212">
        <v>0</v>
      </c>
      <c r="CC92" s="224">
        <v>76680.820000000211</v>
      </c>
      <c r="CD92" s="213"/>
      <c r="CE92" s="427">
        <v>-79936.36</v>
      </c>
      <c r="CF92" s="427">
        <v>2480.38</v>
      </c>
      <c r="CG92" s="427">
        <v>0</v>
      </c>
      <c r="CH92" s="427">
        <v>775.16000000000167</v>
      </c>
      <c r="CI92" s="427">
        <v>0</v>
      </c>
      <c r="CJ92" s="427">
        <v>0</v>
      </c>
      <c r="CK92" s="427">
        <v>-76680.819999999992</v>
      </c>
    </row>
    <row r="93" spans="1:89">
      <c r="A93" s="320">
        <v>763</v>
      </c>
      <c r="B93" s="320" t="s">
        <v>258</v>
      </c>
      <c r="C93" s="209">
        <v>-45300.87</v>
      </c>
      <c r="D93" s="209">
        <v>2556</v>
      </c>
      <c r="E93" s="209">
        <v>0</v>
      </c>
      <c r="F93" s="209">
        <v>-7420.77</v>
      </c>
      <c r="G93" s="209">
        <v>0</v>
      </c>
      <c r="H93" s="209">
        <v>0</v>
      </c>
      <c r="I93" s="223">
        <v>-941629.48</v>
      </c>
      <c r="J93" s="223">
        <v>0</v>
      </c>
      <c r="K93" s="223">
        <v>-76873</v>
      </c>
      <c r="L93" s="223">
        <v>-4500</v>
      </c>
      <c r="M93" s="223">
        <v>-26005</v>
      </c>
      <c r="N93" s="223">
        <v>-42973.93</v>
      </c>
      <c r="O93" s="223">
        <v>-3500</v>
      </c>
      <c r="P93" s="223">
        <v>0</v>
      </c>
      <c r="Q93" s="223">
        <v>-19706.910000000003</v>
      </c>
      <c r="R93" s="223">
        <v>-3565.2900000000004</v>
      </c>
      <c r="S93" s="223">
        <v>0</v>
      </c>
      <c r="T93" s="223">
        <v>0</v>
      </c>
      <c r="U93" s="223">
        <v>-17741.599999999999</v>
      </c>
      <c r="V93" s="223">
        <v>-35711.420000000006</v>
      </c>
      <c r="W93" s="223">
        <v>0</v>
      </c>
      <c r="X93" s="223">
        <v>0</v>
      </c>
      <c r="Y93" s="223">
        <v>0</v>
      </c>
      <c r="Z93" s="223">
        <v>0</v>
      </c>
      <c r="AA93" s="223">
        <v>0</v>
      </c>
      <c r="AB93" s="223">
        <v>0</v>
      </c>
      <c r="AC93" s="223">
        <v>0</v>
      </c>
      <c r="AD93" s="210">
        <v>638136.83000000007</v>
      </c>
      <c r="AE93" s="210">
        <v>26238.06</v>
      </c>
      <c r="AF93" s="210">
        <v>185975.93000000002</v>
      </c>
      <c r="AG93" s="210">
        <v>24113.439999999999</v>
      </c>
      <c r="AH93" s="210">
        <v>77027.509999999995</v>
      </c>
      <c r="AI93" s="210">
        <v>0</v>
      </c>
      <c r="AJ93" s="210">
        <v>32815.21</v>
      </c>
      <c r="AK93" s="210">
        <v>3806.67</v>
      </c>
      <c r="AL93" s="210">
        <v>7284.15</v>
      </c>
      <c r="AM93" s="210">
        <v>3649.49</v>
      </c>
      <c r="AN93" s="210">
        <v>510</v>
      </c>
      <c r="AO93" s="210">
        <v>12451.94</v>
      </c>
      <c r="AP93" s="210">
        <v>18338.759999999998</v>
      </c>
      <c r="AQ93" s="210">
        <v>2526.5000000000005</v>
      </c>
      <c r="AR93" s="210">
        <v>3686.12</v>
      </c>
      <c r="AS93" s="210">
        <v>19362.310000000001</v>
      </c>
      <c r="AT93" s="210">
        <v>11352.25</v>
      </c>
      <c r="AU93" s="210">
        <v>10236.89</v>
      </c>
      <c r="AV93" s="210">
        <v>40509.710000000006</v>
      </c>
      <c r="AW93" s="308">
        <v>0</v>
      </c>
      <c r="AX93" s="210">
        <v>1614.36</v>
      </c>
      <c r="AY93" s="210">
        <v>0</v>
      </c>
      <c r="AZ93" s="210">
        <v>10644.57</v>
      </c>
      <c r="BA93" s="210">
        <v>12292.07</v>
      </c>
      <c r="BB93" s="210">
        <v>13140</v>
      </c>
      <c r="BC93" s="210">
        <v>1135.01</v>
      </c>
      <c r="BD93" s="210">
        <v>5693.75</v>
      </c>
      <c r="BE93" s="210">
        <v>0</v>
      </c>
      <c r="BF93" s="210">
        <v>7189.2</v>
      </c>
      <c r="BG93" s="210">
        <v>9716.4</v>
      </c>
      <c r="BH93" s="210">
        <v>0</v>
      </c>
      <c r="BI93" s="210">
        <v>33594.800000000003</v>
      </c>
      <c r="BJ93" s="210">
        <v>8468.25</v>
      </c>
      <c r="BK93" s="210">
        <v>51276.509999999995</v>
      </c>
      <c r="BL93" s="210">
        <v>14483.260000000006</v>
      </c>
      <c r="BM93" s="210">
        <v>0</v>
      </c>
      <c r="BN93" s="210">
        <v>0</v>
      </c>
      <c r="BO93" s="210">
        <v>0</v>
      </c>
      <c r="BP93" s="210">
        <v>0</v>
      </c>
      <c r="BQ93" s="211">
        <v>-6250</v>
      </c>
      <c r="BR93" s="211">
        <v>0</v>
      </c>
      <c r="BS93" s="211">
        <v>0</v>
      </c>
      <c r="BT93" s="212">
        <v>0</v>
      </c>
      <c r="BU93" s="212">
        <v>13150.029999999999</v>
      </c>
      <c r="BV93" s="212">
        <v>0</v>
      </c>
      <c r="BW93" s="212">
        <v>0</v>
      </c>
      <c r="BX93" s="212">
        <v>0</v>
      </c>
      <c r="BY93" s="212">
        <v>0</v>
      </c>
      <c r="BZ93" s="212">
        <v>0</v>
      </c>
      <c r="CA93" s="212">
        <v>0</v>
      </c>
      <c r="CB93" s="212">
        <v>0</v>
      </c>
      <c r="CC93" s="224">
        <v>71797.710000000181</v>
      </c>
      <c r="CD93" s="213"/>
      <c r="CE93" s="427">
        <v>-69017.450000000303</v>
      </c>
      <c r="CF93" s="427">
        <v>-3301</v>
      </c>
      <c r="CG93" s="427">
        <v>0</v>
      </c>
      <c r="CH93" s="427">
        <v>520.7400000000016</v>
      </c>
      <c r="CI93" s="427">
        <v>0</v>
      </c>
      <c r="CJ93" s="427">
        <v>0</v>
      </c>
      <c r="CK93" s="427">
        <v>-71797.710000000297</v>
      </c>
    </row>
    <row r="94" spans="1:89">
      <c r="A94" s="320">
        <v>764</v>
      </c>
      <c r="B94" s="320" t="s">
        <v>248</v>
      </c>
      <c r="C94" s="209">
        <v>-14668.93</v>
      </c>
      <c r="D94" s="209">
        <v>-5182.54</v>
      </c>
      <c r="E94" s="209">
        <v>168841.15</v>
      </c>
      <c r="F94" s="209">
        <v>-28630.37</v>
      </c>
      <c r="G94" s="209">
        <v>0</v>
      </c>
      <c r="H94" s="209">
        <v>0</v>
      </c>
      <c r="I94" s="223">
        <v>-529629.40999999992</v>
      </c>
      <c r="J94" s="223">
        <v>0</v>
      </c>
      <c r="K94" s="223">
        <v>-26493</v>
      </c>
      <c r="L94" s="223">
        <v>0</v>
      </c>
      <c r="M94" s="223">
        <v>-9805</v>
      </c>
      <c r="N94" s="223">
        <v>-35256</v>
      </c>
      <c r="O94" s="223">
        <v>-2337.8000000000002</v>
      </c>
      <c r="P94" s="223">
        <v>0</v>
      </c>
      <c r="Q94" s="223">
        <v>-38667.839999999997</v>
      </c>
      <c r="R94" s="223">
        <v>5.42</v>
      </c>
      <c r="S94" s="223">
        <v>0</v>
      </c>
      <c r="T94" s="223">
        <v>0</v>
      </c>
      <c r="U94" s="223">
        <v>-5962.17</v>
      </c>
      <c r="V94" s="223">
        <v>-26796.43</v>
      </c>
      <c r="W94" s="223">
        <v>0</v>
      </c>
      <c r="X94" s="223">
        <v>0</v>
      </c>
      <c r="Y94" s="223">
        <v>0</v>
      </c>
      <c r="Z94" s="223">
        <v>0</v>
      </c>
      <c r="AA94" s="223">
        <v>0</v>
      </c>
      <c r="AB94" s="223">
        <v>0</v>
      </c>
      <c r="AC94" s="223">
        <v>0</v>
      </c>
      <c r="AD94" s="210">
        <v>307107.14999999997</v>
      </c>
      <c r="AE94" s="210">
        <v>10581.390000000001</v>
      </c>
      <c r="AF94" s="210">
        <v>103386.87999999999</v>
      </c>
      <c r="AG94" s="210">
        <v>0</v>
      </c>
      <c r="AH94" s="210">
        <v>35119.58</v>
      </c>
      <c r="AI94" s="210">
        <v>0</v>
      </c>
      <c r="AJ94" s="210">
        <v>29751.409999999996</v>
      </c>
      <c r="AK94" s="210">
        <v>2060.77</v>
      </c>
      <c r="AL94" s="210">
        <v>4157.1399999999994</v>
      </c>
      <c r="AM94" s="210">
        <v>207.4</v>
      </c>
      <c r="AN94" s="210">
        <v>0</v>
      </c>
      <c r="AO94" s="210">
        <v>4859.67</v>
      </c>
      <c r="AP94" s="210">
        <v>2519.9599999999996</v>
      </c>
      <c r="AQ94" s="210">
        <v>13233.669999999996</v>
      </c>
      <c r="AR94" s="210">
        <v>716.67000000000007</v>
      </c>
      <c r="AS94" s="210">
        <v>4594.7400000000007</v>
      </c>
      <c r="AT94" s="210">
        <v>5364.25</v>
      </c>
      <c r="AU94" s="210">
        <v>17539.95</v>
      </c>
      <c r="AV94" s="210">
        <v>24846.690000000006</v>
      </c>
      <c r="AW94" s="308">
        <v>0</v>
      </c>
      <c r="AX94" s="210">
        <v>1061.8600000000001</v>
      </c>
      <c r="AY94" s="210">
        <v>0</v>
      </c>
      <c r="AZ94" s="210">
        <v>6197.99</v>
      </c>
      <c r="BA94" s="210">
        <v>6186.13</v>
      </c>
      <c r="BB94" s="210">
        <v>4502.5</v>
      </c>
      <c r="BC94" s="210">
        <v>21.35</v>
      </c>
      <c r="BD94" s="210">
        <v>4127.7199999999993</v>
      </c>
      <c r="BE94" s="210">
        <v>0</v>
      </c>
      <c r="BF94" s="210">
        <v>2168.3999999999996</v>
      </c>
      <c r="BG94" s="210">
        <v>3670.64</v>
      </c>
      <c r="BH94" s="210">
        <v>0</v>
      </c>
      <c r="BI94" s="210">
        <v>21987.93</v>
      </c>
      <c r="BJ94" s="210">
        <v>430</v>
      </c>
      <c r="BK94" s="210">
        <v>40595.9</v>
      </c>
      <c r="BL94" s="210">
        <v>10402.099999999999</v>
      </c>
      <c r="BM94" s="210">
        <v>0</v>
      </c>
      <c r="BN94" s="210">
        <v>0</v>
      </c>
      <c r="BO94" s="210">
        <v>0</v>
      </c>
      <c r="BP94" s="210">
        <v>0</v>
      </c>
      <c r="BQ94" s="211">
        <v>-4686.25</v>
      </c>
      <c r="BR94" s="211">
        <v>0</v>
      </c>
      <c r="BS94" s="211">
        <v>0</v>
      </c>
      <c r="BT94" s="212">
        <v>0</v>
      </c>
      <c r="BU94" s="212">
        <v>0</v>
      </c>
      <c r="BV94" s="212">
        <v>0</v>
      </c>
      <c r="BW94" s="212">
        <v>0</v>
      </c>
      <c r="BX94" s="212">
        <v>0</v>
      </c>
      <c r="BY94" s="212">
        <v>0</v>
      </c>
      <c r="BZ94" s="212">
        <v>0</v>
      </c>
      <c r="CA94" s="212">
        <v>3981.9399999999996</v>
      </c>
      <c r="CB94" s="212">
        <v>0</v>
      </c>
      <c r="CC94" s="224">
        <v>112112.61000000004</v>
      </c>
      <c r="CD94" s="213"/>
      <c r="CE94" s="427">
        <v>-142887.32999999999</v>
      </c>
      <c r="CF94" s="427">
        <v>1440.0400000000009</v>
      </c>
      <c r="CG94" s="427">
        <v>0</v>
      </c>
      <c r="CH94" s="427">
        <v>29334.68</v>
      </c>
      <c r="CI94" s="427">
        <v>0</v>
      </c>
      <c r="CJ94" s="427">
        <v>0</v>
      </c>
      <c r="CK94" s="427">
        <v>-112112.60999999999</v>
      </c>
    </row>
    <row r="95" spans="1:89">
      <c r="A95" s="320">
        <v>765</v>
      </c>
      <c r="B95" s="320" t="s">
        <v>233</v>
      </c>
      <c r="C95" s="209">
        <v>-71355.86</v>
      </c>
      <c r="D95" s="209">
        <v>-52383.19</v>
      </c>
      <c r="E95" s="209">
        <v>0</v>
      </c>
      <c r="F95" s="209">
        <v>-25.78</v>
      </c>
      <c r="G95" s="209">
        <v>-26302</v>
      </c>
      <c r="H95" s="209">
        <v>0</v>
      </c>
      <c r="I95" s="223">
        <v>-593737.42999999993</v>
      </c>
      <c r="J95" s="223">
        <v>0</v>
      </c>
      <c r="K95" s="223">
        <v>-83179</v>
      </c>
      <c r="L95" s="223">
        <v>0</v>
      </c>
      <c r="M95" s="223">
        <v>-24590</v>
      </c>
      <c r="N95" s="223">
        <v>-21902</v>
      </c>
      <c r="O95" s="223">
        <v>-1075</v>
      </c>
      <c r="P95" s="223">
        <v>0</v>
      </c>
      <c r="Q95" s="223">
        <v>-17173.409999999996</v>
      </c>
      <c r="R95" s="223">
        <v>39.26</v>
      </c>
      <c r="S95" s="223">
        <v>0</v>
      </c>
      <c r="T95" s="223">
        <v>0</v>
      </c>
      <c r="U95" s="223">
        <v>-2464.690000000001</v>
      </c>
      <c r="V95" s="223">
        <v>-4237.4100000000008</v>
      </c>
      <c r="W95" s="223">
        <v>0</v>
      </c>
      <c r="X95" s="223">
        <v>0</v>
      </c>
      <c r="Y95" s="223">
        <v>0</v>
      </c>
      <c r="Z95" s="223">
        <v>0</v>
      </c>
      <c r="AA95" s="223">
        <v>0</v>
      </c>
      <c r="AB95" s="223">
        <v>0</v>
      </c>
      <c r="AC95" s="223">
        <v>0</v>
      </c>
      <c r="AD95" s="210">
        <v>354997.60000000003</v>
      </c>
      <c r="AE95" s="210">
        <v>3673.7599999999993</v>
      </c>
      <c r="AF95" s="210">
        <v>171332.77000000002</v>
      </c>
      <c r="AG95" s="210">
        <v>6998.6900000000005</v>
      </c>
      <c r="AH95" s="210">
        <v>51581.82</v>
      </c>
      <c r="AI95" s="210">
        <v>0</v>
      </c>
      <c r="AJ95" s="210">
        <v>19887.080000000005</v>
      </c>
      <c r="AK95" s="210">
        <v>2296.69</v>
      </c>
      <c r="AL95" s="210">
        <v>5109.7999999999993</v>
      </c>
      <c r="AM95" s="210">
        <v>4180.42</v>
      </c>
      <c r="AN95" s="210">
        <v>0</v>
      </c>
      <c r="AO95" s="210">
        <v>39799.840000000004</v>
      </c>
      <c r="AP95" s="210">
        <v>4530.8300000000008</v>
      </c>
      <c r="AQ95" s="210">
        <v>18333.64</v>
      </c>
      <c r="AR95" s="210">
        <v>1209.5899999999999</v>
      </c>
      <c r="AS95" s="210">
        <v>19350.48</v>
      </c>
      <c r="AT95" s="210">
        <v>8857.25</v>
      </c>
      <c r="AU95" s="210">
        <v>2313.2299999999996</v>
      </c>
      <c r="AV95" s="210">
        <v>23187.709999999995</v>
      </c>
      <c r="AW95" s="308">
        <v>0</v>
      </c>
      <c r="AX95" s="210">
        <v>3806</v>
      </c>
      <c r="AY95" s="210">
        <v>0</v>
      </c>
      <c r="AZ95" s="210">
        <v>790.45999999999992</v>
      </c>
      <c r="BA95" s="210">
        <v>4526.5599999999995</v>
      </c>
      <c r="BB95" s="210">
        <v>1306.99</v>
      </c>
      <c r="BC95" s="210">
        <v>0</v>
      </c>
      <c r="BD95" s="210">
        <v>4079</v>
      </c>
      <c r="BE95" s="210">
        <v>0</v>
      </c>
      <c r="BF95" s="210">
        <v>7521.2099999999991</v>
      </c>
      <c r="BG95" s="210">
        <v>3778.6000000000004</v>
      </c>
      <c r="BH95" s="210">
        <v>0</v>
      </c>
      <c r="BI95" s="210">
        <v>15864.29</v>
      </c>
      <c r="BJ95" s="210">
        <v>10354.799999999999</v>
      </c>
      <c r="BK95" s="210">
        <v>12133.009999999998</v>
      </c>
      <c r="BL95" s="210">
        <v>15140.26</v>
      </c>
      <c r="BM95" s="210">
        <v>0</v>
      </c>
      <c r="BN95" s="210">
        <v>0</v>
      </c>
      <c r="BO95" s="210">
        <v>0</v>
      </c>
      <c r="BP95" s="210">
        <v>0</v>
      </c>
      <c r="BQ95" s="211">
        <v>-4978.75</v>
      </c>
      <c r="BR95" s="211">
        <v>0</v>
      </c>
      <c r="BS95" s="211">
        <v>0</v>
      </c>
      <c r="BT95" s="212">
        <v>0</v>
      </c>
      <c r="BU95" s="212">
        <v>3235.19</v>
      </c>
      <c r="BV95" s="212">
        <v>198.5</v>
      </c>
      <c r="BW95" s="212">
        <v>0</v>
      </c>
      <c r="BX95" s="212">
        <v>1275</v>
      </c>
      <c r="BY95" s="212">
        <v>0</v>
      </c>
      <c r="BZ95" s="212">
        <v>0</v>
      </c>
      <c r="CA95" s="212">
        <v>484.99</v>
      </c>
      <c r="CB95" s="212">
        <v>0</v>
      </c>
      <c r="CC95" s="224">
        <v>-81229.200000000099</v>
      </c>
      <c r="CD95" s="213"/>
      <c r="CE95" s="427">
        <v>75500.69999999991</v>
      </c>
      <c r="CF95" s="427">
        <v>5660.12</v>
      </c>
      <c r="CG95" s="427">
        <v>0</v>
      </c>
      <c r="CH95" s="427">
        <v>68.379999999997381</v>
      </c>
      <c r="CI95" s="427">
        <v>0</v>
      </c>
      <c r="CJ95" s="427">
        <v>0</v>
      </c>
      <c r="CK95" s="427">
        <v>81229.199999999895</v>
      </c>
    </row>
    <row r="96" spans="1:89">
      <c r="A96" s="320">
        <v>766</v>
      </c>
      <c r="B96" s="320" t="s">
        <v>261</v>
      </c>
      <c r="C96" s="209">
        <v>-7235.03</v>
      </c>
      <c r="D96" s="209">
        <v>-185.4</v>
      </c>
      <c r="E96" s="209">
        <v>0</v>
      </c>
      <c r="F96" s="209">
        <v>-8.16</v>
      </c>
      <c r="G96" s="209">
        <v>0</v>
      </c>
      <c r="H96" s="209">
        <v>3510.44</v>
      </c>
      <c r="I96" s="223">
        <v>-688493.33</v>
      </c>
      <c r="J96" s="223">
        <v>0</v>
      </c>
      <c r="K96" s="223">
        <v>-24124</v>
      </c>
      <c r="L96" s="223">
        <v>0</v>
      </c>
      <c r="M96" s="223">
        <v>-19645</v>
      </c>
      <c r="N96" s="223">
        <v>-38943</v>
      </c>
      <c r="O96" s="223">
        <v>-2344</v>
      </c>
      <c r="P96" s="223">
        <v>0</v>
      </c>
      <c r="Q96" s="223">
        <v>7194.4899999999989</v>
      </c>
      <c r="R96" s="223">
        <v>1.93</v>
      </c>
      <c r="S96" s="223">
        <v>-16962</v>
      </c>
      <c r="T96" s="223">
        <v>0</v>
      </c>
      <c r="U96" s="223">
        <v>-10750.4</v>
      </c>
      <c r="V96" s="223">
        <v>-4191.1900000000005</v>
      </c>
      <c r="W96" s="223">
        <v>0</v>
      </c>
      <c r="X96" s="223">
        <v>-63100.19</v>
      </c>
      <c r="Y96" s="223">
        <v>-4322.2500000000009</v>
      </c>
      <c r="Z96" s="223">
        <v>0</v>
      </c>
      <c r="AA96" s="223">
        <v>0</v>
      </c>
      <c r="AB96" s="223">
        <v>0</v>
      </c>
      <c r="AC96" s="223">
        <v>0</v>
      </c>
      <c r="AD96" s="210">
        <v>393533.37000000005</v>
      </c>
      <c r="AE96" s="210">
        <v>21142.429999999997</v>
      </c>
      <c r="AF96" s="210">
        <v>136545.20000000001</v>
      </c>
      <c r="AG96" s="210">
        <v>0</v>
      </c>
      <c r="AH96" s="210">
        <v>76930.950000000012</v>
      </c>
      <c r="AI96" s="210">
        <v>0</v>
      </c>
      <c r="AJ96" s="210">
        <v>18143.189999999995</v>
      </c>
      <c r="AK96" s="210">
        <v>3040.98</v>
      </c>
      <c r="AL96" s="210">
        <v>1999.6599999999999</v>
      </c>
      <c r="AM96" s="210">
        <v>11842.23</v>
      </c>
      <c r="AN96" s="210">
        <v>0</v>
      </c>
      <c r="AO96" s="210">
        <v>9481.83</v>
      </c>
      <c r="AP96" s="210">
        <v>2062.7200000000003</v>
      </c>
      <c r="AQ96" s="210">
        <v>25436.120000000003</v>
      </c>
      <c r="AR96" s="210">
        <v>2661.67</v>
      </c>
      <c r="AS96" s="210">
        <v>11194.33</v>
      </c>
      <c r="AT96" s="210">
        <v>12724.5</v>
      </c>
      <c r="AU96" s="210">
        <v>2648.19</v>
      </c>
      <c r="AV96" s="210">
        <v>16579.14</v>
      </c>
      <c r="AW96" s="308">
        <v>0</v>
      </c>
      <c r="AX96" s="210">
        <v>4213.9799999999996</v>
      </c>
      <c r="AY96" s="210">
        <v>0</v>
      </c>
      <c r="AZ96" s="210">
        <v>4387.21</v>
      </c>
      <c r="BA96" s="210">
        <v>1875.8400000000001</v>
      </c>
      <c r="BB96" s="210">
        <v>467.49</v>
      </c>
      <c r="BC96" s="210">
        <v>0</v>
      </c>
      <c r="BD96" s="210">
        <v>4106</v>
      </c>
      <c r="BE96" s="210">
        <v>0</v>
      </c>
      <c r="BF96" s="210">
        <v>4866.7199999999993</v>
      </c>
      <c r="BG96" s="210">
        <v>6045.76</v>
      </c>
      <c r="BH96" s="210">
        <v>0</v>
      </c>
      <c r="BI96" s="210">
        <v>32588.98</v>
      </c>
      <c r="BJ96" s="210">
        <v>6153.17</v>
      </c>
      <c r="BK96" s="210">
        <v>17923.75</v>
      </c>
      <c r="BL96" s="210">
        <v>11482.38</v>
      </c>
      <c r="BM96" s="210">
        <v>0</v>
      </c>
      <c r="BN96" s="210">
        <v>0</v>
      </c>
      <c r="BO96" s="210">
        <v>50705.090000000004</v>
      </c>
      <c r="BP96" s="210">
        <v>488.14000000000004</v>
      </c>
      <c r="BQ96" s="211">
        <v>-5203.75</v>
      </c>
      <c r="BR96" s="211">
        <v>0</v>
      </c>
      <c r="BS96" s="211">
        <v>0</v>
      </c>
      <c r="BT96" s="212">
        <v>0</v>
      </c>
      <c r="BU96" s="212">
        <v>1607.1799999999998</v>
      </c>
      <c r="BV96" s="212">
        <v>0</v>
      </c>
      <c r="BW96" s="212">
        <v>0</v>
      </c>
      <c r="BX96" s="212">
        <v>0</v>
      </c>
      <c r="BY96" s="212">
        <v>0</v>
      </c>
      <c r="BZ96" s="212">
        <v>0</v>
      </c>
      <c r="CA96" s="212">
        <v>534.99</v>
      </c>
      <c r="CB96" s="212">
        <v>1662.16</v>
      </c>
      <c r="CC96" s="224">
        <v>20274.509999999733</v>
      </c>
      <c r="CD96" s="213"/>
      <c r="CE96" s="427">
        <v>-21682.090000000077</v>
      </c>
      <c r="CF96" s="427">
        <v>0</v>
      </c>
      <c r="CG96" s="427">
        <v>0</v>
      </c>
      <c r="CH96" s="427">
        <v>1407.5800000000002</v>
      </c>
      <c r="CI96" s="427">
        <v>0</v>
      </c>
      <c r="CJ96" s="427">
        <v>0</v>
      </c>
      <c r="CK96" s="427">
        <v>-20274.510000000075</v>
      </c>
    </row>
    <row r="97" spans="1:89">
      <c r="A97" s="320">
        <v>767</v>
      </c>
      <c r="B97" s="320" t="s">
        <v>392</v>
      </c>
      <c r="C97" s="209">
        <v>-586601.81000000006</v>
      </c>
      <c r="D97" s="209">
        <v>-21497</v>
      </c>
      <c r="E97" s="209">
        <v>0</v>
      </c>
      <c r="F97" s="209">
        <v>-17105.62</v>
      </c>
      <c r="G97" s="209">
        <v>0</v>
      </c>
      <c r="H97" s="209">
        <v>0</v>
      </c>
      <c r="I97" s="223">
        <v>-1463944.21</v>
      </c>
      <c r="J97" s="223">
        <v>0</v>
      </c>
      <c r="K97" s="223">
        <v>-86182</v>
      </c>
      <c r="L97" s="223">
        <v>0</v>
      </c>
      <c r="M97" s="223">
        <v>-101340</v>
      </c>
      <c r="N97" s="223">
        <v>-55466</v>
      </c>
      <c r="O97" s="223">
        <v>-5933.0599999999995</v>
      </c>
      <c r="P97" s="223">
        <v>0</v>
      </c>
      <c r="Q97" s="223">
        <v>-73611.740000000005</v>
      </c>
      <c r="R97" s="223">
        <v>-6013.8</v>
      </c>
      <c r="S97" s="223">
        <v>0</v>
      </c>
      <c r="T97" s="223">
        <v>0</v>
      </c>
      <c r="U97" s="223">
        <v>-28884.64000000001</v>
      </c>
      <c r="V97" s="223">
        <v>-563.94999999999993</v>
      </c>
      <c r="W97" s="223">
        <v>0</v>
      </c>
      <c r="X97" s="223">
        <v>0</v>
      </c>
      <c r="Y97" s="223">
        <v>0</v>
      </c>
      <c r="Z97" s="223">
        <v>0</v>
      </c>
      <c r="AA97" s="223">
        <v>0</v>
      </c>
      <c r="AB97" s="223">
        <v>0</v>
      </c>
      <c r="AC97" s="223">
        <v>0</v>
      </c>
      <c r="AD97" s="210">
        <v>799950.21</v>
      </c>
      <c r="AE97" s="210">
        <v>455.10999999999996</v>
      </c>
      <c r="AF97" s="210">
        <v>395852.41000000003</v>
      </c>
      <c r="AG97" s="210">
        <v>44050.279999999992</v>
      </c>
      <c r="AH97" s="210">
        <v>97719.020000000019</v>
      </c>
      <c r="AI97" s="210">
        <v>0</v>
      </c>
      <c r="AJ97" s="210">
        <v>70623.429999999993</v>
      </c>
      <c r="AK97" s="210">
        <v>5934.4400000000005</v>
      </c>
      <c r="AL97" s="210">
        <v>2968.42</v>
      </c>
      <c r="AM97" s="210">
        <v>2835.92</v>
      </c>
      <c r="AN97" s="210">
        <v>0</v>
      </c>
      <c r="AO97" s="210">
        <v>17662.719999999998</v>
      </c>
      <c r="AP97" s="210">
        <v>2063.1799999999994</v>
      </c>
      <c r="AQ97" s="210">
        <v>2840.2000000000003</v>
      </c>
      <c r="AR97" s="210">
        <v>4243.7600000000011</v>
      </c>
      <c r="AS97" s="210">
        <v>34819.24</v>
      </c>
      <c r="AT97" s="210">
        <v>61255.42</v>
      </c>
      <c r="AU97" s="210">
        <v>6481.32</v>
      </c>
      <c r="AV97" s="210">
        <v>80313.800000000017</v>
      </c>
      <c r="AW97" s="308">
        <v>0</v>
      </c>
      <c r="AX97" s="210">
        <v>1101.48</v>
      </c>
      <c r="AY97" s="210">
        <v>0</v>
      </c>
      <c r="AZ97" s="210">
        <v>8729.7999999999993</v>
      </c>
      <c r="BA97" s="210">
        <v>8485.35</v>
      </c>
      <c r="BB97" s="210">
        <v>0</v>
      </c>
      <c r="BC97" s="210">
        <v>0</v>
      </c>
      <c r="BD97" s="210">
        <v>6679.5</v>
      </c>
      <c r="BE97" s="210">
        <v>0</v>
      </c>
      <c r="BF97" s="210">
        <v>3829.13</v>
      </c>
      <c r="BG97" s="210">
        <v>13495</v>
      </c>
      <c r="BH97" s="210">
        <v>0</v>
      </c>
      <c r="BI97" s="210">
        <v>69737.740000000005</v>
      </c>
      <c r="BJ97" s="210">
        <v>27570</v>
      </c>
      <c r="BK97" s="210">
        <v>14417.75</v>
      </c>
      <c r="BL97" s="210">
        <v>22914.59</v>
      </c>
      <c r="BM97" s="210">
        <v>0</v>
      </c>
      <c r="BN97" s="210">
        <v>0</v>
      </c>
      <c r="BO97" s="210">
        <v>0</v>
      </c>
      <c r="BP97" s="210">
        <v>0</v>
      </c>
      <c r="BQ97" s="211">
        <v>-7037.5</v>
      </c>
      <c r="BR97" s="211">
        <v>0</v>
      </c>
      <c r="BS97" s="211">
        <v>0</v>
      </c>
      <c r="BT97" s="212">
        <v>0</v>
      </c>
      <c r="BU97" s="212">
        <v>0</v>
      </c>
      <c r="BV97" s="212">
        <v>0</v>
      </c>
      <c r="BW97" s="212">
        <v>0</v>
      </c>
      <c r="BX97" s="212">
        <v>0</v>
      </c>
      <c r="BY97" s="212">
        <v>0</v>
      </c>
      <c r="BZ97" s="212">
        <v>0</v>
      </c>
      <c r="CA97" s="212">
        <v>20729.32</v>
      </c>
      <c r="CB97" s="212">
        <v>0</v>
      </c>
      <c r="CC97" s="224">
        <v>-626422.79000000027</v>
      </c>
      <c r="CD97" s="213"/>
      <c r="CE97" s="427">
        <v>604468.80000000028</v>
      </c>
      <c r="CF97" s="427">
        <v>18540.190000000002</v>
      </c>
      <c r="CG97" s="427">
        <v>0</v>
      </c>
      <c r="CH97" s="427">
        <v>3413.7999999999993</v>
      </c>
      <c r="CI97" s="427">
        <v>0</v>
      </c>
      <c r="CJ97" s="427">
        <v>0</v>
      </c>
      <c r="CK97" s="427">
        <v>626422.79000000027</v>
      </c>
    </row>
    <row r="98" spans="1:89">
      <c r="A98" s="320">
        <v>768</v>
      </c>
      <c r="B98" s="320" t="s">
        <v>393</v>
      </c>
      <c r="C98" s="209">
        <v>-58795.56</v>
      </c>
      <c r="D98" s="209">
        <v>0</v>
      </c>
      <c r="E98" s="209">
        <v>0</v>
      </c>
      <c r="F98" s="209">
        <v>0</v>
      </c>
      <c r="G98" s="209">
        <v>0</v>
      </c>
      <c r="H98" s="209">
        <v>0</v>
      </c>
      <c r="I98" s="223">
        <v>-960195.86</v>
      </c>
      <c r="J98" s="223">
        <v>0</v>
      </c>
      <c r="K98" s="223">
        <v>-61430</v>
      </c>
      <c r="L98" s="223">
        <v>0</v>
      </c>
      <c r="M98" s="223">
        <v>-28709.040000000001</v>
      </c>
      <c r="N98" s="223">
        <v>-76317</v>
      </c>
      <c r="O98" s="223">
        <v>-900</v>
      </c>
      <c r="P98" s="223">
        <v>0</v>
      </c>
      <c r="Q98" s="223">
        <v>-49119.8</v>
      </c>
      <c r="R98" s="223">
        <v>-7702.0199999999995</v>
      </c>
      <c r="S98" s="223">
        <v>0</v>
      </c>
      <c r="T98" s="223">
        <v>0</v>
      </c>
      <c r="U98" s="223">
        <v>-1761.1399999999999</v>
      </c>
      <c r="V98" s="223">
        <v>-6228.9</v>
      </c>
      <c r="W98" s="223">
        <v>0</v>
      </c>
      <c r="X98" s="223">
        <v>0</v>
      </c>
      <c r="Y98" s="223">
        <v>0</v>
      </c>
      <c r="Z98" s="223">
        <v>0</v>
      </c>
      <c r="AA98" s="223">
        <v>0</v>
      </c>
      <c r="AB98" s="223">
        <v>0</v>
      </c>
      <c r="AC98" s="223">
        <v>0</v>
      </c>
      <c r="AD98" s="210">
        <v>578150.31000000006</v>
      </c>
      <c r="AE98" s="210">
        <v>10053.67</v>
      </c>
      <c r="AF98" s="210">
        <v>287910.41000000003</v>
      </c>
      <c r="AG98" s="210">
        <v>0</v>
      </c>
      <c r="AH98" s="210">
        <v>44462.850000000006</v>
      </c>
      <c r="AI98" s="210">
        <v>0</v>
      </c>
      <c r="AJ98" s="210">
        <v>29010.510000000002</v>
      </c>
      <c r="AK98" s="210">
        <v>632.79</v>
      </c>
      <c r="AL98" s="210">
        <v>1955</v>
      </c>
      <c r="AM98" s="210">
        <v>539.85</v>
      </c>
      <c r="AN98" s="210">
        <v>0</v>
      </c>
      <c r="AO98" s="210">
        <v>27634.44</v>
      </c>
      <c r="AP98" s="210">
        <v>2195.8299999999995</v>
      </c>
      <c r="AQ98" s="210">
        <v>31582.229999999992</v>
      </c>
      <c r="AR98" s="210">
        <v>4114.16</v>
      </c>
      <c r="AS98" s="210">
        <v>27146.809999999994</v>
      </c>
      <c r="AT98" s="210">
        <v>3343.3</v>
      </c>
      <c r="AU98" s="210">
        <v>4906.8899999999994</v>
      </c>
      <c r="AV98" s="210">
        <v>28373.979999999996</v>
      </c>
      <c r="AW98" s="308">
        <v>0</v>
      </c>
      <c r="AX98" s="210">
        <v>2132</v>
      </c>
      <c r="AY98" s="210">
        <v>0</v>
      </c>
      <c r="AZ98" s="210">
        <v>1467.8600000000001</v>
      </c>
      <c r="BA98" s="210">
        <v>13275.93</v>
      </c>
      <c r="BB98" s="210">
        <v>0</v>
      </c>
      <c r="BC98" s="210">
        <v>0</v>
      </c>
      <c r="BD98" s="210">
        <v>1858.5</v>
      </c>
      <c r="BE98" s="210">
        <v>0</v>
      </c>
      <c r="BF98" s="210">
        <v>6894.28</v>
      </c>
      <c r="BG98" s="210">
        <v>9554.4599999999991</v>
      </c>
      <c r="BH98" s="210">
        <v>0</v>
      </c>
      <c r="BI98" s="210">
        <v>66829.310000000012</v>
      </c>
      <c r="BJ98" s="210">
        <v>8678</v>
      </c>
      <c r="BK98" s="210">
        <v>5686</v>
      </c>
      <c r="BL98" s="210">
        <v>14963.710000000003</v>
      </c>
      <c r="BM98" s="210">
        <v>0</v>
      </c>
      <c r="BN98" s="210">
        <v>0</v>
      </c>
      <c r="BO98" s="210">
        <v>0</v>
      </c>
      <c r="BP98" s="210">
        <v>0</v>
      </c>
      <c r="BQ98" s="211">
        <v>0</v>
      </c>
      <c r="BR98" s="211">
        <v>0</v>
      </c>
      <c r="BS98" s="211">
        <v>0</v>
      </c>
      <c r="BT98" s="212">
        <v>0</v>
      </c>
      <c r="BU98" s="212">
        <v>2517.56</v>
      </c>
      <c r="BV98" s="212">
        <v>0</v>
      </c>
      <c r="BW98" s="212">
        <v>0</v>
      </c>
      <c r="BX98" s="212">
        <v>0</v>
      </c>
      <c r="BY98" s="212">
        <v>0</v>
      </c>
      <c r="BZ98" s="212">
        <v>0</v>
      </c>
      <c r="CA98" s="212">
        <v>0</v>
      </c>
      <c r="CB98" s="212">
        <v>0</v>
      </c>
      <c r="CC98" s="224">
        <v>-35288.679999999993</v>
      </c>
      <c r="CD98" s="213"/>
      <c r="CE98" s="427">
        <v>37806.239999999932</v>
      </c>
      <c r="CF98" s="427">
        <v>0</v>
      </c>
      <c r="CG98" s="427">
        <v>0</v>
      </c>
      <c r="CH98" s="427">
        <v>-2517.56</v>
      </c>
      <c r="CI98" s="427">
        <v>0</v>
      </c>
      <c r="CJ98" s="427">
        <v>0</v>
      </c>
      <c r="CK98" s="427">
        <v>35288.679999999935</v>
      </c>
    </row>
    <row r="99" spans="1:89">
      <c r="A99" s="320">
        <v>769</v>
      </c>
      <c r="B99" s="322" t="s">
        <v>394</v>
      </c>
      <c r="C99" s="209">
        <v>-125593.75</v>
      </c>
      <c r="D99" s="209">
        <v>-13250.74</v>
      </c>
      <c r="E99" s="209">
        <v>0</v>
      </c>
      <c r="F99" s="209">
        <v>-550.66</v>
      </c>
      <c r="G99" s="209">
        <v>0</v>
      </c>
      <c r="H99" s="209">
        <v>-25289</v>
      </c>
      <c r="I99" s="223">
        <v>-1102038.28</v>
      </c>
      <c r="J99" s="223">
        <v>0</v>
      </c>
      <c r="K99" s="223">
        <v>-51239</v>
      </c>
      <c r="L99" s="223">
        <v>0</v>
      </c>
      <c r="M99" s="223">
        <v>-26820</v>
      </c>
      <c r="N99" s="223">
        <v>-57999</v>
      </c>
      <c r="O99" s="223">
        <v>-2500</v>
      </c>
      <c r="P99" s="223">
        <v>0</v>
      </c>
      <c r="Q99" s="223">
        <v>-43382.859999999979</v>
      </c>
      <c r="R99" s="223">
        <v>-18175.119999999995</v>
      </c>
      <c r="S99" s="223">
        <v>0</v>
      </c>
      <c r="T99" s="223">
        <v>0</v>
      </c>
      <c r="U99" s="223">
        <v>-25941.070000000011</v>
      </c>
      <c r="V99" s="223">
        <v>-2261.7300000000005</v>
      </c>
      <c r="W99" s="223">
        <v>0</v>
      </c>
      <c r="X99" s="223">
        <v>-75688.949999999983</v>
      </c>
      <c r="Y99" s="223">
        <v>-3713.2500000000018</v>
      </c>
      <c r="Z99" s="223">
        <v>0</v>
      </c>
      <c r="AA99" s="223">
        <v>0</v>
      </c>
      <c r="AB99" s="223">
        <v>0</v>
      </c>
      <c r="AC99" s="223">
        <v>0</v>
      </c>
      <c r="AD99" s="210">
        <v>618201.28999999992</v>
      </c>
      <c r="AE99" s="210">
        <v>26966.7</v>
      </c>
      <c r="AF99" s="210">
        <v>251258.59</v>
      </c>
      <c r="AG99" s="210">
        <v>29924.67</v>
      </c>
      <c r="AH99" s="210">
        <v>81085</v>
      </c>
      <c r="AI99" s="210">
        <v>36942.79</v>
      </c>
      <c r="AJ99" s="210">
        <v>46457.159999999996</v>
      </c>
      <c r="AK99" s="210">
        <v>659.9</v>
      </c>
      <c r="AL99" s="210">
        <v>3945</v>
      </c>
      <c r="AM99" s="210">
        <v>484.95</v>
      </c>
      <c r="AN99" s="210">
        <v>0</v>
      </c>
      <c r="AO99" s="210">
        <v>12368.609999999999</v>
      </c>
      <c r="AP99" s="210">
        <v>3116.3899999999994</v>
      </c>
      <c r="AQ99" s="210">
        <v>7423.6600000000008</v>
      </c>
      <c r="AR99" s="210">
        <v>4227.4199999999992</v>
      </c>
      <c r="AS99" s="210">
        <v>25062.919999999995</v>
      </c>
      <c r="AT99" s="210">
        <v>5189.6000000000004</v>
      </c>
      <c r="AU99" s="210">
        <v>5485.63</v>
      </c>
      <c r="AV99" s="210">
        <v>57186.330000000016</v>
      </c>
      <c r="AW99" s="308">
        <v>0</v>
      </c>
      <c r="AX99" s="210">
        <v>4915.08</v>
      </c>
      <c r="AY99" s="210">
        <v>750</v>
      </c>
      <c r="AZ99" s="210">
        <v>0</v>
      </c>
      <c r="BA99" s="210">
        <v>4142.91</v>
      </c>
      <c r="BB99" s="210">
        <v>16537.27</v>
      </c>
      <c r="BC99" s="210">
        <v>0</v>
      </c>
      <c r="BD99" s="210">
        <v>5218</v>
      </c>
      <c r="BE99" s="210">
        <v>30.000000000000007</v>
      </c>
      <c r="BF99" s="210">
        <v>5428.87</v>
      </c>
      <c r="BG99" s="210">
        <v>8582.82</v>
      </c>
      <c r="BH99" s="210">
        <v>0</v>
      </c>
      <c r="BI99" s="210">
        <v>29335.680000000008</v>
      </c>
      <c r="BJ99" s="210">
        <v>465</v>
      </c>
      <c r="BK99" s="210">
        <v>14743</v>
      </c>
      <c r="BL99" s="210">
        <v>22463.850000000002</v>
      </c>
      <c r="BM99" s="210">
        <v>0</v>
      </c>
      <c r="BN99" s="210">
        <v>2642.8900000000003</v>
      </c>
      <c r="BO99" s="210">
        <v>73286.67</v>
      </c>
      <c r="BP99" s="210">
        <v>523.32999999999993</v>
      </c>
      <c r="BQ99" s="211">
        <v>-4348.75</v>
      </c>
      <c r="BR99" s="211">
        <v>0</v>
      </c>
      <c r="BS99" s="211">
        <v>0</v>
      </c>
      <c r="BT99" s="212">
        <v>0</v>
      </c>
      <c r="BU99" s="212">
        <v>0</v>
      </c>
      <c r="BV99" s="212">
        <v>0</v>
      </c>
      <c r="BW99" s="212">
        <v>0</v>
      </c>
      <c r="BX99" s="212">
        <v>0</v>
      </c>
      <c r="BY99" s="212">
        <v>0</v>
      </c>
      <c r="BZ99" s="212">
        <v>0</v>
      </c>
      <c r="CA99" s="212">
        <v>4922</v>
      </c>
      <c r="CB99" s="212">
        <v>0</v>
      </c>
      <c r="CC99" s="224">
        <v>-168818.18000000002</v>
      </c>
      <c r="CD99" s="213"/>
      <c r="CE99" s="427">
        <v>139065.29</v>
      </c>
      <c r="CF99" s="427">
        <v>5450.9700000000012</v>
      </c>
      <c r="CG99" s="427">
        <v>0</v>
      </c>
      <c r="CH99" s="427">
        <v>-22.590000000000032</v>
      </c>
      <c r="CI99" s="427">
        <v>0</v>
      </c>
      <c r="CJ99" s="427">
        <v>24324.509999999995</v>
      </c>
      <c r="CK99" s="427">
        <v>168818.18</v>
      </c>
    </row>
    <row r="100" spans="1:89">
      <c r="A100" s="320">
        <v>771</v>
      </c>
      <c r="B100" s="320" t="s">
        <v>184</v>
      </c>
      <c r="C100" s="209">
        <v>-83788.73</v>
      </c>
      <c r="D100" s="209">
        <v>-11445.07</v>
      </c>
      <c r="E100" s="209">
        <v>0</v>
      </c>
      <c r="F100" s="209">
        <v>0</v>
      </c>
      <c r="G100" s="209">
        <v>0</v>
      </c>
      <c r="H100" s="209">
        <v>0</v>
      </c>
      <c r="I100" s="223">
        <v>-456640.15</v>
      </c>
      <c r="J100" s="223">
        <v>0</v>
      </c>
      <c r="K100" s="223">
        <v>-40084</v>
      </c>
      <c r="L100" s="223">
        <v>0</v>
      </c>
      <c r="M100" s="223">
        <v>-22210</v>
      </c>
      <c r="N100" s="223">
        <v>-60580</v>
      </c>
      <c r="O100" s="223">
        <v>0</v>
      </c>
      <c r="P100" s="223">
        <v>0</v>
      </c>
      <c r="Q100" s="223">
        <v>-20957.750000000015</v>
      </c>
      <c r="R100" s="223">
        <v>-0.97000000000000597</v>
      </c>
      <c r="S100" s="223">
        <v>0</v>
      </c>
      <c r="T100" s="223">
        <v>-216</v>
      </c>
      <c r="U100" s="223">
        <v>-9668.7699999999986</v>
      </c>
      <c r="V100" s="223">
        <v>-1302.49</v>
      </c>
      <c r="W100" s="223">
        <v>0</v>
      </c>
      <c r="X100" s="223">
        <v>-2201.7299999999996</v>
      </c>
      <c r="Y100" s="223">
        <v>0</v>
      </c>
      <c r="Z100" s="223">
        <v>0</v>
      </c>
      <c r="AA100" s="223">
        <v>0</v>
      </c>
      <c r="AB100" s="223">
        <v>0</v>
      </c>
      <c r="AC100" s="223">
        <v>0</v>
      </c>
      <c r="AD100" s="210">
        <v>265107.84999999998</v>
      </c>
      <c r="AE100" s="210">
        <v>8505.880000000001</v>
      </c>
      <c r="AF100" s="210">
        <v>81280.450000000012</v>
      </c>
      <c r="AG100" s="210">
        <v>1355.8999999999999</v>
      </c>
      <c r="AH100" s="210">
        <v>49832.42</v>
      </c>
      <c r="AI100" s="210">
        <v>0</v>
      </c>
      <c r="AJ100" s="210">
        <v>24051.149999999998</v>
      </c>
      <c r="AK100" s="210">
        <v>326.96000000000004</v>
      </c>
      <c r="AL100" s="210">
        <v>1716</v>
      </c>
      <c r="AM100" s="210">
        <v>2795.1000000000004</v>
      </c>
      <c r="AN100" s="210">
        <v>152.04</v>
      </c>
      <c r="AO100" s="210">
        <v>5244.14</v>
      </c>
      <c r="AP100" s="210">
        <v>2630.9700000000003</v>
      </c>
      <c r="AQ100" s="210">
        <v>10978.159999999998</v>
      </c>
      <c r="AR100" s="210">
        <v>531.08999999999992</v>
      </c>
      <c r="AS100" s="210">
        <v>10513.869999999999</v>
      </c>
      <c r="AT100" s="210">
        <v>938.12</v>
      </c>
      <c r="AU100" s="210">
        <v>2210.52</v>
      </c>
      <c r="AV100" s="210">
        <v>20450.86</v>
      </c>
      <c r="AW100" s="308">
        <v>0</v>
      </c>
      <c r="AX100" s="210">
        <v>1000</v>
      </c>
      <c r="AY100" s="210">
        <v>0</v>
      </c>
      <c r="AZ100" s="210">
        <v>2884.2</v>
      </c>
      <c r="BA100" s="210">
        <v>5890.57</v>
      </c>
      <c r="BB100" s="210">
        <v>878</v>
      </c>
      <c r="BC100" s="210">
        <v>0</v>
      </c>
      <c r="BD100" s="210">
        <v>5836</v>
      </c>
      <c r="BE100" s="210">
        <v>0</v>
      </c>
      <c r="BF100" s="210">
        <v>1989.67</v>
      </c>
      <c r="BG100" s="210">
        <v>2752.98</v>
      </c>
      <c r="BH100" s="210">
        <v>0</v>
      </c>
      <c r="BI100" s="210">
        <v>14716.54</v>
      </c>
      <c r="BJ100" s="210">
        <v>0</v>
      </c>
      <c r="BK100" s="210">
        <v>23460.5</v>
      </c>
      <c r="BL100" s="210">
        <v>13991.66</v>
      </c>
      <c r="BM100" s="210">
        <v>0</v>
      </c>
      <c r="BN100" s="210">
        <v>500</v>
      </c>
      <c r="BO100" s="210">
        <v>0</v>
      </c>
      <c r="BP100" s="210">
        <v>0</v>
      </c>
      <c r="BQ100" s="211">
        <v>0</v>
      </c>
      <c r="BR100" s="211">
        <v>0</v>
      </c>
      <c r="BS100" s="211">
        <v>0</v>
      </c>
      <c r="BT100" s="212">
        <v>0</v>
      </c>
      <c r="BU100" s="212">
        <v>0</v>
      </c>
      <c r="BV100" s="212">
        <v>0</v>
      </c>
      <c r="BW100" s="212">
        <v>0</v>
      </c>
      <c r="BX100" s="212">
        <v>0</v>
      </c>
      <c r="BY100" s="212">
        <v>0</v>
      </c>
      <c r="BZ100" s="212">
        <v>0</v>
      </c>
      <c r="CA100" s="212">
        <v>0</v>
      </c>
      <c r="CB100" s="212">
        <v>0</v>
      </c>
      <c r="CC100" s="224">
        <v>-146574.05999999994</v>
      </c>
      <c r="CD100" s="213"/>
      <c r="CE100" s="427">
        <v>131974.37</v>
      </c>
      <c r="CF100" s="427">
        <v>12286.6</v>
      </c>
      <c r="CG100" s="427">
        <v>0</v>
      </c>
      <c r="CH100" s="427">
        <v>0</v>
      </c>
      <c r="CI100" s="427">
        <v>0</v>
      </c>
      <c r="CJ100" s="427">
        <v>2313.0899999999997</v>
      </c>
      <c r="CK100" s="427">
        <v>146574.06</v>
      </c>
    </row>
    <row r="101" spans="1:89">
      <c r="A101" s="320">
        <v>775</v>
      </c>
      <c r="B101" s="320" t="s">
        <v>227</v>
      </c>
      <c r="C101" s="209">
        <v>-119525.84</v>
      </c>
      <c r="D101" s="209">
        <v>-15994.29</v>
      </c>
      <c r="E101" s="209">
        <v>0</v>
      </c>
      <c r="F101" s="209">
        <v>-29428.22</v>
      </c>
      <c r="G101" s="209">
        <v>0</v>
      </c>
      <c r="H101" s="209">
        <v>0</v>
      </c>
      <c r="I101" s="223">
        <v>-719190.82</v>
      </c>
      <c r="J101" s="223">
        <v>0</v>
      </c>
      <c r="K101" s="223">
        <v>-66377</v>
      </c>
      <c r="L101" s="223">
        <v>0</v>
      </c>
      <c r="M101" s="223">
        <v>-32930</v>
      </c>
      <c r="N101" s="223">
        <v>-31807</v>
      </c>
      <c r="O101" s="223">
        <v>0</v>
      </c>
      <c r="P101" s="223">
        <v>0</v>
      </c>
      <c r="Q101" s="223">
        <v>-11460.7</v>
      </c>
      <c r="R101" s="223">
        <v>-7956.2600000000011</v>
      </c>
      <c r="S101" s="223">
        <v>0</v>
      </c>
      <c r="T101" s="223">
        <v>0</v>
      </c>
      <c r="U101" s="223">
        <v>-13048.390000000007</v>
      </c>
      <c r="V101" s="223">
        <v>-3792.73</v>
      </c>
      <c r="W101" s="223">
        <v>0</v>
      </c>
      <c r="X101" s="223">
        <v>0</v>
      </c>
      <c r="Y101" s="223">
        <v>3956.8599999999997</v>
      </c>
      <c r="Z101" s="223">
        <v>0</v>
      </c>
      <c r="AA101" s="223">
        <v>0</v>
      </c>
      <c r="AB101" s="223">
        <v>0</v>
      </c>
      <c r="AC101" s="223">
        <v>0</v>
      </c>
      <c r="AD101" s="210">
        <v>421519.81</v>
      </c>
      <c r="AE101" s="210">
        <v>2483.75</v>
      </c>
      <c r="AF101" s="210">
        <v>177839.62</v>
      </c>
      <c r="AG101" s="210">
        <v>21370.230000000003</v>
      </c>
      <c r="AH101" s="210">
        <v>36724.400000000001</v>
      </c>
      <c r="AI101" s="210">
        <v>0</v>
      </c>
      <c r="AJ101" s="210">
        <v>29798.419999999995</v>
      </c>
      <c r="AK101" s="210">
        <v>2467</v>
      </c>
      <c r="AL101" s="210">
        <v>3966.49</v>
      </c>
      <c r="AM101" s="210">
        <v>1160.75</v>
      </c>
      <c r="AN101" s="210">
        <v>0</v>
      </c>
      <c r="AO101" s="210">
        <v>6318.58</v>
      </c>
      <c r="AP101" s="210">
        <v>5791.07</v>
      </c>
      <c r="AQ101" s="210">
        <v>1059.3500000000001</v>
      </c>
      <c r="AR101" s="210">
        <v>4300.34</v>
      </c>
      <c r="AS101" s="210">
        <v>9061.9700000000012</v>
      </c>
      <c r="AT101" s="210">
        <v>14346.25</v>
      </c>
      <c r="AU101" s="210">
        <v>2325.21</v>
      </c>
      <c r="AV101" s="210">
        <v>37567.410000000003</v>
      </c>
      <c r="AW101" s="308">
        <v>0</v>
      </c>
      <c r="AX101" s="210">
        <v>5670</v>
      </c>
      <c r="AY101" s="210">
        <v>0</v>
      </c>
      <c r="AZ101" s="210">
        <v>894.27</v>
      </c>
      <c r="BA101" s="210">
        <v>353.4</v>
      </c>
      <c r="BB101" s="210">
        <v>75</v>
      </c>
      <c r="BC101" s="210">
        <v>0</v>
      </c>
      <c r="BD101" s="210">
        <v>1606.5</v>
      </c>
      <c r="BE101" s="210">
        <v>0</v>
      </c>
      <c r="BF101" s="210">
        <v>5894.1100000000006</v>
      </c>
      <c r="BG101" s="210">
        <v>6207.7</v>
      </c>
      <c r="BH101" s="210">
        <v>0</v>
      </c>
      <c r="BI101" s="210">
        <v>28753.35</v>
      </c>
      <c r="BJ101" s="210">
        <v>18036.07</v>
      </c>
      <c r="BK101" s="210">
        <v>7852.35</v>
      </c>
      <c r="BL101" s="210">
        <v>29967.470000000005</v>
      </c>
      <c r="BM101" s="210">
        <v>0</v>
      </c>
      <c r="BN101" s="210">
        <v>0</v>
      </c>
      <c r="BO101" s="210">
        <v>0</v>
      </c>
      <c r="BP101" s="210">
        <v>0</v>
      </c>
      <c r="BQ101" s="211">
        <v>-5203.75</v>
      </c>
      <c r="BR101" s="211">
        <v>0</v>
      </c>
      <c r="BS101" s="211">
        <v>0</v>
      </c>
      <c r="BT101" s="212">
        <v>0</v>
      </c>
      <c r="BU101" s="212">
        <v>2731.92</v>
      </c>
      <c r="BV101" s="212">
        <v>0</v>
      </c>
      <c r="BW101" s="212">
        <v>0</v>
      </c>
      <c r="BX101" s="212">
        <v>0</v>
      </c>
      <c r="BY101" s="212">
        <v>0</v>
      </c>
      <c r="BZ101" s="212">
        <v>0</v>
      </c>
      <c r="CA101" s="212">
        <v>395</v>
      </c>
      <c r="CB101" s="212">
        <v>0</v>
      </c>
      <c r="CC101" s="224">
        <v>-166220.35000000027</v>
      </c>
      <c r="CD101" s="213"/>
      <c r="CE101" s="427">
        <v>113533.02999999993</v>
      </c>
      <c r="CF101" s="427">
        <v>21182.27</v>
      </c>
      <c r="CG101" s="427">
        <v>0</v>
      </c>
      <c r="CH101" s="427">
        <v>31505.050000000003</v>
      </c>
      <c r="CI101" s="427">
        <v>0</v>
      </c>
      <c r="CJ101" s="427">
        <v>0</v>
      </c>
      <c r="CK101" s="427">
        <v>166220.34999999992</v>
      </c>
    </row>
    <row r="102" spans="1:89">
      <c r="A102" s="320">
        <v>776</v>
      </c>
      <c r="B102" s="320" t="s">
        <v>395</v>
      </c>
      <c r="C102" s="209">
        <v>-11047.51</v>
      </c>
      <c r="D102" s="209">
        <v>-9323.2999999999993</v>
      </c>
      <c r="E102" s="209">
        <v>0</v>
      </c>
      <c r="F102" s="209">
        <v>-12966.82</v>
      </c>
      <c r="G102" s="209">
        <v>0</v>
      </c>
      <c r="H102" s="209">
        <v>0</v>
      </c>
      <c r="I102" s="223">
        <v>-504273.7</v>
      </c>
      <c r="J102" s="223">
        <v>0</v>
      </c>
      <c r="K102" s="223">
        <v>-31168</v>
      </c>
      <c r="L102" s="223">
        <v>0</v>
      </c>
      <c r="M102" s="223">
        <v>-4545</v>
      </c>
      <c r="N102" s="223">
        <v>-24212</v>
      </c>
      <c r="O102" s="223">
        <v>-800</v>
      </c>
      <c r="P102" s="223">
        <v>0</v>
      </c>
      <c r="Q102" s="223">
        <v>-3904.6799999999994</v>
      </c>
      <c r="R102" s="223">
        <v>25.7</v>
      </c>
      <c r="S102" s="223">
        <v>-2064</v>
      </c>
      <c r="T102" s="223">
        <v>0</v>
      </c>
      <c r="U102" s="223">
        <v>-17819.07</v>
      </c>
      <c r="V102" s="223">
        <v>-9288.57</v>
      </c>
      <c r="W102" s="223">
        <v>0</v>
      </c>
      <c r="X102" s="223">
        <v>-31001.609999999997</v>
      </c>
      <c r="Y102" s="223">
        <v>-4921.67</v>
      </c>
      <c r="Z102" s="223">
        <v>0</v>
      </c>
      <c r="AA102" s="223">
        <v>0</v>
      </c>
      <c r="AB102" s="223">
        <v>0</v>
      </c>
      <c r="AC102" s="223">
        <v>0</v>
      </c>
      <c r="AD102" s="210">
        <v>357950.51</v>
      </c>
      <c r="AE102" s="210">
        <v>8021.61</v>
      </c>
      <c r="AF102" s="210">
        <v>62567.749999999993</v>
      </c>
      <c r="AG102" s="210">
        <v>0</v>
      </c>
      <c r="AH102" s="210">
        <v>39424.520000000011</v>
      </c>
      <c r="AI102" s="210">
        <v>0</v>
      </c>
      <c r="AJ102" s="210">
        <v>4491.58</v>
      </c>
      <c r="AK102" s="210">
        <v>1744.5</v>
      </c>
      <c r="AL102" s="210">
        <v>1498</v>
      </c>
      <c r="AM102" s="210">
        <v>6167.5</v>
      </c>
      <c r="AN102" s="210">
        <v>0</v>
      </c>
      <c r="AO102" s="210">
        <v>3503.46</v>
      </c>
      <c r="AP102" s="210">
        <v>0</v>
      </c>
      <c r="AQ102" s="210">
        <v>9620.8900000000012</v>
      </c>
      <c r="AR102" s="210">
        <v>507.46</v>
      </c>
      <c r="AS102" s="210">
        <v>4732.6099999999997</v>
      </c>
      <c r="AT102" s="210">
        <v>3243.5</v>
      </c>
      <c r="AU102" s="210">
        <v>2167.81</v>
      </c>
      <c r="AV102" s="210">
        <v>27184.959999999999</v>
      </c>
      <c r="AW102" s="308">
        <v>0</v>
      </c>
      <c r="AX102" s="210">
        <v>2777.95</v>
      </c>
      <c r="AY102" s="210">
        <v>350</v>
      </c>
      <c r="AZ102" s="210">
        <v>0</v>
      </c>
      <c r="BA102" s="210">
        <v>703.02</v>
      </c>
      <c r="BB102" s="210">
        <v>0</v>
      </c>
      <c r="BC102" s="210">
        <v>0</v>
      </c>
      <c r="BD102" s="210">
        <v>1230.25</v>
      </c>
      <c r="BE102" s="210">
        <v>0</v>
      </c>
      <c r="BF102" s="210">
        <v>2977.67</v>
      </c>
      <c r="BG102" s="210">
        <v>3724.62</v>
      </c>
      <c r="BH102" s="210">
        <v>0</v>
      </c>
      <c r="BI102" s="210">
        <v>13063.61</v>
      </c>
      <c r="BJ102" s="210">
        <v>6105</v>
      </c>
      <c r="BK102" s="210">
        <v>40186.21</v>
      </c>
      <c r="BL102" s="210">
        <v>15673.320000000005</v>
      </c>
      <c r="BM102" s="210">
        <v>0</v>
      </c>
      <c r="BN102" s="210">
        <v>0</v>
      </c>
      <c r="BO102" s="210">
        <v>0</v>
      </c>
      <c r="BP102" s="210">
        <v>0</v>
      </c>
      <c r="BQ102" s="211">
        <v>-4810</v>
      </c>
      <c r="BR102" s="211">
        <v>0</v>
      </c>
      <c r="BS102" s="211">
        <v>0</v>
      </c>
      <c r="BT102" s="212">
        <v>0</v>
      </c>
      <c r="BU102" s="212">
        <v>7439.4</v>
      </c>
      <c r="BV102" s="212">
        <v>0</v>
      </c>
      <c r="BW102" s="212">
        <v>0</v>
      </c>
      <c r="BX102" s="212">
        <v>0</v>
      </c>
      <c r="BY102" s="212">
        <v>0</v>
      </c>
      <c r="BZ102" s="212">
        <v>0</v>
      </c>
      <c r="CA102" s="212">
        <v>0</v>
      </c>
      <c r="CB102" s="212">
        <v>0</v>
      </c>
      <c r="CC102" s="224">
        <v>-45062.519999999975</v>
      </c>
      <c r="CD102" s="213"/>
      <c r="CE102" s="427">
        <v>29262.160000000036</v>
      </c>
      <c r="CF102" s="427">
        <v>5462.94</v>
      </c>
      <c r="CG102" s="427">
        <v>0</v>
      </c>
      <c r="CH102" s="427">
        <v>10337.42</v>
      </c>
      <c r="CI102" s="427">
        <v>0</v>
      </c>
      <c r="CJ102" s="427">
        <v>0</v>
      </c>
      <c r="CK102" s="427">
        <v>45062.520000000033</v>
      </c>
    </row>
    <row r="103" spans="1:89">
      <c r="A103" s="320">
        <v>779</v>
      </c>
      <c r="B103" s="320" t="s">
        <v>202</v>
      </c>
      <c r="C103" s="209">
        <v>0</v>
      </c>
      <c r="D103" s="209">
        <v>-4889.3999999999996</v>
      </c>
      <c r="E103" s="209">
        <v>83891.96</v>
      </c>
      <c r="F103" s="209">
        <v>-253.02</v>
      </c>
      <c r="G103" s="209">
        <v>0</v>
      </c>
      <c r="H103" s="209">
        <v>0</v>
      </c>
      <c r="I103" s="223">
        <v>-1142150.33</v>
      </c>
      <c r="J103" s="223">
        <v>0</v>
      </c>
      <c r="K103" s="223">
        <v>-143944</v>
      </c>
      <c r="L103" s="223">
        <v>0</v>
      </c>
      <c r="M103" s="223">
        <v>-71555</v>
      </c>
      <c r="N103" s="223">
        <v>-48880</v>
      </c>
      <c r="O103" s="223">
        <v>-5085</v>
      </c>
      <c r="P103" s="223">
        <v>0</v>
      </c>
      <c r="Q103" s="223">
        <v>-42242.109999999971</v>
      </c>
      <c r="R103" s="223">
        <v>-4819.9599999999991</v>
      </c>
      <c r="S103" s="223">
        <v>-1800</v>
      </c>
      <c r="T103" s="223">
        <v>-2430</v>
      </c>
      <c r="U103" s="223">
        <v>-12245.95</v>
      </c>
      <c r="V103" s="223">
        <v>-6421.2400000000007</v>
      </c>
      <c r="W103" s="223">
        <v>0</v>
      </c>
      <c r="X103" s="223">
        <v>0</v>
      </c>
      <c r="Y103" s="223">
        <v>0</v>
      </c>
      <c r="Z103" s="223">
        <v>0</v>
      </c>
      <c r="AA103" s="223">
        <v>0</v>
      </c>
      <c r="AB103" s="223">
        <v>0</v>
      </c>
      <c r="AC103" s="223">
        <v>0</v>
      </c>
      <c r="AD103" s="210">
        <v>748223.09000000008</v>
      </c>
      <c r="AE103" s="210">
        <v>15165.24</v>
      </c>
      <c r="AF103" s="210">
        <v>276740.86</v>
      </c>
      <c r="AG103" s="210">
        <v>27180.120000000006</v>
      </c>
      <c r="AH103" s="210">
        <v>35515.600000000006</v>
      </c>
      <c r="AI103" s="210">
        <v>0</v>
      </c>
      <c r="AJ103" s="210">
        <v>67562.740000000005</v>
      </c>
      <c r="AK103" s="210">
        <v>5184.6099999999997</v>
      </c>
      <c r="AL103" s="210">
        <v>6719</v>
      </c>
      <c r="AM103" s="210">
        <v>613.04999999999995</v>
      </c>
      <c r="AN103" s="210">
        <v>9436.9</v>
      </c>
      <c r="AO103" s="210">
        <v>8491.39</v>
      </c>
      <c r="AP103" s="210">
        <v>6151.62</v>
      </c>
      <c r="AQ103" s="210">
        <v>3175.7500000000005</v>
      </c>
      <c r="AR103" s="210">
        <v>2422.7800000000002</v>
      </c>
      <c r="AS103" s="210">
        <v>13756.34</v>
      </c>
      <c r="AT103" s="210">
        <v>26817.25</v>
      </c>
      <c r="AU103" s="210">
        <v>3888.3599999999997</v>
      </c>
      <c r="AV103" s="210">
        <v>52313.790000000015</v>
      </c>
      <c r="AW103" s="308">
        <v>0</v>
      </c>
      <c r="AX103" s="210">
        <v>1950</v>
      </c>
      <c r="AY103" s="210">
        <v>-1281.7800000000007</v>
      </c>
      <c r="AZ103" s="210">
        <v>2011.44</v>
      </c>
      <c r="BA103" s="210">
        <v>6022.68</v>
      </c>
      <c r="BB103" s="210">
        <v>7112.78</v>
      </c>
      <c r="BC103" s="210">
        <v>276.95</v>
      </c>
      <c r="BD103" s="210">
        <v>7855.12</v>
      </c>
      <c r="BE103" s="210">
        <v>0</v>
      </c>
      <c r="BF103" s="210">
        <v>3077.9300000000003</v>
      </c>
      <c r="BG103" s="210">
        <v>10849.98</v>
      </c>
      <c r="BH103" s="210">
        <v>0</v>
      </c>
      <c r="BI103" s="210">
        <v>61133.41</v>
      </c>
      <c r="BJ103" s="210">
        <v>5242.29</v>
      </c>
      <c r="BK103" s="210">
        <v>18099.14</v>
      </c>
      <c r="BL103" s="210">
        <v>30202.430000000004</v>
      </c>
      <c r="BM103" s="210">
        <v>0</v>
      </c>
      <c r="BN103" s="210">
        <v>0</v>
      </c>
      <c r="BO103" s="210">
        <v>0</v>
      </c>
      <c r="BP103" s="210">
        <v>0</v>
      </c>
      <c r="BQ103" s="211">
        <v>-6238.75</v>
      </c>
      <c r="BR103" s="211">
        <v>0</v>
      </c>
      <c r="BS103" s="211">
        <v>0</v>
      </c>
      <c r="BT103" s="212">
        <v>0</v>
      </c>
      <c r="BU103" s="212">
        <v>0</v>
      </c>
      <c r="BV103" s="212">
        <v>0</v>
      </c>
      <c r="BW103" s="212">
        <v>0</v>
      </c>
      <c r="BX103" s="212">
        <v>0</v>
      </c>
      <c r="BY103" s="212">
        <v>6491.77</v>
      </c>
      <c r="BZ103" s="212">
        <v>0</v>
      </c>
      <c r="CA103" s="212">
        <v>0</v>
      </c>
      <c r="CB103" s="212">
        <v>0</v>
      </c>
      <c r="CC103" s="224">
        <v>59339.830000000307</v>
      </c>
      <c r="CD103" s="213"/>
      <c r="CE103" s="427">
        <v>-59339.830000000031</v>
      </c>
      <c r="CF103" s="427">
        <v>0</v>
      </c>
      <c r="CG103" s="427">
        <v>0</v>
      </c>
      <c r="CH103" s="427">
        <v>-4.2632564145606011E-13</v>
      </c>
      <c r="CI103" s="427">
        <v>0</v>
      </c>
      <c r="CJ103" s="427">
        <v>0</v>
      </c>
      <c r="CK103" s="427">
        <v>-59339.830000000031</v>
      </c>
    </row>
    <row r="104" spans="1:89">
      <c r="A104" s="320">
        <v>781</v>
      </c>
      <c r="B104" s="320" t="s">
        <v>244</v>
      </c>
      <c r="C104" s="209">
        <v>-159555.45000000001</v>
      </c>
      <c r="D104" s="209">
        <v>-47</v>
      </c>
      <c r="E104" s="209">
        <v>0</v>
      </c>
      <c r="F104" s="209">
        <v>-101.5</v>
      </c>
      <c r="G104" s="209">
        <v>0</v>
      </c>
      <c r="H104" s="209">
        <v>0</v>
      </c>
      <c r="I104" s="223">
        <v>-1100140.8999999999</v>
      </c>
      <c r="J104" s="223">
        <v>0</v>
      </c>
      <c r="K104" s="223">
        <v>-279080.3</v>
      </c>
      <c r="L104" s="223">
        <v>0</v>
      </c>
      <c r="M104" s="223">
        <v>-30450</v>
      </c>
      <c r="N104" s="223">
        <v>-59195.93</v>
      </c>
      <c r="O104" s="223">
        <v>-3700</v>
      </c>
      <c r="P104" s="223">
        <v>1278</v>
      </c>
      <c r="Q104" s="223">
        <v>-48367.909999999996</v>
      </c>
      <c r="R104" s="223">
        <v>95.289999999999992</v>
      </c>
      <c r="S104" s="223">
        <v>0</v>
      </c>
      <c r="T104" s="223">
        <v>-1232</v>
      </c>
      <c r="U104" s="223">
        <v>-24312.259999999995</v>
      </c>
      <c r="V104" s="223">
        <v>-30</v>
      </c>
      <c r="W104" s="223">
        <v>0</v>
      </c>
      <c r="X104" s="223">
        <v>0</v>
      </c>
      <c r="Y104" s="223">
        <v>-2.67</v>
      </c>
      <c r="Z104" s="223">
        <v>0</v>
      </c>
      <c r="AA104" s="223">
        <v>0</v>
      </c>
      <c r="AB104" s="223">
        <v>0</v>
      </c>
      <c r="AC104" s="223">
        <v>0</v>
      </c>
      <c r="AD104" s="210">
        <v>644862.02999999991</v>
      </c>
      <c r="AE104" s="210">
        <v>37060.33</v>
      </c>
      <c r="AF104" s="210">
        <v>386818.93</v>
      </c>
      <c r="AG104" s="210">
        <v>0</v>
      </c>
      <c r="AH104" s="210">
        <v>59390.240000000005</v>
      </c>
      <c r="AI104" s="210">
        <v>0</v>
      </c>
      <c r="AJ104" s="210">
        <v>58471.82</v>
      </c>
      <c r="AK104" s="210">
        <v>4395.68</v>
      </c>
      <c r="AL104" s="210">
        <v>8687.4500000000007</v>
      </c>
      <c r="AM104" s="210">
        <v>6861.95</v>
      </c>
      <c r="AN104" s="210">
        <v>3157.77</v>
      </c>
      <c r="AO104" s="210">
        <v>19840.169999999998</v>
      </c>
      <c r="AP104" s="210">
        <v>4162.5</v>
      </c>
      <c r="AQ104" s="210">
        <v>46289.310000000005</v>
      </c>
      <c r="AR104" s="210">
        <v>5683.84</v>
      </c>
      <c r="AS104" s="210">
        <v>20990.45</v>
      </c>
      <c r="AT104" s="210">
        <v>23702.5</v>
      </c>
      <c r="AU104" s="210">
        <v>3224.9299999999994</v>
      </c>
      <c r="AV104" s="210">
        <v>52284.78</v>
      </c>
      <c r="AW104" s="308">
        <v>0</v>
      </c>
      <c r="AX104" s="210">
        <v>2510.7200000000003</v>
      </c>
      <c r="AY104" s="210">
        <v>484</v>
      </c>
      <c r="AZ104" s="210">
        <v>650</v>
      </c>
      <c r="BA104" s="210">
        <v>6430.8399999999992</v>
      </c>
      <c r="BB104" s="210">
        <v>295</v>
      </c>
      <c r="BC104" s="210">
        <v>2427.0500000000002</v>
      </c>
      <c r="BD104" s="210">
        <v>5079.29</v>
      </c>
      <c r="BE104" s="210">
        <v>0</v>
      </c>
      <c r="BF104" s="210">
        <v>7716.7099999999982</v>
      </c>
      <c r="BG104" s="210">
        <v>9662.42</v>
      </c>
      <c r="BH104" s="210">
        <v>0</v>
      </c>
      <c r="BI104" s="210">
        <v>47858.179999999993</v>
      </c>
      <c r="BJ104" s="210">
        <v>24820.1</v>
      </c>
      <c r="BK104" s="210">
        <v>44620.78</v>
      </c>
      <c r="BL104" s="210">
        <v>37350.670000000006</v>
      </c>
      <c r="BM104" s="210">
        <v>0</v>
      </c>
      <c r="BN104" s="210">
        <v>0</v>
      </c>
      <c r="BO104" s="210">
        <v>0</v>
      </c>
      <c r="BP104" s="210">
        <v>0</v>
      </c>
      <c r="BQ104" s="211">
        <v>-5968.75</v>
      </c>
      <c r="BR104" s="211">
        <v>0</v>
      </c>
      <c r="BS104" s="211">
        <v>0</v>
      </c>
      <c r="BT104" s="212">
        <v>0</v>
      </c>
      <c r="BU104" s="212">
        <v>0</v>
      </c>
      <c r="BV104" s="212">
        <v>0</v>
      </c>
      <c r="BW104" s="212">
        <v>0</v>
      </c>
      <c r="BX104" s="212">
        <v>0</v>
      </c>
      <c r="BY104" s="212">
        <v>0</v>
      </c>
      <c r="BZ104" s="212">
        <v>0</v>
      </c>
      <c r="CA104" s="212">
        <v>0</v>
      </c>
      <c r="CB104" s="212">
        <v>1890</v>
      </c>
      <c r="CC104" s="224">
        <v>-133130.93999999994</v>
      </c>
      <c r="CD104" s="213"/>
      <c r="CE104" s="427">
        <v>126363.69</v>
      </c>
      <c r="CF104" s="427">
        <v>2587</v>
      </c>
      <c r="CG104" s="427">
        <v>0</v>
      </c>
      <c r="CH104" s="427">
        <v>4180.25</v>
      </c>
      <c r="CI104" s="427">
        <v>0</v>
      </c>
      <c r="CJ104" s="427">
        <v>0</v>
      </c>
      <c r="CK104" s="427">
        <v>133130.94</v>
      </c>
    </row>
    <row r="105" spans="1:89">
      <c r="A105" s="320">
        <v>782</v>
      </c>
      <c r="B105" s="320" t="s">
        <v>279</v>
      </c>
      <c r="C105" s="209">
        <v>-157384.18</v>
      </c>
      <c r="D105" s="209">
        <v>-8887.83</v>
      </c>
      <c r="E105" s="209">
        <v>0</v>
      </c>
      <c r="F105" s="209">
        <v>-16160.16</v>
      </c>
      <c r="G105" s="209">
        <v>0</v>
      </c>
      <c r="H105" s="209">
        <v>-23547.87</v>
      </c>
      <c r="I105" s="223">
        <v>-824602.43</v>
      </c>
      <c r="J105" s="223">
        <v>0</v>
      </c>
      <c r="K105" s="223">
        <v>-156575</v>
      </c>
      <c r="L105" s="223">
        <v>0</v>
      </c>
      <c r="M105" s="223">
        <v>-49860</v>
      </c>
      <c r="N105" s="223">
        <v>-38018</v>
      </c>
      <c r="O105" s="223">
        <v>-8590</v>
      </c>
      <c r="P105" s="223">
        <v>0</v>
      </c>
      <c r="Q105" s="223">
        <v>-31562.999999999993</v>
      </c>
      <c r="R105" s="223">
        <v>-12383.079999999996</v>
      </c>
      <c r="S105" s="223">
        <v>0</v>
      </c>
      <c r="T105" s="223">
        <v>0</v>
      </c>
      <c r="U105" s="223">
        <v>-10087.709999999995</v>
      </c>
      <c r="V105" s="223">
        <v>-43155.61</v>
      </c>
      <c r="W105" s="223">
        <v>0</v>
      </c>
      <c r="X105" s="223">
        <v>-63228.720000000008</v>
      </c>
      <c r="Y105" s="223">
        <v>-9809.2999999999993</v>
      </c>
      <c r="Z105" s="223">
        <v>0</v>
      </c>
      <c r="AA105" s="223">
        <v>0</v>
      </c>
      <c r="AB105" s="223">
        <v>0</v>
      </c>
      <c r="AC105" s="223">
        <v>0</v>
      </c>
      <c r="AD105" s="210">
        <v>483304.98</v>
      </c>
      <c r="AE105" s="210">
        <v>13966.46</v>
      </c>
      <c r="AF105" s="210">
        <v>252360.88999999998</v>
      </c>
      <c r="AG105" s="210">
        <v>17781.920000000002</v>
      </c>
      <c r="AH105" s="210">
        <v>64295.80000000001</v>
      </c>
      <c r="AI105" s="210">
        <v>6512.8600000000006</v>
      </c>
      <c r="AJ105" s="210">
        <v>61986.789999999994</v>
      </c>
      <c r="AK105" s="210">
        <v>3664.46</v>
      </c>
      <c r="AL105" s="210">
        <v>2564.08</v>
      </c>
      <c r="AM105" s="210">
        <v>1061.95</v>
      </c>
      <c r="AN105" s="210">
        <v>0</v>
      </c>
      <c r="AO105" s="210">
        <v>9954.4300000000021</v>
      </c>
      <c r="AP105" s="210">
        <v>3549.2799999999988</v>
      </c>
      <c r="AQ105" s="210">
        <v>3076.5899999999992</v>
      </c>
      <c r="AR105" s="210">
        <v>420.6</v>
      </c>
      <c r="AS105" s="210">
        <v>9733.92</v>
      </c>
      <c r="AT105" s="210">
        <v>10229.5</v>
      </c>
      <c r="AU105" s="210">
        <v>3321.35</v>
      </c>
      <c r="AV105" s="210">
        <v>31228.999999999993</v>
      </c>
      <c r="AW105" s="308">
        <v>0</v>
      </c>
      <c r="AX105" s="210">
        <v>3165.48</v>
      </c>
      <c r="AY105" s="210">
        <v>900</v>
      </c>
      <c r="AZ105" s="210">
        <v>3595.45</v>
      </c>
      <c r="BA105" s="210">
        <v>3360.12</v>
      </c>
      <c r="BB105" s="210">
        <v>0</v>
      </c>
      <c r="BC105" s="210">
        <v>78.459999999999994</v>
      </c>
      <c r="BD105" s="210">
        <v>2084.5</v>
      </c>
      <c r="BE105" s="210">
        <v>0</v>
      </c>
      <c r="BF105" s="210">
        <v>1178.5000000000002</v>
      </c>
      <c r="BG105" s="210">
        <v>7503.22</v>
      </c>
      <c r="BH105" s="210">
        <v>0</v>
      </c>
      <c r="BI105" s="210">
        <v>37170.560000000005</v>
      </c>
      <c r="BJ105" s="210">
        <v>0</v>
      </c>
      <c r="BK105" s="210">
        <v>16206.580000000002</v>
      </c>
      <c r="BL105" s="210">
        <v>15734.360000000002</v>
      </c>
      <c r="BM105" s="210">
        <v>0</v>
      </c>
      <c r="BN105" s="210">
        <v>0</v>
      </c>
      <c r="BO105" s="210">
        <v>64798.500000000007</v>
      </c>
      <c r="BP105" s="210">
        <v>1235.8100000000004</v>
      </c>
      <c r="BQ105" s="211">
        <v>-5473.75</v>
      </c>
      <c r="BR105" s="211">
        <v>0</v>
      </c>
      <c r="BS105" s="211">
        <v>0</v>
      </c>
      <c r="BT105" s="212">
        <v>0</v>
      </c>
      <c r="BU105" s="212">
        <v>43467.570000000007</v>
      </c>
      <c r="BV105" s="212">
        <v>0</v>
      </c>
      <c r="BW105" s="212">
        <v>0</v>
      </c>
      <c r="BX105" s="212">
        <v>0</v>
      </c>
      <c r="BY105" s="212">
        <v>0</v>
      </c>
      <c r="BZ105" s="212">
        <v>0</v>
      </c>
      <c r="CA105" s="212">
        <v>4153</v>
      </c>
      <c r="CB105" s="212">
        <v>0</v>
      </c>
      <c r="CC105" s="224">
        <v>-275679.67000000004</v>
      </c>
      <c r="CD105" s="213"/>
      <c r="CE105" s="427">
        <v>234984.09000000029</v>
      </c>
      <c r="CF105" s="427">
        <v>10144.000000000007</v>
      </c>
      <c r="CG105" s="427">
        <v>0</v>
      </c>
      <c r="CH105" s="427">
        <v>-7.2759576141834259E-12</v>
      </c>
      <c r="CI105" s="427">
        <v>0</v>
      </c>
      <c r="CJ105" s="427">
        <v>30551.579999999987</v>
      </c>
      <c r="CK105" s="427">
        <v>275679.67000000027</v>
      </c>
    </row>
    <row r="106" spans="1:89">
      <c r="A106" s="320">
        <v>784</v>
      </c>
      <c r="B106" s="320" t="s">
        <v>225</v>
      </c>
      <c r="C106" s="209">
        <v>-67010.740000000005</v>
      </c>
      <c r="D106" s="209">
        <v>-2209.14</v>
      </c>
      <c r="E106" s="209">
        <v>0</v>
      </c>
      <c r="F106" s="209">
        <v>-14446.21</v>
      </c>
      <c r="G106" s="209">
        <v>0</v>
      </c>
      <c r="H106" s="209">
        <v>-1700.58</v>
      </c>
      <c r="I106" s="223">
        <v>-420137.61</v>
      </c>
      <c r="J106" s="223">
        <v>0</v>
      </c>
      <c r="K106" s="223">
        <v>-96128</v>
      </c>
      <c r="L106" s="223">
        <v>0</v>
      </c>
      <c r="M106" s="223">
        <v>-13235</v>
      </c>
      <c r="N106" s="223">
        <v>-20362.93</v>
      </c>
      <c r="O106" s="223">
        <v>0</v>
      </c>
      <c r="P106" s="223">
        <v>0</v>
      </c>
      <c r="Q106" s="223">
        <v>-5825.33</v>
      </c>
      <c r="R106" s="223">
        <v>0</v>
      </c>
      <c r="S106" s="223">
        <v>0</v>
      </c>
      <c r="T106" s="223">
        <v>0</v>
      </c>
      <c r="U106" s="223">
        <v>-1951.5100000000004</v>
      </c>
      <c r="V106" s="223">
        <v>-78.75</v>
      </c>
      <c r="W106" s="223">
        <v>0</v>
      </c>
      <c r="X106" s="223">
        <v>-11266.800000000003</v>
      </c>
      <c r="Y106" s="223">
        <v>-32.06</v>
      </c>
      <c r="Z106" s="223">
        <v>0</v>
      </c>
      <c r="AA106" s="223">
        <v>0</v>
      </c>
      <c r="AB106" s="223">
        <v>0</v>
      </c>
      <c r="AC106" s="223">
        <v>0</v>
      </c>
      <c r="AD106" s="210">
        <v>247721.86000000004</v>
      </c>
      <c r="AE106" s="210">
        <v>9145.2200000000012</v>
      </c>
      <c r="AF106" s="210">
        <v>145004.03999999998</v>
      </c>
      <c r="AG106" s="210">
        <v>22230.26</v>
      </c>
      <c r="AH106" s="210">
        <v>27927.39</v>
      </c>
      <c r="AI106" s="210">
        <v>0</v>
      </c>
      <c r="AJ106" s="210">
        <v>20556.2</v>
      </c>
      <c r="AK106" s="210">
        <v>1493.1</v>
      </c>
      <c r="AL106" s="210">
        <v>2694.78</v>
      </c>
      <c r="AM106" s="210">
        <v>1125.05</v>
      </c>
      <c r="AN106" s="210">
        <v>0</v>
      </c>
      <c r="AO106" s="210">
        <v>3702.5000000000023</v>
      </c>
      <c r="AP106" s="210">
        <v>5304.6299999999992</v>
      </c>
      <c r="AQ106" s="210">
        <v>0</v>
      </c>
      <c r="AR106" s="210">
        <v>1394.79</v>
      </c>
      <c r="AS106" s="210">
        <v>8086.1599999999989</v>
      </c>
      <c r="AT106" s="210">
        <v>8882.5</v>
      </c>
      <c r="AU106" s="210">
        <v>1185.3300000000002</v>
      </c>
      <c r="AV106" s="210">
        <v>27841.480000000021</v>
      </c>
      <c r="AW106" s="308">
        <v>0</v>
      </c>
      <c r="AX106" s="210">
        <v>4754.12</v>
      </c>
      <c r="AY106" s="210">
        <v>0</v>
      </c>
      <c r="AZ106" s="210">
        <v>0</v>
      </c>
      <c r="BA106" s="210">
        <v>4058.9400000000005</v>
      </c>
      <c r="BB106" s="210">
        <v>1839.99</v>
      </c>
      <c r="BC106" s="210">
        <v>712.9</v>
      </c>
      <c r="BD106" s="210">
        <v>3430</v>
      </c>
      <c r="BE106" s="210">
        <v>0</v>
      </c>
      <c r="BF106" s="210">
        <v>1482.4</v>
      </c>
      <c r="BG106" s="210">
        <v>2213.1800000000003</v>
      </c>
      <c r="BH106" s="210">
        <v>0</v>
      </c>
      <c r="BI106" s="210">
        <v>7934.69</v>
      </c>
      <c r="BJ106" s="210">
        <v>6995.6600000000008</v>
      </c>
      <c r="BK106" s="210">
        <v>19308.599999999999</v>
      </c>
      <c r="BL106" s="210">
        <v>11126.32</v>
      </c>
      <c r="BM106" s="210">
        <v>0</v>
      </c>
      <c r="BN106" s="210">
        <v>0</v>
      </c>
      <c r="BO106" s="210">
        <v>0</v>
      </c>
      <c r="BP106" s="210">
        <v>0</v>
      </c>
      <c r="BQ106" s="211">
        <v>-4630</v>
      </c>
      <c r="BR106" s="211">
        <v>0</v>
      </c>
      <c r="BS106" s="211">
        <v>0</v>
      </c>
      <c r="BT106" s="212">
        <v>0</v>
      </c>
      <c r="BU106" s="212">
        <v>14977</v>
      </c>
      <c r="BV106" s="212">
        <v>0</v>
      </c>
      <c r="BW106" s="212">
        <v>0</v>
      </c>
      <c r="BX106" s="212">
        <v>0</v>
      </c>
      <c r="BY106" s="212">
        <v>0</v>
      </c>
      <c r="BZ106" s="212">
        <v>0</v>
      </c>
      <c r="CA106" s="212">
        <v>0</v>
      </c>
      <c r="CB106" s="212">
        <v>0</v>
      </c>
      <c r="CC106" s="224">
        <v>-45885.570000000102</v>
      </c>
      <c r="CD106" s="213"/>
      <c r="CE106" s="427">
        <v>47486.639999999912</v>
      </c>
      <c r="CF106" s="427">
        <v>-5700.28</v>
      </c>
      <c r="CG106" s="427">
        <v>0</v>
      </c>
      <c r="CH106" s="427">
        <v>4099.2099999999991</v>
      </c>
      <c r="CI106" s="427">
        <v>0</v>
      </c>
      <c r="CJ106" s="427">
        <v>0</v>
      </c>
      <c r="CK106" s="427">
        <v>45885.569999999912</v>
      </c>
    </row>
    <row r="107" spans="1:89">
      <c r="A107" s="320">
        <v>786</v>
      </c>
      <c r="B107" s="320" t="s">
        <v>256</v>
      </c>
      <c r="C107" s="209">
        <v>477547.99</v>
      </c>
      <c r="D107" s="209">
        <v>-12020.68</v>
      </c>
      <c r="E107" s="209">
        <v>0</v>
      </c>
      <c r="F107" s="209">
        <v>-7398.48</v>
      </c>
      <c r="G107" s="209">
        <v>0</v>
      </c>
      <c r="H107" s="209">
        <v>0</v>
      </c>
      <c r="I107" s="223">
        <v>-1210573.01</v>
      </c>
      <c r="J107" s="223">
        <v>0</v>
      </c>
      <c r="K107" s="223">
        <v>-120688</v>
      </c>
      <c r="L107" s="223">
        <v>0</v>
      </c>
      <c r="M107" s="223">
        <v>-71441</v>
      </c>
      <c r="N107" s="223">
        <v>-54484</v>
      </c>
      <c r="O107" s="223">
        <v>-3000</v>
      </c>
      <c r="P107" s="223">
        <v>-555</v>
      </c>
      <c r="Q107" s="223">
        <v>-51777.380000000019</v>
      </c>
      <c r="R107" s="223">
        <v>-3356.46</v>
      </c>
      <c r="S107" s="223">
        <v>0</v>
      </c>
      <c r="T107" s="223">
        <v>0</v>
      </c>
      <c r="U107" s="223">
        <v>-26260.170000000002</v>
      </c>
      <c r="V107" s="223">
        <v>-17946.060000000001</v>
      </c>
      <c r="W107" s="223">
        <v>0</v>
      </c>
      <c r="X107" s="223">
        <v>0</v>
      </c>
      <c r="Y107" s="223">
        <v>0</v>
      </c>
      <c r="Z107" s="223">
        <v>0</v>
      </c>
      <c r="AA107" s="223">
        <v>0</v>
      </c>
      <c r="AB107" s="223">
        <v>0</v>
      </c>
      <c r="AC107" s="223">
        <v>0</v>
      </c>
      <c r="AD107" s="210">
        <v>776305.78</v>
      </c>
      <c r="AE107" s="210">
        <v>3043.98</v>
      </c>
      <c r="AF107" s="210">
        <v>359647.54</v>
      </c>
      <c r="AG107" s="210">
        <v>26600.449999999997</v>
      </c>
      <c r="AH107" s="210">
        <v>92660.75999999998</v>
      </c>
      <c r="AI107" s="210">
        <v>0</v>
      </c>
      <c r="AJ107" s="210">
        <v>90619.119999999981</v>
      </c>
      <c r="AK107" s="210">
        <v>4948.9400000000005</v>
      </c>
      <c r="AL107" s="210">
        <v>3016</v>
      </c>
      <c r="AM107" s="210">
        <v>10675.77</v>
      </c>
      <c r="AN107" s="210">
        <v>0</v>
      </c>
      <c r="AO107" s="210">
        <v>11315.049999999997</v>
      </c>
      <c r="AP107" s="210">
        <v>1884.69</v>
      </c>
      <c r="AQ107" s="210">
        <v>37543.07</v>
      </c>
      <c r="AR107" s="210">
        <v>3607.7599999999998</v>
      </c>
      <c r="AS107" s="210">
        <v>24470.310000000005</v>
      </c>
      <c r="AT107" s="210">
        <v>24326.25</v>
      </c>
      <c r="AU107" s="210">
        <v>3707.46</v>
      </c>
      <c r="AV107" s="210">
        <v>42377.850000000006</v>
      </c>
      <c r="AW107" s="308">
        <v>0</v>
      </c>
      <c r="AX107" s="210">
        <v>2307.0000000000005</v>
      </c>
      <c r="AY107" s="210">
        <v>0</v>
      </c>
      <c r="AZ107" s="210">
        <v>15499.07</v>
      </c>
      <c r="BA107" s="210">
        <v>8258.16</v>
      </c>
      <c r="BB107" s="210">
        <v>0</v>
      </c>
      <c r="BC107" s="210">
        <v>49.99</v>
      </c>
      <c r="BD107" s="210">
        <v>2455.94</v>
      </c>
      <c r="BE107" s="210">
        <v>0</v>
      </c>
      <c r="BF107" s="210">
        <v>3120.6400000000003</v>
      </c>
      <c r="BG107" s="210">
        <v>12145.5</v>
      </c>
      <c r="BH107" s="210">
        <v>0</v>
      </c>
      <c r="BI107" s="210">
        <v>48571.939999999995</v>
      </c>
      <c r="BJ107" s="210">
        <v>195</v>
      </c>
      <c r="BK107" s="210">
        <v>1896</v>
      </c>
      <c r="BL107" s="210">
        <v>29737.399999999998</v>
      </c>
      <c r="BM107" s="210">
        <v>0</v>
      </c>
      <c r="BN107" s="210">
        <v>2250</v>
      </c>
      <c r="BO107" s="210">
        <v>0</v>
      </c>
      <c r="BP107" s="210">
        <v>0</v>
      </c>
      <c r="BQ107" s="211">
        <v>-6621.25</v>
      </c>
      <c r="BR107" s="211">
        <v>0</v>
      </c>
      <c r="BS107" s="211">
        <v>-2250</v>
      </c>
      <c r="BT107" s="212">
        <v>0</v>
      </c>
      <c r="BU107" s="212">
        <v>11449</v>
      </c>
      <c r="BV107" s="212">
        <v>0</v>
      </c>
      <c r="BW107" s="212">
        <v>0</v>
      </c>
      <c r="BX107" s="212">
        <v>0</v>
      </c>
      <c r="BY107" s="212">
        <v>0</v>
      </c>
      <c r="BZ107" s="212">
        <v>0</v>
      </c>
      <c r="CA107" s="212">
        <v>0</v>
      </c>
      <c r="CB107" s="212">
        <v>0</v>
      </c>
      <c r="CC107" s="224">
        <v>543862.91999999969</v>
      </c>
      <c r="CD107" s="213"/>
      <c r="CE107" s="427">
        <v>-559795.05999999994</v>
      </c>
      <c r="CF107" s="427">
        <v>11111.41</v>
      </c>
      <c r="CG107" s="427">
        <v>0</v>
      </c>
      <c r="CH107" s="427">
        <v>4820.7299999999996</v>
      </c>
      <c r="CI107" s="427">
        <v>0</v>
      </c>
      <c r="CJ107" s="427">
        <v>0</v>
      </c>
      <c r="CK107" s="427">
        <v>-543862.91999999993</v>
      </c>
    </row>
    <row r="108" spans="1:89">
      <c r="A108" s="320">
        <v>787</v>
      </c>
      <c r="B108" s="320" t="s">
        <v>272</v>
      </c>
      <c r="C108" s="209">
        <v>14098.18</v>
      </c>
      <c r="D108" s="209">
        <v>-10314.24</v>
      </c>
      <c r="E108" s="209">
        <v>0</v>
      </c>
      <c r="F108" s="209">
        <v>-8655.75</v>
      </c>
      <c r="G108" s="209">
        <v>0</v>
      </c>
      <c r="H108" s="209">
        <v>0</v>
      </c>
      <c r="I108" s="223">
        <v>-382597.76</v>
      </c>
      <c r="J108" s="223">
        <v>0</v>
      </c>
      <c r="K108" s="223">
        <v>-40397</v>
      </c>
      <c r="L108" s="223">
        <v>0</v>
      </c>
      <c r="M108" s="223">
        <v>-14300</v>
      </c>
      <c r="N108" s="223">
        <v>-21923</v>
      </c>
      <c r="O108" s="223">
        <v>0</v>
      </c>
      <c r="P108" s="223">
        <v>0</v>
      </c>
      <c r="Q108" s="223">
        <v>-12181.03</v>
      </c>
      <c r="R108" s="223">
        <v>2.0099999999999998</v>
      </c>
      <c r="S108" s="223">
        <v>0</v>
      </c>
      <c r="T108" s="223">
        <v>0</v>
      </c>
      <c r="U108" s="223">
        <v>-8016.1500000000033</v>
      </c>
      <c r="V108" s="223">
        <v>-650</v>
      </c>
      <c r="W108" s="223">
        <v>0</v>
      </c>
      <c r="X108" s="223">
        <v>0</v>
      </c>
      <c r="Y108" s="223">
        <v>0</v>
      </c>
      <c r="Z108" s="223">
        <v>0</v>
      </c>
      <c r="AA108" s="223">
        <v>0</v>
      </c>
      <c r="AB108" s="223">
        <v>0</v>
      </c>
      <c r="AC108" s="223">
        <v>0</v>
      </c>
      <c r="AD108" s="210">
        <v>281503.85000000003</v>
      </c>
      <c r="AE108" s="210">
        <v>5710.27</v>
      </c>
      <c r="AF108" s="210">
        <v>66063.95</v>
      </c>
      <c r="AG108" s="210">
        <v>0</v>
      </c>
      <c r="AH108" s="210">
        <v>19434.5</v>
      </c>
      <c r="AI108" s="210">
        <v>0</v>
      </c>
      <c r="AJ108" s="210">
        <v>17156.400000000005</v>
      </c>
      <c r="AK108" s="210">
        <v>1767.6100000000001</v>
      </c>
      <c r="AL108" s="210">
        <v>5312.25</v>
      </c>
      <c r="AM108" s="210">
        <v>112.85</v>
      </c>
      <c r="AN108" s="210">
        <v>0</v>
      </c>
      <c r="AO108" s="210">
        <v>7974.23</v>
      </c>
      <c r="AP108" s="210">
        <v>1428.75</v>
      </c>
      <c r="AQ108" s="210">
        <v>10038.459999999999</v>
      </c>
      <c r="AR108" s="210">
        <v>297.99</v>
      </c>
      <c r="AS108" s="210">
        <v>3028.63</v>
      </c>
      <c r="AT108" s="210">
        <v>2844.3</v>
      </c>
      <c r="AU108" s="210">
        <v>2450.06</v>
      </c>
      <c r="AV108" s="210">
        <v>19884.990000000002</v>
      </c>
      <c r="AW108" s="308">
        <v>0</v>
      </c>
      <c r="AX108" s="210">
        <v>843.85000000000014</v>
      </c>
      <c r="AY108" s="210">
        <v>0</v>
      </c>
      <c r="AZ108" s="210">
        <v>2746.9500000000003</v>
      </c>
      <c r="BA108" s="210">
        <v>2127.92</v>
      </c>
      <c r="BB108" s="210">
        <v>0</v>
      </c>
      <c r="BC108" s="210">
        <v>0</v>
      </c>
      <c r="BD108" s="210">
        <v>13548.04</v>
      </c>
      <c r="BE108" s="210">
        <v>0</v>
      </c>
      <c r="BF108" s="210">
        <v>3002.4900000000002</v>
      </c>
      <c r="BG108" s="210">
        <v>2797.9900000000002</v>
      </c>
      <c r="BH108" s="210">
        <v>0</v>
      </c>
      <c r="BI108" s="210">
        <v>10697.51</v>
      </c>
      <c r="BJ108" s="210">
        <v>0</v>
      </c>
      <c r="BK108" s="210">
        <v>10970.320000000002</v>
      </c>
      <c r="BL108" s="210">
        <v>17197.520000000004</v>
      </c>
      <c r="BM108" s="210">
        <v>0</v>
      </c>
      <c r="BN108" s="210">
        <v>0</v>
      </c>
      <c r="BO108" s="210">
        <v>0</v>
      </c>
      <c r="BP108" s="210">
        <v>0</v>
      </c>
      <c r="BQ108" s="211">
        <v>-4405</v>
      </c>
      <c r="BR108" s="211">
        <v>0</v>
      </c>
      <c r="BS108" s="211">
        <v>0</v>
      </c>
      <c r="BT108" s="212">
        <v>0</v>
      </c>
      <c r="BU108" s="212">
        <v>0</v>
      </c>
      <c r="BV108" s="212">
        <v>0</v>
      </c>
      <c r="BW108" s="212">
        <v>0</v>
      </c>
      <c r="BX108" s="212">
        <v>0</v>
      </c>
      <c r="BY108" s="212">
        <v>0</v>
      </c>
      <c r="BZ108" s="212">
        <v>0</v>
      </c>
      <c r="CA108" s="212">
        <v>0</v>
      </c>
      <c r="CB108" s="212">
        <v>0</v>
      </c>
      <c r="CC108" s="224">
        <v>19601.939999999944</v>
      </c>
      <c r="CD108" s="213"/>
      <c r="CE108" s="427">
        <v>-35271.540000000066</v>
      </c>
      <c r="CF108" s="427">
        <v>6252.66</v>
      </c>
      <c r="CG108" s="427">
        <v>0</v>
      </c>
      <c r="CH108" s="427">
        <v>9416.94</v>
      </c>
      <c r="CI108" s="427">
        <v>0</v>
      </c>
      <c r="CJ108" s="427">
        <v>0</v>
      </c>
      <c r="CK108" s="427">
        <v>-19601.940000000068</v>
      </c>
    </row>
    <row r="109" spans="1:89">
      <c r="A109" s="320">
        <v>789</v>
      </c>
      <c r="B109" s="320" t="s">
        <v>396</v>
      </c>
      <c r="C109" s="209">
        <v>-2174.56</v>
      </c>
      <c r="D109" s="209">
        <v>-1399.44</v>
      </c>
      <c r="E109" s="209">
        <v>0</v>
      </c>
      <c r="F109" s="209">
        <v>-14580.17</v>
      </c>
      <c r="G109" s="209">
        <v>0</v>
      </c>
      <c r="H109" s="209">
        <v>0</v>
      </c>
      <c r="I109" s="223">
        <v>-577128.02</v>
      </c>
      <c r="J109" s="223">
        <v>0</v>
      </c>
      <c r="K109" s="223">
        <v>-27362</v>
      </c>
      <c r="L109" s="223">
        <v>0</v>
      </c>
      <c r="M109" s="223">
        <v>-13635</v>
      </c>
      <c r="N109" s="223">
        <v>-24952.639999999999</v>
      </c>
      <c r="O109" s="223">
        <v>0</v>
      </c>
      <c r="P109" s="223">
        <v>-81.86</v>
      </c>
      <c r="Q109" s="223">
        <v>-3267.62</v>
      </c>
      <c r="R109" s="223">
        <v>0</v>
      </c>
      <c r="S109" s="223">
        <v>0</v>
      </c>
      <c r="T109" s="223">
        <v>0</v>
      </c>
      <c r="U109" s="223">
        <v>-9432.14</v>
      </c>
      <c r="V109" s="223">
        <v>-2120.7199999999998</v>
      </c>
      <c r="W109" s="223">
        <v>0</v>
      </c>
      <c r="X109" s="223">
        <v>0</v>
      </c>
      <c r="Y109" s="223">
        <v>0</v>
      </c>
      <c r="Z109" s="223">
        <v>0</v>
      </c>
      <c r="AA109" s="223">
        <v>0</v>
      </c>
      <c r="AB109" s="223">
        <v>0</v>
      </c>
      <c r="AC109" s="223">
        <v>0</v>
      </c>
      <c r="AD109" s="210">
        <v>364488</v>
      </c>
      <c r="AE109" s="210">
        <v>11307.18</v>
      </c>
      <c r="AF109" s="210">
        <v>115802.37000000001</v>
      </c>
      <c r="AG109" s="210">
        <v>0</v>
      </c>
      <c r="AH109" s="210">
        <v>33969.310000000005</v>
      </c>
      <c r="AI109" s="210">
        <v>0</v>
      </c>
      <c r="AJ109" s="210">
        <v>17623.63</v>
      </c>
      <c r="AK109" s="210">
        <v>2205.9499999999998</v>
      </c>
      <c r="AL109" s="210">
        <v>2711.5</v>
      </c>
      <c r="AM109" s="210">
        <v>247.05</v>
      </c>
      <c r="AN109" s="210">
        <v>0</v>
      </c>
      <c r="AO109" s="210">
        <v>4051.0899999999992</v>
      </c>
      <c r="AP109" s="210">
        <v>4050.88</v>
      </c>
      <c r="AQ109" s="210">
        <v>18683.650000000005</v>
      </c>
      <c r="AR109" s="210">
        <v>303.29000000000002</v>
      </c>
      <c r="AS109" s="210">
        <v>17476.88</v>
      </c>
      <c r="AT109" s="210">
        <v>13223.5</v>
      </c>
      <c r="AU109" s="210">
        <v>4158.5200000000004</v>
      </c>
      <c r="AV109" s="210">
        <v>16893.73</v>
      </c>
      <c r="AW109" s="308">
        <v>0</v>
      </c>
      <c r="AX109" s="210">
        <v>300</v>
      </c>
      <c r="AY109" s="210">
        <v>1480.61</v>
      </c>
      <c r="AZ109" s="210">
        <v>3627.35</v>
      </c>
      <c r="BA109" s="210">
        <v>5457.54</v>
      </c>
      <c r="BB109" s="210">
        <v>1006.9200000000001</v>
      </c>
      <c r="BC109" s="210">
        <v>400</v>
      </c>
      <c r="BD109" s="210">
        <v>2750.5</v>
      </c>
      <c r="BE109" s="210">
        <v>0</v>
      </c>
      <c r="BF109" s="210">
        <v>1780.3700000000001</v>
      </c>
      <c r="BG109" s="210">
        <v>4372.38</v>
      </c>
      <c r="BH109" s="210">
        <v>0</v>
      </c>
      <c r="BI109" s="210">
        <v>14351.3</v>
      </c>
      <c r="BJ109" s="210">
        <v>7512</v>
      </c>
      <c r="BK109" s="210">
        <v>12138.07</v>
      </c>
      <c r="BL109" s="210">
        <v>11960.85</v>
      </c>
      <c r="BM109" s="210">
        <v>0</v>
      </c>
      <c r="BN109" s="210">
        <v>0</v>
      </c>
      <c r="BO109" s="210">
        <v>0</v>
      </c>
      <c r="BP109" s="210">
        <v>0</v>
      </c>
      <c r="BQ109" s="211">
        <v>-4945</v>
      </c>
      <c r="BR109" s="211">
        <v>0</v>
      </c>
      <c r="BS109" s="211">
        <v>0</v>
      </c>
      <c r="BT109" s="212">
        <v>0</v>
      </c>
      <c r="BU109" s="212">
        <v>0</v>
      </c>
      <c r="BV109" s="212">
        <v>0</v>
      </c>
      <c r="BW109" s="212">
        <v>0</v>
      </c>
      <c r="BX109" s="212">
        <v>0</v>
      </c>
      <c r="BY109" s="212">
        <v>0</v>
      </c>
      <c r="BZ109" s="212">
        <v>0</v>
      </c>
      <c r="CA109" s="212">
        <v>0</v>
      </c>
      <c r="CB109" s="212">
        <v>3284.3199999999997</v>
      </c>
      <c r="CC109" s="224">
        <v>16539.570000000043</v>
      </c>
      <c r="CD109" s="213"/>
      <c r="CE109" s="427">
        <v>-33784.329999999929</v>
      </c>
      <c r="CF109" s="427">
        <v>1003.9100000000001</v>
      </c>
      <c r="CG109" s="427">
        <v>0</v>
      </c>
      <c r="CH109" s="427">
        <v>16240.85</v>
      </c>
      <c r="CI109" s="427">
        <v>0</v>
      </c>
      <c r="CJ109" s="427">
        <v>0</v>
      </c>
      <c r="CK109" s="427">
        <v>-16539.569999999927</v>
      </c>
    </row>
    <row r="110" spans="1:89">
      <c r="A110" s="320">
        <v>791</v>
      </c>
      <c r="B110" s="320" t="s">
        <v>397</v>
      </c>
      <c r="C110" s="209">
        <v>0</v>
      </c>
      <c r="D110" s="209">
        <v>-601.39</v>
      </c>
      <c r="E110" s="209">
        <v>170750.64</v>
      </c>
      <c r="F110" s="209">
        <v>-1574.38</v>
      </c>
      <c r="G110" s="209">
        <v>0</v>
      </c>
      <c r="H110" s="209">
        <v>16928.91</v>
      </c>
      <c r="I110" s="223">
        <v>-760268.26</v>
      </c>
      <c r="J110" s="223">
        <v>0</v>
      </c>
      <c r="K110" s="223">
        <v>-132849</v>
      </c>
      <c r="L110" s="223">
        <v>0</v>
      </c>
      <c r="M110" s="223">
        <v>-49595</v>
      </c>
      <c r="N110" s="223">
        <v>-58181.43</v>
      </c>
      <c r="O110" s="223">
        <v>-1460</v>
      </c>
      <c r="P110" s="223">
        <v>0</v>
      </c>
      <c r="Q110" s="223">
        <v>-22496.650000000005</v>
      </c>
      <c r="R110" s="223">
        <v>0</v>
      </c>
      <c r="S110" s="223">
        <v>0</v>
      </c>
      <c r="T110" s="223">
        <v>0</v>
      </c>
      <c r="U110" s="223">
        <v>-1487.0799999999997</v>
      </c>
      <c r="V110" s="223">
        <v>-75</v>
      </c>
      <c r="W110" s="223">
        <v>0</v>
      </c>
      <c r="X110" s="223">
        <v>-270677.94999999995</v>
      </c>
      <c r="Y110" s="223">
        <v>-6296.0699999999988</v>
      </c>
      <c r="Z110" s="223">
        <v>0</v>
      </c>
      <c r="AA110" s="223">
        <v>0</v>
      </c>
      <c r="AB110" s="223">
        <v>0</v>
      </c>
      <c r="AC110" s="223">
        <v>0</v>
      </c>
      <c r="AD110" s="210">
        <v>313378.13</v>
      </c>
      <c r="AE110" s="210">
        <v>5518.41</v>
      </c>
      <c r="AF110" s="210">
        <v>147052.15000000002</v>
      </c>
      <c r="AG110" s="210">
        <v>55663.250000000007</v>
      </c>
      <c r="AH110" s="210">
        <v>65573.2</v>
      </c>
      <c r="AI110" s="210">
        <v>0</v>
      </c>
      <c r="AJ110" s="210">
        <v>57256.030000000006</v>
      </c>
      <c r="AK110" s="210">
        <v>50308.899999999994</v>
      </c>
      <c r="AL110" s="210">
        <v>408.9</v>
      </c>
      <c r="AM110" s="210">
        <v>335.5</v>
      </c>
      <c r="AN110" s="210">
        <v>0</v>
      </c>
      <c r="AO110" s="210">
        <v>14852.409999999996</v>
      </c>
      <c r="AP110" s="210">
        <v>1677.48</v>
      </c>
      <c r="AQ110" s="210">
        <v>2920.0199999999995</v>
      </c>
      <c r="AR110" s="210">
        <v>3929.21</v>
      </c>
      <c r="AS110" s="210">
        <v>28419.07</v>
      </c>
      <c r="AT110" s="210">
        <v>15344.25</v>
      </c>
      <c r="AU110" s="210">
        <v>7274.52</v>
      </c>
      <c r="AV110" s="210">
        <v>24195.68</v>
      </c>
      <c r="AW110" s="308">
        <v>0</v>
      </c>
      <c r="AX110" s="210">
        <v>180.5</v>
      </c>
      <c r="AY110" s="210">
        <v>0</v>
      </c>
      <c r="AZ110" s="210">
        <v>1049</v>
      </c>
      <c r="BA110" s="210">
        <v>3165.8199999999993</v>
      </c>
      <c r="BB110" s="210">
        <v>748</v>
      </c>
      <c r="BC110" s="210">
        <v>2071.5100000000002</v>
      </c>
      <c r="BD110" s="210">
        <v>4465</v>
      </c>
      <c r="BE110" s="210">
        <v>0</v>
      </c>
      <c r="BF110" s="210">
        <v>2561.7000000000003</v>
      </c>
      <c r="BG110" s="210">
        <v>5937.8</v>
      </c>
      <c r="BH110" s="210">
        <v>0</v>
      </c>
      <c r="BI110" s="210">
        <v>55019.65</v>
      </c>
      <c r="BJ110" s="210">
        <v>5272</v>
      </c>
      <c r="BK110" s="210">
        <v>798.35</v>
      </c>
      <c r="BL110" s="210">
        <v>15887.83</v>
      </c>
      <c r="BM110" s="210">
        <v>0</v>
      </c>
      <c r="BN110" s="210">
        <v>0</v>
      </c>
      <c r="BO110" s="210">
        <v>219043.85000000003</v>
      </c>
      <c r="BP110" s="210">
        <v>3829.0900000000006</v>
      </c>
      <c r="BQ110" s="211">
        <v>-5231.88</v>
      </c>
      <c r="BR110" s="211">
        <v>0</v>
      </c>
      <c r="BS110" s="211">
        <v>0</v>
      </c>
      <c r="BT110" s="212">
        <v>0</v>
      </c>
      <c r="BU110" s="212">
        <v>1156</v>
      </c>
      <c r="BV110" s="212">
        <v>0</v>
      </c>
      <c r="BW110" s="212">
        <v>0</v>
      </c>
      <c r="BX110" s="212">
        <v>0</v>
      </c>
      <c r="BY110" s="212">
        <v>0</v>
      </c>
      <c r="BZ110" s="212">
        <v>0</v>
      </c>
      <c r="CA110" s="212">
        <v>0</v>
      </c>
      <c r="CB110" s="212">
        <v>0</v>
      </c>
      <c r="CC110" s="224">
        <v>-7821.3300000000654</v>
      </c>
      <c r="CD110" s="213"/>
      <c r="CE110" s="427">
        <v>10608.610000000044</v>
      </c>
      <c r="CF110" s="427">
        <v>0</v>
      </c>
      <c r="CG110" s="427">
        <v>0</v>
      </c>
      <c r="CH110" s="427">
        <v>5650.26</v>
      </c>
      <c r="CI110" s="427">
        <v>0</v>
      </c>
      <c r="CJ110" s="427">
        <v>-8437.5400000000664</v>
      </c>
      <c r="CK110" s="427">
        <v>7821.3299999999781</v>
      </c>
    </row>
    <row r="111" spans="1:89">
      <c r="A111" s="320">
        <v>793</v>
      </c>
      <c r="B111" s="320" t="s">
        <v>217</v>
      </c>
      <c r="C111" s="209">
        <v>-256461.81</v>
      </c>
      <c r="D111" s="209">
        <v>-2445.7800000000007</v>
      </c>
      <c r="E111" s="209">
        <v>0</v>
      </c>
      <c r="F111" s="209">
        <v>-4689.25</v>
      </c>
      <c r="G111" s="209">
        <v>0</v>
      </c>
      <c r="H111" s="209">
        <v>-37169.629999999997</v>
      </c>
      <c r="I111" s="223">
        <v>-725240.99</v>
      </c>
      <c r="J111" s="223">
        <v>0</v>
      </c>
      <c r="K111" s="223">
        <v>-32885</v>
      </c>
      <c r="L111" s="223">
        <v>0</v>
      </c>
      <c r="M111" s="223">
        <v>-43230</v>
      </c>
      <c r="N111" s="223">
        <v>-51775.91</v>
      </c>
      <c r="O111" s="223">
        <v>0</v>
      </c>
      <c r="P111" s="223">
        <v>0</v>
      </c>
      <c r="Q111" s="223">
        <v>-49191.559999999983</v>
      </c>
      <c r="R111" s="223">
        <v>-6969.5599999999995</v>
      </c>
      <c r="S111" s="223">
        <v>-4692</v>
      </c>
      <c r="T111" s="223">
        <v>-1200</v>
      </c>
      <c r="U111" s="223">
        <v>-9148.0799999999981</v>
      </c>
      <c r="V111" s="223">
        <v>-1055.8800000000001</v>
      </c>
      <c r="W111" s="223">
        <v>0</v>
      </c>
      <c r="X111" s="223">
        <v>-77520.719999999987</v>
      </c>
      <c r="Y111" s="223">
        <v>-376.41999999999996</v>
      </c>
      <c r="Z111" s="223">
        <v>0</v>
      </c>
      <c r="AA111" s="223">
        <v>0</v>
      </c>
      <c r="AB111" s="223">
        <v>0</v>
      </c>
      <c r="AC111" s="223">
        <v>0</v>
      </c>
      <c r="AD111" s="210">
        <v>403223.04000000015</v>
      </c>
      <c r="AE111" s="210">
        <v>1214.81</v>
      </c>
      <c r="AF111" s="210">
        <v>144944.28</v>
      </c>
      <c r="AG111" s="210">
        <v>28114.1</v>
      </c>
      <c r="AH111" s="210">
        <v>55617.49</v>
      </c>
      <c r="AI111" s="210">
        <v>0</v>
      </c>
      <c r="AJ111" s="210">
        <v>44445.919999999998</v>
      </c>
      <c r="AK111" s="210">
        <v>2872.08</v>
      </c>
      <c r="AL111" s="210">
        <v>2114.16</v>
      </c>
      <c r="AM111" s="210">
        <v>347.7</v>
      </c>
      <c r="AN111" s="210">
        <v>8750.94</v>
      </c>
      <c r="AO111" s="210">
        <v>12062.299999999996</v>
      </c>
      <c r="AP111" s="210">
        <v>562</v>
      </c>
      <c r="AQ111" s="210">
        <v>4824.9299999999994</v>
      </c>
      <c r="AR111" s="210">
        <v>6063.98</v>
      </c>
      <c r="AS111" s="210">
        <v>13811.64</v>
      </c>
      <c r="AT111" s="210">
        <v>9730.5</v>
      </c>
      <c r="AU111" s="210">
        <v>4707.57</v>
      </c>
      <c r="AV111" s="210">
        <v>34019.08</v>
      </c>
      <c r="AW111" s="308">
        <v>0</v>
      </c>
      <c r="AX111" s="210">
        <v>7178.6</v>
      </c>
      <c r="AY111" s="210">
        <v>0</v>
      </c>
      <c r="AZ111" s="210">
        <v>542.5</v>
      </c>
      <c r="BA111" s="210">
        <v>3063.89</v>
      </c>
      <c r="BB111" s="210">
        <v>0</v>
      </c>
      <c r="BC111" s="210">
        <v>30.69</v>
      </c>
      <c r="BD111" s="210">
        <v>4546.32</v>
      </c>
      <c r="BE111" s="210">
        <v>0</v>
      </c>
      <c r="BF111" s="210">
        <v>4997.9999999999991</v>
      </c>
      <c r="BG111" s="210">
        <v>6153.72</v>
      </c>
      <c r="BH111" s="210">
        <v>0</v>
      </c>
      <c r="BI111" s="210">
        <v>33196.909999999996</v>
      </c>
      <c r="BJ111" s="210">
        <v>18847.29</v>
      </c>
      <c r="BK111" s="210">
        <v>23549.609999999997</v>
      </c>
      <c r="BL111" s="210">
        <v>16092.269999999999</v>
      </c>
      <c r="BM111" s="210">
        <v>0</v>
      </c>
      <c r="BN111" s="210">
        <v>0</v>
      </c>
      <c r="BO111" s="210">
        <v>44788.659999999996</v>
      </c>
      <c r="BP111" s="210">
        <v>7804.4000000000005</v>
      </c>
      <c r="BQ111" s="211">
        <v>-110042.17</v>
      </c>
      <c r="BR111" s="211">
        <v>0</v>
      </c>
      <c r="BS111" s="211">
        <v>0</v>
      </c>
      <c r="BT111" s="212">
        <v>0</v>
      </c>
      <c r="BU111" s="212">
        <v>114308.89000000001</v>
      </c>
      <c r="BV111" s="212">
        <v>0</v>
      </c>
      <c r="BW111" s="212">
        <v>0</v>
      </c>
      <c r="BX111" s="212">
        <v>0</v>
      </c>
      <c r="BY111" s="212">
        <v>0</v>
      </c>
      <c r="BZ111" s="212">
        <v>0</v>
      </c>
      <c r="CA111" s="212">
        <v>455</v>
      </c>
      <c r="CB111" s="212">
        <v>0</v>
      </c>
      <c r="CC111" s="224">
        <v>-351111.48999999982</v>
      </c>
      <c r="CD111" s="213"/>
      <c r="CE111" s="427">
        <v>281436.15999999997</v>
      </c>
      <c r="CF111" s="427">
        <v>6409.9500000000007</v>
      </c>
      <c r="CG111" s="427">
        <v>0</v>
      </c>
      <c r="CH111" s="427">
        <v>7726.6499999999942</v>
      </c>
      <c r="CI111" s="427">
        <v>0</v>
      </c>
      <c r="CJ111" s="427">
        <v>55538.729999999996</v>
      </c>
      <c r="CK111" s="427">
        <v>351111.49</v>
      </c>
    </row>
    <row r="112" spans="1:89">
      <c r="A112" s="320">
        <v>797</v>
      </c>
      <c r="B112" s="320" t="s">
        <v>282</v>
      </c>
      <c r="C112" s="209">
        <v>-268759.78999999998</v>
      </c>
      <c r="D112" s="209">
        <v>0</v>
      </c>
      <c r="E112" s="209">
        <v>0</v>
      </c>
      <c r="F112" s="209">
        <v>0.22</v>
      </c>
      <c r="G112" s="209">
        <v>0</v>
      </c>
      <c r="H112" s="209">
        <v>0</v>
      </c>
      <c r="I112" s="223">
        <v>-1094677.6299999999</v>
      </c>
      <c r="J112" s="223">
        <v>0</v>
      </c>
      <c r="K112" s="223">
        <v>-272638</v>
      </c>
      <c r="L112" s="223">
        <v>0</v>
      </c>
      <c r="M112" s="223">
        <v>-97575</v>
      </c>
      <c r="N112" s="223">
        <v>-20177.22</v>
      </c>
      <c r="O112" s="223">
        <v>-3500</v>
      </c>
      <c r="P112" s="223">
        <v>-6977.1299999999992</v>
      </c>
      <c r="Q112" s="223">
        <v>-13933.98</v>
      </c>
      <c r="R112" s="223">
        <v>-3412.3</v>
      </c>
      <c r="S112" s="223">
        <v>-16090</v>
      </c>
      <c r="T112" s="223">
        <v>0</v>
      </c>
      <c r="U112" s="223">
        <v>-16195.299999999996</v>
      </c>
      <c r="V112" s="223">
        <v>-1215</v>
      </c>
      <c r="W112" s="223">
        <v>0</v>
      </c>
      <c r="X112" s="223">
        <v>0</v>
      </c>
      <c r="Y112" s="223">
        <v>0</v>
      </c>
      <c r="Z112" s="223">
        <v>0</v>
      </c>
      <c r="AA112" s="223">
        <v>0</v>
      </c>
      <c r="AB112" s="223">
        <v>0</v>
      </c>
      <c r="AC112" s="223">
        <v>0</v>
      </c>
      <c r="AD112" s="210">
        <v>554989.6</v>
      </c>
      <c r="AE112" s="210">
        <v>23139.86</v>
      </c>
      <c r="AF112" s="210">
        <v>339210.38999999996</v>
      </c>
      <c r="AG112" s="210">
        <v>73503.75</v>
      </c>
      <c r="AH112" s="210">
        <v>64160.450000000004</v>
      </c>
      <c r="AI112" s="210">
        <v>0</v>
      </c>
      <c r="AJ112" s="210">
        <v>29039.929999999997</v>
      </c>
      <c r="AK112" s="210">
        <v>59733.279999999999</v>
      </c>
      <c r="AL112" s="210">
        <v>1767.75</v>
      </c>
      <c r="AM112" s="210">
        <v>11233.29</v>
      </c>
      <c r="AN112" s="210">
        <v>0</v>
      </c>
      <c r="AO112" s="210">
        <v>11897.310000000001</v>
      </c>
      <c r="AP112" s="210">
        <v>515.74</v>
      </c>
      <c r="AQ112" s="210">
        <v>2556.9800000000005</v>
      </c>
      <c r="AR112" s="210">
        <v>3927.94</v>
      </c>
      <c r="AS112" s="210">
        <v>23993.65</v>
      </c>
      <c r="AT112" s="210">
        <v>19960</v>
      </c>
      <c r="AU112" s="210">
        <v>5305.7699999999995</v>
      </c>
      <c r="AV112" s="210">
        <v>41674.339999999997</v>
      </c>
      <c r="AW112" s="308">
        <v>0</v>
      </c>
      <c r="AX112" s="210">
        <v>1827.81</v>
      </c>
      <c r="AY112" s="210">
        <v>0</v>
      </c>
      <c r="AZ112" s="210">
        <v>15664.7</v>
      </c>
      <c r="BA112" s="210">
        <v>19545.370000000003</v>
      </c>
      <c r="BB112" s="210">
        <v>12885.5</v>
      </c>
      <c r="BC112" s="210">
        <v>13367.72</v>
      </c>
      <c r="BD112" s="210">
        <v>4435</v>
      </c>
      <c r="BE112" s="210">
        <v>0</v>
      </c>
      <c r="BF112" s="210">
        <v>13928.009999999998</v>
      </c>
      <c r="BG112" s="210">
        <v>9176.6</v>
      </c>
      <c r="BH112" s="210">
        <v>0</v>
      </c>
      <c r="BI112" s="210">
        <v>33239.08</v>
      </c>
      <c r="BJ112" s="210">
        <v>23892</v>
      </c>
      <c r="BK112" s="210">
        <v>21478.46</v>
      </c>
      <c r="BL112" s="210">
        <v>19150.270000000004</v>
      </c>
      <c r="BM112" s="210">
        <v>0</v>
      </c>
      <c r="BN112" s="210">
        <v>8522.08</v>
      </c>
      <c r="BO112" s="210">
        <v>0</v>
      </c>
      <c r="BP112" s="210">
        <v>0</v>
      </c>
      <c r="BQ112" s="211">
        <v>-19441.400000000001</v>
      </c>
      <c r="BR112" s="211">
        <v>0</v>
      </c>
      <c r="BS112" s="211">
        <v>-8522.08</v>
      </c>
      <c r="BT112" s="212">
        <v>0</v>
      </c>
      <c r="BU112" s="212">
        <v>0</v>
      </c>
      <c r="BV112" s="212">
        <v>527.02</v>
      </c>
      <c r="BW112" s="212">
        <v>0</v>
      </c>
      <c r="BX112" s="212">
        <v>0</v>
      </c>
      <c r="BY112" s="212">
        <v>0</v>
      </c>
      <c r="BZ112" s="212">
        <v>0</v>
      </c>
      <c r="CA112" s="212">
        <v>0</v>
      </c>
      <c r="CB112" s="212">
        <v>0</v>
      </c>
      <c r="CC112" s="224">
        <v>-378864.95999999973</v>
      </c>
      <c r="CD112" s="213"/>
      <c r="CE112" s="427">
        <v>373303.92999999964</v>
      </c>
      <c r="CF112" s="427">
        <v>0</v>
      </c>
      <c r="CG112" s="427">
        <v>0</v>
      </c>
      <c r="CH112" s="427">
        <v>5561.03</v>
      </c>
      <c r="CI112" s="427">
        <v>0</v>
      </c>
      <c r="CJ112" s="427">
        <v>0</v>
      </c>
      <c r="CK112" s="427">
        <v>378864.95999999967</v>
      </c>
    </row>
    <row r="113" spans="1:89">
      <c r="A113" s="320">
        <v>798</v>
      </c>
      <c r="B113" s="320" t="s">
        <v>200</v>
      </c>
      <c r="C113" s="209">
        <v>0</v>
      </c>
      <c r="D113" s="209">
        <v>1933.58</v>
      </c>
      <c r="E113" s="209">
        <v>127920.49999999999</v>
      </c>
      <c r="F113" s="209">
        <v>-15676.33</v>
      </c>
      <c r="G113" s="209">
        <v>0</v>
      </c>
      <c r="H113" s="209">
        <v>33795.93</v>
      </c>
      <c r="I113" s="223">
        <v>-638137.73</v>
      </c>
      <c r="J113" s="223">
        <v>0</v>
      </c>
      <c r="K113" s="223">
        <v>-56628</v>
      </c>
      <c r="L113" s="223">
        <v>0</v>
      </c>
      <c r="M113" s="223">
        <v>-18180</v>
      </c>
      <c r="N113" s="223">
        <v>-35545</v>
      </c>
      <c r="O113" s="223">
        <v>-3000</v>
      </c>
      <c r="P113" s="223">
        <v>-9639.5499999999993</v>
      </c>
      <c r="Q113" s="223">
        <v>-9082.0299999999988</v>
      </c>
      <c r="R113" s="223">
        <v>34.239999999999995</v>
      </c>
      <c r="S113" s="223">
        <v>0</v>
      </c>
      <c r="T113" s="223">
        <v>0</v>
      </c>
      <c r="U113" s="223">
        <v>-13264.510000000006</v>
      </c>
      <c r="V113" s="223">
        <v>-16780</v>
      </c>
      <c r="W113" s="223">
        <v>0</v>
      </c>
      <c r="X113" s="223">
        <v>0</v>
      </c>
      <c r="Y113" s="223">
        <v>0</v>
      </c>
      <c r="Z113" s="223">
        <v>0</v>
      </c>
      <c r="AA113" s="223">
        <v>0</v>
      </c>
      <c r="AB113" s="223">
        <v>0</v>
      </c>
      <c r="AC113" s="223">
        <v>0</v>
      </c>
      <c r="AD113" s="210">
        <v>400650.4</v>
      </c>
      <c r="AE113" s="210">
        <v>6648.8799999999992</v>
      </c>
      <c r="AF113" s="210">
        <v>136736.38</v>
      </c>
      <c r="AG113" s="210">
        <v>26621.97</v>
      </c>
      <c r="AH113" s="210">
        <v>47597.80000000001</v>
      </c>
      <c r="AI113" s="210">
        <v>0</v>
      </c>
      <c r="AJ113" s="210">
        <v>26408.940000000002</v>
      </c>
      <c r="AK113" s="210">
        <v>2279</v>
      </c>
      <c r="AL113" s="210">
        <v>722.25</v>
      </c>
      <c r="AM113" s="210">
        <v>8138.29</v>
      </c>
      <c r="AN113" s="210">
        <v>0</v>
      </c>
      <c r="AO113" s="210">
        <v>8302.9</v>
      </c>
      <c r="AP113" s="210">
        <v>6160.7799999999988</v>
      </c>
      <c r="AQ113" s="210">
        <v>1916.6</v>
      </c>
      <c r="AR113" s="210">
        <v>2518.2200000000003</v>
      </c>
      <c r="AS113" s="210">
        <v>14106.489999999998</v>
      </c>
      <c r="AT113" s="210">
        <v>23827.25</v>
      </c>
      <c r="AU113" s="210">
        <v>2596.2599999999998</v>
      </c>
      <c r="AV113" s="210">
        <v>19890.78</v>
      </c>
      <c r="AW113" s="308">
        <v>0</v>
      </c>
      <c r="AX113" s="210">
        <v>0</v>
      </c>
      <c r="AY113" s="210">
        <v>0</v>
      </c>
      <c r="AZ113" s="210">
        <v>2556.5500000000002</v>
      </c>
      <c r="BA113" s="210">
        <v>8501.7000000000007</v>
      </c>
      <c r="BB113" s="210">
        <v>0</v>
      </c>
      <c r="BC113" s="210">
        <v>0</v>
      </c>
      <c r="BD113" s="210">
        <v>3390.21</v>
      </c>
      <c r="BE113" s="210">
        <v>0</v>
      </c>
      <c r="BF113" s="210">
        <v>4229.72</v>
      </c>
      <c r="BG113" s="210">
        <v>5182.08</v>
      </c>
      <c r="BH113" s="210">
        <v>0</v>
      </c>
      <c r="BI113" s="210">
        <v>26128.21</v>
      </c>
      <c r="BJ113" s="210">
        <v>864</v>
      </c>
      <c r="BK113" s="210">
        <v>38893.839999999997</v>
      </c>
      <c r="BL113" s="210">
        <v>12683.400000000003</v>
      </c>
      <c r="BM113" s="210">
        <v>0</v>
      </c>
      <c r="BN113" s="210">
        <v>0</v>
      </c>
      <c r="BO113" s="210">
        <v>0</v>
      </c>
      <c r="BP113" s="210">
        <v>0</v>
      </c>
      <c r="BQ113" s="211">
        <v>-5068.75</v>
      </c>
      <c r="BR113" s="211">
        <v>0</v>
      </c>
      <c r="BS113" s="211">
        <v>0</v>
      </c>
      <c r="BT113" s="212">
        <v>0</v>
      </c>
      <c r="BU113" s="212">
        <v>11155.91</v>
      </c>
      <c r="BV113" s="212">
        <v>0</v>
      </c>
      <c r="BW113" s="212">
        <v>0</v>
      </c>
      <c r="BX113" s="212">
        <v>0</v>
      </c>
      <c r="BY113" s="212">
        <v>0</v>
      </c>
      <c r="BZ113" s="212">
        <v>0</v>
      </c>
      <c r="CA113" s="212">
        <v>0</v>
      </c>
      <c r="CB113" s="212">
        <v>0</v>
      </c>
      <c r="CC113" s="224">
        <v>191391.15999999995</v>
      </c>
      <c r="CD113" s="213"/>
      <c r="CE113" s="427">
        <v>-160587.32000000007</v>
      </c>
      <c r="CF113" s="427">
        <v>-6597.08</v>
      </c>
      <c r="CG113" s="427">
        <v>0</v>
      </c>
      <c r="CH113" s="427">
        <v>9589.17</v>
      </c>
      <c r="CI113" s="427">
        <v>0</v>
      </c>
      <c r="CJ113" s="427">
        <v>-33795.93</v>
      </c>
      <c r="CK113" s="427">
        <v>-191391.16000000003</v>
      </c>
    </row>
    <row r="114" spans="1:89">
      <c r="A114" s="320">
        <v>800</v>
      </c>
      <c r="B114" s="320" t="s">
        <v>237</v>
      </c>
      <c r="C114" s="209">
        <v>0</v>
      </c>
      <c r="D114" s="209">
        <v>-25056.720000000001</v>
      </c>
      <c r="E114" s="209">
        <v>369657.17</v>
      </c>
      <c r="F114" s="209">
        <v>-27162.639999999999</v>
      </c>
      <c r="G114" s="209">
        <v>0</v>
      </c>
      <c r="H114" s="209">
        <v>0</v>
      </c>
      <c r="I114" s="223">
        <v>-1051728.3999999999</v>
      </c>
      <c r="J114" s="223">
        <v>0</v>
      </c>
      <c r="K114" s="223">
        <v>-121770</v>
      </c>
      <c r="L114" s="223">
        <v>0</v>
      </c>
      <c r="M114" s="223">
        <v>-16550</v>
      </c>
      <c r="N114" s="223">
        <v>-57350</v>
      </c>
      <c r="O114" s="223">
        <v>-50000</v>
      </c>
      <c r="P114" s="223">
        <v>-1460.24</v>
      </c>
      <c r="Q114" s="223">
        <v>-50227.869999999995</v>
      </c>
      <c r="R114" s="223">
        <v>-3741.8500000000004</v>
      </c>
      <c r="S114" s="223">
        <v>0</v>
      </c>
      <c r="T114" s="223">
        <v>0</v>
      </c>
      <c r="U114" s="223">
        <v>-30859.549999999996</v>
      </c>
      <c r="V114" s="223">
        <v>-19811.55</v>
      </c>
      <c r="W114" s="223">
        <v>0</v>
      </c>
      <c r="X114" s="223">
        <v>0</v>
      </c>
      <c r="Y114" s="223">
        <v>0</v>
      </c>
      <c r="Z114" s="223">
        <v>0</v>
      </c>
      <c r="AA114" s="223">
        <v>0</v>
      </c>
      <c r="AB114" s="223">
        <v>0</v>
      </c>
      <c r="AC114" s="223">
        <v>0</v>
      </c>
      <c r="AD114" s="210">
        <v>623517.62999999989</v>
      </c>
      <c r="AE114" s="210">
        <v>1737.08</v>
      </c>
      <c r="AF114" s="210">
        <v>296593.94</v>
      </c>
      <c r="AG114" s="210">
        <v>20753.899999999998</v>
      </c>
      <c r="AH114" s="210">
        <v>65478.2</v>
      </c>
      <c r="AI114" s="210">
        <v>0</v>
      </c>
      <c r="AJ114" s="210">
        <v>56838.51999999999</v>
      </c>
      <c r="AK114" s="210">
        <v>3807</v>
      </c>
      <c r="AL114" s="210">
        <v>5468</v>
      </c>
      <c r="AM114" s="210">
        <v>610</v>
      </c>
      <c r="AN114" s="210">
        <v>0</v>
      </c>
      <c r="AO114" s="210">
        <v>14960.75</v>
      </c>
      <c r="AP114" s="210">
        <v>4595.12</v>
      </c>
      <c r="AQ114" s="210">
        <v>2922.6600000000003</v>
      </c>
      <c r="AR114" s="210">
        <v>3440.96</v>
      </c>
      <c r="AS114" s="210">
        <v>20344.449999999997</v>
      </c>
      <c r="AT114" s="210">
        <v>15593.75</v>
      </c>
      <c r="AU114" s="210">
        <v>1836.84</v>
      </c>
      <c r="AV114" s="210">
        <v>73481.140000000014</v>
      </c>
      <c r="AW114" s="308">
        <v>0</v>
      </c>
      <c r="AX114" s="210">
        <v>3271.45</v>
      </c>
      <c r="AY114" s="210">
        <v>0</v>
      </c>
      <c r="AZ114" s="210">
        <v>0</v>
      </c>
      <c r="BA114" s="210">
        <v>5029.5599999999995</v>
      </c>
      <c r="BB114" s="210">
        <v>0</v>
      </c>
      <c r="BC114" s="210">
        <v>0</v>
      </c>
      <c r="BD114" s="210">
        <v>5515</v>
      </c>
      <c r="BE114" s="210">
        <v>0</v>
      </c>
      <c r="BF114" s="210">
        <v>780.19999999999993</v>
      </c>
      <c r="BG114" s="210">
        <v>10796</v>
      </c>
      <c r="BH114" s="210">
        <v>0</v>
      </c>
      <c r="BI114" s="210">
        <v>48333.91</v>
      </c>
      <c r="BJ114" s="210">
        <v>224.5</v>
      </c>
      <c r="BK114" s="210">
        <v>42048.17</v>
      </c>
      <c r="BL114" s="210">
        <v>16686.690000000002</v>
      </c>
      <c r="BM114" s="210">
        <v>0</v>
      </c>
      <c r="BN114" s="210">
        <v>0</v>
      </c>
      <c r="BO114" s="210">
        <v>0</v>
      </c>
      <c r="BP114" s="210">
        <v>0</v>
      </c>
      <c r="BQ114" s="211">
        <v>-6227.5</v>
      </c>
      <c r="BR114" s="211">
        <v>0</v>
      </c>
      <c r="BS114" s="211">
        <v>0</v>
      </c>
      <c r="BT114" s="212">
        <v>0</v>
      </c>
      <c r="BU114" s="212">
        <v>8583.9200000000055</v>
      </c>
      <c r="BV114" s="212">
        <v>0</v>
      </c>
      <c r="BW114" s="212">
        <v>0</v>
      </c>
      <c r="BX114" s="212">
        <v>0</v>
      </c>
      <c r="BY114" s="212">
        <v>0</v>
      </c>
      <c r="BZ114" s="212">
        <v>0</v>
      </c>
      <c r="CA114" s="212">
        <v>0</v>
      </c>
      <c r="CB114" s="212">
        <v>0</v>
      </c>
      <c r="CC114" s="224">
        <v>260960.18999999968</v>
      </c>
      <c r="CD114" s="213"/>
      <c r="CE114" s="427">
        <v>-335766.40999999992</v>
      </c>
      <c r="CF114" s="427">
        <v>0</v>
      </c>
      <c r="CG114" s="427">
        <v>0</v>
      </c>
      <c r="CH114" s="427">
        <v>24806.22</v>
      </c>
      <c r="CI114" s="427">
        <v>50000</v>
      </c>
      <c r="CJ114" s="427">
        <v>0</v>
      </c>
      <c r="CK114" s="427">
        <v>-260960.18999999994</v>
      </c>
    </row>
    <row r="115" spans="1:89">
      <c r="A115" s="320">
        <v>803</v>
      </c>
      <c r="B115" s="320" t="s">
        <v>191</v>
      </c>
      <c r="C115" s="209">
        <v>-211213.8</v>
      </c>
      <c r="D115" s="209">
        <v>0</v>
      </c>
      <c r="E115" s="209">
        <v>0</v>
      </c>
      <c r="F115" s="209">
        <v>0</v>
      </c>
      <c r="G115" s="209">
        <v>0</v>
      </c>
      <c r="H115" s="209">
        <v>0</v>
      </c>
      <c r="I115" s="223">
        <v>-1442234.78</v>
      </c>
      <c r="J115" s="223">
        <v>0</v>
      </c>
      <c r="K115" s="223">
        <v>-85690</v>
      </c>
      <c r="L115" s="223">
        <v>0</v>
      </c>
      <c r="M115" s="223">
        <v>-116970</v>
      </c>
      <c r="N115" s="223">
        <v>-66527.929999999993</v>
      </c>
      <c r="O115" s="223">
        <v>0</v>
      </c>
      <c r="P115" s="223">
        <v>0</v>
      </c>
      <c r="Q115" s="223">
        <v>-76887.200000000026</v>
      </c>
      <c r="R115" s="223">
        <v>-17039.919999999998</v>
      </c>
      <c r="S115" s="223">
        <v>-4124</v>
      </c>
      <c r="T115" s="223">
        <v>-1992</v>
      </c>
      <c r="U115" s="223">
        <v>-22616.809999999998</v>
      </c>
      <c r="V115" s="223">
        <v>-780</v>
      </c>
      <c r="W115" s="223">
        <v>0</v>
      </c>
      <c r="X115" s="223">
        <v>0</v>
      </c>
      <c r="Y115" s="223">
        <v>0</v>
      </c>
      <c r="Z115" s="223">
        <v>0</v>
      </c>
      <c r="AA115" s="223">
        <v>0</v>
      </c>
      <c r="AB115" s="223">
        <v>0</v>
      </c>
      <c r="AC115" s="223">
        <v>0</v>
      </c>
      <c r="AD115" s="210">
        <v>768546.37999999989</v>
      </c>
      <c r="AE115" s="210">
        <v>17075.229999999996</v>
      </c>
      <c r="AF115" s="210">
        <v>384887.68</v>
      </c>
      <c r="AG115" s="210">
        <v>15456.750000000002</v>
      </c>
      <c r="AH115" s="210">
        <v>52846.400000000001</v>
      </c>
      <c r="AI115" s="210">
        <v>35249.139999999992</v>
      </c>
      <c r="AJ115" s="210">
        <v>55678.35</v>
      </c>
      <c r="AK115" s="210">
        <v>4943.8</v>
      </c>
      <c r="AL115" s="210">
        <v>11695.51</v>
      </c>
      <c r="AM115" s="210">
        <v>828.54</v>
      </c>
      <c r="AN115" s="210">
        <v>17286.38</v>
      </c>
      <c r="AO115" s="210">
        <v>10730.330000000002</v>
      </c>
      <c r="AP115" s="210">
        <v>334.24</v>
      </c>
      <c r="AQ115" s="210">
        <v>42129.259999999995</v>
      </c>
      <c r="AR115" s="210">
        <v>5029.4600000000009</v>
      </c>
      <c r="AS115" s="210">
        <v>28411.21</v>
      </c>
      <c r="AT115" s="210">
        <v>36855</v>
      </c>
      <c r="AU115" s="210">
        <v>3817.1599999999994</v>
      </c>
      <c r="AV115" s="210">
        <v>81087.879999999976</v>
      </c>
      <c r="AW115" s="308">
        <v>0</v>
      </c>
      <c r="AX115" s="210">
        <v>4825.8599999999997</v>
      </c>
      <c r="AY115" s="210">
        <v>0</v>
      </c>
      <c r="AZ115" s="210">
        <v>2062.66</v>
      </c>
      <c r="BA115" s="210">
        <v>1532.29</v>
      </c>
      <c r="BB115" s="210">
        <v>5998.2599999999993</v>
      </c>
      <c r="BC115" s="210">
        <v>0</v>
      </c>
      <c r="BD115" s="210">
        <v>10073.790000000001</v>
      </c>
      <c r="BE115" s="210">
        <v>0</v>
      </c>
      <c r="BF115" s="210">
        <v>9485.59</v>
      </c>
      <c r="BG115" s="210">
        <v>13511.59</v>
      </c>
      <c r="BH115" s="210">
        <v>0</v>
      </c>
      <c r="BI115" s="210">
        <v>59745.280000000028</v>
      </c>
      <c r="BJ115" s="210">
        <v>17269.099999999995</v>
      </c>
      <c r="BK115" s="210">
        <v>104264.79999999999</v>
      </c>
      <c r="BL115" s="210">
        <v>36298.479999999996</v>
      </c>
      <c r="BM115" s="210">
        <v>0</v>
      </c>
      <c r="BN115" s="210">
        <v>0</v>
      </c>
      <c r="BO115" s="210">
        <v>0</v>
      </c>
      <c r="BP115" s="210">
        <v>0</v>
      </c>
      <c r="BQ115" s="211">
        <v>-6868.75</v>
      </c>
      <c r="BR115" s="211">
        <v>0</v>
      </c>
      <c r="BS115" s="211">
        <v>0</v>
      </c>
      <c r="BT115" s="212">
        <v>0</v>
      </c>
      <c r="BU115" s="212">
        <v>27336.239999999998</v>
      </c>
      <c r="BV115" s="212">
        <v>0</v>
      </c>
      <c r="BW115" s="212">
        <v>0</v>
      </c>
      <c r="BX115" s="212">
        <v>0</v>
      </c>
      <c r="BY115" s="212">
        <v>0</v>
      </c>
      <c r="BZ115" s="212">
        <v>0</v>
      </c>
      <c r="CA115" s="212">
        <v>0</v>
      </c>
      <c r="CB115" s="212">
        <v>0</v>
      </c>
      <c r="CC115" s="224">
        <v>-187652.55000000005</v>
      </c>
      <c r="CD115" s="213"/>
      <c r="CE115" s="427">
        <v>182996.13999999996</v>
      </c>
      <c r="CF115" s="427">
        <v>3054.14</v>
      </c>
      <c r="CG115" s="427">
        <v>0</v>
      </c>
      <c r="CH115" s="427">
        <v>1602.2700000000004</v>
      </c>
      <c r="CI115" s="427">
        <v>0</v>
      </c>
      <c r="CJ115" s="427">
        <v>0</v>
      </c>
      <c r="CK115" s="427">
        <v>187652.54999999996</v>
      </c>
    </row>
    <row r="116" spans="1:89">
      <c r="A116" s="320">
        <v>805</v>
      </c>
      <c r="B116" s="323" t="s">
        <v>278</v>
      </c>
      <c r="C116" s="209">
        <v>-44544.37</v>
      </c>
      <c r="D116" s="209">
        <v>0</v>
      </c>
      <c r="E116" s="209">
        <v>0</v>
      </c>
      <c r="F116" s="209">
        <v>-11060.74</v>
      </c>
      <c r="G116" s="209">
        <v>-11264.75</v>
      </c>
      <c r="H116" s="209">
        <v>-45903.66</v>
      </c>
      <c r="I116" s="223">
        <v>-647724.41</v>
      </c>
      <c r="J116" s="223">
        <v>0</v>
      </c>
      <c r="K116" s="223">
        <v>-125766</v>
      </c>
      <c r="L116" s="223">
        <v>0</v>
      </c>
      <c r="M116" s="223">
        <v>-44250</v>
      </c>
      <c r="N116" s="223">
        <v>-64152.639999999999</v>
      </c>
      <c r="O116" s="223">
        <v>0</v>
      </c>
      <c r="P116" s="223">
        <v>0</v>
      </c>
      <c r="Q116" s="223">
        <v>-23934.92</v>
      </c>
      <c r="R116" s="223">
        <v>0</v>
      </c>
      <c r="S116" s="223">
        <v>-1107</v>
      </c>
      <c r="T116" s="223">
        <v>-2973</v>
      </c>
      <c r="U116" s="223">
        <v>-8495.3100000000013</v>
      </c>
      <c r="V116" s="223">
        <v>-3928.7800000000011</v>
      </c>
      <c r="W116" s="223">
        <v>0</v>
      </c>
      <c r="X116" s="223">
        <v>-82284.110000000015</v>
      </c>
      <c r="Y116" s="223">
        <v>-9365.6400000000012</v>
      </c>
      <c r="Z116" s="223">
        <v>0</v>
      </c>
      <c r="AA116" s="223">
        <v>0</v>
      </c>
      <c r="AB116" s="223">
        <v>0</v>
      </c>
      <c r="AC116" s="223">
        <v>0</v>
      </c>
      <c r="AD116" s="210">
        <v>399109.83</v>
      </c>
      <c r="AE116" s="210">
        <v>185.3</v>
      </c>
      <c r="AF116" s="210">
        <v>204731.03999999998</v>
      </c>
      <c r="AG116" s="210">
        <v>1819.6699999999996</v>
      </c>
      <c r="AH116" s="210">
        <v>59987.5</v>
      </c>
      <c r="AI116" s="210">
        <v>0</v>
      </c>
      <c r="AJ116" s="210">
        <v>30392.09</v>
      </c>
      <c r="AK116" s="210">
        <v>2823</v>
      </c>
      <c r="AL116" s="210">
        <v>6302.8799999999992</v>
      </c>
      <c r="AM116" s="210">
        <v>5179.1099999999997</v>
      </c>
      <c r="AN116" s="210">
        <v>1619.61</v>
      </c>
      <c r="AO116" s="210">
        <v>16424.880000000005</v>
      </c>
      <c r="AP116" s="210">
        <v>1789.83</v>
      </c>
      <c r="AQ116" s="210">
        <v>19515.950000000004</v>
      </c>
      <c r="AR116" s="210">
        <v>1968.6900000000005</v>
      </c>
      <c r="AS116" s="210">
        <v>11454.55</v>
      </c>
      <c r="AT116" s="210">
        <v>12475</v>
      </c>
      <c r="AU116" s="210">
        <v>2318.31</v>
      </c>
      <c r="AV116" s="210">
        <v>40644.200000000004</v>
      </c>
      <c r="AW116" s="308">
        <v>350</v>
      </c>
      <c r="AX116" s="210">
        <v>2547.09</v>
      </c>
      <c r="AY116" s="210">
        <v>0</v>
      </c>
      <c r="AZ116" s="210">
        <v>1325.5</v>
      </c>
      <c r="BA116" s="210">
        <v>0</v>
      </c>
      <c r="BB116" s="210">
        <v>0</v>
      </c>
      <c r="BC116" s="210">
        <v>0</v>
      </c>
      <c r="BD116" s="210">
        <v>2782.5</v>
      </c>
      <c r="BE116" s="210">
        <v>0</v>
      </c>
      <c r="BF116" s="210">
        <v>2319.4700000000003</v>
      </c>
      <c r="BG116" s="210">
        <v>5667.9</v>
      </c>
      <c r="BH116" s="210">
        <v>0</v>
      </c>
      <c r="BI116" s="210">
        <v>34486.29</v>
      </c>
      <c r="BJ116" s="210">
        <v>10509</v>
      </c>
      <c r="BK116" s="210">
        <v>47450.630000000005</v>
      </c>
      <c r="BL116" s="210">
        <v>9556.16</v>
      </c>
      <c r="BM116" s="210">
        <v>0</v>
      </c>
      <c r="BN116" s="210">
        <v>0</v>
      </c>
      <c r="BO116" s="210">
        <v>59532.659999999989</v>
      </c>
      <c r="BP116" s="210">
        <v>8952.93</v>
      </c>
      <c r="BQ116" s="211">
        <v>-5170</v>
      </c>
      <c r="BR116" s="211">
        <v>0</v>
      </c>
      <c r="BS116" s="211">
        <v>0</v>
      </c>
      <c r="BT116" s="212">
        <v>0</v>
      </c>
      <c r="BU116" s="212">
        <v>4613.5600000000004</v>
      </c>
      <c r="BV116" s="212">
        <v>0</v>
      </c>
      <c r="BW116" s="212">
        <v>0</v>
      </c>
      <c r="BX116" s="212">
        <v>156.36000000000001</v>
      </c>
      <c r="BY116" s="212">
        <v>0</v>
      </c>
      <c r="BZ116" s="212">
        <v>0</v>
      </c>
      <c r="CA116" s="212">
        <v>530</v>
      </c>
      <c r="CB116" s="212">
        <v>0</v>
      </c>
      <c r="CC116" s="224">
        <v>-122403.84000000014</v>
      </c>
      <c r="CD116" s="213"/>
      <c r="CE116" s="427">
        <v>3292.0500000000684</v>
      </c>
      <c r="CF116" s="427">
        <v>17569.400000000001</v>
      </c>
      <c r="CG116" s="427">
        <v>0</v>
      </c>
      <c r="CH116" s="427">
        <v>22195.57</v>
      </c>
      <c r="CI116" s="427">
        <v>0</v>
      </c>
      <c r="CJ116" s="427">
        <v>79346.820000000036</v>
      </c>
      <c r="CK116" s="427">
        <v>122403.84000000011</v>
      </c>
    </row>
    <row r="117" spans="1:89">
      <c r="A117" s="320">
        <v>808</v>
      </c>
      <c r="B117" s="320" t="s">
        <v>265</v>
      </c>
      <c r="C117" s="209">
        <v>-106327.89</v>
      </c>
      <c r="D117" s="209">
        <v>-4887.6899999999996</v>
      </c>
      <c r="E117" s="209">
        <v>0</v>
      </c>
      <c r="F117" s="209">
        <v>0</v>
      </c>
      <c r="G117" s="209">
        <v>0</v>
      </c>
      <c r="H117" s="209">
        <v>0</v>
      </c>
      <c r="I117" s="223">
        <v>-643928.72</v>
      </c>
      <c r="J117" s="223">
        <v>0</v>
      </c>
      <c r="K117" s="223">
        <v>-25104</v>
      </c>
      <c r="L117" s="223">
        <v>0</v>
      </c>
      <c r="M117" s="223">
        <v>-12820</v>
      </c>
      <c r="N117" s="223">
        <v>-34323</v>
      </c>
      <c r="O117" s="223">
        <v>0</v>
      </c>
      <c r="P117" s="223">
        <v>0</v>
      </c>
      <c r="Q117" s="223">
        <v>-105867.09</v>
      </c>
      <c r="R117" s="223">
        <v>0</v>
      </c>
      <c r="S117" s="223">
        <v>-4200</v>
      </c>
      <c r="T117" s="223">
        <v>0</v>
      </c>
      <c r="U117" s="223">
        <v>-22715.689999999977</v>
      </c>
      <c r="V117" s="223">
        <v>-1206.4200000000003</v>
      </c>
      <c r="W117" s="223">
        <v>0</v>
      </c>
      <c r="X117" s="223">
        <v>0</v>
      </c>
      <c r="Y117" s="223">
        <v>0</v>
      </c>
      <c r="Z117" s="223">
        <v>0</v>
      </c>
      <c r="AA117" s="223">
        <v>0</v>
      </c>
      <c r="AB117" s="223">
        <v>0</v>
      </c>
      <c r="AC117" s="223">
        <v>0</v>
      </c>
      <c r="AD117" s="210">
        <v>409777.18</v>
      </c>
      <c r="AE117" s="210">
        <v>8586.84</v>
      </c>
      <c r="AF117" s="210">
        <v>126919.26999999999</v>
      </c>
      <c r="AG117" s="210">
        <v>18781.640000000003</v>
      </c>
      <c r="AH117" s="210">
        <v>34216.209999999992</v>
      </c>
      <c r="AI117" s="210">
        <v>0</v>
      </c>
      <c r="AJ117" s="210">
        <v>18645.97</v>
      </c>
      <c r="AK117" s="210">
        <v>2289.4</v>
      </c>
      <c r="AL117" s="210">
        <v>2372.25</v>
      </c>
      <c r="AM117" s="210">
        <v>6233.74</v>
      </c>
      <c r="AN117" s="210">
        <v>0</v>
      </c>
      <c r="AO117" s="210">
        <v>35404.629999999997</v>
      </c>
      <c r="AP117" s="210">
        <v>9958.5999999999985</v>
      </c>
      <c r="AQ117" s="210">
        <v>1279.25</v>
      </c>
      <c r="AR117" s="210">
        <v>2537.12</v>
      </c>
      <c r="AS117" s="210">
        <v>11613.279999999999</v>
      </c>
      <c r="AT117" s="210">
        <v>5738.5</v>
      </c>
      <c r="AU117" s="210">
        <v>7552.9000000000005</v>
      </c>
      <c r="AV117" s="210">
        <v>40664.67</v>
      </c>
      <c r="AW117" s="308">
        <v>0</v>
      </c>
      <c r="AX117" s="210">
        <v>1084.6500000000001</v>
      </c>
      <c r="AY117" s="210">
        <v>0</v>
      </c>
      <c r="AZ117" s="210">
        <v>1711.05</v>
      </c>
      <c r="BA117" s="210">
        <v>3619.32</v>
      </c>
      <c r="BB117" s="210">
        <v>11788.7</v>
      </c>
      <c r="BC117" s="210">
        <v>0</v>
      </c>
      <c r="BD117" s="210">
        <v>3579</v>
      </c>
      <c r="BE117" s="210">
        <v>0</v>
      </c>
      <c r="BF117" s="210">
        <v>5235.1400000000003</v>
      </c>
      <c r="BG117" s="210">
        <v>5344.02</v>
      </c>
      <c r="BH117" s="210">
        <v>0</v>
      </c>
      <c r="BI117" s="210">
        <v>25609.18</v>
      </c>
      <c r="BJ117" s="210">
        <v>185</v>
      </c>
      <c r="BK117" s="210">
        <v>19913.45</v>
      </c>
      <c r="BL117" s="210">
        <v>25927.64</v>
      </c>
      <c r="BM117" s="210">
        <v>0</v>
      </c>
      <c r="BN117" s="210">
        <v>0</v>
      </c>
      <c r="BO117" s="210">
        <v>0</v>
      </c>
      <c r="BP117" s="210">
        <v>0</v>
      </c>
      <c r="BQ117" s="211">
        <v>-5035</v>
      </c>
      <c r="BR117" s="211">
        <v>0</v>
      </c>
      <c r="BS117" s="211">
        <v>0</v>
      </c>
      <c r="BT117" s="212">
        <v>0</v>
      </c>
      <c r="BU117" s="212">
        <v>27572.870000000003</v>
      </c>
      <c r="BV117" s="212">
        <v>0</v>
      </c>
      <c r="BW117" s="212">
        <v>0</v>
      </c>
      <c r="BX117" s="212">
        <v>0</v>
      </c>
      <c r="BY117" s="212">
        <v>0</v>
      </c>
      <c r="BZ117" s="212">
        <v>0</v>
      </c>
      <c r="CA117" s="212">
        <v>0</v>
      </c>
      <c r="CB117" s="212">
        <v>0</v>
      </c>
      <c r="CC117" s="224">
        <v>-92274.029999999795</v>
      </c>
      <c r="CD117" s="213"/>
      <c r="CE117" s="427">
        <v>74206.649999999951</v>
      </c>
      <c r="CF117" s="427">
        <v>13032.38</v>
      </c>
      <c r="CG117" s="427">
        <v>0</v>
      </c>
      <c r="CH117" s="427">
        <v>5034.9999999999927</v>
      </c>
      <c r="CI117" s="427">
        <v>0</v>
      </c>
      <c r="CJ117" s="427">
        <v>0</v>
      </c>
      <c r="CK117" s="427">
        <v>92274.029999999941</v>
      </c>
    </row>
    <row r="118" spans="1:89">
      <c r="A118" s="320">
        <v>811</v>
      </c>
      <c r="B118" s="320" t="s">
        <v>232</v>
      </c>
      <c r="C118" s="209">
        <v>-5340.4</v>
      </c>
      <c r="D118" s="209">
        <v>-456.65</v>
      </c>
      <c r="E118" s="209">
        <v>0</v>
      </c>
      <c r="F118" s="209">
        <v>-9378.2199999999993</v>
      </c>
      <c r="G118" s="209">
        <v>0</v>
      </c>
      <c r="H118" s="209">
        <v>-22237.09</v>
      </c>
      <c r="I118" s="223">
        <v>-1463231.63</v>
      </c>
      <c r="J118" s="223">
        <v>0</v>
      </c>
      <c r="K118" s="223">
        <v>-80681</v>
      </c>
      <c r="L118" s="223">
        <v>0</v>
      </c>
      <c r="M118" s="223">
        <v>-90335</v>
      </c>
      <c r="N118" s="223">
        <v>-55343.93</v>
      </c>
      <c r="O118" s="223">
        <v>0</v>
      </c>
      <c r="P118" s="223">
        <v>0</v>
      </c>
      <c r="Q118" s="223">
        <v>-50092.39</v>
      </c>
      <c r="R118" s="223">
        <v>-25000</v>
      </c>
      <c r="S118" s="223">
        <v>0</v>
      </c>
      <c r="T118" s="223">
        <v>0</v>
      </c>
      <c r="U118" s="223">
        <v>-22599.040000000001</v>
      </c>
      <c r="V118" s="223">
        <v>-6797.57</v>
      </c>
      <c r="W118" s="223">
        <v>0</v>
      </c>
      <c r="X118" s="223">
        <v>-148724.26999999999</v>
      </c>
      <c r="Y118" s="223">
        <v>-6123.35</v>
      </c>
      <c r="Z118" s="223">
        <v>0</v>
      </c>
      <c r="AA118" s="223">
        <v>0</v>
      </c>
      <c r="AB118" s="223">
        <v>0</v>
      </c>
      <c r="AC118" s="223">
        <v>0</v>
      </c>
      <c r="AD118" s="210">
        <v>999906.85999999987</v>
      </c>
      <c r="AE118" s="210">
        <v>2917.46</v>
      </c>
      <c r="AF118" s="210">
        <v>322649.59000000003</v>
      </c>
      <c r="AG118" s="210">
        <v>89039.430000000008</v>
      </c>
      <c r="AH118" s="210">
        <v>100221.44999999998</v>
      </c>
      <c r="AI118" s="210">
        <v>52514.189999999995</v>
      </c>
      <c r="AJ118" s="210">
        <v>55106.07</v>
      </c>
      <c r="AK118" s="210">
        <v>6443.36</v>
      </c>
      <c r="AL118" s="210">
        <v>3517.25</v>
      </c>
      <c r="AM118" s="210">
        <v>753.35</v>
      </c>
      <c r="AN118" s="210">
        <v>0</v>
      </c>
      <c r="AO118" s="210">
        <v>8205.8299999999981</v>
      </c>
      <c r="AP118" s="210">
        <v>1941.7</v>
      </c>
      <c r="AQ118" s="210">
        <v>5432.53</v>
      </c>
      <c r="AR118" s="210">
        <v>3832.8599999999997</v>
      </c>
      <c r="AS118" s="210">
        <v>27809.720000000008</v>
      </c>
      <c r="AT118" s="210">
        <v>56030.25</v>
      </c>
      <c r="AU118" s="210">
        <v>6380.65</v>
      </c>
      <c r="AV118" s="210">
        <v>81462.469999999972</v>
      </c>
      <c r="AW118" s="308">
        <v>0</v>
      </c>
      <c r="AX118" s="210">
        <v>6425.69</v>
      </c>
      <c r="AY118" s="210">
        <v>0</v>
      </c>
      <c r="AZ118" s="210">
        <v>0</v>
      </c>
      <c r="BA118" s="210">
        <v>0</v>
      </c>
      <c r="BB118" s="210">
        <v>0</v>
      </c>
      <c r="BC118" s="210">
        <v>1770.3600000000001</v>
      </c>
      <c r="BD118" s="210">
        <v>5916.5</v>
      </c>
      <c r="BE118" s="210">
        <v>0</v>
      </c>
      <c r="BF118" s="210">
        <v>4028.3</v>
      </c>
      <c r="BG118" s="210">
        <v>13333.06</v>
      </c>
      <c r="BH118" s="210">
        <v>0</v>
      </c>
      <c r="BI118" s="210">
        <v>44258.57999999998</v>
      </c>
      <c r="BJ118" s="210">
        <v>6683.46</v>
      </c>
      <c r="BK118" s="210">
        <v>7308.5</v>
      </c>
      <c r="BL118" s="210">
        <v>31360.420000000002</v>
      </c>
      <c r="BM118" s="210">
        <v>0</v>
      </c>
      <c r="BN118" s="210">
        <v>0</v>
      </c>
      <c r="BO118" s="210">
        <v>122770.09</v>
      </c>
      <c r="BP118" s="210">
        <v>24567.250000000011</v>
      </c>
      <c r="BQ118" s="211">
        <v>-7060</v>
      </c>
      <c r="BR118" s="211">
        <v>0</v>
      </c>
      <c r="BS118" s="211">
        <v>0</v>
      </c>
      <c r="BT118" s="212">
        <v>0</v>
      </c>
      <c r="BU118" s="212">
        <v>3992.4399999999987</v>
      </c>
      <c r="BV118" s="212">
        <v>0</v>
      </c>
      <c r="BW118" s="212">
        <v>0</v>
      </c>
      <c r="BX118" s="212">
        <v>0</v>
      </c>
      <c r="BY118" s="212">
        <v>0</v>
      </c>
      <c r="BZ118" s="212">
        <v>0</v>
      </c>
      <c r="CA118" s="212">
        <v>0</v>
      </c>
      <c r="CB118" s="212">
        <v>0</v>
      </c>
      <c r="CC118" s="224">
        <v>103179.13000000038</v>
      </c>
      <c r="CD118" s="213"/>
      <c r="CE118" s="427">
        <v>-145241.89000000001</v>
      </c>
      <c r="CF118" s="427">
        <v>0</v>
      </c>
      <c r="CG118" s="427">
        <v>0</v>
      </c>
      <c r="CH118" s="427">
        <v>12445.78</v>
      </c>
      <c r="CI118" s="427">
        <v>0</v>
      </c>
      <c r="CJ118" s="427">
        <v>29616.979999999981</v>
      </c>
      <c r="CK118" s="427">
        <v>-103179.13000000003</v>
      </c>
    </row>
    <row r="119" spans="1:89">
      <c r="A119" s="320">
        <v>812</v>
      </c>
      <c r="B119" s="320" t="s">
        <v>205</v>
      </c>
      <c r="C119" s="209">
        <v>-68424.02</v>
      </c>
      <c r="D119" s="209">
        <v>-7247.91</v>
      </c>
      <c r="E119" s="209">
        <v>0</v>
      </c>
      <c r="F119" s="209">
        <v>-10786</v>
      </c>
      <c r="G119" s="209">
        <v>0</v>
      </c>
      <c r="H119" s="209">
        <v>-25008.45</v>
      </c>
      <c r="I119" s="223">
        <v>-1615623.33</v>
      </c>
      <c r="J119" s="223">
        <v>0</v>
      </c>
      <c r="K119" s="223">
        <v>-161784</v>
      </c>
      <c r="L119" s="223">
        <v>0</v>
      </c>
      <c r="M119" s="223">
        <v>-90085</v>
      </c>
      <c r="N119" s="223">
        <v>-73170</v>
      </c>
      <c r="O119" s="223">
        <v>0</v>
      </c>
      <c r="P119" s="223">
        <v>-9287.5</v>
      </c>
      <c r="Q119" s="223">
        <v>-89045.049999999988</v>
      </c>
      <c r="R119" s="223">
        <v>1.1000000000000001</v>
      </c>
      <c r="S119" s="223">
        <v>0</v>
      </c>
      <c r="T119" s="223">
        <v>0</v>
      </c>
      <c r="U119" s="223">
        <v>-34484.849999999991</v>
      </c>
      <c r="V119" s="223">
        <v>-11825.06</v>
      </c>
      <c r="W119" s="223">
        <v>0</v>
      </c>
      <c r="X119" s="223">
        <v>-258094.31999999998</v>
      </c>
      <c r="Y119" s="223">
        <v>-16043.659999999993</v>
      </c>
      <c r="Z119" s="223">
        <v>0</v>
      </c>
      <c r="AA119" s="223">
        <v>0</v>
      </c>
      <c r="AB119" s="223">
        <v>0</v>
      </c>
      <c r="AC119" s="223">
        <v>0</v>
      </c>
      <c r="AD119" s="210">
        <v>1012415.5800000001</v>
      </c>
      <c r="AE119" s="210">
        <v>15978.099999999999</v>
      </c>
      <c r="AF119" s="210">
        <v>466864.76999999996</v>
      </c>
      <c r="AG119" s="210">
        <v>29586.080000000005</v>
      </c>
      <c r="AH119" s="210">
        <v>80510.050000000017</v>
      </c>
      <c r="AI119" s="210">
        <v>0</v>
      </c>
      <c r="AJ119" s="210">
        <v>98964.030000000013</v>
      </c>
      <c r="AK119" s="210">
        <v>8026.53</v>
      </c>
      <c r="AL119" s="210">
        <v>2566.5</v>
      </c>
      <c r="AM119" s="210">
        <v>915</v>
      </c>
      <c r="AN119" s="210">
        <v>0</v>
      </c>
      <c r="AO119" s="210">
        <v>16960.209999999995</v>
      </c>
      <c r="AP119" s="210">
        <v>3849.4100000000003</v>
      </c>
      <c r="AQ119" s="210">
        <v>11709.519999999997</v>
      </c>
      <c r="AR119" s="210">
        <v>3595.0599999999995</v>
      </c>
      <c r="AS119" s="210">
        <v>27337.250000000004</v>
      </c>
      <c r="AT119" s="210">
        <v>51487.05</v>
      </c>
      <c r="AU119" s="210">
        <v>6460.6499999999987</v>
      </c>
      <c r="AV119" s="210">
        <v>57721.26</v>
      </c>
      <c r="AW119" s="308">
        <v>0</v>
      </c>
      <c r="AX119" s="210">
        <v>1707.75</v>
      </c>
      <c r="AY119" s="210">
        <v>0</v>
      </c>
      <c r="AZ119" s="210">
        <v>3203.26</v>
      </c>
      <c r="BA119" s="210">
        <v>16268.249999999996</v>
      </c>
      <c r="BB119" s="210">
        <v>6108.82</v>
      </c>
      <c r="BC119" s="210">
        <v>7548.32</v>
      </c>
      <c r="BD119" s="210">
        <v>8848.6</v>
      </c>
      <c r="BE119" s="210">
        <v>0</v>
      </c>
      <c r="BF119" s="210">
        <v>3627.7100000000005</v>
      </c>
      <c r="BG119" s="210">
        <v>7331.4500000000007</v>
      </c>
      <c r="BH119" s="210">
        <v>0</v>
      </c>
      <c r="BI119" s="210">
        <v>84604</v>
      </c>
      <c r="BJ119" s="210">
        <v>4855</v>
      </c>
      <c r="BK119" s="210">
        <v>25095.480000000003</v>
      </c>
      <c r="BL119" s="210">
        <v>15823.190000000002</v>
      </c>
      <c r="BM119" s="210">
        <v>0</v>
      </c>
      <c r="BN119" s="210">
        <v>5000</v>
      </c>
      <c r="BO119" s="210">
        <v>256356.59</v>
      </c>
      <c r="BP119" s="210">
        <v>27209.689999999995</v>
      </c>
      <c r="BQ119" s="211">
        <v>-7195</v>
      </c>
      <c r="BR119" s="211">
        <v>0</v>
      </c>
      <c r="BS119" s="211">
        <v>-5000</v>
      </c>
      <c r="BT119" s="212">
        <v>0</v>
      </c>
      <c r="BU119" s="212">
        <v>6533.55</v>
      </c>
      <c r="BV119" s="212">
        <v>0</v>
      </c>
      <c r="BW119" s="212">
        <v>0</v>
      </c>
      <c r="BX119" s="212">
        <v>0</v>
      </c>
      <c r="BY119" s="212">
        <v>0</v>
      </c>
      <c r="BZ119" s="212">
        <v>0</v>
      </c>
      <c r="CA119" s="212">
        <v>0</v>
      </c>
      <c r="CB119" s="212">
        <v>0</v>
      </c>
      <c r="CC119" s="224">
        <v>-108034.34000000013</v>
      </c>
      <c r="CD119" s="213"/>
      <c r="CE119" s="427">
        <v>73209.399999999776</v>
      </c>
      <c r="CF119" s="427">
        <v>3173.9900000000002</v>
      </c>
      <c r="CG119" s="427">
        <v>0</v>
      </c>
      <c r="CH119" s="427">
        <v>16447.45</v>
      </c>
      <c r="CI119" s="427">
        <v>0</v>
      </c>
      <c r="CJ119" s="427">
        <v>15203.5</v>
      </c>
      <c r="CK119" s="427">
        <v>108034.33999999978</v>
      </c>
    </row>
    <row r="120" spans="1:89">
      <c r="A120" s="320">
        <v>816</v>
      </c>
      <c r="B120" s="320" t="s">
        <v>187</v>
      </c>
      <c r="C120" s="209">
        <v>0</v>
      </c>
      <c r="D120" s="209">
        <v>-11525.89</v>
      </c>
      <c r="E120" s="209">
        <v>24141.74</v>
      </c>
      <c r="F120" s="209">
        <v>-2455.15</v>
      </c>
      <c r="G120" s="209">
        <v>0</v>
      </c>
      <c r="H120" s="209">
        <v>0</v>
      </c>
      <c r="I120" s="223">
        <v>-1144067.32</v>
      </c>
      <c r="J120" s="223">
        <v>0</v>
      </c>
      <c r="K120" s="223">
        <v>-102673</v>
      </c>
      <c r="L120" s="223">
        <v>0</v>
      </c>
      <c r="M120" s="223">
        <v>-38331.99</v>
      </c>
      <c r="N120" s="223">
        <v>-43762</v>
      </c>
      <c r="O120" s="223">
        <v>-1680</v>
      </c>
      <c r="P120" s="223">
        <v>-2885.2200000000007</v>
      </c>
      <c r="Q120" s="223">
        <v>7364.58</v>
      </c>
      <c r="R120" s="223">
        <v>330.98</v>
      </c>
      <c r="S120" s="223">
        <v>0</v>
      </c>
      <c r="T120" s="223">
        <v>-666</v>
      </c>
      <c r="U120" s="223">
        <v>-23439.319999999971</v>
      </c>
      <c r="V120" s="223">
        <v>-12785.4</v>
      </c>
      <c r="W120" s="223">
        <v>0</v>
      </c>
      <c r="X120" s="223">
        <v>0</v>
      </c>
      <c r="Y120" s="223">
        <v>0</v>
      </c>
      <c r="Z120" s="223">
        <v>0</v>
      </c>
      <c r="AA120" s="223">
        <v>0</v>
      </c>
      <c r="AB120" s="223">
        <v>0</v>
      </c>
      <c r="AC120" s="223">
        <v>0</v>
      </c>
      <c r="AD120" s="210">
        <v>650784.28</v>
      </c>
      <c r="AE120" s="210">
        <v>11911.31</v>
      </c>
      <c r="AF120" s="210">
        <v>284381.48999999993</v>
      </c>
      <c r="AG120" s="210">
        <v>43448.639999999992</v>
      </c>
      <c r="AH120" s="210">
        <v>49534.03</v>
      </c>
      <c r="AI120" s="210">
        <v>0</v>
      </c>
      <c r="AJ120" s="210">
        <v>37252.03</v>
      </c>
      <c r="AK120" s="210">
        <v>4761.78</v>
      </c>
      <c r="AL120" s="210">
        <v>4078</v>
      </c>
      <c r="AM120" s="210">
        <v>3300.45</v>
      </c>
      <c r="AN120" s="210">
        <v>666.13</v>
      </c>
      <c r="AO120" s="210">
        <v>18226.650000000001</v>
      </c>
      <c r="AP120" s="210">
        <v>3227.8000000000006</v>
      </c>
      <c r="AQ120" s="210">
        <v>2296.3700000000003</v>
      </c>
      <c r="AR120" s="210">
        <v>1446.8399999999997</v>
      </c>
      <c r="AS120" s="210">
        <v>17417.78</v>
      </c>
      <c r="AT120" s="210">
        <v>38185</v>
      </c>
      <c r="AU120" s="210">
        <v>4395.6999999999989</v>
      </c>
      <c r="AV120" s="210">
        <v>50224.87999999999</v>
      </c>
      <c r="AW120" s="308">
        <v>0</v>
      </c>
      <c r="AX120" s="210">
        <v>2826.75</v>
      </c>
      <c r="AY120" s="210">
        <v>0</v>
      </c>
      <c r="AZ120" s="210">
        <v>1462.55</v>
      </c>
      <c r="BA120" s="210">
        <v>4335.6799999999985</v>
      </c>
      <c r="BB120" s="210">
        <v>660</v>
      </c>
      <c r="BC120" s="210">
        <v>36.979999999999997</v>
      </c>
      <c r="BD120" s="210">
        <v>6633.03</v>
      </c>
      <c r="BE120" s="210">
        <v>0</v>
      </c>
      <c r="BF120" s="210">
        <v>3092.21</v>
      </c>
      <c r="BG120" s="210">
        <v>11281.82</v>
      </c>
      <c r="BH120" s="210">
        <v>0</v>
      </c>
      <c r="BI120" s="210">
        <v>40131.03</v>
      </c>
      <c r="BJ120" s="210">
        <v>4889.5</v>
      </c>
      <c r="BK120" s="210">
        <v>38794.050000000003</v>
      </c>
      <c r="BL120" s="210">
        <v>31742.220000000005</v>
      </c>
      <c r="BM120" s="210">
        <v>0</v>
      </c>
      <c r="BN120" s="210">
        <v>0</v>
      </c>
      <c r="BO120" s="210">
        <v>0</v>
      </c>
      <c r="BP120" s="210">
        <v>0</v>
      </c>
      <c r="BQ120" s="211">
        <v>-6373.75</v>
      </c>
      <c r="BR120" s="211">
        <v>0</v>
      </c>
      <c r="BS120" s="211">
        <v>0</v>
      </c>
      <c r="BT120" s="212">
        <v>0</v>
      </c>
      <c r="BU120" s="212">
        <v>0</v>
      </c>
      <c r="BV120" s="212">
        <v>0</v>
      </c>
      <c r="BW120" s="212">
        <v>0</v>
      </c>
      <c r="BX120" s="212">
        <v>0</v>
      </c>
      <c r="BY120" s="212">
        <v>0</v>
      </c>
      <c r="BZ120" s="212">
        <v>0</v>
      </c>
      <c r="CA120" s="212">
        <v>8828</v>
      </c>
      <c r="CB120" s="212">
        <v>0</v>
      </c>
      <c r="CC120" s="224">
        <v>21445.240000000129</v>
      </c>
      <c r="CD120" s="213"/>
      <c r="CE120" s="427">
        <v>-32020.27000000004</v>
      </c>
      <c r="CF120" s="427">
        <v>10574.13</v>
      </c>
      <c r="CG120" s="427">
        <v>0</v>
      </c>
      <c r="CH120" s="427">
        <v>0.90000000000009095</v>
      </c>
      <c r="CI120" s="427">
        <v>0</v>
      </c>
      <c r="CJ120" s="427">
        <v>0</v>
      </c>
      <c r="CK120" s="427">
        <v>-21445.240000000042</v>
      </c>
    </row>
    <row r="121" spans="1:89">
      <c r="A121" s="320">
        <v>817</v>
      </c>
      <c r="B121" s="320" t="s">
        <v>398</v>
      </c>
      <c r="C121" s="209">
        <v>-43118.11</v>
      </c>
      <c r="D121" s="209">
        <v>-18535.86</v>
      </c>
      <c r="E121" s="209">
        <v>0</v>
      </c>
      <c r="F121" s="209">
        <v>-482.17</v>
      </c>
      <c r="G121" s="209">
        <v>0</v>
      </c>
      <c r="H121" s="209">
        <v>5452.65</v>
      </c>
      <c r="I121" s="223">
        <v>-2263323.0699999998</v>
      </c>
      <c r="J121" s="223">
        <v>0</v>
      </c>
      <c r="K121" s="223">
        <v>-346400</v>
      </c>
      <c r="L121" s="223">
        <v>0</v>
      </c>
      <c r="M121" s="223">
        <v>-164936.78999999998</v>
      </c>
      <c r="N121" s="223">
        <v>-93190.57</v>
      </c>
      <c r="O121" s="223">
        <v>-2750</v>
      </c>
      <c r="P121" s="223">
        <v>-3195.25</v>
      </c>
      <c r="Q121" s="223">
        <v>-49515.350000000006</v>
      </c>
      <c r="R121" s="223">
        <v>147.56</v>
      </c>
      <c r="S121" s="223">
        <v>0</v>
      </c>
      <c r="T121" s="223">
        <v>0</v>
      </c>
      <c r="U121" s="223">
        <v>-20475.459999999992</v>
      </c>
      <c r="V121" s="223">
        <v>-2295</v>
      </c>
      <c r="W121" s="223">
        <v>0</v>
      </c>
      <c r="X121" s="223">
        <v>-242253.82000000004</v>
      </c>
      <c r="Y121" s="223">
        <v>-26972.26</v>
      </c>
      <c r="Z121" s="223">
        <v>0</v>
      </c>
      <c r="AA121" s="223">
        <v>0</v>
      </c>
      <c r="AB121" s="223">
        <v>0</v>
      </c>
      <c r="AC121" s="223">
        <v>0</v>
      </c>
      <c r="AD121" s="210">
        <v>1286384.19</v>
      </c>
      <c r="AE121" s="210">
        <v>5507.58</v>
      </c>
      <c r="AF121" s="210">
        <v>450136.05000000005</v>
      </c>
      <c r="AG121" s="210">
        <v>43846.2</v>
      </c>
      <c r="AH121" s="210">
        <v>133576.9</v>
      </c>
      <c r="AI121" s="210">
        <v>0</v>
      </c>
      <c r="AJ121" s="210">
        <v>99305.069999999992</v>
      </c>
      <c r="AK121" s="210">
        <v>9485.08</v>
      </c>
      <c r="AL121" s="210">
        <v>10688.83</v>
      </c>
      <c r="AM121" s="210">
        <v>1262.7</v>
      </c>
      <c r="AN121" s="210">
        <v>0</v>
      </c>
      <c r="AO121" s="210">
        <v>31149.07</v>
      </c>
      <c r="AP121" s="210">
        <v>749.78000000000009</v>
      </c>
      <c r="AQ121" s="210">
        <v>34031.840000000011</v>
      </c>
      <c r="AR121" s="210">
        <v>4634.03</v>
      </c>
      <c r="AS121" s="210">
        <v>44301.539999999994</v>
      </c>
      <c r="AT121" s="210">
        <v>80774.8</v>
      </c>
      <c r="AU121" s="210">
        <v>11255.43</v>
      </c>
      <c r="AV121" s="210">
        <v>166298.54999999999</v>
      </c>
      <c r="AW121" s="308">
        <v>0</v>
      </c>
      <c r="AX121" s="210">
        <v>861.51</v>
      </c>
      <c r="AY121" s="210">
        <v>0</v>
      </c>
      <c r="AZ121" s="210">
        <v>1601</v>
      </c>
      <c r="BA121" s="210">
        <v>1205.22</v>
      </c>
      <c r="BB121" s="210">
        <v>0</v>
      </c>
      <c r="BC121" s="210">
        <v>362.14</v>
      </c>
      <c r="BD121" s="210">
        <v>6280</v>
      </c>
      <c r="BE121" s="210">
        <v>0</v>
      </c>
      <c r="BF121" s="210">
        <v>14627.839999999998</v>
      </c>
      <c r="BG121" s="210">
        <v>22347.72</v>
      </c>
      <c r="BH121" s="210">
        <v>0</v>
      </c>
      <c r="BI121" s="210">
        <v>116508.28</v>
      </c>
      <c r="BJ121" s="210">
        <v>57424.92</v>
      </c>
      <c r="BK121" s="210">
        <v>304955.72000000015</v>
      </c>
      <c r="BL121" s="210">
        <v>43429.8</v>
      </c>
      <c r="BM121" s="210">
        <v>0</v>
      </c>
      <c r="BN121" s="210">
        <v>0</v>
      </c>
      <c r="BO121" s="210">
        <v>199790.08000000002</v>
      </c>
      <c r="BP121" s="210">
        <v>73292.939999999988</v>
      </c>
      <c r="BQ121" s="211">
        <v>-8680</v>
      </c>
      <c r="BR121" s="211">
        <v>0</v>
      </c>
      <c r="BS121" s="211">
        <v>0</v>
      </c>
      <c r="BT121" s="212">
        <v>0</v>
      </c>
      <c r="BU121" s="212">
        <v>2339.44</v>
      </c>
      <c r="BV121" s="212">
        <v>0</v>
      </c>
      <c r="BW121" s="212">
        <v>0</v>
      </c>
      <c r="BX121" s="212">
        <v>0</v>
      </c>
      <c r="BY121" s="212">
        <v>0</v>
      </c>
      <c r="BZ121" s="212">
        <v>405</v>
      </c>
      <c r="CA121" s="212">
        <v>7032.88</v>
      </c>
      <c r="CB121" s="212">
        <v>0</v>
      </c>
      <c r="CC121" s="224">
        <v>-14671.369999999553</v>
      </c>
      <c r="CD121" s="213"/>
      <c r="CE121" s="427">
        <v>-29325.850000000777</v>
      </c>
      <c r="CF121" s="427">
        <v>17471.96</v>
      </c>
      <c r="CG121" s="427">
        <v>0</v>
      </c>
      <c r="CH121" s="427">
        <v>-615.14999999999964</v>
      </c>
      <c r="CI121" s="427">
        <v>0</v>
      </c>
      <c r="CJ121" s="427">
        <v>27140.410000000033</v>
      </c>
      <c r="CK121" s="427">
        <v>14671.369999999255</v>
      </c>
    </row>
    <row r="122" spans="1:89">
      <c r="A122" s="320">
        <v>818</v>
      </c>
      <c r="B122" s="320" t="s">
        <v>192</v>
      </c>
      <c r="C122" s="209">
        <v>0</v>
      </c>
      <c r="D122" s="209">
        <v>-10026.629999999999</v>
      </c>
      <c r="E122" s="209">
        <v>47601</v>
      </c>
      <c r="F122" s="209">
        <v>-14028.78</v>
      </c>
      <c r="G122" s="209">
        <v>0</v>
      </c>
      <c r="H122" s="209">
        <v>3517.19</v>
      </c>
      <c r="I122" s="223">
        <v>-790952.76</v>
      </c>
      <c r="J122" s="223">
        <v>0</v>
      </c>
      <c r="K122" s="223">
        <v>-208430</v>
      </c>
      <c r="L122" s="223">
        <v>0</v>
      </c>
      <c r="M122" s="223">
        <v>-31700</v>
      </c>
      <c r="N122" s="223">
        <v>-42576</v>
      </c>
      <c r="O122" s="223">
        <v>0</v>
      </c>
      <c r="P122" s="223">
        <v>0</v>
      </c>
      <c r="Q122" s="223">
        <v>-42182.35</v>
      </c>
      <c r="R122" s="223">
        <v>-6392.2900000000009</v>
      </c>
      <c r="S122" s="223">
        <v>0</v>
      </c>
      <c r="T122" s="223">
        <v>0</v>
      </c>
      <c r="U122" s="223">
        <v>-10739.97</v>
      </c>
      <c r="V122" s="223">
        <v>-4949.8999999999996</v>
      </c>
      <c r="W122" s="223">
        <v>0</v>
      </c>
      <c r="X122" s="223">
        <v>0</v>
      </c>
      <c r="Y122" s="223">
        <v>-84481</v>
      </c>
      <c r="Z122" s="223">
        <v>0</v>
      </c>
      <c r="AA122" s="223">
        <v>0</v>
      </c>
      <c r="AB122" s="223">
        <v>0</v>
      </c>
      <c r="AC122" s="223">
        <v>0</v>
      </c>
      <c r="AD122" s="210">
        <v>504550.48000000004</v>
      </c>
      <c r="AE122" s="210">
        <v>21082.46</v>
      </c>
      <c r="AF122" s="210">
        <v>272219.07</v>
      </c>
      <c r="AG122" s="210">
        <v>742.31</v>
      </c>
      <c r="AH122" s="210">
        <v>49165.3</v>
      </c>
      <c r="AI122" s="210">
        <v>0</v>
      </c>
      <c r="AJ122" s="210">
        <v>60626.399999999994</v>
      </c>
      <c r="AK122" s="210">
        <v>3643.34</v>
      </c>
      <c r="AL122" s="210">
        <v>5306.1399999999994</v>
      </c>
      <c r="AM122" s="210">
        <v>2561.56</v>
      </c>
      <c r="AN122" s="210">
        <v>4543.2999999999993</v>
      </c>
      <c r="AO122" s="210">
        <v>8192.2199999999993</v>
      </c>
      <c r="AP122" s="210">
        <v>3837.76</v>
      </c>
      <c r="AQ122" s="210">
        <v>24687.870000000003</v>
      </c>
      <c r="AR122" s="210">
        <v>128.28999999999979</v>
      </c>
      <c r="AS122" s="210">
        <v>5078.5099999999993</v>
      </c>
      <c r="AT122" s="210">
        <v>15469</v>
      </c>
      <c r="AU122" s="210">
        <v>3756.47</v>
      </c>
      <c r="AV122" s="210">
        <v>25845.199999999997</v>
      </c>
      <c r="AW122" s="308">
        <v>0</v>
      </c>
      <c r="AX122" s="210">
        <v>2663.25</v>
      </c>
      <c r="AY122" s="210">
        <v>0</v>
      </c>
      <c r="AZ122" s="210">
        <v>3727.0899999999997</v>
      </c>
      <c r="BA122" s="210">
        <v>6897.7400000000007</v>
      </c>
      <c r="BB122" s="210">
        <v>0</v>
      </c>
      <c r="BC122" s="210">
        <v>71.64</v>
      </c>
      <c r="BD122" s="210">
        <v>2667.9300000000003</v>
      </c>
      <c r="BE122" s="210">
        <v>0</v>
      </c>
      <c r="BF122" s="210">
        <v>9226.4699999999993</v>
      </c>
      <c r="BG122" s="210">
        <v>7395.26</v>
      </c>
      <c r="BH122" s="210">
        <v>0</v>
      </c>
      <c r="BI122" s="210">
        <v>37378.949999999997</v>
      </c>
      <c r="BJ122" s="210">
        <v>630</v>
      </c>
      <c r="BK122" s="210">
        <v>46721.299999999996</v>
      </c>
      <c r="BL122" s="210">
        <v>30831.180000000004</v>
      </c>
      <c r="BM122" s="210">
        <v>0</v>
      </c>
      <c r="BN122" s="210">
        <v>0</v>
      </c>
      <c r="BO122" s="210">
        <v>100252.47999999998</v>
      </c>
      <c r="BP122" s="210">
        <v>7191.7000000000007</v>
      </c>
      <c r="BQ122" s="211">
        <v>-5575</v>
      </c>
      <c r="BR122" s="211">
        <v>0</v>
      </c>
      <c r="BS122" s="211">
        <v>0</v>
      </c>
      <c r="BT122" s="212">
        <v>0</v>
      </c>
      <c r="BU122" s="212">
        <v>1885</v>
      </c>
      <c r="BV122" s="212">
        <v>0</v>
      </c>
      <c r="BW122" s="212">
        <v>0</v>
      </c>
      <c r="BX122" s="212">
        <v>0</v>
      </c>
      <c r="BY122" s="212">
        <v>0</v>
      </c>
      <c r="BZ122" s="212">
        <v>4190.76</v>
      </c>
      <c r="CA122" s="212">
        <v>788</v>
      </c>
      <c r="CB122" s="212">
        <v>450.94000000000005</v>
      </c>
      <c r="CC122" s="224">
        <v>73488.880000000194</v>
      </c>
      <c r="CD122" s="213"/>
      <c r="CE122" s="427">
        <v>-71009.539999999921</v>
      </c>
      <c r="CF122" s="427">
        <v>11451.95</v>
      </c>
      <c r="CG122" s="427">
        <v>0</v>
      </c>
      <c r="CH122" s="427">
        <v>12549.08</v>
      </c>
      <c r="CI122" s="427">
        <v>0</v>
      </c>
      <c r="CJ122" s="427">
        <v>-26480.369999999981</v>
      </c>
      <c r="CK122" s="427">
        <v>-73488.879999999903</v>
      </c>
    </row>
    <row r="123" spans="1:89">
      <c r="A123" s="320">
        <v>825</v>
      </c>
      <c r="B123" s="320" t="s">
        <v>195</v>
      </c>
      <c r="C123" s="209">
        <v>-114856.31</v>
      </c>
      <c r="D123" s="209">
        <v>-17338.439999999999</v>
      </c>
      <c r="E123" s="209">
        <v>0</v>
      </c>
      <c r="F123" s="209">
        <v>-15181.53</v>
      </c>
      <c r="G123" s="209">
        <v>0</v>
      </c>
      <c r="H123" s="209">
        <v>0</v>
      </c>
      <c r="I123" s="223">
        <v>-1108883.95</v>
      </c>
      <c r="J123" s="223">
        <v>0</v>
      </c>
      <c r="K123" s="223">
        <v>-39308</v>
      </c>
      <c r="L123" s="223">
        <v>0</v>
      </c>
      <c r="M123" s="223">
        <v>-36425</v>
      </c>
      <c r="N123" s="223">
        <v>-58274.33</v>
      </c>
      <c r="O123" s="223">
        <v>0</v>
      </c>
      <c r="P123" s="223">
        <v>-7171.13</v>
      </c>
      <c r="Q123" s="223">
        <v>-27549.829999999987</v>
      </c>
      <c r="R123" s="223">
        <v>0</v>
      </c>
      <c r="S123" s="223">
        <v>-9057</v>
      </c>
      <c r="T123" s="223">
        <v>0</v>
      </c>
      <c r="U123" s="223">
        <v>-23636.959999999985</v>
      </c>
      <c r="V123" s="223">
        <v>-3591.0899999999992</v>
      </c>
      <c r="W123" s="223">
        <v>0</v>
      </c>
      <c r="X123" s="223">
        <v>0</v>
      </c>
      <c r="Y123" s="223">
        <v>0</v>
      </c>
      <c r="Z123" s="223">
        <v>0</v>
      </c>
      <c r="AA123" s="223">
        <v>0</v>
      </c>
      <c r="AB123" s="223">
        <v>0</v>
      </c>
      <c r="AC123" s="223">
        <v>0</v>
      </c>
      <c r="AD123" s="210">
        <v>668491.63</v>
      </c>
      <c r="AE123" s="210">
        <v>10565.23</v>
      </c>
      <c r="AF123" s="210">
        <v>161230.49000000002</v>
      </c>
      <c r="AG123" s="210">
        <v>49322.499999999993</v>
      </c>
      <c r="AH123" s="210">
        <v>54689.61</v>
      </c>
      <c r="AI123" s="210">
        <v>0</v>
      </c>
      <c r="AJ123" s="210">
        <v>29885.21</v>
      </c>
      <c r="AK123" s="210">
        <v>4382.0200000000004</v>
      </c>
      <c r="AL123" s="210">
        <v>3802.5</v>
      </c>
      <c r="AM123" s="210">
        <v>646.6</v>
      </c>
      <c r="AN123" s="210">
        <v>1092</v>
      </c>
      <c r="AO123" s="210">
        <v>20301.219999999987</v>
      </c>
      <c r="AP123" s="210">
        <v>3913.8700000000003</v>
      </c>
      <c r="AQ123" s="210">
        <v>4377.4599999999991</v>
      </c>
      <c r="AR123" s="210">
        <v>3161.1400000000003</v>
      </c>
      <c r="AS123" s="210">
        <v>16889.099999999999</v>
      </c>
      <c r="AT123" s="210">
        <v>28665</v>
      </c>
      <c r="AU123" s="210">
        <v>7823.72</v>
      </c>
      <c r="AV123" s="210">
        <v>56345.35</v>
      </c>
      <c r="AW123" s="308">
        <v>0</v>
      </c>
      <c r="AX123" s="210">
        <v>4150</v>
      </c>
      <c r="AY123" s="210">
        <v>0</v>
      </c>
      <c r="AZ123" s="210">
        <v>4426.7</v>
      </c>
      <c r="BA123" s="210">
        <v>6820.49</v>
      </c>
      <c r="BB123" s="210">
        <v>948</v>
      </c>
      <c r="BC123" s="210">
        <v>917.24</v>
      </c>
      <c r="BD123" s="210">
        <v>2226</v>
      </c>
      <c r="BE123" s="210">
        <v>0</v>
      </c>
      <c r="BF123" s="210">
        <v>1861.97</v>
      </c>
      <c r="BG123" s="210">
        <v>11648.66</v>
      </c>
      <c r="BH123" s="210">
        <v>0</v>
      </c>
      <c r="BI123" s="210">
        <v>48283.44</v>
      </c>
      <c r="BJ123" s="210">
        <v>3458</v>
      </c>
      <c r="BK123" s="210">
        <v>56970.5</v>
      </c>
      <c r="BL123" s="210">
        <v>19755.990000000005</v>
      </c>
      <c r="BM123" s="210">
        <v>0</v>
      </c>
      <c r="BN123" s="210">
        <v>0</v>
      </c>
      <c r="BO123" s="210">
        <v>0</v>
      </c>
      <c r="BP123" s="210">
        <v>0</v>
      </c>
      <c r="BQ123" s="211">
        <v>-6407.5</v>
      </c>
      <c r="BR123" s="211">
        <v>0</v>
      </c>
      <c r="BS123" s="211">
        <v>0</v>
      </c>
      <c r="BT123" s="212">
        <v>0</v>
      </c>
      <c r="BU123" s="212">
        <v>18796</v>
      </c>
      <c r="BV123" s="212">
        <v>0</v>
      </c>
      <c r="BW123" s="212">
        <v>0</v>
      </c>
      <c r="BX123" s="212">
        <v>0</v>
      </c>
      <c r="BY123" s="212">
        <v>0</v>
      </c>
      <c r="BZ123" s="212">
        <v>0</v>
      </c>
      <c r="CA123" s="212">
        <v>0</v>
      </c>
      <c r="CB123" s="212">
        <v>0</v>
      </c>
      <c r="CC123" s="224">
        <v>-161833.43000000037</v>
      </c>
      <c r="CD123" s="213"/>
      <c r="CE123" s="427">
        <v>155065.7399999999</v>
      </c>
      <c r="CF123" s="427">
        <v>3974.66</v>
      </c>
      <c r="CG123" s="427">
        <v>0</v>
      </c>
      <c r="CH123" s="427">
        <v>2793.0300000000007</v>
      </c>
      <c r="CI123" s="427">
        <v>0</v>
      </c>
      <c r="CJ123" s="427">
        <v>0</v>
      </c>
      <c r="CK123" s="427">
        <v>161833.42999999991</v>
      </c>
    </row>
    <row r="124" spans="1:89">
      <c r="A124" s="320">
        <v>827</v>
      </c>
      <c r="B124" s="320" t="s">
        <v>247</v>
      </c>
      <c r="C124" s="209">
        <v>-82874.320000000007</v>
      </c>
      <c r="D124" s="209">
        <v>-4018.5</v>
      </c>
      <c r="E124" s="209">
        <v>0</v>
      </c>
      <c r="F124" s="209">
        <v>0</v>
      </c>
      <c r="G124" s="209">
        <v>0</v>
      </c>
      <c r="H124" s="209">
        <v>0</v>
      </c>
      <c r="I124" s="223">
        <v>-795353.59000000008</v>
      </c>
      <c r="J124" s="223">
        <v>0</v>
      </c>
      <c r="K124" s="223">
        <v>-81191</v>
      </c>
      <c r="L124" s="223">
        <v>0</v>
      </c>
      <c r="M124" s="223">
        <v>-21515</v>
      </c>
      <c r="N124" s="223">
        <v>-35177.29</v>
      </c>
      <c r="O124" s="223">
        <v>-550</v>
      </c>
      <c r="P124" s="223">
        <v>0</v>
      </c>
      <c r="Q124" s="223">
        <v>-36585.320000000014</v>
      </c>
      <c r="R124" s="223">
        <v>2.23</v>
      </c>
      <c r="S124" s="223">
        <v>-96</v>
      </c>
      <c r="T124" s="223">
        <v>0</v>
      </c>
      <c r="U124" s="223">
        <v>-24818.28999999999</v>
      </c>
      <c r="V124" s="223">
        <v>-1302.81</v>
      </c>
      <c r="W124" s="223">
        <v>0</v>
      </c>
      <c r="X124" s="223">
        <v>0</v>
      </c>
      <c r="Y124" s="223">
        <v>0</v>
      </c>
      <c r="Z124" s="223">
        <v>0</v>
      </c>
      <c r="AA124" s="223">
        <v>0</v>
      </c>
      <c r="AB124" s="223">
        <v>0</v>
      </c>
      <c r="AC124" s="223">
        <v>0</v>
      </c>
      <c r="AD124" s="210">
        <v>470904.75</v>
      </c>
      <c r="AE124" s="210">
        <v>26273.47</v>
      </c>
      <c r="AF124" s="210">
        <v>176390.63999999998</v>
      </c>
      <c r="AG124" s="210">
        <v>22720.16</v>
      </c>
      <c r="AH124" s="210">
        <v>57936.49</v>
      </c>
      <c r="AI124" s="210">
        <v>0</v>
      </c>
      <c r="AJ124" s="210">
        <v>47570.2</v>
      </c>
      <c r="AK124" s="210">
        <v>4979.88</v>
      </c>
      <c r="AL124" s="210">
        <v>4394.46</v>
      </c>
      <c r="AM124" s="210">
        <v>393.45</v>
      </c>
      <c r="AN124" s="210">
        <v>7910.46</v>
      </c>
      <c r="AO124" s="210">
        <v>7457.8300000000008</v>
      </c>
      <c r="AP124" s="210">
        <v>744.12</v>
      </c>
      <c r="AQ124" s="210">
        <v>1937.2399999999998</v>
      </c>
      <c r="AR124" s="210">
        <v>4673.5700000000006</v>
      </c>
      <c r="AS124" s="210">
        <v>13461.64</v>
      </c>
      <c r="AT124" s="210">
        <v>12724.5</v>
      </c>
      <c r="AU124" s="210">
        <v>3679.72</v>
      </c>
      <c r="AV124" s="210">
        <v>54397.47</v>
      </c>
      <c r="AW124" s="308">
        <v>0</v>
      </c>
      <c r="AX124" s="210">
        <v>358</v>
      </c>
      <c r="AY124" s="210">
        <v>720</v>
      </c>
      <c r="AZ124" s="210">
        <v>11342.629999999997</v>
      </c>
      <c r="BA124" s="210">
        <v>6916.47</v>
      </c>
      <c r="BB124" s="210">
        <v>850.19</v>
      </c>
      <c r="BC124" s="210">
        <v>111.6</v>
      </c>
      <c r="BD124" s="210">
        <v>4028.5</v>
      </c>
      <c r="BE124" s="210">
        <v>0</v>
      </c>
      <c r="BF124" s="210">
        <v>3827.73</v>
      </c>
      <c r="BG124" s="210">
        <v>6963.42</v>
      </c>
      <c r="BH124" s="210">
        <v>0</v>
      </c>
      <c r="BI124" s="210">
        <v>26544.660000000003</v>
      </c>
      <c r="BJ124" s="210">
        <v>0</v>
      </c>
      <c r="BK124" s="210">
        <v>21609.64</v>
      </c>
      <c r="BL124" s="210">
        <v>18062.980000000003</v>
      </c>
      <c r="BM124" s="210">
        <v>0</v>
      </c>
      <c r="BN124" s="210">
        <v>0</v>
      </c>
      <c r="BO124" s="210">
        <v>0</v>
      </c>
      <c r="BP124" s="210">
        <v>0</v>
      </c>
      <c r="BQ124" s="211">
        <v>-5406.25</v>
      </c>
      <c r="BR124" s="211">
        <v>0</v>
      </c>
      <c r="BS124" s="211">
        <v>0</v>
      </c>
      <c r="BT124" s="212">
        <v>0</v>
      </c>
      <c r="BU124" s="212">
        <v>4483.8099999999995</v>
      </c>
      <c r="BV124" s="212">
        <v>0</v>
      </c>
      <c r="BW124" s="212">
        <v>0</v>
      </c>
      <c r="BX124" s="212">
        <v>0</v>
      </c>
      <c r="BY124" s="212">
        <v>0</v>
      </c>
      <c r="BZ124" s="212">
        <v>0</v>
      </c>
      <c r="CA124" s="212">
        <v>0</v>
      </c>
      <c r="CB124" s="212">
        <v>0</v>
      </c>
      <c r="CC124" s="224">
        <v>-64516.460000000719</v>
      </c>
      <c r="CD124" s="213"/>
      <c r="CE124" s="427">
        <v>64890.290000000074</v>
      </c>
      <c r="CF124" s="427">
        <v>-1296.27</v>
      </c>
      <c r="CG124" s="427">
        <v>0</v>
      </c>
      <c r="CH124" s="427">
        <v>922.44000000000051</v>
      </c>
      <c r="CI124" s="427">
        <v>0</v>
      </c>
      <c r="CJ124" s="427">
        <v>0</v>
      </c>
      <c r="CK124" s="427">
        <v>64516.460000000079</v>
      </c>
    </row>
    <row r="125" spans="1:89">
      <c r="A125" s="320">
        <v>829</v>
      </c>
      <c r="B125" s="320" t="s">
        <v>271</v>
      </c>
      <c r="C125" s="209">
        <v>-200036.32</v>
      </c>
      <c r="D125" s="209">
        <v>-21956.21</v>
      </c>
      <c r="E125" s="209">
        <v>0</v>
      </c>
      <c r="F125" s="209">
        <v>-18965.099999999999</v>
      </c>
      <c r="G125" s="209">
        <v>0</v>
      </c>
      <c r="H125" s="209">
        <v>0</v>
      </c>
      <c r="I125" s="223">
        <v>-617345.77</v>
      </c>
      <c r="J125" s="223">
        <v>0</v>
      </c>
      <c r="K125" s="223">
        <v>-39189</v>
      </c>
      <c r="L125" s="223">
        <v>0</v>
      </c>
      <c r="M125" s="223">
        <v>-15465</v>
      </c>
      <c r="N125" s="223">
        <v>-29829</v>
      </c>
      <c r="O125" s="223">
        <v>-766.42999999999984</v>
      </c>
      <c r="P125" s="223">
        <v>0</v>
      </c>
      <c r="Q125" s="223">
        <v>-71369.41</v>
      </c>
      <c r="R125" s="223">
        <v>1.34</v>
      </c>
      <c r="S125" s="223">
        <v>0</v>
      </c>
      <c r="T125" s="223">
        <v>0</v>
      </c>
      <c r="U125" s="223">
        <v>-12612.500000000002</v>
      </c>
      <c r="V125" s="223">
        <v>-377.06</v>
      </c>
      <c r="W125" s="223">
        <v>0</v>
      </c>
      <c r="X125" s="223">
        <v>-10106.109999999999</v>
      </c>
      <c r="Y125" s="223">
        <v>-1838.6600000000003</v>
      </c>
      <c r="Z125" s="223">
        <v>0</v>
      </c>
      <c r="AA125" s="223">
        <v>0</v>
      </c>
      <c r="AB125" s="223">
        <v>0</v>
      </c>
      <c r="AC125" s="223">
        <v>0</v>
      </c>
      <c r="AD125" s="210">
        <v>392880.44000000006</v>
      </c>
      <c r="AE125" s="210">
        <v>305.27</v>
      </c>
      <c r="AF125" s="210">
        <v>117635.87999999999</v>
      </c>
      <c r="AG125" s="210">
        <v>0</v>
      </c>
      <c r="AH125" s="210">
        <v>40048.749999999993</v>
      </c>
      <c r="AI125" s="210">
        <v>0</v>
      </c>
      <c r="AJ125" s="210">
        <v>68100.579999999987</v>
      </c>
      <c r="AK125" s="210">
        <v>2310.44</v>
      </c>
      <c r="AL125" s="210">
        <v>1520.87</v>
      </c>
      <c r="AM125" s="210">
        <v>4415.8799999999992</v>
      </c>
      <c r="AN125" s="210">
        <v>0</v>
      </c>
      <c r="AO125" s="210">
        <v>11771.330000000002</v>
      </c>
      <c r="AP125" s="210">
        <v>4156.7700000000004</v>
      </c>
      <c r="AQ125" s="210">
        <v>20927.48</v>
      </c>
      <c r="AR125" s="210">
        <v>2403.1800000000003</v>
      </c>
      <c r="AS125" s="210">
        <v>9421.4399999999987</v>
      </c>
      <c r="AT125" s="210">
        <v>14595.75</v>
      </c>
      <c r="AU125" s="210">
        <v>3084.5700000000006</v>
      </c>
      <c r="AV125" s="210">
        <v>29259.07</v>
      </c>
      <c r="AW125" s="308">
        <v>0</v>
      </c>
      <c r="AX125" s="210">
        <v>0</v>
      </c>
      <c r="AY125" s="210">
        <v>809.99</v>
      </c>
      <c r="AZ125" s="210">
        <v>0</v>
      </c>
      <c r="BA125" s="210">
        <v>0</v>
      </c>
      <c r="BB125" s="210">
        <v>810.49</v>
      </c>
      <c r="BC125" s="210">
        <v>979.48</v>
      </c>
      <c r="BD125" s="210">
        <v>3369.6</v>
      </c>
      <c r="BE125" s="210">
        <v>0</v>
      </c>
      <c r="BF125" s="210">
        <v>4464.8799999999992</v>
      </c>
      <c r="BG125" s="210">
        <v>5020.1399999999994</v>
      </c>
      <c r="BH125" s="210">
        <v>0</v>
      </c>
      <c r="BI125" s="210">
        <v>18855.090000000004</v>
      </c>
      <c r="BJ125" s="210">
        <v>1972.5</v>
      </c>
      <c r="BK125" s="210">
        <v>11665.599999999999</v>
      </c>
      <c r="BL125" s="210">
        <v>16664.18</v>
      </c>
      <c r="BM125" s="210">
        <v>0</v>
      </c>
      <c r="BN125" s="210">
        <v>0</v>
      </c>
      <c r="BO125" s="210">
        <v>0</v>
      </c>
      <c r="BP125" s="210">
        <v>1883.4</v>
      </c>
      <c r="BQ125" s="211">
        <v>-5113.75</v>
      </c>
      <c r="BR125" s="211">
        <v>0</v>
      </c>
      <c r="BS125" s="211">
        <v>0</v>
      </c>
      <c r="BT125" s="212">
        <v>0</v>
      </c>
      <c r="BU125" s="212">
        <v>20118.36</v>
      </c>
      <c r="BV125" s="212">
        <v>0</v>
      </c>
      <c r="BW125" s="212">
        <v>0</v>
      </c>
      <c r="BX125" s="212">
        <v>0</v>
      </c>
      <c r="BY125" s="212">
        <v>0</v>
      </c>
      <c r="BZ125" s="212">
        <v>0</v>
      </c>
      <c r="CA125" s="212">
        <v>0</v>
      </c>
      <c r="CB125" s="212">
        <v>0</v>
      </c>
      <c r="CC125" s="224">
        <v>-235517.57000000041</v>
      </c>
      <c r="CD125" s="213"/>
      <c r="CE125" s="427">
        <v>221495.71000000005</v>
      </c>
      <c r="CF125" s="427">
        <v>0</v>
      </c>
      <c r="CG125" s="427">
        <v>0</v>
      </c>
      <c r="CH125" s="427">
        <v>3960.489999999998</v>
      </c>
      <c r="CI125" s="427">
        <v>0</v>
      </c>
      <c r="CJ125" s="427">
        <v>10061.369999999999</v>
      </c>
      <c r="CK125" s="427">
        <v>235517.57000000004</v>
      </c>
    </row>
    <row r="126" spans="1:89">
      <c r="A126" s="320">
        <v>830</v>
      </c>
      <c r="B126" s="320" t="s">
        <v>693</v>
      </c>
      <c r="C126" s="209">
        <v>0</v>
      </c>
      <c r="D126" s="209">
        <v>-2386.73</v>
      </c>
      <c r="E126" s="209">
        <v>31007.71</v>
      </c>
      <c r="F126" s="209">
        <v>-17330.98</v>
      </c>
      <c r="G126" s="209">
        <v>0</v>
      </c>
      <c r="H126" s="209">
        <v>18219.54</v>
      </c>
      <c r="I126" s="223">
        <v>-1026508.3</v>
      </c>
      <c r="J126" s="223">
        <v>0</v>
      </c>
      <c r="K126" s="223">
        <v>-149457</v>
      </c>
      <c r="L126" s="223">
        <v>0</v>
      </c>
      <c r="M126" s="223">
        <v>-47515</v>
      </c>
      <c r="N126" s="223">
        <v>-52181</v>
      </c>
      <c r="O126" s="223">
        <v>-2016</v>
      </c>
      <c r="P126" s="223">
        <v>-500</v>
      </c>
      <c r="Q126" s="223">
        <v>-43816.899999999987</v>
      </c>
      <c r="R126" s="223">
        <v>-8642.19</v>
      </c>
      <c r="S126" s="223">
        <v>-192</v>
      </c>
      <c r="T126" s="223">
        <v>-1287.5999999999999</v>
      </c>
      <c r="U126" s="223">
        <v>-24161.579999999998</v>
      </c>
      <c r="V126" s="223">
        <v>-1250</v>
      </c>
      <c r="W126" s="223">
        <v>0</v>
      </c>
      <c r="X126" s="223">
        <v>-93793.43</v>
      </c>
      <c r="Y126" s="223">
        <v>-952.5</v>
      </c>
      <c r="Z126" s="223">
        <v>0</v>
      </c>
      <c r="AA126" s="223">
        <v>0</v>
      </c>
      <c r="AB126" s="223">
        <v>0</v>
      </c>
      <c r="AC126" s="223">
        <v>0</v>
      </c>
      <c r="AD126" s="210">
        <v>674052.3</v>
      </c>
      <c r="AE126" s="210">
        <v>35143.509999999995</v>
      </c>
      <c r="AF126" s="210">
        <v>199818.99000000002</v>
      </c>
      <c r="AG126" s="210">
        <v>32371.679999999997</v>
      </c>
      <c r="AH126" s="210">
        <v>76782.039999999994</v>
      </c>
      <c r="AI126" s="210">
        <v>43199.64</v>
      </c>
      <c r="AJ126" s="210">
        <v>54282.97</v>
      </c>
      <c r="AK126" s="210">
        <v>0</v>
      </c>
      <c r="AL126" s="210">
        <v>2690.5</v>
      </c>
      <c r="AM126" s="210">
        <v>18412.629999999997</v>
      </c>
      <c r="AN126" s="210">
        <v>2092.3000000000002</v>
      </c>
      <c r="AO126" s="210">
        <v>6244.869999999999</v>
      </c>
      <c r="AP126" s="210">
        <v>6136.6299999999992</v>
      </c>
      <c r="AQ126" s="210">
        <v>2702.8600000000006</v>
      </c>
      <c r="AR126" s="210">
        <v>5147.55</v>
      </c>
      <c r="AS126" s="210">
        <v>39153</v>
      </c>
      <c r="AT126" s="210">
        <v>4441.1000000000004</v>
      </c>
      <c r="AU126" s="210">
        <v>3320.8900000000003</v>
      </c>
      <c r="AV126" s="210">
        <v>66652.97</v>
      </c>
      <c r="AW126" s="308">
        <v>0</v>
      </c>
      <c r="AX126" s="210">
        <v>4510.16</v>
      </c>
      <c r="AY126" s="210">
        <v>0</v>
      </c>
      <c r="AZ126" s="210">
        <v>0</v>
      </c>
      <c r="BA126" s="210">
        <v>0</v>
      </c>
      <c r="BB126" s="210">
        <v>861</v>
      </c>
      <c r="BC126" s="210">
        <v>0</v>
      </c>
      <c r="BD126" s="210">
        <v>5204.1000000000004</v>
      </c>
      <c r="BE126" s="210">
        <v>0</v>
      </c>
      <c r="BF126" s="210">
        <v>15615.61</v>
      </c>
      <c r="BG126" s="210">
        <v>10682.02</v>
      </c>
      <c r="BH126" s="210">
        <v>0</v>
      </c>
      <c r="BI126" s="210">
        <v>13194.330000000011</v>
      </c>
      <c r="BJ126" s="210">
        <v>19352.73</v>
      </c>
      <c r="BK126" s="210">
        <v>83269.450000000012</v>
      </c>
      <c r="BL126" s="210">
        <v>52471.360000000008</v>
      </c>
      <c r="BM126" s="210">
        <v>0</v>
      </c>
      <c r="BN126" s="210">
        <v>0</v>
      </c>
      <c r="BO126" s="210">
        <v>83433.49000000002</v>
      </c>
      <c r="BP126" s="210">
        <v>6639.18</v>
      </c>
      <c r="BQ126" s="211">
        <v>-6351.25</v>
      </c>
      <c r="BR126" s="211">
        <v>0</v>
      </c>
      <c r="BS126" s="211">
        <v>0</v>
      </c>
      <c r="BT126" s="212">
        <v>0</v>
      </c>
      <c r="BU126" s="212">
        <v>6791.76</v>
      </c>
      <c r="BV126" s="212">
        <v>0</v>
      </c>
      <c r="BW126" s="212">
        <v>0</v>
      </c>
      <c r="BX126" s="212">
        <v>0</v>
      </c>
      <c r="BY126" s="212">
        <v>0</v>
      </c>
      <c r="BZ126" s="212">
        <v>0</v>
      </c>
      <c r="CA126" s="212">
        <v>0</v>
      </c>
      <c r="CB126" s="212">
        <v>0</v>
      </c>
      <c r="CC126" s="224">
        <v>145556.41000000035</v>
      </c>
      <c r="CD126" s="213"/>
      <c r="CE126" s="427">
        <v>-166104.19000000012</v>
      </c>
      <c r="CF126" s="427">
        <v>8049.19</v>
      </c>
      <c r="CG126" s="427">
        <v>0</v>
      </c>
      <c r="CH126" s="427">
        <v>16890.47</v>
      </c>
      <c r="CI126" s="427">
        <v>0</v>
      </c>
      <c r="CJ126" s="427">
        <v>-4391.8800000000047</v>
      </c>
      <c r="CK126" s="427">
        <v>-145556.41000000012</v>
      </c>
    </row>
    <row r="127" spans="1:89">
      <c r="A127" s="320">
        <v>837</v>
      </c>
      <c r="B127" s="320" t="s">
        <v>270</v>
      </c>
      <c r="C127" s="209">
        <v>-36057</v>
      </c>
      <c r="D127" s="209">
        <v>-8601.84</v>
      </c>
      <c r="E127" s="209">
        <v>0</v>
      </c>
      <c r="F127" s="209">
        <v>-31009.439999999999</v>
      </c>
      <c r="G127" s="209">
        <v>0</v>
      </c>
      <c r="H127" s="209">
        <v>-3889.39</v>
      </c>
      <c r="I127" s="223">
        <v>-426915.2</v>
      </c>
      <c r="J127" s="223">
        <v>0</v>
      </c>
      <c r="K127" s="223">
        <v>-2175</v>
      </c>
      <c r="L127" s="223">
        <v>0</v>
      </c>
      <c r="M127" s="223">
        <v>-4895</v>
      </c>
      <c r="N127" s="223">
        <v>-21903</v>
      </c>
      <c r="O127" s="223">
        <v>0</v>
      </c>
      <c r="P127" s="223">
        <v>0</v>
      </c>
      <c r="Q127" s="223">
        <v>-8566.82</v>
      </c>
      <c r="R127" s="223">
        <v>0</v>
      </c>
      <c r="S127" s="223">
        <v>-1683</v>
      </c>
      <c r="T127" s="223">
        <v>0</v>
      </c>
      <c r="U127" s="223">
        <v>-2857.11</v>
      </c>
      <c r="V127" s="223">
        <v>0</v>
      </c>
      <c r="W127" s="223">
        <v>0</v>
      </c>
      <c r="X127" s="223">
        <v>-4174.12</v>
      </c>
      <c r="Y127" s="223">
        <v>-326.66999999999996</v>
      </c>
      <c r="Z127" s="223">
        <v>0</v>
      </c>
      <c r="AA127" s="223">
        <v>0</v>
      </c>
      <c r="AB127" s="223">
        <v>0</v>
      </c>
      <c r="AC127" s="223">
        <v>0</v>
      </c>
      <c r="AD127" s="210">
        <v>209213.74999999997</v>
      </c>
      <c r="AE127" s="210">
        <v>8292.51</v>
      </c>
      <c r="AF127" s="210">
        <v>66588.95</v>
      </c>
      <c r="AG127" s="210">
        <v>9747.4900000000016</v>
      </c>
      <c r="AH127" s="210">
        <v>41840.400000000001</v>
      </c>
      <c r="AI127" s="210">
        <v>0</v>
      </c>
      <c r="AJ127" s="210">
        <v>7119.5999999999995</v>
      </c>
      <c r="AK127" s="210">
        <v>1576.6899999999998</v>
      </c>
      <c r="AL127" s="210">
        <v>385.23000000000013</v>
      </c>
      <c r="AM127" s="210">
        <v>4805.29</v>
      </c>
      <c r="AN127" s="210">
        <v>0</v>
      </c>
      <c r="AO127" s="210">
        <v>2881.3</v>
      </c>
      <c r="AP127" s="210">
        <v>2033.12</v>
      </c>
      <c r="AQ127" s="210">
        <v>2323.0000000000005</v>
      </c>
      <c r="AR127" s="210">
        <v>532.41000000000008</v>
      </c>
      <c r="AS127" s="210">
        <v>4283.8</v>
      </c>
      <c r="AT127" s="210">
        <v>8108.75</v>
      </c>
      <c r="AU127" s="210">
        <v>11691.07</v>
      </c>
      <c r="AV127" s="210">
        <v>9684.3200000000033</v>
      </c>
      <c r="AW127" s="308">
        <v>0</v>
      </c>
      <c r="AX127" s="210">
        <v>1687.56</v>
      </c>
      <c r="AY127" s="210">
        <v>1053.48</v>
      </c>
      <c r="AZ127" s="210">
        <v>3160.9999999999995</v>
      </c>
      <c r="BA127" s="210">
        <v>3511.6800000000003</v>
      </c>
      <c r="BB127" s="210">
        <v>2144.88</v>
      </c>
      <c r="BC127" s="210">
        <v>5726.3200000000006</v>
      </c>
      <c r="BD127" s="210">
        <v>3290</v>
      </c>
      <c r="BE127" s="210">
        <v>0</v>
      </c>
      <c r="BF127" s="210">
        <v>1785.94</v>
      </c>
      <c r="BG127" s="210">
        <v>2051.2399999999998</v>
      </c>
      <c r="BH127" s="210">
        <v>0</v>
      </c>
      <c r="BI127" s="210">
        <v>9340.41</v>
      </c>
      <c r="BJ127" s="210">
        <v>4724</v>
      </c>
      <c r="BK127" s="210">
        <v>3340</v>
      </c>
      <c r="BL127" s="210">
        <v>15204.960000000003</v>
      </c>
      <c r="BM127" s="210">
        <v>0</v>
      </c>
      <c r="BN127" s="210">
        <v>0</v>
      </c>
      <c r="BO127" s="210">
        <v>9448.61</v>
      </c>
      <c r="BP127" s="210">
        <v>0</v>
      </c>
      <c r="BQ127" s="211">
        <v>-4466.88</v>
      </c>
      <c r="BR127" s="211">
        <v>0</v>
      </c>
      <c r="BS127" s="211">
        <v>0</v>
      </c>
      <c r="BT127" s="212">
        <v>0</v>
      </c>
      <c r="BU127" s="212">
        <v>6184.51</v>
      </c>
      <c r="BV127" s="212">
        <v>0</v>
      </c>
      <c r="BW127" s="212">
        <v>0</v>
      </c>
      <c r="BX127" s="212">
        <v>0</v>
      </c>
      <c r="BY127" s="212">
        <v>0</v>
      </c>
      <c r="BZ127" s="212">
        <v>0</v>
      </c>
      <c r="CA127" s="212">
        <v>-428</v>
      </c>
      <c r="CB127" s="212">
        <v>0</v>
      </c>
      <c r="CC127" s="224">
        <v>-94186.200000000128</v>
      </c>
      <c r="CD127" s="213"/>
      <c r="CE127" s="427">
        <v>50150.879999999968</v>
      </c>
      <c r="CF127" s="427">
        <v>14315.51</v>
      </c>
      <c r="CG127" s="427">
        <v>0</v>
      </c>
      <c r="CH127" s="427">
        <v>29719.809999999998</v>
      </c>
      <c r="CI127" s="427">
        <v>0</v>
      </c>
      <c r="CJ127" s="427">
        <v>0</v>
      </c>
      <c r="CK127" s="427">
        <v>94186.199999999968</v>
      </c>
    </row>
    <row r="128" spans="1:89">
      <c r="A128" s="320">
        <v>838</v>
      </c>
      <c r="B128" s="320" t="s">
        <v>206</v>
      </c>
      <c r="C128" s="209">
        <v>-156708.32999999999</v>
      </c>
      <c r="D128" s="209">
        <v>-3266.64</v>
      </c>
      <c r="E128" s="209">
        <v>0</v>
      </c>
      <c r="F128" s="209">
        <v>0</v>
      </c>
      <c r="G128" s="209">
        <v>0</v>
      </c>
      <c r="H128" s="209">
        <v>3462.03</v>
      </c>
      <c r="I128" s="223">
        <v>-456060.46</v>
      </c>
      <c r="J128" s="223">
        <v>0</v>
      </c>
      <c r="K128" s="223">
        <v>-27032</v>
      </c>
      <c r="L128" s="223">
        <v>0</v>
      </c>
      <c r="M128" s="223">
        <v>-4895</v>
      </c>
      <c r="N128" s="223">
        <v>-19008.64</v>
      </c>
      <c r="O128" s="223">
        <v>0</v>
      </c>
      <c r="P128" s="223">
        <v>0</v>
      </c>
      <c r="Q128" s="223">
        <v>-8724.43</v>
      </c>
      <c r="R128" s="223">
        <v>0.36999999999999922</v>
      </c>
      <c r="S128" s="223">
        <v>0</v>
      </c>
      <c r="T128" s="223">
        <v>0</v>
      </c>
      <c r="U128" s="223">
        <v>-3636.9800000000005</v>
      </c>
      <c r="V128" s="223">
        <v>-12</v>
      </c>
      <c r="W128" s="223">
        <v>0</v>
      </c>
      <c r="X128" s="223">
        <v>-23716.469999999994</v>
      </c>
      <c r="Y128" s="223">
        <v>-3244.86</v>
      </c>
      <c r="Z128" s="223">
        <v>0</v>
      </c>
      <c r="AA128" s="223">
        <v>0</v>
      </c>
      <c r="AB128" s="223">
        <v>0</v>
      </c>
      <c r="AC128" s="223">
        <v>0</v>
      </c>
      <c r="AD128" s="210">
        <v>292174.17000000004</v>
      </c>
      <c r="AE128" s="210">
        <v>13172.520000000002</v>
      </c>
      <c r="AF128" s="210">
        <v>85732.19</v>
      </c>
      <c r="AG128" s="210">
        <v>1270.5600000000002</v>
      </c>
      <c r="AH128" s="210">
        <v>38416.519999999997</v>
      </c>
      <c r="AI128" s="210">
        <v>0</v>
      </c>
      <c r="AJ128" s="210">
        <v>7743.8799999999992</v>
      </c>
      <c r="AK128" s="210">
        <v>70</v>
      </c>
      <c r="AL128" s="210">
        <v>1776.25</v>
      </c>
      <c r="AM128" s="210">
        <v>4670.8799999999992</v>
      </c>
      <c r="AN128" s="210">
        <v>0</v>
      </c>
      <c r="AO128" s="210">
        <v>2371.17</v>
      </c>
      <c r="AP128" s="210">
        <v>2254.6800000000003</v>
      </c>
      <c r="AQ128" s="210">
        <v>13458.949999999995</v>
      </c>
      <c r="AR128" s="210">
        <v>751.81</v>
      </c>
      <c r="AS128" s="210">
        <v>17534.77</v>
      </c>
      <c r="AT128" s="210">
        <v>2295.4</v>
      </c>
      <c r="AU128" s="210">
        <v>1029.44</v>
      </c>
      <c r="AV128" s="210">
        <v>16528.86</v>
      </c>
      <c r="AW128" s="308">
        <v>0</v>
      </c>
      <c r="AX128" s="210">
        <v>4550</v>
      </c>
      <c r="AY128" s="210">
        <v>0</v>
      </c>
      <c r="AZ128" s="210">
        <v>535.5</v>
      </c>
      <c r="BA128" s="210">
        <v>3854.5</v>
      </c>
      <c r="BB128" s="210">
        <v>0</v>
      </c>
      <c r="BC128" s="210">
        <v>162.38</v>
      </c>
      <c r="BD128" s="210">
        <v>790</v>
      </c>
      <c r="BE128" s="210">
        <v>0</v>
      </c>
      <c r="BF128" s="210">
        <v>2976.37</v>
      </c>
      <c r="BG128" s="210">
        <v>2860.94</v>
      </c>
      <c r="BH128" s="210">
        <v>0</v>
      </c>
      <c r="BI128" s="210">
        <v>5799.0199999999995</v>
      </c>
      <c r="BJ128" s="210">
        <v>2058</v>
      </c>
      <c r="BK128" s="210">
        <v>10354</v>
      </c>
      <c r="BL128" s="210">
        <v>14094.510000000002</v>
      </c>
      <c r="BM128" s="210">
        <v>0</v>
      </c>
      <c r="BN128" s="210">
        <v>0</v>
      </c>
      <c r="BO128" s="210">
        <v>26519.360000000001</v>
      </c>
      <c r="BP128" s="210">
        <v>39.6</v>
      </c>
      <c r="BQ128" s="211">
        <v>0</v>
      </c>
      <c r="BR128" s="211">
        <v>0</v>
      </c>
      <c r="BS128" s="211">
        <v>0</v>
      </c>
      <c r="BT128" s="212">
        <v>0</v>
      </c>
      <c r="BU128" s="212">
        <v>0</v>
      </c>
      <c r="BV128" s="212">
        <v>0</v>
      </c>
      <c r="BW128" s="212">
        <v>0</v>
      </c>
      <c r="BX128" s="212">
        <v>0</v>
      </c>
      <c r="BY128" s="212">
        <v>0</v>
      </c>
      <c r="BZ128" s="212">
        <v>0</v>
      </c>
      <c r="CA128" s="212">
        <v>0</v>
      </c>
      <c r="CB128" s="212">
        <v>0</v>
      </c>
      <c r="CC128" s="224">
        <v>-126997.17999999982</v>
      </c>
      <c r="CD128" s="213"/>
      <c r="CE128" s="427">
        <v>129072.75</v>
      </c>
      <c r="CF128" s="427">
        <v>2242</v>
      </c>
      <c r="CG128" s="427">
        <v>0</v>
      </c>
      <c r="CH128" s="427">
        <v>0</v>
      </c>
      <c r="CI128" s="427">
        <v>0</v>
      </c>
      <c r="CJ128" s="427">
        <v>-4320.5700000000033</v>
      </c>
      <c r="CK128" s="427">
        <v>126994.18</v>
      </c>
    </row>
    <row r="129" spans="1:94">
      <c r="A129" s="320">
        <v>842</v>
      </c>
      <c r="B129" s="320" t="s">
        <v>194</v>
      </c>
      <c r="C129" s="209">
        <v>-140680.51999999999</v>
      </c>
      <c r="D129" s="209">
        <v>-1266.67</v>
      </c>
      <c r="E129" s="209">
        <v>0</v>
      </c>
      <c r="F129" s="209">
        <v>-12494.13</v>
      </c>
      <c r="G129" s="209">
        <v>0</v>
      </c>
      <c r="H129" s="209">
        <v>0</v>
      </c>
      <c r="I129" s="223">
        <v>-649112.39</v>
      </c>
      <c r="J129" s="223">
        <v>0</v>
      </c>
      <c r="K129" s="223">
        <v>-30883</v>
      </c>
      <c r="L129" s="223">
        <v>0</v>
      </c>
      <c r="M129" s="223">
        <v>-19295</v>
      </c>
      <c r="N129" s="223">
        <v>-31479</v>
      </c>
      <c r="O129" s="223">
        <v>0</v>
      </c>
      <c r="P129" s="223">
        <v>0</v>
      </c>
      <c r="Q129" s="223">
        <v>-7657.25</v>
      </c>
      <c r="R129" s="223">
        <v>0.54</v>
      </c>
      <c r="S129" s="223">
        <v>0</v>
      </c>
      <c r="T129" s="223">
        <v>0</v>
      </c>
      <c r="U129" s="223">
        <v>-9140.11</v>
      </c>
      <c r="V129" s="223">
        <v>-1590</v>
      </c>
      <c r="W129" s="223">
        <v>0</v>
      </c>
      <c r="X129" s="223">
        <v>0</v>
      </c>
      <c r="Y129" s="223">
        <v>0</v>
      </c>
      <c r="Z129" s="223">
        <v>0</v>
      </c>
      <c r="AA129" s="223">
        <v>0</v>
      </c>
      <c r="AB129" s="223">
        <v>0</v>
      </c>
      <c r="AC129" s="223">
        <v>0</v>
      </c>
      <c r="AD129" s="210">
        <v>390616.98000000004</v>
      </c>
      <c r="AE129" s="210">
        <v>1879.12</v>
      </c>
      <c r="AF129" s="210">
        <v>135856.91000000003</v>
      </c>
      <c r="AG129" s="210">
        <v>17160.960000000003</v>
      </c>
      <c r="AH129" s="210">
        <v>38775.96</v>
      </c>
      <c r="AI129" s="210">
        <v>0</v>
      </c>
      <c r="AJ129" s="210">
        <v>12854.59</v>
      </c>
      <c r="AK129" s="210">
        <v>2203.63</v>
      </c>
      <c r="AL129" s="210">
        <v>629.62</v>
      </c>
      <c r="AM129" s="210">
        <v>5595.3200000000006</v>
      </c>
      <c r="AN129" s="210">
        <v>1599.82</v>
      </c>
      <c r="AO129" s="210">
        <v>4521.58</v>
      </c>
      <c r="AP129" s="210">
        <v>6083.7200000000012</v>
      </c>
      <c r="AQ129" s="210">
        <v>2002.7199999999998</v>
      </c>
      <c r="AR129" s="210">
        <v>2342.16</v>
      </c>
      <c r="AS129" s="210">
        <v>6609.0099999999993</v>
      </c>
      <c r="AT129" s="210">
        <v>12599.75</v>
      </c>
      <c r="AU129" s="210">
        <v>5684.24</v>
      </c>
      <c r="AV129" s="210">
        <v>23934.579999999998</v>
      </c>
      <c r="AW129" s="308">
        <v>0</v>
      </c>
      <c r="AX129" s="210">
        <v>2306.06</v>
      </c>
      <c r="AY129" s="210">
        <v>0</v>
      </c>
      <c r="AZ129" s="210">
        <v>0</v>
      </c>
      <c r="BA129" s="210">
        <v>4362.45</v>
      </c>
      <c r="BB129" s="210">
        <v>0</v>
      </c>
      <c r="BC129" s="210">
        <v>125.5</v>
      </c>
      <c r="BD129" s="210">
        <v>6545</v>
      </c>
      <c r="BE129" s="210">
        <v>0</v>
      </c>
      <c r="BF129" s="210">
        <v>2078.1800000000003</v>
      </c>
      <c r="BG129" s="210">
        <v>5505.96</v>
      </c>
      <c r="BH129" s="210">
        <v>0</v>
      </c>
      <c r="BI129" s="210">
        <v>23064.269999999997</v>
      </c>
      <c r="BJ129" s="210">
        <v>322</v>
      </c>
      <c r="BK129" s="210">
        <v>14584.5</v>
      </c>
      <c r="BL129" s="210">
        <v>15782.350000000004</v>
      </c>
      <c r="BM129" s="210">
        <v>0</v>
      </c>
      <c r="BN129" s="210">
        <v>0</v>
      </c>
      <c r="BO129" s="210">
        <v>0</v>
      </c>
      <c r="BP129" s="210">
        <v>0</v>
      </c>
      <c r="BQ129" s="211">
        <v>-5215</v>
      </c>
      <c r="BR129" s="211">
        <v>0</v>
      </c>
      <c r="BS129" s="211">
        <v>0</v>
      </c>
      <c r="BT129" s="212">
        <v>0</v>
      </c>
      <c r="BU129" s="212">
        <v>13484.41</v>
      </c>
      <c r="BV129" s="212">
        <v>0</v>
      </c>
      <c r="BW129" s="212">
        <v>0</v>
      </c>
      <c r="BX129" s="212">
        <v>0</v>
      </c>
      <c r="BY129" s="212">
        <v>0</v>
      </c>
      <c r="BZ129" s="212">
        <v>0</v>
      </c>
      <c r="CA129" s="212">
        <v>0</v>
      </c>
      <c r="CB129" s="212">
        <v>0</v>
      </c>
      <c r="CC129" s="224">
        <v>-149701.1800000002</v>
      </c>
      <c r="CD129" s="213"/>
      <c r="CE129" s="427">
        <v>143612.37000000002</v>
      </c>
      <c r="CF129" s="427">
        <v>1864.0900000000001</v>
      </c>
      <c r="CG129" s="427">
        <v>0</v>
      </c>
      <c r="CH129" s="427">
        <v>4224.7199999999993</v>
      </c>
      <c r="CI129" s="427">
        <v>0</v>
      </c>
      <c r="CJ129" s="427">
        <v>0</v>
      </c>
      <c r="CK129" s="427">
        <v>149701.18000000002</v>
      </c>
    </row>
    <row r="130" spans="1:94">
      <c r="A130" s="320">
        <v>845</v>
      </c>
      <c r="B130" s="320" t="s">
        <v>276</v>
      </c>
      <c r="C130" s="209">
        <v>-127966.05</v>
      </c>
      <c r="D130" s="209">
        <v>-19526</v>
      </c>
      <c r="E130" s="209">
        <v>0</v>
      </c>
      <c r="F130" s="209">
        <v>-13060.49</v>
      </c>
      <c r="G130" s="209">
        <v>0</v>
      </c>
      <c r="H130" s="209">
        <v>0</v>
      </c>
      <c r="I130" s="223">
        <v>-440405.92</v>
      </c>
      <c r="J130" s="223">
        <v>0</v>
      </c>
      <c r="K130" s="223">
        <v>-4833</v>
      </c>
      <c r="L130" s="223">
        <v>0</v>
      </c>
      <c r="M130" s="223">
        <v>-28785</v>
      </c>
      <c r="N130" s="223">
        <v>-20762</v>
      </c>
      <c r="O130" s="223">
        <v>0</v>
      </c>
      <c r="P130" s="223">
        <v>0</v>
      </c>
      <c r="Q130" s="223">
        <v>-9210.2000000000007</v>
      </c>
      <c r="R130" s="223">
        <v>0</v>
      </c>
      <c r="S130" s="223">
        <v>0</v>
      </c>
      <c r="T130" s="223">
        <v>0</v>
      </c>
      <c r="U130" s="223">
        <v>-3130.0900000000006</v>
      </c>
      <c r="V130" s="223">
        <v>-2337.87</v>
      </c>
      <c r="W130" s="223">
        <v>0</v>
      </c>
      <c r="X130" s="223">
        <v>0</v>
      </c>
      <c r="Y130" s="223">
        <v>0</v>
      </c>
      <c r="Z130" s="223">
        <v>0</v>
      </c>
      <c r="AA130" s="223">
        <v>0</v>
      </c>
      <c r="AB130" s="223">
        <v>0</v>
      </c>
      <c r="AC130" s="223">
        <v>0</v>
      </c>
      <c r="AD130" s="210">
        <v>219762.27</v>
      </c>
      <c r="AE130" s="210">
        <v>6937.4400000000005</v>
      </c>
      <c r="AF130" s="210">
        <v>93974.869999999981</v>
      </c>
      <c r="AG130" s="210">
        <v>7763.5300000000025</v>
      </c>
      <c r="AH130" s="210">
        <v>19485.350000000002</v>
      </c>
      <c r="AI130" s="210">
        <v>0</v>
      </c>
      <c r="AJ130" s="210">
        <v>17168.830000000002</v>
      </c>
      <c r="AK130" s="210">
        <v>1667.31</v>
      </c>
      <c r="AL130" s="210">
        <v>2976.75</v>
      </c>
      <c r="AM130" s="210">
        <v>423.51</v>
      </c>
      <c r="AN130" s="210">
        <v>4711.1499999999996</v>
      </c>
      <c r="AO130" s="210">
        <v>5410.9199999999992</v>
      </c>
      <c r="AP130" s="210">
        <v>106.25</v>
      </c>
      <c r="AQ130" s="210">
        <v>1077.48</v>
      </c>
      <c r="AR130" s="210">
        <v>836.25</v>
      </c>
      <c r="AS130" s="210">
        <v>6780.84</v>
      </c>
      <c r="AT130" s="210">
        <v>5114.75</v>
      </c>
      <c r="AU130" s="210">
        <v>4521.0999999999995</v>
      </c>
      <c r="AV130" s="210">
        <v>23699.050000000003</v>
      </c>
      <c r="AW130" s="308">
        <v>0</v>
      </c>
      <c r="AX130" s="210">
        <v>2317</v>
      </c>
      <c r="AY130" s="210">
        <v>0</v>
      </c>
      <c r="AZ130" s="210">
        <v>1435.29</v>
      </c>
      <c r="BA130" s="210">
        <v>720</v>
      </c>
      <c r="BB130" s="210">
        <v>0</v>
      </c>
      <c r="BC130" s="210">
        <v>0</v>
      </c>
      <c r="BD130" s="210">
        <v>3615</v>
      </c>
      <c r="BE130" s="210">
        <v>0</v>
      </c>
      <c r="BF130" s="210">
        <v>4873.3799999999992</v>
      </c>
      <c r="BG130" s="210">
        <v>2591.04</v>
      </c>
      <c r="BH130" s="210">
        <v>0</v>
      </c>
      <c r="BI130" s="210">
        <v>15899.02</v>
      </c>
      <c r="BJ130" s="210">
        <v>2645.94</v>
      </c>
      <c r="BK130" s="210">
        <v>24600.300000000003</v>
      </c>
      <c r="BL130" s="210">
        <v>27794.059999999998</v>
      </c>
      <c r="BM130" s="210">
        <v>0</v>
      </c>
      <c r="BN130" s="210">
        <v>0</v>
      </c>
      <c r="BO130" s="210">
        <v>0</v>
      </c>
      <c r="BP130" s="210">
        <v>0</v>
      </c>
      <c r="BQ130" s="211">
        <v>-4517.5</v>
      </c>
      <c r="BR130" s="211">
        <v>0</v>
      </c>
      <c r="BS130" s="211">
        <v>0</v>
      </c>
      <c r="BT130" s="212">
        <v>0</v>
      </c>
      <c r="BU130" s="212">
        <v>0</v>
      </c>
      <c r="BV130" s="212">
        <v>0</v>
      </c>
      <c r="BW130" s="212">
        <v>0</v>
      </c>
      <c r="BX130" s="212">
        <v>0</v>
      </c>
      <c r="BY130" s="212">
        <v>0</v>
      </c>
      <c r="BZ130" s="212">
        <v>0</v>
      </c>
      <c r="CA130" s="212">
        <v>0</v>
      </c>
      <c r="CB130" s="212">
        <v>0</v>
      </c>
      <c r="CC130" s="224">
        <v>-165625.44000000006</v>
      </c>
      <c r="CD130" s="213"/>
      <c r="CE130" s="427">
        <v>138828.22</v>
      </c>
      <c r="CF130" s="427">
        <v>9219.23</v>
      </c>
      <c r="CG130" s="427">
        <v>0</v>
      </c>
      <c r="CH130" s="427">
        <v>17577.989999999998</v>
      </c>
      <c r="CI130" s="427">
        <v>0</v>
      </c>
      <c r="CJ130" s="427">
        <v>0</v>
      </c>
      <c r="CK130" s="427">
        <v>165625.44</v>
      </c>
    </row>
    <row r="131" spans="1:94">
      <c r="A131" s="320">
        <v>851</v>
      </c>
      <c r="B131" s="320" t="s">
        <v>203</v>
      </c>
      <c r="C131" s="209">
        <v>-77612.81</v>
      </c>
      <c r="D131" s="209">
        <v>-4670.21</v>
      </c>
      <c r="E131" s="209">
        <v>0</v>
      </c>
      <c r="F131" s="209">
        <v>0</v>
      </c>
      <c r="G131" s="209">
        <v>0</v>
      </c>
      <c r="H131" s="209">
        <v>2821.42</v>
      </c>
      <c r="I131" s="223">
        <v>-268135.03999999998</v>
      </c>
      <c r="J131" s="223">
        <v>0</v>
      </c>
      <c r="K131" s="223">
        <v>-33491</v>
      </c>
      <c r="L131" s="223">
        <v>0</v>
      </c>
      <c r="M131" s="223">
        <v>-7575</v>
      </c>
      <c r="N131" s="223">
        <v>-15363.93</v>
      </c>
      <c r="O131" s="223">
        <v>4842</v>
      </c>
      <c r="P131" s="223">
        <v>0</v>
      </c>
      <c r="Q131" s="223">
        <v>-1425.9899999999998</v>
      </c>
      <c r="R131" s="223">
        <v>176.25</v>
      </c>
      <c r="S131" s="223">
        <v>0</v>
      </c>
      <c r="T131" s="223">
        <v>-300</v>
      </c>
      <c r="U131" s="223">
        <v>-479.91999999999996</v>
      </c>
      <c r="V131" s="223">
        <v>0</v>
      </c>
      <c r="W131" s="223">
        <v>0</v>
      </c>
      <c r="X131" s="223">
        <v>-37731.46</v>
      </c>
      <c r="Y131" s="223">
        <v>-17385.489999999998</v>
      </c>
      <c r="Z131" s="223">
        <v>0</v>
      </c>
      <c r="AA131" s="223">
        <v>0</v>
      </c>
      <c r="AB131" s="223">
        <v>0</v>
      </c>
      <c r="AC131" s="223">
        <v>0</v>
      </c>
      <c r="AD131" s="210">
        <v>104498.42000000001</v>
      </c>
      <c r="AE131" s="210">
        <v>2285.5100000000002</v>
      </c>
      <c r="AF131" s="210">
        <v>44903.979999999996</v>
      </c>
      <c r="AG131" s="210">
        <v>8487.6500000000015</v>
      </c>
      <c r="AH131" s="210">
        <v>26989.379999999997</v>
      </c>
      <c r="AI131" s="210">
        <v>0</v>
      </c>
      <c r="AJ131" s="210">
        <v>1505.25</v>
      </c>
      <c r="AK131" s="210">
        <v>452.67000000000007</v>
      </c>
      <c r="AL131" s="210">
        <v>1403.35</v>
      </c>
      <c r="AM131" s="210">
        <v>1562.86</v>
      </c>
      <c r="AN131" s="210">
        <v>785.42</v>
      </c>
      <c r="AO131" s="210">
        <v>3108.71</v>
      </c>
      <c r="AP131" s="210">
        <v>948.16</v>
      </c>
      <c r="AQ131" s="210">
        <v>625.06999999999994</v>
      </c>
      <c r="AR131" s="210">
        <v>189.20000000000002</v>
      </c>
      <c r="AS131" s="210">
        <v>8051.44</v>
      </c>
      <c r="AT131" s="210">
        <v>778.44</v>
      </c>
      <c r="AU131" s="210">
        <v>1399.96</v>
      </c>
      <c r="AV131" s="210">
        <v>11164.190000000002</v>
      </c>
      <c r="AW131" s="308">
        <v>0</v>
      </c>
      <c r="AX131" s="210">
        <v>3621.35</v>
      </c>
      <c r="AY131" s="210">
        <v>0</v>
      </c>
      <c r="AZ131" s="210">
        <v>298.32</v>
      </c>
      <c r="BA131" s="210">
        <v>0</v>
      </c>
      <c r="BB131" s="210">
        <v>499</v>
      </c>
      <c r="BC131" s="210">
        <v>252</v>
      </c>
      <c r="BD131" s="210">
        <v>1257</v>
      </c>
      <c r="BE131" s="210">
        <v>0</v>
      </c>
      <c r="BF131" s="210">
        <v>2234.71</v>
      </c>
      <c r="BG131" s="210">
        <v>647.76</v>
      </c>
      <c r="BH131" s="210">
        <v>0</v>
      </c>
      <c r="BI131" s="210">
        <v>2708.7700000000004</v>
      </c>
      <c r="BJ131" s="210">
        <v>23433.9</v>
      </c>
      <c r="BK131" s="210">
        <v>10918.470000000001</v>
      </c>
      <c r="BL131" s="210">
        <v>32217.109999999997</v>
      </c>
      <c r="BM131" s="210">
        <v>0</v>
      </c>
      <c r="BN131" s="210">
        <v>0</v>
      </c>
      <c r="BO131" s="210">
        <v>56766.93</v>
      </c>
      <c r="BP131" s="210">
        <v>121</v>
      </c>
      <c r="BQ131" s="211">
        <v>0</v>
      </c>
      <c r="BR131" s="211">
        <v>0</v>
      </c>
      <c r="BS131" s="211">
        <v>0</v>
      </c>
      <c r="BT131" s="212">
        <v>0</v>
      </c>
      <c r="BU131" s="212">
        <v>0</v>
      </c>
      <c r="BV131" s="212">
        <v>0</v>
      </c>
      <c r="BW131" s="212">
        <v>0</v>
      </c>
      <c r="BX131" s="212">
        <v>0</v>
      </c>
      <c r="BY131" s="212">
        <v>0</v>
      </c>
      <c r="BZ131" s="212">
        <v>0</v>
      </c>
      <c r="CA131" s="212">
        <v>0</v>
      </c>
      <c r="CB131" s="212">
        <v>0</v>
      </c>
      <c r="CC131" s="224">
        <v>-102215.1999999999</v>
      </c>
      <c r="CD131" s="213" t="s">
        <v>995</v>
      </c>
      <c r="CE131" s="427">
        <v>106808</v>
      </c>
      <c r="CF131" s="427">
        <v>0</v>
      </c>
      <c r="CG131" s="427">
        <v>0</v>
      </c>
      <c r="CH131" s="427">
        <v>0</v>
      </c>
      <c r="CI131" s="427">
        <v>0</v>
      </c>
      <c r="CJ131" s="427">
        <v>-4592</v>
      </c>
      <c r="CK131" s="427">
        <v>106808</v>
      </c>
      <c r="CL131">
        <v>0</v>
      </c>
      <c r="CM131">
        <v>0</v>
      </c>
      <c r="CN131">
        <v>0</v>
      </c>
      <c r="CO131">
        <v>0</v>
      </c>
      <c r="CP131">
        <v>-4592</v>
      </c>
    </row>
    <row r="132" spans="1:94">
      <c r="A132" s="320">
        <v>852</v>
      </c>
      <c r="B132" s="320" t="s">
        <v>198</v>
      </c>
      <c r="C132" s="209">
        <v>-51755.19</v>
      </c>
      <c r="D132" s="209">
        <v>-8265.74</v>
      </c>
      <c r="E132" s="209">
        <v>0</v>
      </c>
      <c r="F132" s="209">
        <v>-1490.91</v>
      </c>
      <c r="G132" s="209">
        <v>0</v>
      </c>
      <c r="H132" s="209">
        <v>0</v>
      </c>
      <c r="I132" s="223">
        <v>-807469.24</v>
      </c>
      <c r="J132" s="223">
        <v>0</v>
      </c>
      <c r="K132" s="223">
        <v>-56500</v>
      </c>
      <c r="L132" s="223">
        <v>0</v>
      </c>
      <c r="M132" s="223">
        <v>-34570</v>
      </c>
      <c r="N132" s="223">
        <v>-45516</v>
      </c>
      <c r="O132" s="223">
        <v>-390</v>
      </c>
      <c r="P132" s="223">
        <v>-5585.06</v>
      </c>
      <c r="Q132" s="223">
        <v>-8122.2099999999991</v>
      </c>
      <c r="R132" s="223">
        <v>81.99</v>
      </c>
      <c r="S132" s="223">
        <v>0</v>
      </c>
      <c r="T132" s="223">
        <v>0</v>
      </c>
      <c r="U132" s="223">
        <v>-7202.9900000000007</v>
      </c>
      <c r="V132" s="223">
        <v>-3618.48</v>
      </c>
      <c r="W132" s="223">
        <v>0</v>
      </c>
      <c r="X132" s="223">
        <v>0</v>
      </c>
      <c r="Y132" s="223">
        <v>0</v>
      </c>
      <c r="Z132" s="223">
        <v>0</v>
      </c>
      <c r="AA132" s="223">
        <v>0</v>
      </c>
      <c r="AB132" s="223">
        <v>0</v>
      </c>
      <c r="AC132" s="223">
        <v>0</v>
      </c>
      <c r="AD132" s="210">
        <v>437374.83</v>
      </c>
      <c r="AE132" s="210">
        <v>7234.329999999999</v>
      </c>
      <c r="AF132" s="210">
        <v>135027.06999999998</v>
      </c>
      <c r="AG132" s="210">
        <v>16285</v>
      </c>
      <c r="AH132" s="210">
        <v>53208.950000000004</v>
      </c>
      <c r="AI132" s="210">
        <v>0</v>
      </c>
      <c r="AJ132" s="210">
        <v>18086.86</v>
      </c>
      <c r="AK132" s="210">
        <v>2591.54</v>
      </c>
      <c r="AL132" s="210">
        <v>2461.5</v>
      </c>
      <c r="AM132" s="210">
        <v>411.75</v>
      </c>
      <c r="AN132" s="210">
        <v>780</v>
      </c>
      <c r="AO132" s="210">
        <v>8585.3499999999967</v>
      </c>
      <c r="AP132" s="210">
        <v>4488.5200000000004</v>
      </c>
      <c r="AQ132" s="210">
        <v>27111.699999999997</v>
      </c>
      <c r="AR132" s="210">
        <v>3256.2000000000003</v>
      </c>
      <c r="AS132" s="210">
        <v>20090.28</v>
      </c>
      <c r="AT132" s="210">
        <v>16467</v>
      </c>
      <c r="AU132" s="210">
        <v>15084.269999999997</v>
      </c>
      <c r="AV132" s="210">
        <v>34150.769999999997</v>
      </c>
      <c r="AW132" s="308">
        <v>0</v>
      </c>
      <c r="AX132" s="210">
        <v>2834</v>
      </c>
      <c r="AY132" s="210">
        <v>0</v>
      </c>
      <c r="AZ132" s="210">
        <v>2718.85</v>
      </c>
      <c r="BA132" s="210">
        <v>8087.39</v>
      </c>
      <c r="BB132" s="210">
        <v>0</v>
      </c>
      <c r="BC132" s="210">
        <v>145.66</v>
      </c>
      <c r="BD132" s="210">
        <v>1417.5</v>
      </c>
      <c r="BE132" s="210">
        <v>0</v>
      </c>
      <c r="BF132" s="210">
        <v>1306.5800000000004</v>
      </c>
      <c r="BG132" s="210">
        <v>7287.2999999999993</v>
      </c>
      <c r="BH132" s="210">
        <v>0</v>
      </c>
      <c r="BI132" s="210">
        <v>36683.72</v>
      </c>
      <c r="BJ132" s="210">
        <v>12000.14</v>
      </c>
      <c r="BK132" s="210">
        <v>49273.399999999994</v>
      </c>
      <c r="BL132" s="210">
        <v>15129.800000000001</v>
      </c>
      <c r="BM132" s="210">
        <v>0</v>
      </c>
      <c r="BN132" s="210">
        <v>0</v>
      </c>
      <c r="BO132" s="210">
        <v>0</v>
      </c>
      <c r="BP132" s="210">
        <v>0</v>
      </c>
      <c r="BQ132" s="211">
        <v>-5417.5</v>
      </c>
      <c r="BR132" s="211">
        <v>0</v>
      </c>
      <c r="BS132" s="211">
        <v>0</v>
      </c>
      <c r="BT132" s="212">
        <v>0</v>
      </c>
      <c r="BU132" s="212">
        <v>2328.4</v>
      </c>
      <c r="BV132" s="212">
        <v>0</v>
      </c>
      <c r="BW132" s="212">
        <v>0</v>
      </c>
      <c r="BX132" s="212">
        <v>0</v>
      </c>
      <c r="BY132" s="212">
        <v>0</v>
      </c>
      <c r="BZ132" s="212">
        <v>0</v>
      </c>
      <c r="CA132" s="212">
        <v>0</v>
      </c>
      <c r="CB132" s="212">
        <v>0</v>
      </c>
      <c r="CC132" s="224">
        <v>-93912.670000000027</v>
      </c>
      <c r="CD132" s="213"/>
      <c r="CE132" s="427">
        <v>87632.479999999981</v>
      </c>
      <c r="CF132" s="427">
        <v>1700.1799999999998</v>
      </c>
      <c r="CG132" s="427">
        <v>0</v>
      </c>
      <c r="CH132" s="427">
        <v>4580.01</v>
      </c>
      <c r="CI132" s="427">
        <v>0</v>
      </c>
      <c r="CJ132" s="427">
        <v>0</v>
      </c>
      <c r="CK132" s="427">
        <v>93912.669999999969</v>
      </c>
    </row>
    <row r="133" spans="1:94">
      <c r="A133" s="320">
        <v>853</v>
      </c>
      <c r="B133" s="320" t="s">
        <v>399</v>
      </c>
      <c r="C133" s="209">
        <v>-76061.649999999994</v>
      </c>
      <c r="D133" s="209">
        <v>-13130.98</v>
      </c>
      <c r="E133" s="209">
        <v>0</v>
      </c>
      <c r="F133" s="209">
        <v>0</v>
      </c>
      <c r="G133" s="209">
        <v>0</v>
      </c>
      <c r="H133" s="209">
        <v>0</v>
      </c>
      <c r="I133" s="223">
        <v>-748457.11</v>
      </c>
      <c r="J133" s="223">
        <v>0</v>
      </c>
      <c r="K133" s="223">
        <v>-7047</v>
      </c>
      <c r="L133" s="223">
        <v>0</v>
      </c>
      <c r="M133" s="223">
        <v>-13585</v>
      </c>
      <c r="N133" s="223">
        <v>-40852.93</v>
      </c>
      <c r="O133" s="223">
        <v>0</v>
      </c>
      <c r="P133" s="223">
        <v>-2024.07</v>
      </c>
      <c r="Q133" s="223">
        <v>-3684.98</v>
      </c>
      <c r="R133" s="223">
        <v>9.8999999999999773</v>
      </c>
      <c r="S133" s="223">
        <v>0</v>
      </c>
      <c r="T133" s="223">
        <v>-252</v>
      </c>
      <c r="U133" s="223">
        <v>-9330.5799999999981</v>
      </c>
      <c r="V133" s="223">
        <v>-6772.1599999999989</v>
      </c>
      <c r="W133" s="223">
        <v>0</v>
      </c>
      <c r="X133" s="223">
        <v>0</v>
      </c>
      <c r="Y133" s="223">
        <v>0</v>
      </c>
      <c r="Z133" s="223">
        <v>0</v>
      </c>
      <c r="AA133" s="223">
        <v>0</v>
      </c>
      <c r="AB133" s="223">
        <v>0</v>
      </c>
      <c r="AC133" s="223">
        <v>0</v>
      </c>
      <c r="AD133" s="210">
        <v>415736.25999999995</v>
      </c>
      <c r="AE133" s="210">
        <v>5219.58</v>
      </c>
      <c r="AF133" s="210">
        <v>142431.75</v>
      </c>
      <c r="AG133" s="210">
        <v>0</v>
      </c>
      <c r="AH133" s="210">
        <v>49891.369999999995</v>
      </c>
      <c r="AI133" s="210">
        <v>0</v>
      </c>
      <c r="AJ133" s="210">
        <v>17227.210000000003</v>
      </c>
      <c r="AK133" s="210">
        <v>0</v>
      </c>
      <c r="AL133" s="210">
        <v>5813.9800000000005</v>
      </c>
      <c r="AM133" s="210">
        <v>5989.49</v>
      </c>
      <c r="AN133" s="210">
        <v>1520.04</v>
      </c>
      <c r="AO133" s="210">
        <v>3255.7699999999995</v>
      </c>
      <c r="AP133" s="210">
        <v>4289.6799999999985</v>
      </c>
      <c r="AQ133" s="210">
        <v>13031.079999999998</v>
      </c>
      <c r="AR133" s="210">
        <v>2468.0699999999997</v>
      </c>
      <c r="AS133" s="210">
        <v>7909.6100000000015</v>
      </c>
      <c r="AT133" s="210">
        <v>2619.75</v>
      </c>
      <c r="AU133" s="210">
        <v>4004.2299999999996</v>
      </c>
      <c r="AV133" s="210">
        <v>25639.059999999998</v>
      </c>
      <c r="AW133" s="308">
        <v>0</v>
      </c>
      <c r="AX133" s="210">
        <v>1627.56</v>
      </c>
      <c r="AY133" s="210">
        <v>0</v>
      </c>
      <c r="AZ133" s="210">
        <v>4848.46</v>
      </c>
      <c r="BA133" s="210">
        <v>730.6400000000001</v>
      </c>
      <c r="BB133" s="210">
        <v>133.32</v>
      </c>
      <c r="BC133" s="210">
        <v>196.65</v>
      </c>
      <c r="BD133" s="210">
        <v>5362.75</v>
      </c>
      <c r="BE133" s="210">
        <v>0</v>
      </c>
      <c r="BF133" s="210">
        <v>2302.63</v>
      </c>
      <c r="BG133" s="210">
        <v>7341.28</v>
      </c>
      <c r="BH133" s="210">
        <v>0</v>
      </c>
      <c r="BI133" s="210">
        <v>29263.57</v>
      </c>
      <c r="BJ133" s="210">
        <v>5755.8000000000011</v>
      </c>
      <c r="BK133" s="210">
        <v>19578.099999999999</v>
      </c>
      <c r="BL133" s="210">
        <v>15082.670000000006</v>
      </c>
      <c r="BM133" s="210">
        <v>0</v>
      </c>
      <c r="BN133" s="210">
        <v>890.88</v>
      </c>
      <c r="BO133" s="210">
        <v>0</v>
      </c>
      <c r="BP133" s="210">
        <v>0</v>
      </c>
      <c r="BQ133" s="211">
        <v>0</v>
      </c>
      <c r="BR133" s="211">
        <v>0</v>
      </c>
      <c r="BS133" s="211">
        <v>0</v>
      </c>
      <c r="BT133" s="212">
        <v>0</v>
      </c>
      <c r="BU133" s="212">
        <v>0</v>
      </c>
      <c r="BV133" s="212">
        <v>0</v>
      </c>
      <c r="BW133" s="212">
        <v>0</v>
      </c>
      <c r="BX133" s="212">
        <v>0</v>
      </c>
      <c r="BY133" s="212">
        <v>0</v>
      </c>
      <c r="BZ133" s="212">
        <v>0</v>
      </c>
      <c r="CA133" s="212">
        <v>0</v>
      </c>
      <c r="CB133" s="212">
        <v>0</v>
      </c>
      <c r="CC133" s="224">
        <v>-121027.31999999995</v>
      </c>
      <c r="CD133" s="213"/>
      <c r="CE133" s="427">
        <v>111721.21999999994</v>
      </c>
      <c r="CF133" s="427">
        <v>9306.0999999999985</v>
      </c>
      <c r="CG133" s="427">
        <v>0</v>
      </c>
      <c r="CH133" s="427">
        <v>0</v>
      </c>
      <c r="CI133" s="427">
        <v>0</v>
      </c>
      <c r="CJ133" s="427">
        <v>0</v>
      </c>
      <c r="CK133" s="427">
        <v>121027.31999999995</v>
      </c>
    </row>
    <row r="134" spans="1:94">
      <c r="A134" s="320">
        <v>862</v>
      </c>
      <c r="B134" s="320" t="s">
        <v>213</v>
      </c>
      <c r="C134" s="209">
        <v>-144983.1</v>
      </c>
      <c r="D134" s="209">
        <v>-10904</v>
      </c>
      <c r="E134" s="209">
        <v>0</v>
      </c>
      <c r="F134" s="209">
        <v>1521.61</v>
      </c>
      <c r="G134" s="209">
        <v>0</v>
      </c>
      <c r="H134" s="209">
        <v>0</v>
      </c>
      <c r="I134" s="223">
        <v>-973834.8</v>
      </c>
      <c r="J134" s="223">
        <v>0</v>
      </c>
      <c r="K134" s="223">
        <v>-32378</v>
      </c>
      <c r="L134" s="223">
        <v>0</v>
      </c>
      <c r="M134" s="223">
        <v>-38890</v>
      </c>
      <c r="N134" s="223">
        <v>-56124.639999999999</v>
      </c>
      <c r="O134" s="223">
        <v>0</v>
      </c>
      <c r="P134" s="223">
        <v>0</v>
      </c>
      <c r="Q134" s="223">
        <v>-16317.17</v>
      </c>
      <c r="R134" s="223">
        <v>-6109.0000000000036</v>
      </c>
      <c r="S134" s="223">
        <v>-500</v>
      </c>
      <c r="T134" s="223">
        <v>0</v>
      </c>
      <c r="U134" s="223">
        <v>-22094.979999999996</v>
      </c>
      <c r="V134" s="223">
        <v>-2732.32</v>
      </c>
      <c r="W134" s="223">
        <v>0</v>
      </c>
      <c r="X134" s="223">
        <v>0</v>
      </c>
      <c r="Y134" s="223">
        <v>0</v>
      </c>
      <c r="Z134" s="223">
        <v>0</v>
      </c>
      <c r="AA134" s="223">
        <v>0</v>
      </c>
      <c r="AB134" s="223">
        <v>0</v>
      </c>
      <c r="AC134" s="223">
        <v>0</v>
      </c>
      <c r="AD134" s="210">
        <v>511475.56000000006</v>
      </c>
      <c r="AE134" s="210">
        <v>1502.51</v>
      </c>
      <c r="AF134" s="210">
        <v>219413.94</v>
      </c>
      <c r="AG134" s="210">
        <v>9959.8399999999983</v>
      </c>
      <c r="AH134" s="210">
        <v>54966.25</v>
      </c>
      <c r="AI134" s="210">
        <v>0</v>
      </c>
      <c r="AJ134" s="210">
        <v>61693.82</v>
      </c>
      <c r="AK134" s="210">
        <v>3707</v>
      </c>
      <c r="AL134" s="210">
        <v>4146.5</v>
      </c>
      <c r="AM134" s="210">
        <v>509.35</v>
      </c>
      <c r="AN134" s="210">
        <v>6310.45</v>
      </c>
      <c r="AO134" s="210">
        <v>20025.25</v>
      </c>
      <c r="AP134" s="210">
        <v>2440.3200000000002</v>
      </c>
      <c r="AQ134" s="210">
        <v>27535.25</v>
      </c>
      <c r="AR134" s="210">
        <v>3048.26</v>
      </c>
      <c r="AS134" s="210">
        <v>16771.16</v>
      </c>
      <c r="AT134" s="210">
        <v>22829.25</v>
      </c>
      <c r="AU134" s="210">
        <v>1467.0699999999997</v>
      </c>
      <c r="AV134" s="210">
        <v>48562.500000000007</v>
      </c>
      <c r="AW134" s="308">
        <v>0</v>
      </c>
      <c r="AX134" s="210">
        <v>7279.3</v>
      </c>
      <c r="AY134" s="210">
        <v>0</v>
      </c>
      <c r="AZ134" s="210">
        <v>2317.42</v>
      </c>
      <c r="BA134" s="210">
        <v>7841.8600000000006</v>
      </c>
      <c r="BB134" s="210">
        <v>0</v>
      </c>
      <c r="BC134" s="210">
        <v>1436</v>
      </c>
      <c r="BD134" s="210">
        <v>2698.49</v>
      </c>
      <c r="BE134" s="210">
        <v>0</v>
      </c>
      <c r="BF134" s="210">
        <v>6948.46</v>
      </c>
      <c r="BG134" s="210">
        <v>9014.66</v>
      </c>
      <c r="BH134" s="210">
        <v>0</v>
      </c>
      <c r="BI134" s="210">
        <v>50055.29</v>
      </c>
      <c r="BJ134" s="210">
        <v>11365.990000000002</v>
      </c>
      <c r="BK134" s="210">
        <v>23890.54</v>
      </c>
      <c r="BL134" s="210">
        <v>13651.140000000001</v>
      </c>
      <c r="BM134" s="210">
        <v>0</v>
      </c>
      <c r="BN134" s="210">
        <v>0</v>
      </c>
      <c r="BO134" s="210">
        <v>0</v>
      </c>
      <c r="BP134" s="210">
        <v>0</v>
      </c>
      <c r="BQ134" s="211">
        <v>-5845</v>
      </c>
      <c r="BR134" s="211">
        <v>0</v>
      </c>
      <c r="BS134" s="211">
        <v>0</v>
      </c>
      <c r="BT134" s="212">
        <v>0</v>
      </c>
      <c r="BU134" s="212">
        <v>-1455.42</v>
      </c>
      <c r="BV134" s="212">
        <v>0</v>
      </c>
      <c r="BW134" s="212">
        <v>0</v>
      </c>
      <c r="BX134" s="212">
        <v>0</v>
      </c>
      <c r="BY134" s="212">
        <v>0</v>
      </c>
      <c r="BZ134" s="212">
        <v>0</v>
      </c>
      <c r="CA134" s="212">
        <v>4774</v>
      </c>
      <c r="CB134" s="212">
        <v>0</v>
      </c>
      <c r="CC134" s="224">
        <v>-153009.39000000031</v>
      </c>
      <c r="CD134" s="213"/>
      <c r="CE134" s="427">
        <v>143813.26999999976</v>
      </c>
      <c r="CF134" s="427">
        <v>8191.31</v>
      </c>
      <c r="CG134" s="427">
        <v>0</v>
      </c>
      <c r="CH134" s="427">
        <v>1004.8100000000002</v>
      </c>
      <c r="CI134" s="427">
        <v>0</v>
      </c>
      <c r="CJ134" s="427">
        <v>0</v>
      </c>
      <c r="CK134" s="427">
        <v>153009.38999999975</v>
      </c>
    </row>
    <row r="135" spans="1:94">
      <c r="A135" s="320">
        <v>881</v>
      </c>
      <c r="B135" s="320" t="s">
        <v>240</v>
      </c>
      <c r="C135" s="209">
        <v>-2909.32</v>
      </c>
      <c r="D135" s="209">
        <v>0</v>
      </c>
      <c r="E135" s="209">
        <v>93664.420000000013</v>
      </c>
      <c r="F135" s="209">
        <v>-14102.76</v>
      </c>
      <c r="G135" s="209">
        <v>0</v>
      </c>
      <c r="H135" s="209">
        <v>-69122.94</v>
      </c>
      <c r="I135" s="223">
        <v>-1006872.74</v>
      </c>
      <c r="J135" s="223">
        <v>0</v>
      </c>
      <c r="K135" s="223">
        <v>-90112</v>
      </c>
      <c r="L135" s="223">
        <v>0</v>
      </c>
      <c r="M135" s="223">
        <v>-25655</v>
      </c>
      <c r="N135" s="223">
        <v>-139952</v>
      </c>
      <c r="O135" s="223">
        <v>-9500</v>
      </c>
      <c r="P135" s="223">
        <v>-480</v>
      </c>
      <c r="Q135" s="223">
        <v>-72214.31</v>
      </c>
      <c r="R135" s="223">
        <v>0</v>
      </c>
      <c r="S135" s="223">
        <v>0</v>
      </c>
      <c r="T135" s="223">
        <v>0</v>
      </c>
      <c r="U135" s="223">
        <v>-8119.7799999999988</v>
      </c>
      <c r="V135" s="223">
        <v>-10833</v>
      </c>
      <c r="W135" s="223">
        <v>0</v>
      </c>
      <c r="X135" s="223">
        <v>-186689.17000000004</v>
      </c>
      <c r="Y135" s="223">
        <v>-15000</v>
      </c>
      <c r="Z135" s="223">
        <v>0</v>
      </c>
      <c r="AA135" s="223">
        <v>0</v>
      </c>
      <c r="AB135" s="223">
        <v>0</v>
      </c>
      <c r="AC135" s="223">
        <v>0</v>
      </c>
      <c r="AD135" s="210">
        <v>603775.86</v>
      </c>
      <c r="AE135" s="210">
        <v>13192.91</v>
      </c>
      <c r="AF135" s="210">
        <v>271370.27999999997</v>
      </c>
      <c r="AG135" s="210">
        <v>37881.490000000005</v>
      </c>
      <c r="AH135" s="210">
        <v>67806.78</v>
      </c>
      <c r="AI135" s="210">
        <v>0</v>
      </c>
      <c r="AJ135" s="210">
        <v>58560.640000000007</v>
      </c>
      <c r="AK135" s="210">
        <v>4150</v>
      </c>
      <c r="AL135" s="210">
        <v>4572</v>
      </c>
      <c r="AM135" s="210">
        <v>552.04999999999995</v>
      </c>
      <c r="AN135" s="210">
        <v>0</v>
      </c>
      <c r="AO135" s="210">
        <v>12301.86</v>
      </c>
      <c r="AP135" s="210">
        <v>150.89000000000001</v>
      </c>
      <c r="AQ135" s="210">
        <v>2013.74</v>
      </c>
      <c r="AR135" s="210">
        <v>2691.77</v>
      </c>
      <c r="AS135" s="210">
        <v>12172.82</v>
      </c>
      <c r="AT135" s="210">
        <v>20708.5</v>
      </c>
      <c r="AU135" s="210">
        <v>1185.4700000000003</v>
      </c>
      <c r="AV135" s="210">
        <v>42352.860000000008</v>
      </c>
      <c r="AW135" s="308">
        <v>0</v>
      </c>
      <c r="AX135" s="210">
        <v>2353</v>
      </c>
      <c r="AY135" s="210">
        <v>0</v>
      </c>
      <c r="AZ135" s="210">
        <v>11966.58</v>
      </c>
      <c r="BA135" s="210">
        <v>499</v>
      </c>
      <c r="BB135" s="210">
        <v>0</v>
      </c>
      <c r="BC135" s="210">
        <v>1391.63</v>
      </c>
      <c r="BD135" s="210">
        <v>5072.5</v>
      </c>
      <c r="BE135" s="210">
        <v>0</v>
      </c>
      <c r="BF135" s="210">
        <v>2605.86</v>
      </c>
      <c r="BG135" s="210">
        <v>9770.380000000001</v>
      </c>
      <c r="BH135" s="210">
        <v>0</v>
      </c>
      <c r="BI135" s="210">
        <v>91267.529999999984</v>
      </c>
      <c r="BJ135" s="210">
        <v>0</v>
      </c>
      <c r="BK135" s="210">
        <v>47152.76</v>
      </c>
      <c r="BL135" s="210">
        <v>18507.560000000005</v>
      </c>
      <c r="BM135" s="210">
        <v>0</v>
      </c>
      <c r="BN135" s="210">
        <v>0</v>
      </c>
      <c r="BO135" s="210">
        <v>156979.65</v>
      </c>
      <c r="BP135" s="210">
        <v>74214.709999999977</v>
      </c>
      <c r="BQ135" s="211">
        <v>-12337.630000000001</v>
      </c>
      <c r="BR135" s="211">
        <v>0</v>
      </c>
      <c r="BS135" s="211">
        <v>0</v>
      </c>
      <c r="BT135" s="212">
        <v>0</v>
      </c>
      <c r="BU135" s="212">
        <v>3176</v>
      </c>
      <c r="BV135" s="212">
        <v>0</v>
      </c>
      <c r="BW135" s="212">
        <v>0</v>
      </c>
      <c r="BX135" s="212">
        <v>0</v>
      </c>
      <c r="BY135" s="212">
        <v>0</v>
      </c>
      <c r="BZ135" s="212">
        <v>0</v>
      </c>
      <c r="CA135" s="212">
        <v>4670</v>
      </c>
      <c r="CB135" s="212">
        <v>350</v>
      </c>
      <c r="CC135" s="224">
        <v>15180.849999999991</v>
      </c>
      <c r="CD135" s="213"/>
      <c r="CE135" s="427">
        <v>-71773.599999999919</v>
      </c>
      <c r="CF135" s="427">
        <v>0</v>
      </c>
      <c r="CG135" s="427">
        <v>0</v>
      </c>
      <c r="CH135" s="427">
        <v>15068.390000000001</v>
      </c>
      <c r="CI135" s="427">
        <v>0</v>
      </c>
      <c r="CJ135" s="427">
        <v>41524.360000000073</v>
      </c>
      <c r="CK135" s="427">
        <v>-15180.849999999846</v>
      </c>
    </row>
    <row r="136" spans="1:94">
      <c r="A136" s="320">
        <v>886</v>
      </c>
      <c r="B136" s="320" t="s">
        <v>239</v>
      </c>
      <c r="C136" s="209">
        <v>-313818.96000000002</v>
      </c>
      <c r="D136" s="209">
        <v>0</v>
      </c>
      <c r="E136" s="209">
        <v>0</v>
      </c>
      <c r="F136" s="209">
        <v>-6816.57</v>
      </c>
      <c r="G136" s="209">
        <v>0</v>
      </c>
      <c r="H136" s="209">
        <v>0</v>
      </c>
      <c r="I136" s="223">
        <v>-1737517.34</v>
      </c>
      <c r="J136" s="223">
        <v>0</v>
      </c>
      <c r="K136" s="223">
        <v>-166077</v>
      </c>
      <c r="L136" s="223">
        <v>0</v>
      </c>
      <c r="M136" s="223">
        <v>-160575</v>
      </c>
      <c r="N136" s="223">
        <v>-42522</v>
      </c>
      <c r="O136" s="223">
        <v>-51600</v>
      </c>
      <c r="P136" s="223">
        <v>0</v>
      </c>
      <c r="Q136" s="223">
        <v>-18873.099999999999</v>
      </c>
      <c r="R136" s="223">
        <v>-6147.24</v>
      </c>
      <c r="S136" s="223">
        <v>0</v>
      </c>
      <c r="T136" s="223">
        <v>0</v>
      </c>
      <c r="U136" s="223">
        <v>-8325.99</v>
      </c>
      <c r="V136" s="223">
        <v>-6778.91</v>
      </c>
      <c r="W136" s="223">
        <v>0</v>
      </c>
      <c r="X136" s="223">
        <v>0</v>
      </c>
      <c r="Y136" s="223">
        <v>0</v>
      </c>
      <c r="Z136" s="223">
        <v>0</v>
      </c>
      <c r="AA136" s="223">
        <v>0</v>
      </c>
      <c r="AB136" s="223">
        <v>0</v>
      </c>
      <c r="AC136" s="223">
        <v>0</v>
      </c>
      <c r="AD136" s="210">
        <v>968425.21</v>
      </c>
      <c r="AE136" s="210">
        <v>3547.7000000000003</v>
      </c>
      <c r="AF136" s="210">
        <v>313289.21000000002</v>
      </c>
      <c r="AG136" s="210">
        <v>90249.75</v>
      </c>
      <c r="AH136" s="210">
        <v>109434.82</v>
      </c>
      <c r="AI136" s="210">
        <v>0</v>
      </c>
      <c r="AJ136" s="210">
        <v>37984.42</v>
      </c>
      <c r="AK136" s="210">
        <v>81.39</v>
      </c>
      <c r="AL136" s="210">
        <v>6132.05</v>
      </c>
      <c r="AM136" s="210">
        <v>857.05</v>
      </c>
      <c r="AN136" s="210">
        <v>0</v>
      </c>
      <c r="AO136" s="210">
        <v>42547.819999999992</v>
      </c>
      <c r="AP136" s="210">
        <v>6320.33</v>
      </c>
      <c r="AQ136" s="210">
        <v>5817.4100000000008</v>
      </c>
      <c r="AR136" s="210">
        <v>8943.3600000000024</v>
      </c>
      <c r="AS136" s="210">
        <v>34922.839999999997</v>
      </c>
      <c r="AT136" s="210">
        <v>7152.6</v>
      </c>
      <c r="AU136" s="210">
        <v>4244.79</v>
      </c>
      <c r="AV136" s="210">
        <v>60176.75</v>
      </c>
      <c r="AW136" s="308">
        <v>9720.07</v>
      </c>
      <c r="AX136" s="210">
        <v>582.91</v>
      </c>
      <c r="AY136" s="210">
        <v>0</v>
      </c>
      <c r="AZ136" s="210">
        <v>6187.7</v>
      </c>
      <c r="BA136" s="210">
        <v>7594</v>
      </c>
      <c r="BB136" s="210">
        <v>0</v>
      </c>
      <c r="BC136" s="210">
        <v>16843.989999999998</v>
      </c>
      <c r="BD136" s="210">
        <v>2950.5</v>
      </c>
      <c r="BE136" s="210">
        <v>0</v>
      </c>
      <c r="BF136" s="210">
        <v>6825.4</v>
      </c>
      <c r="BG136" s="210">
        <v>15168.380000000001</v>
      </c>
      <c r="BH136" s="210">
        <v>0</v>
      </c>
      <c r="BI136" s="210">
        <v>75135.59</v>
      </c>
      <c r="BJ136" s="210">
        <v>186261.38999999998</v>
      </c>
      <c r="BK136" s="210">
        <v>36</v>
      </c>
      <c r="BL136" s="210">
        <v>99697.800000000032</v>
      </c>
      <c r="BM136" s="210">
        <v>0</v>
      </c>
      <c r="BN136" s="210">
        <v>0</v>
      </c>
      <c r="BO136" s="210">
        <v>0</v>
      </c>
      <c r="BP136" s="210">
        <v>0</v>
      </c>
      <c r="BQ136" s="211">
        <v>-7161.25</v>
      </c>
      <c r="BR136" s="211">
        <v>0</v>
      </c>
      <c r="BS136" s="211">
        <v>0</v>
      </c>
      <c r="BT136" s="212">
        <v>0</v>
      </c>
      <c r="BU136" s="212">
        <v>-1733.8000000000002</v>
      </c>
      <c r="BV136" s="212">
        <v>0</v>
      </c>
      <c r="BW136" s="212">
        <v>0</v>
      </c>
      <c r="BX136" s="212">
        <v>0</v>
      </c>
      <c r="BY136" s="212">
        <v>0</v>
      </c>
      <c r="BZ136" s="212">
        <v>0</v>
      </c>
      <c r="CA136" s="212">
        <v>5000</v>
      </c>
      <c r="CB136" s="212">
        <v>950</v>
      </c>
      <c r="CC136" s="224">
        <v>-394865.93000000052</v>
      </c>
      <c r="CD136" s="213"/>
      <c r="CE136" s="427">
        <v>306979.8700000004</v>
      </c>
      <c r="CF136" s="427">
        <v>81825.239999999991</v>
      </c>
      <c r="CG136" s="427">
        <v>0</v>
      </c>
      <c r="CH136" s="427">
        <v>6060.82</v>
      </c>
      <c r="CI136" s="427">
        <v>0</v>
      </c>
      <c r="CJ136" s="427">
        <v>0</v>
      </c>
      <c r="CK136" s="427">
        <v>394865.9300000004</v>
      </c>
    </row>
    <row r="137" spans="1:94">
      <c r="A137" s="320">
        <v>887</v>
      </c>
      <c r="B137" s="320" t="s">
        <v>275</v>
      </c>
      <c r="C137" s="209">
        <v>-110200.82</v>
      </c>
      <c r="D137" s="209">
        <v>-19733.46</v>
      </c>
      <c r="E137" s="209">
        <v>0</v>
      </c>
      <c r="F137" s="209">
        <v>-15497.19</v>
      </c>
      <c r="G137" s="209">
        <v>0</v>
      </c>
      <c r="H137" s="209">
        <v>-66377.899999999994</v>
      </c>
      <c r="I137" s="223">
        <v>-1240372.8600000001</v>
      </c>
      <c r="J137" s="223">
        <v>0</v>
      </c>
      <c r="K137" s="223">
        <v>-216140</v>
      </c>
      <c r="L137" s="223">
        <v>0</v>
      </c>
      <c r="M137" s="223">
        <v>-63630</v>
      </c>
      <c r="N137" s="223">
        <v>-75784.600000000006</v>
      </c>
      <c r="O137" s="223">
        <v>-53039.040000000001</v>
      </c>
      <c r="P137" s="223">
        <v>-1080.4000000000001</v>
      </c>
      <c r="Q137" s="223">
        <v>-55223.399999999994</v>
      </c>
      <c r="R137" s="223">
        <v>-10539.66</v>
      </c>
      <c r="S137" s="223">
        <v>0</v>
      </c>
      <c r="T137" s="223">
        <v>0</v>
      </c>
      <c r="U137" s="223">
        <v>-8224.0400000000009</v>
      </c>
      <c r="V137" s="223">
        <v>-20802.060000000005</v>
      </c>
      <c r="W137" s="223">
        <v>0</v>
      </c>
      <c r="X137" s="223">
        <v>-101344.42</v>
      </c>
      <c r="Y137" s="223">
        <v>-6227.9900000000007</v>
      </c>
      <c r="Z137" s="223">
        <v>0</v>
      </c>
      <c r="AA137" s="223">
        <v>0</v>
      </c>
      <c r="AB137" s="223">
        <v>0</v>
      </c>
      <c r="AC137" s="223">
        <v>0</v>
      </c>
      <c r="AD137" s="210">
        <v>866124.25999999989</v>
      </c>
      <c r="AE137" s="210">
        <v>206.79</v>
      </c>
      <c r="AF137" s="210">
        <v>248748.52000000002</v>
      </c>
      <c r="AG137" s="210">
        <v>46675.359999999993</v>
      </c>
      <c r="AH137" s="210">
        <v>106484.98</v>
      </c>
      <c r="AI137" s="210">
        <v>9318.6099999999988</v>
      </c>
      <c r="AJ137" s="210">
        <v>36951.010000000009</v>
      </c>
      <c r="AK137" s="210">
        <v>5204.55</v>
      </c>
      <c r="AL137" s="210">
        <v>11448.27</v>
      </c>
      <c r="AM137" s="210">
        <v>637.45000000000005</v>
      </c>
      <c r="AN137" s="210">
        <v>0</v>
      </c>
      <c r="AO137" s="210">
        <v>26036.170000000002</v>
      </c>
      <c r="AP137" s="210">
        <v>2042.5500000000004</v>
      </c>
      <c r="AQ137" s="210">
        <v>5568.7499999999991</v>
      </c>
      <c r="AR137" s="210">
        <v>1975.75</v>
      </c>
      <c r="AS137" s="210">
        <v>15588.34</v>
      </c>
      <c r="AT137" s="210">
        <v>15593.75</v>
      </c>
      <c r="AU137" s="210">
        <v>2383.3199999999997</v>
      </c>
      <c r="AV137" s="210">
        <v>69031.790000000008</v>
      </c>
      <c r="AW137" s="308">
        <v>0</v>
      </c>
      <c r="AX137" s="210">
        <v>1426.0900000000001</v>
      </c>
      <c r="AY137" s="210">
        <v>0</v>
      </c>
      <c r="AZ137" s="210">
        <v>5370.12</v>
      </c>
      <c r="BA137" s="210">
        <v>455.58</v>
      </c>
      <c r="BB137" s="210">
        <v>14684.04</v>
      </c>
      <c r="BC137" s="210">
        <v>967.66</v>
      </c>
      <c r="BD137" s="210">
        <v>2194.5</v>
      </c>
      <c r="BE137" s="210">
        <v>0</v>
      </c>
      <c r="BF137" s="210">
        <v>5521.09</v>
      </c>
      <c r="BG137" s="210">
        <v>11281.82</v>
      </c>
      <c r="BH137" s="210">
        <v>6479.5</v>
      </c>
      <c r="BI137" s="210">
        <v>68395.50999999998</v>
      </c>
      <c r="BJ137" s="210">
        <v>7640.46</v>
      </c>
      <c r="BK137" s="210">
        <v>46490.64</v>
      </c>
      <c r="BL137" s="210">
        <v>28944.190000000002</v>
      </c>
      <c r="BM137" s="210">
        <v>0</v>
      </c>
      <c r="BN137" s="210">
        <v>0</v>
      </c>
      <c r="BO137" s="210">
        <v>62618.260000000009</v>
      </c>
      <c r="BP137" s="210">
        <v>3998.3399999999992</v>
      </c>
      <c r="BQ137" s="211">
        <v>-6328.75</v>
      </c>
      <c r="BR137" s="211">
        <v>0</v>
      </c>
      <c r="BS137" s="211">
        <v>0</v>
      </c>
      <c r="BT137" s="212">
        <v>0</v>
      </c>
      <c r="BU137" s="212">
        <v>68810</v>
      </c>
      <c r="BV137" s="212">
        <v>0</v>
      </c>
      <c r="BW137" s="212">
        <v>0</v>
      </c>
      <c r="BX137" s="212">
        <v>384.44000000000005</v>
      </c>
      <c r="BY137" s="212">
        <v>0</v>
      </c>
      <c r="BZ137" s="212">
        <v>0</v>
      </c>
      <c r="CA137" s="212">
        <v>0</v>
      </c>
      <c r="CB137" s="212">
        <v>0</v>
      </c>
      <c r="CC137" s="224">
        <v>-264864.12999999942</v>
      </c>
      <c r="CD137" s="213"/>
      <c r="CE137" s="427">
        <v>108274.62999999995</v>
      </c>
      <c r="CF137" s="427">
        <v>52708</v>
      </c>
      <c r="CG137" s="427">
        <v>0</v>
      </c>
      <c r="CH137" s="427">
        <v>-1.8189894035458565E-12</v>
      </c>
      <c r="CI137" s="427">
        <v>0</v>
      </c>
      <c r="CJ137" s="427">
        <v>103881.49999999999</v>
      </c>
      <c r="CK137" s="427">
        <v>264864.12999999995</v>
      </c>
    </row>
    <row r="138" spans="1:94">
      <c r="A138" s="320">
        <v>888</v>
      </c>
      <c r="B138" s="320" t="s">
        <v>400</v>
      </c>
      <c r="C138" s="209">
        <v>-167274.29</v>
      </c>
      <c r="D138" s="209">
        <v>-3809.93</v>
      </c>
      <c r="E138" s="209">
        <v>0</v>
      </c>
      <c r="F138" s="209">
        <v>-6137.08</v>
      </c>
      <c r="G138" s="209">
        <v>0</v>
      </c>
      <c r="H138" s="209">
        <v>0</v>
      </c>
      <c r="I138" s="223">
        <v>-1262082.3400000001</v>
      </c>
      <c r="J138" s="223">
        <v>0</v>
      </c>
      <c r="K138" s="223">
        <v>-170909</v>
      </c>
      <c r="L138" s="223">
        <v>0</v>
      </c>
      <c r="M138" s="223">
        <v>-142190</v>
      </c>
      <c r="N138" s="223">
        <v>-39374</v>
      </c>
      <c r="O138" s="223">
        <v>0</v>
      </c>
      <c r="P138" s="223">
        <v>0</v>
      </c>
      <c r="Q138" s="223">
        <v>-22434.27</v>
      </c>
      <c r="R138" s="223">
        <v>-14185.560000000001</v>
      </c>
      <c r="S138" s="223">
        <v>0</v>
      </c>
      <c r="T138" s="223">
        <v>0</v>
      </c>
      <c r="U138" s="223">
        <v>-5357.9800000000005</v>
      </c>
      <c r="V138" s="223">
        <v>-100</v>
      </c>
      <c r="W138" s="223">
        <v>0</v>
      </c>
      <c r="X138" s="223">
        <v>0</v>
      </c>
      <c r="Y138" s="223">
        <v>0</v>
      </c>
      <c r="Z138" s="223">
        <v>0</v>
      </c>
      <c r="AA138" s="223">
        <v>0</v>
      </c>
      <c r="AB138" s="223">
        <v>0</v>
      </c>
      <c r="AC138" s="223">
        <v>0</v>
      </c>
      <c r="AD138" s="210">
        <v>757717.94000000006</v>
      </c>
      <c r="AE138" s="210">
        <v>23432.079999999998</v>
      </c>
      <c r="AF138" s="210">
        <v>342024.63999999996</v>
      </c>
      <c r="AG138" s="210">
        <v>60145.530000000006</v>
      </c>
      <c r="AH138" s="210">
        <v>73251.850000000006</v>
      </c>
      <c r="AI138" s="210">
        <v>52618.510000000009</v>
      </c>
      <c r="AJ138" s="210">
        <v>10418.230000000001</v>
      </c>
      <c r="AK138" s="210">
        <v>4830.9399999999996</v>
      </c>
      <c r="AL138" s="210">
        <v>4055</v>
      </c>
      <c r="AM138" s="210">
        <v>561.20000000000005</v>
      </c>
      <c r="AN138" s="210">
        <v>0</v>
      </c>
      <c r="AO138" s="210">
        <v>18516.730000000003</v>
      </c>
      <c r="AP138" s="210">
        <v>8159.9000000000015</v>
      </c>
      <c r="AQ138" s="210">
        <v>5284.1500000000005</v>
      </c>
      <c r="AR138" s="210">
        <v>6824.0000000000018</v>
      </c>
      <c r="AS138" s="210">
        <v>40284.720000000001</v>
      </c>
      <c r="AT138" s="210">
        <v>18503.5</v>
      </c>
      <c r="AU138" s="210">
        <v>5164.1799999999994</v>
      </c>
      <c r="AV138" s="210">
        <v>76315.390000000029</v>
      </c>
      <c r="AW138" s="308">
        <v>0</v>
      </c>
      <c r="AX138" s="210">
        <v>2579</v>
      </c>
      <c r="AY138" s="210">
        <v>0</v>
      </c>
      <c r="AZ138" s="210">
        <v>693.75</v>
      </c>
      <c r="BA138" s="210">
        <v>786.25</v>
      </c>
      <c r="BB138" s="210">
        <v>439</v>
      </c>
      <c r="BC138" s="210">
        <v>9592.6600000000017</v>
      </c>
      <c r="BD138" s="210">
        <v>5104</v>
      </c>
      <c r="BE138" s="210">
        <v>0</v>
      </c>
      <c r="BF138" s="210">
        <v>4214.1900000000005</v>
      </c>
      <c r="BG138" s="210">
        <v>9932.32</v>
      </c>
      <c r="BH138" s="210">
        <v>0</v>
      </c>
      <c r="BI138" s="210">
        <v>34914.129999999983</v>
      </c>
      <c r="BJ138" s="210">
        <v>95589.52</v>
      </c>
      <c r="BK138" s="210">
        <v>43050</v>
      </c>
      <c r="BL138" s="210">
        <v>16961.8</v>
      </c>
      <c r="BM138" s="210">
        <v>0</v>
      </c>
      <c r="BN138" s="210">
        <v>0</v>
      </c>
      <c r="BO138" s="210">
        <v>0</v>
      </c>
      <c r="BP138" s="210">
        <v>0</v>
      </c>
      <c r="BQ138" s="211">
        <v>-6036.25</v>
      </c>
      <c r="BR138" s="211">
        <v>0</v>
      </c>
      <c r="BS138" s="211">
        <v>0</v>
      </c>
      <c r="BT138" s="212">
        <v>0</v>
      </c>
      <c r="BU138" s="212">
        <v>0</v>
      </c>
      <c r="BV138" s="212">
        <v>0</v>
      </c>
      <c r="BW138" s="212">
        <v>0</v>
      </c>
      <c r="BX138" s="212">
        <v>0</v>
      </c>
      <c r="BY138" s="212">
        <v>0</v>
      </c>
      <c r="BZ138" s="212">
        <v>0</v>
      </c>
      <c r="CA138" s="212">
        <v>0</v>
      </c>
      <c r="CB138" s="212">
        <v>0</v>
      </c>
      <c r="CC138" s="224">
        <v>-107925.59000000048</v>
      </c>
      <c r="CD138" s="213"/>
      <c r="CE138" s="427">
        <v>85187.330000000045</v>
      </c>
      <c r="CF138" s="427">
        <v>10564.93</v>
      </c>
      <c r="CG138" s="427">
        <v>0</v>
      </c>
      <c r="CH138" s="427">
        <v>12173.33</v>
      </c>
      <c r="CI138" s="427">
        <v>0</v>
      </c>
      <c r="CJ138" s="427">
        <v>0</v>
      </c>
      <c r="CK138" s="427">
        <v>107925.59000000004</v>
      </c>
    </row>
    <row r="139" spans="1:94">
      <c r="A139" s="320">
        <v>890</v>
      </c>
      <c r="B139" s="320" t="s">
        <v>193</v>
      </c>
      <c r="C139" s="209">
        <v>0</v>
      </c>
      <c r="D139" s="209">
        <v>-33681.599999999999</v>
      </c>
      <c r="E139" s="209">
        <v>207120.02</v>
      </c>
      <c r="F139" s="209">
        <v>-869.73</v>
      </c>
      <c r="G139" s="209">
        <v>0</v>
      </c>
      <c r="H139" s="209">
        <v>0</v>
      </c>
      <c r="I139" s="223">
        <v>-1155914.1499999999</v>
      </c>
      <c r="J139" s="223">
        <v>0</v>
      </c>
      <c r="K139" s="223">
        <v>-79760.5</v>
      </c>
      <c r="L139" s="223">
        <v>0</v>
      </c>
      <c r="M139" s="223">
        <v>-61315</v>
      </c>
      <c r="N139" s="223">
        <v>-47584</v>
      </c>
      <c r="O139" s="223">
        <v>-580</v>
      </c>
      <c r="P139" s="223">
        <v>-948</v>
      </c>
      <c r="Q139" s="223">
        <v>-31578.619999999974</v>
      </c>
      <c r="R139" s="223">
        <v>7.05</v>
      </c>
      <c r="S139" s="223">
        <v>0</v>
      </c>
      <c r="T139" s="223">
        <v>0</v>
      </c>
      <c r="U139" s="223">
        <v>-19238.60999999999</v>
      </c>
      <c r="V139" s="223">
        <v>-193.32000000000005</v>
      </c>
      <c r="W139" s="223">
        <v>0</v>
      </c>
      <c r="X139" s="223">
        <v>0</v>
      </c>
      <c r="Y139" s="223">
        <v>0</v>
      </c>
      <c r="Z139" s="223">
        <v>0</v>
      </c>
      <c r="AA139" s="223">
        <v>0</v>
      </c>
      <c r="AB139" s="223">
        <v>0</v>
      </c>
      <c r="AC139" s="223">
        <v>0</v>
      </c>
      <c r="AD139" s="210">
        <v>703486.78</v>
      </c>
      <c r="AE139" s="210">
        <v>6203.94</v>
      </c>
      <c r="AF139" s="210">
        <v>290747.03999999998</v>
      </c>
      <c r="AG139" s="210">
        <v>36543.879999999997</v>
      </c>
      <c r="AH139" s="210">
        <v>52756.470000000008</v>
      </c>
      <c r="AI139" s="210">
        <v>0</v>
      </c>
      <c r="AJ139" s="210">
        <v>58239.149999999994</v>
      </c>
      <c r="AK139" s="210">
        <v>4446.2</v>
      </c>
      <c r="AL139" s="210">
        <v>7963.3899999999994</v>
      </c>
      <c r="AM139" s="210">
        <v>622.20000000000005</v>
      </c>
      <c r="AN139" s="210">
        <v>0</v>
      </c>
      <c r="AO139" s="210">
        <v>15816.500000000004</v>
      </c>
      <c r="AP139" s="210">
        <v>0</v>
      </c>
      <c r="AQ139" s="210">
        <v>5830.7099999999991</v>
      </c>
      <c r="AR139" s="210">
        <v>3939.3900000000008</v>
      </c>
      <c r="AS139" s="210">
        <v>14449.4</v>
      </c>
      <c r="AT139" s="210">
        <v>16467</v>
      </c>
      <c r="AU139" s="210">
        <v>3949.04</v>
      </c>
      <c r="AV139" s="210">
        <v>34595.800000000003</v>
      </c>
      <c r="AW139" s="308">
        <v>9.48</v>
      </c>
      <c r="AX139" s="210">
        <v>3898</v>
      </c>
      <c r="AY139" s="210">
        <v>640</v>
      </c>
      <c r="AZ139" s="210">
        <v>48.15</v>
      </c>
      <c r="BA139" s="210">
        <v>12966.66</v>
      </c>
      <c r="BB139" s="210">
        <v>78.31</v>
      </c>
      <c r="BC139" s="210">
        <v>0</v>
      </c>
      <c r="BD139" s="210">
        <v>7242</v>
      </c>
      <c r="BE139" s="210">
        <v>0</v>
      </c>
      <c r="BF139" s="210">
        <v>9327.51</v>
      </c>
      <c r="BG139" s="210">
        <v>9708.36</v>
      </c>
      <c r="BH139" s="210">
        <v>0</v>
      </c>
      <c r="BI139" s="210">
        <v>53991.340000000004</v>
      </c>
      <c r="BJ139" s="210">
        <v>9846.32</v>
      </c>
      <c r="BK139" s="210">
        <v>32135.440000000002</v>
      </c>
      <c r="BL139" s="210">
        <v>31600.44</v>
      </c>
      <c r="BM139" s="210">
        <v>0</v>
      </c>
      <c r="BN139" s="210">
        <v>0</v>
      </c>
      <c r="BO139" s="210">
        <v>0</v>
      </c>
      <c r="BP139" s="210">
        <v>0</v>
      </c>
      <c r="BQ139" s="211">
        <v>-6266.88</v>
      </c>
      <c r="BR139" s="211">
        <v>0</v>
      </c>
      <c r="BS139" s="211">
        <v>0</v>
      </c>
      <c r="BT139" s="212">
        <v>0</v>
      </c>
      <c r="BU139" s="212">
        <v>0</v>
      </c>
      <c r="BV139" s="212">
        <v>0</v>
      </c>
      <c r="BW139" s="212">
        <v>0</v>
      </c>
      <c r="BX139" s="212">
        <v>0</v>
      </c>
      <c r="BY139" s="212">
        <v>0</v>
      </c>
      <c r="BZ139" s="212">
        <v>0</v>
      </c>
      <c r="CA139" s="212">
        <v>4987.4699999999993</v>
      </c>
      <c r="CB139" s="212">
        <v>0</v>
      </c>
      <c r="CC139" s="224">
        <v>201733.02999999968</v>
      </c>
      <c r="CD139" s="213"/>
      <c r="CE139" s="427">
        <v>-210422.90999999997</v>
      </c>
      <c r="CF139" s="427">
        <v>6540.7400000000016</v>
      </c>
      <c r="CG139" s="427">
        <v>0</v>
      </c>
      <c r="CH139" s="427">
        <v>2149.1400000000008</v>
      </c>
      <c r="CI139" s="427">
        <v>0</v>
      </c>
      <c r="CJ139" s="427">
        <v>0</v>
      </c>
      <c r="CK139" s="427">
        <v>-201733.02999999997</v>
      </c>
    </row>
    <row r="140" spans="1:94">
      <c r="A140" s="320">
        <v>891</v>
      </c>
      <c r="B140" s="320" t="s">
        <v>211</v>
      </c>
      <c r="C140" s="209">
        <v>-43472.33</v>
      </c>
      <c r="D140" s="209">
        <v>-13444.18</v>
      </c>
      <c r="E140" s="209">
        <v>0</v>
      </c>
      <c r="F140" s="209">
        <v>-2864.26</v>
      </c>
      <c r="G140" s="209">
        <v>0</v>
      </c>
      <c r="H140" s="209">
        <v>0</v>
      </c>
      <c r="I140" s="223">
        <v>-1034996.6</v>
      </c>
      <c r="J140" s="223">
        <v>0</v>
      </c>
      <c r="K140" s="223">
        <v>-106116</v>
      </c>
      <c r="L140" s="223">
        <v>0</v>
      </c>
      <c r="M140" s="223">
        <v>-51891.97</v>
      </c>
      <c r="N140" s="223">
        <v>-48948</v>
      </c>
      <c r="O140" s="223">
        <v>-9160</v>
      </c>
      <c r="P140" s="223">
        <v>-13007.44</v>
      </c>
      <c r="Q140" s="223">
        <v>-6677.93</v>
      </c>
      <c r="R140" s="223">
        <v>271.77</v>
      </c>
      <c r="S140" s="223">
        <v>0</v>
      </c>
      <c r="T140" s="223">
        <v>0</v>
      </c>
      <c r="U140" s="223">
        <v>-12604</v>
      </c>
      <c r="V140" s="223">
        <v>-5510.08</v>
      </c>
      <c r="W140" s="223">
        <v>0</v>
      </c>
      <c r="X140" s="223">
        <v>0</v>
      </c>
      <c r="Y140" s="223">
        <v>0</v>
      </c>
      <c r="Z140" s="223">
        <v>0</v>
      </c>
      <c r="AA140" s="223">
        <v>0</v>
      </c>
      <c r="AB140" s="223">
        <v>0</v>
      </c>
      <c r="AC140" s="223">
        <v>0</v>
      </c>
      <c r="AD140" s="210">
        <v>693728.44</v>
      </c>
      <c r="AE140" s="210">
        <v>11681.49</v>
      </c>
      <c r="AF140" s="210">
        <v>251986.49999999997</v>
      </c>
      <c r="AG140" s="210">
        <v>8572.91</v>
      </c>
      <c r="AH140" s="210">
        <v>83703.939999999988</v>
      </c>
      <c r="AI140" s="210">
        <v>0</v>
      </c>
      <c r="AJ140" s="210">
        <v>28777.040000000001</v>
      </c>
      <c r="AK140" s="210">
        <v>3907.6</v>
      </c>
      <c r="AL140" s="210">
        <v>4093.25</v>
      </c>
      <c r="AM140" s="210">
        <v>570.35</v>
      </c>
      <c r="AN140" s="210">
        <v>0</v>
      </c>
      <c r="AO140" s="210">
        <v>19973.82</v>
      </c>
      <c r="AP140" s="210">
        <v>5826.1</v>
      </c>
      <c r="AQ140" s="210">
        <v>24068.240000000002</v>
      </c>
      <c r="AR140" s="210">
        <v>5254.079999999999</v>
      </c>
      <c r="AS140" s="210">
        <v>15827.480000000001</v>
      </c>
      <c r="AT140" s="210">
        <v>24825.25</v>
      </c>
      <c r="AU140" s="210">
        <v>5142.05</v>
      </c>
      <c r="AV140" s="210">
        <v>54330.239999999998</v>
      </c>
      <c r="AW140" s="308">
        <v>0</v>
      </c>
      <c r="AX140" s="210">
        <v>3387</v>
      </c>
      <c r="AY140" s="210">
        <v>0</v>
      </c>
      <c r="AZ140" s="210">
        <v>138.44999999999999</v>
      </c>
      <c r="BA140" s="210">
        <v>500</v>
      </c>
      <c r="BB140" s="210">
        <v>324</v>
      </c>
      <c r="BC140" s="210">
        <v>0</v>
      </c>
      <c r="BD140" s="210">
        <v>6299.5</v>
      </c>
      <c r="BE140" s="210">
        <v>0</v>
      </c>
      <c r="BF140" s="210">
        <v>3982.22</v>
      </c>
      <c r="BG140" s="210">
        <v>10094.26</v>
      </c>
      <c r="BH140" s="210">
        <v>0</v>
      </c>
      <c r="BI140" s="210">
        <v>48572.54</v>
      </c>
      <c r="BJ140" s="210">
        <v>4091</v>
      </c>
      <c r="BK140" s="210">
        <v>21929.279999999999</v>
      </c>
      <c r="BL140" s="210">
        <v>16470.170000000002</v>
      </c>
      <c r="BM140" s="210">
        <v>0</v>
      </c>
      <c r="BN140" s="210">
        <v>0</v>
      </c>
      <c r="BO140" s="210">
        <v>0</v>
      </c>
      <c r="BP140" s="210">
        <v>0</v>
      </c>
      <c r="BQ140" s="211">
        <v>-24174.080000000002</v>
      </c>
      <c r="BR140" s="211">
        <v>0</v>
      </c>
      <c r="BS140" s="211">
        <v>0</v>
      </c>
      <c r="BT140" s="212">
        <v>0</v>
      </c>
      <c r="BU140" s="212">
        <v>3855</v>
      </c>
      <c r="BV140" s="212">
        <v>0</v>
      </c>
      <c r="BW140" s="212">
        <v>0</v>
      </c>
      <c r="BX140" s="212">
        <v>0</v>
      </c>
      <c r="BY140" s="212">
        <v>0</v>
      </c>
      <c r="BZ140" s="212">
        <v>0</v>
      </c>
      <c r="CA140" s="212">
        <v>5574</v>
      </c>
      <c r="CB140" s="212">
        <v>0</v>
      </c>
      <c r="CC140" s="224">
        <v>-5108.899999999594</v>
      </c>
      <c r="CD140" s="213"/>
      <c r="CE140" s="427">
        <v>-20187.96999999995</v>
      </c>
      <c r="CF140" s="427">
        <v>7687.5300000000007</v>
      </c>
      <c r="CG140" s="427">
        <v>0</v>
      </c>
      <c r="CH140" s="427">
        <v>17609.340000000004</v>
      </c>
      <c r="CI140" s="427">
        <v>0</v>
      </c>
      <c r="CJ140" s="427">
        <v>0</v>
      </c>
      <c r="CK140" s="427">
        <v>5108.9000000000542</v>
      </c>
    </row>
    <row r="141" spans="1:94">
      <c r="A141" s="320">
        <v>892</v>
      </c>
      <c r="B141" s="320" t="s">
        <v>218</v>
      </c>
      <c r="C141" s="209">
        <v>-107627.26</v>
      </c>
      <c r="D141" s="209">
        <v>-96841</v>
      </c>
      <c r="E141" s="209">
        <v>0</v>
      </c>
      <c r="F141" s="209">
        <v>0.13</v>
      </c>
      <c r="G141" s="209">
        <v>-15882</v>
      </c>
      <c r="H141" s="209">
        <v>0</v>
      </c>
      <c r="I141" s="223">
        <v>-2754668</v>
      </c>
      <c r="J141" s="223">
        <v>0</v>
      </c>
      <c r="K141" s="223">
        <v>-169661</v>
      </c>
      <c r="L141" s="223">
        <v>0</v>
      </c>
      <c r="M141" s="223">
        <v>-109681</v>
      </c>
      <c r="N141" s="223">
        <v>-104081.01</v>
      </c>
      <c r="O141" s="223">
        <v>-1000</v>
      </c>
      <c r="P141" s="223">
        <v>-28015.360000000004</v>
      </c>
      <c r="Q141" s="223">
        <v>-17303</v>
      </c>
      <c r="R141" s="223">
        <v>5.1099999999999994</v>
      </c>
      <c r="S141" s="223">
        <v>-7800</v>
      </c>
      <c r="T141" s="223">
        <v>0</v>
      </c>
      <c r="U141" s="223">
        <v>-58639.130000000026</v>
      </c>
      <c r="V141" s="223">
        <v>-23073.710000000003</v>
      </c>
      <c r="W141" s="223">
        <v>0</v>
      </c>
      <c r="X141" s="223">
        <v>0</v>
      </c>
      <c r="Y141" s="223">
        <v>0</v>
      </c>
      <c r="Z141" s="223">
        <v>0</v>
      </c>
      <c r="AA141" s="223">
        <v>0</v>
      </c>
      <c r="AB141" s="223">
        <v>0</v>
      </c>
      <c r="AC141" s="223">
        <v>0</v>
      </c>
      <c r="AD141" s="210">
        <v>1700336.2</v>
      </c>
      <c r="AE141" s="210">
        <v>12752.630000000001</v>
      </c>
      <c r="AF141" s="210">
        <v>440228.39999999991</v>
      </c>
      <c r="AG141" s="210">
        <v>86347.74</v>
      </c>
      <c r="AH141" s="210">
        <v>177469.71000000002</v>
      </c>
      <c r="AI141" s="210">
        <v>0</v>
      </c>
      <c r="AJ141" s="210">
        <v>47706.32</v>
      </c>
      <c r="AK141" s="210">
        <v>9366.1799999999985</v>
      </c>
      <c r="AL141" s="210">
        <v>9180.4700000000012</v>
      </c>
      <c r="AM141" s="210">
        <v>18252</v>
      </c>
      <c r="AN141" s="210">
        <v>0</v>
      </c>
      <c r="AO141" s="210">
        <v>23738.410000000003</v>
      </c>
      <c r="AP141" s="210">
        <v>8547.4599999999991</v>
      </c>
      <c r="AQ141" s="210">
        <v>65921.040000000008</v>
      </c>
      <c r="AR141" s="210">
        <v>8562.41</v>
      </c>
      <c r="AS141" s="210">
        <v>58551.47</v>
      </c>
      <c r="AT141" s="210">
        <v>24950</v>
      </c>
      <c r="AU141" s="210">
        <v>18035.97</v>
      </c>
      <c r="AV141" s="210">
        <v>121373.89000000001</v>
      </c>
      <c r="AW141" s="308">
        <v>0</v>
      </c>
      <c r="AX141" s="210">
        <v>4350</v>
      </c>
      <c r="AY141" s="210">
        <v>0</v>
      </c>
      <c r="AZ141" s="210">
        <v>3595.2799999999988</v>
      </c>
      <c r="BA141" s="210">
        <v>4423.9799999999996</v>
      </c>
      <c r="BB141" s="210">
        <v>0</v>
      </c>
      <c r="BC141" s="210">
        <v>0</v>
      </c>
      <c r="BD141" s="210">
        <v>10080</v>
      </c>
      <c r="BE141" s="210">
        <v>0</v>
      </c>
      <c r="BF141" s="210">
        <v>8248.07</v>
      </c>
      <c r="BG141" s="210">
        <v>28933.279999999999</v>
      </c>
      <c r="BH141" s="210">
        <v>0</v>
      </c>
      <c r="BI141" s="210">
        <v>112065.13000000003</v>
      </c>
      <c r="BJ141" s="210">
        <v>45736.639999999999</v>
      </c>
      <c r="BK141" s="210">
        <v>113836.74</v>
      </c>
      <c r="BL141" s="210">
        <v>19101.270000000004</v>
      </c>
      <c r="BM141" s="210">
        <v>0</v>
      </c>
      <c r="BN141" s="210">
        <v>34519.449999999997</v>
      </c>
      <c r="BO141" s="210">
        <v>0</v>
      </c>
      <c r="BP141" s="210">
        <v>0</v>
      </c>
      <c r="BQ141" s="211">
        <v>-154338.5</v>
      </c>
      <c r="BR141" s="211">
        <v>0</v>
      </c>
      <c r="BS141" s="211">
        <v>-34519.449999999997</v>
      </c>
      <c r="BT141" s="212">
        <v>0</v>
      </c>
      <c r="BU141" s="212">
        <v>168538.83000000002</v>
      </c>
      <c r="BV141" s="212">
        <v>4406.0999999999995</v>
      </c>
      <c r="BW141" s="212">
        <v>0</v>
      </c>
      <c r="BX141" s="212">
        <v>0</v>
      </c>
      <c r="BY141" s="212">
        <v>0</v>
      </c>
      <c r="BZ141" s="212">
        <v>0</v>
      </c>
      <c r="CA141" s="212">
        <v>16212.119999999999</v>
      </c>
      <c r="CB141" s="212">
        <v>4568</v>
      </c>
      <c r="CC141" s="224">
        <v>-273189.98999999883</v>
      </c>
      <c r="CD141" s="213"/>
      <c r="CE141" s="427">
        <v>167926.22000000044</v>
      </c>
      <c r="CF141" s="427">
        <v>94249</v>
      </c>
      <c r="CG141" s="427">
        <v>0</v>
      </c>
      <c r="CH141" s="427">
        <v>11014.769999999995</v>
      </c>
      <c r="CI141" s="427">
        <v>0</v>
      </c>
      <c r="CJ141" s="427">
        <v>0</v>
      </c>
      <c r="CK141" s="427">
        <v>273189.99000000046</v>
      </c>
    </row>
    <row r="142" spans="1:94">
      <c r="A142" s="320">
        <v>898</v>
      </c>
      <c r="B142" s="320" t="s">
        <v>281</v>
      </c>
      <c r="C142" s="209">
        <v>0</v>
      </c>
      <c r="D142" s="209">
        <v>-2791.12</v>
      </c>
      <c r="E142" s="209">
        <v>339709.74</v>
      </c>
      <c r="F142" s="209">
        <v>-13493.52</v>
      </c>
      <c r="G142" s="209">
        <v>0</v>
      </c>
      <c r="H142" s="209">
        <v>0</v>
      </c>
      <c r="I142" s="223">
        <v>-2150761</v>
      </c>
      <c r="J142" s="223">
        <v>0</v>
      </c>
      <c r="K142" s="223">
        <v>-151511</v>
      </c>
      <c r="L142" s="223">
        <v>0</v>
      </c>
      <c r="M142" s="223">
        <v>-52250</v>
      </c>
      <c r="N142" s="223">
        <v>-100252.93</v>
      </c>
      <c r="O142" s="223">
        <v>0</v>
      </c>
      <c r="P142" s="223">
        <v>-3010</v>
      </c>
      <c r="Q142" s="223">
        <v>-204926.17</v>
      </c>
      <c r="R142" s="223">
        <v>-356.83</v>
      </c>
      <c r="S142" s="223">
        <v>-4000</v>
      </c>
      <c r="T142" s="223">
        <v>-4000</v>
      </c>
      <c r="U142" s="223">
        <v>-65014.940000000017</v>
      </c>
      <c r="V142" s="223">
        <v>-1397.1100000000001</v>
      </c>
      <c r="W142" s="223">
        <v>0</v>
      </c>
      <c r="X142" s="223">
        <v>0</v>
      </c>
      <c r="Y142" s="223">
        <v>-194.81</v>
      </c>
      <c r="Z142" s="223">
        <v>0</v>
      </c>
      <c r="AA142" s="223">
        <v>0</v>
      </c>
      <c r="AB142" s="223">
        <v>0</v>
      </c>
      <c r="AC142" s="223">
        <v>0</v>
      </c>
      <c r="AD142" s="210">
        <v>1281472.8199999998</v>
      </c>
      <c r="AE142" s="210">
        <v>65951.73</v>
      </c>
      <c r="AF142" s="210">
        <v>445713.76</v>
      </c>
      <c r="AG142" s="210">
        <v>43842.720000000001</v>
      </c>
      <c r="AH142" s="210">
        <v>145990.35</v>
      </c>
      <c r="AI142" s="210">
        <v>0</v>
      </c>
      <c r="AJ142" s="210">
        <v>150626.02999999997</v>
      </c>
      <c r="AK142" s="210">
        <v>7795</v>
      </c>
      <c r="AL142" s="210">
        <v>6767</v>
      </c>
      <c r="AM142" s="210">
        <v>1265.75</v>
      </c>
      <c r="AN142" s="210">
        <v>16373.44</v>
      </c>
      <c r="AO142" s="210">
        <v>37802.19</v>
      </c>
      <c r="AP142" s="210">
        <v>0</v>
      </c>
      <c r="AQ142" s="210">
        <v>48005.42</v>
      </c>
      <c r="AR142" s="210">
        <v>10997.900000000001</v>
      </c>
      <c r="AS142" s="210">
        <v>36790.410000000003</v>
      </c>
      <c r="AT142" s="210">
        <v>39585</v>
      </c>
      <c r="AU142" s="210">
        <v>9011.9500000000007</v>
      </c>
      <c r="AV142" s="210">
        <v>97481.400000000009</v>
      </c>
      <c r="AW142" s="308">
        <v>0</v>
      </c>
      <c r="AX142" s="210">
        <v>0</v>
      </c>
      <c r="AY142" s="210">
        <v>0</v>
      </c>
      <c r="AZ142" s="210">
        <v>4443.1000000000004</v>
      </c>
      <c r="BA142" s="210">
        <v>9960.869999999999</v>
      </c>
      <c r="BB142" s="210">
        <v>3949.99</v>
      </c>
      <c r="BC142" s="210">
        <v>563.19000000000005</v>
      </c>
      <c r="BD142" s="210">
        <v>8943.74</v>
      </c>
      <c r="BE142" s="210">
        <v>0</v>
      </c>
      <c r="BF142" s="210">
        <v>7698.5300000000007</v>
      </c>
      <c r="BG142" s="210">
        <v>22401.7</v>
      </c>
      <c r="BH142" s="210">
        <v>5556.29</v>
      </c>
      <c r="BI142" s="210">
        <v>100533.76000000001</v>
      </c>
      <c r="BJ142" s="210">
        <v>42119.170000000013</v>
      </c>
      <c r="BK142" s="210">
        <v>43561.149999999994</v>
      </c>
      <c r="BL142" s="210">
        <v>23721.16</v>
      </c>
      <c r="BM142" s="210">
        <v>0</v>
      </c>
      <c r="BN142" s="210">
        <v>0</v>
      </c>
      <c r="BO142" s="210">
        <v>0</v>
      </c>
      <c r="BP142" s="210">
        <v>0</v>
      </c>
      <c r="BQ142" s="211">
        <v>-8725</v>
      </c>
      <c r="BR142" s="211">
        <v>0</v>
      </c>
      <c r="BS142" s="211">
        <v>0</v>
      </c>
      <c r="BT142" s="212">
        <v>0</v>
      </c>
      <c r="BU142" s="212">
        <v>10649.22</v>
      </c>
      <c r="BV142" s="212">
        <v>0</v>
      </c>
      <c r="BW142" s="212">
        <v>0</v>
      </c>
      <c r="BX142" s="212">
        <v>0</v>
      </c>
      <c r="BY142" s="212">
        <v>11227</v>
      </c>
      <c r="BZ142" s="212">
        <v>0</v>
      </c>
      <c r="CA142" s="212">
        <v>0</v>
      </c>
      <c r="CB142" s="212">
        <v>0</v>
      </c>
      <c r="CC142" s="224">
        <v>317827.0500000001</v>
      </c>
      <c r="CD142" s="213"/>
      <c r="CE142" s="427">
        <v>-319443.25999999949</v>
      </c>
      <c r="CF142" s="427">
        <v>1273.9099999999999</v>
      </c>
      <c r="CG142" s="427">
        <v>0</v>
      </c>
      <c r="CH142" s="427">
        <v>342.29999999999927</v>
      </c>
      <c r="CI142" s="427">
        <v>0</v>
      </c>
      <c r="CJ142" s="427">
        <v>0</v>
      </c>
      <c r="CK142" s="427">
        <v>-317827.04999999952</v>
      </c>
    </row>
    <row r="143" spans="1:94" ht="15">
      <c r="A143" s="324">
        <v>900</v>
      </c>
      <c r="B143" s="324" t="s">
        <v>253</v>
      </c>
      <c r="C143" s="209">
        <v>-208581.73</v>
      </c>
      <c r="D143" s="209">
        <v>-6690.55</v>
      </c>
      <c r="E143" s="209">
        <v>0</v>
      </c>
      <c r="F143" s="209">
        <v>-11200</v>
      </c>
      <c r="G143" s="209">
        <v>0</v>
      </c>
      <c r="H143" s="209">
        <v>0</v>
      </c>
      <c r="I143" s="223">
        <v>-2196578</v>
      </c>
      <c r="J143" s="223">
        <v>0</v>
      </c>
      <c r="K143" s="223">
        <v>-282272</v>
      </c>
      <c r="L143" s="223">
        <v>0</v>
      </c>
      <c r="M143" s="223">
        <v>-234982.19</v>
      </c>
      <c r="N143" s="223">
        <v>-41684</v>
      </c>
      <c r="O143" s="223">
        <v>-925</v>
      </c>
      <c r="P143" s="223">
        <v>0</v>
      </c>
      <c r="Q143" s="223">
        <v>-14962.53</v>
      </c>
      <c r="R143" s="223">
        <v>1761.2699999999995</v>
      </c>
      <c r="S143" s="223">
        <v>0</v>
      </c>
      <c r="T143" s="223">
        <v>0</v>
      </c>
      <c r="U143" s="223">
        <v>-7793.3999999999978</v>
      </c>
      <c r="V143" s="223">
        <v>-29141.84</v>
      </c>
      <c r="W143" s="223">
        <v>0</v>
      </c>
      <c r="X143" s="223">
        <v>0</v>
      </c>
      <c r="Y143" s="223">
        <v>0</v>
      </c>
      <c r="Z143" s="223">
        <v>0</v>
      </c>
      <c r="AA143" s="223">
        <v>0</v>
      </c>
      <c r="AB143" s="223">
        <v>0</v>
      </c>
      <c r="AC143" s="223">
        <v>0</v>
      </c>
      <c r="AD143" s="210">
        <v>1159312.79</v>
      </c>
      <c r="AE143" s="210">
        <v>23707.53</v>
      </c>
      <c r="AF143" s="210">
        <v>778904.44000000006</v>
      </c>
      <c r="AG143" s="210">
        <v>46782.2</v>
      </c>
      <c r="AH143" s="210">
        <v>123909.78999999998</v>
      </c>
      <c r="AI143" s="210">
        <v>0</v>
      </c>
      <c r="AJ143" s="210">
        <v>51717.340000000004</v>
      </c>
      <c r="AK143" s="210">
        <v>0</v>
      </c>
      <c r="AL143" s="210">
        <v>2708</v>
      </c>
      <c r="AM143" s="210">
        <v>1076.6500000000001</v>
      </c>
      <c r="AN143" s="210">
        <v>0</v>
      </c>
      <c r="AO143" s="210">
        <v>38354.12000000001</v>
      </c>
      <c r="AP143" s="210">
        <v>787</v>
      </c>
      <c r="AQ143" s="210">
        <v>46849.68</v>
      </c>
      <c r="AR143" s="210">
        <v>10132.68</v>
      </c>
      <c r="AS143" s="210">
        <v>49154.080000000002</v>
      </c>
      <c r="AT143" s="210">
        <v>13431.6</v>
      </c>
      <c r="AU143" s="210">
        <v>4954.6000000000013</v>
      </c>
      <c r="AV143" s="210">
        <v>64919.869999999995</v>
      </c>
      <c r="AW143" s="308">
        <v>54.99</v>
      </c>
      <c r="AX143" s="210">
        <v>10590.369999999997</v>
      </c>
      <c r="AY143" s="210">
        <v>0</v>
      </c>
      <c r="AZ143" s="210">
        <v>4351.97</v>
      </c>
      <c r="BA143" s="210">
        <v>0</v>
      </c>
      <c r="BB143" s="210">
        <v>9070</v>
      </c>
      <c r="BC143" s="210">
        <v>5000</v>
      </c>
      <c r="BD143" s="210">
        <v>3706.5</v>
      </c>
      <c r="BE143" s="210">
        <v>0</v>
      </c>
      <c r="BF143" s="210">
        <v>25296.329999999998</v>
      </c>
      <c r="BG143" s="210">
        <v>19054.940000000002</v>
      </c>
      <c r="BH143" s="210">
        <v>0</v>
      </c>
      <c r="BI143" s="210">
        <v>94573.32</v>
      </c>
      <c r="BJ143" s="210">
        <v>140178.12999999998</v>
      </c>
      <c r="BK143" s="210">
        <v>0</v>
      </c>
      <c r="BL143" s="210">
        <v>136529.60999999999</v>
      </c>
      <c r="BM143" s="210">
        <v>0</v>
      </c>
      <c r="BN143" s="210">
        <v>0</v>
      </c>
      <c r="BO143" s="210">
        <v>0</v>
      </c>
      <c r="BP143" s="210">
        <v>0</v>
      </c>
      <c r="BQ143" s="211">
        <v>-8027.5</v>
      </c>
      <c r="BR143" s="211">
        <v>0</v>
      </c>
      <c r="BS143" s="211">
        <v>0</v>
      </c>
      <c r="BT143" s="212">
        <v>0</v>
      </c>
      <c r="BU143" s="212">
        <v>14712.39</v>
      </c>
      <c r="BV143" s="212">
        <v>0</v>
      </c>
      <c r="BW143" s="212">
        <v>0</v>
      </c>
      <c r="BX143" s="212">
        <v>0</v>
      </c>
      <c r="BY143" s="212">
        <v>0</v>
      </c>
      <c r="BZ143" s="212">
        <v>0</v>
      </c>
      <c r="CA143" s="212">
        <v>0</v>
      </c>
      <c r="CB143" s="212">
        <v>0</v>
      </c>
      <c r="CC143" s="224">
        <v>-161256.54999999853</v>
      </c>
      <c r="CD143" s="213"/>
      <c r="CE143" s="427">
        <v>151187.88999999966</v>
      </c>
      <c r="CF143" s="427">
        <v>10553.550000000003</v>
      </c>
      <c r="CG143" s="427">
        <v>0</v>
      </c>
      <c r="CH143" s="427">
        <v>-484.88999999999942</v>
      </c>
      <c r="CI143" s="427">
        <v>0</v>
      </c>
      <c r="CJ143" s="427">
        <v>0</v>
      </c>
      <c r="CK143" s="427">
        <v>161256.54999999964</v>
      </c>
    </row>
    <row r="144" spans="1:94">
      <c r="A144" s="320">
        <v>906</v>
      </c>
      <c r="B144" s="320" t="s">
        <v>401</v>
      </c>
      <c r="C144" s="209">
        <v>-101994.62</v>
      </c>
      <c r="D144" s="209">
        <v>-11330.74</v>
      </c>
      <c r="E144" s="209">
        <v>0</v>
      </c>
      <c r="F144" s="209">
        <v>-3042.05</v>
      </c>
      <c r="G144" s="209">
        <v>0</v>
      </c>
      <c r="H144" s="209">
        <v>0</v>
      </c>
      <c r="I144" s="223">
        <v>-1159275.97</v>
      </c>
      <c r="J144" s="223">
        <v>0</v>
      </c>
      <c r="K144" s="223">
        <v>-112808</v>
      </c>
      <c r="L144" s="223">
        <v>0</v>
      </c>
      <c r="M144" s="223">
        <v>-69275</v>
      </c>
      <c r="N144" s="223">
        <v>-42552</v>
      </c>
      <c r="O144" s="223">
        <v>0</v>
      </c>
      <c r="P144" s="223">
        <v>0</v>
      </c>
      <c r="Q144" s="223">
        <v>-6351.74</v>
      </c>
      <c r="R144" s="223">
        <v>326.15000000000003</v>
      </c>
      <c r="S144" s="223">
        <v>0</v>
      </c>
      <c r="T144" s="223">
        <v>0</v>
      </c>
      <c r="U144" s="223">
        <v>-12307.270000000004</v>
      </c>
      <c r="V144" s="223">
        <v>-6005.67</v>
      </c>
      <c r="W144" s="223">
        <v>0</v>
      </c>
      <c r="X144" s="223">
        <v>0</v>
      </c>
      <c r="Y144" s="223">
        <v>0</v>
      </c>
      <c r="Z144" s="223">
        <v>0</v>
      </c>
      <c r="AA144" s="223">
        <v>0</v>
      </c>
      <c r="AB144" s="223">
        <v>0</v>
      </c>
      <c r="AC144" s="223">
        <v>0</v>
      </c>
      <c r="AD144" s="210">
        <v>719155.59000000008</v>
      </c>
      <c r="AE144" s="210">
        <v>18386.8</v>
      </c>
      <c r="AF144" s="210">
        <v>264008.38</v>
      </c>
      <c r="AG144" s="210">
        <v>50524.800000000003</v>
      </c>
      <c r="AH144" s="210">
        <v>63733.700000000004</v>
      </c>
      <c r="AI144" s="210">
        <v>0</v>
      </c>
      <c r="AJ144" s="210">
        <v>3556.1599999999994</v>
      </c>
      <c r="AK144" s="210">
        <v>3999.1</v>
      </c>
      <c r="AL144" s="210">
        <v>14108.29</v>
      </c>
      <c r="AM144" s="210">
        <v>603.9</v>
      </c>
      <c r="AN144" s="210">
        <v>6675</v>
      </c>
      <c r="AO144" s="210">
        <v>7304.5800000000008</v>
      </c>
      <c r="AP144" s="210">
        <v>3705.3</v>
      </c>
      <c r="AQ144" s="210">
        <v>3087.6400000000008</v>
      </c>
      <c r="AR144" s="210">
        <v>4126.0700000000006</v>
      </c>
      <c r="AS144" s="210">
        <v>11199.36</v>
      </c>
      <c r="AT144" s="210">
        <v>17340.25</v>
      </c>
      <c r="AU144" s="210">
        <v>2207.3499999999995</v>
      </c>
      <c r="AV144" s="210">
        <v>100011.04999999997</v>
      </c>
      <c r="AW144" s="308">
        <v>0</v>
      </c>
      <c r="AX144" s="210">
        <v>5060.2</v>
      </c>
      <c r="AY144" s="210">
        <v>0</v>
      </c>
      <c r="AZ144" s="210">
        <v>1299.71</v>
      </c>
      <c r="BA144" s="210">
        <v>2782.26</v>
      </c>
      <c r="BB144" s="210">
        <v>3846.67</v>
      </c>
      <c r="BC144" s="210">
        <v>6.64</v>
      </c>
      <c r="BD144" s="210">
        <v>6932.92</v>
      </c>
      <c r="BE144" s="210">
        <v>0</v>
      </c>
      <c r="BF144" s="210">
        <v>5262.1799999999994</v>
      </c>
      <c r="BG144" s="210">
        <v>11488.77</v>
      </c>
      <c r="BH144" s="210">
        <v>0</v>
      </c>
      <c r="BI144" s="210">
        <v>52045.57</v>
      </c>
      <c r="BJ144" s="210">
        <v>4469</v>
      </c>
      <c r="BK144" s="210">
        <v>9207.2900000000009</v>
      </c>
      <c r="BL144" s="210">
        <v>13999.089999999998</v>
      </c>
      <c r="BM144" s="210">
        <v>0</v>
      </c>
      <c r="BN144" s="210">
        <v>0</v>
      </c>
      <c r="BO144" s="210">
        <v>0</v>
      </c>
      <c r="BP144" s="210">
        <v>0</v>
      </c>
      <c r="BQ144" s="211">
        <v>-6221.88</v>
      </c>
      <c r="BR144" s="211">
        <v>0</v>
      </c>
      <c r="BS144" s="211">
        <v>0</v>
      </c>
      <c r="BT144" s="212">
        <v>0</v>
      </c>
      <c r="BU144" s="212">
        <v>6221</v>
      </c>
      <c r="BV144" s="212">
        <v>0</v>
      </c>
      <c r="BW144" s="212">
        <v>0</v>
      </c>
      <c r="BX144" s="212">
        <v>0</v>
      </c>
      <c r="BY144" s="212">
        <v>0</v>
      </c>
      <c r="BZ144" s="212">
        <v>0</v>
      </c>
      <c r="CA144" s="212">
        <v>3042</v>
      </c>
      <c r="CB144" s="212">
        <v>0</v>
      </c>
      <c r="CC144" s="224">
        <v>-111442.16999999998</v>
      </c>
      <c r="CD144" s="213"/>
      <c r="CE144" s="427">
        <v>98604.479999999894</v>
      </c>
      <c r="CF144" s="427">
        <v>12836.759999999998</v>
      </c>
      <c r="CG144" s="427">
        <v>0</v>
      </c>
      <c r="CH144" s="427">
        <v>0.93000000000029104</v>
      </c>
      <c r="CI144" s="427">
        <v>0</v>
      </c>
      <c r="CJ144" s="427">
        <v>0</v>
      </c>
      <c r="CK144" s="427">
        <v>111442.1699999999</v>
      </c>
    </row>
    <row r="145" spans="1:89">
      <c r="A145" s="320">
        <v>907</v>
      </c>
      <c r="B145" s="320" t="s">
        <v>731</v>
      </c>
      <c r="C145" s="209">
        <v>41995.97</v>
      </c>
      <c r="D145" s="209">
        <v>-4525.3100000000004</v>
      </c>
      <c r="E145" s="209">
        <v>0</v>
      </c>
      <c r="F145" s="209">
        <v>0</v>
      </c>
      <c r="G145" s="209">
        <v>0</v>
      </c>
      <c r="H145" s="209">
        <v>0</v>
      </c>
      <c r="I145" s="223">
        <v>-1236182.3899999999</v>
      </c>
      <c r="J145" s="223">
        <v>0</v>
      </c>
      <c r="K145" s="223">
        <v>-95435</v>
      </c>
      <c r="L145" s="223">
        <v>0</v>
      </c>
      <c r="M145" s="223">
        <v>-54090</v>
      </c>
      <c r="N145" s="223">
        <v>-16811</v>
      </c>
      <c r="O145" s="223">
        <v>-7000</v>
      </c>
      <c r="P145" s="223">
        <v>-13679.54</v>
      </c>
      <c r="Q145" s="223">
        <v>-3199.13</v>
      </c>
      <c r="R145" s="223">
        <v>46.45</v>
      </c>
      <c r="S145" s="223">
        <v>0</v>
      </c>
      <c r="T145" s="223">
        <v>0</v>
      </c>
      <c r="U145" s="223">
        <v>-31701.969999999998</v>
      </c>
      <c r="V145" s="223">
        <v>-1985.8300000000002</v>
      </c>
      <c r="W145" s="223">
        <v>0</v>
      </c>
      <c r="X145" s="223">
        <v>0</v>
      </c>
      <c r="Y145" s="223">
        <v>0</v>
      </c>
      <c r="Z145" s="223">
        <v>0</v>
      </c>
      <c r="AA145" s="223">
        <v>0</v>
      </c>
      <c r="AB145" s="223">
        <v>0</v>
      </c>
      <c r="AC145" s="223">
        <v>0</v>
      </c>
      <c r="AD145" s="210">
        <v>741844.62000000011</v>
      </c>
      <c r="AE145" s="210">
        <v>11556.02</v>
      </c>
      <c r="AF145" s="210">
        <v>301389.11</v>
      </c>
      <c r="AG145" s="210">
        <v>61748.53</v>
      </c>
      <c r="AH145" s="210">
        <v>98370.01</v>
      </c>
      <c r="AI145" s="210">
        <v>0</v>
      </c>
      <c r="AJ145" s="210">
        <v>28734.78</v>
      </c>
      <c r="AK145" s="210">
        <v>383.89</v>
      </c>
      <c r="AL145" s="210">
        <v>6039.25</v>
      </c>
      <c r="AM145" s="210">
        <v>1991.1100000000001</v>
      </c>
      <c r="AN145" s="210">
        <v>0</v>
      </c>
      <c r="AO145" s="210">
        <v>6414.87</v>
      </c>
      <c r="AP145" s="210">
        <v>10882.86</v>
      </c>
      <c r="AQ145" s="210">
        <v>3778.4100000000003</v>
      </c>
      <c r="AR145" s="210">
        <v>4552.93</v>
      </c>
      <c r="AS145" s="210">
        <v>13733.400000000001</v>
      </c>
      <c r="AT145" s="210">
        <v>3468.05</v>
      </c>
      <c r="AU145" s="210">
        <v>5009.54</v>
      </c>
      <c r="AV145" s="210">
        <v>49448.740000000013</v>
      </c>
      <c r="AW145" s="308">
        <v>0</v>
      </c>
      <c r="AX145" s="210">
        <v>3710.5</v>
      </c>
      <c r="AY145" s="210">
        <v>0</v>
      </c>
      <c r="AZ145" s="210">
        <v>2880.6600000000003</v>
      </c>
      <c r="BA145" s="210">
        <v>6474.72</v>
      </c>
      <c r="BB145" s="210">
        <v>3644.86</v>
      </c>
      <c r="BC145" s="210">
        <v>90</v>
      </c>
      <c r="BD145" s="210">
        <v>4574.5</v>
      </c>
      <c r="BE145" s="210">
        <v>0</v>
      </c>
      <c r="BF145" s="210">
        <v>5397.37</v>
      </c>
      <c r="BG145" s="210">
        <v>11088.47</v>
      </c>
      <c r="BH145" s="210">
        <v>0</v>
      </c>
      <c r="BI145" s="210">
        <v>17828.68</v>
      </c>
      <c r="BJ145" s="210">
        <v>13932</v>
      </c>
      <c r="BK145" s="210">
        <v>25266.33</v>
      </c>
      <c r="BL145" s="210">
        <v>36823.180000000008</v>
      </c>
      <c r="BM145" s="210">
        <v>0</v>
      </c>
      <c r="BN145" s="210">
        <v>9762.5</v>
      </c>
      <c r="BO145" s="210">
        <v>0</v>
      </c>
      <c r="BP145" s="210">
        <v>0</v>
      </c>
      <c r="BQ145" s="211">
        <v>0</v>
      </c>
      <c r="BR145" s="211">
        <v>0</v>
      </c>
      <c r="BS145" s="211">
        <v>-9762.5</v>
      </c>
      <c r="BT145" s="212">
        <v>0</v>
      </c>
      <c r="BU145" s="212">
        <v>9762.5</v>
      </c>
      <c r="BV145" s="212">
        <v>0</v>
      </c>
      <c r="BW145" s="212">
        <v>0</v>
      </c>
      <c r="BX145" s="212">
        <v>0</v>
      </c>
      <c r="BY145" s="212">
        <v>0</v>
      </c>
      <c r="BZ145" s="212">
        <v>0</v>
      </c>
      <c r="CA145" s="212">
        <v>0</v>
      </c>
      <c r="CB145" s="212">
        <v>0</v>
      </c>
      <c r="CC145" s="224">
        <v>68252.14000000013</v>
      </c>
      <c r="CD145" s="213"/>
      <c r="CE145" s="427">
        <v>-68252.140000000218</v>
      </c>
      <c r="CF145" s="427">
        <v>0</v>
      </c>
      <c r="CG145" s="427">
        <v>0</v>
      </c>
      <c r="CH145" s="427">
        <v>0</v>
      </c>
      <c r="CI145" s="427">
        <v>0</v>
      </c>
      <c r="CJ145" s="427">
        <v>0</v>
      </c>
      <c r="CK145" s="427">
        <v>-68252.140000000218</v>
      </c>
    </row>
    <row r="146" spans="1:89">
      <c r="A146" s="320">
        <v>924</v>
      </c>
      <c r="B146" s="320" t="s">
        <v>219</v>
      </c>
      <c r="C146" s="209">
        <v>-119910.32</v>
      </c>
      <c r="D146" s="209">
        <v>0</v>
      </c>
      <c r="E146" s="209">
        <v>0</v>
      </c>
      <c r="F146" s="209">
        <v>-1503.22</v>
      </c>
      <c r="G146" s="209">
        <v>0</v>
      </c>
      <c r="H146" s="209">
        <v>0</v>
      </c>
      <c r="I146" s="223">
        <v>-1298490.6400000001</v>
      </c>
      <c r="J146" s="223">
        <v>0</v>
      </c>
      <c r="K146" s="223">
        <v>-223556</v>
      </c>
      <c r="L146" s="223">
        <v>0</v>
      </c>
      <c r="M146" s="223">
        <v>-105965</v>
      </c>
      <c r="N146" s="223">
        <v>-52604</v>
      </c>
      <c r="O146" s="223">
        <v>-54140</v>
      </c>
      <c r="P146" s="223">
        <v>-220</v>
      </c>
      <c r="Q146" s="223">
        <v>-34297.859999999986</v>
      </c>
      <c r="R146" s="223">
        <v>-2292.5699999999993</v>
      </c>
      <c r="S146" s="223">
        <v>0</v>
      </c>
      <c r="T146" s="223">
        <v>0</v>
      </c>
      <c r="U146" s="223">
        <v>-20209.309999999994</v>
      </c>
      <c r="V146" s="223">
        <v>-8811.82</v>
      </c>
      <c r="W146" s="223">
        <v>0</v>
      </c>
      <c r="X146" s="223">
        <v>-95540.849999999977</v>
      </c>
      <c r="Y146" s="223">
        <v>-2334.7200000000003</v>
      </c>
      <c r="Z146" s="223">
        <v>0</v>
      </c>
      <c r="AA146" s="223">
        <v>0</v>
      </c>
      <c r="AB146" s="223">
        <v>0</v>
      </c>
      <c r="AC146" s="223">
        <v>0</v>
      </c>
      <c r="AD146" s="210">
        <v>742144.98</v>
      </c>
      <c r="AE146" s="210">
        <v>0</v>
      </c>
      <c r="AF146" s="210">
        <v>474010.37000000011</v>
      </c>
      <c r="AG146" s="210">
        <v>43368.289999999994</v>
      </c>
      <c r="AH146" s="210">
        <v>86112.81</v>
      </c>
      <c r="AI146" s="210">
        <v>0</v>
      </c>
      <c r="AJ146" s="210">
        <v>95826.89</v>
      </c>
      <c r="AK146" s="210">
        <v>5495.7</v>
      </c>
      <c r="AL146" s="210">
        <v>6207.5</v>
      </c>
      <c r="AM146" s="210">
        <v>646.6</v>
      </c>
      <c r="AN146" s="210">
        <v>0</v>
      </c>
      <c r="AO146" s="210">
        <v>17874.969999999998</v>
      </c>
      <c r="AP146" s="210">
        <v>3912.329999999999</v>
      </c>
      <c r="AQ146" s="210">
        <v>29456.499999999993</v>
      </c>
      <c r="AR146" s="210">
        <v>5642.77</v>
      </c>
      <c r="AS146" s="210">
        <v>20455.230000000003</v>
      </c>
      <c r="AT146" s="210">
        <v>54439</v>
      </c>
      <c r="AU146" s="210">
        <v>2976.4299999999994</v>
      </c>
      <c r="AV146" s="210">
        <v>49431.46</v>
      </c>
      <c r="AW146" s="308">
        <v>0</v>
      </c>
      <c r="AX146" s="210">
        <v>2195</v>
      </c>
      <c r="AY146" s="210">
        <v>0</v>
      </c>
      <c r="AZ146" s="210">
        <v>7744.11</v>
      </c>
      <c r="BA146" s="210">
        <v>6420.7300000000005</v>
      </c>
      <c r="BB146" s="210">
        <v>374</v>
      </c>
      <c r="BC146" s="210">
        <v>0</v>
      </c>
      <c r="BD146" s="210">
        <v>11665.53</v>
      </c>
      <c r="BE146" s="210">
        <v>0</v>
      </c>
      <c r="BF146" s="210">
        <v>2224.33</v>
      </c>
      <c r="BG146" s="210">
        <v>13045.22</v>
      </c>
      <c r="BH146" s="210">
        <v>0</v>
      </c>
      <c r="BI146" s="210">
        <v>73706.080000000002</v>
      </c>
      <c r="BJ146" s="210">
        <v>2518</v>
      </c>
      <c r="BK146" s="210">
        <v>45953</v>
      </c>
      <c r="BL146" s="210">
        <v>13678.840000000006</v>
      </c>
      <c r="BM146" s="210">
        <v>0</v>
      </c>
      <c r="BN146" s="210">
        <v>1278</v>
      </c>
      <c r="BO146" s="210">
        <v>50695.370000000017</v>
      </c>
      <c r="BP146" s="210">
        <v>11329.23</v>
      </c>
      <c r="BQ146" s="211">
        <v>-6711.25</v>
      </c>
      <c r="BR146" s="211">
        <v>-11000</v>
      </c>
      <c r="BS146" s="211">
        <v>-1278</v>
      </c>
      <c r="BT146" s="212">
        <v>0</v>
      </c>
      <c r="BU146" s="212">
        <v>4613</v>
      </c>
      <c r="BV146" s="212">
        <v>11268.75</v>
      </c>
      <c r="BW146" s="212">
        <v>0</v>
      </c>
      <c r="BX146" s="212">
        <v>0</v>
      </c>
      <c r="BY146" s="212">
        <v>4879</v>
      </c>
      <c r="BZ146" s="212">
        <v>0</v>
      </c>
      <c r="CA146" s="212">
        <v>0</v>
      </c>
      <c r="CB146" s="212">
        <v>0</v>
      </c>
      <c r="CC146" s="224">
        <v>-137275.53999999983</v>
      </c>
      <c r="CD146" s="213"/>
      <c r="CE146" s="427">
        <v>140822.54000000021</v>
      </c>
      <c r="CF146" s="427">
        <v>-3547</v>
      </c>
      <c r="CG146" s="427">
        <v>0</v>
      </c>
      <c r="CH146" s="427">
        <v>-1.1368683772161603E-12</v>
      </c>
      <c r="CI146" s="427">
        <v>0</v>
      </c>
      <c r="CJ146" s="427">
        <v>0</v>
      </c>
      <c r="CK146" s="427">
        <v>137275.54000000021</v>
      </c>
    </row>
    <row r="147" spans="1:89">
      <c r="A147" s="320">
        <v>925</v>
      </c>
      <c r="B147" s="320" t="s">
        <v>199</v>
      </c>
      <c r="C147" s="209">
        <v>-131799.76</v>
      </c>
      <c r="D147" s="209">
        <v>0</v>
      </c>
      <c r="E147" s="209">
        <v>0</v>
      </c>
      <c r="F147" s="209">
        <v>0</v>
      </c>
      <c r="G147" s="209">
        <v>0</v>
      </c>
      <c r="H147" s="209">
        <v>0</v>
      </c>
      <c r="I147" s="223">
        <v>-1282872</v>
      </c>
      <c r="J147" s="223">
        <v>0</v>
      </c>
      <c r="K147" s="223">
        <v>-109275</v>
      </c>
      <c r="L147" s="223">
        <v>0</v>
      </c>
      <c r="M147" s="223">
        <v>-24320</v>
      </c>
      <c r="N147" s="223">
        <v>-123031</v>
      </c>
      <c r="O147" s="223">
        <v>0</v>
      </c>
      <c r="P147" s="223">
        <v>-2348.98</v>
      </c>
      <c r="Q147" s="223">
        <v>-92299.85</v>
      </c>
      <c r="R147" s="223">
        <v>0</v>
      </c>
      <c r="S147" s="223">
        <v>0</v>
      </c>
      <c r="T147" s="223">
        <v>0</v>
      </c>
      <c r="U147" s="223">
        <v>0</v>
      </c>
      <c r="V147" s="223">
        <v>-3403.5099999999998</v>
      </c>
      <c r="W147" s="223">
        <v>0</v>
      </c>
      <c r="X147" s="223">
        <v>0</v>
      </c>
      <c r="Y147" s="223">
        <v>0</v>
      </c>
      <c r="Z147" s="223">
        <v>0</v>
      </c>
      <c r="AA147" s="223">
        <v>0</v>
      </c>
      <c r="AB147" s="223">
        <v>0</v>
      </c>
      <c r="AC147" s="223">
        <v>0</v>
      </c>
      <c r="AD147" s="210">
        <v>829550.46000000008</v>
      </c>
      <c r="AE147" s="210">
        <v>6030.22</v>
      </c>
      <c r="AF147" s="210">
        <v>305668.12</v>
      </c>
      <c r="AG147" s="210">
        <v>22080.589999999997</v>
      </c>
      <c r="AH147" s="210">
        <v>63178.83</v>
      </c>
      <c r="AI147" s="210">
        <v>0</v>
      </c>
      <c r="AJ147" s="210">
        <v>79306.779999999984</v>
      </c>
      <c r="AK147" s="210">
        <v>4798.47</v>
      </c>
      <c r="AL147" s="210">
        <v>11158.65</v>
      </c>
      <c r="AM147" s="210">
        <v>768.6</v>
      </c>
      <c r="AN147" s="210">
        <v>0</v>
      </c>
      <c r="AO147" s="210">
        <v>16215.3</v>
      </c>
      <c r="AP147" s="210">
        <v>0</v>
      </c>
      <c r="AQ147" s="210">
        <v>26736.479999999996</v>
      </c>
      <c r="AR147" s="210">
        <v>4816.5899999999992</v>
      </c>
      <c r="AS147" s="210">
        <v>8424.0499999999993</v>
      </c>
      <c r="AT147" s="210">
        <v>0</v>
      </c>
      <c r="AU147" s="210">
        <v>3553.1299999999992</v>
      </c>
      <c r="AV147" s="210">
        <v>20914.94000000001</v>
      </c>
      <c r="AW147" s="308">
        <v>0</v>
      </c>
      <c r="AX147" s="210">
        <v>2492.1400000000003</v>
      </c>
      <c r="AY147" s="210">
        <v>0</v>
      </c>
      <c r="AZ147" s="210">
        <v>5854.8</v>
      </c>
      <c r="BA147" s="210">
        <v>7460.1100000000006</v>
      </c>
      <c r="BB147" s="210">
        <v>773</v>
      </c>
      <c r="BC147" s="210">
        <v>17650</v>
      </c>
      <c r="BD147" s="210">
        <v>4953.5599999999995</v>
      </c>
      <c r="BE147" s="210">
        <v>0</v>
      </c>
      <c r="BF147" s="210">
        <v>5660.99</v>
      </c>
      <c r="BG147" s="210">
        <v>13602.960000000001</v>
      </c>
      <c r="BH147" s="210">
        <v>0</v>
      </c>
      <c r="BI147" s="210">
        <v>113886.56</v>
      </c>
      <c r="BJ147" s="210">
        <v>0</v>
      </c>
      <c r="BK147" s="210">
        <v>4628</v>
      </c>
      <c r="BL147" s="210">
        <v>19249.230000000003</v>
      </c>
      <c r="BM147" s="210">
        <v>0</v>
      </c>
      <c r="BN147" s="210">
        <v>0</v>
      </c>
      <c r="BO147" s="210">
        <v>0</v>
      </c>
      <c r="BP147" s="210">
        <v>0</v>
      </c>
      <c r="BQ147" s="211">
        <v>-6981.25</v>
      </c>
      <c r="BR147" s="211">
        <v>0</v>
      </c>
      <c r="BS147" s="211">
        <v>0</v>
      </c>
      <c r="BT147" s="212">
        <v>0</v>
      </c>
      <c r="BU147" s="212">
        <v>3500</v>
      </c>
      <c r="BV147" s="212">
        <v>0</v>
      </c>
      <c r="BW147" s="212">
        <v>0</v>
      </c>
      <c r="BX147" s="212">
        <v>0</v>
      </c>
      <c r="BY147" s="212">
        <v>0</v>
      </c>
      <c r="BZ147" s="212">
        <v>0</v>
      </c>
      <c r="CA147" s="212">
        <v>0</v>
      </c>
      <c r="CB147" s="212">
        <v>0</v>
      </c>
      <c r="CC147" s="224">
        <v>-173418.7899999998</v>
      </c>
      <c r="CD147" s="213"/>
      <c r="CE147" s="427">
        <v>167386.90999999989</v>
      </c>
      <c r="CF147" s="427">
        <v>5451.46</v>
      </c>
      <c r="CG147" s="427">
        <v>0</v>
      </c>
      <c r="CH147" s="427">
        <v>580.42000000000007</v>
      </c>
      <c r="CI147" s="427">
        <v>0</v>
      </c>
      <c r="CJ147" s="427">
        <v>0</v>
      </c>
      <c r="CK147" s="427">
        <v>173418.78999999989</v>
      </c>
    </row>
    <row r="148" spans="1:89">
      <c r="A148" s="320">
        <v>926</v>
      </c>
      <c r="B148" s="320" t="s">
        <v>264</v>
      </c>
      <c r="C148" s="209">
        <v>-20303.169999999998</v>
      </c>
      <c r="D148" s="209">
        <v>-12507.88</v>
      </c>
      <c r="E148" s="209">
        <v>0</v>
      </c>
      <c r="F148" s="209">
        <v>-9292.07</v>
      </c>
      <c r="G148" s="209">
        <v>0</v>
      </c>
      <c r="H148" s="209">
        <v>0</v>
      </c>
      <c r="I148" s="223">
        <v>-1856853</v>
      </c>
      <c r="J148" s="223">
        <v>0</v>
      </c>
      <c r="K148" s="223">
        <v>-198943</v>
      </c>
      <c r="L148" s="223">
        <v>0</v>
      </c>
      <c r="M148" s="223">
        <v>-62025</v>
      </c>
      <c r="N148" s="223">
        <v>-17953</v>
      </c>
      <c r="O148" s="223">
        <v>-950</v>
      </c>
      <c r="P148" s="223">
        <v>-6740.9</v>
      </c>
      <c r="Q148" s="223">
        <v>-109215.89000000003</v>
      </c>
      <c r="R148" s="223">
        <v>-9229.68</v>
      </c>
      <c r="S148" s="223">
        <v>0</v>
      </c>
      <c r="T148" s="223">
        <v>0</v>
      </c>
      <c r="U148" s="223">
        <v>-56571.899999999987</v>
      </c>
      <c r="V148" s="223">
        <v>0</v>
      </c>
      <c r="W148" s="223">
        <v>0</v>
      </c>
      <c r="X148" s="223">
        <v>0</v>
      </c>
      <c r="Y148" s="223">
        <v>0</v>
      </c>
      <c r="Z148" s="223">
        <v>0</v>
      </c>
      <c r="AA148" s="223">
        <v>0</v>
      </c>
      <c r="AB148" s="223">
        <v>0</v>
      </c>
      <c r="AC148" s="223">
        <v>0</v>
      </c>
      <c r="AD148" s="210">
        <v>1158723.51</v>
      </c>
      <c r="AE148" s="210">
        <v>6827.8199999999988</v>
      </c>
      <c r="AF148" s="210">
        <v>568367.11</v>
      </c>
      <c r="AG148" s="210">
        <v>21396.93</v>
      </c>
      <c r="AH148" s="210">
        <v>99200.589999999982</v>
      </c>
      <c r="AI148" s="210">
        <v>0</v>
      </c>
      <c r="AJ148" s="210">
        <v>39791.360000000001</v>
      </c>
      <c r="AK148" s="210">
        <v>6134</v>
      </c>
      <c r="AL148" s="210">
        <v>3751.25</v>
      </c>
      <c r="AM148" s="210">
        <v>8138.51</v>
      </c>
      <c r="AN148" s="210">
        <v>0</v>
      </c>
      <c r="AO148" s="210">
        <v>21883.06</v>
      </c>
      <c r="AP148" s="210">
        <v>562</v>
      </c>
      <c r="AQ148" s="210">
        <v>35301.440000000002</v>
      </c>
      <c r="AR148" s="210">
        <v>10441.34</v>
      </c>
      <c r="AS148" s="210">
        <v>24271.250000000004</v>
      </c>
      <c r="AT148" s="210">
        <v>33382</v>
      </c>
      <c r="AU148" s="210">
        <v>4488.6000000000004</v>
      </c>
      <c r="AV148" s="210">
        <v>123941.59999999999</v>
      </c>
      <c r="AW148" s="308">
        <v>0</v>
      </c>
      <c r="AX148" s="210">
        <v>0</v>
      </c>
      <c r="AY148" s="210">
        <v>2034.43</v>
      </c>
      <c r="AZ148" s="210">
        <v>4773</v>
      </c>
      <c r="BA148" s="210">
        <v>11507.5</v>
      </c>
      <c r="BB148" s="210">
        <v>1055.23</v>
      </c>
      <c r="BC148" s="210">
        <v>600</v>
      </c>
      <c r="BD148" s="210">
        <v>6259</v>
      </c>
      <c r="BE148" s="210">
        <v>0</v>
      </c>
      <c r="BF148" s="210">
        <v>6183.61</v>
      </c>
      <c r="BG148" s="210">
        <v>19324.84</v>
      </c>
      <c r="BH148" s="210">
        <v>0</v>
      </c>
      <c r="BI148" s="210">
        <v>22844.27</v>
      </c>
      <c r="BJ148" s="210">
        <v>7724</v>
      </c>
      <c r="BK148" s="210">
        <v>14335.25</v>
      </c>
      <c r="BL148" s="210">
        <v>28822.879999999997</v>
      </c>
      <c r="BM148" s="210">
        <v>0</v>
      </c>
      <c r="BN148" s="210">
        <v>0</v>
      </c>
      <c r="BO148" s="210">
        <v>0</v>
      </c>
      <c r="BP148" s="210">
        <v>0</v>
      </c>
      <c r="BQ148" s="211">
        <v>-8027.5</v>
      </c>
      <c r="BR148" s="211">
        <v>0</v>
      </c>
      <c r="BS148" s="211">
        <v>0</v>
      </c>
      <c r="BT148" s="212">
        <v>0</v>
      </c>
      <c r="BU148" s="212">
        <v>-2340</v>
      </c>
      <c r="BV148" s="212">
        <v>0</v>
      </c>
      <c r="BW148" s="212">
        <v>0</v>
      </c>
      <c r="BX148" s="212">
        <v>0</v>
      </c>
      <c r="BY148" s="212">
        <v>0</v>
      </c>
      <c r="BZ148" s="212">
        <v>0</v>
      </c>
      <c r="CA148" s="212">
        <v>559.95000000000005</v>
      </c>
      <c r="CB148" s="212">
        <v>0</v>
      </c>
      <c r="CC148" s="224">
        <v>-78326.660000000033</v>
      </c>
      <c r="CD148" s="213"/>
      <c r="CE148" s="427">
        <v>38885.509999999755</v>
      </c>
      <c r="CF148" s="427">
        <v>20341.53</v>
      </c>
      <c r="CG148" s="427">
        <v>0</v>
      </c>
      <c r="CH148" s="427">
        <v>19099.62</v>
      </c>
      <c r="CI148" s="427">
        <v>0</v>
      </c>
      <c r="CJ148" s="427">
        <v>0</v>
      </c>
      <c r="CK148" s="427">
        <v>78326.659999999756</v>
      </c>
    </row>
    <row r="149" spans="1:89">
      <c r="A149" s="320">
        <v>928</v>
      </c>
      <c r="B149" s="320" t="s">
        <v>403</v>
      </c>
      <c r="C149" s="209">
        <v>0</v>
      </c>
      <c r="D149" s="209">
        <v>-7775.58</v>
      </c>
      <c r="E149" s="209">
        <v>8584.48</v>
      </c>
      <c r="F149" s="209">
        <v>-14547.31</v>
      </c>
      <c r="G149" s="209">
        <v>0</v>
      </c>
      <c r="H149" s="209">
        <v>0</v>
      </c>
      <c r="I149" s="223">
        <v>-3248603</v>
      </c>
      <c r="J149" s="223">
        <v>0</v>
      </c>
      <c r="K149" s="223">
        <v>-204786</v>
      </c>
      <c r="L149" s="223">
        <v>0</v>
      </c>
      <c r="M149" s="223">
        <v>-126448</v>
      </c>
      <c r="N149" s="223">
        <v>-128738</v>
      </c>
      <c r="O149" s="223">
        <v>-3250</v>
      </c>
      <c r="P149" s="223">
        <v>-17428</v>
      </c>
      <c r="Q149" s="223">
        <v>-13808.539999999995</v>
      </c>
      <c r="R149" s="223">
        <v>-6173.3400000000011</v>
      </c>
      <c r="S149" s="223">
        <v>0</v>
      </c>
      <c r="T149" s="223">
        <v>0</v>
      </c>
      <c r="U149" s="223">
        <v>-60120.360000000182</v>
      </c>
      <c r="V149" s="223">
        <v>-62535.949999999975</v>
      </c>
      <c r="W149" s="223">
        <v>0</v>
      </c>
      <c r="X149" s="223">
        <v>0</v>
      </c>
      <c r="Y149" s="223">
        <v>0</v>
      </c>
      <c r="Z149" s="223">
        <v>0</v>
      </c>
      <c r="AA149" s="223">
        <v>0</v>
      </c>
      <c r="AB149" s="223">
        <v>0</v>
      </c>
      <c r="AC149" s="223">
        <v>0</v>
      </c>
      <c r="AD149" s="210">
        <v>1983287.8299999998</v>
      </c>
      <c r="AE149" s="210">
        <v>30603.750000000007</v>
      </c>
      <c r="AF149" s="210">
        <v>712681.2300000001</v>
      </c>
      <c r="AG149" s="210">
        <v>154449.54999999999</v>
      </c>
      <c r="AH149" s="210">
        <v>146773.78000000003</v>
      </c>
      <c r="AI149" s="210">
        <v>0</v>
      </c>
      <c r="AJ149" s="210">
        <v>97526.62000000001</v>
      </c>
      <c r="AK149" s="210">
        <v>11575.95</v>
      </c>
      <c r="AL149" s="210">
        <v>12384.26</v>
      </c>
      <c r="AM149" s="210">
        <v>1909.3</v>
      </c>
      <c r="AN149" s="210">
        <v>0</v>
      </c>
      <c r="AO149" s="210">
        <v>27699.789999999994</v>
      </c>
      <c r="AP149" s="210">
        <v>10358.91</v>
      </c>
      <c r="AQ149" s="210">
        <v>8154.61</v>
      </c>
      <c r="AR149" s="210">
        <v>9722.3599999999988</v>
      </c>
      <c r="AS149" s="210">
        <v>63624.009999999995</v>
      </c>
      <c r="AT149" s="210">
        <v>62517</v>
      </c>
      <c r="AU149" s="210">
        <v>7753.76</v>
      </c>
      <c r="AV149" s="210">
        <v>198742.83000000002</v>
      </c>
      <c r="AW149" s="308">
        <v>0</v>
      </c>
      <c r="AX149" s="210">
        <v>3268.8</v>
      </c>
      <c r="AY149" s="210">
        <v>0</v>
      </c>
      <c r="AZ149" s="210">
        <v>17824.75</v>
      </c>
      <c r="BA149" s="210">
        <v>12685.05</v>
      </c>
      <c r="BB149" s="210">
        <v>5012.8500000000004</v>
      </c>
      <c r="BC149" s="210">
        <v>0</v>
      </c>
      <c r="BD149" s="210">
        <v>11241.3</v>
      </c>
      <c r="BE149" s="210">
        <v>0</v>
      </c>
      <c r="BF149" s="210">
        <v>12381.449999999999</v>
      </c>
      <c r="BG149" s="210">
        <v>33791.479999999996</v>
      </c>
      <c r="BH149" s="210">
        <v>0</v>
      </c>
      <c r="BI149" s="210">
        <v>150076.34</v>
      </c>
      <c r="BJ149" s="210">
        <v>34993</v>
      </c>
      <c r="BK149" s="210">
        <v>3291</v>
      </c>
      <c r="BL149" s="210">
        <v>29213.310000000009</v>
      </c>
      <c r="BM149" s="210">
        <v>0</v>
      </c>
      <c r="BN149" s="210">
        <v>0</v>
      </c>
      <c r="BO149" s="210">
        <v>0</v>
      </c>
      <c r="BP149" s="210">
        <v>0</v>
      </c>
      <c r="BQ149" s="211">
        <v>-11076.25</v>
      </c>
      <c r="BR149" s="211">
        <v>0</v>
      </c>
      <c r="BS149" s="211">
        <v>0</v>
      </c>
      <c r="BT149" s="212">
        <v>0</v>
      </c>
      <c r="BU149" s="212">
        <v>15303.68</v>
      </c>
      <c r="BV149" s="212">
        <v>0</v>
      </c>
      <c r="BW149" s="212">
        <v>0</v>
      </c>
      <c r="BX149" s="212">
        <v>0</v>
      </c>
      <c r="BY149" s="212">
        <v>0</v>
      </c>
      <c r="BZ149" s="212">
        <v>0</v>
      </c>
      <c r="CA149" s="212">
        <v>0</v>
      </c>
      <c r="CB149" s="212">
        <v>0</v>
      </c>
      <c r="CC149" s="224">
        <v>-27857.300000001786</v>
      </c>
      <c r="CD149" s="213"/>
      <c r="CE149" s="427">
        <v>10906.62999999983</v>
      </c>
      <c r="CF149" s="427">
        <v>6630.79</v>
      </c>
      <c r="CG149" s="427">
        <v>0</v>
      </c>
      <c r="CH149" s="427">
        <v>10319.879999999999</v>
      </c>
      <c r="CI149" s="427">
        <v>0</v>
      </c>
      <c r="CJ149" s="427">
        <v>0</v>
      </c>
      <c r="CK149" s="427">
        <v>27857.299999999828</v>
      </c>
    </row>
    <row r="150" spans="1:89">
      <c r="A150" s="320">
        <v>929</v>
      </c>
      <c r="B150" s="320" t="s">
        <v>404</v>
      </c>
      <c r="C150" s="209">
        <v>-186165.41</v>
      </c>
      <c r="D150" s="209">
        <v>-32534</v>
      </c>
      <c r="E150" s="209">
        <v>0</v>
      </c>
      <c r="F150" s="209">
        <v>-3091.45</v>
      </c>
      <c r="G150" s="209">
        <v>0</v>
      </c>
      <c r="H150" s="209">
        <v>0</v>
      </c>
      <c r="I150" s="223">
        <v>-2390007.81</v>
      </c>
      <c r="J150" s="223">
        <v>0</v>
      </c>
      <c r="K150" s="223">
        <v>-572613</v>
      </c>
      <c r="L150" s="223">
        <v>0</v>
      </c>
      <c r="M150" s="223">
        <v>-286140.59999999998</v>
      </c>
      <c r="N150" s="223">
        <v>-72281.290000000008</v>
      </c>
      <c r="O150" s="223">
        <v>-53645</v>
      </c>
      <c r="P150" s="223">
        <v>-1485</v>
      </c>
      <c r="Q150" s="223">
        <v>-48110.86</v>
      </c>
      <c r="R150" s="223">
        <v>145.10000000000002</v>
      </c>
      <c r="S150" s="223">
        <v>0</v>
      </c>
      <c r="T150" s="223">
        <v>0</v>
      </c>
      <c r="U150" s="223">
        <v>-26417.900000000023</v>
      </c>
      <c r="V150" s="223">
        <v>-11648.579999999998</v>
      </c>
      <c r="W150" s="223">
        <v>0</v>
      </c>
      <c r="X150" s="223">
        <v>0</v>
      </c>
      <c r="Y150" s="223">
        <v>-59.279999999999994</v>
      </c>
      <c r="Z150" s="223">
        <v>0</v>
      </c>
      <c r="AA150" s="223">
        <v>0</v>
      </c>
      <c r="AB150" s="223">
        <v>0</v>
      </c>
      <c r="AC150" s="223">
        <v>0</v>
      </c>
      <c r="AD150" s="210">
        <v>1481318.46</v>
      </c>
      <c r="AE150" s="210">
        <v>349.28000000000003</v>
      </c>
      <c r="AF150" s="210">
        <v>856381.69</v>
      </c>
      <c r="AG150" s="210">
        <v>62454.500000000007</v>
      </c>
      <c r="AH150" s="210">
        <v>136687.25999999998</v>
      </c>
      <c r="AI150" s="210">
        <v>0</v>
      </c>
      <c r="AJ150" s="210">
        <v>77957</v>
      </c>
      <c r="AK150" s="210">
        <v>260.75</v>
      </c>
      <c r="AL150" s="210">
        <v>8381.0400000000009</v>
      </c>
      <c r="AM150" s="210">
        <v>1271.8499999999999</v>
      </c>
      <c r="AN150" s="210">
        <v>0</v>
      </c>
      <c r="AO150" s="210">
        <v>17854.179999999997</v>
      </c>
      <c r="AP150" s="210">
        <v>4391.0599999999995</v>
      </c>
      <c r="AQ150" s="210">
        <v>42737.55</v>
      </c>
      <c r="AR150" s="210">
        <v>10542.11</v>
      </c>
      <c r="AS150" s="210">
        <v>38918.44</v>
      </c>
      <c r="AT150" s="210">
        <v>7138.15</v>
      </c>
      <c r="AU150" s="210">
        <v>11102.940000000002</v>
      </c>
      <c r="AV150" s="210">
        <v>78013.22000000003</v>
      </c>
      <c r="AW150" s="308">
        <v>0</v>
      </c>
      <c r="AX150" s="210">
        <v>5330.5700000000006</v>
      </c>
      <c r="AY150" s="210">
        <v>0</v>
      </c>
      <c r="AZ150" s="210">
        <v>7734.42</v>
      </c>
      <c r="BA150" s="210">
        <v>19604.52</v>
      </c>
      <c r="BB150" s="210">
        <v>8210.2000000000007</v>
      </c>
      <c r="BC150" s="210">
        <v>992.62</v>
      </c>
      <c r="BD150" s="210">
        <v>8728</v>
      </c>
      <c r="BE150" s="210">
        <v>0</v>
      </c>
      <c r="BF150" s="210">
        <v>6171.0800000000008</v>
      </c>
      <c r="BG150" s="210">
        <v>24111.120000000003</v>
      </c>
      <c r="BH150" s="210">
        <v>6013.3300000000008</v>
      </c>
      <c r="BI150" s="210">
        <v>100369.20000000003</v>
      </c>
      <c r="BJ150" s="210">
        <v>8472</v>
      </c>
      <c r="BK150" s="210">
        <v>108929.7</v>
      </c>
      <c r="BL150" s="210">
        <v>42370.85</v>
      </c>
      <c r="BM150" s="210">
        <v>0</v>
      </c>
      <c r="BN150" s="210">
        <v>0</v>
      </c>
      <c r="BO150" s="210">
        <v>0</v>
      </c>
      <c r="BP150" s="210">
        <v>78.239999999999995</v>
      </c>
      <c r="BQ150" s="211">
        <v>-8348.1299999999992</v>
      </c>
      <c r="BR150" s="211">
        <v>0</v>
      </c>
      <c r="BS150" s="211">
        <v>0</v>
      </c>
      <c r="BT150" s="212">
        <v>0</v>
      </c>
      <c r="BU150" s="212">
        <v>7493</v>
      </c>
      <c r="BV150" s="212">
        <v>1925.3700000000001</v>
      </c>
      <c r="BW150" s="212">
        <v>0</v>
      </c>
      <c r="BX150" s="212">
        <v>1478.26</v>
      </c>
      <c r="BY150" s="212">
        <v>0</v>
      </c>
      <c r="BZ150" s="212">
        <v>0</v>
      </c>
      <c r="CA150" s="212">
        <v>0</v>
      </c>
      <c r="CB150" s="212">
        <v>1001.78</v>
      </c>
      <c r="CC150" s="224">
        <v>-497629.46999999933</v>
      </c>
      <c r="CD150" s="213"/>
      <c r="CE150" s="427">
        <v>463857.19</v>
      </c>
      <c r="CF150" s="427">
        <v>31944.6</v>
      </c>
      <c r="CG150" s="427">
        <v>0</v>
      </c>
      <c r="CH150" s="427">
        <v>1827.68</v>
      </c>
      <c r="CI150" s="427">
        <v>0</v>
      </c>
      <c r="CJ150" s="427">
        <v>0</v>
      </c>
      <c r="CK150" s="427">
        <v>497629.47</v>
      </c>
    </row>
    <row r="151" spans="1:89">
      <c r="A151" s="320">
        <v>933</v>
      </c>
      <c r="B151" s="320" t="s">
        <v>220</v>
      </c>
      <c r="C151" s="209">
        <v>-185083.48</v>
      </c>
      <c r="D151" s="209">
        <v>-22089.3</v>
      </c>
      <c r="E151" s="209">
        <v>0</v>
      </c>
      <c r="F151" s="209">
        <v>-16946.07</v>
      </c>
      <c r="G151" s="209">
        <v>0</v>
      </c>
      <c r="H151" s="209">
        <v>0</v>
      </c>
      <c r="I151" s="223">
        <v>-1279706.29</v>
      </c>
      <c r="J151" s="223">
        <v>0</v>
      </c>
      <c r="K151" s="223">
        <v>-50165</v>
      </c>
      <c r="L151" s="223">
        <v>0</v>
      </c>
      <c r="M151" s="223">
        <v>-61265</v>
      </c>
      <c r="N151" s="223">
        <v>-108015</v>
      </c>
      <c r="O151" s="223">
        <v>0</v>
      </c>
      <c r="P151" s="223">
        <v>0</v>
      </c>
      <c r="Q151" s="223">
        <v>-14610.21</v>
      </c>
      <c r="R151" s="223">
        <v>0</v>
      </c>
      <c r="S151" s="223">
        <v>0</v>
      </c>
      <c r="T151" s="223">
        <v>0</v>
      </c>
      <c r="U151" s="223">
        <v>-4900.7</v>
      </c>
      <c r="V151" s="223">
        <v>0</v>
      </c>
      <c r="W151" s="223">
        <v>0</v>
      </c>
      <c r="X151" s="223">
        <v>0</v>
      </c>
      <c r="Y151" s="223">
        <v>0</v>
      </c>
      <c r="Z151" s="223">
        <v>0</v>
      </c>
      <c r="AA151" s="223">
        <v>0</v>
      </c>
      <c r="AB151" s="223">
        <v>0</v>
      </c>
      <c r="AC151" s="223">
        <v>0</v>
      </c>
      <c r="AD151" s="210">
        <v>738352.8600000001</v>
      </c>
      <c r="AE151" s="210">
        <v>23629.06</v>
      </c>
      <c r="AF151" s="210">
        <v>340562.64999999997</v>
      </c>
      <c r="AG151" s="210">
        <v>65055.070000000014</v>
      </c>
      <c r="AH151" s="210">
        <v>60543.55</v>
      </c>
      <c r="AI151" s="210">
        <v>0</v>
      </c>
      <c r="AJ151" s="210">
        <v>40489.08</v>
      </c>
      <c r="AK151" s="210">
        <v>4488</v>
      </c>
      <c r="AL151" s="210">
        <v>7360.5</v>
      </c>
      <c r="AM151" s="210">
        <v>719.8</v>
      </c>
      <c r="AN151" s="210">
        <v>0</v>
      </c>
      <c r="AO151" s="210">
        <v>28315.039999999997</v>
      </c>
      <c r="AP151" s="210">
        <v>2512.6999999999998</v>
      </c>
      <c r="AQ151" s="210">
        <v>2678.3100000000009</v>
      </c>
      <c r="AR151" s="210">
        <v>1023.2800000000001</v>
      </c>
      <c r="AS151" s="210">
        <v>16020.189999999999</v>
      </c>
      <c r="AT151" s="210">
        <v>0</v>
      </c>
      <c r="AU151" s="210">
        <v>1430.6399999999999</v>
      </c>
      <c r="AV151" s="210">
        <v>38190.31</v>
      </c>
      <c r="AW151" s="308">
        <v>0</v>
      </c>
      <c r="AX151" s="210">
        <v>3594.28</v>
      </c>
      <c r="AY151" s="210">
        <v>0</v>
      </c>
      <c r="AZ151" s="210">
        <v>0</v>
      </c>
      <c r="BA151" s="210">
        <v>0</v>
      </c>
      <c r="BB151" s="210">
        <v>0</v>
      </c>
      <c r="BC151" s="210">
        <v>0</v>
      </c>
      <c r="BD151" s="210">
        <v>2478</v>
      </c>
      <c r="BE151" s="210">
        <v>0</v>
      </c>
      <c r="BF151" s="210">
        <v>6199.6299999999992</v>
      </c>
      <c r="BG151" s="210">
        <v>12739.279999999999</v>
      </c>
      <c r="BH151" s="210">
        <v>0</v>
      </c>
      <c r="BI151" s="210">
        <v>83338.38</v>
      </c>
      <c r="BJ151" s="210">
        <v>6621</v>
      </c>
      <c r="BK151" s="210">
        <v>17260.699999999997</v>
      </c>
      <c r="BL151" s="210">
        <v>24469.340000000004</v>
      </c>
      <c r="BM151" s="210">
        <v>0</v>
      </c>
      <c r="BN151" s="210">
        <v>0</v>
      </c>
      <c r="BO151" s="210">
        <v>0</v>
      </c>
      <c r="BP151" s="210">
        <v>0</v>
      </c>
      <c r="BQ151" s="211">
        <v>-6829.38</v>
      </c>
      <c r="BR151" s="211">
        <v>0</v>
      </c>
      <c r="BS151" s="211">
        <v>0</v>
      </c>
      <c r="BT151" s="212">
        <v>0</v>
      </c>
      <c r="BU151" s="212">
        <v>11974.15</v>
      </c>
      <c r="BV151" s="212">
        <v>0</v>
      </c>
      <c r="BW151" s="212">
        <v>0</v>
      </c>
      <c r="BX151" s="212">
        <v>1560</v>
      </c>
      <c r="BY151" s="212">
        <v>0</v>
      </c>
      <c r="BZ151" s="212">
        <v>0</v>
      </c>
      <c r="CA151" s="212">
        <v>0</v>
      </c>
      <c r="CB151" s="212">
        <v>0</v>
      </c>
      <c r="CC151" s="224">
        <v>-208004.6299999996</v>
      </c>
      <c r="CD151" s="213"/>
      <c r="CE151" s="427">
        <v>176137.3799999998</v>
      </c>
      <c r="CF151" s="427">
        <v>21625.95</v>
      </c>
      <c r="CG151" s="427">
        <v>0</v>
      </c>
      <c r="CH151" s="427">
        <v>10241.299999999999</v>
      </c>
      <c r="CI151" s="427">
        <v>0</v>
      </c>
      <c r="CJ151" s="427">
        <v>0</v>
      </c>
      <c r="CK151" s="427">
        <v>208004.6299999998</v>
      </c>
    </row>
    <row r="152" spans="1:89">
      <c r="A152" s="320">
        <v>936</v>
      </c>
      <c r="B152" s="320" t="s">
        <v>257</v>
      </c>
      <c r="C152" s="209">
        <v>0</v>
      </c>
      <c r="D152" s="209">
        <v>-7610.5</v>
      </c>
      <c r="E152" s="209">
        <v>43155.13</v>
      </c>
      <c r="F152" s="209">
        <v>-3767.06</v>
      </c>
      <c r="G152" s="209">
        <v>0</v>
      </c>
      <c r="H152" s="209">
        <v>0</v>
      </c>
      <c r="I152" s="223">
        <v>-1224520.6200000001</v>
      </c>
      <c r="J152" s="223">
        <v>0</v>
      </c>
      <c r="K152" s="223">
        <v>-185868</v>
      </c>
      <c r="L152" s="223">
        <v>0</v>
      </c>
      <c r="M152" s="223">
        <v>-69900</v>
      </c>
      <c r="N152" s="223">
        <v>-47573</v>
      </c>
      <c r="O152" s="223">
        <v>-7270</v>
      </c>
      <c r="P152" s="223">
        <v>0</v>
      </c>
      <c r="Q152" s="223">
        <v>-51245.240000000005</v>
      </c>
      <c r="R152" s="223">
        <v>-17066.050000000003</v>
      </c>
      <c r="S152" s="223">
        <v>-68</v>
      </c>
      <c r="T152" s="223">
        <v>-684</v>
      </c>
      <c r="U152" s="223">
        <v>-32960.449999999997</v>
      </c>
      <c r="V152" s="223">
        <v>-3051.2700000000004</v>
      </c>
      <c r="W152" s="223">
        <v>0</v>
      </c>
      <c r="X152" s="223">
        <v>0</v>
      </c>
      <c r="Y152" s="223">
        <v>0</v>
      </c>
      <c r="Z152" s="223">
        <v>0</v>
      </c>
      <c r="AA152" s="223">
        <v>0</v>
      </c>
      <c r="AB152" s="223">
        <v>0</v>
      </c>
      <c r="AC152" s="223">
        <v>0</v>
      </c>
      <c r="AD152" s="210">
        <v>639191.99</v>
      </c>
      <c r="AE152" s="210">
        <v>21788.210000000003</v>
      </c>
      <c r="AF152" s="210">
        <v>437428.22</v>
      </c>
      <c r="AG152" s="210">
        <v>27578.68</v>
      </c>
      <c r="AH152" s="210">
        <v>82001.919999999998</v>
      </c>
      <c r="AI152" s="210">
        <v>0</v>
      </c>
      <c r="AJ152" s="210">
        <v>49619.6</v>
      </c>
      <c r="AK152" s="210">
        <v>4908.78</v>
      </c>
      <c r="AL152" s="210">
        <v>2583.25</v>
      </c>
      <c r="AM152" s="210">
        <v>646.6</v>
      </c>
      <c r="AN152" s="210">
        <v>8623.9</v>
      </c>
      <c r="AO152" s="210">
        <v>7099.1</v>
      </c>
      <c r="AP152" s="210">
        <v>6236.4</v>
      </c>
      <c r="AQ152" s="210">
        <v>22372.440000000006</v>
      </c>
      <c r="AR152" s="210">
        <v>4292.4299999999994</v>
      </c>
      <c r="AS152" s="210">
        <v>13422.68</v>
      </c>
      <c r="AT152" s="210">
        <v>12556.25</v>
      </c>
      <c r="AU152" s="210">
        <v>3169.8</v>
      </c>
      <c r="AV152" s="210">
        <v>77698.689999999973</v>
      </c>
      <c r="AW152" s="308">
        <v>0</v>
      </c>
      <c r="AX152" s="210">
        <v>4964.68</v>
      </c>
      <c r="AY152" s="210">
        <v>0</v>
      </c>
      <c r="AZ152" s="210">
        <v>0</v>
      </c>
      <c r="BA152" s="210">
        <v>0</v>
      </c>
      <c r="BB152" s="210">
        <v>0</v>
      </c>
      <c r="BC152" s="210">
        <v>0</v>
      </c>
      <c r="BD152" s="210">
        <v>5484.9</v>
      </c>
      <c r="BE152" s="210">
        <v>0</v>
      </c>
      <c r="BF152" s="210">
        <v>4083.3300000000004</v>
      </c>
      <c r="BG152" s="210">
        <v>11443.76</v>
      </c>
      <c r="BH152" s="210">
        <v>0</v>
      </c>
      <c r="BI152" s="210">
        <v>64550.14</v>
      </c>
      <c r="BJ152" s="210">
        <v>62909.72000000003</v>
      </c>
      <c r="BK152" s="210">
        <v>734</v>
      </c>
      <c r="BL152" s="210">
        <v>19747.940000000002</v>
      </c>
      <c r="BM152" s="210">
        <v>0</v>
      </c>
      <c r="BN152" s="210">
        <v>0</v>
      </c>
      <c r="BO152" s="210">
        <v>0</v>
      </c>
      <c r="BP152" s="210">
        <v>0</v>
      </c>
      <c r="BQ152" s="211">
        <v>-6396.25</v>
      </c>
      <c r="BR152" s="211">
        <v>0</v>
      </c>
      <c r="BS152" s="211">
        <v>0</v>
      </c>
      <c r="BT152" s="212">
        <v>0</v>
      </c>
      <c r="BU152" s="212">
        <v>0</v>
      </c>
      <c r="BV152" s="212">
        <v>0</v>
      </c>
      <c r="BW152" s="212">
        <v>0</v>
      </c>
      <c r="BX152" s="212">
        <v>0</v>
      </c>
      <c r="BY152" s="212">
        <v>0</v>
      </c>
      <c r="BZ152" s="212">
        <v>0</v>
      </c>
      <c r="CA152" s="212">
        <v>1485</v>
      </c>
      <c r="CB152" s="212">
        <v>0</v>
      </c>
      <c r="CC152" s="224">
        <v>-18202.90000000078</v>
      </c>
      <c r="CD152" s="213"/>
      <c r="CE152" s="427">
        <v>-8556.1499999997905</v>
      </c>
      <c r="CF152" s="427">
        <v>18080.739999999998</v>
      </c>
      <c r="CG152" s="427">
        <v>0</v>
      </c>
      <c r="CH152" s="427">
        <v>8678.31</v>
      </c>
      <c r="CI152" s="427">
        <v>0</v>
      </c>
      <c r="CJ152" s="427">
        <v>0</v>
      </c>
      <c r="CK152" s="427">
        <v>18202.900000000205</v>
      </c>
    </row>
    <row r="153" spans="1:89">
      <c r="A153" s="320">
        <v>937</v>
      </c>
      <c r="B153" s="320" t="s">
        <v>221</v>
      </c>
      <c r="C153" s="209">
        <v>-53385.65</v>
      </c>
      <c r="D153" s="209">
        <v>-2834.53</v>
      </c>
      <c r="E153" s="209">
        <v>0</v>
      </c>
      <c r="F153" s="209">
        <v>-2988.77</v>
      </c>
      <c r="G153" s="209">
        <v>0</v>
      </c>
      <c r="H153" s="209">
        <v>-16018.64</v>
      </c>
      <c r="I153" s="223">
        <v>-1147979.3700000001</v>
      </c>
      <c r="J153" s="223">
        <v>0</v>
      </c>
      <c r="K153" s="223">
        <v>-110337</v>
      </c>
      <c r="L153" s="223">
        <v>0</v>
      </c>
      <c r="M153" s="223">
        <v>-55290</v>
      </c>
      <c r="N153" s="223">
        <v>-45290.86</v>
      </c>
      <c r="O153" s="223">
        <v>-1060</v>
      </c>
      <c r="P153" s="223">
        <v>0</v>
      </c>
      <c r="Q153" s="223">
        <v>-84813.34</v>
      </c>
      <c r="R153" s="223">
        <v>-956.51</v>
      </c>
      <c r="S153" s="223">
        <v>-2556</v>
      </c>
      <c r="T153" s="223">
        <v>-3117</v>
      </c>
      <c r="U153" s="223">
        <v>-22886.1</v>
      </c>
      <c r="V153" s="223">
        <v>-11291.56</v>
      </c>
      <c r="W153" s="223">
        <v>0</v>
      </c>
      <c r="X153" s="223">
        <v>-140959.22</v>
      </c>
      <c r="Y153" s="223">
        <v>-8710.83</v>
      </c>
      <c r="Z153" s="223">
        <v>0</v>
      </c>
      <c r="AA153" s="223">
        <v>0</v>
      </c>
      <c r="AB153" s="223">
        <v>0</v>
      </c>
      <c r="AC153" s="223">
        <v>0</v>
      </c>
      <c r="AD153" s="210">
        <v>704247.93</v>
      </c>
      <c r="AE153" s="210">
        <v>2000</v>
      </c>
      <c r="AF153" s="210">
        <v>310683.56</v>
      </c>
      <c r="AG153" s="210">
        <v>45179.44999999999</v>
      </c>
      <c r="AH153" s="210">
        <v>55223.100000000006</v>
      </c>
      <c r="AI153" s="210">
        <v>0</v>
      </c>
      <c r="AJ153" s="210">
        <v>69678.830000000016</v>
      </c>
      <c r="AK153" s="210">
        <v>4845</v>
      </c>
      <c r="AL153" s="210">
        <v>4416.75</v>
      </c>
      <c r="AM153" s="210">
        <v>637.45000000000005</v>
      </c>
      <c r="AN153" s="210">
        <v>12272.96</v>
      </c>
      <c r="AO153" s="210">
        <v>6407.24</v>
      </c>
      <c r="AP153" s="210">
        <v>2182.6499999999996</v>
      </c>
      <c r="AQ153" s="210">
        <v>1890.28</v>
      </c>
      <c r="AR153" s="210">
        <v>6650.1</v>
      </c>
      <c r="AS153" s="210">
        <v>15989.13</v>
      </c>
      <c r="AT153" s="210">
        <v>20334.25</v>
      </c>
      <c r="AU153" s="210">
        <v>5388.99</v>
      </c>
      <c r="AV153" s="210">
        <v>69599.66</v>
      </c>
      <c r="AW153" s="308">
        <v>0</v>
      </c>
      <c r="AX153" s="210">
        <v>1608.6999999999998</v>
      </c>
      <c r="AY153" s="210">
        <v>0</v>
      </c>
      <c r="AZ153" s="210">
        <v>750.5</v>
      </c>
      <c r="BA153" s="210">
        <v>1660.92</v>
      </c>
      <c r="BB153" s="210">
        <v>1418.3999999999999</v>
      </c>
      <c r="BC153" s="210">
        <v>0</v>
      </c>
      <c r="BD153" s="210">
        <v>6022.8</v>
      </c>
      <c r="BE153" s="210">
        <v>0</v>
      </c>
      <c r="BF153" s="210">
        <v>2653.8</v>
      </c>
      <c r="BG153" s="210">
        <v>11448.64</v>
      </c>
      <c r="BH153" s="210">
        <v>0</v>
      </c>
      <c r="BI153" s="210">
        <v>33416.410000000003</v>
      </c>
      <c r="BJ153" s="210">
        <v>1717</v>
      </c>
      <c r="BK153" s="210">
        <v>0</v>
      </c>
      <c r="BL153" s="210">
        <v>20083.110000000004</v>
      </c>
      <c r="BM153" s="210">
        <v>0</v>
      </c>
      <c r="BN153" s="210">
        <v>0</v>
      </c>
      <c r="BO153" s="210">
        <v>132348.35</v>
      </c>
      <c r="BP153" s="210">
        <v>6674.76</v>
      </c>
      <c r="BQ153" s="211">
        <v>-6328.75</v>
      </c>
      <c r="BR153" s="211">
        <v>0</v>
      </c>
      <c r="BS153" s="211">
        <v>0</v>
      </c>
      <c r="BT153" s="212">
        <v>0</v>
      </c>
      <c r="BU153" s="212">
        <v>16973</v>
      </c>
      <c r="BV153" s="212">
        <v>0</v>
      </c>
      <c r="BW153" s="212">
        <v>0</v>
      </c>
      <c r="BX153" s="212">
        <v>0</v>
      </c>
      <c r="BY153" s="212">
        <v>0</v>
      </c>
      <c r="BZ153" s="212">
        <v>0</v>
      </c>
      <c r="CA153" s="212">
        <v>0</v>
      </c>
      <c r="CB153" s="212">
        <v>0</v>
      </c>
      <c r="CC153" s="224">
        <v>-142400.41000000082</v>
      </c>
      <c r="CD153" s="213"/>
      <c r="CE153" s="427">
        <v>112578.1900000001</v>
      </c>
      <c r="CF153" s="427">
        <v>6383.83</v>
      </c>
      <c r="CG153" s="427">
        <v>0</v>
      </c>
      <c r="CH153" s="427">
        <v>-4.5474735088646412E-13</v>
      </c>
      <c r="CI153" s="427">
        <v>0</v>
      </c>
      <c r="CJ153" s="427">
        <v>23438.389999999985</v>
      </c>
      <c r="CK153" s="427">
        <v>142400.41000000009</v>
      </c>
    </row>
    <row r="154" spans="1:89">
      <c r="A154" s="320">
        <v>940</v>
      </c>
      <c r="B154" s="320" t="s">
        <v>250</v>
      </c>
      <c r="C154" s="209">
        <v>-103453.24</v>
      </c>
      <c r="D154" s="209">
        <v>0</v>
      </c>
      <c r="E154" s="209">
        <v>0</v>
      </c>
      <c r="F154" s="209">
        <v>-2547.4</v>
      </c>
      <c r="G154" s="209">
        <v>0</v>
      </c>
      <c r="H154" s="209">
        <v>0</v>
      </c>
      <c r="I154" s="223">
        <v>-2306042.52</v>
      </c>
      <c r="J154" s="223">
        <v>0</v>
      </c>
      <c r="K154" s="223">
        <v>-91136</v>
      </c>
      <c r="L154" s="223">
        <v>0</v>
      </c>
      <c r="M154" s="223">
        <v>-168240</v>
      </c>
      <c r="N154" s="223">
        <v>-89879</v>
      </c>
      <c r="O154" s="223">
        <v>-1620</v>
      </c>
      <c r="P154" s="223">
        <v>-840</v>
      </c>
      <c r="Q154" s="223">
        <v>-59470.779999999984</v>
      </c>
      <c r="R154" s="223">
        <v>-19123.59</v>
      </c>
      <c r="S154" s="223">
        <v>0</v>
      </c>
      <c r="T154" s="223">
        <v>0</v>
      </c>
      <c r="U154" s="223">
        <v>-17657</v>
      </c>
      <c r="V154" s="223">
        <v>-4000</v>
      </c>
      <c r="W154" s="223">
        <v>0</v>
      </c>
      <c r="X154" s="223">
        <v>0</v>
      </c>
      <c r="Y154" s="223">
        <v>0</v>
      </c>
      <c r="Z154" s="223">
        <v>0</v>
      </c>
      <c r="AA154" s="223">
        <v>0</v>
      </c>
      <c r="AB154" s="223">
        <v>0</v>
      </c>
      <c r="AC154" s="223">
        <v>0</v>
      </c>
      <c r="AD154" s="210">
        <v>1273145.8999999999</v>
      </c>
      <c r="AE154" s="210">
        <v>12539.54</v>
      </c>
      <c r="AF154" s="210">
        <v>693610.03999999992</v>
      </c>
      <c r="AG154" s="210">
        <v>57184.539999999994</v>
      </c>
      <c r="AH154" s="210">
        <v>141971.87</v>
      </c>
      <c r="AI154" s="210">
        <v>102614.18000000001</v>
      </c>
      <c r="AJ154" s="210">
        <v>116630.99</v>
      </c>
      <c r="AK154" s="210">
        <v>9335.94</v>
      </c>
      <c r="AL154" s="210">
        <v>6317.25</v>
      </c>
      <c r="AM154" s="210">
        <v>1268.8</v>
      </c>
      <c r="AN154" s="210">
        <v>0</v>
      </c>
      <c r="AO154" s="210">
        <v>16538.55</v>
      </c>
      <c r="AP154" s="210">
        <v>4381.6099999999988</v>
      </c>
      <c r="AQ154" s="210">
        <v>35718.89</v>
      </c>
      <c r="AR154" s="210">
        <v>5937.25</v>
      </c>
      <c r="AS154" s="210">
        <v>32551.080000000005</v>
      </c>
      <c r="AT154" s="210">
        <v>42588</v>
      </c>
      <c r="AU154" s="210">
        <v>4886.1999999999989</v>
      </c>
      <c r="AV154" s="210">
        <v>78584.039999999994</v>
      </c>
      <c r="AW154" s="308">
        <v>0</v>
      </c>
      <c r="AX154" s="210">
        <v>5272</v>
      </c>
      <c r="AY154" s="210">
        <v>0</v>
      </c>
      <c r="AZ154" s="210">
        <v>0</v>
      </c>
      <c r="BA154" s="210">
        <v>3114</v>
      </c>
      <c r="BB154" s="210">
        <v>938</v>
      </c>
      <c r="BC154" s="210">
        <v>480</v>
      </c>
      <c r="BD154" s="210">
        <v>11327.630000000001</v>
      </c>
      <c r="BE154" s="210">
        <v>0</v>
      </c>
      <c r="BF154" s="210">
        <v>11043.789999999999</v>
      </c>
      <c r="BG154" s="210">
        <v>22455.68</v>
      </c>
      <c r="BH154" s="210">
        <v>0</v>
      </c>
      <c r="BI154" s="210">
        <v>58978.399999999972</v>
      </c>
      <c r="BJ154" s="210">
        <v>58404.720000000023</v>
      </c>
      <c r="BK154" s="210">
        <v>36032.200000000004</v>
      </c>
      <c r="BL154" s="210">
        <v>38089.61</v>
      </c>
      <c r="BM154" s="210">
        <v>0</v>
      </c>
      <c r="BN154" s="210">
        <v>0</v>
      </c>
      <c r="BO154" s="210">
        <v>0</v>
      </c>
      <c r="BP154" s="210">
        <v>0</v>
      </c>
      <c r="BQ154" s="211">
        <v>-8668.75</v>
      </c>
      <c r="BR154" s="211">
        <v>0</v>
      </c>
      <c r="BS154" s="211">
        <v>0</v>
      </c>
      <c r="BT154" s="212">
        <v>0</v>
      </c>
      <c r="BU154" s="212">
        <v>1000</v>
      </c>
      <c r="BV154" s="212">
        <v>720</v>
      </c>
      <c r="BW154" s="212">
        <v>0</v>
      </c>
      <c r="BX154" s="212">
        <v>0</v>
      </c>
      <c r="BY154" s="212">
        <v>0</v>
      </c>
      <c r="BZ154" s="212">
        <v>2510.5</v>
      </c>
      <c r="CA154" s="212">
        <v>0</v>
      </c>
      <c r="CB154" s="212">
        <v>0</v>
      </c>
      <c r="CC154" s="224">
        <v>13492.920000000764</v>
      </c>
      <c r="CD154" s="213"/>
      <c r="CE154" s="427">
        <v>-21677.660000000051</v>
      </c>
      <c r="CF154" s="427">
        <v>479.09</v>
      </c>
      <c r="CG154" s="427">
        <v>0</v>
      </c>
      <c r="CH154" s="427">
        <v>7705.65</v>
      </c>
      <c r="CI154" s="427">
        <v>0</v>
      </c>
      <c r="CJ154" s="427">
        <v>0</v>
      </c>
      <c r="CK154" s="427">
        <v>-13492.920000000051</v>
      </c>
    </row>
    <row r="155" spans="1:89">
      <c r="A155" s="320">
        <v>948</v>
      </c>
      <c r="B155" s="320" t="s">
        <v>405</v>
      </c>
      <c r="C155" s="209">
        <v>-304232.24</v>
      </c>
      <c r="D155" s="209">
        <v>-47821.18</v>
      </c>
      <c r="E155" s="209">
        <v>0</v>
      </c>
      <c r="F155" s="209">
        <v>-5168.33</v>
      </c>
      <c r="G155" s="209">
        <v>0</v>
      </c>
      <c r="H155" s="209">
        <v>-31917.67</v>
      </c>
      <c r="I155" s="223">
        <v>-1403100.88</v>
      </c>
      <c r="J155" s="223">
        <v>0</v>
      </c>
      <c r="K155" s="223">
        <v>-221182</v>
      </c>
      <c r="L155" s="223">
        <v>0</v>
      </c>
      <c r="M155" s="223">
        <v>-135550</v>
      </c>
      <c r="N155" s="223">
        <v>-45037.93</v>
      </c>
      <c r="O155" s="223">
        <v>-1700</v>
      </c>
      <c r="P155" s="223">
        <v>0</v>
      </c>
      <c r="Q155" s="223">
        <v>-18955.990000000002</v>
      </c>
      <c r="R155" s="223">
        <v>-14099.930000000002</v>
      </c>
      <c r="S155" s="223">
        <v>0</v>
      </c>
      <c r="T155" s="223">
        <v>0</v>
      </c>
      <c r="U155" s="223">
        <v>-4582.9600000000009</v>
      </c>
      <c r="V155" s="223">
        <v>-150</v>
      </c>
      <c r="W155" s="223">
        <v>0</v>
      </c>
      <c r="X155" s="223">
        <v>-112790.74</v>
      </c>
      <c r="Y155" s="223">
        <v>-2931</v>
      </c>
      <c r="Z155" s="223">
        <v>0</v>
      </c>
      <c r="AA155" s="223">
        <v>0</v>
      </c>
      <c r="AB155" s="223">
        <v>0</v>
      </c>
      <c r="AC155" s="223">
        <v>0</v>
      </c>
      <c r="AD155" s="210">
        <v>765279.67999999993</v>
      </c>
      <c r="AE155" s="210">
        <v>3081.27</v>
      </c>
      <c r="AF155" s="210">
        <v>367868.76999999996</v>
      </c>
      <c r="AG155" s="210">
        <v>40717.929999999993</v>
      </c>
      <c r="AH155" s="210">
        <v>73545.36</v>
      </c>
      <c r="AI155" s="210">
        <v>2074.9399999999996</v>
      </c>
      <c r="AJ155" s="210">
        <v>34009.409999999996</v>
      </c>
      <c r="AK155" s="210">
        <v>5328.66</v>
      </c>
      <c r="AL155" s="210">
        <v>6884.75</v>
      </c>
      <c r="AM155" s="210">
        <v>646.6</v>
      </c>
      <c r="AN155" s="210">
        <v>0</v>
      </c>
      <c r="AO155" s="210">
        <v>17132.479999999996</v>
      </c>
      <c r="AP155" s="210">
        <v>15878.7</v>
      </c>
      <c r="AQ155" s="210">
        <v>4200.1200000000008</v>
      </c>
      <c r="AR155" s="210">
        <v>3042.3900000000003</v>
      </c>
      <c r="AS155" s="210">
        <v>11053.63</v>
      </c>
      <c r="AT155" s="210">
        <v>16092.75</v>
      </c>
      <c r="AU155" s="210">
        <v>18341.18</v>
      </c>
      <c r="AV155" s="210">
        <v>47964.630000000019</v>
      </c>
      <c r="AW155" s="308">
        <v>0</v>
      </c>
      <c r="AX155" s="210">
        <v>3377</v>
      </c>
      <c r="AY155" s="210">
        <v>2805</v>
      </c>
      <c r="AZ155" s="210">
        <v>16886.55</v>
      </c>
      <c r="BA155" s="210">
        <v>7004.12</v>
      </c>
      <c r="BB155" s="210">
        <v>5535</v>
      </c>
      <c r="BC155" s="210">
        <v>6020.92</v>
      </c>
      <c r="BD155" s="210">
        <v>16114</v>
      </c>
      <c r="BE155" s="210">
        <v>0</v>
      </c>
      <c r="BF155" s="210">
        <v>12785.600000000002</v>
      </c>
      <c r="BG155" s="210">
        <v>11443.76</v>
      </c>
      <c r="BH155" s="210">
        <v>0</v>
      </c>
      <c r="BI155" s="210">
        <v>71514.060000000012</v>
      </c>
      <c r="BJ155" s="210">
        <v>57579.53</v>
      </c>
      <c r="BK155" s="210">
        <v>97523.390000000014</v>
      </c>
      <c r="BL155" s="210">
        <v>72277.259999999995</v>
      </c>
      <c r="BM155" s="210">
        <v>0</v>
      </c>
      <c r="BN155" s="210">
        <v>0</v>
      </c>
      <c r="BO155" s="210">
        <v>95191.449999999983</v>
      </c>
      <c r="BP155" s="210">
        <v>12927.769999999995</v>
      </c>
      <c r="BQ155" s="211">
        <v>-6362.5</v>
      </c>
      <c r="BR155" s="211">
        <v>0</v>
      </c>
      <c r="BS155" s="211">
        <v>0</v>
      </c>
      <c r="BT155" s="212">
        <v>0</v>
      </c>
      <c r="BU155" s="212">
        <v>1384.5</v>
      </c>
      <c r="BV155" s="212">
        <v>0</v>
      </c>
      <c r="BW155" s="212">
        <v>0</v>
      </c>
      <c r="BX155" s="212">
        <v>0</v>
      </c>
      <c r="BY155" s="212">
        <v>5272</v>
      </c>
      <c r="BZ155" s="212">
        <v>0</v>
      </c>
      <c r="CA155" s="212">
        <v>0</v>
      </c>
      <c r="CB155" s="212">
        <v>0</v>
      </c>
      <c r="CC155" s="224">
        <v>-426798.18999999942</v>
      </c>
      <c r="CD155" s="213"/>
      <c r="CE155" s="427">
        <v>360944.66999999993</v>
      </c>
      <c r="CF155" s="427">
        <v>21459</v>
      </c>
      <c r="CG155" s="427">
        <v>0</v>
      </c>
      <c r="CH155" s="427">
        <v>4874.33</v>
      </c>
      <c r="CI155" s="427">
        <v>0</v>
      </c>
      <c r="CJ155" s="427">
        <v>39520.190000000031</v>
      </c>
      <c r="CK155" s="427">
        <v>426798.18999999994</v>
      </c>
    </row>
    <row r="156" spans="1:89">
      <c r="A156" s="320">
        <v>952</v>
      </c>
      <c r="B156" s="320" t="s">
        <v>266</v>
      </c>
      <c r="C156" s="209">
        <v>-352085.33</v>
      </c>
      <c r="D156" s="209">
        <v>-7945.31</v>
      </c>
      <c r="E156" s="209">
        <v>0</v>
      </c>
      <c r="F156" s="209">
        <v>2575.25</v>
      </c>
      <c r="G156" s="209">
        <v>0</v>
      </c>
      <c r="H156" s="209">
        <v>0</v>
      </c>
      <c r="I156" s="223">
        <v>-2016418.11</v>
      </c>
      <c r="J156" s="223">
        <v>0</v>
      </c>
      <c r="K156" s="223">
        <v>-149833</v>
      </c>
      <c r="L156" s="223">
        <v>0</v>
      </c>
      <c r="M156" s="223">
        <v>-255900.41</v>
      </c>
      <c r="N156" s="223">
        <v>-17555</v>
      </c>
      <c r="O156" s="223">
        <v>-1500</v>
      </c>
      <c r="P156" s="223">
        <v>-149.5</v>
      </c>
      <c r="Q156" s="223">
        <v>-16041.79</v>
      </c>
      <c r="R156" s="223">
        <v>-5039.82</v>
      </c>
      <c r="S156" s="223">
        <v>0</v>
      </c>
      <c r="T156" s="223">
        <v>0</v>
      </c>
      <c r="U156" s="223">
        <v>-900</v>
      </c>
      <c r="V156" s="223">
        <v>-1600</v>
      </c>
      <c r="W156" s="223">
        <v>0</v>
      </c>
      <c r="X156" s="223">
        <v>0</v>
      </c>
      <c r="Y156" s="223">
        <v>0</v>
      </c>
      <c r="Z156" s="223">
        <v>0</v>
      </c>
      <c r="AA156" s="223">
        <v>0</v>
      </c>
      <c r="AB156" s="223">
        <v>0</v>
      </c>
      <c r="AC156" s="223">
        <v>0</v>
      </c>
      <c r="AD156" s="210">
        <v>1233306.2899999998</v>
      </c>
      <c r="AE156" s="210">
        <v>10632.53</v>
      </c>
      <c r="AF156" s="210">
        <v>439482.02</v>
      </c>
      <c r="AG156" s="210">
        <v>45420.590000000011</v>
      </c>
      <c r="AH156" s="210">
        <v>158180.85</v>
      </c>
      <c r="AI156" s="210">
        <v>0</v>
      </c>
      <c r="AJ156" s="210">
        <v>25338.829999999998</v>
      </c>
      <c r="AK156" s="210">
        <v>6939.2</v>
      </c>
      <c r="AL156" s="210">
        <v>3692</v>
      </c>
      <c r="AM156" s="210">
        <v>951.6</v>
      </c>
      <c r="AN156" s="210">
        <v>0</v>
      </c>
      <c r="AO156" s="210">
        <v>24618.980000000003</v>
      </c>
      <c r="AP156" s="210">
        <v>2019.0399999999995</v>
      </c>
      <c r="AQ156" s="210">
        <v>9729.15</v>
      </c>
      <c r="AR156" s="210">
        <v>12214.749999999998</v>
      </c>
      <c r="AS156" s="210">
        <v>23089.980000000003</v>
      </c>
      <c r="AT156" s="210">
        <v>22704.5</v>
      </c>
      <c r="AU156" s="210">
        <v>6801.2999999999984</v>
      </c>
      <c r="AV156" s="210">
        <v>57970.9</v>
      </c>
      <c r="AW156" s="308">
        <v>0</v>
      </c>
      <c r="AX156" s="210">
        <v>2820.31</v>
      </c>
      <c r="AY156" s="210">
        <v>0</v>
      </c>
      <c r="AZ156" s="210">
        <v>9874.739999999998</v>
      </c>
      <c r="BA156" s="210">
        <v>10413.130000000001</v>
      </c>
      <c r="BB156" s="210">
        <v>24.96</v>
      </c>
      <c r="BC156" s="210">
        <v>48.32</v>
      </c>
      <c r="BD156" s="210">
        <v>7904</v>
      </c>
      <c r="BE156" s="210">
        <v>0</v>
      </c>
      <c r="BF156" s="210">
        <v>6060.5600000000013</v>
      </c>
      <c r="BG156" s="210">
        <v>16841.760000000002</v>
      </c>
      <c r="BH156" s="210">
        <v>0</v>
      </c>
      <c r="BI156" s="210">
        <v>92548.4</v>
      </c>
      <c r="BJ156" s="210">
        <v>28796.390000000003</v>
      </c>
      <c r="BK156" s="210">
        <v>113925.36</v>
      </c>
      <c r="BL156" s="210">
        <v>31208.550000000003</v>
      </c>
      <c r="BM156" s="210">
        <v>0</v>
      </c>
      <c r="BN156" s="210">
        <v>29933.489999999998</v>
      </c>
      <c r="BO156" s="210">
        <v>0</v>
      </c>
      <c r="BP156" s="210">
        <v>0</v>
      </c>
      <c r="BQ156" s="211">
        <v>-7532.5</v>
      </c>
      <c r="BR156" s="211">
        <v>0</v>
      </c>
      <c r="BS156" s="211">
        <v>-29933.489999999998</v>
      </c>
      <c r="BT156" s="212">
        <v>0</v>
      </c>
      <c r="BU156" s="212">
        <v>16548.760000000002</v>
      </c>
      <c r="BV156" s="212">
        <v>0</v>
      </c>
      <c r="BW156" s="212">
        <v>0</v>
      </c>
      <c r="BX156" s="212">
        <v>0</v>
      </c>
      <c r="BY156" s="212">
        <v>9534</v>
      </c>
      <c r="BZ156" s="212">
        <v>0</v>
      </c>
      <c r="CA156" s="212">
        <v>3807.9799999999996</v>
      </c>
      <c r="CB156" s="212">
        <v>0</v>
      </c>
      <c r="CC156" s="224">
        <v>-396475.79000000097</v>
      </c>
      <c r="CD156" s="213"/>
      <c r="CE156" s="427">
        <v>376632.10000000038</v>
      </c>
      <c r="CF156" s="427">
        <v>14843.689999999999</v>
      </c>
      <c r="CG156" s="427">
        <v>0</v>
      </c>
      <c r="CH156" s="427">
        <v>4999.9999999999964</v>
      </c>
      <c r="CI156" s="427">
        <v>0</v>
      </c>
      <c r="CJ156" s="427">
        <v>0</v>
      </c>
      <c r="CK156" s="427">
        <v>396475.79000000039</v>
      </c>
    </row>
    <row r="157" spans="1:89" ht="13.5" thickBot="1">
      <c r="A157" s="320">
        <v>958</v>
      </c>
      <c r="B157" s="320" t="s">
        <v>406</v>
      </c>
      <c r="C157" s="209">
        <v>-248211.18</v>
      </c>
      <c r="D157" s="209">
        <v>-23886.65</v>
      </c>
      <c r="E157" s="209">
        <v>0</v>
      </c>
      <c r="F157" s="209">
        <v>-13300.09</v>
      </c>
      <c r="G157" s="209">
        <v>0</v>
      </c>
      <c r="H157" s="209">
        <v>-9548.4699999999993</v>
      </c>
      <c r="I157" s="223">
        <v>-2277327.83</v>
      </c>
      <c r="J157" s="223">
        <v>0</v>
      </c>
      <c r="K157" s="223">
        <v>-362075</v>
      </c>
      <c r="L157" s="223">
        <v>0</v>
      </c>
      <c r="M157" s="223">
        <v>-115580</v>
      </c>
      <c r="N157" s="223">
        <v>-85064.93</v>
      </c>
      <c r="O157" s="223">
        <v>0</v>
      </c>
      <c r="P157" s="223">
        <v>-13924.36</v>
      </c>
      <c r="Q157" s="223">
        <v>-90499.450000000026</v>
      </c>
      <c r="R157" s="223">
        <v>-28434.799999999992</v>
      </c>
      <c r="S157" s="223">
        <v>-3150</v>
      </c>
      <c r="T157" s="223">
        <v>0</v>
      </c>
      <c r="U157" s="223">
        <v>-37087.349999999984</v>
      </c>
      <c r="V157" s="223">
        <v>-61128.430000000008</v>
      </c>
      <c r="W157" s="223">
        <v>0</v>
      </c>
      <c r="X157" s="223">
        <v>-43158.55</v>
      </c>
      <c r="Y157" s="223">
        <v>-8793.98</v>
      </c>
      <c r="Z157" s="223">
        <v>0</v>
      </c>
      <c r="AA157" s="223">
        <v>0</v>
      </c>
      <c r="AB157" s="223">
        <v>0</v>
      </c>
      <c r="AC157" s="223">
        <v>0</v>
      </c>
      <c r="AD157" s="210">
        <v>1353096.5100000002</v>
      </c>
      <c r="AE157" s="210">
        <v>7859.2900000000009</v>
      </c>
      <c r="AF157" s="210">
        <v>690620.31</v>
      </c>
      <c r="AG157" s="210">
        <v>45608.559999999983</v>
      </c>
      <c r="AH157" s="210">
        <v>156438.31000000003</v>
      </c>
      <c r="AI157" s="210">
        <v>70898.010000000009</v>
      </c>
      <c r="AJ157" s="210">
        <v>134949.35</v>
      </c>
      <c r="AK157" s="210">
        <v>1245.95</v>
      </c>
      <c r="AL157" s="210">
        <v>3981</v>
      </c>
      <c r="AM157" s="210">
        <v>25321.07</v>
      </c>
      <c r="AN157" s="210">
        <v>0</v>
      </c>
      <c r="AO157" s="210">
        <v>60352.71</v>
      </c>
      <c r="AP157" s="210">
        <v>2563.0099999999989</v>
      </c>
      <c r="AQ157" s="210">
        <v>51367.31</v>
      </c>
      <c r="AR157" s="210">
        <v>6593.01</v>
      </c>
      <c r="AS157" s="210">
        <v>56127.090000000011</v>
      </c>
      <c r="AT157" s="210">
        <v>15833.14</v>
      </c>
      <c r="AU157" s="210">
        <v>12393.639999999998</v>
      </c>
      <c r="AV157" s="210">
        <v>119430.39999999998</v>
      </c>
      <c r="AW157" s="308">
        <v>0</v>
      </c>
      <c r="AX157" s="210">
        <v>0</v>
      </c>
      <c r="AY157" s="210">
        <v>0</v>
      </c>
      <c r="AZ157" s="210">
        <v>0</v>
      </c>
      <c r="BA157" s="210">
        <v>9102.4699999999993</v>
      </c>
      <c r="BB157" s="210">
        <v>2207</v>
      </c>
      <c r="BC157" s="210">
        <v>6.99</v>
      </c>
      <c r="BD157" s="210">
        <v>7688.82</v>
      </c>
      <c r="BE157" s="210">
        <v>0</v>
      </c>
      <c r="BF157" s="210">
        <v>12255.84</v>
      </c>
      <c r="BG157" s="210">
        <v>22107.279999999999</v>
      </c>
      <c r="BH157" s="210">
        <v>0</v>
      </c>
      <c r="BI157" s="210">
        <v>33558.699999999968</v>
      </c>
      <c r="BJ157" s="210">
        <v>43100.28</v>
      </c>
      <c r="BK157" s="210">
        <v>35845.440000000002</v>
      </c>
      <c r="BL157" s="210">
        <v>48137.200000000012</v>
      </c>
      <c r="BM157" s="210">
        <v>0</v>
      </c>
      <c r="BN157" s="210">
        <v>0</v>
      </c>
      <c r="BO157" s="210">
        <v>47705.600000000006</v>
      </c>
      <c r="BP157" s="210">
        <v>941.82999999999993</v>
      </c>
      <c r="BQ157" s="211">
        <v>-8747.5</v>
      </c>
      <c r="BR157" s="211">
        <v>0</v>
      </c>
      <c r="BS157" s="211">
        <v>0</v>
      </c>
      <c r="BT157" s="212">
        <v>0</v>
      </c>
      <c r="BU157" s="212">
        <v>13710.83</v>
      </c>
      <c r="BV157" s="212">
        <v>0</v>
      </c>
      <c r="BW157" s="212">
        <v>0</v>
      </c>
      <c r="BX157" s="212">
        <v>0</v>
      </c>
      <c r="BY157" s="212">
        <v>0</v>
      </c>
      <c r="BZ157" s="212">
        <v>0</v>
      </c>
      <c r="CA157" s="212">
        <v>2520</v>
      </c>
      <c r="CB157" s="212">
        <v>0</v>
      </c>
      <c r="CC157" s="224">
        <v>-336351.61999999988</v>
      </c>
      <c r="CD157" s="283"/>
      <c r="CE157" s="427">
        <v>302960.81000000011</v>
      </c>
      <c r="CF157" s="427">
        <v>25794.989999999991</v>
      </c>
      <c r="CG157" s="427">
        <v>0</v>
      </c>
      <c r="CH157" s="427">
        <v>5816.7599999999984</v>
      </c>
      <c r="CI157" s="427">
        <v>0</v>
      </c>
      <c r="CJ157" s="427">
        <v>1779.0599999999977</v>
      </c>
      <c r="CK157" s="427">
        <v>336351.62000000011</v>
      </c>
    </row>
    <row r="158" spans="1:89">
      <c r="A158" s="320"/>
      <c r="B158" s="320"/>
      <c r="C158" s="209"/>
      <c r="D158" s="209"/>
      <c r="E158" s="209"/>
      <c r="F158" s="209"/>
      <c r="G158" s="209"/>
      <c r="H158" s="209"/>
      <c r="I158" s="223"/>
      <c r="J158" s="223"/>
      <c r="K158" s="223"/>
      <c r="L158" s="223"/>
      <c r="M158" s="223"/>
      <c r="N158" s="223"/>
      <c r="O158" s="223"/>
      <c r="P158" s="223"/>
      <c r="Q158" s="223"/>
      <c r="R158" s="223"/>
      <c r="S158" s="223"/>
      <c r="T158" s="223"/>
      <c r="U158" s="223"/>
      <c r="V158" s="223"/>
      <c r="W158" s="223"/>
      <c r="X158" s="223"/>
      <c r="Y158" s="223"/>
      <c r="Z158" s="223"/>
      <c r="AA158" s="223"/>
      <c r="AB158" s="223"/>
      <c r="AC158" s="223"/>
      <c r="AD158" s="210"/>
      <c r="AE158" s="210"/>
      <c r="AF158" s="210"/>
      <c r="AG158" s="210"/>
      <c r="AH158" s="210"/>
      <c r="AI158" s="210"/>
      <c r="AJ158" s="210"/>
      <c r="AK158" s="210"/>
      <c r="AL158" s="210"/>
      <c r="AM158" s="210"/>
      <c r="AN158" s="210"/>
      <c r="AO158" s="210"/>
      <c r="AP158" s="210"/>
      <c r="AQ158" s="210"/>
      <c r="AR158" s="210"/>
      <c r="AS158" s="210"/>
      <c r="AT158" s="210"/>
      <c r="AU158" s="210"/>
      <c r="AV158" s="210"/>
      <c r="AW158" s="308"/>
      <c r="AX158" s="210"/>
      <c r="AY158" s="210"/>
      <c r="AZ158" s="210"/>
      <c r="BA158" s="210"/>
      <c r="BB158" s="210"/>
      <c r="BC158" s="210"/>
      <c r="BD158" s="210"/>
      <c r="BE158" s="210"/>
      <c r="BF158" s="210"/>
      <c r="BG158" s="210"/>
      <c r="BH158" s="210"/>
      <c r="BI158" s="210"/>
      <c r="BJ158" s="210"/>
      <c r="BK158" s="210"/>
      <c r="BL158" s="210"/>
      <c r="BM158" s="210"/>
      <c r="BN158" s="210"/>
      <c r="BO158" s="210"/>
      <c r="BP158" s="210"/>
      <c r="BQ158" s="211"/>
      <c r="BR158" s="211"/>
      <c r="BS158" s="211"/>
      <c r="BT158" s="212"/>
      <c r="BU158" s="212"/>
      <c r="BV158" s="212"/>
      <c r="BW158" s="212"/>
      <c r="BX158" s="212"/>
      <c r="BY158" s="212"/>
      <c r="BZ158" s="212"/>
      <c r="CA158" s="212"/>
      <c r="CB158" s="212"/>
      <c r="CC158" s="281"/>
      <c r="CD158" s="282"/>
    </row>
    <row r="159" spans="1:89">
      <c r="A159" s="320"/>
      <c r="B159" s="320"/>
      <c r="C159" s="209"/>
      <c r="D159" s="209"/>
      <c r="E159" s="209"/>
      <c r="F159" s="209"/>
      <c r="G159" s="209"/>
      <c r="H159" s="209"/>
      <c r="I159" s="223"/>
      <c r="J159" s="223"/>
      <c r="K159" s="223"/>
      <c r="L159" s="223"/>
      <c r="M159" s="223"/>
      <c r="N159" s="223"/>
      <c r="O159" s="223"/>
      <c r="P159" s="223"/>
      <c r="Q159" s="223"/>
      <c r="R159" s="223"/>
      <c r="S159" s="223"/>
      <c r="T159" s="223"/>
      <c r="U159" s="223"/>
      <c r="V159" s="223"/>
      <c r="W159" s="223"/>
      <c r="X159" s="223"/>
      <c r="Y159" s="223"/>
      <c r="Z159" s="223"/>
      <c r="AA159" s="223"/>
      <c r="AB159" s="223"/>
      <c r="AC159" s="223"/>
      <c r="AD159" s="210"/>
      <c r="AE159" s="210"/>
      <c r="AF159" s="210"/>
      <c r="AG159" s="210"/>
      <c r="AH159" s="210"/>
      <c r="AI159" s="210"/>
      <c r="AJ159" s="210"/>
      <c r="AK159" s="210"/>
      <c r="AL159" s="210"/>
      <c r="AM159" s="210"/>
      <c r="AN159" s="210"/>
      <c r="AO159" s="210"/>
      <c r="AP159" s="210"/>
      <c r="AQ159" s="210"/>
      <c r="AR159" s="210"/>
      <c r="AS159" s="210"/>
      <c r="AT159" s="210"/>
      <c r="AU159" s="210"/>
      <c r="AV159" s="210"/>
      <c r="AW159" s="308"/>
      <c r="AX159" s="210"/>
      <c r="AY159" s="210"/>
      <c r="AZ159" s="210"/>
      <c r="BA159" s="210"/>
      <c r="BB159" s="210"/>
      <c r="BC159" s="210"/>
      <c r="BD159" s="210"/>
      <c r="BE159" s="210"/>
      <c r="BF159" s="210"/>
      <c r="BG159" s="210"/>
      <c r="BH159" s="210"/>
      <c r="BI159" s="210"/>
      <c r="BJ159" s="210"/>
      <c r="BK159" s="210"/>
      <c r="BL159" s="210"/>
      <c r="BM159" s="210"/>
      <c r="BN159" s="210"/>
      <c r="BO159" s="210"/>
      <c r="BP159" s="210"/>
      <c r="BQ159" s="211"/>
      <c r="BR159" s="211"/>
      <c r="BS159" s="211"/>
      <c r="BT159" s="212"/>
      <c r="BU159" s="212"/>
      <c r="BV159" s="212"/>
      <c r="BW159" s="212"/>
      <c r="BX159" s="212"/>
      <c r="BY159" s="212"/>
      <c r="BZ159" s="212"/>
      <c r="CA159" s="212"/>
      <c r="CB159" s="212"/>
      <c r="CC159" s="224"/>
      <c r="CD159" s="213"/>
    </row>
    <row r="160" spans="1:89">
      <c r="A160" s="320"/>
      <c r="B160" s="320"/>
      <c r="C160" s="209"/>
      <c r="D160" s="209"/>
      <c r="E160" s="209"/>
      <c r="F160" s="209"/>
      <c r="G160" s="209"/>
      <c r="H160" s="209"/>
      <c r="I160" s="223"/>
      <c r="J160" s="223"/>
      <c r="K160" s="223"/>
      <c r="L160" s="223"/>
      <c r="M160" s="223"/>
      <c r="N160" s="223"/>
      <c r="O160" s="223"/>
      <c r="P160" s="223"/>
      <c r="Q160" s="223"/>
      <c r="R160" s="223"/>
      <c r="S160" s="223"/>
      <c r="T160" s="223"/>
      <c r="U160" s="223"/>
      <c r="V160" s="223"/>
      <c r="W160" s="223"/>
      <c r="X160" s="223"/>
      <c r="Y160" s="223"/>
      <c r="Z160" s="223"/>
      <c r="AA160" s="223"/>
      <c r="AB160" s="223"/>
      <c r="AC160" s="223"/>
      <c r="AD160" s="210"/>
      <c r="AE160" s="210"/>
      <c r="AF160" s="210"/>
      <c r="AG160" s="210"/>
      <c r="AH160" s="210"/>
      <c r="AI160" s="210"/>
      <c r="AJ160" s="210"/>
      <c r="AK160" s="210"/>
      <c r="AL160" s="210"/>
      <c r="AM160" s="210"/>
      <c r="AN160" s="210"/>
      <c r="AO160" s="210"/>
      <c r="AP160" s="210"/>
      <c r="AQ160" s="210"/>
      <c r="AR160" s="210"/>
      <c r="AS160" s="210"/>
      <c r="AT160" s="210"/>
      <c r="AU160" s="210"/>
      <c r="AV160" s="210"/>
      <c r="AW160" s="308"/>
      <c r="AX160" s="210"/>
      <c r="AY160" s="210"/>
      <c r="AZ160" s="210"/>
      <c r="BA160" s="210"/>
      <c r="BB160" s="210"/>
      <c r="BC160" s="210"/>
      <c r="BD160" s="210"/>
      <c r="BE160" s="210"/>
      <c r="BF160" s="210"/>
      <c r="BG160" s="210"/>
      <c r="BH160" s="210"/>
      <c r="BI160" s="210"/>
      <c r="BJ160" s="210"/>
      <c r="BK160" s="210"/>
      <c r="BL160" s="210"/>
      <c r="BM160" s="210"/>
      <c r="BN160" s="210"/>
      <c r="BO160" s="210"/>
      <c r="BP160" s="210"/>
      <c r="BQ160" s="211"/>
      <c r="BR160" s="211"/>
      <c r="BS160" s="211"/>
      <c r="BT160" s="212"/>
      <c r="BU160" s="212"/>
      <c r="BV160" s="212"/>
      <c r="BW160" s="212"/>
      <c r="BX160" s="212"/>
      <c r="BY160" s="212"/>
      <c r="BZ160" s="212"/>
      <c r="CA160" s="212"/>
      <c r="CB160" s="212"/>
      <c r="CC160" s="224"/>
      <c r="CD160" s="213"/>
    </row>
    <row r="161" spans="1:92">
      <c r="A161" s="320"/>
      <c r="B161" s="320"/>
      <c r="C161" s="209"/>
      <c r="D161" s="209"/>
      <c r="E161" s="209"/>
      <c r="F161" s="209"/>
      <c r="G161" s="209"/>
      <c r="H161" s="209"/>
      <c r="I161" s="223"/>
      <c r="J161" s="223"/>
      <c r="K161" s="223"/>
      <c r="L161" s="223"/>
      <c r="M161" s="223"/>
      <c r="N161" s="223"/>
      <c r="O161" s="223"/>
      <c r="P161" s="223"/>
      <c r="Q161" s="223"/>
      <c r="R161" s="223"/>
      <c r="S161" s="223"/>
      <c r="T161" s="223"/>
      <c r="U161" s="223"/>
      <c r="V161" s="223"/>
      <c r="W161" s="223"/>
      <c r="X161" s="223"/>
      <c r="Y161" s="223"/>
      <c r="Z161" s="223"/>
      <c r="AA161" s="223"/>
      <c r="AB161" s="223"/>
      <c r="AC161" s="223"/>
      <c r="AD161" s="210"/>
      <c r="AE161" s="210"/>
      <c r="AF161" s="210"/>
      <c r="AG161" s="210"/>
      <c r="AH161" s="210"/>
      <c r="AI161" s="210"/>
      <c r="AJ161" s="210"/>
      <c r="AK161" s="210"/>
      <c r="AL161" s="210"/>
      <c r="AM161" s="210"/>
      <c r="AN161" s="210"/>
      <c r="AO161" s="210"/>
      <c r="AP161" s="210"/>
      <c r="AQ161" s="210"/>
      <c r="AR161" s="210"/>
      <c r="AS161" s="210"/>
      <c r="AT161" s="210"/>
      <c r="AU161" s="210"/>
      <c r="AV161" s="210"/>
      <c r="AW161" s="308"/>
      <c r="AX161" s="210"/>
      <c r="AY161" s="210"/>
      <c r="AZ161" s="210"/>
      <c r="BA161" s="210"/>
      <c r="BB161" s="210"/>
      <c r="BC161" s="210"/>
      <c r="BD161" s="210"/>
      <c r="BE161" s="210"/>
      <c r="BF161" s="210"/>
      <c r="BG161" s="210"/>
      <c r="BH161" s="210"/>
      <c r="BI161" s="210"/>
      <c r="BJ161" s="210"/>
      <c r="BK161" s="210"/>
      <c r="BL161" s="210"/>
      <c r="BM161" s="210"/>
      <c r="BN161" s="210"/>
      <c r="BO161" s="210"/>
      <c r="BP161" s="210"/>
      <c r="BQ161" s="211"/>
      <c r="BR161" s="211"/>
      <c r="BS161" s="211"/>
      <c r="BT161" s="212"/>
      <c r="BU161" s="212"/>
      <c r="BV161" s="212"/>
      <c r="BW161" s="212"/>
      <c r="BX161" s="212"/>
      <c r="BY161" s="212"/>
      <c r="BZ161" s="212"/>
      <c r="CA161" s="212"/>
      <c r="CB161" s="212"/>
      <c r="CC161" s="224"/>
      <c r="CD161" s="213"/>
      <c r="CN161" s="90"/>
    </row>
    <row r="162" spans="1:92">
      <c r="A162" s="320"/>
      <c r="B162" s="320"/>
      <c r="C162" s="209"/>
      <c r="D162" s="209"/>
      <c r="E162" s="209"/>
      <c r="F162" s="209"/>
      <c r="G162" s="209"/>
      <c r="H162" s="209"/>
      <c r="I162" s="223"/>
      <c r="J162" s="223"/>
      <c r="K162" s="223"/>
      <c r="L162" s="223"/>
      <c r="M162" s="223"/>
      <c r="N162" s="223"/>
      <c r="O162" s="223"/>
      <c r="P162" s="223"/>
      <c r="Q162" s="223"/>
      <c r="R162" s="223"/>
      <c r="S162" s="223"/>
      <c r="T162" s="223"/>
      <c r="U162" s="223"/>
      <c r="V162" s="223"/>
      <c r="W162" s="223"/>
      <c r="X162" s="223"/>
      <c r="Y162" s="223"/>
      <c r="Z162" s="223"/>
      <c r="AA162" s="223"/>
      <c r="AB162" s="223"/>
      <c r="AC162" s="223"/>
      <c r="AD162" s="210"/>
      <c r="AE162" s="210"/>
      <c r="AF162" s="210"/>
      <c r="AG162" s="210"/>
      <c r="AH162" s="210"/>
      <c r="AI162" s="210"/>
      <c r="AJ162" s="210"/>
      <c r="AK162" s="210"/>
      <c r="AL162" s="210"/>
      <c r="AM162" s="210"/>
      <c r="AN162" s="210"/>
      <c r="AO162" s="210"/>
      <c r="AP162" s="210"/>
      <c r="AQ162" s="210"/>
      <c r="AR162" s="210"/>
      <c r="AS162" s="210"/>
      <c r="AT162" s="210"/>
      <c r="AU162" s="210"/>
      <c r="AV162" s="210"/>
      <c r="AW162" s="308"/>
      <c r="AX162" s="210"/>
      <c r="AY162" s="210"/>
      <c r="AZ162" s="210"/>
      <c r="BA162" s="210"/>
      <c r="BB162" s="210"/>
      <c r="BC162" s="210"/>
      <c r="BD162" s="210"/>
      <c r="BE162" s="210"/>
      <c r="BF162" s="210"/>
      <c r="BG162" s="210"/>
      <c r="BH162" s="210"/>
      <c r="BI162" s="210"/>
      <c r="BJ162" s="210"/>
      <c r="BK162" s="210"/>
      <c r="BL162" s="210"/>
      <c r="BM162" s="210"/>
      <c r="BN162" s="210"/>
      <c r="BO162" s="210"/>
      <c r="BP162" s="210"/>
      <c r="BQ162" s="211"/>
      <c r="BR162" s="211"/>
      <c r="BS162" s="211"/>
      <c r="BT162" s="212"/>
      <c r="BU162" s="212"/>
      <c r="BV162" s="212"/>
      <c r="BW162" s="212"/>
      <c r="BX162" s="212"/>
      <c r="BY162" s="212"/>
      <c r="BZ162" s="212"/>
      <c r="CA162" s="212"/>
      <c r="CB162" s="212"/>
      <c r="CC162" s="224"/>
      <c r="CD162" s="213"/>
    </row>
    <row r="163" spans="1:92">
      <c r="A163" s="320"/>
      <c r="B163" s="320"/>
      <c r="C163" s="209"/>
      <c r="D163" s="209"/>
      <c r="E163" s="209"/>
      <c r="F163" s="209"/>
      <c r="G163" s="209"/>
      <c r="H163" s="209"/>
      <c r="I163" s="223"/>
      <c r="J163" s="223"/>
      <c r="K163" s="223"/>
      <c r="L163" s="223"/>
      <c r="M163" s="223"/>
      <c r="N163" s="223"/>
      <c r="O163" s="223"/>
      <c r="P163" s="223"/>
      <c r="Q163" s="223"/>
      <c r="R163" s="223"/>
      <c r="S163" s="223"/>
      <c r="T163" s="223"/>
      <c r="U163" s="223"/>
      <c r="V163" s="223"/>
      <c r="W163" s="223"/>
      <c r="X163" s="223"/>
      <c r="Y163" s="223"/>
      <c r="Z163" s="223"/>
      <c r="AA163" s="223"/>
      <c r="AB163" s="223"/>
      <c r="AC163" s="223"/>
      <c r="AD163" s="210"/>
      <c r="AE163" s="210"/>
      <c r="AF163" s="210"/>
      <c r="AG163" s="210"/>
      <c r="AH163" s="210"/>
      <c r="AI163" s="210"/>
      <c r="AJ163" s="210"/>
      <c r="AK163" s="210"/>
      <c r="AL163" s="210"/>
      <c r="AM163" s="210"/>
      <c r="AN163" s="210"/>
      <c r="AO163" s="210"/>
      <c r="AP163" s="210"/>
      <c r="AQ163" s="210"/>
      <c r="AR163" s="210"/>
      <c r="AS163" s="210"/>
      <c r="AT163" s="210"/>
      <c r="AU163" s="210"/>
      <c r="AV163" s="210"/>
      <c r="AW163" s="308"/>
      <c r="AX163" s="210"/>
      <c r="AY163" s="210"/>
      <c r="AZ163" s="210"/>
      <c r="BA163" s="210"/>
      <c r="BB163" s="210"/>
      <c r="BC163" s="210"/>
      <c r="BD163" s="210"/>
      <c r="BE163" s="210"/>
      <c r="BF163" s="210"/>
      <c r="BG163" s="210"/>
      <c r="BH163" s="210"/>
      <c r="BI163" s="210"/>
      <c r="BJ163" s="210"/>
      <c r="BK163" s="210"/>
      <c r="BL163" s="210"/>
      <c r="BM163" s="210"/>
      <c r="BN163" s="210"/>
      <c r="BO163" s="210"/>
      <c r="BP163" s="210"/>
      <c r="BQ163" s="211"/>
      <c r="BR163" s="211"/>
      <c r="BS163" s="211"/>
      <c r="BT163" s="212"/>
      <c r="BU163" s="212"/>
      <c r="BV163" s="212"/>
      <c r="BW163" s="212"/>
      <c r="BX163" s="212"/>
      <c r="BY163" s="212"/>
      <c r="BZ163" s="212"/>
      <c r="CA163" s="212"/>
      <c r="CB163" s="212"/>
      <c r="CC163" s="224"/>
      <c r="CD163" s="213"/>
    </row>
    <row r="164" spans="1:92">
      <c r="A164" s="320"/>
      <c r="B164" s="320"/>
      <c r="C164" s="209"/>
      <c r="D164" s="209"/>
      <c r="E164" s="209"/>
      <c r="F164" s="209"/>
      <c r="G164" s="209"/>
      <c r="H164" s="209"/>
      <c r="I164" s="223"/>
      <c r="J164" s="223"/>
      <c r="K164" s="223"/>
      <c r="L164" s="223"/>
      <c r="M164" s="223"/>
      <c r="N164" s="223"/>
      <c r="O164" s="223"/>
      <c r="P164" s="223"/>
      <c r="Q164" s="223"/>
      <c r="R164" s="223"/>
      <c r="S164" s="223"/>
      <c r="T164" s="223"/>
      <c r="U164" s="223"/>
      <c r="V164" s="223"/>
      <c r="W164" s="223"/>
      <c r="X164" s="223"/>
      <c r="Y164" s="223"/>
      <c r="Z164" s="223"/>
      <c r="AA164" s="223"/>
      <c r="AB164" s="223"/>
      <c r="AC164" s="223"/>
      <c r="AD164" s="210"/>
      <c r="AE164" s="210"/>
      <c r="AF164" s="210"/>
      <c r="AG164" s="210"/>
      <c r="AH164" s="210"/>
      <c r="AI164" s="210"/>
      <c r="AJ164" s="210"/>
      <c r="AK164" s="210"/>
      <c r="AL164" s="210"/>
      <c r="AM164" s="210"/>
      <c r="AN164" s="210"/>
      <c r="AO164" s="210"/>
      <c r="AP164" s="210"/>
      <c r="AQ164" s="210"/>
      <c r="AR164" s="210"/>
      <c r="AS164" s="210"/>
      <c r="AT164" s="210"/>
      <c r="AU164" s="210"/>
      <c r="AV164" s="210"/>
      <c r="AW164" s="308"/>
      <c r="AX164" s="210"/>
      <c r="AY164" s="210"/>
      <c r="AZ164" s="210"/>
      <c r="BA164" s="210"/>
      <c r="BB164" s="210"/>
      <c r="BC164" s="210"/>
      <c r="BD164" s="210"/>
      <c r="BE164" s="210"/>
      <c r="BF164" s="210"/>
      <c r="BG164" s="210"/>
      <c r="BH164" s="210"/>
      <c r="BI164" s="210"/>
      <c r="BJ164" s="210"/>
      <c r="BK164" s="210"/>
      <c r="BL164" s="210"/>
      <c r="BM164" s="210"/>
      <c r="BN164" s="210"/>
      <c r="BO164" s="210"/>
      <c r="BP164" s="210"/>
      <c r="BQ164" s="211"/>
      <c r="BR164" s="211"/>
      <c r="BS164" s="211"/>
      <c r="BT164" s="212"/>
      <c r="BU164" s="212"/>
      <c r="BV164" s="212"/>
      <c r="BW164" s="212"/>
      <c r="BX164" s="212"/>
      <c r="BY164" s="212"/>
      <c r="BZ164" s="212"/>
      <c r="CA164" s="212"/>
      <c r="CB164" s="212"/>
      <c r="CC164" s="224"/>
      <c r="CD164" s="213"/>
    </row>
    <row r="165" spans="1:92">
      <c r="A165" s="320"/>
      <c r="B165" s="320"/>
      <c r="C165" s="209"/>
      <c r="D165" s="209"/>
      <c r="E165" s="209"/>
      <c r="F165" s="209"/>
      <c r="G165" s="209"/>
      <c r="H165" s="209"/>
      <c r="I165" s="223"/>
      <c r="J165" s="223"/>
      <c r="K165" s="223"/>
      <c r="L165" s="223"/>
      <c r="M165" s="223"/>
      <c r="N165" s="223"/>
      <c r="O165" s="223"/>
      <c r="P165" s="223"/>
      <c r="Q165" s="223"/>
      <c r="R165" s="223"/>
      <c r="S165" s="223"/>
      <c r="T165" s="223"/>
      <c r="U165" s="223"/>
      <c r="V165" s="223"/>
      <c r="W165" s="223"/>
      <c r="X165" s="223"/>
      <c r="Y165" s="223"/>
      <c r="Z165" s="223"/>
      <c r="AA165" s="223"/>
      <c r="AB165" s="223"/>
      <c r="AC165" s="223"/>
      <c r="AD165" s="210"/>
      <c r="AE165" s="210"/>
      <c r="AF165" s="210"/>
      <c r="AG165" s="210"/>
      <c r="AH165" s="210"/>
      <c r="AI165" s="210"/>
      <c r="AJ165" s="210"/>
      <c r="AK165" s="210"/>
      <c r="AL165" s="210"/>
      <c r="AM165" s="210"/>
      <c r="AN165" s="210"/>
      <c r="AO165" s="210"/>
      <c r="AP165" s="210"/>
      <c r="AQ165" s="210"/>
      <c r="AR165" s="210"/>
      <c r="AS165" s="210"/>
      <c r="AT165" s="210"/>
      <c r="AU165" s="210"/>
      <c r="AV165" s="210"/>
      <c r="AW165" s="308"/>
      <c r="AX165" s="210"/>
      <c r="AY165" s="210"/>
      <c r="AZ165" s="210"/>
      <c r="BA165" s="210"/>
      <c r="BB165" s="210"/>
      <c r="BC165" s="210"/>
      <c r="BD165" s="210"/>
      <c r="BE165" s="210"/>
      <c r="BF165" s="210"/>
      <c r="BG165" s="210"/>
      <c r="BH165" s="210"/>
      <c r="BI165" s="210"/>
      <c r="BJ165" s="210"/>
      <c r="BK165" s="210"/>
      <c r="BL165" s="210"/>
      <c r="BM165" s="210"/>
      <c r="BN165" s="210"/>
      <c r="BO165" s="210"/>
      <c r="BP165" s="210"/>
      <c r="BQ165" s="211"/>
      <c r="BR165" s="211"/>
      <c r="BS165" s="211"/>
      <c r="BT165" s="212"/>
      <c r="BU165" s="212"/>
      <c r="BV165" s="212"/>
      <c r="BW165" s="212"/>
      <c r="BX165" s="212"/>
      <c r="BY165" s="212"/>
      <c r="BZ165" s="212"/>
      <c r="CA165" s="212"/>
      <c r="CB165" s="212"/>
      <c r="CC165" s="224"/>
      <c r="CD165" s="213"/>
    </row>
    <row r="166" spans="1:92">
      <c r="A166" s="320"/>
      <c r="B166" s="320"/>
      <c r="C166" s="209"/>
      <c r="D166" s="209"/>
      <c r="E166" s="209"/>
      <c r="F166" s="209"/>
      <c r="G166" s="209"/>
      <c r="H166" s="209"/>
      <c r="I166" s="223"/>
      <c r="J166" s="223"/>
      <c r="K166" s="223"/>
      <c r="L166" s="223"/>
      <c r="M166" s="223"/>
      <c r="N166" s="223"/>
      <c r="O166" s="223"/>
      <c r="P166" s="223"/>
      <c r="Q166" s="223"/>
      <c r="R166" s="223"/>
      <c r="S166" s="223"/>
      <c r="T166" s="223"/>
      <c r="U166" s="223"/>
      <c r="V166" s="223"/>
      <c r="W166" s="223"/>
      <c r="X166" s="223"/>
      <c r="Y166" s="223"/>
      <c r="Z166" s="223"/>
      <c r="AA166" s="223"/>
      <c r="AB166" s="223"/>
      <c r="AC166" s="223"/>
      <c r="AD166" s="210"/>
      <c r="AE166" s="210"/>
      <c r="AF166" s="210"/>
      <c r="AG166" s="210"/>
      <c r="AH166" s="210"/>
      <c r="AI166" s="210"/>
      <c r="AJ166" s="210"/>
      <c r="AK166" s="210"/>
      <c r="AL166" s="210"/>
      <c r="AM166" s="210"/>
      <c r="AN166" s="210"/>
      <c r="AO166" s="210"/>
      <c r="AP166" s="210"/>
      <c r="AQ166" s="210"/>
      <c r="AR166" s="210"/>
      <c r="AS166" s="210"/>
      <c r="AT166" s="210"/>
      <c r="AU166" s="210"/>
      <c r="AV166" s="210"/>
      <c r="AW166" s="308"/>
      <c r="AX166" s="210"/>
      <c r="AY166" s="210"/>
      <c r="AZ166" s="210"/>
      <c r="BA166" s="210"/>
      <c r="BB166" s="210"/>
      <c r="BC166" s="210"/>
      <c r="BD166" s="210"/>
      <c r="BE166" s="210"/>
      <c r="BF166" s="210"/>
      <c r="BG166" s="210"/>
      <c r="BH166" s="210"/>
      <c r="BI166" s="210"/>
      <c r="BJ166" s="210"/>
      <c r="BK166" s="210"/>
      <c r="BL166" s="210"/>
      <c r="BM166" s="210"/>
      <c r="BN166" s="210"/>
      <c r="BO166" s="210"/>
      <c r="BP166" s="210"/>
      <c r="BQ166" s="211"/>
      <c r="BR166" s="211"/>
      <c r="BS166" s="211"/>
      <c r="BT166" s="212"/>
      <c r="BU166" s="212"/>
      <c r="BV166" s="212"/>
      <c r="BW166" s="212"/>
      <c r="BX166" s="212"/>
      <c r="BY166" s="212"/>
      <c r="BZ166" s="212"/>
      <c r="CA166" s="212"/>
      <c r="CB166" s="212"/>
      <c r="CC166" s="224"/>
      <c r="CD166" s="213"/>
    </row>
    <row r="167" spans="1:92">
      <c r="A167" s="320"/>
      <c r="B167" s="320"/>
      <c r="C167" s="209"/>
      <c r="D167" s="209"/>
      <c r="E167" s="209"/>
      <c r="F167" s="209"/>
      <c r="G167" s="209"/>
      <c r="H167" s="209"/>
      <c r="I167" s="223"/>
      <c r="J167" s="223"/>
      <c r="K167" s="223"/>
      <c r="L167" s="223"/>
      <c r="M167" s="223"/>
      <c r="N167" s="223"/>
      <c r="O167" s="223"/>
      <c r="P167" s="223"/>
      <c r="Q167" s="223"/>
      <c r="R167" s="223"/>
      <c r="S167" s="223"/>
      <c r="T167" s="223"/>
      <c r="U167" s="223"/>
      <c r="V167" s="223"/>
      <c r="W167" s="223"/>
      <c r="X167" s="223"/>
      <c r="Y167" s="223"/>
      <c r="Z167" s="223"/>
      <c r="AA167" s="223"/>
      <c r="AB167" s="223"/>
      <c r="AC167" s="223"/>
      <c r="AD167" s="210"/>
      <c r="AE167" s="210"/>
      <c r="AF167" s="210"/>
      <c r="AG167" s="210"/>
      <c r="AH167" s="210"/>
      <c r="AI167" s="210"/>
      <c r="AJ167" s="210"/>
      <c r="AK167" s="210"/>
      <c r="AL167" s="210"/>
      <c r="AM167" s="210"/>
      <c r="AN167" s="210"/>
      <c r="AO167" s="210"/>
      <c r="AP167" s="210"/>
      <c r="AQ167" s="210"/>
      <c r="AR167" s="210"/>
      <c r="AS167" s="210"/>
      <c r="AT167" s="210"/>
      <c r="AU167" s="210"/>
      <c r="AV167" s="210"/>
      <c r="AW167" s="308"/>
      <c r="AX167" s="210"/>
      <c r="AY167" s="210"/>
      <c r="AZ167" s="210"/>
      <c r="BA167" s="210"/>
      <c r="BB167" s="210"/>
      <c r="BC167" s="210"/>
      <c r="BD167" s="210"/>
      <c r="BE167" s="210"/>
      <c r="BF167" s="210"/>
      <c r="BG167" s="210"/>
      <c r="BH167" s="210"/>
      <c r="BI167" s="210"/>
      <c r="BJ167" s="210"/>
      <c r="BK167" s="210"/>
      <c r="BL167" s="210"/>
      <c r="BM167" s="210"/>
      <c r="BN167" s="210"/>
      <c r="BO167" s="210"/>
      <c r="BP167" s="210"/>
      <c r="BQ167" s="211"/>
      <c r="BR167" s="211"/>
      <c r="BS167" s="211"/>
      <c r="BT167" s="212"/>
      <c r="BU167" s="212"/>
      <c r="BV167" s="212"/>
      <c r="BW167" s="212"/>
      <c r="BX167" s="212"/>
      <c r="BY167" s="212"/>
      <c r="BZ167" s="212"/>
      <c r="CA167" s="212"/>
      <c r="CB167" s="212"/>
      <c r="CC167" s="224"/>
      <c r="CD167" s="213"/>
    </row>
    <row r="168" spans="1:92">
      <c r="A168" s="320"/>
      <c r="B168" s="320"/>
      <c r="C168" s="209"/>
      <c r="D168" s="209"/>
      <c r="E168" s="209"/>
      <c r="F168" s="209"/>
      <c r="G168" s="209"/>
      <c r="H168" s="209"/>
      <c r="I168" s="223"/>
      <c r="J168" s="223"/>
      <c r="K168" s="223"/>
      <c r="L168" s="223"/>
      <c r="M168" s="223"/>
      <c r="N168" s="223"/>
      <c r="O168" s="223"/>
      <c r="P168" s="223"/>
      <c r="Q168" s="223"/>
      <c r="R168" s="223"/>
      <c r="S168" s="223"/>
      <c r="T168" s="223"/>
      <c r="U168" s="223"/>
      <c r="V168" s="223"/>
      <c r="W168" s="223"/>
      <c r="X168" s="223"/>
      <c r="Y168" s="223"/>
      <c r="Z168" s="223"/>
      <c r="AA168" s="223"/>
      <c r="AB168" s="223"/>
      <c r="AC168" s="223"/>
      <c r="AD168" s="210"/>
      <c r="AE168" s="210"/>
      <c r="AF168" s="210"/>
      <c r="AG168" s="210"/>
      <c r="AH168" s="210"/>
      <c r="AI168" s="210"/>
      <c r="AJ168" s="210"/>
      <c r="AK168" s="210"/>
      <c r="AL168" s="210"/>
      <c r="AM168" s="210"/>
      <c r="AN168" s="210"/>
      <c r="AO168" s="210"/>
      <c r="AP168" s="210"/>
      <c r="AQ168" s="210"/>
      <c r="AR168" s="210"/>
      <c r="AS168" s="210"/>
      <c r="AT168" s="210"/>
      <c r="AU168" s="210"/>
      <c r="AV168" s="210"/>
      <c r="AW168" s="308"/>
      <c r="AX168" s="210"/>
      <c r="AY168" s="210"/>
      <c r="AZ168" s="210"/>
      <c r="BA168" s="210"/>
      <c r="BB168" s="210"/>
      <c r="BC168" s="210"/>
      <c r="BD168" s="210"/>
      <c r="BE168" s="210"/>
      <c r="BF168" s="210"/>
      <c r="BG168" s="210"/>
      <c r="BH168" s="210"/>
      <c r="BI168" s="210"/>
      <c r="BJ168" s="210"/>
      <c r="BK168" s="210"/>
      <c r="BL168" s="210"/>
      <c r="BM168" s="210"/>
      <c r="BN168" s="210"/>
      <c r="BO168" s="210"/>
      <c r="BP168" s="210"/>
      <c r="BQ168" s="211"/>
      <c r="BR168" s="211"/>
      <c r="BS168" s="211"/>
      <c r="BT168" s="212"/>
      <c r="BU168" s="212"/>
      <c r="BV168" s="212"/>
      <c r="BW168" s="212"/>
      <c r="BX168" s="212"/>
      <c r="BY168" s="212"/>
      <c r="BZ168" s="212"/>
      <c r="CA168" s="212"/>
      <c r="CB168" s="212"/>
      <c r="CC168" s="224"/>
      <c r="CD168" s="213"/>
    </row>
    <row r="169" spans="1:92">
      <c r="A169" s="320"/>
      <c r="B169" s="320"/>
      <c r="C169" s="209"/>
      <c r="D169" s="209"/>
      <c r="E169" s="209"/>
      <c r="F169" s="209"/>
      <c r="G169" s="209"/>
      <c r="H169" s="209"/>
      <c r="I169" s="223"/>
      <c r="J169" s="223"/>
      <c r="K169" s="223"/>
      <c r="L169" s="223"/>
      <c r="M169" s="223"/>
      <c r="N169" s="223"/>
      <c r="O169" s="223"/>
      <c r="P169" s="223"/>
      <c r="Q169" s="223"/>
      <c r="R169" s="223"/>
      <c r="S169" s="223"/>
      <c r="T169" s="223"/>
      <c r="U169" s="223"/>
      <c r="V169" s="223"/>
      <c r="W169" s="223"/>
      <c r="X169" s="223"/>
      <c r="Y169" s="223"/>
      <c r="Z169" s="223"/>
      <c r="AA169" s="223"/>
      <c r="AB169" s="223"/>
      <c r="AC169" s="223"/>
      <c r="AD169" s="210"/>
      <c r="AE169" s="210"/>
      <c r="AF169" s="210"/>
      <c r="AG169" s="210"/>
      <c r="AH169" s="210"/>
      <c r="AI169" s="210"/>
      <c r="AJ169" s="210"/>
      <c r="AK169" s="210"/>
      <c r="AL169" s="210"/>
      <c r="AM169" s="210"/>
      <c r="AN169" s="210"/>
      <c r="AO169" s="210"/>
      <c r="AP169" s="210"/>
      <c r="AQ169" s="210"/>
      <c r="AR169" s="210"/>
      <c r="AS169" s="210"/>
      <c r="AT169" s="210"/>
      <c r="AU169" s="210"/>
      <c r="AV169" s="210"/>
      <c r="AW169" s="308"/>
      <c r="AX169" s="210"/>
      <c r="AY169" s="210"/>
      <c r="AZ169" s="210"/>
      <c r="BA169" s="210"/>
      <c r="BB169" s="210"/>
      <c r="BC169" s="210"/>
      <c r="BD169" s="210"/>
      <c r="BE169" s="210"/>
      <c r="BF169" s="210"/>
      <c r="BG169" s="210"/>
      <c r="BH169" s="210"/>
      <c r="BI169" s="210"/>
      <c r="BJ169" s="210"/>
      <c r="BK169" s="210"/>
      <c r="BL169" s="210"/>
      <c r="BM169" s="210"/>
      <c r="BN169" s="210"/>
      <c r="BO169" s="210"/>
      <c r="BP169" s="210"/>
      <c r="BQ169" s="211"/>
      <c r="BR169" s="211"/>
      <c r="BS169" s="211"/>
      <c r="BT169" s="212"/>
      <c r="BU169" s="212"/>
      <c r="BV169" s="212"/>
      <c r="BW169" s="212"/>
      <c r="BX169" s="212"/>
      <c r="BY169" s="212"/>
      <c r="BZ169" s="212"/>
      <c r="CA169" s="212"/>
      <c r="CB169" s="212"/>
      <c r="CC169" s="224"/>
      <c r="CD169" s="213"/>
    </row>
    <row r="170" spans="1:92">
      <c r="A170" s="320"/>
      <c r="B170" s="320"/>
      <c r="C170" s="209"/>
      <c r="D170" s="209"/>
      <c r="E170" s="209"/>
      <c r="F170" s="209"/>
      <c r="G170" s="209"/>
      <c r="H170" s="209"/>
      <c r="I170" s="223"/>
      <c r="J170" s="223"/>
      <c r="K170" s="223"/>
      <c r="L170" s="223"/>
      <c r="M170" s="223"/>
      <c r="N170" s="223"/>
      <c r="O170" s="223"/>
      <c r="P170" s="223"/>
      <c r="Q170" s="223"/>
      <c r="R170" s="223"/>
      <c r="S170" s="223"/>
      <c r="T170" s="223"/>
      <c r="U170" s="223"/>
      <c r="V170" s="223"/>
      <c r="W170" s="223"/>
      <c r="X170" s="223"/>
      <c r="Y170" s="223"/>
      <c r="Z170" s="223"/>
      <c r="AA170" s="223"/>
      <c r="AB170" s="223"/>
      <c r="AC170" s="223"/>
      <c r="AD170" s="210"/>
      <c r="AE170" s="210"/>
      <c r="AF170" s="210"/>
      <c r="AG170" s="210"/>
      <c r="AH170" s="210"/>
      <c r="AI170" s="210"/>
      <c r="AJ170" s="210"/>
      <c r="AK170" s="210"/>
      <c r="AL170" s="210"/>
      <c r="AM170" s="210"/>
      <c r="AN170" s="210"/>
      <c r="AO170" s="210"/>
      <c r="AP170" s="210"/>
      <c r="AQ170" s="210"/>
      <c r="AR170" s="210"/>
      <c r="AS170" s="210"/>
      <c r="AT170" s="210"/>
      <c r="AU170" s="210"/>
      <c r="AV170" s="210"/>
      <c r="AW170" s="308"/>
      <c r="AX170" s="210"/>
      <c r="AY170" s="210"/>
      <c r="AZ170" s="210"/>
      <c r="BA170" s="210"/>
      <c r="BB170" s="210"/>
      <c r="BC170" s="210"/>
      <c r="BD170" s="210"/>
      <c r="BE170" s="210"/>
      <c r="BF170" s="210"/>
      <c r="BG170" s="210"/>
      <c r="BH170" s="210"/>
      <c r="BI170" s="210"/>
      <c r="BJ170" s="210"/>
      <c r="BK170" s="210"/>
      <c r="BL170" s="210"/>
      <c r="BM170" s="210"/>
      <c r="BN170" s="210"/>
      <c r="BO170" s="210"/>
      <c r="BP170" s="210"/>
      <c r="BQ170" s="211"/>
      <c r="BR170" s="211"/>
      <c r="BS170" s="211"/>
      <c r="BT170" s="212"/>
      <c r="BU170" s="212"/>
      <c r="BV170" s="212"/>
      <c r="BW170" s="212"/>
      <c r="BX170" s="212"/>
      <c r="BY170" s="212"/>
      <c r="BZ170" s="212"/>
      <c r="CA170" s="212"/>
      <c r="CB170" s="212"/>
      <c r="CC170" s="224"/>
      <c r="CD170" s="213"/>
    </row>
    <row r="171" spans="1:92">
      <c r="A171" s="320"/>
      <c r="B171" s="320"/>
      <c r="C171" s="209"/>
      <c r="D171" s="209"/>
      <c r="E171" s="209"/>
      <c r="F171" s="209"/>
      <c r="G171" s="209"/>
      <c r="H171" s="209"/>
      <c r="I171" s="223"/>
      <c r="J171" s="223"/>
      <c r="K171" s="223"/>
      <c r="L171" s="223"/>
      <c r="M171" s="223"/>
      <c r="N171" s="223"/>
      <c r="O171" s="223"/>
      <c r="P171" s="223"/>
      <c r="Q171" s="223"/>
      <c r="R171" s="223"/>
      <c r="S171" s="223"/>
      <c r="T171" s="223"/>
      <c r="U171" s="223"/>
      <c r="V171" s="223"/>
      <c r="W171" s="223"/>
      <c r="X171" s="223"/>
      <c r="Y171" s="223"/>
      <c r="Z171" s="223"/>
      <c r="AA171" s="223"/>
      <c r="AB171" s="223"/>
      <c r="AC171" s="223"/>
      <c r="AD171" s="210"/>
      <c r="AE171" s="210"/>
      <c r="AF171" s="210"/>
      <c r="AG171" s="210"/>
      <c r="AH171" s="210"/>
      <c r="AI171" s="210"/>
      <c r="AJ171" s="210"/>
      <c r="AK171" s="210"/>
      <c r="AL171" s="210"/>
      <c r="AM171" s="210"/>
      <c r="AN171" s="210"/>
      <c r="AO171" s="210"/>
      <c r="AP171" s="210"/>
      <c r="AQ171" s="210"/>
      <c r="AR171" s="210"/>
      <c r="AS171" s="210"/>
      <c r="AT171" s="210"/>
      <c r="AU171" s="210"/>
      <c r="AV171" s="210"/>
      <c r="AW171" s="308"/>
      <c r="AX171" s="210"/>
      <c r="AY171" s="210"/>
      <c r="AZ171" s="210"/>
      <c r="BA171" s="210"/>
      <c r="BB171" s="210"/>
      <c r="BC171" s="210"/>
      <c r="BD171" s="210"/>
      <c r="BE171" s="210"/>
      <c r="BF171" s="210"/>
      <c r="BG171" s="210"/>
      <c r="BH171" s="210"/>
      <c r="BI171" s="210"/>
      <c r="BJ171" s="210"/>
      <c r="BK171" s="210"/>
      <c r="BL171" s="210"/>
      <c r="BM171" s="210"/>
      <c r="BN171" s="210"/>
      <c r="BO171" s="210"/>
      <c r="BP171" s="210"/>
      <c r="BQ171" s="211"/>
      <c r="BR171" s="211"/>
      <c r="BS171" s="211"/>
      <c r="BT171" s="212"/>
      <c r="BU171" s="212"/>
      <c r="BV171" s="212"/>
      <c r="BW171" s="212"/>
      <c r="BX171" s="212"/>
      <c r="BY171" s="212"/>
      <c r="BZ171" s="212"/>
      <c r="CA171" s="212"/>
      <c r="CB171" s="212"/>
      <c r="CC171" s="224"/>
      <c r="CD171" s="213"/>
    </row>
    <row r="172" spans="1:92">
      <c r="A172" s="320"/>
      <c r="B172" s="322"/>
      <c r="C172" s="209"/>
      <c r="D172" s="209"/>
      <c r="E172" s="209"/>
      <c r="F172" s="209"/>
      <c r="G172" s="209"/>
      <c r="H172" s="209"/>
      <c r="I172" s="223"/>
      <c r="J172" s="223"/>
      <c r="K172" s="223"/>
      <c r="L172" s="223"/>
      <c r="M172" s="223"/>
      <c r="N172" s="223"/>
      <c r="O172" s="223"/>
      <c r="P172" s="223"/>
      <c r="Q172" s="223"/>
      <c r="R172" s="223"/>
      <c r="S172" s="223"/>
      <c r="T172" s="223"/>
      <c r="U172" s="223"/>
      <c r="V172" s="223"/>
      <c r="W172" s="223"/>
      <c r="X172" s="223"/>
      <c r="Y172" s="223"/>
      <c r="Z172" s="223"/>
      <c r="AA172" s="223"/>
      <c r="AB172" s="223"/>
      <c r="AC172" s="223"/>
      <c r="AD172" s="210"/>
      <c r="AE172" s="210"/>
      <c r="AF172" s="210"/>
      <c r="AG172" s="210"/>
      <c r="AH172" s="210"/>
      <c r="AI172" s="210"/>
      <c r="AJ172" s="210"/>
      <c r="AK172" s="210"/>
      <c r="AL172" s="210"/>
      <c r="AM172" s="210"/>
      <c r="AN172" s="210"/>
      <c r="AO172" s="210"/>
      <c r="AP172" s="210"/>
      <c r="AQ172" s="210"/>
      <c r="AR172" s="210"/>
      <c r="AS172" s="210"/>
      <c r="AT172" s="210"/>
      <c r="AU172" s="210"/>
      <c r="AV172" s="210"/>
      <c r="AW172" s="308"/>
      <c r="AX172" s="210"/>
      <c r="AY172" s="210"/>
      <c r="AZ172" s="210"/>
      <c r="BA172" s="210"/>
      <c r="BB172" s="210"/>
      <c r="BC172" s="210"/>
      <c r="BD172" s="210"/>
      <c r="BE172" s="210"/>
      <c r="BF172" s="210"/>
      <c r="BG172" s="210"/>
      <c r="BH172" s="210"/>
      <c r="BI172" s="210"/>
      <c r="BJ172" s="210"/>
      <c r="BK172" s="210"/>
      <c r="BL172" s="210"/>
      <c r="BM172" s="210"/>
      <c r="BN172" s="210"/>
      <c r="BO172" s="210"/>
      <c r="BP172" s="210"/>
      <c r="BQ172" s="211"/>
      <c r="BR172" s="211"/>
      <c r="BS172" s="211"/>
      <c r="BT172" s="212"/>
      <c r="BU172" s="212"/>
      <c r="BV172" s="212"/>
      <c r="BW172" s="212"/>
      <c r="BX172" s="212"/>
      <c r="BY172" s="212"/>
      <c r="BZ172" s="212"/>
      <c r="CA172" s="212"/>
      <c r="CB172" s="212"/>
      <c r="CC172" s="224"/>
      <c r="CD172" s="213"/>
    </row>
    <row r="173" spans="1:92">
      <c r="A173" s="320"/>
      <c r="B173" s="320"/>
      <c r="C173" s="209"/>
      <c r="D173" s="209"/>
      <c r="E173" s="209"/>
      <c r="F173" s="209"/>
      <c r="G173" s="209"/>
      <c r="H173" s="209"/>
      <c r="I173" s="223"/>
      <c r="J173" s="223"/>
      <c r="K173" s="223"/>
      <c r="L173" s="223"/>
      <c r="M173" s="223"/>
      <c r="N173" s="223"/>
      <c r="O173" s="223"/>
      <c r="P173" s="223"/>
      <c r="Q173" s="223"/>
      <c r="R173" s="223"/>
      <c r="S173" s="223"/>
      <c r="T173" s="223"/>
      <c r="U173" s="223"/>
      <c r="V173" s="223"/>
      <c r="W173" s="223"/>
      <c r="X173" s="223"/>
      <c r="Y173" s="223"/>
      <c r="Z173" s="223"/>
      <c r="AA173" s="223"/>
      <c r="AB173" s="223"/>
      <c r="AC173" s="223"/>
      <c r="AD173" s="210"/>
      <c r="AE173" s="210"/>
      <c r="AF173" s="210"/>
      <c r="AG173" s="210"/>
      <c r="AH173" s="210"/>
      <c r="AI173" s="210"/>
      <c r="AJ173" s="210"/>
      <c r="AK173" s="210"/>
      <c r="AL173" s="210"/>
      <c r="AM173" s="210"/>
      <c r="AN173" s="210"/>
      <c r="AO173" s="210"/>
      <c r="AP173" s="210"/>
      <c r="AQ173" s="210"/>
      <c r="AR173" s="210"/>
      <c r="AS173" s="210"/>
      <c r="AT173" s="210"/>
      <c r="AU173" s="210"/>
      <c r="AV173" s="210"/>
      <c r="AW173" s="308"/>
      <c r="AX173" s="210"/>
      <c r="AY173" s="210"/>
      <c r="AZ173" s="210"/>
      <c r="BA173" s="210"/>
      <c r="BB173" s="210"/>
      <c r="BC173" s="210"/>
      <c r="BD173" s="210"/>
      <c r="BE173" s="210"/>
      <c r="BF173" s="210"/>
      <c r="BG173" s="210"/>
      <c r="BH173" s="210"/>
      <c r="BI173" s="210"/>
      <c r="BJ173" s="210"/>
      <c r="BK173" s="210"/>
      <c r="BL173" s="210"/>
      <c r="BM173" s="210"/>
      <c r="BN173" s="210"/>
      <c r="BO173" s="210"/>
      <c r="BP173" s="210"/>
      <c r="BQ173" s="211"/>
      <c r="BR173" s="211"/>
      <c r="BS173" s="211"/>
      <c r="BT173" s="212"/>
      <c r="BU173" s="212"/>
      <c r="BV173" s="212"/>
      <c r="BW173" s="212"/>
      <c r="BX173" s="212"/>
      <c r="BY173" s="212"/>
      <c r="BZ173" s="212"/>
      <c r="CA173" s="212"/>
      <c r="CB173" s="212"/>
      <c r="CC173" s="224"/>
      <c r="CD173" s="213"/>
    </row>
    <row r="174" spans="1:92">
      <c r="A174" s="320"/>
      <c r="B174" s="320"/>
      <c r="C174" s="209"/>
      <c r="D174" s="209"/>
      <c r="E174" s="209"/>
      <c r="F174" s="209"/>
      <c r="G174" s="209"/>
      <c r="H174" s="209"/>
      <c r="I174" s="223"/>
      <c r="J174" s="223"/>
      <c r="K174" s="223"/>
      <c r="L174" s="223"/>
      <c r="M174" s="223"/>
      <c r="N174" s="223"/>
      <c r="O174" s="223"/>
      <c r="P174" s="223"/>
      <c r="Q174" s="223"/>
      <c r="R174" s="223"/>
      <c r="S174" s="223"/>
      <c r="T174" s="223"/>
      <c r="U174" s="223"/>
      <c r="V174" s="223"/>
      <c r="W174" s="223"/>
      <c r="X174" s="223"/>
      <c r="Y174" s="223"/>
      <c r="Z174" s="223"/>
      <c r="AA174" s="223"/>
      <c r="AB174" s="223"/>
      <c r="AC174" s="223"/>
      <c r="AD174" s="210"/>
      <c r="AE174" s="210"/>
      <c r="AF174" s="210"/>
      <c r="AG174" s="210"/>
      <c r="AH174" s="210"/>
      <c r="AI174" s="210"/>
      <c r="AJ174" s="210"/>
      <c r="AK174" s="210"/>
      <c r="AL174" s="210"/>
      <c r="AM174" s="210"/>
      <c r="AN174" s="210"/>
      <c r="AO174" s="210"/>
      <c r="AP174" s="210"/>
      <c r="AQ174" s="210"/>
      <c r="AR174" s="210"/>
      <c r="AS174" s="210"/>
      <c r="AT174" s="210"/>
      <c r="AU174" s="210"/>
      <c r="AV174" s="210"/>
      <c r="AW174" s="308"/>
      <c r="AX174" s="210"/>
      <c r="AY174" s="210"/>
      <c r="AZ174" s="210"/>
      <c r="BA174" s="210"/>
      <c r="BB174" s="210"/>
      <c r="BC174" s="210"/>
      <c r="BD174" s="210"/>
      <c r="BE174" s="210"/>
      <c r="BF174" s="210"/>
      <c r="BG174" s="210"/>
      <c r="BH174" s="210"/>
      <c r="BI174" s="210"/>
      <c r="BJ174" s="210"/>
      <c r="BK174" s="210"/>
      <c r="BL174" s="210"/>
      <c r="BM174" s="210"/>
      <c r="BN174" s="210"/>
      <c r="BO174" s="210"/>
      <c r="BP174" s="210"/>
      <c r="BQ174" s="211"/>
      <c r="BR174" s="211"/>
      <c r="BS174" s="211"/>
      <c r="BT174" s="212"/>
      <c r="BU174" s="212"/>
      <c r="BV174" s="212"/>
      <c r="BW174" s="212"/>
      <c r="BX174" s="212"/>
      <c r="BY174" s="212"/>
      <c r="BZ174" s="212"/>
      <c r="CA174" s="212"/>
      <c r="CB174" s="212"/>
      <c r="CC174" s="224"/>
      <c r="CD174" s="213"/>
    </row>
    <row r="175" spans="1:92">
      <c r="A175" s="320"/>
      <c r="B175" s="320"/>
      <c r="C175" s="209"/>
      <c r="D175" s="209"/>
      <c r="E175" s="209"/>
      <c r="F175" s="209"/>
      <c r="G175" s="209"/>
      <c r="H175" s="209"/>
      <c r="I175" s="223"/>
      <c r="J175" s="223"/>
      <c r="K175" s="223"/>
      <c r="L175" s="223"/>
      <c r="M175" s="223"/>
      <c r="N175" s="223"/>
      <c r="O175" s="223"/>
      <c r="P175" s="223"/>
      <c r="Q175" s="223"/>
      <c r="R175" s="223"/>
      <c r="S175" s="223"/>
      <c r="T175" s="223"/>
      <c r="U175" s="223"/>
      <c r="V175" s="223"/>
      <c r="W175" s="223"/>
      <c r="X175" s="223"/>
      <c r="Y175" s="223"/>
      <c r="Z175" s="223"/>
      <c r="AA175" s="223"/>
      <c r="AB175" s="223"/>
      <c r="AC175" s="223"/>
      <c r="AD175" s="210"/>
      <c r="AE175" s="210"/>
      <c r="AF175" s="210"/>
      <c r="AG175" s="210"/>
      <c r="AH175" s="210"/>
      <c r="AI175" s="210"/>
      <c r="AJ175" s="210"/>
      <c r="AK175" s="210"/>
      <c r="AL175" s="210"/>
      <c r="AM175" s="210"/>
      <c r="AN175" s="210"/>
      <c r="AO175" s="210"/>
      <c r="AP175" s="210"/>
      <c r="AQ175" s="210"/>
      <c r="AR175" s="210"/>
      <c r="AS175" s="210"/>
      <c r="AT175" s="210"/>
      <c r="AU175" s="210"/>
      <c r="AV175" s="210"/>
      <c r="AW175" s="308"/>
      <c r="AX175" s="210"/>
      <c r="AY175" s="210"/>
      <c r="AZ175" s="210"/>
      <c r="BA175" s="210"/>
      <c r="BB175" s="210"/>
      <c r="BC175" s="210"/>
      <c r="BD175" s="210"/>
      <c r="BE175" s="210"/>
      <c r="BF175" s="210"/>
      <c r="BG175" s="210"/>
      <c r="BH175" s="210"/>
      <c r="BI175" s="210"/>
      <c r="BJ175" s="210"/>
      <c r="BK175" s="210"/>
      <c r="BL175" s="210"/>
      <c r="BM175" s="210"/>
      <c r="BN175" s="210"/>
      <c r="BO175" s="210"/>
      <c r="BP175" s="210"/>
      <c r="BQ175" s="211"/>
      <c r="BR175" s="211"/>
      <c r="BS175" s="211"/>
      <c r="BT175" s="212"/>
      <c r="BU175" s="212"/>
      <c r="BV175" s="212"/>
      <c r="BW175" s="212"/>
      <c r="BX175" s="212"/>
      <c r="BY175" s="212"/>
      <c r="BZ175" s="212"/>
      <c r="CA175" s="212"/>
      <c r="CB175" s="212"/>
      <c r="CC175" s="224"/>
      <c r="CD175" s="213"/>
    </row>
    <row r="176" spans="1:92">
      <c r="A176" s="320"/>
      <c r="B176" s="320"/>
      <c r="C176" s="209"/>
      <c r="D176" s="209"/>
      <c r="E176" s="209"/>
      <c r="F176" s="209"/>
      <c r="G176" s="209"/>
      <c r="H176" s="209"/>
      <c r="I176" s="223"/>
      <c r="J176" s="223"/>
      <c r="K176" s="223"/>
      <c r="L176" s="223"/>
      <c r="M176" s="223"/>
      <c r="N176" s="223"/>
      <c r="O176" s="223"/>
      <c r="P176" s="223"/>
      <c r="Q176" s="223"/>
      <c r="R176" s="223"/>
      <c r="S176" s="223"/>
      <c r="T176" s="223"/>
      <c r="U176" s="223"/>
      <c r="V176" s="223"/>
      <c r="W176" s="223"/>
      <c r="X176" s="223"/>
      <c r="Y176" s="223"/>
      <c r="Z176" s="223"/>
      <c r="AA176" s="223"/>
      <c r="AB176" s="223"/>
      <c r="AC176" s="223"/>
      <c r="AD176" s="210"/>
      <c r="AE176" s="210"/>
      <c r="AF176" s="210"/>
      <c r="AG176" s="210"/>
      <c r="AH176" s="210"/>
      <c r="AI176" s="210"/>
      <c r="AJ176" s="210"/>
      <c r="AK176" s="210"/>
      <c r="AL176" s="210"/>
      <c r="AM176" s="210"/>
      <c r="AN176" s="210"/>
      <c r="AO176" s="210"/>
      <c r="AP176" s="210"/>
      <c r="AQ176" s="210"/>
      <c r="AR176" s="210"/>
      <c r="AS176" s="210"/>
      <c r="AT176" s="210"/>
      <c r="AU176" s="210"/>
      <c r="AV176" s="210"/>
      <c r="AW176" s="308"/>
      <c r="AX176" s="210"/>
      <c r="AY176" s="210"/>
      <c r="AZ176" s="210"/>
      <c r="BA176" s="210"/>
      <c r="BB176" s="210"/>
      <c r="BC176" s="210"/>
      <c r="BD176" s="210"/>
      <c r="BE176" s="210"/>
      <c r="BF176" s="210"/>
      <c r="BG176" s="210"/>
      <c r="BH176" s="210"/>
      <c r="BI176" s="210"/>
      <c r="BJ176" s="210"/>
      <c r="BK176" s="210"/>
      <c r="BL176" s="210"/>
      <c r="BM176" s="210"/>
      <c r="BN176" s="210"/>
      <c r="BO176" s="210"/>
      <c r="BP176" s="210"/>
      <c r="BQ176" s="211"/>
      <c r="BR176" s="211"/>
      <c r="BS176" s="211"/>
      <c r="BT176" s="212"/>
      <c r="BU176" s="212"/>
      <c r="BV176" s="212"/>
      <c r="BW176" s="212"/>
      <c r="BX176" s="212"/>
      <c r="BY176" s="212"/>
      <c r="BZ176" s="212"/>
      <c r="CA176" s="212"/>
      <c r="CB176" s="212"/>
      <c r="CC176" s="224"/>
      <c r="CD176" s="213"/>
    </row>
    <row r="177" spans="1:82">
      <c r="A177" s="320"/>
      <c r="B177" s="322"/>
      <c r="C177" s="209"/>
      <c r="D177" s="209"/>
      <c r="E177" s="209"/>
      <c r="F177" s="209"/>
      <c r="G177" s="209"/>
      <c r="H177" s="209"/>
      <c r="I177" s="223"/>
      <c r="J177" s="223"/>
      <c r="K177" s="223"/>
      <c r="L177" s="223"/>
      <c r="M177" s="223"/>
      <c r="N177" s="223"/>
      <c r="O177" s="223"/>
      <c r="P177" s="223"/>
      <c r="Q177" s="223"/>
      <c r="R177" s="223"/>
      <c r="S177" s="223"/>
      <c r="T177" s="223"/>
      <c r="U177" s="223"/>
      <c r="V177" s="223"/>
      <c r="W177" s="223"/>
      <c r="X177" s="223"/>
      <c r="Y177" s="223"/>
      <c r="Z177" s="223"/>
      <c r="AA177" s="223"/>
      <c r="AB177" s="223"/>
      <c r="AC177" s="223"/>
      <c r="AD177" s="210"/>
      <c r="AE177" s="210"/>
      <c r="AF177" s="210"/>
      <c r="AG177" s="210"/>
      <c r="AH177" s="210"/>
      <c r="AI177" s="210"/>
      <c r="AJ177" s="210"/>
      <c r="AK177" s="210"/>
      <c r="AL177" s="210"/>
      <c r="AM177" s="210"/>
      <c r="AN177" s="210"/>
      <c r="AO177" s="210"/>
      <c r="AP177" s="210"/>
      <c r="AQ177" s="210"/>
      <c r="AR177" s="210"/>
      <c r="AS177" s="210"/>
      <c r="AT177" s="210"/>
      <c r="AU177" s="210"/>
      <c r="AV177" s="210"/>
      <c r="AW177" s="308"/>
      <c r="AX177" s="210"/>
      <c r="AY177" s="210"/>
      <c r="AZ177" s="210"/>
      <c r="BA177" s="210"/>
      <c r="BB177" s="210"/>
      <c r="BC177" s="210"/>
      <c r="BD177" s="210"/>
      <c r="BE177" s="210"/>
      <c r="BF177" s="210"/>
      <c r="BG177" s="210"/>
      <c r="BH177" s="210"/>
      <c r="BI177" s="210"/>
      <c r="BJ177" s="210"/>
      <c r="BK177" s="210"/>
      <c r="BL177" s="210"/>
      <c r="BM177" s="210"/>
      <c r="BN177" s="210"/>
      <c r="BO177" s="210"/>
      <c r="BP177" s="210"/>
      <c r="BQ177" s="211"/>
      <c r="BR177" s="211"/>
      <c r="BS177" s="211"/>
      <c r="BT177" s="212"/>
      <c r="BU177" s="212"/>
      <c r="BV177" s="212"/>
      <c r="BW177" s="212"/>
      <c r="BX177" s="212"/>
      <c r="BY177" s="212"/>
      <c r="BZ177" s="212"/>
      <c r="CA177" s="212"/>
      <c r="CB177" s="212"/>
      <c r="CC177" s="224"/>
      <c r="CD177" s="213"/>
    </row>
    <row r="178" spans="1:82">
      <c r="A178" s="320"/>
      <c r="B178" s="320"/>
      <c r="C178" s="209"/>
      <c r="D178" s="209"/>
      <c r="E178" s="209"/>
      <c r="F178" s="209"/>
      <c r="G178" s="209"/>
      <c r="H178" s="209"/>
      <c r="I178" s="223"/>
      <c r="J178" s="223"/>
      <c r="K178" s="223"/>
      <c r="L178" s="223"/>
      <c r="M178" s="223"/>
      <c r="N178" s="223"/>
      <c r="O178" s="223"/>
      <c r="P178" s="223"/>
      <c r="Q178" s="223"/>
      <c r="R178" s="223"/>
      <c r="S178" s="223"/>
      <c r="T178" s="223"/>
      <c r="U178" s="223"/>
      <c r="V178" s="223"/>
      <c r="W178" s="223"/>
      <c r="X178" s="223"/>
      <c r="Y178" s="223"/>
      <c r="Z178" s="223"/>
      <c r="AA178" s="223"/>
      <c r="AB178" s="223"/>
      <c r="AC178" s="223"/>
      <c r="AD178" s="210"/>
      <c r="AE178" s="210"/>
      <c r="AF178" s="210"/>
      <c r="AG178" s="210"/>
      <c r="AH178" s="210"/>
      <c r="AI178" s="210"/>
      <c r="AJ178" s="210"/>
      <c r="AK178" s="210"/>
      <c r="AL178" s="210"/>
      <c r="AM178" s="210"/>
      <c r="AN178" s="210"/>
      <c r="AO178" s="210"/>
      <c r="AP178" s="210"/>
      <c r="AQ178" s="210"/>
      <c r="AR178" s="210"/>
      <c r="AS178" s="210"/>
      <c r="AT178" s="210"/>
      <c r="AU178" s="210"/>
      <c r="AV178" s="210"/>
      <c r="AW178" s="308"/>
      <c r="AX178" s="210"/>
      <c r="AY178" s="210"/>
      <c r="AZ178" s="210"/>
      <c r="BA178" s="210"/>
      <c r="BB178" s="210"/>
      <c r="BC178" s="210"/>
      <c r="BD178" s="210"/>
      <c r="BE178" s="210"/>
      <c r="BF178" s="210"/>
      <c r="BG178" s="210"/>
      <c r="BH178" s="210"/>
      <c r="BI178" s="210"/>
      <c r="BJ178" s="210"/>
      <c r="BK178" s="210"/>
      <c r="BL178" s="210"/>
      <c r="BM178" s="210"/>
      <c r="BN178" s="210"/>
      <c r="BO178" s="210"/>
      <c r="BP178" s="210"/>
      <c r="BQ178" s="211"/>
      <c r="BR178" s="211"/>
      <c r="BS178" s="211"/>
      <c r="BT178" s="212"/>
      <c r="BU178" s="212"/>
      <c r="BV178" s="212"/>
      <c r="BW178" s="212"/>
      <c r="BX178" s="212"/>
      <c r="BY178" s="212"/>
      <c r="BZ178" s="212"/>
      <c r="CA178" s="212"/>
      <c r="CB178" s="212"/>
      <c r="CC178" s="224"/>
      <c r="CD178" s="213"/>
    </row>
    <row r="179" spans="1:82">
      <c r="A179" s="320"/>
      <c r="B179" s="320"/>
      <c r="C179" s="209"/>
      <c r="D179" s="209"/>
      <c r="E179" s="209"/>
      <c r="F179" s="209"/>
      <c r="G179" s="209"/>
      <c r="H179" s="209"/>
      <c r="I179" s="223"/>
      <c r="J179" s="223"/>
      <c r="K179" s="223"/>
      <c r="L179" s="223"/>
      <c r="M179" s="223"/>
      <c r="N179" s="223"/>
      <c r="O179" s="223"/>
      <c r="P179" s="223"/>
      <c r="Q179" s="223"/>
      <c r="R179" s="223"/>
      <c r="S179" s="223"/>
      <c r="T179" s="223"/>
      <c r="U179" s="223"/>
      <c r="V179" s="223"/>
      <c r="W179" s="223"/>
      <c r="X179" s="223"/>
      <c r="Y179" s="223"/>
      <c r="Z179" s="223"/>
      <c r="AA179" s="223"/>
      <c r="AB179" s="223"/>
      <c r="AC179" s="223"/>
      <c r="AD179" s="210"/>
      <c r="AE179" s="210"/>
      <c r="AF179" s="210"/>
      <c r="AG179" s="210"/>
      <c r="AH179" s="210"/>
      <c r="AI179" s="210"/>
      <c r="AJ179" s="210"/>
      <c r="AK179" s="210"/>
      <c r="AL179" s="210"/>
      <c r="AM179" s="210"/>
      <c r="AN179" s="210"/>
      <c r="AO179" s="210"/>
      <c r="AP179" s="210"/>
      <c r="AQ179" s="210"/>
      <c r="AR179" s="210"/>
      <c r="AS179" s="210"/>
      <c r="AT179" s="210"/>
      <c r="AU179" s="210"/>
      <c r="AV179" s="210"/>
      <c r="AW179" s="308"/>
      <c r="AX179" s="210"/>
      <c r="AY179" s="210"/>
      <c r="AZ179" s="210"/>
      <c r="BA179" s="210"/>
      <c r="BB179" s="210"/>
      <c r="BC179" s="210"/>
      <c r="BD179" s="210"/>
      <c r="BE179" s="210"/>
      <c r="BF179" s="210"/>
      <c r="BG179" s="210"/>
      <c r="BH179" s="210"/>
      <c r="BI179" s="210"/>
      <c r="BJ179" s="210"/>
      <c r="BK179" s="210"/>
      <c r="BL179" s="210"/>
      <c r="BM179" s="210"/>
      <c r="BN179" s="210"/>
      <c r="BO179" s="210"/>
      <c r="BP179" s="210"/>
      <c r="BQ179" s="211"/>
      <c r="BR179" s="211"/>
      <c r="BS179" s="211"/>
      <c r="BT179" s="212"/>
      <c r="BU179" s="212"/>
      <c r="BV179" s="212"/>
      <c r="BW179" s="212"/>
      <c r="BX179" s="212"/>
      <c r="BY179" s="212"/>
      <c r="BZ179" s="212"/>
      <c r="CA179" s="212"/>
      <c r="CB179" s="212"/>
      <c r="CC179" s="224"/>
      <c r="CD179" s="213"/>
    </row>
    <row r="180" spans="1:82">
      <c r="A180" s="320"/>
      <c r="B180" s="320"/>
      <c r="C180" s="209"/>
      <c r="D180" s="209"/>
      <c r="E180" s="209"/>
      <c r="F180" s="209"/>
      <c r="G180" s="209"/>
      <c r="H180" s="209"/>
      <c r="I180" s="223"/>
      <c r="J180" s="223"/>
      <c r="K180" s="223"/>
      <c r="L180" s="223"/>
      <c r="M180" s="223"/>
      <c r="N180" s="223"/>
      <c r="O180" s="223"/>
      <c r="P180" s="223"/>
      <c r="Q180" s="223"/>
      <c r="R180" s="223"/>
      <c r="S180" s="223"/>
      <c r="T180" s="223"/>
      <c r="U180" s="223"/>
      <c r="V180" s="223"/>
      <c r="W180" s="223"/>
      <c r="X180" s="223"/>
      <c r="Y180" s="223"/>
      <c r="Z180" s="223"/>
      <c r="AA180" s="223"/>
      <c r="AB180" s="223"/>
      <c r="AC180" s="223"/>
      <c r="AD180" s="210"/>
      <c r="AE180" s="210"/>
      <c r="AF180" s="210"/>
      <c r="AG180" s="210"/>
      <c r="AH180" s="210"/>
      <c r="AI180" s="210"/>
      <c r="AJ180" s="210"/>
      <c r="AK180" s="210"/>
      <c r="AL180" s="210"/>
      <c r="AM180" s="210"/>
      <c r="AN180" s="210"/>
      <c r="AO180" s="210"/>
      <c r="AP180" s="210"/>
      <c r="AQ180" s="210"/>
      <c r="AR180" s="210"/>
      <c r="AS180" s="210"/>
      <c r="AT180" s="210"/>
      <c r="AU180" s="210"/>
      <c r="AV180" s="210"/>
      <c r="AW180" s="308"/>
      <c r="AX180" s="210"/>
      <c r="AY180" s="210"/>
      <c r="AZ180" s="210"/>
      <c r="BA180" s="210"/>
      <c r="BB180" s="210"/>
      <c r="BC180" s="210"/>
      <c r="BD180" s="210"/>
      <c r="BE180" s="210"/>
      <c r="BF180" s="210"/>
      <c r="BG180" s="210"/>
      <c r="BH180" s="210"/>
      <c r="BI180" s="210"/>
      <c r="BJ180" s="210"/>
      <c r="BK180" s="210"/>
      <c r="BL180" s="210"/>
      <c r="BM180" s="210"/>
      <c r="BN180" s="210"/>
      <c r="BO180" s="210"/>
      <c r="BP180" s="210"/>
      <c r="BQ180" s="211"/>
      <c r="BR180" s="211"/>
      <c r="BS180" s="211"/>
      <c r="BT180" s="212"/>
      <c r="BU180" s="212"/>
      <c r="BV180" s="212"/>
      <c r="BW180" s="212"/>
      <c r="BX180" s="212"/>
      <c r="BY180" s="212"/>
      <c r="BZ180" s="212"/>
      <c r="CA180" s="212"/>
      <c r="CB180" s="212"/>
      <c r="CC180" s="224"/>
      <c r="CD180" s="213"/>
    </row>
    <row r="181" spans="1:82">
      <c r="A181" s="243"/>
      <c r="B181" s="243"/>
      <c r="C181" s="209"/>
      <c r="D181" s="209"/>
      <c r="E181" s="209"/>
      <c r="F181" s="209"/>
      <c r="G181" s="209"/>
      <c r="H181" s="209"/>
      <c r="I181" s="223"/>
      <c r="J181" s="223"/>
      <c r="K181" s="223"/>
      <c r="L181" s="223"/>
      <c r="M181" s="223"/>
      <c r="N181" s="223"/>
      <c r="O181" s="223"/>
      <c r="P181" s="223"/>
      <c r="Q181" s="223"/>
      <c r="R181" s="223"/>
      <c r="S181" s="223"/>
      <c r="T181" s="223"/>
      <c r="U181" s="223"/>
      <c r="V181" s="223"/>
      <c r="W181" s="223"/>
      <c r="X181" s="223"/>
      <c r="Y181" s="223"/>
      <c r="Z181" s="223"/>
      <c r="AA181" s="223"/>
      <c r="AB181" s="223"/>
      <c r="AC181" s="223"/>
      <c r="AD181" s="210"/>
      <c r="AE181" s="210"/>
      <c r="AF181" s="210"/>
      <c r="AG181" s="210"/>
      <c r="AH181" s="210"/>
      <c r="AI181" s="210"/>
      <c r="AJ181" s="210"/>
      <c r="AK181" s="210"/>
      <c r="AL181" s="210"/>
      <c r="AM181" s="210"/>
      <c r="AN181" s="210"/>
      <c r="AO181" s="210"/>
      <c r="AP181" s="210"/>
      <c r="AQ181" s="210"/>
      <c r="AR181" s="210"/>
      <c r="AS181" s="210"/>
      <c r="AT181" s="210"/>
      <c r="AU181" s="210"/>
      <c r="AV181" s="210"/>
      <c r="AW181" s="210"/>
      <c r="AX181" s="210"/>
      <c r="AY181" s="210"/>
      <c r="AZ181" s="210"/>
      <c r="BA181" s="210"/>
      <c r="BB181" s="210"/>
      <c r="BC181" s="210"/>
      <c r="BD181" s="210"/>
      <c r="BE181" s="210"/>
      <c r="BF181" s="210"/>
      <c r="BG181" s="210"/>
      <c r="BH181" s="210"/>
      <c r="BI181" s="210"/>
      <c r="BJ181" s="210"/>
      <c r="BK181" s="210"/>
      <c r="BL181" s="210"/>
      <c r="BM181" s="210"/>
      <c r="BN181" s="210"/>
      <c r="BO181" s="210"/>
      <c r="BP181" s="210"/>
      <c r="BQ181" s="211"/>
      <c r="BR181" s="211"/>
      <c r="BS181" s="211"/>
      <c r="BT181" s="212"/>
      <c r="BU181" s="212"/>
      <c r="BV181" s="212"/>
      <c r="BW181" s="212"/>
      <c r="BX181" s="212"/>
      <c r="BY181" s="212"/>
      <c r="BZ181" s="212"/>
      <c r="CA181" s="212"/>
      <c r="CB181" s="212"/>
      <c r="CC181" s="224"/>
      <c r="CD181" s="213"/>
    </row>
    <row r="182" spans="1:82">
      <c r="A182" s="243"/>
      <c r="B182" s="243"/>
      <c r="C182" s="209"/>
      <c r="D182" s="209"/>
      <c r="E182" s="209"/>
      <c r="F182" s="209"/>
      <c r="G182" s="209"/>
      <c r="H182" s="209"/>
      <c r="I182" s="223"/>
      <c r="J182" s="223"/>
      <c r="K182" s="223"/>
      <c r="L182" s="223"/>
      <c r="M182" s="223"/>
      <c r="N182" s="223"/>
      <c r="O182" s="223"/>
      <c r="P182" s="223"/>
      <c r="Q182" s="223"/>
      <c r="R182" s="223"/>
      <c r="S182" s="223"/>
      <c r="T182" s="223"/>
      <c r="U182" s="223"/>
      <c r="V182" s="223"/>
      <c r="W182" s="223"/>
      <c r="X182" s="223"/>
      <c r="Y182" s="223"/>
      <c r="Z182" s="223"/>
      <c r="AA182" s="223"/>
      <c r="AB182" s="223"/>
      <c r="AC182" s="223"/>
      <c r="AD182" s="210"/>
      <c r="AE182" s="210"/>
      <c r="AF182" s="210"/>
      <c r="AG182" s="210"/>
      <c r="AH182" s="210"/>
      <c r="AI182" s="210"/>
      <c r="AJ182" s="210"/>
      <c r="AK182" s="210"/>
      <c r="AL182" s="210"/>
      <c r="AM182" s="210"/>
      <c r="AN182" s="210"/>
      <c r="AO182" s="210"/>
      <c r="AP182" s="210"/>
      <c r="AQ182" s="210"/>
      <c r="AR182" s="210"/>
      <c r="AS182" s="210"/>
      <c r="AT182" s="210"/>
      <c r="AU182" s="210"/>
      <c r="AV182" s="210"/>
      <c r="AW182" s="210"/>
      <c r="AX182" s="210"/>
      <c r="AY182" s="210"/>
      <c r="AZ182" s="210"/>
      <c r="BA182" s="210"/>
      <c r="BB182" s="210"/>
      <c r="BC182" s="210"/>
      <c r="BD182" s="210"/>
      <c r="BE182" s="210"/>
      <c r="BF182" s="210"/>
      <c r="BG182" s="210"/>
      <c r="BH182" s="210"/>
      <c r="BI182" s="210"/>
      <c r="BJ182" s="210"/>
      <c r="BK182" s="210"/>
      <c r="BL182" s="210"/>
      <c r="BM182" s="210"/>
      <c r="BN182" s="210"/>
      <c r="BO182" s="210"/>
      <c r="BP182" s="210"/>
      <c r="BQ182" s="211"/>
      <c r="BR182" s="211"/>
      <c r="BS182" s="211"/>
      <c r="BT182" s="212"/>
      <c r="BU182" s="212"/>
      <c r="BV182" s="212"/>
      <c r="BW182" s="212"/>
      <c r="BX182" s="212"/>
      <c r="BY182" s="212"/>
      <c r="BZ182" s="212"/>
      <c r="CA182" s="212"/>
      <c r="CB182" s="212"/>
      <c r="CC182" s="224"/>
      <c r="CD182" s="213"/>
    </row>
    <row r="183" spans="1:82">
      <c r="A183" s="243"/>
      <c r="B183" s="243"/>
      <c r="C183" s="209"/>
      <c r="D183" s="209"/>
      <c r="E183" s="209"/>
      <c r="F183" s="209"/>
      <c r="G183" s="209"/>
      <c r="H183" s="209"/>
      <c r="I183" s="223"/>
      <c r="J183" s="223"/>
      <c r="K183" s="223"/>
      <c r="L183" s="223"/>
      <c r="M183" s="223"/>
      <c r="N183" s="223"/>
      <c r="O183" s="223"/>
      <c r="P183" s="223"/>
      <c r="Q183" s="223"/>
      <c r="R183" s="223"/>
      <c r="S183" s="223"/>
      <c r="T183" s="223"/>
      <c r="U183" s="223"/>
      <c r="V183" s="223"/>
      <c r="W183" s="223"/>
      <c r="X183" s="223"/>
      <c r="Y183" s="223"/>
      <c r="Z183" s="223"/>
      <c r="AA183" s="223"/>
      <c r="AB183" s="223"/>
      <c r="AC183" s="223"/>
      <c r="AD183" s="210"/>
      <c r="AE183" s="210"/>
      <c r="AF183" s="210"/>
      <c r="AG183" s="210"/>
      <c r="AH183" s="210"/>
      <c r="AI183" s="210"/>
      <c r="AJ183" s="210"/>
      <c r="AK183" s="210"/>
      <c r="AL183" s="210"/>
      <c r="AM183" s="210"/>
      <c r="AN183" s="210"/>
      <c r="AO183" s="210"/>
      <c r="AP183" s="210"/>
      <c r="AQ183" s="210"/>
      <c r="AR183" s="210"/>
      <c r="AS183" s="210"/>
      <c r="AT183" s="210"/>
      <c r="AU183" s="210"/>
      <c r="AV183" s="210"/>
      <c r="AW183" s="210"/>
      <c r="AX183" s="210"/>
      <c r="AY183" s="210"/>
      <c r="AZ183" s="210"/>
      <c r="BA183" s="210"/>
      <c r="BB183" s="210"/>
      <c r="BC183" s="210"/>
      <c r="BD183" s="210"/>
      <c r="BE183" s="210"/>
      <c r="BF183" s="210"/>
      <c r="BG183" s="210"/>
      <c r="BH183" s="210"/>
      <c r="BI183" s="210"/>
      <c r="BJ183" s="210"/>
      <c r="BK183" s="210"/>
      <c r="BL183" s="210"/>
      <c r="BM183" s="210"/>
      <c r="BN183" s="210"/>
      <c r="BO183" s="210"/>
      <c r="BP183" s="210"/>
      <c r="BQ183" s="211"/>
      <c r="BR183" s="211"/>
      <c r="BS183" s="211"/>
      <c r="BT183" s="212"/>
      <c r="BU183" s="212"/>
      <c r="BV183" s="212"/>
      <c r="BW183" s="212"/>
      <c r="BX183" s="212"/>
      <c r="BY183" s="212"/>
      <c r="BZ183" s="212"/>
      <c r="CA183" s="212"/>
      <c r="CB183" s="212"/>
      <c r="CC183" s="224"/>
      <c r="CD183" s="213"/>
    </row>
    <row r="184" spans="1:82">
      <c r="A184" s="243"/>
      <c r="B184" s="243"/>
      <c r="C184" s="209"/>
      <c r="D184" s="209"/>
      <c r="E184" s="209"/>
      <c r="F184" s="209"/>
      <c r="G184" s="209"/>
      <c r="H184" s="209"/>
      <c r="I184" s="223"/>
      <c r="J184" s="223"/>
      <c r="K184" s="223"/>
      <c r="L184" s="223"/>
      <c r="M184" s="223"/>
      <c r="N184" s="223"/>
      <c r="O184" s="223"/>
      <c r="P184" s="223"/>
      <c r="Q184" s="223"/>
      <c r="R184" s="223"/>
      <c r="S184" s="223"/>
      <c r="T184" s="223"/>
      <c r="U184" s="223"/>
      <c r="V184" s="223"/>
      <c r="W184" s="223"/>
      <c r="X184" s="223"/>
      <c r="Y184" s="223"/>
      <c r="Z184" s="223"/>
      <c r="AA184" s="223"/>
      <c r="AB184" s="223"/>
      <c r="AC184" s="223"/>
      <c r="AD184" s="210"/>
      <c r="AE184" s="210"/>
      <c r="AF184" s="210"/>
      <c r="AG184" s="210"/>
      <c r="AH184" s="210"/>
      <c r="AI184" s="210"/>
      <c r="AJ184" s="210"/>
      <c r="AK184" s="210"/>
      <c r="AL184" s="210"/>
      <c r="AM184" s="210"/>
      <c r="AN184" s="210"/>
      <c r="AO184" s="210"/>
      <c r="AP184" s="210"/>
      <c r="AQ184" s="210"/>
      <c r="AR184" s="210"/>
      <c r="AS184" s="210"/>
      <c r="AT184" s="210"/>
      <c r="AU184" s="210"/>
      <c r="AV184" s="210"/>
      <c r="AW184" s="210"/>
      <c r="AX184" s="210"/>
      <c r="AY184" s="210"/>
      <c r="AZ184" s="210"/>
      <c r="BA184" s="210"/>
      <c r="BB184" s="210"/>
      <c r="BC184" s="210"/>
      <c r="BD184" s="210"/>
      <c r="BE184" s="210"/>
      <c r="BF184" s="210"/>
      <c r="BG184" s="210"/>
      <c r="BH184" s="210"/>
      <c r="BI184" s="210"/>
      <c r="BJ184" s="210"/>
      <c r="BK184" s="210"/>
      <c r="BL184" s="210"/>
      <c r="BM184" s="210"/>
      <c r="BN184" s="210"/>
      <c r="BO184" s="210"/>
      <c r="BP184" s="210"/>
      <c r="BQ184" s="211"/>
      <c r="BR184" s="211"/>
      <c r="BS184" s="211"/>
      <c r="BT184" s="212"/>
      <c r="BU184" s="212"/>
      <c r="BV184" s="212"/>
      <c r="BW184" s="212"/>
      <c r="BX184" s="212"/>
      <c r="BY184" s="212"/>
      <c r="BZ184" s="212"/>
      <c r="CA184" s="212"/>
      <c r="CB184" s="212"/>
      <c r="CC184" s="224"/>
      <c r="CD184" s="213"/>
    </row>
    <row r="185" spans="1:82">
      <c r="A185" s="243"/>
      <c r="B185" s="243"/>
      <c r="C185" s="209"/>
      <c r="D185" s="209"/>
      <c r="E185" s="209"/>
      <c r="F185" s="209"/>
      <c r="G185" s="209"/>
      <c r="H185" s="209"/>
      <c r="I185" s="223"/>
      <c r="J185" s="223"/>
      <c r="K185" s="223"/>
      <c r="L185" s="223"/>
      <c r="M185" s="223"/>
      <c r="N185" s="223"/>
      <c r="O185" s="223"/>
      <c r="P185" s="223"/>
      <c r="Q185" s="223"/>
      <c r="R185" s="223"/>
      <c r="S185" s="223"/>
      <c r="T185" s="223"/>
      <c r="U185" s="223"/>
      <c r="V185" s="223"/>
      <c r="W185" s="223"/>
      <c r="X185" s="223"/>
      <c r="Y185" s="223"/>
      <c r="Z185" s="223"/>
      <c r="AA185" s="223"/>
      <c r="AB185" s="223"/>
      <c r="AC185" s="223"/>
      <c r="AD185" s="210"/>
      <c r="AE185" s="210"/>
      <c r="AF185" s="210"/>
      <c r="AG185" s="210"/>
      <c r="AH185" s="210"/>
      <c r="AI185" s="210"/>
      <c r="AJ185" s="210"/>
      <c r="AK185" s="210"/>
      <c r="AL185" s="210"/>
      <c r="AM185" s="210"/>
      <c r="AN185" s="210"/>
      <c r="AO185" s="210"/>
      <c r="AP185" s="210"/>
      <c r="AQ185" s="210"/>
      <c r="AR185" s="210"/>
      <c r="AS185" s="210"/>
      <c r="AT185" s="210"/>
      <c r="AU185" s="210"/>
      <c r="AV185" s="210"/>
      <c r="AW185" s="210"/>
      <c r="AX185" s="210"/>
      <c r="AY185" s="210"/>
      <c r="AZ185" s="210"/>
      <c r="BA185" s="210"/>
      <c r="BB185" s="210"/>
      <c r="BC185" s="210"/>
      <c r="BD185" s="210"/>
      <c r="BE185" s="210"/>
      <c r="BF185" s="210"/>
      <c r="BG185" s="210"/>
      <c r="BH185" s="210"/>
      <c r="BI185" s="210"/>
      <c r="BJ185" s="210"/>
      <c r="BK185" s="210"/>
      <c r="BL185" s="210"/>
      <c r="BM185" s="210"/>
      <c r="BN185" s="210"/>
      <c r="BO185" s="210"/>
      <c r="BP185" s="210"/>
      <c r="BQ185" s="211"/>
      <c r="BR185" s="211"/>
      <c r="BS185" s="211"/>
      <c r="BT185" s="212"/>
      <c r="BU185" s="212"/>
      <c r="BV185" s="212"/>
      <c r="BW185" s="212"/>
      <c r="BX185" s="212"/>
      <c r="BY185" s="212"/>
      <c r="BZ185" s="212"/>
      <c r="CA185" s="212"/>
      <c r="CB185" s="212"/>
      <c r="CC185" s="224"/>
      <c r="CD185" s="213"/>
    </row>
    <row r="186" spans="1:82">
      <c r="A186" s="243"/>
      <c r="B186" s="243"/>
      <c r="C186" s="209"/>
      <c r="D186" s="209"/>
      <c r="E186" s="209"/>
      <c r="F186" s="209"/>
      <c r="G186" s="209"/>
      <c r="H186" s="209"/>
      <c r="I186" s="223"/>
      <c r="J186" s="223"/>
      <c r="K186" s="223"/>
      <c r="L186" s="223"/>
      <c r="M186" s="223"/>
      <c r="N186" s="223"/>
      <c r="O186" s="223"/>
      <c r="P186" s="223"/>
      <c r="Q186" s="223"/>
      <c r="R186" s="223"/>
      <c r="S186" s="223"/>
      <c r="T186" s="223"/>
      <c r="U186" s="223"/>
      <c r="V186" s="223"/>
      <c r="W186" s="223"/>
      <c r="X186" s="223"/>
      <c r="Y186" s="223"/>
      <c r="Z186" s="223"/>
      <c r="AA186" s="223"/>
      <c r="AB186" s="223"/>
      <c r="AC186" s="223"/>
      <c r="AD186" s="210"/>
      <c r="AE186" s="210"/>
      <c r="AF186" s="210"/>
      <c r="AG186" s="210"/>
      <c r="AH186" s="210"/>
      <c r="AI186" s="210"/>
      <c r="AJ186" s="210"/>
      <c r="AK186" s="210"/>
      <c r="AL186" s="210"/>
      <c r="AM186" s="210"/>
      <c r="AN186" s="210"/>
      <c r="AO186" s="210"/>
      <c r="AP186" s="210"/>
      <c r="AQ186" s="210"/>
      <c r="AR186" s="210"/>
      <c r="AS186" s="210"/>
      <c r="AT186" s="210"/>
      <c r="AU186" s="210"/>
      <c r="AV186" s="210"/>
      <c r="AW186" s="210"/>
      <c r="AX186" s="210"/>
      <c r="AY186" s="210"/>
      <c r="AZ186" s="210"/>
      <c r="BA186" s="210"/>
      <c r="BB186" s="210"/>
      <c r="BC186" s="210"/>
      <c r="BD186" s="210"/>
      <c r="BE186" s="210"/>
      <c r="BF186" s="210"/>
      <c r="BG186" s="210"/>
      <c r="BH186" s="210"/>
      <c r="BI186" s="210"/>
      <c r="BJ186" s="210"/>
      <c r="BK186" s="210"/>
      <c r="BL186" s="210"/>
      <c r="BM186" s="210"/>
      <c r="BN186" s="210"/>
      <c r="BO186" s="210"/>
      <c r="BP186" s="210"/>
      <c r="BQ186" s="211"/>
      <c r="BR186" s="211"/>
      <c r="BS186" s="211"/>
      <c r="BT186" s="212"/>
      <c r="BU186" s="212"/>
      <c r="BV186" s="212"/>
      <c r="BW186" s="212"/>
      <c r="BX186" s="212"/>
      <c r="BY186" s="212"/>
      <c r="BZ186" s="212"/>
      <c r="CA186" s="212"/>
      <c r="CB186" s="212"/>
      <c r="CC186" s="224">
        <v>0</v>
      </c>
      <c r="CD186" s="213"/>
    </row>
    <row r="187" spans="1:82">
      <c r="A187" s="243"/>
      <c r="B187" s="243"/>
      <c r="C187" s="209"/>
      <c r="D187" s="209"/>
      <c r="E187" s="209"/>
      <c r="F187" s="209"/>
      <c r="G187" s="209"/>
      <c r="H187" s="209"/>
      <c r="I187" s="223"/>
      <c r="J187" s="223"/>
      <c r="K187" s="223"/>
      <c r="L187" s="223"/>
      <c r="M187" s="223"/>
      <c r="N187" s="223"/>
      <c r="O187" s="223"/>
      <c r="P187" s="223"/>
      <c r="Q187" s="223"/>
      <c r="R187" s="223"/>
      <c r="S187" s="223"/>
      <c r="T187" s="223"/>
      <c r="U187" s="223"/>
      <c r="V187" s="223"/>
      <c r="W187" s="223"/>
      <c r="X187" s="223"/>
      <c r="Y187" s="223"/>
      <c r="Z187" s="223"/>
      <c r="AA187" s="223"/>
      <c r="AB187" s="223"/>
      <c r="AC187" s="223"/>
      <c r="AD187" s="210"/>
      <c r="AE187" s="210"/>
      <c r="AF187" s="210"/>
      <c r="AG187" s="210"/>
      <c r="AH187" s="210"/>
      <c r="AI187" s="210"/>
      <c r="AJ187" s="210"/>
      <c r="AK187" s="210"/>
      <c r="AL187" s="210"/>
      <c r="AM187" s="210"/>
      <c r="AN187" s="210"/>
      <c r="AO187" s="210"/>
      <c r="AP187" s="210"/>
      <c r="AQ187" s="210"/>
      <c r="AR187" s="210"/>
      <c r="AS187" s="210"/>
      <c r="AT187" s="210"/>
      <c r="AU187" s="210"/>
      <c r="AV187" s="210"/>
      <c r="AW187" s="210"/>
      <c r="AX187" s="210"/>
      <c r="AY187" s="210"/>
      <c r="AZ187" s="210"/>
      <c r="BA187" s="210"/>
      <c r="BB187" s="210"/>
      <c r="BC187" s="210"/>
      <c r="BD187" s="210"/>
      <c r="BE187" s="210"/>
      <c r="BF187" s="210"/>
      <c r="BG187" s="210"/>
      <c r="BH187" s="210"/>
      <c r="BI187" s="210"/>
      <c r="BJ187" s="210"/>
      <c r="BK187" s="210"/>
      <c r="BL187" s="210"/>
      <c r="BM187" s="210"/>
      <c r="BN187" s="210"/>
      <c r="BO187" s="210"/>
      <c r="BP187" s="210"/>
      <c r="BQ187" s="211"/>
      <c r="BR187" s="211"/>
      <c r="BS187" s="211"/>
      <c r="BT187" s="212"/>
      <c r="BU187" s="212"/>
      <c r="BV187" s="212"/>
      <c r="BW187" s="212"/>
      <c r="BX187" s="212"/>
      <c r="BY187" s="212"/>
      <c r="BZ187" s="212"/>
      <c r="CA187" s="212"/>
      <c r="CB187" s="212"/>
      <c r="CC187" s="224">
        <v>0</v>
      </c>
      <c r="CD187" s="213"/>
    </row>
    <row r="188" spans="1:82">
      <c r="A188" s="243"/>
      <c r="B188" s="243"/>
      <c r="C188" s="209"/>
      <c r="D188" s="209"/>
      <c r="E188" s="209"/>
      <c r="F188" s="209"/>
      <c r="G188" s="209"/>
      <c r="H188" s="209"/>
      <c r="I188" s="223"/>
      <c r="J188" s="223"/>
      <c r="K188" s="223"/>
      <c r="L188" s="223"/>
      <c r="M188" s="223"/>
      <c r="N188" s="223"/>
      <c r="O188" s="223"/>
      <c r="P188" s="223"/>
      <c r="Q188" s="223"/>
      <c r="R188" s="223"/>
      <c r="S188" s="223"/>
      <c r="T188" s="223"/>
      <c r="U188" s="223"/>
      <c r="V188" s="223"/>
      <c r="W188" s="223"/>
      <c r="X188" s="223"/>
      <c r="Y188" s="223"/>
      <c r="Z188" s="223"/>
      <c r="AA188" s="223"/>
      <c r="AB188" s="223"/>
      <c r="AC188" s="223"/>
      <c r="AD188" s="210"/>
      <c r="AE188" s="210"/>
      <c r="AF188" s="210"/>
      <c r="AG188" s="210"/>
      <c r="AH188" s="210"/>
      <c r="AI188" s="210"/>
      <c r="AJ188" s="210"/>
      <c r="AK188" s="210"/>
      <c r="AL188" s="210"/>
      <c r="AM188" s="210"/>
      <c r="AN188" s="210"/>
      <c r="AO188" s="210"/>
      <c r="AP188" s="210"/>
      <c r="AQ188" s="210"/>
      <c r="AR188" s="210"/>
      <c r="AS188" s="210"/>
      <c r="AT188" s="210"/>
      <c r="AU188" s="210"/>
      <c r="AV188" s="210"/>
      <c r="AW188" s="210"/>
      <c r="AX188" s="210"/>
      <c r="AY188" s="210"/>
      <c r="AZ188" s="210"/>
      <c r="BA188" s="210"/>
      <c r="BB188" s="210"/>
      <c r="BC188" s="210"/>
      <c r="BD188" s="210"/>
      <c r="BE188" s="210"/>
      <c r="BF188" s="210"/>
      <c r="BG188" s="210"/>
      <c r="BH188" s="210"/>
      <c r="BI188" s="210"/>
      <c r="BJ188" s="210"/>
      <c r="BK188" s="210"/>
      <c r="BL188" s="210"/>
      <c r="BM188" s="210"/>
      <c r="BN188" s="210"/>
      <c r="BO188" s="210"/>
      <c r="BP188" s="210"/>
      <c r="BQ188" s="211"/>
      <c r="BR188" s="211"/>
      <c r="BS188" s="211"/>
      <c r="BT188" s="212"/>
      <c r="BU188" s="212"/>
      <c r="BV188" s="212"/>
      <c r="BW188" s="212"/>
      <c r="BX188" s="212"/>
      <c r="BY188" s="212"/>
      <c r="BZ188" s="212"/>
      <c r="CA188" s="212"/>
      <c r="CB188" s="212"/>
      <c r="CC188" s="224">
        <v>0</v>
      </c>
      <c r="CD188" s="213"/>
    </row>
    <row r="189" spans="1:82">
      <c r="A189" s="243"/>
      <c r="B189" s="243"/>
      <c r="C189" s="209"/>
      <c r="D189" s="209"/>
      <c r="E189" s="209"/>
      <c r="F189" s="209"/>
      <c r="G189" s="209"/>
      <c r="H189" s="209"/>
      <c r="I189" s="223"/>
      <c r="J189" s="223"/>
      <c r="K189" s="223"/>
      <c r="L189" s="223"/>
      <c r="M189" s="223"/>
      <c r="N189" s="223"/>
      <c r="O189" s="223"/>
      <c r="P189" s="223"/>
      <c r="Q189" s="223"/>
      <c r="R189" s="223"/>
      <c r="S189" s="223"/>
      <c r="T189" s="223"/>
      <c r="U189" s="223"/>
      <c r="V189" s="223"/>
      <c r="W189" s="223"/>
      <c r="X189" s="223"/>
      <c r="Y189" s="223"/>
      <c r="Z189" s="223"/>
      <c r="AA189" s="223"/>
      <c r="AB189" s="223"/>
      <c r="AC189" s="223"/>
      <c r="AD189" s="210"/>
      <c r="AE189" s="210"/>
      <c r="AF189" s="210"/>
      <c r="AG189" s="210"/>
      <c r="AH189" s="210"/>
      <c r="AI189" s="210"/>
      <c r="AJ189" s="210"/>
      <c r="AK189" s="210"/>
      <c r="AL189" s="210"/>
      <c r="AM189" s="210"/>
      <c r="AN189" s="210"/>
      <c r="AO189" s="210"/>
      <c r="AP189" s="210"/>
      <c r="AQ189" s="210"/>
      <c r="AR189" s="210"/>
      <c r="AS189" s="210"/>
      <c r="AT189" s="210"/>
      <c r="AU189" s="210"/>
      <c r="AV189" s="210"/>
      <c r="AW189" s="210"/>
      <c r="AX189" s="210"/>
      <c r="AY189" s="210"/>
      <c r="AZ189" s="210"/>
      <c r="BA189" s="210"/>
      <c r="BB189" s="210"/>
      <c r="BC189" s="210"/>
      <c r="BD189" s="210"/>
      <c r="BE189" s="210"/>
      <c r="BF189" s="210"/>
      <c r="BG189" s="210"/>
      <c r="BH189" s="210"/>
      <c r="BI189" s="210"/>
      <c r="BJ189" s="210"/>
      <c r="BK189" s="210"/>
      <c r="BL189" s="210"/>
      <c r="BM189" s="210"/>
      <c r="BN189" s="210"/>
      <c r="BO189" s="210"/>
      <c r="BP189" s="210"/>
      <c r="BQ189" s="211"/>
      <c r="BR189" s="211"/>
      <c r="BS189" s="211"/>
      <c r="BT189" s="212"/>
      <c r="BU189" s="212"/>
      <c r="BV189" s="212"/>
      <c r="BW189" s="212"/>
      <c r="BX189" s="212"/>
      <c r="BY189" s="212"/>
      <c r="BZ189" s="212"/>
      <c r="CA189" s="212"/>
      <c r="CB189" s="212"/>
      <c r="CC189" s="224">
        <v>0</v>
      </c>
      <c r="CD189" s="213"/>
    </row>
    <row r="190" spans="1:82">
      <c r="A190" s="243"/>
      <c r="B190" s="243"/>
      <c r="C190" s="209"/>
      <c r="D190" s="209"/>
      <c r="E190" s="209"/>
      <c r="F190" s="209"/>
      <c r="G190" s="209"/>
      <c r="H190" s="209"/>
      <c r="I190" s="223"/>
      <c r="J190" s="223"/>
      <c r="K190" s="223"/>
      <c r="L190" s="223"/>
      <c r="M190" s="223"/>
      <c r="N190" s="223"/>
      <c r="O190" s="223"/>
      <c r="P190" s="223"/>
      <c r="Q190" s="223"/>
      <c r="R190" s="223"/>
      <c r="S190" s="223"/>
      <c r="T190" s="223"/>
      <c r="U190" s="223"/>
      <c r="V190" s="223"/>
      <c r="W190" s="223"/>
      <c r="X190" s="223"/>
      <c r="Y190" s="223"/>
      <c r="Z190" s="223"/>
      <c r="AA190" s="223"/>
      <c r="AB190" s="223"/>
      <c r="AC190" s="223"/>
      <c r="AD190" s="210"/>
      <c r="AE190" s="210"/>
      <c r="AF190" s="210"/>
      <c r="AG190" s="210"/>
      <c r="AH190" s="210"/>
      <c r="AI190" s="210"/>
      <c r="AJ190" s="210"/>
      <c r="AK190" s="210"/>
      <c r="AL190" s="210"/>
      <c r="AM190" s="210"/>
      <c r="AN190" s="210"/>
      <c r="AO190" s="210"/>
      <c r="AP190" s="210"/>
      <c r="AQ190" s="210"/>
      <c r="AR190" s="210"/>
      <c r="AS190" s="210"/>
      <c r="AT190" s="210"/>
      <c r="AU190" s="210"/>
      <c r="AV190" s="210"/>
      <c r="AW190" s="210"/>
      <c r="AX190" s="210"/>
      <c r="AY190" s="210"/>
      <c r="AZ190" s="210"/>
      <c r="BA190" s="210"/>
      <c r="BB190" s="210"/>
      <c r="BC190" s="210"/>
      <c r="BD190" s="210"/>
      <c r="BE190" s="210"/>
      <c r="BF190" s="210"/>
      <c r="BG190" s="210"/>
      <c r="BH190" s="210"/>
      <c r="BI190" s="210"/>
      <c r="BJ190" s="210"/>
      <c r="BK190" s="210"/>
      <c r="BL190" s="210"/>
      <c r="BM190" s="210"/>
      <c r="BN190" s="210"/>
      <c r="BO190" s="210"/>
      <c r="BP190" s="210"/>
      <c r="BQ190" s="211"/>
      <c r="BR190" s="211"/>
      <c r="BS190" s="211"/>
      <c r="BT190" s="212"/>
      <c r="BU190" s="212"/>
      <c r="BV190" s="212"/>
      <c r="BW190" s="212"/>
      <c r="BX190" s="212"/>
      <c r="BY190" s="212"/>
      <c r="BZ190" s="212"/>
      <c r="CA190" s="212"/>
      <c r="CB190" s="212"/>
      <c r="CC190" s="224">
        <v>0</v>
      </c>
      <c r="CD190" s="213"/>
    </row>
    <row r="191" spans="1:82">
      <c r="A191" s="243"/>
      <c r="B191" s="243"/>
      <c r="C191" s="209"/>
      <c r="D191" s="209"/>
      <c r="E191" s="209"/>
      <c r="F191" s="209"/>
      <c r="G191" s="209"/>
      <c r="H191" s="209"/>
      <c r="I191" s="223"/>
      <c r="J191" s="223"/>
      <c r="K191" s="223"/>
      <c r="L191" s="223"/>
      <c r="M191" s="223"/>
      <c r="N191" s="223"/>
      <c r="O191" s="223"/>
      <c r="P191" s="223"/>
      <c r="Q191" s="223"/>
      <c r="R191" s="223"/>
      <c r="S191" s="223"/>
      <c r="T191" s="223"/>
      <c r="U191" s="223"/>
      <c r="V191" s="223"/>
      <c r="W191" s="223"/>
      <c r="X191" s="223"/>
      <c r="Y191" s="223"/>
      <c r="Z191" s="223"/>
      <c r="AA191" s="223"/>
      <c r="AB191" s="223"/>
      <c r="AC191" s="223"/>
      <c r="AD191" s="210"/>
      <c r="AE191" s="210"/>
      <c r="AF191" s="210"/>
      <c r="AG191" s="210"/>
      <c r="AH191" s="210"/>
      <c r="AI191" s="210"/>
      <c r="AJ191" s="210"/>
      <c r="AK191" s="210"/>
      <c r="AL191" s="210"/>
      <c r="AM191" s="210"/>
      <c r="AN191" s="210"/>
      <c r="AO191" s="210"/>
      <c r="AP191" s="210"/>
      <c r="AQ191" s="210"/>
      <c r="AR191" s="210"/>
      <c r="AS191" s="210"/>
      <c r="AT191" s="210"/>
      <c r="AU191" s="210"/>
      <c r="AV191" s="210"/>
      <c r="AW191" s="210"/>
      <c r="AX191" s="210"/>
      <c r="AY191" s="210"/>
      <c r="AZ191" s="210"/>
      <c r="BA191" s="210"/>
      <c r="BB191" s="210"/>
      <c r="BC191" s="210"/>
      <c r="BD191" s="210"/>
      <c r="BE191" s="210"/>
      <c r="BF191" s="210"/>
      <c r="BG191" s="210"/>
      <c r="BH191" s="210"/>
      <c r="BI191" s="210"/>
      <c r="BJ191" s="210"/>
      <c r="BK191" s="210"/>
      <c r="BL191" s="210"/>
      <c r="BM191" s="210"/>
      <c r="BN191" s="210"/>
      <c r="BO191" s="210"/>
      <c r="BP191" s="210"/>
      <c r="BQ191" s="211"/>
      <c r="BR191" s="211"/>
      <c r="BS191" s="211"/>
      <c r="BT191" s="212"/>
      <c r="BU191" s="212"/>
      <c r="BV191" s="212"/>
      <c r="BW191" s="212"/>
      <c r="BX191" s="212"/>
      <c r="BY191" s="212"/>
      <c r="BZ191" s="212"/>
      <c r="CA191" s="212"/>
      <c r="CB191" s="212"/>
      <c r="CC191" s="224">
        <v>0</v>
      </c>
      <c r="CD191" s="213"/>
    </row>
    <row r="192" spans="1:82">
      <c r="A192" s="243"/>
      <c r="B192" s="243"/>
      <c r="C192" s="209"/>
      <c r="D192" s="209"/>
      <c r="E192" s="209"/>
      <c r="F192" s="209"/>
      <c r="G192" s="209"/>
      <c r="H192" s="209"/>
      <c r="I192" s="223"/>
      <c r="J192" s="223"/>
      <c r="K192" s="223"/>
      <c r="L192" s="223"/>
      <c r="M192" s="223"/>
      <c r="N192" s="223"/>
      <c r="O192" s="223"/>
      <c r="P192" s="223"/>
      <c r="Q192" s="223"/>
      <c r="R192" s="223"/>
      <c r="S192" s="223"/>
      <c r="T192" s="223"/>
      <c r="U192" s="223"/>
      <c r="V192" s="223"/>
      <c r="W192" s="223"/>
      <c r="X192" s="223"/>
      <c r="Y192" s="223"/>
      <c r="Z192" s="223"/>
      <c r="AA192" s="223"/>
      <c r="AB192" s="223"/>
      <c r="AC192" s="223"/>
      <c r="AD192" s="210"/>
      <c r="AE192" s="210"/>
      <c r="AF192" s="210"/>
      <c r="AG192" s="210"/>
      <c r="AH192" s="210"/>
      <c r="AI192" s="210"/>
      <c r="AJ192" s="210"/>
      <c r="AK192" s="210"/>
      <c r="AL192" s="210"/>
      <c r="AM192" s="210"/>
      <c r="AN192" s="210"/>
      <c r="AO192" s="210"/>
      <c r="AP192" s="210"/>
      <c r="AQ192" s="210"/>
      <c r="AR192" s="210"/>
      <c r="AS192" s="210"/>
      <c r="AT192" s="210"/>
      <c r="AU192" s="210"/>
      <c r="AV192" s="210"/>
      <c r="AW192" s="210"/>
      <c r="AX192" s="210"/>
      <c r="AY192" s="210"/>
      <c r="AZ192" s="210"/>
      <c r="BA192" s="210"/>
      <c r="BB192" s="210"/>
      <c r="BC192" s="210"/>
      <c r="BD192" s="210"/>
      <c r="BE192" s="210"/>
      <c r="BF192" s="210"/>
      <c r="BG192" s="210"/>
      <c r="BH192" s="210"/>
      <c r="BI192" s="210"/>
      <c r="BJ192" s="210"/>
      <c r="BK192" s="210"/>
      <c r="BL192" s="210"/>
      <c r="BM192" s="210"/>
      <c r="BN192" s="210"/>
      <c r="BO192" s="210"/>
      <c r="BP192" s="210"/>
      <c r="BQ192" s="211"/>
      <c r="BR192" s="211"/>
      <c r="BS192" s="211"/>
      <c r="BT192" s="212"/>
      <c r="BU192" s="212"/>
      <c r="BV192" s="212"/>
      <c r="BW192" s="212"/>
      <c r="BX192" s="212"/>
      <c r="BY192" s="212"/>
      <c r="BZ192" s="212"/>
      <c r="CA192" s="212"/>
      <c r="CB192" s="212"/>
      <c r="CC192" s="224">
        <v>0</v>
      </c>
      <c r="CD192" s="213"/>
    </row>
    <row r="193" spans="1:82">
      <c r="A193" s="243"/>
      <c r="B193" s="243"/>
      <c r="C193" s="209"/>
      <c r="D193" s="209"/>
      <c r="E193" s="209"/>
      <c r="F193" s="209"/>
      <c r="G193" s="209"/>
      <c r="H193" s="209"/>
      <c r="I193" s="223"/>
      <c r="J193" s="223"/>
      <c r="K193" s="223"/>
      <c r="L193" s="223"/>
      <c r="M193" s="223"/>
      <c r="N193" s="223"/>
      <c r="O193" s="223"/>
      <c r="P193" s="223"/>
      <c r="Q193" s="223"/>
      <c r="R193" s="223"/>
      <c r="S193" s="223"/>
      <c r="T193" s="223"/>
      <c r="U193" s="223"/>
      <c r="V193" s="223"/>
      <c r="W193" s="223"/>
      <c r="X193" s="223"/>
      <c r="Y193" s="223"/>
      <c r="Z193" s="223"/>
      <c r="AA193" s="223"/>
      <c r="AB193" s="223"/>
      <c r="AC193" s="223"/>
      <c r="AD193" s="210"/>
      <c r="AE193" s="210"/>
      <c r="AF193" s="210"/>
      <c r="AG193" s="210"/>
      <c r="AH193" s="210"/>
      <c r="AI193" s="210"/>
      <c r="AJ193" s="210"/>
      <c r="AK193" s="210"/>
      <c r="AL193" s="210"/>
      <c r="AM193" s="210"/>
      <c r="AN193" s="210"/>
      <c r="AO193" s="210"/>
      <c r="AP193" s="210"/>
      <c r="AQ193" s="210"/>
      <c r="AR193" s="210"/>
      <c r="AS193" s="210"/>
      <c r="AT193" s="210"/>
      <c r="AU193" s="210"/>
      <c r="AV193" s="210"/>
      <c r="AW193" s="210"/>
      <c r="AX193" s="210"/>
      <c r="AY193" s="210"/>
      <c r="AZ193" s="210"/>
      <c r="BA193" s="210"/>
      <c r="BB193" s="210"/>
      <c r="BC193" s="210"/>
      <c r="BD193" s="210"/>
      <c r="BE193" s="210"/>
      <c r="BF193" s="210"/>
      <c r="BG193" s="210"/>
      <c r="BH193" s="210"/>
      <c r="BI193" s="210"/>
      <c r="BJ193" s="210"/>
      <c r="BK193" s="210"/>
      <c r="BL193" s="210"/>
      <c r="BM193" s="210"/>
      <c r="BN193" s="210"/>
      <c r="BO193" s="210"/>
      <c r="BP193" s="210"/>
      <c r="BQ193" s="211"/>
      <c r="BR193" s="211"/>
      <c r="BS193" s="211"/>
      <c r="BT193" s="212"/>
      <c r="BU193" s="212"/>
      <c r="BV193" s="212"/>
      <c r="BW193" s="212"/>
      <c r="BX193" s="212"/>
      <c r="BY193" s="212"/>
      <c r="BZ193" s="212"/>
      <c r="CA193" s="212"/>
      <c r="CB193" s="212"/>
      <c r="CC193" s="224">
        <v>0</v>
      </c>
      <c r="CD193" s="213"/>
    </row>
    <row r="194" spans="1:82">
      <c r="A194" s="243"/>
      <c r="B194" s="243"/>
      <c r="C194" s="209"/>
      <c r="D194" s="209"/>
      <c r="E194" s="209"/>
      <c r="F194" s="209"/>
      <c r="G194" s="209"/>
      <c r="H194" s="209"/>
      <c r="I194" s="223"/>
      <c r="J194" s="223"/>
      <c r="K194" s="223"/>
      <c r="L194" s="223"/>
      <c r="M194" s="223"/>
      <c r="N194" s="223"/>
      <c r="O194" s="223"/>
      <c r="P194" s="223"/>
      <c r="Q194" s="223"/>
      <c r="R194" s="223"/>
      <c r="S194" s="223"/>
      <c r="T194" s="223"/>
      <c r="U194" s="223"/>
      <c r="V194" s="223"/>
      <c r="W194" s="223"/>
      <c r="X194" s="223"/>
      <c r="Y194" s="223"/>
      <c r="Z194" s="223"/>
      <c r="AA194" s="223"/>
      <c r="AB194" s="223"/>
      <c r="AC194" s="223"/>
      <c r="AD194" s="210"/>
      <c r="AE194" s="210"/>
      <c r="AF194" s="210"/>
      <c r="AG194" s="210"/>
      <c r="AH194" s="210"/>
      <c r="AI194" s="210"/>
      <c r="AJ194" s="210"/>
      <c r="AK194" s="210"/>
      <c r="AL194" s="210"/>
      <c r="AM194" s="210"/>
      <c r="AN194" s="210"/>
      <c r="AO194" s="210"/>
      <c r="AP194" s="210"/>
      <c r="AQ194" s="210"/>
      <c r="AR194" s="210"/>
      <c r="AS194" s="210"/>
      <c r="AT194" s="210"/>
      <c r="AU194" s="210"/>
      <c r="AV194" s="210"/>
      <c r="AW194" s="210"/>
      <c r="AX194" s="210"/>
      <c r="AY194" s="210"/>
      <c r="AZ194" s="210"/>
      <c r="BA194" s="210"/>
      <c r="BB194" s="210"/>
      <c r="BC194" s="210"/>
      <c r="BD194" s="210"/>
      <c r="BE194" s="210"/>
      <c r="BF194" s="210"/>
      <c r="BG194" s="210"/>
      <c r="BH194" s="210"/>
      <c r="BI194" s="210"/>
      <c r="BJ194" s="210"/>
      <c r="BK194" s="210"/>
      <c r="BL194" s="210"/>
      <c r="BM194" s="210"/>
      <c r="BN194" s="210"/>
      <c r="BO194" s="210"/>
      <c r="BP194" s="210"/>
      <c r="BQ194" s="211"/>
      <c r="BR194" s="211"/>
      <c r="BS194" s="211"/>
      <c r="BT194" s="212"/>
      <c r="BU194" s="212"/>
      <c r="BV194" s="212"/>
      <c r="BW194" s="212"/>
      <c r="BX194" s="212"/>
      <c r="BY194" s="212"/>
      <c r="BZ194" s="212"/>
      <c r="CA194" s="212"/>
      <c r="CB194" s="212"/>
      <c r="CC194" s="224">
        <v>0</v>
      </c>
      <c r="CD194" s="213"/>
    </row>
    <row r="195" spans="1:82">
      <c r="A195" s="243"/>
      <c r="B195" s="243"/>
      <c r="C195" s="209"/>
      <c r="D195" s="209"/>
      <c r="E195" s="209"/>
      <c r="F195" s="209"/>
      <c r="G195" s="209"/>
      <c r="H195" s="209"/>
      <c r="I195" s="223"/>
      <c r="J195" s="223"/>
      <c r="K195" s="223"/>
      <c r="L195" s="223"/>
      <c r="M195" s="223"/>
      <c r="N195" s="223"/>
      <c r="O195" s="223"/>
      <c r="P195" s="223"/>
      <c r="Q195" s="223"/>
      <c r="R195" s="223"/>
      <c r="S195" s="223"/>
      <c r="T195" s="223"/>
      <c r="U195" s="223"/>
      <c r="V195" s="223"/>
      <c r="W195" s="223"/>
      <c r="X195" s="223"/>
      <c r="Y195" s="223"/>
      <c r="Z195" s="223"/>
      <c r="AA195" s="223"/>
      <c r="AB195" s="223"/>
      <c r="AC195" s="223"/>
      <c r="AD195" s="210"/>
      <c r="AE195" s="210"/>
      <c r="AF195" s="210"/>
      <c r="AG195" s="210"/>
      <c r="AH195" s="210"/>
      <c r="AI195" s="210"/>
      <c r="AJ195" s="210"/>
      <c r="AK195" s="210"/>
      <c r="AL195" s="210"/>
      <c r="AM195" s="210"/>
      <c r="AN195" s="210"/>
      <c r="AO195" s="210"/>
      <c r="AP195" s="210"/>
      <c r="AQ195" s="210"/>
      <c r="AR195" s="210"/>
      <c r="AS195" s="210"/>
      <c r="AT195" s="210"/>
      <c r="AU195" s="210"/>
      <c r="AV195" s="210"/>
      <c r="AW195" s="210"/>
      <c r="AX195" s="210"/>
      <c r="AY195" s="210"/>
      <c r="AZ195" s="210"/>
      <c r="BA195" s="210"/>
      <c r="BB195" s="210"/>
      <c r="BC195" s="210"/>
      <c r="BD195" s="210"/>
      <c r="BE195" s="210"/>
      <c r="BF195" s="210"/>
      <c r="BG195" s="210"/>
      <c r="BH195" s="210"/>
      <c r="BI195" s="210"/>
      <c r="BJ195" s="210"/>
      <c r="BK195" s="210"/>
      <c r="BL195" s="210"/>
      <c r="BM195" s="210"/>
      <c r="BN195" s="210"/>
      <c r="BO195" s="210"/>
      <c r="BP195" s="210"/>
      <c r="BQ195" s="211"/>
      <c r="BR195" s="211"/>
      <c r="BS195" s="211"/>
      <c r="BT195" s="212"/>
      <c r="BU195" s="212"/>
      <c r="BV195" s="212"/>
      <c r="BW195" s="212"/>
      <c r="BX195" s="212"/>
      <c r="BY195" s="212"/>
      <c r="BZ195" s="212"/>
      <c r="CA195" s="212"/>
      <c r="CB195" s="212"/>
      <c r="CC195" s="224">
        <v>0</v>
      </c>
      <c r="CD195" s="213"/>
    </row>
    <row r="196" spans="1:82">
      <c r="A196" s="243"/>
      <c r="B196" s="243"/>
      <c r="C196" s="209"/>
      <c r="D196" s="209"/>
      <c r="E196" s="209"/>
      <c r="F196" s="209"/>
      <c r="G196" s="209"/>
      <c r="H196" s="209"/>
      <c r="I196" s="223"/>
      <c r="J196" s="223"/>
      <c r="K196" s="223"/>
      <c r="L196" s="223"/>
      <c r="M196" s="223"/>
      <c r="N196" s="223"/>
      <c r="O196" s="223"/>
      <c r="P196" s="223"/>
      <c r="Q196" s="223"/>
      <c r="R196" s="223"/>
      <c r="S196" s="223"/>
      <c r="T196" s="223"/>
      <c r="U196" s="223"/>
      <c r="V196" s="223"/>
      <c r="W196" s="223"/>
      <c r="X196" s="223"/>
      <c r="Y196" s="223"/>
      <c r="Z196" s="223"/>
      <c r="AA196" s="223"/>
      <c r="AB196" s="223"/>
      <c r="AC196" s="223"/>
      <c r="AD196" s="210"/>
      <c r="AE196" s="210"/>
      <c r="AF196" s="210"/>
      <c r="AG196" s="210"/>
      <c r="AH196" s="210"/>
      <c r="AI196" s="210"/>
      <c r="AJ196" s="210"/>
      <c r="AK196" s="210"/>
      <c r="AL196" s="210"/>
      <c r="AM196" s="210"/>
      <c r="AN196" s="210"/>
      <c r="AO196" s="210"/>
      <c r="AP196" s="210"/>
      <c r="AQ196" s="210"/>
      <c r="AR196" s="210"/>
      <c r="AS196" s="210"/>
      <c r="AT196" s="210"/>
      <c r="AU196" s="210"/>
      <c r="AV196" s="210"/>
      <c r="AW196" s="210"/>
      <c r="AX196" s="210"/>
      <c r="AY196" s="210"/>
      <c r="AZ196" s="210"/>
      <c r="BA196" s="210"/>
      <c r="BB196" s="210"/>
      <c r="BC196" s="210"/>
      <c r="BD196" s="210"/>
      <c r="BE196" s="210"/>
      <c r="BF196" s="210"/>
      <c r="BG196" s="210"/>
      <c r="BH196" s="210"/>
      <c r="BI196" s="210"/>
      <c r="BJ196" s="210"/>
      <c r="BK196" s="210"/>
      <c r="BL196" s="210"/>
      <c r="BM196" s="210"/>
      <c r="BN196" s="210"/>
      <c r="BO196" s="210"/>
      <c r="BP196" s="210"/>
      <c r="BQ196" s="211"/>
      <c r="BR196" s="211"/>
      <c r="BS196" s="211"/>
      <c r="BT196" s="212"/>
      <c r="BU196" s="212"/>
      <c r="BV196" s="212"/>
      <c r="BW196" s="212"/>
      <c r="BX196" s="212"/>
      <c r="BY196" s="212"/>
      <c r="BZ196" s="212"/>
      <c r="CA196" s="212"/>
      <c r="CB196" s="212"/>
      <c r="CC196" s="224">
        <v>0</v>
      </c>
      <c r="CD196" s="213"/>
    </row>
    <row r="197" spans="1:82">
      <c r="A197" s="243"/>
      <c r="B197" s="243"/>
      <c r="C197" s="209"/>
      <c r="D197" s="209"/>
      <c r="E197" s="209"/>
      <c r="F197" s="209"/>
      <c r="G197" s="209"/>
      <c r="H197" s="209"/>
      <c r="I197" s="223"/>
      <c r="J197" s="223"/>
      <c r="K197" s="223"/>
      <c r="L197" s="223"/>
      <c r="M197" s="223"/>
      <c r="N197" s="223"/>
      <c r="O197" s="223"/>
      <c r="P197" s="223"/>
      <c r="Q197" s="223"/>
      <c r="R197" s="223"/>
      <c r="S197" s="223"/>
      <c r="T197" s="223"/>
      <c r="U197" s="223"/>
      <c r="V197" s="223"/>
      <c r="W197" s="223"/>
      <c r="X197" s="223"/>
      <c r="Y197" s="223"/>
      <c r="Z197" s="223"/>
      <c r="AA197" s="223"/>
      <c r="AB197" s="223"/>
      <c r="AC197" s="223"/>
      <c r="AD197" s="210"/>
      <c r="AE197" s="210"/>
      <c r="AF197" s="210"/>
      <c r="AG197" s="210"/>
      <c r="AH197" s="210"/>
      <c r="AI197" s="210"/>
      <c r="AJ197" s="210"/>
      <c r="AK197" s="210"/>
      <c r="AL197" s="210"/>
      <c r="AM197" s="210"/>
      <c r="AN197" s="210"/>
      <c r="AO197" s="210"/>
      <c r="AP197" s="210"/>
      <c r="AQ197" s="210"/>
      <c r="AR197" s="210"/>
      <c r="AS197" s="210"/>
      <c r="AT197" s="210"/>
      <c r="AU197" s="210"/>
      <c r="AV197" s="210"/>
      <c r="AW197" s="210"/>
      <c r="AX197" s="210"/>
      <c r="AY197" s="210"/>
      <c r="AZ197" s="210"/>
      <c r="BA197" s="210"/>
      <c r="BB197" s="210"/>
      <c r="BC197" s="210"/>
      <c r="BD197" s="210"/>
      <c r="BE197" s="210"/>
      <c r="BF197" s="210"/>
      <c r="BG197" s="210"/>
      <c r="BH197" s="210"/>
      <c r="BI197" s="210"/>
      <c r="BJ197" s="210"/>
      <c r="BK197" s="210"/>
      <c r="BL197" s="210"/>
      <c r="BM197" s="210"/>
      <c r="BN197" s="210"/>
      <c r="BO197" s="210"/>
      <c r="BP197" s="210"/>
      <c r="BQ197" s="211"/>
      <c r="BR197" s="211"/>
      <c r="BS197" s="211"/>
      <c r="BT197" s="212"/>
      <c r="BU197" s="212"/>
      <c r="BV197" s="212"/>
      <c r="BW197" s="212"/>
      <c r="BX197" s="212"/>
      <c r="BY197" s="212"/>
      <c r="BZ197" s="212"/>
      <c r="CA197" s="212"/>
      <c r="CB197" s="212"/>
      <c r="CC197" s="225"/>
      <c r="CD197" s="213"/>
    </row>
    <row r="198" spans="1:82">
      <c r="A198" s="243"/>
      <c r="B198" s="243"/>
      <c r="C198" s="209"/>
      <c r="D198" s="209"/>
      <c r="E198" s="209"/>
      <c r="F198" s="209"/>
      <c r="G198" s="209"/>
      <c r="H198" s="209"/>
      <c r="I198" s="223"/>
      <c r="J198" s="223"/>
      <c r="K198" s="223"/>
      <c r="L198" s="223"/>
      <c r="M198" s="223"/>
      <c r="N198" s="223"/>
      <c r="O198" s="223"/>
      <c r="P198" s="223"/>
      <c r="Q198" s="223"/>
      <c r="R198" s="223"/>
      <c r="S198" s="223"/>
      <c r="T198" s="223"/>
      <c r="U198" s="223"/>
      <c r="V198" s="223"/>
      <c r="W198" s="223"/>
      <c r="X198" s="223"/>
      <c r="Y198" s="223"/>
      <c r="Z198" s="223"/>
      <c r="AA198" s="223"/>
      <c r="AB198" s="223"/>
      <c r="AC198" s="223"/>
      <c r="AD198" s="210"/>
      <c r="AE198" s="210"/>
      <c r="AF198" s="210"/>
      <c r="AG198" s="210"/>
      <c r="AH198" s="210"/>
      <c r="AI198" s="210"/>
      <c r="AJ198" s="210"/>
      <c r="AK198" s="210"/>
      <c r="AL198" s="210"/>
      <c r="AM198" s="210"/>
      <c r="AN198" s="210"/>
      <c r="AO198" s="210"/>
      <c r="AP198" s="210"/>
      <c r="AQ198" s="210"/>
      <c r="AR198" s="210"/>
      <c r="AS198" s="210"/>
      <c r="AT198" s="210"/>
      <c r="AU198" s="210"/>
      <c r="AV198" s="210"/>
      <c r="AW198" s="210"/>
      <c r="AX198" s="210"/>
      <c r="AY198" s="210"/>
      <c r="AZ198" s="210"/>
      <c r="BA198" s="210"/>
      <c r="BB198" s="210"/>
      <c r="BC198" s="210"/>
      <c r="BD198" s="210"/>
      <c r="BE198" s="210"/>
      <c r="BF198" s="210"/>
      <c r="BG198" s="210"/>
      <c r="BH198" s="210"/>
      <c r="BI198" s="210"/>
      <c r="BJ198" s="210"/>
      <c r="BK198" s="210"/>
      <c r="BL198" s="210"/>
      <c r="BM198" s="210"/>
      <c r="BN198" s="210"/>
      <c r="BO198" s="210"/>
      <c r="BP198" s="210"/>
      <c r="BQ198" s="211"/>
      <c r="BR198" s="211"/>
      <c r="BS198" s="211"/>
      <c r="BT198" s="212"/>
      <c r="BU198" s="212"/>
      <c r="BV198" s="212"/>
      <c r="BW198" s="212"/>
      <c r="BX198" s="212"/>
      <c r="BY198" s="212"/>
      <c r="BZ198" s="212"/>
      <c r="CA198" s="212"/>
      <c r="CB198" s="212"/>
      <c r="CC198" s="225"/>
      <c r="CD198" s="213"/>
    </row>
    <row r="199" spans="1:82">
      <c r="A199" s="243"/>
      <c r="B199" s="243"/>
      <c r="C199" s="209"/>
      <c r="D199" s="209"/>
      <c r="E199" s="209"/>
      <c r="F199" s="209"/>
      <c r="G199" s="209"/>
      <c r="H199" s="209"/>
      <c r="I199" s="223"/>
      <c r="J199" s="223"/>
      <c r="K199" s="223"/>
      <c r="L199" s="223"/>
      <c r="M199" s="223"/>
      <c r="N199" s="223"/>
      <c r="O199" s="223"/>
      <c r="P199" s="223"/>
      <c r="Q199" s="223"/>
      <c r="R199" s="223"/>
      <c r="S199" s="223"/>
      <c r="T199" s="223"/>
      <c r="U199" s="223"/>
      <c r="V199" s="223"/>
      <c r="W199" s="223"/>
      <c r="X199" s="223"/>
      <c r="Y199" s="223"/>
      <c r="Z199" s="223"/>
      <c r="AA199" s="223"/>
      <c r="AB199" s="223"/>
      <c r="AC199" s="223"/>
      <c r="AD199" s="210"/>
      <c r="AE199" s="210"/>
      <c r="AF199" s="210"/>
      <c r="AG199" s="210"/>
      <c r="AH199" s="210"/>
      <c r="AI199" s="210"/>
      <c r="AJ199" s="210"/>
      <c r="AK199" s="210"/>
      <c r="AL199" s="210"/>
      <c r="AM199" s="210"/>
      <c r="AN199" s="210"/>
      <c r="AO199" s="210"/>
      <c r="AP199" s="210"/>
      <c r="AQ199" s="210"/>
      <c r="AR199" s="210"/>
      <c r="AS199" s="210"/>
      <c r="AT199" s="210"/>
      <c r="AU199" s="210"/>
      <c r="AV199" s="210"/>
      <c r="AW199" s="210"/>
      <c r="AX199" s="210"/>
      <c r="AY199" s="210"/>
      <c r="AZ199" s="210"/>
      <c r="BA199" s="210"/>
      <c r="BB199" s="210"/>
      <c r="BC199" s="210"/>
      <c r="BD199" s="210"/>
      <c r="BE199" s="210"/>
      <c r="BF199" s="210"/>
      <c r="BG199" s="210"/>
      <c r="BH199" s="210"/>
      <c r="BI199" s="210"/>
      <c r="BJ199" s="210"/>
      <c r="BK199" s="210"/>
      <c r="BL199" s="210"/>
      <c r="BM199" s="210"/>
      <c r="BN199" s="210"/>
      <c r="BO199" s="210"/>
      <c r="BP199" s="210"/>
      <c r="BQ199" s="211"/>
      <c r="BR199" s="211"/>
      <c r="BS199" s="211"/>
      <c r="BT199" s="212"/>
      <c r="BU199" s="212"/>
      <c r="BV199" s="212"/>
      <c r="BW199" s="212"/>
      <c r="BX199" s="212"/>
      <c r="BY199" s="212"/>
      <c r="BZ199" s="212"/>
      <c r="CA199" s="212"/>
      <c r="CB199" s="212"/>
      <c r="CC199" s="225"/>
      <c r="CD199" s="213"/>
    </row>
    <row r="200" spans="1:82">
      <c r="A200" s="243"/>
      <c r="B200" s="243"/>
      <c r="C200" s="209"/>
      <c r="D200" s="209"/>
      <c r="E200" s="209"/>
      <c r="F200" s="209"/>
      <c r="G200" s="209"/>
      <c r="H200" s="209"/>
      <c r="I200" s="223"/>
      <c r="J200" s="223"/>
      <c r="K200" s="223"/>
      <c r="L200" s="223"/>
      <c r="M200" s="223"/>
      <c r="N200" s="223"/>
      <c r="O200" s="223"/>
      <c r="P200" s="223"/>
      <c r="Q200" s="223"/>
      <c r="R200" s="223"/>
      <c r="S200" s="223"/>
      <c r="T200" s="223"/>
      <c r="U200" s="223"/>
      <c r="V200" s="223"/>
      <c r="W200" s="223"/>
      <c r="X200" s="223"/>
      <c r="Y200" s="223"/>
      <c r="Z200" s="223"/>
      <c r="AA200" s="223"/>
      <c r="AB200" s="223"/>
      <c r="AC200" s="223"/>
      <c r="AD200" s="210"/>
      <c r="AE200" s="210"/>
      <c r="AF200" s="210"/>
      <c r="AG200" s="210"/>
      <c r="AH200" s="210"/>
      <c r="AI200" s="210"/>
      <c r="AJ200" s="210"/>
      <c r="AK200" s="210"/>
      <c r="AL200" s="210"/>
      <c r="AM200" s="210"/>
      <c r="AN200" s="210"/>
      <c r="AO200" s="210"/>
      <c r="AP200" s="210"/>
      <c r="AQ200" s="210"/>
      <c r="AR200" s="210"/>
      <c r="AS200" s="210"/>
      <c r="AT200" s="210"/>
      <c r="AU200" s="210"/>
      <c r="AV200" s="210"/>
      <c r="AW200" s="210"/>
      <c r="AX200" s="210"/>
      <c r="AY200" s="210"/>
      <c r="AZ200" s="210"/>
      <c r="BA200" s="210"/>
      <c r="BB200" s="210"/>
      <c r="BC200" s="210"/>
      <c r="BD200" s="210"/>
      <c r="BE200" s="210"/>
      <c r="BF200" s="210"/>
      <c r="BG200" s="210"/>
      <c r="BH200" s="210"/>
      <c r="BI200" s="210"/>
      <c r="BJ200" s="210"/>
      <c r="BK200" s="210"/>
      <c r="BL200" s="210"/>
      <c r="BM200" s="210"/>
      <c r="BN200" s="210"/>
      <c r="BO200" s="210"/>
      <c r="BP200" s="210"/>
      <c r="BQ200" s="211"/>
      <c r="BR200" s="211"/>
      <c r="BS200" s="211"/>
      <c r="BT200" s="212"/>
      <c r="BU200" s="212"/>
      <c r="BV200" s="212"/>
      <c r="BW200" s="212"/>
      <c r="BX200" s="212"/>
      <c r="BY200" s="212"/>
      <c r="BZ200" s="212"/>
      <c r="CA200" s="212"/>
      <c r="CB200" s="212"/>
      <c r="CC200" s="225"/>
      <c r="CD200" s="213"/>
    </row>
    <row r="201" spans="1:82">
      <c r="A201" s="243"/>
      <c r="B201" s="243"/>
      <c r="C201" s="209"/>
      <c r="D201" s="209"/>
      <c r="E201" s="209"/>
      <c r="F201" s="209"/>
      <c r="G201" s="209"/>
      <c r="H201" s="209"/>
      <c r="I201" s="223"/>
      <c r="J201" s="223"/>
      <c r="K201" s="223"/>
      <c r="L201" s="223"/>
      <c r="M201" s="223"/>
      <c r="N201" s="223"/>
      <c r="O201" s="223"/>
      <c r="P201" s="223"/>
      <c r="Q201" s="223"/>
      <c r="R201" s="223"/>
      <c r="S201" s="223"/>
      <c r="T201" s="223"/>
      <c r="U201" s="223"/>
      <c r="V201" s="223"/>
      <c r="W201" s="223"/>
      <c r="X201" s="223"/>
      <c r="Y201" s="223"/>
      <c r="Z201" s="223"/>
      <c r="AA201" s="223"/>
      <c r="AB201" s="223"/>
      <c r="AC201" s="223"/>
      <c r="AD201" s="210"/>
      <c r="AE201" s="210"/>
      <c r="AF201" s="210"/>
      <c r="AG201" s="210"/>
      <c r="AH201" s="210"/>
      <c r="AI201" s="210"/>
      <c r="AJ201" s="210"/>
      <c r="AK201" s="210"/>
      <c r="AL201" s="210"/>
      <c r="AM201" s="210"/>
      <c r="AN201" s="210"/>
      <c r="AO201" s="210"/>
      <c r="AP201" s="210"/>
      <c r="AQ201" s="210"/>
      <c r="AR201" s="210"/>
      <c r="AS201" s="210"/>
      <c r="AT201" s="210"/>
      <c r="AU201" s="210"/>
      <c r="AV201" s="210"/>
      <c r="AW201" s="210"/>
      <c r="AX201" s="210"/>
      <c r="AY201" s="210"/>
      <c r="AZ201" s="210"/>
      <c r="BA201" s="210"/>
      <c r="BB201" s="210"/>
      <c r="BC201" s="210"/>
      <c r="BD201" s="210"/>
      <c r="BE201" s="210"/>
      <c r="BF201" s="210"/>
      <c r="BG201" s="210"/>
      <c r="BH201" s="210"/>
      <c r="BI201" s="210"/>
      <c r="BJ201" s="210"/>
      <c r="BK201" s="210"/>
      <c r="BL201" s="210"/>
      <c r="BM201" s="210"/>
      <c r="BN201" s="210"/>
      <c r="BO201" s="210"/>
      <c r="BP201" s="210"/>
      <c r="BQ201" s="211"/>
      <c r="BR201" s="211"/>
      <c r="BS201" s="211"/>
      <c r="BT201" s="212"/>
      <c r="BU201" s="212"/>
      <c r="BV201" s="212"/>
      <c r="BW201" s="212"/>
      <c r="BX201" s="212"/>
      <c r="BY201" s="212"/>
      <c r="BZ201" s="212"/>
      <c r="CA201" s="212"/>
      <c r="CB201" s="212"/>
      <c r="CC201" s="225"/>
      <c r="CD201" s="213"/>
    </row>
    <row r="202" spans="1:82">
      <c r="A202" s="243"/>
      <c r="B202" s="243"/>
      <c r="C202" s="209"/>
      <c r="D202" s="209"/>
      <c r="E202" s="209"/>
      <c r="F202" s="209"/>
      <c r="G202" s="209"/>
      <c r="H202" s="209"/>
      <c r="I202" s="223"/>
      <c r="J202" s="223"/>
      <c r="K202" s="223"/>
      <c r="L202" s="223"/>
      <c r="M202" s="223"/>
      <c r="N202" s="223"/>
      <c r="O202" s="223"/>
      <c r="P202" s="223"/>
      <c r="Q202" s="223"/>
      <c r="R202" s="223"/>
      <c r="S202" s="223"/>
      <c r="T202" s="223"/>
      <c r="U202" s="223"/>
      <c r="V202" s="223"/>
      <c r="W202" s="223"/>
      <c r="X202" s="223"/>
      <c r="Y202" s="223"/>
      <c r="Z202" s="223"/>
      <c r="AA202" s="223"/>
      <c r="AB202" s="223"/>
      <c r="AC202" s="223"/>
      <c r="AD202" s="210"/>
      <c r="AE202" s="210"/>
      <c r="AF202" s="210"/>
      <c r="AG202" s="210"/>
      <c r="AH202" s="210"/>
      <c r="AI202" s="210"/>
      <c r="AJ202" s="210"/>
      <c r="AK202" s="210"/>
      <c r="AL202" s="210"/>
      <c r="AM202" s="210"/>
      <c r="AN202" s="210"/>
      <c r="AO202" s="210"/>
      <c r="AP202" s="210"/>
      <c r="AQ202" s="210"/>
      <c r="AR202" s="210"/>
      <c r="AS202" s="210"/>
      <c r="AT202" s="210"/>
      <c r="AU202" s="210"/>
      <c r="AV202" s="210"/>
      <c r="AW202" s="210"/>
      <c r="AX202" s="210"/>
      <c r="AY202" s="210"/>
      <c r="AZ202" s="210"/>
      <c r="BA202" s="210"/>
      <c r="BB202" s="210"/>
      <c r="BC202" s="210"/>
      <c r="BD202" s="210"/>
      <c r="BE202" s="210"/>
      <c r="BF202" s="210"/>
      <c r="BG202" s="210"/>
      <c r="BH202" s="210"/>
      <c r="BI202" s="210"/>
      <c r="BJ202" s="210"/>
      <c r="BK202" s="210"/>
      <c r="BL202" s="210"/>
      <c r="BM202" s="210"/>
      <c r="BN202" s="210"/>
      <c r="BO202" s="210"/>
      <c r="BP202" s="210"/>
      <c r="BQ202" s="211"/>
      <c r="BR202" s="211"/>
      <c r="BS202" s="211"/>
      <c r="BT202" s="212"/>
      <c r="BU202" s="212"/>
      <c r="BV202" s="212"/>
      <c r="BW202" s="212"/>
      <c r="BX202" s="212"/>
      <c r="BY202" s="212"/>
      <c r="BZ202" s="212"/>
      <c r="CA202" s="212"/>
      <c r="CB202" s="212"/>
      <c r="CC202" s="225"/>
      <c r="CD202" s="213"/>
    </row>
    <row r="203" spans="1:82">
      <c r="A203" s="243"/>
      <c r="B203" s="243"/>
      <c r="C203" s="209"/>
      <c r="D203" s="209"/>
      <c r="E203" s="209"/>
      <c r="F203" s="209"/>
      <c r="G203" s="209"/>
      <c r="H203" s="209"/>
      <c r="I203" s="223"/>
      <c r="J203" s="223"/>
      <c r="K203" s="223"/>
      <c r="L203" s="223"/>
      <c r="M203" s="223"/>
      <c r="N203" s="223"/>
      <c r="O203" s="223"/>
      <c r="P203" s="223"/>
      <c r="Q203" s="223"/>
      <c r="R203" s="223"/>
      <c r="S203" s="223"/>
      <c r="T203" s="223"/>
      <c r="U203" s="223"/>
      <c r="V203" s="223"/>
      <c r="W203" s="223"/>
      <c r="X203" s="223"/>
      <c r="Y203" s="223"/>
      <c r="Z203" s="223"/>
      <c r="AA203" s="223"/>
      <c r="AB203" s="223"/>
      <c r="AC203" s="223"/>
      <c r="AD203" s="210"/>
      <c r="AE203" s="210"/>
      <c r="AF203" s="210"/>
      <c r="AG203" s="210"/>
      <c r="AH203" s="210"/>
      <c r="AI203" s="210"/>
      <c r="AJ203" s="210"/>
      <c r="AK203" s="210"/>
      <c r="AL203" s="210"/>
      <c r="AM203" s="210"/>
      <c r="AN203" s="210"/>
      <c r="AO203" s="210"/>
      <c r="AP203" s="210"/>
      <c r="AQ203" s="210"/>
      <c r="AR203" s="210"/>
      <c r="AS203" s="210"/>
      <c r="AT203" s="210"/>
      <c r="AU203" s="210"/>
      <c r="AV203" s="210"/>
      <c r="AW203" s="210"/>
      <c r="AX203" s="210"/>
      <c r="AY203" s="210"/>
      <c r="AZ203" s="210"/>
      <c r="BA203" s="210"/>
      <c r="BB203" s="210"/>
      <c r="BC203" s="210"/>
      <c r="BD203" s="210"/>
      <c r="BE203" s="210"/>
      <c r="BF203" s="210"/>
      <c r="BG203" s="210"/>
      <c r="BH203" s="210"/>
      <c r="BI203" s="210"/>
      <c r="BJ203" s="210"/>
      <c r="BK203" s="210"/>
      <c r="BL203" s="210"/>
      <c r="BM203" s="210"/>
      <c r="BN203" s="210"/>
      <c r="BO203" s="210"/>
      <c r="BP203" s="210"/>
      <c r="BQ203" s="211"/>
      <c r="BR203" s="211"/>
      <c r="BS203" s="211"/>
      <c r="BT203" s="212"/>
      <c r="BU203" s="212"/>
      <c r="BV203" s="212"/>
      <c r="BW203" s="212"/>
      <c r="BX203" s="212"/>
      <c r="BY203" s="212"/>
      <c r="BZ203" s="212"/>
      <c r="CA203" s="212"/>
      <c r="CB203" s="212"/>
      <c r="CC203" s="225"/>
      <c r="CD203" s="213"/>
    </row>
    <row r="204" spans="1:82">
      <c r="A204" s="243"/>
      <c r="B204" s="243"/>
      <c r="C204" s="209"/>
      <c r="D204" s="209"/>
      <c r="E204" s="209"/>
      <c r="F204" s="209"/>
      <c r="G204" s="209"/>
      <c r="H204" s="209"/>
      <c r="I204" s="223"/>
      <c r="J204" s="223"/>
      <c r="K204" s="223"/>
      <c r="L204" s="223"/>
      <c r="M204" s="223"/>
      <c r="N204" s="223"/>
      <c r="O204" s="223"/>
      <c r="P204" s="223"/>
      <c r="Q204" s="223"/>
      <c r="R204" s="223"/>
      <c r="S204" s="223"/>
      <c r="T204" s="223"/>
      <c r="U204" s="223"/>
      <c r="V204" s="223"/>
      <c r="W204" s="223"/>
      <c r="X204" s="223"/>
      <c r="Y204" s="223"/>
      <c r="Z204" s="223"/>
      <c r="AA204" s="223"/>
      <c r="AB204" s="223"/>
      <c r="AC204" s="223"/>
      <c r="AD204" s="210"/>
      <c r="AE204" s="210"/>
      <c r="AF204" s="210"/>
      <c r="AG204" s="210"/>
      <c r="AH204" s="210"/>
      <c r="AI204" s="210"/>
      <c r="AJ204" s="210"/>
      <c r="AK204" s="210"/>
      <c r="AL204" s="210"/>
      <c r="AM204" s="210"/>
      <c r="AN204" s="210"/>
      <c r="AO204" s="210"/>
      <c r="AP204" s="210"/>
      <c r="AQ204" s="210"/>
      <c r="AR204" s="210"/>
      <c r="AS204" s="210"/>
      <c r="AT204" s="210"/>
      <c r="AU204" s="210"/>
      <c r="AV204" s="210"/>
      <c r="AW204" s="210"/>
      <c r="AX204" s="210"/>
      <c r="AY204" s="210"/>
      <c r="AZ204" s="210"/>
      <c r="BA204" s="210"/>
      <c r="BB204" s="210"/>
      <c r="BC204" s="210"/>
      <c r="BD204" s="210"/>
      <c r="BE204" s="210"/>
      <c r="BF204" s="210"/>
      <c r="BG204" s="210"/>
      <c r="BH204" s="210"/>
      <c r="BI204" s="210"/>
      <c r="BJ204" s="210"/>
      <c r="BK204" s="210"/>
      <c r="BL204" s="210"/>
      <c r="BM204" s="210"/>
      <c r="BN204" s="210"/>
      <c r="BO204" s="210"/>
      <c r="BP204" s="210"/>
      <c r="BQ204" s="211"/>
      <c r="BR204" s="211"/>
      <c r="BS204" s="211"/>
      <c r="BT204" s="212"/>
      <c r="BU204" s="212"/>
      <c r="BV204" s="212"/>
      <c r="BW204" s="212"/>
      <c r="BX204" s="212"/>
      <c r="BY204" s="212"/>
      <c r="BZ204" s="212"/>
      <c r="CA204" s="212"/>
      <c r="CB204" s="212"/>
      <c r="CC204" s="225"/>
      <c r="CD204" s="213"/>
    </row>
    <row r="205" spans="1:82">
      <c r="A205" s="243"/>
      <c r="B205" s="243"/>
      <c r="C205" s="209"/>
      <c r="D205" s="209"/>
      <c r="E205" s="209"/>
      <c r="F205" s="209"/>
      <c r="G205" s="209"/>
      <c r="H205" s="209"/>
      <c r="I205" s="223"/>
      <c r="J205" s="223"/>
      <c r="K205" s="223"/>
      <c r="L205" s="223"/>
      <c r="M205" s="223"/>
      <c r="N205" s="223"/>
      <c r="O205" s="223"/>
      <c r="P205" s="223"/>
      <c r="Q205" s="223"/>
      <c r="R205" s="223"/>
      <c r="S205" s="223"/>
      <c r="T205" s="223"/>
      <c r="U205" s="223"/>
      <c r="V205" s="223"/>
      <c r="W205" s="223"/>
      <c r="X205" s="223"/>
      <c r="Y205" s="223"/>
      <c r="Z205" s="223"/>
      <c r="AA205" s="223"/>
      <c r="AB205" s="223"/>
      <c r="AC205" s="223"/>
      <c r="AD205" s="210"/>
      <c r="AE205" s="210"/>
      <c r="AF205" s="210"/>
      <c r="AG205" s="210"/>
      <c r="AH205" s="210"/>
      <c r="AI205" s="210"/>
      <c r="AJ205" s="210"/>
      <c r="AK205" s="210"/>
      <c r="AL205" s="210"/>
      <c r="AM205" s="210"/>
      <c r="AN205" s="210"/>
      <c r="AO205" s="210"/>
      <c r="AP205" s="210"/>
      <c r="AQ205" s="210"/>
      <c r="AR205" s="210"/>
      <c r="AS205" s="210"/>
      <c r="AT205" s="210"/>
      <c r="AU205" s="210"/>
      <c r="AV205" s="210"/>
      <c r="AW205" s="210"/>
      <c r="AX205" s="210"/>
      <c r="AY205" s="210"/>
      <c r="AZ205" s="210"/>
      <c r="BA205" s="210"/>
      <c r="BB205" s="210"/>
      <c r="BC205" s="210"/>
      <c r="BD205" s="210"/>
      <c r="BE205" s="210"/>
      <c r="BF205" s="210"/>
      <c r="BG205" s="210"/>
      <c r="BH205" s="210"/>
      <c r="BI205" s="210"/>
      <c r="BJ205" s="210"/>
      <c r="BK205" s="210"/>
      <c r="BL205" s="210"/>
      <c r="BM205" s="210"/>
      <c r="BN205" s="210"/>
      <c r="BO205" s="210"/>
      <c r="BP205" s="210"/>
      <c r="BQ205" s="211"/>
      <c r="BR205" s="211"/>
      <c r="BS205" s="211"/>
      <c r="BT205" s="212"/>
      <c r="BU205" s="212"/>
      <c r="BV205" s="212"/>
      <c r="BW205" s="212"/>
      <c r="BX205" s="212"/>
      <c r="BY205" s="212"/>
      <c r="BZ205" s="212"/>
      <c r="CA205" s="212"/>
      <c r="CB205" s="212"/>
      <c r="CC205" s="225"/>
      <c r="CD205" s="213"/>
    </row>
    <row r="206" spans="1:82">
      <c r="A206" s="243"/>
      <c r="B206" s="243"/>
      <c r="C206" s="209"/>
      <c r="D206" s="209"/>
      <c r="E206" s="209"/>
      <c r="F206" s="209"/>
      <c r="G206" s="209"/>
      <c r="H206" s="209"/>
      <c r="I206" s="223"/>
      <c r="J206" s="223"/>
      <c r="K206" s="223"/>
      <c r="L206" s="223"/>
      <c r="M206" s="223"/>
      <c r="N206" s="223"/>
      <c r="O206" s="223"/>
      <c r="P206" s="223"/>
      <c r="Q206" s="223"/>
      <c r="R206" s="223"/>
      <c r="S206" s="223"/>
      <c r="T206" s="223"/>
      <c r="U206" s="223"/>
      <c r="V206" s="223"/>
      <c r="W206" s="223"/>
      <c r="X206" s="223"/>
      <c r="Y206" s="223"/>
      <c r="Z206" s="223"/>
      <c r="AA206" s="223"/>
      <c r="AB206" s="223"/>
      <c r="AC206" s="223"/>
      <c r="AD206" s="210"/>
      <c r="AE206" s="210"/>
      <c r="AF206" s="210"/>
      <c r="AG206" s="210"/>
      <c r="AH206" s="210"/>
      <c r="AI206" s="210"/>
      <c r="AJ206" s="210"/>
      <c r="AK206" s="210"/>
      <c r="AL206" s="210"/>
      <c r="AM206" s="210"/>
      <c r="AN206" s="210"/>
      <c r="AO206" s="210"/>
      <c r="AP206" s="210"/>
      <c r="AQ206" s="210"/>
      <c r="AR206" s="210"/>
      <c r="AS206" s="210"/>
      <c r="AT206" s="210"/>
      <c r="AU206" s="210"/>
      <c r="AV206" s="210"/>
      <c r="AW206" s="210"/>
      <c r="AX206" s="210"/>
      <c r="AY206" s="210"/>
      <c r="AZ206" s="210"/>
      <c r="BA206" s="210"/>
      <c r="BB206" s="210"/>
      <c r="BC206" s="210"/>
      <c r="BD206" s="210"/>
      <c r="BE206" s="210"/>
      <c r="BF206" s="210"/>
      <c r="BG206" s="210"/>
      <c r="BH206" s="210"/>
      <c r="BI206" s="210"/>
      <c r="BJ206" s="210"/>
      <c r="BK206" s="210"/>
      <c r="BL206" s="210"/>
      <c r="BM206" s="210"/>
      <c r="BN206" s="210"/>
      <c r="BO206" s="210"/>
      <c r="BP206" s="210"/>
      <c r="BQ206" s="211"/>
      <c r="BR206" s="211"/>
      <c r="BS206" s="211"/>
      <c r="BT206" s="212"/>
      <c r="BU206" s="212"/>
      <c r="BV206" s="212"/>
      <c r="BW206" s="212"/>
      <c r="BX206" s="212"/>
      <c r="BY206" s="212"/>
      <c r="BZ206" s="212"/>
      <c r="CA206" s="212"/>
      <c r="CB206" s="212"/>
      <c r="CC206" s="225"/>
      <c r="CD206" s="213"/>
    </row>
    <row r="207" spans="1:82">
      <c r="B207" s="90">
        <v>0</v>
      </c>
      <c r="C207" s="90">
        <v>-19974656.460000001</v>
      </c>
      <c r="D207" s="90">
        <v>-2622131.1599999992</v>
      </c>
      <c r="E207" s="90">
        <v>105325.86</v>
      </c>
      <c r="F207" s="90">
        <v>-1672738.9800000002</v>
      </c>
      <c r="G207" s="90">
        <v>-249327.73</v>
      </c>
      <c r="H207" s="90">
        <v>-154057.80000000002</v>
      </c>
      <c r="I207" s="90">
        <v>-199867850.09999985</v>
      </c>
      <c r="J207" s="90">
        <v>-1303301.82</v>
      </c>
      <c r="K207" s="90">
        <v>-24542345.649999999</v>
      </c>
      <c r="L207" s="90">
        <v>0</v>
      </c>
      <c r="M207" s="90">
        <v>-10205122.820000002</v>
      </c>
      <c r="N207" s="90">
        <v>-883293.15000000049</v>
      </c>
      <c r="O207" s="90">
        <v>-578384.37</v>
      </c>
      <c r="P207" s="90">
        <v>-588855.7799999998</v>
      </c>
      <c r="Q207" s="90">
        <v>-6183140.3899999969</v>
      </c>
      <c r="R207" s="90">
        <v>-844879.44999999972</v>
      </c>
      <c r="S207" s="90">
        <v>-200378.90999999997</v>
      </c>
      <c r="T207" s="90">
        <v>-199487.51</v>
      </c>
      <c r="U207" s="90">
        <v>-3218454.1400000006</v>
      </c>
      <c r="V207" s="90">
        <v>-1592286.1500000006</v>
      </c>
      <c r="W207" s="90">
        <v>0</v>
      </c>
      <c r="X207" s="90">
        <v>-4136015.2800000007</v>
      </c>
      <c r="Y207" s="90">
        <v>-675012.25</v>
      </c>
      <c r="Z207" s="90">
        <v>0</v>
      </c>
      <c r="AA207" s="90">
        <v>0</v>
      </c>
      <c r="AB207" s="90">
        <v>-313083.00000000035</v>
      </c>
      <c r="AC207" s="90">
        <v>-7396966</v>
      </c>
      <c r="AD207" s="90">
        <v>122148981.65000004</v>
      </c>
      <c r="AE207" s="90">
        <v>2337639.8699999992</v>
      </c>
      <c r="AF207" s="90">
        <v>50562609.319999948</v>
      </c>
      <c r="AG207" s="90">
        <v>5539768.7800000003</v>
      </c>
      <c r="AH207" s="90">
        <v>13440887.130000003</v>
      </c>
      <c r="AI207" s="90">
        <v>1062317.43</v>
      </c>
      <c r="AJ207" s="90">
        <v>6944889.3899999978</v>
      </c>
      <c r="AK207" s="90">
        <v>922646.37999999954</v>
      </c>
      <c r="AL207" s="90">
        <v>921474.14</v>
      </c>
      <c r="AM207" s="90">
        <v>646253.27000000014</v>
      </c>
      <c r="AN207" s="90">
        <v>176772.08000000002</v>
      </c>
      <c r="AO207" s="90">
        <v>3023874.0900000012</v>
      </c>
      <c r="AP207" s="90">
        <v>817592.15</v>
      </c>
      <c r="AQ207" s="90">
        <v>2565904.9000000004</v>
      </c>
      <c r="AR207" s="90">
        <v>531409.9299999997</v>
      </c>
      <c r="AS207" s="90">
        <v>4455322.2299999977</v>
      </c>
      <c r="AT207" s="90">
        <v>2755919.5899999994</v>
      </c>
      <c r="AU207" s="90">
        <v>969574.18000000017</v>
      </c>
      <c r="AV207" s="90">
        <v>12468086.989999996</v>
      </c>
      <c r="AW207" s="90" t="e">
        <v>#N/A</v>
      </c>
      <c r="AX207" s="90">
        <v>547448.16000000038</v>
      </c>
      <c r="AY207" s="90">
        <v>40506.979999999996</v>
      </c>
      <c r="AZ207" s="90">
        <v>499006.28000000009</v>
      </c>
      <c r="BA207" s="90">
        <v>461479.23</v>
      </c>
      <c r="BB207" s="90">
        <v>371025.99999999971</v>
      </c>
      <c r="BC207" s="90">
        <v>201891.96000000008</v>
      </c>
      <c r="BD207" s="90">
        <v>957026.30000000028</v>
      </c>
      <c r="BE207" s="90">
        <v>499223.48</v>
      </c>
      <c r="BF207" s="90">
        <v>1177200.1900000004</v>
      </c>
      <c r="BG207" s="90">
        <v>1787963.090000001</v>
      </c>
      <c r="BH207" s="90">
        <v>103625.4</v>
      </c>
      <c r="BI207" s="90">
        <v>6834337.7799999975</v>
      </c>
      <c r="BJ207" s="90">
        <v>2478276.2699999991</v>
      </c>
      <c r="BK207" s="90">
        <v>6212031.0100000007</v>
      </c>
      <c r="BL207" s="90">
        <v>3504721.98</v>
      </c>
      <c r="BM207" s="90">
        <v>235.9</v>
      </c>
      <c r="BN207" s="90">
        <v>1025354.1699999999</v>
      </c>
      <c r="BO207" s="90">
        <v>3675514.8999999994</v>
      </c>
      <c r="BP207" s="90">
        <v>395634.04000000004</v>
      </c>
      <c r="BQ207" s="90">
        <v>-1141600.7399999995</v>
      </c>
      <c r="BR207" s="90">
        <v>-685459.25</v>
      </c>
      <c r="BS207" s="90">
        <v>-1011892.5199999999</v>
      </c>
      <c r="BT207" s="90">
        <v>0</v>
      </c>
      <c r="BU207" s="90">
        <v>2301043.0999999992</v>
      </c>
      <c r="BV207" s="90">
        <v>133520.70000000001</v>
      </c>
      <c r="BW207" s="90" t="e">
        <v>#N/A</v>
      </c>
      <c r="BX207" s="90">
        <v>45229.01999999999</v>
      </c>
      <c r="BY207" s="90">
        <v>32051.03</v>
      </c>
      <c r="BZ207" s="90">
        <v>35215.800000000003</v>
      </c>
      <c r="CA207" s="90">
        <v>332639.77999999985</v>
      </c>
      <c r="CB207" s="90">
        <v>61680.259999999995</v>
      </c>
      <c r="CC207" s="90" t="e">
        <v>#N/A</v>
      </c>
      <c r="CD207" s="90">
        <v>0</v>
      </c>
    </row>
  </sheetData>
  <autoFilter ref="A1:CD201" xr:uid="{00000000-0001-0000-0200-000000000000}"/>
  <mergeCells count="6">
    <mergeCell ref="CE2:CK2"/>
    <mergeCell ref="C2:H2"/>
    <mergeCell ref="I2:AC2"/>
    <mergeCell ref="AD2:BP2"/>
    <mergeCell ref="BQ2:BS2"/>
    <mergeCell ref="BT2:CB2"/>
  </mergeCells>
  <phoneticPr fontId="13" type="noConversion"/>
  <hyperlinks>
    <hyperlink ref="B2" r:id="rId1" display="../Forms/Content Type.aspx?csf=1&amp;web=1&amp;e=WDFzWv&amp;ovuser=5faec754%2D64e3%2D4014%2D9bcc%2De72fc73ba312%2CIrina%2EDUBERLEY%40gloucestershire%2Egov%2Euk&amp;OR=Teams%2DHL&amp;CT=1720616206499&amp;clickparams=eyJBcHBOYW1lIjoiVGVhbXMtRGVza3RvcCIsIkFwcFZlcnNpb24iOiI0OS8yNDA2MTMxODQwOCIsIkhhc0ZlZGVyYXRlZFVzZXIiOmZhbHNlfQ%3D%3D&amp;CID=4aee3aa1%2D3058%2D9000%2D4851%2D2ba9365b250d&amp;cidOR=SPO&amp;FolderCTID=0x01200073513E6FE511F144AD0A2743225887B9&amp;id=%2Fsites%2FFSchoolFunding%2FCFR%20Monitoring%2F2023%2D24" xr:uid="{81594EE2-2074-4EAA-A261-4981434A8CB5}"/>
  </hyperlinks>
  <pageMargins left="0.70866141732283472" right="0.70866141732283472" top="0.74803149606299213" bottom="0.74803149606299213" header="0.31496062992125984" footer="0.31496062992125984"/>
  <pageSetup paperSize="9" scale="15" orientation="landscape" verticalDpi="1200" r:id="rId2"/>
  <drawing r:id="rId3"/>
  <legacy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DD138"/>
  <sheetViews>
    <sheetView workbookViewId="0">
      <pane xSplit="3" ySplit="3" topLeftCell="BX4" activePane="bottomRight" state="frozen"/>
      <selection activeCell="Z1" sqref="Z1:AC1048576"/>
      <selection pane="topRight" activeCell="Z1" sqref="Z1:AC1048576"/>
      <selection pane="bottomLeft" activeCell="Z1" sqref="Z1:AC1048576"/>
      <selection pane="bottomRight" activeCell="CF141" sqref="CF141"/>
    </sheetView>
  </sheetViews>
  <sheetFormatPr defaultRowHeight="12.75"/>
  <cols>
    <col min="2" max="2" width="8.28515625" customWidth="1"/>
    <col min="3" max="3" width="53.140625" bestFit="1" customWidth="1"/>
    <col min="4" max="5" width="11.28515625" customWidth="1"/>
    <col min="6" max="6" width="11.5703125" customWidth="1"/>
    <col min="7" max="7" width="12.42578125" customWidth="1"/>
    <col min="8" max="10" width="9.28515625" customWidth="1"/>
    <col min="11" max="11" width="21.140625" customWidth="1"/>
    <col min="12" max="12" width="9.140625" customWidth="1"/>
    <col min="13" max="13" width="13.85546875" customWidth="1"/>
    <col min="14" max="14" width="9.140625" customWidth="1"/>
    <col min="15" max="15" width="11.5703125" customWidth="1"/>
    <col min="16" max="18" width="9.140625" customWidth="1"/>
    <col min="19" max="19" width="11.28515625" customWidth="1"/>
    <col min="20" max="31" width="9.140625" customWidth="1"/>
    <col min="32" max="32" width="11.5703125" customWidth="1"/>
    <col min="33" max="33" width="14.7109375" customWidth="1"/>
    <col min="34" max="34" width="17.7109375" customWidth="1"/>
    <col min="35" max="35" width="11.85546875" customWidth="1"/>
    <col min="36" max="76" width="9.140625" customWidth="1"/>
    <col min="77" max="77" width="10.42578125" customWidth="1"/>
    <col min="78" max="78" width="9.140625" customWidth="1"/>
    <col min="79" max="84" width="10" customWidth="1"/>
    <col min="85" max="85" width="12.28515625" customWidth="1"/>
    <col min="86" max="86" width="11" customWidth="1"/>
    <col min="87" max="88" width="4.28515625" customWidth="1"/>
    <col min="89" max="89" width="17.7109375" style="59" customWidth="1"/>
    <col min="90" max="90" width="18.28515625" style="59" customWidth="1"/>
    <col min="91" max="91" width="4" customWidth="1"/>
    <col min="92" max="95" width="14.7109375" customWidth="1"/>
    <col min="96" max="96" width="14.7109375" style="90" customWidth="1"/>
    <col min="97" max="97" width="17.28515625" customWidth="1"/>
    <col min="98" max="98" width="20.7109375" customWidth="1"/>
    <col min="99" max="99" width="16.85546875" customWidth="1"/>
    <col min="100" max="100" width="16.140625" customWidth="1"/>
  </cols>
  <sheetData>
    <row r="1" spans="1:100">
      <c r="B1">
        <v>1</v>
      </c>
      <c r="C1">
        <v>2</v>
      </c>
      <c r="D1">
        <v>3</v>
      </c>
      <c r="E1">
        <v>4</v>
      </c>
      <c r="F1">
        <v>5</v>
      </c>
      <c r="G1">
        <v>6</v>
      </c>
      <c r="H1">
        <v>7</v>
      </c>
      <c r="I1">
        <v>8</v>
      </c>
      <c r="J1">
        <v>9</v>
      </c>
      <c r="K1">
        <v>10</v>
      </c>
      <c r="L1">
        <v>11</v>
      </c>
      <c r="M1">
        <v>12</v>
      </c>
      <c r="N1">
        <v>13</v>
      </c>
      <c r="O1">
        <v>14</v>
      </c>
      <c r="P1">
        <v>15</v>
      </c>
      <c r="Q1">
        <v>16</v>
      </c>
      <c r="R1">
        <v>17</v>
      </c>
      <c r="S1">
        <v>18</v>
      </c>
      <c r="T1">
        <v>19</v>
      </c>
      <c r="U1">
        <v>20</v>
      </c>
      <c r="V1">
        <v>21</v>
      </c>
      <c r="W1">
        <v>22</v>
      </c>
      <c r="X1">
        <v>23</v>
      </c>
      <c r="Y1">
        <v>24</v>
      </c>
      <c r="Z1">
        <v>25</v>
      </c>
      <c r="AA1">
        <v>26</v>
      </c>
      <c r="AB1">
        <v>27</v>
      </c>
      <c r="AC1">
        <v>28</v>
      </c>
      <c r="AD1">
        <v>29</v>
      </c>
      <c r="AE1">
        <v>30</v>
      </c>
      <c r="AF1">
        <v>31</v>
      </c>
      <c r="AG1">
        <v>32</v>
      </c>
      <c r="AH1">
        <v>33</v>
      </c>
      <c r="AI1">
        <v>34</v>
      </c>
      <c r="AJ1">
        <v>35</v>
      </c>
      <c r="AK1">
        <v>36</v>
      </c>
      <c r="AL1">
        <v>37</v>
      </c>
      <c r="AM1">
        <v>38</v>
      </c>
      <c r="AN1">
        <v>39</v>
      </c>
      <c r="AO1">
        <v>40</v>
      </c>
      <c r="AP1">
        <v>41</v>
      </c>
      <c r="AQ1">
        <v>42</v>
      </c>
      <c r="AR1">
        <v>43</v>
      </c>
      <c r="AS1">
        <v>44</v>
      </c>
      <c r="AT1">
        <v>45</v>
      </c>
      <c r="AU1">
        <v>46</v>
      </c>
      <c r="AV1">
        <v>47</v>
      </c>
      <c r="AW1">
        <v>48</v>
      </c>
      <c r="AX1">
        <v>49</v>
      </c>
      <c r="AY1">
        <v>50</v>
      </c>
      <c r="AZ1">
        <v>51</v>
      </c>
      <c r="BA1">
        <f>AZ1+1</f>
        <v>52</v>
      </c>
      <c r="BB1">
        <f t="shared" ref="BB1:CG1" si="0">BA1+1</f>
        <v>53</v>
      </c>
      <c r="BC1">
        <f t="shared" si="0"/>
        <v>54</v>
      </c>
      <c r="BD1">
        <f t="shared" si="0"/>
        <v>55</v>
      </c>
      <c r="BE1">
        <f t="shared" si="0"/>
        <v>56</v>
      </c>
      <c r="BF1">
        <f t="shared" si="0"/>
        <v>57</v>
      </c>
      <c r="BG1">
        <f t="shared" si="0"/>
        <v>58</v>
      </c>
      <c r="BH1">
        <f t="shared" si="0"/>
        <v>59</v>
      </c>
      <c r="BI1">
        <f t="shared" si="0"/>
        <v>60</v>
      </c>
      <c r="BJ1">
        <f t="shared" si="0"/>
        <v>61</v>
      </c>
      <c r="BK1">
        <f t="shared" si="0"/>
        <v>62</v>
      </c>
      <c r="BL1">
        <f t="shared" si="0"/>
        <v>63</v>
      </c>
      <c r="BM1">
        <f t="shared" si="0"/>
        <v>64</v>
      </c>
      <c r="BN1">
        <f t="shared" si="0"/>
        <v>65</v>
      </c>
      <c r="BO1">
        <f t="shared" si="0"/>
        <v>66</v>
      </c>
      <c r="BP1">
        <f t="shared" si="0"/>
        <v>67</v>
      </c>
      <c r="BQ1">
        <f t="shared" si="0"/>
        <v>68</v>
      </c>
      <c r="BR1">
        <f t="shared" si="0"/>
        <v>69</v>
      </c>
      <c r="BS1">
        <f t="shared" si="0"/>
        <v>70</v>
      </c>
      <c r="BT1">
        <f t="shared" si="0"/>
        <v>71</v>
      </c>
      <c r="BU1">
        <f t="shared" si="0"/>
        <v>72</v>
      </c>
      <c r="BV1">
        <f t="shared" si="0"/>
        <v>73</v>
      </c>
      <c r="BW1">
        <f t="shared" si="0"/>
        <v>74</v>
      </c>
      <c r="BX1">
        <f t="shared" si="0"/>
        <v>75</v>
      </c>
      <c r="BY1">
        <f t="shared" si="0"/>
        <v>76</v>
      </c>
      <c r="BZ1">
        <f t="shared" si="0"/>
        <v>77</v>
      </c>
      <c r="CA1">
        <f t="shared" si="0"/>
        <v>78</v>
      </c>
      <c r="CB1">
        <f t="shared" si="0"/>
        <v>79</v>
      </c>
      <c r="CC1">
        <f t="shared" si="0"/>
        <v>80</v>
      </c>
      <c r="CD1">
        <f t="shared" si="0"/>
        <v>81</v>
      </c>
      <c r="CE1">
        <f t="shared" si="0"/>
        <v>82</v>
      </c>
      <c r="CF1">
        <f t="shared" si="0"/>
        <v>83</v>
      </c>
      <c r="CG1">
        <f t="shared" si="0"/>
        <v>84</v>
      </c>
      <c r="CN1" s="67" t="s">
        <v>407</v>
      </c>
      <c r="CO1" s="67" t="s">
        <v>407</v>
      </c>
      <c r="CP1" s="67" t="s">
        <v>407</v>
      </c>
      <c r="CQ1" s="67" t="s">
        <v>407</v>
      </c>
      <c r="CR1" s="88" t="s">
        <v>407</v>
      </c>
      <c r="CS1" s="67" t="s">
        <v>287</v>
      </c>
    </row>
    <row r="2" spans="1:100" ht="12.75" customHeight="1">
      <c r="B2" s="55"/>
      <c r="C2" s="55"/>
      <c r="D2" s="129" t="s">
        <v>408</v>
      </c>
      <c r="E2" s="129" t="s">
        <v>408</v>
      </c>
      <c r="F2" s="97"/>
      <c r="G2" s="97"/>
      <c r="H2" s="97"/>
      <c r="I2" s="97"/>
      <c r="J2" s="98"/>
      <c r="K2" s="124" t="s">
        <v>17</v>
      </c>
      <c r="L2" s="99"/>
      <c r="M2" s="99"/>
      <c r="N2" s="99"/>
      <c r="O2" s="99"/>
      <c r="P2" s="99"/>
      <c r="Q2" s="99"/>
      <c r="R2" s="99"/>
      <c r="S2" s="99"/>
      <c r="T2" s="99"/>
      <c r="U2" s="99"/>
      <c r="V2" s="99"/>
      <c r="W2" s="99"/>
      <c r="X2" s="99"/>
      <c r="Y2" s="99"/>
      <c r="Z2" s="99"/>
      <c r="AA2" s="99"/>
      <c r="AB2" s="100"/>
      <c r="AC2" s="99"/>
      <c r="AD2" s="99"/>
      <c r="AE2" s="99"/>
      <c r="AF2" s="99"/>
      <c r="AG2" s="125" t="s">
        <v>60</v>
      </c>
      <c r="AH2" s="101"/>
      <c r="AI2" s="101"/>
      <c r="AJ2" s="101"/>
      <c r="AK2" s="101"/>
      <c r="AL2" s="101"/>
      <c r="AM2" s="101"/>
      <c r="AN2" s="101"/>
      <c r="AO2" s="101"/>
      <c r="AP2" s="101"/>
      <c r="AQ2" s="101"/>
      <c r="AR2" s="101"/>
      <c r="AS2" s="101"/>
      <c r="AT2" s="101"/>
      <c r="AU2" s="101"/>
      <c r="AV2" s="101"/>
      <c r="AW2" s="101"/>
      <c r="AX2" s="101"/>
      <c r="AY2" s="101"/>
      <c r="AZ2" s="101"/>
      <c r="BA2" s="101"/>
      <c r="BB2" s="101"/>
      <c r="BC2" s="101"/>
      <c r="BD2" s="101"/>
      <c r="BE2" s="101"/>
      <c r="BF2" s="101"/>
      <c r="BG2" s="101"/>
      <c r="BH2" s="101"/>
      <c r="BI2" s="101"/>
      <c r="BJ2" s="101"/>
      <c r="BK2" s="101"/>
      <c r="BL2" s="101"/>
      <c r="BM2" s="101"/>
      <c r="BN2" s="101"/>
      <c r="BO2" s="101"/>
      <c r="BP2" s="101"/>
      <c r="BQ2" s="101"/>
      <c r="BR2" s="101"/>
      <c r="BS2" s="101"/>
      <c r="BT2" s="102"/>
      <c r="BU2" s="126" t="s">
        <v>126</v>
      </c>
      <c r="BV2" s="103"/>
      <c r="BW2" s="104"/>
      <c r="BX2" s="127" t="s">
        <v>134</v>
      </c>
      <c r="BY2" s="105"/>
      <c r="BZ2" s="105"/>
      <c r="CA2" s="106"/>
      <c r="CB2" s="106"/>
      <c r="CC2" s="106"/>
      <c r="CD2" s="106"/>
      <c r="CE2" s="106"/>
      <c r="CF2" s="106"/>
      <c r="CG2" s="55"/>
      <c r="CN2" s="95" t="s">
        <v>409</v>
      </c>
      <c r="CO2" s="95" t="s">
        <v>410</v>
      </c>
      <c r="CP2" s="96" t="s">
        <v>411</v>
      </c>
      <c r="CQ2" s="96" t="s">
        <v>412</v>
      </c>
      <c r="CR2" s="93" t="s">
        <v>413</v>
      </c>
      <c r="CS2" s="91" t="s">
        <v>414</v>
      </c>
    </row>
    <row r="3" spans="1:100" ht="30.75" customHeight="1" thickBot="1">
      <c r="A3" s="61" t="s">
        <v>415</v>
      </c>
      <c r="B3" s="61" t="s">
        <v>416</v>
      </c>
      <c r="C3" s="61" t="s">
        <v>165</v>
      </c>
      <c r="D3" s="62" t="s">
        <v>312</v>
      </c>
      <c r="E3" s="62" t="s">
        <v>5</v>
      </c>
      <c r="F3" s="62" t="s">
        <v>314</v>
      </c>
      <c r="G3" s="62" t="s">
        <v>315</v>
      </c>
      <c r="H3" s="62" t="s">
        <v>417</v>
      </c>
      <c r="I3" s="62" t="s">
        <v>316</v>
      </c>
      <c r="J3" s="62" t="s">
        <v>317</v>
      </c>
      <c r="K3" s="63" t="s">
        <v>318</v>
      </c>
      <c r="L3" s="63" t="s">
        <v>319</v>
      </c>
      <c r="M3" s="63" t="s">
        <v>320</v>
      </c>
      <c r="N3" s="63" t="s">
        <v>321</v>
      </c>
      <c r="O3" s="63" t="s">
        <v>322</v>
      </c>
      <c r="P3" s="63" t="s">
        <v>323</v>
      </c>
      <c r="Q3" s="63" t="s">
        <v>324</v>
      </c>
      <c r="R3" s="63" t="s">
        <v>32</v>
      </c>
      <c r="S3" s="63" t="s">
        <v>34</v>
      </c>
      <c r="T3" s="63" t="s">
        <v>327</v>
      </c>
      <c r="U3" s="63" t="s">
        <v>328</v>
      </c>
      <c r="V3" s="63" t="s">
        <v>329</v>
      </c>
      <c r="W3" s="63" t="s">
        <v>330</v>
      </c>
      <c r="X3" s="63" t="s">
        <v>331</v>
      </c>
      <c r="Y3" s="163" t="s">
        <v>418</v>
      </c>
      <c r="Z3" s="63" t="s">
        <v>332</v>
      </c>
      <c r="AA3" s="63" t="s">
        <v>333</v>
      </c>
      <c r="AB3" s="63" t="s">
        <v>334</v>
      </c>
      <c r="AC3" s="307" t="s">
        <v>335</v>
      </c>
      <c r="AD3" s="307" t="s">
        <v>336</v>
      </c>
      <c r="AE3" s="307" t="s">
        <v>337</v>
      </c>
      <c r="AF3" s="307" t="s">
        <v>338</v>
      </c>
      <c r="AG3" s="64" t="s">
        <v>339</v>
      </c>
      <c r="AH3" s="64" t="s">
        <v>340</v>
      </c>
      <c r="AI3" s="64" t="s">
        <v>341</v>
      </c>
      <c r="AJ3" s="64" t="s">
        <v>342</v>
      </c>
      <c r="AK3" s="64" t="s">
        <v>343</v>
      </c>
      <c r="AL3" s="64" t="s">
        <v>344</v>
      </c>
      <c r="AM3" s="64" t="s">
        <v>345</v>
      </c>
      <c r="AN3" s="64" t="s">
        <v>346</v>
      </c>
      <c r="AO3" s="64" t="s">
        <v>347</v>
      </c>
      <c r="AP3" s="64" t="s">
        <v>348</v>
      </c>
      <c r="AQ3" s="64" t="s">
        <v>349</v>
      </c>
      <c r="AR3" s="64" t="s">
        <v>350</v>
      </c>
      <c r="AS3" s="64" t="s">
        <v>351</v>
      </c>
      <c r="AT3" s="64" t="s">
        <v>352</v>
      </c>
      <c r="AU3" s="64" t="s">
        <v>353</v>
      </c>
      <c r="AV3" s="64" t="s">
        <v>354</v>
      </c>
      <c r="AW3" s="64" t="s">
        <v>355</v>
      </c>
      <c r="AX3" s="64" t="s">
        <v>356</v>
      </c>
      <c r="AY3" s="64" t="s">
        <v>357</v>
      </c>
      <c r="AZ3" s="307" t="s">
        <v>358</v>
      </c>
      <c r="BA3" s="289" t="s">
        <v>740</v>
      </c>
      <c r="BB3" s="289" t="s">
        <v>742</v>
      </c>
      <c r="BC3" s="289" t="s">
        <v>744</v>
      </c>
      <c r="BD3" s="289" t="s">
        <v>746</v>
      </c>
      <c r="BE3" s="289" t="s">
        <v>747</v>
      </c>
      <c r="BF3" s="289" t="s">
        <v>750</v>
      </c>
      <c r="BG3" s="289" t="s">
        <v>751</v>
      </c>
      <c r="BH3" s="64" t="s">
        <v>359</v>
      </c>
      <c r="BI3" s="64" t="s">
        <v>360</v>
      </c>
      <c r="BJ3" s="64" t="s">
        <v>361</v>
      </c>
      <c r="BK3" s="64" t="s">
        <v>362</v>
      </c>
      <c r="BL3" s="64" t="s">
        <v>363</v>
      </c>
      <c r="BM3" s="64" t="s">
        <v>364</v>
      </c>
      <c r="BN3" s="64" t="s">
        <v>365</v>
      </c>
      <c r="BO3" s="64" t="s">
        <v>419</v>
      </c>
      <c r="BP3" s="279" t="s">
        <v>420</v>
      </c>
      <c r="BQ3" s="64" t="s">
        <v>367</v>
      </c>
      <c r="BR3" s="64" t="s">
        <v>368</v>
      </c>
      <c r="BS3" s="64" t="s">
        <v>369</v>
      </c>
      <c r="BT3" s="64" t="s">
        <v>370</v>
      </c>
      <c r="BU3" s="61" t="s">
        <v>371</v>
      </c>
      <c r="BV3" s="61" t="s">
        <v>372</v>
      </c>
      <c r="BW3" s="61" t="s">
        <v>373</v>
      </c>
      <c r="BX3" s="65" t="s">
        <v>374</v>
      </c>
      <c r="BY3" s="65" t="s">
        <v>375</v>
      </c>
      <c r="BZ3" s="65" t="s">
        <v>376</v>
      </c>
      <c r="CA3" s="307" t="s">
        <v>377</v>
      </c>
      <c r="CB3" s="290" t="s">
        <v>768</v>
      </c>
      <c r="CC3" s="290" t="s">
        <v>756</v>
      </c>
      <c r="CD3" s="290" t="s">
        <v>757</v>
      </c>
      <c r="CE3" s="290" t="s">
        <v>769</v>
      </c>
      <c r="CF3" s="290" t="s">
        <v>770</v>
      </c>
      <c r="CG3" s="56" t="s">
        <v>169</v>
      </c>
      <c r="CK3" s="123" t="s">
        <v>421</v>
      </c>
      <c r="CL3" s="66" t="s">
        <v>422</v>
      </c>
      <c r="CN3" s="95"/>
      <c r="CO3" s="95"/>
      <c r="CP3" s="96"/>
      <c r="CQ3" s="96"/>
      <c r="CR3" s="94"/>
      <c r="CS3" s="84" t="e">
        <f>AVERAGE(CS4:CS135)</f>
        <v>#N/A</v>
      </c>
      <c r="CT3" s="80" t="s">
        <v>423</v>
      </c>
      <c r="CU3" s="80" t="s">
        <v>424</v>
      </c>
      <c r="CV3" s="92" t="s">
        <v>425</v>
      </c>
    </row>
    <row r="4" spans="1:100" s="131" customFormat="1">
      <c r="A4" s="265">
        <v>101520</v>
      </c>
      <c r="B4" s="265">
        <v>101520</v>
      </c>
      <c r="C4" s="266" t="s">
        <v>681</v>
      </c>
      <c r="D4" s="276">
        <f>SUMIF('125-599'!$1:$1,D$3,'125-599'!3:3)</f>
        <v>0</v>
      </c>
      <c r="E4" s="276">
        <f>SUMIF('125-599'!$1:$1,E$3,'125-599'!3:3)</f>
        <v>0</v>
      </c>
      <c r="F4" s="276">
        <f>SUMIF('125-599'!$1:$1,F$3,'125-599'!3:3)</f>
        <v>0</v>
      </c>
      <c r="G4" s="276">
        <f>SUMIF('125-599'!$1:$1,G$3,'125-599'!3:3)</f>
        <v>0</v>
      </c>
      <c r="H4" s="276">
        <f>SUMIF('125-599'!$1:$1,H$3,'125-599'!3:3)</f>
        <v>0</v>
      </c>
      <c r="I4" s="276">
        <f>SUMIF('125-599'!$1:$1,I$3,'125-599'!3:3)</f>
        <v>0</v>
      </c>
      <c r="J4" s="276">
        <f>SUMIF('125-599'!$1:$1,J$3,'125-599'!3:3)</f>
        <v>0</v>
      </c>
      <c r="K4" s="276">
        <f>SUMIF('125-599'!$1:$1,K$3,'125-599'!3:3)</f>
        <v>-3574360.44</v>
      </c>
      <c r="L4" s="276">
        <f>SUMIF('125-599'!$1:$1,L$3,'125-599'!3:3)</f>
        <v>0</v>
      </c>
      <c r="M4" s="276">
        <f>SUMIF('125-599'!$1:$1,M$3,'125-599'!3:3)</f>
        <v>-3510055.21</v>
      </c>
      <c r="N4" s="276">
        <f>SUMIF('125-599'!$1:$1,N$3,'125-599'!3:3)</f>
        <v>0</v>
      </c>
      <c r="O4" s="276">
        <f>SUMIF('125-599'!$1:$1,O$3,'125-599'!3:3)</f>
        <v>-43749.19</v>
      </c>
      <c r="P4" s="276">
        <f>SUMIF('125-599'!$1:$1,P$3,'125-599'!3:3)</f>
        <v>-9313</v>
      </c>
      <c r="Q4" s="276">
        <f>SUMIF('125-599'!$1:$1,Q$3,'125-599'!3:3)</f>
        <v>0</v>
      </c>
      <c r="R4" s="276">
        <f>SUMIF('125-599'!$1:$1,R$3,'125-599'!3:3)</f>
        <v>0</v>
      </c>
      <c r="S4" s="276">
        <f>SUMIF('125-599'!$1:$1,S$3,'125-599'!3:3)</f>
        <v>-5035.01</v>
      </c>
      <c r="T4" s="276">
        <f>SUMIF('125-599'!$1:$1,T$3,'125-599'!3:3)</f>
        <v>0</v>
      </c>
      <c r="U4" s="276">
        <f>SUMIF('125-599'!$1:$1,U$3,'125-599'!3:3)</f>
        <v>0</v>
      </c>
      <c r="V4" s="276">
        <f>SUMIF('125-599'!$1:$1,V$3,'125-599'!3:3)</f>
        <v>-1581</v>
      </c>
      <c r="W4" s="276">
        <f>SUMIF('125-599'!$1:$1,W$3,'125-599'!3:3)</f>
        <v>0</v>
      </c>
      <c r="X4" s="276">
        <f>SUMIF('125-599'!$1:$1,X$3,'125-599'!3:3)</f>
        <v>0</v>
      </c>
      <c r="Y4" s="276">
        <f>SUMIF('125-599'!$1:$1,Y$3,'125-599'!3:3)</f>
        <v>0</v>
      </c>
      <c r="Z4" s="276">
        <f>SUMIF('125-599'!$1:$1,Z$3,'125-599'!3:3)</f>
        <v>0</v>
      </c>
      <c r="AA4" s="276">
        <f>SUMIF('125-599'!$1:$1,AA$3,'125-599'!3:3)</f>
        <v>0</v>
      </c>
      <c r="AB4" s="276">
        <f>SUMIF('125-599'!$1:$1,AB$3,'125-599'!3:3)</f>
        <v>0</v>
      </c>
      <c r="AC4" s="308">
        <f>SUMIF('125-599'!$1:$1,AC$3,'125-599'!3:3)</f>
        <v>0</v>
      </c>
      <c r="AD4" s="308">
        <f>SUMIF('125-599'!$1:$1,AD$3,'125-599'!3:3)</f>
        <v>0</v>
      </c>
      <c r="AE4" s="308">
        <f>SUMIF('125-599'!$1:$1,AE$3,'125-599'!3:3)</f>
        <v>0</v>
      </c>
      <c r="AF4" s="308">
        <f>SUMIF('125-599'!$1:$1,AF$3,'125-599'!3:3)</f>
        <v>0</v>
      </c>
      <c r="AG4" s="276">
        <f>SUMIF('125-599'!$1:$1,AG$3,'125-599'!3:3)</f>
        <v>1056854.8299999998</v>
      </c>
      <c r="AH4" s="276">
        <f>SUMIF('125-599'!$1:$1,AH$3,'125-599'!3:3)</f>
        <v>0</v>
      </c>
      <c r="AI4" s="276">
        <f>SUMIF('125-599'!$1:$1,AI$3,'125-599'!3:3)</f>
        <v>654813.98</v>
      </c>
      <c r="AJ4" s="276">
        <f>SUMIF('125-599'!$1:$1,AJ$3,'125-599'!3:3)</f>
        <v>16212.270000000002</v>
      </c>
      <c r="AK4" s="276">
        <f>SUMIF('125-599'!$1:$1,AK$3,'125-599'!3:3)</f>
        <v>169268.55</v>
      </c>
      <c r="AL4" s="276">
        <f>SUMIF('125-599'!$1:$1,AL$3,'125-599'!3:3)</f>
        <v>2237.0699999999997</v>
      </c>
      <c r="AM4" s="276">
        <f>SUMIF('125-599'!$1:$1,AM$3,'125-599'!3:3)</f>
        <v>22514.97</v>
      </c>
      <c r="AN4" s="276">
        <f>SUMIF('125-599'!$1:$1,AN$3,'125-599'!3:3)</f>
        <v>60650.470000000008</v>
      </c>
      <c r="AO4" s="276">
        <f>SUMIF('125-599'!$1:$1,AO$3,'125-599'!3:3)</f>
        <v>5292.5</v>
      </c>
      <c r="AP4" s="276">
        <f>SUMIF('125-599'!$1:$1,AP$3,'125-599'!3:3)</f>
        <v>25723.05</v>
      </c>
      <c r="AQ4" s="276">
        <f>SUMIF('125-599'!$1:$1,AQ$3,'125-599'!3:3)</f>
        <v>54.05</v>
      </c>
      <c r="AR4" s="276">
        <f>SUMIF('125-599'!$1:$1,AR$3,'125-599'!3:3)</f>
        <v>98047.53</v>
      </c>
      <c r="AS4" s="276">
        <f>SUMIF('125-599'!$1:$1,AS$3,'125-599'!3:3)</f>
        <v>25.02</v>
      </c>
      <c r="AT4" s="276">
        <f>SUMIF('125-599'!$1:$1,AT$3,'125-599'!3:3)</f>
        <v>38768.189999999995</v>
      </c>
      <c r="AU4" s="276">
        <f>SUMIF('125-599'!$1:$1,AU$3,'125-599'!3:3)</f>
        <v>4618.9000000000005</v>
      </c>
      <c r="AV4" s="276">
        <f>SUMIF('125-599'!$1:$1,AV$3,'125-599'!3:3)</f>
        <v>33748.19</v>
      </c>
      <c r="AW4" s="276">
        <f>SUMIF('125-599'!$1:$1,AW$3,'125-599'!3:3)</f>
        <v>12052.5</v>
      </c>
      <c r="AX4" s="276">
        <f>SUMIF('125-599'!$1:$1,AX$3,'125-599'!3:3)</f>
        <v>6039.05</v>
      </c>
      <c r="AY4" s="276">
        <f>SUMIF('125-599'!$1:$1,AY$3,'125-599'!3:3)</f>
        <v>143032.12999999998</v>
      </c>
      <c r="AZ4" s="308">
        <f>SUMIF('125-599'!$1:$1,AZ$3,'125-599'!3:3)</f>
        <v>0</v>
      </c>
      <c r="BA4" s="276">
        <f>SUMIF('125-599'!$1:$1,BA$3,'125-599'!3:3)</f>
        <v>1737.32</v>
      </c>
      <c r="BB4" s="276">
        <f>SUMIF('125-599'!$1:$1,BB$3,'125-599'!3:3)</f>
        <v>0</v>
      </c>
      <c r="BC4" s="276">
        <f>SUMIF('125-599'!$1:$1,BC$3,'125-599'!3:3)</f>
        <v>539.92000000000007</v>
      </c>
      <c r="BD4" s="276">
        <f>SUMIF('125-599'!$1:$1,BD$3,'125-599'!3:3)</f>
        <v>508.53999999999996</v>
      </c>
      <c r="BE4" s="276">
        <f>SUMIF('125-599'!$1:$1,BE$3,'125-599'!3:3)</f>
        <v>12296.890000000001</v>
      </c>
      <c r="BF4" s="276">
        <f>SUMIF('125-599'!$1:$1,BF$3,'125-599'!3:3)</f>
        <v>496.55000000000007</v>
      </c>
      <c r="BG4" s="276">
        <f>SUMIF('125-599'!$1:$1,BG$3,'125-599'!3:3)</f>
        <v>46377.74</v>
      </c>
      <c r="BH4" s="276">
        <f>SUMIF('125-599'!$1:$1,BH$3,'125-599'!3:3)</f>
        <v>4879.54</v>
      </c>
      <c r="BI4" s="276">
        <f>SUMIF('125-599'!$1:$1,BI$3,'125-599'!3:3)</f>
        <v>13086.669999999998</v>
      </c>
      <c r="BJ4" s="276">
        <f>SUMIF('125-599'!$1:$1,BJ$3,'125-599'!3:3)</f>
        <v>0</v>
      </c>
      <c r="BK4" s="276">
        <f>SUMIF('125-599'!$1:$1,BK$3,'125-599'!3:3)</f>
        <v>0</v>
      </c>
      <c r="BL4" s="276">
        <f>SUMIF('125-599'!$1:$1,BL$3,'125-599'!3:3)</f>
        <v>74470.509999999966</v>
      </c>
      <c r="BM4" s="276">
        <f>SUMIF('125-599'!$1:$1,BM$3,'125-599'!3:3)</f>
        <v>60430.05000000001</v>
      </c>
      <c r="BN4" s="276">
        <f>SUMIF('125-599'!$1:$1,BN$3,'125-599'!3:3)</f>
        <v>376822.8</v>
      </c>
      <c r="BO4" s="276">
        <f>SUMIF('125-599'!$1:$1,BO$3,'125-599'!3:3)</f>
        <v>38228.479999999981</v>
      </c>
      <c r="BP4" s="276">
        <f>SUMIF('125-599'!$1:$1,BP$3,'125-599'!3:3)</f>
        <v>0</v>
      </c>
      <c r="BQ4" s="276">
        <f>SUMIF('125-599'!$1:$1,BQ$3,'125-599'!3:3)</f>
        <v>0</v>
      </c>
      <c r="BR4" s="276">
        <f>SUMIF('125-599'!$1:$1,BR$3,'125-599'!3:3)</f>
        <v>0</v>
      </c>
      <c r="BS4" s="276">
        <f>SUMIF('125-599'!$1:$1,BS$3,'125-599'!3:3)</f>
        <v>0</v>
      </c>
      <c r="BT4" s="276">
        <f>SUMIF('125-599'!$1:$1,BT$3,'125-599'!3:3)</f>
        <v>1238.1900000000003</v>
      </c>
      <c r="BU4" s="276">
        <f>SUMIF('125-599'!$1:$1,BU$3,'125-599'!3:3)</f>
        <v>-15112.19</v>
      </c>
      <c r="BV4" s="276">
        <f>SUMIF('125-599'!$1:$1,BV$3,'125-599'!3:3)</f>
        <v>0</v>
      </c>
      <c r="BW4" s="276">
        <f>SUMIF('125-599'!$1:$1,BW$3,'125-599'!3:3)</f>
        <v>0</v>
      </c>
      <c r="BX4" s="276">
        <f>SUMIF('125-599'!$1:$1,BX$3,'125-599'!3:3)</f>
        <v>0</v>
      </c>
      <c r="BY4" s="276">
        <f>SUMIF('125-599'!$1:$1,BY$3,'125-599'!3:3)</f>
        <v>4347</v>
      </c>
      <c r="BZ4" s="276">
        <f>SUMIF('125-599'!$1:$1,BZ$3,'125-599'!3:3)</f>
        <v>3.67</v>
      </c>
      <c r="CA4" s="312">
        <f>SUMIF('125-599'!$1:$1,CA$3,'125-599'!3:3)</f>
        <v>0</v>
      </c>
      <c r="CB4" s="277">
        <f>SUMIF('125-599'!$1:$1,CB$3,'125-599'!3:3)</f>
        <v>0</v>
      </c>
      <c r="CC4" s="277">
        <f>SUMIF('125-599'!$1:$1,CC$3,'125-599'!3:3)</f>
        <v>0</v>
      </c>
      <c r="CD4" s="277">
        <f>SUMIF('125-599'!$1:$1,CD$3,'125-599'!3:3)</f>
        <v>0</v>
      </c>
      <c r="CE4" s="277">
        <f>SUMIF('125-599'!$1:$1,CE$3,'125-599'!3:3)</f>
        <v>0</v>
      </c>
      <c r="CF4" s="277">
        <f>SUMIF('125-599'!$1:$1,CF$3,'125-599'!3:3)</f>
        <v>0</v>
      </c>
      <c r="CG4" s="278">
        <f t="shared" ref="CG4:CG32" si="1">SUM(D4:CF4)</f>
        <v>-4173788.9200000023</v>
      </c>
      <c r="CJ4" s="267"/>
      <c r="CK4" s="268">
        <f>INDEX(SAP!C:C,MATCH('Actuals mapped to CFR'!A4,SAP!H:H,FALSE),1)</f>
        <v>-4173788.92</v>
      </c>
      <c r="CL4" s="269">
        <f>ROUND(CK4-CG4,2)</f>
        <v>0</v>
      </c>
      <c r="CN4" s="270">
        <f t="shared" ref="CN4:CN32" si="2">SUM(K4:AF4)*-1</f>
        <v>7144093.8500000006</v>
      </c>
      <c r="CO4" s="270">
        <f t="shared" ref="CO4:CO32" si="3">SUM(AG4:BT4)</f>
        <v>2981066.4499999988</v>
      </c>
      <c r="CP4" s="271">
        <f>VLOOKUP(B4,'2526 GBP Data input'!$A$4:$CA$229,38,FALSE)</f>
        <v>8134236</v>
      </c>
      <c r="CQ4" s="271">
        <f>VLOOKUP(B4,'2526 GBP Data input'!$A$4:$CA$229,73,FALSE)</f>
        <v>34917</v>
      </c>
      <c r="CR4" s="272">
        <f>CN4-CP4</f>
        <v>-990142.14999999944</v>
      </c>
      <c r="CS4" s="273">
        <f t="shared" ref="CS4" si="4">CO4/CQ4</f>
        <v>85.375789729930943</v>
      </c>
      <c r="CT4" s="274">
        <f t="shared" ref="CT4:CT32" si="5">SUM(D4+F4)*-1+CN4-CO4</f>
        <v>4163027.4000000018</v>
      </c>
      <c r="CU4" s="274">
        <f t="shared" ref="CU4:CU32" si="6">SUM(G4+H4+I4+BU4+BV4+BW4)*-1-BX4-BY4-BZ4-CF4</f>
        <v>10761.52</v>
      </c>
      <c r="CV4" s="275">
        <f>SUM(CT4:CU4)</f>
        <v>4173788.9200000018</v>
      </c>
    </row>
    <row r="5" spans="1:100">
      <c r="A5" s="262">
        <v>107125</v>
      </c>
      <c r="B5" s="263">
        <v>125</v>
      </c>
      <c r="C5" s="263" t="s">
        <v>378</v>
      </c>
      <c r="D5" s="231">
        <f>SUMIF('125-599'!$1:$1,D$3,'125-599'!4:4)</f>
        <v>0</v>
      </c>
      <c r="E5" s="231">
        <f>SUMIF('125-599'!$1:$1,E$3,'125-599'!4:4)</f>
        <v>0</v>
      </c>
      <c r="F5" s="231">
        <f>SUMIF('125-599'!$1:$1,F$3,'125-599'!4:4)</f>
        <v>0</v>
      </c>
      <c r="G5" s="231">
        <f>SUMIF('125-599'!$1:$1,G$3,'125-599'!4:4)</f>
        <v>0</v>
      </c>
      <c r="H5" s="231">
        <f>SUMIF('125-599'!$1:$1,H$3,'125-599'!4:4)</f>
        <v>0</v>
      </c>
      <c r="I5" s="231">
        <f>SUMIF('125-599'!$1:$1,I$3,'125-599'!4:4)</f>
        <v>0</v>
      </c>
      <c r="J5" s="231">
        <f>SUMIF('125-599'!$1:$1,J$3,'125-599'!4:4)</f>
        <v>0</v>
      </c>
      <c r="K5" s="231">
        <f>SUMIF('125-599'!$1:$1,K$3,'125-599'!4:4)</f>
        <v>-2601953.2000000002</v>
      </c>
      <c r="L5" s="231">
        <f>SUMIF('125-599'!$1:$1,L$3,'125-599'!4:4)</f>
        <v>0</v>
      </c>
      <c r="M5" s="231">
        <f>SUMIF('125-599'!$1:$1,M$3,'125-599'!4:4)</f>
        <v>-655038.54</v>
      </c>
      <c r="N5" s="231">
        <f>SUMIF('125-599'!$1:$1,N$3,'125-599'!4:4)</f>
        <v>0</v>
      </c>
      <c r="O5" s="231">
        <f>SUMIF('125-599'!$1:$1,O$3,'125-599'!4:4)</f>
        <v>-25745</v>
      </c>
      <c r="P5" s="231">
        <f>SUMIF('125-599'!$1:$1,P$3,'125-599'!4:4)</f>
        <v>-8155</v>
      </c>
      <c r="Q5" s="231">
        <f>SUMIF('125-599'!$1:$1,Q$3,'125-599'!4:4)</f>
        <v>0</v>
      </c>
      <c r="R5" s="231">
        <f>SUMIF('125-599'!$1:$1,R$3,'125-599'!4:4)</f>
        <v>0</v>
      </c>
      <c r="S5" s="231">
        <f>SUMIF('125-599'!$1:$1,S$3,'125-599'!4:4)</f>
        <v>-1986.4</v>
      </c>
      <c r="T5" s="231">
        <f>SUMIF('125-599'!$1:$1,T$3,'125-599'!4:4)</f>
        <v>0</v>
      </c>
      <c r="U5" s="231">
        <f>SUMIF('125-599'!$1:$1,U$3,'125-599'!4:4)</f>
        <v>0</v>
      </c>
      <c r="V5" s="231">
        <f>SUMIF('125-599'!$1:$1,V$3,'125-599'!4:4)</f>
        <v>0</v>
      </c>
      <c r="W5" s="231">
        <f>SUMIF('125-599'!$1:$1,W$3,'125-599'!4:4)</f>
        <v>-14025.799999999997</v>
      </c>
      <c r="X5" s="231">
        <f>SUMIF('125-599'!$1:$1,X$3,'125-599'!4:4)</f>
        <v>-2615.1299999999997</v>
      </c>
      <c r="Y5" s="276">
        <f>SUMIF('125-599'!$1:$1,Y$3,'125-599'!4:4)</f>
        <v>0</v>
      </c>
      <c r="Z5" s="231">
        <f>SUMIF('125-599'!$1:$1,Z$3,'125-599'!4:4)</f>
        <v>0</v>
      </c>
      <c r="AA5" s="231">
        <f>SUMIF('125-599'!$1:$1,AA$3,'125-599'!4:4)</f>
        <v>0</v>
      </c>
      <c r="AB5" s="231">
        <f>SUMIF('125-599'!$1:$1,AB$3,'125-599'!4:4)</f>
        <v>0</v>
      </c>
      <c r="AC5" s="308">
        <f>SUMIF('125-599'!$1:$1,AC$3,'125-599'!4:4)</f>
        <v>0</v>
      </c>
      <c r="AD5" s="308">
        <f>SUMIF('125-599'!$1:$1,AD$3,'125-599'!4:4)</f>
        <v>0</v>
      </c>
      <c r="AE5" s="308">
        <f>SUMIF('125-599'!$1:$1,AE$3,'125-599'!4:4)</f>
        <v>0</v>
      </c>
      <c r="AF5" s="308">
        <f>SUMIF('125-599'!$1:$1,AF$3,'125-599'!4:4)</f>
        <v>0</v>
      </c>
      <c r="AG5" s="231">
        <f>SUMIF('125-599'!$1:$1,AG$3,'125-599'!4:4)</f>
        <v>902917.92999999993</v>
      </c>
      <c r="AH5" s="231">
        <f>SUMIF('125-599'!$1:$1,AH$3,'125-599'!4:4)</f>
        <v>0</v>
      </c>
      <c r="AI5" s="231">
        <f>SUMIF('125-599'!$1:$1,AI$3,'125-599'!4:4)</f>
        <v>588433.03999999992</v>
      </c>
      <c r="AJ5" s="231">
        <f>SUMIF('125-599'!$1:$1,AJ$3,'125-599'!4:4)</f>
        <v>26482.17</v>
      </c>
      <c r="AK5" s="231">
        <f>SUMIF('125-599'!$1:$1,AK$3,'125-599'!4:4)</f>
        <v>120880.23000000001</v>
      </c>
      <c r="AL5" s="231">
        <f>SUMIF('125-599'!$1:$1,AL$3,'125-599'!4:4)</f>
        <v>0</v>
      </c>
      <c r="AM5" s="231">
        <f>SUMIF('125-599'!$1:$1,AM$3,'125-599'!4:4)</f>
        <v>0</v>
      </c>
      <c r="AN5" s="231">
        <f>SUMIF('125-599'!$1:$1,AN$3,'125-599'!4:4)</f>
        <v>6790.12</v>
      </c>
      <c r="AO5" s="231">
        <f>SUMIF('125-599'!$1:$1,AO$3,'125-599'!4:4)</f>
        <v>17834.2</v>
      </c>
      <c r="AP5" s="231">
        <f>SUMIF('125-599'!$1:$1,AP$3,'125-599'!4:4)</f>
        <v>0</v>
      </c>
      <c r="AQ5" s="231">
        <f>SUMIF('125-599'!$1:$1,AQ$3,'125-599'!4:4)</f>
        <v>0</v>
      </c>
      <c r="AR5" s="231">
        <f>SUMIF('125-599'!$1:$1,AR$3,'125-599'!4:4)</f>
        <v>18500.129999999997</v>
      </c>
      <c r="AS5" s="231">
        <f>SUMIF('125-599'!$1:$1,AS$3,'125-599'!4:4)</f>
        <v>1380.62</v>
      </c>
      <c r="AT5" s="231">
        <f>SUMIF('125-599'!$1:$1,AT$3,'125-599'!4:4)</f>
        <v>29162.549999999996</v>
      </c>
      <c r="AU5" s="231">
        <f>SUMIF('125-599'!$1:$1,AU$3,'125-599'!4:4)</f>
        <v>2153.37</v>
      </c>
      <c r="AV5" s="231">
        <f>SUMIF('125-599'!$1:$1,AV$3,'125-599'!4:4)</f>
        <v>15884.689999999999</v>
      </c>
      <c r="AW5" s="231">
        <f>SUMIF('125-599'!$1:$1,AW$3,'125-599'!4:4)</f>
        <v>0</v>
      </c>
      <c r="AX5" s="231">
        <f>SUMIF('125-599'!$1:$1,AX$3,'125-599'!4:4)</f>
        <v>1844.5</v>
      </c>
      <c r="AY5" s="231">
        <f>SUMIF('125-599'!$1:$1,AY$3,'125-599'!4:4)</f>
        <v>51917.12000000001</v>
      </c>
      <c r="AZ5" s="308">
        <f>SUMIF('125-599'!$1:$1,AZ$3,'125-599'!4:4)</f>
        <v>0</v>
      </c>
      <c r="BA5" s="231">
        <f>SUMIF('125-599'!$1:$1,BA$3,'125-599'!4:4)</f>
        <v>0</v>
      </c>
      <c r="BB5" s="231">
        <f>SUMIF('125-599'!$1:$1,BB$3,'125-599'!4:4)</f>
        <v>0</v>
      </c>
      <c r="BC5" s="231">
        <f>SUMIF('125-599'!$1:$1,BC$3,'125-599'!4:4)</f>
        <v>5351</v>
      </c>
      <c r="BD5" s="231">
        <f>SUMIF('125-599'!$1:$1,BD$3,'125-599'!4:4)</f>
        <v>8311.4</v>
      </c>
      <c r="BE5" s="231">
        <f>SUMIF('125-599'!$1:$1,BE$3,'125-599'!4:4)</f>
        <v>4628</v>
      </c>
      <c r="BF5" s="231">
        <f>SUMIF('125-599'!$1:$1,BF$3,'125-599'!4:4)</f>
        <v>83.32</v>
      </c>
      <c r="BG5" s="231">
        <f>SUMIF('125-599'!$1:$1,BG$3,'125-599'!4:4)</f>
        <v>2714</v>
      </c>
      <c r="BH5" s="231">
        <f>SUMIF('125-599'!$1:$1,BH$3,'125-599'!4:4)</f>
        <v>2216.5500000000002</v>
      </c>
      <c r="BI5" s="231">
        <f>SUMIF('125-599'!$1:$1,BI$3,'125-599'!4:4)</f>
        <v>3829.25</v>
      </c>
      <c r="BJ5" s="231">
        <f>SUMIF('125-599'!$1:$1,BJ$3,'125-599'!4:4)</f>
        <v>38301.129999999997</v>
      </c>
      <c r="BK5" s="231">
        <f>SUMIF('125-599'!$1:$1,BK$3,'125-599'!4:4)</f>
        <v>0</v>
      </c>
      <c r="BL5" s="231">
        <f>SUMIF('125-599'!$1:$1,BL$3,'125-599'!4:4)</f>
        <v>46387</v>
      </c>
      <c r="BM5" s="231">
        <f>SUMIF('125-599'!$1:$1,BM$3,'125-599'!4:4)</f>
        <v>7500</v>
      </c>
      <c r="BN5" s="231">
        <f>SUMIF('125-599'!$1:$1,BN$3,'125-599'!4:4)</f>
        <v>17635.080000000005</v>
      </c>
      <c r="BO5" s="231">
        <f>SUMIF('125-599'!$1:$1,BO$3,'125-599'!4:4)</f>
        <v>39475.57</v>
      </c>
      <c r="BP5" s="231">
        <f>SUMIF('125-599'!$1:$1,BP$3,'125-599'!4:4)</f>
        <v>0</v>
      </c>
      <c r="BQ5" s="231">
        <f>SUMIF('125-599'!$1:$1,BQ$3,'125-599'!4:4)</f>
        <v>0</v>
      </c>
      <c r="BR5" s="231">
        <f>SUMIF('125-599'!$1:$1,BR$3,'125-599'!4:4)</f>
        <v>0</v>
      </c>
      <c r="BS5" s="231">
        <f>SUMIF('125-599'!$1:$1,BS$3,'125-599'!4:4)</f>
        <v>0</v>
      </c>
      <c r="BT5" s="231">
        <f>SUMIF('125-599'!$1:$1,BT$3,'125-599'!4:4)</f>
        <v>0</v>
      </c>
      <c r="BU5" s="231">
        <f>SUMIF('125-599'!$1:$1,BU$3,'125-599'!4:4)</f>
        <v>-16251.25</v>
      </c>
      <c r="BV5" s="231">
        <f>SUMIF('125-599'!$1:$1,BV$3,'125-599'!4:4)</f>
        <v>0</v>
      </c>
      <c r="BW5" s="231">
        <f>SUMIF('125-599'!$1:$1,BW$3,'125-599'!4:4)</f>
        <v>0</v>
      </c>
      <c r="BX5" s="231">
        <f>SUMIF('125-599'!$1:$1,BX$3,'125-599'!4:4)</f>
        <v>0</v>
      </c>
      <c r="BY5" s="231">
        <f>SUMIF('125-599'!$1:$1,BY$3,'125-599'!4:4)</f>
        <v>50094</v>
      </c>
      <c r="BZ5" s="231">
        <f>SUMIF('125-599'!$1:$1,BZ$3,'125-599'!4:4)</f>
        <v>0</v>
      </c>
      <c r="CA5" s="312">
        <f>SUMIF('125-599'!$1:$1,CA$3,'125-599'!4:4)</f>
        <v>0</v>
      </c>
      <c r="CB5" s="248">
        <f>SUMIF('125-599'!$1:$1,CB$3,'125-599'!4:4)</f>
        <v>0</v>
      </c>
      <c r="CC5" s="248">
        <f>SUMIF('125-599'!$1:$1,CC$3,'125-599'!4:4)</f>
        <v>0</v>
      </c>
      <c r="CD5" s="248">
        <f>SUMIF('125-599'!$1:$1,CD$3,'125-599'!4:4)</f>
        <v>0</v>
      </c>
      <c r="CE5" s="248">
        <f>SUMIF('125-599'!$1:$1,CE$3,'125-599'!4:4)</f>
        <v>0</v>
      </c>
      <c r="CF5" s="248">
        <f>SUMIF('125-599'!$1:$1,CF$3,'125-599'!4:4)</f>
        <v>0</v>
      </c>
      <c r="CG5" s="261">
        <f t="shared" si="1"/>
        <v>-1315063.3499999994</v>
      </c>
      <c r="CJ5" s="122"/>
      <c r="CK5" s="169">
        <f>INDEX(SAP!C:C,MATCH('Actuals mapped to CFR'!A5,SAP!H:H,FALSE),1)</f>
        <v>-1315063.3500000001</v>
      </c>
      <c r="CL5" s="59">
        <f t="shared" ref="CL5:CL18" si="7">ROUND(CK5-CG5,2)</f>
        <v>0</v>
      </c>
      <c r="CN5" s="81">
        <f t="shared" si="2"/>
        <v>3309519.07</v>
      </c>
      <c r="CO5" s="81">
        <f t="shared" si="3"/>
        <v>1960612.97</v>
      </c>
      <c r="CP5" s="166">
        <f>VLOOKUP(B5,'2526 GBP Data input'!$A$4:$CA$229,38,FALSE)</f>
        <v>6317079</v>
      </c>
      <c r="CQ5" s="166">
        <f>VLOOKUP(B5,'2526 GBP Data input'!$A$4:$CA$229,73,FALSE)</f>
        <v>55322</v>
      </c>
      <c r="CR5" s="89">
        <f t="shared" ref="CR5:CR45" si="8">CN5-CP5</f>
        <v>-3007559.93</v>
      </c>
      <c r="CS5" s="83">
        <f t="shared" ref="CS5:CS45" si="9">CO5/CQ5</f>
        <v>35.440023318028992</v>
      </c>
      <c r="CT5" s="82">
        <f t="shared" si="5"/>
        <v>1348906.0999999999</v>
      </c>
      <c r="CU5" s="82">
        <f t="shared" si="6"/>
        <v>-33842.75</v>
      </c>
      <c r="CV5" s="86">
        <f t="shared" ref="CV5:CV51" si="10">SUM(CT5:CU5)</f>
        <v>1315063.3499999999</v>
      </c>
    </row>
    <row r="6" spans="1:100">
      <c r="A6" s="237">
        <v>107127</v>
      </c>
      <c r="B6" s="60">
        <v>127</v>
      </c>
      <c r="C6" s="60" t="s">
        <v>379</v>
      </c>
      <c r="D6" s="231">
        <f>SUMIF('125-599'!$1:$1,D$3,'125-599'!5:5)</f>
        <v>0</v>
      </c>
      <c r="E6" s="231">
        <f>SUMIF('125-599'!$1:$1,E$3,'125-599'!5:5)</f>
        <v>0</v>
      </c>
      <c r="F6" s="231">
        <f>SUMIF('125-599'!$1:$1,F$3,'125-599'!5:5)</f>
        <v>0</v>
      </c>
      <c r="G6" s="231">
        <f>SUMIF('125-599'!$1:$1,G$3,'125-599'!5:5)</f>
        <v>0</v>
      </c>
      <c r="H6" s="231">
        <f>SUMIF('125-599'!$1:$1,H$3,'125-599'!5:5)</f>
        <v>0</v>
      </c>
      <c r="I6" s="231">
        <f>SUMIF('125-599'!$1:$1,I$3,'125-599'!5:5)</f>
        <v>0</v>
      </c>
      <c r="J6" s="231">
        <f>SUMIF('125-599'!$1:$1,J$3,'125-599'!5:5)</f>
        <v>0</v>
      </c>
      <c r="K6" s="231">
        <f>SUMIF('125-599'!$1:$1,K$3,'125-599'!5:5)</f>
        <v>-1709258.16</v>
      </c>
      <c r="L6" s="231">
        <f>SUMIF('125-599'!$1:$1,L$3,'125-599'!5:5)</f>
        <v>0</v>
      </c>
      <c r="M6" s="231">
        <f>SUMIF('125-599'!$1:$1,M$3,'125-599'!5:5)</f>
        <v>-1050335.3499999999</v>
      </c>
      <c r="N6" s="231">
        <f>SUMIF('125-599'!$1:$1,N$3,'125-599'!5:5)</f>
        <v>0</v>
      </c>
      <c r="O6" s="231">
        <f>SUMIF('125-599'!$1:$1,O$3,'125-599'!5:5)</f>
        <v>-19932</v>
      </c>
      <c r="P6" s="231">
        <f>SUMIF('125-599'!$1:$1,P$3,'125-599'!5:5)</f>
        <v>-7512</v>
      </c>
      <c r="Q6" s="231">
        <f>SUMIF('125-599'!$1:$1,Q$3,'125-599'!5:5)</f>
        <v>0</v>
      </c>
      <c r="R6" s="231">
        <f>SUMIF('125-599'!$1:$1,R$3,'125-599'!5:5)</f>
        <v>-24151.72</v>
      </c>
      <c r="S6" s="231">
        <f>SUMIF('125-599'!$1:$1,S$3,'125-599'!5:5)</f>
        <v>0</v>
      </c>
      <c r="T6" s="231">
        <f>SUMIF('125-599'!$1:$1,T$3,'125-599'!5:5)</f>
        <v>0</v>
      </c>
      <c r="U6" s="231">
        <f>SUMIF('125-599'!$1:$1,U$3,'125-599'!5:5)</f>
        <v>-4217.7299999999996</v>
      </c>
      <c r="V6" s="231">
        <f>SUMIF('125-599'!$1:$1,V$3,'125-599'!5:5)</f>
        <v>-4622</v>
      </c>
      <c r="W6" s="231">
        <f>SUMIF('125-599'!$1:$1,W$3,'125-599'!5:5)</f>
        <v>0</v>
      </c>
      <c r="X6" s="231">
        <f>SUMIF('125-599'!$1:$1,X$3,'125-599'!5:5)</f>
        <v>-10413</v>
      </c>
      <c r="Y6" s="276">
        <f>SUMIF('125-599'!$1:$1,Y$3,'125-599'!5:5)</f>
        <v>0</v>
      </c>
      <c r="Z6" s="231">
        <f>SUMIF('125-599'!$1:$1,Z$3,'125-599'!5:5)</f>
        <v>0</v>
      </c>
      <c r="AA6" s="231">
        <f>SUMIF('125-599'!$1:$1,AA$3,'125-599'!5:5)</f>
        <v>0</v>
      </c>
      <c r="AB6" s="231">
        <f>SUMIF('125-599'!$1:$1,AB$3,'125-599'!5:5)</f>
        <v>0</v>
      </c>
      <c r="AC6" s="308">
        <f>SUMIF('125-599'!$1:$1,AC$3,'125-599'!5:5)</f>
        <v>0</v>
      </c>
      <c r="AD6" s="308">
        <f>SUMIF('125-599'!$1:$1,AD$3,'125-599'!5:5)</f>
        <v>0</v>
      </c>
      <c r="AE6" s="308">
        <f>SUMIF('125-599'!$1:$1,AE$3,'125-599'!5:5)</f>
        <v>0</v>
      </c>
      <c r="AF6" s="308">
        <f>SUMIF('125-599'!$1:$1,AF$3,'125-599'!5:5)</f>
        <v>0</v>
      </c>
      <c r="AG6" s="231">
        <f>SUMIF('125-599'!$1:$1,AG$3,'125-599'!5:5)</f>
        <v>684962.74</v>
      </c>
      <c r="AH6" s="231">
        <f>SUMIF('125-599'!$1:$1,AH$3,'125-599'!5:5)</f>
        <v>2098.92</v>
      </c>
      <c r="AI6" s="231">
        <f>SUMIF('125-599'!$1:$1,AI$3,'125-599'!5:5)</f>
        <v>785269.55</v>
      </c>
      <c r="AJ6" s="231">
        <f>SUMIF('125-599'!$1:$1,AJ$3,'125-599'!5:5)</f>
        <v>76315.38</v>
      </c>
      <c r="AK6" s="231">
        <f>SUMIF('125-599'!$1:$1,AK$3,'125-599'!5:5)</f>
        <v>81306.52</v>
      </c>
      <c r="AL6" s="231">
        <f>SUMIF('125-599'!$1:$1,AL$3,'125-599'!5:5)</f>
        <v>0</v>
      </c>
      <c r="AM6" s="231">
        <f>SUMIF('125-599'!$1:$1,AM$3,'125-599'!5:5)</f>
        <v>4634.17</v>
      </c>
      <c r="AN6" s="231">
        <f>SUMIF('125-599'!$1:$1,AN$3,'125-599'!5:5)</f>
        <v>6393.77</v>
      </c>
      <c r="AO6" s="231">
        <f>SUMIF('125-599'!$1:$1,AO$3,'125-599'!5:5)</f>
        <v>-90.38</v>
      </c>
      <c r="AP6" s="231">
        <f>SUMIF('125-599'!$1:$1,AP$3,'125-599'!5:5)</f>
        <v>0</v>
      </c>
      <c r="AQ6" s="231">
        <f>SUMIF('125-599'!$1:$1,AQ$3,'125-599'!5:5)</f>
        <v>57581.59</v>
      </c>
      <c r="AR6" s="231">
        <f>SUMIF('125-599'!$1:$1,AR$3,'125-599'!5:5)</f>
        <v>24220.870000000006</v>
      </c>
      <c r="AS6" s="231">
        <f>SUMIF('125-599'!$1:$1,AS$3,'125-599'!5:5)</f>
        <v>0</v>
      </c>
      <c r="AT6" s="231">
        <f>SUMIF('125-599'!$1:$1,AT$3,'125-599'!5:5)</f>
        <v>4843.1499999999996</v>
      </c>
      <c r="AU6" s="231">
        <f>SUMIF('125-599'!$1:$1,AU$3,'125-599'!5:5)</f>
        <v>6531.9400000000005</v>
      </c>
      <c r="AV6" s="231">
        <f>SUMIF('125-599'!$1:$1,AV$3,'125-599'!5:5)</f>
        <v>18657.91</v>
      </c>
      <c r="AW6" s="231">
        <f>SUMIF('125-599'!$1:$1,AW$3,'125-599'!5:5)</f>
        <v>0</v>
      </c>
      <c r="AX6" s="231">
        <f>SUMIF('125-599'!$1:$1,AX$3,'125-599'!5:5)</f>
        <v>1120.17</v>
      </c>
      <c r="AY6" s="231">
        <f>SUMIF('125-599'!$1:$1,AY$3,'125-599'!5:5)</f>
        <v>101603.17000000003</v>
      </c>
      <c r="AZ6" s="308">
        <f>SUMIF('125-599'!$1:$1,AZ$3,'125-599'!5:5)</f>
        <v>0</v>
      </c>
      <c r="BA6" s="231">
        <f>SUMIF('125-599'!$1:$1,BA$3,'125-599'!5:5)</f>
        <v>0</v>
      </c>
      <c r="BB6" s="231">
        <f>SUMIF('125-599'!$1:$1,BB$3,'125-599'!5:5)</f>
        <v>0</v>
      </c>
      <c r="BC6" s="231">
        <f>SUMIF('125-599'!$1:$1,BC$3,'125-599'!5:5)</f>
        <v>0</v>
      </c>
      <c r="BD6" s="231">
        <f>SUMIF('125-599'!$1:$1,BD$3,'125-599'!5:5)</f>
        <v>30455.850000000002</v>
      </c>
      <c r="BE6" s="231">
        <f>SUMIF('125-599'!$1:$1,BE$3,'125-599'!5:5)</f>
        <v>3408</v>
      </c>
      <c r="BF6" s="231">
        <f>SUMIF('125-599'!$1:$1,BF$3,'125-599'!5:5)</f>
        <v>2989.87</v>
      </c>
      <c r="BG6" s="231">
        <f>SUMIF('125-599'!$1:$1,BG$3,'125-599'!5:5)</f>
        <v>1783</v>
      </c>
      <c r="BH6" s="231">
        <f>SUMIF('125-599'!$1:$1,BH$3,'125-599'!5:5)</f>
        <v>0</v>
      </c>
      <c r="BI6" s="231">
        <f>SUMIF('125-599'!$1:$1,BI$3,'125-599'!5:5)</f>
        <v>10329.080000000002</v>
      </c>
      <c r="BJ6" s="231">
        <f>SUMIF('125-599'!$1:$1,BJ$3,'125-599'!5:5)</f>
        <v>23368.32</v>
      </c>
      <c r="BK6" s="231">
        <f>SUMIF('125-599'!$1:$1,BK$3,'125-599'!5:5)</f>
        <v>0</v>
      </c>
      <c r="BL6" s="231">
        <f>SUMIF('125-599'!$1:$1,BL$3,'125-599'!5:5)</f>
        <v>0</v>
      </c>
      <c r="BM6" s="231">
        <f>SUMIF('125-599'!$1:$1,BM$3,'125-599'!5:5)</f>
        <v>29746.319999999996</v>
      </c>
      <c r="BN6" s="231">
        <f>SUMIF('125-599'!$1:$1,BN$3,'125-599'!5:5)</f>
        <v>62721.290000000015</v>
      </c>
      <c r="BO6" s="231">
        <f>SUMIF('125-599'!$1:$1,BO$3,'125-599'!5:5)</f>
        <v>30319.449999999997</v>
      </c>
      <c r="BP6" s="231">
        <f>SUMIF('125-599'!$1:$1,BP$3,'125-599'!5:5)</f>
        <v>0</v>
      </c>
      <c r="BQ6" s="231">
        <f>SUMIF('125-599'!$1:$1,BQ$3,'125-599'!5:5)</f>
        <v>0</v>
      </c>
      <c r="BR6" s="231">
        <f>SUMIF('125-599'!$1:$1,BR$3,'125-599'!5:5)</f>
        <v>0</v>
      </c>
      <c r="BS6" s="231">
        <f>SUMIF('125-599'!$1:$1,BS$3,'125-599'!5:5)</f>
        <v>0</v>
      </c>
      <c r="BT6" s="231">
        <f>SUMIF('125-599'!$1:$1,BT$3,'125-599'!5:5)</f>
        <v>0</v>
      </c>
      <c r="BU6" s="231">
        <f>SUMIF('125-599'!$1:$1,BU$3,'125-599'!5:5)</f>
        <v>-11290</v>
      </c>
      <c r="BV6" s="231">
        <f>SUMIF('125-599'!$1:$1,BV$3,'125-599'!5:5)</f>
        <v>0</v>
      </c>
      <c r="BW6" s="231">
        <f>SUMIF('125-599'!$1:$1,BW$3,'125-599'!5:5)</f>
        <v>0</v>
      </c>
      <c r="BX6" s="231">
        <f>SUMIF('125-599'!$1:$1,BX$3,'125-599'!5:5)</f>
        <v>0</v>
      </c>
      <c r="BY6" s="231">
        <f>SUMIF('125-599'!$1:$1,BY$3,'125-599'!5:5)</f>
        <v>0</v>
      </c>
      <c r="BZ6" s="231">
        <f>SUMIF('125-599'!$1:$1,BZ$3,'125-599'!5:5)</f>
        <v>0</v>
      </c>
      <c r="CA6" s="312">
        <f>SUMIF('125-599'!$1:$1,CA$3,'125-599'!5:5)</f>
        <v>0</v>
      </c>
      <c r="CB6" s="248">
        <f>SUMIF('125-599'!$1:$1,CB$3,'125-599'!5:5)</f>
        <v>0</v>
      </c>
      <c r="CC6" s="248">
        <f>SUMIF('125-599'!$1:$1,CC$3,'125-599'!5:5)</f>
        <v>0</v>
      </c>
      <c r="CD6" s="248">
        <f>SUMIF('125-599'!$1:$1,CD$3,'125-599'!5:5)</f>
        <v>0</v>
      </c>
      <c r="CE6" s="248">
        <f>SUMIF('125-599'!$1:$1,CE$3,'125-599'!5:5)</f>
        <v>0</v>
      </c>
      <c r="CF6" s="248">
        <f>SUMIF('125-599'!$1:$1,CF$3,'125-599'!5:5)</f>
        <v>0</v>
      </c>
      <c r="CG6" s="261">
        <f t="shared" si="1"/>
        <v>-791161.30999999982</v>
      </c>
      <c r="CJ6" s="122"/>
      <c r="CK6" s="169">
        <f>INDEX(SAP!C:C,MATCH('Actuals mapped to CFR'!A6,SAP!H:H,FALSE),1)</f>
        <v>-791161.31</v>
      </c>
      <c r="CL6" s="59">
        <f t="shared" si="7"/>
        <v>0</v>
      </c>
      <c r="CN6" s="81">
        <f t="shared" si="2"/>
        <v>2830441.96</v>
      </c>
      <c r="CO6" s="81">
        <f t="shared" si="3"/>
        <v>2050570.6500000001</v>
      </c>
      <c r="CP6" s="166">
        <f>VLOOKUP(B6,'2526 GBP Data input'!$A$4:$CA$229,38,FALSE)</f>
        <v>5431429</v>
      </c>
      <c r="CQ6" s="166">
        <f>VLOOKUP(B6,'2526 GBP Data input'!$A$4:$CA$229,73,FALSE)</f>
        <v>34233</v>
      </c>
      <c r="CR6" s="89">
        <f t="shared" si="8"/>
        <v>-2600987.04</v>
      </c>
      <c r="CS6" s="83">
        <f>CO6/CQ6</f>
        <v>59.900407501533614</v>
      </c>
      <c r="CT6" s="82">
        <f t="shared" si="5"/>
        <v>779871.30999999982</v>
      </c>
      <c r="CU6" s="82">
        <f t="shared" si="6"/>
        <v>11290</v>
      </c>
      <c r="CV6" s="86">
        <f t="shared" si="10"/>
        <v>791161.30999999982</v>
      </c>
    </row>
    <row r="7" spans="1:100">
      <c r="A7" s="237">
        <v>107139</v>
      </c>
      <c r="B7" s="60">
        <v>139</v>
      </c>
      <c r="C7" s="60" t="s">
        <v>380</v>
      </c>
      <c r="D7" s="231">
        <f>SUMIF('125-599'!$1:$1,D$3,'125-599'!6:6)</f>
        <v>0</v>
      </c>
      <c r="E7" s="231">
        <f>SUMIF('125-599'!$1:$1,E$3,'125-599'!6:6)</f>
        <v>0</v>
      </c>
      <c r="F7" s="231">
        <f>SUMIF('125-599'!$1:$1,F$3,'125-599'!6:6)</f>
        <v>0</v>
      </c>
      <c r="G7" s="231">
        <f>SUMIF('125-599'!$1:$1,G$3,'125-599'!6:6)</f>
        <v>0</v>
      </c>
      <c r="H7" s="231">
        <f>SUMIF('125-599'!$1:$1,H$3,'125-599'!6:6)</f>
        <v>0</v>
      </c>
      <c r="I7" s="231">
        <f>SUMIF('125-599'!$1:$1,I$3,'125-599'!6:6)</f>
        <v>0</v>
      </c>
      <c r="J7" s="231">
        <f>SUMIF('125-599'!$1:$1,J$3,'125-599'!6:6)</f>
        <v>0</v>
      </c>
      <c r="K7" s="231">
        <f>SUMIF('125-599'!$1:$1,K$3,'125-599'!6:6)</f>
        <v>-1591538.7999999998</v>
      </c>
      <c r="L7" s="231">
        <f>SUMIF('125-599'!$1:$1,L$3,'125-599'!6:6)</f>
        <v>0</v>
      </c>
      <c r="M7" s="231">
        <f>SUMIF('125-599'!$1:$1,M$3,'125-599'!6:6)</f>
        <v>-714402.4800000001</v>
      </c>
      <c r="N7" s="231">
        <f>SUMIF('125-599'!$1:$1,N$3,'125-599'!6:6)</f>
        <v>0</v>
      </c>
      <c r="O7" s="231">
        <f>SUMIF('125-599'!$1:$1,O$3,'125-599'!6:6)</f>
        <v>-19883</v>
      </c>
      <c r="P7" s="231">
        <f>SUMIF('125-599'!$1:$1,P$3,'125-599'!6:6)</f>
        <v>-15457.26</v>
      </c>
      <c r="Q7" s="231">
        <f>SUMIF('125-599'!$1:$1,Q$3,'125-599'!6:6)</f>
        <v>0</v>
      </c>
      <c r="R7" s="231">
        <f>SUMIF('125-599'!$1:$1,R$3,'125-599'!6:6)</f>
        <v>-4250</v>
      </c>
      <c r="S7" s="231">
        <f>SUMIF('125-599'!$1:$1,S$3,'125-599'!6:6)</f>
        <v>-10450</v>
      </c>
      <c r="T7" s="231">
        <f>SUMIF('125-599'!$1:$1,T$3,'125-599'!6:6)</f>
        <v>0</v>
      </c>
      <c r="U7" s="231">
        <f>SUMIF('125-599'!$1:$1,U$3,'125-599'!6:6)</f>
        <v>0</v>
      </c>
      <c r="V7" s="231">
        <f>SUMIF('125-599'!$1:$1,V$3,'125-599'!6:6)</f>
        <v>-2950.81</v>
      </c>
      <c r="W7" s="231">
        <f>SUMIF('125-599'!$1:$1,W$3,'125-599'!6:6)</f>
        <v>0</v>
      </c>
      <c r="X7" s="231">
        <f>SUMIF('125-599'!$1:$1,X$3,'125-599'!6:6)</f>
        <v>0</v>
      </c>
      <c r="Y7" s="276">
        <f>SUMIF('125-599'!$1:$1,Y$3,'125-599'!6:6)</f>
        <v>0</v>
      </c>
      <c r="Z7" s="231">
        <f>SUMIF('125-599'!$1:$1,Z$3,'125-599'!6:6)</f>
        <v>0</v>
      </c>
      <c r="AA7" s="231">
        <f>SUMIF('125-599'!$1:$1,AA$3,'125-599'!6:6)</f>
        <v>0</v>
      </c>
      <c r="AB7" s="231">
        <f>SUMIF('125-599'!$1:$1,AB$3,'125-599'!6:6)</f>
        <v>0</v>
      </c>
      <c r="AC7" s="308">
        <f>SUMIF('125-599'!$1:$1,AC$3,'125-599'!6:6)</f>
        <v>0</v>
      </c>
      <c r="AD7" s="308">
        <f>SUMIF('125-599'!$1:$1,AD$3,'125-599'!6:6)</f>
        <v>0</v>
      </c>
      <c r="AE7" s="308">
        <f>SUMIF('125-599'!$1:$1,AE$3,'125-599'!6:6)</f>
        <v>0</v>
      </c>
      <c r="AF7" s="308">
        <f>SUMIF('125-599'!$1:$1,AF$3,'125-599'!6:6)</f>
        <v>0</v>
      </c>
      <c r="AG7" s="231">
        <f>SUMIF('125-599'!$1:$1,AG$3,'125-599'!6:6)</f>
        <v>446291.58</v>
      </c>
      <c r="AH7" s="231">
        <f>SUMIF('125-599'!$1:$1,AH$3,'125-599'!6:6)</f>
        <v>0</v>
      </c>
      <c r="AI7" s="231">
        <f>SUMIF('125-599'!$1:$1,AI$3,'125-599'!6:6)</f>
        <v>506362.77</v>
      </c>
      <c r="AJ7" s="231">
        <f>SUMIF('125-599'!$1:$1,AJ$3,'125-599'!6:6)</f>
        <v>12508.19</v>
      </c>
      <c r="AK7" s="231">
        <f>SUMIF('125-599'!$1:$1,AK$3,'125-599'!6:6)</f>
        <v>48958.63</v>
      </c>
      <c r="AL7" s="231">
        <f>SUMIF('125-599'!$1:$1,AL$3,'125-599'!6:6)</f>
        <v>0</v>
      </c>
      <c r="AM7" s="231">
        <f>SUMIF('125-599'!$1:$1,AM$3,'125-599'!6:6)</f>
        <v>13643.150000000001</v>
      </c>
      <c r="AN7" s="231">
        <f>SUMIF('125-599'!$1:$1,AN$3,'125-599'!6:6)</f>
        <v>3974.49</v>
      </c>
      <c r="AO7" s="231">
        <f>SUMIF('125-599'!$1:$1,AO$3,'125-599'!6:6)</f>
        <v>3312.57</v>
      </c>
      <c r="AP7" s="231">
        <f>SUMIF('125-599'!$1:$1,AP$3,'125-599'!6:6)</f>
        <v>10000</v>
      </c>
      <c r="AQ7" s="231">
        <f>SUMIF('125-599'!$1:$1,AQ$3,'125-599'!6:6)</f>
        <v>25637.7</v>
      </c>
      <c r="AR7" s="231">
        <f>SUMIF('125-599'!$1:$1,AR$3,'125-599'!6:6)</f>
        <v>12163.750000000002</v>
      </c>
      <c r="AS7" s="231">
        <f>SUMIF('125-599'!$1:$1,AS$3,'125-599'!6:6)</f>
        <v>2833.44</v>
      </c>
      <c r="AT7" s="231">
        <f>SUMIF('125-599'!$1:$1,AT$3,'125-599'!6:6)</f>
        <v>23717.809999999998</v>
      </c>
      <c r="AU7" s="231">
        <f>SUMIF('125-599'!$1:$1,AU$3,'125-599'!6:6)</f>
        <v>4485.17</v>
      </c>
      <c r="AV7" s="231">
        <f>SUMIF('125-599'!$1:$1,AV$3,'125-599'!6:6)</f>
        <v>21332.9</v>
      </c>
      <c r="AW7" s="231">
        <f>SUMIF('125-599'!$1:$1,AW$3,'125-599'!6:6)</f>
        <v>0</v>
      </c>
      <c r="AX7" s="231">
        <f>SUMIF('125-599'!$1:$1,AX$3,'125-599'!6:6)</f>
        <v>4986.49</v>
      </c>
      <c r="AY7" s="231">
        <f>SUMIF('125-599'!$1:$1,AY$3,'125-599'!6:6)</f>
        <v>11667.78</v>
      </c>
      <c r="AZ7" s="308">
        <f>SUMIF('125-599'!$1:$1,AZ$3,'125-599'!6:6)</f>
        <v>0</v>
      </c>
      <c r="BA7" s="231">
        <f>SUMIF('125-599'!$1:$1,BA$3,'125-599'!6:6)</f>
        <v>-450.72000000000025</v>
      </c>
      <c r="BB7" s="231">
        <f>SUMIF('125-599'!$1:$1,BB$3,'125-599'!6:6)</f>
        <v>0</v>
      </c>
      <c r="BC7" s="231">
        <f>SUMIF('125-599'!$1:$1,BC$3,'125-599'!6:6)</f>
        <v>4900.91</v>
      </c>
      <c r="BD7" s="231">
        <f>SUMIF('125-599'!$1:$1,BD$3,'125-599'!6:6)</f>
        <v>3050.2200000000003</v>
      </c>
      <c r="BE7" s="231">
        <f>SUMIF('125-599'!$1:$1,BE$3,'125-599'!6:6)</f>
        <v>0</v>
      </c>
      <c r="BF7" s="231">
        <f>SUMIF('125-599'!$1:$1,BF$3,'125-599'!6:6)</f>
        <v>6562.5300000000007</v>
      </c>
      <c r="BG7" s="231">
        <f>SUMIF('125-599'!$1:$1,BG$3,'125-599'!6:6)</f>
        <v>8762.68</v>
      </c>
      <c r="BH7" s="231">
        <f>SUMIF('125-599'!$1:$1,BH$3,'125-599'!6:6)</f>
        <v>481</v>
      </c>
      <c r="BI7" s="231">
        <f>SUMIF('125-599'!$1:$1,BI$3,'125-599'!6:6)</f>
        <v>1292.48</v>
      </c>
      <c r="BJ7" s="231">
        <f>SUMIF('125-599'!$1:$1,BJ$3,'125-599'!6:6)</f>
        <v>22719.200000000001</v>
      </c>
      <c r="BK7" s="231">
        <f>SUMIF('125-599'!$1:$1,BK$3,'125-599'!6:6)</f>
        <v>4705.0600000000004</v>
      </c>
      <c r="BL7" s="231">
        <f>SUMIF('125-599'!$1:$1,BL$3,'125-599'!6:6)</f>
        <v>42947.5</v>
      </c>
      <c r="BM7" s="231">
        <f>SUMIF('125-599'!$1:$1,BM$3,'125-599'!6:6)</f>
        <v>0</v>
      </c>
      <c r="BN7" s="231">
        <f>SUMIF('125-599'!$1:$1,BN$3,'125-599'!6:6)</f>
        <v>69633.910000000018</v>
      </c>
      <c r="BO7" s="231">
        <f>SUMIF('125-599'!$1:$1,BO$3,'125-599'!6:6)</f>
        <v>27650.73</v>
      </c>
      <c r="BP7" s="231">
        <f>SUMIF('125-599'!$1:$1,BP$3,'125-599'!6:6)</f>
        <v>0</v>
      </c>
      <c r="BQ7" s="231">
        <f>SUMIF('125-599'!$1:$1,BQ$3,'125-599'!6:6)</f>
        <v>0</v>
      </c>
      <c r="BR7" s="231">
        <f>SUMIF('125-599'!$1:$1,BR$3,'125-599'!6:6)</f>
        <v>0</v>
      </c>
      <c r="BS7" s="231">
        <f>SUMIF('125-599'!$1:$1,BS$3,'125-599'!6:6)</f>
        <v>0</v>
      </c>
      <c r="BT7" s="231">
        <f>SUMIF('125-599'!$1:$1,BT$3,'125-599'!6:6)</f>
        <v>0</v>
      </c>
      <c r="BU7" s="231">
        <f>SUMIF('125-599'!$1:$1,BU$3,'125-599'!6:6)</f>
        <v>-10885</v>
      </c>
      <c r="BV7" s="231">
        <f>SUMIF('125-599'!$1:$1,BV$3,'125-599'!6:6)</f>
        <v>0</v>
      </c>
      <c r="BW7" s="231">
        <f>SUMIF('125-599'!$1:$1,BW$3,'125-599'!6:6)</f>
        <v>0</v>
      </c>
      <c r="BX7" s="231">
        <f>SUMIF('125-599'!$1:$1,BX$3,'125-599'!6:6)</f>
        <v>0</v>
      </c>
      <c r="BY7" s="231">
        <f>SUMIF('125-599'!$1:$1,BY$3,'125-599'!6:6)</f>
        <v>4446.32</v>
      </c>
      <c r="BZ7" s="231">
        <f>SUMIF('125-599'!$1:$1,BZ$3,'125-599'!6:6)</f>
        <v>0</v>
      </c>
      <c r="CA7" s="312">
        <f>SUMIF('125-599'!$1:$1,CA$3,'125-599'!6:6)</f>
        <v>0</v>
      </c>
      <c r="CB7" s="248">
        <f>SUMIF('125-599'!$1:$1,CB$3,'125-599'!6:6)</f>
        <v>0</v>
      </c>
      <c r="CC7" s="248">
        <f>SUMIF('125-599'!$1:$1,CC$3,'125-599'!6:6)</f>
        <v>0</v>
      </c>
      <c r="CD7" s="248">
        <f>SUMIF('125-599'!$1:$1,CD$3,'125-599'!6:6)</f>
        <v>0</v>
      </c>
      <c r="CE7" s="248">
        <f>SUMIF('125-599'!$1:$1,CE$3,'125-599'!6:6)</f>
        <v>0</v>
      </c>
      <c r="CF7" s="248">
        <f>SUMIF('125-599'!$1:$1,CF$3,'125-599'!6:6)</f>
        <v>0</v>
      </c>
      <c r="CG7" s="261">
        <f t="shared" si="1"/>
        <v>-1021239.1100000001</v>
      </c>
      <c r="CJ7" s="122"/>
      <c r="CK7" s="169">
        <f>INDEX(SAP!C:C,MATCH('Actuals mapped to CFR'!A7,SAP!H:H,FALSE),1)</f>
        <v>-1021239.11</v>
      </c>
      <c r="CL7" s="59">
        <f t="shared" si="7"/>
        <v>0</v>
      </c>
      <c r="CN7" s="81">
        <f t="shared" si="2"/>
        <v>2358932.3499999996</v>
      </c>
      <c r="CO7" s="81">
        <f t="shared" si="3"/>
        <v>1344131.9199999997</v>
      </c>
      <c r="CP7" s="166">
        <f>VLOOKUP(B7,'2526 GBP Data input'!$A$4:$CA$229,38,FALSE)</f>
        <v>3992790</v>
      </c>
      <c r="CQ7" s="166">
        <f>VLOOKUP(B7,'2526 GBP Data input'!$A$4:$CA$229,73,FALSE)</f>
        <v>30711</v>
      </c>
      <c r="CR7" s="89">
        <f t="shared" si="8"/>
        <v>-1633857.6500000004</v>
      </c>
      <c r="CS7" s="83">
        <f t="shared" si="9"/>
        <v>43.76711666829474</v>
      </c>
      <c r="CT7" s="82">
        <f t="shared" si="5"/>
        <v>1014800.4299999999</v>
      </c>
      <c r="CU7" s="82">
        <f t="shared" si="6"/>
        <v>6438.68</v>
      </c>
      <c r="CV7" s="86">
        <f t="shared" si="10"/>
        <v>1021239.11</v>
      </c>
    </row>
    <row r="8" spans="1:100">
      <c r="A8" s="237">
        <v>107145</v>
      </c>
      <c r="B8" s="60">
        <v>145</v>
      </c>
      <c r="C8" s="60" t="s">
        <v>381</v>
      </c>
      <c r="D8" s="231">
        <f>SUMIF('125-599'!$1:$1,D$3,'125-599'!7:7)</f>
        <v>0</v>
      </c>
      <c r="E8" s="231">
        <f>SUMIF('125-599'!$1:$1,E$3,'125-599'!7:7)</f>
        <v>0</v>
      </c>
      <c r="F8" s="231">
        <f>SUMIF('125-599'!$1:$1,F$3,'125-599'!7:7)</f>
        <v>0</v>
      </c>
      <c r="G8" s="231">
        <f>SUMIF('125-599'!$1:$1,G$3,'125-599'!7:7)</f>
        <v>0</v>
      </c>
      <c r="H8" s="231">
        <f>SUMIF('125-599'!$1:$1,H$3,'125-599'!7:7)</f>
        <v>0</v>
      </c>
      <c r="I8" s="231">
        <f>SUMIF('125-599'!$1:$1,I$3,'125-599'!7:7)</f>
        <v>0</v>
      </c>
      <c r="J8" s="231">
        <f>SUMIF('125-599'!$1:$1,J$3,'125-599'!7:7)</f>
        <v>0</v>
      </c>
      <c r="K8" s="231">
        <f>SUMIF('125-599'!$1:$1,K$3,'125-599'!7:7)</f>
        <v>-1833519.56</v>
      </c>
      <c r="L8" s="231">
        <f>SUMIF('125-599'!$1:$1,L$3,'125-599'!7:7)</f>
        <v>0</v>
      </c>
      <c r="M8" s="231">
        <f>SUMIF('125-599'!$1:$1,M$3,'125-599'!7:7)</f>
        <v>-725549.7699999999</v>
      </c>
      <c r="N8" s="231">
        <f>SUMIF('125-599'!$1:$1,N$3,'125-599'!7:7)</f>
        <v>0</v>
      </c>
      <c r="O8" s="231">
        <f>SUMIF('125-599'!$1:$1,O$3,'125-599'!7:7)</f>
        <v>-36925</v>
      </c>
      <c r="P8" s="231">
        <f>SUMIF('125-599'!$1:$1,P$3,'125-599'!7:7)</f>
        <v>-11646</v>
      </c>
      <c r="Q8" s="231">
        <f>SUMIF('125-599'!$1:$1,Q$3,'125-599'!7:7)</f>
        <v>0</v>
      </c>
      <c r="R8" s="231">
        <f>SUMIF('125-599'!$1:$1,R$3,'125-599'!7:7)</f>
        <v>0</v>
      </c>
      <c r="S8" s="231">
        <f>SUMIF('125-599'!$1:$1,S$3,'125-599'!7:7)</f>
        <v>-678.41000000000008</v>
      </c>
      <c r="T8" s="231">
        <f>SUMIF('125-599'!$1:$1,T$3,'125-599'!7:7)</f>
        <v>0</v>
      </c>
      <c r="U8" s="231">
        <f>SUMIF('125-599'!$1:$1,U$3,'125-599'!7:7)</f>
        <v>0</v>
      </c>
      <c r="V8" s="231">
        <f>SUMIF('125-599'!$1:$1,V$3,'125-599'!7:7)</f>
        <v>0</v>
      </c>
      <c r="W8" s="231">
        <f>SUMIF('125-599'!$1:$1,W$3,'125-599'!7:7)</f>
        <v>-460.21</v>
      </c>
      <c r="X8" s="231">
        <f>SUMIF('125-599'!$1:$1,X$3,'125-599'!7:7)</f>
        <v>-1385.2399999999998</v>
      </c>
      <c r="Y8" s="276">
        <f>SUMIF('125-599'!$1:$1,Y$3,'125-599'!7:7)</f>
        <v>0</v>
      </c>
      <c r="Z8" s="231">
        <f>SUMIF('125-599'!$1:$1,Z$3,'125-599'!7:7)</f>
        <v>0</v>
      </c>
      <c r="AA8" s="231">
        <f>SUMIF('125-599'!$1:$1,AA$3,'125-599'!7:7)</f>
        <v>0</v>
      </c>
      <c r="AB8" s="231">
        <f>SUMIF('125-599'!$1:$1,AB$3,'125-599'!7:7)</f>
        <v>0</v>
      </c>
      <c r="AC8" s="308">
        <f>SUMIF('125-599'!$1:$1,AC$3,'125-599'!7:7)</f>
        <v>0</v>
      </c>
      <c r="AD8" s="308">
        <f>SUMIF('125-599'!$1:$1,AD$3,'125-599'!7:7)</f>
        <v>0</v>
      </c>
      <c r="AE8" s="308">
        <f>SUMIF('125-599'!$1:$1,AE$3,'125-599'!7:7)</f>
        <v>0</v>
      </c>
      <c r="AF8" s="308">
        <f>SUMIF('125-599'!$1:$1,AF$3,'125-599'!7:7)</f>
        <v>0</v>
      </c>
      <c r="AG8" s="231">
        <f>SUMIF('125-599'!$1:$1,AG$3,'125-599'!7:7)</f>
        <v>433875.06999999995</v>
      </c>
      <c r="AH8" s="231">
        <f>SUMIF('125-599'!$1:$1,AH$3,'125-599'!7:7)</f>
        <v>355.24</v>
      </c>
      <c r="AI8" s="231">
        <f>SUMIF('125-599'!$1:$1,AI$3,'125-599'!7:7)</f>
        <v>627728.27</v>
      </c>
      <c r="AJ8" s="231">
        <f>SUMIF('125-599'!$1:$1,AJ$3,'125-599'!7:7)</f>
        <v>35622.410000000003</v>
      </c>
      <c r="AK8" s="231">
        <f>SUMIF('125-599'!$1:$1,AK$3,'125-599'!7:7)</f>
        <v>61297.85</v>
      </c>
      <c r="AL8" s="231">
        <f>SUMIF('125-599'!$1:$1,AL$3,'125-599'!7:7)</f>
        <v>0</v>
      </c>
      <c r="AM8" s="231">
        <f>SUMIF('125-599'!$1:$1,AM$3,'125-599'!7:7)</f>
        <v>14640.619999999999</v>
      </c>
      <c r="AN8" s="231">
        <f>SUMIF('125-599'!$1:$1,AN$3,'125-599'!7:7)</f>
        <v>4926.03</v>
      </c>
      <c r="AO8" s="231">
        <f>SUMIF('125-599'!$1:$1,AO$3,'125-599'!7:7)</f>
        <v>5717.8</v>
      </c>
      <c r="AP8" s="231">
        <f>SUMIF('125-599'!$1:$1,AP$3,'125-599'!7:7)</f>
        <v>0</v>
      </c>
      <c r="AQ8" s="231">
        <f>SUMIF('125-599'!$1:$1,AQ$3,'125-599'!7:7)</f>
        <v>-160</v>
      </c>
      <c r="AR8" s="231">
        <f>SUMIF('125-599'!$1:$1,AR$3,'125-599'!7:7)</f>
        <v>15260.990000000002</v>
      </c>
      <c r="AS8" s="231">
        <f>SUMIF('125-599'!$1:$1,AS$3,'125-599'!7:7)</f>
        <v>0</v>
      </c>
      <c r="AT8" s="231">
        <f>SUMIF('125-599'!$1:$1,AT$3,'125-599'!7:7)</f>
        <v>16475.350000000002</v>
      </c>
      <c r="AU8" s="231">
        <f>SUMIF('125-599'!$1:$1,AU$3,'125-599'!7:7)</f>
        <v>3052.6999999999994</v>
      </c>
      <c r="AV8" s="231">
        <f>SUMIF('125-599'!$1:$1,AV$3,'125-599'!7:7)</f>
        <v>24768.230000000003</v>
      </c>
      <c r="AW8" s="231">
        <f>SUMIF('125-599'!$1:$1,AW$3,'125-599'!7:7)</f>
        <v>0</v>
      </c>
      <c r="AX8" s="231">
        <f>SUMIF('125-599'!$1:$1,AX$3,'125-599'!7:7)</f>
        <v>6162.59</v>
      </c>
      <c r="AY8" s="231">
        <f>SUMIF('125-599'!$1:$1,AY$3,'125-599'!7:7)</f>
        <v>28993.07</v>
      </c>
      <c r="AZ8" s="308">
        <f>SUMIF('125-599'!$1:$1,AZ$3,'125-599'!7:7)</f>
        <v>0</v>
      </c>
      <c r="BA8" s="231">
        <f>SUMIF('125-599'!$1:$1,BA$3,'125-599'!7:7)</f>
        <v>0</v>
      </c>
      <c r="BB8" s="231">
        <f>SUMIF('125-599'!$1:$1,BB$3,'125-599'!7:7)</f>
        <v>0</v>
      </c>
      <c r="BC8" s="231">
        <f>SUMIF('125-599'!$1:$1,BC$3,'125-599'!7:7)</f>
        <v>0</v>
      </c>
      <c r="BD8" s="231">
        <f>SUMIF('125-599'!$1:$1,BD$3,'125-599'!7:7)</f>
        <v>1517.8</v>
      </c>
      <c r="BE8" s="231">
        <f>SUMIF('125-599'!$1:$1,BE$3,'125-599'!7:7)</f>
        <v>1254.7400000000002</v>
      </c>
      <c r="BF8" s="231">
        <f>SUMIF('125-599'!$1:$1,BF$3,'125-599'!7:7)</f>
        <v>0</v>
      </c>
      <c r="BG8" s="231">
        <f>SUMIF('125-599'!$1:$1,BG$3,'125-599'!7:7)</f>
        <v>4444.5</v>
      </c>
      <c r="BH8" s="231">
        <f>SUMIF('125-599'!$1:$1,BH$3,'125-599'!7:7)</f>
        <v>989</v>
      </c>
      <c r="BI8" s="231">
        <f>SUMIF('125-599'!$1:$1,BI$3,'125-599'!7:7)</f>
        <v>8185.3599999999988</v>
      </c>
      <c r="BJ8" s="231">
        <f>SUMIF('125-599'!$1:$1,BJ$3,'125-599'!7:7)</f>
        <v>25964.799999999999</v>
      </c>
      <c r="BK8" s="231">
        <f>SUMIF('125-599'!$1:$1,BK$3,'125-599'!7:7)</f>
        <v>0</v>
      </c>
      <c r="BL8" s="231">
        <f>SUMIF('125-599'!$1:$1,BL$3,'125-599'!7:7)</f>
        <v>50240.05</v>
      </c>
      <c r="BM8" s="231">
        <f>SUMIF('125-599'!$1:$1,BM$3,'125-599'!7:7)</f>
        <v>0</v>
      </c>
      <c r="BN8" s="231">
        <f>SUMIF('125-599'!$1:$1,BN$3,'125-599'!7:7)</f>
        <v>88399.51999999999</v>
      </c>
      <c r="BO8" s="231">
        <f>SUMIF('125-599'!$1:$1,BO$3,'125-599'!7:7)</f>
        <v>36174.149999999994</v>
      </c>
      <c r="BP8" s="231">
        <f>SUMIF('125-599'!$1:$1,BP$3,'125-599'!7:7)</f>
        <v>0</v>
      </c>
      <c r="BQ8" s="231">
        <f>SUMIF('125-599'!$1:$1,BQ$3,'125-599'!7:7)</f>
        <v>0</v>
      </c>
      <c r="BR8" s="231">
        <f>SUMIF('125-599'!$1:$1,BR$3,'125-599'!7:7)</f>
        <v>0</v>
      </c>
      <c r="BS8" s="231">
        <f>SUMIF('125-599'!$1:$1,BS$3,'125-599'!7:7)</f>
        <v>0</v>
      </c>
      <c r="BT8" s="231">
        <f>SUMIF('125-599'!$1:$1,BT$3,'125-599'!7:7)</f>
        <v>217.87</v>
      </c>
      <c r="BU8" s="231">
        <f>SUMIF('125-599'!$1:$1,BU$3,'125-599'!7:7)</f>
        <v>-11239.38</v>
      </c>
      <c r="BV8" s="231">
        <f>SUMIF('125-599'!$1:$1,BV$3,'125-599'!7:7)</f>
        <v>0</v>
      </c>
      <c r="BW8" s="231">
        <f>SUMIF('125-599'!$1:$1,BW$3,'125-599'!7:7)</f>
        <v>0</v>
      </c>
      <c r="BX8" s="231">
        <f>SUMIF('125-599'!$1:$1,BX$3,'125-599'!7:7)</f>
        <v>0</v>
      </c>
      <c r="BY8" s="231">
        <f>SUMIF('125-599'!$1:$1,BY$3,'125-599'!7:7)</f>
        <v>0</v>
      </c>
      <c r="BZ8" s="231">
        <f>SUMIF('125-599'!$1:$1,BZ$3,'125-599'!7:7)</f>
        <v>0</v>
      </c>
      <c r="CA8" s="312">
        <f>SUMIF('125-599'!$1:$1,CA$3,'125-599'!7:7)</f>
        <v>0</v>
      </c>
      <c r="CB8" s="248">
        <f>SUMIF('125-599'!$1:$1,CB$3,'125-599'!7:7)</f>
        <v>0</v>
      </c>
      <c r="CC8" s="248">
        <f>SUMIF('125-599'!$1:$1,CC$3,'125-599'!7:7)</f>
        <v>0</v>
      </c>
      <c r="CD8" s="248">
        <f>SUMIF('125-599'!$1:$1,CD$3,'125-599'!7:7)</f>
        <v>0</v>
      </c>
      <c r="CE8" s="248">
        <f>SUMIF('125-599'!$1:$1,CE$3,'125-599'!7:7)</f>
        <v>0</v>
      </c>
      <c r="CF8" s="248">
        <f>SUMIF('125-599'!$1:$1,CF$3,'125-599'!7:7)</f>
        <v>0</v>
      </c>
      <c r="CG8" s="261">
        <f t="shared" si="1"/>
        <v>-1125299.5599999996</v>
      </c>
      <c r="CJ8" s="122"/>
      <c r="CK8" s="169">
        <f>INDEX(SAP!C:C,MATCH('Actuals mapped to CFR'!A8,SAP!H:H,FALSE),1)</f>
        <v>-1125299.56</v>
      </c>
      <c r="CL8" s="59">
        <f t="shared" si="7"/>
        <v>0</v>
      </c>
      <c r="CN8" s="81">
        <f t="shared" si="2"/>
        <v>2610164.1900000004</v>
      </c>
      <c r="CO8" s="81">
        <f t="shared" si="3"/>
        <v>1496104.0100000007</v>
      </c>
      <c r="CP8" s="166">
        <f>VLOOKUP(B8,'2526 GBP Data input'!$A$4:$CA$229,38,FALSE)</f>
        <v>4580127</v>
      </c>
      <c r="CQ8" s="166">
        <f>VLOOKUP(B8,'2526 GBP Data input'!$A$4:$CA$229,73,FALSE)</f>
        <v>38171</v>
      </c>
      <c r="CR8" s="89">
        <f t="shared" si="8"/>
        <v>-1969962.8099999996</v>
      </c>
      <c r="CS8" s="83">
        <f t="shared" si="9"/>
        <v>39.194781640512453</v>
      </c>
      <c r="CT8" s="82">
        <f t="shared" si="5"/>
        <v>1114060.1799999997</v>
      </c>
      <c r="CU8" s="82">
        <f t="shared" si="6"/>
        <v>11239.38</v>
      </c>
      <c r="CV8" s="86">
        <f t="shared" si="10"/>
        <v>1125299.5599999996</v>
      </c>
    </row>
    <row r="9" spans="1:100">
      <c r="A9" s="237">
        <v>107529</v>
      </c>
      <c r="B9" s="60">
        <v>529</v>
      </c>
      <c r="C9" s="60" t="s">
        <v>210</v>
      </c>
      <c r="D9" s="231">
        <f>SUMIF('125-599'!$1:$1,D$3,'125-599'!8:8)</f>
        <v>0</v>
      </c>
      <c r="E9" s="231">
        <f>SUMIF('125-599'!$1:$1,E$3,'125-599'!8:8)</f>
        <v>0</v>
      </c>
      <c r="F9" s="231">
        <f>SUMIF('125-599'!$1:$1,F$3,'125-599'!8:8)</f>
        <v>0</v>
      </c>
      <c r="G9" s="231">
        <f>SUMIF('125-599'!$1:$1,G$3,'125-599'!8:8)</f>
        <v>0</v>
      </c>
      <c r="H9" s="231">
        <f>SUMIF('125-599'!$1:$1,H$3,'125-599'!8:8)</f>
        <v>0</v>
      </c>
      <c r="I9" s="231">
        <f>SUMIF('125-599'!$1:$1,I$3,'125-599'!8:8)</f>
        <v>0</v>
      </c>
      <c r="J9" s="231">
        <f>SUMIF('125-599'!$1:$1,J$3,'125-599'!8:8)</f>
        <v>0</v>
      </c>
      <c r="K9" s="231">
        <f>SUMIF('125-599'!$1:$1,K$3,'125-599'!8:8)</f>
        <v>-2219987</v>
      </c>
      <c r="L9" s="231">
        <f>SUMIF('125-599'!$1:$1,L$3,'125-599'!8:8)</f>
        <v>0</v>
      </c>
      <c r="M9" s="231">
        <f>SUMIF('125-599'!$1:$1,M$3,'125-599'!8:8)</f>
        <v>-181060</v>
      </c>
      <c r="N9" s="231">
        <f>SUMIF('125-599'!$1:$1,N$3,'125-599'!8:8)</f>
        <v>0</v>
      </c>
      <c r="O9" s="231">
        <f>SUMIF('125-599'!$1:$1,O$3,'125-599'!8:8)</f>
        <v>-24438</v>
      </c>
      <c r="P9" s="231">
        <f>SUMIF('125-599'!$1:$1,P$3,'125-599'!8:8)</f>
        <v>-79491</v>
      </c>
      <c r="Q9" s="231">
        <f>SUMIF('125-599'!$1:$1,Q$3,'125-599'!8:8)</f>
        <v>-1200</v>
      </c>
      <c r="R9" s="231">
        <f>SUMIF('125-599'!$1:$1,R$3,'125-599'!8:8)</f>
        <v>-2702.71</v>
      </c>
      <c r="S9" s="231">
        <f>SUMIF('125-599'!$1:$1,S$3,'125-599'!8:8)</f>
        <v>-7983.0000000000018</v>
      </c>
      <c r="T9" s="231">
        <f>SUMIF('125-599'!$1:$1,T$3,'125-599'!8:8)</f>
        <v>-443.88</v>
      </c>
      <c r="U9" s="231">
        <f>SUMIF('125-599'!$1:$1,U$3,'125-599'!8:8)</f>
        <v>0</v>
      </c>
      <c r="V9" s="231">
        <f>SUMIF('125-599'!$1:$1,V$3,'125-599'!8:8)</f>
        <v>0</v>
      </c>
      <c r="W9" s="231">
        <f>SUMIF('125-599'!$1:$1,W$3,'125-599'!8:8)</f>
        <v>-18738.050000000007</v>
      </c>
      <c r="X9" s="231">
        <f>SUMIF('125-599'!$1:$1,X$3,'125-599'!8:8)</f>
        <v>-2500</v>
      </c>
      <c r="Y9" s="276">
        <f>SUMIF('125-599'!$1:$1,Y$3,'125-599'!8:8)</f>
        <v>0</v>
      </c>
      <c r="Z9" s="231">
        <f>SUMIF('125-599'!$1:$1,Z$3,'125-599'!8:8)</f>
        <v>0</v>
      </c>
      <c r="AA9" s="231">
        <f>SUMIF('125-599'!$1:$1,AA$3,'125-599'!8:8)</f>
        <v>0</v>
      </c>
      <c r="AB9" s="231">
        <f>SUMIF('125-599'!$1:$1,AB$3,'125-599'!8:8)</f>
        <v>0</v>
      </c>
      <c r="AC9" s="308">
        <f>SUMIF('125-599'!$1:$1,AC$3,'125-599'!8:8)</f>
        <v>0</v>
      </c>
      <c r="AD9" s="308">
        <f>SUMIF('125-599'!$1:$1,AD$3,'125-599'!8:8)</f>
        <v>0</v>
      </c>
      <c r="AE9" s="308">
        <f>SUMIF('125-599'!$1:$1,AE$3,'125-599'!8:8)</f>
        <v>0</v>
      </c>
      <c r="AF9" s="308">
        <f>SUMIF('125-599'!$1:$1,AF$3,'125-599'!8:8)</f>
        <v>0</v>
      </c>
      <c r="AG9" s="231">
        <f>SUMIF('125-599'!$1:$1,AG$3,'125-599'!8:8)</f>
        <v>421974.45</v>
      </c>
      <c r="AH9" s="231">
        <f>SUMIF('125-599'!$1:$1,AH$3,'125-599'!8:8)</f>
        <v>0</v>
      </c>
      <c r="AI9" s="231">
        <f>SUMIF('125-599'!$1:$1,AI$3,'125-599'!8:8)</f>
        <v>213471.59</v>
      </c>
      <c r="AJ9" s="231">
        <f>SUMIF('125-599'!$1:$1,AJ$3,'125-599'!8:8)</f>
        <v>30286.600000000002</v>
      </c>
      <c r="AK9" s="231">
        <f>SUMIF('125-599'!$1:$1,AK$3,'125-599'!8:8)</f>
        <v>49498.8</v>
      </c>
      <c r="AL9" s="231">
        <f>SUMIF('125-599'!$1:$1,AL$3,'125-599'!8:8)</f>
        <v>0</v>
      </c>
      <c r="AM9" s="231">
        <f>SUMIF('125-599'!$1:$1,AM$3,'125-599'!8:8)</f>
        <v>29643.5</v>
      </c>
      <c r="AN9" s="231">
        <f>SUMIF('125-599'!$1:$1,AN$3,'125-599'!8:8)</f>
        <v>2847.58</v>
      </c>
      <c r="AO9" s="231">
        <f>SUMIF('125-599'!$1:$1,AO$3,'125-599'!8:8)</f>
        <v>2030.5</v>
      </c>
      <c r="AP9" s="231">
        <f>SUMIF('125-599'!$1:$1,AP$3,'125-599'!8:8)</f>
        <v>1284.05</v>
      </c>
      <c r="AQ9" s="231">
        <f>SUMIF('125-599'!$1:$1,AQ$3,'125-599'!8:8)</f>
        <v>0</v>
      </c>
      <c r="AR9" s="231">
        <f>SUMIF('125-599'!$1:$1,AR$3,'125-599'!8:8)</f>
        <v>6604.119999999999</v>
      </c>
      <c r="AS9" s="231">
        <f>SUMIF('125-599'!$1:$1,AS$3,'125-599'!8:8)</f>
        <v>3147.8300000000008</v>
      </c>
      <c r="AT9" s="231">
        <f>SUMIF('125-599'!$1:$1,AT$3,'125-599'!8:8)</f>
        <v>1921.1100000000001</v>
      </c>
      <c r="AU9" s="231">
        <f>SUMIF('125-599'!$1:$1,AU$3,'125-599'!8:8)</f>
        <v>1991.22</v>
      </c>
      <c r="AV9" s="231">
        <f>SUMIF('125-599'!$1:$1,AV$3,'125-599'!8:8)</f>
        <v>11316.84</v>
      </c>
      <c r="AW9" s="231">
        <f>SUMIF('125-599'!$1:$1,AW$3,'125-599'!8:8)</f>
        <v>47775</v>
      </c>
      <c r="AX9" s="231">
        <f>SUMIF('125-599'!$1:$1,AX$3,'125-599'!8:8)</f>
        <v>2975.6099999999997</v>
      </c>
      <c r="AY9" s="231">
        <f>SUMIF('125-599'!$1:$1,AY$3,'125-599'!8:8)</f>
        <v>67180.690000000017</v>
      </c>
      <c r="AZ9" s="308">
        <f>SUMIF('125-599'!$1:$1,AZ$3,'125-599'!8:8)</f>
        <v>0</v>
      </c>
      <c r="BA9" s="231">
        <f>SUMIF('125-599'!$1:$1,BA$3,'125-599'!8:8)</f>
        <v>0</v>
      </c>
      <c r="BB9" s="231">
        <f>SUMIF('125-599'!$1:$1,BB$3,'125-599'!8:8)</f>
        <v>0</v>
      </c>
      <c r="BC9" s="231">
        <f>SUMIF('125-599'!$1:$1,BC$3,'125-599'!8:8)</f>
        <v>0</v>
      </c>
      <c r="BD9" s="231">
        <f>SUMIF('125-599'!$1:$1,BD$3,'125-599'!8:8)</f>
        <v>7250.36</v>
      </c>
      <c r="BE9" s="231">
        <f>SUMIF('125-599'!$1:$1,BE$3,'125-599'!8:8)</f>
        <v>37</v>
      </c>
      <c r="BF9" s="231">
        <f>SUMIF('125-599'!$1:$1,BF$3,'125-599'!8:8)</f>
        <v>269.95999999999998</v>
      </c>
      <c r="BG9" s="231">
        <f>SUMIF('125-599'!$1:$1,BG$3,'125-599'!8:8)</f>
        <v>9549</v>
      </c>
      <c r="BH9" s="231">
        <f>SUMIF('125-599'!$1:$1,BH$3,'125-599'!8:8)</f>
        <v>0</v>
      </c>
      <c r="BI9" s="231">
        <f>SUMIF('125-599'!$1:$1,BI$3,'125-599'!8:8)</f>
        <v>711.54</v>
      </c>
      <c r="BJ9" s="231">
        <f>SUMIF('125-599'!$1:$1,BJ$3,'125-599'!8:8)</f>
        <v>8668.39</v>
      </c>
      <c r="BK9" s="231">
        <f>SUMIF('125-599'!$1:$1,BK$3,'125-599'!8:8)</f>
        <v>0</v>
      </c>
      <c r="BL9" s="231">
        <f>SUMIF('125-599'!$1:$1,BL$3,'125-599'!8:8)</f>
        <v>28302.73</v>
      </c>
      <c r="BM9" s="231">
        <f>SUMIF('125-599'!$1:$1,BM$3,'125-599'!8:8)</f>
        <v>20565.799999999996</v>
      </c>
      <c r="BN9" s="231">
        <f>SUMIF('125-599'!$1:$1,BN$3,'125-599'!8:8)</f>
        <v>3486.83</v>
      </c>
      <c r="BO9" s="231">
        <f>SUMIF('125-599'!$1:$1,BO$3,'125-599'!8:8)</f>
        <v>17499.7</v>
      </c>
      <c r="BP9" s="231">
        <f>SUMIF('125-599'!$1:$1,BP$3,'125-599'!8:8)</f>
        <v>0</v>
      </c>
      <c r="BQ9" s="231">
        <f>SUMIF('125-599'!$1:$1,BQ$3,'125-599'!8:8)</f>
        <v>0</v>
      </c>
      <c r="BR9" s="231">
        <f>SUMIF('125-599'!$1:$1,BR$3,'125-599'!8:8)</f>
        <v>0</v>
      </c>
      <c r="BS9" s="231">
        <f>SUMIF('125-599'!$1:$1,BS$3,'125-599'!8:8)</f>
        <v>0</v>
      </c>
      <c r="BT9" s="231">
        <f>SUMIF('125-599'!$1:$1,BT$3,'125-599'!8:8)</f>
        <v>0</v>
      </c>
      <c r="BU9" s="231">
        <f>SUMIF('125-599'!$1:$1,BU$3,'125-599'!8:8)</f>
        <v>-8702.5</v>
      </c>
      <c r="BV9" s="231">
        <f>SUMIF('125-599'!$1:$1,BV$3,'125-599'!8:8)</f>
        <v>0</v>
      </c>
      <c r="BW9" s="231">
        <f>SUMIF('125-599'!$1:$1,BW$3,'125-599'!8:8)</f>
        <v>0</v>
      </c>
      <c r="BX9" s="231">
        <f>SUMIF('125-599'!$1:$1,BX$3,'125-599'!8:8)</f>
        <v>0</v>
      </c>
      <c r="BY9" s="231">
        <f>SUMIF('125-599'!$1:$1,BY$3,'125-599'!8:8)</f>
        <v>18410</v>
      </c>
      <c r="BZ9" s="231">
        <f>SUMIF('125-599'!$1:$1,BZ$3,'125-599'!8:8)</f>
        <v>0</v>
      </c>
      <c r="CA9" s="312">
        <f>SUMIF('125-599'!$1:$1,CA$3,'125-599'!8:8)</f>
        <v>0</v>
      </c>
      <c r="CB9" s="248">
        <f>SUMIF('125-599'!$1:$1,CB$3,'125-599'!8:8)</f>
        <v>0</v>
      </c>
      <c r="CC9" s="248">
        <f>SUMIF('125-599'!$1:$1,CC$3,'125-599'!8:8)</f>
        <v>0</v>
      </c>
      <c r="CD9" s="248">
        <f>SUMIF('125-599'!$1:$1,CD$3,'125-599'!8:8)</f>
        <v>0</v>
      </c>
      <c r="CE9" s="248">
        <f>SUMIF('125-599'!$1:$1,CE$3,'125-599'!8:8)</f>
        <v>6663.7</v>
      </c>
      <c r="CF9" s="248">
        <f>SUMIF('125-599'!$1:$1,CF$3,'125-599'!8:8)</f>
        <v>0</v>
      </c>
      <c r="CG9" s="261">
        <f t="shared" si="1"/>
        <v>-1531881.6399999987</v>
      </c>
      <c r="CJ9" s="122"/>
      <c r="CK9" s="169">
        <f>INDEX(SAP!C:C,MATCH('Actuals mapped to CFR'!A9,SAP!H:H,FALSE),1)</f>
        <v>-1531881.64</v>
      </c>
      <c r="CL9" s="59">
        <f t="shared" si="7"/>
        <v>0</v>
      </c>
      <c r="CN9" s="81">
        <f t="shared" si="2"/>
        <v>2538543.6399999997</v>
      </c>
      <c r="CO9" s="81">
        <f t="shared" si="3"/>
        <v>990290.79999999993</v>
      </c>
      <c r="CP9" s="166">
        <f>VLOOKUP(B9,'2526 GBP Data input'!$A$4:$CA$229,38,FALSE)</f>
        <v>2626586</v>
      </c>
      <c r="CQ9" s="166">
        <f>VLOOKUP(B9,'2526 GBP Data input'!$A$4:$CA$229,73,FALSE)</f>
        <v>19709</v>
      </c>
      <c r="CR9" s="89">
        <f t="shared" si="8"/>
        <v>-88042.360000000335</v>
      </c>
      <c r="CS9" s="83">
        <f t="shared" si="9"/>
        <v>50.24561367902988</v>
      </c>
      <c r="CT9" s="82">
        <f t="shared" si="5"/>
        <v>1548252.8399999999</v>
      </c>
      <c r="CU9" s="82">
        <f t="shared" si="6"/>
        <v>-9707.5</v>
      </c>
      <c r="CV9" s="86">
        <f t="shared" si="10"/>
        <v>1538545.3399999999</v>
      </c>
    </row>
    <row r="10" spans="1:100" ht="12.75" customHeight="1">
      <c r="A10" s="237">
        <v>107531</v>
      </c>
      <c r="B10" s="60">
        <v>531</v>
      </c>
      <c r="C10" s="60" t="s">
        <v>209</v>
      </c>
      <c r="D10" s="231">
        <f>SUMIF('125-599'!$1:$1,D$3,'125-599'!9:9)</f>
        <v>0</v>
      </c>
      <c r="E10" s="231">
        <f>SUMIF('125-599'!$1:$1,E$3,'125-599'!9:9)</f>
        <v>0</v>
      </c>
      <c r="F10" s="231">
        <f>SUMIF('125-599'!$1:$1,F$3,'125-599'!9:9)</f>
        <v>0</v>
      </c>
      <c r="G10" s="231">
        <f>SUMIF('125-599'!$1:$1,G$3,'125-599'!9:9)</f>
        <v>0</v>
      </c>
      <c r="H10" s="231">
        <f>SUMIF('125-599'!$1:$1,H$3,'125-599'!9:9)</f>
        <v>0</v>
      </c>
      <c r="I10" s="231">
        <f>SUMIF('125-599'!$1:$1,I$3,'125-599'!9:9)</f>
        <v>0</v>
      </c>
      <c r="J10" s="231">
        <f>SUMIF('125-599'!$1:$1,J$3,'125-599'!9:9)</f>
        <v>0</v>
      </c>
      <c r="K10" s="231">
        <f>SUMIF('125-599'!$1:$1,K$3,'125-599'!9:9)</f>
        <v>-616565.71</v>
      </c>
      <c r="L10" s="231">
        <f>SUMIF('125-599'!$1:$1,L$3,'125-599'!9:9)</f>
        <v>0</v>
      </c>
      <c r="M10" s="231">
        <f>SUMIF('125-599'!$1:$1,M$3,'125-599'!9:9)</f>
        <v>-30281</v>
      </c>
      <c r="N10" s="231">
        <f>SUMIF('125-599'!$1:$1,N$3,'125-599'!9:9)</f>
        <v>0</v>
      </c>
      <c r="O10" s="231">
        <f>SUMIF('125-599'!$1:$1,O$3,'125-599'!9:9)</f>
        <v>-3073</v>
      </c>
      <c r="P10" s="231">
        <f>SUMIF('125-599'!$1:$1,P$3,'125-599'!9:9)</f>
        <v>-17072</v>
      </c>
      <c r="Q10" s="231">
        <f>SUMIF('125-599'!$1:$1,Q$3,'125-599'!9:9)</f>
        <v>0</v>
      </c>
      <c r="R10" s="231">
        <f>SUMIF('125-599'!$1:$1,R$3,'125-599'!9:9)</f>
        <v>0</v>
      </c>
      <c r="S10" s="231">
        <f>SUMIF('125-599'!$1:$1,S$3,'125-599'!9:9)</f>
        <v>-10449.969999999999</v>
      </c>
      <c r="T10" s="231">
        <f>SUMIF('125-599'!$1:$1,T$3,'125-599'!9:9)</f>
        <v>0</v>
      </c>
      <c r="U10" s="231">
        <f>SUMIF('125-599'!$1:$1,U$3,'125-599'!9:9)</f>
        <v>0</v>
      </c>
      <c r="V10" s="231">
        <f>SUMIF('125-599'!$1:$1,V$3,'125-599'!9:9)</f>
        <v>0</v>
      </c>
      <c r="W10" s="231">
        <f>SUMIF('125-599'!$1:$1,W$3,'125-599'!9:9)</f>
        <v>-3050.01</v>
      </c>
      <c r="X10" s="231">
        <f>SUMIF('125-599'!$1:$1,X$3,'125-599'!9:9)</f>
        <v>0</v>
      </c>
      <c r="Y10" s="276">
        <f>SUMIF('125-599'!$1:$1,Y$3,'125-599'!9:9)</f>
        <v>0</v>
      </c>
      <c r="Z10" s="231">
        <f>SUMIF('125-599'!$1:$1,Z$3,'125-599'!9:9)</f>
        <v>0</v>
      </c>
      <c r="AA10" s="231">
        <f>SUMIF('125-599'!$1:$1,AA$3,'125-599'!9:9)</f>
        <v>0</v>
      </c>
      <c r="AB10" s="231">
        <f>SUMIF('125-599'!$1:$1,AB$3,'125-599'!9:9)</f>
        <v>0</v>
      </c>
      <c r="AC10" s="308">
        <f>SUMIF('125-599'!$1:$1,AC$3,'125-599'!9:9)</f>
        <v>0</v>
      </c>
      <c r="AD10" s="308">
        <f>SUMIF('125-599'!$1:$1,AD$3,'125-599'!9:9)</f>
        <v>0</v>
      </c>
      <c r="AE10" s="308">
        <f>SUMIF('125-599'!$1:$1,AE$3,'125-599'!9:9)</f>
        <v>0</v>
      </c>
      <c r="AF10" s="308">
        <f>SUMIF('125-599'!$1:$1,AF$3,'125-599'!9:9)</f>
        <v>0</v>
      </c>
      <c r="AG10" s="231">
        <f>SUMIF('125-599'!$1:$1,AG$3,'125-599'!9:9)</f>
        <v>120024.67</v>
      </c>
      <c r="AH10" s="231">
        <f>SUMIF('125-599'!$1:$1,AH$3,'125-599'!9:9)</f>
        <v>199.04</v>
      </c>
      <c r="AI10" s="231">
        <f>SUMIF('125-599'!$1:$1,AI$3,'125-599'!9:9)</f>
        <v>40100.869999999995</v>
      </c>
      <c r="AJ10" s="231">
        <f>SUMIF('125-599'!$1:$1,AJ$3,'125-599'!9:9)</f>
        <v>2178.15</v>
      </c>
      <c r="AK10" s="231">
        <f>SUMIF('125-599'!$1:$1,AK$3,'125-599'!9:9)</f>
        <v>13526.650000000001</v>
      </c>
      <c r="AL10" s="231">
        <f>SUMIF('125-599'!$1:$1,AL$3,'125-599'!9:9)</f>
        <v>0</v>
      </c>
      <c r="AM10" s="231">
        <f>SUMIF('125-599'!$1:$1,AM$3,'125-599'!9:9)</f>
        <v>7682.64</v>
      </c>
      <c r="AN10" s="231">
        <f>SUMIF('125-599'!$1:$1,AN$3,'125-599'!9:9)</f>
        <v>301.27999999999997</v>
      </c>
      <c r="AO10" s="231">
        <f>SUMIF('125-599'!$1:$1,AO$3,'125-599'!9:9)</f>
        <v>1075</v>
      </c>
      <c r="AP10" s="231">
        <f>SUMIF('125-599'!$1:$1,AP$3,'125-599'!9:9)</f>
        <v>2879.34</v>
      </c>
      <c r="AQ10" s="231">
        <f>SUMIF('125-599'!$1:$1,AQ$3,'125-599'!9:9)</f>
        <v>650.44000000000005</v>
      </c>
      <c r="AR10" s="231">
        <f>SUMIF('125-599'!$1:$1,AR$3,'125-599'!9:9)</f>
        <v>4709.53</v>
      </c>
      <c r="AS10" s="231">
        <f>SUMIF('125-599'!$1:$1,AS$3,'125-599'!9:9)</f>
        <v>2272.86</v>
      </c>
      <c r="AT10" s="231">
        <f>SUMIF('125-599'!$1:$1,AT$3,'125-599'!9:9)</f>
        <v>665.27</v>
      </c>
      <c r="AU10" s="231">
        <f>SUMIF('125-599'!$1:$1,AU$3,'125-599'!9:9)</f>
        <v>1033.8800000000001</v>
      </c>
      <c r="AV10" s="231">
        <f>SUMIF('125-599'!$1:$1,AV$3,'125-599'!9:9)</f>
        <v>3747.1400000000003</v>
      </c>
      <c r="AW10" s="231">
        <f>SUMIF('125-599'!$1:$1,AW$3,'125-599'!9:9)</f>
        <v>1422.15</v>
      </c>
      <c r="AX10" s="231">
        <f>SUMIF('125-599'!$1:$1,AX$3,'125-599'!9:9)</f>
        <v>1212.8600000000001</v>
      </c>
      <c r="AY10" s="231">
        <f>SUMIF('125-599'!$1:$1,AY$3,'125-599'!9:9)</f>
        <v>12109.45</v>
      </c>
      <c r="AZ10" s="308">
        <f>SUMIF('125-599'!$1:$1,AZ$3,'125-599'!9:9)</f>
        <v>0</v>
      </c>
      <c r="BA10" s="231">
        <f>SUMIF('125-599'!$1:$1,BA$3,'125-599'!9:9)</f>
        <v>198</v>
      </c>
      <c r="BB10" s="231">
        <f>SUMIF('125-599'!$1:$1,BB$3,'125-599'!9:9)</f>
        <v>0</v>
      </c>
      <c r="BC10" s="231">
        <f>SUMIF('125-599'!$1:$1,BC$3,'125-599'!9:9)</f>
        <v>4473.5400000000009</v>
      </c>
      <c r="BD10" s="231">
        <f>SUMIF('125-599'!$1:$1,BD$3,'125-599'!9:9)</f>
        <v>2961.02</v>
      </c>
      <c r="BE10" s="231">
        <f>SUMIF('125-599'!$1:$1,BE$3,'125-599'!9:9)</f>
        <v>0</v>
      </c>
      <c r="BF10" s="231">
        <f>SUMIF('125-599'!$1:$1,BF$3,'125-599'!9:9)</f>
        <v>0</v>
      </c>
      <c r="BG10" s="231">
        <f>SUMIF('125-599'!$1:$1,BG$3,'125-599'!9:9)</f>
        <v>5456</v>
      </c>
      <c r="BH10" s="231">
        <f>SUMIF('125-599'!$1:$1,BH$3,'125-599'!9:9)</f>
        <v>0</v>
      </c>
      <c r="BI10" s="231">
        <f>SUMIF('125-599'!$1:$1,BI$3,'125-599'!9:9)</f>
        <v>1196.05</v>
      </c>
      <c r="BJ10" s="231">
        <f>SUMIF('125-599'!$1:$1,BJ$3,'125-599'!9:9)</f>
        <v>5064.1499999999996</v>
      </c>
      <c r="BK10" s="231">
        <f>SUMIF('125-599'!$1:$1,BK$3,'125-599'!9:9)</f>
        <v>0</v>
      </c>
      <c r="BL10" s="231">
        <f>SUMIF('125-599'!$1:$1,BL$3,'125-599'!9:9)</f>
        <v>17719.900000000001</v>
      </c>
      <c r="BM10" s="231">
        <f>SUMIF('125-599'!$1:$1,BM$3,'125-599'!9:9)</f>
        <v>3972</v>
      </c>
      <c r="BN10" s="231">
        <f>SUMIF('125-599'!$1:$1,BN$3,'125-599'!9:9)</f>
        <v>9256.5</v>
      </c>
      <c r="BO10" s="231">
        <f>SUMIF('125-599'!$1:$1,BO$3,'125-599'!9:9)</f>
        <v>13606.45</v>
      </c>
      <c r="BP10" s="231">
        <f>SUMIF('125-599'!$1:$1,BP$3,'125-599'!9:9)</f>
        <v>0</v>
      </c>
      <c r="BQ10" s="231">
        <f>SUMIF('125-599'!$1:$1,BQ$3,'125-599'!9:9)</f>
        <v>0</v>
      </c>
      <c r="BR10" s="231">
        <f>SUMIF('125-599'!$1:$1,BR$3,'125-599'!9:9)</f>
        <v>0</v>
      </c>
      <c r="BS10" s="231">
        <f>SUMIF('125-599'!$1:$1,BS$3,'125-599'!9:9)</f>
        <v>0</v>
      </c>
      <c r="BT10" s="231">
        <f>SUMIF('125-599'!$1:$1,BT$3,'125-599'!9:9)</f>
        <v>67.89</v>
      </c>
      <c r="BU10" s="231">
        <f>SUMIF('125-599'!$1:$1,BU$3,'125-599'!9:9)</f>
        <v>0</v>
      </c>
      <c r="BV10" s="231">
        <f>SUMIF('125-599'!$1:$1,BV$3,'125-599'!9:9)</f>
        <v>0</v>
      </c>
      <c r="BW10" s="231">
        <f>SUMIF('125-599'!$1:$1,BW$3,'125-599'!9:9)</f>
        <v>0</v>
      </c>
      <c r="BX10" s="231">
        <f>SUMIF('125-599'!$1:$1,BX$3,'125-599'!9:9)</f>
        <v>0</v>
      </c>
      <c r="BY10" s="231">
        <f>SUMIF('125-599'!$1:$1,BY$3,'125-599'!9:9)</f>
        <v>0</v>
      </c>
      <c r="BZ10" s="231">
        <f>SUMIF('125-599'!$1:$1,BZ$3,'125-599'!9:9)</f>
        <v>0</v>
      </c>
      <c r="CA10" s="312">
        <f>SUMIF('125-599'!$1:$1,CA$3,'125-599'!9:9)</f>
        <v>0</v>
      </c>
      <c r="CB10" s="248">
        <f>SUMIF('125-599'!$1:$1,CB$3,'125-599'!9:9)</f>
        <v>0</v>
      </c>
      <c r="CC10" s="248">
        <f>SUMIF('125-599'!$1:$1,CC$3,'125-599'!9:9)</f>
        <v>0</v>
      </c>
      <c r="CD10" s="248">
        <f>SUMIF('125-599'!$1:$1,CD$3,'125-599'!9:9)</f>
        <v>0</v>
      </c>
      <c r="CE10" s="248">
        <f>SUMIF('125-599'!$1:$1,CE$3,'125-599'!9:9)</f>
        <v>0</v>
      </c>
      <c r="CF10" s="248">
        <f>SUMIF('125-599'!$1:$1,CF$3,'125-599'!9:9)</f>
        <v>0</v>
      </c>
      <c r="CG10" s="261">
        <f t="shared" si="1"/>
        <v>-400728.96999999962</v>
      </c>
      <c r="CJ10" s="122"/>
      <c r="CK10" s="169">
        <f>INDEX(SAP!C:C,MATCH('Actuals mapped to CFR'!A10,SAP!H:H,FALSE),1)</f>
        <v>-400728.97</v>
      </c>
      <c r="CL10" s="59">
        <f t="shared" si="7"/>
        <v>0</v>
      </c>
      <c r="CN10" s="81">
        <f t="shared" si="2"/>
        <v>680491.69</v>
      </c>
      <c r="CO10" s="81">
        <f t="shared" si="3"/>
        <v>279762.71999999997</v>
      </c>
      <c r="CP10" s="166">
        <f>VLOOKUP(B10,'2526 GBP Data input'!$A$4:$CA$229,38,FALSE)</f>
        <v>726472</v>
      </c>
      <c r="CQ10" s="166">
        <f>VLOOKUP(B10,'2526 GBP Data input'!$A$4:$CA$229,73,FALSE)</f>
        <v>13792</v>
      </c>
      <c r="CR10" s="89">
        <f t="shared" si="8"/>
        <v>-45980.310000000056</v>
      </c>
      <c r="CS10" s="83">
        <f t="shared" si="9"/>
        <v>20.284419953596284</v>
      </c>
      <c r="CT10" s="82">
        <f t="shared" si="5"/>
        <v>400728.97</v>
      </c>
      <c r="CU10" s="82">
        <f t="shared" si="6"/>
        <v>0</v>
      </c>
      <c r="CV10" s="86">
        <f t="shared" si="10"/>
        <v>400728.97</v>
      </c>
    </row>
    <row r="11" spans="1:100" ht="12.75" customHeight="1">
      <c r="A11" s="237">
        <v>107534</v>
      </c>
      <c r="B11" s="60">
        <v>534</v>
      </c>
      <c r="C11" s="60" t="s">
        <v>222</v>
      </c>
      <c r="D11" s="231">
        <f>SUMIF('125-599'!$1:$1,D$3,'125-599'!10:10)</f>
        <v>0</v>
      </c>
      <c r="E11" s="231">
        <f>SUMIF('125-599'!$1:$1,E$3,'125-599'!10:10)</f>
        <v>0</v>
      </c>
      <c r="F11" s="231">
        <f>SUMIF('125-599'!$1:$1,F$3,'125-599'!10:10)</f>
        <v>0</v>
      </c>
      <c r="G11" s="231">
        <f>SUMIF('125-599'!$1:$1,G$3,'125-599'!10:10)</f>
        <v>0</v>
      </c>
      <c r="H11" s="231">
        <f>SUMIF('125-599'!$1:$1,H$3,'125-599'!10:10)</f>
        <v>0</v>
      </c>
      <c r="I11" s="231">
        <f>SUMIF('125-599'!$1:$1,I$3,'125-599'!10:10)</f>
        <v>0</v>
      </c>
      <c r="J11" s="231">
        <f>SUMIF('125-599'!$1:$1,J$3,'125-599'!10:10)</f>
        <v>0</v>
      </c>
      <c r="K11" s="231">
        <f>SUMIF('125-599'!$1:$1,K$3,'125-599'!10:10)</f>
        <v>-942167.12</v>
      </c>
      <c r="L11" s="231">
        <f>SUMIF('125-599'!$1:$1,L$3,'125-599'!10:10)</f>
        <v>0</v>
      </c>
      <c r="M11" s="231">
        <f>SUMIF('125-599'!$1:$1,M$3,'125-599'!10:10)</f>
        <v>-63269</v>
      </c>
      <c r="N11" s="231">
        <f>SUMIF('125-599'!$1:$1,N$3,'125-599'!10:10)</f>
        <v>0</v>
      </c>
      <c r="O11" s="231">
        <f>SUMIF('125-599'!$1:$1,O$3,'125-599'!10:10)</f>
        <v>-16090</v>
      </c>
      <c r="P11" s="231">
        <f>SUMIF('125-599'!$1:$1,P$3,'125-599'!10:10)</f>
        <v>-28423</v>
      </c>
      <c r="Q11" s="231">
        <f>SUMIF('125-599'!$1:$1,Q$3,'125-599'!10:10)</f>
        <v>0</v>
      </c>
      <c r="R11" s="231">
        <f>SUMIF('125-599'!$1:$1,R$3,'125-599'!10:10)</f>
        <v>0</v>
      </c>
      <c r="S11" s="231">
        <f>SUMIF('125-599'!$1:$1,S$3,'125-599'!10:10)</f>
        <v>-10750</v>
      </c>
      <c r="T11" s="231">
        <f>SUMIF('125-599'!$1:$1,T$3,'125-599'!10:10)</f>
        <v>0</v>
      </c>
      <c r="U11" s="231">
        <f>SUMIF('125-599'!$1:$1,U$3,'125-599'!10:10)</f>
        <v>0</v>
      </c>
      <c r="V11" s="231">
        <f>SUMIF('125-599'!$1:$1,V$3,'125-599'!10:10)</f>
        <v>0</v>
      </c>
      <c r="W11" s="231">
        <f>SUMIF('125-599'!$1:$1,W$3,'125-599'!10:10)</f>
        <v>-3927.51</v>
      </c>
      <c r="X11" s="231">
        <f>SUMIF('125-599'!$1:$1,X$3,'125-599'!10:10)</f>
        <v>0</v>
      </c>
      <c r="Y11" s="276">
        <f>SUMIF('125-599'!$1:$1,Y$3,'125-599'!10:10)</f>
        <v>0</v>
      </c>
      <c r="Z11" s="231">
        <f>SUMIF('125-599'!$1:$1,Z$3,'125-599'!10:10)</f>
        <v>0</v>
      </c>
      <c r="AA11" s="231">
        <f>SUMIF('125-599'!$1:$1,AA$3,'125-599'!10:10)</f>
        <v>0</v>
      </c>
      <c r="AB11" s="231">
        <f>SUMIF('125-599'!$1:$1,AB$3,'125-599'!10:10)</f>
        <v>0</v>
      </c>
      <c r="AC11" s="308">
        <f>SUMIF('125-599'!$1:$1,AC$3,'125-599'!10:10)</f>
        <v>0</v>
      </c>
      <c r="AD11" s="308">
        <f>SUMIF('125-599'!$1:$1,AD$3,'125-599'!10:10)</f>
        <v>0</v>
      </c>
      <c r="AE11" s="308">
        <f>SUMIF('125-599'!$1:$1,AE$3,'125-599'!10:10)</f>
        <v>0</v>
      </c>
      <c r="AF11" s="308">
        <f>SUMIF('125-599'!$1:$1,AF$3,'125-599'!10:10)</f>
        <v>0</v>
      </c>
      <c r="AG11" s="231">
        <f>SUMIF('125-599'!$1:$1,AG$3,'125-599'!10:10)</f>
        <v>193647.03</v>
      </c>
      <c r="AH11" s="231">
        <f>SUMIF('125-599'!$1:$1,AH$3,'125-599'!10:10)</f>
        <v>0</v>
      </c>
      <c r="AI11" s="231">
        <f>SUMIF('125-599'!$1:$1,AI$3,'125-599'!10:10)</f>
        <v>63468.83</v>
      </c>
      <c r="AJ11" s="231">
        <f>SUMIF('125-599'!$1:$1,AJ$3,'125-599'!10:10)</f>
        <v>0</v>
      </c>
      <c r="AK11" s="231">
        <f>SUMIF('125-599'!$1:$1,AK$3,'125-599'!10:10)</f>
        <v>14730.44</v>
      </c>
      <c r="AL11" s="231">
        <f>SUMIF('125-599'!$1:$1,AL$3,'125-599'!10:10)</f>
        <v>0</v>
      </c>
      <c r="AM11" s="231">
        <f>SUMIF('125-599'!$1:$1,AM$3,'125-599'!10:10)</f>
        <v>17891.71</v>
      </c>
      <c r="AN11" s="231">
        <f>SUMIF('125-599'!$1:$1,AN$3,'125-599'!10:10)</f>
        <v>1082</v>
      </c>
      <c r="AO11" s="231">
        <f>SUMIF('125-599'!$1:$1,AO$3,'125-599'!10:10)</f>
        <v>1827.5</v>
      </c>
      <c r="AP11" s="231">
        <f>SUMIF('125-599'!$1:$1,AP$3,'125-599'!10:10)</f>
        <v>466.65</v>
      </c>
      <c r="AQ11" s="231">
        <f>SUMIF('125-599'!$1:$1,AQ$3,'125-599'!10:10)</f>
        <v>0</v>
      </c>
      <c r="AR11" s="231">
        <f>SUMIF('125-599'!$1:$1,AR$3,'125-599'!10:10)</f>
        <v>5966</v>
      </c>
      <c r="AS11" s="231">
        <f>SUMIF('125-599'!$1:$1,AS$3,'125-599'!10:10)</f>
        <v>2978.0099999999998</v>
      </c>
      <c r="AT11" s="231">
        <f>SUMIF('125-599'!$1:$1,AT$3,'125-599'!10:10)</f>
        <v>11168.11</v>
      </c>
      <c r="AU11" s="231">
        <f>SUMIF('125-599'!$1:$1,AU$3,'125-599'!10:10)</f>
        <v>2384.27</v>
      </c>
      <c r="AV11" s="231">
        <f>SUMIF('125-599'!$1:$1,AV$3,'125-599'!10:10)</f>
        <v>3908.82</v>
      </c>
      <c r="AW11" s="231">
        <f>SUMIF('125-599'!$1:$1,AW$3,'125-599'!10:10)</f>
        <v>9481</v>
      </c>
      <c r="AX11" s="231">
        <f>SUMIF('125-599'!$1:$1,AX$3,'125-599'!10:10)</f>
        <v>801.02</v>
      </c>
      <c r="AY11" s="231">
        <f>SUMIF('125-599'!$1:$1,AY$3,'125-599'!10:10)</f>
        <v>17779.27</v>
      </c>
      <c r="AZ11" s="308">
        <f>SUMIF('125-599'!$1:$1,AZ$3,'125-599'!10:10)</f>
        <v>0</v>
      </c>
      <c r="BA11" s="231">
        <f>SUMIF('125-599'!$1:$1,BA$3,'125-599'!10:10)</f>
        <v>4691.2</v>
      </c>
      <c r="BB11" s="231">
        <f>SUMIF('125-599'!$1:$1,BB$3,'125-599'!10:10)</f>
        <v>0</v>
      </c>
      <c r="BC11" s="231">
        <f>SUMIF('125-599'!$1:$1,BC$3,'125-599'!10:10)</f>
        <v>636</v>
      </c>
      <c r="BD11" s="231">
        <f>SUMIF('125-599'!$1:$1,BD$3,'125-599'!10:10)</f>
        <v>5699.66</v>
      </c>
      <c r="BE11" s="231">
        <f>SUMIF('125-599'!$1:$1,BE$3,'125-599'!10:10)</f>
        <v>0</v>
      </c>
      <c r="BF11" s="231">
        <f>SUMIF('125-599'!$1:$1,BF$3,'125-599'!10:10)</f>
        <v>1117.44</v>
      </c>
      <c r="BG11" s="231">
        <f>SUMIF('125-599'!$1:$1,BG$3,'125-599'!10:10)</f>
        <v>4683</v>
      </c>
      <c r="BH11" s="231">
        <f>SUMIF('125-599'!$1:$1,BH$3,'125-599'!10:10)</f>
        <v>0</v>
      </c>
      <c r="BI11" s="231">
        <f>SUMIF('125-599'!$1:$1,BI$3,'125-599'!10:10)</f>
        <v>2134.58</v>
      </c>
      <c r="BJ11" s="231">
        <f>SUMIF('125-599'!$1:$1,BJ$3,'125-599'!10:10)</f>
        <v>8514.4500000000007</v>
      </c>
      <c r="BK11" s="231">
        <f>SUMIF('125-599'!$1:$1,BK$3,'125-599'!10:10)</f>
        <v>0</v>
      </c>
      <c r="BL11" s="231">
        <f>SUMIF('125-599'!$1:$1,BL$3,'125-599'!10:10)</f>
        <v>47535.5</v>
      </c>
      <c r="BM11" s="231">
        <f>SUMIF('125-599'!$1:$1,BM$3,'125-599'!10:10)</f>
        <v>0</v>
      </c>
      <c r="BN11" s="231">
        <f>SUMIF('125-599'!$1:$1,BN$3,'125-599'!10:10)</f>
        <v>4466</v>
      </c>
      <c r="BO11" s="231">
        <f>SUMIF('125-599'!$1:$1,BO$3,'125-599'!10:10)</f>
        <v>11799.289999999999</v>
      </c>
      <c r="BP11" s="231">
        <f>SUMIF('125-599'!$1:$1,BP$3,'125-599'!10:10)</f>
        <v>0</v>
      </c>
      <c r="BQ11" s="231">
        <f>SUMIF('125-599'!$1:$1,BQ$3,'125-599'!10:10)</f>
        <v>0</v>
      </c>
      <c r="BR11" s="231">
        <f>SUMIF('125-599'!$1:$1,BR$3,'125-599'!10:10)</f>
        <v>0</v>
      </c>
      <c r="BS11" s="231">
        <f>SUMIF('125-599'!$1:$1,BS$3,'125-599'!10:10)</f>
        <v>0</v>
      </c>
      <c r="BT11" s="231">
        <f>SUMIF('125-599'!$1:$1,BT$3,'125-599'!10:10)</f>
        <v>0</v>
      </c>
      <c r="BU11" s="231">
        <f>SUMIF('125-599'!$1:$1,BU$3,'125-599'!10:10)</f>
        <v>-5541.25</v>
      </c>
      <c r="BV11" s="231">
        <f>SUMIF('125-599'!$1:$1,BV$3,'125-599'!10:10)</f>
        <v>0</v>
      </c>
      <c r="BW11" s="231">
        <f>SUMIF('125-599'!$1:$1,BW$3,'125-599'!10:10)</f>
        <v>0</v>
      </c>
      <c r="BX11" s="231">
        <f>SUMIF('125-599'!$1:$1,BX$3,'125-599'!10:10)</f>
        <v>0</v>
      </c>
      <c r="BY11" s="231">
        <f>SUMIF('125-599'!$1:$1,BY$3,'125-599'!10:10)</f>
        <v>5200</v>
      </c>
      <c r="BZ11" s="231">
        <f>SUMIF('125-599'!$1:$1,BZ$3,'125-599'!10:10)</f>
        <v>0</v>
      </c>
      <c r="CA11" s="312">
        <f>SUMIF('125-599'!$1:$1,CA$3,'125-599'!10:10)</f>
        <v>0</v>
      </c>
      <c r="CB11" s="248">
        <f>SUMIF('125-599'!$1:$1,CB$3,'125-599'!10:10)</f>
        <v>0</v>
      </c>
      <c r="CC11" s="248">
        <f>SUMIF('125-599'!$1:$1,CC$3,'125-599'!10:10)</f>
        <v>0</v>
      </c>
      <c r="CD11" s="248">
        <f>SUMIF('125-599'!$1:$1,CD$3,'125-599'!10:10)</f>
        <v>0</v>
      </c>
      <c r="CE11" s="248">
        <f>SUMIF('125-599'!$1:$1,CE$3,'125-599'!10:10)</f>
        <v>0</v>
      </c>
      <c r="CF11" s="248">
        <f>SUMIF('125-599'!$1:$1,CF$3,'125-599'!10:10)</f>
        <v>0</v>
      </c>
      <c r="CG11" s="261">
        <f t="shared" si="1"/>
        <v>-626110.10000000033</v>
      </c>
      <c r="CJ11" s="122"/>
      <c r="CK11" s="169">
        <f>INDEX(SAP!C:C,MATCH('Actuals mapped to CFR'!A11,SAP!H:H,FALSE),1)</f>
        <v>-626110.1</v>
      </c>
      <c r="CL11" s="59">
        <f t="shared" si="7"/>
        <v>0</v>
      </c>
      <c r="CN11" s="81">
        <f t="shared" si="2"/>
        <v>1064626.6300000001</v>
      </c>
      <c r="CO11" s="81">
        <f t="shared" si="3"/>
        <v>438857.78000000009</v>
      </c>
      <c r="CP11" s="166">
        <f>VLOOKUP(B11,'2526 GBP Data input'!$A$4:$CA$229,38,FALSE)</f>
        <v>1167767</v>
      </c>
      <c r="CQ11" s="166">
        <f>VLOOKUP(B11,'2526 GBP Data input'!$A$4:$CA$229,73,FALSE)</f>
        <v>14742</v>
      </c>
      <c r="CR11" s="89">
        <f t="shared" si="8"/>
        <v>-103140.36999999988</v>
      </c>
      <c r="CS11" s="83">
        <f t="shared" si="9"/>
        <v>29.769215845882517</v>
      </c>
      <c r="CT11" s="82">
        <f t="shared" si="5"/>
        <v>625768.85000000009</v>
      </c>
      <c r="CU11" s="82">
        <f t="shared" si="6"/>
        <v>341.25</v>
      </c>
      <c r="CV11" s="86">
        <f t="shared" si="10"/>
        <v>626110.10000000009</v>
      </c>
    </row>
    <row r="12" spans="1:100" ht="12.75" customHeight="1">
      <c r="A12" s="237">
        <v>107535</v>
      </c>
      <c r="B12" s="60">
        <v>535</v>
      </c>
      <c r="C12" s="60" t="s">
        <v>269</v>
      </c>
      <c r="D12" s="231">
        <f>SUMIF('125-599'!$1:$1,D$3,'125-599'!11:11)</f>
        <v>0</v>
      </c>
      <c r="E12" s="231">
        <f>SUMIF('125-599'!$1:$1,E$3,'125-599'!11:11)</f>
        <v>0</v>
      </c>
      <c r="F12" s="231">
        <f>SUMIF('125-599'!$1:$1,F$3,'125-599'!11:11)</f>
        <v>0</v>
      </c>
      <c r="G12" s="231">
        <f>SUMIF('125-599'!$1:$1,G$3,'125-599'!11:11)</f>
        <v>0</v>
      </c>
      <c r="H12" s="231">
        <f>SUMIF('125-599'!$1:$1,H$3,'125-599'!11:11)</f>
        <v>0</v>
      </c>
      <c r="I12" s="231">
        <f>SUMIF('125-599'!$1:$1,I$3,'125-599'!11:11)</f>
        <v>0</v>
      </c>
      <c r="J12" s="231">
        <f>SUMIF('125-599'!$1:$1,J$3,'125-599'!11:11)</f>
        <v>0</v>
      </c>
      <c r="K12" s="231">
        <f>SUMIF('125-599'!$1:$1,K$3,'125-599'!11:11)</f>
        <v>-238977.39</v>
      </c>
      <c r="L12" s="231">
        <f>SUMIF('125-599'!$1:$1,L$3,'125-599'!11:11)</f>
        <v>0</v>
      </c>
      <c r="M12" s="231">
        <f>SUMIF('125-599'!$1:$1,M$3,'125-599'!11:11)</f>
        <v>-45866</v>
      </c>
      <c r="N12" s="231">
        <f>SUMIF('125-599'!$1:$1,N$3,'125-599'!11:11)</f>
        <v>0</v>
      </c>
      <c r="O12" s="231">
        <f>SUMIF('125-599'!$1:$1,O$3,'125-599'!11:11)</f>
        <v>-2713</v>
      </c>
      <c r="P12" s="231">
        <f>SUMIF('125-599'!$1:$1,P$3,'125-599'!11:11)</f>
        <v>-8626</v>
      </c>
      <c r="Q12" s="231">
        <f>SUMIF('125-599'!$1:$1,Q$3,'125-599'!11:11)</f>
        <v>0</v>
      </c>
      <c r="R12" s="231">
        <f>SUMIF('125-599'!$1:$1,R$3,'125-599'!11:11)</f>
        <v>0</v>
      </c>
      <c r="S12" s="231">
        <f>SUMIF('125-599'!$1:$1,S$3,'125-599'!11:11)</f>
        <v>-128.31</v>
      </c>
      <c r="T12" s="231">
        <f>SUMIF('125-599'!$1:$1,T$3,'125-599'!11:11)</f>
        <v>0</v>
      </c>
      <c r="U12" s="231">
        <f>SUMIF('125-599'!$1:$1,U$3,'125-599'!11:11)</f>
        <v>0</v>
      </c>
      <c r="V12" s="231">
        <f>SUMIF('125-599'!$1:$1,V$3,'125-599'!11:11)</f>
        <v>0</v>
      </c>
      <c r="W12" s="231">
        <f>SUMIF('125-599'!$1:$1,W$3,'125-599'!11:11)</f>
        <v>0</v>
      </c>
      <c r="X12" s="231">
        <f>SUMIF('125-599'!$1:$1,X$3,'125-599'!11:11)</f>
        <v>-15.2</v>
      </c>
      <c r="Y12" s="276">
        <f>SUMIF('125-599'!$1:$1,Y$3,'125-599'!11:11)</f>
        <v>0</v>
      </c>
      <c r="Z12" s="231">
        <f>SUMIF('125-599'!$1:$1,Z$3,'125-599'!11:11)</f>
        <v>0</v>
      </c>
      <c r="AA12" s="231">
        <f>SUMIF('125-599'!$1:$1,AA$3,'125-599'!11:11)</f>
        <v>0</v>
      </c>
      <c r="AB12" s="231">
        <f>SUMIF('125-599'!$1:$1,AB$3,'125-599'!11:11)</f>
        <v>0</v>
      </c>
      <c r="AC12" s="308">
        <f>SUMIF('125-599'!$1:$1,AC$3,'125-599'!11:11)</f>
        <v>0</v>
      </c>
      <c r="AD12" s="308">
        <f>SUMIF('125-599'!$1:$1,AD$3,'125-599'!11:11)</f>
        <v>0</v>
      </c>
      <c r="AE12" s="308">
        <f>SUMIF('125-599'!$1:$1,AE$3,'125-599'!11:11)</f>
        <v>0</v>
      </c>
      <c r="AF12" s="308">
        <f>SUMIF('125-599'!$1:$1,AF$3,'125-599'!11:11)</f>
        <v>0</v>
      </c>
      <c r="AG12" s="231">
        <f>SUMIF('125-599'!$1:$1,AG$3,'125-599'!11:11)</f>
        <v>60974.2</v>
      </c>
      <c r="AH12" s="231">
        <f>SUMIF('125-599'!$1:$1,AH$3,'125-599'!11:11)</f>
        <v>1033.29</v>
      </c>
      <c r="AI12" s="231">
        <f>SUMIF('125-599'!$1:$1,AI$3,'125-599'!11:11)</f>
        <v>9457.1999999999989</v>
      </c>
      <c r="AJ12" s="231">
        <f>SUMIF('125-599'!$1:$1,AJ$3,'125-599'!11:11)</f>
        <v>0</v>
      </c>
      <c r="AK12" s="231">
        <f>SUMIF('125-599'!$1:$1,AK$3,'125-599'!11:11)</f>
        <v>5617.7699999999995</v>
      </c>
      <c r="AL12" s="231">
        <f>SUMIF('125-599'!$1:$1,AL$3,'125-599'!11:11)</f>
        <v>0</v>
      </c>
      <c r="AM12" s="231">
        <f>SUMIF('125-599'!$1:$1,AM$3,'125-599'!11:11)</f>
        <v>0</v>
      </c>
      <c r="AN12" s="231">
        <f>SUMIF('125-599'!$1:$1,AN$3,'125-599'!11:11)</f>
        <v>361.69</v>
      </c>
      <c r="AO12" s="231">
        <f>SUMIF('125-599'!$1:$1,AO$3,'125-599'!11:11)</f>
        <v>1095</v>
      </c>
      <c r="AP12" s="231">
        <f>SUMIF('125-599'!$1:$1,AP$3,'125-599'!11:11)</f>
        <v>1288.0400000000002</v>
      </c>
      <c r="AQ12" s="231">
        <f>SUMIF('125-599'!$1:$1,AQ$3,'125-599'!11:11)</f>
        <v>298.85000000000002</v>
      </c>
      <c r="AR12" s="231">
        <f>SUMIF('125-599'!$1:$1,AR$3,'125-599'!11:11)</f>
        <v>1059.69</v>
      </c>
      <c r="AS12" s="231">
        <f>SUMIF('125-599'!$1:$1,AS$3,'125-599'!11:11)</f>
        <v>1576.3</v>
      </c>
      <c r="AT12" s="231">
        <f>SUMIF('125-599'!$1:$1,AT$3,'125-599'!11:11)</f>
        <v>3618.9000000000005</v>
      </c>
      <c r="AU12" s="231">
        <f>SUMIF('125-599'!$1:$1,AU$3,'125-599'!11:11)</f>
        <v>184.37</v>
      </c>
      <c r="AV12" s="231">
        <f>SUMIF('125-599'!$1:$1,AV$3,'125-599'!11:11)</f>
        <v>2479.42</v>
      </c>
      <c r="AW12" s="231">
        <f>SUMIF('125-599'!$1:$1,AW$3,'125-599'!11:11)</f>
        <v>2794.4</v>
      </c>
      <c r="AX12" s="231">
        <f>SUMIF('125-599'!$1:$1,AX$3,'125-599'!11:11)</f>
        <v>521.08000000000004</v>
      </c>
      <c r="AY12" s="231">
        <f>SUMIF('125-599'!$1:$1,AY$3,'125-599'!11:11)</f>
        <v>4129.92</v>
      </c>
      <c r="AZ12" s="308">
        <f>SUMIF('125-599'!$1:$1,AZ$3,'125-599'!11:11)</f>
        <v>0</v>
      </c>
      <c r="BA12" s="231">
        <f>SUMIF('125-599'!$1:$1,BA$3,'125-599'!11:11)</f>
        <v>2171.12</v>
      </c>
      <c r="BB12" s="231">
        <f>SUMIF('125-599'!$1:$1,BB$3,'125-599'!11:11)</f>
        <v>0</v>
      </c>
      <c r="BC12" s="231">
        <f>SUMIF('125-599'!$1:$1,BC$3,'125-599'!11:11)</f>
        <v>0</v>
      </c>
      <c r="BD12" s="231">
        <f>SUMIF('125-599'!$1:$1,BD$3,'125-599'!11:11)</f>
        <v>3929.82</v>
      </c>
      <c r="BE12" s="231">
        <f>SUMIF('125-599'!$1:$1,BE$3,'125-599'!11:11)</f>
        <v>0</v>
      </c>
      <c r="BF12" s="231">
        <f>SUMIF('125-599'!$1:$1,BF$3,'125-599'!11:11)</f>
        <v>0</v>
      </c>
      <c r="BG12" s="231">
        <f>SUMIF('125-599'!$1:$1,BG$3,'125-599'!11:11)</f>
        <v>1820</v>
      </c>
      <c r="BH12" s="231">
        <f>SUMIF('125-599'!$1:$1,BH$3,'125-599'!11:11)</f>
        <v>0</v>
      </c>
      <c r="BI12" s="231">
        <f>SUMIF('125-599'!$1:$1,BI$3,'125-599'!11:11)</f>
        <v>217.26999999999998</v>
      </c>
      <c r="BJ12" s="231">
        <f>SUMIF('125-599'!$1:$1,BJ$3,'125-599'!11:11)</f>
        <v>723.44999999999993</v>
      </c>
      <c r="BK12" s="231">
        <f>SUMIF('125-599'!$1:$1,BK$3,'125-599'!11:11)</f>
        <v>0</v>
      </c>
      <c r="BL12" s="231">
        <f>SUMIF('125-599'!$1:$1,BL$3,'125-599'!11:11)</f>
        <v>8511.1200000000008</v>
      </c>
      <c r="BM12" s="231">
        <f>SUMIF('125-599'!$1:$1,BM$3,'125-599'!11:11)</f>
        <v>5491.6900000000005</v>
      </c>
      <c r="BN12" s="231">
        <f>SUMIF('125-599'!$1:$1,BN$3,'125-599'!11:11)</f>
        <v>25680</v>
      </c>
      <c r="BO12" s="231">
        <f>SUMIF('125-599'!$1:$1,BO$3,'125-599'!11:11)</f>
        <v>11190.54</v>
      </c>
      <c r="BP12" s="231">
        <f>SUMIF('125-599'!$1:$1,BP$3,'125-599'!11:11)</f>
        <v>0</v>
      </c>
      <c r="BQ12" s="231">
        <f>SUMIF('125-599'!$1:$1,BQ$3,'125-599'!11:11)</f>
        <v>0</v>
      </c>
      <c r="BR12" s="231">
        <f>SUMIF('125-599'!$1:$1,BR$3,'125-599'!11:11)</f>
        <v>0</v>
      </c>
      <c r="BS12" s="231">
        <f>SUMIF('125-599'!$1:$1,BS$3,'125-599'!11:11)</f>
        <v>0</v>
      </c>
      <c r="BT12" s="231">
        <f>SUMIF('125-599'!$1:$1,BT$3,'125-599'!11:11)</f>
        <v>61.54</v>
      </c>
      <c r="BU12" s="231">
        <f>SUMIF('125-599'!$1:$1,BU$3,'125-599'!11:11)</f>
        <v>-4258.75</v>
      </c>
      <c r="BV12" s="231">
        <f>SUMIF('125-599'!$1:$1,BV$3,'125-599'!11:11)</f>
        <v>0</v>
      </c>
      <c r="BW12" s="231">
        <f>SUMIF('125-599'!$1:$1,BW$3,'125-599'!11:11)</f>
        <v>0</v>
      </c>
      <c r="BX12" s="231">
        <f>SUMIF('125-599'!$1:$1,BX$3,'125-599'!11:11)</f>
        <v>0</v>
      </c>
      <c r="BY12" s="231">
        <f>SUMIF('125-599'!$1:$1,BY$3,'125-599'!11:11)</f>
        <v>0</v>
      </c>
      <c r="BZ12" s="231">
        <f>SUMIF('125-599'!$1:$1,BZ$3,'125-599'!11:11)</f>
        <v>0</v>
      </c>
      <c r="CA12" s="312">
        <f>SUMIF('125-599'!$1:$1,CA$3,'125-599'!11:11)</f>
        <v>0</v>
      </c>
      <c r="CB12" s="248">
        <f>SUMIF('125-599'!$1:$1,CB$3,'125-599'!11:11)</f>
        <v>0</v>
      </c>
      <c r="CC12" s="248">
        <f>SUMIF('125-599'!$1:$1,CC$3,'125-599'!11:11)</f>
        <v>0</v>
      </c>
      <c r="CD12" s="248">
        <f>SUMIF('125-599'!$1:$1,CD$3,'125-599'!11:11)</f>
        <v>0</v>
      </c>
      <c r="CE12" s="248">
        <f>SUMIF('125-599'!$1:$1,CE$3,'125-599'!11:11)</f>
        <v>0</v>
      </c>
      <c r="CF12" s="248">
        <f>SUMIF('125-599'!$1:$1,CF$3,'125-599'!11:11)</f>
        <v>0</v>
      </c>
      <c r="CG12" s="261">
        <f t="shared" si="1"/>
        <v>-144297.97999999998</v>
      </c>
      <c r="CJ12" s="122"/>
      <c r="CK12" s="169">
        <f>INDEX(SAP!C:C,MATCH('Actuals mapped to CFR'!A12,SAP!H:H,FALSE),1)</f>
        <v>-144297.98000000001</v>
      </c>
      <c r="CL12" s="59">
        <f t="shared" si="7"/>
        <v>0</v>
      </c>
      <c r="CN12" s="81">
        <f t="shared" si="2"/>
        <v>296325.90000000002</v>
      </c>
      <c r="CO12" s="81">
        <f t="shared" si="3"/>
        <v>156286.67000000001</v>
      </c>
      <c r="CP12" s="166">
        <f>VLOOKUP(B12,'2526 GBP Data input'!$A$4:$CA$229,38,FALSE)</f>
        <v>317537</v>
      </c>
      <c r="CQ12" s="166">
        <f>VLOOKUP(B12,'2526 GBP Data input'!$A$4:$CA$229,73,FALSE)</f>
        <v>11740</v>
      </c>
      <c r="CR12" s="89">
        <f t="shared" si="8"/>
        <v>-21211.099999999977</v>
      </c>
      <c r="CS12" s="83">
        <f t="shared" si="9"/>
        <v>13.312322827938672</v>
      </c>
      <c r="CT12" s="82">
        <f t="shared" si="5"/>
        <v>140039.23000000001</v>
      </c>
      <c r="CU12" s="82">
        <f t="shared" si="6"/>
        <v>4258.75</v>
      </c>
      <c r="CV12" s="86">
        <f t="shared" si="10"/>
        <v>144297.98000000001</v>
      </c>
    </row>
    <row r="13" spans="1:100" ht="12.75" customHeight="1">
      <c r="A13" s="301">
        <v>107546</v>
      </c>
      <c r="B13" s="302">
        <v>546</v>
      </c>
      <c r="C13" s="60" t="s">
        <v>721</v>
      </c>
      <c r="D13" s="231">
        <f>SUMIF('125-599'!$1:$1,D$3,'125-599'!12:12)</f>
        <v>0</v>
      </c>
      <c r="E13" s="231">
        <f>SUMIF('125-599'!$1:$1,E$3,'125-599'!12:12)</f>
        <v>0</v>
      </c>
      <c r="F13" s="231">
        <f>SUMIF('125-599'!$1:$1,F$3,'125-599'!12:12)</f>
        <v>0</v>
      </c>
      <c r="G13" s="231">
        <f>SUMIF('125-599'!$1:$1,G$3,'125-599'!12:12)</f>
        <v>0</v>
      </c>
      <c r="H13" s="231">
        <f>SUMIF('125-599'!$1:$1,H$3,'125-599'!12:12)</f>
        <v>0</v>
      </c>
      <c r="I13" s="231">
        <f>SUMIF('125-599'!$1:$1,I$3,'125-599'!12:12)</f>
        <v>0</v>
      </c>
      <c r="J13" s="231">
        <f>SUMIF('125-599'!$1:$1,J$3,'125-599'!12:12)</f>
        <v>0</v>
      </c>
      <c r="K13" s="231">
        <f>SUMIF('125-599'!$1:$1,K$3,'125-599'!12:12)</f>
        <v>-1172023.2</v>
      </c>
      <c r="L13" s="231">
        <f>SUMIF('125-599'!$1:$1,L$3,'125-599'!12:12)</f>
        <v>0</v>
      </c>
      <c r="M13" s="231">
        <f>SUMIF('125-599'!$1:$1,M$3,'125-599'!12:12)</f>
        <v>-40187</v>
      </c>
      <c r="N13" s="231">
        <f>SUMIF('125-599'!$1:$1,N$3,'125-599'!12:12)</f>
        <v>0</v>
      </c>
      <c r="O13" s="231">
        <f>SUMIF('125-599'!$1:$1,O$3,'125-599'!12:12)</f>
        <v>-12878</v>
      </c>
      <c r="P13" s="231">
        <f>SUMIF('125-599'!$1:$1,P$3,'125-599'!12:12)</f>
        <v>-43748</v>
      </c>
      <c r="Q13" s="231">
        <f>SUMIF('125-599'!$1:$1,Q$3,'125-599'!12:12)</f>
        <v>0</v>
      </c>
      <c r="R13" s="231">
        <f>SUMIF('125-599'!$1:$1,R$3,'125-599'!12:12)</f>
        <v>-3375</v>
      </c>
      <c r="S13" s="231">
        <f>SUMIF('125-599'!$1:$1,S$3,'125-599'!12:12)</f>
        <v>-10363.920000000002</v>
      </c>
      <c r="T13" s="231">
        <f>SUMIF('125-599'!$1:$1,T$3,'125-599'!12:12)</f>
        <v>-6167.2899999999991</v>
      </c>
      <c r="U13" s="231">
        <f>SUMIF('125-599'!$1:$1,U$3,'125-599'!12:12)</f>
        <v>0</v>
      </c>
      <c r="V13" s="231">
        <f>SUMIF('125-599'!$1:$1,V$3,'125-599'!12:12)</f>
        <v>-4302.68</v>
      </c>
      <c r="W13" s="231">
        <f>SUMIF('125-599'!$1:$1,W$3,'125-599'!12:12)</f>
        <v>-4916.67</v>
      </c>
      <c r="X13" s="231">
        <f>SUMIF('125-599'!$1:$1,X$3,'125-599'!12:12)</f>
        <v>-626.16</v>
      </c>
      <c r="Y13" s="276">
        <f>SUMIF('125-599'!$1:$1,Y$3,'125-599'!12:12)</f>
        <v>0</v>
      </c>
      <c r="Z13" s="231">
        <f>SUMIF('125-599'!$1:$1,Z$3,'125-599'!12:12)</f>
        <v>0</v>
      </c>
      <c r="AA13" s="231">
        <f>SUMIF('125-599'!$1:$1,AA$3,'125-599'!12:12)</f>
        <v>0</v>
      </c>
      <c r="AB13" s="231">
        <f>SUMIF('125-599'!$1:$1,AB$3,'125-599'!12:12)</f>
        <v>0</v>
      </c>
      <c r="AC13" s="308">
        <f>SUMIF('125-599'!$1:$1,AC$3,'125-599'!12:12)</f>
        <v>0</v>
      </c>
      <c r="AD13" s="308">
        <f>SUMIF('125-599'!$1:$1,AD$3,'125-599'!12:12)</f>
        <v>0</v>
      </c>
      <c r="AE13" s="308">
        <f>SUMIF('125-599'!$1:$1,AE$3,'125-599'!12:12)</f>
        <v>0</v>
      </c>
      <c r="AF13" s="308">
        <f>SUMIF('125-599'!$1:$1,AF$3,'125-599'!12:12)</f>
        <v>0</v>
      </c>
      <c r="AG13" s="231">
        <f>SUMIF('125-599'!$1:$1,AG$3,'125-599'!12:12)</f>
        <v>214008.74000000002</v>
      </c>
      <c r="AH13" s="231">
        <f>SUMIF('125-599'!$1:$1,AH$3,'125-599'!12:12)</f>
        <v>3630.3700000000003</v>
      </c>
      <c r="AI13" s="231">
        <f>SUMIF('125-599'!$1:$1,AI$3,'125-599'!12:12)</f>
        <v>91749.64</v>
      </c>
      <c r="AJ13" s="231">
        <f>SUMIF('125-599'!$1:$1,AJ$3,'125-599'!12:12)</f>
        <v>12416.500000000002</v>
      </c>
      <c r="AK13" s="231">
        <f>SUMIF('125-599'!$1:$1,AK$3,'125-599'!12:12)</f>
        <v>21842.799999999996</v>
      </c>
      <c r="AL13" s="231">
        <f>SUMIF('125-599'!$1:$1,AL$3,'125-599'!12:12)</f>
        <v>13288.3</v>
      </c>
      <c r="AM13" s="231">
        <f>SUMIF('125-599'!$1:$1,AM$3,'125-599'!12:12)</f>
        <v>12282.55</v>
      </c>
      <c r="AN13" s="231">
        <f>SUMIF('125-599'!$1:$1,AN$3,'125-599'!12:12)</f>
        <v>39.9</v>
      </c>
      <c r="AO13" s="231">
        <f>SUMIF('125-599'!$1:$1,AO$3,'125-599'!12:12)</f>
        <v>270</v>
      </c>
      <c r="AP13" s="231">
        <f>SUMIF('125-599'!$1:$1,AP$3,'125-599'!12:12)</f>
        <v>616.1</v>
      </c>
      <c r="AQ13" s="231">
        <f>SUMIF('125-599'!$1:$1,AQ$3,'125-599'!12:12)</f>
        <v>0</v>
      </c>
      <c r="AR13" s="231">
        <f>SUMIF('125-599'!$1:$1,AR$3,'125-599'!12:12)</f>
        <v>4808.18</v>
      </c>
      <c r="AS13" s="231">
        <f>SUMIF('125-599'!$1:$1,AS$3,'125-599'!12:12)</f>
        <v>0</v>
      </c>
      <c r="AT13" s="231">
        <f>SUMIF('125-599'!$1:$1,AT$3,'125-599'!12:12)</f>
        <v>1069.3</v>
      </c>
      <c r="AU13" s="231">
        <f>SUMIF('125-599'!$1:$1,AU$3,'125-599'!12:12)</f>
        <v>3088.32</v>
      </c>
      <c r="AV13" s="231">
        <f>SUMIF('125-599'!$1:$1,AV$3,'125-599'!12:12)</f>
        <v>2771.7</v>
      </c>
      <c r="AW13" s="231">
        <f>SUMIF('125-599'!$1:$1,AW$3,'125-599'!12:12)</f>
        <v>3642.7</v>
      </c>
      <c r="AX13" s="231">
        <f>SUMIF('125-599'!$1:$1,AX$3,'125-599'!12:12)</f>
        <v>1160.0900000000001</v>
      </c>
      <c r="AY13" s="231">
        <f>SUMIF('125-599'!$1:$1,AY$3,'125-599'!12:12)</f>
        <v>26018.28</v>
      </c>
      <c r="AZ13" s="308">
        <f>SUMIF('125-599'!$1:$1,AZ$3,'125-599'!12:12)</f>
        <v>0</v>
      </c>
      <c r="BA13" s="231">
        <f>SUMIF('125-599'!$1:$1,BA$3,'125-599'!12:12)</f>
        <v>0</v>
      </c>
      <c r="BB13" s="231">
        <f>SUMIF('125-599'!$1:$1,BB$3,'125-599'!12:12)</f>
        <v>0</v>
      </c>
      <c r="BC13" s="231">
        <f>SUMIF('125-599'!$1:$1,BC$3,'125-599'!12:12)</f>
        <v>512</v>
      </c>
      <c r="BD13" s="231">
        <f>SUMIF('125-599'!$1:$1,BD$3,'125-599'!12:12)</f>
        <v>2203.1</v>
      </c>
      <c r="BE13" s="231">
        <f>SUMIF('125-599'!$1:$1,BE$3,'125-599'!12:12)</f>
        <v>0</v>
      </c>
      <c r="BF13" s="231">
        <f>SUMIF('125-599'!$1:$1,BF$3,'125-599'!12:12)</f>
        <v>0</v>
      </c>
      <c r="BG13" s="231">
        <f>SUMIF('125-599'!$1:$1,BG$3,'125-599'!12:12)</f>
        <v>2345</v>
      </c>
      <c r="BH13" s="231">
        <f>SUMIF('125-599'!$1:$1,BH$3,'125-599'!12:12)</f>
        <v>0</v>
      </c>
      <c r="BI13" s="231">
        <f>SUMIF('125-599'!$1:$1,BI$3,'125-599'!12:12)</f>
        <v>622.88</v>
      </c>
      <c r="BJ13" s="231">
        <f>SUMIF('125-599'!$1:$1,BJ$3,'125-599'!12:12)</f>
        <v>11241.3</v>
      </c>
      <c r="BK13" s="231">
        <f>SUMIF('125-599'!$1:$1,BK$3,'125-599'!12:12)</f>
        <v>0</v>
      </c>
      <c r="BL13" s="231">
        <f>SUMIF('125-599'!$1:$1,BL$3,'125-599'!12:12)</f>
        <v>12956.890000000003</v>
      </c>
      <c r="BM13" s="231">
        <f>SUMIF('125-599'!$1:$1,BM$3,'125-599'!12:12)</f>
        <v>2027.6100000000001</v>
      </c>
      <c r="BN13" s="231">
        <f>SUMIF('125-599'!$1:$1,BN$3,'125-599'!12:12)</f>
        <v>4051.5</v>
      </c>
      <c r="BO13" s="231">
        <f>SUMIF('125-599'!$1:$1,BO$3,'125-599'!12:12)</f>
        <v>17043.559999999998</v>
      </c>
      <c r="BP13" s="231">
        <f>SUMIF('125-599'!$1:$1,BP$3,'125-599'!12:12)</f>
        <v>0</v>
      </c>
      <c r="BQ13" s="231">
        <f>SUMIF('125-599'!$1:$1,BQ$3,'125-599'!12:12)</f>
        <v>0</v>
      </c>
      <c r="BR13" s="231">
        <f>SUMIF('125-599'!$1:$1,BR$3,'125-599'!12:12)</f>
        <v>0</v>
      </c>
      <c r="BS13" s="231">
        <f>SUMIF('125-599'!$1:$1,BS$3,'125-599'!12:12)</f>
        <v>0</v>
      </c>
      <c r="BT13" s="231">
        <f>SUMIF('125-599'!$1:$1,BT$3,'125-599'!12:12)</f>
        <v>52.8</v>
      </c>
      <c r="BU13" s="231">
        <f>SUMIF('125-599'!$1:$1,BU$3,'125-599'!12:12)</f>
        <v>-6306.25</v>
      </c>
      <c r="BV13" s="231">
        <f>SUMIF('125-599'!$1:$1,BV$3,'125-599'!12:12)</f>
        <v>0</v>
      </c>
      <c r="BW13" s="231">
        <f>SUMIF('125-599'!$1:$1,BW$3,'125-599'!12:12)</f>
        <v>0</v>
      </c>
      <c r="BX13" s="231">
        <f>SUMIF('125-599'!$1:$1,BX$3,'125-599'!12:12)</f>
        <v>0</v>
      </c>
      <c r="BY13" s="231">
        <f>SUMIF('125-599'!$1:$1,BY$3,'125-599'!12:12)</f>
        <v>0</v>
      </c>
      <c r="BZ13" s="231">
        <f>SUMIF('125-599'!$1:$1,BZ$3,'125-599'!12:12)</f>
        <v>0</v>
      </c>
      <c r="CA13" s="312">
        <f>SUMIF('125-599'!$1:$1,CA$3,'125-599'!12:12)</f>
        <v>0</v>
      </c>
      <c r="CB13" s="248">
        <f>SUMIF('125-599'!$1:$1,CB$3,'125-599'!12:12)</f>
        <v>0</v>
      </c>
      <c r="CC13" s="248">
        <f>SUMIF('125-599'!$1:$1,CC$3,'125-599'!12:12)</f>
        <v>0</v>
      </c>
      <c r="CD13" s="248">
        <f>SUMIF('125-599'!$1:$1,CD$3,'125-599'!12:12)</f>
        <v>0</v>
      </c>
      <c r="CE13" s="248">
        <f>SUMIF('125-599'!$1:$1,CE$3,'125-599'!12:12)</f>
        <v>0</v>
      </c>
      <c r="CF13" s="248">
        <f>SUMIF('125-599'!$1:$1,CF$3,'125-599'!12:12)</f>
        <v>0</v>
      </c>
      <c r="CG13" s="261">
        <f t="shared" si="1"/>
        <v>-839134.05999999936</v>
      </c>
      <c r="CJ13" s="122"/>
      <c r="CK13" s="169">
        <f>INDEX(SAP!C:C,MATCH('Actuals mapped to CFR'!A13,SAP!H:H,FALSE),1)</f>
        <v>-839134.06</v>
      </c>
      <c r="CL13" s="59">
        <f t="shared" ref="CL13" si="11">ROUND(CK13-CG13,2)</f>
        <v>0</v>
      </c>
      <c r="CN13" s="81">
        <f t="shared" si="2"/>
        <v>1298587.9199999997</v>
      </c>
      <c r="CO13" s="81">
        <f t="shared" si="3"/>
        <v>465760.10999999993</v>
      </c>
      <c r="CP13" s="166">
        <f>VLOOKUP(B13,'2526 GBP Data input'!$A$4:$CA$229,38,FALSE)</f>
        <v>1374062</v>
      </c>
      <c r="CQ13" s="166">
        <f>VLOOKUP(B13,'2526 GBP Data input'!$A$4:$CA$229,73,FALSE)</f>
        <v>21672</v>
      </c>
      <c r="CR13" s="89">
        <f t="shared" ref="CR13" si="12">CN13-CP13</f>
        <v>-75474.080000000307</v>
      </c>
      <c r="CS13" s="83">
        <f t="shared" ref="CS13" si="13">CO13/CQ13</f>
        <v>21.49133028792912</v>
      </c>
      <c r="CT13" s="82">
        <f t="shared" si="5"/>
        <v>832827.80999999982</v>
      </c>
      <c r="CU13" s="82">
        <f t="shared" si="6"/>
        <v>6306.25</v>
      </c>
      <c r="CV13" s="86">
        <f t="shared" ref="CV13" si="14">SUM(CT13:CU13)</f>
        <v>839134.05999999982</v>
      </c>
    </row>
    <row r="14" spans="1:100" ht="12.75" customHeight="1">
      <c r="A14" s="237">
        <v>107547</v>
      </c>
      <c r="B14" s="60">
        <v>547</v>
      </c>
      <c r="C14" s="60" t="s">
        <v>243</v>
      </c>
      <c r="D14" s="231">
        <f>SUMIF('125-599'!$1:$1,D$3,'125-599'!13:13)</f>
        <v>0</v>
      </c>
      <c r="E14" s="231">
        <f>SUMIF('125-599'!$1:$1,E$3,'125-599'!13:13)</f>
        <v>0</v>
      </c>
      <c r="F14" s="231">
        <f>SUMIF('125-599'!$1:$1,F$3,'125-599'!13:13)</f>
        <v>0</v>
      </c>
      <c r="G14" s="231">
        <f>SUMIF('125-599'!$1:$1,G$3,'125-599'!13:13)</f>
        <v>0</v>
      </c>
      <c r="H14" s="231">
        <f>SUMIF('125-599'!$1:$1,H$3,'125-599'!13:13)</f>
        <v>0</v>
      </c>
      <c r="I14" s="231">
        <f>SUMIF('125-599'!$1:$1,I$3,'125-599'!13:13)</f>
        <v>0</v>
      </c>
      <c r="J14" s="231">
        <f>SUMIF('125-599'!$1:$1,J$3,'125-599'!13:13)</f>
        <v>0</v>
      </c>
      <c r="K14" s="231">
        <f>SUMIF('125-599'!$1:$1,K$3,'125-599'!13:13)</f>
        <v>-2249175.2999999998</v>
      </c>
      <c r="L14" s="231">
        <f>SUMIF('125-599'!$1:$1,L$3,'125-599'!13:13)</f>
        <v>0</v>
      </c>
      <c r="M14" s="231">
        <f>SUMIF('125-599'!$1:$1,M$3,'125-599'!13:13)</f>
        <v>-182696</v>
      </c>
      <c r="N14" s="231">
        <f>SUMIF('125-599'!$1:$1,N$3,'125-599'!13:13)</f>
        <v>0</v>
      </c>
      <c r="O14" s="231">
        <f>SUMIF('125-599'!$1:$1,O$3,'125-599'!13:13)</f>
        <v>-30925</v>
      </c>
      <c r="P14" s="231">
        <f>SUMIF('125-599'!$1:$1,P$3,'125-599'!13:13)</f>
        <v>-71674</v>
      </c>
      <c r="Q14" s="231">
        <f>SUMIF('125-599'!$1:$1,Q$3,'125-599'!13:13)</f>
        <v>-1600</v>
      </c>
      <c r="R14" s="231">
        <f>SUMIF('125-599'!$1:$1,R$3,'125-599'!13:13)</f>
        <v>0</v>
      </c>
      <c r="S14" s="231">
        <f>SUMIF('125-599'!$1:$1,S$3,'125-599'!13:13)</f>
        <v>-77634.189999999988</v>
      </c>
      <c r="T14" s="231">
        <f>SUMIF('125-599'!$1:$1,T$3,'125-599'!13:13)</f>
        <v>0</v>
      </c>
      <c r="U14" s="231">
        <f>SUMIF('125-599'!$1:$1,U$3,'125-599'!13:13)</f>
        <v>0</v>
      </c>
      <c r="V14" s="231">
        <f>SUMIF('125-599'!$1:$1,V$3,'125-599'!13:13)</f>
        <v>0</v>
      </c>
      <c r="W14" s="231">
        <f>SUMIF('125-599'!$1:$1,W$3,'125-599'!13:13)</f>
        <v>-1190.0099999999998</v>
      </c>
      <c r="X14" s="231">
        <f>SUMIF('125-599'!$1:$1,X$3,'125-599'!13:13)</f>
        <v>-375.37</v>
      </c>
      <c r="Y14" s="276">
        <f>SUMIF('125-599'!$1:$1,Y$3,'125-599'!13:13)</f>
        <v>0</v>
      </c>
      <c r="Z14" s="231">
        <f>SUMIF('125-599'!$1:$1,Z$3,'125-599'!13:13)</f>
        <v>0</v>
      </c>
      <c r="AA14" s="231">
        <f>SUMIF('125-599'!$1:$1,AA$3,'125-599'!13:13)</f>
        <v>-60634.01</v>
      </c>
      <c r="AB14" s="231">
        <f>SUMIF('125-599'!$1:$1,AB$3,'125-599'!13:13)</f>
        <v>-4935.21</v>
      </c>
      <c r="AC14" s="308">
        <f>SUMIF('125-599'!$1:$1,AC$3,'125-599'!13:13)</f>
        <v>0</v>
      </c>
      <c r="AD14" s="308">
        <f>SUMIF('125-599'!$1:$1,AD$3,'125-599'!13:13)</f>
        <v>0</v>
      </c>
      <c r="AE14" s="308">
        <f>SUMIF('125-599'!$1:$1,AE$3,'125-599'!13:13)</f>
        <v>0</v>
      </c>
      <c r="AF14" s="308">
        <f>SUMIF('125-599'!$1:$1,AF$3,'125-599'!13:13)</f>
        <v>0</v>
      </c>
      <c r="AG14" s="231">
        <f>SUMIF('125-599'!$1:$1,AG$3,'125-599'!13:13)</f>
        <v>453747.06999999995</v>
      </c>
      <c r="AH14" s="231">
        <f>SUMIF('125-599'!$1:$1,AH$3,'125-599'!13:13)</f>
        <v>3962.8699999999994</v>
      </c>
      <c r="AI14" s="231">
        <f>SUMIF('125-599'!$1:$1,AI$3,'125-599'!13:13)</f>
        <v>116340.03000000001</v>
      </c>
      <c r="AJ14" s="231">
        <f>SUMIF('125-599'!$1:$1,AJ$3,'125-599'!13:13)</f>
        <v>6588.13</v>
      </c>
      <c r="AK14" s="231">
        <f>SUMIF('125-599'!$1:$1,AK$3,'125-599'!13:13)</f>
        <v>51807.740000000005</v>
      </c>
      <c r="AL14" s="231">
        <f>SUMIF('125-599'!$1:$1,AL$3,'125-599'!13:13)</f>
        <v>0</v>
      </c>
      <c r="AM14" s="231">
        <f>SUMIF('125-599'!$1:$1,AM$3,'125-599'!13:13)</f>
        <v>63733.71</v>
      </c>
      <c r="AN14" s="231">
        <f>SUMIF('125-599'!$1:$1,AN$3,'125-599'!13:13)</f>
        <v>2680</v>
      </c>
      <c r="AO14" s="231">
        <f>SUMIF('125-599'!$1:$1,AO$3,'125-599'!13:13)</f>
        <v>1393.1</v>
      </c>
      <c r="AP14" s="231">
        <f>SUMIF('125-599'!$1:$1,AP$3,'125-599'!13:13)</f>
        <v>1277.95</v>
      </c>
      <c r="AQ14" s="231">
        <f>SUMIF('125-599'!$1:$1,AQ$3,'125-599'!13:13)</f>
        <v>0</v>
      </c>
      <c r="AR14" s="231">
        <f>SUMIF('125-599'!$1:$1,AR$3,'125-599'!13:13)</f>
        <v>49660.08</v>
      </c>
      <c r="AS14" s="231">
        <f>SUMIF('125-599'!$1:$1,AS$3,'125-599'!13:13)</f>
        <v>3116.32</v>
      </c>
      <c r="AT14" s="231">
        <f>SUMIF('125-599'!$1:$1,AT$3,'125-599'!13:13)</f>
        <v>18257.969999999998</v>
      </c>
      <c r="AU14" s="231">
        <f>SUMIF('125-599'!$1:$1,AU$3,'125-599'!13:13)</f>
        <v>3460.16</v>
      </c>
      <c r="AV14" s="231">
        <f>SUMIF('125-599'!$1:$1,AV$3,'125-599'!13:13)</f>
        <v>9584.81</v>
      </c>
      <c r="AW14" s="231">
        <f>SUMIF('125-599'!$1:$1,AW$3,'125-599'!13:13)</f>
        <v>31122</v>
      </c>
      <c r="AX14" s="231">
        <f>SUMIF('125-599'!$1:$1,AX$3,'125-599'!13:13)</f>
        <v>3769.4299999999994</v>
      </c>
      <c r="AY14" s="231">
        <f>SUMIF('125-599'!$1:$1,AY$3,'125-599'!13:13)</f>
        <v>37905.410000000011</v>
      </c>
      <c r="AZ14" s="308">
        <f>SUMIF('125-599'!$1:$1,AZ$3,'125-599'!13:13)</f>
        <v>0</v>
      </c>
      <c r="BA14" s="231">
        <f>SUMIF('125-599'!$1:$1,BA$3,'125-599'!13:13)</f>
        <v>0</v>
      </c>
      <c r="BB14" s="231">
        <f>SUMIF('125-599'!$1:$1,BB$3,'125-599'!13:13)</f>
        <v>0</v>
      </c>
      <c r="BC14" s="231">
        <f>SUMIF('125-599'!$1:$1,BC$3,'125-599'!13:13)</f>
        <v>0</v>
      </c>
      <c r="BD14" s="231">
        <f>SUMIF('125-599'!$1:$1,BD$3,'125-599'!13:13)</f>
        <v>0</v>
      </c>
      <c r="BE14" s="231">
        <f>SUMIF('125-599'!$1:$1,BE$3,'125-599'!13:13)</f>
        <v>439</v>
      </c>
      <c r="BF14" s="231">
        <f>SUMIF('125-599'!$1:$1,BF$3,'125-599'!13:13)</f>
        <v>0</v>
      </c>
      <c r="BG14" s="231">
        <f>SUMIF('125-599'!$1:$1,BG$3,'125-599'!13:13)</f>
        <v>16504.060000000001</v>
      </c>
      <c r="BH14" s="231">
        <f>SUMIF('125-599'!$1:$1,BH$3,'125-599'!13:13)</f>
        <v>0</v>
      </c>
      <c r="BI14" s="231">
        <f>SUMIF('125-599'!$1:$1,BI$3,'125-599'!13:13)</f>
        <v>6074.43</v>
      </c>
      <c r="BJ14" s="231">
        <f>SUMIF('125-599'!$1:$1,BJ$3,'125-599'!13:13)</f>
        <v>23317.35</v>
      </c>
      <c r="BK14" s="231">
        <f>SUMIF('125-599'!$1:$1,BK$3,'125-599'!13:13)</f>
        <v>0</v>
      </c>
      <c r="BL14" s="231">
        <f>SUMIF('125-599'!$1:$1,BL$3,'125-599'!13:13)</f>
        <v>119850.66</v>
      </c>
      <c r="BM14" s="231">
        <f>SUMIF('125-599'!$1:$1,BM$3,'125-599'!13:13)</f>
        <v>19289</v>
      </c>
      <c r="BN14" s="231">
        <f>SUMIF('125-599'!$1:$1,BN$3,'125-599'!13:13)</f>
        <v>35543.339999999997</v>
      </c>
      <c r="BO14" s="231">
        <f>SUMIF('125-599'!$1:$1,BO$3,'125-599'!13:13)</f>
        <v>20433.989999999991</v>
      </c>
      <c r="BP14" s="231">
        <f>SUMIF('125-599'!$1:$1,BP$3,'125-599'!13:13)</f>
        <v>0</v>
      </c>
      <c r="BQ14" s="231">
        <f>SUMIF('125-599'!$1:$1,BQ$3,'125-599'!13:13)</f>
        <v>0</v>
      </c>
      <c r="BR14" s="231">
        <f>SUMIF('125-599'!$1:$1,BR$3,'125-599'!13:13)</f>
        <v>0</v>
      </c>
      <c r="BS14" s="231">
        <f>SUMIF('125-599'!$1:$1,BS$3,'125-599'!13:13)</f>
        <v>41685.83</v>
      </c>
      <c r="BT14" s="231">
        <f>SUMIF('125-599'!$1:$1,BT$3,'125-599'!13:13)</f>
        <v>8477.0699999999943</v>
      </c>
      <c r="BU14" s="231">
        <f>SUMIF('125-599'!$1:$1,BU$3,'125-599'!13:13)</f>
        <v>-8713.75</v>
      </c>
      <c r="BV14" s="231">
        <f>SUMIF('125-599'!$1:$1,BV$3,'125-599'!13:13)</f>
        <v>0</v>
      </c>
      <c r="BW14" s="231">
        <f>SUMIF('125-599'!$1:$1,BW$3,'125-599'!13:13)</f>
        <v>0</v>
      </c>
      <c r="BX14" s="231">
        <f>SUMIF('125-599'!$1:$1,BX$3,'125-599'!13:13)</f>
        <v>0</v>
      </c>
      <c r="BY14" s="231">
        <f>SUMIF('125-599'!$1:$1,BY$3,'125-599'!13:13)</f>
        <v>46332.46</v>
      </c>
      <c r="BZ14" s="231">
        <f>SUMIF('125-599'!$1:$1,BZ$3,'125-599'!13:13)</f>
        <v>0</v>
      </c>
      <c r="CA14" s="312">
        <f>SUMIF('125-599'!$1:$1,CA$3,'125-599'!13:13)</f>
        <v>0</v>
      </c>
      <c r="CB14" s="248">
        <f>SUMIF('125-599'!$1:$1,CB$3,'125-599'!13:13)</f>
        <v>0</v>
      </c>
      <c r="CC14" s="248">
        <f>SUMIF('125-599'!$1:$1,CC$3,'125-599'!13:13)</f>
        <v>0</v>
      </c>
      <c r="CD14" s="248">
        <f>SUMIF('125-599'!$1:$1,CD$3,'125-599'!13:13)</f>
        <v>0</v>
      </c>
      <c r="CE14" s="248">
        <f>SUMIF('125-599'!$1:$1,CE$3,'125-599'!13:13)</f>
        <v>0</v>
      </c>
      <c r="CF14" s="248">
        <f>SUMIF('125-599'!$1:$1,CF$3,'125-599'!13:13)</f>
        <v>0</v>
      </c>
      <c r="CG14" s="261">
        <f t="shared" si="1"/>
        <v>-1493198.8699999996</v>
      </c>
      <c r="CJ14" s="122"/>
      <c r="CK14" s="169">
        <f>INDEX(SAP!C:C,MATCH('Actuals mapped to CFR'!A14,SAP!H:H,FALSE),1)</f>
        <v>-1493198.87</v>
      </c>
      <c r="CL14" s="59">
        <f t="shared" si="7"/>
        <v>0</v>
      </c>
      <c r="CN14" s="81">
        <f t="shared" si="2"/>
        <v>2680839.0899999994</v>
      </c>
      <c r="CO14" s="81">
        <f t="shared" si="3"/>
        <v>1150021.5100000002</v>
      </c>
      <c r="CP14" s="166">
        <f>VLOOKUP(B14,'2526 GBP Data input'!$A$4:$CA$229,38,FALSE)</f>
        <v>3053087</v>
      </c>
      <c r="CQ14" s="166">
        <f>VLOOKUP(B14,'2526 GBP Data input'!$A$4:$CA$229,73,FALSE)</f>
        <v>23206</v>
      </c>
      <c r="CR14" s="89">
        <f t="shared" si="8"/>
        <v>-372247.91000000061</v>
      </c>
      <c r="CS14" s="83">
        <f t="shared" si="9"/>
        <v>49.557076187192976</v>
      </c>
      <c r="CT14" s="82">
        <f t="shared" si="5"/>
        <v>1530817.5799999991</v>
      </c>
      <c r="CU14" s="82">
        <f t="shared" si="6"/>
        <v>-37618.71</v>
      </c>
      <c r="CV14" s="86">
        <f t="shared" si="10"/>
        <v>1493198.8699999992</v>
      </c>
    </row>
    <row r="15" spans="1:100" ht="12.75" customHeight="1">
      <c r="A15" s="237">
        <v>107551</v>
      </c>
      <c r="B15" s="60">
        <v>551</v>
      </c>
      <c r="C15" s="60" t="s">
        <v>226</v>
      </c>
      <c r="D15" s="231">
        <f>SUMIF('125-599'!$1:$1,D$3,'125-599'!14:14)</f>
        <v>0</v>
      </c>
      <c r="E15" s="231">
        <f>SUMIF('125-599'!$1:$1,E$3,'125-599'!14:14)</f>
        <v>0</v>
      </c>
      <c r="F15" s="231">
        <f>SUMIF('125-599'!$1:$1,F$3,'125-599'!14:14)</f>
        <v>0</v>
      </c>
      <c r="G15" s="231">
        <f>SUMIF('125-599'!$1:$1,G$3,'125-599'!14:14)</f>
        <v>0</v>
      </c>
      <c r="H15" s="231">
        <f>SUMIF('125-599'!$1:$1,H$3,'125-599'!14:14)</f>
        <v>0</v>
      </c>
      <c r="I15" s="231">
        <f>SUMIF('125-599'!$1:$1,I$3,'125-599'!14:14)</f>
        <v>0</v>
      </c>
      <c r="J15" s="231">
        <f>SUMIF('125-599'!$1:$1,J$3,'125-599'!14:14)</f>
        <v>0</v>
      </c>
      <c r="K15" s="231">
        <f>SUMIF('125-599'!$1:$1,K$3,'125-599'!14:14)</f>
        <v>-660015.49</v>
      </c>
      <c r="L15" s="231">
        <f>SUMIF('125-599'!$1:$1,L$3,'125-599'!14:14)</f>
        <v>0</v>
      </c>
      <c r="M15" s="231">
        <f>SUMIF('125-599'!$1:$1,M$3,'125-599'!14:14)</f>
        <v>0</v>
      </c>
      <c r="N15" s="231">
        <f>SUMIF('125-599'!$1:$1,N$3,'125-599'!14:14)</f>
        <v>0</v>
      </c>
      <c r="O15" s="231">
        <f>SUMIF('125-599'!$1:$1,O$3,'125-599'!14:14)</f>
        <v>-3165</v>
      </c>
      <c r="P15" s="231">
        <f>SUMIF('125-599'!$1:$1,P$3,'125-599'!14:14)</f>
        <v>-27134</v>
      </c>
      <c r="Q15" s="231">
        <f>SUMIF('125-599'!$1:$1,Q$3,'125-599'!14:14)</f>
        <v>-1200</v>
      </c>
      <c r="R15" s="231">
        <f>SUMIF('125-599'!$1:$1,R$3,'125-599'!14:14)</f>
        <v>-584</v>
      </c>
      <c r="S15" s="231">
        <f>SUMIF('125-599'!$1:$1,S$3,'125-599'!14:14)</f>
        <v>0</v>
      </c>
      <c r="T15" s="231">
        <f>SUMIF('125-599'!$1:$1,T$3,'125-599'!14:14)</f>
        <v>0</v>
      </c>
      <c r="U15" s="231">
        <f>SUMIF('125-599'!$1:$1,U$3,'125-599'!14:14)</f>
        <v>0</v>
      </c>
      <c r="V15" s="231">
        <f>SUMIF('125-599'!$1:$1,V$3,'125-599'!14:14)</f>
        <v>0</v>
      </c>
      <c r="W15" s="231">
        <f>SUMIF('125-599'!$1:$1,W$3,'125-599'!14:14)</f>
        <v>-2855.11</v>
      </c>
      <c r="X15" s="231">
        <f>SUMIF('125-599'!$1:$1,X$3,'125-599'!14:14)</f>
        <v>-16314.73</v>
      </c>
      <c r="Y15" s="276">
        <f>SUMIF('125-599'!$1:$1,Y$3,'125-599'!14:14)</f>
        <v>0</v>
      </c>
      <c r="Z15" s="231">
        <f>SUMIF('125-599'!$1:$1,Z$3,'125-599'!14:14)</f>
        <v>0</v>
      </c>
      <c r="AA15" s="231">
        <f>SUMIF('125-599'!$1:$1,AA$3,'125-599'!14:14)</f>
        <v>0</v>
      </c>
      <c r="AB15" s="231">
        <f>SUMIF('125-599'!$1:$1,AB$3,'125-599'!14:14)</f>
        <v>0</v>
      </c>
      <c r="AC15" s="308">
        <f>SUMIF('125-599'!$1:$1,AC$3,'125-599'!14:14)</f>
        <v>0</v>
      </c>
      <c r="AD15" s="308">
        <f>SUMIF('125-599'!$1:$1,AD$3,'125-599'!14:14)</f>
        <v>0</v>
      </c>
      <c r="AE15" s="308">
        <f>SUMIF('125-599'!$1:$1,AE$3,'125-599'!14:14)</f>
        <v>0</v>
      </c>
      <c r="AF15" s="308">
        <f>SUMIF('125-599'!$1:$1,AF$3,'125-599'!14:14)</f>
        <v>0</v>
      </c>
      <c r="AG15" s="231">
        <f>SUMIF('125-599'!$1:$1,AG$3,'125-599'!14:14)</f>
        <v>124716.25</v>
      </c>
      <c r="AH15" s="231">
        <f>SUMIF('125-599'!$1:$1,AH$3,'125-599'!14:14)</f>
        <v>0</v>
      </c>
      <c r="AI15" s="231">
        <f>SUMIF('125-599'!$1:$1,AI$3,'125-599'!14:14)</f>
        <v>38658.43</v>
      </c>
      <c r="AJ15" s="231">
        <f>SUMIF('125-599'!$1:$1,AJ$3,'125-599'!14:14)</f>
        <v>0</v>
      </c>
      <c r="AK15" s="231">
        <f>SUMIF('125-599'!$1:$1,AK$3,'125-599'!14:14)</f>
        <v>18590.05</v>
      </c>
      <c r="AL15" s="231">
        <f>SUMIF('125-599'!$1:$1,AL$3,'125-599'!14:14)</f>
        <v>0</v>
      </c>
      <c r="AM15" s="231">
        <f>SUMIF('125-599'!$1:$1,AM$3,'125-599'!14:14)</f>
        <v>0</v>
      </c>
      <c r="AN15" s="231">
        <f>SUMIF('125-599'!$1:$1,AN$3,'125-599'!14:14)</f>
        <v>730.80000000000007</v>
      </c>
      <c r="AO15" s="231">
        <f>SUMIF('125-599'!$1:$1,AO$3,'125-599'!14:14)</f>
        <v>3407.5</v>
      </c>
      <c r="AP15" s="231">
        <f>SUMIF('125-599'!$1:$1,AP$3,'125-599'!14:14)</f>
        <v>311.10000000000002</v>
      </c>
      <c r="AQ15" s="231">
        <f>SUMIF('125-599'!$1:$1,AQ$3,'125-599'!14:14)</f>
        <v>0</v>
      </c>
      <c r="AR15" s="231">
        <f>SUMIF('125-599'!$1:$1,AR$3,'125-599'!14:14)</f>
        <v>2999.54</v>
      </c>
      <c r="AS15" s="231">
        <f>SUMIF('125-599'!$1:$1,AS$3,'125-599'!14:14)</f>
        <v>1266.68</v>
      </c>
      <c r="AT15" s="231">
        <f>SUMIF('125-599'!$1:$1,AT$3,'125-599'!14:14)</f>
        <v>3874.58</v>
      </c>
      <c r="AU15" s="231">
        <f>SUMIF('125-599'!$1:$1,AU$3,'125-599'!14:14)</f>
        <v>2406.7399999999998</v>
      </c>
      <c r="AV15" s="231">
        <f>SUMIF('125-599'!$1:$1,AV$3,'125-599'!14:14)</f>
        <v>2769.42</v>
      </c>
      <c r="AW15" s="231">
        <f>SUMIF('125-599'!$1:$1,AW$3,'125-599'!14:14)</f>
        <v>4690.6000000000004</v>
      </c>
      <c r="AX15" s="231">
        <f>SUMIF('125-599'!$1:$1,AX$3,'125-599'!14:14)</f>
        <v>1636.36</v>
      </c>
      <c r="AY15" s="231">
        <f>SUMIF('125-599'!$1:$1,AY$3,'125-599'!14:14)</f>
        <v>12575.529999999999</v>
      </c>
      <c r="AZ15" s="308">
        <f>SUMIF('125-599'!$1:$1,AZ$3,'125-599'!14:14)</f>
        <v>0</v>
      </c>
      <c r="BA15" s="231">
        <f>SUMIF('125-599'!$1:$1,BA$3,'125-599'!14:14)</f>
        <v>0</v>
      </c>
      <c r="BB15" s="231">
        <f>SUMIF('125-599'!$1:$1,BB$3,'125-599'!14:14)</f>
        <v>0</v>
      </c>
      <c r="BC15" s="231">
        <f>SUMIF('125-599'!$1:$1,BC$3,'125-599'!14:14)</f>
        <v>341.65</v>
      </c>
      <c r="BD15" s="231">
        <f>SUMIF('125-599'!$1:$1,BD$3,'125-599'!14:14)</f>
        <v>2802.5</v>
      </c>
      <c r="BE15" s="231">
        <f>SUMIF('125-599'!$1:$1,BE$3,'125-599'!14:14)</f>
        <v>32.49</v>
      </c>
      <c r="BF15" s="231">
        <f>SUMIF('125-599'!$1:$1,BF$3,'125-599'!14:14)</f>
        <v>0</v>
      </c>
      <c r="BG15" s="231">
        <f>SUMIF('125-599'!$1:$1,BG$3,'125-599'!14:14)</f>
        <v>4207</v>
      </c>
      <c r="BH15" s="231">
        <f>SUMIF('125-599'!$1:$1,BH$3,'125-599'!14:14)</f>
        <v>0</v>
      </c>
      <c r="BI15" s="231">
        <f>SUMIF('125-599'!$1:$1,BI$3,'125-599'!14:14)</f>
        <v>811.48</v>
      </c>
      <c r="BJ15" s="231">
        <f>SUMIF('125-599'!$1:$1,BJ$3,'125-599'!14:14)</f>
        <v>5676.2999999999993</v>
      </c>
      <c r="BK15" s="231">
        <f>SUMIF('125-599'!$1:$1,BK$3,'125-599'!14:14)</f>
        <v>0</v>
      </c>
      <c r="BL15" s="231">
        <f>SUMIF('125-599'!$1:$1,BL$3,'125-599'!14:14)</f>
        <v>22058.58</v>
      </c>
      <c r="BM15" s="231">
        <f>SUMIF('125-599'!$1:$1,BM$3,'125-599'!14:14)</f>
        <v>0</v>
      </c>
      <c r="BN15" s="231">
        <f>SUMIF('125-599'!$1:$1,BN$3,'125-599'!14:14)</f>
        <v>8372</v>
      </c>
      <c r="BO15" s="231">
        <f>SUMIF('125-599'!$1:$1,BO$3,'125-599'!14:14)</f>
        <v>11699.800000000001</v>
      </c>
      <c r="BP15" s="231">
        <f>SUMIF('125-599'!$1:$1,BP$3,'125-599'!14:14)</f>
        <v>0</v>
      </c>
      <c r="BQ15" s="231">
        <f>SUMIF('125-599'!$1:$1,BQ$3,'125-599'!14:14)</f>
        <v>0</v>
      </c>
      <c r="BR15" s="231">
        <f>SUMIF('125-599'!$1:$1,BR$3,'125-599'!14:14)</f>
        <v>0</v>
      </c>
      <c r="BS15" s="231">
        <f>SUMIF('125-599'!$1:$1,BS$3,'125-599'!14:14)</f>
        <v>0</v>
      </c>
      <c r="BT15" s="231">
        <f>SUMIF('125-599'!$1:$1,BT$3,'125-599'!14:14)</f>
        <v>0</v>
      </c>
      <c r="BU15" s="231">
        <f>SUMIF('125-599'!$1:$1,BU$3,'125-599'!14:14)</f>
        <v>-5125</v>
      </c>
      <c r="BV15" s="231">
        <f>SUMIF('125-599'!$1:$1,BV$3,'125-599'!14:14)</f>
        <v>0</v>
      </c>
      <c r="BW15" s="231">
        <f>SUMIF('125-599'!$1:$1,BW$3,'125-599'!14:14)</f>
        <v>0</v>
      </c>
      <c r="BX15" s="231">
        <f>SUMIF('125-599'!$1:$1,BX$3,'125-599'!14:14)</f>
        <v>0</v>
      </c>
      <c r="BY15" s="231">
        <f>SUMIF('125-599'!$1:$1,BY$3,'125-599'!14:14)</f>
        <v>0</v>
      </c>
      <c r="BZ15" s="231">
        <f>SUMIF('125-599'!$1:$1,BZ$3,'125-599'!14:14)</f>
        <v>0</v>
      </c>
      <c r="CA15" s="312">
        <f>SUMIF('125-599'!$1:$1,CA$3,'125-599'!14:14)</f>
        <v>0</v>
      </c>
      <c r="CB15" s="248">
        <f>SUMIF('125-599'!$1:$1,CB$3,'125-599'!14:14)</f>
        <v>0</v>
      </c>
      <c r="CC15" s="248">
        <f>SUMIF('125-599'!$1:$1,CC$3,'125-599'!14:14)</f>
        <v>0</v>
      </c>
      <c r="CD15" s="248">
        <f>SUMIF('125-599'!$1:$1,CD$3,'125-599'!14:14)</f>
        <v>0</v>
      </c>
      <c r="CE15" s="248">
        <f>SUMIF('125-599'!$1:$1,CE$3,'125-599'!14:14)</f>
        <v>0</v>
      </c>
      <c r="CF15" s="248">
        <f>SUMIF('125-599'!$1:$1,CF$3,'125-599'!14:14)</f>
        <v>0</v>
      </c>
      <c r="CG15" s="261">
        <f t="shared" si="1"/>
        <v>-441757.9499999999</v>
      </c>
      <c r="CJ15" s="122"/>
      <c r="CK15" s="169">
        <f>INDEX(SAP!C:C,MATCH('Actuals mapped to CFR'!A15,SAP!H:H,FALSE),1)</f>
        <v>-441757.95</v>
      </c>
      <c r="CL15" s="59">
        <f t="shared" si="7"/>
        <v>0</v>
      </c>
      <c r="CN15" s="81">
        <f t="shared" si="2"/>
        <v>711268.33</v>
      </c>
      <c r="CO15" s="81">
        <f t="shared" si="3"/>
        <v>274635.37999999995</v>
      </c>
      <c r="CP15" s="166">
        <f>VLOOKUP(B15,'2526 GBP Data input'!$A$4:$CA$229,38,FALSE)</f>
        <v>719920</v>
      </c>
      <c r="CQ15" s="166">
        <f>VLOOKUP(B15,'2526 GBP Data input'!$A$4:$CA$229,73,FALSE)</f>
        <v>12839</v>
      </c>
      <c r="CR15" s="89">
        <f t="shared" si="8"/>
        <v>-8651.6700000000419</v>
      </c>
      <c r="CS15" s="83">
        <f t="shared" si="9"/>
        <v>21.390714230080221</v>
      </c>
      <c r="CT15" s="82">
        <f t="shared" si="5"/>
        <v>436632.95</v>
      </c>
      <c r="CU15" s="82">
        <f t="shared" si="6"/>
        <v>5125</v>
      </c>
      <c r="CV15" s="86">
        <f t="shared" si="10"/>
        <v>441757.95</v>
      </c>
    </row>
    <row r="16" spans="1:100" ht="12.75" customHeight="1">
      <c r="A16" s="237">
        <v>107553</v>
      </c>
      <c r="B16" s="60">
        <v>553</v>
      </c>
      <c r="C16" s="60" t="s">
        <v>238</v>
      </c>
      <c r="D16" s="231">
        <f>SUMIF('125-599'!$1:$1,D$3,'125-599'!15:15)</f>
        <v>0</v>
      </c>
      <c r="E16" s="231">
        <f>SUMIF('125-599'!$1:$1,E$3,'125-599'!15:15)</f>
        <v>0</v>
      </c>
      <c r="F16" s="231">
        <f>SUMIF('125-599'!$1:$1,F$3,'125-599'!15:15)</f>
        <v>0</v>
      </c>
      <c r="G16" s="231">
        <f>SUMIF('125-599'!$1:$1,G$3,'125-599'!15:15)</f>
        <v>0</v>
      </c>
      <c r="H16" s="231">
        <f>SUMIF('125-599'!$1:$1,H$3,'125-599'!15:15)</f>
        <v>0</v>
      </c>
      <c r="I16" s="231">
        <f>SUMIF('125-599'!$1:$1,I$3,'125-599'!15:15)</f>
        <v>0</v>
      </c>
      <c r="J16" s="231">
        <f>SUMIF('125-599'!$1:$1,J$3,'125-599'!15:15)</f>
        <v>0</v>
      </c>
      <c r="K16" s="231">
        <f>SUMIF('125-599'!$1:$1,K$3,'125-599'!15:15)</f>
        <v>-472306.14</v>
      </c>
      <c r="L16" s="231">
        <f>SUMIF('125-599'!$1:$1,L$3,'125-599'!15:15)</f>
        <v>0</v>
      </c>
      <c r="M16" s="231">
        <f>SUMIF('125-599'!$1:$1,M$3,'125-599'!15:15)</f>
        <v>-85166</v>
      </c>
      <c r="N16" s="231">
        <f>SUMIF('125-599'!$1:$1,N$3,'125-599'!15:15)</f>
        <v>0</v>
      </c>
      <c r="O16" s="231">
        <f>SUMIF('125-599'!$1:$1,O$3,'125-599'!15:15)</f>
        <v>-3475</v>
      </c>
      <c r="P16" s="231">
        <f>SUMIF('125-599'!$1:$1,P$3,'125-599'!15:15)</f>
        <v>-12591</v>
      </c>
      <c r="Q16" s="231">
        <f>SUMIF('125-599'!$1:$1,Q$3,'125-599'!15:15)</f>
        <v>0</v>
      </c>
      <c r="R16" s="231">
        <f>SUMIF('125-599'!$1:$1,R$3,'125-599'!15:15)</f>
        <v>0</v>
      </c>
      <c r="S16" s="231">
        <f>SUMIF('125-599'!$1:$1,S$3,'125-599'!15:15)</f>
        <v>-4529.0900000000011</v>
      </c>
      <c r="T16" s="231">
        <f>SUMIF('125-599'!$1:$1,T$3,'125-599'!15:15)</f>
        <v>-2039.11</v>
      </c>
      <c r="U16" s="231">
        <f>SUMIF('125-599'!$1:$1,U$3,'125-599'!15:15)</f>
        <v>0</v>
      </c>
      <c r="V16" s="231">
        <f>SUMIF('125-599'!$1:$1,V$3,'125-599'!15:15)</f>
        <v>0</v>
      </c>
      <c r="W16" s="231">
        <f>SUMIF('125-599'!$1:$1,W$3,'125-599'!15:15)</f>
        <v>-1642.76</v>
      </c>
      <c r="X16" s="231">
        <f>SUMIF('125-599'!$1:$1,X$3,'125-599'!15:15)</f>
        <v>0</v>
      </c>
      <c r="Y16" s="276">
        <f>SUMIF('125-599'!$1:$1,Y$3,'125-599'!15:15)</f>
        <v>0</v>
      </c>
      <c r="Z16" s="231">
        <f>SUMIF('125-599'!$1:$1,Z$3,'125-599'!15:15)</f>
        <v>0</v>
      </c>
      <c r="AA16" s="231">
        <f>SUMIF('125-599'!$1:$1,AA$3,'125-599'!15:15)</f>
        <v>-14881</v>
      </c>
      <c r="AB16" s="231">
        <f>SUMIF('125-599'!$1:$1,AB$3,'125-599'!15:15)</f>
        <v>-1487</v>
      </c>
      <c r="AC16" s="308">
        <f>SUMIF('125-599'!$1:$1,AC$3,'125-599'!15:15)</f>
        <v>0</v>
      </c>
      <c r="AD16" s="308">
        <f>SUMIF('125-599'!$1:$1,AD$3,'125-599'!15:15)</f>
        <v>0</v>
      </c>
      <c r="AE16" s="308">
        <f>SUMIF('125-599'!$1:$1,AE$3,'125-599'!15:15)</f>
        <v>0</v>
      </c>
      <c r="AF16" s="308">
        <f>SUMIF('125-599'!$1:$1,AF$3,'125-599'!15:15)</f>
        <v>0</v>
      </c>
      <c r="AG16" s="231">
        <f>SUMIF('125-599'!$1:$1,AG$3,'125-599'!15:15)</f>
        <v>77336.91</v>
      </c>
      <c r="AH16" s="231">
        <f>SUMIF('125-599'!$1:$1,AH$3,'125-599'!15:15)</f>
        <v>0</v>
      </c>
      <c r="AI16" s="231">
        <f>SUMIF('125-599'!$1:$1,AI$3,'125-599'!15:15)</f>
        <v>32333</v>
      </c>
      <c r="AJ16" s="231">
        <f>SUMIF('125-599'!$1:$1,AJ$3,'125-599'!15:15)</f>
        <v>0</v>
      </c>
      <c r="AK16" s="231">
        <f>SUMIF('125-599'!$1:$1,AK$3,'125-599'!15:15)</f>
        <v>13818.5</v>
      </c>
      <c r="AL16" s="231">
        <f>SUMIF('125-599'!$1:$1,AL$3,'125-599'!15:15)</f>
        <v>0</v>
      </c>
      <c r="AM16" s="231">
        <f>SUMIF('125-599'!$1:$1,AM$3,'125-599'!15:15)</f>
        <v>11871.780000000002</v>
      </c>
      <c r="AN16" s="231">
        <f>SUMIF('125-599'!$1:$1,AN$3,'125-599'!15:15)</f>
        <v>707.91000000000008</v>
      </c>
      <c r="AO16" s="231">
        <f>SUMIF('125-599'!$1:$1,AO$3,'125-599'!15:15)</f>
        <v>927</v>
      </c>
      <c r="AP16" s="231">
        <f>SUMIF('125-599'!$1:$1,AP$3,'125-599'!15:15)</f>
        <v>152.5</v>
      </c>
      <c r="AQ16" s="231">
        <f>SUMIF('125-599'!$1:$1,AQ$3,'125-599'!15:15)</f>
        <v>0</v>
      </c>
      <c r="AR16" s="231">
        <f>SUMIF('125-599'!$1:$1,AR$3,'125-599'!15:15)</f>
        <v>2143.66</v>
      </c>
      <c r="AS16" s="231">
        <f>SUMIF('125-599'!$1:$1,AS$3,'125-599'!15:15)</f>
        <v>225</v>
      </c>
      <c r="AT16" s="231">
        <f>SUMIF('125-599'!$1:$1,AT$3,'125-599'!15:15)</f>
        <v>4832.28</v>
      </c>
      <c r="AU16" s="231">
        <f>SUMIF('125-599'!$1:$1,AU$3,'125-599'!15:15)</f>
        <v>634.42999999999995</v>
      </c>
      <c r="AV16" s="231">
        <f>SUMIF('125-599'!$1:$1,AV$3,'125-599'!15:15)</f>
        <v>5623.41</v>
      </c>
      <c r="AW16" s="231">
        <f>SUMIF('125-599'!$1:$1,AW$3,'125-599'!15:15)</f>
        <v>3842.3</v>
      </c>
      <c r="AX16" s="231">
        <f>SUMIF('125-599'!$1:$1,AX$3,'125-599'!15:15)</f>
        <v>672.31999999999994</v>
      </c>
      <c r="AY16" s="231">
        <f>SUMIF('125-599'!$1:$1,AY$3,'125-599'!15:15)</f>
        <v>8103.1299999999992</v>
      </c>
      <c r="AZ16" s="308">
        <f>SUMIF('125-599'!$1:$1,AZ$3,'125-599'!15:15)</f>
        <v>0</v>
      </c>
      <c r="BA16" s="231">
        <f>SUMIF('125-599'!$1:$1,BA$3,'125-599'!15:15)</f>
        <v>0</v>
      </c>
      <c r="BB16" s="231">
        <f>SUMIF('125-599'!$1:$1,BB$3,'125-599'!15:15)</f>
        <v>0</v>
      </c>
      <c r="BC16" s="231">
        <f>SUMIF('125-599'!$1:$1,BC$3,'125-599'!15:15)</f>
        <v>0</v>
      </c>
      <c r="BD16" s="231">
        <f>SUMIF('125-599'!$1:$1,BD$3,'125-599'!15:15)</f>
        <v>0</v>
      </c>
      <c r="BE16" s="231">
        <f>SUMIF('125-599'!$1:$1,BE$3,'125-599'!15:15)</f>
        <v>0</v>
      </c>
      <c r="BF16" s="231">
        <f>SUMIF('125-599'!$1:$1,BF$3,'125-599'!15:15)</f>
        <v>852.91</v>
      </c>
      <c r="BG16" s="231">
        <f>SUMIF('125-599'!$1:$1,BG$3,'125-599'!15:15)</f>
        <v>3643</v>
      </c>
      <c r="BH16" s="231">
        <f>SUMIF('125-599'!$1:$1,BH$3,'125-599'!15:15)</f>
        <v>0</v>
      </c>
      <c r="BI16" s="231">
        <f>SUMIF('125-599'!$1:$1,BI$3,'125-599'!15:15)</f>
        <v>982.25</v>
      </c>
      <c r="BJ16" s="231">
        <f>SUMIF('125-599'!$1:$1,BJ$3,'125-599'!15:15)</f>
        <v>5319.5</v>
      </c>
      <c r="BK16" s="231">
        <f>SUMIF('125-599'!$1:$1,BK$3,'125-599'!15:15)</f>
        <v>0</v>
      </c>
      <c r="BL16" s="231">
        <f>SUMIF('125-599'!$1:$1,BL$3,'125-599'!15:15)</f>
        <v>3025.1200000000003</v>
      </c>
      <c r="BM16" s="231">
        <f>SUMIF('125-599'!$1:$1,BM$3,'125-599'!15:15)</f>
        <v>6810.36</v>
      </c>
      <c r="BN16" s="231">
        <f>SUMIF('125-599'!$1:$1,BN$3,'125-599'!15:15)</f>
        <v>10373.030000000001</v>
      </c>
      <c r="BO16" s="231">
        <f>SUMIF('125-599'!$1:$1,BO$3,'125-599'!15:15)</f>
        <v>10030.290000000001</v>
      </c>
      <c r="BP16" s="231">
        <f>SUMIF('125-599'!$1:$1,BP$3,'125-599'!15:15)</f>
        <v>0</v>
      </c>
      <c r="BQ16" s="231">
        <f>SUMIF('125-599'!$1:$1,BQ$3,'125-599'!15:15)</f>
        <v>0</v>
      </c>
      <c r="BR16" s="231">
        <f>SUMIF('125-599'!$1:$1,BR$3,'125-599'!15:15)</f>
        <v>0</v>
      </c>
      <c r="BS16" s="231">
        <f>SUMIF('125-599'!$1:$1,BS$3,'125-599'!15:15)</f>
        <v>10296.17</v>
      </c>
      <c r="BT16" s="231">
        <f>SUMIF('125-599'!$1:$1,BT$3,'125-599'!15:15)</f>
        <v>0</v>
      </c>
      <c r="BU16" s="231">
        <f>SUMIF('125-599'!$1:$1,BU$3,'125-599'!15:15)</f>
        <v>-4585</v>
      </c>
      <c r="BV16" s="231">
        <f>SUMIF('125-599'!$1:$1,BV$3,'125-599'!15:15)</f>
        <v>0</v>
      </c>
      <c r="BW16" s="231">
        <f>SUMIF('125-599'!$1:$1,BW$3,'125-599'!15:15)</f>
        <v>0</v>
      </c>
      <c r="BX16" s="231">
        <f>SUMIF('125-599'!$1:$1,BX$3,'125-599'!15:15)</f>
        <v>0</v>
      </c>
      <c r="BY16" s="231">
        <f>SUMIF('125-599'!$1:$1,BY$3,'125-599'!15:15)</f>
        <v>0</v>
      </c>
      <c r="BZ16" s="231">
        <f>SUMIF('125-599'!$1:$1,BZ$3,'125-599'!15:15)</f>
        <v>0</v>
      </c>
      <c r="CA16" s="312">
        <f>SUMIF('125-599'!$1:$1,CA$3,'125-599'!15:15)</f>
        <v>0</v>
      </c>
      <c r="CB16" s="248">
        <f>SUMIF('125-599'!$1:$1,CB$3,'125-599'!15:15)</f>
        <v>0</v>
      </c>
      <c r="CC16" s="248">
        <f>SUMIF('125-599'!$1:$1,CC$3,'125-599'!15:15)</f>
        <v>0</v>
      </c>
      <c r="CD16" s="248">
        <f>SUMIF('125-599'!$1:$1,CD$3,'125-599'!15:15)</f>
        <v>0</v>
      </c>
      <c r="CE16" s="248">
        <f>SUMIF('125-599'!$1:$1,CE$3,'125-599'!15:15)</f>
        <v>0</v>
      </c>
      <c r="CF16" s="248">
        <f>SUMIF('125-599'!$1:$1,CF$3,'125-599'!15:15)</f>
        <v>0</v>
      </c>
      <c r="CG16" s="261">
        <f t="shared" si="1"/>
        <v>-388145.34</v>
      </c>
      <c r="CJ16" s="122"/>
      <c r="CK16" s="169">
        <f>INDEX(SAP!C:C,MATCH('Actuals mapped to CFR'!A16,SAP!H:H,FALSE),1)</f>
        <v>-388145.34</v>
      </c>
      <c r="CL16" s="59">
        <f>ROUND(CK16-CG16,2)</f>
        <v>0</v>
      </c>
      <c r="CN16" s="81">
        <f t="shared" si="2"/>
        <v>598117.1</v>
      </c>
      <c r="CO16" s="81">
        <f t="shared" si="3"/>
        <v>214556.76</v>
      </c>
      <c r="CP16" s="166">
        <f>VLOOKUP(B16,'2526 GBP Data input'!$A$4:$CA$229,38,FALSE)</f>
        <v>659320</v>
      </c>
      <c r="CQ16" s="166">
        <f>VLOOKUP(B16,'2526 GBP Data input'!$A$4:$CA$229,73,FALSE)</f>
        <v>9061</v>
      </c>
      <c r="CR16" s="89">
        <f t="shared" si="8"/>
        <v>-61202.900000000023</v>
      </c>
      <c r="CS16" s="83">
        <f t="shared" si="9"/>
        <v>23.679147996909833</v>
      </c>
      <c r="CT16" s="82">
        <f t="shared" si="5"/>
        <v>383560.33999999997</v>
      </c>
      <c r="CU16" s="82">
        <f t="shared" si="6"/>
        <v>4585</v>
      </c>
      <c r="CV16" s="86">
        <f t="shared" si="10"/>
        <v>388145.33999999997</v>
      </c>
    </row>
    <row r="17" spans="1:100" s="341" customFormat="1" ht="12.75" customHeight="1">
      <c r="A17" s="335">
        <v>107558</v>
      </c>
      <c r="B17" s="336">
        <v>558</v>
      </c>
      <c r="C17" s="337" t="s">
        <v>382</v>
      </c>
      <c r="D17" s="231">
        <f>SUMIF('125-599'!$1:$1,D$3,'125-599'!16:16)</f>
        <v>0</v>
      </c>
      <c r="E17" s="231">
        <f>SUMIF('125-599'!$1:$1,E$3,'125-599'!16:16)</f>
        <v>0</v>
      </c>
      <c r="F17" s="231">
        <f>SUMIF('125-599'!$1:$1,F$3,'125-599'!16:16)</f>
        <v>0</v>
      </c>
      <c r="G17" s="231">
        <f>SUMIF('125-599'!$1:$1,G$3,'125-599'!16:16)</f>
        <v>0</v>
      </c>
      <c r="H17" s="231">
        <f>SUMIF('125-599'!$1:$1,H$3,'125-599'!16:16)</f>
        <v>0</v>
      </c>
      <c r="I17" s="231">
        <f>SUMIF('125-599'!$1:$1,I$3,'125-599'!16:16)</f>
        <v>0</v>
      </c>
      <c r="J17" s="231">
        <f>SUMIF('125-599'!$1:$1,J$3,'125-599'!16:16)</f>
        <v>0</v>
      </c>
      <c r="K17" s="338">
        <f>SUMIF('125-599'!$1:$1,K$3,'125-599'!16:16)</f>
        <v>-1122468.01</v>
      </c>
      <c r="L17" s="338">
        <f>SUMIF('125-599'!$1:$1,L$3,'125-599'!16:16)</f>
        <v>0</v>
      </c>
      <c r="M17" s="338">
        <f>SUMIF('125-599'!$1:$1,M$3,'125-599'!16:16)</f>
        <v>-65771</v>
      </c>
      <c r="N17" s="338">
        <f>SUMIF('125-599'!$1:$1,N$3,'125-599'!16:16)</f>
        <v>0</v>
      </c>
      <c r="O17" s="338">
        <f>SUMIF('125-599'!$1:$1,O$3,'125-599'!16:16)</f>
        <v>-8045</v>
      </c>
      <c r="P17" s="338">
        <f>SUMIF('125-599'!$1:$1,P$3,'125-599'!16:16)</f>
        <v>-40005</v>
      </c>
      <c r="Q17" s="338">
        <f>SUMIF('125-599'!$1:$1,Q$3,'125-599'!16:16)</f>
        <v>0</v>
      </c>
      <c r="R17" s="338">
        <f>SUMIF('125-599'!$1:$1,R$3,'125-599'!16:16)</f>
        <v>0</v>
      </c>
      <c r="S17" s="338">
        <f>SUMIF('125-599'!$1:$1,S$3,'125-599'!16:16)</f>
        <v>-3357.33</v>
      </c>
      <c r="T17" s="338">
        <f>SUMIF('125-599'!$1:$1,T$3,'125-599'!16:16)</f>
        <v>0</v>
      </c>
      <c r="U17" s="338">
        <f>SUMIF('125-599'!$1:$1,U$3,'125-599'!16:16)</f>
        <v>0</v>
      </c>
      <c r="V17" s="338">
        <f>SUMIF('125-599'!$1:$1,V$3,'125-599'!16:16)</f>
        <v>0</v>
      </c>
      <c r="W17" s="338">
        <f>SUMIF('125-599'!$1:$1,W$3,'125-599'!16:16)</f>
        <v>-1293.0600000000002</v>
      </c>
      <c r="X17" s="338">
        <f>SUMIF('125-599'!$1:$1,X$3,'125-599'!16:16)</f>
        <v>0</v>
      </c>
      <c r="Y17" s="338">
        <f>SUMIF('125-599'!$1:$1,Y$3,'125-599'!16:16)</f>
        <v>0</v>
      </c>
      <c r="Z17" s="338">
        <f>SUMIF('125-599'!$1:$1,Z$3,'125-599'!16:16)</f>
        <v>0</v>
      </c>
      <c r="AA17" s="338">
        <f>SUMIF('125-599'!$1:$1,AA$3,'125-599'!16:16)</f>
        <v>0</v>
      </c>
      <c r="AB17" s="338">
        <f>SUMIF('125-599'!$1:$1,AB$3,'125-599'!16:16)</f>
        <v>0</v>
      </c>
      <c r="AC17" s="308">
        <f>SUMIF('125-599'!$1:$1,AC$3,'125-599'!16:16)</f>
        <v>0</v>
      </c>
      <c r="AD17" s="308">
        <f>SUMIF('125-599'!$1:$1,AD$3,'125-599'!16:16)</f>
        <v>0</v>
      </c>
      <c r="AE17" s="308">
        <f>SUMIF('125-599'!$1:$1,AE$3,'125-599'!16:16)</f>
        <v>0</v>
      </c>
      <c r="AF17" s="308">
        <f>SUMIF('125-599'!$1:$1,AF$3,'125-599'!16:16)</f>
        <v>0</v>
      </c>
      <c r="AG17" s="338">
        <f>SUMIF('125-599'!$1:$1,AG$3,'125-599'!16:16)</f>
        <v>212737.11</v>
      </c>
      <c r="AH17" s="338">
        <f>SUMIF('125-599'!$1:$1,AH$3,'125-599'!16:16)</f>
        <v>0</v>
      </c>
      <c r="AI17" s="338">
        <f>SUMIF('125-599'!$1:$1,AI$3,'125-599'!16:16)</f>
        <v>90391.920000000013</v>
      </c>
      <c r="AJ17" s="338">
        <f>SUMIF('125-599'!$1:$1,AJ$3,'125-599'!16:16)</f>
        <v>9031.6400000000012</v>
      </c>
      <c r="AK17" s="338">
        <f>SUMIF('125-599'!$1:$1,AK$3,'125-599'!16:16)</f>
        <v>24798.36</v>
      </c>
      <c r="AL17" s="338">
        <f>SUMIF('125-599'!$1:$1,AL$3,'125-599'!16:16)</f>
        <v>0</v>
      </c>
      <c r="AM17" s="338">
        <f>SUMIF('125-599'!$1:$1,AM$3,'125-599'!16:16)</f>
        <v>7093.29</v>
      </c>
      <c r="AN17" s="338">
        <f>SUMIF('125-599'!$1:$1,AN$3,'125-599'!16:16)</f>
        <v>2740.76</v>
      </c>
      <c r="AO17" s="338">
        <f>SUMIF('125-599'!$1:$1,AO$3,'125-599'!16:16)</f>
        <v>1034.0999999999999</v>
      </c>
      <c r="AP17" s="338">
        <f>SUMIF('125-599'!$1:$1,AP$3,'125-599'!16:16)</f>
        <v>448.35</v>
      </c>
      <c r="AQ17" s="338">
        <f>SUMIF('125-599'!$1:$1,AQ$3,'125-599'!16:16)</f>
        <v>0</v>
      </c>
      <c r="AR17" s="338">
        <f>SUMIF('125-599'!$1:$1,AR$3,'125-599'!16:16)</f>
        <v>3953.8099999999995</v>
      </c>
      <c r="AS17" s="338">
        <f>SUMIF('125-599'!$1:$1,AS$3,'125-599'!16:16)</f>
        <v>1879.1399999999999</v>
      </c>
      <c r="AT17" s="338">
        <f>SUMIF('125-599'!$1:$1,AT$3,'125-599'!16:16)</f>
        <v>716.94000000000017</v>
      </c>
      <c r="AU17" s="338">
        <f>SUMIF('125-599'!$1:$1,AU$3,'125-599'!16:16)</f>
        <v>1334.92</v>
      </c>
      <c r="AV17" s="338">
        <f>SUMIF('125-599'!$1:$1,AV$3,'125-599'!16:16)</f>
        <v>6705.08</v>
      </c>
      <c r="AW17" s="338">
        <f>SUMIF('125-599'!$1:$1,AW$3,'125-599'!16:16)</f>
        <v>18213.5</v>
      </c>
      <c r="AX17" s="338">
        <f>SUMIF('125-599'!$1:$1,AX$3,'125-599'!16:16)</f>
        <v>2944.3900000000003</v>
      </c>
      <c r="AY17" s="338">
        <f>SUMIF('125-599'!$1:$1,AY$3,'125-599'!16:16)</f>
        <v>29187.13</v>
      </c>
      <c r="AZ17" s="338">
        <f>SUMIF('125-599'!$1:$1,AZ$3,'125-599'!16:16)</f>
        <v>0</v>
      </c>
      <c r="BA17" s="338">
        <f>SUMIF('125-599'!$1:$1,BA$3,'125-599'!16:16)</f>
        <v>2008.5</v>
      </c>
      <c r="BB17" s="338">
        <f>SUMIF('125-599'!$1:$1,BB$3,'125-599'!16:16)</f>
        <v>526.74</v>
      </c>
      <c r="BC17" s="338">
        <f>SUMIF('125-599'!$1:$1,BC$3,'125-599'!16:16)</f>
        <v>0</v>
      </c>
      <c r="BD17" s="338">
        <f>SUMIF('125-599'!$1:$1,BD$3,'125-599'!16:16)</f>
        <v>4756.01</v>
      </c>
      <c r="BE17" s="338">
        <f>SUMIF('125-599'!$1:$1,BE$3,'125-599'!16:16)</f>
        <v>0</v>
      </c>
      <c r="BF17" s="338">
        <f>SUMIF('125-599'!$1:$1,BF$3,'125-599'!16:16)</f>
        <v>1131.8399999999999</v>
      </c>
      <c r="BG17" s="338">
        <f>SUMIF('125-599'!$1:$1,BG$3,'125-599'!16:16)</f>
        <v>7300</v>
      </c>
      <c r="BH17" s="338">
        <f>SUMIF('125-599'!$1:$1,BH$3,'125-599'!16:16)</f>
        <v>0</v>
      </c>
      <c r="BI17" s="338">
        <f>SUMIF('125-599'!$1:$1,BI$3,'125-599'!16:16)</f>
        <v>1328.8599999999997</v>
      </c>
      <c r="BJ17" s="338">
        <f>SUMIF('125-599'!$1:$1,BJ$3,'125-599'!16:16)</f>
        <v>8180.5499999999993</v>
      </c>
      <c r="BK17" s="338">
        <f>SUMIF('125-599'!$1:$1,BK$3,'125-599'!16:16)</f>
        <v>0</v>
      </c>
      <c r="BL17" s="338">
        <f>SUMIF('125-599'!$1:$1,BL$3,'125-599'!16:16)</f>
        <v>47025.06</v>
      </c>
      <c r="BM17" s="338">
        <f>SUMIF('125-599'!$1:$1,BM$3,'125-599'!16:16)</f>
        <v>7151</v>
      </c>
      <c r="BN17" s="338">
        <f>SUMIF('125-599'!$1:$1,BN$3,'125-599'!16:16)</f>
        <v>2128</v>
      </c>
      <c r="BO17" s="338">
        <f>SUMIF('125-599'!$1:$1,BO$3,'125-599'!16:16)</f>
        <v>24486.539999999997</v>
      </c>
      <c r="BP17" s="338">
        <f>SUMIF('125-599'!$1:$1,BP$3,'125-599'!16:16)</f>
        <v>0</v>
      </c>
      <c r="BQ17" s="338">
        <f>SUMIF('125-599'!$1:$1,BQ$3,'125-599'!16:16)</f>
        <v>0</v>
      </c>
      <c r="BR17" s="338">
        <f>SUMIF('125-599'!$1:$1,BR$3,'125-599'!16:16)</f>
        <v>0</v>
      </c>
      <c r="BS17" s="338">
        <f>SUMIF('125-599'!$1:$1,BS$3,'125-599'!16:16)</f>
        <v>0</v>
      </c>
      <c r="BT17" s="338">
        <f>SUMIF('125-599'!$1:$1,BT$3,'125-599'!16:16)</f>
        <v>0</v>
      </c>
      <c r="BU17" s="338">
        <f>SUMIF('125-599'!$1:$1,BU$3,'125-599'!16:16)</f>
        <v>-9777.5</v>
      </c>
      <c r="BV17" s="338">
        <f>SUMIF('125-599'!$1:$1,BV$3,'125-599'!16:16)</f>
        <v>0</v>
      </c>
      <c r="BW17" s="338">
        <f>SUMIF('125-599'!$1:$1,BW$3,'125-599'!16:16)</f>
        <v>0</v>
      </c>
      <c r="BX17" s="338">
        <f>SUMIF('125-599'!$1:$1,BX$3,'125-599'!16:16)</f>
        <v>0</v>
      </c>
      <c r="BY17" s="338">
        <f>SUMIF('125-599'!$1:$1,BY$3,'125-599'!16:16)</f>
        <v>0</v>
      </c>
      <c r="BZ17" s="338">
        <f>SUMIF('125-599'!$1:$1,BZ$3,'125-599'!16:16)</f>
        <v>0</v>
      </c>
      <c r="CA17" s="339">
        <f>SUMIF('125-599'!$1:$1,CA$3,'125-599'!16:16)</f>
        <v>0</v>
      </c>
      <c r="CB17" s="339">
        <f>SUMIF('125-599'!$1:$1,CB$3,'125-599'!16:16)</f>
        <v>0</v>
      </c>
      <c r="CC17" s="339">
        <f>SUMIF('125-599'!$1:$1,CC$3,'125-599'!16:16)</f>
        <v>0</v>
      </c>
      <c r="CD17" s="339">
        <f>SUMIF('125-599'!$1:$1,CD$3,'125-599'!16:16)</f>
        <v>0</v>
      </c>
      <c r="CE17" s="339">
        <f>SUMIF('125-599'!$1:$1,CE$3,'125-599'!16:16)</f>
        <v>0</v>
      </c>
      <c r="CF17" s="339">
        <f>SUMIF('125-599'!$1:$1,CF$3,'125-599'!16:16)</f>
        <v>0</v>
      </c>
      <c r="CG17" s="340">
        <f t="shared" si="1"/>
        <v>-731483.3600000001</v>
      </c>
      <c r="CJ17" s="342"/>
      <c r="CK17" s="343">
        <f>INDEX(SAP!C:C,MATCH('Actuals mapped to CFR'!A17,SAP!H:H,FALSE),1)</f>
        <v>-731483.36</v>
      </c>
      <c r="CL17" s="344">
        <f t="shared" si="7"/>
        <v>0</v>
      </c>
      <c r="CN17" s="345">
        <f t="shared" si="2"/>
        <v>1240939.4000000001</v>
      </c>
      <c r="CO17" s="345">
        <f t="shared" si="3"/>
        <v>519233.54</v>
      </c>
      <c r="CP17" s="346">
        <f>VLOOKUP(B17,'2526 GBP Data input'!$A$4:$CA$229,38,FALSE)</f>
        <v>1267250</v>
      </c>
      <c r="CQ17" s="346">
        <f>VLOOKUP(B17,'2526 GBP Data input'!$A$4:$CA$229,73,FALSE)</f>
        <v>30466</v>
      </c>
      <c r="CR17" s="347">
        <f t="shared" si="8"/>
        <v>-26310.59999999986</v>
      </c>
      <c r="CS17" s="348">
        <f t="shared" si="9"/>
        <v>17.043049300859973</v>
      </c>
      <c r="CT17" s="349">
        <f t="shared" si="5"/>
        <v>721705.8600000001</v>
      </c>
      <c r="CU17" s="349">
        <f t="shared" si="6"/>
        <v>9777.5</v>
      </c>
      <c r="CV17" s="350">
        <f t="shared" si="10"/>
        <v>731483.3600000001</v>
      </c>
    </row>
    <row r="18" spans="1:100" ht="12.75" customHeight="1">
      <c r="A18" s="237">
        <v>107559</v>
      </c>
      <c r="B18" s="60">
        <v>559</v>
      </c>
      <c r="C18" s="60" t="s">
        <v>383</v>
      </c>
      <c r="D18" s="231">
        <f>SUMIF('125-599'!$1:$1,D$3,'125-599'!17:17)</f>
        <v>0</v>
      </c>
      <c r="E18" s="231">
        <f>SUMIF('125-599'!$1:$1,E$3,'125-599'!17:17)</f>
        <v>0</v>
      </c>
      <c r="F18" s="231">
        <f>SUMIF('125-599'!$1:$1,F$3,'125-599'!17:17)</f>
        <v>0</v>
      </c>
      <c r="G18" s="231">
        <f>SUMIF('125-599'!$1:$1,G$3,'125-599'!17:17)</f>
        <v>0</v>
      </c>
      <c r="H18" s="231">
        <f>SUMIF('125-599'!$1:$1,H$3,'125-599'!17:17)</f>
        <v>0</v>
      </c>
      <c r="I18" s="231">
        <f>SUMIF('125-599'!$1:$1,I$3,'125-599'!17:17)</f>
        <v>0</v>
      </c>
      <c r="J18" s="231">
        <f>SUMIF('125-599'!$1:$1,J$3,'125-599'!17:17)</f>
        <v>0</v>
      </c>
      <c r="K18" s="231">
        <f>SUMIF('125-599'!$1:$1,K$3,'125-599'!17:17)</f>
        <v>-588690.25</v>
      </c>
      <c r="L18" s="231">
        <f>SUMIF('125-599'!$1:$1,L$3,'125-599'!17:17)</f>
        <v>0</v>
      </c>
      <c r="M18" s="231">
        <f>SUMIF('125-599'!$1:$1,M$3,'125-599'!17:17)</f>
        <v>-9282</v>
      </c>
      <c r="N18" s="231">
        <f>SUMIF('125-599'!$1:$1,N$3,'125-599'!17:17)</f>
        <v>0</v>
      </c>
      <c r="O18" s="231">
        <f>SUMIF('125-599'!$1:$1,O$3,'125-599'!17:17)</f>
        <v>-1433</v>
      </c>
      <c r="P18" s="231">
        <f>SUMIF('125-599'!$1:$1,P$3,'125-599'!17:17)</f>
        <v>-23979</v>
      </c>
      <c r="Q18" s="231">
        <f>SUMIF('125-599'!$1:$1,Q$3,'125-599'!17:17)</f>
        <v>-1200</v>
      </c>
      <c r="R18" s="231">
        <f>SUMIF('125-599'!$1:$1,R$3,'125-599'!17:17)</f>
        <v>0</v>
      </c>
      <c r="S18" s="231">
        <f>SUMIF('125-599'!$1:$1,S$3,'125-599'!17:17)</f>
        <v>-9534.380000000001</v>
      </c>
      <c r="T18" s="231">
        <f>SUMIF('125-599'!$1:$1,T$3,'125-599'!17:17)</f>
        <v>0</v>
      </c>
      <c r="U18" s="231">
        <f>SUMIF('125-599'!$1:$1,U$3,'125-599'!17:17)</f>
        <v>0</v>
      </c>
      <c r="V18" s="231">
        <f>SUMIF('125-599'!$1:$1,V$3,'125-599'!17:17)</f>
        <v>0</v>
      </c>
      <c r="W18" s="231">
        <f>SUMIF('125-599'!$1:$1,W$3,'125-599'!17:17)</f>
        <v>-2514.4399999999996</v>
      </c>
      <c r="X18" s="231">
        <f>SUMIF('125-599'!$1:$1,X$3,'125-599'!17:17)</f>
        <v>-4340.25</v>
      </c>
      <c r="Y18" s="276">
        <f>SUMIF('125-599'!$1:$1,Y$3,'125-599'!17:17)</f>
        <v>0</v>
      </c>
      <c r="Z18" s="231">
        <f>SUMIF('125-599'!$1:$1,Z$3,'125-599'!17:17)</f>
        <v>0</v>
      </c>
      <c r="AA18" s="231">
        <f>SUMIF('125-599'!$1:$1,AA$3,'125-599'!17:17)</f>
        <v>0</v>
      </c>
      <c r="AB18" s="231">
        <f>SUMIF('125-599'!$1:$1,AB$3,'125-599'!17:17)</f>
        <v>0</v>
      </c>
      <c r="AC18" s="308">
        <f>SUMIF('125-599'!$1:$1,AC$3,'125-599'!17:17)</f>
        <v>0</v>
      </c>
      <c r="AD18" s="308">
        <f>SUMIF('125-599'!$1:$1,AD$3,'125-599'!17:17)</f>
        <v>0</v>
      </c>
      <c r="AE18" s="308">
        <f>SUMIF('125-599'!$1:$1,AE$3,'125-599'!17:17)</f>
        <v>0</v>
      </c>
      <c r="AF18" s="308">
        <f>SUMIF('125-599'!$1:$1,AF$3,'125-599'!17:17)</f>
        <v>0</v>
      </c>
      <c r="AG18" s="231">
        <f>SUMIF('125-599'!$1:$1,AG$3,'125-599'!17:17)</f>
        <v>130403.71999999999</v>
      </c>
      <c r="AH18" s="231">
        <f>SUMIF('125-599'!$1:$1,AH$3,'125-599'!17:17)</f>
        <v>534.69000000000005</v>
      </c>
      <c r="AI18" s="231">
        <f>SUMIF('125-599'!$1:$1,AI$3,'125-599'!17:17)</f>
        <v>34307.61</v>
      </c>
      <c r="AJ18" s="231">
        <f>SUMIF('125-599'!$1:$1,AJ$3,'125-599'!17:17)</f>
        <v>3743.5199999999995</v>
      </c>
      <c r="AK18" s="231">
        <f>SUMIF('125-599'!$1:$1,AK$3,'125-599'!17:17)</f>
        <v>9529.0800000000017</v>
      </c>
      <c r="AL18" s="231">
        <f>SUMIF('125-599'!$1:$1,AL$3,'125-599'!17:17)</f>
        <v>0</v>
      </c>
      <c r="AM18" s="231">
        <f>SUMIF('125-599'!$1:$1,AM$3,'125-599'!17:17)</f>
        <v>5719.0399999999991</v>
      </c>
      <c r="AN18" s="231">
        <f>SUMIF('125-599'!$1:$1,AN$3,'125-599'!17:17)</f>
        <v>677</v>
      </c>
      <c r="AO18" s="231">
        <f>SUMIF('125-599'!$1:$1,AO$3,'125-599'!17:17)</f>
        <v>2357.5</v>
      </c>
      <c r="AP18" s="231">
        <f>SUMIF('125-599'!$1:$1,AP$3,'125-599'!17:17)</f>
        <v>244</v>
      </c>
      <c r="AQ18" s="231">
        <f>SUMIF('125-599'!$1:$1,AQ$3,'125-599'!17:17)</f>
        <v>0</v>
      </c>
      <c r="AR18" s="231">
        <f>SUMIF('125-599'!$1:$1,AR$3,'125-599'!17:17)</f>
        <v>8841.33</v>
      </c>
      <c r="AS18" s="231">
        <f>SUMIF('125-599'!$1:$1,AS$3,'125-599'!17:17)</f>
        <v>1705.74</v>
      </c>
      <c r="AT18" s="231">
        <f>SUMIF('125-599'!$1:$1,AT$3,'125-599'!17:17)</f>
        <v>762.96</v>
      </c>
      <c r="AU18" s="231">
        <f>SUMIF('125-599'!$1:$1,AU$3,'125-599'!17:17)</f>
        <v>0</v>
      </c>
      <c r="AV18" s="231">
        <f>SUMIF('125-599'!$1:$1,AV$3,'125-599'!17:17)</f>
        <v>4559.76</v>
      </c>
      <c r="AW18" s="231">
        <f>SUMIF('125-599'!$1:$1,AW$3,'125-599'!17:17)</f>
        <v>9730.5</v>
      </c>
      <c r="AX18" s="231">
        <f>SUMIF('125-599'!$1:$1,AX$3,'125-599'!17:17)</f>
        <v>1681.5700000000002</v>
      </c>
      <c r="AY18" s="231">
        <f>SUMIF('125-599'!$1:$1,AY$3,'125-599'!17:17)</f>
        <v>8135.3499999999995</v>
      </c>
      <c r="AZ18" s="308">
        <f>SUMIF('125-599'!$1:$1,AZ$3,'125-599'!17:17)</f>
        <v>0</v>
      </c>
      <c r="BA18" s="231">
        <f>SUMIF('125-599'!$1:$1,BA$3,'125-599'!17:17)</f>
        <v>342</v>
      </c>
      <c r="BB18" s="231">
        <f>SUMIF('125-599'!$1:$1,BB$3,'125-599'!17:17)</f>
        <v>0</v>
      </c>
      <c r="BC18" s="231">
        <f>SUMIF('125-599'!$1:$1,BC$3,'125-599'!17:17)</f>
        <v>916.55</v>
      </c>
      <c r="BD18" s="231">
        <f>SUMIF('125-599'!$1:$1,BD$3,'125-599'!17:17)</f>
        <v>2920.02</v>
      </c>
      <c r="BE18" s="231">
        <f>SUMIF('125-599'!$1:$1,BE$3,'125-599'!17:17)</f>
        <v>0</v>
      </c>
      <c r="BF18" s="231">
        <f>SUMIF('125-599'!$1:$1,BF$3,'125-599'!17:17)</f>
        <v>0</v>
      </c>
      <c r="BG18" s="231">
        <f>SUMIF('125-599'!$1:$1,BG$3,'125-599'!17:17)</f>
        <v>2080.84</v>
      </c>
      <c r="BH18" s="231">
        <f>SUMIF('125-599'!$1:$1,BH$3,'125-599'!17:17)</f>
        <v>0</v>
      </c>
      <c r="BI18" s="231">
        <f>SUMIF('125-599'!$1:$1,BI$3,'125-599'!17:17)</f>
        <v>260.37</v>
      </c>
      <c r="BJ18" s="231">
        <f>SUMIF('125-599'!$1:$1,BJ$3,'125-599'!17:17)</f>
        <v>4452</v>
      </c>
      <c r="BK18" s="231">
        <f>SUMIF('125-599'!$1:$1,BK$3,'125-599'!17:17)</f>
        <v>0</v>
      </c>
      <c r="BL18" s="231">
        <f>SUMIF('125-599'!$1:$1,BL$3,'125-599'!17:17)</f>
        <v>27150.25</v>
      </c>
      <c r="BM18" s="231">
        <f>SUMIF('125-599'!$1:$1,BM$3,'125-599'!17:17)</f>
        <v>0</v>
      </c>
      <c r="BN18" s="231">
        <f>SUMIF('125-599'!$1:$1,BN$3,'125-599'!17:17)</f>
        <v>12334.5</v>
      </c>
      <c r="BO18" s="231">
        <f>SUMIF('125-599'!$1:$1,BO$3,'125-599'!17:17)</f>
        <v>22176.799999999996</v>
      </c>
      <c r="BP18" s="231">
        <f>SUMIF('125-599'!$1:$1,BP$3,'125-599'!17:17)</f>
        <v>0</v>
      </c>
      <c r="BQ18" s="231">
        <f>SUMIF('125-599'!$1:$1,BQ$3,'125-599'!17:17)</f>
        <v>0</v>
      </c>
      <c r="BR18" s="231">
        <f>SUMIF('125-599'!$1:$1,BR$3,'125-599'!17:17)</f>
        <v>0</v>
      </c>
      <c r="BS18" s="231">
        <f>SUMIF('125-599'!$1:$1,BS$3,'125-599'!17:17)</f>
        <v>0</v>
      </c>
      <c r="BT18" s="231">
        <f>SUMIF('125-599'!$1:$1,BT$3,'125-599'!17:17)</f>
        <v>0</v>
      </c>
      <c r="BU18" s="231">
        <f>SUMIF('125-599'!$1:$1,BU$3,'125-599'!17:17)</f>
        <v>-4877.5</v>
      </c>
      <c r="BV18" s="231">
        <f>SUMIF('125-599'!$1:$1,BV$3,'125-599'!17:17)</f>
        <v>0</v>
      </c>
      <c r="BW18" s="231">
        <f>SUMIF('125-599'!$1:$1,BW$3,'125-599'!17:17)</f>
        <v>0</v>
      </c>
      <c r="BX18" s="231">
        <f>SUMIF('125-599'!$1:$1,BX$3,'125-599'!17:17)</f>
        <v>0</v>
      </c>
      <c r="BY18" s="231">
        <f>SUMIF('125-599'!$1:$1,BY$3,'125-599'!17:17)</f>
        <v>0</v>
      </c>
      <c r="BZ18" s="231">
        <f>SUMIF('125-599'!$1:$1,BZ$3,'125-599'!17:17)</f>
        <v>0</v>
      </c>
      <c r="CA18" s="312">
        <f>SUMIF('125-599'!$1:$1,CA$3,'125-599'!17:17)</f>
        <v>0</v>
      </c>
      <c r="CB18" s="248">
        <f>SUMIF('125-599'!$1:$1,CB$3,'125-599'!17:17)</f>
        <v>0</v>
      </c>
      <c r="CC18" s="248">
        <f>SUMIF('125-599'!$1:$1,CC$3,'125-599'!17:17)</f>
        <v>0</v>
      </c>
      <c r="CD18" s="248">
        <f>SUMIF('125-599'!$1:$1,CD$3,'125-599'!17:17)</f>
        <v>0</v>
      </c>
      <c r="CE18" s="248">
        <f>SUMIF('125-599'!$1:$1,CE$3,'125-599'!17:17)</f>
        <v>903.76</v>
      </c>
      <c r="CF18" s="248">
        <f>SUMIF('125-599'!$1:$1,CF$3,'125-599'!17:17)</f>
        <v>640.49</v>
      </c>
      <c r="CG18" s="261">
        <f t="shared" si="1"/>
        <v>-348739.86999999994</v>
      </c>
      <c r="CJ18" s="122"/>
      <c r="CK18" s="169">
        <f>INDEX(SAP!C:C,MATCH('Actuals mapped to CFR'!A18,SAP!H:H,FALSE),1)</f>
        <v>-348739.87</v>
      </c>
      <c r="CL18" s="59">
        <f t="shared" si="7"/>
        <v>0</v>
      </c>
      <c r="CN18" s="81">
        <f t="shared" si="2"/>
        <v>640973.31999999995</v>
      </c>
      <c r="CO18" s="81">
        <f t="shared" si="3"/>
        <v>295566.69999999995</v>
      </c>
      <c r="CP18" s="166">
        <f>VLOOKUP(B18,'2526 GBP Data input'!$A$4:$CA$229,38,FALSE)</f>
        <v>664438</v>
      </c>
      <c r="CQ18" s="166">
        <f>VLOOKUP(B18,'2526 GBP Data input'!$A$4:$CA$229,73,FALSE)</f>
        <v>24045</v>
      </c>
      <c r="CR18" s="89">
        <f t="shared" si="8"/>
        <v>-23464.680000000051</v>
      </c>
      <c r="CS18" s="83">
        <f t="shared" si="9"/>
        <v>12.292231233104594</v>
      </c>
      <c r="CT18" s="82">
        <f t="shared" si="5"/>
        <v>345406.62</v>
      </c>
      <c r="CU18" s="82">
        <f t="shared" si="6"/>
        <v>4237.01</v>
      </c>
      <c r="CV18" s="86">
        <f t="shared" si="10"/>
        <v>349643.63</v>
      </c>
    </row>
    <row r="19" spans="1:100" ht="12.75" customHeight="1">
      <c r="A19" s="237">
        <v>107567</v>
      </c>
      <c r="B19" s="60">
        <v>567</v>
      </c>
      <c r="C19" s="60" t="s">
        <v>384</v>
      </c>
      <c r="D19" s="231">
        <f>SUMIF('125-599'!$1:$1,D$3,'125-599'!18:18)</f>
        <v>0</v>
      </c>
      <c r="E19" s="231">
        <f>SUMIF('125-599'!$1:$1,E$3,'125-599'!18:18)</f>
        <v>0</v>
      </c>
      <c r="F19" s="231">
        <f>SUMIF('125-599'!$1:$1,F$3,'125-599'!18:18)</f>
        <v>0</v>
      </c>
      <c r="G19" s="231">
        <f>SUMIF('125-599'!$1:$1,G$3,'125-599'!18:18)</f>
        <v>0</v>
      </c>
      <c r="H19" s="231">
        <f>SUMIF('125-599'!$1:$1,H$3,'125-599'!18:18)</f>
        <v>0</v>
      </c>
      <c r="I19" s="231">
        <f>SUMIF('125-599'!$1:$1,I$3,'125-599'!18:18)</f>
        <v>0</v>
      </c>
      <c r="J19" s="231">
        <f>SUMIF('125-599'!$1:$1,J$3,'125-599'!18:18)</f>
        <v>0</v>
      </c>
      <c r="K19" s="231">
        <f>SUMIF('125-599'!$1:$1,K$3,'125-599'!18:18)</f>
        <v>-632939.22</v>
      </c>
      <c r="L19" s="231">
        <f>SUMIF('125-599'!$1:$1,L$3,'125-599'!18:18)</f>
        <v>0</v>
      </c>
      <c r="M19" s="231">
        <f>SUMIF('125-599'!$1:$1,M$3,'125-599'!18:18)</f>
        <v>-35505</v>
      </c>
      <c r="N19" s="231">
        <f>SUMIF('125-599'!$1:$1,N$3,'125-599'!18:18)</f>
        <v>0</v>
      </c>
      <c r="O19" s="231">
        <f>SUMIF('125-599'!$1:$1,O$3,'125-599'!18:18)</f>
        <v>-5218</v>
      </c>
      <c r="P19" s="231">
        <f>SUMIF('125-599'!$1:$1,P$3,'125-599'!18:18)</f>
        <v>-23841</v>
      </c>
      <c r="Q19" s="231">
        <f>SUMIF('125-599'!$1:$1,Q$3,'125-599'!18:18)</f>
        <v>0</v>
      </c>
      <c r="R19" s="231">
        <f>SUMIF('125-599'!$1:$1,R$3,'125-599'!18:18)</f>
        <v>-1845</v>
      </c>
      <c r="S19" s="231">
        <f>SUMIF('125-599'!$1:$1,S$3,'125-599'!18:18)</f>
        <v>-1744</v>
      </c>
      <c r="T19" s="231">
        <f>SUMIF('125-599'!$1:$1,T$3,'125-599'!18:18)</f>
        <v>-3247.9000000000005</v>
      </c>
      <c r="U19" s="231">
        <f>SUMIF('125-599'!$1:$1,U$3,'125-599'!18:18)</f>
        <v>0</v>
      </c>
      <c r="V19" s="231">
        <f>SUMIF('125-599'!$1:$1,V$3,'125-599'!18:18)</f>
        <v>0</v>
      </c>
      <c r="W19" s="231">
        <f>SUMIF('125-599'!$1:$1,W$3,'125-599'!18:18)</f>
        <v>-2727.3999999999996</v>
      </c>
      <c r="X19" s="231">
        <f>SUMIF('125-599'!$1:$1,X$3,'125-599'!18:18)</f>
        <v>-88.77</v>
      </c>
      <c r="Y19" s="276">
        <f>SUMIF('125-599'!$1:$1,Y$3,'125-599'!18:18)</f>
        <v>0</v>
      </c>
      <c r="Z19" s="231">
        <f>SUMIF('125-599'!$1:$1,Z$3,'125-599'!18:18)</f>
        <v>0</v>
      </c>
      <c r="AA19" s="231">
        <f>SUMIF('125-599'!$1:$1,AA$3,'125-599'!18:18)</f>
        <v>-24166.510000000002</v>
      </c>
      <c r="AB19" s="231">
        <f>SUMIF('125-599'!$1:$1,AB$3,'125-599'!18:18)</f>
        <v>-1614.16</v>
      </c>
      <c r="AC19" s="308">
        <f>SUMIF('125-599'!$1:$1,AC$3,'125-599'!18:18)</f>
        <v>0</v>
      </c>
      <c r="AD19" s="308">
        <f>SUMIF('125-599'!$1:$1,AD$3,'125-599'!18:18)</f>
        <v>0</v>
      </c>
      <c r="AE19" s="308">
        <f>SUMIF('125-599'!$1:$1,AE$3,'125-599'!18:18)</f>
        <v>0</v>
      </c>
      <c r="AF19" s="308">
        <f>SUMIF('125-599'!$1:$1,AF$3,'125-599'!18:18)</f>
        <v>0</v>
      </c>
      <c r="AG19" s="231">
        <f>SUMIF('125-599'!$1:$1,AG$3,'125-599'!18:18)</f>
        <v>147038.58000000002</v>
      </c>
      <c r="AH19" s="231">
        <f>SUMIF('125-599'!$1:$1,AH$3,'125-599'!18:18)</f>
        <v>0</v>
      </c>
      <c r="AI19" s="231">
        <f>SUMIF('125-599'!$1:$1,AI$3,'125-599'!18:18)</f>
        <v>42154.38</v>
      </c>
      <c r="AJ19" s="231">
        <f>SUMIF('125-599'!$1:$1,AJ$3,'125-599'!18:18)</f>
        <v>0</v>
      </c>
      <c r="AK19" s="231">
        <f>SUMIF('125-599'!$1:$1,AK$3,'125-599'!18:18)</f>
        <v>13286.52</v>
      </c>
      <c r="AL19" s="231">
        <f>SUMIF('125-599'!$1:$1,AL$3,'125-599'!18:18)</f>
        <v>0</v>
      </c>
      <c r="AM19" s="231">
        <f>SUMIF('125-599'!$1:$1,AM$3,'125-599'!18:18)</f>
        <v>1855.92</v>
      </c>
      <c r="AN19" s="231">
        <f>SUMIF('125-599'!$1:$1,AN$3,'125-599'!18:18)</f>
        <v>0</v>
      </c>
      <c r="AO19" s="231">
        <f>SUMIF('125-599'!$1:$1,AO$3,'125-599'!18:18)</f>
        <v>693.5</v>
      </c>
      <c r="AP19" s="231">
        <f>SUMIF('125-599'!$1:$1,AP$3,'125-599'!18:18)</f>
        <v>4863.33</v>
      </c>
      <c r="AQ19" s="231">
        <f>SUMIF('125-599'!$1:$1,AQ$3,'125-599'!18:18)</f>
        <v>0</v>
      </c>
      <c r="AR19" s="231">
        <f>SUMIF('125-599'!$1:$1,AR$3,'125-599'!18:18)</f>
        <v>4904.7</v>
      </c>
      <c r="AS19" s="231">
        <f>SUMIF('125-599'!$1:$1,AS$3,'125-599'!18:18)</f>
        <v>411.12</v>
      </c>
      <c r="AT19" s="231">
        <f>SUMIF('125-599'!$1:$1,AT$3,'125-599'!18:18)</f>
        <v>5259.25</v>
      </c>
      <c r="AU19" s="231">
        <f>SUMIF('125-599'!$1:$1,AU$3,'125-599'!18:18)</f>
        <v>760.17</v>
      </c>
      <c r="AV19" s="231">
        <f>SUMIF('125-599'!$1:$1,AV$3,'125-599'!18:18)</f>
        <v>3227.99</v>
      </c>
      <c r="AW19" s="231">
        <f>SUMIF('125-599'!$1:$1,AW$3,'125-599'!18:18)</f>
        <v>2894.2</v>
      </c>
      <c r="AX19" s="231">
        <f>SUMIF('125-599'!$1:$1,AX$3,'125-599'!18:18)</f>
        <v>805.67</v>
      </c>
      <c r="AY19" s="231">
        <f>SUMIF('125-599'!$1:$1,AY$3,'125-599'!18:18)</f>
        <v>9443.57</v>
      </c>
      <c r="AZ19" s="308">
        <f>SUMIF('125-599'!$1:$1,AZ$3,'125-599'!18:18)</f>
        <v>0</v>
      </c>
      <c r="BA19" s="231">
        <f>SUMIF('125-599'!$1:$1,BA$3,'125-599'!18:18)</f>
        <v>0</v>
      </c>
      <c r="BB19" s="231">
        <f>SUMIF('125-599'!$1:$1,BB$3,'125-599'!18:18)</f>
        <v>0</v>
      </c>
      <c r="BC19" s="231">
        <f>SUMIF('125-599'!$1:$1,BC$3,'125-599'!18:18)</f>
        <v>0</v>
      </c>
      <c r="BD19" s="231">
        <f>SUMIF('125-599'!$1:$1,BD$3,'125-599'!18:18)</f>
        <v>2195.58</v>
      </c>
      <c r="BE19" s="231">
        <f>SUMIF('125-599'!$1:$1,BE$3,'125-599'!18:18)</f>
        <v>459.57</v>
      </c>
      <c r="BF19" s="231">
        <f>SUMIF('125-599'!$1:$1,BF$3,'125-599'!18:18)</f>
        <v>24.14</v>
      </c>
      <c r="BG19" s="231">
        <f>SUMIF('125-599'!$1:$1,BG$3,'125-599'!18:18)</f>
        <v>5687</v>
      </c>
      <c r="BH19" s="231">
        <f>SUMIF('125-599'!$1:$1,BH$3,'125-599'!18:18)</f>
        <v>0</v>
      </c>
      <c r="BI19" s="231">
        <f>SUMIF('125-599'!$1:$1,BI$3,'125-599'!18:18)</f>
        <v>3812.7300000000009</v>
      </c>
      <c r="BJ19" s="231">
        <f>SUMIF('125-599'!$1:$1,BJ$3,'125-599'!18:18)</f>
        <v>5398.05</v>
      </c>
      <c r="BK19" s="231">
        <f>SUMIF('125-599'!$1:$1,BK$3,'125-599'!18:18)</f>
        <v>0</v>
      </c>
      <c r="BL19" s="231">
        <f>SUMIF('125-599'!$1:$1,BL$3,'125-599'!18:18)</f>
        <v>13282.95</v>
      </c>
      <c r="BM19" s="231">
        <f>SUMIF('125-599'!$1:$1,BM$3,'125-599'!18:18)</f>
        <v>1050</v>
      </c>
      <c r="BN19" s="231">
        <f>SUMIF('125-599'!$1:$1,BN$3,'125-599'!18:18)</f>
        <v>8888</v>
      </c>
      <c r="BO19" s="231">
        <f>SUMIF('125-599'!$1:$1,BO$3,'125-599'!18:18)</f>
        <v>17425.32</v>
      </c>
      <c r="BP19" s="231">
        <f>SUMIF('125-599'!$1:$1,BP$3,'125-599'!18:18)</f>
        <v>0</v>
      </c>
      <c r="BQ19" s="231">
        <f>SUMIF('125-599'!$1:$1,BQ$3,'125-599'!18:18)</f>
        <v>0</v>
      </c>
      <c r="BR19" s="231">
        <f>SUMIF('125-599'!$1:$1,BR$3,'125-599'!18:18)</f>
        <v>0</v>
      </c>
      <c r="BS19" s="231">
        <f>SUMIF('125-599'!$1:$1,BS$3,'125-599'!18:18)</f>
        <v>10167.960000000001</v>
      </c>
      <c r="BT19" s="231">
        <f>SUMIF('125-599'!$1:$1,BT$3,'125-599'!18:18)</f>
        <v>0</v>
      </c>
      <c r="BU19" s="231">
        <f>SUMIF('125-599'!$1:$1,BU$3,'125-599'!18:18)</f>
        <v>0</v>
      </c>
      <c r="BV19" s="231">
        <f>SUMIF('125-599'!$1:$1,BV$3,'125-599'!18:18)</f>
        <v>0</v>
      </c>
      <c r="BW19" s="231">
        <f>SUMIF('125-599'!$1:$1,BW$3,'125-599'!18:18)</f>
        <v>0</v>
      </c>
      <c r="BX19" s="231">
        <f>SUMIF('125-599'!$1:$1,BX$3,'125-599'!18:18)</f>
        <v>0</v>
      </c>
      <c r="BY19" s="231">
        <f>SUMIF('125-599'!$1:$1,BY$3,'125-599'!18:18)</f>
        <v>0</v>
      </c>
      <c r="BZ19" s="231">
        <f>SUMIF('125-599'!$1:$1,BZ$3,'125-599'!18:18)</f>
        <v>0</v>
      </c>
      <c r="CA19" s="312">
        <f>SUMIF('125-599'!$1:$1,CA$3,'125-599'!18:18)</f>
        <v>0</v>
      </c>
      <c r="CB19" s="248">
        <f>SUMIF('125-599'!$1:$1,CB$3,'125-599'!18:18)</f>
        <v>0</v>
      </c>
      <c r="CC19" s="248">
        <f>SUMIF('125-599'!$1:$1,CC$3,'125-599'!18:18)</f>
        <v>0</v>
      </c>
      <c r="CD19" s="248">
        <f>SUMIF('125-599'!$1:$1,CD$3,'125-599'!18:18)</f>
        <v>0</v>
      </c>
      <c r="CE19" s="248">
        <f>SUMIF('125-599'!$1:$1,CE$3,'125-599'!18:18)</f>
        <v>0</v>
      </c>
      <c r="CF19" s="248">
        <f>SUMIF('125-599'!$1:$1,CF$3,'125-599'!18:18)</f>
        <v>0</v>
      </c>
      <c r="CG19" s="261">
        <f t="shared" si="1"/>
        <v>-426946.76</v>
      </c>
      <c r="CJ19" s="122"/>
      <c r="CK19" s="169">
        <f>INDEX(SAP!C:C,MATCH('Actuals mapped to CFR'!A19,SAP!H:H,FALSE),1)</f>
        <v>-426946.76</v>
      </c>
      <c r="CL19" s="59">
        <f t="shared" ref="CL19:CL73" si="15">ROUND(CK19-CG19,2)</f>
        <v>0</v>
      </c>
      <c r="CN19" s="81">
        <f t="shared" si="2"/>
        <v>732936.96000000008</v>
      </c>
      <c r="CO19" s="81">
        <f t="shared" si="3"/>
        <v>305990.20000000007</v>
      </c>
      <c r="CP19" s="166">
        <f>VLOOKUP(B19,'2526 GBP Data input'!$A$4:$CA$229,38,FALSE)</f>
        <v>809421</v>
      </c>
      <c r="CQ19" s="166">
        <f>VLOOKUP(B19,'2526 GBP Data input'!$A$4:$CA$229,73,FALSE)</f>
        <v>19444</v>
      </c>
      <c r="CR19" s="89">
        <f t="shared" si="8"/>
        <v>-76484.039999999921</v>
      </c>
      <c r="CS19" s="83">
        <f t="shared" si="9"/>
        <v>15.736998559967089</v>
      </c>
      <c r="CT19" s="82">
        <f t="shared" si="5"/>
        <v>426946.76</v>
      </c>
      <c r="CU19" s="82">
        <f t="shared" si="6"/>
        <v>0</v>
      </c>
      <c r="CV19" s="86">
        <f t="shared" si="10"/>
        <v>426946.76</v>
      </c>
    </row>
    <row r="20" spans="1:100" ht="12.75" customHeight="1">
      <c r="A20" s="237">
        <v>107569</v>
      </c>
      <c r="B20" s="60">
        <v>569</v>
      </c>
      <c r="C20" s="60" t="s">
        <v>214</v>
      </c>
      <c r="D20" s="231">
        <f>SUMIF('125-599'!$1:$1,D$3,'125-599'!19:19)</f>
        <v>0</v>
      </c>
      <c r="E20" s="231">
        <f>SUMIF('125-599'!$1:$1,E$3,'125-599'!19:19)</f>
        <v>0</v>
      </c>
      <c r="F20" s="231">
        <f>SUMIF('125-599'!$1:$1,F$3,'125-599'!19:19)</f>
        <v>0</v>
      </c>
      <c r="G20" s="231">
        <f>SUMIF('125-599'!$1:$1,G$3,'125-599'!19:19)</f>
        <v>0</v>
      </c>
      <c r="H20" s="231">
        <f>SUMIF('125-599'!$1:$1,H$3,'125-599'!19:19)</f>
        <v>0</v>
      </c>
      <c r="I20" s="231">
        <f>SUMIF('125-599'!$1:$1,I$3,'125-599'!19:19)</f>
        <v>0</v>
      </c>
      <c r="J20" s="231">
        <f>SUMIF('125-599'!$1:$1,J$3,'125-599'!19:19)</f>
        <v>0</v>
      </c>
      <c r="K20" s="231">
        <f>SUMIF('125-599'!$1:$1,K$3,'125-599'!19:19)</f>
        <v>-1779204.22</v>
      </c>
      <c r="L20" s="231">
        <f>SUMIF('125-599'!$1:$1,L$3,'125-599'!19:19)</f>
        <v>0</v>
      </c>
      <c r="M20" s="231">
        <f>SUMIF('125-599'!$1:$1,M$3,'125-599'!19:19)</f>
        <v>-141753</v>
      </c>
      <c r="N20" s="231">
        <f>SUMIF('125-599'!$1:$1,N$3,'125-599'!19:19)</f>
        <v>0</v>
      </c>
      <c r="O20" s="231">
        <f>SUMIF('125-599'!$1:$1,O$3,'125-599'!19:19)</f>
        <v>-29923</v>
      </c>
      <c r="P20" s="231">
        <f>SUMIF('125-599'!$1:$1,P$3,'125-599'!19:19)</f>
        <v>-37494</v>
      </c>
      <c r="Q20" s="231">
        <f>SUMIF('125-599'!$1:$1,Q$3,'125-599'!19:19)</f>
        <v>0</v>
      </c>
      <c r="R20" s="231">
        <f>SUMIF('125-599'!$1:$1,R$3,'125-599'!19:19)</f>
        <v>0</v>
      </c>
      <c r="S20" s="231">
        <f>SUMIF('125-599'!$1:$1,S$3,'125-599'!19:19)</f>
        <v>0</v>
      </c>
      <c r="T20" s="231">
        <f>SUMIF('125-599'!$1:$1,T$3,'125-599'!19:19)</f>
        <v>0</v>
      </c>
      <c r="U20" s="231">
        <f>SUMIF('125-599'!$1:$1,U$3,'125-599'!19:19)</f>
        <v>0</v>
      </c>
      <c r="V20" s="231">
        <f>SUMIF('125-599'!$1:$1,V$3,'125-599'!19:19)</f>
        <v>0</v>
      </c>
      <c r="W20" s="231">
        <f>SUMIF('125-599'!$1:$1,W$3,'125-599'!19:19)</f>
        <v>-8720.8300000000017</v>
      </c>
      <c r="X20" s="231">
        <f>SUMIF('125-599'!$1:$1,X$3,'125-599'!19:19)</f>
        <v>0</v>
      </c>
      <c r="Y20" s="276">
        <f>SUMIF('125-599'!$1:$1,Y$3,'125-599'!19:19)</f>
        <v>0</v>
      </c>
      <c r="Z20" s="231">
        <f>SUMIF('125-599'!$1:$1,Z$3,'125-599'!19:19)</f>
        <v>0</v>
      </c>
      <c r="AA20" s="231">
        <f>SUMIF('125-599'!$1:$1,AA$3,'125-599'!19:19)</f>
        <v>0</v>
      </c>
      <c r="AB20" s="231">
        <f>SUMIF('125-599'!$1:$1,AB$3,'125-599'!19:19)</f>
        <v>0</v>
      </c>
      <c r="AC20" s="308">
        <f>SUMIF('125-599'!$1:$1,AC$3,'125-599'!19:19)</f>
        <v>0</v>
      </c>
      <c r="AD20" s="308">
        <f>SUMIF('125-599'!$1:$1,AD$3,'125-599'!19:19)</f>
        <v>0</v>
      </c>
      <c r="AE20" s="308">
        <f>SUMIF('125-599'!$1:$1,AE$3,'125-599'!19:19)</f>
        <v>0</v>
      </c>
      <c r="AF20" s="308">
        <f>SUMIF('125-599'!$1:$1,AF$3,'125-599'!19:19)</f>
        <v>0</v>
      </c>
      <c r="AG20" s="231">
        <f>SUMIF('125-599'!$1:$1,AG$3,'125-599'!19:19)</f>
        <v>355801.87</v>
      </c>
      <c r="AH20" s="231">
        <f>SUMIF('125-599'!$1:$1,AH$3,'125-599'!19:19)</f>
        <v>0</v>
      </c>
      <c r="AI20" s="231">
        <f>SUMIF('125-599'!$1:$1,AI$3,'125-599'!19:19)</f>
        <v>145192.76</v>
      </c>
      <c r="AJ20" s="231">
        <f>SUMIF('125-599'!$1:$1,AJ$3,'125-599'!19:19)</f>
        <v>2050.0700000000002</v>
      </c>
      <c r="AK20" s="231">
        <f>SUMIF('125-599'!$1:$1,AK$3,'125-599'!19:19)</f>
        <v>40667.919999999998</v>
      </c>
      <c r="AL20" s="231">
        <f>SUMIF('125-599'!$1:$1,AL$3,'125-599'!19:19)</f>
        <v>0</v>
      </c>
      <c r="AM20" s="231">
        <f>SUMIF('125-599'!$1:$1,AM$3,'125-599'!19:19)</f>
        <v>17419.36</v>
      </c>
      <c r="AN20" s="231">
        <f>SUMIF('125-599'!$1:$1,AN$3,'125-599'!19:19)</f>
        <v>2044</v>
      </c>
      <c r="AO20" s="231">
        <f>SUMIF('125-599'!$1:$1,AO$3,'125-599'!19:19)</f>
        <v>955</v>
      </c>
      <c r="AP20" s="231">
        <f>SUMIF('125-599'!$1:$1,AP$3,'125-599'!19:19)</f>
        <v>872.3</v>
      </c>
      <c r="AQ20" s="231">
        <f>SUMIF('125-599'!$1:$1,AQ$3,'125-599'!19:19)</f>
        <v>0</v>
      </c>
      <c r="AR20" s="231">
        <f>SUMIF('125-599'!$1:$1,AR$3,'125-599'!19:19)</f>
        <v>14947.210000000003</v>
      </c>
      <c r="AS20" s="231">
        <f>SUMIF('125-599'!$1:$1,AS$3,'125-599'!19:19)</f>
        <v>1065.83</v>
      </c>
      <c r="AT20" s="231">
        <f>SUMIF('125-599'!$1:$1,AT$3,'125-599'!19:19)</f>
        <v>18837.36</v>
      </c>
      <c r="AU20" s="231">
        <f>SUMIF('125-599'!$1:$1,AU$3,'125-599'!19:19)</f>
        <v>2498.8500000000004</v>
      </c>
      <c r="AV20" s="231">
        <f>SUMIF('125-599'!$1:$1,AV$3,'125-599'!19:19)</f>
        <v>9869.8700000000008</v>
      </c>
      <c r="AW20" s="231">
        <f>SUMIF('125-599'!$1:$1,AW$3,'125-599'!19:19)</f>
        <v>21332.25</v>
      </c>
      <c r="AX20" s="231">
        <f>SUMIF('125-599'!$1:$1,AX$3,'125-599'!19:19)</f>
        <v>2179.5300000000002</v>
      </c>
      <c r="AY20" s="231">
        <f>SUMIF('125-599'!$1:$1,AY$3,'125-599'!19:19)</f>
        <v>25406.679999999997</v>
      </c>
      <c r="AZ20" s="308">
        <f>SUMIF('125-599'!$1:$1,AZ$3,'125-599'!19:19)</f>
        <v>198</v>
      </c>
      <c r="BA20" s="231">
        <f>SUMIF('125-599'!$1:$1,BA$3,'125-599'!19:19)</f>
        <v>1704</v>
      </c>
      <c r="BB20" s="231">
        <f>SUMIF('125-599'!$1:$1,BB$3,'125-599'!19:19)</f>
        <v>0</v>
      </c>
      <c r="BC20" s="231">
        <f>SUMIF('125-599'!$1:$1,BC$3,'125-599'!19:19)</f>
        <v>3679.83</v>
      </c>
      <c r="BD20" s="231">
        <f>SUMIF('125-599'!$1:$1,BD$3,'125-599'!19:19)</f>
        <v>955.9</v>
      </c>
      <c r="BE20" s="231">
        <f>SUMIF('125-599'!$1:$1,BE$3,'125-599'!19:19)</f>
        <v>0</v>
      </c>
      <c r="BF20" s="231">
        <f>SUMIF('125-599'!$1:$1,BF$3,'125-599'!19:19)</f>
        <v>436</v>
      </c>
      <c r="BG20" s="231">
        <f>SUMIF('125-599'!$1:$1,BG$3,'125-599'!19:19)</f>
        <v>10817.24</v>
      </c>
      <c r="BH20" s="231">
        <f>SUMIF('125-599'!$1:$1,BH$3,'125-599'!19:19)</f>
        <v>0</v>
      </c>
      <c r="BI20" s="231">
        <f>SUMIF('125-599'!$1:$1,BI$3,'125-599'!19:19)</f>
        <v>13962.369999999999</v>
      </c>
      <c r="BJ20" s="231">
        <f>SUMIF('125-599'!$1:$1,BJ$3,'125-599'!19:19)</f>
        <v>15915.9</v>
      </c>
      <c r="BK20" s="231">
        <f>SUMIF('125-599'!$1:$1,BK$3,'125-599'!19:19)</f>
        <v>0</v>
      </c>
      <c r="BL20" s="231">
        <f>SUMIF('125-599'!$1:$1,BL$3,'125-599'!19:19)</f>
        <v>89193.14</v>
      </c>
      <c r="BM20" s="231">
        <f>SUMIF('125-599'!$1:$1,BM$3,'125-599'!19:19)</f>
        <v>608</v>
      </c>
      <c r="BN20" s="231">
        <f>SUMIF('125-599'!$1:$1,BN$3,'125-599'!19:19)</f>
        <v>9309</v>
      </c>
      <c r="BO20" s="231">
        <f>SUMIF('125-599'!$1:$1,BO$3,'125-599'!19:19)</f>
        <v>17167.47</v>
      </c>
      <c r="BP20" s="231">
        <f>SUMIF('125-599'!$1:$1,BP$3,'125-599'!19:19)</f>
        <v>0</v>
      </c>
      <c r="BQ20" s="231">
        <f>SUMIF('125-599'!$1:$1,BQ$3,'125-599'!19:19)</f>
        <v>0</v>
      </c>
      <c r="BR20" s="231">
        <f>SUMIF('125-599'!$1:$1,BR$3,'125-599'!19:19)</f>
        <v>0</v>
      </c>
      <c r="BS20" s="231">
        <f>SUMIF('125-599'!$1:$1,BS$3,'125-599'!19:19)</f>
        <v>0</v>
      </c>
      <c r="BT20" s="231">
        <f>SUMIF('125-599'!$1:$1,BT$3,'125-599'!19:19)</f>
        <v>0</v>
      </c>
      <c r="BU20" s="231">
        <f>SUMIF('125-599'!$1:$1,BU$3,'125-599'!19:19)</f>
        <v>-11453.75</v>
      </c>
      <c r="BV20" s="231">
        <f>SUMIF('125-599'!$1:$1,BV$3,'125-599'!19:19)</f>
        <v>0</v>
      </c>
      <c r="BW20" s="231">
        <f>SUMIF('125-599'!$1:$1,BW$3,'125-599'!19:19)</f>
        <v>0</v>
      </c>
      <c r="BX20" s="231">
        <f>SUMIF('125-599'!$1:$1,BX$3,'125-599'!19:19)</f>
        <v>0</v>
      </c>
      <c r="BY20" s="231">
        <f>SUMIF('125-599'!$1:$1,BY$3,'125-599'!19:19)</f>
        <v>0</v>
      </c>
      <c r="BZ20" s="231">
        <f>SUMIF('125-599'!$1:$1,BZ$3,'125-599'!19:19)</f>
        <v>0</v>
      </c>
      <c r="CA20" s="312">
        <f>SUMIF('125-599'!$1:$1,CA$3,'125-599'!19:19)</f>
        <v>0</v>
      </c>
      <c r="CB20" s="248">
        <f>SUMIF('125-599'!$1:$1,CB$3,'125-599'!19:19)</f>
        <v>0</v>
      </c>
      <c r="CC20" s="248">
        <f>SUMIF('125-599'!$1:$1,CC$3,'125-599'!19:19)</f>
        <v>0</v>
      </c>
      <c r="CD20" s="248">
        <f>SUMIF('125-599'!$1:$1,CD$3,'125-599'!19:19)</f>
        <v>0</v>
      </c>
      <c r="CE20" s="248">
        <f>SUMIF('125-599'!$1:$1,CE$3,'125-599'!19:19)</f>
        <v>0</v>
      </c>
      <c r="CF20" s="248">
        <f>SUMIF('125-599'!$1:$1,CF$3,'125-599'!19:19)</f>
        <v>0</v>
      </c>
      <c r="CG20" s="261">
        <f t="shared" si="1"/>
        <v>-1183461.0899999999</v>
      </c>
      <c r="CJ20" s="122"/>
      <c r="CK20" s="169">
        <f>INDEX(SAP!C:C,MATCH('Actuals mapped to CFR'!A20,SAP!H:H,FALSE),1)</f>
        <v>-1183461.0900000001</v>
      </c>
      <c r="CL20" s="59">
        <f t="shared" ref="CL20:CL39" si="16">ROUND(CK20-CG20,2)</f>
        <v>0</v>
      </c>
      <c r="CN20" s="81">
        <f t="shared" si="2"/>
        <v>1997095.05</v>
      </c>
      <c r="CO20" s="81">
        <f t="shared" si="3"/>
        <v>825087.71</v>
      </c>
      <c r="CP20" s="166">
        <f>VLOOKUP(B20,'2526 GBP Data input'!$A$4:$CA$229,38,FALSE)</f>
        <v>2151155</v>
      </c>
      <c r="CQ20" s="166">
        <f>VLOOKUP(B20,'2526 GBP Data input'!$A$4:$CA$229,73,FALSE)</f>
        <v>27915</v>
      </c>
      <c r="CR20" s="89">
        <f t="shared" si="8"/>
        <v>-154059.94999999995</v>
      </c>
      <c r="CS20" s="83">
        <f t="shared" si="9"/>
        <v>29.557145262403726</v>
      </c>
      <c r="CT20" s="82">
        <f t="shared" si="5"/>
        <v>1172007.3400000001</v>
      </c>
      <c r="CU20" s="82">
        <f t="shared" si="6"/>
        <v>11453.75</v>
      </c>
      <c r="CV20" s="86">
        <f t="shared" si="10"/>
        <v>1183461.0900000001</v>
      </c>
    </row>
    <row r="21" spans="1:100" ht="12.75" customHeight="1">
      <c r="A21" s="237">
        <v>107578</v>
      </c>
      <c r="B21" s="60">
        <v>578</v>
      </c>
      <c r="C21" s="60" t="s">
        <v>255</v>
      </c>
      <c r="D21" s="231">
        <f>SUMIF('125-599'!$1:$1,D$3,'125-599'!20:20)</f>
        <v>0</v>
      </c>
      <c r="E21" s="231">
        <f>SUMIF('125-599'!$1:$1,E$3,'125-599'!20:20)</f>
        <v>0</v>
      </c>
      <c r="F21" s="231">
        <f>SUMIF('125-599'!$1:$1,F$3,'125-599'!20:20)</f>
        <v>0</v>
      </c>
      <c r="G21" s="231">
        <f>SUMIF('125-599'!$1:$1,G$3,'125-599'!20:20)</f>
        <v>0</v>
      </c>
      <c r="H21" s="231">
        <f>SUMIF('125-599'!$1:$1,H$3,'125-599'!20:20)</f>
        <v>0</v>
      </c>
      <c r="I21" s="231">
        <f>SUMIF('125-599'!$1:$1,I$3,'125-599'!20:20)</f>
        <v>0</v>
      </c>
      <c r="J21" s="231">
        <f>SUMIF('125-599'!$1:$1,J$3,'125-599'!20:20)</f>
        <v>0</v>
      </c>
      <c r="K21" s="231">
        <f>SUMIF('125-599'!$1:$1,K$3,'125-599'!20:20)</f>
        <v>-1047101.65</v>
      </c>
      <c r="L21" s="231">
        <f>SUMIF('125-599'!$1:$1,L$3,'125-599'!20:20)</f>
        <v>0</v>
      </c>
      <c r="M21" s="231">
        <f>SUMIF('125-599'!$1:$1,M$3,'125-599'!20:20)</f>
        <v>-28415</v>
      </c>
      <c r="N21" s="231">
        <f>SUMIF('125-599'!$1:$1,N$3,'125-599'!20:20)</f>
        <v>0</v>
      </c>
      <c r="O21" s="231">
        <f>SUMIF('125-599'!$1:$1,O$3,'125-599'!20:20)</f>
        <v>-7245</v>
      </c>
      <c r="P21" s="231">
        <f>SUMIF('125-599'!$1:$1,P$3,'125-599'!20:20)</f>
        <v>-28743</v>
      </c>
      <c r="Q21" s="231">
        <f>SUMIF('125-599'!$1:$1,Q$3,'125-599'!20:20)</f>
        <v>0</v>
      </c>
      <c r="R21" s="231">
        <f>SUMIF('125-599'!$1:$1,R$3,'125-599'!20:20)</f>
        <v>0</v>
      </c>
      <c r="S21" s="231">
        <f>SUMIF('125-599'!$1:$1,S$3,'125-599'!20:20)</f>
        <v>-20949.239999999998</v>
      </c>
      <c r="T21" s="231">
        <f>SUMIF('125-599'!$1:$1,T$3,'125-599'!20:20)</f>
        <v>0</v>
      </c>
      <c r="U21" s="231">
        <f>SUMIF('125-599'!$1:$1,U$3,'125-599'!20:20)</f>
        <v>-10807.5</v>
      </c>
      <c r="V21" s="231">
        <f>SUMIF('125-599'!$1:$1,V$3,'125-599'!20:20)</f>
        <v>0</v>
      </c>
      <c r="W21" s="231">
        <f>SUMIF('125-599'!$1:$1,W$3,'125-599'!20:20)</f>
        <v>-5278.2200000000012</v>
      </c>
      <c r="X21" s="231">
        <f>SUMIF('125-599'!$1:$1,X$3,'125-599'!20:20)</f>
        <v>-3215.63</v>
      </c>
      <c r="Y21" s="276">
        <f>SUMIF('125-599'!$1:$1,Y$3,'125-599'!20:20)</f>
        <v>0</v>
      </c>
      <c r="Z21" s="231">
        <f>SUMIF('125-599'!$1:$1,Z$3,'125-599'!20:20)</f>
        <v>0</v>
      </c>
      <c r="AA21" s="231">
        <f>SUMIF('125-599'!$1:$1,AA$3,'125-599'!20:20)</f>
        <v>0</v>
      </c>
      <c r="AB21" s="231">
        <f>SUMIF('125-599'!$1:$1,AB$3,'125-599'!20:20)</f>
        <v>0</v>
      </c>
      <c r="AC21" s="308">
        <f>SUMIF('125-599'!$1:$1,AC$3,'125-599'!20:20)</f>
        <v>0</v>
      </c>
      <c r="AD21" s="308">
        <f>SUMIF('125-599'!$1:$1,AD$3,'125-599'!20:20)</f>
        <v>0</v>
      </c>
      <c r="AE21" s="308">
        <f>SUMIF('125-599'!$1:$1,AE$3,'125-599'!20:20)</f>
        <v>0</v>
      </c>
      <c r="AF21" s="308">
        <f>SUMIF('125-599'!$1:$1,AF$3,'125-599'!20:20)</f>
        <v>0</v>
      </c>
      <c r="AG21" s="231">
        <f>SUMIF('125-599'!$1:$1,AG$3,'125-599'!20:20)</f>
        <v>216890.53</v>
      </c>
      <c r="AH21" s="231">
        <f>SUMIF('125-599'!$1:$1,AH$3,'125-599'!20:20)</f>
        <v>1765.1299999999999</v>
      </c>
      <c r="AI21" s="231">
        <f>SUMIF('125-599'!$1:$1,AI$3,'125-599'!20:20)</f>
        <v>79071.549999999988</v>
      </c>
      <c r="AJ21" s="231">
        <f>SUMIF('125-599'!$1:$1,AJ$3,'125-599'!20:20)</f>
        <v>8745.5400000000009</v>
      </c>
      <c r="AK21" s="231">
        <f>SUMIF('125-599'!$1:$1,AK$3,'125-599'!20:20)</f>
        <v>19843.440000000002</v>
      </c>
      <c r="AL21" s="231">
        <f>SUMIF('125-599'!$1:$1,AL$3,'125-599'!20:20)</f>
        <v>0</v>
      </c>
      <c r="AM21" s="231">
        <f>SUMIF('125-599'!$1:$1,AM$3,'125-599'!20:20)</f>
        <v>19115.310000000001</v>
      </c>
      <c r="AN21" s="231">
        <f>SUMIF('125-599'!$1:$1,AN$3,'125-599'!20:20)</f>
        <v>397.38</v>
      </c>
      <c r="AO21" s="231">
        <f>SUMIF('125-599'!$1:$1,AO$3,'125-599'!20:20)</f>
        <v>1324.2</v>
      </c>
      <c r="AP21" s="231">
        <f>SUMIF('125-599'!$1:$1,AP$3,'125-599'!20:20)</f>
        <v>12336.7</v>
      </c>
      <c r="AQ21" s="231">
        <f>SUMIF('125-599'!$1:$1,AQ$3,'125-599'!20:20)</f>
        <v>1371.12</v>
      </c>
      <c r="AR21" s="231">
        <f>SUMIF('125-599'!$1:$1,AR$3,'125-599'!20:20)</f>
        <v>3954.6899999999996</v>
      </c>
      <c r="AS21" s="231">
        <f>SUMIF('125-599'!$1:$1,AS$3,'125-599'!20:20)</f>
        <v>2036.54</v>
      </c>
      <c r="AT21" s="231">
        <f>SUMIF('125-599'!$1:$1,AT$3,'125-599'!20:20)</f>
        <v>1396.4800000000002</v>
      </c>
      <c r="AU21" s="231">
        <f>SUMIF('125-599'!$1:$1,AU$3,'125-599'!20:20)</f>
        <v>1404.28</v>
      </c>
      <c r="AV21" s="231">
        <f>SUMIF('125-599'!$1:$1,AV$3,'125-599'!20:20)</f>
        <v>5200.84</v>
      </c>
      <c r="AW21" s="231">
        <f>SUMIF('125-599'!$1:$1,AW$3,'125-599'!20:20)</f>
        <v>3567.85</v>
      </c>
      <c r="AX21" s="231">
        <f>SUMIF('125-599'!$1:$1,AX$3,'125-599'!20:20)</f>
        <v>1582.02</v>
      </c>
      <c r="AY21" s="231">
        <f>SUMIF('125-599'!$1:$1,AY$3,'125-599'!20:20)</f>
        <v>18915.16</v>
      </c>
      <c r="AZ21" s="308">
        <f>SUMIF('125-599'!$1:$1,AZ$3,'125-599'!20:20)</f>
        <v>0</v>
      </c>
      <c r="BA21" s="231">
        <f>SUMIF('125-599'!$1:$1,BA$3,'125-599'!20:20)</f>
        <v>1787.92</v>
      </c>
      <c r="BB21" s="231">
        <f>SUMIF('125-599'!$1:$1,BB$3,'125-599'!20:20)</f>
        <v>501</v>
      </c>
      <c r="BC21" s="231">
        <f>SUMIF('125-599'!$1:$1,BC$3,'125-599'!20:20)</f>
        <v>803.2</v>
      </c>
      <c r="BD21" s="231">
        <f>SUMIF('125-599'!$1:$1,BD$3,'125-599'!20:20)</f>
        <v>1170</v>
      </c>
      <c r="BE21" s="231">
        <f>SUMIF('125-599'!$1:$1,BE$3,'125-599'!20:20)</f>
        <v>585.32000000000005</v>
      </c>
      <c r="BF21" s="231">
        <f>SUMIF('125-599'!$1:$1,BF$3,'125-599'!20:20)</f>
        <v>0</v>
      </c>
      <c r="BG21" s="231">
        <f>SUMIF('125-599'!$1:$1,BG$3,'125-599'!20:20)</f>
        <v>3021.75</v>
      </c>
      <c r="BH21" s="231">
        <f>SUMIF('125-599'!$1:$1,BH$3,'125-599'!20:20)</f>
        <v>0</v>
      </c>
      <c r="BI21" s="231">
        <f>SUMIF('125-599'!$1:$1,BI$3,'125-599'!20:20)</f>
        <v>1619.45</v>
      </c>
      <c r="BJ21" s="231">
        <f>SUMIF('125-599'!$1:$1,BJ$3,'125-599'!20:20)</f>
        <v>10517.85</v>
      </c>
      <c r="BK21" s="231">
        <f>SUMIF('125-599'!$1:$1,BK$3,'125-599'!20:20)</f>
        <v>0</v>
      </c>
      <c r="BL21" s="231">
        <f>SUMIF('125-599'!$1:$1,BL$3,'125-599'!20:20)</f>
        <v>12974.759999999998</v>
      </c>
      <c r="BM21" s="231">
        <f>SUMIF('125-599'!$1:$1,BM$3,'125-599'!20:20)</f>
        <v>420</v>
      </c>
      <c r="BN21" s="231">
        <f>SUMIF('125-599'!$1:$1,BN$3,'125-599'!20:20)</f>
        <v>17344.649999999998</v>
      </c>
      <c r="BO21" s="231">
        <f>SUMIF('125-599'!$1:$1,BO$3,'125-599'!20:20)</f>
        <v>16798.25</v>
      </c>
      <c r="BP21" s="231">
        <f>SUMIF('125-599'!$1:$1,BP$3,'125-599'!20:20)</f>
        <v>0</v>
      </c>
      <c r="BQ21" s="231">
        <f>SUMIF('125-599'!$1:$1,BQ$3,'125-599'!20:20)</f>
        <v>0</v>
      </c>
      <c r="BR21" s="231">
        <f>SUMIF('125-599'!$1:$1,BR$3,'125-599'!20:20)</f>
        <v>0</v>
      </c>
      <c r="BS21" s="231">
        <f>SUMIF('125-599'!$1:$1,BS$3,'125-599'!20:20)</f>
        <v>0</v>
      </c>
      <c r="BT21" s="231">
        <f>SUMIF('125-599'!$1:$1,BT$3,'125-599'!20:20)</f>
        <v>0</v>
      </c>
      <c r="BU21" s="231">
        <f>SUMIF('125-599'!$1:$1,BU$3,'125-599'!20:20)</f>
        <v>0</v>
      </c>
      <c r="BV21" s="231">
        <f>SUMIF('125-599'!$1:$1,BV$3,'125-599'!20:20)</f>
        <v>0</v>
      </c>
      <c r="BW21" s="231">
        <f>SUMIF('125-599'!$1:$1,BW$3,'125-599'!20:20)</f>
        <v>0</v>
      </c>
      <c r="BX21" s="231">
        <f>SUMIF('125-599'!$1:$1,BX$3,'125-599'!20:20)</f>
        <v>0</v>
      </c>
      <c r="BY21" s="231">
        <f>SUMIF('125-599'!$1:$1,BY$3,'125-599'!20:20)</f>
        <v>0</v>
      </c>
      <c r="BZ21" s="231">
        <f>SUMIF('125-599'!$1:$1,BZ$3,'125-599'!20:20)</f>
        <v>0</v>
      </c>
      <c r="CA21" s="312">
        <f>SUMIF('125-599'!$1:$1,CA$3,'125-599'!20:20)</f>
        <v>0</v>
      </c>
      <c r="CB21" s="248">
        <f>SUMIF('125-599'!$1:$1,CB$3,'125-599'!20:20)</f>
        <v>0</v>
      </c>
      <c r="CC21" s="248">
        <f>SUMIF('125-599'!$1:$1,CC$3,'125-599'!20:20)</f>
        <v>0</v>
      </c>
      <c r="CD21" s="248">
        <f>SUMIF('125-599'!$1:$1,CD$3,'125-599'!20:20)</f>
        <v>0</v>
      </c>
      <c r="CE21" s="248">
        <f>SUMIF('125-599'!$1:$1,CE$3,'125-599'!20:20)</f>
        <v>0</v>
      </c>
      <c r="CF21" s="248">
        <f>SUMIF('125-599'!$1:$1,CF$3,'125-599'!20:20)</f>
        <v>0</v>
      </c>
      <c r="CG21" s="261">
        <f t="shared" si="1"/>
        <v>-685292.33</v>
      </c>
      <c r="CJ21" s="122"/>
      <c r="CK21" s="169">
        <f>INDEX(SAP!C:C,MATCH('Actuals mapped to CFR'!A21,SAP!H:H,FALSE),1)</f>
        <v>-685292.33</v>
      </c>
      <c r="CL21" s="59">
        <f t="shared" si="16"/>
        <v>0</v>
      </c>
      <c r="CN21" s="81">
        <f t="shared" si="2"/>
        <v>1151755.2399999998</v>
      </c>
      <c r="CO21" s="81">
        <f t="shared" si="3"/>
        <v>466462.91</v>
      </c>
      <c r="CP21" s="166">
        <f>VLOOKUP(B21,'2526 GBP Data input'!$A$4:$CA$229,38,FALSE)</f>
        <v>1165702</v>
      </c>
      <c r="CQ21" s="166">
        <f>VLOOKUP(B21,'2526 GBP Data input'!$A$4:$CA$229,73,FALSE)</f>
        <v>16333</v>
      </c>
      <c r="CR21" s="89">
        <f t="shared" si="8"/>
        <v>-13946.760000000242</v>
      </c>
      <c r="CS21" s="83">
        <f t="shared" si="9"/>
        <v>28.55953652115349</v>
      </c>
      <c r="CT21" s="82">
        <f t="shared" si="5"/>
        <v>685292.32999999984</v>
      </c>
      <c r="CU21" s="82">
        <f t="shared" si="6"/>
        <v>0</v>
      </c>
      <c r="CV21" s="86">
        <f t="shared" si="10"/>
        <v>685292.32999999984</v>
      </c>
    </row>
    <row r="22" spans="1:100" ht="12.75" customHeight="1">
      <c r="A22" s="237">
        <v>107579</v>
      </c>
      <c r="B22" s="60">
        <v>579</v>
      </c>
      <c r="C22" s="60" t="s">
        <v>216</v>
      </c>
      <c r="D22" s="231">
        <f>SUMIF('125-599'!$1:$1,D$3,'125-599'!21:21)</f>
        <v>0</v>
      </c>
      <c r="E22" s="231">
        <f>SUMIF('125-599'!$1:$1,E$3,'125-599'!21:21)</f>
        <v>0</v>
      </c>
      <c r="F22" s="231">
        <f>SUMIF('125-599'!$1:$1,F$3,'125-599'!21:21)</f>
        <v>0</v>
      </c>
      <c r="G22" s="231">
        <f>SUMIF('125-599'!$1:$1,G$3,'125-599'!21:21)</f>
        <v>0</v>
      </c>
      <c r="H22" s="231">
        <f>SUMIF('125-599'!$1:$1,H$3,'125-599'!21:21)</f>
        <v>0</v>
      </c>
      <c r="I22" s="231">
        <f>SUMIF('125-599'!$1:$1,I$3,'125-599'!21:21)</f>
        <v>0</v>
      </c>
      <c r="J22" s="231">
        <f>SUMIF('125-599'!$1:$1,J$3,'125-599'!21:21)</f>
        <v>0</v>
      </c>
      <c r="K22" s="231">
        <f>SUMIF('125-599'!$1:$1,K$3,'125-599'!21:21)</f>
        <v>-1227503.99</v>
      </c>
      <c r="L22" s="231">
        <f>SUMIF('125-599'!$1:$1,L$3,'125-599'!21:21)</f>
        <v>0</v>
      </c>
      <c r="M22" s="231">
        <f>SUMIF('125-599'!$1:$1,M$3,'125-599'!21:21)</f>
        <v>-40245</v>
      </c>
      <c r="N22" s="231">
        <f>SUMIF('125-599'!$1:$1,N$3,'125-599'!21:21)</f>
        <v>0</v>
      </c>
      <c r="O22" s="231">
        <f>SUMIF('125-599'!$1:$1,O$3,'125-599'!21:21)</f>
        <v>-24133</v>
      </c>
      <c r="P22" s="231">
        <f>SUMIF('125-599'!$1:$1,P$3,'125-599'!21:21)</f>
        <v>-31982</v>
      </c>
      <c r="Q22" s="231">
        <f>SUMIF('125-599'!$1:$1,Q$3,'125-599'!21:21)</f>
        <v>0</v>
      </c>
      <c r="R22" s="231">
        <f>SUMIF('125-599'!$1:$1,R$3,'125-599'!21:21)</f>
        <v>-3721</v>
      </c>
      <c r="S22" s="231">
        <f>SUMIF('125-599'!$1:$1,S$3,'125-599'!21:21)</f>
        <v>-5481.8899999999994</v>
      </c>
      <c r="T22" s="231">
        <f>SUMIF('125-599'!$1:$1,T$3,'125-599'!21:21)</f>
        <v>0</v>
      </c>
      <c r="U22" s="231">
        <f>SUMIF('125-599'!$1:$1,U$3,'125-599'!21:21)</f>
        <v>0</v>
      </c>
      <c r="V22" s="231">
        <f>SUMIF('125-599'!$1:$1,V$3,'125-599'!21:21)</f>
        <v>0</v>
      </c>
      <c r="W22" s="231">
        <f>SUMIF('125-599'!$1:$1,W$3,'125-599'!21:21)</f>
        <v>-5795.2699999999977</v>
      </c>
      <c r="X22" s="231">
        <f>SUMIF('125-599'!$1:$1,X$3,'125-599'!21:21)</f>
        <v>-26089.02</v>
      </c>
      <c r="Y22" s="276">
        <f>SUMIF('125-599'!$1:$1,Y$3,'125-599'!21:21)</f>
        <v>0</v>
      </c>
      <c r="Z22" s="231">
        <f>SUMIF('125-599'!$1:$1,Z$3,'125-599'!21:21)</f>
        <v>0</v>
      </c>
      <c r="AA22" s="231">
        <f>SUMIF('125-599'!$1:$1,AA$3,'125-599'!21:21)</f>
        <v>0</v>
      </c>
      <c r="AB22" s="231">
        <f>SUMIF('125-599'!$1:$1,AB$3,'125-599'!21:21)</f>
        <v>0</v>
      </c>
      <c r="AC22" s="308">
        <f>SUMIF('125-599'!$1:$1,AC$3,'125-599'!21:21)</f>
        <v>0</v>
      </c>
      <c r="AD22" s="308">
        <f>SUMIF('125-599'!$1:$1,AD$3,'125-599'!21:21)</f>
        <v>0</v>
      </c>
      <c r="AE22" s="308">
        <f>SUMIF('125-599'!$1:$1,AE$3,'125-599'!21:21)</f>
        <v>0</v>
      </c>
      <c r="AF22" s="308">
        <f>SUMIF('125-599'!$1:$1,AF$3,'125-599'!21:21)</f>
        <v>0</v>
      </c>
      <c r="AG22" s="231">
        <f>SUMIF('125-599'!$1:$1,AG$3,'125-599'!21:21)</f>
        <v>229696.24</v>
      </c>
      <c r="AH22" s="231">
        <f>SUMIF('125-599'!$1:$1,AH$3,'125-599'!21:21)</f>
        <v>2256.6800000000003</v>
      </c>
      <c r="AI22" s="231">
        <f>SUMIF('125-599'!$1:$1,AI$3,'125-599'!21:21)</f>
        <v>74606.25</v>
      </c>
      <c r="AJ22" s="231">
        <f>SUMIF('125-599'!$1:$1,AJ$3,'125-599'!21:21)</f>
        <v>8877.75</v>
      </c>
      <c r="AK22" s="231">
        <f>SUMIF('125-599'!$1:$1,AK$3,'125-599'!21:21)</f>
        <v>28772.95</v>
      </c>
      <c r="AL22" s="231">
        <f>SUMIF('125-599'!$1:$1,AL$3,'125-599'!21:21)</f>
        <v>0</v>
      </c>
      <c r="AM22" s="231">
        <f>SUMIF('125-599'!$1:$1,AM$3,'125-599'!21:21)</f>
        <v>11604.5</v>
      </c>
      <c r="AN22" s="231">
        <f>SUMIF('125-599'!$1:$1,AN$3,'125-599'!21:21)</f>
        <v>1315</v>
      </c>
      <c r="AO22" s="231">
        <f>SUMIF('125-599'!$1:$1,AO$3,'125-599'!21:21)</f>
        <v>2020.4499999999998</v>
      </c>
      <c r="AP22" s="231">
        <f>SUMIF('125-599'!$1:$1,AP$3,'125-599'!21:21)</f>
        <v>3102.17</v>
      </c>
      <c r="AQ22" s="231">
        <f>SUMIF('125-599'!$1:$1,AQ$3,'125-599'!21:21)</f>
        <v>0</v>
      </c>
      <c r="AR22" s="231">
        <f>SUMIF('125-599'!$1:$1,AR$3,'125-599'!21:21)</f>
        <v>34906.210000000006</v>
      </c>
      <c r="AS22" s="231">
        <f>SUMIF('125-599'!$1:$1,AS$3,'125-599'!21:21)</f>
        <v>1981.46</v>
      </c>
      <c r="AT22" s="231">
        <f>SUMIF('125-599'!$1:$1,AT$3,'125-599'!21:21)</f>
        <v>6661.2</v>
      </c>
      <c r="AU22" s="231">
        <f>SUMIF('125-599'!$1:$1,AU$3,'125-599'!21:21)</f>
        <v>2114.91</v>
      </c>
      <c r="AV22" s="231">
        <f>SUMIF('125-599'!$1:$1,AV$3,'125-599'!21:21)</f>
        <v>3844.76</v>
      </c>
      <c r="AW22" s="231">
        <f>SUMIF('125-599'!$1:$1,AW$3,'125-599'!21:21)</f>
        <v>18213.5</v>
      </c>
      <c r="AX22" s="231">
        <f>SUMIF('125-599'!$1:$1,AX$3,'125-599'!21:21)</f>
        <v>1908.46</v>
      </c>
      <c r="AY22" s="231">
        <f>SUMIF('125-599'!$1:$1,AY$3,'125-599'!21:21)</f>
        <v>15097.07</v>
      </c>
      <c r="AZ22" s="308">
        <f>SUMIF('125-599'!$1:$1,AZ$3,'125-599'!21:21)</f>
        <v>0</v>
      </c>
      <c r="BA22" s="231">
        <f>SUMIF('125-599'!$1:$1,BA$3,'125-599'!21:21)</f>
        <v>0</v>
      </c>
      <c r="BB22" s="231">
        <f>SUMIF('125-599'!$1:$1,BB$3,'125-599'!21:21)</f>
        <v>0</v>
      </c>
      <c r="BC22" s="231">
        <f>SUMIF('125-599'!$1:$1,BC$3,'125-599'!21:21)</f>
        <v>1559.67</v>
      </c>
      <c r="BD22" s="231">
        <f>SUMIF('125-599'!$1:$1,BD$3,'125-599'!21:21)</f>
        <v>8885.4800000000014</v>
      </c>
      <c r="BE22" s="231">
        <f>SUMIF('125-599'!$1:$1,BE$3,'125-599'!21:21)</f>
        <v>10261.14</v>
      </c>
      <c r="BF22" s="231">
        <f>SUMIF('125-599'!$1:$1,BF$3,'125-599'!21:21)</f>
        <v>0</v>
      </c>
      <c r="BG22" s="231">
        <f>SUMIF('125-599'!$1:$1,BG$3,'125-599'!21:21)</f>
        <v>8218</v>
      </c>
      <c r="BH22" s="231">
        <f>SUMIF('125-599'!$1:$1,BH$3,'125-599'!21:21)</f>
        <v>0</v>
      </c>
      <c r="BI22" s="231">
        <f>SUMIF('125-599'!$1:$1,BI$3,'125-599'!21:21)</f>
        <v>2714.0899999999997</v>
      </c>
      <c r="BJ22" s="231">
        <f>SUMIF('125-599'!$1:$1,BJ$3,'125-599'!21:21)</f>
        <v>11686.5</v>
      </c>
      <c r="BK22" s="231">
        <f>SUMIF('125-599'!$1:$1,BK$3,'125-599'!21:21)</f>
        <v>0</v>
      </c>
      <c r="BL22" s="231">
        <f>SUMIF('125-599'!$1:$1,BL$3,'125-599'!21:21)</f>
        <v>70364.350000000006</v>
      </c>
      <c r="BM22" s="231">
        <f>SUMIF('125-599'!$1:$1,BM$3,'125-599'!21:21)</f>
        <v>0</v>
      </c>
      <c r="BN22" s="231">
        <f>SUMIF('125-599'!$1:$1,BN$3,'125-599'!21:21)</f>
        <v>10343.66</v>
      </c>
      <c r="BO22" s="231">
        <f>SUMIF('125-599'!$1:$1,BO$3,'125-599'!21:21)</f>
        <v>17841.53</v>
      </c>
      <c r="BP22" s="231">
        <f>SUMIF('125-599'!$1:$1,BP$3,'125-599'!21:21)</f>
        <v>0</v>
      </c>
      <c r="BQ22" s="231">
        <f>SUMIF('125-599'!$1:$1,BQ$3,'125-599'!21:21)</f>
        <v>0</v>
      </c>
      <c r="BR22" s="231">
        <f>SUMIF('125-599'!$1:$1,BR$3,'125-599'!21:21)</f>
        <v>0</v>
      </c>
      <c r="BS22" s="231">
        <f>SUMIF('125-599'!$1:$1,BS$3,'125-599'!21:21)</f>
        <v>0</v>
      </c>
      <c r="BT22" s="231">
        <f>SUMIF('125-599'!$1:$1,BT$3,'125-599'!21:21)</f>
        <v>0</v>
      </c>
      <c r="BU22" s="231">
        <f>SUMIF('125-599'!$1:$1,BU$3,'125-599'!21:21)</f>
        <v>-6373.75</v>
      </c>
      <c r="BV22" s="231">
        <f>SUMIF('125-599'!$1:$1,BV$3,'125-599'!21:21)</f>
        <v>0</v>
      </c>
      <c r="BW22" s="231">
        <f>SUMIF('125-599'!$1:$1,BW$3,'125-599'!21:21)</f>
        <v>0</v>
      </c>
      <c r="BX22" s="231">
        <f>SUMIF('125-599'!$1:$1,BX$3,'125-599'!21:21)</f>
        <v>0</v>
      </c>
      <c r="BY22" s="231">
        <f>SUMIF('125-599'!$1:$1,BY$3,'125-599'!21:21)</f>
        <v>0</v>
      </c>
      <c r="BZ22" s="231">
        <f>SUMIF('125-599'!$1:$1,BZ$3,'125-599'!21:21)</f>
        <v>0</v>
      </c>
      <c r="CA22" s="312">
        <f>SUMIF('125-599'!$1:$1,CA$3,'125-599'!21:21)</f>
        <v>0</v>
      </c>
      <c r="CB22" s="248">
        <f>SUMIF('125-599'!$1:$1,CB$3,'125-599'!21:21)</f>
        <v>0</v>
      </c>
      <c r="CC22" s="248">
        <f>SUMIF('125-599'!$1:$1,CC$3,'125-599'!21:21)</f>
        <v>0</v>
      </c>
      <c r="CD22" s="248">
        <f>SUMIF('125-599'!$1:$1,CD$3,'125-599'!21:21)</f>
        <v>0</v>
      </c>
      <c r="CE22" s="248">
        <f>SUMIF('125-599'!$1:$1,CE$3,'125-599'!21:21)</f>
        <v>0</v>
      </c>
      <c r="CF22" s="248">
        <f>SUMIF('125-599'!$1:$1,CF$3,'125-599'!21:21)</f>
        <v>0</v>
      </c>
      <c r="CG22" s="261">
        <f t="shared" si="1"/>
        <v>-782470.94000000018</v>
      </c>
      <c r="CJ22" s="122"/>
      <c r="CK22" s="169">
        <f>INDEX(SAP!C:C,MATCH('Actuals mapped to CFR'!A22,SAP!H:H,FALSE),1)</f>
        <v>-782470.94</v>
      </c>
      <c r="CL22" s="59">
        <f t="shared" si="16"/>
        <v>0</v>
      </c>
      <c r="CN22" s="81">
        <f t="shared" si="2"/>
        <v>1364951.17</v>
      </c>
      <c r="CO22" s="81">
        <f t="shared" si="3"/>
        <v>588853.9800000001</v>
      </c>
      <c r="CP22" s="166">
        <f>VLOOKUP(B22,'2526 GBP Data input'!$A$4:$CA$229,38,FALSE)</f>
        <v>1414789</v>
      </c>
      <c r="CQ22" s="166">
        <f>VLOOKUP(B22,'2526 GBP Data input'!$A$4:$CA$229,73,FALSE)</f>
        <v>18448</v>
      </c>
      <c r="CR22" s="89">
        <f t="shared" si="8"/>
        <v>-49837.830000000075</v>
      </c>
      <c r="CS22" s="83">
        <f t="shared" si="9"/>
        <v>31.919665004336519</v>
      </c>
      <c r="CT22" s="82">
        <f t="shared" si="5"/>
        <v>776097.18999999983</v>
      </c>
      <c r="CU22" s="82">
        <f t="shared" si="6"/>
        <v>6373.75</v>
      </c>
      <c r="CV22" s="86">
        <f t="shared" si="10"/>
        <v>782470.93999999983</v>
      </c>
    </row>
    <row r="23" spans="1:100" ht="12.75" customHeight="1">
      <c r="A23" s="237">
        <v>107580</v>
      </c>
      <c r="B23" s="60">
        <v>580</v>
      </c>
      <c r="C23" s="60" t="s">
        <v>242</v>
      </c>
      <c r="D23" s="231">
        <f>SUMIF('125-599'!$1:$1,D$3,'125-599'!22:22)</f>
        <v>0</v>
      </c>
      <c r="E23" s="231">
        <f>SUMIF('125-599'!$1:$1,E$3,'125-599'!22:22)</f>
        <v>0</v>
      </c>
      <c r="F23" s="231">
        <f>SUMIF('125-599'!$1:$1,F$3,'125-599'!22:22)</f>
        <v>0</v>
      </c>
      <c r="G23" s="231">
        <f>SUMIF('125-599'!$1:$1,G$3,'125-599'!22:22)</f>
        <v>0</v>
      </c>
      <c r="H23" s="231">
        <f>SUMIF('125-599'!$1:$1,H$3,'125-599'!22:22)</f>
        <v>0</v>
      </c>
      <c r="I23" s="231">
        <f>SUMIF('125-599'!$1:$1,I$3,'125-599'!22:22)</f>
        <v>0</v>
      </c>
      <c r="J23" s="231">
        <f>SUMIF('125-599'!$1:$1,J$3,'125-599'!22:22)</f>
        <v>0</v>
      </c>
      <c r="K23" s="231">
        <f>SUMIF('125-599'!$1:$1,K$3,'125-599'!22:22)</f>
        <v>-1189855.1200000001</v>
      </c>
      <c r="L23" s="231">
        <f>SUMIF('125-599'!$1:$1,L$3,'125-599'!22:22)</f>
        <v>0</v>
      </c>
      <c r="M23" s="231">
        <f>SUMIF('125-599'!$1:$1,M$3,'125-599'!22:22)</f>
        <v>-146002</v>
      </c>
      <c r="N23" s="231">
        <f>SUMIF('125-599'!$1:$1,N$3,'125-599'!22:22)</f>
        <v>0</v>
      </c>
      <c r="O23" s="231">
        <f>SUMIF('125-599'!$1:$1,O$3,'125-599'!22:22)</f>
        <v>-19728</v>
      </c>
      <c r="P23" s="231">
        <f>SUMIF('125-599'!$1:$1,P$3,'125-599'!22:22)</f>
        <v>-40306</v>
      </c>
      <c r="Q23" s="231">
        <f>SUMIF('125-599'!$1:$1,Q$3,'125-599'!22:22)</f>
        <v>-1875</v>
      </c>
      <c r="R23" s="231">
        <f>SUMIF('125-599'!$1:$1,R$3,'125-599'!22:22)</f>
        <v>0</v>
      </c>
      <c r="S23" s="231">
        <f>SUMIF('125-599'!$1:$1,S$3,'125-599'!22:22)</f>
        <v>-7332.1599999999989</v>
      </c>
      <c r="T23" s="231">
        <f>SUMIF('125-599'!$1:$1,T$3,'125-599'!22:22)</f>
        <v>0</v>
      </c>
      <c r="U23" s="231">
        <f>SUMIF('125-599'!$1:$1,U$3,'125-599'!22:22)</f>
        <v>0</v>
      </c>
      <c r="V23" s="231">
        <f>SUMIF('125-599'!$1:$1,V$3,'125-599'!22:22)</f>
        <v>0</v>
      </c>
      <c r="W23" s="231">
        <f>SUMIF('125-599'!$1:$1,W$3,'125-599'!22:22)</f>
        <v>-2770.8099999999995</v>
      </c>
      <c r="X23" s="231">
        <f>SUMIF('125-599'!$1:$1,X$3,'125-599'!22:22)</f>
        <v>0</v>
      </c>
      <c r="Y23" s="276">
        <f>SUMIF('125-599'!$1:$1,Y$3,'125-599'!22:22)</f>
        <v>0</v>
      </c>
      <c r="Z23" s="231">
        <f>SUMIF('125-599'!$1:$1,Z$3,'125-599'!22:22)</f>
        <v>0</v>
      </c>
      <c r="AA23" s="231">
        <f>SUMIF('125-599'!$1:$1,AA$3,'125-599'!22:22)</f>
        <v>0</v>
      </c>
      <c r="AB23" s="231">
        <f>SUMIF('125-599'!$1:$1,AB$3,'125-599'!22:22)</f>
        <v>0</v>
      </c>
      <c r="AC23" s="308">
        <f>SUMIF('125-599'!$1:$1,AC$3,'125-599'!22:22)</f>
        <v>0</v>
      </c>
      <c r="AD23" s="308">
        <f>SUMIF('125-599'!$1:$1,AD$3,'125-599'!22:22)</f>
        <v>0</v>
      </c>
      <c r="AE23" s="308">
        <f>SUMIF('125-599'!$1:$1,AE$3,'125-599'!22:22)</f>
        <v>0</v>
      </c>
      <c r="AF23" s="308">
        <f>SUMIF('125-599'!$1:$1,AF$3,'125-599'!22:22)</f>
        <v>0</v>
      </c>
      <c r="AG23" s="231">
        <f>SUMIF('125-599'!$1:$1,AG$3,'125-599'!22:22)</f>
        <v>239497.69000000003</v>
      </c>
      <c r="AH23" s="231">
        <f>SUMIF('125-599'!$1:$1,AH$3,'125-599'!22:22)</f>
        <v>4657.1000000000004</v>
      </c>
      <c r="AI23" s="231">
        <f>SUMIF('125-599'!$1:$1,AI$3,'125-599'!22:22)</f>
        <v>113470.60000000002</v>
      </c>
      <c r="AJ23" s="231">
        <f>SUMIF('125-599'!$1:$1,AJ$3,'125-599'!22:22)</f>
        <v>11214.989999999998</v>
      </c>
      <c r="AK23" s="231">
        <f>SUMIF('125-599'!$1:$1,AK$3,'125-599'!22:22)</f>
        <v>21826.04</v>
      </c>
      <c r="AL23" s="231">
        <f>SUMIF('125-599'!$1:$1,AL$3,'125-599'!22:22)</f>
        <v>0</v>
      </c>
      <c r="AM23" s="231">
        <f>SUMIF('125-599'!$1:$1,AM$3,'125-599'!22:22)</f>
        <v>32220.39</v>
      </c>
      <c r="AN23" s="231">
        <f>SUMIF('125-599'!$1:$1,AN$3,'125-599'!22:22)</f>
        <v>2408.2199999999998</v>
      </c>
      <c r="AO23" s="231">
        <f>SUMIF('125-599'!$1:$1,AO$3,'125-599'!22:22)</f>
        <v>945.99</v>
      </c>
      <c r="AP23" s="231">
        <f>SUMIF('125-599'!$1:$1,AP$3,'125-599'!22:22)</f>
        <v>9659.02</v>
      </c>
      <c r="AQ23" s="231">
        <f>SUMIF('125-599'!$1:$1,AQ$3,'125-599'!22:22)</f>
        <v>0</v>
      </c>
      <c r="AR23" s="231">
        <f>SUMIF('125-599'!$1:$1,AR$3,'125-599'!22:22)</f>
        <v>3719.1099999999997</v>
      </c>
      <c r="AS23" s="231">
        <f>SUMIF('125-599'!$1:$1,AS$3,'125-599'!22:22)</f>
        <v>1957.5500000000002</v>
      </c>
      <c r="AT23" s="231">
        <f>SUMIF('125-599'!$1:$1,AT$3,'125-599'!22:22)</f>
        <v>1485.91</v>
      </c>
      <c r="AU23" s="231">
        <f>SUMIF('125-599'!$1:$1,AU$3,'125-599'!22:22)</f>
        <v>0</v>
      </c>
      <c r="AV23" s="231">
        <f>SUMIF('125-599'!$1:$1,AV$3,'125-599'!22:22)</f>
        <v>4658.3100000000004</v>
      </c>
      <c r="AW23" s="231">
        <f>SUMIF('125-599'!$1:$1,AW$3,'125-599'!22:22)</f>
        <v>14970</v>
      </c>
      <c r="AX23" s="231">
        <f>SUMIF('125-599'!$1:$1,AX$3,'125-599'!22:22)</f>
        <v>5199.34</v>
      </c>
      <c r="AY23" s="231">
        <f>SUMIF('125-599'!$1:$1,AY$3,'125-599'!22:22)</f>
        <v>21675.72</v>
      </c>
      <c r="AZ23" s="308">
        <f>SUMIF('125-599'!$1:$1,AZ$3,'125-599'!22:22)</f>
        <v>0</v>
      </c>
      <c r="BA23" s="231">
        <f>SUMIF('125-599'!$1:$1,BA$3,'125-599'!22:22)</f>
        <v>0</v>
      </c>
      <c r="BB23" s="231">
        <f>SUMIF('125-599'!$1:$1,BB$3,'125-599'!22:22)</f>
        <v>0</v>
      </c>
      <c r="BC23" s="231">
        <f>SUMIF('125-599'!$1:$1,BC$3,'125-599'!22:22)</f>
        <v>844.3</v>
      </c>
      <c r="BD23" s="231">
        <f>SUMIF('125-599'!$1:$1,BD$3,'125-599'!22:22)</f>
        <v>16082.08</v>
      </c>
      <c r="BE23" s="231">
        <f>SUMIF('125-599'!$1:$1,BE$3,'125-599'!22:22)</f>
        <v>0</v>
      </c>
      <c r="BF23" s="231">
        <f>SUMIF('125-599'!$1:$1,BF$3,'125-599'!22:22)</f>
        <v>0</v>
      </c>
      <c r="BG23" s="231">
        <f>SUMIF('125-599'!$1:$1,BG$3,'125-599'!22:22)</f>
        <v>2277</v>
      </c>
      <c r="BH23" s="231">
        <f>SUMIF('125-599'!$1:$1,BH$3,'125-599'!22:22)</f>
        <v>0</v>
      </c>
      <c r="BI23" s="231">
        <f>SUMIF('125-599'!$1:$1,BI$3,'125-599'!22:22)</f>
        <v>3355.52</v>
      </c>
      <c r="BJ23" s="231">
        <f>SUMIF('125-599'!$1:$1,BJ$3,'125-599'!22:22)</f>
        <v>11519.55</v>
      </c>
      <c r="BK23" s="231">
        <f>SUMIF('125-599'!$1:$1,BK$3,'125-599'!22:22)</f>
        <v>0</v>
      </c>
      <c r="BL23" s="231">
        <f>SUMIF('125-599'!$1:$1,BL$3,'125-599'!22:22)</f>
        <v>73903.55</v>
      </c>
      <c r="BM23" s="231">
        <f>SUMIF('125-599'!$1:$1,BM$3,'125-599'!22:22)</f>
        <v>5135</v>
      </c>
      <c r="BN23" s="231">
        <f>SUMIF('125-599'!$1:$1,BN$3,'125-599'!22:22)</f>
        <v>7491</v>
      </c>
      <c r="BO23" s="231">
        <f>SUMIF('125-599'!$1:$1,BO$3,'125-599'!22:22)</f>
        <v>15820.24</v>
      </c>
      <c r="BP23" s="231">
        <f>SUMIF('125-599'!$1:$1,BP$3,'125-599'!22:22)</f>
        <v>0</v>
      </c>
      <c r="BQ23" s="231">
        <f>SUMIF('125-599'!$1:$1,BQ$3,'125-599'!22:22)</f>
        <v>0</v>
      </c>
      <c r="BR23" s="231">
        <f>SUMIF('125-599'!$1:$1,BR$3,'125-599'!22:22)</f>
        <v>0</v>
      </c>
      <c r="BS23" s="231">
        <f>SUMIF('125-599'!$1:$1,BS$3,'125-599'!22:22)</f>
        <v>0</v>
      </c>
      <c r="BT23" s="231">
        <f>SUMIF('125-599'!$1:$1,BT$3,'125-599'!22:22)</f>
        <v>0</v>
      </c>
      <c r="BU23" s="231">
        <f>SUMIF('125-599'!$1:$1,BU$3,'125-599'!22:22)</f>
        <v>-6340</v>
      </c>
      <c r="BV23" s="231">
        <f>SUMIF('125-599'!$1:$1,BV$3,'125-599'!22:22)</f>
        <v>0</v>
      </c>
      <c r="BW23" s="231">
        <f>SUMIF('125-599'!$1:$1,BW$3,'125-599'!22:22)</f>
        <v>0</v>
      </c>
      <c r="BX23" s="231">
        <f>SUMIF('125-599'!$1:$1,BX$3,'125-599'!22:22)</f>
        <v>0</v>
      </c>
      <c r="BY23" s="231">
        <f>SUMIF('125-599'!$1:$1,BY$3,'125-599'!22:22)</f>
        <v>0</v>
      </c>
      <c r="BZ23" s="231">
        <f>SUMIF('125-599'!$1:$1,BZ$3,'125-599'!22:22)</f>
        <v>0</v>
      </c>
      <c r="CA23" s="312">
        <f>SUMIF('125-599'!$1:$1,CA$3,'125-599'!22:22)</f>
        <v>0</v>
      </c>
      <c r="CB23" s="248">
        <f>SUMIF('125-599'!$1:$1,CB$3,'125-599'!22:22)</f>
        <v>0</v>
      </c>
      <c r="CC23" s="248">
        <f>SUMIF('125-599'!$1:$1,CC$3,'125-599'!22:22)</f>
        <v>0</v>
      </c>
      <c r="CD23" s="248">
        <f>SUMIF('125-599'!$1:$1,CD$3,'125-599'!22:22)</f>
        <v>0</v>
      </c>
      <c r="CE23" s="248">
        <f>SUMIF('125-599'!$1:$1,CE$3,'125-599'!22:22)</f>
        <v>0</v>
      </c>
      <c r="CF23" s="248">
        <f>SUMIF('125-599'!$1:$1,CF$3,'125-599'!22:22)</f>
        <v>0</v>
      </c>
      <c r="CG23" s="261">
        <f t="shared" si="1"/>
        <v>-788214.86999999976</v>
      </c>
      <c r="CJ23" s="122"/>
      <c r="CK23" s="169">
        <f>INDEX(SAP!C:C,MATCH('Actuals mapped to CFR'!A23,SAP!H:H,FALSE),1)</f>
        <v>-788214.87</v>
      </c>
      <c r="CL23" s="59">
        <f t="shared" si="16"/>
        <v>0</v>
      </c>
      <c r="CN23" s="81">
        <f t="shared" si="2"/>
        <v>1407869.09</v>
      </c>
      <c r="CO23" s="81">
        <f t="shared" si="3"/>
        <v>625994.22</v>
      </c>
      <c r="CP23" s="166">
        <f>VLOOKUP(B23,'2526 GBP Data input'!$A$4:$CA$229,38,FALSE)</f>
        <v>1552003</v>
      </c>
      <c r="CQ23" s="166">
        <f>VLOOKUP(B23,'2526 GBP Data input'!$A$4:$CA$229,73,FALSE)</f>
        <v>20828</v>
      </c>
      <c r="CR23" s="89">
        <f t="shared" si="8"/>
        <v>-144133.90999999992</v>
      </c>
      <c r="CS23" s="83">
        <f t="shared" si="9"/>
        <v>30.05541674668715</v>
      </c>
      <c r="CT23" s="82">
        <f t="shared" si="5"/>
        <v>781874.87000000011</v>
      </c>
      <c r="CU23" s="82">
        <f t="shared" si="6"/>
        <v>6340</v>
      </c>
      <c r="CV23" s="86">
        <f t="shared" si="10"/>
        <v>788214.87000000011</v>
      </c>
    </row>
    <row r="24" spans="1:100" ht="12.75" customHeight="1">
      <c r="A24" s="237">
        <v>107582</v>
      </c>
      <c r="B24" s="60">
        <v>582</v>
      </c>
      <c r="C24" s="60" t="s">
        <v>231</v>
      </c>
      <c r="D24" s="231">
        <f>SUMIF('125-599'!$1:$1,D$3,'125-599'!23:23)</f>
        <v>0</v>
      </c>
      <c r="E24" s="231">
        <f>SUMIF('125-599'!$1:$1,E$3,'125-599'!23:23)</f>
        <v>0</v>
      </c>
      <c r="F24" s="231">
        <f>SUMIF('125-599'!$1:$1,F$3,'125-599'!23:23)</f>
        <v>0</v>
      </c>
      <c r="G24" s="231">
        <f>SUMIF('125-599'!$1:$1,G$3,'125-599'!23:23)</f>
        <v>0</v>
      </c>
      <c r="H24" s="231">
        <f>SUMIF('125-599'!$1:$1,H$3,'125-599'!23:23)</f>
        <v>0</v>
      </c>
      <c r="I24" s="231">
        <f>SUMIF('125-599'!$1:$1,I$3,'125-599'!23:23)</f>
        <v>0</v>
      </c>
      <c r="J24" s="231">
        <f>SUMIF('125-599'!$1:$1,J$3,'125-599'!23:23)</f>
        <v>0</v>
      </c>
      <c r="K24" s="231">
        <f>SUMIF('125-599'!$1:$1,K$3,'125-599'!23:23)</f>
        <v>-1134598.54</v>
      </c>
      <c r="L24" s="231">
        <f>SUMIF('125-599'!$1:$1,L$3,'125-599'!23:23)</f>
        <v>0</v>
      </c>
      <c r="M24" s="231">
        <f>SUMIF('125-599'!$1:$1,M$3,'125-599'!23:23)</f>
        <v>-57838</v>
      </c>
      <c r="N24" s="231">
        <f>SUMIF('125-599'!$1:$1,N$3,'125-599'!23:23)</f>
        <v>0</v>
      </c>
      <c r="O24" s="231">
        <f>SUMIF('125-599'!$1:$1,O$3,'125-599'!23:23)</f>
        <v>-9095</v>
      </c>
      <c r="P24" s="231">
        <f>SUMIF('125-599'!$1:$1,P$3,'125-599'!23:23)</f>
        <v>-38662</v>
      </c>
      <c r="Q24" s="231">
        <f>SUMIF('125-599'!$1:$1,Q$3,'125-599'!23:23)</f>
        <v>-1200</v>
      </c>
      <c r="R24" s="231">
        <f>SUMIF('125-599'!$1:$1,R$3,'125-599'!23:23)</f>
        <v>0</v>
      </c>
      <c r="S24" s="231">
        <f>SUMIF('125-599'!$1:$1,S$3,'125-599'!23:23)</f>
        <v>635.20000000000005</v>
      </c>
      <c r="T24" s="231">
        <f>SUMIF('125-599'!$1:$1,T$3,'125-599'!23:23)</f>
        <v>0</v>
      </c>
      <c r="U24" s="231">
        <f>SUMIF('125-599'!$1:$1,U$3,'125-599'!23:23)</f>
        <v>0</v>
      </c>
      <c r="V24" s="231">
        <f>SUMIF('125-599'!$1:$1,V$3,'125-599'!23:23)</f>
        <v>-339</v>
      </c>
      <c r="W24" s="231">
        <f>SUMIF('125-599'!$1:$1,W$3,'125-599'!23:23)</f>
        <v>-5222.6400000000021</v>
      </c>
      <c r="X24" s="231">
        <f>SUMIF('125-599'!$1:$1,X$3,'125-599'!23:23)</f>
        <v>-28042.720000000001</v>
      </c>
      <c r="Y24" s="276">
        <f>SUMIF('125-599'!$1:$1,Y$3,'125-599'!23:23)</f>
        <v>0</v>
      </c>
      <c r="Z24" s="231">
        <f>SUMIF('125-599'!$1:$1,Z$3,'125-599'!23:23)</f>
        <v>0</v>
      </c>
      <c r="AA24" s="231">
        <f>SUMIF('125-599'!$1:$1,AA$3,'125-599'!23:23)</f>
        <v>0</v>
      </c>
      <c r="AB24" s="231">
        <f>SUMIF('125-599'!$1:$1,AB$3,'125-599'!23:23)</f>
        <v>0</v>
      </c>
      <c r="AC24" s="308">
        <f>SUMIF('125-599'!$1:$1,AC$3,'125-599'!23:23)</f>
        <v>0</v>
      </c>
      <c r="AD24" s="308">
        <f>SUMIF('125-599'!$1:$1,AD$3,'125-599'!23:23)</f>
        <v>0</v>
      </c>
      <c r="AE24" s="308">
        <f>SUMIF('125-599'!$1:$1,AE$3,'125-599'!23:23)</f>
        <v>0</v>
      </c>
      <c r="AF24" s="308">
        <f>SUMIF('125-599'!$1:$1,AF$3,'125-599'!23:23)</f>
        <v>0</v>
      </c>
      <c r="AG24" s="231">
        <f>SUMIF('125-599'!$1:$1,AG$3,'125-599'!23:23)</f>
        <v>219443.14</v>
      </c>
      <c r="AH24" s="231">
        <f>SUMIF('125-599'!$1:$1,AH$3,'125-599'!23:23)</f>
        <v>2469.2600000000002</v>
      </c>
      <c r="AI24" s="231">
        <f>SUMIF('125-599'!$1:$1,AI$3,'125-599'!23:23)</f>
        <v>75841.569999999992</v>
      </c>
      <c r="AJ24" s="231">
        <f>SUMIF('125-599'!$1:$1,AJ$3,'125-599'!23:23)</f>
        <v>3996.84</v>
      </c>
      <c r="AK24" s="231">
        <f>SUMIF('125-599'!$1:$1,AK$3,'125-599'!23:23)</f>
        <v>23119.590000000004</v>
      </c>
      <c r="AL24" s="231">
        <f>SUMIF('125-599'!$1:$1,AL$3,'125-599'!23:23)</f>
        <v>0</v>
      </c>
      <c r="AM24" s="231">
        <f>SUMIF('125-599'!$1:$1,AM$3,'125-599'!23:23)</f>
        <v>10625.57</v>
      </c>
      <c r="AN24" s="231">
        <f>SUMIF('125-599'!$1:$1,AN$3,'125-599'!23:23)</f>
        <v>275.99</v>
      </c>
      <c r="AO24" s="231">
        <f>SUMIF('125-599'!$1:$1,AO$3,'125-599'!23:23)</f>
        <v>1781</v>
      </c>
      <c r="AP24" s="231">
        <f>SUMIF('125-599'!$1:$1,AP$3,'125-599'!23:23)</f>
        <v>3637.2400000000002</v>
      </c>
      <c r="AQ24" s="231">
        <f>SUMIF('125-599'!$1:$1,AQ$3,'125-599'!23:23)</f>
        <v>0</v>
      </c>
      <c r="AR24" s="231">
        <f>SUMIF('125-599'!$1:$1,AR$3,'125-599'!23:23)</f>
        <v>10802.119999999999</v>
      </c>
      <c r="AS24" s="231">
        <f>SUMIF('125-599'!$1:$1,AS$3,'125-599'!23:23)</f>
        <v>1587.1</v>
      </c>
      <c r="AT24" s="231">
        <f>SUMIF('125-599'!$1:$1,AT$3,'125-599'!23:23)</f>
        <v>6854.8799999999983</v>
      </c>
      <c r="AU24" s="231">
        <f>SUMIF('125-599'!$1:$1,AU$3,'125-599'!23:23)</f>
        <v>1171.68</v>
      </c>
      <c r="AV24" s="231">
        <f>SUMIF('125-599'!$1:$1,AV$3,'125-599'!23:23)</f>
        <v>3141.4199999999996</v>
      </c>
      <c r="AW24" s="231">
        <f>SUMIF('125-599'!$1:$1,AW$3,'125-599'!23:23)</f>
        <v>2145.6999999999998</v>
      </c>
      <c r="AX24" s="231">
        <f>SUMIF('125-599'!$1:$1,AX$3,'125-599'!23:23)</f>
        <v>534.32999999999993</v>
      </c>
      <c r="AY24" s="231">
        <f>SUMIF('125-599'!$1:$1,AY$3,'125-599'!23:23)</f>
        <v>24432.619999999995</v>
      </c>
      <c r="AZ24" s="308">
        <f>SUMIF('125-599'!$1:$1,AZ$3,'125-599'!23:23)</f>
        <v>0</v>
      </c>
      <c r="BA24" s="231">
        <f>SUMIF('125-599'!$1:$1,BA$3,'125-599'!23:23)</f>
        <v>129</v>
      </c>
      <c r="BB24" s="231">
        <f>SUMIF('125-599'!$1:$1,BB$3,'125-599'!23:23)</f>
        <v>0</v>
      </c>
      <c r="BC24" s="231">
        <f>SUMIF('125-599'!$1:$1,BC$3,'125-599'!23:23)</f>
        <v>4179.3999999999996</v>
      </c>
      <c r="BD24" s="231">
        <f>SUMIF('125-599'!$1:$1,BD$3,'125-599'!23:23)</f>
        <v>3484.59</v>
      </c>
      <c r="BE24" s="231">
        <f>SUMIF('125-599'!$1:$1,BE$3,'125-599'!23:23)</f>
        <v>315</v>
      </c>
      <c r="BF24" s="231">
        <f>SUMIF('125-599'!$1:$1,BF$3,'125-599'!23:23)</f>
        <v>0</v>
      </c>
      <c r="BG24" s="231">
        <f>SUMIF('125-599'!$1:$1,BG$3,'125-599'!23:23)</f>
        <v>5783</v>
      </c>
      <c r="BH24" s="231">
        <f>SUMIF('125-599'!$1:$1,BH$3,'125-599'!23:23)</f>
        <v>75</v>
      </c>
      <c r="BI24" s="231">
        <f>SUMIF('125-599'!$1:$1,BI$3,'125-599'!23:23)</f>
        <v>911.53</v>
      </c>
      <c r="BJ24" s="231">
        <f>SUMIF('125-599'!$1:$1,BJ$3,'125-599'!23:23)</f>
        <v>11575.199999999999</v>
      </c>
      <c r="BK24" s="231">
        <f>SUMIF('125-599'!$1:$1,BK$3,'125-599'!23:23)</f>
        <v>0</v>
      </c>
      <c r="BL24" s="231">
        <f>SUMIF('125-599'!$1:$1,BL$3,'125-599'!23:23)</f>
        <v>59186.64</v>
      </c>
      <c r="BM24" s="231">
        <f>SUMIF('125-599'!$1:$1,BM$3,'125-599'!23:23)</f>
        <v>7101.7</v>
      </c>
      <c r="BN24" s="231">
        <f>SUMIF('125-599'!$1:$1,BN$3,'125-599'!23:23)</f>
        <v>2631.06</v>
      </c>
      <c r="BO24" s="231">
        <f>SUMIF('125-599'!$1:$1,BO$3,'125-599'!23:23)</f>
        <v>24775.86</v>
      </c>
      <c r="BP24" s="231">
        <f>SUMIF('125-599'!$1:$1,BP$3,'125-599'!23:23)</f>
        <v>0</v>
      </c>
      <c r="BQ24" s="231">
        <f>SUMIF('125-599'!$1:$1,BQ$3,'125-599'!23:23)</f>
        <v>0</v>
      </c>
      <c r="BR24" s="231">
        <f>SUMIF('125-599'!$1:$1,BR$3,'125-599'!23:23)</f>
        <v>0</v>
      </c>
      <c r="BS24" s="231">
        <f>SUMIF('125-599'!$1:$1,BS$3,'125-599'!23:23)</f>
        <v>0</v>
      </c>
      <c r="BT24" s="231">
        <f>SUMIF('125-599'!$1:$1,BT$3,'125-599'!23:23)</f>
        <v>0</v>
      </c>
      <c r="BU24" s="231">
        <f>SUMIF('125-599'!$1:$1,BU$3,'125-599'!23:23)</f>
        <v>0</v>
      </c>
      <c r="BV24" s="231">
        <f>SUMIF('125-599'!$1:$1,BV$3,'125-599'!23:23)</f>
        <v>0</v>
      </c>
      <c r="BW24" s="231">
        <f>SUMIF('125-599'!$1:$1,BW$3,'125-599'!23:23)</f>
        <v>0</v>
      </c>
      <c r="BX24" s="231">
        <f>SUMIF('125-599'!$1:$1,BX$3,'125-599'!23:23)</f>
        <v>0</v>
      </c>
      <c r="BY24" s="231">
        <f>SUMIF('125-599'!$1:$1,BY$3,'125-599'!23:23)</f>
        <v>0</v>
      </c>
      <c r="BZ24" s="231">
        <f>SUMIF('125-599'!$1:$1,BZ$3,'125-599'!23:23)</f>
        <v>0</v>
      </c>
      <c r="CA24" s="312">
        <f>SUMIF('125-599'!$1:$1,CA$3,'125-599'!23:23)</f>
        <v>0</v>
      </c>
      <c r="CB24" s="248">
        <f>SUMIF('125-599'!$1:$1,CB$3,'125-599'!23:23)</f>
        <v>0</v>
      </c>
      <c r="CC24" s="248">
        <f>SUMIF('125-599'!$1:$1,CC$3,'125-599'!23:23)</f>
        <v>0</v>
      </c>
      <c r="CD24" s="248">
        <f>SUMIF('125-599'!$1:$1,CD$3,'125-599'!23:23)</f>
        <v>0</v>
      </c>
      <c r="CE24" s="248">
        <f>SUMIF('125-599'!$1:$1,CE$3,'125-599'!23:23)</f>
        <v>0</v>
      </c>
      <c r="CF24" s="248">
        <f>SUMIF('125-599'!$1:$1,CF$3,'125-599'!23:23)</f>
        <v>0</v>
      </c>
      <c r="CG24" s="261">
        <f t="shared" si="1"/>
        <v>-762354.67000000027</v>
      </c>
      <c r="CJ24" s="122"/>
      <c r="CK24" s="169">
        <f>INDEX(SAP!C:C,MATCH('Actuals mapped to CFR'!A24,SAP!H:H,FALSE),1)</f>
        <v>-762354.67</v>
      </c>
      <c r="CL24" s="59">
        <f t="shared" si="16"/>
        <v>0</v>
      </c>
      <c r="CN24" s="81">
        <f t="shared" si="2"/>
        <v>1274362.7</v>
      </c>
      <c r="CO24" s="81">
        <f t="shared" si="3"/>
        <v>512008.03000000014</v>
      </c>
      <c r="CP24" s="166">
        <f>VLOOKUP(B24,'2526 GBP Data input'!$A$4:$CA$229,38,FALSE)</f>
        <v>1272155</v>
      </c>
      <c r="CQ24" s="166">
        <f>VLOOKUP(B24,'2526 GBP Data input'!$A$4:$CA$229,73,FALSE)</f>
        <v>13723</v>
      </c>
      <c r="CR24" s="89">
        <f t="shared" si="8"/>
        <v>2207.6999999999534</v>
      </c>
      <c r="CS24" s="83">
        <f t="shared" si="9"/>
        <v>37.310211324054521</v>
      </c>
      <c r="CT24" s="82">
        <f t="shared" si="5"/>
        <v>762354.66999999981</v>
      </c>
      <c r="CU24" s="82">
        <f t="shared" si="6"/>
        <v>0</v>
      </c>
      <c r="CV24" s="86">
        <f t="shared" si="10"/>
        <v>762354.66999999981</v>
      </c>
    </row>
    <row r="25" spans="1:100" ht="12.75" customHeight="1">
      <c r="A25" s="237">
        <v>107583</v>
      </c>
      <c r="B25" s="60">
        <v>583</v>
      </c>
      <c r="C25" s="60" t="s">
        <v>212</v>
      </c>
      <c r="D25" s="231">
        <f>SUMIF('125-599'!$1:$1,D$3,'125-599'!24:24)</f>
        <v>0</v>
      </c>
      <c r="E25" s="231">
        <f>SUMIF('125-599'!$1:$1,E$3,'125-599'!24:24)</f>
        <v>0</v>
      </c>
      <c r="F25" s="231">
        <f>SUMIF('125-599'!$1:$1,F$3,'125-599'!24:24)</f>
        <v>0</v>
      </c>
      <c r="G25" s="231">
        <f>SUMIF('125-599'!$1:$1,G$3,'125-599'!24:24)</f>
        <v>0</v>
      </c>
      <c r="H25" s="231">
        <f>SUMIF('125-599'!$1:$1,H$3,'125-599'!24:24)</f>
        <v>0</v>
      </c>
      <c r="I25" s="231">
        <f>SUMIF('125-599'!$1:$1,I$3,'125-599'!24:24)</f>
        <v>0</v>
      </c>
      <c r="J25" s="231">
        <f>SUMIF('125-599'!$1:$1,J$3,'125-599'!24:24)</f>
        <v>0</v>
      </c>
      <c r="K25" s="231">
        <f>SUMIF('125-599'!$1:$1,K$3,'125-599'!24:24)</f>
        <v>-854221.79</v>
      </c>
      <c r="L25" s="231">
        <f>SUMIF('125-599'!$1:$1,L$3,'125-599'!24:24)</f>
        <v>0</v>
      </c>
      <c r="M25" s="231">
        <f>SUMIF('125-599'!$1:$1,M$3,'125-599'!24:24)</f>
        <v>-106981</v>
      </c>
      <c r="N25" s="231">
        <f>SUMIF('125-599'!$1:$1,N$3,'125-599'!24:24)</f>
        <v>0</v>
      </c>
      <c r="O25" s="231">
        <f>SUMIF('125-599'!$1:$1,O$3,'125-599'!24:24)</f>
        <v>-12013</v>
      </c>
      <c r="P25" s="231">
        <f>SUMIF('125-599'!$1:$1,P$3,'125-599'!24:24)</f>
        <v>-32994</v>
      </c>
      <c r="Q25" s="231">
        <f>SUMIF('125-599'!$1:$1,Q$3,'125-599'!24:24)</f>
        <v>0</v>
      </c>
      <c r="R25" s="231">
        <f>SUMIF('125-599'!$1:$1,R$3,'125-599'!24:24)</f>
        <v>0</v>
      </c>
      <c r="S25" s="231">
        <f>SUMIF('125-599'!$1:$1,S$3,'125-599'!24:24)</f>
        <v>-1692.52</v>
      </c>
      <c r="T25" s="231">
        <f>SUMIF('125-599'!$1:$1,T$3,'125-599'!24:24)</f>
        <v>0</v>
      </c>
      <c r="U25" s="231">
        <f>SUMIF('125-599'!$1:$1,U$3,'125-599'!24:24)</f>
        <v>0</v>
      </c>
      <c r="V25" s="231">
        <f>SUMIF('125-599'!$1:$1,V$3,'125-599'!24:24)</f>
        <v>0</v>
      </c>
      <c r="W25" s="231">
        <f>SUMIF('125-599'!$1:$1,W$3,'125-599'!24:24)</f>
        <v>-356</v>
      </c>
      <c r="X25" s="231">
        <f>SUMIF('125-599'!$1:$1,X$3,'125-599'!24:24)</f>
        <v>-5795</v>
      </c>
      <c r="Y25" s="276">
        <f>SUMIF('125-599'!$1:$1,Y$3,'125-599'!24:24)</f>
        <v>0</v>
      </c>
      <c r="Z25" s="231">
        <f>SUMIF('125-599'!$1:$1,Z$3,'125-599'!24:24)</f>
        <v>0</v>
      </c>
      <c r="AA25" s="231">
        <f>SUMIF('125-599'!$1:$1,AA$3,'125-599'!24:24)</f>
        <v>0</v>
      </c>
      <c r="AB25" s="231">
        <f>SUMIF('125-599'!$1:$1,AB$3,'125-599'!24:24)</f>
        <v>0</v>
      </c>
      <c r="AC25" s="308">
        <f>SUMIF('125-599'!$1:$1,AC$3,'125-599'!24:24)</f>
        <v>0</v>
      </c>
      <c r="AD25" s="308">
        <f>SUMIF('125-599'!$1:$1,AD$3,'125-599'!24:24)</f>
        <v>0</v>
      </c>
      <c r="AE25" s="308">
        <f>SUMIF('125-599'!$1:$1,AE$3,'125-599'!24:24)</f>
        <v>0</v>
      </c>
      <c r="AF25" s="308">
        <f>SUMIF('125-599'!$1:$1,AF$3,'125-599'!24:24)</f>
        <v>0</v>
      </c>
      <c r="AG25" s="231">
        <f>SUMIF('125-599'!$1:$1,AG$3,'125-599'!24:24)</f>
        <v>175258.9</v>
      </c>
      <c r="AH25" s="231">
        <f>SUMIF('125-599'!$1:$1,AH$3,'125-599'!24:24)</f>
        <v>0</v>
      </c>
      <c r="AI25" s="231">
        <f>SUMIF('125-599'!$1:$1,AI$3,'125-599'!24:24)</f>
        <v>91798.27</v>
      </c>
      <c r="AJ25" s="231">
        <f>SUMIF('125-599'!$1:$1,AJ$3,'125-599'!24:24)</f>
        <v>2676.2400000000007</v>
      </c>
      <c r="AK25" s="231">
        <f>SUMIF('125-599'!$1:$1,AK$3,'125-599'!24:24)</f>
        <v>11576.31</v>
      </c>
      <c r="AL25" s="231">
        <f>SUMIF('125-599'!$1:$1,AL$3,'125-599'!24:24)</f>
        <v>0</v>
      </c>
      <c r="AM25" s="231">
        <f>SUMIF('125-599'!$1:$1,AM$3,'125-599'!24:24)</f>
        <v>3532.46</v>
      </c>
      <c r="AN25" s="231">
        <f>SUMIF('125-599'!$1:$1,AN$3,'125-599'!24:24)</f>
        <v>1115.0999999999999</v>
      </c>
      <c r="AO25" s="231">
        <f>SUMIF('125-599'!$1:$1,AO$3,'125-599'!24:24)</f>
        <v>1530.58</v>
      </c>
      <c r="AP25" s="231">
        <f>SUMIF('125-599'!$1:$1,AP$3,'125-599'!24:24)</f>
        <v>10419.39</v>
      </c>
      <c r="AQ25" s="231">
        <f>SUMIF('125-599'!$1:$1,AQ$3,'125-599'!24:24)</f>
        <v>0</v>
      </c>
      <c r="AR25" s="231">
        <f>SUMIF('125-599'!$1:$1,AR$3,'125-599'!24:24)</f>
        <v>5536.3300000000008</v>
      </c>
      <c r="AS25" s="231">
        <f>SUMIF('125-599'!$1:$1,AS$3,'125-599'!24:24)</f>
        <v>1586.98</v>
      </c>
      <c r="AT25" s="231">
        <f>SUMIF('125-599'!$1:$1,AT$3,'125-599'!24:24)</f>
        <v>6841.3000000000011</v>
      </c>
      <c r="AU25" s="231">
        <f>SUMIF('125-599'!$1:$1,AU$3,'125-599'!24:24)</f>
        <v>554.43000000000006</v>
      </c>
      <c r="AV25" s="231">
        <f>SUMIF('125-599'!$1:$1,AV$3,'125-599'!24:24)</f>
        <v>2639.8399999999997</v>
      </c>
      <c r="AW25" s="231">
        <f>SUMIF('125-599'!$1:$1,AW$3,'125-599'!24:24)</f>
        <v>12225.5</v>
      </c>
      <c r="AX25" s="231">
        <f>SUMIF('125-599'!$1:$1,AX$3,'125-599'!24:24)</f>
        <v>1472.8</v>
      </c>
      <c r="AY25" s="231">
        <f>SUMIF('125-599'!$1:$1,AY$3,'125-599'!24:24)</f>
        <v>6655.5499999999993</v>
      </c>
      <c r="AZ25" s="308">
        <f>SUMIF('125-599'!$1:$1,AZ$3,'125-599'!24:24)</f>
        <v>0</v>
      </c>
      <c r="BA25" s="231">
        <f>SUMIF('125-599'!$1:$1,BA$3,'125-599'!24:24)</f>
        <v>198</v>
      </c>
      <c r="BB25" s="231">
        <f>SUMIF('125-599'!$1:$1,BB$3,'125-599'!24:24)</f>
        <v>0</v>
      </c>
      <c r="BC25" s="231">
        <f>SUMIF('125-599'!$1:$1,BC$3,'125-599'!24:24)</f>
        <v>1050</v>
      </c>
      <c r="BD25" s="231">
        <f>SUMIF('125-599'!$1:$1,BD$3,'125-599'!24:24)</f>
        <v>8554.98</v>
      </c>
      <c r="BE25" s="231">
        <f>SUMIF('125-599'!$1:$1,BE$3,'125-599'!24:24)</f>
        <v>0</v>
      </c>
      <c r="BF25" s="231">
        <f>SUMIF('125-599'!$1:$1,BF$3,'125-599'!24:24)</f>
        <v>0</v>
      </c>
      <c r="BG25" s="231">
        <f>SUMIF('125-599'!$1:$1,BG$3,'125-599'!24:24)</f>
        <v>3861</v>
      </c>
      <c r="BH25" s="231">
        <f>SUMIF('125-599'!$1:$1,BH$3,'125-599'!24:24)</f>
        <v>0</v>
      </c>
      <c r="BI25" s="231">
        <f>SUMIF('125-599'!$1:$1,BI$3,'125-599'!24:24)</f>
        <v>144</v>
      </c>
      <c r="BJ25" s="231">
        <f>SUMIF('125-599'!$1:$1,BJ$3,'125-599'!24:24)</f>
        <v>7568.4</v>
      </c>
      <c r="BK25" s="231">
        <f>SUMIF('125-599'!$1:$1,BK$3,'125-599'!24:24)</f>
        <v>0</v>
      </c>
      <c r="BL25" s="231">
        <f>SUMIF('125-599'!$1:$1,BL$3,'125-599'!24:24)</f>
        <v>73001.399999999994</v>
      </c>
      <c r="BM25" s="231">
        <f>SUMIF('125-599'!$1:$1,BM$3,'125-599'!24:24)</f>
        <v>3107.550000000002</v>
      </c>
      <c r="BN25" s="231">
        <f>SUMIF('125-599'!$1:$1,BN$3,'125-599'!24:24)</f>
        <v>49211.62000000001</v>
      </c>
      <c r="BO25" s="231">
        <f>SUMIF('125-599'!$1:$1,BO$3,'125-599'!24:24)</f>
        <v>12360.72</v>
      </c>
      <c r="BP25" s="231">
        <f>SUMIF('125-599'!$1:$1,BP$3,'125-599'!24:24)</f>
        <v>0</v>
      </c>
      <c r="BQ25" s="231">
        <f>SUMIF('125-599'!$1:$1,BQ$3,'125-599'!24:24)</f>
        <v>0</v>
      </c>
      <c r="BR25" s="231">
        <f>SUMIF('125-599'!$1:$1,BR$3,'125-599'!24:24)</f>
        <v>0</v>
      </c>
      <c r="BS25" s="231">
        <f>SUMIF('125-599'!$1:$1,BS$3,'125-599'!24:24)</f>
        <v>0</v>
      </c>
      <c r="BT25" s="231">
        <f>SUMIF('125-599'!$1:$1,BT$3,'125-599'!24:24)</f>
        <v>0</v>
      </c>
      <c r="BU25" s="231">
        <f>SUMIF('125-599'!$1:$1,BU$3,'125-599'!24:24)</f>
        <v>-5687.5</v>
      </c>
      <c r="BV25" s="231">
        <f>SUMIF('125-599'!$1:$1,BV$3,'125-599'!24:24)</f>
        <v>0</v>
      </c>
      <c r="BW25" s="231">
        <f>SUMIF('125-599'!$1:$1,BW$3,'125-599'!24:24)</f>
        <v>0</v>
      </c>
      <c r="BX25" s="231">
        <f>SUMIF('125-599'!$1:$1,BX$3,'125-599'!24:24)</f>
        <v>0</v>
      </c>
      <c r="BY25" s="231">
        <f>SUMIF('125-599'!$1:$1,BY$3,'125-599'!24:24)</f>
        <v>0</v>
      </c>
      <c r="BZ25" s="231">
        <f>SUMIF('125-599'!$1:$1,BZ$3,'125-599'!24:24)</f>
        <v>0</v>
      </c>
      <c r="CA25" s="312">
        <f>SUMIF('125-599'!$1:$1,CA$3,'125-599'!24:24)</f>
        <v>0</v>
      </c>
      <c r="CB25" s="248">
        <f>SUMIF('125-599'!$1:$1,CB$3,'125-599'!24:24)</f>
        <v>0</v>
      </c>
      <c r="CC25" s="248">
        <f>SUMIF('125-599'!$1:$1,CC$3,'125-599'!24:24)</f>
        <v>0</v>
      </c>
      <c r="CD25" s="248">
        <f>SUMIF('125-599'!$1:$1,CD$3,'125-599'!24:24)</f>
        <v>0</v>
      </c>
      <c r="CE25" s="248">
        <f>SUMIF('125-599'!$1:$1,CE$3,'125-599'!24:24)</f>
        <v>0</v>
      </c>
      <c r="CF25" s="248">
        <f>SUMIF('125-599'!$1:$1,CF$3,'125-599'!24:24)</f>
        <v>0</v>
      </c>
      <c r="CG25" s="261">
        <f t="shared" si="1"/>
        <v>-525263.15999999992</v>
      </c>
      <c r="CJ25" s="122"/>
      <c r="CK25" s="169">
        <f>INDEX(SAP!C:C,MATCH('Actuals mapped to CFR'!A25,SAP!H:H,FALSE),1)</f>
        <v>-525263.16</v>
      </c>
      <c r="CL25" s="59">
        <f t="shared" si="16"/>
        <v>0</v>
      </c>
      <c r="CN25" s="81">
        <f t="shared" si="2"/>
        <v>1014053.31</v>
      </c>
      <c r="CO25" s="81">
        <f t="shared" si="3"/>
        <v>494477.64999999997</v>
      </c>
      <c r="CP25" s="166">
        <f>VLOOKUP(B25,'2526 GBP Data input'!$A$4:$CA$229,38,FALSE)</f>
        <v>1047299</v>
      </c>
      <c r="CQ25" s="166">
        <f>VLOOKUP(B25,'2526 GBP Data input'!$A$4:$CA$229,73,FALSE)</f>
        <v>14651</v>
      </c>
      <c r="CR25" s="89">
        <f t="shared" si="8"/>
        <v>-33245.689999999944</v>
      </c>
      <c r="CS25" s="83">
        <f t="shared" si="9"/>
        <v>33.750436830250493</v>
      </c>
      <c r="CT25" s="82">
        <f t="shared" si="5"/>
        <v>519575.66000000009</v>
      </c>
      <c r="CU25" s="82">
        <f t="shared" si="6"/>
        <v>5687.5</v>
      </c>
      <c r="CV25" s="86">
        <f t="shared" si="10"/>
        <v>525263.16000000015</v>
      </c>
    </row>
    <row r="26" spans="1:100" ht="12.75" customHeight="1">
      <c r="A26" s="237">
        <v>107585</v>
      </c>
      <c r="B26" s="60">
        <v>585</v>
      </c>
      <c r="C26" s="60" t="s">
        <v>260</v>
      </c>
      <c r="D26" s="231">
        <f>SUMIF('125-599'!$1:$1,D$3,'125-599'!25:25)</f>
        <v>0</v>
      </c>
      <c r="E26" s="231">
        <f>SUMIF('125-599'!$1:$1,E$3,'125-599'!25:25)</f>
        <v>0</v>
      </c>
      <c r="F26" s="231">
        <f>SUMIF('125-599'!$1:$1,F$3,'125-599'!25:25)</f>
        <v>0</v>
      </c>
      <c r="G26" s="231">
        <f>SUMIF('125-599'!$1:$1,G$3,'125-599'!25:25)</f>
        <v>0</v>
      </c>
      <c r="H26" s="231">
        <f>SUMIF('125-599'!$1:$1,H$3,'125-599'!25:25)</f>
        <v>0</v>
      </c>
      <c r="I26" s="231">
        <f>SUMIF('125-599'!$1:$1,I$3,'125-599'!25:25)</f>
        <v>0</v>
      </c>
      <c r="J26" s="231">
        <f>SUMIF('125-599'!$1:$1,J$3,'125-599'!25:25)</f>
        <v>0</v>
      </c>
      <c r="K26" s="231">
        <f>SUMIF('125-599'!$1:$1,K$3,'125-599'!25:25)</f>
        <v>-1283564.2</v>
      </c>
      <c r="L26" s="231">
        <f>SUMIF('125-599'!$1:$1,L$3,'125-599'!25:25)</f>
        <v>0</v>
      </c>
      <c r="M26" s="231">
        <f>SUMIF('125-599'!$1:$1,M$3,'125-599'!25:25)</f>
        <v>-185544</v>
      </c>
      <c r="N26" s="231">
        <f>SUMIF('125-599'!$1:$1,N$3,'125-599'!25:25)</f>
        <v>0</v>
      </c>
      <c r="O26" s="231">
        <f>SUMIF('125-599'!$1:$1,O$3,'125-599'!25:25)</f>
        <v>-23615</v>
      </c>
      <c r="P26" s="231">
        <f>SUMIF('125-599'!$1:$1,P$3,'125-599'!25:25)</f>
        <v>-27926</v>
      </c>
      <c r="Q26" s="231">
        <f>SUMIF('125-599'!$1:$1,Q$3,'125-599'!25:25)</f>
        <v>-2400</v>
      </c>
      <c r="R26" s="231">
        <f>SUMIF('125-599'!$1:$1,R$3,'125-599'!25:25)</f>
        <v>-1486.5</v>
      </c>
      <c r="S26" s="231">
        <f>SUMIF('125-599'!$1:$1,S$3,'125-599'!25:25)</f>
        <v>-21843.44000000001</v>
      </c>
      <c r="T26" s="231">
        <f>SUMIF('125-599'!$1:$1,T$3,'125-599'!25:25)</f>
        <v>0</v>
      </c>
      <c r="U26" s="231">
        <f>SUMIF('125-599'!$1:$1,U$3,'125-599'!25:25)</f>
        <v>0</v>
      </c>
      <c r="V26" s="231">
        <f>SUMIF('125-599'!$1:$1,V$3,'125-599'!25:25)</f>
        <v>0</v>
      </c>
      <c r="W26" s="231">
        <f>SUMIF('125-599'!$1:$1,W$3,'125-599'!25:25)</f>
        <v>-7279.97</v>
      </c>
      <c r="X26" s="231">
        <f>SUMIF('125-599'!$1:$1,X$3,'125-599'!25:25)</f>
        <v>0</v>
      </c>
      <c r="Y26" s="276">
        <f>SUMIF('125-599'!$1:$1,Y$3,'125-599'!25:25)</f>
        <v>0</v>
      </c>
      <c r="Z26" s="231">
        <f>SUMIF('125-599'!$1:$1,Z$3,'125-599'!25:25)</f>
        <v>0</v>
      </c>
      <c r="AA26" s="231">
        <f>SUMIF('125-599'!$1:$1,AA$3,'125-599'!25:25)</f>
        <v>0</v>
      </c>
      <c r="AB26" s="231">
        <f>SUMIF('125-599'!$1:$1,AB$3,'125-599'!25:25)</f>
        <v>0</v>
      </c>
      <c r="AC26" s="308">
        <f>SUMIF('125-599'!$1:$1,AC$3,'125-599'!25:25)</f>
        <v>0</v>
      </c>
      <c r="AD26" s="308">
        <f>SUMIF('125-599'!$1:$1,AD$3,'125-599'!25:25)</f>
        <v>0</v>
      </c>
      <c r="AE26" s="308">
        <f>SUMIF('125-599'!$1:$1,AE$3,'125-599'!25:25)</f>
        <v>0</v>
      </c>
      <c r="AF26" s="308">
        <f>SUMIF('125-599'!$1:$1,AF$3,'125-599'!25:25)</f>
        <v>0</v>
      </c>
      <c r="AG26" s="231">
        <f>SUMIF('125-599'!$1:$1,AG$3,'125-599'!25:25)</f>
        <v>242574.29</v>
      </c>
      <c r="AH26" s="231">
        <f>SUMIF('125-599'!$1:$1,AH$3,'125-599'!25:25)</f>
        <v>460.08</v>
      </c>
      <c r="AI26" s="231">
        <f>SUMIF('125-599'!$1:$1,AI$3,'125-599'!25:25)</f>
        <v>142692.95000000001</v>
      </c>
      <c r="AJ26" s="231">
        <f>SUMIF('125-599'!$1:$1,AJ$3,'125-599'!25:25)</f>
        <v>12279.43</v>
      </c>
      <c r="AK26" s="231">
        <f>SUMIF('125-599'!$1:$1,AK$3,'125-599'!25:25)</f>
        <v>25377.35</v>
      </c>
      <c r="AL26" s="231">
        <f>SUMIF('125-599'!$1:$1,AL$3,'125-599'!25:25)</f>
        <v>0</v>
      </c>
      <c r="AM26" s="231">
        <f>SUMIF('125-599'!$1:$1,AM$3,'125-599'!25:25)</f>
        <v>11742.960000000001</v>
      </c>
      <c r="AN26" s="231">
        <f>SUMIF('125-599'!$1:$1,AN$3,'125-599'!25:25)</f>
        <v>2052.8000000000002</v>
      </c>
      <c r="AO26" s="231">
        <f>SUMIF('125-599'!$1:$1,AO$3,'125-599'!25:25)</f>
        <v>605.88</v>
      </c>
      <c r="AP26" s="231">
        <f>SUMIF('125-599'!$1:$1,AP$3,'125-599'!25:25)</f>
        <v>1776.56</v>
      </c>
      <c r="AQ26" s="231">
        <f>SUMIF('125-599'!$1:$1,AQ$3,'125-599'!25:25)</f>
        <v>0</v>
      </c>
      <c r="AR26" s="231">
        <f>SUMIF('125-599'!$1:$1,AR$3,'125-599'!25:25)</f>
        <v>14640.869999999995</v>
      </c>
      <c r="AS26" s="231">
        <f>SUMIF('125-599'!$1:$1,AS$3,'125-599'!25:25)</f>
        <v>4995</v>
      </c>
      <c r="AT26" s="231">
        <f>SUMIF('125-599'!$1:$1,AT$3,'125-599'!25:25)</f>
        <v>1097.03</v>
      </c>
      <c r="AU26" s="231">
        <f>SUMIF('125-599'!$1:$1,AU$3,'125-599'!25:25)</f>
        <v>3383.24</v>
      </c>
      <c r="AV26" s="231">
        <f>SUMIF('125-599'!$1:$1,AV$3,'125-599'!25:25)</f>
        <v>5402.43</v>
      </c>
      <c r="AW26" s="231">
        <f>SUMIF('125-599'!$1:$1,AW$3,'125-599'!25:25)</f>
        <v>19386.150000000001</v>
      </c>
      <c r="AX26" s="231">
        <f>SUMIF('125-599'!$1:$1,AX$3,'125-599'!25:25)</f>
        <v>3319.6899999999996</v>
      </c>
      <c r="AY26" s="231">
        <f>SUMIF('125-599'!$1:$1,AY$3,'125-599'!25:25)</f>
        <v>31008.989999999998</v>
      </c>
      <c r="AZ26" s="308">
        <f>SUMIF('125-599'!$1:$1,AZ$3,'125-599'!25:25)</f>
        <v>0</v>
      </c>
      <c r="BA26" s="231">
        <f>SUMIF('125-599'!$1:$1,BA$3,'125-599'!25:25)</f>
        <v>2699</v>
      </c>
      <c r="BB26" s="231">
        <f>SUMIF('125-599'!$1:$1,BB$3,'125-599'!25:25)</f>
        <v>0</v>
      </c>
      <c r="BC26" s="231">
        <f>SUMIF('125-599'!$1:$1,BC$3,'125-599'!25:25)</f>
        <v>4610.5</v>
      </c>
      <c r="BD26" s="231">
        <f>SUMIF('125-599'!$1:$1,BD$3,'125-599'!25:25)</f>
        <v>3961.1000000000004</v>
      </c>
      <c r="BE26" s="231">
        <f>SUMIF('125-599'!$1:$1,BE$3,'125-599'!25:25)</f>
        <v>0</v>
      </c>
      <c r="BF26" s="231">
        <f>SUMIF('125-599'!$1:$1,BF$3,'125-599'!25:25)</f>
        <v>0</v>
      </c>
      <c r="BG26" s="231">
        <f>SUMIF('125-599'!$1:$1,BG$3,'125-599'!25:25)</f>
        <v>2872.2200000000003</v>
      </c>
      <c r="BH26" s="231">
        <f>SUMIF('125-599'!$1:$1,BH$3,'125-599'!25:25)</f>
        <v>0</v>
      </c>
      <c r="BI26" s="231">
        <f>SUMIF('125-599'!$1:$1,BI$3,'125-599'!25:25)</f>
        <v>1826.69</v>
      </c>
      <c r="BJ26" s="231">
        <f>SUMIF('125-599'!$1:$1,BJ$3,'125-599'!25:25)</f>
        <v>4906.8599999999997</v>
      </c>
      <c r="BK26" s="231">
        <f>SUMIF('125-599'!$1:$1,BK$3,'125-599'!25:25)</f>
        <v>2725</v>
      </c>
      <c r="BL26" s="231">
        <f>SUMIF('125-599'!$1:$1,BL$3,'125-599'!25:25)</f>
        <v>58387.93</v>
      </c>
      <c r="BM26" s="231">
        <f>SUMIF('125-599'!$1:$1,BM$3,'125-599'!25:25)</f>
        <v>0</v>
      </c>
      <c r="BN26" s="231">
        <f>SUMIF('125-599'!$1:$1,BN$3,'125-599'!25:25)</f>
        <v>3924</v>
      </c>
      <c r="BO26" s="231">
        <f>SUMIF('125-599'!$1:$1,BO$3,'125-599'!25:25)</f>
        <v>29024.34</v>
      </c>
      <c r="BP26" s="231">
        <f>SUMIF('125-599'!$1:$1,BP$3,'125-599'!25:25)</f>
        <v>0</v>
      </c>
      <c r="BQ26" s="231">
        <f>SUMIF('125-599'!$1:$1,BQ$3,'125-599'!25:25)</f>
        <v>0</v>
      </c>
      <c r="BR26" s="231">
        <f>SUMIF('125-599'!$1:$1,BR$3,'125-599'!25:25)</f>
        <v>0</v>
      </c>
      <c r="BS26" s="231">
        <f>SUMIF('125-599'!$1:$1,BS$3,'125-599'!25:25)</f>
        <v>296.19</v>
      </c>
      <c r="BT26" s="231">
        <f>SUMIF('125-599'!$1:$1,BT$3,'125-599'!25:25)</f>
        <v>0</v>
      </c>
      <c r="BU26" s="231">
        <f>SUMIF('125-599'!$1:$1,BU$3,'125-599'!25:25)</f>
        <v>-6362.5</v>
      </c>
      <c r="BV26" s="231">
        <f>SUMIF('125-599'!$1:$1,BV$3,'125-599'!25:25)</f>
        <v>0</v>
      </c>
      <c r="BW26" s="231">
        <f>SUMIF('125-599'!$1:$1,BW$3,'125-599'!25:25)</f>
        <v>0</v>
      </c>
      <c r="BX26" s="231">
        <f>SUMIF('125-599'!$1:$1,BX$3,'125-599'!25:25)</f>
        <v>0</v>
      </c>
      <c r="BY26" s="231">
        <f>SUMIF('125-599'!$1:$1,BY$3,'125-599'!25:25)</f>
        <v>1255</v>
      </c>
      <c r="BZ26" s="231">
        <f>SUMIF('125-599'!$1:$1,BZ$3,'125-599'!25:25)</f>
        <v>0</v>
      </c>
      <c r="CA26" s="312">
        <f>SUMIF('125-599'!$1:$1,CA$3,'125-599'!25:25)</f>
        <v>0</v>
      </c>
      <c r="CB26" s="248">
        <f>SUMIF('125-599'!$1:$1,CB$3,'125-599'!25:25)</f>
        <v>0</v>
      </c>
      <c r="CC26" s="248">
        <f>SUMIF('125-599'!$1:$1,CC$3,'125-599'!25:25)</f>
        <v>0</v>
      </c>
      <c r="CD26" s="248">
        <f>SUMIF('125-599'!$1:$1,CD$3,'125-599'!25:25)</f>
        <v>0</v>
      </c>
      <c r="CE26" s="248">
        <f>SUMIF('125-599'!$1:$1,CE$3,'125-599'!25:25)</f>
        <v>0</v>
      </c>
      <c r="CF26" s="248">
        <f>SUMIF('125-599'!$1:$1,CF$3,'125-599'!25:25)</f>
        <v>0</v>
      </c>
      <c r="CG26" s="261">
        <f t="shared" si="1"/>
        <v>-920737.08000000031</v>
      </c>
      <c r="CJ26" s="122"/>
      <c r="CK26" s="169">
        <f>INDEX(SAP!C:C,MATCH('Actuals mapped to CFR'!A26,SAP!H:H,FALSE),1)</f>
        <v>-920737.08</v>
      </c>
      <c r="CL26" s="59">
        <f t="shared" si="16"/>
        <v>0</v>
      </c>
      <c r="CN26" s="81">
        <f t="shared" si="2"/>
        <v>1553659.1099999999</v>
      </c>
      <c r="CO26" s="81">
        <f t="shared" si="3"/>
        <v>638029.5299999998</v>
      </c>
      <c r="CP26" s="166">
        <f>VLOOKUP(B26,'2526 GBP Data input'!$A$4:$CA$229,38,FALSE)</f>
        <v>1666758</v>
      </c>
      <c r="CQ26" s="166">
        <f>VLOOKUP(B26,'2526 GBP Data input'!$A$4:$CA$229,73,FALSE)</f>
        <v>14609</v>
      </c>
      <c r="CR26" s="89">
        <f t="shared" si="8"/>
        <v>-113098.89000000013</v>
      </c>
      <c r="CS26" s="83">
        <f t="shared" si="9"/>
        <v>43.673730577041539</v>
      </c>
      <c r="CT26" s="82">
        <f t="shared" si="5"/>
        <v>915629.58000000007</v>
      </c>
      <c r="CU26" s="82">
        <f t="shared" si="6"/>
        <v>5107.5</v>
      </c>
      <c r="CV26" s="86">
        <f t="shared" si="10"/>
        <v>920737.08000000007</v>
      </c>
    </row>
    <row r="27" spans="1:100" ht="12.75" customHeight="1">
      <c r="A27" s="237">
        <v>107586</v>
      </c>
      <c r="B27" s="60">
        <v>586</v>
      </c>
      <c r="C27" s="60" t="s">
        <v>223</v>
      </c>
      <c r="D27" s="231">
        <f>SUMIF('125-599'!$1:$1,D$3,'125-599'!26:26)</f>
        <v>0</v>
      </c>
      <c r="E27" s="231">
        <f>SUMIF('125-599'!$1:$1,E$3,'125-599'!26:26)</f>
        <v>0</v>
      </c>
      <c r="F27" s="231">
        <f>SUMIF('125-599'!$1:$1,F$3,'125-599'!26:26)</f>
        <v>0</v>
      </c>
      <c r="G27" s="231">
        <f>SUMIF('125-599'!$1:$1,G$3,'125-599'!26:26)</f>
        <v>0</v>
      </c>
      <c r="H27" s="231">
        <f>SUMIF('125-599'!$1:$1,H$3,'125-599'!26:26)</f>
        <v>0</v>
      </c>
      <c r="I27" s="231">
        <f>SUMIF('125-599'!$1:$1,I$3,'125-599'!26:26)</f>
        <v>0</v>
      </c>
      <c r="J27" s="231">
        <f>SUMIF('125-599'!$1:$1,J$3,'125-599'!26:26)</f>
        <v>0</v>
      </c>
      <c r="K27" s="231">
        <f>SUMIF('125-599'!$1:$1,K$3,'125-599'!26:26)</f>
        <v>-1029184.91</v>
      </c>
      <c r="L27" s="231">
        <f>SUMIF('125-599'!$1:$1,L$3,'125-599'!26:26)</f>
        <v>0</v>
      </c>
      <c r="M27" s="231">
        <f>SUMIF('125-599'!$1:$1,M$3,'125-599'!26:26)</f>
        <v>-20431</v>
      </c>
      <c r="N27" s="231">
        <f>SUMIF('125-599'!$1:$1,N$3,'125-599'!26:26)</f>
        <v>0</v>
      </c>
      <c r="O27" s="231">
        <f>SUMIF('125-599'!$1:$1,O$3,'125-599'!26:26)</f>
        <v>-4353</v>
      </c>
      <c r="P27" s="231">
        <f>SUMIF('125-599'!$1:$1,P$3,'125-599'!26:26)</f>
        <v>-44764</v>
      </c>
      <c r="Q27" s="231">
        <f>SUMIF('125-599'!$1:$1,Q$3,'125-599'!26:26)</f>
        <v>0</v>
      </c>
      <c r="R27" s="231">
        <f>SUMIF('125-599'!$1:$1,R$3,'125-599'!26:26)</f>
        <v>0</v>
      </c>
      <c r="S27" s="231">
        <f>SUMIF('125-599'!$1:$1,S$3,'125-599'!26:26)</f>
        <v>-3105.05</v>
      </c>
      <c r="T27" s="231">
        <f>SUMIF('125-599'!$1:$1,T$3,'125-599'!26:26)</f>
        <v>-5997.9900000000025</v>
      </c>
      <c r="U27" s="231">
        <f>SUMIF('125-599'!$1:$1,U$3,'125-599'!26:26)</f>
        <v>0</v>
      </c>
      <c r="V27" s="231">
        <f>SUMIF('125-599'!$1:$1,V$3,'125-599'!26:26)</f>
        <v>0</v>
      </c>
      <c r="W27" s="231">
        <f>SUMIF('125-599'!$1:$1,W$3,'125-599'!26:26)</f>
        <v>-2858.1800000000003</v>
      </c>
      <c r="X27" s="231">
        <f>SUMIF('125-599'!$1:$1,X$3,'125-599'!26:26)</f>
        <v>-1121.5</v>
      </c>
      <c r="Y27" s="276">
        <f>SUMIF('125-599'!$1:$1,Y$3,'125-599'!26:26)</f>
        <v>0</v>
      </c>
      <c r="Z27" s="231">
        <f>SUMIF('125-599'!$1:$1,Z$3,'125-599'!26:26)</f>
        <v>0</v>
      </c>
      <c r="AA27" s="231">
        <f>SUMIF('125-599'!$1:$1,AA$3,'125-599'!26:26)</f>
        <v>0</v>
      </c>
      <c r="AB27" s="231">
        <f>SUMIF('125-599'!$1:$1,AB$3,'125-599'!26:26)</f>
        <v>0</v>
      </c>
      <c r="AC27" s="308">
        <f>SUMIF('125-599'!$1:$1,AC$3,'125-599'!26:26)</f>
        <v>0</v>
      </c>
      <c r="AD27" s="308">
        <f>SUMIF('125-599'!$1:$1,AD$3,'125-599'!26:26)</f>
        <v>0</v>
      </c>
      <c r="AE27" s="308">
        <f>SUMIF('125-599'!$1:$1,AE$3,'125-599'!26:26)</f>
        <v>0</v>
      </c>
      <c r="AF27" s="308">
        <f>SUMIF('125-599'!$1:$1,AF$3,'125-599'!26:26)</f>
        <v>0</v>
      </c>
      <c r="AG27" s="231">
        <f>SUMIF('125-599'!$1:$1,AG$3,'125-599'!26:26)</f>
        <v>205525.51</v>
      </c>
      <c r="AH27" s="231">
        <f>SUMIF('125-599'!$1:$1,AH$3,'125-599'!26:26)</f>
        <v>8911.76</v>
      </c>
      <c r="AI27" s="231">
        <f>SUMIF('125-599'!$1:$1,AI$3,'125-599'!26:26)</f>
        <v>73001.64</v>
      </c>
      <c r="AJ27" s="231">
        <f>SUMIF('125-599'!$1:$1,AJ$3,'125-599'!26:26)</f>
        <v>2649.04</v>
      </c>
      <c r="AK27" s="231">
        <f>SUMIF('125-599'!$1:$1,AK$3,'125-599'!26:26)</f>
        <v>21421.17</v>
      </c>
      <c r="AL27" s="231">
        <f>SUMIF('125-599'!$1:$1,AL$3,'125-599'!26:26)</f>
        <v>0</v>
      </c>
      <c r="AM27" s="231">
        <f>SUMIF('125-599'!$1:$1,AM$3,'125-599'!26:26)</f>
        <v>5922.8099999999995</v>
      </c>
      <c r="AN27" s="231">
        <f>SUMIF('125-599'!$1:$1,AN$3,'125-599'!26:26)</f>
        <v>1209.02</v>
      </c>
      <c r="AO27" s="231">
        <f>SUMIF('125-599'!$1:$1,AO$3,'125-599'!26:26)</f>
        <v>1077.25</v>
      </c>
      <c r="AP27" s="231">
        <f>SUMIF('125-599'!$1:$1,AP$3,'125-599'!26:26)</f>
        <v>4227.09</v>
      </c>
      <c r="AQ27" s="231">
        <f>SUMIF('125-599'!$1:$1,AQ$3,'125-599'!26:26)</f>
        <v>0</v>
      </c>
      <c r="AR27" s="231">
        <f>SUMIF('125-599'!$1:$1,AR$3,'125-599'!26:26)</f>
        <v>5128.47</v>
      </c>
      <c r="AS27" s="231">
        <f>SUMIF('125-599'!$1:$1,AS$3,'125-599'!26:26)</f>
        <v>1123.3699999999999</v>
      </c>
      <c r="AT27" s="231">
        <f>SUMIF('125-599'!$1:$1,AT$3,'125-599'!26:26)</f>
        <v>10870.42</v>
      </c>
      <c r="AU27" s="231">
        <f>SUMIF('125-599'!$1:$1,AU$3,'125-599'!26:26)</f>
        <v>1003.22</v>
      </c>
      <c r="AV27" s="231">
        <f>SUMIF('125-599'!$1:$1,AV$3,'125-599'!26:26)</f>
        <v>7421.82</v>
      </c>
      <c r="AW27" s="231">
        <f>SUMIF('125-599'!$1:$1,AW$3,'125-599'!26:26)</f>
        <v>6409.66</v>
      </c>
      <c r="AX27" s="231">
        <f>SUMIF('125-599'!$1:$1,AX$3,'125-599'!26:26)</f>
        <v>2703.52</v>
      </c>
      <c r="AY27" s="231">
        <f>SUMIF('125-599'!$1:$1,AY$3,'125-599'!26:26)</f>
        <v>8870.8299999999981</v>
      </c>
      <c r="AZ27" s="308">
        <f>SUMIF('125-599'!$1:$1,AZ$3,'125-599'!26:26)</f>
        <v>0</v>
      </c>
      <c r="BA27" s="231">
        <f>SUMIF('125-599'!$1:$1,BA$3,'125-599'!26:26)</f>
        <v>3565</v>
      </c>
      <c r="BB27" s="231">
        <f>SUMIF('125-599'!$1:$1,BB$3,'125-599'!26:26)</f>
        <v>1373.0900000000001</v>
      </c>
      <c r="BC27" s="231">
        <f>SUMIF('125-599'!$1:$1,BC$3,'125-599'!26:26)</f>
        <v>0</v>
      </c>
      <c r="BD27" s="231">
        <f>SUMIF('125-599'!$1:$1,BD$3,'125-599'!26:26)</f>
        <v>4934.2299999999996</v>
      </c>
      <c r="BE27" s="231">
        <f>SUMIF('125-599'!$1:$1,BE$3,'125-599'!26:26)</f>
        <v>0</v>
      </c>
      <c r="BF27" s="231">
        <f>SUMIF('125-599'!$1:$1,BF$3,'125-599'!26:26)</f>
        <v>185.07999999999998</v>
      </c>
      <c r="BG27" s="231">
        <f>SUMIF('125-599'!$1:$1,BG$3,'125-599'!26:26)</f>
        <v>2101</v>
      </c>
      <c r="BH27" s="231">
        <f>SUMIF('125-599'!$1:$1,BH$3,'125-599'!26:26)</f>
        <v>0</v>
      </c>
      <c r="BI27" s="231">
        <f>SUMIF('125-599'!$1:$1,BI$3,'125-599'!26:26)</f>
        <v>892</v>
      </c>
      <c r="BJ27" s="231">
        <f>SUMIF('125-599'!$1:$1,BJ$3,'125-599'!26:26)</f>
        <v>3932.69</v>
      </c>
      <c r="BK27" s="231">
        <f>SUMIF('125-599'!$1:$1,BK$3,'125-599'!26:26)</f>
        <v>0</v>
      </c>
      <c r="BL27" s="231">
        <f>SUMIF('125-599'!$1:$1,BL$3,'125-599'!26:26)</f>
        <v>20152.93</v>
      </c>
      <c r="BM27" s="231">
        <f>SUMIF('125-599'!$1:$1,BM$3,'125-599'!26:26)</f>
        <v>195</v>
      </c>
      <c r="BN27" s="231">
        <f>SUMIF('125-599'!$1:$1,BN$3,'125-599'!26:26)</f>
        <v>17261.18</v>
      </c>
      <c r="BO27" s="231">
        <f>SUMIF('125-599'!$1:$1,BO$3,'125-599'!26:26)</f>
        <v>11972.6</v>
      </c>
      <c r="BP27" s="231">
        <f>SUMIF('125-599'!$1:$1,BP$3,'125-599'!26:26)</f>
        <v>0</v>
      </c>
      <c r="BQ27" s="231">
        <f>SUMIF('125-599'!$1:$1,BQ$3,'125-599'!26:26)</f>
        <v>0</v>
      </c>
      <c r="BR27" s="231">
        <f>SUMIF('125-599'!$1:$1,BR$3,'125-599'!26:26)</f>
        <v>0</v>
      </c>
      <c r="BS27" s="231">
        <f>SUMIF('125-599'!$1:$1,BS$3,'125-599'!26:26)</f>
        <v>0</v>
      </c>
      <c r="BT27" s="231">
        <f>SUMIF('125-599'!$1:$1,BT$3,'125-599'!26:26)</f>
        <v>0</v>
      </c>
      <c r="BU27" s="231">
        <f>SUMIF('125-599'!$1:$1,BU$3,'125-599'!26:26)</f>
        <v>-6205</v>
      </c>
      <c r="BV27" s="231">
        <f>SUMIF('125-599'!$1:$1,BV$3,'125-599'!26:26)</f>
        <v>0</v>
      </c>
      <c r="BW27" s="231">
        <f>SUMIF('125-599'!$1:$1,BW$3,'125-599'!26:26)</f>
        <v>0</v>
      </c>
      <c r="BX27" s="231">
        <f>SUMIF('125-599'!$1:$1,BX$3,'125-599'!26:26)</f>
        <v>0</v>
      </c>
      <c r="BY27" s="231">
        <f>SUMIF('125-599'!$1:$1,BY$3,'125-599'!26:26)</f>
        <v>495</v>
      </c>
      <c r="BZ27" s="231">
        <f>SUMIF('125-599'!$1:$1,BZ$3,'125-599'!26:26)</f>
        <v>0</v>
      </c>
      <c r="CA27" s="312">
        <f>SUMIF('125-599'!$1:$1,CA$3,'125-599'!26:26)</f>
        <v>0</v>
      </c>
      <c r="CB27" s="248">
        <f>SUMIF('125-599'!$1:$1,CB$3,'125-599'!26:26)</f>
        <v>0</v>
      </c>
      <c r="CC27" s="248">
        <f>SUMIF('125-599'!$1:$1,CC$3,'125-599'!26:26)</f>
        <v>0</v>
      </c>
      <c r="CD27" s="248">
        <f>SUMIF('125-599'!$1:$1,CD$3,'125-599'!26:26)</f>
        <v>0</v>
      </c>
      <c r="CE27" s="248">
        <f>SUMIF('125-599'!$1:$1,CE$3,'125-599'!26:26)</f>
        <v>0</v>
      </c>
      <c r="CF27" s="248">
        <f>SUMIF('125-599'!$1:$1,CF$3,'125-599'!26:26)</f>
        <v>0</v>
      </c>
      <c r="CG27" s="261">
        <f t="shared" si="1"/>
        <v>-683484.2300000001</v>
      </c>
      <c r="CJ27" s="122"/>
      <c r="CK27" s="169">
        <f>INDEX(SAP!C:C,MATCH('Actuals mapped to CFR'!A27,SAP!H:H,FALSE),1)</f>
        <v>-683484.23</v>
      </c>
      <c r="CL27" s="59">
        <f>ROUND(CK27-CG27,2)</f>
        <v>0</v>
      </c>
      <c r="CN27" s="81">
        <f t="shared" si="2"/>
        <v>1111815.6300000001</v>
      </c>
      <c r="CO27" s="81">
        <f t="shared" si="3"/>
        <v>434041.39999999997</v>
      </c>
      <c r="CP27" s="166">
        <f>VLOOKUP(B27,'2526 GBP Data input'!$A$4:$CA$229,38,FALSE)</f>
        <v>1111487</v>
      </c>
      <c r="CQ27" s="166">
        <f>VLOOKUP(B27,'2526 GBP Data input'!$A$4:$CA$229,73,FALSE)</f>
        <v>13958</v>
      </c>
      <c r="CR27" s="89">
        <f t="shared" si="8"/>
        <v>328.63000000012107</v>
      </c>
      <c r="CS27" s="83">
        <f t="shared" si="9"/>
        <v>31.096245880498635</v>
      </c>
      <c r="CT27" s="82">
        <f t="shared" si="5"/>
        <v>677774.23000000021</v>
      </c>
      <c r="CU27" s="82">
        <f t="shared" si="6"/>
        <v>5710</v>
      </c>
      <c r="CV27" s="86">
        <f t="shared" si="10"/>
        <v>683484.23000000021</v>
      </c>
    </row>
    <row r="28" spans="1:100" ht="12.75" customHeight="1">
      <c r="A28" s="237">
        <v>107593</v>
      </c>
      <c r="B28" s="60">
        <v>593</v>
      </c>
      <c r="C28" s="60" t="s">
        <v>197</v>
      </c>
      <c r="D28" s="231">
        <f>SUMIF('125-599'!$1:$1,D$3,'125-599'!27:27)</f>
        <v>0</v>
      </c>
      <c r="E28" s="231">
        <f>SUMIF('125-599'!$1:$1,E$3,'125-599'!27:27)</f>
        <v>0</v>
      </c>
      <c r="F28" s="231">
        <f>SUMIF('125-599'!$1:$1,F$3,'125-599'!27:27)</f>
        <v>0</v>
      </c>
      <c r="G28" s="231">
        <f>SUMIF('125-599'!$1:$1,G$3,'125-599'!27:27)</f>
        <v>0</v>
      </c>
      <c r="H28" s="231">
        <f>SUMIF('125-599'!$1:$1,H$3,'125-599'!27:27)</f>
        <v>0</v>
      </c>
      <c r="I28" s="231">
        <f>SUMIF('125-599'!$1:$1,I$3,'125-599'!27:27)</f>
        <v>0</v>
      </c>
      <c r="J28" s="231">
        <f>SUMIF('125-599'!$1:$1,J$3,'125-599'!27:27)</f>
        <v>0</v>
      </c>
      <c r="K28" s="231">
        <f>SUMIF('125-599'!$1:$1,K$3,'125-599'!27:27)</f>
        <v>-1080201.73</v>
      </c>
      <c r="L28" s="231">
        <f>SUMIF('125-599'!$1:$1,L$3,'125-599'!27:27)</f>
        <v>0</v>
      </c>
      <c r="M28" s="231">
        <f>SUMIF('125-599'!$1:$1,M$3,'125-599'!27:27)</f>
        <v>-137467</v>
      </c>
      <c r="N28" s="231">
        <f>SUMIF('125-599'!$1:$1,N$3,'125-599'!27:27)</f>
        <v>0</v>
      </c>
      <c r="O28" s="231">
        <f>SUMIF('125-599'!$1:$1,O$3,'125-599'!27:27)</f>
        <v>-12808</v>
      </c>
      <c r="P28" s="231">
        <f>SUMIF('125-599'!$1:$1,P$3,'125-599'!27:27)</f>
        <v>-35373</v>
      </c>
      <c r="Q28" s="231">
        <f>SUMIF('125-599'!$1:$1,Q$3,'125-599'!27:27)</f>
        <v>-11996.22</v>
      </c>
      <c r="R28" s="231">
        <f>SUMIF('125-599'!$1:$1,R$3,'125-599'!27:27)</f>
        <v>-4369.16</v>
      </c>
      <c r="S28" s="231">
        <f>SUMIF('125-599'!$1:$1,S$3,'125-599'!27:27)</f>
        <v>-13220</v>
      </c>
      <c r="T28" s="231">
        <f>SUMIF('125-599'!$1:$1,T$3,'125-599'!27:27)</f>
        <v>-13035.279999999999</v>
      </c>
      <c r="U28" s="231">
        <f>SUMIF('125-599'!$1:$1,U$3,'125-599'!27:27)</f>
        <v>0</v>
      </c>
      <c r="V28" s="231">
        <f>SUMIF('125-599'!$1:$1,V$3,'125-599'!27:27)</f>
        <v>0</v>
      </c>
      <c r="W28" s="231">
        <f>SUMIF('125-599'!$1:$1,W$3,'125-599'!27:27)</f>
        <v>-14933.240000000002</v>
      </c>
      <c r="X28" s="231">
        <f>SUMIF('125-599'!$1:$1,X$3,'125-599'!27:27)</f>
        <v>0</v>
      </c>
      <c r="Y28" s="276">
        <f>SUMIF('125-599'!$1:$1,Y$3,'125-599'!27:27)</f>
        <v>0</v>
      </c>
      <c r="Z28" s="231">
        <f>SUMIF('125-599'!$1:$1,Z$3,'125-599'!27:27)</f>
        <v>0</v>
      </c>
      <c r="AA28" s="231">
        <f>SUMIF('125-599'!$1:$1,AA$3,'125-599'!27:27)</f>
        <v>0</v>
      </c>
      <c r="AB28" s="231">
        <f>SUMIF('125-599'!$1:$1,AB$3,'125-599'!27:27)</f>
        <v>0</v>
      </c>
      <c r="AC28" s="308">
        <f>SUMIF('125-599'!$1:$1,AC$3,'125-599'!27:27)</f>
        <v>0</v>
      </c>
      <c r="AD28" s="308">
        <f>SUMIF('125-599'!$1:$1,AD$3,'125-599'!27:27)</f>
        <v>0</v>
      </c>
      <c r="AE28" s="308">
        <f>SUMIF('125-599'!$1:$1,AE$3,'125-599'!27:27)</f>
        <v>0</v>
      </c>
      <c r="AF28" s="308">
        <f>SUMIF('125-599'!$1:$1,AF$3,'125-599'!27:27)</f>
        <v>0</v>
      </c>
      <c r="AG28" s="231">
        <f>SUMIF('125-599'!$1:$1,AG$3,'125-599'!27:27)</f>
        <v>243633.19</v>
      </c>
      <c r="AH28" s="231">
        <f>SUMIF('125-599'!$1:$1,AH$3,'125-599'!27:27)</f>
        <v>1900.0099999999998</v>
      </c>
      <c r="AI28" s="231">
        <f>SUMIF('125-599'!$1:$1,AI$3,'125-599'!27:27)</f>
        <v>107868.47999999998</v>
      </c>
      <c r="AJ28" s="231">
        <f>SUMIF('125-599'!$1:$1,AJ$3,'125-599'!27:27)</f>
        <v>1993.15</v>
      </c>
      <c r="AK28" s="231">
        <f>SUMIF('125-599'!$1:$1,AK$3,'125-599'!27:27)</f>
        <v>17965.079999999998</v>
      </c>
      <c r="AL28" s="231">
        <f>SUMIF('125-599'!$1:$1,AL$3,'125-599'!27:27)</f>
        <v>20495.120000000003</v>
      </c>
      <c r="AM28" s="231">
        <f>SUMIF('125-599'!$1:$1,AM$3,'125-599'!27:27)</f>
        <v>13063.529999999997</v>
      </c>
      <c r="AN28" s="231">
        <f>SUMIF('125-599'!$1:$1,AN$3,'125-599'!27:27)</f>
        <v>1425.1</v>
      </c>
      <c r="AO28" s="231">
        <f>SUMIF('125-599'!$1:$1,AO$3,'125-599'!27:27)</f>
        <v>170</v>
      </c>
      <c r="AP28" s="231">
        <f>SUMIF('125-599'!$1:$1,AP$3,'125-599'!27:27)</f>
        <v>4873.05</v>
      </c>
      <c r="AQ28" s="231">
        <f>SUMIF('125-599'!$1:$1,AQ$3,'125-599'!27:27)</f>
        <v>1069.58</v>
      </c>
      <c r="AR28" s="231">
        <f>SUMIF('125-599'!$1:$1,AR$3,'125-599'!27:27)</f>
        <v>5933.33</v>
      </c>
      <c r="AS28" s="231">
        <f>SUMIF('125-599'!$1:$1,AS$3,'125-599'!27:27)</f>
        <v>1483.87</v>
      </c>
      <c r="AT28" s="231">
        <f>SUMIF('125-599'!$1:$1,AT$3,'125-599'!27:27)</f>
        <v>10115.390000000001</v>
      </c>
      <c r="AU28" s="231">
        <f>SUMIF('125-599'!$1:$1,AU$3,'125-599'!27:27)</f>
        <v>1922.46</v>
      </c>
      <c r="AV28" s="231">
        <f>SUMIF('125-599'!$1:$1,AV$3,'125-599'!27:27)</f>
        <v>5367.28</v>
      </c>
      <c r="AW28" s="231">
        <f>SUMIF('125-599'!$1:$1,AW$3,'125-599'!27:27)</f>
        <v>14720.5</v>
      </c>
      <c r="AX28" s="231">
        <f>SUMIF('125-599'!$1:$1,AX$3,'125-599'!27:27)</f>
        <v>1730.85</v>
      </c>
      <c r="AY28" s="231">
        <f>SUMIF('125-599'!$1:$1,AY$3,'125-599'!27:27)</f>
        <v>42648.100000000006</v>
      </c>
      <c r="AZ28" s="308">
        <f>SUMIF('125-599'!$1:$1,AZ$3,'125-599'!27:27)</f>
        <v>0</v>
      </c>
      <c r="BA28" s="231">
        <f>SUMIF('125-599'!$1:$1,BA$3,'125-599'!27:27)</f>
        <v>0</v>
      </c>
      <c r="BB28" s="231">
        <f>SUMIF('125-599'!$1:$1,BB$3,'125-599'!27:27)</f>
        <v>0</v>
      </c>
      <c r="BC28" s="231">
        <f>SUMIF('125-599'!$1:$1,BC$3,'125-599'!27:27)</f>
        <v>3418</v>
      </c>
      <c r="BD28" s="231">
        <f>SUMIF('125-599'!$1:$1,BD$3,'125-599'!27:27)</f>
        <v>4276.08</v>
      </c>
      <c r="BE28" s="231">
        <f>SUMIF('125-599'!$1:$1,BE$3,'125-599'!27:27)</f>
        <v>0</v>
      </c>
      <c r="BF28" s="231">
        <f>SUMIF('125-599'!$1:$1,BF$3,'125-599'!27:27)</f>
        <v>95</v>
      </c>
      <c r="BG28" s="231">
        <f>SUMIF('125-599'!$1:$1,BG$3,'125-599'!27:27)</f>
        <v>7667.39</v>
      </c>
      <c r="BH28" s="231">
        <f>SUMIF('125-599'!$1:$1,BH$3,'125-599'!27:27)</f>
        <v>0</v>
      </c>
      <c r="BI28" s="231">
        <f>SUMIF('125-599'!$1:$1,BI$3,'125-599'!27:27)</f>
        <v>771.8599999999999</v>
      </c>
      <c r="BJ28" s="231">
        <f>SUMIF('125-599'!$1:$1,BJ$3,'125-599'!27:27)</f>
        <v>10851.75</v>
      </c>
      <c r="BK28" s="231">
        <f>SUMIF('125-599'!$1:$1,BK$3,'125-599'!27:27)</f>
        <v>0</v>
      </c>
      <c r="BL28" s="231">
        <f>SUMIF('125-599'!$1:$1,BL$3,'125-599'!27:27)</f>
        <v>15490.449999999997</v>
      </c>
      <c r="BM28" s="231">
        <f>SUMIF('125-599'!$1:$1,BM$3,'125-599'!27:27)</f>
        <v>824</v>
      </c>
      <c r="BN28" s="231">
        <f>SUMIF('125-599'!$1:$1,BN$3,'125-599'!27:27)</f>
        <v>11972.689999999999</v>
      </c>
      <c r="BO28" s="231">
        <f>SUMIF('125-599'!$1:$1,BO$3,'125-599'!27:27)</f>
        <v>12573.41</v>
      </c>
      <c r="BP28" s="231">
        <f>SUMIF('125-599'!$1:$1,BP$3,'125-599'!27:27)</f>
        <v>0</v>
      </c>
      <c r="BQ28" s="231">
        <f>SUMIF('125-599'!$1:$1,BQ$3,'125-599'!27:27)</f>
        <v>0</v>
      </c>
      <c r="BR28" s="231">
        <f>SUMIF('125-599'!$1:$1,BR$3,'125-599'!27:27)</f>
        <v>0</v>
      </c>
      <c r="BS28" s="231">
        <f>SUMIF('125-599'!$1:$1,BS$3,'125-599'!27:27)</f>
        <v>0</v>
      </c>
      <c r="BT28" s="231">
        <f>SUMIF('125-599'!$1:$1,BT$3,'125-599'!27:27)</f>
        <v>0</v>
      </c>
      <c r="BU28" s="231">
        <f>SUMIF('125-599'!$1:$1,BU$3,'125-599'!27:27)</f>
        <v>-6340</v>
      </c>
      <c r="BV28" s="231">
        <f>SUMIF('125-599'!$1:$1,BV$3,'125-599'!27:27)</f>
        <v>0</v>
      </c>
      <c r="BW28" s="231">
        <f>SUMIF('125-599'!$1:$1,BW$3,'125-599'!27:27)</f>
        <v>0</v>
      </c>
      <c r="BX28" s="231">
        <f>SUMIF('125-599'!$1:$1,BX$3,'125-599'!27:27)</f>
        <v>0</v>
      </c>
      <c r="BY28" s="231">
        <f>SUMIF('125-599'!$1:$1,BY$3,'125-599'!27:27)</f>
        <v>0</v>
      </c>
      <c r="BZ28" s="231">
        <f>SUMIF('125-599'!$1:$1,BZ$3,'125-599'!27:27)</f>
        <v>0</v>
      </c>
      <c r="CA28" s="312">
        <f>SUMIF('125-599'!$1:$1,CA$3,'125-599'!27:27)</f>
        <v>0</v>
      </c>
      <c r="CB28" s="248">
        <f>SUMIF('125-599'!$1:$1,CB$3,'125-599'!27:27)</f>
        <v>0</v>
      </c>
      <c r="CC28" s="248">
        <f>SUMIF('125-599'!$1:$1,CC$3,'125-599'!27:27)</f>
        <v>0</v>
      </c>
      <c r="CD28" s="248">
        <f>SUMIF('125-599'!$1:$1,CD$3,'125-599'!27:27)</f>
        <v>0</v>
      </c>
      <c r="CE28" s="248">
        <f>SUMIF('125-599'!$1:$1,CE$3,'125-599'!27:27)</f>
        <v>0</v>
      </c>
      <c r="CF28" s="248">
        <f>SUMIF('125-599'!$1:$1,CF$3,'125-599'!27:27)</f>
        <v>0</v>
      </c>
      <c r="CG28" s="261">
        <f t="shared" si="1"/>
        <v>-763424.93000000017</v>
      </c>
      <c r="CJ28" s="122"/>
      <c r="CK28" s="169">
        <f>INDEX(SAP!C:C,MATCH('Actuals mapped to CFR'!A28,SAP!H:H,FALSE),1)</f>
        <v>-763424.93</v>
      </c>
      <c r="CL28" s="59">
        <f t="shared" si="16"/>
        <v>0</v>
      </c>
      <c r="CN28" s="81">
        <f t="shared" si="2"/>
        <v>1323403.6299999999</v>
      </c>
      <c r="CO28" s="81">
        <f t="shared" si="3"/>
        <v>566318.70000000007</v>
      </c>
      <c r="CP28" s="166">
        <f>VLOOKUP(B28,'2526 GBP Data input'!$A$4:$CA$229,38,FALSE)</f>
        <v>1451816</v>
      </c>
      <c r="CQ28" s="166">
        <f>VLOOKUP(B28,'2526 GBP Data input'!$A$4:$CA$229,73,FALSE)</f>
        <v>15280</v>
      </c>
      <c r="CR28" s="89">
        <f t="shared" si="8"/>
        <v>-128412.37000000011</v>
      </c>
      <c r="CS28" s="83">
        <f t="shared" si="9"/>
        <v>37.062742146596861</v>
      </c>
      <c r="CT28" s="82">
        <f t="shared" si="5"/>
        <v>757084.92999999982</v>
      </c>
      <c r="CU28" s="82">
        <f t="shared" si="6"/>
        <v>6340</v>
      </c>
      <c r="CV28" s="86">
        <f t="shared" si="10"/>
        <v>763424.92999999982</v>
      </c>
    </row>
    <row r="29" spans="1:100" ht="12.75" customHeight="1" thickBot="1">
      <c r="A29" s="257">
        <v>107598</v>
      </c>
      <c r="B29" s="230">
        <v>598</v>
      </c>
      <c r="C29" s="230" t="s">
        <v>224</v>
      </c>
      <c r="D29" s="231">
        <f>SUMIF('125-599'!$1:$1,D$3,'125-599'!28:28)</f>
        <v>0</v>
      </c>
      <c r="E29" s="231">
        <f>SUMIF('125-599'!$1:$1,E$3,'125-599'!28:28)</f>
        <v>0</v>
      </c>
      <c r="F29" s="231">
        <f>SUMIF('125-599'!$1:$1,F$3,'125-599'!28:28)</f>
        <v>0</v>
      </c>
      <c r="G29" s="231">
        <f>SUMIF('125-599'!$1:$1,G$3,'125-599'!28:28)</f>
        <v>0</v>
      </c>
      <c r="H29" s="231">
        <f>SUMIF('125-599'!$1:$1,H$3,'125-599'!28:28)</f>
        <v>0</v>
      </c>
      <c r="I29" s="231">
        <f>SUMIF('125-599'!$1:$1,I$3,'125-599'!28:28)</f>
        <v>0</v>
      </c>
      <c r="J29" s="231">
        <f>SUMIF('125-599'!$1:$1,J$3,'125-599'!28:28)</f>
        <v>0</v>
      </c>
      <c r="K29" s="231">
        <f>SUMIF('125-599'!$1:$1,K$3,'125-599'!28:28)</f>
        <v>-415400.07</v>
      </c>
      <c r="L29" s="231">
        <f>SUMIF('125-599'!$1:$1,L$3,'125-599'!28:28)</f>
        <v>0</v>
      </c>
      <c r="M29" s="231">
        <f>SUMIF('125-599'!$1:$1,M$3,'125-599'!28:28)</f>
        <v>-9850</v>
      </c>
      <c r="N29" s="231">
        <f>SUMIF('125-599'!$1:$1,N$3,'125-599'!28:28)</f>
        <v>0</v>
      </c>
      <c r="O29" s="231">
        <f>SUMIF('125-599'!$1:$1,O$3,'125-599'!28:28)</f>
        <v>-5995</v>
      </c>
      <c r="P29" s="231">
        <f>SUMIF('125-599'!$1:$1,P$3,'125-599'!28:28)</f>
        <v>-9423</v>
      </c>
      <c r="Q29" s="231">
        <f>SUMIF('125-599'!$1:$1,Q$3,'125-599'!28:28)</f>
        <v>-1200</v>
      </c>
      <c r="R29" s="231">
        <f>SUMIF('125-599'!$1:$1,R$3,'125-599'!28:28)</f>
        <v>0</v>
      </c>
      <c r="S29" s="231">
        <f>SUMIF('125-599'!$1:$1,S$3,'125-599'!28:28)</f>
        <v>-3960.21</v>
      </c>
      <c r="T29" s="231">
        <f>SUMIF('125-599'!$1:$1,T$3,'125-599'!28:28)</f>
        <v>0</v>
      </c>
      <c r="U29" s="231">
        <f>SUMIF('125-599'!$1:$1,U$3,'125-599'!28:28)</f>
        <v>0</v>
      </c>
      <c r="V29" s="231">
        <f>SUMIF('125-599'!$1:$1,V$3,'125-599'!28:28)</f>
        <v>0</v>
      </c>
      <c r="W29" s="231">
        <f>SUMIF('125-599'!$1:$1,W$3,'125-599'!28:28)</f>
        <v>900.7600000000001</v>
      </c>
      <c r="X29" s="231">
        <f>SUMIF('125-599'!$1:$1,X$3,'125-599'!28:28)</f>
        <v>-689.5</v>
      </c>
      <c r="Y29" s="276">
        <f>SUMIF('125-599'!$1:$1,Y$3,'125-599'!28:28)</f>
        <v>0</v>
      </c>
      <c r="Z29" s="231">
        <f>SUMIF('125-599'!$1:$1,Z$3,'125-599'!28:28)</f>
        <v>0</v>
      </c>
      <c r="AA29" s="231">
        <f>SUMIF('125-599'!$1:$1,AA$3,'125-599'!28:28)</f>
        <v>0</v>
      </c>
      <c r="AB29" s="231">
        <f>SUMIF('125-599'!$1:$1,AB$3,'125-599'!28:28)</f>
        <v>0</v>
      </c>
      <c r="AC29" s="308">
        <f>SUMIF('125-599'!$1:$1,AC$3,'125-599'!28:28)</f>
        <v>0</v>
      </c>
      <c r="AD29" s="308">
        <f>SUMIF('125-599'!$1:$1,AD$3,'125-599'!28:28)</f>
        <v>0</v>
      </c>
      <c r="AE29" s="308">
        <f>SUMIF('125-599'!$1:$1,AE$3,'125-599'!28:28)</f>
        <v>0</v>
      </c>
      <c r="AF29" s="308">
        <f>SUMIF('125-599'!$1:$1,AF$3,'125-599'!28:28)</f>
        <v>0</v>
      </c>
      <c r="AG29" s="231">
        <f>SUMIF('125-599'!$1:$1,AG$3,'125-599'!28:28)</f>
        <v>75919.240000000005</v>
      </c>
      <c r="AH29" s="231">
        <f>SUMIF('125-599'!$1:$1,AH$3,'125-599'!28:28)</f>
        <v>1870.65</v>
      </c>
      <c r="AI29" s="231">
        <f>SUMIF('125-599'!$1:$1,AI$3,'125-599'!28:28)</f>
        <v>20382.649999999998</v>
      </c>
      <c r="AJ29" s="231">
        <f>SUMIF('125-599'!$1:$1,AJ$3,'125-599'!28:28)</f>
        <v>0</v>
      </c>
      <c r="AK29" s="231">
        <f>SUMIF('125-599'!$1:$1,AK$3,'125-599'!28:28)</f>
        <v>11042.850000000002</v>
      </c>
      <c r="AL29" s="231">
        <f>SUMIF('125-599'!$1:$1,AL$3,'125-599'!28:28)</f>
        <v>0</v>
      </c>
      <c r="AM29" s="231">
        <f>SUMIF('125-599'!$1:$1,AM$3,'125-599'!28:28)</f>
        <v>5958.83</v>
      </c>
      <c r="AN29" s="231">
        <f>SUMIF('125-599'!$1:$1,AN$3,'125-599'!28:28)</f>
        <v>765</v>
      </c>
      <c r="AO29" s="231">
        <f>SUMIF('125-599'!$1:$1,AO$3,'125-599'!28:28)</f>
        <v>120</v>
      </c>
      <c r="AP29" s="231">
        <f>SUMIF('125-599'!$1:$1,AP$3,'125-599'!28:28)</f>
        <v>3026.32</v>
      </c>
      <c r="AQ29" s="231">
        <f>SUMIF('125-599'!$1:$1,AQ$3,'125-599'!28:28)</f>
        <v>729.89</v>
      </c>
      <c r="AR29" s="231">
        <f>SUMIF('125-599'!$1:$1,AR$3,'125-599'!28:28)</f>
        <v>1128.55</v>
      </c>
      <c r="AS29" s="231">
        <f>SUMIF('125-599'!$1:$1,AS$3,'125-599'!28:28)</f>
        <v>1492.8600000000001</v>
      </c>
      <c r="AT29" s="231">
        <f>SUMIF('125-599'!$1:$1,AT$3,'125-599'!28:28)</f>
        <v>5656.7200000000012</v>
      </c>
      <c r="AU29" s="231">
        <f>SUMIF('125-599'!$1:$1,AU$3,'125-599'!28:28)</f>
        <v>512.69000000000005</v>
      </c>
      <c r="AV29" s="231">
        <f>SUMIF('125-599'!$1:$1,AV$3,'125-599'!28:28)</f>
        <v>2247.89</v>
      </c>
      <c r="AW29" s="231">
        <f>SUMIF('125-599'!$1:$1,AW$3,'125-599'!28:28)</f>
        <v>3892.2</v>
      </c>
      <c r="AX29" s="231">
        <f>SUMIF('125-599'!$1:$1,AX$3,'125-599'!28:28)</f>
        <v>8001.79</v>
      </c>
      <c r="AY29" s="231">
        <f>SUMIF('125-599'!$1:$1,AY$3,'125-599'!28:28)</f>
        <v>9552.619999999999</v>
      </c>
      <c r="AZ29" s="308">
        <f>SUMIF('125-599'!$1:$1,AZ$3,'125-599'!28:28)</f>
        <v>0</v>
      </c>
      <c r="BA29" s="231">
        <f>SUMIF('125-599'!$1:$1,BA$3,'125-599'!28:28)</f>
        <v>548</v>
      </c>
      <c r="BB29" s="231">
        <f>SUMIF('125-599'!$1:$1,BB$3,'125-599'!28:28)</f>
        <v>0</v>
      </c>
      <c r="BC29" s="231">
        <f>SUMIF('125-599'!$1:$1,BC$3,'125-599'!28:28)</f>
        <v>0</v>
      </c>
      <c r="BD29" s="231">
        <f>SUMIF('125-599'!$1:$1,BD$3,'125-599'!28:28)</f>
        <v>2669.14</v>
      </c>
      <c r="BE29" s="231">
        <f>SUMIF('125-599'!$1:$1,BE$3,'125-599'!28:28)</f>
        <v>0</v>
      </c>
      <c r="BF29" s="231">
        <f>SUMIF('125-599'!$1:$1,BF$3,'125-599'!28:28)</f>
        <v>143.88</v>
      </c>
      <c r="BG29" s="231">
        <f>SUMIF('125-599'!$1:$1,BG$3,'125-599'!28:28)</f>
        <v>1820</v>
      </c>
      <c r="BH29" s="231">
        <f>SUMIF('125-599'!$1:$1,BH$3,'125-599'!28:28)</f>
        <v>0</v>
      </c>
      <c r="BI29" s="231">
        <f>SUMIF('125-599'!$1:$1,BI$3,'125-599'!28:28)</f>
        <v>632.21</v>
      </c>
      <c r="BJ29" s="231">
        <f>SUMIF('125-599'!$1:$1,BJ$3,'125-599'!28:28)</f>
        <v>1947.75</v>
      </c>
      <c r="BK29" s="231">
        <f>SUMIF('125-599'!$1:$1,BK$3,'125-599'!28:28)</f>
        <v>0</v>
      </c>
      <c r="BL29" s="231">
        <f>SUMIF('125-599'!$1:$1,BL$3,'125-599'!28:28)</f>
        <v>14500.75</v>
      </c>
      <c r="BM29" s="231">
        <f>SUMIF('125-599'!$1:$1,BM$3,'125-599'!28:28)</f>
        <v>14002</v>
      </c>
      <c r="BN29" s="231">
        <f>SUMIF('125-599'!$1:$1,BN$3,'125-599'!28:28)</f>
        <v>8685</v>
      </c>
      <c r="BO29" s="231">
        <f>SUMIF('125-599'!$1:$1,BO$3,'125-599'!28:28)</f>
        <v>8089.8600000000006</v>
      </c>
      <c r="BP29" s="231">
        <f>SUMIF('125-599'!$1:$1,BP$3,'125-599'!28:28)</f>
        <v>0</v>
      </c>
      <c r="BQ29" s="231">
        <f>SUMIF('125-599'!$1:$1,BQ$3,'125-599'!28:28)</f>
        <v>0</v>
      </c>
      <c r="BR29" s="231">
        <f>SUMIF('125-599'!$1:$1,BR$3,'125-599'!28:28)</f>
        <v>0</v>
      </c>
      <c r="BS29" s="231">
        <f>SUMIF('125-599'!$1:$1,BS$3,'125-599'!28:28)</f>
        <v>0</v>
      </c>
      <c r="BT29" s="231">
        <f>SUMIF('125-599'!$1:$1,BT$3,'125-599'!28:28)</f>
        <v>0</v>
      </c>
      <c r="BU29" s="231">
        <f>SUMIF('125-599'!$1:$1,BU$3,'125-599'!28:28)</f>
        <v>-4517.5</v>
      </c>
      <c r="BV29" s="231">
        <f>SUMIF('125-599'!$1:$1,BV$3,'125-599'!28:28)</f>
        <v>0</v>
      </c>
      <c r="BW29" s="231">
        <f>SUMIF('125-599'!$1:$1,BW$3,'125-599'!28:28)</f>
        <v>0</v>
      </c>
      <c r="BX29" s="231">
        <f>SUMIF('125-599'!$1:$1,BX$3,'125-599'!28:28)</f>
        <v>0</v>
      </c>
      <c r="BY29" s="231">
        <f>SUMIF('125-599'!$1:$1,BY$3,'125-599'!28:28)</f>
        <v>0</v>
      </c>
      <c r="BZ29" s="231">
        <f>SUMIF('125-599'!$1:$1,BZ$3,'125-599'!28:28)</f>
        <v>0</v>
      </c>
      <c r="CA29" s="312">
        <f>SUMIF('125-599'!$1:$1,CA$3,'125-599'!28:28)</f>
        <v>0</v>
      </c>
      <c r="CB29" s="248">
        <f>SUMIF('125-599'!$1:$1,CB$3,'125-599'!28:28)</f>
        <v>0</v>
      </c>
      <c r="CC29" s="248">
        <f>SUMIF('125-599'!$1:$1,CC$3,'125-599'!28:28)</f>
        <v>0</v>
      </c>
      <c r="CD29" s="248">
        <f>SUMIF('125-599'!$1:$1,CD$3,'125-599'!28:28)</f>
        <v>0</v>
      </c>
      <c r="CE29" s="248">
        <f>SUMIF('125-599'!$1:$1,CE$3,'125-599'!28:28)</f>
        <v>0</v>
      </c>
      <c r="CF29" s="248">
        <f>SUMIF('125-599'!$1:$1,CF$3,'125-599'!28:28)</f>
        <v>1084.9000000000001</v>
      </c>
      <c r="CG29" s="261">
        <f t="shared" si="1"/>
        <v>-243710.27999999994</v>
      </c>
      <c r="CJ29" s="122"/>
      <c r="CK29" s="169">
        <f>INDEX(SAP!C:C,MATCH('Actuals mapped to CFR'!A29,SAP!H:H,FALSE),1)</f>
        <v>-243710.28</v>
      </c>
      <c r="CL29" s="59">
        <f t="shared" si="16"/>
        <v>0</v>
      </c>
      <c r="CN29" s="81">
        <f t="shared" si="2"/>
        <v>445617.02</v>
      </c>
      <c r="CO29" s="81">
        <f t="shared" si="3"/>
        <v>205339.34000000003</v>
      </c>
      <c r="CP29" s="166">
        <f>VLOOKUP(B29,'2526 GBP Data input'!$A$4:$CA$229,38,FALSE)</f>
        <v>488095</v>
      </c>
      <c r="CQ29" s="166">
        <f>VLOOKUP(B29,'2526 GBP Data input'!$A$4:$CA$229,73,FALSE)</f>
        <v>12871</v>
      </c>
      <c r="CR29" s="89">
        <f t="shared" ref="CR29" si="17">CN29-CP29</f>
        <v>-42477.979999999981</v>
      </c>
      <c r="CS29" s="83">
        <f t="shared" ref="CS29" si="18">CO29/CQ29</f>
        <v>15.953643073576259</v>
      </c>
      <c r="CT29" s="82">
        <f t="shared" si="5"/>
        <v>240277.68</v>
      </c>
      <c r="CU29" s="82">
        <f t="shared" si="6"/>
        <v>3432.6</v>
      </c>
      <c r="CV29" s="86">
        <f t="shared" ref="CV29" si="19">SUM(CT29:CU29)</f>
        <v>243710.28</v>
      </c>
    </row>
    <row r="30" spans="1:100" ht="12.75" customHeight="1">
      <c r="A30" s="251">
        <v>107603</v>
      </c>
      <c r="B30" s="252">
        <v>603</v>
      </c>
      <c r="C30" s="252" t="s">
        <v>201</v>
      </c>
      <c r="D30" s="253">
        <f>SUMIF('603-699'!$1:$1,D$3,'603-699'!3:3)</f>
        <v>0</v>
      </c>
      <c r="E30" s="253">
        <f>SUMIF('603-699'!$1:$1,E$3,'603-699'!3:3)</f>
        <v>0</v>
      </c>
      <c r="F30" s="253">
        <f>SUMIF('603-699'!$1:$1,F$3,'603-699'!3:3)</f>
        <v>0</v>
      </c>
      <c r="G30" s="253">
        <f>SUMIF('603-699'!$1:$1,G$3,'603-699'!3:3)</f>
        <v>0</v>
      </c>
      <c r="H30" s="253">
        <f>SUMIF('603-699'!$1:$1,H$3,'603-699'!3:3)</f>
        <v>0</v>
      </c>
      <c r="I30" s="253">
        <f>SUMIF('603-699'!$1:$1,I$3,'603-699'!3:3)</f>
        <v>0</v>
      </c>
      <c r="J30" s="253">
        <f>SUMIF('603-699'!$1:$1,J$3,'603-699'!3:3)</f>
        <v>0</v>
      </c>
      <c r="K30" s="253">
        <f>SUMIF('603-699'!$1:$1,K$3,'603-699'!3:3)</f>
        <v>-1739820.35</v>
      </c>
      <c r="L30" s="253">
        <f>SUMIF('603-699'!$1:$1,L$3,'603-699'!3:3)</f>
        <v>0</v>
      </c>
      <c r="M30" s="253">
        <f>SUMIF('603-699'!$1:$1,M$3,'603-699'!3:3)</f>
        <v>-93977</v>
      </c>
      <c r="N30" s="253">
        <f>SUMIF('603-699'!$1:$1,N$3,'603-699'!3:3)</f>
        <v>0</v>
      </c>
      <c r="O30" s="253">
        <f>SUMIF('603-699'!$1:$1,O$3,'603-699'!3:3)</f>
        <v>-40095</v>
      </c>
      <c r="P30" s="253">
        <f>SUMIF('603-699'!$1:$1,P$3,'603-699'!3:3)</f>
        <v>-39347</v>
      </c>
      <c r="Q30" s="253">
        <f>SUMIF('603-699'!$1:$1,Q$3,'603-699'!3:3)</f>
        <v>-764.35</v>
      </c>
      <c r="R30" s="253">
        <f>SUMIF('603-699'!$1:$1,R$3,'603-699'!3:3)</f>
        <v>-4547.5</v>
      </c>
      <c r="S30" s="253">
        <f>SUMIF('603-699'!$1:$1,S$3,'603-699'!3:3)</f>
        <v>-4000.7900000000009</v>
      </c>
      <c r="T30" s="253">
        <f>SUMIF('603-699'!$1:$1,T$3,'603-699'!3:3)</f>
        <v>-10</v>
      </c>
      <c r="U30" s="253">
        <f>SUMIF('603-699'!$1:$1,U$3,'603-699'!3:3)</f>
        <v>0</v>
      </c>
      <c r="V30" s="253">
        <f>SUMIF('603-699'!$1:$1,V$3,'603-699'!3:3)</f>
        <v>-9648</v>
      </c>
      <c r="W30" s="253">
        <f>SUMIF('603-699'!$1:$1,W$3,'603-699'!3:3)</f>
        <v>-5648.87</v>
      </c>
      <c r="X30" s="253">
        <f>SUMIF('603-699'!$1:$1,X$3,'603-699'!3:3)</f>
        <v>-6142.96</v>
      </c>
      <c r="Y30" s="254">
        <f>SUMIF('603-699'!$1:$1,Y$3,'603-699'!3:3)</f>
        <v>0</v>
      </c>
      <c r="Z30" s="253">
        <f>SUMIF('603-699'!$1:$1,Z$3,'603-699'!3:3)</f>
        <v>0</v>
      </c>
      <c r="AA30" s="253">
        <f>SUMIF('603-699'!$1:$1,AA$3,'603-699'!3:3)</f>
        <v>-57871.95</v>
      </c>
      <c r="AB30" s="253">
        <f>SUMIF('603-699'!$1:$1,AB$3,'603-699'!3:3)</f>
        <v>-6341.7199999999993</v>
      </c>
      <c r="AC30" s="309">
        <f>SUMIF('603-699'!$1:$1,AC$3,'603-699'!3:3)</f>
        <v>0</v>
      </c>
      <c r="AD30" s="309">
        <f>SUMIF('603-699'!$1:$1,AD$3,'603-699'!3:3)</f>
        <v>0</v>
      </c>
      <c r="AE30" s="309">
        <f>SUMIF('603-699'!$1:$1,AE$3,'603-699'!3:3)</f>
        <v>0</v>
      </c>
      <c r="AF30" s="309">
        <f>SUMIF('603-699'!$1:$1,AF$3,'603-699'!3:3)</f>
        <v>0</v>
      </c>
      <c r="AG30" s="253">
        <f>SUMIF('603-699'!$1:$1,AG$3,'603-699'!3:3)</f>
        <v>354235.99000000005</v>
      </c>
      <c r="AH30" s="253">
        <f>SUMIF('603-699'!$1:$1,AH$3,'603-699'!3:3)</f>
        <v>12642.91</v>
      </c>
      <c r="AI30" s="253">
        <f>SUMIF('603-699'!$1:$1,AI$3,'603-699'!3:3)</f>
        <v>152140.43</v>
      </c>
      <c r="AJ30" s="253">
        <f>SUMIF('603-699'!$1:$1,AJ$3,'603-699'!3:3)</f>
        <v>18181.759999999998</v>
      </c>
      <c r="AK30" s="253">
        <f>SUMIF('603-699'!$1:$1,AK$3,'603-699'!3:3)</f>
        <v>41183.089999999997</v>
      </c>
      <c r="AL30" s="253">
        <f>SUMIF('603-699'!$1:$1,AL$3,'603-699'!3:3)</f>
        <v>0</v>
      </c>
      <c r="AM30" s="253">
        <f>SUMIF('603-699'!$1:$1,AM$3,'603-699'!3:3)</f>
        <v>19220.839999999997</v>
      </c>
      <c r="AN30" s="253">
        <f>SUMIF('603-699'!$1:$1,AN$3,'603-699'!3:3)</f>
        <v>2320.5</v>
      </c>
      <c r="AO30" s="253">
        <f>SUMIF('603-699'!$1:$1,AO$3,'603-699'!3:3)</f>
        <v>5561.15</v>
      </c>
      <c r="AP30" s="253">
        <f>SUMIF('603-699'!$1:$1,AP$3,'603-699'!3:3)</f>
        <v>893.65</v>
      </c>
      <c r="AQ30" s="253">
        <f>SUMIF('603-699'!$1:$1,AQ$3,'603-699'!3:3)</f>
        <v>0</v>
      </c>
      <c r="AR30" s="253">
        <f>SUMIF('603-699'!$1:$1,AR$3,'603-699'!3:3)</f>
        <v>7893.94</v>
      </c>
      <c r="AS30" s="253">
        <f>SUMIF('603-699'!$1:$1,AS$3,'603-699'!3:3)</f>
        <v>1980.81</v>
      </c>
      <c r="AT30" s="253">
        <f>SUMIF('603-699'!$1:$1,AT$3,'603-699'!3:3)</f>
        <v>4789.3200000000006</v>
      </c>
      <c r="AU30" s="253">
        <f>SUMIF('603-699'!$1:$1,AU$3,'603-699'!3:3)</f>
        <v>1674.3000000000002</v>
      </c>
      <c r="AV30" s="253">
        <f>SUMIF('603-699'!$1:$1,AV$3,'603-699'!3:3)</f>
        <v>8314.9399999999987</v>
      </c>
      <c r="AW30" s="253">
        <f>SUMIF('603-699'!$1:$1,AW$3,'603-699'!3:3)</f>
        <v>36855</v>
      </c>
      <c r="AX30" s="253">
        <f>SUMIF('603-699'!$1:$1,AX$3,'603-699'!3:3)</f>
        <v>1915.83</v>
      </c>
      <c r="AY30" s="253">
        <f>SUMIF('603-699'!$1:$1,AY$3,'603-699'!3:3)</f>
        <v>17097.669999999998</v>
      </c>
      <c r="AZ30" s="309">
        <f>SUMIF('603-699'!$1:$1,AZ$3,'603-699'!3:3)</f>
        <v>0</v>
      </c>
      <c r="BA30" s="253">
        <f>SUMIF('603-699'!$1:$1,BA$3,'603-699'!3:3)</f>
        <v>1850</v>
      </c>
      <c r="BB30" s="253">
        <f>SUMIF('603-699'!$1:$1,BB$3,'603-699'!3:3)</f>
        <v>0</v>
      </c>
      <c r="BC30" s="253">
        <f>SUMIF('603-699'!$1:$1,BC$3,'603-699'!3:3)</f>
        <v>1311.35</v>
      </c>
      <c r="BD30" s="253">
        <f>SUMIF('603-699'!$1:$1,BD$3,'603-699'!3:3)</f>
        <v>4793.75</v>
      </c>
      <c r="BE30" s="253">
        <f>SUMIF('603-699'!$1:$1,BE$3,'603-699'!3:3)</f>
        <v>0</v>
      </c>
      <c r="BF30" s="253">
        <f>SUMIF('603-699'!$1:$1,BF$3,'603-699'!3:3)</f>
        <v>0</v>
      </c>
      <c r="BG30" s="253">
        <f>SUMIF('603-699'!$1:$1,BG$3,'603-699'!3:3)</f>
        <v>8272.5</v>
      </c>
      <c r="BH30" s="253">
        <f>SUMIF('603-699'!$1:$1,BH$3,'603-699'!3:3)</f>
        <v>0</v>
      </c>
      <c r="BI30" s="253">
        <f>SUMIF('603-699'!$1:$1,BI$3,'603-699'!3:3)</f>
        <v>2305.25</v>
      </c>
      <c r="BJ30" s="253">
        <f>SUMIF('603-699'!$1:$1,BJ$3,'603-699'!3:3)</f>
        <v>16305.45</v>
      </c>
      <c r="BK30" s="253">
        <f>SUMIF('603-699'!$1:$1,BK$3,'603-699'!3:3)</f>
        <v>0</v>
      </c>
      <c r="BL30" s="253">
        <f>SUMIF('603-699'!$1:$1,BL$3,'603-699'!3:3)</f>
        <v>90827.199999999997</v>
      </c>
      <c r="BM30" s="253">
        <f>SUMIF('603-699'!$1:$1,BM$3,'603-699'!3:3)</f>
        <v>21210.81</v>
      </c>
      <c r="BN30" s="253">
        <f>SUMIF('603-699'!$1:$1,BN$3,'603-699'!3:3)</f>
        <v>13736.150000000001</v>
      </c>
      <c r="BO30" s="253">
        <f>SUMIF('603-699'!$1:$1,BO$3,'603-699'!3:3)</f>
        <v>32041.599999999999</v>
      </c>
      <c r="BP30" s="253">
        <f>SUMIF('603-699'!$1:$1,BP$3,'603-699'!3:3)</f>
        <v>0</v>
      </c>
      <c r="BQ30" s="253">
        <f>SUMIF('603-699'!$1:$1,BQ$3,'603-699'!3:3)</f>
        <v>0</v>
      </c>
      <c r="BR30" s="253">
        <f>SUMIF('603-699'!$1:$1,BR$3,'603-699'!3:3)</f>
        <v>0</v>
      </c>
      <c r="BS30" s="253">
        <f>SUMIF('603-699'!$1:$1,BS$3,'603-699'!3:3)</f>
        <v>27207.920000000002</v>
      </c>
      <c r="BT30" s="253">
        <f>SUMIF('603-699'!$1:$1,BT$3,'603-699'!3:3)</f>
        <v>3380.2199999999993</v>
      </c>
      <c r="BU30" s="253">
        <f>SUMIF('603-699'!$1:$1,BU$3,'603-699'!3:3)</f>
        <v>-7555</v>
      </c>
      <c r="BV30" s="253">
        <f>SUMIF('603-699'!$1:$1,BV$3,'603-699'!3:3)</f>
        <v>0</v>
      </c>
      <c r="BW30" s="253">
        <f>SUMIF('603-699'!$1:$1,BW$3,'603-699'!3:3)</f>
        <v>0</v>
      </c>
      <c r="BX30" s="253">
        <f>SUMIF('603-699'!$1:$1,BX$3,'603-699'!3:3)</f>
        <v>0</v>
      </c>
      <c r="BY30" s="253">
        <f>SUMIF('603-699'!$1:$1,BY$3,'603-699'!3:3)</f>
        <v>0</v>
      </c>
      <c r="BZ30" s="253">
        <f>SUMIF('603-699'!$1:$1,BZ$3,'603-699'!3:3)</f>
        <v>0</v>
      </c>
      <c r="CA30" s="313">
        <f>SUMIF('603-699'!$1:$1,CA$3,'603-699'!3:3)</f>
        <v>0</v>
      </c>
      <c r="CB30" s="259">
        <f>SUMIF('603-699'!$1:$1,CB$3,'603-699'!3:3)</f>
        <v>0</v>
      </c>
      <c r="CC30" s="259">
        <f>SUMIF('603-699'!$1:$1,CC$3,'603-699'!3:3)</f>
        <v>0</v>
      </c>
      <c r="CD30" s="259">
        <f>SUMIF('603-699'!$1:$1,CD$3,'603-699'!3:3)</f>
        <v>0</v>
      </c>
      <c r="CE30" s="259">
        <f>SUMIF('603-699'!$1:$1,CE$3,'603-699'!3:3)</f>
        <v>0</v>
      </c>
      <c r="CF30" s="259">
        <f>SUMIF('603-699'!$1:$1,CF$3,'603-699'!3:3)</f>
        <v>0</v>
      </c>
      <c r="CG30" s="260">
        <f t="shared" si="1"/>
        <v>-1105626.1600000004</v>
      </c>
      <c r="CJ30" s="122"/>
      <c r="CK30" s="169">
        <f>INDEX(SAP!C:C,MATCH('Actuals mapped to CFR'!A30,SAP!H:H,FALSE),1)</f>
        <v>-1105626.1599999999</v>
      </c>
      <c r="CL30" s="59">
        <f t="shared" si="16"/>
        <v>0</v>
      </c>
      <c r="CN30" s="81">
        <f t="shared" si="2"/>
        <v>2008215.4900000002</v>
      </c>
      <c r="CO30" s="81">
        <f t="shared" si="3"/>
        <v>910144.32999999984</v>
      </c>
      <c r="CP30" s="166">
        <f>VLOOKUP(B30,'2526 GBP Data input'!$A$4:$CA$229,38,FALSE)</f>
        <v>2258371</v>
      </c>
      <c r="CQ30" s="166">
        <f>VLOOKUP(B30,'2526 GBP Data input'!$A$4:$CA$229,73,FALSE)</f>
        <v>29685</v>
      </c>
      <c r="CR30" s="89">
        <f t="shared" si="8"/>
        <v>-250155.50999999978</v>
      </c>
      <c r="CS30" s="83">
        <f t="shared" si="9"/>
        <v>30.66007512211554</v>
      </c>
      <c r="CT30" s="82">
        <f t="shared" si="5"/>
        <v>1098071.1600000004</v>
      </c>
      <c r="CU30" s="82">
        <f t="shared" si="6"/>
        <v>7555</v>
      </c>
      <c r="CV30" s="86">
        <f t="shared" si="10"/>
        <v>1105626.1600000004</v>
      </c>
    </row>
    <row r="31" spans="1:100" ht="12.75" customHeight="1">
      <c r="A31" s="237">
        <v>107605</v>
      </c>
      <c r="B31" s="60">
        <v>605</v>
      </c>
      <c r="C31" s="60" t="s">
        <v>249</v>
      </c>
      <c r="D31" s="128">
        <f>SUMIF('603-699'!$1:$1,D$3,'603-699'!4:4)</f>
        <v>0</v>
      </c>
      <c r="E31" s="128">
        <f>SUMIF('603-699'!$1:$1,E$3,'603-699'!4:4)</f>
        <v>0</v>
      </c>
      <c r="F31" s="128">
        <f>SUMIF('603-699'!$1:$1,F$3,'603-699'!4:4)</f>
        <v>0</v>
      </c>
      <c r="G31" s="128">
        <f>SUMIF('603-699'!$1:$1,G$3,'603-699'!4:4)</f>
        <v>0</v>
      </c>
      <c r="H31" s="128">
        <f>SUMIF('603-699'!$1:$1,H$3,'603-699'!4:4)</f>
        <v>0</v>
      </c>
      <c r="I31" s="128">
        <f>SUMIF('603-699'!$1:$1,I$3,'603-699'!4:4)</f>
        <v>0</v>
      </c>
      <c r="J31" s="128">
        <f>SUMIF('603-699'!$1:$1,J$3,'603-699'!4:4)</f>
        <v>0</v>
      </c>
      <c r="K31" s="128">
        <f>SUMIF('603-699'!$1:$1,K$3,'603-699'!4:4)</f>
        <v>-415386.15</v>
      </c>
      <c r="L31" s="128">
        <f>SUMIF('603-699'!$1:$1,L$3,'603-699'!4:4)</f>
        <v>0</v>
      </c>
      <c r="M31" s="128">
        <f>SUMIF('603-699'!$1:$1,M$3,'603-699'!4:4)</f>
        <v>-32611</v>
      </c>
      <c r="N31" s="128">
        <f>SUMIF('603-699'!$1:$1,N$3,'603-699'!4:4)</f>
        <v>0</v>
      </c>
      <c r="O31" s="128">
        <f>SUMIF('603-699'!$1:$1,O$3,'603-699'!4:4)</f>
        <v>-7055</v>
      </c>
      <c r="P31" s="128">
        <f>SUMIF('603-699'!$1:$1,P$3,'603-699'!4:4)</f>
        <v>-10428</v>
      </c>
      <c r="Q31" s="128">
        <f>SUMIF('603-699'!$1:$1,Q$3,'603-699'!4:4)</f>
        <v>0</v>
      </c>
      <c r="R31" s="128">
        <f>SUMIF('603-699'!$1:$1,R$3,'603-699'!4:4)</f>
        <v>0</v>
      </c>
      <c r="S31" s="128">
        <f>SUMIF('603-699'!$1:$1,S$3,'603-699'!4:4)</f>
        <v>-6271.18</v>
      </c>
      <c r="T31" s="128">
        <f>SUMIF('603-699'!$1:$1,T$3,'603-699'!4:4)</f>
        <v>0</v>
      </c>
      <c r="U31" s="128">
        <f>SUMIF('603-699'!$1:$1,U$3,'603-699'!4:4)</f>
        <v>0</v>
      </c>
      <c r="V31" s="128">
        <f>SUMIF('603-699'!$1:$1,V$3,'603-699'!4:4)</f>
        <v>-5440</v>
      </c>
      <c r="W31" s="128">
        <f>SUMIF('603-699'!$1:$1,W$3,'603-699'!4:4)</f>
        <v>-405.4</v>
      </c>
      <c r="X31" s="128">
        <f>SUMIF('603-699'!$1:$1,X$3,'603-699'!4:4)</f>
        <v>0</v>
      </c>
      <c r="Y31" s="164">
        <f>SUMIF('603-699'!$1:$1,Y$3,'603-699'!4:4)</f>
        <v>0</v>
      </c>
      <c r="Z31" s="128">
        <f>SUMIF('603-699'!$1:$1,Z$3,'603-699'!4:4)</f>
        <v>0</v>
      </c>
      <c r="AA31" s="128">
        <f>SUMIF('603-699'!$1:$1,AA$3,'603-699'!4:4)</f>
        <v>0</v>
      </c>
      <c r="AB31" s="128">
        <f>SUMIF('603-699'!$1:$1,AB$3,'603-699'!4:4)</f>
        <v>0</v>
      </c>
      <c r="AC31" s="310">
        <f>SUMIF('603-699'!$1:$1,AC$3,'603-699'!4:4)</f>
        <v>0</v>
      </c>
      <c r="AD31" s="310">
        <f>SUMIF('603-699'!$1:$1,AD$3,'603-699'!4:4)</f>
        <v>0</v>
      </c>
      <c r="AE31" s="310">
        <f>SUMIF('603-699'!$1:$1,AE$3,'603-699'!4:4)</f>
        <v>0</v>
      </c>
      <c r="AF31" s="310">
        <f>SUMIF('603-699'!$1:$1,AF$3,'603-699'!4:4)</f>
        <v>0</v>
      </c>
      <c r="AG31" s="128">
        <f>SUMIF('603-699'!$1:$1,AG$3,'603-699'!4:4)</f>
        <v>86618.330000000016</v>
      </c>
      <c r="AH31" s="128">
        <f>SUMIF('603-699'!$1:$1,AH$3,'603-699'!4:4)</f>
        <v>1877.0100000000002</v>
      </c>
      <c r="AI31" s="128">
        <f>SUMIF('603-699'!$1:$1,AI$3,'603-699'!4:4)</f>
        <v>23678.9</v>
      </c>
      <c r="AJ31" s="128">
        <f>SUMIF('603-699'!$1:$1,AJ$3,'603-699'!4:4)</f>
        <v>3863.78</v>
      </c>
      <c r="AK31" s="128">
        <f>SUMIF('603-699'!$1:$1,AK$3,'603-699'!4:4)</f>
        <v>13804.08</v>
      </c>
      <c r="AL31" s="128">
        <f>SUMIF('603-699'!$1:$1,AL$3,'603-699'!4:4)</f>
        <v>0</v>
      </c>
      <c r="AM31" s="128">
        <f>SUMIF('603-699'!$1:$1,AM$3,'603-699'!4:4)</f>
        <v>5195.5600000000004</v>
      </c>
      <c r="AN31" s="128">
        <f>SUMIF('603-699'!$1:$1,AN$3,'603-699'!4:4)</f>
        <v>489</v>
      </c>
      <c r="AO31" s="128">
        <f>SUMIF('603-699'!$1:$1,AO$3,'603-699'!4:4)</f>
        <v>226</v>
      </c>
      <c r="AP31" s="128">
        <f>SUMIF('603-699'!$1:$1,AP$3,'603-699'!4:4)</f>
        <v>1636.5</v>
      </c>
      <c r="AQ31" s="128">
        <f>SUMIF('603-699'!$1:$1,AQ$3,'603-699'!4:4)</f>
        <v>0</v>
      </c>
      <c r="AR31" s="128">
        <f>SUMIF('603-699'!$1:$1,AR$3,'603-699'!4:4)</f>
        <v>1230.4499999999998</v>
      </c>
      <c r="AS31" s="128">
        <f>SUMIF('603-699'!$1:$1,AS$3,'603-699'!4:4)</f>
        <v>4200</v>
      </c>
      <c r="AT31" s="128">
        <f>SUMIF('603-699'!$1:$1,AT$3,'603-699'!4:4)</f>
        <v>443.87</v>
      </c>
      <c r="AU31" s="128">
        <f>SUMIF('603-699'!$1:$1,AU$3,'603-699'!4:4)</f>
        <v>1057.07</v>
      </c>
      <c r="AV31" s="128">
        <f>SUMIF('603-699'!$1:$1,AV$3,'603-699'!4:4)</f>
        <v>3760.19</v>
      </c>
      <c r="AW31" s="128">
        <f>SUMIF('603-699'!$1:$1,AW$3,'603-699'!4:4)</f>
        <v>5114.75</v>
      </c>
      <c r="AX31" s="128">
        <f>SUMIF('603-699'!$1:$1,AX$3,'603-699'!4:4)</f>
        <v>2493.17</v>
      </c>
      <c r="AY31" s="128">
        <f>SUMIF('603-699'!$1:$1,AY$3,'603-699'!4:4)</f>
        <v>7335.9599999999991</v>
      </c>
      <c r="AZ31" s="310">
        <f>SUMIF('603-699'!$1:$1,AZ$3,'603-699'!4:4)</f>
        <v>0</v>
      </c>
      <c r="BA31" s="128">
        <f>SUMIF('603-699'!$1:$1,BA$3,'603-699'!4:4)</f>
        <v>0</v>
      </c>
      <c r="BB31" s="128">
        <f>SUMIF('603-699'!$1:$1,BB$3,'603-699'!4:4)</f>
        <v>0</v>
      </c>
      <c r="BC31" s="128">
        <f>SUMIF('603-699'!$1:$1,BC$3,'603-699'!4:4)</f>
        <v>1153.45</v>
      </c>
      <c r="BD31" s="128">
        <f>SUMIF('603-699'!$1:$1,BD$3,'603-699'!4:4)</f>
        <v>816.51</v>
      </c>
      <c r="BE31" s="128">
        <f>SUMIF('603-699'!$1:$1,BE$3,'603-699'!4:4)</f>
        <v>0</v>
      </c>
      <c r="BF31" s="128">
        <f>SUMIF('603-699'!$1:$1,BF$3,'603-699'!4:4)</f>
        <v>0</v>
      </c>
      <c r="BG31" s="128">
        <f>SUMIF('603-699'!$1:$1,BG$3,'603-699'!4:4)</f>
        <v>2650</v>
      </c>
      <c r="BH31" s="128">
        <f>SUMIF('603-699'!$1:$1,BH$3,'603-699'!4:4)</f>
        <v>0</v>
      </c>
      <c r="BI31" s="128">
        <f>SUMIF('603-699'!$1:$1,BI$3,'603-699'!4:4)</f>
        <v>582.63</v>
      </c>
      <c r="BJ31" s="128">
        <f>SUMIF('603-699'!$1:$1,BJ$3,'603-699'!4:4)</f>
        <v>2392.9499999999998</v>
      </c>
      <c r="BK31" s="128">
        <f>SUMIF('603-699'!$1:$1,BK$3,'603-699'!4:4)</f>
        <v>0</v>
      </c>
      <c r="BL31" s="128">
        <f>SUMIF('603-699'!$1:$1,BL$3,'603-699'!4:4)</f>
        <v>17081.5</v>
      </c>
      <c r="BM31" s="128">
        <f>SUMIF('603-699'!$1:$1,BM$3,'603-699'!4:4)</f>
        <v>7348</v>
      </c>
      <c r="BN31" s="128">
        <f>SUMIF('603-699'!$1:$1,BN$3,'603-699'!4:4)</f>
        <v>9017.9500000000007</v>
      </c>
      <c r="BO31" s="128">
        <f>SUMIF('603-699'!$1:$1,BO$3,'603-699'!4:4)</f>
        <v>17305.420000000002</v>
      </c>
      <c r="BP31" s="128">
        <f>SUMIF('603-699'!$1:$1,BP$3,'603-699'!4:4)</f>
        <v>0</v>
      </c>
      <c r="BQ31" s="128">
        <f>SUMIF('603-699'!$1:$1,BQ$3,'603-699'!4:4)</f>
        <v>0</v>
      </c>
      <c r="BR31" s="128">
        <f>SUMIF('603-699'!$1:$1,BR$3,'603-699'!4:4)</f>
        <v>0</v>
      </c>
      <c r="BS31" s="128">
        <f>SUMIF('603-699'!$1:$1,BS$3,'603-699'!4:4)</f>
        <v>0</v>
      </c>
      <c r="BT31" s="128">
        <f>SUMIF('603-699'!$1:$1,BT$3,'603-699'!4:4)</f>
        <v>0</v>
      </c>
      <c r="BU31" s="128">
        <f>SUMIF('603-699'!$1:$1,BU$3,'603-699'!4:4)</f>
        <v>-4472.5</v>
      </c>
      <c r="BV31" s="128">
        <f>SUMIF('603-699'!$1:$1,BV$3,'603-699'!4:4)</f>
        <v>0</v>
      </c>
      <c r="BW31" s="128">
        <f>SUMIF('603-699'!$1:$1,BW$3,'603-699'!4:4)</f>
        <v>0</v>
      </c>
      <c r="BX31" s="128">
        <f>SUMIF('603-699'!$1:$1,BX$3,'603-699'!4:4)</f>
        <v>0</v>
      </c>
      <c r="BY31" s="128">
        <f>SUMIF('603-699'!$1:$1,BY$3,'603-699'!4:4)</f>
        <v>0</v>
      </c>
      <c r="BZ31" s="128">
        <f>SUMIF('603-699'!$1:$1,BZ$3,'603-699'!4:4)</f>
        <v>0</v>
      </c>
      <c r="CA31" s="314">
        <f>SUMIF('603-699'!$1:$1,CA$3,'603-699'!4:4)</f>
        <v>0</v>
      </c>
      <c r="CB31" s="249">
        <f>SUMIF('603-699'!$1:$1,CB$3,'603-699'!4:4)</f>
        <v>0</v>
      </c>
      <c r="CC31" s="249">
        <f>SUMIF('603-699'!$1:$1,CC$3,'603-699'!4:4)</f>
        <v>0</v>
      </c>
      <c r="CD31" s="249">
        <f>SUMIF('603-699'!$1:$1,CD$3,'603-699'!4:4)</f>
        <v>0</v>
      </c>
      <c r="CE31" s="249">
        <f>SUMIF('603-699'!$1:$1,CE$3,'603-699'!4:4)</f>
        <v>2455</v>
      </c>
      <c r="CF31" s="249">
        <f>SUMIF('603-699'!$1:$1,CF$3,'603-699'!4:4)</f>
        <v>0</v>
      </c>
      <c r="CG31" s="261">
        <f t="shared" si="1"/>
        <v>-258241.19999999987</v>
      </c>
      <c r="CJ31" s="122"/>
      <c r="CK31" s="169">
        <f>INDEX(SAP!C:C,MATCH('Actuals mapped to CFR'!A31,SAP!H:H,FALSE),1)</f>
        <v>-258241.2</v>
      </c>
      <c r="CL31" s="59">
        <f t="shared" si="16"/>
        <v>0</v>
      </c>
      <c r="CN31" s="81">
        <f t="shared" si="2"/>
        <v>477596.73000000004</v>
      </c>
      <c r="CO31" s="81">
        <f t="shared" si="3"/>
        <v>221373.03000000012</v>
      </c>
      <c r="CP31" s="166">
        <f>VLOOKUP(B31,'2526 GBP Data input'!$A$4:$CA$229,38,FALSE)</f>
        <v>494839</v>
      </c>
      <c r="CQ31" s="166">
        <f>VLOOKUP(B31,'2526 GBP Data input'!$A$4:$CA$229,73,FALSE)</f>
        <v>12550</v>
      </c>
      <c r="CR31" s="89">
        <f t="shared" si="8"/>
        <v>-17242.26999999996</v>
      </c>
      <c r="CS31" s="83">
        <f t="shared" si="9"/>
        <v>17.639285258964154</v>
      </c>
      <c r="CT31" s="82">
        <f t="shared" si="5"/>
        <v>256223.69999999992</v>
      </c>
      <c r="CU31" s="82">
        <f t="shared" si="6"/>
        <v>4472.5</v>
      </c>
      <c r="CV31" s="86">
        <f t="shared" si="10"/>
        <v>260696.19999999992</v>
      </c>
    </row>
    <row r="32" spans="1:100" ht="12.75" customHeight="1">
      <c r="A32" s="237">
        <v>107609</v>
      </c>
      <c r="B32" s="60">
        <v>609</v>
      </c>
      <c r="C32" s="60" t="s">
        <v>262</v>
      </c>
      <c r="D32" s="128">
        <f>SUMIF('603-699'!$1:$1,D$3,'603-699'!5:5)</f>
        <v>0</v>
      </c>
      <c r="E32" s="128">
        <f>SUMIF('603-699'!$1:$1,E$3,'603-699'!5:5)</f>
        <v>0</v>
      </c>
      <c r="F32" s="128">
        <f>SUMIF('603-699'!$1:$1,F$3,'603-699'!5:5)</f>
        <v>0</v>
      </c>
      <c r="G32" s="128">
        <f>SUMIF('603-699'!$1:$1,G$3,'603-699'!5:5)</f>
        <v>0</v>
      </c>
      <c r="H32" s="128">
        <f>SUMIF('603-699'!$1:$1,H$3,'603-699'!5:5)</f>
        <v>0</v>
      </c>
      <c r="I32" s="128">
        <f>SUMIF('603-699'!$1:$1,I$3,'603-699'!5:5)</f>
        <v>0</v>
      </c>
      <c r="J32" s="128">
        <f>SUMIF('603-699'!$1:$1,J$3,'603-699'!5:5)</f>
        <v>0</v>
      </c>
      <c r="K32" s="128">
        <f>SUMIF('603-699'!$1:$1,K$3,'603-699'!5:5)</f>
        <v>-585143.32999999996</v>
      </c>
      <c r="L32" s="128">
        <f>SUMIF('603-699'!$1:$1,L$3,'603-699'!5:5)</f>
        <v>0</v>
      </c>
      <c r="M32" s="128">
        <f>SUMIF('603-699'!$1:$1,M$3,'603-699'!5:5)</f>
        <v>0</v>
      </c>
      <c r="N32" s="128">
        <f>SUMIF('603-699'!$1:$1,N$3,'603-699'!5:5)</f>
        <v>0</v>
      </c>
      <c r="O32" s="128">
        <f>SUMIF('603-699'!$1:$1,O$3,'603-699'!5:5)</f>
        <v>-1550</v>
      </c>
      <c r="P32" s="128">
        <f>SUMIF('603-699'!$1:$1,P$3,'603-699'!5:5)</f>
        <v>-17337</v>
      </c>
      <c r="Q32" s="128">
        <f>SUMIF('603-699'!$1:$1,Q$3,'603-699'!5:5)</f>
        <v>0</v>
      </c>
      <c r="R32" s="128">
        <f>SUMIF('603-699'!$1:$1,R$3,'603-699'!5:5)</f>
        <v>0</v>
      </c>
      <c r="S32" s="128">
        <f>SUMIF('603-699'!$1:$1,S$3,'603-699'!5:5)</f>
        <v>-311</v>
      </c>
      <c r="T32" s="128">
        <f>SUMIF('603-699'!$1:$1,T$3,'603-699'!5:5)</f>
        <v>0</v>
      </c>
      <c r="U32" s="128">
        <f>SUMIF('603-699'!$1:$1,U$3,'603-699'!5:5)</f>
        <v>0</v>
      </c>
      <c r="V32" s="128">
        <f>SUMIF('603-699'!$1:$1,V$3,'603-699'!5:5)</f>
        <v>0</v>
      </c>
      <c r="W32" s="128">
        <f>SUMIF('603-699'!$1:$1,W$3,'603-699'!5:5)</f>
        <v>-2200.1400000000003</v>
      </c>
      <c r="X32" s="128">
        <f>SUMIF('603-699'!$1:$1,X$3,'603-699'!5:5)</f>
        <v>-1.97</v>
      </c>
      <c r="Y32" s="164">
        <f>SUMIF('603-699'!$1:$1,Y$3,'603-699'!5:5)</f>
        <v>0</v>
      </c>
      <c r="Z32" s="128">
        <f>SUMIF('603-699'!$1:$1,Z$3,'603-699'!5:5)</f>
        <v>0</v>
      </c>
      <c r="AA32" s="128">
        <f>SUMIF('603-699'!$1:$1,AA$3,'603-699'!5:5)</f>
        <v>0</v>
      </c>
      <c r="AB32" s="128">
        <f>SUMIF('603-699'!$1:$1,AB$3,'603-699'!5:5)</f>
        <v>0</v>
      </c>
      <c r="AC32" s="310">
        <f>SUMIF('603-699'!$1:$1,AC$3,'603-699'!5:5)</f>
        <v>0</v>
      </c>
      <c r="AD32" s="310">
        <f>SUMIF('603-699'!$1:$1,AD$3,'603-699'!5:5)</f>
        <v>0</v>
      </c>
      <c r="AE32" s="310">
        <f>SUMIF('603-699'!$1:$1,AE$3,'603-699'!5:5)</f>
        <v>0</v>
      </c>
      <c r="AF32" s="310">
        <f>SUMIF('603-699'!$1:$1,AF$3,'603-699'!5:5)</f>
        <v>0</v>
      </c>
      <c r="AG32" s="128">
        <f>SUMIF('603-699'!$1:$1,AG$3,'603-699'!5:5)</f>
        <v>103616.62</v>
      </c>
      <c r="AH32" s="128">
        <f>SUMIF('603-699'!$1:$1,AH$3,'603-699'!5:5)</f>
        <v>667.64</v>
      </c>
      <c r="AI32" s="128">
        <f>SUMIF('603-699'!$1:$1,AI$3,'603-699'!5:5)</f>
        <v>32461.389999999996</v>
      </c>
      <c r="AJ32" s="128">
        <f>SUMIF('603-699'!$1:$1,AJ$3,'603-699'!5:5)</f>
        <v>0</v>
      </c>
      <c r="AK32" s="128">
        <f>SUMIF('603-699'!$1:$1,AK$3,'603-699'!5:5)</f>
        <v>17823.07</v>
      </c>
      <c r="AL32" s="128">
        <f>SUMIF('603-699'!$1:$1,AL$3,'603-699'!5:5)</f>
        <v>0</v>
      </c>
      <c r="AM32" s="128">
        <f>SUMIF('603-699'!$1:$1,AM$3,'603-699'!5:5)</f>
        <v>0</v>
      </c>
      <c r="AN32" s="128">
        <f>SUMIF('603-699'!$1:$1,AN$3,'603-699'!5:5)</f>
        <v>559</v>
      </c>
      <c r="AO32" s="128">
        <f>SUMIF('603-699'!$1:$1,AO$3,'603-699'!5:5)</f>
        <v>1285.99</v>
      </c>
      <c r="AP32" s="128">
        <f>SUMIF('603-699'!$1:$1,AP$3,'603-699'!5:5)</f>
        <v>228.75</v>
      </c>
      <c r="AQ32" s="128">
        <f>SUMIF('603-699'!$1:$1,AQ$3,'603-699'!5:5)</f>
        <v>0</v>
      </c>
      <c r="AR32" s="128">
        <f>SUMIF('603-699'!$1:$1,AR$3,'603-699'!5:5)</f>
        <v>14993.039999999999</v>
      </c>
      <c r="AS32" s="128">
        <f>SUMIF('603-699'!$1:$1,AS$3,'603-699'!5:5)</f>
        <v>557.09</v>
      </c>
      <c r="AT32" s="128">
        <f>SUMIF('603-699'!$1:$1,AT$3,'603-699'!5:5)</f>
        <v>7315.5499999999993</v>
      </c>
      <c r="AU32" s="128">
        <f>SUMIF('603-699'!$1:$1,AU$3,'603-699'!5:5)</f>
        <v>228.04000000000002</v>
      </c>
      <c r="AV32" s="128">
        <f>SUMIF('603-699'!$1:$1,AV$3,'603-699'!5:5)</f>
        <v>4791.7700000000004</v>
      </c>
      <c r="AW32" s="128">
        <f>SUMIF('603-699'!$1:$1,AW$3,'603-699'!5:5)</f>
        <v>4990</v>
      </c>
      <c r="AX32" s="128">
        <f>SUMIF('603-699'!$1:$1,AX$3,'603-699'!5:5)</f>
        <v>847.15000000000009</v>
      </c>
      <c r="AY32" s="128">
        <f>SUMIF('603-699'!$1:$1,AY$3,'603-699'!5:5)</f>
        <v>13358.81</v>
      </c>
      <c r="AZ32" s="310">
        <f>SUMIF('603-699'!$1:$1,AZ$3,'603-699'!5:5)</f>
        <v>0</v>
      </c>
      <c r="BA32" s="128">
        <f>SUMIF('603-699'!$1:$1,BA$3,'603-699'!5:5)</f>
        <v>0</v>
      </c>
      <c r="BB32" s="128">
        <f>SUMIF('603-699'!$1:$1,BB$3,'603-699'!5:5)</f>
        <v>0</v>
      </c>
      <c r="BC32" s="128">
        <f>SUMIF('603-699'!$1:$1,BC$3,'603-699'!5:5)</f>
        <v>0</v>
      </c>
      <c r="BD32" s="128">
        <f>SUMIF('603-699'!$1:$1,BD$3,'603-699'!5:5)</f>
        <v>0</v>
      </c>
      <c r="BE32" s="128">
        <f>SUMIF('603-699'!$1:$1,BE$3,'603-699'!5:5)</f>
        <v>2872</v>
      </c>
      <c r="BF32" s="128">
        <f>SUMIF('603-699'!$1:$1,BF$3,'603-699'!5:5)</f>
        <v>0</v>
      </c>
      <c r="BG32" s="128">
        <f>SUMIF('603-699'!$1:$1,BG$3,'603-699'!5:5)</f>
        <v>3650</v>
      </c>
      <c r="BH32" s="128">
        <f>SUMIF('603-699'!$1:$1,BH$3,'603-699'!5:5)</f>
        <v>0</v>
      </c>
      <c r="BI32" s="128">
        <f>SUMIF('603-699'!$1:$1,BI$3,'603-699'!5:5)</f>
        <v>1922.21</v>
      </c>
      <c r="BJ32" s="128">
        <f>SUMIF('603-699'!$1:$1,BJ$3,'603-699'!5:5)</f>
        <v>4173.75</v>
      </c>
      <c r="BK32" s="128">
        <f>SUMIF('603-699'!$1:$1,BK$3,'603-699'!5:5)</f>
        <v>0</v>
      </c>
      <c r="BL32" s="128">
        <f>SUMIF('603-699'!$1:$1,BL$3,'603-699'!5:5)</f>
        <v>15054</v>
      </c>
      <c r="BM32" s="128">
        <f>SUMIF('603-699'!$1:$1,BM$3,'603-699'!5:5)</f>
        <v>0</v>
      </c>
      <c r="BN32" s="128">
        <f>SUMIF('603-699'!$1:$1,BN$3,'603-699'!5:5)</f>
        <v>15668.5</v>
      </c>
      <c r="BO32" s="128">
        <f>SUMIF('603-699'!$1:$1,BO$3,'603-699'!5:5)</f>
        <v>11848.380000000001</v>
      </c>
      <c r="BP32" s="128">
        <f>SUMIF('603-699'!$1:$1,BP$3,'603-699'!5:5)</f>
        <v>0</v>
      </c>
      <c r="BQ32" s="128">
        <f>SUMIF('603-699'!$1:$1,BQ$3,'603-699'!5:5)</f>
        <v>0</v>
      </c>
      <c r="BR32" s="128">
        <f>SUMIF('603-699'!$1:$1,BR$3,'603-699'!5:5)</f>
        <v>0</v>
      </c>
      <c r="BS32" s="128">
        <f>SUMIF('603-699'!$1:$1,BS$3,'603-699'!5:5)</f>
        <v>0</v>
      </c>
      <c r="BT32" s="128">
        <f>SUMIF('603-699'!$1:$1,BT$3,'603-699'!5:5)</f>
        <v>0</v>
      </c>
      <c r="BU32" s="128">
        <f>SUMIF('603-699'!$1:$1,BU$3,'603-699'!5:5)</f>
        <v>-4798.75</v>
      </c>
      <c r="BV32" s="128">
        <f>SUMIF('603-699'!$1:$1,BV$3,'603-699'!5:5)</f>
        <v>0</v>
      </c>
      <c r="BW32" s="128">
        <f>SUMIF('603-699'!$1:$1,BW$3,'603-699'!5:5)</f>
        <v>0</v>
      </c>
      <c r="BX32" s="128">
        <f>SUMIF('603-699'!$1:$1,BX$3,'603-699'!5:5)</f>
        <v>0</v>
      </c>
      <c r="BY32" s="128">
        <f>SUMIF('603-699'!$1:$1,BY$3,'603-699'!5:5)</f>
        <v>0</v>
      </c>
      <c r="BZ32" s="128">
        <f>SUMIF('603-699'!$1:$1,BZ$3,'603-699'!5:5)</f>
        <v>0</v>
      </c>
      <c r="CA32" s="310">
        <f>SUMIF('603-699'!$1:$1,CA$3,'603-699'!5:5)</f>
        <v>0</v>
      </c>
      <c r="CB32" s="128">
        <f>SUMIF('603-699'!$1:$1,CB$3,'603-699'!5:5)</f>
        <v>0</v>
      </c>
      <c r="CC32" s="128">
        <f>SUMIF('603-699'!$1:$1,CC$3,'603-699'!5:5)</f>
        <v>0</v>
      </c>
      <c r="CD32" s="128">
        <f>SUMIF('603-699'!$1:$1,CD$3,'603-699'!5:5)</f>
        <v>0</v>
      </c>
      <c r="CE32" s="128">
        <f>SUMIF('603-699'!$1:$1,CE$3,'603-699'!5:5)</f>
        <v>2915.26</v>
      </c>
      <c r="CF32" s="128">
        <f>SUMIF('603-699'!$1:$1,CF$3,'603-699'!5:5)</f>
        <v>0</v>
      </c>
      <c r="CG32" s="256">
        <f t="shared" si="1"/>
        <v>-349514.17999999988</v>
      </c>
      <c r="CJ32" s="122"/>
      <c r="CK32" s="169">
        <f>INDEX(SAP!C:C,MATCH('Actuals mapped to CFR'!A32,SAP!H:H,FALSE),1)</f>
        <v>-349514.18</v>
      </c>
      <c r="CL32" s="59">
        <f t="shared" si="16"/>
        <v>0</v>
      </c>
      <c r="CN32" s="81">
        <f t="shared" si="2"/>
        <v>606543.43999999994</v>
      </c>
      <c r="CO32" s="81">
        <f t="shared" si="3"/>
        <v>258912.74999999997</v>
      </c>
      <c r="CP32" s="166">
        <f>VLOOKUP(B32,'2526 GBP Data input'!$A$4:$CA$229,38,FALSE)</f>
        <v>624253</v>
      </c>
      <c r="CQ32" s="166">
        <f>VLOOKUP(B32,'2526 GBP Data input'!$A$4:$CA$229,73,FALSE)</f>
        <v>13756</v>
      </c>
      <c r="CR32" s="89">
        <f t="shared" si="8"/>
        <v>-17709.560000000056</v>
      </c>
      <c r="CS32" s="83">
        <f t="shared" si="9"/>
        <v>18.821805030532129</v>
      </c>
      <c r="CT32" s="82">
        <f t="shared" si="5"/>
        <v>347630.68999999994</v>
      </c>
      <c r="CU32" s="82">
        <f t="shared" si="6"/>
        <v>4798.75</v>
      </c>
      <c r="CV32" s="86">
        <f t="shared" si="10"/>
        <v>352429.43999999994</v>
      </c>
    </row>
    <row r="33" spans="1:100" ht="12.75" customHeight="1">
      <c r="A33" s="237">
        <v>107610</v>
      </c>
      <c r="B33" s="60">
        <v>610</v>
      </c>
      <c r="C33" s="60" t="s">
        <v>259</v>
      </c>
      <c r="D33" s="128">
        <f>SUMIF('603-699'!$1:$1,D$3,'603-699'!6:6)</f>
        <v>0</v>
      </c>
      <c r="E33" s="128">
        <f>SUMIF('603-699'!$1:$1,E$3,'603-699'!6:6)</f>
        <v>0</v>
      </c>
      <c r="F33" s="128">
        <f>SUMIF('603-699'!$1:$1,F$3,'603-699'!6:6)</f>
        <v>0</v>
      </c>
      <c r="G33" s="128">
        <f>SUMIF('603-699'!$1:$1,G$3,'603-699'!6:6)</f>
        <v>0</v>
      </c>
      <c r="H33" s="128">
        <f>SUMIF('603-699'!$1:$1,H$3,'603-699'!6:6)</f>
        <v>0</v>
      </c>
      <c r="I33" s="128">
        <f>SUMIF('603-699'!$1:$1,I$3,'603-699'!6:6)</f>
        <v>0</v>
      </c>
      <c r="J33" s="128">
        <f>SUMIF('603-699'!$1:$1,J$3,'603-699'!6:6)</f>
        <v>0</v>
      </c>
      <c r="K33" s="128">
        <f>SUMIF('603-699'!$1:$1,K$3,'603-699'!6:6)</f>
        <v>-2219438.2999999998</v>
      </c>
      <c r="L33" s="128">
        <f>SUMIF('603-699'!$1:$1,L$3,'603-699'!6:6)</f>
        <v>0</v>
      </c>
      <c r="M33" s="128">
        <f>SUMIF('603-699'!$1:$1,M$3,'603-699'!6:6)</f>
        <v>-303765</v>
      </c>
      <c r="N33" s="128">
        <f>SUMIF('603-699'!$1:$1,N$3,'603-699'!6:6)</f>
        <v>0</v>
      </c>
      <c r="O33" s="128">
        <f>SUMIF('603-699'!$1:$1,O$3,'603-699'!6:6)</f>
        <v>-28616</v>
      </c>
      <c r="P33" s="128">
        <f>SUMIF('603-699'!$1:$1,P$3,'603-699'!6:6)</f>
        <v>-68993</v>
      </c>
      <c r="Q33" s="128">
        <f>SUMIF('603-699'!$1:$1,Q$3,'603-699'!6:6)</f>
        <v>0</v>
      </c>
      <c r="R33" s="128">
        <f>SUMIF('603-699'!$1:$1,R$3,'603-699'!6:6)</f>
        <v>0</v>
      </c>
      <c r="S33" s="128">
        <f>SUMIF('603-699'!$1:$1,S$3,'603-699'!6:6)</f>
        <v>-9669.0400000000009</v>
      </c>
      <c r="T33" s="128">
        <f>SUMIF('603-699'!$1:$1,T$3,'603-699'!6:6)</f>
        <v>-5227.5</v>
      </c>
      <c r="U33" s="128">
        <f>SUMIF('603-699'!$1:$1,U$3,'603-699'!6:6)</f>
        <v>0</v>
      </c>
      <c r="V33" s="128">
        <f>SUMIF('603-699'!$1:$1,V$3,'603-699'!6:6)</f>
        <v>0</v>
      </c>
      <c r="W33" s="128">
        <f>SUMIF('603-699'!$1:$1,W$3,'603-699'!6:6)</f>
        <v>-6062</v>
      </c>
      <c r="X33" s="128">
        <f>SUMIF('603-699'!$1:$1,X$3,'603-699'!6:6)</f>
        <v>0</v>
      </c>
      <c r="Y33" s="164">
        <f>SUMIF('603-699'!$1:$1,Y$3,'603-699'!6:6)</f>
        <v>0</v>
      </c>
      <c r="Z33" s="128">
        <f>SUMIF('603-699'!$1:$1,Z$3,'603-699'!6:6)</f>
        <v>0</v>
      </c>
      <c r="AA33" s="128">
        <f>SUMIF('603-699'!$1:$1,AA$3,'603-699'!6:6)</f>
        <v>-50014.53</v>
      </c>
      <c r="AB33" s="128">
        <f>SUMIF('603-699'!$1:$1,AB$3,'603-699'!6:6)</f>
        <v>-4550.8999999999996</v>
      </c>
      <c r="AC33" s="310">
        <f>SUMIF('603-699'!$1:$1,AC$3,'603-699'!6:6)</f>
        <v>0</v>
      </c>
      <c r="AD33" s="310">
        <f>SUMIF('603-699'!$1:$1,AD$3,'603-699'!6:6)</f>
        <v>0</v>
      </c>
      <c r="AE33" s="310">
        <f>SUMIF('603-699'!$1:$1,AE$3,'603-699'!6:6)</f>
        <v>0</v>
      </c>
      <c r="AF33" s="310">
        <f>SUMIF('603-699'!$1:$1,AF$3,'603-699'!6:6)</f>
        <v>0</v>
      </c>
      <c r="AG33" s="128">
        <f>SUMIF('603-699'!$1:$1,AG$3,'603-699'!6:6)</f>
        <v>430563.88999999996</v>
      </c>
      <c r="AH33" s="128">
        <f>SUMIF('603-699'!$1:$1,AH$3,'603-699'!6:6)</f>
        <v>0</v>
      </c>
      <c r="AI33" s="128">
        <f>SUMIF('603-699'!$1:$1,AI$3,'603-699'!6:6)</f>
        <v>247259.71000000002</v>
      </c>
      <c r="AJ33" s="128">
        <f>SUMIF('603-699'!$1:$1,AJ$3,'603-699'!6:6)</f>
        <v>16161.64</v>
      </c>
      <c r="AK33" s="128">
        <f>SUMIF('603-699'!$1:$1,AK$3,'603-699'!6:6)</f>
        <v>54371.87</v>
      </c>
      <c r="AL33" s="128">
        <f>SUMIF('603-699'!$1:$1,AL$3,'603-699'!6:6)</f>
        <v>0</v>
      </c>
      <c r="AM33" s="128">
        <f>SUMIF('603-699'!$1:$1,AM$3,'603-699'!6:6)</f>
        <v>41539.71</v>
      </c>
      <c r="AN33" s="128">
        <f>SUMIF('603-699'!$1:$1,AN$3,'603-699'!6:6)</f>
        <v>3065</v>
      </c>
      <c r="AO33" s="128">
        <f>SUMIF('603-699'!$1:$1,AO$3,'603-699'!6:6)</f>
        <v>2645.5</v>
      </c>
      <c r="AP33" s="128">
        <f>SUMIF('603-699'!$1:$1,AP$3,'603-699'!6:6)</f>
        <v>1186.45</v>
      </c>
      <c r="AQ33" s="128">
        <f>SUMIF('603-699'!$1:$1,AQ$3,'603-699'!6:6)</f>
        <v>0</v>
      </c>
      <c r="AR33" s="128">
        <f>SUMIF('603-699'!$1:$1,AR$3,'603-699'!6:6)</f>
        <v>9958.32</v>
      </c>
      <c r="AS33" s="128">
        <f>SUMIF('603-699'!$1:$1,AS$3,'603-699'!6:6)</f>
        <v>4130.4399999999987</v>
      </c>
      <c r="AT33" s="128">
        <f>SUMIF('603-699'!$1:$1,AT$3,'603-699'!6:6)</f>
        <v>26725.54</v>
      </c>
      <c r="AU33" s="128">
        <f>SUMIF('603-699'!$1:$1,AU$3,'603-699'!6:6)</f>
        <v>2895.71</v>
      </c>
      <c r="AV33" s="128">
        <f>SUMIF('603-699'!$1:$1,AV$3,'603-699'!6:6)</f>
        <v>13089.09</v>
      </c>
      <c r="AW33" s="128">
        <f>SUMIF('603-699'!$1:$1,AW$3,'603-699'!6:6)</f>
        <v>19960</v>
      </c>
      <c r="AX33" s="128">
        <f>SUMIF('603-699'!$1:$1,AX$3,'603-699'!6:6)</f>
        <v>3442.25</v>
      </c>
      <c r="AY33" s="128">
        <f>SUMIF('603-699'!$1:$1,AY$3,'603-699'!6:6)</f>
        <v>40108.319999999992</v>
      </c>
      <c r="AZ33" s="310">
        <f>SUMIF('603-699'!$1:$1,AZ$3,'603-699'!6:6)</f>
        <v>0</v>
      </c>
      <c r="BA33" s="128">
        <f>SUMIF('603-699'!$1:$1,BA$3,'603-699'!6:6)</f>
        <v>0</v>
      </c>
      <c r="BB33" s="128">
        <f>SUMIF('603-699'!$1:$1,BB$3,'603-699'!6:6)</f>
        <v>0</v>
      </c>
      <c r="BC33" s="128">
        <f>SUMIF('603-699'!$1:$1,BC$3,'603-699'!6:6)</f>
        <v>0</v>
      </c>
      <c r="BD33" s="128">
        <f>SUMIF('603-699'!$1:$1,BD$3,'603-699'!6:6)</f>
        <v>0</v>
      </c>
      <c r="BE33" s="128">
        <f>SUMIF('603-699'!$1:$1,BE$3,'603-699'!6:6)</f>
        <v>0</v>
      </c>
      <c r="BF33" s="128">
        <f>SUMIF('603-699'!$1:$1,BF$3,'603-699'!6:6)</f>
        <v>0</v>
      </c>
      <c r="BG33" s="128">
        <f>SUMIF('603-699'!$1:$1,BG$3,'603-699'!6:6)</f>
        <v>10302</v>
      </c>
      <c r="BH33" s="128">
        <f>SUMIF('603-699'!$1:$1,BH$3,'603-699'!6:6)</f>
        <v>0</v>
      </c>
      <c r="BI33" s="128">
        <f>SUMIF('603-699'!$1:$1,BI$3,'603-699'!6:6)</f>
        <v>2938.2900000000018</v>
      </c>
      <c r="BJ33" s="128">
        <f>SUMIF('603-699'!$1:$1,BJ$3,'603-699'!6:6)</f>
        <v>21647.85</v>
      </c>
      <c r="BK33" s="128">
        <f>SUMIF('603-699'!$1:$1,BK$3,'603-699'!6:6)</f>
        <v>0</v>
      </c>
      <c r="BL33" s="128">
        <f>SUMIF('603-699'!$1:$1,BL$3,'603-699'!6:6)</f>
        <v>41651.93</v>
      </c>
      <c r="BM33" s="128">
        <f>SUMIF('603-699'!$1:$1,BM$3,'603-699'!6:6)</f>
        <v>4004.24</v>
      </c>
      <c r="BN33" s="128">
        <f>SUMIF('603-699'!$1:$1,BN$3,'603-699'!6:6)</f>
        <v>31137.3</v>
      </c>
      <c r="BO33" s="128">
        <f>SUMIF('603-699'!$1:$1,BO$3,'603-699'!6:6)</f>
        <v>31477.69</v>
      </c>
      <c r="BP33" s="128">
        <f>SUMIF('603-699'!$1:$1,BP$3,'603-699'!6:6)</f>
        <v>0</v>
      </c>
      <c r="BQ33" s="128">
        <f>SUMIF('603-699'!$1:$1,BQ$3,'603-699'!6:6)</f>
        <v>0</v>
      </c>
      <c r="BR33" s="128">
        <f>SUMIF('603-699'!$1:$1,BR$3,'603-699'!6:6)</f>
        <v>0</v>
      </c>
      <c r="BS33" s="128">
        <f>SUMIF('603-699'!$1:$1,BS$3,'603-699'!6:6)</f>
        <v>39715.99</v>
      </c>
      <c r="BT33" s="128">
        <f>SUMIF('603-699'!$1:$1,BT$3,'603-699'!6:6)</f>
        <v>3021.4700000000003</v>
      </c>
      <c r="BU33" s="128">
        <f>SUMIF('603-699'!$1:$1,BU$3,'603-699'!6:6)</f>
        <v>-12359.380000000001</v>
      </c>
      <c r="BV33" s="128">
        <f>SUMIF('603-699'!$1:$1,BV$3,'603-699'!6:6)</f>
        <v>0</v>
      </c>
      <c r="BW33" s="128">
        <f>SUMIF('603-699'!$1:$1,BW$3,'603-699'!6:6)</f>
        <v>0</v>
      </c>
      <c r="BX33" s="128">
        <f>SUMIF('603-699'!$1:$1,BX$3,'603-699'!6:6)</f>
        <v>0</v>
      </c>
      <c r="BY33" s="128">
        <f>SUMIF('603-699'!$1:$1,BY$3,'603-699'!6:6)</f>
        <v>0</v>
      </c>
      <c r="BZ33" s="128">
        <f>SUMIF('603-699'!$1:$1,BZ$3,'603-699'!6:6)</f>
        <v>0</v>
      </c>
      <c r="CA33" s="310">
        <f>SUMIF('603-699'!$1:$1,CA$3,'603-699'!6:6)</f>
        <v>0</v>
      </c>
      <c r="CB33" s="128">
        <f>SUMIF('603-699'!$1:$1,CB$3,'603-699'!6:6)</f>
        <v>0</v>
      </c>
      <c r="CC33" s="128">
        <f>SUMIF('603-699'!$1:$1,CC$3,'603-699'!6:6)</f>
        <v>0</v>
      </c>
      <c r="CD33" s="128">
        <f>SUMIF('603-699'!$1:$1,CD$3,'603-699'!6:6)</f>
        <v>0</v>
      </c>
      <c r="CE33" s="128">
        <f>SUMIF('603-699'!$1:$1,CE$3,'603-699'!6:6)</f>
        <v>0</v>
      </c>
      <c r="CF33" s="128">
        <f>SUMIF('603-699'!$1:$1,CF$3,'603-699'!6:6)</f>
        <v>0</v>
      </c>
      <c r="CG33" s="256">
        <f t="shared" ref="CG33:CG63" si="20">SUM(D33:CF33)</f>
        <v>-1605695.4499999993</v>
      </c>
      <c r="CJ33" s="122"/>
      <c r="CK33" s="169">
        <f>INDEX(SAP!C:C,MATCH('Actuals mapped to CFR'!A33,SAP!H:H,FALSE),1)</f>
        <v>-1605695.45</v>
      </c>
      <c r="CL33" s="59">
        <f t="shared" si="16"/>
        <v>0</v>
      </c>
      <c r="CN33" s="81">
        <f t="shared" ref="CN33:CN62" si="21">SUM(K33:AF33)*-1</f>
        <v>2696336.2699999996</v>
      </c>
      <c r="CO33" s="81">
        <f t="shared" ref="CO33:CO62" si="22">SUM(AG33:BT33)</f>
        <v>1103000.1999999997</v>
      </c>
      <c r="CP33" s="166">
        <f>VLOOKUP(B33,'2526 GBP Data input'!$A$4:$CA$229,38,FALSE)</f>
        <v>3083320</v>
      </c>
      <c r="CQ33" s="166">
        <f>VLOOKUP(B33,'2526 GBP Data input'!$A$4:$CA$229,73,FALSE)</f>
        <v>34750</v>
      </c>
      <c r="CR33" s="89">
        <f t="shared" si="8"/>
        <v>-386983.73000000045</v>
      </c>
      <c r="CS33" s="83">
        <f t="shared" si="9"/>
        <v>31.741012949640279</v>
      </c>
      <c r="CT33" s="82">
        <f t="shared" ref="CT33:CT62" si="23">SUM(D33+F33)*-1+CN33-CO33</f>
        <v>1593336.0699999998</v>
      </c>
      <c r="CU33" s="82">
        <f t="shared" ref="CU33:CU62" si="24">SUM(G33+H33+I33+BU33+BV33+BW33)*-1-BX33-BY33-BZ33-CF33</f>
        <v>12359.380000000001</v>
      </c>
      <c r="CV33" s="86">
        <f t="shared" si="10"/>
        <v>1605695.4499999997</v>
      </c>
    </row>
    <row r="34" spans="1:100" ht="12.75" customHeight="1">
      <c r="A34" s="237">
        <v>107616</v>
      </c>
      <c r="B34" s="60">
        <v>616</v>
      </c>
      <c r="C34" s="60" t="s">
        <v>254</v>
      </c>
      <c r="D34" s="128">
        <f>SUMIF('603-699'!$1:$1,D$3,'603-699'!7:7)</f>
        <v>0</v>
      </c>
      <c r="E34" s="128">
        <f>SUMIF('603-699'!$1:$1,E$3,'603-699'!7:7)</f>
        <v>0</v>
      </c>
      <c r="F34" s="128">
        <f>SUMIF('603-699'!$1:$1,F$3,'603-699'!7:7)</f>
        <v>0</v>
      </c>
      <c r="G34" s="128">
        <f>SUMIF('603-699'!$1:$1,G$3,'603-699'!7:7)</f>
        <v>0</v>
      </c>
      <c r="H34" s="128">
        <f>SUMIF('603-699'!$1:$1,H$3,'603-699'!7:7)</f>
        <v>0</v>
      </c>
      <c r="I34" s="128">
        <f>SUMIF('603-699'!$1:$1,I$3,'603-699'!7:7)</f>
        <v>0</v>
      </c>
      <c r="J34" s="128">
        <f>SUMIF('603-699'!$1:$1,J$3,'603-699'!7:7)</f>
        <v>0</v>
      </c>
      <c r="K34" s="128">
        <f>SUMIF('603-699'!$1:$1,K$3,'603-699'!7:7)</f>
        <v>-478397.66</v>
      </c>
      <c r="L34" s="128">
        <f>SUMIF('603-699'!$1:$1,L$3,'603-699'!7:7)</f>
        <v>0</v>
      </c>
      <c r="M34" s="128">
        <f>SUMIF('603-699'!$1:$1,M$3,'603-699'!7:7)</f>
        <v>-36753</v>
      </c>
      <c r="N34" s="128">
        <f>SUMIF('603-699'!$1:$1,N$3,'603-699'!7:7)</f>
        <v>0</v>
      </c>
      <c r="O34" s="128">
        <f>SUMIF('603-699'!$1:$1,O$3,'603-699'!7:7)</f>
        <v>-1730</v>
      </c>
      <c r="P34" s="128">
        <f>SUMIF('603-699'!$1:$1,P$3,'603-699'!7:7)</f>
        <v>-16352</v>
      </c>
      <c r="Q34" s="128">
        <f>SUMIF('603-699'!$1:$1,Q$3,'603-699'!7:7)</f>
        <v>0</v>
      </c>
      <c r="R34" s="128">
        <f>SUMIF('603-699'!$1:$1,R$3,'603-699'!7:7)</f>
        <v>0</v>
      </c>
      <c r="S34" s="128">
        <f>SUMIF('603-699'!$1:$1,S$3,'603-699'!7:7)</f>
        <v>-3593.5299999999997</v>
      </c>
      <c r="T34" s="128">
        <f>SUMIF('603-699'!$1:$1,T$3,'603-699'!7:7)</f>
        <v>-2001.0900000000004</v>
      </c>
      <c r="U34" s="128">
        <f>SUMIF('603-699'!$1:$1,U$3,'603-699'!7:7)</f>
        <v>0</v>
      </c>
      <c r="V34" s="128">
        <f>SUMIF('603-699'!$1:$1,V$3,'603-699'!7:7)</f>
        <v>0</v>
      </c>
      <c r="W34" s="128">
        <f>SUMIF('603-699'!$1:$1,W$3,'603-699'!7:7)</f>
        <v>-1733.8899999999999</v>
      </c>
      <c r="X34" s="128">
        <f>SUMIF('603-699'!$1:$1,X$3,'603-699'!7:7)</f>
        <v>-3229.98</v>
      </c>
      <c r="Y34" s="164">
        <f>SUMIF('603-699'!$1:$1,Y$3,'603-699'!7:7)</f>
        <v>0</v>
      </c>
      <c r="Z34" s="128">
        <f>SUMIF('603-699'!$1:$1,Z$3,'603-699'!7:7)</f>
        <v>0</v>
      </c>
      <c r="AA34" s="128">
        <f>SUMIF('603-699'!$1:$1,AA$3,'603-699'!7:7)</f>
        <v>0</v>
      </c>
      <c r="AB34" s="128">
        <f>SUMIF('603-699'!$1:$1,AB$3,'603-699'!7:7)</f>
        <v>0</v>
      </c>
      <c r="AC34" s="310">
        <f>SUMIF('603-699'!$1:$1,AC$3,'603-699'!7:7)</f>
        <v>0</v>
      </c>
      <c r="AD34" s="310">
        <f>SUMIF('603-699'!$1:$1,AD$3,'603-699'!7:7)</f>
        <v>0</v>
      </c>
      <c r="AE34" s="310">
        <f>SUMIF('603-699'!$1:$1,AE$3,'603-699'!7:7)</f>
        <v>0</v>
      </c>
      <c r="AF34" s="310">
        <f>SUMIF('603-699'!$1:$1,AF$3,'603-699'!7:7)</f>
        <v>0</v>
      </c>
      <c r="AG34" s="128">
        <f>SUMIF('603-699'!$1:$1,AG$3,'603-699'!7:7)</f>
        <v>90637.67</v>
      </c>
      <c r="AH34" s="128">
        <f>SUMIF('603-699'!$1:$1,AH$3,'603-699'!7:7)</f>
        <v>0</v>
      </c>
      <c r="AI34" s="128">
        <f>SUMIF('603-699'!$1:$1,AI$3,'603-699'!7:7)</f>
        <v>35743.299999999996</v>
      </c>
      <c r="AJ34" s="128">
        <f>SUMIF('603-699'!$1:$1,AJ$3,'603-699'!7:7)</f>
        <v>0</v>
      </c>
      <c r="AK34" s="128">
        <f>SUMIF('603-699'!$1:$1,AK$3,'603-699'!7:7)</f>
        <v>10675.480000000001</v>
      </c>
      <c r="AL34" s="128">
        <f>SUMIF('603-699'!$1:$1,AL$3,'603-699'!7:7)</f>
        <v>0</v>
      </c>
      <c r="AM34" s="128">
        <f>SUMIF('603-699'!$1:$1,AM$3,'603-699'!7:7)</f>
        <v>12892.26</v>
      </c>
      <c r="AN34" s="128">
        <f>SUMIF('603-699'!$1:$1,AN$3,'603-699'!7:7)</f>
        <v>0</v>
      </c>
      <c r="AO34" s="128">
        <f>SUMIF('603-699'!$1:$1,AO$3,'603-699'!7:7)</f>
        <v>173.46000000000004</v>
      </c>
      <c r="AP34" s="128">
        <f>SUMIF('603-699'!$1:$1,AP$3,'603-699'!7:7)</f>
        <v>2524.3700000000003</v>
      </c>
      <c r="AQ34" s="128">
        <f>SUMIF('603-699'!$1:$1,AQ$3,'603-699'!7:7)</f>
        <v>0</v>
      </c>
      <c r="AR34" s="128">
        <f>SUMIF('603-699'!$1:$1,AR$3,'603-699'!7:7)</f>
        <v>1506.97</v>
      </c>
      <c r="AS34" s="128">
        <f>SUMIF('603-699'!$1:$1,AS$3,'603-699'!7:7)</f>
        <v>0</v>
      </c>
      <c r="AT34" s="128">
        <f>SUMIF('603-699'!$1:$1,AT$3,'603-699'!7:7)</f>
        <v>4813.7099999999991</v>
      </c>
      <c r="AU34" s="128">
        <f>SUMIF('603-699'!$1:$1,AU$3,'603-699'!7:7)</f>
        <v>550.92000000000007</v>
      </c>
      <c r="AV34" s="128">
        <f>SUMIF('603-699'!$1:$1,AV$3,'603-699'!7:7)</f>
        <v>1623.0400000000002</v>
      </c>
      <c r="AW34" s="128">
        <f>SUMIF('603-699'!$1:$1,AW$3,'603-699'!7:7)</f>
        <v>928.14</v>
      </c>
      <c r="AX34" s="128">
        <f>SUMIF('603-699'!$1:$1,AX$3,'603-699'!7:7)</f>
        <v>391.59000000000003</v>
      </c>
      <c r="AY34" s="128">
        <f>SUMIF('603-699'!$1:$1,AY$3,'603-699'!7:7)</f>
        <v>6600.2100000000009</v>
      </c>
      <c r="AZ34" s="310">
        <f>SUMIF('603-699'!$1:$1,AZ$3,'603-699'!7:7)</f>
        <v>0</v>
      </c>
      <c r="BA34" s="128">
        <f>SUMIF('603-699'!$1:$1,BA$3,'603-699'!7:7)</f>
        <v>0</v>
      </c>
      <c r="BB34" s="128">
        <f>SUMIF('603-699'!$1:$1,BB$3,'603-699'!7:7)</f>
        <v>0</v>
      </c>
      <c r="BC34" s="128">
        <f>SUMIF('603-699'!$1:$1,BC$3,'603-699'!7:7)</f>
        <v>0</v>
      </c>
      <c r="BD34" s="128">
        <f>SUMIF('603-699'!$1:$1,BD$3,'603-699'!7:7)</f>
        <v>498.66999999999996</v>
      </c>
      <c r="BE34" s="128">
        <f>SUMIF('603-699'!$1:$1,BE$3,'603-699'!7:7)</f>
        <v>77.349999999999994</v>
      </c>
      <c r="BF34" s="128">
        <f>SUMIF('603-699'!$1:$1,BF$3,'603-699'!7:7)</f>
        <v>0</v>
      </c>
      <c r="BG34" s="128">
        <f>SUMIF('603-699'!$1:$1,BG$3,'603-699'!7:7)</f>
        <v>850</v>
      </c>
      <c r="BH34" s="128">
        <f>SUMIF('603-699'!$1:$1,BH$3,'603-699'!7:7)</f>
        <v>0</v>
      </c>
      <c r="BI34" s="128">
        <f>SUMIF('603-699'!$1:$1,BI$3,'603-699'!7:7)</f>
        <v>1006.8399999999999</v>
      </c>
      <c r="BJ34" s="128">
        <f>SUMIF('603-699'!$1:$1,BJ$3,'603-699'!7:7)</f>
        <v>3116.3999999999996</v>
      </c>
      <c r="BK34" s="128">
        <f>SUMIF('603-699'!$1:$1,BK$3,'603-699'!7:7)</f>
        <v>0</v>
      </c>
      <c r="BL34" s="128">
        <f>SUMIF('603-699'!$1:$1,BL$3,'603-699'!7:7)</f>
        <v>6422.3799999999992</v>
      </c>
      <c r="BM34" s="128">
        <f>SUMIF('603-699'!$1:$1,BM$3,'603-699'!7:7)</f>
        <v>0</v>
      </c>
      <c r="BN34" s="128">
        <f>SUMIF('603-699'!$1:$1,BN$3,'603-699'!7:7)</f>
        <v>2539.6999999999998</v>
      </c>
      <c r="BO34" s="128">
        <f>SUMIF('603-699'!$1:$1,BO$3,'603-699'!7:7)</f>
        <v>9013.34</v>
      </c>
      <c r="BP34" s="128">
        <f>SUMIF('603-699'!$1:$1,BP$3,'603-699'!7:7)</f>
        <v>0</v>
      </c>
      <c r="BQ34" s="128">
        <f>SUMIF('603-699'!$1:$1,BQ$3,'603-699'!7:7)</f>
        <v>0</v>
      </c>
      <c r="BR34" s="128">
        <f>SUMIF('603-699'!$1:$1,BR$3,'603-699'!7:7)</f>
        <v>0</v>
      </c>
      <c r="BS34" s="128">
        <f>SUMIF('603-699'!$1:$1,BS$3,'603-699'!7:7)</f>
        <v>0</v>
      </c>
      <c r="BT34" s="128">
        <f>SUMIF('603-699'!$1:$1,BT$3,'603-699'!7:7)</f>
        <v>0</v>
      </c>
      <c r="BU34" s="128">
        <f>SUMIF('603-699'!$1:$1,BU$3,'603-699'!7:7)</f>
        <v>0</v>
      </c>
      <c r="BV34" s="128">
        <f>SUMIF('603-699'!$1:$1,BV$3,'603-699'!7:7)</f>
        <v>0</v>
      </c>
      <c r="BW34" s="128">
        <f>SUMIF('603-699'!$1:$1,BW$3,'603-699'!7:7)</f>
        <v>0</v>
      </c>
      <c r="BX34" s="128">
        <f>SUMIF('603-699'!$1:$1,BX$3,'603-699'!7:7)</f>
        <v>0</v>
      </c>
      <c r="BY34" s="128">
        <f>SUMIF('603-699'!$1:$1,BY$3,'603-699'!7:7)</f>
        <v>0</v>
      </c>
      <c r="BZ34" s="128">
        <f>SUMIF('603-699'!$1:$1,BZ$3,'603-699'!7:7)</f>
        <v>0</v>
      </c>
      <c r="CA34" s="310">
        <f>SUMIF('603-699'!$1:$1,CA$3,'603-699'!7:7)</f>
        <v>0</v>
      </c>
      <c r="CB34" s="128">
        <f>SUMIF('603-699'!$1:$1,CB$3,'603-699'!7:7)</f>
        <v>0</v>
      </c>
      <c r="CC34" s="128">
        <f>SUMIF('603-699'!$1:$1,CC$3,'603-699'!7:7)</f>
        <v>0</v>
      </c>
      <c r="CD34" s="128">
        <f>SUMIF('603-699'!$1:$1,CD$3,'603-699'!7:7)</f>
        <v>0</v>
      </c>
      <c r="CE34" s="128">
        <f>SUMIF('603-699'!$1:$1,CE$3,'603-699'!7:7)</f>
        <v>0</v>
      </c>
      <c r="CF34" s="128">
        <f>SUMIF('603-699'!$1:$1,CF$3,'603-699'!7:7)</f>
        <v>0</v>
      </c>
      <c r="CG34" s="256">
        <f t="shared" si="20"/>
        <v>-351205.34999999986</v>
      </c>
      <c r="CJ34" s="122"/>
      <c r="CK34" s="169">
        <f>INDEX(SAP!C:C,MATCH('Actuals mapped to CFR'!A34,SAP!H:H,FALSE),1)</f>
        <v>-351205.35</v>
      </c>
      <c r="CL34" s="59">
        <f t="shared" si="16"/>
        <v>0</v>
      </c>
      <c r="CN34" s="81">
        <f t="shared" si="21"/>
        <v>543791.14999999991</v>
      </c>
      <c r="CO34" s="81">
        <f t="shared" si="22"/>
        <v>192585.80000000005</v>
      </c>
      <c r="CP34" s="166">
        <f>VLOOKUP(B34,'2526 GBP Data input'!$A$4:$CA$229,38,FALSE)</f>
        <v>557568</v>
      </c>
      <c r="CQ34" s="166">
        <f>VLOOKUP(B34,'2526 GBP Data input'!$A$4:$CA$229,73,FALSE)</f>
        <v>11682</v>
      </c>
      <c r="CR34" s="89">
        <f t="shared" si="8"/>
        <v>-13776.850000000093</v>
      </c>
      <c r="CS34" s="83">
        <f t="shared" si="9"/>
        <v>16.485687382297556</v>
      </c>
      <c r="CT34" s="82">
        <f t="shared" si="23"/>
        <v>351205.34999999986</v>
      </c>
      <c r="CU34" s="82">
        <f t="shared" si="24"/>
        <v>0</v>
      </c>
      <c r="CV34" s="86">
        <f t="shared" si="10"/>
        <v>351205.34999999986</v>
      </c>
    </row>
    <row r="35" spans="1:100" ht="12.75" customHeight="1">
      <c r="A35" s="237">
        <v>107619</v>
      </c>
      <c r="B35" s="60">
        <v>619</v>
      </c>
      <c r="C35" s="60" t="s">
        <v>236</v>
      </c>
      <c r="D35" s="128">
        <f>SUMIF('603-699'!$1:$1,D$3,'603-699'!8:8)</f>
        <v>0</v>
      </c>
      <c r="E35" s="128">
        <f>SUMIF('603-699'!$1:$1,E$3,'603-699'!8:8)</f>
        <v>0</v>
      </c>
      <c r="F35" s="128">
        <f>SUMIF('603-699'!$1:$1,F$3,'603-699'!8:8)</f>
        <v>0</v>
      </c>
      <c r="G35" s="128">
        <f>SUMIF('603-699'!$1:$1,G$3,'603-699'!8:8)</f>
        <v>0</v>
      </c>
      <c r="H35" s="128">
        <f>SUMIF('603-699'!$1:$1,H$3,'603-699'!8:8)</f>
        <v>0</v>
      </c>
      <c r="I35" s="128">
        <f>SUMIF('603-699'!$1:$1,I$3,'603-699'!8:8)</f>
        <v>0</v>
      </c>
      <c r="J35" s="128">
        <f>SUMIF('603-699'!$1:$1,J$3,'603-699'!8:8)</f>
        <v>0</v>
      </c>
      <c r="K35" s="128">
        <f>SUMIF('603-699'!$1:$1,K$3,'603-699'!8:8)</f>
        <v>-565528.44999999995</v>
      </c>
      <c r="L35" s="128">
        <f>SUMIF('603-699'!$1:$1,L$3,'603-699'!8:8)</f>
        <v>0</v>
      </c>
      <c r="M35" s="128">
        <f>SUMIF('603-699'!$1:$1,M$3,'603-699'!8:8)</f>
        <v>-18050</v>
      </c>
      <c r="N35" s="128">
        <f>SUMIF('603-699'!$1:$1,N$3,'603-699'!8:8)</f>
        <v>0</v>
      </c>
      <c r="O35" s="128">
        <f>SUMIF('603-699'!$1:$1,O$3,'603-699'!8:8)</f>
        <v>-3100</v>
      </c>
      <c r="P35" s="128">
        <f>SUMIF('603-699'!$1:$1,P$3,'603-699'!8:8)</f>
        <v>-16989</v>
      </c>
      <c r="Q35" s="128">
        <f>SUMIF('603-699'!$1:$1,Q$3,'603-699'!8:8)</f>
        <v>0</v>
      </c>
      <c r="R35" s="128">
        <f>SUMIF('603-699'!$1:$1,R$3,'603-699'!8:8)</f>
        <v>0</v>
      </c>
      <c r="S35" s="128">
        <f>SUMIF('603-699'!$1:$1,S$3,'603-699'!8:8)</f>
        <v>-396</v>
      </c>
      <c r="T35" s="128">
        <f>SUMIF('603-699'!$1:$1,T$3,'603-699'!8:8)</f>
        <v>-1875.3999999999996</v>
      </c>
      <c r="U35" s="128">
        <f>SUMIF('603-699'!$1:$1,U$3,'603-699'!8:8)</f>
        <v>0</v>
      </c>
      <c r="V35" s="128">
        <f>SUMIF('603-699'!$1:$1,V$3,'603-699'!8:8)</f>
        <v>0</v>
      </c>
      <c r="W35" s="128">
        <f>SUMIF('603-699'!$1:$1,W$3,'603-699'!8:8)</f>
        <v>-2022.8799999999997</v>
      </c>
      <c r="X35" s="128">
        <f>SUMIF('603-699'!$1:$1,X$3,'603-699'!8:8)</f>
        <v>-2212.33</v>
      </c>
      <c r="Y35" s="164">
        <f>SUMIF('603-699'!$1:$1,Y$3,'603-699'!8:8)</f>
        <v>0</v>
      </c>
      <c r="Z35" s="128">
        <f>SUMIF('603-699'!$1:$1,Z$3,'603-699'!8:8)</f>
        <v>0</v>
      </c>
      <c r="AA35" s="128">
        <f>SUMIF('603-699'!$1:$1,AA$3,'603-699'!8:8)</f>
        <v>-13901.48</v>
      </c>
      <c r="AB35" s="128">
        <f>SUMIF('603-699'!$1:$1,AB$3,'603-699'!8:8)</f>
        <v>-1431.28</v>
      </c>
      <c r="AC35" s="310">
        <f>SUMIF('603-699'!$1:$1,AC$3,'603-699'!8:8)</f>
        <v>0</v>
      </c>
      <c r="AD35" s="310">
        <f>SUMIF('603-699'!$1:$1,AD$3,'603-699'!8:8)</f>
        <v>0</v>
      </c>
      <c r="AE35" s="310">
        <f>SUMIF('603-699'!$1:$1,AE$3,'603-699'!8:8)</f>
        <v>0</v>
      </c>
      <c r="AF35" s="310">
        <f>SUMIF('603-699'!$1:$1,AF$3,'603-699'!8:8)</f>
        <v>0</v>
      </c>
      <c r="AG35" s="128">
        <f>SUMIF('603-699'!$1:$1,AG$3,'603-699'!8:8)</f>
        <v>119786.09000000001</v>
      </c>
      <c r="AH35" s="128">
        <f>SUMIF('603-699'!$1:$1,AH$3,'603-699'!8:8)</f>
        <v>0</v>
      </c>
      <c r="AI35" s="128">
        <f>SUMIF('603-699'!$1:$1,AI$3,'603-699'!8:8)</f>
        <v>21652.870000000003</v>
      </c>
      <c r="AJ35" s="128">
        <f>SUMIF('603-699'!$1:$1,AJ$3,'603-699'!8:8)</f>
        <v>0</v>
      </c>
      <c r="AK35" s="128">
        <f>SUMIF('603-699'!$1:$1,AK$3,'603-699'!8:8)</f>
        <v>611.86</v>
      </c>
      <c r="AL35" s="128">
        <f>SUMIF('603-699'!$1:$1,AL$3,'603-699'!8:8)</f>
        <v>0</v>
      </c>
      <c r="AM35" s="128">
        <f>SUMIF('603-699'!$1:$1,AM$3,'603-699'!8:8)</f>
        <v>5134.76</v>
      </c>
      <c r="AN35" s="128">
        <f>SUMIF('603-699'!$1:$1,AN$3,'603-699'!8:8)</f>
        <v>570</v>
      </c>
      <c r="AO35" s="128">
        <f>SUMIF('603-699'!$1:$1,AO$3,'603-699'!8:8)</f>
        <v>1660</v>
      </c>
      <c r="AP35" s="128">
        <f>SUMIF('603-699'!$1:$1,AP$3,'603-699'!8:8)</f>
        <v>225.7</v>
      </c>
      <c r="AQ35" s="128">
        <f>SUMIF('603-699'!$1:$1,AQ$3,'603-699'!8:8)</f>
        <v>0</v>
      </c>
      <c r="AR35" s="128">
        <f>SUMIF('603-699'!$1:$1,AR$3,'603-699'!8:8)</f>
        <v>2858.6099999999997</v>
      </c>
      <c r="AS35" s="128">
        <f>SUMIF('603-699'!$1:$1,AS$3,'603-699'!8:8)</f>
        <v>1599.9800000000002</v>
      </c>
      <c r="AT35" s="128">
        <f>SUMIF('603-699'!$1:$1,AT$3,'603-699'!8:8)</f>
        <v>6696.81</v>
      </c>
      <c r="AU35" s="128">
        <f>SUMIF('603-699'!$1:$1,AU$3,'603-699'!8:8)</f>
        <v>510.27</v>
      </c>
      <c r="AV35" s="128">
        <f>SUMIF('603-699'!$1:$1,AV$3,'603-699'!8:8)</f>
        <v>2458.0300000000002</v>
      </c>
      <c r="AW35" s="128">
        <f>SUMIF('603-699'!$1:$1,AW$3,'603-699'!8:8)</f>
        <v>6736.5</v>
      </c>
      <c r="AX35" s="128">
        <f>SUMIF('603-699'!$1:$1,AX$3,'603-699'!8:8)</f>
        <v>818.36</v>
      </c>
      <c r="AY35" s="128">
        <f>SUMIF('603-699'!$1:$1,AY$3,'603-699'!8:8)</f>
        <v>1337.91</v>
      </c>
      <c r="AZ35" s="310">
        <f>SUMIF('603-699'!$1:$1,AZ$3,'603-699'!8:8)</f>
        <v>0</v>
      </c>
      <c r="BA35" s="128">
        <f>SUMIF('603-699'!$1:$1,BA$3,'603-699'!8:8)</f>
        <v>0</v>
      </c>
      <c r="BB35" s="128">
        <f>SUMIF('603-699'!$1:$1,BB$3,'603-699'!8:8)</f>
        <v>0</v>
      </c>
      <c r="BC35" s="128">
        <f>SUMIF('603-699'!$1:$1,BC$3,'603-699'!8:8)</f>
        <v>1539.1</v>
      </c>
      <c r="BD35" s="128">
        <f>SUMIF('603-699'!$1:$1,BD$3,'603-699'!8:8)</f>
        <v>5713.4400000000005</v>
      </c>
      <c r="BE35" s="128">
        <f>SUMIF('603-699'!$1:$1,BE$3,'603-699'!8:8)</f>
        <v>3050.91</v>
      </c>
      <c r="BF35" s="128">
        <f>SUMIF('603-699'!$1:$1,BF$3,'603-699'!8:8)</f>
        <v>0</v>
      </c>
      <c r="BG35" s="128">
        <f>SUMIF('603-699'!$1:$1,BG$3,'603-699'!8:8)</f>
        <v>3650</v>
      </c>
      <c r="BH35" s="128">
        <f>SUMIF('603-699'!$1:$1,BH$3,'603-699'!8:8)</f>
        <v>0</v>
      </c>
      <c r="BI35" s="128">
        <f>SUMIF('603-699'!$1:$1,BI$3,'603-699'!8:8)</f>
        <v>236.79</v>
      </c>
      <c r="BJ35" s="128">
        <f>SUMIF('603-699'!$1:$1,BJ$3,'603-699'!8:8)</f>
        <v>4118.1000000000004</v>
      </c>
      <c r="BK35" s="128">
        <f>SUMIF('603-699'!$1:$1,BK$3,'603-699'!8:8)</f>
        <v>0</v>
      </c>
      <c r="BL35" s="128">
        <f>SUMIF('603-699'!$1:$1,BL$3,'603-699'!8:8)</f>
        <v>6291.659999999998</v>
      </c>
      <c r="BM35" s="128">
        <f>SUMIF('603-699'!$1:$1,BM$3,'603-699'!8:8)</f>
        <v>0</v>
      </c>
      <c r="BN35" s="128">
        <f>SUMIF('603-699'!$1:$1,BN$3,'603-699'!8:8)</f>
        <v>5870</v>
      </c>
      <c r="BO35" s="128">
        <f>SUMIF('603-699'!$1:$1,BO$3,'603-699'!8:8)</f>
        <v>16019.160000000002</v>
      </c>
      <c r="BP35" s="128">
        <f>SUMIF('603-699'!$1:$1,BP$3,'603-699'!8:8)</f>
        <v>0</v>
      </c>
      <c r="BQ35" s="128">
        <f>SUMIF('603-699'!$1:$1,BQ$3,'603-699'!8:8)</f>
        <v>0</v>
      </c>
      <c r="BR35" s="128">
        <f>SUMIF('603-699'!$1:$1,BR$3,'603-699'!8:8)</f>
        <v>0</v>
      </c>
      <c r="BS35" s="128">
        <f>SUMIF('603-699'!$1:$1,BS$3,'603-699'!8:8)</f>
        <v>10661.24</v>
      </c>
      <c r="BT35" s="128">
        <f>SUMIF('603-699'!$1:$1,BT$3,'603-699'!8:8)</f>
        <v>139.51</v>
      </c>
      <c r="BU35" s="128">
        <f>SUMIF('603-699'!$1:$1,BU$3,'603-699'!8:8)</f>
        <v>-4888.75</v>
      </c>
      <c r="BV35" s="128">
        <f>SUMIF('603-699'!$1:$1,BV$3,'603-699'!8:8)</f>
        <v>0</v>
      </c>
      <c r="BW35" s="128">
        <f>SUMIF('603-699'!$1:$1,BW$3,'603-699'!8:8)</f>
        <v>0</v>
      </c>
      <c r="BX35" s="128">
        <f>SUMIF('603-699'!$1:$1,BX$3,'603-699'!8:8)</f>
        <v>0</v>
      </c>
      <c r="BY35" s="128">
        <f>SUMIF('603-699'!$1:$1,BY$3,'603-699'!8:8)</f>
        <v>0</v>
      </c>
      <c r="BZ35" s="128">
        <f>SUMIF('603-699'!$1:$1,BZ$3,'603-699'!8:8)</f>
        <v>0</v>
      </c>
      <c r="CA35" s="310">
        <f>SUMIF('603-699'!$1:$1,CA$3,'603-699'!8:8)</f>
        <v>0</v>
      </c>
      <c r="CB35" s="128">
        <f>SUMIF('603-699'!$1:$1,CB$3,'603-699'!8:8)</f>
        <v>0</v>
      </c>
      <c r="CC35" s="128">
        <f>SUMIF('603-699'!$1:$1,CC$3,'603-699'!8:8)</f>
        <v>0</v>
      </c>
      <c r="CD35" s="128">
        <f>SUMIF('603-699'!$1:$1,CD$3,'603-699'!8:8)</f>
        <v>0</v>
      </c>
      <c r="CE35" s="128">
        <f>SUMIF('603-699'!$1:$1,CE$3,'603-699'!8:8)</f>
        <v>0</v>
      </c>
      <c r="CF35" s="128">
        <f>SUMIF('603-699'!$1:$1,CF$3,'603-699'!8:8)</f>
        <v>0</v>
      </c>
      <c r="CG35" s="256">
        <f t="shared" si="20"/>
        <v>-400447.91000000009</v>
      </c>
      <c r="CJ35" s="122"/>
      <c r="CK35" s="169">
        <f>INDEX(SAP!C:C,MATCH('Actuals mapped to CFR'!A35,SAP!H:H,FALSE),1)</f>
        <v>-400447.91</v>
      </c>
      <c r="CL35" s="59">
        <f t="shared" si="16"/>
        <v>0</v>
      </c>
      <c r="CN35" s="81">
        <f t="shared" si="21"/>
        <v>625506.81999999995</v>
      </c>
      <c r="CO35" s="81">
        <f t="shared" si="22"/>
        <v>229947.66000000003</v>
      </c>
      <c r="CP35" s="166">
        <f>VLOOKUP(B35,'2526 GBP Data input'!$A$4:$CA$229,38,FALSE)</f>
        <v>675325</v>
      </c>
      <c r="CQ35" s="166">
        <f>VLOOKUP(B35,'2526 GBP Data input'!$A$4:$CA$229,73,FALSE)</f>
        <v>15830</v>
      </c>
      <c r="CR35" s="89">
        <f t="shared" si="8"/>
        <v>-49818.180000000051</v>
      </c>
      <c r="CS35" s="83">
        <f t="shared" si="9"/>
        <v>14.526068224889453</v>
      </c>
      <c r="CT35" s="82">
        <f t="shared" si="23"/>
        <v>395559.15999999992</v>
      </c>
      <c r="CU35" s="82">
        <f t="shared" si="24"/>
        <v>4888.75</v>
      </c>
      <c r="CV35" s="86">
        <f t="shared" si="10"/>
        <v>400447.90999999992</v>
      </c>
    </row>
    <row r="36" spans="1:100" ht="12.75" customHeight="1">
      <c r="A36" s="237">
        <v>107620</v>
      </c>
      <c r="B36" s="60">
        <v>620</v>
      </c>
      <c r="C36" s="60" t="s">
        <v>246</v>
      </c>
      <c r="D36" s="128">
        <f>SUMIF('603-699'!$1:$1,D$3,'603-699'!9:9)</f>
        <v>0</v>
      </c>
      <c r="E36" s="128">
        <f>SUMIF('603-699'!$1:$1,E$3,'603-699'!9:9)</f>
        <v>0</v>
      </c>
      <c r="F36" s="128">
        <f>SUMIF('603-699'!$1:$1,F$3,'603-699'!9:9)</f>
        <v>0</v>
      </c>
      <c r="G36" s="128">
        <f>SUMIF('603-699'!$1:$1,G$3,'603-699'!9:9)</f>
        <v>0</v>
      </c>
      <c r="H36" s="128">
        <f>SUMIF('603-699'!$1:$1,H$3,'603-699'!9:9)</f>
        <v>0</v>
      </c>
      <c r="I36" s="128">
        <f>SUMIF('603-699'!$1:$1,I$3,'603-699'!9:9)</f>
        <v>0</v>
      </c>
      <c r="J36" s="128">
        <f>SUMIF('603-699'!$1:$1,J$3,'603-699'!9:9)</f>
        <v>0</v>
      </c>
      <c r="K36" s="128">
        <f>SUMIF('603-699'!$1:$1,K$3,'603-699'!9:9)</f>
        <v>0</v>
      </c>
      <c r="L36" s="128">
        <f>SUMIF('603-699'!$1:$1,L$3,'603-699'!9:9)</f>
        <v>0</v>
      </c>
      <c r="M36" s="128">
        <f>SUMIF('603-699'!$1:$1,M$3,'603-699'!9:9)</f>
        <v>0</v>
      </c>
      <c r="N36" s="128">
        <f>SUMIF('603-699'!$1:$1,N$3,'603-699'!9:9)</f>
        <v>0</v>
      </c>
      <c r="O36" s="128">
        <f>SUMIF('603-699'!$1:$1,O$3,'603-699'!9:9)</f>
        <v>0</v>
      </c>
      <c r="P36" s="128">
        <f>SUMIF('603-699'!$1:$1,P$3,'603-699'!9:9)</f>
        <v>-8320</v>
      </c>
      <c r="Q36" s="128">
        <f>SUMIF('603-699'!$1:$1,Q$3,'603-699'!9:9)</f>
        <v>0</v>
      </c>
      <c r="R36" s="128">
        <f>SUMIF('603-699'!$1:$1,R$3,'603-699'!9:9)</f>
        <v>0</v>
      </c>
      <c r="S36" s="128">
        <f>SUMIF('603-699'!$1:$1,S$3,'603-699'!9:9)</f>
        <v>-600</v>
      </c>
      <c r="T36" s="128">
        <f>SUMIF('603-699'!$1:$1,T$3,'603-699'!9:9)</f>
        <v>0</v>
      </c>
      <c r="U36" s="128">
        <f>SUMIF('603-699'!$1:$1,U$3,'603-699'!9:9)</f>
        <v>0</v>
      </c>
      <c r="V36" s="128">
        <f>SUMIF('603-699'!$1:$1,V$3,'603-699'!9:9)</f>
        <v>0</v>
      </c>
      <c r="W36" s="128">
        <f>SUMIF('603-699'!$1:$1,W$3,'603-699'!9:9)</f>
        <v>-547.65</v>
      </c>
      <c r="X36" s="128">
        <f>SUMIF('603-699'!$1:$1,X$3,'603-699'!9:9)</f>
        <v>0</v>
      </c>
      <c r="Y36" s="164">
        <f>SUMIF('603-699'!$1:$1,Y$3,'603-699'!9:9)</f>
        <v>0</v>
      </c>
      <c r="Z36" s="128">
        <f>SUMIF('603-699'!$1:$1,Z$3,'603-699'!9:9)</f>
        <v>0</v>
      </c>
      <c r="AA36" s="128">
        <f>SUMIF('603-699'!$1:$1,AA$3,'603-699'!9:9)</f>
        <v>0</v>
      </c>
      <c r="AB36" s="128">
        <f>SUMIF('603-699'!$1:$1,AB$3,'603-699'!9:9)</f>
        <v>0</v>
      </c>
      <c r="AC36" s="310">
        <f>SUMIF('603-699'!$1:$1,AC$3,'603-699'!9:9)</f>
        <v>0</v>
      </c>
      <c r="AD36" s="310">
        <f>SUMIF('603-699'!$1:$1,AD$3,'603-699'!9:9)</f>
        <v>0</v>
      </c>
      <c r="AE36" s="310">
        <f>SUMIF('603-699'!$1:$1,AE$3,'603-699'!9:9)</f>
        <v>0</v>
      </c>
      <c r="AF36" s="310">
        <f>SUMIF('603-699'!$1:$1,AF$3,'603-699'!9:9)</f>
        <v>0</v>
      </c>
      <c r="AG36" s="128">
        <f>SUMIF('603-699'!$1:$1,AG$3,'603-699'!9:9)</f>
        <v>0</v>
      </c>
      <c r="AH36" s="128">
        <f>SUMIF('603-699'!$1:$1,AH$3,'603-699'!9:9)</f>
        <v>0</v>
      </c>
      <c r="AI36" s="128">
        <f>SUMIF('603-699'!$1:$1,AI$3,'603-699'!9:9)</f>
        <v>1.65</v>
      </c>
      <c r="AJ36" s="128">
        <f>SUMIF('603-699'!$1:$1,AJ$3,'603-699'!9:9)</f>
        <v>0</v>
      </c>
      <c r="AK36" s="128">
        <f>SUMIF('603-699'!$1:$1,AK$3,'603-699'!9:9)</f>
        <v>0</v>
      </c>
      <c r="AL36" s="128">
        <f>SUMIF('603-699'!$1:$1,AL$3,'603-699'!9:9)</f>
        <v>0</v>
      </c>
      <c r="AM36" s="128">
        <f>SUMIF('603-699'!$1:$1,AM$3,'603-699'!9:9)</f>
        <v>0</v>
      </c>
      <c r="AN36" s="128">
        <f>SUMIF('603-699'!$1:$1,AN$3,'603-699'!9:9)</f>
        <v>0</v>
      </c>
      <c r="AO36" s="128">
        <f>SUMIF('603-699'!$1:$1,AO$3,'603-699'!9:9)</f>
        <v>0</v>
      </c>
      <c r="AP36" s="128">
        <f>SUMIF('603-699'!$1:$1,AP$3,'603-699'!9:9)</f>
        <v>0</v>
      </c>
      <c r="AQ36" s="128">
        <f>SUMIF('603-699'!$1:$1,AQ$3,'603-699'!9:9)</f>
        <v>0</v>
      </c>
      <c r="AR36" s="128">
        <f>SUMIF('603-699'!$1:$1,AR$3,'603-699'!9:9)</f>
        <v>0</v>
      </c>
      <c r="AS36" s="128">
        <f>SUMIF('603-699'!$1:$1,AS$3,'603-699'!9:9)</f>
        <v>0</v>
      </c>
      <c r="AT36" s="128">
        <f>SUMIF('603-699'!$1:$1,AT$3,'603-699'!9:9)</f>
        <v>0</v>
      </c>
      <c r="AU36" s="128">
        <f>SUMIF('603-699'!$1:$1,AU$3,'603-699'!9:9)</f>
        <v>0</v>
      </c>
      <c r="AV36" s="128">
        <f>SUMIF('603-699'!$1:$1,AV$3,'603-699'!9:9)</f>
        <v>0</v>
      </c>
      <c r="AW36" s="128">
        <f>SUMIF('603-699'!$1:$1,AW$3,'603-699'!9:9)</f>
        <v>0</v>
      </c>
      <c r="AX36" s="128">
        <f>SUMIF('603-699'!$1:$1,AX$3,'603-699'!9:9)</f>
        <v>463.08</v>
      </c>
      <c r="AY36" s="128">
        <f>SUMIF('603-699'!$1:$1,AY$3,'603-699'!9:9)</f>
        <v>0</v>
      </c>
      <c r="AZ36" s="310">
        <f>SUMIF('603-699'!$1:$1,AZ$3,'603-699'!9:9)</f>
        <v>0</v>
      </c>
      <c r="BA36" s="128">
        <f>SUMIF('603-699'!$1:$1,BA$3,'603-699'!9:9)</f>
        <v>0</v>
      </c>
      <c r="BB36" s="128">
        <f>SUMIF('603-699'!$1:$1,BB$3,'603-699'!9:9)</f>
        <v>0</v>
      </c>
      <c r="BC36" s="128">
        <f>SUMIF('603-699'!$1:$1,BC$3,'603-699'!9:9)</f>
        <v>0</v>
      </c>
      <c r="BD36" s="128">
        <f>SUMIF('603-699'!$1:$1,BD$3,'603-699'!9:9)</f>
        <v>0</v>
      </c>
      <c r="BE36" s="128">
        <f>SUMIF('603-699'!$1:$1,BE$3,'603-699'!9:9)</f>
        <v>0</v>
      </c>
      <c r="BF36" s="128">
        <f>SUMIF('603-699'!$1:$1,BF$3,'603-699'!9:9)</f>
        <v>0</v>
      </c>
      <c r="BG36" s="128">
        <f>SUMIF('603-699'!$1:$1,BG$3,'603-699'!9:9)</f>
        <v>0</v>
      </c>
      <c r="BH36" s="128">
        <f>SUMIF('603-699'!$1:$1,BH$3,'603-699'!9:9)</f>
        <v>0</v>
      </c>
      <c r="BI36" s="128">
        <f>SUMIF('603-699'!$1:$1,BI$3,'603-699'!9:9)</f>
        <v>0</v>
      </c>
      <c r="BJ36" s="128">
        <f>SUMIF('603-699'!$1:$1,BJ$3,'603-699'!9:9)</f>
        <v>0</v>
      </c>
      <c r="BK36" s="128">
        <f>SUMIF('603-699'!$1:$1,BK$3,'603-699'!9:9)</f>
        <v>0</v>
      </c>
      <c r="BL36" s="128">
        <f>SUMIF('603-699'!$1:$1,BL$3,'603-699'!9:9)</f>
        <v>0</v>
      </c>
      <c r="BM36" s="128">
        <f>SUMIF('603-699'!$1:$1,BM$3,'603-699'!9:9)</f>
        <v>0</v>
      </c>
      <c r="BN36" s="128">
        <f>SUMIF('603-699'!$1:$1,BN$3,'603-699'!9:9)</f>
        <v>0</v>
      </c>
      <c r="BO36" s="128">
        <f>SUMIF('603-699'!$1:$1,BO$3,'603-699'!9:9)</f>
        <v>0</v>
      </c>
      <c r="BP36" s="128">
        <f>SUMIF('603-699'!$1:$1,BP$3,'603-699'!9:9)</f>
        <v>0</v>
      </c>
      <c r="BQ36" s="128">
        <f>SUMIF('603-699'!$1:$1,BQ$3,'603-699'!9:9)</f>
        <v>0</v>
      </c>
      <c r="BR36" s="128">
        <f>SUMIF('603-699'!$1:$1,BR$3,'603-699'!9:9)</f>
        <v>0</v>
      </c>
      <c r="BS36" s="128">
        <f>SUMIF('603-699'!$1:$1,BS$3,'603-699'!9:9)</f>
        <v>0</v>
      </c>
      <c r="BT36" s="128">
        <f>SUMIF('603-699'!$1:$1,BT$3,'603-699'!9:9)</f>
        <v>0</v>
      </c>
      <c r="BU36" s="128">
        <f>SUMIF('603-699'!$1:$1,BU$3,'603-699'!9:9)</f>
        <v>0</v>
      </c>
      <c r="BV36" s="128">
        <f>SUMIF('603-699'!$1:$1,BV$3,'603-699'!9:9)</f>
        <v>0</v>
      </c>
      <c r="BW36" s="128">
        <f>SUMIF('603-699'!$1:$1,BW$3,'603-699'!9:9)</f>
        <v>0</v>
      </c>
      <c r="BX36" s="128">
        <f>SUMIF('603-699'!$1:$1,BX$3,'603-699'!9:9)</f>
        <v>0</v>
      </c>
      <c r="BY36" s="128">
        <f>SUMIF('603-699'!$1:$1,BY$3,'603-699'!9:9)</f>
        <v>0</v>
      </c>
      <c r="BZ36" s="128">
        <f>SUMIF('603-699'!$1:$1,BZ$3,'603-699'!9:9)</f>
        <v>0</v>
      </c>
      <c r="CA36" s="310">
        <f>SUMIF('603-699'!$1:$1,CA$3,'603-699'!9:9)</f>
        <v>0</v>
      </c>
      <c r="CB36" s="128">
        <f>SUMIF('603-699'!$1:$1,CB$3,'603-699'!9:9)</f>
        <v>0</v>
      </c>
      <c r="CC36" s="128">
        <f>SUMIF('603-699'!$1:$1,CC$3,'603-699'!9:9)</f>
        <v>0</v>
      </c>
      <c r="CD36" s="128">
        <f>SUMIF('603-699'!$1:$1,CD$3,'603-699'!9:9)</f>
        <v>0</v>
      </c>
      <c r="CE36" s="128">
        <f>SUMIF('603-699'!$1:$1,CE$3,'603-699'!9:9)</f>
        <v>0</v>
      </c>
      <c r="CF36" s="128">
        <f>SUMIF('603-699'!$1:$1,CF$3,'603-699'!9:9)</f>
        <v>0</v>
      </c>
      <c r="CG36" s="256">
        <f t="shared" si="20"/>
        <v>-9002.92</v>
      </c>
      <c r="CJ36" s="122"/>
      <c r="CK36" s="169">
        <f>INDEX(SAP!C:C,MATCH('Actuals mapped to CFR'!A36,SAP!H:H,FALSE),1)</f>
        <v>-9002.92</v>
      </c>
      <c r="CL36" s="59">
        <f t="shared" si="16"/>
        <v>0</v>
      </c>
      <c r="CN36" s="81">
        <f t="shared" si="21"/>
        <v>9467.65</v>
      </c>
      <c r="CO36" s="81">
        <f t="shared" si="22"/>
        <v>464.72999999999996</v>
      </c>
      <c r="CP36" s="166" t="e">
        <f>VLOOKUP(B36,'2526 GBP Data input'!$A$4:$CA$229,38,FALSE)</f>
        <v>#N/A</v>
      </c>
      <c r="CQ36" s="166" t="e">
        <f>VLOOKUP(B36,'2526 GBP Data input'!$A$4:$CA$229,73,FALSE)</f>
        <v>#N/A</v>
      </c>
      <c r="CR36" s="89" t="e">
        <f t="shared" si="8"/>
        <v>#N/A</v>
      </c>
      <c r="CS36" s="83" t="e">
        <f t="shared" si="9"/>
        <v>#N/A</v>
      </c>
      <c r="CT36" s="82">
        <f t="shared" si="23"/>
        <v>9002.92</v>
      </c>
      <c r="CU36" s="82">
        <f t="shared" si="24"/>
        <v>0</v>
      </c>
      <c r="CV36" s="86">
        <f t="shared" si="10"/>
        <v>9002.92</v>
      </c>
    </row>
    <row r="37" spans="1:100" ht="12.75" customHeight="1">
      <c r="A37" s="237">
        <v>107633</v>
      </c>
      <c r="B37" s="60">
        <v>633</v>
      </c>
      <c r="C37" s="60" t="s">
        <v>189</v>
      </c>
      <c r="D37" s="128">
        <f>SUMIF('603-699'!$1:$1,D$3,'603-699'!10:10)</f>
        <v>0</v>
      </c>
      <c r="E37" s="128">
        <f>SUMIF('603-699'!$1:$1,E$3,'603-699'!10:10)</f>
        <v>0</v>
      </c>
      <c r="F37" s="128">
        <f>SUMIF('603-699'!$1:$1,F$3,'603-699'!10:10)</f>
        <v>0</v>
      </c>
      <c r="G37" s="128">
        <f>SUMIF('603-699'!$1:$1,G$3,'603-699'!10:10)</f>
        <v>0</v>
      </c>
      <c r="H37" s="128">
        <f>SUMIF('603-699'!$1:$1,H$3,'603-699'!10:10)</f>
        <v>0</v>
      </c>
      <c r="I37" s="128">
        <f>SUMIF('603-699'!$1:$1,I$3,'603-699'!10:10)</f>
        <v>0</v>
      </c>
      <c r="J37" s="128">
        <f>SUMIF('603-699'!$1:$1,J$3,'603-699'!10:10)</f>
        <v>0</v>
      </c>
      <c r="K37" s="128">
        <f>SUMIF('603-699'!$1:$1,K$3,'603-699'!10:10)</f>
        <v>-387201.59</v>
      </c>
      <c r="L37" s="128">
        <f>SUMIF('603-699'!$1:$1,L$3,'603-699'!10:10)</f>
        <v>0</v>
      </c>
      <c r="M37" s="128">
        <f>SUMIF('603-699'!$1:$1,M$3,'603-699'!10:10)</f>
        <v>-26625</v>
      </c>
      <c r="N37" s="128">
        <f>SUMIF('603-699'!$1:$1,N$3,'603-699'!10:10)</f>
        <v>0</v>
      </c>
      <c r="O37" s="128">
        <f>SUMIF('603-699'!$1:$1,O$3,'603-699'!10:10)</f>
        <v>-2713</v>
      </c>
      <c r="P37" s="128">
        <f>SUMIF('603-699'!$1:$1,P$3,'603-699'!10:10)</f>
        <v>-16025</v>
      </c>
      <c r="Q37" s="128">
        <f>SUMIF('603-699'!$1:$1,Q$3,'603-699'!10:10)</f>
        <v>0</v>
      </c>
      <c r="R37" s="128">
        <f>SUMIF('603-699'!$1:$1,R$3,'603-699'!10:10)</f>
        <v>0</v>
      </c>
      <c r="S37" s="128">
        <f>SUMIF('603-699'!$1:$1,S$3,'603-699'!10:10)</f>
        <v>-1195.51</v>
      </c>
      <c r="T37" s="128">
        <f>SUMIF('603-699'!$1:$1,T$3,'603-699'!10:10)</f>
        <v>-353.42999999999995</v>
      </c>
      <c r="U37" s="128">
        <f>SUMIF('603-699'!$1:$1,U$3,'603-699'!10:10)</f>
        <v>-704</v>
      </c>
      <c r="V37" s="128">
        <f>SUMIF('603-699'!$1:$1,V$3,'603-699'!10:10)</f>
        <v>0</v>
      </c>
      <c r="W37" s="128">
        <f>SUMIF('603-699'!$1:$1,W$3,'603-699'!10:10)</f>
        <v>-1612.04</v>
      </c>
      <c r="X37" s="128">
        <f>SUMIF('603-699'!$1:$1,X$3,'603-699'!10:10)</f>
        <v>-479.90000000000003</v>
      </c>
      <c r="Y37" s="164">
        <f>SUMIF('603-699'!$1:$1,Y$3,'603-699'!10:10)</f>
        <v>0</v>
      </c>
      <c r="Z37" s="128">
        <f>SUMIF('603-699'!$1:$1,Z$3,'603-699'!10:10)</f>
        <v>0</v>
      </c>
      <c r="AA37" s="128">
        <f>SUMIF('603-699'!$1:$1,AA$3,'603-699'!10:10)</f>
        <v>0</v>
      </c>
      <c r="AB37" s="128">
        <f>SUMIF('603-699'!$1:$1,AB$3,'603-699'!10:10)</f>
        <v>0</v>
      </c>
      <c r="AC37" s="310">
        <f>SUMIF('603-699'!$1:$1,AC$3,'603-699'!10:10)</f>
        <v>0</v>
      </c>
      <c r="AD37" s="310">
        <f>SUMIF('603-699'!$1:$1,AD$3,'603-699'!10:10)</f>
        <v>0</v>
      </c>
      <c r="AE37" s="310">
        <f>SUMIF('603-699'!$1:$1,AE$3,'603-699'!10:10)</f>
        <v>0</v>
      </c>
      <c r="AF37" s="310">
        <f>SUMIF('603-699'!$1:$1,AF$3,'603-699'!10:10)</f>
        <v>0</v>
      </c>
      <c r="AG37" s="128">
        <f>SUMIF('603-699'!$1:$1,AG$3,'603-699'!10:10)</f>
        <v>99008.799999999988</v>
      </c>
      <c r="AH37" s="128">
        <f>SUMIF('603-699'!$1:$1,AH$3,'603-699'!10:10)</f>
        <v>288.43</v>
      </c>
      <c r="AI37" s="128">
        <f>SUMIF('603-699'!$1:$1,AI$3,'603-699'!10:10)</f>
        <v>28132</v>
      </c>
      <c r="AJ37" s="128">
        <f>SUMIF('603-699'!$1:$1,AJ$3,'603-699'!10:10)</f>
        <v>0</v>
      </c>
      <c r="AK37" s="128">
        <f>SUMIF('603-699'!$1:$1,AK$3,'603-699'!10:10)</f>
        <v>8809.9</v>
      </c>
      <c r="AL37" s="128">
        <f>SUMIF('603-699'!$1:$1,AL$3,'603-699'!10:10)</f>
        <v>0</v>
      </c>
      <c r="AM37" s="128">
        <f>SUMIF('603-699'!$1:$1,AM$3,'603-699'!10:10)</f>
        <v>8241.48</v>
      </c>
      <c r="AN37" s="128">
        <f>SUMIF('603-699'!$1:$1,AN$3,'603-699'!10:10)</f>
        <v>820</v>
      </c>
      <c r="AO37" s="128">
        <f>SUMIF('603-699'!$1:$1,AO$3,'603-699'!10:10)</f>
        <v>110</v>
      </c>
      <c r="AP37" s="128">
        <f>SUMIF('603-699'!$1:$1,AP$3,'603-699'!10:10)</f>
        <v>2121.09</v>
      </c>
      <c r="AQ37" s="128">
        <f>SUMIF('603-699'!$1:$1,AQ$3,'603-699'!10:10)</f>
        <v>0</v>
      </c>
      <c r="AR37" s="128">
        <f>SUMIF('603-699'!$1:$1,AR$3,'603-699'!10:10)</f>
        <v>1399.08</v>
      </c>
      <c r="AS37" s="128">
        <f>SUMIF('603-699'!$1:$1,AS$3,'603-699'!10:10)</f>
        <v>0</v>
      </c>
      <c r="AT37" s="128">
        <f>SUMIF('603-699'!$1:$1,AT$3,'603-699'!10:10)</f>
        <v>2808.55</v>
      </c>
      <c r="AU37" s="128">
        <f>SUMIF('603-699'!$1:$1,AU$3,'603-699'!10:10)</f>
        <v>163.34</v>
      </c>
      <c r="AV37" s="128">
        <f>SUMIF('603-699'!$1:$1,AV$3,'603-699'!10:10)</f>
        <v>1674.32</v>
      </c>
      <c r="AW37" s="128">
        <f>SUMIF('603-699'!$1:$1,AW$3,'603-699'!10:10)</f>
        <v>4191.6000000000004</v>
      </c>
      <c r="AX37" s="128">
        <f>SUMIF('603-699'!$1:$1,AX$3,'603-699'!10:10)</f>
        <v>2432.2200000000003</v>
      </c>
      <c r="AY37" s="128">
        <f>SUMIF('603-699'!$1:$1,AY$3,'603-699'!10:10)</f>
        <v>11685.900000000001</v>
      </c>
      <c r="AZ37" s="310">
        <f>SUMIF('603-699'!$1:$1,AZ$3,'603-699'!10:10)</f>
        <v>58</v>
      </c>
      <c r="BA37" s="128">
        <f>SUMIF('603-699'!$1:$1,BA$3,'603-699'!10:10)</f>
        <v>1669</v>
      </c>
      <c r="BB37" s="128">
        <f>SUMIF('603-699'!$1:$1,BB$3,'603-699'!10:10)</f>
        <v>0</v>
      </c>
      <c r="BC37" s="128">
        <f>SUMIF('603-699'!$1:$1,BC$3,'603-699'!10:10)</f>
        <v>0</v>
      </c>
      <c r="BD37" s="128">
        <f>SUMIF('603-699'!$1:$1,BD$3,'603-699'!10:10)</f>
        <v>0</v>
      </c>
      <c r="BE37" s="128">
        <f>SUMIF('603-699'!$1:$1,BE$3,'603-699'!10:10)</f>
        <v>0</v>
      </c>
      <c r="BF37" s="128">
        <f>SUMIF('603-699'!$1:$1,BF$3,'603-699'!10:10)</f>
        <v>22.99</v>
      </c>
      <c r="BG37" s="128">
        <f>SUMIF('603-699'!$1:$1,BG$3,'603-699'!10:10)</f>
        <v>850</v>
      </c>
      <c r="BH37" s="128">
        <f>SUMIF('603-699'!$1:$1,BH$3,'603-699'!10:10)</f>
        <v>0</v>
      </c>
      <c r="BI37" s="128">
        <f>SUMIF('603-699'!$1:$1,BI$3,'603-699'!10:10)</f>
        <v>326.06</v>
      </c>
      <c r="BJ37" s="128">
        <f>SUMIF('603-699'!$1:$1,BJ$3,'603-699'!10:10)</f>
        <v>2559.9</v>
      </c>
      <c r="BK37" s="128">
        <f>SUMIF('603-699'!$1:$1,BK$3,'603-699'!10:10)</f>
        <v>0</v>
      </c>
      <c r="BL37" s="128">
        <f>SUMIF('603-699'!$1:$1,BL$3,'603-699'!10:10)</f>
        <v>3713.92</v>
      </c>
      <c r="BM37" s="128">
        <f>SUMIF('603-699'!$1:$1,BM$3,'603-699'!10:10)</f>
        <v>1584</v>
      </c>
      <c r="BN37" s="128">
        <f>SUMIF('603-699'!$1:$1,BN$3,'603-699'!10:10)</f>
        <v>5348.83</v>
      </c>
      <c r="BO37" s="128">
        <f>SUMIF('603-699'!$1:$1,BO$3,'603-699'!10:10)</f>
        <v>10283</v>
      </c>
      <c r="BP37" s="128">
        <f>SUMIF('603-699'!$1:$1,BP$3,'603-699'!10:10)</f>
        <v>0</v>
      </c>
      <c r="BQ37" s="128">
        <f>SUMIF('603-699'!$1:$1,BQ$3,'603-699'!10:10)</f>
        <v>0</v>
      </c>
      <c r="BR37" s="128">
        <f>SUMIF('603-699'!$1:$1,BR$3,'603-699'!10:10)</f>
        <v>0</v>
      </c>
      <c r="BS37" s="128">
        <f>SUMIF('603-699'!$1:$1,BS$3,'603-699'!10:10)</f>
        <v>0</v>
      </c>
      <c r="BT37" s="128">
        <f>SUMIF('603-699'!$1:$1,BT$3,'603-699'!10:10)</f>
        <v>0</v>
      </c>
      <c r="BU37" s="128">
        <f>SUMIF('603-699'!$1:$1,BU$3,'603-699'!10:10)</f>
        <v>-4573.75</v>
      </c>
      <c r="BV37" s="128">
        <f>SUMIF('603-699'!$1:$1,BV$3,'603-699'!10:10)</f>
        <v>0</v>
      </c>
      <c r="BW37" s="128">
        <f>SUMIF('603-699'!$1:$1,BW$3,'603-699'!10:10)</f>
        <v>0</v>
      </c>
      <c r="BX37" s="128">
        <f>SUMIF('603-699'!$1:$1,BX$3,'603-699'!10:10)</f>
        <v>0</v>
      </c>
      <c r="BY37" s="128">
        <f>SUMIF('603-699'!$1:$1,BY$3,'603-699'!10:10)</f>
        <v>3755</v>
      </c>
      <c r="BZ37" s="128">
        <f>SUMIF('603-699'!$1:$1,BZ$3,'603-699'!10:10)</f>
        <v>0</v>
      </c>
      <c r="CA37" s="310">
        <f>SUMIF('603-699'!$1:$1,CA$3,'603-699'!10:10)</f>
        <v>0</v>
      </c>
      <c r="CB37" s="128">
        <f>SUMIF('603-699'!$1:$1,CB$3,'603-699'!10:10)</f>
        <v>0</v>
      </c>
      <c r="CC37" s="128">
        <f>SUMIF('603-699'!$1:$1,CC$3,'603-699'!10:10)</f>
        <v>0</v>
      </c>
      <c r="CD37" s="128">
        <f>SUMIF('603-699'!$1:$1,CD$3,'603-699'!10:10)</f>
        <v>0</v>
      </c>
      <c r="CE37" s="128">
        <f>SUMIF('603-699'!$1:$1,CE$3,'603-699'!10:10)</f>
        <v>0</v>
      </c>
      <c r="CF37" s="128">
        <f>SUMIF('603-699'!$1:$1,CF$3,'603-699'!10:10)</f>
        <v>0</v>
      </c>
      <c r="CG37" s="256">
        <f t="shared" si="20"/>
        <v>-239425.81000000003</v>
      </c>
      <c r="CJ37" s="122"/>
      <c r="CK37" s="169">
        <f>INDEX(SAP!C:C,MATCH('Actuals mapped to CFR'!A37,SAP!H:H,FALSE),1)</f>
        <v>-239425.81</v>
      </c>
      <c r="CL37" s="59">
        <f t="shared" si="16"/>
        <v>0</v>
      </c>
      <c r="CN37" s="81">
        <f t="shared" si="21"/>
        <v>436909.47000000003</v>
      </c>
      <c r="CO37" s="81">
        <f t="shared" si="22"/>
        <v>198302.40999999995</v>
      </c>
      <c r="CP37" s="166">
        <f>VLOOKUP(B37,'2526 GBP Data input'!$A$4:$CA$229,38,FALSE)</f>
        <v>447563</v>
      </c>
      <c r="CQ37" s="166">
        <f>VLOOKUP(B37,'2526 GBP Data input'!$A$4:$CA$229,73,FALSE)</f>
        <v>11783</v>
      </c>
      <c r="CR37" s="89">
        <f t="shared" si="8"/>
        <v>-10653.52999999997</v>
      </c>
      <c r="CS37" s="83">
        <f t="shared" si="9"/>
        <v>16.829534923194426</v>
      </c>
      <c r="CT37" s="82">
        <f t="shared" si="23"/>
        <v>238607.06000000008</v>
      </c>
      <c r="CU37" s="82">
        <f t="shared" si="24"/>
        <v>818.75</v>
      </c>
      <c r="CV37" s="86">
        <f t="shared" si="10"/>
        <v>239425.81000000008</v>
      </c>
    </row>
    <row r="38" spans="1:100" ht="12.75" customHeight="1">
      <c r="A38" s="237">
        <v>107635</v>
      </c>
      <c r="B38" s="60">
        <v>635</v>
      </c>
      <c r="C38" s="60" t="s">
        <v>215</v>
      </c>
      <c r="D38" s="128">
        <f>SUMIF('603-699'!$1:$1,D$3,'603-699'!11:11)</f>
        <v>0</v>
      </c>
      <c r="E38" s="128">
        <f>SUMIF('603-699'!$1:$1,E$3,'603-699'!11:11)</f>
        <v>0</v>
      </c>
      <c r="F38" s="128">
        <f>SUMIF('603-699'!$1:$1,F$3,'603-699'!11:11)</f>
        <v>0</v>
      </c>
      <c r="G38" s="128">
        <f>SUMIF('603-699'!$1:$1,G$3,'603-699'!11:11)</f>
        <v>0</v>
      </c>
      <c r="H38" s="128">
        <f>SUMIF('603-699'!$1:$1,H$3,'603-699'!11:11)</f>
        <v>0</v>
      </c>
      <c r="I38" s="128">
        <f>SUMIF('603-699'!$1:$1,I$3,'603-699'!11:11)</f>
        <v>0</v>
      </c>
      <c r="J38" s="128">
        <f>SUMIF('603-699'!$1:$1,J$3,'603-699'!11:11)</f>
        <v>0</v>
      </c>
      <c r="K38" s="128">
        <f>SUMIF('603-699'!$1:$1,K$3,'603-699'!11:11)</f>
        <v>-826626.3</v>
      </c>
      <c r="L38" s="128">
        <f>SUMIF('603-699'!$1:$1,L$3,'603-699'!11:11)</f>
        <v>0</v>
      </c>
      <c r="M38" s="128">
        <f>SUMIF('603-699'!$1:$1,M$3,'603-699'!11:11)</f>
        <v>-33301</v>
      </c>
      <c r="N38" s="128">
        <f>SUMIF('603-699'!$1:$1,N$3,'603-699'!11:11)</f>
        <v>0</v>
      </c>
      <c r="O38" s="128">
        <f>SUMIF('603-699'!$1:$1,O$3,'603-699'!11:11)</f>
        <v>-3190</v>
      </c>
      <c r="P38" s="128">
        <f>SUMIF('603-699'!$1:$1,P$3,'603-699'!11:11)</f>
        <v>-24329</v>
      </c>
      <c r="Q38" s="128">
        <f>SUMIF('603-699'!$1:$1,Q$3,'603-699'!11:11)</f>
        <v>0</v>
      </c>
      <c r="R38" s="128">
        <f>SUMIF('603-699'!$1:$1,R$3,'603-699'!11:11)</f>
        <v>0</v>
      </c>
      <c r="S38" s="128">
        <f>SUMIF('603-699'!$1:$1,S$3,'603-699'!11:11)</f>
        <v>674.7</v>
      </c>
      <c r="T38" s="128">
        <f>SUMIF('603-699'!$1:$1,T$3,'603-699'!11:11)</f>
        <v>0</v>
      </c>
      <c r="U38" s="128">
        <f>SUMIF('603-699'!$1:$1,U$3,'603-699'!11:11)</f>
        <v>0</v>
      </c>
      <c r="V38" s="128">
        <f>SUMIF('603-699'!$1:$1,V$3,'603-699'!11:11)</f>
        <v>-6600</v>
      </c>
      <c r="W38" s="128">
        <f>SUMIF('603-699'!$1:$1,W$3,'603-699'!11:11)</f>
        <v>-2108.4</v>
      </c>
      <c r="X38" s="128">
        <f>SUMIF('603-699'!$1:$1,X$3,'603-699'!11:11)</f>
        <v>-9933.76</v>
      </c>
      <c r="Y38" s="164">
        <f>SUMIF('603-699'!$1:$1,Y$3,'603-699'!11:11)</f>
        <v>0</v>
      </c>
      <c r="Z38" s="128">
        <f>SUMIF('603-699'!$1:$1,Z$3,'603-699'!11:11)</f>
        <v>0</v>
      </c>
      <c r="AA38" s="128">
        <f>SUMIF('603-699'!$1:$1,AA$3,'603-699'!11:11)</f>
        <v>0</v>
      </c>
      <c r="AB38" s="128">
        <f>SUMIF('603-699'!$1:$1,AB$3,'603-699'!11:11)</f>
        <v>0</v>
      </c>
      <c r="AC38" s="310">
        <f>SUMIF('603-699'!$1:$1,AC$3,'603-699'!11:11)</f>
        <v>0</v>
      </c>
      <c r="AD38" s="310">
        <f>SUMIF('603-699'!$1:$1,AD$3,'603-699'!11:11)</f>
        <v>0</v>
      </c>
      <c r="AE38" s="310">
        <f>SUMIF('603-699'!$1:$1,AE$3,'603-699'!11:11)</f>
        <v>0</v>
      </c>
      <c r="AF38" s="310">
        <f>SUMIF('603-699'!$1:$1,AF$3,'603-699'!11:11)</f>
        <v>0</v>
      </c>
      <c r="AG38" s="128">
        <f>SUMIF('603-699'!$1:$1,AG$3,'603-699'!11:11)</f>
        <v>164446.16999999998</v>
      </c>
      <c r="AH38" s="128">
        <f>SUMIF('603-699'!$1:$1,AH$3,'603-699'!11:11)</f>
        <v>610.62</v>
      </c>
      <c r="AI38" s="128">
        <f>SUMIF('603-699'!$1:$1,AI$3,'603-699'!11:11)</f>
        <v>43209.09</v>
      </c>
      <c r="AJ38" s="128">
        <f>SUMIF('603-699'!$1:$1,AJ$3,'603-699'!11:11)</f>
        <v>214.01999999999998</v>
      </c>
      <c r="AK38" s="128">
        <f>SUMIF('603-699'!$1:$1,AK$3,'603-699'!11:11)</f>
        <v>15925.66</v>
      </c>
      <c r="AL38" s="128">
        <f>SUMIF('603-699'!$1:$1,AL$3,'603-699'!11:11)</f>
        <v>0</v>
      </c>
      <c r="AM38" s="128">
        <f>SUMIF('603-699'!$1:$1,AM$3,'603-699'!11:11)</f>
        <v>5603.88</v>
      </c>
      <c r="AN38" s="128">
        <f>SUMIF('603-699'!$1:$1,AN$3,'603-699'!11:11)</f>
        <v>857.72</v>
      </c>
      <c r="AO38" s="128">
        <f>SUMIF('603-699'!$1:$1,AO$3,'603-699'!11:11)</f>
        <v>1434</v>
      </c>
      <c r="AP38" s="128">
        <f>SUMIF('603-699'!$1:$1,AP$3,'603-699'!11:11)</f>
        <v>427</v>
      </c>
      <c r="AQ38" s="128">
        <f>SUMIF('603-699'!$1:$1,AQ$3,'603-699'!11:11)</f>
        <v>0</v>
      </c>
      <c r="AR38" s="128">
        <f>SUMIF('603-699'!$1:$1,AR$3,'603-699'!11:11)</f>
        <v>3584.7599999999998</v>
      </c>
      <c r="AS38" s="128">
        <f>SUMIF('603-699'!$1:$1,AS$3,'603-699'!11:11)</f>
        <v>497.79</v>
      </c>
      <c r="AT38" s="128">
        <f>SUMIF('603-699'!$1:$1,AT$3,'603-699'!11:11)</f>
        <v>1187.3499999999999</v>
      </c>
      <c r="AU38" s="128">
        <f>SUMIF('603-699'!$1:$1,AU$3,'603-699'!11:11)</f>
        <v>1644.0700000000002</v>
      </c>
      <c r="AV38" s="128">
        <f>SUMIF('603-699'!$1:$1,AV$3,'603-699'!11:11)</f>
        <v>4231.3599999999997</v>
      </c>
      <c r="AW38" s="128">
        <f>SUMIF('603-699'!$1:$1,AW$3,'603-699'!11:11)</f>
        <v>15968</v>
      </c>
      <c r="AX38" s="128">
        <f>SUMIF('603-699'!$1:$1,AX$3,'603-699'!11:11)</f>
        <v>9768.6</v>
      </c>
      <c r="AY38" s="128">
        <f>SUMIF('603-699'!$1:$1,AY$3,'603-699'!11:11)</f>
        <v>11796.359999999999</v>
      </c>
      <c r="AZ38" s="310">
        <f>SUMIF('603-699'!$1:$1,AZ$3,'603-699'!11:11)</f>
        <v>0</v>
      </c>
      <c r="BA38" s="128">
        <f>SUMIF('603-699'!$1:$1,BA$3,'603-699'!11:11)</f>
        <v>457.9</v>
      </c>
      <c r="BB38" s="128">
        <f>SUMIF('603-699'!$1:$1,BB$3,'603-699'!11:11)</f>
        <v>0</v>
      </c>
      <c r="BC38" s="128">
        <f>SUMIF('603-699'!$1:$1,BC$3,'603-699'!11:11)</f>
        <v>0</v>
      </c>
      <c r="BD38" s="128">
        <f>SUMIF('603-699'!$1:$1,BD$3,'603-699'!11:11)</f>
        <v>731.68</v>
      </c>
      <c r="BE38" s="128">
        <f>SUMIF('603-699'!$1:$1,BE$3,'603-699'!11:11)</f>
        <v>0</v>
      </c>
      <c r="BF38" s="128">
        <f>SUMIF('603-699'!$1:$1,BF$3,'603-699'!11:11)</f>
        <v>0</v>
      </c>
      <c r="BG38" s="128">
        <f>SUMIF('603-699'!$1:$1,BG$3,'603-699'!11:11)</f>
        <v>4340</v>
      </c>
      <c r="BH38" s="128">
        <f>SUMIF('603-699'!$1:$1,BH$3,'603-699'!11:11)</f>
        <v>37.5</v>
      </c>
      <c r="BI38" s="128">
        <f>SUMIF('603-699'!$1:$1,BI$3,'603-699'!11:11)</f>
        <v>610.80999999999995</v>
      </c>
      <c r="BJ38" s="128">
        <f>SUMIF('603-699'!$1:$1,BJ$3,'603-699'!11:11)</f>
        <v>7791</v>
      </c>
      <c r="BK38" s="128">
        <f>SUMIF('603-699'!$1:$1,BK$3,'603-699'!11:11)</f>
        <v>0</v>
      </c>
      <c r="BL38" s="128">
        <f>SUMIF('603-699'!$1:$1,BL$3,'603-699'!11:11)</f>
        <v>29482.5</v>
      </c>
      <c r="BM38" s="128">
        <f>SUMIF('603-699'!$1:$1,BM$3,'603-699'!11:11)</f>
        <v>832</v>
      </c>
      <c r="BN38" s="128">
        <f>SUMIF('603-699'!$1:$1,BN$3,'603-699'!11:11)</f>
        <v>18275.660000000003</v>
      </c>
      <c r="BO38" s="128">
        <f>SUMIF('603-699'!$1:$1,BO$3,'603-699'!11:11)</f>
        <v>15551.46</v>
      </c>
      <c r="BP38" s="128">
        <f>SUMIF('603-699'!$1:$1,BP$3,'603-699'!11:11)</f>
        <v>0</v>
      </c>
      <c r="BQ38" s="128">
        <f>SUMIF('603-699'!$1:$1,BQ$3,'603-699'!11:11)</f>
        <v>0</v>
      </c>
      <c r="BR38" s="128">
        <f>SUMIF('603-699'!$1:$1,BR$3,'603-699'!11:11)</f>
        <v>0</v>
      </c>
      <c r="BS38" s="128">
        <f>SUMIF('603-699'!$1:$1,BS$3,'603-699'!11:11)</f>
        <v>0</v>
      </c>
      <c r="BT38" s="128">
        <f>SUMIF('603-699'!$1:$1,BT$3,'603-699'!11:11)</f>
        <v>118.74000000000001</v>
      </c>
      <c r="BU38" s="128">
        <f>SUMIF('603-699'!$1:$1,BU$3,'603-699'!11:11)</f>
        <v>-5530</v>
      </c>
      <c r="BV38" s="128">
        <f>SUMIF('603-699'!$1:$1,BV$3,'603-699'!11:11)</f>
        <v>0</v>
      </c>
      <c r="BW38" s="128">
        <f>SUMIF('603-699'!$1:$1,BW$3,'603-699'!11:11)</f>
        <v>0</v>
      </c>
      <c r="BX38" s="128">
        <f>SUMIF('603-699'!$1:$1,BX$3,'603-699'!11:11)</f>
        <v>0</v>
      </c>
      <c r="BY38" s="128">
        <f>SUMIF('603-699'!$1:$1,BY$3,'603-699'!11:11)</f>
        <v>1012.16</v>
      </c>
      <c r="BZ38" s="128">
        <f>SUMIF('603-699'!$1:$1,BZ$3,'603-699'!11:11)</f>
        <v>0</v>
      </c>
      <c r="CA38" s="310">
        <f>SUMIF('603-699'!$1:$1,CA$3,'603-699'!11:11)</f>
        <v>0</v>
      </c>
      <c r="CB38" s="128">
        <f>SUMIF('603-699'!$1:$1,CB$3,'603-699'!11:11)</f>
        <v>0</v>
      </c>
      <c r="CC38" s="128">
        <f>SUMIF('603-699'!$1:$1,CC$3,'603-699'!11:11)</f>
        <v>0</v>
      </c>
      <c r="CD38" s="128">
        <f>SUMIF('603-699'!$1:$1,CD$3,'603-699'!11:11)</f>
        <v>0</v>
      </c>
      <c r="CE38" s="128">
        <f>SUMIF('603-699'!$1:$1,CE$3,'603-699'!11:11)</f>
        <v>916</v>
      </c>
      <c r="CF38" s="128">
        <f>SUMIF('603-699'!$1:$1,CF$3,'603-699'!11:11)</f>
        <v>0</v>
      </c>
      <c r="CG38" s="256">
        <f t="shared" si="20"/>
        <v>-549379.9</v>
      </c>
      <c r="CJ38" s="122"/>
      <c r="CK38" s="169">
        <f>INDEX(SAP!C:C,MATCH('Actuals mapped to CFR'!A38,SAP!H:H,FALSE),1)</f>
        <v>-549379.9</v>
      </c>
      <c r="CL38" s="59">
        <f t="shared" si="16"/>
        <v>0</v>
      </c>
      <c r="CN38" s="81">
        <f t="shared" si="21"/>
        <v>905413.76000000013</v>
      </c>
      <c r="CO38" s="81">
        <f t="shared" si="22"/>
        <v>359635.7</v>
      </c>
      <c r="CP38" s="166">
        <f>VLOOKUP(B38,'2526 GBP Data input'!$A$4:$CA$229,38,FALSE)</f>
        <v>902399</v>
      </c>
      <c r="CQ38" s="166">
        <f>VLOOKUP(B38,'2526 GBP Data input'!$A$4:$CA$229,73,FALSE)</f>
        <v>26911</v>
      </c>
      <c r="CR38" s="89">
        <f t="shared" si="8"/>
        <v>3014.7600000001257</v>
      </c>
      <c r="CS38" s="83">
        <f t="shared" si="9"/>
        <v>13.363892088736948</v>
      </c>
      <c r="CT38" s="82">
        <f t="shared" si="23"/>
        <v>545778.06000000006</v>
      </c>
      <c r="CU38" s="82">
        <f t="shared" si="24"/>
        <v>4517.84</v>
      </c>
      <c r="CV38" s="86">
        <f t="shared" si="10"/>
        <v>550295.9</v>
      </c>
    </row>
    <row r="39" spans="1:100" ht="12.75" customHeight="1">
      <c r="A39" s="237">
        <v>107640</v>
      </c>
      <c r="B39" s="60">
        <v>640</v>
      </c>
      <c r="C39" s="60" t="s">
        <v>185</v>
      </c>
      <c r="D39" s="128">
        <f>SUMIF('603-699'!$1:$1,D$3,'603-699'!12:12)</f>
        <v>0</v>
      </c>
      <c r="E39" s="128">
        <f>SUMIF('603-699'!$1:$1,E$3,'603-699'!12:12)</f>
        <v>0</v>
      </c>
      <c r="F39" s="128">
        <f>SUMIF('603-699'!$1:$1,F$3,'603-699'!12:12)</f>
        <v>0</v>
      </c>
      <c r="G39" s="128">
        <f>SUMIF('603-699'!$1:$1,G$3,'603-699'!12:12)</f>
        <v>0</v>
      </c>
      <c r="H39" s="128">
        <f>SUMIF('603-699'!$1:$1,H$3,'603-699'!12:12)</f>
        <v>0</v>
      </c>
      <c r="I39" s="128">
        <f>SUMIF('603-699'!$1:$1,I$3,'603-699'!12:12)</f>
        <v>0</v>
      </c>
      <c r="J39" s="128">
        <f>SUMIF('603-699'!$1:$1,J$3,'603-699'!12:12)</f>
        <v>0</v>
      </c>
      <c r="K39" s="128">
        <f>SUMIF('603-699'!$1:$1,K$3,'603-699'!12:12)</f>
        <v>-860090.21</v>
      </c>
      <c r="L39" s="128">
        <f>SUMIF('603-699'!$1:$1,L$3,'603-699'!12:12)</f>
        <v>0</v>
      </c>
      <c r="M39" s="128">
        <f>SUMIF('603-699'!$1:$1,M$3,'603-699'!12:12)</f>
        <v>-31313</v>
      </c>
      <c r="N39" s="128">
        <f>SUMIF('603-699'!$1:$1,N$3,'603-699'!12:12)</f>
        <v>0</v>
      </c>
      <c r="O39" s="128">
        <f>SUMIF('603-699'!$1:$1,O$3,'603-699'!12:12)</f>
        <v>-14805</v>
      </c>
      <c r="P39" s="128">
        <f>SUMIF('603-699'!$1:$1,P$3,'603-699'!12:12)</f>
        <v>-25462</v>
      </c>
      <c r="Q39" s="128">
        <f>SUMIF('603-699'!$1:$1,Q$3,'603-699'!12:12)</f>
        <v>0</v>
      </c>
      <c r="R39" s="128">
        <f>SUMIF('603-699'!$1:$1,R$3,'603-699'!12:12)</f>
        <v>0</v>
      </c>
      <c r="S39" s="128">
        <f>SUMIF('603-699'!$1:$1,S$3,'603-699'!12:12)</f>
        <v>-5835.65</v>
      </c>
      <c r="T39" s="128">
        <f>SUMIF('603-699'!$1:$1,T$3,'603-699'!12:12)</f>
        <v>0</v>
      </c>
      <c r="U39" s="128">
        <f>SUMIF('603-699'!$1:$1,U$3,'603-699'!12:12)</f>
        <v>0</v>
      </c>
      <c r="V39" s="128">
        <f>SUMIF('603-699'!$1:$1,V$3,'603-699'!12:12)</f>
        <v>0</v>
      </c>
      <c r="W39" s="128">
        <f>SUMIF('603-699'!$1:$1,W$3,'603-699'!12:12)</f>
        <v>-2772.4700000000007</v>
      </c>
      <c r="X39" s="128">
        <f>SUMIF('603-699'!$1:$1,X$3,'603-699'!12:12)</f>
        <v>0</v>
      </c>
      <c r="Y39" s="164">
        <f>SUMIF('603-699'!$1:$1,Y$3,'603-699'!12:12)</f>
        <v>0</v>
      </c>
      <c r="Z39" s="128">
        <f>SUMIF('603-699'!$1:$1,Z$3,'603-699'!12:12)</f>
        <v>0</v>
      </c>
      <c r="AA39" s="128">
        <f>SUMIF('603-699'!$1:$1,AA$3,'603-699'!12:12)</f>
        <v>0</v>
      </c>
      <c r="AB39" s="128">
        <f>SUMIF('603-699'!$1:$1,AB$3,'603-699'!12:12)</f>
        <v>0</v>
      </c>
      <c r="AC39" s="310">
        <f>SUMIF('603-699'!$1:$1,AC$3,'603-699'!12:12)</f>
        <v>0</v>
      </c>
      <c r="AD39" s="310">
        <f>SUMIF('603-699'!$1:$1,AD$3,'603-699'!12:12)</f>
        <v>0</v>
      </c>
      <c r="AE39" s="310">
        <f>SUMIF('603-699'!$1:$1,AE$3,'603-699'!12:12)</f>
        <v>0</v>
      </c>
      <c r="AF39" s="310">
        <f>SUMIF('603-699'!$1:$1,AF$3,'603-699'!12:12)</f>
        <v>0</v>
      </c>
      <c r="AG39" s="128">
        <f>SUMIF('603-699'!$1:$1,AG$3,'603-699'!12:12)</f>
        <v>179510.42000000004</v>
      </c>
      <c r="AH39" s="128">
        <f>SUMIF('603-699'!$1:$1,AH$3,'603-699'!12:12)</f>
        <v>901.32999999999993</v>
      </c>
      <c r="AI39" s="128">
        <f>SUMIF('603-699'!$1:$1,AI$3,'603-699'!12:12)</f>
        <v>44510.3</v>
      </c>
      <c r="AJ39" s="128">
        <f>SUMIF('603-699'!$1:$1,AJ$3,'603-699'!12:12)</f>
        <v>6785</v>
      </c>
      <c r="AK39" s="128">
        <f>SUMIF('603-699'!$1:$1,AK$3,'603-699'!12:12)</f>
        <v>15006</v>
      </c>
      <c r="AL39" s="128">
        <f>SUMIF('603-699'!$1:$1,AL$3,'603-699'!12:12)</f>
        <v>0</v>
      </c>
      <c r="AM39" s="128">
        <f>SUMIF('603-699'!$1:$1,AM$3,'603-699'!12:12)</f>
        <v>6297.0099999999993</v>
      </c>
      <c r="AN39" s="128">
        <f>SUMIF('603-699'!$1:$1,AN$3,'603-699'!12:12)</f>
        <v>1385.84</v>
      </c>
      <c r="AO39" s="128">
        <f>SUMIF('603-699'!$1:$1,AO$3,'603-699'!12:12)</f>
        <v>2071</v>
      </c>
      <c r="AP39" s="128">
        <f>SUMIF('603-699'!$1:$1,AP$3,'603-699'!12:12)</f>
        <v>420.9</v>
      </c>
      <c r="AQ39" s="128">
        <f>SUMIF('603-699'!$1:$1,AQ$3,'603-699'!12:12)</f>
        <v>0</v>
      </c>
      <c r="AR39" s="128">
        <f>SUMIF('603-699'!$1:$1,AR$3,'603-699'!12:12)</f>
        <v>2898.6800000000003</v>
      </c>
      <c r="AS39" s="128">
        <f>SUMIF('603-699'!$1:$1,AS$3,'603-699'!12:12)</f>
        <v>1514.4599999999998</v>
      </c>
      <c r="AT39" s="128">
        <f>SUMIF('603-699'!$1:$1,AT$3,'603-699'!12:12)</f>
        <v>640.11999999999989</v>
      </c>
      <c r="AU39" s="128">
        <f>SUMIF('603-699'!$1:$1,AU$3,'603-699'!12:12)</f>
        <v>200.97</v>
      </c>
      <c r="AV39" s="128">
        <f>SUMIF('603-699'!$1:$1,AV$3,'603-699'!12:12)</f>
        <v>2696.4</v>
      </c>
      <c r="AW39" s="128">
        <f>SUMIF('603-699'!$1:$1,AW$3,'603-699'!12:12)</f>
        <v>14221.5</v>
      </c>
      <c r="AX39" s="128">
        <f>SUMIF('603-699'!$1:$1,AX$3,'603-699'!12:12)</f>
        <v>1603.5300000000002</v>
      </c>
      <c r="AY39" s="128">
        <f>SUMIF('603-699'!$1:$1,AY$3,'603-699'!12:12)</f>
        <v>22318.42</v>
      </c>
      <c r="AZ39" s="310">
        <f>SUMIF('603-699'!$1:$1,AZ$3,'603-699'!12:12)</f>
        <v>0</v>
      </c>
      <c r="BA39" s="128">
        <f>SUMIF('603-699'!$1:$1,BA$3,'603-699'!12:12)</f>
        <v>219.8</v>
      </c>
      <c r="BB39" s="128">
        <f>SUMIF('603-699'!$1:$1,BB$3,'603-699'!12:12)</f>
        <v>0</v>
      </c>
      <c r="BC39" s="128">
        <f>SUMIF('603-699'!$1:$1,BC$3,'603-699'!12:12)</f>
        <v>1018</v>
      </c>
      <c r="BD39" s="128">
        <f>SUMIF('603-699'!$1:$1,BD$3,'603-699'!12:12)</f>
        <v>747</v>
      </c>
      <c r="BE39" s="128">
        <f>SUMIF('603-699'!$1:$1,BE$3,'603-699'!12:12)</f>
        <v>0</v>
      </c>
      <c r="BF39" s="128">
        <f>SUMIF('603-699'!$1:$1,BF$3,'603-699'!12:12)</f>
        <v>0</v>
      </c>
      <c r="BG39" s="128">
        <f>SUMIF('603-699'!$1:$1,BG$3,'603-699'!12:12)</f>
        <v>5171.75</v>
      </c>
      <c r="BH39" s="128">
        <f>SUMIF('603-699'!$1:$1,BH$3,'603-699'!12:12)</f>
        <v>0</v>
      </c>
      <c r="BI39" s="128">
        <f>SUMIF('603-699'!$1:$1,BI$3,'603-699'!12:12)</f>
        <v>1635.0400000000002</v>
      </c>
      <c r="BJ39" s="128">
        <f>SUMIF('603-699'!$1:$1,BJ$3,'603-699'!12:12)</f>
        <v>7679.7</v>
      </c>
      <c r="BK39" s="128">
        <f>SUMIF('603-699'!$1:$1,BK$3,'603-699'!12:12)</f>
        <v>0</v>
      </c>
      <c r="BL39" s="128">
        <f>SUMIF('603-699'!$1:$1,BL$3,'603-699'!12:12)</f>
        <v>47817.71</v>
      </c>
      <c r="BM39" s="128">
        <f>SUMIF('603-699'!$1:$1,BM$3,'603-699'!12:12)</f>
        <v>0</v>
      </c>
      <c r="BN39" s="128">
        <f>SUMIF('603-699'!$1:$1,BN$3,'603-699'!12:12)</f>
        <v>11463.6</v>
      </c>
      <c r="BO39" s="128">
        <f>SUMIF('603-699'!$1:$1,BO$3,'603-699'!12:12)</f>
        <v>13257</v>
      </c>
      <c r="BP39" s="128">
        <f>SUMIF('603-699'!$1:$1,BP$3,'603-699'!12:12)</f>
        <v>0</v>
      </c>
      <c r="BQ39" s="128">
        <f>SUMIF('603-699'!$1:$1,BQ$3,'603-699'!12:12)</f>
        <v>0</v>
      </c>
      <c r="BR39" s="128">
        <f>SUMIF('603-699'!$1:$1,BR$3,'603-699'!12:12)</f>
        <v>0</v>
      </c>
      <c r="BS39" s="128">
        <f>SUMIF('603-699'!$1:$1,BS$3,'603-699'!12:12)</f>
        <v>0</v>
      </c>
      <c r="BT39" s="128">
        <f>SUMIF('603-699'!$1:$1,BT$3,'603-699'!12:12)</f>
        <v>0</v>
      </c>
      <c r="BU39" s="128">
        <f>SUMIF('603-699'!$1:$1,BU$3,'603-699'!12:12)</f>
        <v>-5586.25</v>
      </c>
      <c r="BV39" s="128">
        <f>SUMIF('603-699'!$1:$1,BV$3,'603-699'!12:12)</f>
        <v>0</v>
      </c>
      <c r="BW39" s="128">
        <f>SUMIF('603-699'!$1:$1,BW$3,'603-699'!12:12)</f>
        <v>0</v>
      </c>
      <c r="BX39" s="128">
        <f>SUMIF('603-699'!$1:$1,BX$3,'603-699'!12:12)</f>
        <v>0</v>
      </c>
      <c r="BY39" s="128">
        <f>SUMIF('603-699'!$1:$1,BY$3,'603-699'!12:12)</f>
        <v>0</v>
      </c>
      <c r="BZ39" s="128">
        <f>SUMIF('603-699'!$1:$1,BZ$3,'603-699'!12:12)</f>
        <v>0</v>
      </c>
      <c r="CA39" s="310">
        <f>SUMIF('603-699'!$1:$1,CA$3,'603-699'!12:12)</f>
        <v>0</v>
      </c>
      <c r="CB39" s="128">
        <f>SUMIF('603-699'!$1:$1,CB$3,'603-699'!12:12)</f>
        <v>0</v>
      </c>
      <c r="CC39" s="128">
        <f>SUMIF('603-699'!$1:$1,CC$3,'603-699'!12:12)</f>
        <v>0</v>
      </c>
      <c r="CD39" s="128">
        <f>SUMIF('603-699'!$1:$1,CD$3,'603-699'!12:12)</f>
        <v>0</v>
      </c>
      <c r="CE39" s="128">
        <f>SUMIF('603-699'!$1:$1,CE$3,'603-699'!12:12)</f>
        <v>0</v>
      </c>
      <c r="CF39" s="128">
        <f>SUMIF('603-699'!$1:$1,CF$3,'603-699'!12:12)</f>
        <v>0</v>
      </c>
      <c r="CG39" s="256">
        <f t="shared" si="20"/>
        <v>-553873.09999999986</v>
      </c>
      <c r="CJ39" s="122"/>
      <c r="CK39" s="169">
        <f>INDEX(SAP!C:C,MATCH('Actuals mapped to CFR'!A39,SAP!H:H,FALSE),1)</f>
        <v>-553873.1</v>
      </c>
      <c r="CL39" s="59">
        <f t="shared" si="16"/>
        <v>0</v>
      </c>
      <c r="CN39" s="81">
        <f t="shared" si="21"/>
        <v>940278.33</v>
      </c>
      <c r="CO39" s="81">
        <f t="shared" si="22"/>
        <v>391991.48000000004</v>
      </c>
      <c r="CP39" s="166">
        <f>VLOOKUP(B39,'2526 GBP Data input'!$A$4:$CA$229,38,FALSE)</f>
        <v>1008170</v>
      </c>
      <c r="CQ39" s="166">
        <f>VLOOKUP(B39,'2526 GBP Data input'!$A$4:$CA$229,73,FALSE)</f>
        <v>16329</v>
      </c>
      <c r="CR39" s="89">
        <f t="shared" si="8"/>
        <v>-67891.670000000042</v>
      </c>
      <c r="CS39" s="83">
        <f t="shared" si="9"/>
        <v>24.00584726560108</v>
      </c>
      <c r="CT39" s="82">
        <f t="shared" si="23"/>
        <v>548286.84999999986</v>
      </c>
      <c r="CU39" s="82">
        <f t="shared" si="24"/>
        <v>5586.25</v>
      </c>
      <c r="CV39" s="86">
        <f t="shared" si="10"/>
        <v>553873.09999999986</v>
      </c>
    </row>
    <row r="40" spans="1:100" ht="12.75" customHeight="1">
      <c r="A40" s="237">
        <v>107656</v>
      </c>
      <c r="B40" s="60">
        <v>656</v>
      </c>
      <c r="C40" s="60" t="s">
        <v>385</v>
      </c>
      <c r="D40" s="128">
        <f>SUMIF('603-699'!$1:$1,D$3,'603-699'!13:13)</f>
        <v>0</v>
      </c>
      <c r="E40" s="128">
        <f>SUMIF('603-699'!$1:$1,E$3,'603-699'!13:13)</f>
        <v>0</v>
      </c>
      <c r="F40" s="128">
        <f>SUMIF('603-699'!$1:$1,F$3,'603-699'!13:13)</f>
        <v>0</v>
      </c>
      <c r="G40" s="128">
        <f>SUMIF('603-699'!$1:$1,G$3,'603-699'!13:13)</f>
        <v>0</v>
      </c>
      <c r="H40" s="128">
        <f>SUMIF('603-699'!$1:$1,H$3,'603-699'!13:13)</f>
        <v>0</v>
      </c>
      <c r="I40" s="128">
        <f>SUMIF('603-699'!$1:$1,I$3,'603-699'!13:13)</f>
        <v>0</v>
      </c>
      <c r="J40" s="128">
        <f>SUMIF('603-699'!$1:$1,J$3,'603-699'!13:13)</f>
        <v>0</v>
      </c>
      <c r="K40" s="128">
        <f>SUMIF('603-699'!$1:$1,K$3,'603-699'!13:13)</f>
        <v>-2239134.56</v>
      </c>
      <c r="L40" s="128">
        <f>SUMIF('603-699'!$1:$1,L$3,'603-699'!13:13)</f>
        <v>0</v>
      </c>
      <c r="M40" s="128">
        <f>SUMIF('603-699'!$1:$1,M$3,'603-699'!13:13)</f>
        <v>-122747</v>
      </c>
      <c r="N40" s="128">
        <f>SUMIF('603-699'!$1:$1,N$3,'603-699'!13:13)</f>
        <v>0</v>
      </c>
      <c r="O40" s="128">
        <f>SUMIF('603-699'!$1:$1,O$3,'603-699'!13:13)</f>
        <v>-24825</v>
      </c>
      <c r="P40" s="128">
        <f>SUMIF('603-699'!$1:$1,P$3,'603-699'!13:13)</f>
        <v>-67200</v>
      </c>
      <c r="Q40" s="128">
        <f>SUMIF('603-699'!$1:$1,Q$3,'603-699'!13:13)</f>
        <v>0</v>
      </c>
      <c r="R40" s="128">
        <f>SUMIF('603-699'!$1:$1,R$3,'603-699'!13:13)</f>
        <v>-600</v>
      </c>
      <c r="S40" s="128">
        <f>SUMIF('603-699'!$1:$1,S$3,'603-699'!13:13)</f>
        <v>-6005</v>
      </c>
      <c r="T40" s="128">
        <f>SUMIF('603-699'!$1:$1,T$3,'603-699'!13:13)</f>
        <v>0</v>
      </c>
      <c r="U40" s="128">
        <f>SUMIF('603-699'!$1:$1,U$3,'603-699'!13:13)</f>
        <v>0</v>
      </c>
      <c r="V40" s="128">
        <f>SUMIF('603-699'!$1:$1,V$3,'603-699'!13:13)</f>
        <v>0</v>
      </c>
      <c r="W40" s="128">
        <f>SUMIF('603-699'!$1:$1,W$3,'603-699'!13:13)</f>
        <v>-10161.329999999998</v>
      </c>
      <c r="X40" s="128">
        <f>SUMIF('603-699'!$1:$1,X$3,'603-699'!13:13)</f>
        <v>-22288.03</v>
      </c>
      <c r="Y40" s="164">
        <f>SUMIF('603-699'!$1:$1,Y$3,'603-699'!13:13)</f>
        <v>0</v>
      </c>
      <c r="Z40" s="128">
        <f>SUMIF('603-699'!$1:$1,Z$3,'603-699'!13:13)</f>
        <v>0</v>
      </c>
      <c r="AA40" s="128">
        <f>SUMIF('603-699'!$1:$1,AA$3,'603-699'!13:13)</f>
        <v>0</v>
      </c>
      <c r="AB40" s="128">
        <f>SUMIF('603-699'!$1:$1,AB$3,'603-699'!13:13)</f>
        <v>0</v>
      </c>
      <c r="AC40" s="310">
        <f>SUMIF('603-699'!$1:$1,AC$3,'603-699'!13:13)</f>
        <v>0</v>
      </c>
      <c r="AD40" s="310">
        <f>SUMIF('603-699'!$1:$1,AD$3,'603-699'!13:13)</f>
        <v>0</v>
      </c>
      <c r="AE40" s="310">
        <f>SUMIF('603-699'!$1:$1,AE$3,'603-699'!13:13)</f>
        <v>0</v>
      </c>
      <c r="AF40" s="310">
        <f>SUMIF('603-699'!$1:$1,AF$3,'603-699'!13:13)</f>
        <v>0</v>
      </c>
      <c r="AG40" s="128">
        <f>SUMIF('603-699'!$1:$1,AG$3,'603-699'!13:13)</f>
        <v>449609.84</v>
      </c>
      <c r="AH40" s="128">
        <f>SUMIF('603-699'!$1:$1,AH$3,'603-699'!13:13)</f>
        <v>217.64</v>
      </c>
      <c r="AI40" s="128">
        <f>SUMIF('603-699'!$1:$1,AI$3,'603-699'!13:13)</f>
        <v>153737.78</v>
      </c>
      <c r="AJ40" s="128">
        <f>SUMIF('603-699'!$1:$1,AJ$3,'603-699'!13:13)</f>
        <v>23152.890000000003</v>
      </c>
      <c r="AK40" s="128">
        <f>SUMIF('603-699'!$1:$1,AK$3,'603-699'!13:13)</f>
        <v>28776.669999999991</v>
      </c>
      <c r="AL40" s="128">
        <f>SUMIF('603-699'!$1:$1,AL$3,'603-699'!13:13)</f>
        <v>0</v>
      </c>
      <c r="AM40" s="128">
        <f>SUMIF('603-699'!$1:$1,AM$3,'603-699'!13:13)</f>
        <v>17832.879999999997</v>
      </c>
      <c r="AN40" s="128">
        <f>SUMIF('603-699'!$1:$1,AN$3,'603-699'!13:13)</f>
        <v>2580.2199999999998</v>
      </c>
      <c r="AO40" s="128">
        <f>SUMIF('603-699'!$1:$1,AO$3,'603-699'!13:13)</f>
        <v>1893.49</v>
      </c>
      <c r="AP40" s="128">
        <f>SUMIF('603-699'!$1:$1,AP$3,'603-699'!13:13)</f>
        <v>1284.05</v>
      </c>
      <c r="AQ40" s="128">
        <f>SUMIF('603-699'!$1:$1,AQ$3,'603-699'!13:13)</f>
        <v>0</v>
      </c>
      <c r="AR40" s="128">
        <f>SUMIF('603-699'!$1:$1,AR$3,'603-699'!13:13)</f>
        <v>8770.2900000000009</v>
      </c>
      <c r="AS40" s="128">
        <f>SUMIF('603-699'!$1:$1,AS$3,'603-699'!13:13)</f>
        <v>6668.9400000000005</v>
      </c>
      <c r="AT40" s="128">
        <f>SUMIF('603-699'!$1:$1,AT$3,'603-699'!13:13)</f>
        <v>1555.45</v>
      </c>
      <c r="AU40" s="128">
        <f>SUMIF('603-699'!$1:$1,AU$3,'603-699'!13:13)</f>
        <v>2821.24</v>
      </c>
      <c r="AV40" s="128">
        <f>SUMIF('603-699'!$1:$1,AV$3,'603-699'!13:13)</f>
        <v>8331.07</v>
      </c>
      <c r="AW40" s="128">
        <f>SUMIF('603-699'!$1:$1,AW$3,'603-699'!13:13)</f>
        <v>67704</v>
      </c>
      <c r="AX40" s="128">
        <f>SUMIF('603-699'!$1:$1,AX$3,'603-699'!13:13)</f>
        <v>2522.39</v>
      </c>
      <c r="AY40" s="128">
        <f>SUMIF('603-699'!$1:$1,AY$3,'603-699'!13:13)</f>
        <v>37248.229999999996</v>
      </c>
      <c r="AZ40" s="310">
        <f>SUMIF('603-699'!$1:$1,AZ$3,'603-699'!13:13)</f>
        <v>0</v>
      </c>
      <c r="BA40" s="128">
        <f>SUMIF('603-699'!$1:$1,BA$3,'603-699'!13:13)</f>
        <v>286</v>
      </c>
      <c r="BB40" s="128">
        <f>SUMIF('603-699'!$1:$1,BB$3,'603-699'!13:13)</f>
        <v>0</v>
      </c>
      <c r="BC40" s="128">
        <f>SUMIF('603-699'!$1:$1,BC$3,'603-699'!13:13)</f>
        <v>0</v>
      </c>
      <c r="BD40" s="128">
        <f>SUMIF('603-699'!$1:$1,BD$3,'603-699'!13:13)</f>
        <v>0</v>
      </c>
      <c r="BE40" s="128">
        <f>SUMIF('603-699'!$1:$1,BE$3,'603-699'!13:13)</f>
        <v>0</v>
      </c>
      <c r="BF40" s="128">
        <f>SUMIF('603-699'!$1:$1,BF$3,'603-699'!13:13)</f>
        <v>0</v>
      </c>
      <c r="BG40" s="128">
        <f>SUMIF('603-699'!$1:$1,BG$3,'603-699'!13:13)</f>
        <v>10325</v>
      </c>
      <c r="BH40" s="128">
        <f>SUMIF('603-699'!$1:$1,BH$3,'603-699'!13:13)</f>
        <v>0</v>
      </c>
      <c r="BI40" s="128">
        <f>SUMIF('603-699'!$1:$1,BI$3,'603-699'!13:13)</f>
        <v>4207.26</v>
      </c>
      <c r="BJ40" s="128">
        <f>SUMIF('603-699'!$1:$1,BJ$3,'603-699'!13:13)</f>
        <v>23428.65</v>
      </c>
      <c r="BK40" s="128">
        <f>SUMIF('603-699'!$1:$1,BK$3,'603-699'!13:13)</f>
        <v>0</v>
      </c>
      <c r="BL40" s="128">
        <f>SUMIF('603-699'!$1:$1,BL$3,'603-699'!13:13)</f>
        <v>100861.8</v>
      </c>
      <c r="BM40" s="128">
        <f>SUMIF('603-699'!$1:$1,BM$3,'603-699'!13:13)</f>
        <v>8680.2999999999993</v>
      </c>
      <c r="BN40" s="128">
        <f>SUMIF('603-699'!$1:$1,BN$3,'603-699'!13:13)</f>
        <v>11271.9</v>
      </c>
      <c r="BO40" s="128">
        <f>SUMIF('603-699'!$1:$1,BO$3,'603-699'!13:13)</f>
        <v>26752.410000000003</v>
      </c>
      <c r="BP40" s="128">
        <f>SUMIF('603-699'!$1:$1,BP$3,'603-699'!13:13)</f>
        <v>0</v>
      </c>
      <c r="BQ40" s="128">
        <f>SUMIF('603-699'!$1:$1,BQ$3,'603-699'!13:13)</f>
        <v>0</v>
      </c>
      <c r="BR40" s="128">
        <f>SUMIF('603-699'!$1:$1,BR$3,'603-699'!13:13)</f>
        <v>0</v>
      </c>
      <c r="BS40" s="128">
        <f>SUMIF('603-699'!$1:$1,BS$3,'603-699'!13:13)</f>
        <v>0</v>
      </c>
      <c r="BT40" s="128">
        <f>SUMIF('603-699'!$1:$1,BT$3,'603-699'!13:13)</f>
        <v>0</v>
      </c>
      <c r="BU40" s="128">
        <f>SUMIF('603-699'!$1:$1,BU$3,'603-699'!13:13)</f>
        <v>-8736.25</v>
      </c>
      <c r="BV40" s="128">
        <f>SUMIF('603-699'!$1:$1,BV$3,'603-699'!13:13)</f>
        <v>0</v>
      </c>
      <c r="BW40" s="128">
        <f>SUMIF('603-699'!$1:$1,BW$3,'603-699'!13:13)</f>
        <v>0</v>
      </c>
      <c r="BX40" s="128">
        <f>SUMIF('603-699'!$1:$1,BX$3,'603-699'!13:13)</f>
        <v>0</v>
      </c>
      <c r="BY40" s="128">
        <f>SUMIF('603-699'!$1:$1,BY$3,'603-699'!13:13)</f>
        <v>45117.180000000008</v>
      </c>
      <c r="BZ40" s="128">
        <f>SUMIF('603-699'!$1:$1,BZ$3,'603-699'!13:13)</f>
        <v>0</v>
      </c>
      <c r="CA40" s="310">
        <f>SUMIF('603-699'!$1:$1,CA$3,'603-699'!13:13)</f>
        <v>0</v>
      </c>
      <c r="CB40" s="128">
        <f>SUMIF('603-699'!$1:$1,CB$3,'603-699'!13:13)</f>
        <v>0</v>
      </c>
      <c r="CC40" s="128">
        <f>SUMIF('603-699'!$1:$1,CC$3,'603-699'!13:13)</f>
        <v>0</v>
      </c>
      <c r="CD40" s="128">
        <f>SUMIF('603-699'!$1:$1,CD$3,'603-699'!13:13)</f>
        <v>0</v>
      </c>
      <c r="CE40" s="128">
        <f>SUMIF('603-699'!$1:$1,CE$3,'603-699'!13:13)</f>
        <v>0</v>
      </c>
      <c r="CF40" s="128">
        <f>SUMIF('603-699'!$1:$1,CF$3,'603-699'!13:13)</f>
        <v>0</v>
      </c>
      <c r="CG40" s="256">
        <f t="shared" si="20"/>
        <v>-1456059.6000000006</v>
      </c>
      <c r="CJ40" s="122"/>
      <c r="CK40" s="169">
        <f>INDEX(SAP!C:C,MATCH('Actuals mapped to CFR'!A40,SAP!H:H,FALSE),1)</f>
        <v>-1456059.6</v>
      </c>
      <c r="CL40" s="59">
        <f t="shared" si="15"/>
        <v>0</v>
      </c>
      <c r="CN40" s="81">
        <f t="shared" si="21"/>
        <v>2492960.92</v>
      </c>
      <c r="CO40" s="81">
        <f t="shared" si="22"/>
        <v>1000520.3900000001</v>
      </c>
      <c r="CP40" s="166">
        <f>VLOOKUP(B40,'2526 GBP Data input'!$A$4:$CA$229,38,FALSE)</f>
        <v>2556225</v>
      </c>
      <c r="CQ40" s="166">
        <f>VLOOKUP(B40,'2526 GBP Data input'!$A$4:$CA$229,73,FALSE)</f>
        <v>28530</v>
      </c>
      <c r="CR40" s="89">
        <f t="shared" si="8"/>
        <v>-63264.080000000075</v>
      </c>
      <c r="CS40" s="83">
        <f t="shared" si="9"/>
        <v>35.069063792499129</v>
      </c>
      <c r="CT40" s="82">
        <f t="shared" si="23"/>
        <v>1492440.5299999998</v>
      </c>
      <c r="CU40" s="82">
        <f t="shared" si="24"/>
        <v>-36380.930000000008</v>
      </c>
      <c r="CV40" s="86">
        <f t="shared" si="10"/>
        <v>1456059.5999999999</v>
      </c>
    </row>
    <row r="41" spans="1:100" ht="12.75" customHeight="1">
      <c r="A41" s="237">
        <v>107657</v>
      </c>
      <c r="B41" s="60">
        <v>657</v>
      </c>
      <c r="C41" s="60" t="s">
        <v>386</v>
      </c>
      <c r="D41" s="128">
        <f>SUMIF('603-699'!$1:$1,D$3,'603-699'!14:14)</f>
        <v>0</v>
      </c>
      <c r="E41" s="128">
        <f>SUMIF('603-699'!$1:$1,E$3,'603-699'!14:14)</f>
        <v>0</v>
      </c>
      <c r="F41" s="128">
        <f>SUMIF('603-699'!$1:$1,F$3,'603-699'!14:14)</f>
        <v>0</v>
      </c>
      <c r="G41" s="128">
        <f>SUMIF('603-699'!$1:$1,G$3,'603-699'!14:14)</f>
        <v>0</v>
      </c>
      <c r="H41" s="128">
        <f>SUMIF('603-699'!$1:$1,H$3,'603-699'!14:14)</f>
        <v>0</v>
      </c>
      <c r="I41" s="128">
        <f>SUMIF('603-699'!$1:$1,I$3,'603-699'!14:14)</f>
        <v>0</v>
      </c>
      <c r="J41" s="128">
        <f>SUMIF('603-699'!$1:$1,J$3,'603-699'!14:14)</f>
        <v>0</v>
      </c>
      <c r="K41" s="128">
        <f>SUMIF('603-699'!$1:$1,K$3,'603-699'!14:14)</f>
        <v>-1352912.07</v>
      </c>
      <c r="L41" s="128">
        <f>SUMIF('603-699'!$1:$1,L$3,'603-699'!14:14)</f>
        <v>0</v>
      </c>
      <c r="M41" s="128">
        <f>SUMIF('603-699'!$1:$1,M$3,'603-699'!14:14)</f>
        <v>-159693</v>
      </c>
      <c r="N41" s="128">
        <f>SUMIF('603-699'!$1:$1,N$3,'603-699'!14:14)</f>
        <v>0</v>
      </c>
      <c r="O41" s="128">
        <f>SUMIF('603-699'!$1:$1,O$3,'603-699'!14:14)</f>
        <v>-12683</v>
      </c>
      <c r="P41" s="128">
        <f>SUMIF('603-699'!$1:$1,P$3,'603-699'!14:14)</f>
        <v>-37132</v>
      </c>
      <c r="Q41" s="128">
        <f>SUMIF('603-699'!$1:$1,Q$3,'603-699'!14:14)</f>
        <v>0</v>
      </c>
      <c r="R41" s="128">
        <f>SUMIF('603-699'!$1:$1,R$3,'603-699'!14:14)</f>
        <v>-650</v>
      </c>
      <c r="S41" s="128">
        <f>SUMIF('603-699'!$1:$1,S$3,'603-699'!14:14)</f>
        <v>-13762.610000000002</v>
      </c>
      <c r="T41" s="128">
        <f>SUMIF('603-699'!$1:$1,T$3,'603-699'!14:14)</f>
        <v>0</v>
      </c>
      <c r="U41" s="128">
        <f>SUMIF('603-699'!$1:$1,U$3,'603-699'!14:14)</f>
        <v>0</v>
      </c>
      <c r="V41" s="128">
        <f>SUMIF('603-699'!$1:$1,V$3,'603-699'!14:14)</f>
        <v>0</v>
      </c>
      <c r="W41" s="128">
        <f>SUMIF('603-699'!$1:$1,W$3,'603-699'!14:14)</f>
        <v>-10097.769999999999</v>
      </c>
      <c r="X41" s="128">
        <f>SUMIF('603-699'!$1:$1,X$3,'603-699'!14:14)</f>
        <v>0</v>
      </c>
      <c r="Y41" s="164">
        <f>SUMIF('603-699'!$1:$1,Y$3,'603-699'!14:14)</f>
        <v>0</v>
      </c>
      <c r="Z41" s="128">
        <f>SUMIF('603-699'!$1:$1,Z$3,'603-699'!14:14)</f>
        <v>0</v>
      </c>
      <c r="AA41" s="128">
        <f>SUMIF('603-699'!$1:$1,AA$3,'603-699'!14:14)</f>
        <v>-46796.29</v>
      </c>
      <c r="AB41" s="128">
        <f>SUMIF('603-699'!$1:$1,AB$3,'603-699'!14:14)</f>
        <v>-565.98</v>
      </c>
      <c r="AC41" s="310">
        <f>SUMIF('603-699'!$1:$1,AC$3,'603-699'!14:14)</f>
        <v>0</v>
      </c>
      <c r="AD41" s="310">
        <f>SUMIF('603-699'!$1:$1,AD$3,'603-699'!14:14)</f>
        <v>0</v>
      </c>
      <c r="AE41" s="310">
        <f>SUMIF('603-699'!$1:$1,AE$3,'603-699'!14:14)</f>
        <v>0</v>
      </c>
      <c r="AF41" s="310">
        <f>SUMIF('603-699'!$1:$1,AF$3,'603-699'!14:14)</f>
        <v>0</v>
      </c>
      <c r="AG41" s="128">
        <f>SUMIF('603-699'!$1:$1,AG$3,'603-699'!14:14)</f>
        <v>251734.61</v>
      </c>
      <c r="AH41" s="128">
        <f>SUMIF('603-699'!$1:$1,AH$3,'603-699'!14:14)</f>
        <v>2124.94</v>
      </c>
      <c r="AI41" s="128">
        <f>SUMIF('603-699'!$1:$1,AI$3,'603-699'!14:14)</f>
        <v>103557.82</v>
      </c>
      <c r="AJ41" s="128">
        <f>SUMIF('603-699'!$1:$1,AJ$3,'603-699'!14:14)</f>
        <v>3032.94</v>
      </c>
      <c r="AK41" s="128">
        <f>SUMIF('603-699'!$1:$1,AK$3,'603-699'!14:14)</f>
        <v>31821.869999999995</v>
      </c>
      <c r="AL41" s="128">
        <f>SUMIF('603-699'!$1:$1,AL$3,'603-699'!14:14)</f>
        <v>3096.74</v>
      </c>
      <c r="AM41" s="128">
        <f>SUMIF('603-699'!$1:$1,AM$3,'603-699'!14:14)</f>
        <v>31075.220000000005</v>
      </c>
      <c r="AN41" s="128">
        <f>SUMIF('603-699'!$1:$1,AN$3,'603-699'!14:14)</f>
        <v>2136.12</v>
      </c>
      <c r="AO41" s="128">
        <f>SUMIF('603-699'!$1:$1,AO$3,'603-699'!14:14)</f>
        <v>3211.7</v>
      </c>
      <c r="AP41" s="128">
        <f>SUMIF('603-699'!$1:$1,AP$3,'603-699'!14:14)</f>
        <v>12146.16</v>
      </c>
      <c r="AQ41" s="128">
        <f>SUMIF('603-699'!$1:$1,AQ$3,'603-699'!14:14)</f>
        <v>0</v>
      </c>
      <c r="AR41" s="128">
        <f>SUMIF('603-699'!$1:$1,AR$3,'603-699'!14:14)</f>
        <v>21812.86</v>
      </c>
      <c r="AS41" s="128">
        <f>SUMIF('603-699'!$1:$1,AS$3,'603-699'!14:14)</f>
        <v>2296.98</v>
      </c>
      <c r="AT41" s="128">
        <f>SUMIF('603-699'!$1:$1,AT$3,'603-699'!14:14)</f>
        <v>17838.469999999998</v>
      </c>
      <c r="AU41" s="128">
        <f>SUMIF('603-699'!$1:$1,AU$3,'603-699'!14:14)</f>
        <v>1869.6100000000001</v>
      </c>
      <c r="AV41" s="128">
        <f>SUMIF('603-699'!$1:$1,AV$3,'603-699'!14:14)</f>
        <v>4647.42</v>
      </c>
      <c r="AW41" s="128">
        <f>SUMIF('603-699'!$1:$1,AW$3,'603-699'!14:14)</f>
        <v>54721.25</v>
      </c>
      <c r="AX41" s="128">
        <f>SUMIF('603-699'!$1:$1,AX$3,'603-699'!14:14)</f>
        <v>4446.58</v>
      </c>
      <c r="AY41" s="128">
        <f>SUMIF('603-699'!$1:$1,AY$3,'603-699'!14:14)</f>
        <v>38266.229999999996</v>
      </c>
      <c r="AZ41" s="310">
        <f>SUMIF('603-699'!$1:$1,AZ$3,'603-699'!14:14)</f>
        <v>0</v>
      </c>
      <c r="BA41" s="128">
        <f>SUMIF('603-699'!$1:$1,BA$3,'603-699'!14:14)</f>
        <v>4345.1099999999997</v>
      </c>
      <c r="BB41" s="128">
        <f>SUMIF('603-699'!$1:$1,BB$3,'603-699'!14:14)</f>
        <v>0</v>
      </c>
      <c r="BC41" s="128">
        <f>SUMIF('603-699'!$1:$1,BC$3,'603-699'!14:14)</f>
        <v>2677.7</v>
      </c>
      <c r="BD41" s="128">
        <f>SUMIF('603-699'!$1:$1,BD$3,'603-699'!14:14)</f>
        <v>2257.9</v>
      </c>
      <c r="BE41" s="128">
        <f>SUMIF('603-699'!$1:$1,BE$3,'603-699'!14:14)</f>
        <v>844.09</v>
      </c>
      <c r="BF41" s="128">
        <f>SUMIF('603-699'!$1:$1,BF$3,'603-699'!14:14)</f>
        <v>5849.49</v>
      </c>
      <c r="BG41" s="128">
        <f>SUMIF('603-699'!$1:$1,BG$3,'603-699'!14:14)</f>
        <v>7323</v>
      </c>
      <c r="BH41" s="128">
        <f>SUMIF('603-699'!$1:$1,BH$3,'603-699'!14:14)</f>
        <v>0</v>
      </c>
      <c r="BI41" s="128">
        <f>SUMIF('603-699'!$1:$1,BI$3,'603-699'!14:14)</f>
        <v>2907.94</v>
      </c>
      <c r="BJ41" s="128">
        <f>SUMIF('603-699'!$1:$1,BJ$3,'603-699'!14:14)</f>
        <v>12966.449999999999</v>
      </c>
      <c r="BK41" s="128">
        <f>SUMIF('603-699'!$1:$1,BK$3,'603-699'!14:14)</f>
        <v>0</v>
      </c>
      <c r="BL41" s="128">
        <f>SUMIF('603-699'!$1:$1,BL$3,'603-699'!14:14)</f>
        <v>59238.06</v>
      </c>
      <c r="BM41" s="128">
        <f>SUMIF('603-699'!$1:$1,BM$3,'603-699'!14:14)</f>
        <v>34946</v>
      </c>
      <c r="BN41" s="128">
        <f>SUMIF('603-699'!$1:$1,BN$3,'603-699'!14:14)</f>
        <v>2276.6999999999998</v>
      </c>
      <c r="BO41" s="128">
        <f>SUMIF('603-699'!$1:$1,BO$3,'603-699'!14:14)</f>
        <v>22124.159999999996</v>
      </c>
      <c r="BP41" s="128">
        <f>SUMIF('603-699'!$1:$1,BP$3,'603-699'!14:14)</f>
        <v>0</v>
      </c>
      <c r="BQ41" s="128">
        <f>SUMIF('603-699'!$1:$1,BQ$3,'603-699'!14:14)</f>
        <v>0</v>
      </c>
      <c r="BR41" s="128">
        <f>SUMIF('603-699'!$1:$1,BR$3,'603-699'!14:14)</f>
        <v>0</v>
      </c>
      <c r="BS41" s="128">
        <f>SUMIF('603-699'!$1:$1,BS$3,'603-699'!14:14)</f>
        <v>31307.050000000003</v>
      </c>
      <c r="BT41" s="128">
        <f>SUMIF('603-699'!$1:$1,BT$3,'603-699'!14:14)</f>
        <v>1938.95</v>
      </c>
      <c r="BU41" s="128">
        <f>SUMIF('603-699'!$1:$1,BU$3,'603-699'!14:14)</f>
        <v>-6868.75</v>
      </c>
      <c r="BV41" s="128">
        <f>SUMIF('603-699'!$1:$1,BV$3,'603-699'!14:14)</f>
        <v>0</v>
      </c>
      <c r="BW41" s="128">
        <f>SUMIF('603-699'!$1:$1,BW$3,'603-699'!14:14)</f>
        <v>0</v>
      </c>
      <c r="BX41" s="128">
        <f>SUMIF('603-699'!$1:$1,BX$3,'603-699'!14:14)</f>
        <v>0</v>
      </c>
      <c r="BY41" s="128">
        <f>SUMIF('603-699'!$1:$1,BY$3,'603-699'!14:14)</f>
        <v>0</v>
      </c>
      <c r="BZ41" s="128">
        <f>SUMIF('603-699'!$1:$1,BZ$3,'603-699'!14:14)</f>
        <v>0</v>
      </c>
      <c r="CA41" s="310">
        <f>SUMIF('603-699'!$1:$1,CA$3,'603-699'!14:14)</f>
        <v>0</v>
      </c>
      <c r="CB41" s="128">
        <f>SUMIF('603-699'!$1:$1,CB$3,'603-699'!14:14)</f>
        <v>0</v>
      </c>
      <c r="CC41" s="128">
        <f>SUMIF('603-699'!$1:$1,CC$3,'603-699'!14:14)</f>
        <v>0</v>
      </c>
      <c r="CD41" s="128">
        <f>SUMIF('603-699'!$1:$1,CD$3,'603-699'!14:14)</f>
        <v>0</v>
      </c>
      <c r="CE41" s="128">
        <f>SUMIF('603-699'!$1:$1,CE$3,'603-699'!14:14)</f>
        <v>0</v>
      </c>
      <c r="CF41" s="128">
        <f>SUMIF('603-699'!$1:$1,CF$3,'603-699'!14:14)</f>
        <v>0</v>
      </c>
      <c r="CG41" s="256">
        <f t="shared" si="20"/>
        <v>-860321.35000000068</v>
      </c>
      <c r="CJ41" s="122"/>
      <c r="CK41" s="169">
        <f>INDEX(SAP!C:C,MATCH('Actuals mapped to CFR'!A41,SAP!H:H,FALSE),1)</f>
        <v>-860321.35</v>
      </c>
      <c r="CL41" s="59">
        <f t="shared" si="15"/>
        <v>0</v>
      </c>
      <c r="CN41" s="81">
        <f t="shared" si="21"/>
        <v>1634292.7200000002</v>
      </c>
      <c r="CO41" s="81">
        <f t="shared" si="22"/>
        <v>780840.11999999976</v>
      </c>
      <c r="CP41" s="166">
        <f>VLOOKUP(B41,'2526 GBP Data input'!$A$4:$CA$229,38,FALSE)</f>
        <v>1813702</v>
      </c>
      <c r="CQ41" s="166">
        <f>VLOOKUP(B41,'2526 GBP Data input'!$A$4:$CA$229,73,FALSE)</f>
        <v>28151</v>
      </c>
      <c r="CR41" s="89">
        <f t="shared" si="8"/>
        <v>-179409.2799999998</v>
      </c>
      <c r="CS41" s="83">
        <f t="shared" si="9"/>
        <v>27.737562431174727</v>
      </c>
      <c r="CT41" s="82">
        <f t="shared" si="23"/>
        <v>853452.60000000044</v>
      </c>
      <c r="CU41" s="82">
        <f t="shared" si="24"/>
        <v>6868.75</v>
      </c>
      <c r="CV41" s="86">
        <f t="shared" si="10"/>
        <v>860321.35000000044</v>
      </c>
    </row>
    <row r="42" spans="1:100" ht="12.75" customHeight="1">
      <c r="A42" s="237">
        <v>107665</v>
      </c>
      <c r="B42" s="60">
        <v>665</v>
      </c>
      <c r="C42" s="60" t="s">
        <v>235</v>
      </c>
      <c r="D42" s="128">
        <f>SUMIF('603-699'!$1:$1,D$3,'603-699'!15:15)</f>
        <v>0</v>
      </c>
      <c r="E42" s="128">
        <f>SUMIF('603-699'!$1:$1,E$3,'603-699'!15:15)</f>
        <v>0</v>
      </c>
      <c r="F42" s="128">
        <f>SUMIF('603-699'!$1:$1,F$3,'603-699'!15:15)</f>
        <v>0</v>
      </c>
      <c r="G42" s="128">
        <f>SUMIF('603-699'!$1:$1,G$3,'603-699'!15:15)</f>
        <v>0</v>
      </c>
      <c r="H42" s="128">
        <f>SUMIF('603-699'!$1:$1,H$3,'603-699'!15:15)</f>
        <v>0</v>
      </c>
      <c r="I42" s="128">
        <f>SUMIF('603-699'!$1:$1,I$3,'603-699'!15:15)</f>
        <v>0</v>
      </c>
      <c r="J42" s="128">
        <f>SUMIF('603-699'!$1:$1,J$3,'603-699'!15:15)</f>
        <v>0</v>
      </c>
      <c r="K42" s="128">
        <f>SUMIF('603-699'!$1:$1,K$3,'603-699'!15:15)</f>
        <v>-619542.94999999995</v>
      </c>
      <c r="L42" s="128">
        <f>SUMIF('603-699'!$1:$1,L$3,'603-699'!15:15)</f>
        <v>0</v>
      </c>
      <c r="M42" s="128">
        <f>SUMIF('603-699'!$1:$1,M$3,'603-699'!15:15)</f>
        <v>-42279</v>
      </c>
      <c r="N42" s="128">
        <f>SUMIF('603-699'!$1:$1,N$3,'603-699'!15:15)</f>
        <v>0</v>
      </c>
      <c r="O42" s="128">
        <f>SUMIF('603-699'!$1:$1,O$3,'603-699'!15:15)</f>
        <v>-2325</v>
      </c>
      <c r="P42" s="128">
        <f>SUMIF('603-699'!$1:$1,P$3,'603-699'!15:15)</f>
        <v>-19188</v>
      </c>
      <c r="Q42" s="128">
        <f>SUMIF('603-699'!$1:$1,Q$3,'603-699'!15:15)</f>
        <v>0</v>
      </c>
      <c r="R42" s="128">
        <f>SUMIF('603-699'!$1:$1,R$3,'603-699'!15:15)</f>
        <v>0</v>
      </c>
      <c r="S42" s="128">
        <f>SUMIF('603-699'!$1:$1,S$3,'603-699'!15:15)</f>
        <v>-1030.2</v>
      </c>
      <c r="T42" s="128">
        <f>SUMIF('603-699'!$1:$1,T$3,'603-699'!15:15)</f>
        <v>0</v>
      </c>
      <c r="U42" s="128">
        <f>SUMIF('603-699'!$1:$1,U$3,'603-699'!15:15)</f>
        <v>0</v>
      </c>
      <c r="V42" s="128">
        <f>SUMIF('603-699'!$1:$1,V$3,'603-699'!15:15)</f>
        <v>0</v>
      </c>
      <c r="W42" s="128">
        <f>SUMIF('603-699'!$1:$1,W$3,'603-699'!15:15)</f>
        <v>-2582.6</v>
      </c>
      <c r="X42" s="128">
        <f>SUMIF('603-699'!$1:$1,X$3,'603-699'!15:15)</f>
        <v>0</v>
      </c>
      <c r="Y42" s="164">
        <f>SUMIF('603-699'!$1:$1,Y$3,'603-699'!15:15)</f>
        <v>0</v>
      </c>
      <c r="Z42" s="128">
        <f>SUMIF('603-699'!$1:$1,Z$3,'603-699'!15:15)</f>
        <v>0</v>
      </c>
      <c r="AA42" s="128">
        <f>SUMIF('603-699'!$1:$1,AA$3,'603-699'!15:15)</f>
        <v>0</v>
      </c>
      <c r="AB42" s="128">
        <f>SUMIF('603-699'!$1:$1,AB$3,'603-699'!15:15)</f>
        <v>0</v>
      </c>
      <c r="AC42" s="310">
        <f>SUMIF('603-699'!$1:$1,AC$3,'603-699'!15:15)</f>
        <v>0</v>
      </c>
      <c r="AD42" s="310">
        <f>SUMIF('603-699'!$1:$1,AD$3,'603-699'!15:15)</f>
        <v>0</v>
      </c>
      <c r="AE42" s="310">
        <f>SUMIF('603-699'!$1:$1,AE$3,'603-699'!15:15)</f>
        <v>0</v>
      </c>
      <c r="AF42" s="310">
        <f>SUMIF('603-699'!$1:$1,AF$3,'603-699'!15:15)</f>
        <v>0</v>
      </c>
      <c r="AG42" s="128">
        <f>SUMIF('603-699'!$1:$1,AG$3,'603-699'!15:15)</f>
        <v>129610.84</v>
      </c>
      <c r="AH42" s="128">
        <f>SUMIF('603-699'!$1:$1,AH$3,'603-699'!15:15)</f>
        <v>14855.8</v>
      </c>
      <c r="AI42" s="128">
        <f>SUMIF('603-699'!$1:$1,AI$3,'603-699'!15:15)</f>
        <v>53289.23</v>
      </c>
      <c r="AJ42" s="128">
        <f>SUMIF('603-699'!$1:$1,AJ$3,'603-699'!15:15)</f>
        <v>0</v>
      </c>
      <c r="AK42" s="128">
        <f>SUMIF('603-699'!$1:$1,AK$3,'603-699'!15:15)</f>
        <v>14743.04</v>
      </c>
      <c r="AL42" s="128">
        <f>SUMIF('603-699'!$1:$1,AL$3,'603-699'!15:15)</f>
        <v>0</v>
      </c>
      <c r="AM42" s="128">
        <f>SUMIF('603-699'!$1:$1,AM$3,'603-699'!15:15)</f>
        <v>5636.76</v>
      </c>
      <c r="AN42" s="128">
        <f>SUMIF('603-699'!$1:$1,AN$3,'603-699'!15:15)</f>
        <v>790</v>
      </c>
      <c r="AO42" s="128">
        <f>SUMIF('603-699'!$1:$1,AO$3,'603-699'!15:15)</f>
        <v>1154.2</v>
      </c>
      <c r="AP42" s="128">
        <f>SUMIF('603-699'!$1:$1,AP$3,'603-699'!15:15)</f>
        <v>283.64999999999998</v>
      </c>
      <c r="AQ42" s="128">
        <f>SUMIF('603-699'!$1:$1,AQ$3,'603-699'!15:15)</f>
        <v>0</v>
      </c>
      <c r="AR42" s="128">
        <f>SUMIF('603-699'!$1:$1,AR$3,'603-699'!15:15)</f>
        <v>1873.9699999999998</v>
      </c>
      <c r="AS42" s="128">
        <f>SUMIF('603-699'!$1:$1,AS$3,'603-699'!15:15)</f>
        <v>2221.19</v>
      </c>
      <c r="AT42" s="128">
        <f>SUMIF('603-699'!$1:$1,AT$3,'603-699'!15:15)</f>
        <v>5833.18</v>
      </c>
      <c r="AU42" s="128">
        <f>SUMIF('603-699'!$1:$1,AU$3,'603-699'!15:15)</f>
        <v>665.18000000000006</v>
      </c>
      <c r="AV42" s="128">
        <f>SUMIF('603-699'!$1:$1,AV$3,'603-699'!15:15)</f>
        <v>1721.35</v>
      </c>
      <c r="AW42" s="128">
        <f>SUMIF('603-699'!$1:$1,AW$3,'603-699'!15:15)</f>
        <v>3592.8</v>
      </c>
      <c r="AX42" s="128">
        <f>SUMIF('603-699'!$1:$1,AX$3,'603-699'!15:15)</f>
        <v>683.9</v>
      </c>
      <c r="AY42" s="128">
        <f>SUMIF('603-699'!$1:$1,AY$3,'603-699'!15:15)</f>
        <v>10982.259999999998</v>
      </c>
      <c r="AZ42" s="310">
        <f>SUMIF('603-699'!$1:$1,AZ$3,'603-699'!15:15)</f>
        <v>0</v>
      </c>
      <c r="BA42" s="128">
        <f>SUMIF('603-699'!$1:$1,BA$3,'603-699'!15:15)</f>
        <v>0</v>
      </c>
      <c r="BB42" s="128">
        <f>SUMIF('603-699'!$1:$1,BB$3,'603-699'!15:15)</f>
        <v>0</v>
      </c>
      <c r="BC42" s="128">
        <f>SUMIF('603-699'!$1:$1,BC$3,'603-699'!15:15)</f>
        <v>4012.79</v>
      </c>
      <c r="BD42" s="128">
        <f>SUMIF('603-699'!$1:$1,BD$3,'603-699'!15:15)</f>
        <v>655</v>
      </c>
      <c r="BE42" s="128">
        <f>SUMIF('603-699'!$1:$1,BE$3,'603-699'!15:15)</f>
        <v>0</v>
      </c>
      <c r="BF42" s="128">
        <f>SUMIF('603-699'!$1:$1,BF$3,'603-699'!15:15)</f>
        <v>0</v>
      </c>
      <c r="BG42" s="128">
        <f>SUMIF('603-699'!$1:$1,BG$3,'603-699'!15:15)</f>
        <v>1023</v>
      </c>
      <c r="BH42" s="128">
        <f>SUMIF('603-699'!$1:$1,BH$3,'603-699'!15:15)</f>
        <v>0</v>
      </c>
      <c r="BI42" s="128">
        <f>SUMIF('603-699'!$1:$1,BI$3,'603-699'!15:15)</f>
        <v>2828.92</v>
      </c>
      <c r="BJ42" s="128">
        <f>SUMIF('603-699'!$1:$1,BJ$3,'603-699'!15:15)</f>
        <v>5175.45</v>
      </c>
      <c r="BK42" s="128">
        <f>SUMIF('603-699'!$1:$1,BK$3,'603-699'!15:15)</f>
        <v>0</v>
      </c>
      <c r="BL42" s="128">
        <f>SUMIF('603-699'!$1:$1,BL$3,'603-699'!15:15)</f>
        <v>26707.7</v>
      </c>
      <c r="BM42" s="128">
        <f>SUMIF('603-699'!$1:$1,BM$3,'603-699'!15:15)</f>
        <v>0</v>
      </c>
      <c r="BN42" s="128">
        <f>SUMIF('603-699'!$1:$1,BN$3,'603-699'!15:15)</f>
        <v>14087.45</v>
      </c>
      <c r="BO42" s="128">
        <f>SUMIF('603-699'!$1:$1,BO$3,'603-699'!15:15)</f>
        <v>14952.72</v>
      </c>
      <c r="BP42" s="128">
        <f>SUMIF('603-699'!$1:$1,BP$3,'603-699'!15:15)</f>
        <v>0</v>
      </c>
      <c r="BQ42" s="128">
        <f>SUMIF('603-699'!$1:$1,BQ$3,'603-699'!15:15)</f>
        <v>0</v>
      </c>
      <c r="BR42" s="128">
        <f>SUMIF('603-699'!$1:$1,BR$3,'603-699'!15:15)</f>
        <v>0</v>
      </c>
      <c r="BS42" s="128">
        <f>SUMIF('603-699'!$1:$1,BS$3,'603-699'!15:15)</f>
        <v>0</v>
      </c>
      <c r="BT42" s="128">
        <f>SUMIF('603-699'!$1:$1,BT$3,'603-699'!15:15)</f>
        <v>216.85</v>
      </c>
      <c r="BU42" s="128">
        <f>SUMIF('603-699'!$1:$1,BU$3,'603-699'!15:15)</f>
        <v>-5147.5</v>
      </c>
      <c r="BV42" s="128">
        <f>SUMIF('603-699'!$1:$1,BV$3,'603-699'!15:15)</f>
        <v>0</v>
      </c>
      <c r="BW42" s="128">
        <f>SUMIF('603-699'!$1:$1,BW$3,'603-699'!15:15)</f>
        <v>0</v>
      </c>
      <c r="BX42" s="128">
        <f>SUMIF('603-699'!$1:$1,BX$3,'603-699'!15:15)</f>
        <v>0</v>
      </c>
      <c r="BY42" s="128">
        <f>SUMIF('603-699'!$1:$1,BY$3,'603-699'!15:15)</f>
        <v>0</v>
      </c>
      <c r="BZ42" s="128">
        <f>SUMIF('603-699'!$1:$1,BZ$3,'603-699'!15:15)</f>
        <v>0</v>
      </c>
      <c r="CA42" s="310">
        <f>SUMIF('603-699'!$1:$1,CA$3,'603-699'!15:15)</f>
        <v>0</v>
      </c>
      <c r="CB42" s="128">
        <f>SUMIF('603-699'!$1:$1,CB$3,'603-699'!15:15)</f>
        <v>0</v>
      </c>
      <c r="CC42" s="128">
        <f>SUMIF('603-699'!$1:$1,CC$3,'603-699'!15:15)</f>
        <v>0</v>
      </c>
      <c r="CD42" s="128">
        <f>SUMIF('603-699'!$1:$1,CD$3,'603-699'!15:15)</f>
        <v>0</v>
      </c>
      <c r="CE42" s="128">
        <f>SUMIF('603-699'!$1:$1,CE$3,'603-699'!15:15)</f>
        <v>0</v>
      </c>
      <c r="CF42" s="128">
        <f>SUMIF('603-699'!$1:$1,CF$3,'603-699'!15:15)</f>
        <v>0</v>
      </c>
      <c r="CG42" s="256">
        <f t="shared" si="20"/>
        <v>-374498.01999999996</v>
      </c>
      <c r="CJ42" s="122"/>
      <c r="CK42" s="169">
        <f>INDEX(SAP!C:C,MATCH('Actuals mapped to CFR'!A42,SAP!H:H,FALSE),1)</f>
        <v>-374498.02</v>
      </c>
      <c r="CL42" s="59">
        <f t="shared" si="15"/>
        <v>0</v>
      </c>
      <c r="CN42" s="81">
        <f t="shared" si="21"/>
        <v>686947.74999999988</v>
      </c>
      <c r="CO42" s="81">
        <f t="shared" si="22"/>
        <v>317597.23</v>
      </c>
      <c r="CP42" s="166">
        <f>VLOOKUP(B42,'2526 GBP Data input'!$A$4:$CA$229,38,FALSE)</f>
        <v>701682</v>
      </c>
      <c r="CQ42" s="166">
        <f>VLOOKUP(B42,'2526 GBP Data input'!$A$4:$CA$229,73,FALSE)</f>
        <v>20986</v>
      </c>
      <c r="CR42" s="89">
        <f t="shared" si="8"/>
        <v>-14734.250000000116</v>
      </c>
      <c r="CS42" s="83">
        <f t="shared" si="9"/>
        <v>15.133766796912226</v>
      </c>
      <c r="CT42" s="82">
        <f t="shared" si="23"/>
        <v>369350.5199999999</v>
      </c>
      <c r="CU42" s="82">
        <f t="shared" si="24"/>
        <v>5147.5</v>
      </c>
      <c r="CV42" s="86">
        <f t="shared" si="10"/>
        <v>374498.0199999999</v>
      </c>
    </row>
    <row r="43" spans="1:100" ht="12.75" customHeight="1">
      <c r="A43" s="237">
        <v>107667</v>
      </c>
      <c r="B43" s="60">
        <v>667</v>
      </c>
      <c r="C43" s="60" t="s">
        <v>263</v>
      </c>
      <c r="D43" s="128">
        <f>SUMIF('603-699'!$1:$1,D$3,'603-699'!16:16)</f>
        <v>0</v>
      </c>
      <c r="E43" s="128">
        <f>SUMIF('603-699'!$1:$1,E$3,'603-699'!16:16)</f>
        <v>0</v>
      </c>
      <c r="F43" s="128">
        <f>SUMIF('603-699'!$1:$1,F$3,'603-699'!16:16)</f>
        <v>0</v>
      </c>
      <c r="G43" s="128">
        <f>SUMIF('603-699'!$1:$1,G$3,'603-699'!16:16)</f>
        <v>0</v>
      </c>
      <c r="H43" s="128">
        <f>SUMIF('603-699'!$1:$1,H$3,'603-699'!16:16)</f>
        <v>0</v>
      </c>
      <c r="I43" s="128">
        <f>SUMIF('603-699'!$1:$1,I$3,'603-699'!16:16)</f>
        <v>0</v>
      </c>
      <c r="J43" s="128">
        <f>SUMIF('603-699'!$1:$1,J$3,'603-699'!16:16)</f>
        <v>0</v>
      </c>
      <c r="K43" s="128">
        <f>SUMIF('603-699'!$1:$1,K$3,'603-699'!16:16)</f>
        <v>-560333.37</v>
      </c>
      <c r="L43" s="128">
        <f>SUMIF('603-699'!$1:$1,L$3,'603-699'!16:16)</f>
        <v>0</v>
      </c>
      <c r="M43" s="128">
        <f>SUMIF('603-699'!$1:$1,M$3,'603-699'!16:16)</f>
        <v>-9850</v>
      </c>
      <c r="N43" s="128">
        <f>SUMIF('603-699'!$1:$1,N$3,'603-699'!16:16)</f>
        <v>0</v>
      </c>
      <c r="O43" s="128">
        <f>SUMIF('603-699'!$1:$1,O$3,'603-699'!16:16)</f>
        <v>-1820</v>
      </c>
      <c r="P43" s="128">
        <f>SUMIF('603-699'!$1:$1,P$3,'603-699'!16:16)</f>
        <v>-23985</v>
      </c>
      <c r="Q43" s="128">
        <f>SUMIF('603-699'!$1:$1,Q$3,'603-699'!16:16)</f>
        <v>0</v>
      </c>
      <c r="R43" s="128">
        <f>SUMIF('603-699'!$1:$1,R$3,'603-699'!16:16)</f>
        <v>0</v>
      </c>
      <c r="S43" s="128">
        <f>SUMIF('603-699'!$1:$1,S$3,'603-699'!16:16)</f>
        <v>-7574.8100000000013</v>
      </c>
      <c r="T43" s="128">
        <f>SUMIF('603-699'!$1:$1,T$3,'603-699'!16:16)</f>
        <v>0</v>
      </c>
      <c r="U43" s="128">
        <f>SUMIF('603-699'!$1:$1,U$3,'603-699'!16:16)</f>
        <v>0</v>
      </c>
      <c r="V43" s="128">
        <f>SUMIF('603-699'!$1:$1,V$3,'603-699'!16:16)</f>
        <v>0</v>
      </c>
      <c r="W43" s="128">
        <f>SUMIF('603-699'!$1:$1,W$3,'603-699'!16:16)</f>
        <v>-2637.8699999999994</v>
      </c>
      <c r="X43" s="128">
        <f>SUMIF('603-699'!$1:$1,X$3,'603-699'!16:16)</f>
        <v>-999</v>
      </c>
      <c r="Y43" s="164">
        <f>SUMIF('603-699'!$1:$1,Y$3,'603-699'!16:16)</f>
        <v>0</v>
      </c>
      <c r="Z43" s="128">
        <f>SUMIF('603-699'!$1:$1,Z$3,'603-699'!16:16)</f>
        <v>0</v>
      </c>
      <c r="AA43" s="128">
        <f>SUMIF('603-699'!$1:$1,AA$3,'603-699'!16:16)</f>
        <v>0</v>
      </c>
      <c r="AB43" s="128">
        <f>SUMIF('603-699'!$1:$1,AB$3,'603-699'!16:16)</f>
        <v>0</v>
      </c>
      <c r="AC43" s="310">
        <f>SUMIF('603-699'!$1:$1,AC$3,'603-699'!16:16)</f>
        <v>0</v>
      </c>
      <c r="AD43" s="310">
        <f>SUMIF('603-699'!$1:$1,AD$3,'603-699'!16:16)</f>
        <v>0</v>
      </c>
      <c r="AE43" s="310">
        <f>SUMIF('603-699'!$1:$1,AE$3,'603-699'!16:16)</f>
        <v>0</v>
      </c>
      <c r="AF43" s="310">
        <f>SUMIF('603-699'!$1:$1,AF$3,'603-699'!16:16)</f>
        <v>0</v>
      </c>
      <c r="AG43" s="128">
        <f>SUMIF('603-699'!$1:$1,AG$3,'603-699'!16:16)</f>
        <v>112873.65</v>
      </c>
      <c r="AH43" s="128">
        <f>SUMIF('603-699'!$1:$1,AH$3,'603-699'!16:16)</f>
        <v>0</v>
      </c>
      <c r="AI43" s="128">
        <f>SUMIF('603-699'!$1:$1,AI$3,'603-699'!16:16)</f>
        <v>28571.13</v>
      </c>
      <c r="AJ43" s="128">
        <f>SUMIF('603-699'!$1:$1,AJ$3,'603-699'!16:16)</f>
        <v>2997.44</v>
      </c>
      <c r="AK43" s="128">
        <f>SUMIF('603-699'!$1:$1,AK$3,'603-699'!16:16)</f>
        <v>12911.85</v>
      </c>
      <c r="AL43" s="128">
        <f>SUMIF('603-699'!$1:$1,AL$3,'603-699'!16:16)</f>
        <v>0</v>
      </c>
      <c r="AM43" s="128">
        <f>SUMIF('603-699'!$1:$1,AM$3,'603-699'!16:16)</f>
        <v>7389.65</v>
      </c>
      <c r="AN43" s="128">
        <f>SUMIF('603-699'!$1:$1,AN$3,'603-699'!16:16)</f>
        <v>608.70000000000005</v>
      </c>
      <c r="AO43" s="128">
        <f>SUMIF('603-699'!$1:$1,AO$3,'603-699'!16:16)</f>
        <v>4546.75</v>
      </c>
      <c r="AP43" s="128">
        <f>SUMIF('603-699'!$1:$1,AP$3,'603-699'!16:16)</f>
        <v>3032.13</v>
      </c>
      <c r="AQ43" s="128">
        <f>SUMIF('603-699'!$1:$1,AQ$3,'603-699'!16:16)</f>
        <v>0</v>
      </c>
      <c r="AR43" s="128">
        <f>SUMIF('603-699'!$1:$1,AR$3,'603-699'!16:16)</f>
        <v>2487.4</v>
      </c>
      <c r="AS43" s="128">
        <f>SUMIF('603-699'!$1:$1,AS$3,'603-699'!16:16)</f>
        <v>785.36</v>
      </c>
      <c r="AT43" s="128">
        <f>SUMIF('603-699'!$1:$1,AT$3,'603-699'!16:16)</f>
        <v>7834.63</v>
      </c>
      <c r="AU43" s="128">
        <f>SUMIF('603-699'!$1:$1,AU$3,'603-699'!16:16)</f>
        <v>1034.78</v>
      </c>
      <c r="AV43" s="128">
        <f>SUMIF('603-699'!$1:$1,AV$3,'603-699'!16:16)</f>
        <v>3243.9</v>
      </c>
      <c r="AW43" s="128">
        <f>SUMIF('603-699'!$1:$1,AW$3,'603-699'!16:16)</f>
        <v>8233.5</v>
      </c>
      <c r="AX43" s="128">
        <f>SUMIF('603-699'!$1:$1,AX$3,'603-699'!16:16)</f>
        <v>1191.17</v>
      </c>
      <c r="AY43" s="128">
        <f>SUMIF('603-699'!$1:$1,AY$3,'603-699'!16:16)</f>
        <v>7011.86</v>
      </c>
      <c r="AZ43" s="310">
        <f>SUMIF('603-699'!$1:$1,AZ$3,'603-699'!16:16)</f>
        <v>2515.75</v>
      </c>
      <c r="BA43" s="128">
        <f>SUMIF('603-699'!$1:$1,BA$3,'603-699'!16:16)</f>
        <v>0</v>
      </c>
      <c r="BB43" s="128">
        <f>SUMIF('603-699'!$1:$1,BB$3,'603-699'!16:16)</f>
        <v>0</v>
      </c>
      <c r="BC43" s="128">
        <f>SUMIF('603-699'!$1:$1,BC$3,'603-699'!16:16)</f>
        <v>1252.21</v>
      </c>
      <c r="BD43" s="128">
        <f>SUMIF('603-699'!$1:$1,BD$3,'603-699'!16:16)</f>
        <v>0</v>
      </c>
      <c r="BE43" s="128">
        <f>SUMIF('603-699'!$1:$1,BE$3,'603-699'!16:16)</f>
        <v>58</v>
      </c>
      <c r="BF43" s="128">
        <f>SUMIF('603-699'!$1:$1,BF$3,'603-699'!16:16)</f>
        <v>69.650000000000006</v>
      </c>
      <c r="BG43" s="128">
        <f>SUMIF('603-699'!$1:$1,BG$3,'603-699'!16:16)</f>
        <v>2260</v>
      </c>
      <c r="BH43" s="128">
        <f>SUMIF('603-699'!$1:$1,BH$3,'603-699'!16:16)</f>
        <v>0</v>
      </c>
      <c r="BI43" s="128">
        <f>SUMIF('603-699'!$1:$1,BI$3,'603-699'!16:16)</f>
        <v>1874.63</v>
      </c>
      <c r="BJ43" s="128">
        <f>SUMIF('603-699'!$1:$1,BJ$3,'603-699'!16:16)</f>
        <v>4452</v>
      </c>
      <c r="BK43" s="128">
        <f>SUMIF('603-699'!$1:$1,BK$3,'603-699'!16:16)</f>
        <v>0</v>
      </c>
      <c r="BL43" s="128">
        <f>SUMIF('603-699'!$1:$1,BL$3,'603-699'!16:16)</f>
        <v>19303.25</v>
      </c>
      <c r="BM43" s="128">
        <f>SUMIF('603-699'!$1:$1,BM$3,'603-699'!16:16)</f>
        <v>0</v>
      </c>
      <c r="BN43" s="128">
        <f>SUMIF('603-699'!$1:$1,BN$3,'603-699'!16:16)</f>
        <v>2348</v>
      </c>
      <c r="BO43" s="128">
        <f>SUMIF('603-699'!$1:$1,BO$3,'603-699'!16:16)</f>
        <v>10812.39</v>
      </c>
      <c r="BP43" s="128">
        <f>SUMIF('603-699'!$1:$1,BP$3,'603-699'!16:16)</f>
        <v>0</v>
      </c>
      <c r="BQ43" s="128">
        <f>SUMIF('603-699'!$1:$1,BQ$3,'603-699'!16:16)</f>
        <v>0</v>
      </c>
      <c r="BR43" s="128">
        <f>SUMIF('603-699'!$1:$1,BR$3,'603-699'!16:16)</f>
        <v>0</v>
      </c>
      <c r="BS43" s="128">
        <f>SUMIF('603-699'!$1:$1,BS$3,'603-699'!16:16)</f>
        <v>0</v>
      </c>
      <c r="BT43" s="128">
        <f>SUMIF('603-699'!$1:$1,BT$3,'603-699'!16:16)</f>
        <v>711.88</v>
      </c>
      <c r="BU43" s="128">
        <f>SUMIF('603-699'!$1:$1,BU$3,'603-699'!16:16)</f>
        <v>-4967.5</v>
      </c>
      <c r="BV43" s="128">
        <f>SUMIF('603-699'!$1:$1,BV$3,'603-699'!16:16)</f>
        <v>0</v>
      </c>
      <c r="BW43" s="128">
        <f>SUMIF('603-699'!$1:$1,BW$3,'603-699'!16:16)</f>
        <v>0</v>
      </c>
      <c r="BX43" s="128">
        <f>SUMIF('603-699'!$1:$1,BX$3,'603-699'!16:16)</f>
        <v>0</v>
      </c>
      <c r="BY43" s="128">
        <f>SUMIF('603-699'!$1:$1,BY$3,'603-699'!16:16)</f>
        <v>0</v>
      </c>
      <c r="BZ43" s="128">
        <f>SUMIF('603-699'!$1:$1,BZ$3,'603-699'!16:16)</f>
        <v>0</v>
      </c>
      <c r="CA43" s="310">
        <f>SUMIF('603-699'!$1:$1,CA$3,'603-699'!16:16)</f>
        <v>0</v>
      </c>
      <c r="CB43" s="128">
        <f>SUMIF('603-699'!$1:$1,CB$3,'603-699'!16:16)</f>
        <v>0</v>
      </c>
      <c r="CC43" s="128">
        <f>SUMIF('603-699'!$1:$1,CC$3,'603-699'!16:16)</f>
        <v>0</v>
      </c>
      <c r="CD43" s="128">
        <f>SUMIF('603-699'!$1:$1,CD$3,'603-699'!16:16)</f>
        <v>0</v>
      </c>
      <c r="CE43" s="128">
        <f>SUMIF('603-699'!$1:$1,CE$3,'603-699'!16:16)</f>
        <v>1742</v>
      </c>
      <c r="CF43" s="128">
        <f>SUMIF('603-699'!$1:$1,CF$3,'603-699'!16:16)</f>
        <v>0</v>
      </c>
      <c r="CG43" s="256">
        <f t="shared" si="20"/>
        <v>-360013.8899999999</v>
      </c>
      <c r="CJ43" s="122"/>
      <c r="CK43" s="169">
        <f>INDEX(SAP!C:C,MATCH('Actuals mapped to CFR'!A43,SAP!H:H,FALSE),1)</f>
        <v>-360013.89</v>
      </c>
      <c r="CL43" s="59">
        <f t="shared" si="15"/>
        <v>0</v>
      </c>
      <c r="CN43" s="81">
        <f t="shared" si="21"/>
        <v>607200.05000000005</v>
      </c>
      <c r="CO43" s="81">
        <f t="shared" si="22"/>
        <v>250411.65999999997</v>
      </c>
      <c r="CP43" s="166">
        <f>VLOOKUP(B43,'2526 GBP Data input'!$A$4:$CA$229,38,FALSE)</f>
        <v>663408</v>
      </c>
      <c r="CQ43" s="166">
        <f>VLOOKUP(B43,'2526 GBP Data input'!$A$4:$CA$229,73,FALSE)</f>
        <v>8742</v>
      </c>
      <c r="CR43" s="89">
        <f t="shared" si="8"/>
        <v>-56207.949999999953</v>
      </c>
      <c r="CS43" s="83">
        <f t="shared" si="9"/>
        <v>28.644664836421867</v>
      </c>
      <c r="CT43" s="82">
        <f t="shared" si="23"/>
        <v>356788.39000000007</v>
      </c>
      <c r="CU43" s="82">
        <f t="shared" si="24"/>
        <v>4967.5</v>
      </c>
      <c r="CV43" s="86">
        <f t="shared" si="10"/>
        <v>361755.89000000007</v>
      </c>
    </row>
    <row r="44" spans="1:100" ht="12.75" customHeight="1">
      <c r="A44" s="237">
        <v>107671</v>
      </c>
      <c r="B44" s="60">
        <v>671</v>
      </c>
      <c r="C44" s="60" t="s">
        <v>273</v>
      </c>
      <c r="D44" s="128">
        <f>SUMIF('603-699'!$1:$1,D$3,'603-699'!17:17)</f>
        <v>0</v>
      </c>
      <c r="E44" s="128">
        <f>SUMIF('603-699'!$1:$1,E$3,'603-699'!17:17)</f>
        <v>0</v>
      </c>
      <c r="F44" s="128">
        <f>SUMIF('603-699'!$1:$1,F$3,'603-699'!17:17)</f>
        <v>0</v>
      </c>
      <c r="G44" s="128">
        <f>SUMIF('603-699'!$1:$1,G$3,'603-699'!17:17)</f>
        <v>0</v>
      </c>
      <c r="H44" s="128">
        <f>SUMIF('603-699'!$1:$1,H$3,'603-699'!17:17)</f>
        <v>0</v>
      </c>
      <c r="I44" s="128">
        <f>SUMIF('603-699'!$1:$1,I$3,'603-699'!17:17)</f>
        <v>0</v>
      </c>
      <c r="J44" s="128">
        <f>SUMIF('603-699'!$1:$1,J$3,'603-699'!17:17)</f>
        <v>0</v>
      </c>
      <c r="K44" s="128">
        <f>SUMIF('603-699'!$1:$1,K$3,'603-699'!17:17)</f>
        <v>-428698.31</v>
      </c>
      <c r="L44" s="128">
        <f>SUMIF('603-699'!$1:$1,L$3,'603-699'!17:17)</f>
        <v>0</v>
      </c>
      <c r="M44" s="128">
        <f>SUMIF('603-699'!$1:$1,M$3,'603-699'!17:17)</f>
        <v>0</v>
      </c>
      <c r="N44" s="128">
        <f>SUMIF('603-699'!$1:$1,N$3,'603-699'!17:17)</f>
        <v>0</v>
      </c>
      <c r="O44" s="128">
        <f>SUMIF('603-699'!$1:$1,O$3,'603-699'!17:17)</f>
        <v>-1433</v>
      </c>
      <c r="P44" s="128">
        <f>SUMIF('603-699'!$1:$1,P$3,'603-699'!17:17)</f>
        <v>-17390</v>
      </c>
      <c r="Q44" s="128">
        <f>SUMIF('603-699'!$1:$1,Q$3,'603-699'!17:17)</f>
        <v>0</v>
      </c>
      <c r="R44" s="128">
        <f>SUMIF('603-699'!$1:$1,R$3,'603-699'!17:17)</f>
        <v>0</v>
      </c>
      <c r="S44" s="128">
        <f>SUMIF('603-699'!$1:$1,S$3,'603-699'!17:17)</f>
        <v>-9908.0600000000031</v>
      </c>
      <c r="T44" s="128">
        <f>SUMIF('603-699'!$1:$1,T$3,'603-699'!17:17)</f>
        <v>0</v>
      </c>
      <c r="U44" s="128">
        <f>SUMIF('603-699'!$1:$1,U$3,'603-699'!17:17)</f>
        <v>0</v>
      </c>
      <c r="V44" s="128">
        <f>SUMIF('603-699'!$1:$1,V$3,'603-699'!17:17)</f>
        <v>0</v>
      </c>
      <c r="W44" s="128">
        <f>SUMIF('603-699'!$1:$1,W$3,'603-699'!17:17)</f>
        <v>-1698.59</v>
      </c>
      <c r="X44" s="128">
        <f>SUMIF('603-699'!$1:$1,X$3,'603-699'!17:17)</f>
        <v>-278.95</v>
      </c>
      <c r="Y44" s="164">
        <f>SUMIF('603-699'!$1:$1,Y$3,'603-699'!17:17)</f>
        <v>0</v>
      </c>
      <c r="Z44" s="128">
        <f>SUMIF('603-699'!$1:$1,Z$3,'603-699'!17:17)</f>
        <v>0</v>
      </c>
      <c r="AA44" s="128">
        <f>SUMIF('603-699'!$1:$1,AA$3,'603-699'!17:17)</f>
        <v>0</v>
      </c>
      <c r="AB44" s="128">
        <f>SUMIF('603-699'!$1:$1,AB$3,'603-699'!17:17)</f>
        <v>0</v>
      </c>
      <c r="AC44" s="310">
        <f>SUMIF('603-699'!$1:$1,AC$3,'603-699'!17:17)</f>
        <v>0</v>
      </c>
      <c r="AD44" s="310">
        <f>SUMIF('603-699'!$1:$1,AD$3,'603-699'!17:17)</f>
        <v>0</v>
      </c>
      <c r="AE44" s="310">
        <f>SUMIF('603-699'!$1:$1,AE$3,'603-699'!17:17)</f>
        <v>0</v>
      </c>
      <c r="AF44" s="310">
        <f>SUMIF('603-699'!$1:$1,AF$3,'603-699'!17:17)</f>
        <v>0</v>
      </c>
      <c r="AG44" s="128">
        <f>SUMIF('603-699'!$1:$1,AG$3,'603-699'!17:17)</f>
        <v>76063.37000000001</v>
      </c>
      <c r="AH44" s="128">
        <f>SUMIF('603-699'!$1:$1,AH$3,'603-699'!17:17)</f>
        <v>0</v>
      </c>
      <c r="AI44" s="128">
        <f>SUMIF('603-699'!$1:$1,AI$3,'603-699'!17:17)</f>
        <v>26878.33</v>
      </c>
      <c r="AJ44" s="128">
        <f>SUMIF('603-699'!$1:$1,AJ$3,'603-699'!17:17)</f>
        <v>3416.38</v>
      </c>
      <c r="AK44" s="128">
        <f>SUMIF('603-699'!$1:$1,AK$3,'603-699'!17:17)</f>
        <v>8530.48</v>
      </c>
      <c r="AL44" s="128">
        <f>SUMIF('603-699'!$1:$1,AL$3,'603-699'!17:17)</f>
        <v>0</v>
      </c>
      <c r="AM44" s="128">
        <f>SUMIF('603-699'!$1:$1,AM$3,'603-699'!17:17)</f>
        <v>5080.8300000000008</v>
      </c>
      <c r="AN44" s="128">
        <f>SUMIF('603-699'!$1:$1,AN$3,'603-699'!17:17)</f>
        <v>0</v>
      </c>
      <c r="AO44" s="128">
        <f>SUMIF('603-699'!$1:$1,AO$3,'603-699'!17:17)</f>
        <v>267.5</v>
      </c>
      <c r="AP44" s="128">
        <f>SUMIF('603-699'!$1:$1,AP$3,'603-699'!17:17)</f>
        <v>146.4</v>
      </c>
      <c r="AQ44" s="128">
        <f>SUMIF('603-699'!$1:$1,AQ$3,'603-699'!17:17)</f>
        <v>0</v>
      </c>
      <c r="AR44" s="128">
        <f>SUMIF('603-699'!$1:$1,AR$3,'603-699'!17:17)</f>
        <v>1007.17</v>
      </c>
      <c r="AS44" s="128">
        <f>SUMIF('603-699'!$1:$1,AS$3,'603-699'!17:17)</f>
        <v>0</v>
      </c>
      <c r="AT44" s="128">
        <f>SUMIF('603-699'!$1:$1,AT$3,'603-699'!17:17)</f>
        <v>38.35</v>
      </c>
      <c r="AU44" s="128">
        <f>SUMIF('603-699'!$1:$1,AU$3,'603-699'!17:17)</f>
        <v>0</v>
      </c>
      <c r="AV44" s="128">
        <f>SUMIF('603-699'!$1:$1,AV$3,'603-699'!17:17)</f>
        <v>1920.6200000000001</v>
      </c>
      <c r="AW44" s="128">
        <f>SUMIF('603-699'!$1:$1,AW$3,'603-699'!17:17)</f>
        <v>698.6</v>
      </c>
      <c r="AX44" s="128">
        <f>SUMIF('603-699'!$1:$1,AX$3,'603-699'!17:17)</f>
        <v>570.46</v>
      </c>
      <c r="AY44" s="128">
        <f>SUMIF('603-699'!$1:$1,AY$3,'603-699'!17:17)</f>
        <v>8380.98</v>
      </c>
      <c r="AZ44" s="310">
        <f>SUMIF('603-699'!$1:$1,AZ$3,'603-699'!17:17)</f>
        <v>0</v>
      </c>
      <c r="BA44" s="128">
        <f>SUMIF('603-699'!$1:$1,BA$3,'603-699'!17:17)</f>
        <v>0</v>
      </c>
      <c r="BB44" s="128">
        <f>SUMIF('603-699'!$1:$1,BB$3,'603-699'!17:17)</f>
        <v>0</v>
      </c>
      <c r="BC44" s="128">
        <f>SUMIF('603-699'!$1:$1,BC$3,'603-699'!17:17)</f>
        <v>1826.5000000000002</v>
      </c>
      <c r="BD44" s="128">
        <f>SUMIF('603-699'!$1:$1,BD$3,'603-699'!17:17)</f>
        <v>0</v>
      </c>
      <c r="BE44" s="128">
        <f>SUMIF('603-699'!$1:$1,BE$3,'603-699'!17:17)</f>
        <v>0</v>
      </c>
      <c r="BF44" s="128">
        <f>SUMIF('603-699'!$1:$1,BF$3,'603-699'!17:17)</f>
        <v>0</v>
      </c>
      <c r="BG44" s="128">
        <f>SUMIF('603-699'!$1:$1,BG$3,'603-699'!17:17)</f>
        <v>3010</v>
      </c>
      <c r="BH44" s="128">
        <f>SUMIF('603-699'!$1:$1,BH$3,'603-699'!17:17)</f>
        <v>0</v>
      </c>
      <c r="BI44" s="128">
        <f>SUMIF('603-699'!$1:$1,BI$3,'603-699'!17:17)</f>
        <v>875.83999999999992</v>
      </c>
      <c r="BJ44" s="128">
        <f>SUMIF('603-699'!$1:$1,BJ$3,'603-699'!17:17)</f>
        <v>2671.2000000000003</v>
      </c>
      <c r="BK44" s="128">
        <f>SUMIF('603-699'!$1:$1,BK$3,'603-699'!17:17)</f>
        <v>0</v>
      </c>
      <c r="BL44" s="128">
        <f>SUMIF('603-699'!$1:$1,BL$3,'603-699'!17:17)</f>
        <v>9566.75</v>
      </c>
      <c r="BM44" s="128">
        <f>SUMIF('603-699'!$1:$1,BM$3,'603-699'!17:17)</f>
        <v>0</v>
      </c>
      <c r="BN44" s="128">
        <f>SUMIF('603-699'!$1:$1,BN$3,'603-699'!17:17)</f>
        <v>10202.89</v>
      </c>
      <c r="BO44" s="128">
        <f>SUMIF('603-699'!$1:$1,BO$3,'603-699'!17:17)</f>
        <v>11703.540000000003</v>
      </c>
      <c r="BP44" s="128">
        <f>SUMIF('603-699'!$1:$1,BP$3,'603-699'!17:17)</f>
        <v>0</v>
      </c>
      <c r="BQ44" s="128">
        <f>SUMIF('603-699'!$1:$1,BQ$3,'603-699'!17:17)</f>
        <v>0</v>
      </c>
      <c r="BR44" s="128">
        <f>SUMIF('603-699'!$1:$1,BR$3,'603-699'!17:17)</f>
        <v>0</v>
      </c>
      <c r="BS44" s="128">
        <f>SUMIF('603-699'!$1:$1,BS$3,'603-699'!17:17)</f>
        <v>0</v>
      </c>
      <c r="BT44" s="128">
        <f>SUMIF('603-699'!$1:$1,BT$3,'603-699'!17:17)</f>
        <v>0</v>
      </c>
      <c r="BU44" s="128">
        <f>SUMIF('603-699'!$1:$1,BU$3,'603-699'!17:17)</f>
        <v>0</v>
      </c>
      <c r="BV44" s="128">
        <f>SUMIF('603-699'!$1:$1,BV$3,'603-699'!17:17)</f>
        <v>0</v>
      </c>
      <c r="BW44" s="128">
        <f>SUMIF('603-699'!$1:$1,BW$3,'603-699'!17:17)</f>
        <v>0</v>
      </c>
      <c r="BX44" s="128">
        <f>SUMIF('603-699'!$1:$1,BX$3,'603-699'!17:17)</f>
        <v>0</v>
      </c>
      <c r="BY44" s="128">
        <f>SUMIF('603-699'!$1:$1,BY$3,'603-699'!17:17)</f>
        <v>0</v>
      </c>
      <c r="BZ44" s="128">
        <f>SUMIF('603-699'!$1:$1,BZ$3,'603-699'!17:17)</f>
        <v>0</v>
      </c>
      <c r="CA44" s="310">
        <f>SUMIF('603-699'!$1:$1,CA$3,'603-699'!17:17)</f>
        <v>0</v>
      </c>
      <c r="CB44" s="128">
        <f>SUMIF('603-699'!$1:$1,CB$3,'603-699'!17:17)</f>
        <v>0</v>
      </c>
      <c r="CC44" s="128">
        <f>SUMIF('603-699'!$1:$1,CC$3,'603-699'!17:17)</f>
        <v>0</v>
      </c>
      <c r="CD44" s="128">
        <f>SUMIF('603-699'!$1:$1,CD$3,'603-699'!17:17)</f>
        <v>0</v>
      </c>
      <c r="CE44" s="128">
        <f>SUMIF('603-699'!$1:$1,CE$3,'603-699'!17:17)</f>
        <v>0</v>
      </c>
      <c r="CF44" s="128">
        <f>SUMIF('603-699'!$1:$1,CF$3,'603-699'!17:17)</f>
        <v>0</v>
      </c>
      <c r="CG44" s="256">
        <f t="shared" si="20"/>
        <v>-286550.72000000003</v>
      </c>
      <c r="CJ44" s="122"/>
      <c r="CK44" s="169">
        <f>INDEX(SAP!C:C,MATCH('Actuals mapped to CFR'!A44,SAP!H:H,FALSE),1)</f>
        <v>-286550.71999999997</v>
      </c>
      <c r="CL44" s="59">
        <f t="shared" si="15"/>
        <v>0</v>
      </c>
      <c r="CN44" s="81">
        <f t="shared" si="21"/>
        <v>459406.91000000003</v>
      </c>
      <c r="CO44" s="81">
        <f t="shared" si="22"/>
        <v>172856.19000000003</v>
      </c>
      <c r="CP44" s="166">
        <f>VLOOKUP(B44,'2526 GBP Data input'!$A$4:$CA$229,38,FALSE)</f>
        <v>483582</v>
      </c>
      <c r="CQ44" s="166">
        <f>VLOOKUP(B44,'2526 GBP Data input'!$A$4:$CA$229,73,FALSE)</f>
        <v>12356</v>
      </c>
      <c r="CR44" s="89">
        <f t="shared" si="8"/>
        <v>-24175.089999999967</v>
      </c>
      <c r="CS44" s="83">
        <f t="shared" si="9"/>
        <v>13.989656037552608</v>
      </c>
      <c r="CT44" s="82">
        <f t="shared" si="23"/>
        <v>286550.71999999997</v>
      </c>
      <c r="CU44" s="82">
        <f t="shared" si="24"/>
        <v>0</v>
      </c>
      <c r="CV44" s="86">
        <f t="shared" si="10"/>
        <v>286550.71999999997</v>
      </c>
    </row>
    <row r="45" spans="1:100" s="341" customFormat="1" ht="12.75" customHeight="1">
      <c r="A45" s="335">
        <v>107672</v>
      </c>
      <c r="B45" s="336">
        <v>672</v>
      </c>
      <c r="C45" s="336" t="s">
        <v>277</v>
      </c>
      <c r="D45" s="351">
        <f>SUMIF('603-699'!$1:$1,D$3,'603-699'!18:18)</f>
        <v>0</v>
      </c>
      <c r="E45" s="351">
        <f>SUMIF('603-699'!$1:$1,E$3,'603-699'!18:18)</f>
        <v>0</v>
      </c>
      <c r="F45" s="351">
        <f>SUMIF('603-699'!$1:$1,F$3,'603-699'!18:18)</f>
        <v>0</v>
      </c>
      <c r="G45" s="351">
        <f>SUMIF('603-699'!$1:$1,G$3,'603-699'!18:18)</f>
        <v>0</v>
      </c>
      <c r="H45" s="351">
        <f>SUMIF('603-699'!$1:$1,H$3,'603-699'!18:18)</f>
        <v>0</v>
      </c>
      <c r="I45" s="351">
        <f>SUMIF('603-699'!$1:$1,I$3,'603-699'!18:18)</f>
        <v>0</v>
      </c>
      <c r="J45" s="351">
        <f>SUMIF('603-699'!$1:$1,J$3,'603-699'!18:18)</f>
        <v>0</v>
      </c>
      <c r="K45" s="351">
        <f>SUMIF('603-699'!$1:$1,K$3,'603-699'!18:18)</f>
        <v>-659965.59</v>
      </c>
      <c r="L45" s="351">
        <f>SUMIF('603-699'!$1:$1,L$3,'603-699'!18:18)</f>
        <v>0</v>
      </c>
      <c r="M45" s="351">
        <f>SUMIF('603-699'!$1:$1,M$3,'603-699'!18:18)</f>
        <v>-28404</v>
      </c>
      <c r="N45" s="351">
        <f>SUMIF('603-699'!$1:$1,N$3,'603-699'!18:18)</f>
        <v>0</v>
      </c>
      <c r="O45" s="351">
        <f>SUMIF('603-699'!$1:$1,O$3,'603-699'!18:18)</f>
        <v>-3283</v>
      </c>
      <c r="P45" s="351">
        <f>SUMIF('603-699'!$1:$1,P$3,'603-699'!18:18)</f>
        <v>-28403</v>
      </c>
      <c r="Q45" s="351">
        <f>SUMIF('603-699'!$1:$1,Q$3,'603-699'!18:18)</f>
        <v>0</v>
      </c>
      <c r="R45" s="351">
        <f>SUMIF('603-699'!$1:$1,R$3,'603-699'!18:18)</f>
        <v>0</v>
      </c>
      <c r="S45" s="351">
        <f>SUMIF('603-699'!$1:$1,S$3,'603-699'!18:18)</f>
        <v>-10332.509999999998</v>
      </c>
      <c r="T45" s="351">
        <f>SUMIF('603-699'!$1:$1,T$3,'603-699'!18:18)</f>
        <v>0</v>
      </c>
      <c r="U45" s="351">
        <f>SUMIF('603-699'!$1:$1,U$3,'603-699'!18:18)</f>
        <v>0</v>
      </c>
      <c r="V45" s="351">
        <f>SUMIF('603-699'!$1:$1,V$3,'603-699'!18:18)</f>
        <v>0</v>
      </c>
      <c r="W45" s="351">
        <f>SUMIF('603-699'!$1:$1,W$3,'603-699'!18:18)</f>
        <v>-5274.7600000000029</v>
      </c>
      <c r="X45" s="351">
        <f>SUMIF('603-699'!$1:$1,X$3,'603-699'!18:18)</f>
        <v>-4139.8</v>
      </c>
      <c r="Y45" s="351">
        <f>SUMIF('603-699'!$1:$1,Y$3,'603-699'!18:18)</f>
        <v>0</v>
      </c>
      <c r="Z45" s="351">
        <f>SUMIF('603-699'!$1:$1,Z$3,'603-699'!18:18)</f>
        <v>0</v>
      </c>
      <c r="AA45" s="351">
        <f>SUMIF('603-699'!$1:$1,AA$3,'603-699'!18:18)</f>
        <v>0</v>
      </c>
      <c r="AB45" s="351">
        <f>SUMIF('603-699'!$1:$1,AB$3,'603-699'!18:18)</f>
        <v>0</v>
      </c>
      <c r="AC45" s="310">
        <f>SUMIF('603-699'!$1:$1,AC$3,'603-699'!18:18)</f>
        <v>0</v>
      </c>
      <c r="AD45" s="310">
        <f>SUMIF('603-699'!$1:$1,AD$3,'603-699'!18:18)</f>
        <v>0</v>
      </c>
      <c r="AE45" s="310">
        <f>SUMIF('603-699'!$1:$1,AE$3,'603-699'!18:18)</f>
        <v>0</v>
      </c>
      <c r="AF45" s="310">
        <f>SUMIF('603-699'!$1:$1,AF$3,'603-699'!18:18)</f>
        <v>0</v>
      </c>
      <c r="AG45" s="351">
        <f>SUMIF('603-699'!$1:$1,AG$3,'603-699'!18:18)</f>
        <v>118057.63</v>
      </c>
      <c r="AH45" s="351">
        <f>SUMIF('603-699'!$1:$1,AH$3,'603-699'!18:18)</f>
        <v>1821.9900000000002</v>
      </c>
      <c r="AI45" s="351">
        <f>SUMIF('603-699'!$1:$1,AI$3,'603-699'!18:18)</f>
        <v>43607.3</v>
      </c>
      <c r="AJ45" s="351">
        <f>SUMIF('603-699'!$1:$1,AJ$3,'603-699'!18:18)</f>
        <v>0</v>
      </c>
      <c r="AK45" s="351">
        <f>SUMIF('603-699'!$1:$1,AK$3,'603-699'!18:18)</f>
        <v>17902.400000000001</v>
      </c>
      <c r="AL45" s="351">
        <f>SUMIF('603-699'!$1:$1,AL$3,'603-699'!18:18)</f>
        <v>0</v>
      </c>
      <c r="AM45" s="351">
        <f>SUMIF('603-699'!$1:$1,AM$3,'603-699'!18:18)</f>
        <v>7656.96</v>
      </c>
      <c r="AN45" s="351">
        <f>SUMIF('603-699'!$1:$1,AN$3,'603-699'!18:18)</f>
        <v>11.58</v>
      </c>
      <c r="AO45" s="351">
        <f>SUMIF('603-699'!$1:$1,AO$3,'603-699'!18:18)</f>
        <v>3037.29</v>
      </c>
      <c r="AP45" s="351">
        <f>SUMIF('603-699'!$1:$1,AP$3,'603-699'!18:18)</f>
        <v>4599.6499999999996</v>
      </c>
      <c r="AQ45" s="351">
        <f>SUMIF('603-699'!$1:$1,AQ$3,'603-699'!18:18)</f>
        <v>0</v>
      </c>
      <c r="AR45" s="351">
        <f>SUMIF('603-699'!$1:$1,AR$3,'603-699'!18:18)</f>
        <v>7238.42</v>
      </c>
      <c r="AS45" s="351">
        <f>SUMIF('603-699'!$1:$1,AS$3,'603-699'!18:18)</f>
        <v>288.18</v>
      </c>
      <c r="AT45" s="351">
        <f>SUMIF('603-699'!$1:$1,AT$3,'603-699'!18:18)</f>
        <v>7132.83</v>
      </c>
      <c r="AU45" s="351">
        <f>SUMIF('603-699'!$1:$1,AU$3,'603-699'!18:18)</f>
        <v>1135.67</v>
      </c>
      <c r="AV45" s="351">
        <f>SUMIF('603-699'!$1:$1,AV$3,'603-699'!18:18)</f>
        <v>3890.42</v>
      </c>
      <c r="AW45" s="351">
        <f>SUMIF('603-699'!$1:$1,AW$3,'603-699'!18:18)</f>
        <v>1746.5</v>
      </c>
      <c r="AX45" s="351">
        <f>SUMIF('603-699'!$1:$1,AX$3,'603-699'!18:18)</f>
        <v>949.56999999999994</v>
      </c>
      <c r="AY45" s="351">
        <f>SUMIF('603-699'!$1:$1,AY$3,'603-699'!18:18)</f>
        <v>22301.5</v>
      </c>
      <c r="AZ45" s="351">
        <f>SUMIF('603-699'!$1:$1,AZ$3,'603-699'!18:18)</f>
        <v>0</v>
      </c>
      <c r="BA45" s="351">
        <f>SUMIF('603-699'!$1:$1,BA$3,'603-699'!18:18)</f>
        <v>0</v>
      </c>
      <c r="BB45" s="351">
        <f>SUMIF('603-699'!$1:$1,BB$3,'603-699'!18:18)</f>
        <v>0</v>
      </c>
      <c r="BC45" s="351">
        <f>SUMIF('603-699'!$1:$1,BC$3,'603-699'!18:18)</f>
        <v>999</v>
      </c>
      <c r="BD45" s="351">
        <f>SUMIF('603-699'!$1:$1,BD$3,'603-699'!18:18)</f>
        <v>2947</v>
      </c>
      <c r="BE45" s="351">
        <f>SUMIF('603-699'!$1:$1,BE$3,'603-699'!18:18)</f>
        <v>652.42999999999995</v>
      </c>
      <c r="BF45" s="351">
        <f>SUMIF('603-699'!$1:$1,BF$3,'603-699'!18:18)</f>
        <v>0</v>
      </c>
      <c r="BG45" s="351">
        <f>SUMIF('603-699'!$1:$1,BG$3,'603-699'!18:18)</f>
        <v>2385</v>
      </c>
      <c r="BH45" s="351">
        <f>SUMIF('603-699'!$1:$1,BH$3,'603-699'!18:18)</f>
        <v>0</v>
      </c>
      <c r="BI45" s="351">
        <f>SUMIF('603-699'!$1:$1,BI$3,'603-699'!18:18)</f>
        <v>483.31</v>
      </c>
      <c r="BJ45" s="351">
        <f>SUMIF('603-699'!$1:$1,BJ$3,'603-699'!18:18)</f>
        <v>5843.25</v>
      </c>
      <c r="BK45" s="351">
        <f>SUMIF('603-699'!$1:$1,BK$3,'603-699'!18:18)</f>
        <v>0</v>
      </c>
      <c r="BL45" s="351">
        <f>SUMIF('603-699'!$1:$1,BL$3,'603-699'!18:18)</f>
        <v>29502.74</v>
      </c>
      <c r="BM45" s="351">
        <f>SUMIF('603-699'!$1:$1,BM$3,'603-699'!18:18)</f>
        <v>2426</v>
      </c>
      <c r="BN45" s="351">
        <f>SUMIF('603-699'!$1:$1,BN$3,'603-699'!18:18)</f>
        <v>556</v>
      </c>
      <c r="BO45" s="351">
        <f>SUMIF('603-699'!$1:$1,BO$3,'603-699'!18:18)</f>
        <v>14449.260000000002</v>
      </c>
      <c r="BP45" s="351">
        <f>SUMIF('603-699'!$1:$1,BP$3,'603-699'!18:18)</f>
        <v>0</v>
      </c>
      <c r="BQ45" s="351">
        <f>SUMIF('603-699'!$1:$1,BQ$3,'603-699'!18:18)</f>
        <v>0</v>
      </c>
      <c r="BR45" s="351">
        <f>SUMIF('603-699'!$1:$1,BR$3,'603-699'!18:18)</f>
        <v>0</v>
      </c>
      <c r="BS45" s="351">
        <f>SUMIF('603-699'!$1:$1,BS$3,'603-699'!18:18)</f>
        <v>0</v>
      </c>
      <c r="BT45" s="351">
        <f>SUMIF('603-699'!$1:$1,BT$3,'603-699'!18:18)</f>
        <v>33.240000000000009</v>
      </c>
      <c r="BU45" s="351">
        <f>SUMIF('603-699'!$1:$1,BU$3,'603-699'!18:18)</f>
        <v>0</v>
      </c>
      <c r="BV45" s="351">
        <f>SUMIF('603-699'!$1:$1,BV$3,'603-699'!18:18)</f>
        <v>0</v>
      </c>
      <c r="BW45" s="351">
        <f>SUMIF('603-699'!$1:$1,BW$3,'603-699'!18:18)</f>
        <v>0</v>
      </c>
      <c r="BX45" s="351">
        <f>SUMIF('603-699'!$1:$1,BX$3,'603-699'!18:18)</f>
        <v>0</v>
      </c>
      <c r="BY45" s="351">
        <f>SUMIF('603-699'!$1:$1,BY$3,'603-699'!18:18)</f>
        <v>0</v>
      </c>
      <c r="BZ45" s="351">
        <f>SUMIF('603-699'!$1:$1,BZ$3,'603-699'!18:18)</f>
        <v>0</v>
      </c>
      <c r="CA45" s="351">
        <f>SUMIF('603-699'!$1:$1,CA$3,'603-699'!18:18)</f>
        <v>0</v>
      </c>
      <c r="CB45" s="351">
        <f>SUMIF('603-699'!$1:$1,CB$3,'603-699'!18:18)</f>
        <v>0</v>
      </c>
      <c r="CC45" s="351">
        <f>SUMIF('603-699'!$1:$1,CC$3,'603-699'!18:18)</f>
        <v>0</v>
      </c>
      <c r="CD45" s="351">
        <f>SUMIF('603-699'!$1:$1,CD$3,'603-699'!18:18)</f>
        <v>0</v>
      </c>
      <c r="CE45" s="351">
        <f>SUMIF('603-699'!$1:$1,CE$3,'603-699'!18:18)</f>
        <v>0</v>
      </c>
      <c r="CF45" s="351">
        <f>SUMIF('603-699'!$1:$1,CF$3,'603-699'!18:18)</f>
        <v>0</v>
      </c>
      <c r="CG45" s="352">
        <f t="shared" si="20"/>
        <v>-438147.53999999992</v>
      </c>
      <c r="CJ45" s="342"/>
      <c r="CK45" s="343">
        <f>INDEX(SAP!C:C,MATCH('Actuals mapped to CFR'!A45,SAP!H:H,FALSE),1)</f>
        <v>-438147.54</v>
      </c>
      <c r="CL45" s="344">
        <f t="shared" si="15"/>
        <v>0</v>
      </c>
      <c r="CN45" s="345">
        <f t="shared" si="21"/>
        <v>739802.66</v>
      </c>
      <c r="CO45" s="345">
        <f t="shared" si="22"/>
        <v>301655.12</v>
      </c>
      <c r="CP45" s="346">
        <f>VLOOKUP(B45,'2526 GBP Data input'!$A$4:$CA$229,38,FALSE)</f>
        <v>742136</v>
      </c>
      <c r="CQ45" s="346">
        <f>VLOOKUP(B45,'2526 GBP Data input'!$A$4:$CA$229,73,FALSE)</f>
        <v>13167</v>
      </c>
      <c r="CR45" s="347">
        <f t="shared" si="8"/>
        <v>-2333.3399999999674</v>
      </c>
      <c r="CS45" s="348">
        <f t="shared" si="9"/>
        <v>22.909935444672286</v>
      </c>
      <c r="CT45" s="349">
        <f t="shared" si="23"/>
        <v>438147.54000000004</v>
      </c>
      <c r="CU45" s="349">
        <f t="shared" si="24"/>
        <v>0</v>
      </c>
      <c r="CV45" s="350">
        <f t="shared" si="10"/>
        <v>438147.54000000004</v>
      </c>
    </row>
    <row r="46" spans="1:100" ht="12.75" customHeight="1">
      <c r="A46" s="237">
        <v>107677</v>
      </c>
      <c r="B46" s="60">
        <v>677</v>
      </c>
      <c r="C46" s="60" t="s">
        <v>183</v>
      </c>
      <c r="D46" s="128">
        <f>SUMIF('603-699'!$1:$1,D$3,'603-699'!19:19)</f>
        <v>0</v>
      </c>
      <c r="E46" s="128">
        <f>SUMIF('603-699'!$1:$1,E$3,'603-699'!19:19)</f>
        <v>0</v>
      </c>
      <c r="F46" s="128">
        <f>SUMIF('603-699'!$1:$1,F$3,'603-699'!19:19)</f>
        <v>0</v>
      </c>
      <c r="G46" s="128">
        <f>SUMIF('603-699'!$1:$1,G$3,'603-699'!19:19)</f>
        <v>0</v>
      </c>
      <c r="H46" s="128">
        <f>SUMIF('603-699'!$1:$1,H$3,'603-699'!19:19)</f>
        <v>0</v>
      </c>
      <c r="I46" s="128">
        <f>SUMIF('603-699'!$1:$1,I$3,'603-699'!19:19)</f>
        <v>0</v>
      </c>
      <c r="J46" s="128">
        <f>SUMIF('603-699'!$1:$1,J$3,'603-699'!19:19)</f>
        <v>0</v>
      </c>
      <c r="K46" s="128">
        <f>SUMIF('603-699'!$1:$1,K$3,'603-699'!19:19)</f>
        <v>-576525.31999999995</v>
      </c>
      <c r="L46" s="128">
        <f>SUMIF('603-699'!$1:$1,L$3,'603-699'!19:19)</f>
        <v>0</v>
      </c>
      <c r="M46" s="128">
        <f>SUMIF('603-699'!$1:$1,M$3,'603-699'!19:19)</f>
        <v>-6057</v>
      </c>
      <c r="N46" s="128">
        <f>SUMIF('603-699'!$1:$1,N$3,'603-699'!19:19)</f>
        <v>0</v>
      </c>
      <c r="O46" s="128">
        <f>SUMIF('603-699'!$1:$1,O$3,'603-699'!19:19)</f>
        <v>-3840</v>
      </c>
      <c r="P46" s="128">
        <f>SUMIF('603-699'!$1:$1,P$3,'603-699'!19:19)</f>
        <v>-19654.09</v>
      </c>
      <c r="Q46" s="128">
        <f>SUMIF('603-699'!$1:$1,Q$3,'603-699'!19:19)</f>
        <v>-3893.6</v>
      </c>
      <c r="R46" s="128">
        <f>SUMIF('603-699'!$1:$1,R$3,'603-699'!19:19)</f>
        <v>0</v>
      </c>
      <c r="S46" s="128">
        <f>SUMIF('603-699'!$1:$1,S$3,'603-699'!19:19)</f>
        <v>-6716.84</v>
      </c>
      <c r="T46" s="128">
        <f>SUMIF('603-699'!$1:$1,T$3,'603-699'!19:19)</f>
        <v>0</v>
      </c>
      <c r="U46" s="128">
        <f>SUMIF('603-699'!$1:$1,U$3,'603-699'!19:19)</f>
        <v>0</v>
      </c>
      <c r="V46" s="128">
        <f>SUMIF('603-699'!$1:$1,V$3,'603-699'!19:19)</f>
        <v>0</v>
      </c>
      <c r="W46" s="128">
        <f>SUMIF('603-699'!$1:$1,W$3,'603-699'!19:19)</f>
        <v>-9359.6000000000022</v>
      </c>
      <c r="X46" s="128">
        <f>SUMIF('603-699'!$1:$1,X$3,'603-699'!19:19)</f>
        <v>0</v>
      </c>
      <c r="Y46" s="164">
        <f>SUMIF('603-699'!$1:$1,Y$3,'603-699'!19:19)</f>
        <v>0</v>
      </c>
      <c r="Z46" s="128">
        <f>SUMIF('603-699'!$1:$1,Z$3,'603-699'!19:19)</f>
        <v>0</v>
      </c>
      <c r="AA46" s="128">
        <f>SUMIF('603-699'!$1:$1,AA$3,'603-699'!19:19)</f>
        <v>0</v>
      </c>
      <c r="AB46" s="128">
        <f>SUMIF('603-699'!$1:$1,AB$3,'603-699'!19:19)</f>
        <v>0</v>
      </c>
      <c r="AC46" s="310">
        <f>SUMIF('603-699'!$1:$1,AC$3,'603-699'!19:19)</f>
        <v>0</v>
      </c>
      <c r="AD46" s="310">
        <f>SUMIF('603-699'!$1:$1,AD$3,'603-699'!19:19)</f>
        <v>0</v>
      </c>
      <c r="AE46" s="310">
        <f>SUMIF('603-699'!$1:$1,AE$3,'603-699'!19:19)</f>
        <v>0</v>
      </c>
      <c r="AF46" s="310">
        <f>SUMIF('603-699'!$1:$1,AF$3,'603-699'!19:19)</f>
        <v>0</v>
      </c>
      <c r="AG46" s="128">
        <f>SUMIF('603-699'!$1:$1,AG$3,'603-699'!19:19)</f>
        <v>115767.12</v>
      </c>
      <c r="AH46" s="128">
        <f>SUMIF('603-699'!$1:$1,AH$3,'603-699'!19:19)</f>
        <v>0</v>
      </c>
      <c r="AI46" s="128">
        <f>SUMIF('603-699'!$1:$1,AI$3,'603-699'!19:19)</f>
        <v>21196.85</v>
      </c>
      <c r="AJ46" s="128">
        <f>SUMIF('603-699'!$1:$1,AJ$3,'603-699'!19:19)</f>
        <v>0</v>
      </c>
      <c r="AK46" s="128">
        <f>SUMIF('603-699'!$1:$1,AK$3,'603-699'!19:19)</f>
        <v>11944.6</v>
      </c>
      <c r="AL46" s="128">
        <f>SUMIF('603-699'!$1:$1,AL$3,'603-699'!19:19)</f>
        <v>0</v>
      </c>
      <c r="AM46" s="128">
        <f>SUMIF('603-699'!$1:$1,AM$3,'603-699'!19:19)</f>
        <v>12180.380000000001</v>
      </c>
      <c r="AN46" s="128">
        <f>SUMIF('603-699'!$1:$1,AN$3,'603-699'!19:19)</f>
        <v>31.5</v>
      </c>
      <c r="AO46" s="128">
        <f>SUMIF('603-699'!$1:$1,AO$3,'603-699'!19:19)</f>
        <v>1226</v>
      </c>
      <c r="AP46" s="128">
        <f>SUMIF('603-699'!$1:$1,AP$3,'603-699'!19:19)</f>
        <v>244</v>
      </c>
      <c r="AQ46" s="128">
        <f>SUMIF('603-699'!$1:$1,AQ$3,'603-699'!19:19)</f>
        <v>0</v>
      </c>
      <c r="AR46" s="128">
        <f>SUMIF('603-699'!$1:$1,AR$3,'603-699'!19:19)</f>
        <v>2333.3200000000002</v>
      </c>
      <c r="AS46" s="128">
        <f>SUMIF('603-699'!$1:$1,AS$3,'603-699'!19:19)</f>
        <v>1231.4100000000001</v>
      </c>
      <c r="AT46" s="128">
        <f>SUMIF('603-699'!$1:$1,AT$3,'603-699'!19:19)</f>
        <v>7015.8</v>
      </c>
      <c r="AU46" s="128">
        <f>SUMIF('603-699'!$1:$1,AU$3,'603-699'!19:19)</f>
        <v>419.15</v>
      </c>
      <c r="AV46" s="128">
        <f>SUMIF('603-699'!$1:$1,AV$3,'603-699'!19:19)</f>
        <v>5191.5499999999993</v>
      </c>
      <c r="AW46" s="128">
        <f>SUMIF('603-699'!$1:$1,AW$3,'603-699'!19:19)</f>
        <v>1821.35</v>
      </c>
      <c r="AX46" s="128">
        <f>SUMIF('603-699'!$1:$1,AX$3,'603-699'!19:19)</f>
        <v>380.51</v>
      </c>
      <c r="AY46" s="128">
        <f>SUMIF('603-699'!$1:$1,AY$3,'603-699'!19:19)</f>
        <v>23011.37</v>
      </c>
      <c r="AZ46" s="310">
        <f>SUMIF('603-699'!$1:$1,AZ$3,'603-699'!19:19)</f>
        <v>0</v>
      </c>
      <c r="BA46" s="128">
        <f>SUMIF('603-699'!$1:$1,BA$3,'603-699'!19:19)</f>
        <v>0</v>
      </c>
      <c r="BB46" s="128">
        <f>SUMIF('603-699'!$1:$1,BB$3,'603-699'!19:19)</f>
        <v>0</v>
      </c>
      <c r="BC46" s="128">
        <f>SUMIF('603-699'!$1:$1,BC$3,'603-699'!19:19)</f>
        <v>901.7</v>
      </c>
      <c r="BD46" s="128">
        <f>SUMIF('603-699'!$1:$1,BD$3,'603-699'!19:19)</f>
        <v>2365</v>
      </c>
      <c r="BE46" s="128">
        <f>SUMIF('603-699'!$1:$1,BE$3,'603-699'!19:19)</f>
        <v>0</v>
      </c>
      <c r="BF46" s="128">
        <f>SUMIF('603-699'!$1:$1,BF$3,'603-699'!19:19)</f>
        <v>0</v>
      </c>
      <c r="BG46" s="128">
        <f>SUMIF('603-699'!$1:$1,BG$3,'603-699'!19:19)</f>
        <v>880</v>
      </c>
      <c r="BH46" s="128">
        <f>SUMIF('603-699'!$1:$1,BH$3,'603-699'!19:19)</f>
        <v>53</v>
      </c>
      <c r="BI46" s="128">
        <f>SUMIF('603-699'!$1:$1,BI$3,'603-699'!19:19)</f>
        <v>910.12000000000012</v>
      </c>
      <c r="BJ46" s="128">
        <f>SUMIF('603-699'!$1:$1,BJ$3,'603-699'!19:19)</f>
        <v>4452</v>
      </c>
      <c r="BK46" s="128">
        <f>SUMIF('603-699'!$1:$1,BK$3,'603-699'!19:19)</f>
        <v>0</v>
      </c>
      <c r="BL46" s="128">
        <f>SUMIF('603-699'!$1:$1,BL$3,'603-699'!19:19)</f>
        <v>19404.18</v>
      </c>
      <c r="BM46" s="128">
        <f>SUMIF('603-699'!$1:$1,BM$3,'603-699'!19:19)</f>
        <v>0</v>
      </c>
      <c r="BN46" s="128">
        <f>SUMIF('603-699'!$1:$1,BN$3,'603-699'!19:19)</f>
        <v>587</v>
      </c>
      <c r="BO46" s="128">
        <f>SUMIF('603-699'!$1:$1,BO$3,'603-699'!19:19)</f>
        <v>15526.390000000001</v>
      </c>
      <c r="BP46" s="128">
        <f>SUMIF('603-699'!$1:$1,BP$3,'603-699'!19:19)</f>
        <v>0</v>
      </c>
      <c r="BQ46" s="128">
        <f>SUMIF('603-699'!$1:$1,BQ$3,'603-699'!19:19)</f>
        <v>0</v>
      </c>
      <c r="BR46" s="128">
        <f>SUMIF('603-699'!$1:$1,BR$3,'603-699'!19:19)</f>
        <v>0</v>
      </c>
      <c r="BS46" s="128">
        <f>SUMIF('603-699'!$1:$1,BS$3,'603-699'!19:19)</f>
        <v>0</v>
      </c>
      <c r="BT46" s="128">
        <f>SUMIF('603-699'!$1:$1,BT$3,'603-699'!19:19)</f>
        <v>175.62999999999991</v>
      </c>
      <c r="BU46" s="128">
        <f>SUMIF('603-699'!$1:$1,BU$3,'603-699'!19:19)</f>
        <v>0</v>
      </c>
      <c r="BV46" s="128">
        <f>SUMIF('603-699'!$1:$1,BV$3,'603-699'!19:19)</f>
        <v>0</v>
      </c>
      <c r="BW46" s="128">
        <f>SUMIF('603-699'!$1:$1,BW$3,'603-699'!19:19)</f>
        <v>0</v>
      </c>
      <c r="BX46" s="128">
        <f>SUMIF('603-699'!$1:$1,BX$3,'603-699'!19:19)</f>
        <v>0</v>
      </c>
      <c r="BY46" s="128">
        <f>SUMIF('603-699'!$1:$1,BY$3,'603-699'!19:19)</f>
        <v>0</v>
      </c>
      <c r="BZ46" s="128">
        <f>SUMIF('603-699'!$1:$1,BZ$3,'603-699'!19:19)</f>
        <v>0</v>
      </c>
      <c r="CA46" s="310">
        <f>SUMIF('603-699'!$1:$1,CA$3,'603-699'!19:19)</f>
        <v>0</v>
      </c>
      <c r="CB46" s="128">
        <f>SUMIF('603-699'!$1:$1,CB$3,'603-699'!19:19)</f>
        <v>0</v>
      </c>
      <c r="CC46" s="128">
        <f>SUMIF('603-699'!$1:$1,CC$3,'603-699'!19:19)</f>
        <v>0</v>
      </c>
      <c r="CD46" s="128">
        <f>SUMIF('603-699'!$1:$1,CD$3,'603-699'!19:19)</f>
        <v>0</v>
      </c>
      <c r="CE46" s="128">
        <f>SUMIF('603-699'!$1:$1,CE$3,'603-699'!19:19)</f>
        <v>0</v>
      </c>
      <c r="CF46" s="128">
        <f>SUMIF('603-699'!$1:$1,CF$3,'603-699'!19:19)</f>
        <v>0</v>
      </c>
      <c r="CG46" s="256">
        <f t="shared" si="20"/>
        <v>-376796.5199999999</v>
      </c>
      <c r="CJ46" s="122"/>
      <c r="CK46" s="169">
        <f>INDEX(SAP!C:C,MATCH('Actuals mapped to CFR'!A46,SAP!H:H,FALSE),1)</f>
        <v>-376796.52</v>
      </c>
      <c r="CL46" s="59">
        <f t="shared" si="15"/>
        <v>0</v>
      </c>
      <c r="CN46" s="81">
        <f t="shared" si="21"/>
        <v>626046.44999999984</v>
      </c>
      <c r="CO46" s="81">
        <f t="shared" si="22"/>
        <v>249249.93000000002</v>
      </c>
      <c r="CP46" s="166">
        <f>VLOOKUP(B46,'2526 GBP Data input'!$A$4:$CA$229,38,FALSE)</f>
        <v>663889</v>
      </c>
      <c r="CQ46" s="166">
        <f>VLOOKUP(B46,'2526 GBP Data input'!$A$4:$CA$229,73,FALSE)</f>
        <v>18825</v>
      </c>
      <c r="CR46" s="89">
        <f t="shared" ref="CR46:CR93" si="25">CN46-CP46</f>
        <v>-37842.550000000163</v>
      </c>
      <c r="CS46" s="83">
        <f t="shared" ref="CS46:CS93" si="26">CO46/CQ46</f>
        <v>13.240368127490042</v>
      </c>
      <c r="CT46" s="82">
        <f t="shared" si="23"/>
        <v>376796.51999999979</v>
      </c>
      <c r="CU46" s="82">
        <f t="shared" si="24"/>
        <v>0</v>
      </c>
      <c r="CV46" s="86">
        <f t="shared" si="10"/>
        <v>376796.51999999979</v>
      </c>
    </row>
    <row r="47" spans="1:100" ht="12.75" customHeight="1">
      <c r="A47" s="237">
        <v>107678</v>
      </c>
      <c r="B47" s="60">
        <v>678</v>
      </c>
      <c r="C47" s="60" t="s">
        <v>245</v>
      </c>
      <c r="D47" s="128">
        <f>SUMIF('603-699'!$1:$1,D$3,'603-699'!20:20)</f>
        <v>0</v>
      </c>
      <c r="E47" s="128">
        <f>SUMIF('603-699'!$1:$1,E$3,'603-699'!20:20)</f>
        <v>0</v>
      </c>
      <c r="F47" s="128">
        <f>SUMIF('603-699'!$1:$1,F$3,'603-699'!20:20)</f>
        <v>0</v>
      </c>
      <c r="G47" s="128">
        <f>SUMIF('603-699'!$1:$1,G$3,'603-699'!20:20)</f>
        <v>0</v>
      </c>
      <c r="H47" s="128">
        <f>SUMIF('603-699'!$1:$1,H$3,'603-699'!20:20)</f>
        <v>0</v>
      </c>
      <c r="I47" s="128">
        <f>SUMIF('603-699'!$1:$1,I$3,'603-699'!20:20)</f>
        <v>0</v>
      </c>
      <c r="J47" s="128">
        <f>SUMIF('603-699'!$1:$1,J$3,'603-699'!20:20)</f>
        <v>0</v>
      </c>
      <c r="K47" s="128">
        <f>SUMIF('603-699'!$1:$1,K$3,'603-699'!20:20)</f>
        <v>-1356528.5899999999</v>
      </c>
      <c r="L47" s="128">
        <f>SUMIF('603-699'!$1:$1,L$3,'603-699'!20:20)</f>
        <v>0</v>
      </c>
      <c r="M47" s="128">
        <f>SUMIF('603-699'!$1:$1,M$3,'603-699'!20:20)</f>
        <v>-73424</v>
      </c>
      <c r="N47" s="128">
        <f>SUMIF('603-699'!$1:$1,N$3,'603-699'!20:20)</f>
        <v>0</v>
      </c>
      <c r="O47" s="128">
        <f>SUMIF('603-699'!$1:$1,O$3,'603-699'!20:20)</f>
        <v>-26133</v>
      </c>
      <c r="P47" s="128">
        <f>SUMIF('603-699'!$1:$1,P$3,'603-699'!20:20)</f>
        <v>-9050</v>
      </c>
      <c r="Q47" s="128">
        <f>SUMIF('603-699'!$1:$1,Q$3,'603-699'!20:20)</f>
        <v>-3400</v>
      </c>
      <c r="R47" s="128">
        <f>SUMIF('603-699'!$1:$1,R$3,'603-699'!20:20)</f>
        <v>0</v>
      </c>
      <c r="S47" s="128">
        <f>SUMIF('603-699'!$1:$1,S$3,'603-699'!20:20)</f>
        <v>-14374.5</v>
      </c>
      <c r="T47" s="128">
        <f>SUMIF('603-699'!$1:$1,T$3,'603-699'!20:20)</f>
        <v>0</v>
      </c>
      <c r="U47" s="128">
        <f>SUMIF('603-699'!$1:$1,U$3,'603-699'!20:20)</f>
        <v>0</v>
      </c>
      <c r="V47" s="128">
        <f>SUMIF('603-699'!$1:$1,V$3,'603-699'!20:20)</f>
        <v>0</v>
      </c>
      <c r="W47" s="128">
        <f>SUMIF('603-699'!$1:$1,W$3,'603-699'!20:20)</f>
        <v>-17876.55</v>
      </c>
      <c r="X47" s="128">
        <f>SUMIF('603-699'!$1:$1,X$3,'603-699'!20:20)</f>
        <v>-40</v>
      </c>
      <c r="Y47" s="164">
        <f>SUMIF('603-699'!$1:$1,Y$3,'603-699'!20:20)</f>
        <v>0</v>
      </c>
      <c r="Z47" s="128">
        <f>SUMIF('603-699'!$1:$1,Z$3,'603-699'!20:20)</f>
        <v>0</v>
      </c>
      <c r="AA47" s="128">
        <f>SUMIF('603-699'!$1:$1,AA$3,'603-699'!20:20)</f>
        <v>0</v>
      </c>
      <c r="AB47" s="128">
        <f>SUMIF('603-699'!$1:$1,AB$3,'603-699'!20:20)</f>
        <v>0</v>
      </c>
      <c r="AC47" s="310">
        <f>SUMIF('603-699'!$1:$1,AC$3,'603-699'!20:20)</f>
        <v>0</v>
      </c>
      <c r="AD47" s="310">
        <f>SUMIF('603-699'!$1:$1,AD$3,'603-699'!20:20)</f>
        <v>0</v>
      </c>
      <c r="AE47" s="310">
        <f>SUMIF('603-699'!$1:$1,AE$3,'603-699'!20:20)</f>
        <v>0</v>
      </c>
      <c r="AF47" s="310">
        <f>SUMIF('603-699'!$1:$1,AF$3,'603-699'!20:20)</f>
        <v>0</v>
      </c>
      <c r="AG47" s="128">
        <f>SUMIF('603-699'!$1:$1,AG$3,'603-699'!20:20)</f>
        <v>282526.77</v>
      </c>
      <c r="AH47" s="128">
        <f>SUMIF('603-699'!$1:$1,AH$3,'603-699'!20:20)</f>
        <v>7276.32</v>
      </c>
      <c r="AI47" s="128">
        <f>SUMIF('603-699'!$1:$1,AI$3,'603-699'!20:20)</f>
        <v>74656.400000000009</v>
      </c>
      <c r="AJ47" s="128">
        <f>SUMIF('603-699'!$1:$1,AJ$3,'603-699'!20:20)</f>
        <v>13477.14</v>
      </c>
      <c r="AK47" s="128">
        <f>SUMIF('603-699'!$1:$1,AK$3,'603-699'!20:20)</f>
        <v>18350.289999999997</v>
      </c>
      <c r="AL47" s="128">
        <f>SUMIF('603-699'!$1:$1,AL$3,'603-699'!20:20)</f>
        <v>0</v>
      </c>
      <c r="AM47" s="128">
        <f>SUMIF('603-699'!$1:$1,AM$3,'603-699'!20:20)</f>
        <v>16859.91</v>
      </c>
      <c r="AN47" s="128">
        <f>SUMIF('603-699'!$1:$1,AN$3,'603-699'!20:20)</f>
        <v>1535</v>
      </c>
      <c r="AO47" s="128">
        <f>SUMIF('603-699'!$1:$1,AO$3,'603-699'!20:20)</f>
        <v>1563.92</v>
      </c>
      <c r="AP47" s="128">
        <f>SUMIF('603-699'!$1:$1,AP$3,'603-699'!20:20)</f>
        <v>674.05</v>
      </c>
      <c r="AQ47" s="128">
        <f>SUMIF('603-699'!$1:$1,AQ$3,'603-699'!20:20)</f>
        <v>0</v>
      </c>
      <c r="AR47" s="128">
        <f>SUMIF('603-699'!$1:$1,AR$3,'603-699'!20:20)</f>
        <v>5024.29</v>
      </c>
      <c r="AS47" s="128">
        <f>SUMIF('603-699'!$1:$1,AS$3,'603-699'!20:20)</f>
        <v>1813.9000000000003</v>
      </c>
      <c r="AT47" s="128">
        <f>SUMIF('603-699'!$1:$1,AT$3,'603-699'!20:20)</f>
        <v>872.07999999999993</v>
      </c>
      <c r="AU47" s="128">
        <f>SUMIF('603-699'!$1:$1,AU$3,'603-699'!20:20)</f>
        <v>1807.25</v>
      </c>
      <c r="AV47" s="128">
        <f>SUMIF('603-699'!$1:$1,AV$3,'603-699'!20:20)</f>
        <v>5449.58</v>
      </c>
      <c r="AW47" s="128">
        <f>SUMIF('603-699'!$1:$1,AW$3,'603-699'!20:20)</f>
        <v>15094.75</v>
      </c>
      <c r="AX47" s="128">
        <f>SUMIF('603-699'!$1:$1,AX$3,'603-699'!20:20)</f>
        <v>1964.5400000000002</v>
      </c>
      <c r="AY47" s="128">
        <f>SUMIF('603-699'!$1:$1,AY$3,'603-699'!20:20)</f>
        <v>22846.010000000002</v>
      </c>
      <c r="AZ47" s="310">
        <f>SUMIF('603-699'!$1:$1,AZ$3,'603-699'!20:20)</f>
        <v>0</v>
      </c>
      <c r="BA47" s="128">
        <f>SUMIF('603-699'!$1:$1,BA$3,'603-699'!20:20)</f>
        <v>2015.1</v>
      </c>
      <c r="BB47" s="128">
        <f>SUMIF('603-699'!$1:$1,BB$3,'603-699'!20:20)</f>
        <v>0</v>
      </c>
      <c r="BC47" s="128">
        <f>SUMIF('603-699'!$1:$1,BC$3,'603-699'!20:20)</f>
        <v>477.5</v>
      </c>
      <c r="BD47" s="128">
        <f>SUMIF('603-699'!$1:$1,BD$3,'603-699'!20:20)</f>
        <v>5.41</v>
      </c>
      <c r="BE47" s="128">
        <f>SUMIF('603-699'!$1:$1,BE$3,'603-699'!20:20)</f>
        <v>1112.32</v>
      </c>
      <c r="BF47" s="128">
        <f>SUMIF('603-699'!$1:$1,BF$3,'603-699'!20:20)</f>
        <v>0</v>
      </c>
      <c r="BG47" s="128">
        <f>SUMIF('603-699'!$1:$1,BG$3,'603-699'!20:20)</f>
        <v>5581</v>
      </c>
      <c r="BH47" s="128">
        <f>SUMIF('603-699'!$1:$1,BH$3,'603-699'!20:20)</f>
        <v>0</v>
      </c>
      <c r="BI47" s="128">
        <f>SUMIF('603-699'!$1:$1,BI$3,'603-699'!20:20)</f>
        <v>919.52</v>
      </c>
      <c r="BJ47" s="128">
        <f>SUMIF('603-699'!$1:$1,BJ$3,'603-699'!20:20)</f>
        <v>12298.650000000001</v>
      </c>
      <c r="BK47" s="128">
        <f>SUMIF('603-699'!$1:$1,BK$3,'603-699'!20:20)</f>
        <v>0</v>
      </c>
      <c r="BL47" s="128">
        <f>SUMIF('603-699'!$1:$1,BL$3,'603-699'!20:20)</f>
        <v>9315.3799999999992</v>
      </c>
      <c r="BM47" s="128">
        <f>SUMIF('603-699'!$1:$1,BM$3,'603-699'!20:20)</f>
        <v>7386.2099999999991</v>
      </c>
      <c r="BN47" s="128">
        <f>SUMIF('603-699'!$1:$1,BN$3,'603-699'!20:20)</f>
        <v>72141.249999999985</v>
      </c>
      <c r="BO47" s="128">
        <f>SUMIF('603-699'!$1:$1,BO$3,'603-699'!20:20)</f>
        <v>23093.070000000003</v>
      </c>
      <c r="BP47" s="128">
        <f>SUMIF('603-699'!$1:$1,BP$3,'603-699'!20:20)</f>
        <v>0</v>
      </c>
      <c r="BQ47" s="128">
        <f>SUMIF('603-699'!$1:$1,BQ$3,'603-699'!20:20)</f>
        <v>0</v>
      </c>
      <c r="BR47" s="128">
        <f>SUMIF('603-699'!$1:$1,BR$3,'603-699'!20:20)</f>
        <v>0</v>
      </c>
      <c r="BS47" s="128">
        <f>SUMIF('603-699'!$1:$1,BS$3,'603-699'!20:20)</f>
        <v>0</v>
      </c>
      <c r="BT47" s="128">
        <f>SUMIF('603-699'!$1:$1,BT$3,'603-699'!20:20)</f>
        <v>0</v>
      </c>
      <c r="BU47" s="128">
        <f>SUMIF('603-699'!$1:$1,BU$3,'603-699'!20:20)</f>
        <v>-6362.5</v>
      </c>
      <c r="BV47" s="128">
        <f>SUMIF('603-699'!$1:$1,BV$3,'603-699'!20:20)</f>
        <v>0</v>
      </c>
      <c r="BW47" s="128">
        <f>SUMIF('603-699'!$1:$1,BW$3,'603-699'!20:20)</f>
        <v>0</v>
      </c>
      <c r="BX47" s="128">
        <f>SUMIF('603-699'!$1:$1,BX$3,'603-699'!20:20)</f>
        <v>0</v>
      </c>
      <c r="BY47" s="128">
        <f>SUMIF('603-699'!$1:$1,BY$3,'603-699'!20:20)</f>
        <v>242.66000000000003</v>
      </c>
      <c r="BZ47" s="128">
        <f>SUMIF('603-699'!$1:$1,BZ$3,'603-699'!20:20)</f>
        <v>0</v>
      </c>
      <c r="CA47" s="310">
        <f>SUMIF('603-699'!$1:$1,CA$3,'603-699'!20:20)</f>
        <v>0</v>
      </c>
      <c r="CB47" s="128">
        <f>SUMIF('603-699'!$1:$1,CB$3,'603-699'!20:20)</f>
        <v>0</v>
      </c>
      <c r="CC47" s="128">
        <f>SUMIF('603-699'!$1:$1,CC$3,'603-699'!20:20)</f>
        <v>0</v>
      </c>
      <c r="CD47" s="128">
        <f>SUMIF('603-699'!$1:$1,CD$3,'603-699'!20:20)</f>
        <v>0</v>
      </c>
      <c r="CE47" s="128">
        <f>SUMIF('603-699'!$1:$1,CE$3,'603-699'!20:20)</f>
        <v>0</v>
      </c>
      <c r="CF47" s="128">
        <f>SUMIF('603-699'!$1:$1,CF$3,'603-699'!20:20)</f>
        <v>0</v>
      </c>
      <c r="CG47" s="256">
        <f t="shared" si="20"/>
        <v>-900808.87</v>
      </c>
      <c r="CJ47" s="122"/>
      <c r="CK47" s="169">
        <f>INDEX(SAP!C:C,MATCH('Actuals mapped to CFR'!A47,SAP!H:H,FALSE),1)</f>
        <v>-900808.87</v>
      </c>
      <c r="CL47" s="59">
        <f t="shared" si="15"/>
        <v>0</v>
      </c>
      <c r="CN47" s="81">
        <f t="shared" si="21"/>
        <v>1500826.64</v>
      </c>
      <c r="CO47" s="81">
        <f t="shared" si="22"/>
        <v>606137.61</v>
      </c>
      <c r="CP47" s="166">
        <f>VLOOKUP(B47,'2526 GBP Data input'!$A$4:$CA$229,38,FALSE)</f>
        <v>1674198</v>
      </c>
      <c r="CQ47" s="166">
        <f>VLOOKUP(B47,'2526 GBP Data input'!$A$4:$CA$229,73,FALSE)</f>
        <v>15515</v>
      </c>
      <c r="CR47" s="89">
        <f t="shared" si="25"/>
        <v>-173371.3600000001</v>
      </c>
      <c r="CS47" s="83">
        <f t="shared" si="26"/>
        <v>39.067844666451819</v>
      </c>
      <c r="CT47" s="82">
        <f t="shared" si="23"/>
        <v>894689.02999999991</v>
      </c>
      <c r="CU47" s="82">
        <f t="shared" si="24"/>
        <v>6119.84</v>
      </c>
      <c r="CV47" s="86">
        <f t="shared" si="10"/>
        <v>900808.86999999988</v>
      </c>
    </row>
    <row r="48" spans="1:100" ht="12.75" customHeight="1">
      <c r="A48" s="237">
        <v>107682</v>
      </c>
      <c r="B48" s="60">
        <v>682</v>
      </c>
      <c r="C48" s="60" t="s">
        <v>268</v>
      </c>
      <c r="D48" s="128">
        <f>SUMIF('603-699'!$1:$1,D$3,'603-699'!21:21)</f>
        <v>0</v>
      </c>
      <c r="E48" s="128">
        <f>SUMIF('603-699'!$1:$1,E$3,'603-699'!21:21)</f>
        <v>0</v>
      </c>
      <c r="F48" s="128">
        <f>SUMIF('603-699'!$1:$1,F$3,'603-699'!21:21)</f>
        <v>0</v>
      </c>
      <c r="G48" s="128">
        <f>SUMIF('603-699'!$1:$1,G$3,'603-699'!21:21)</f>
        <v>0</v>
      </c>
      <c r="H48" s="128">
        <f>SUMIF('603-699'!$1:$1,H$3,'603-699'!21:21)</f>
        <v>0</v>
      </c>
      <c r="I48" s="128">
        <f>SUMIF('603-699'!$1:$1,I$3,'603-699'!21:21)</f>
        <v>0</v>
      </c>
      <c r="J48" s="128">
        <f>SUMIF('603-699'!$1:$1,J$3,'603-699'!21:21)</f>
        <v>0</v>
      </c>
      <c r="K48" s="128">
        <f>SUMIF('603-699'!$1:$1,K$3,'603-699'!21:21)</f>
        <v>-566752.61</v>
      </c>
      <c r="L48" s="128">
        <f>SUMIF('603-699'!$1:$1,L$3,'603-699'!21:21)</f>
        <v>0</v>
      </c>
      <c r="M48" s="128">
        <f>SUMIF('603-699'!$1:$1,M$3,'603-699'!21:21)</f>
        <v>-22554</v>
      </c>
      <c r="N48" s="128">
        <f>SUMIF('603-699'!$1:$1,N$3,'603-699'!21:21)</f>
        <v>0</v>
      </c>
      <c r="O48" s="128">
        <f>SUMIF('603-699'!$1:$1,O$3,'603-699'!21:21)</f>
        <v>-2880</v>
      </c>
      <c r="P48" s="128">
        <f>SUMIF('603-699'!$1:$1,P$3,'603-699'!21:21)</f>
        <v>-19360</v>
      </c>
      <c r="Q48" s="128">
        <f>SUMIF('603-699'!$1:$1,Q$3,'603-699'!21:21)</f>
        <v>0</v>
      </c>
      <c r="R48" s="128">
        <f>SUMIF('603-699'!$1:$1,R$3,'603-699'!21:21)</f>
        <v>0</v>
      </c>
      <c r="S48" s="128">
        <f>SUMIF('603-699'!$1:$1,S$3,'603-699'!21:21)</f>
        <v>-2887.7400000000002</v>
      </c>
      <c r="T48" s="128">
        <f>SUMIF('603-699'!$1:$1,T$3,'603-699'!21:21)</f>
        <v>-150.68</v>
      </c>
      <c r="U48" s="128">
        <f>SUMIF('603-699'!$1:$1,U$3,'603-699'!21:21)</f>
        <v>0</v>
      </c>
      <c r="V48" s="128">
        <f>SUMIF('603-699'!$1:$1,V$3,'603-699'!21:21)</f>
        <v>0</v>
      </c>
      <c r="W48" s="128">
        <f>SUMIF('603-699'!$1:$1,W$3,'603-699'!21:21)</f>
        <v>-1816.83</v>
      </c>
      <c r="X48" s="128">
        <f>SUMIF('603-699'!$1:$1,X$3,'603-699'!21:21)</f>
        <v>0</v>
      </c>
      <c r="Y48" s="164">
        <f>SUMIF('603-699'!$1:$1,Y$3,'603-699'!21:21)</f>
        <v>0</v>
      </c>
      <c r="Z48" s="128">
        <f>SUMIF('603-699'!$1:$1,Z$3,'603-699'!21:21)</f>
        <v>0</v>
      </c>
      <c r="AA48" s="128">
        <f>SUMIF('603-699'!$1:$1,AA$3,'603-699'!21:21)</f>
        <v>-1099.98</v>
      </c>
      <c r="AB48" s="128">
        <f>SUMIF('603-699'!$1:$1,AB$3,'603-699'!21:21)</f>
        <v>-1409.5</v>
      </c>
      <c r="AC48" s="310">
        <f>SUMIF('603-699'!$1:$1,AC$3,'603-699'!21:21)</f>
        <v>0</v>
      </c>
      <c r="AD48" s="310">
        <f>SUMIF('603-699'!$1:$1,AD$3,'603-699'!21:21)</f>
        <v>0</v>
      </c>
      <c r="AE48" s="310">
        <f>SUMIF('603-699'!$1:$1,AE$3,'603-699'!21:21)</f>
        <v>0</v>
      </c>
      <c r="AF48" s="310">
        <f>SUMIF('603-699'!$1:$1,AF$3,'603-699'!21:21)</f>
        <v>0</v>
      </c>
      <c r="AG48" s="128">
        <f>SUMIF('603-699'!$1:$1,AG$3,'603-699'!21:21)</f>
        <v>115042.66</v>
      </c>
      <c r="AH48" s="128">
        <f>SUMIF('603-699'!$1:$1,AH$3,'603-699'!21:21)</f>
        <v>607.95999999999992</v>
      </c>
      <c r="AI48" s="128">
        <f>SUMIF('603-699'!$1:$1,AI$3,'603-699'!21:21)</f>
        <v>52427.119999999995</v>
      </c>
      <c r="AJ48" s="128">
        <f>SUMIF('603-699'!$1:$1,AJ$3,'603-699'!21:21)</f>
        <v>2001.24</v>
      </c>
      <c r="AK48" s="128">
        <f>SUMIF('603-699'!$1:$1,AK$3,'603-699'!21:21)</f>
        <v>10613.48</v>
      </c>
      <c r="AL48" s="128">
        <f>SUMIF('603-699'!$1:$1,AL$3,'603-699'!21:21)</f>
        <v>0</v>
      </c>
      <c r="AM48" s="128">
        <f>SUMIF('603-699'!$1:$1,AM$3,'603-699'!21:21)</f>
        <v>6684.92</v>
      </c>
      <c r="AN48" s="128">
        <f>SUMIF('603-699'!$1:$1,AN$3,'603-699'!21:21)</f>
        <v>693</v>
      </c>
      <c r="AO48" s="128">
        <f>SUMIF('603-699'!$1:$1,AO$3,'603-699'!21:21)</f>
        <v>871</v>
      </c>
      <c r="AP48" s="128">
        <f>SUMIF('603-699'!$1:$1,AP$3,'603-699'!21:21)</f>
        <v>1172.45</v>
      </c>
      <c r="AQ48" s="128">
        <f>SUMIF('603-699'!$1:$1,AQ$3,'603-699'!21:21)</f>
        <v>0</v>
      </c>
      <c r="AR48" s="128">
        <f>SUMIF('603-699'!$1:$1,AR$3,'603-699'!21:21)</f>
        <v>1234.97</v>
      </c>
      <c r="AS48" s="128">
        <f>SUMIF('603-699'!$1:$1,AS$3,'603-699'!21:21)</f>
        <v>0</v>
      </c>
      <c r="AT48" s="128">
        <f>SUMIF('603-699'!$1:$1,AT$3,'603-699'!21:21)</f>
        <v>6369.380000000001</v>
      </c>
      <c r="AU48" s="128">
        <f>SUMIF('603-699'!$1:$1,AU$3,'603-699'!21:21)</f>
        <v>0</v>
      </c>
      <c r="AV48" s="128">
        <f>SUMIF('603-699'!$1:$1,AV$3,'603-699'!21:21)</f>
        <v>4920.7699999999995</v>
      </c>
      <c r="AW48" s="128">
        <f>SUMIF('603-699'!$1:$1,AW$3,'603-699'!21:21)</f>
        <v>16342.25</v>
      </c>
      <c r="AX48" s="128">
        <f>SUMIF('603-699'!$1:$1,AX$3,'603-699'!21:21)</f>
        <v>1020.2800000000001</v>
      </c>
      <c r="AY48" s="128">
        <f>SUMIF('603-699'!$1:$1,AY$3,'603-699'!21:21)</f>
        <v>4122.79</v>
      </c>
      <c r="AZ48" s="310">
        <f>SUMIF('603-699'!$1:$1,AZ$3,'603-699'!21:21)</f>
        <v>0</v>
      </c>
      <c r="BA48" s="128">
        <f>SUMIF('603-699'!$1:$1,BA$3,'603-699'!21:21)</f>
        <v>0</v>
      </c>
      <c r="BB48" s="128">
        <f>SUMIF('603-699'!$1:$1,BB$3,'603-699'!21:21)</f>
        <v>0</v>
      </c>
      <c r="BC48" s="128">
        <f>SUMIF('603-699'!$1:$1,BC$3,'603-699'!21:21)</f>
        <v>0</v>
      </c>
      <c r="BD48" s="128">
        <f>SUMIF('603-699'!$1:$1,BD$3,'603-699'!21:21)</f>
        <v>2442.4500000000003</v>
      </c>
      <c r="BE48" s="128">
        <f>SUMIF('603-699'!$1:$1,BE$3,'603-699'!21:21)</f>
        <v>0</v>
      </c>
      <c r="BF48" s="128">
        <f>SUMIF('603-699'!$1:$1,BF$3,'603-699'!21:21)</f>
        <v>0</v>
      </c>
      <c r="BG48" s="128">
        <f>SUMIF('603-699'!$1:$1,BG$3,'603-699'!21:21)</f>
        <v>5575</v>
      </c>
      <c r="BH48" s="128">
        <f>SUMIF('603-699'!$1:$1,BH$3,'603-699'!21:21)</f>
        <v>0</v>
      </c>
      <c r="BI48" s="128">
        <f>SUMIF('603-699'!$1:$1,BI$3,'603-699'!21:21)</f>
        <v>14.22</v>
      </c>
      <c r="BJ48" s="128">
        <f>SUMIF('603-699'!$1:$1,BJ$3,'603-699'!21:21)</f>
        <v>3839.85</v>
      </c>
      <c r="BK48" s="128">
        <f>SUMIF('603-699'!$1:$1,BK$3,'603-699'!21:21)</f>
        <v>0</v>
      </c>
      <c r="BL48" s="128">
        <f>SUMIF('603-699'!$1:$1,BL$3,'603-699'!21:21)</f>
        <v>14538.5</v>
      </c>
      <c r="BM48" s="128">
        <f>SUMIF('603-699'!$1:$1,BM$3,'603-699'!21:21)</f>
        <v>4515</v>
      </c>
      <c r="BN48" s="128">
        <f>SUMIF('603-699'!$1:$1,BN$3,'603-699'!21:21)</f>
        <v>495</v>
      </c>
      <c r="BO48" s="128">
        <f>SUMIF('603-699'!$1:$1,BO$3,'603-699'!21:21)</f>
        <v>15636.36</v>
      </c>
      <c r="BP48" s="128">
        <f>SUMIF('603-699'!$1:$1,BP$3,'603-699'!21:21)</f>
        <v>0</v>
      </c>
      <c r="BQ48" s="128">
        <f>SUMIF('603-699'!$1:$1,BQ$3,'603-699'!21:21)</f>
        <v>0</v>
      </c>
      <c r="BR48" s="128">
        <f>SUMIF('603-699'!$1:$1,BR$3,'603-699'!21:21)</f>
        <v>0</v>
      </c>
      <c r="BS48" s="128">
        <f>SUMIF('603-699'!$1:$1,BS$3,'603-699'!21:21)</f>
        <v>0</v>
      </c>
      <c r="BT48" s="128">
        <f>SUMIF('603-699'!$1:$1,BT$3,'603-699'!21:21)</f>
        <v>0</v>
      </c>
      <c r="BU48" s="128">
        <f>SUMIF('603-699'!$1:$1,BU$3,'603-699'!21:21)</f>
        <v>-4787.5</v>
      </c>
      <c r="BV48" s="128">
        <f>SUMIF('603-699'!$1:$1,BV$3,'603-699'!21:21)</f>
        <v>0</v>
      </c>
      <c r="BW48" s="128">
        <f>SUMIF('603-699'!$1:$1,BW$3,'603-699'!21:21)</f>
        <v>0</v>
      </c>
      <c r="BX48" s="128">
        <f>SUMIF('603-699'!$1:$1,BX$3,'603-699'!21:21)</f>
        <v>0</v>
      </c>
      <c r="BY48" s="128">
        <f>SUMIF('603-699'!$1:$1,BY$3,'603-699'!21:21)</f>
        <v>0</v>
      </c>
      <c r="BZ48" s="128">
        <f>SUMIF('603-699'!$1:$1,BZ$3,'603-699'!21:21)</f>
        <v>0</v>
      </c>
      <c r="CA48" s="310">
        <f>SUMIF('603-699'!$1:$1,CA$3,'603-699'!21:21)</f>
        <v>0</v>
      </c>
      <c r="CB48" s="128">
        <f>SUMIF('603-699'!$1:$1,CB$3,'603-699'!21:21)</f>
        <v>0</v>
      </c>
      <c r="CC48" s="128">
        <f>SUMIF('603-699'!$1:$1,CC$3,'603-699'!21:21)</f>
        <v>0</v>
      </c>
      <c r="CD48" s="128">
        <f>SUMIF('603-699'!$1:$1,CD$3,'603-699'!21:21)</f>
        <v>0</v>
      </c>
      <c r="CE48" s="128">
        <f>SUMIF('603-699'!$1:$1,CE$3,'603-699'!21:21)</f>
        <v>0</v>
      </c>
      <c r="CF48" s="128">
        <f>SUMIF('603-699'!$1:$1,CF$3,'603-699'!21:21)</f>
        <v>0</v>
      </c>
      <c r="CG48" s="256">
        <f t="shared" si="20"/>
        <v>-352518.19</v>
      </c>
      <c r="CJ48" s="122"/>
      <c r="CK48" s="169">
        <f>INDEX(SAP!C:C,MATCH('Actuals mapped to CFR'!A48,SAP!H:H,FALSE),1)</f>
        <v>-352518.19</v>
      </c>
      <c r="CL48" s="59">
        <f t="shared" si="15"/>
        <v>0</v>
      </c>
      <c r="CN48" s="81">
        <f t="shared" si="21"/>
        <v>618911.34</v>
      </c>
      <c r="CO48" s="81">
        <f t="shared" si="22"/>
        <v>271180.65000000002</v>
      </c>
      <c r="CP48" s="166">
        <f>VLOOKUP(B48,'2526 GBP Data input'!$A$4:$CA$229,38,FALSE)</f>
        <v>693707</v>
      </c>
      <c r="CQ48" s="166">
        <f>VLOOKUP(B48,'2526 GBP Data input'!$A$4:$CA$229,73,FALSE)</f>
        <v>14162</v>
      </c>
      <c r="CR48" s="89">
        <f t="shared" si="25"/>
        <v>-74795.660000000033</v>
      </c>
      <c r="CS48" s="83">
        <f t="shared" si="26"/>
        <v>19.148471261121312</v>
      </c>
      <c r="CT48" s="82">
        <f t="shared" si="23"/>
        <v>347730.68999999994</v>
      </c>
      <c r="CU48" s="82">
        <f t="shared" si="24"/>
        <v>4787.5</v>
      </c>
      <c r="CV48" s="86">
        <f t="shared" si="10"/>
        <v>352518.18999999994</v>
      </c>
    </row>
    <row r="49" spans="1:100" ht="12.75" customHeight="1">
      <c r="A49" s="237">
        <v>107683</v>
      </c>
      <c r="B49" s="60">
        <v>683</v>
      </c>
      <c r="C49" s="60" t="s">
        <v>241</v>
      </c>
      <c r="D49" s="128">
        <f>SUMIF('603-699'!$1:$1,D$3,'603-699'!22:22)</f>
        <v>0</v>
      </c>
      <c r="E49" s="128">
        <f>SUMIF('603-699'!$1:$1,E$3,'603-699'!22:22)</f>
        <v>0</v>
      </c>
      <c r="F49" s="128">
        <f>SUMIF('603-699'!$1:$1,F$3,'603-699'!22:22)</f>
        <v>0</v>
      </c>
      <c r="G49" s="128">
        <f>SUMIF('603-699'!$1:$1,G$3,'603-699'!22:22)</f>
        <v>0</v>
      </c>
      <c r="H49" s="128">
        <f>SUMIF('603-699'!$1:$1,H$3,'603-699'!22:22)</f>
        <v>0</v>
      </c>
      <c r="I49" s="128">
        <f>SUMIF('603-699'!$1:$1,I$3,'603-699'!22:22)</f>
        <v>0</v>
      </c>
      <c r="J49" s="128">
        <f>SUMIF('603-699'!$1:$1,J$3,'603-699'!22:22)</f>
        <v>0</v>
      </c>
      <c r="K49" s="128">
        <f>SUMIF('603-699'!$1:$1,K$3,'603-699'!22:22)</f>
        <v>-833913.68</v>
      </c>
      <c r="L49" s="128">
        <f>SUMIF('603-699'!$1:$1,L$3,'603-699'!22:22)</f>
        <v>0</v>
      </c>
      <c r="M49" s="128">
        <f>SUMIF('603-699'!$1:$1,M$3,'603-699'!22:22)</f>
        <v>-99388</v>
      </c>
      <c r="N49" s="128">
        <f>SUMIF('603-699'!$1:$1,N$3,'603-699'!22:22)</f>
        <v>0</v>
      </c>
      <c r="O49" s="128">
        <f>SUMIF('603-699'!$1:$1,O$3,'603-699'!22:22)</f>
        <v>-12278</v>
      </c>
      <c r="P49" s="128">
        <f>SUMIF('603-699'!$1:$1,P$3,'603-699'!22:22)</f>
        <v>-42780</v>
      </c>
      <c r="Q49" s="128">
        <f>SUMIF('603-699'!$1:$1,Q$3,'603-699'!22:22)</f>
        <v>0</v>
      </c>
      <c r="R49" s="128">
        <f>SUMIF('603-699'!$1:$1,R$3,'603-699'!22:22)</f>
        <v>0</v>
      </c>
      <c r="S49" s="128">
        <f>SUMIF('603-699'!$1:$1,S$3,'603-699'!22:22)</f>
        <v>-5343.84</v>
      </c>
      <c r="T49" s="128">
        <f>SUMIF('603-699'!$1:$1,T$3,'603-699'!22:22)</f>
        <v>0</v>
      </c>
      <c r="U49" s="128">
        <f>SUMIF('603-699'!$1:$1,U$3,'603-699'!22:22)</f>
        <v>0</v>
      </c>
      <c r="V49" s="128">
        <f>SUMIF('603-699'!$1:$1,V$3,'603-699'!22:22)</f>
        <v>0</v>
      </c>
      <c r="W49" s="128">
        <f>SUMIF('603-699'!$1:$1,W$3,'603-699'!22:22)</f>
        <v>0</v>
      </c>
      <c r="X49" s="128">
        <f>SUMIF('603-699'!$1:$1,X$3,'603-699'!22:22)</f>
        <v>-415</v>
      </c>
      <c r="Y49" s="164">
        <f>SUMIF('603-699'!$1:$1,Y$3,'603-699'!22:22)</f>
        <v>0</v>
      </c>
      <c r="Z49" s="128">
        <f>SUMIF('603-699'!$1:$1,Z$3,'603-699'!22:22)</f>
        <v>0</v>
      </c>
      <c r="AA49" s="128">
        <f>SUMIF('603-699'!$1:$1,AA$3,'603-699'!22:22)</f>
        <v>0</v>
      </c>
      <c r="AB49" s="128">
        <f>SUMIF('603-699'!$1:$1,AB$3,'603-699'!22:22)</f>
        <v>0</v>
      </c>
      <c r="AC49" s="310">
        <f>SUMIF('603-699'!$1:$1,AC$3,'603-699'!22:22)</f>
        <v>0</v>
      </c>
      <c r="AD49" s="310">
        <f>SUMIF('603-699'!$1:$1,AD$3,'603-699'!22:22)</f>
        <v>0</v>
      </c>
      <c r="AE49" s="310">
        <f>SUMIF('603-699'!$1:$1,AE$3,'603-699'!22:22)</f>
        <v>0</v>
      </c>
      <c r="AF49" s="310">
        <f>SUMIF('603-699'!$1:$1,AF$3,'603-699'!22:22)</f>
        <v>0</v>
      </c>
      <c r="AG49" s="128">
        <f>SUMIF('603-699'!$1:$1,AG$3,'603-699'!22:22)</f>
        <v>139372.95000000001</v>
      </c>
      <c r="AH49" s="128">
        <f>SUMIF('603-699'!$1:$1,AH$3,'603-699'!22:22)</f>
        <v>451.29999999999995</v>
      </c>
      <c r="AI49" s="128">
        <f>SUMIF('603-699'!$1:$1,AI$3,'603-699'!22:22)</f>
        <v>86515.359999999986</v>
      </c>
      <c r="AJ49" s="128">
        <f>SUMIF('603-699'!$1:$1,AJ$3,'603-699'!22:22)</f>
        <v>5042.5600000000004</v>
      </c>
      <c r="AK49" s="128">
        <f>SUMIF('603-699'!$1:$1,AK$3,'603-699'!22:22)</f>
        <v>13737.28</v>
      </c>
      <c r="AL49" s="128">
        <f>SUMIF('603-699'!$1:$1,AL$3,'603-699'!22:22)</f>
        <v>0</v>
      </c>
      <c r="AM49" s="128">
        <f>SUMIF('603-699'!$1:$1,AM$3,'603-699'!22:22)</f>
        <v>5809.0599999999995</v>
      </c>
      <c r="AN49" s="128">
        <f>SUMIF('603-699'!$1:$1,AN$3,'603-699'!22:22)</f>
        <v>1514.69</v>
      </c>
      <c r="AO49" s="128">
        <f>SUMIF('603-699'!$1:$1,AO$3,'603-699'!22:22)</f>
        <v>2256.96</v>
      </c>
      <c r="AP49" s="128">
        <f>SUMIF('603-699'!$1:$1,AP$3,'603-699'!22:22)</f>
        <v>381.25</v>
      </c>
      <c r="AQ49" s="128">
        <f>SUMIF('603-699'!$1:$1,AQ$3,'603-699'!22:22)</f>
        <v>0</v>
      </c>
      <c r="AR49" s="128">
        <f>SUMIF('603-699'!$1:$1,AR$3,'603-699'!22:22)</f>
        <v>7695.9400000000005</v>
      </c>
      <c r="AS49" s="128">
        <f>SUMIF('603-699'!$1:$1,AS$3,'603-699'!22:22)</f>
        <v>1538.5400000000002</v>
      </c>
      <c r="AT49" s="128">
        <f>SUMIF('603-699'!$1:$1,AT$3,'603-699'!22:22)</f>
        <v>7386.3499999999995</v>
      </c>
      <c r="AU49" s="128">
        <f>SUMIF('603-699'!$1:$1,AU$3,'603-699'!22:22)</f>
        <v>-386.65999999999997</v>
      </c>
      <c r="AV49" s="128">
        <f>SUMIF('603-699'!$1:$1,AV$3,'603-699'!22:22)</f>
        <v>2687.04</v>
      </c>
      <c r="AW49" s="128">
        <f>SUMIF('603-699'!$1:$1,AW$3,'603-699'!22:22)</f>
        <v>15094.75</v>
      </c>
      <c r="AX49" s="128">
        <f>SUMIF('603-699'!$1:$1,AX$3,'603-699'!22:22)</f>
        <v>1273.71</v>
      </c>
      <c r="AY49" s="128">
        <f>SUMIF('603-699'!$1:$1,AY$3,'603-699'!22:22)</f>
        <v>2493.8200000000002</v>
      </c>
      <c r="AZ49" s="310">
        <f>SUMIF('603-699'!$1:$1,AZ$3,'603-699'!22:22)</f>
        <v>0</v>
      </c>
      <c r="BA49" s="128">
        <f>SUMIF('603-699'!$1:$1,BA$3,'603-699'!22:22)</f>
        <v>4702.05</v>
      </c>
      <c r="BB49" s="128">
        <f>SUMIF('603-699'!$1:$1,BB$3,'603-699'!22:22)</f>
        <v>0</v>
      </c>
      <c r="BC49" s="128">
        <f>SUMIF('603-699'!$1:$1,BC$3,'603-699'!22:22)</f>
        <v>1855.44</v>
      </c>
      <c r="BD49" s="128">
        <f>SUMIF('603-699'!$1:$1,BD$3,'603-699'!22:22)</f>
        <v>355.44000000000005</v>
      </c>
      <c r="BE49" s="128">
        <f>SUMIF('603-699'!$1:$1,BE$3,'603-699'!22:22)</f>
        <v>0</v>
      </c>
      <c r="BF49" s="128">
        <f>SUMIF('603-699'!$1:$1,BF$3,'603-699'!22:22)</f>
        <v>1422.8</v>
      </c>
      <c r="BG49" s="128">
        <f>SUMIF('603-699'!$1:$1,BG$3,'603-699'!22:22)</f>
        <v>3875</v>
      </c>
      <c r="BH49" s="128">
        <f>SUMIF('603-699'!$1:$1,BH$3,'603-699'!22:22)</f>
        <v>0</v>
      </c>
      <c r="BI49" s="128">
        <f>SUMIF('603-699'!$1:$1,BI$3,'603-699'!22:22)</f>
        <v>407.78999999999996</v>
      </c>
      <c r="BJ49" s="128">
        <f>SUMIF('603-699'!$1:$1,BJ$3,'603-699'!22:22)</f>
        <v>6956.25</v>
      </c>
      <c r="BK49" s="128">
        <f>SUMIF('603-699'!$1:$1,BK$3,'603-699'!22:22)</f>
        <v>0</v>
      </c>
      <c r="BL49" s="128">
        <f>SUMIF('603-699'!$1:$1,BL$3,'603-699'!22:22)</f>
        <v>16122.110000000002</v>
      </c>
      <c r="BM49" s="128">
        <f>SUMIF('603-699'!$1:$1,BM$3,'603-699'!22:22)</f>
        <v>13885</v>
      </c>
      <c r="BN49" s="128">
        <f>SUMIF('603-699'!$1:$1,BN$3,'603-699'!22:22)</f>
        <v>23635.18</v>
      </c>
      <c r="BO49" s="128">
        <f>SUMIF('603-699'!$1:$1,BO$3,'603-699'!22:22)</f>
        <v>10628.69</v>
      </c>
      <c r="BP49" s="128">
        <f>SUMIF('603-699'!$1:$1,BP$3,'603-699'!22:22)</f>
        <v>0</v>
      </c>
      <c r="BQ49" s="128">
        <f>SUMIF('603-699'!$1:$1,BQ$3,'603-699'!22:22)</f>
        <v>0</v>
      </c>
      <c r="BR49" s="128">
        <f>SUMIF('603-699'!$1:$1,BR$3,'603-699'!22:22)</f>
        <v>0</v>
      </c>
      <c r="BS49" s="128">
        <f>SUMIF('603-699'!$1:$1,BS$3,'603-699'!22:22)</f>
        <v>0</v>
      </c>
      <c r="BT49" s="128">
        <f>SUMIF('603-699'!$1:$1,BT$3,'603-699'!22:22)</f>
        <v>0</v>
      </c>
      <c r="BU49" s="128">
        <f>SUMIF('603-699'!$1:$1,BU$3,'603-699'!22:22)</f>
        <v>-5524.38</v>
      </c>
      <c r="BV49" s="128">
        <f>SUMIF('603-699'!$1:$1,BV$3,'603-699'!22:22)</f>
        <v>0</v>
      </c>
      <c r="BW49" s="128">
        <f>SUMIF('603-699'!$1:$1,BW$3,'603-699'!22:22)</f>
        <v>0</v>
      </c>
      <c r="BX49" s="128">
        <f>SUMIF('603-699'!$1:$1,BX$3,'603-699'!22:22)</f>
        <v>0</v>
      </c>
      <c r="BY49" s="128">
        <f>SUMIF('603-699'!$1:$1,BY$3,'603-699'!22:22)</f>
        <v>0</v>
      </c>
      <c r="BZ49" s="128">
        <f>SUMIF('603-699'!$1:$1,BZ$3,'603-699'!22:22)</f>
        <v>0</v>
      </c>
      <c r="CA49" s="310">
        <f>SUMIF('603-699'!$1:$1,CA$3,'603-699'!22:22)</f>
        <v>0</v>
      </c>
      <c r="CB49" s="128">
        <f>SUMIF('603-699'!$1:$1,CB$3,'603-699'!22:22)</f>
        <v>0</v>
      </c>
      <c r="CC49" s="128">
        <f>SUMIF('603-699'!$1:$1,CC$3,'603-699'!22:22)</f>
        <v>0</v>
      </c>
      <c r="CD49" s="128">
        <f>SUMIF('603-699'!$1:$1,CD$3,'603-699'!22:22)</f>
        <v>0</v>
      </c>
      <c r="CE49" s="128">
        <f>SUMIF('603-699'!$1:$1,CE$3,'603-699'!22:22)</f>
        <v>0</v>
      </c>
      <c r="CF49" s="128">
        <f>SUMIF('603-699'!$1:$1,CF$3,'603-699'!22:22)</f>
        <v>0</v>
      </c>
      <c r="CG49" s="256">
        <f t="shared" si="20"/>
        <v>-622932.25000000012</v>
      </c>
      <c r="CJ49" s="122"/>
      <c r="CK49" s="169">
        <f>INDEX(SAP!C:C,MATCH('Actuals mapped to CFR'!A49,SAP!H:H,FALSE),1)</f>
        <v>-622932.25</v>
      </c>
      <c r="CL49" s="59">
        <f t="shared" si="15"/>
        <v>0</v>
      </c>
      <c r="CN49" s="81">
        <f t="shared" si="21"/>
        <v>994118.52</v>
      </c>
      <c r="CO49" s="81">
        <f t="shared" si="22"/>
        <v>376710.64999999991</v>
      </c>
      <c r="CP49" s="166">
        <f>VLOOKUP(B49,'2526 GBP Data input'!$A$4:$CA$229,38,FALSE)</f>
        <v>1025229</v>
      </c>
      <c r="CQ49" s="166">
        <f>VLOOKUP(B49,'2526 GBP Data input'!$A$4:$CA$229,73,FALSE)</f>
        <v>11926</v>
      </c>
      <c r="CR49" s="89">
        <f t="shared" si="25"/>
        <v>-31110.479999999981</v>
      </c>
      <c r="CS49" s="83">
        <f t="shared" si="26"/>
        <v>31.587342780479617</v>
      </c>
      <c r="CT49" s="82">
        <f t="shared" si="23"/>
        <v>617407.87000000011</v>
      </c>
      <c r="CU49" s="82">
        <f t="shared" si="24"/>
        <v>5524.38</v>
      </c>
      <c r="CV49" s="86">
        <f t="shared" si="10"/>
        <v>622932.25000000012</v>
      </c>
    </row>
    <row r="50" spans="1:100" ht="12.75" customHeight="1">
      <c r="A50" s="237">
        <v>107686</v>
      </c>
      <c r="B50" s="60">
        <v>686</v>
      </c>
      <c r="C50" s="60" t="s">
        <v>387</v>
      </c>
      <c r="D50" s="128">
        <f>SUMIF('603-699'!$1:$1,D$3,'603-699'!23:23)</f>
        <v>0</v>
      </c>
      <c r="E50" s="128">
        <f>SUMIF('603-699'!$1:$1,E$3,'603-699'!23:23)</f>
        <v>0</v>
      </c>
      <c r="F50" s="128">
        <f>SUMIF('603-699'!$1:$1,F$3,'603-699'!23:23)</f>
        <v>0</v>
      </c>
      <c r="G50" s="128">
        <f>SUMIF('603-699'!$1:$1,G$3,'603-699'!23:23)</f>
        <v>0</v>
      </c>
      <c r="H50" s="128">
        <f>SUMIF('603-699'!$1:$1,H$3,'603-699'!23:23)</f>
        <v>0</v>
      </c>
      <c r="I50" s="128">
        <f>SUMIF('603-699'!$1:$1,I$3,'603-699'!23:23)</f>
        <v>0</v>
      </c>
      <c r="J50" s="128">
        <f>SUMIF('603-699'!$1:$1,J$3,'603-699'!23:23)</f>
        <v>0</v>
      </c>
      <c r="K50" s="128">
        <f>SUMIF('603-699'!$1:$1,K$3,'603-699'!23:23)</f>
        <v>-1134568.3700000001</v>
      </c>
      <c r="L50" s="128">
        <f>SUMIF('603-699'!$1:$1,L$3,'603-699'!23:23)</f>
        <v>0</v>
      </c>
      <c r="M50" s="128">
        <f>SUMIF('603-699'!$1:$1,M$3,'603-699'!23:23)</f>
        <v>-114510</v>
      </c>
      <c r="N50" s="128">
        <f>SUMIF('603-699'!$1:$1,N$3,'603-699'!23:23)</f>
        <v>0</v>
      </c>
      <c r="O50" s="128">
        <f>SUMIF('603-699'!$1:$1,O$3,'603-699'!23:23)</f>
        <v>-4440</v>
      </c>
      <c r="P50" s="128">
        <f>SUMIF('603-699'!$1:$1,P$3,'603-699'!23:23)</f>
        <v>-37809</v>
      </c>
      <c r="Q50" s="128">
        <f>SUMIF('603-699'!$1:$1,Q$3,'603-699'!23:23)</f>
        <v>-500</v>
      </c>
      <c r="R50" s="128">
        <f>SUMIF('603-699'!$1:$1,R$3,'603-699'!23:23)</f>
        <v>0</v>
      </c>
      <c r="S50" s="128">
        <f>SUMIF('603-699'!$1:$1,S$3,'603-699'!23:23)</f>
        <v>-33942.5</v>
      </c>
      <c r="T50" s="128">
        <f>SUMIF('603-699'!$1:$1,T$3,'603-699'!23:23)</f>
        <v>0</v>
      </c>
      <c r="U50" s="128">
        <f>SUMIF('603-699'!$1:$1,U$3,'603-699'!23:23)</f>
        <v>-4504.5</v>
      </c>
      <c r="V50" s="128">
        <f>SUMIF('603-699'!$1:$1,V$3,'603-699'!23:23)</f>
        <v>0</v>
      </c>
      <c r="W50" s="128">
        <f>SUMIF('603-699'!$1:$1,W$3,'603-699'!23:23)</f>
        <v>-4668.9799999999996</v>
      </c>
      <c r="X50" s="128">
        <f>SUMIF('603-699'!$1:$1,X$3,'603-699'!23:23)</f>
        <v>-2052.5</v>
      </c>
      <c r="Y50" s="164">
        <f>SUMIF('603-699'!$1:$1,Y$3,'603-699'!23:23)</f>
        <v>0</v>
      </c>
      <c r="Z50" s="128">
        <f>SUMIF('603-699'!$1:$1,Z$3,'603-699'!23:23)</f>
        <v>0</v>
      </c>
      <c r="AA50" s="128">
        <f>SUMIF('603-699'!$1:$1,AA$3,'603-699'!23:23)</f>
        <v>0</v>
      </c>
      <c r="AB50" s="128">
        <f>SUMIF('603-699'!$1:$1,AB$3,'603-699'!23:23)</f>
        <v>0</v>
      </c>
      <c r="AC50" s="310">
        <f>SUMIF('603-699'!$1:$1,AC$3,'603-699'!23:23)</f>
        <v>0</v>
      </c>
      <c r="AD50" s="310">
        <f>SUMIF('603-699'!$1:$1,AD$3,'603-699'!23:23)</f>
        <v>0</v>
      </c>
      <c r="AE50" s="310">
        <f>SUMIF('603-699'!$1:$1,AE$3,'603-699'!23:23)</f>
        <v>0</v>
      </c>
      <c r="AF50" s="310">
        <f>SUMIF('603-699'!$1:$1,AF$3,'603-699'!23:23)</f>
        <v>0</v>
      </c>
      <c r="AG50" s="128">
        <f>SUMIF('603-699'!$1:$1,AG$3,'603-699'!23:23)</f>
        <v>226533.43000000002</v>
      </c>
      <c r="AH50" s="128">
        <f>SUMIF('603-699'!$1:$1,AH$3,'603-699'!23:23)</f>
        <v>407.79999999999995</v>
      </c>
      <c r="AI50" s="128">
        <f>SUMIF('603-699'!$1:$1,AI$3,'603-699'!23:23)</f>
        <v>82416.959999999992</v>
      </c>
      <c r="AJ50" s="128">
        <f>SUMIF('603-699'!$1:$1,AJ$3,'603-699'!23:23)</f>
        <v>12667.99</v>
      </c>
      <c r="AK50" s="128">
        <f>SUMIF('603-699'!$1:$1,AK$3,'603-699'!23:23)</f>
        <v>24659.14</v>
      </c>
      <c r="AL50" s="128">
        <f>SUMIF('603-699'!$1:$1,AL$3,'603-699'!23:23)</f>
        <v>0</v>
      </c>
      <c r="AM50" s="128">
        <f>SUMIF('603-699'!$1:$1,AM$3,'603-699'!23:23)</f>
        <v>30002.630000000008</v>
      </c>
      <c r="AN50" s="128">
        <f>SUMIF('603-699'!$1:$1,AN$3,'603-699'!23:23)</f>
        <v>1385</v>
      </c>
      <c r="AO50" s="128">
        <f>SUMIF('603-699'!$1:$1,AO$3,'603-699'!23:23)</f>
        <v>858.25</v>
      </c>
      <c r="AP50" s="128">
        <f>SUMIF('603-699'!$1:$1,AP$3,'603-699'!23:23)</f>
        <v>10130.779999999999</v>
      </c>
      <c r="AQ50" s="128">
        <f>SUMIF('603-699'!$1:$1,AQ$3,'603-699'!23:23)</f>
        <v>0</v>
      </c>
      <c r="AR50" s="128">
        <f>SUMIF('603-699'!$1:$1,AR$3,'603-699'!23:23)</f>
        <v>3611.08</v>
      </c>
      <c r="AS50" s="128">
        <f>SUMIF('603-699'!$1:$1,AS$3,'603-699'!23:23)</f>
        <v>839.80000000000007</v>
      </c>
      <c r="AT50" s="128">
        <f>SUMIF('603-699'!$1:$1,AT$3,'603-699'!23:23)</f>
        <v>949.3900000000001</v>
      </c>
      <c r="AU50" s="128">
        <f>SUMIF('603-699'!$1:$1,AU$3,'603-699'!23:23)</f>
        <v>260.7</v>
      </c>
      <c r="AV50" s="128">
        <f>SUMIF('603-699'!$1:$1,AV$3,'603-699'!23:23)</f>
        <v>3938.0299999999997</v>
      </c>
      <c r="AW50" s="128">
        <f>SUMIF('603-699'!$1:$1,AW$3,'603-699'!23:23)</f>
        <v>7485</v>
      </c>
      <c r="AX50" s="128">
        <f>SUMIF('603-699'!$1:$1,AX$3,'603-699'!23:23)</f>
        <v>2746.1499999999996</v>
      </c>
      <c r="AY50" s="128">
        <f>SUMIF('603-699'!$1:$1,AY$3,'603-699'!23:23)</f>
        <v>35125.08</v>
      </c>
      <c r="AZ50" s="310">
        <f>SUMIF('603-699'!$1:$1,AZ$3,'603-699'!23:23)</f>
        <v>0</v>
      </c>
      <c r="BA50" s="128">
        <f>SUMIF('603-699'!$1:$1,BA$3,'603-699'!23:23)</f>
        <v>3197.8</v>
      </c>
      <c r="BB50" s="128">
        <f>SUMIF('603-699'!$1:$1,BB$3,'603-699'!23:23)</f>
        <v>0</v>
      </c>
      <c r="BC50" s="128">
        <f>SUMIF('603-699'!$1:$1,BC$3,'603-699'!23:23)</f>
        <v>550</v>
      </c>
      <c r="BD50" s="128">
        <f>SUMIF('603-699'!$1:$1,BD$3,'603-699'!23:23)</f>
        <v>5328.59</v>
      </c>
      <c r="BE50" s="128">
        <f>SUMIF('603-699'!$1:$1,BE$3,'603-699'!23:23)</f>
        <v>0</v>
      </c>
      <c r="BF50" s="128">
        <f>SUMIF('603-699'!$1:$1,BF$3,'603-699'!23:23)</f>
        <v>250</v>
      </c>
      <c r="BG50" s="128">
        <f>SUMIF('603-699'!$1:$1,BG$3,'603-699'!23:23)</f>
        <v>5283.13</v>
      </c>
      <c r="BH50" s="128">
        <f>SUMIF('603-699'!$1:$1,BH$3,'603-699'!23:23)</f>
        <v>0</v>
      </c>
      <c r="BI50" s="128">
        <f>SUMIF('603-699'!$1:$1,BI$3,'603-699'!23:23)</f>
        <v>1782.2999999999997</v>
      </c>
      <c r="BJ50" s="128">
        <f>SUMIF('603-699'!$1:$1,BJ$3,'603-699'!23:23)</f>
        <v>11575.199999999999</v>
      </c>
      <c r="BK50" s="128">
        <f>SUMIF('603-699'!$1:$1,BK$3,'603-699'!23:23)</f>
        <v>0</v>
      </c>
      <c r="BL50" s="128">
        <f>SUMIF('603-699'!$1:$1,BL$3,'603-699'!23:23)</f>
        <v>48445.99</v>
      </c>
      <c r="BM50" s="128">
        <f>SUMIF('603-699'!$1:$1,BM$3,'603-699'!23:23)</f>
        <v>2178</v>
      </c>
      <c r="BN50" s="128">
        <f>SUMIF('603-699'!$1:$1,BN$3,'603-699'!23:23)</f>
        <v>24373.45</v>
      </c>
      <c r="BO50" s="128">
        <f>SUMIF('603-699'!$1:$1,BO$3,'603-699'!23:23)</f>
        <v>13368.52</v>
      </c>
      <c r="BP50" s="128">
        <f>SUMIF('603-699'!$1:$1,BP$3,'603-699'!23:23)</f>
        <v>0</v>
      </c>
      <c r="BQ50" s="128">
        <f>SUMIF('603-699'!$1:$1,BQ$3,'603-699'!23:23)</f>
        <v>0</v>
      </c>
      <c r="BR50" s="128">
        <f>SUMIF('603-699'!$1:$1,BR$3,'603-699'!23:23)</f>
        <v>0</v>
      </c>
      <c r="BS50" s="128">
        <f>SUMIF('603-699'!$1:$1,BS$3,'603-699'!23:23)</f>
        <v>0</v>
      </c>
      <c r="BT50" s="128">
        <f>SUMIF('603-699'!$1:$1,BT$3,'603-699'!23:23)</f>
        <v>0</v>
      </c>
      <c r="BU50" s="128">
        <f>SUMIF('603-699'!$1:$1,BU$3,'603-699'!23:23)</f>
        <v>-6323.13</v>
      </c>
      <c r="BV50" s="128">
        <f>SUMIF('603-699'!$1:$1,BV$3,'603-699'!23:23)</f>
        <v>0</v>
      </c>
      <c r="BW50" s="128">
        <f>SUMIF('603-699'!$1:$1,BW$3,'603-699'!23:23)</f>
        <v>0</v>
      </c>
      <c r="BX50" s="128">
        <f>SUMIF('603-699'!$1:$1,BX$3,'603-699'!23:23)</f>
        <v>0</v>
      </c>
      <c r="BY50" s="128">
        <f>SUMIF('603-699'!$1:$1,BY$3,'603-699'!23:23)</f>
        <v>10615.3</v>
      </c>
      <c r="BZ50" s="128">
        <f>SUMIF('603-699'!$1:$1,BZ$3,'603-699'!23:23)</f>
        <v>0</v>
      </c>
      <c r="CA50" s="310">
        <f>SUMIF('603-699'!$1:$1,CA$3,'603-699'!23:23)</f>
        <v>0</v>
      </c>
      <c r="CB50" s="128">
        <f>SUMIF('603-699'!$1:$1,CB$3,'603-699'!23:23)</f>
        <v>0</v>
      </c>
      <c r="CC50" s="128">
        <f>SUMIF('603-699'!$1:$1,CC$3,'603-699'!23:23)</f>
        <v>0</v>
      </c>
      <c r="CD50" s="128">
        <f>SUMIF('603-699'!$1:$1,CD$3,'603-699'!23:23)</f>
        <v>0</v>
      </c>
      <c r="CE50" s="128">
        <f>SUMIF('603-699'!$1:$1,CE$3,'603-699'!23:23)</f>
        <v>0</v>
      </c>
      <c r="CF50" s="128">
        <f>SUMIF('603-699'!$1:$1,CF$3,'603-699'!23:23)</f>
        <v>0</v>
      </c>
      <c r="CG50" s="256">
        <f t="shared" si="20"/>
        <v>-772353.49000000011</v>
      </c>
      <c r="CJ50" s="122"/>
      <c r="CK50" s="169">
        <f>INDEX(SAP!C:C,MATCH('Actuals mapped to CFR'!A50,SAP!H:H,FALSE),1)</f>
        <v>-772353.49</v>
      </c>
      <c r="CL50" s="59">
        <f t="shared" si="15"/>
        <v>0</v>
      </c>
      <c r="CN50" s="81">
        <f t="shared" si="21"/>
        <v>1336995.8500000001</v>
      </c>
      <c r="CO50" s="81">
        <f t="shared" si="22"/>
        <v>560350.19000000006</v>
      </c>
      <c r="CP50" s="166">
        <f>VLOOKUP(B50,'2526 GBP Data input'!$A$4:$CA$229,38,FALSE)</f>
        <v>1397035</v>
      </c>
      <c r="CQ50" s="166">
        <f>VLOOKUP(B50,'2526 GBP Data input'!$A$4:$CA$229,73,FALSE)</f>
        <v>15390</v>
      </c>
      <c r="CR50" s="89">
        <f t="shared" si="25"/>
        <v>-60039.149999999907</v>
      </c>
      <c r="CS50" s="83">
        <f t="shared" si="26"/>
        <v>36.410018843404814</v>
      </c>
      <c r="CT50" s="82">
        <f t="shared" si="23"/>
        <v>776645.66</v>
      </c>
      <c r="CU50" s="82">
        <f t="shared" si="24"/>
        <v>-4292.1699999999992</v>
      </c>
      <c r="CV50" s="86">
        <f t="shared" si="10"/>
        <v>772353.49</v>
      </c>
    </row>
    <row r="51" spans="1:100" ht="12.75" customHeight="1">
      <c r="A51" s="237">
        <v>107691</v>
      </c>
      <c r="B51" s="60">
        <v>691</v>
      </c>
      <c r="C51" s="60" t="s">
        <v>190</v>
      </c>
      <c r="D51" s="128">
        <f>SUMIF('603-699'!$1:$1,D$3,'603-699'!24:24)</f>
        <v>0</v>
      </c>
      <c r="E51" s="128">
        <f>SUMIF('603-699'!$1:$1,E$3,'603-699'!24:24)</f>
        <v>0</v>
      </c>
      <c r="F51" s="128">
        <f>SUMIF('603-699'!$1:$1,F$3,'603-699'!24:24)</f>
        <v>0</v>
      </c>
      <c r="G51" s="128">
        <f>SUMIF('603-699'!$1:$1,G$3,'603-699'!24:24)</f>
        <v>0</v>
      </c>
      <c r="H51" s="128">
        <f>SUMIF('603-699'!$1:$1,H$3,'603-699'!24:24)</f>
        <v>0</v>
      </c>
      <c r="I51" s="128">
        <f>SUMIF('603-699'!$1:$1,I$3,'603-699'!24:24)</f>
        <v>0</v>
      </c>
      <c r="J51" s="128">
        <f>SUMIF('603-699'!$1:$1,J$3,'603-699'!24:24)</f>
        <v>0</v>
      </c>
      <c r="K51" s="128">
        <f>SUMIF('603-699'!$1:$1,K$3,'603-699'!24:24)</f>
        <v>-672641.46</v>
      </c>
      <c r="L51" s="128">
        <f>SUMIF('603-699'!$1:$1,L$3,'603-699'!24:24)</f>
        <v>0</v>
      </c>
      <c r="M51" s="128">
        <f>SUMIF('603-699'!$1:$1,M$3,'603-699'!24:24)</f>
        <v>-32162.17</v>
      </c>
      <c r="N51" s="128">
        <f>SUMIF('603-699'!$1:$1,N$3,'603-699'!24:24)</f>
        <v>0</v>
      </c>
      <c r="O51" s="128">
        <f>SUMIF('603-699'!$1:$1,O$3,'603-699'!24:24)</f>
        <v>-8473</v>
      </c>
      <c r="P51" s="128">
        <f>SUMIF('603-699'!$1:$1,P$3,'603-699'!24:24)</f>
        <v>-24201.85</v>
      </c>
      <c r="Q51" s="128">
        <f>SUMIF('603-699'!$1:$1,Q$3,'603-699'!24:24)</f>
        <v>0</v>
      </c>
      <c r="R51" s="128">
        <f>SUMIF('603-699'!$1:$1,R$3,'603-699'!24:24)</f>
        <v>0</v>
      </c>
      <c r="S51" s="128">
        <f>SUMIF('603-699'!$1:$1,S$3,'603-699'!24:24)</f>
        <v>-12412.859999999997</v>
      </c>
      <c r="T51" s="128">
        <f>SUMIF('603-699'!$1:$1,T$3,'603-699'!24:24)</f>
        <v>0</v>
      </c>
      <c r="U51" s="128">
        <f>SUMIF('603-699'!$1:$1,U$3,'603-699'!24:24)</f>
        <v>0</v>
      </c>
      <c r="V51" s="128">
        <f>SUMIF('603-699'!$1:$1,V$3,'603-699'!24:24)</f>
        <v>0</v>
      </c>
      <c r="W51" s="128">
        <f>SUMIF('603-699'!$1:$1,W$3,'603-699'!24:24)</f>
        <v>-5330.800000000002</v>
      </c>
      <c r="X51" s="128">
        <f>SUMIF('603-699'!$1:$1,X$3,'603-699'!24:24)</f>
        <v>-1438.23</v>
      </c>
      <c r="Y51" s="164">
        <f>SUMIF('603-699'!$1:$1,Y$3,'603-699'!24:24)</f>
        <v>0</v>
      </c>
      <c r="Z51" s="128">
        <f>SUMIF('603-699'!$1:$1,Z$3,'603-699'!24:24)</f>
        <v>0</v>
      </c>
      <c r="AA51" s="128">
        <f>SUMIF('603-699'!$1:$1,AA$3,'603-699'!24:24)</f>
        <v>0</v>
      </c>
      <c r="AB51" s="128">
        <f>SUMIF('603-699'!$1:$1,AB$3,'603-699'!24:24)</f>
        <v>0</v>
      </c>
      <c r="AC51" s="310">
        <f>SUMIF('603-699'!$1:$1,AC$3,'603-699'!24:24)</f>
        <v>0</v>
      </c>
      <c r="AD51" s="310">
        <f>SUMIF('603-699'!$1:$1,AD$3,'603-699'!24:24)</f>
        <v>0</v>
      </c>
      <c r="AE51" s="310">
        <f>SUMIF('603-699'!$1:$1,AE$3,'603-699'!24:24)</f>
        <v>0</v>
      </c>
      <c r="AF51" s="310">
        <f>SUMIF('603-699'!$1:$1,AF$3,'603-699'!24:24)</f>
        <v>0</v>
      </c>
      <c r="AG51" s="128">
        <f>SUMIF('603-699'!$1:$1,AG$3,'603-699'!24:24)</f>
        <v>147636.38</v>
      </c>
      <c r="AH51" s="128">
        <f>SUMIF('603-699'!$1:$1,AH$3,'603-699'!24:24)</f>
        <v>729.78</v>
      </c>
      <c r="AI51" s="128">
        <f>SUMIF('603-699'!$1:$1,AI$3,'603-699'!24:24)</f>
        <v>52523.72</v>
      </c>
      <c r="AJ51" s="128">
        <f>SUMIF('603-699'!$1:$1,AJ$3,'603-699'!24:24)</f>
        <v>1359.17</v>
      </c>
      <c r="AK51" s="128">
        <f>SUMIF('603-699'!$1:$1,AK$3,'603-699'!24:24)</f>
        <v>21125.559999999998</v>
      </c>
      <c r="AL51" s="128">
        <f>SUMIF('603-699'!$1:$1,AL$3,'603-699'!24:24)</f>
        <v>0</v>
      </c>
      <c r="AM51" s="128">
        <f>SUMIF('603-699'!$1:$1,AM$3,'603-699'!24:24)</f>
        <v>3677.0700000000006</v>
      </c>
      <c r="AN51" s="128">
        <f>SUMIF('603-699'!$1:$1,AN$3,'603-699'!24:24)</f>
        <v>976.15</v>
      </c>
      <c r="AO51" s="128">
        <f>SUMIF('603-699'!$1:$1,AO$3,'603-699'!24:24)</f>
        <v>377</v>
      </c>
      <c r="AP51" s="128">
        <f>SUMIF('603-699'!$1:$1,AP$3,'603-699'!24:24)</f>
        <v>2288.65</v>
      </c>
      <c r="AQ51" s="128">
        <f>SUMIF('603-699'!$1:$1,AQ$3,'603-699'!24:24)</f>
        <v>0</v>
      </c>
      <c r="AR51" s="128">
        <f>SUMIF('603-699'!$1:$1,AR$3,'603-699'!24:24)</f>
        <v>2393.75</v>
      </c>
      <c r="AS51" s="128">
        <f>SUMIF('603-699'!$1:$1,AS$3,'603-699'!24:24)</f>
        <v>0</v>
      </c>
      <c r="AT51" s="128">
        <f>SUMIF('603-699'!$1:$1,AT$3,'603-699'!24:24)</f>
        <v>4373.6899999999996</v>
      </c>
      <c r="AU51" s="128">
        <f>SUMIF('603-699'!$1:$1,AU$3,'603-699'!24:24)</f>
        <v>270.75</v>
      </c>
      <c r="AV51" s="128">
        <f>SUMIF('603-699'!$1:$1,AV$3,'603-699'!24:24)</f>
        <v>1727.94</v>
      </c>
      <c r="AW51" s="128">
        <f>SUMIF('603-699'!$1:$1,AW$3,'603-699'!24:24)</f>
        <v>11227.5</v>
      </c>
      <c r="AX51" s="128">
        <f>SUMIF('603-699'!$1:$1,AX$3,'603-699'!24:24)</f>
        <v>934.3599999999999</v>
      </c>
      <c r="AY51" s="128">
        <f>SUMIF('603-699'!$1:$1,AY$3,'603-699'!24:24)</f>
        <v>17045.379999999997</v>
      </c>
      <c r="AZ51" s="310">
        <f>SUMIF('603-699'!$1:$1,AZ$3,'603-699'!24:24)</f>
        <v>0</v>
      </c>
      <c r="BA51" s="128">
        <f>SUMIF('603-699'!$1:$1,BA$3,'603-699'!24:24)</f>
        <v>208.16</v>
      </c>
      <c r="BB51" s="128">
        <f>SUMIF('603-699'!$1:$1,BB$3,'603-699'!24:24)</f>
        <v>0</v>
      </c>
      <c r="BC51" s="128">
        <f>SUMIF('603-699'!$1:$1,BC$3,'603-699'!24:24)</f>
        <v>0</v>
      </c>
      <c r="BD51" s="128">
        <f>SUMIF('603-699'!$1:$1,BD$3,'603-699'!24:24)</f>
        <v>0</v>
      </c>
      <c r="BE51" s="128">
        <f>SUMIF('603-699'!$1:$1,BE$3,'603-699'!24:24)</f>
        <v>0</v>
      </c>
      <c r="BF51" s="128">
        <f>SUMIF('603-699'!$1:$1,BF$3,'603-699'!24:24)</f>
        <v>0</v>
      </c>
      <c r="BG51" s="128">
        <f>SUMIF('603-699'!$1:$1,BG$3,'603-699'!24:24)</f>
        <v>3944</v>
      </c>
      <c r="BH51" s="128">
        <f>SUMIF('603-699'!$1:$1,BH$3,'603-699'!24:24)</f>
        <v>0</v>
      </c>
      <c r="BI51" s="128">
        <f>SUMIF('603-699'!$1:$1,BI$3,'603-699'!24:24)</f>
        <v>199.1</v>
      </c>
      <c r="BJ51" s="128">
        <f>SUMIF('603-699'!$1:$1,BJ$3,'603-699'!24:24)</f>
        <v>5787.5999999999995</v>
      </c>
      <c r="BK51" s="128">
        <f>SUMIF('603-699'!$1:$1,BK$3,'603-699'!24:24)</f>
        <v>0</v>
      </c>
      <c r="BL51" s="128">
        <f>SUMIF('603-699'!$1:$1,BL$3,'603-699'!24:24)</f>
        <v>30147.42</v>
      </c>
      <c r="BM51" s="128">
        <f>SUMIF('603-699'!$1:$1,BM$3,'603-699'!24:24)</f>
        <v>3414</v>
      </c>
      <c r="BN51" s="128">
        <f>SUMIF('603-699'!$1:$1,BN$3,'603-699'!24:24)</f>
        <v>2575</v>
      </c>
      <c r="BO51" s="128">
        <f>SUMIF('603-699'!$1:$1,BO$3,'603-699'!24:24)</f>
        <v>21651.7</v>
      </c>
      <c r="BP51" s="128">
        <f>SUMIF('603-699'!$1:$1,BP$3,'603-699'!24:24)</f>
        <v>0</v>
      </c>
      <c r="BQ51" s="128">
        <f>SUMIF('603-699'!$1:$1,BQ$3,'603-699'!24:24)</f>
        <v>0</v>
      </c>
      <c r="BR51" s="128">
        <f>SUMIF('603-699'!$1:$1,BR$3,'603-699'!24:24)</f>
        <v>0</v>
      </c>
      <c r="BS51" s="128">
        <f>SUMIF('603-699'!$1:$1,BS$3,'603-699'!24:24)</f>
        <v>0</v>
      </c>
      <c r="BT51" s="128">
        <f>SUMIF('603-699'!$1:$1,BT$3,'603-699'!24:24)</f>
        <v>0</v>
      </c>
      <c r="BU51" s="128">
        <f>SUMIF('603-699'!$1:$1,BU$3,'603-699'!24:24)</f>
        <v>-5068.75</v>
      </c>
      <c r="BV51" s="128">
        <f>SUMIF('603-699'!$1:$1,BV$3,'603-699'!24:24)</f>
        <v>0</v>
      </c>
      <c r="BW51" s="128">
        <f>SUMIF('603-699'!$1:$1,BW$3,'603-699'!24:24)</f>
        <v>0</v>
      </c>
      <c r="BX51" s="128">
        <f>SUMIF('603-699'!$1:$1,BX$3,'603-699'!24:24)</f>
        <v>0</v>
      </c>
      <c r="BY51" s="128">
        <f>SUMIF('603-699'!$1:$1,BY$3,'603-699'!24:24)</f>
        <v>2016.75</v>
      </c>
      <c r="BZ51" s="128">
        <f>SUMIF('603-699'!$1:$1,BZ$3,'603-699'!24:24)</f>
        <v>0</v>
      </c>
      <c r="CA51" s="310">
        <f>SUMIF('603-699'!$1:$1,CA$3,'603-699'!24:24)</f>
        <v>0</v>
      </c>
      <c r="CB51" s="128">
        <f>SUMIF('603-699'!$1:$1,CB$3,'603-699'!24:24)</f>
        <v>4256.28</v>
      </c>
      <c r="CC51" s="128">
        <f>SUMIF('603-699'!$1:$1,CC$3,'603-699'!24:24)</f>
        <v>0</v>
      </c>
      <c r="CD51" s="128">
        <f>SUMIF('603-699'!$1:$1,CD$3,'603-699'!24:24)</f>
        <v>0</v>
      </c>
      <c r="CE51" s="128">
        <f>SUMIF('603-699'!$1:$1,CE$3,'603-699'!24:24)</f>
        <v>0</v>
      </c>
      <c r="CF51" s="128">
        <f>SUMIF('603-699'!$1:$1,CF$3,'603-699'!24:24)</f>
        <v>0</v>
      </c>
      <c r="CG51" s="256">
        <f t="shared" si="20"/>
        <v>-418862.26000000007</v>
      </c>
      <c r="CJ51" s="122"/>
      <c r="CK51" s="169">
        <f>INDEX(SAP!C:C,MATCH('Actuals mapped to CFR'!A51,SAP!H:H,FALSE),1)</f>
        <v>-418862.26</v>
      </c>
      <c r="CL51" s="59">
        <f t="shared" si="15"/>
        <v>0</v>
      </c>
      <c r="CN51" s="81">
        <f t="shared" si="21"/>
        <v>756660.37</v>
      </c>
      <c r="CO51" s="81">
        <f t="shared" si="22"/>
        <v>336593.8299999999</v>
      </c>
      <c r="CP51" s="166">
        <f>VLOOKUP(B51,'2526 GBP Data input'!$A$4:$CA$229,38,FALSE)</f>
        <v>809765</v>
      </c>
      <c r="CQ51" s="166">
        <f>VLOOKUP(B51,'2526 GBP Data input'!$A$4:$CA$229,73,FALSE)</f>
        <v>33377</v>
      </c>
      <c r="CR51" s="89">
        <f t="shared" si="25"/>
        <v>-53104.630000000005</v>
      </c>
      <c r="CS51" s="83">
        <f t="shared" si="26"/>
        <v>10.084604068670039</v>
      </c>
      <c r="CT51" s="82">
        <f t="shared" si="23"/>
        <v>420066.5400000001</v>
      </c>
      <c r="CU51" s="82">
        <f t="shared" si="24"/>
        <v>3052</v>
      </c>
      <c r="CV51" s="86">
        <f t="shared" si="10"/>
        <v>423118.5400000001</v>
      </c>
    </row>
    <row r="52" spans="1:100" ht="12.75" customHeight="1">
      <c r="A52" s="237">
        <v>107693</v>
      </c>
      <c r="B52" s="60">
        <v>693</v>
      </c>
      <c r="C52" s="60" t="s">
        <v>229</v>
      </c>
      <c r="D52" s="128">
        <f>SUMIF('603-699'!$1:$1,D$3,'603-699'!25:25)</f>
        <v>0</v>
      </c>
      <c r="E52" s="128">
        <f>SUMIF('603-699'!$1:$1,E$3,'603-699'!25:25)</f>
        <v>0</v>
      </c>
      <c r="F52" s="128">
        <f>SUMIF('603-699'!$1:$1,F$3,'603-699'!25:25)</f>
        <v>0</v>
      </c>
      <c r="G52" s="128">
        <f>SUMIF('603-699'!$1:$1,G$3,'603-699'!25:25)</f>
        <v>0</v>
      </c>
      <c r="H52" s="128">
        <f>SUMIF('603-699'!$1:$1,H$3,'603-699'!25:25)</f>
        <v>0</v>
      </c>
      <c r="I52" s="128">
        <f>SUMIF('603-699'!$1:$1,I$3,'603-699'!25:25)</f>
        <v>0</v>
      </c>
      <c r="J52" s="128">
        <f>SUMIF('603-699'!$1:$1,J$3,'603-699'!25:25)</f>
        <v>0</v>
      </c>
      <c r="K52" s="128">
        <f>SUMIF('603-699'!$1:$1,K$3,'603-699'!25:25)</f>
        <v>-2176401.96</v>
      </c>
      <c r="L52" s="128">
        <f>SUMIF('603-699'!$1:$1,L$3,'603-699'!25:25)</f>
        <v>0</v>
      </c>
      <c r="M52" s="128">
        <f>SUMIF('603-699'!$1:$1,M$3,'603-699'!25:25)</f>
        <v>-103866</v>
      </c>
      <c r="N52" s="128">
        <f>SUMIF('603-699'!$1:$1,N$3,'603-699'!25:25)</f>
        <v>0</v>
      </c>
      <c r="O52" s="128">
        <f>SUMIF('603-699'!$1:$1,O$3,'603-699'!25:25)</f>
        <v>-23355</v>
      </c>
      <c r="P52" s="128">
        <f>SUMIF('603-699'!$1:$1,P$3,'603-699'!25:25)</f>
        <v>-55399</v>
      </c>
      <c r="Q52" s="128">
        <f>SUMIF('603-699'!$1:$1,Q$3,'603-699'!25:25)</f>
        <v>-1600</v>
      </c>
      <c r="R52" s="128">
        <f>SUMIF('603-699'!$1:$1,R$3,'603-699'!25:25)</f>
        <v>0</v>
      </c>
      <c r="S52" s="128">
        <f>SUMIF('603-699'!$1:$1,S$3,'603-699'!25:25)</f>
        <v>0</v>
      </c>
      <c r="T52" s="128">
        <f>SUMIF('603-699'!$1:$1,T$3,'603-699'!25:25)</f>
        <v>0</v>
      </c>
      <c r="U52" s="128">
        <f>SUMIF('603-699'!$1:$1,U$3,'603-699'!25:25)</f>
        <v>0</v>
      </c>
      <c r="V52" s="128">
        <f>SUMIF('603-699'!$1:$1,V$3,'603-699'!25:25)</f>
        <v>0</v>
      </c>
      <c r="W52" s="128">
        <f>SUMIF('603-699'!$1:$1,W$3,'603-699'!25:25)</f>
        <v>-19868.189999999995</v>
      </c>
      <c r="X52" s="128">
        <f>SUMIF('603-699'!$1:$1,X$3,'603-699'!25:25)</f>
        <v>0</v>
      </c>
      <c r="Y52" s="164">
        <f>SUMIF('603-699'!$1:$1,Y$3,'603-699'!25:25)</f>
        <v>0</v>
      </c>
      <c r="Z52" s="128">
        <f>SUMIF('603-699'!$1:$1,Z$3,'603-699'!25:25)</f>
        <v>0</v>
      </c>
      <c r="AA52" s="128">
        <f>SUMIF('603-699'!$1:$1,AA$3,'603-699'!25:25)</f>
        <v>0</v>
      </c>
      <c r="AB52" s="128">
        <f>SUMIF('603-699'!$1:$1,AB$3,'603-699'!25:25)</f>
        <v>0</v>
      </c>
      <c r="AC52" s="310">
        <f>SUMIF('603-699'!$1:$1,AC$3,'603-699'!25:25)</f>
        <v>0</v>
      </c>
      <c r="AD52" s="310">
        <f>SUMIF('603-699'!$1:$1,AD$3,'603-699'!25:25)</f>
        <v>0</v>
      </c>
      <c r="AE52" s="310">
        <f>SUMIF('603-699'!$1:$1,AE$3,'603-699'!25:25)</f>
        <v>0</v>
      </c>
      <c r="AF52" s="310">
        <f>SUMIF('603-699'!$1:$1,AF$3,'603-699'!25:25)</f>
        <v>0</v>
      </c>
      <c r="AG52" s="128">
        <f>SUMIF('603-699'!$1:$1,AG$3,'603-699'!25:25)</f>
        <v>456139.10000000003</v>
      </c>
      <c r="AH52" s="128">
        <f>SUMIF('603-699'!$1:$1,AH$3,'603-699'!25:25)</f>
        <v>18640.75</v>
      </c>
      <c r="AI52" s="128">
        <f>SUMIF('603-699'!$1:$1,AI$3,'603-699'!25:25)</f>
        <v>125656.84999999998</v>
      </c>
      <c r="AJ52" s="128">
        <f>SUMIF('603-699'!$1:$1,AJ$3,'603-699'!25:25)</f>
        <v>32615.869999999995</v>
      </c>
      <c r="AK52" s="128">
        <f>SUMIF('603-699'!$1:$1,AK$3,'603-699'!25:25)</f>
        <v>49825.990000000005</v>
      </c>
      <c r="AL52" s="128">
        <f>SUMIF('603-699'!$1:$1,AL$3,'603-699'!25:25)</f>
        <v>0</v>
      </c>
      <c r="AM52" s="128">
        <f>SUMIF('603-699'!$1:$1,AM$3,'603-699'!25:25)</f>
        <v>57109.099999999991</v>
      </c>
      <c r="AN52" s="128">
        <f>SUMIF('603-699'!$1:$1,AN$3,'603-699'!25:25)</f>
        <v>65.37</v>
      </c>
      <c r="AO52" s="128">
        <f>SUMIF('603-699'!$1:$1,AO$3,'603-699'!25:25)</f>
        <v>1908.5</v>
      </c>
      <c r="AP52" s="128">
        <f>SUMIF('603-699'!$1:$1,AP$3,'603-699'!25:25)</f>
        <v>1281</v>
      </c>
      <c r="AQ52" s="128">
        <f>SUMIF('603-699'!$1:$1,AQ$3,'603-699'!25:25)</f>
        <v>0</v>
      </c>
      <c r="AR52" s="128">
        <f>SUMIF('603-699'!$1:$1,AR$3,'603-699'!25:25)</f>
        <v>4769.3999999999996</v>
      </c>
      <c r="AS52" s="128">
        <f>SUMIF('603-699'!$1:$1,AS$3,'603-699'!25:25)</f>
        <v>2415.42</v>
      </c>
      <c r="AT52" s="128">
        <f>SUMIF('603-699'!$1:$1,AT$3,'603-699'!25:25)</f>
        <v>1155.0200000000002</v>
      </c>
      <c r="AU52" s="128">
        <f>SUMIF('603-699'!$1:$1,AU$3,'603-699'!25:25)</f>
        <v>1655.13</v>
      </c>
      <c r="AV52" s="128">
        <f>SUMIF('603-699'!$1:$1,AV$3,'603-699'!25:25)</f>
        <v>13227.050000000001</v>
      </c>
      <c r="AW52" s="128">
        <f>SUMIF('603-699'!$1:$1,AW$3,'603-699'!25:25)</f>
        <v>11042.56</v>
      </c>
      <c r="AX52" s="128">
        <f>SUMIF('603-699'!$1:$1,AX$3,'603-699'!25:25)</f>
        <v>2021.63</v>
      </c>
      <c r="AY52" s="128">
        <f>SUMIF('603-699'!$1:$1,AY$3,'603-699'!25:25)</f>
        <v>44963.42</v>
      </c>
      <c r="AZ52" s="310">
        <f>SUMIF('603-699'!$1:$1,AZ$3,'603-699'!25:25)</f>
        <v>0</v>
      </c>
      <c r="BA52" s="128">
        <f>SUMIF('603-699'!$1:$1,BA$3,'603-699'!25:25)</f>
        <v>4825</v>
      </c>
      <c r="BB52" s="128">
        <f>SUMIF('603-699'!$1:$1,BB$3,'603-699'!25:25)</f>
        <v>0</v>
      </c>
      <c r="BC52" s="128">
        <f>SUMIF('603-699'!$1:$1,BC$3,'603-699'!25:25)</f>
        <v>9665</v>
      </c>
      <c r="BD52" s="128">
        <f>SUMIF('603-699'!$1:$1,BD$3,'603-699'!25:25)</f>
        <v>3343</v>
      </c>
      <c r="BE52" s="128">
        <f>SUMIF('603-699'!$1:$1,BE$3,'603-699'!25:25)</f>
        <v>439</v>
      </c>
      <c r="BF52" s="128">
        <f>SUMIF('603-699'!$1:$1,BF$3,'603-699'!25:25)</f>
        <v>0</v>
      </c>
      <c r="BG52" s="128">
        <f>SUMIF('603-699'!$1:$1,BG$3,'603-699'!25:25)</f>
        <v>4000</v>
      </c>
      <c r="BH52" s="128">
        <f>SUMIF('603-699'!$1:$1,BH$3,'603-699'!25:25)</f>
        <v>0</v>
      </c>
      <c r="BI52" s="128">
        <f>SUMIF('603-699'!$1:$1,BI$3,'603-699'!25:25)</f>
        <v>3301.2000000000003</v>
      </c>
      <c r="BJ52" s="128">
        <f>SUMIF('603-699'!$1:$1,BJ$3,'603-699'!25:25)</f>
        <v>23373</v>
      </c>
      <c r="BK52" s="128">
        <f>SUMIF('603-699'!$1:$1,BK$3,'603-699'!25:25)</f>
        <v>0</v>
      </c>
      <c r="BL52" s="128">
        <f>SUMIF('603-699'!$1:$1,BL$3,'603-699'!25:25)</f>
        <v>115196.21</v>
      </c>
      <c r="BM52" s="128">
        <f>SUMIF('603-699'!$1:$1,BM$3,'603-699'!25:25)</f>
        <v>3883</v>
      </c>
      <c r="BN52" s="128">
        <f>SUMIF('603-699'!$1:$1,BN$3,'603-699'!25:25)</f>
        <v>850</v>
      </c>
      <c r="BO52" s="128">
        <f>SUMIF('603-699'!$1:$1,BO$3,'603-699'!25:25)</f>
        <v>27986.949999999997</v>
      </c>
      <c r="BP52" s="128">
        <f>SUMIF('603-699'!$1:$1,BP$3,'603-699'!25:25)</f>
        <v>0</v>
      </c>
      <c r="BQ52" s="128">
        <f>SUMIF('603-699'!$1:$1,BQ$3,'603-699'!25:25)</f>
        <v>0</v>
      </c>
      <c r="BR52" s="128">
        <f>SUMIF('603-699'!$1:$1,BR$3,'603-699'!25:25)</f>
        <v>0</v>
      </c>
      <c r="BS52" s="128">
        <f>SUMIF('603-699'!$1:$1,BS$3,'603-699'!25:25)</f>
        <v>0</v>
      </c>
      <c r="BT52" s="128">
        <f>SUMIF('603-699'!$1:$1,BT$3,'603-699'!25:25)</f>
        <v>0</v>
      </c>
      <c r="BU52" s="128">
        <f>SUMIF('603-699'!$1:$1,BU$3,'603-699'!25:25)</f>
        <v>-8725</v>
      </c>
      <c r="BV52" s="128">
        <f>SUMIF('603-699'!$1:$1,BV$3,'603-699'!25:25)</f>
        <v>0</v>
      </c>
      <c r="BW52" s="128">
        <f>SUMIF('603-699'!$1:$1,BW$3,'603-699'!25:25)</f>
        <v>0</v>
      </c>
      <c r="BX52" s="128">
        <f>SUMIF('603-699'!$1:$1,BX$3,'603-699'!25:25)</f>
        <v>0</v>
      </c>
      <c r="BY52" s="128">
        <f>SUMIF('603-699'!$1:$1,BY$3,'603-699'!25:25)</f>
        <v>0</v>
      </c>
      <c r="BZ52" s="128">
        <f>SUMIF('603-699'!$1:$1,BZ$3,'603-699'!25:25)</f>
        <v>0</v>
      </c>
      <c r="CA52" s="310">
        <f>SUMIF('603-699'!$1:$1,CA$3,'603-699'!25:25)</f>
        <v>0</v>
      </c>
      <c r="CB52" s="128">
        <f>SUMIF('603-699'!$1:$1,CB$3,'603-699'!25:25)</f>
        <v>0</v>
      </c>
      <c r="CC52" s="128">
        <f>SUMIF('603-699'!$1:$1,CC$3,'603-699'!25:25)</f>
        <v>0</v>
      </c>
      <c r="CD52" s="128">
        <f>SUMIF('603-699'!$1:$1,CD$3,'603-699'!25:25)</f>
        <v>0</v>
      </c>
      <c r="CE52" s="128">
        <f>SUMIF('603-699'!$1:$1,CE$3,'603-699'!25:25)</f>
        <v>0</v>
      </c>
      <c r="CF52" s="128">
        <f>SUMIF('603-699'!$1:$1,CF$3,'603-699'!25:25)</f>
        <v>0</v>
      </c>
      <c r="CG52" s="256">
        <f t="shared" si="20"/>
        <v>-1367860.63</v>
      </c>
      <c r="CJ52" s="122"/>
      <c r="CK52" s="169">
        <f>INDEX(SAP!C:C,MATCH('Actuals mapped to CFR'!A52,SAP!H:H,FALSE),1)</f>
        <v>-1367860.63</v>
      </c>
      <c r="CL52" s="59">
        <f t="shared" si="15"/>
        <v>0</v>
      </c>
      <c r="CN52" s="81">
        <f t="shared" si="21"/>
        <v>2380490.15</v>
      </c>
      <c r="CO52" s="81">
        <f t="shared" si="22"/>
        <v>1021354.52</v>
      </c>
      <c r="CP52" s="166">
        <f>VLOOKUP(B52,'2526 GBP Data input'!$A$4:$CA$229,38,FALSE)</f>
        <v>2609004</v>
      </c>
      <c r="CQ52" s="166">
        <f>VLOOKUP(B52,'2526 GBP Data input'!$A$4:$CA$229,73,FALSE)</f>
        <v>37462</v>
      </c>
      <c r="CR52" s="89">
        <f t="shared" si="25"/>
        <v>-228513.85000000009</v>
      </c>
      <c r="CS52" s="83">
        <f t="shared" si="26"/>
        <v>27.263747797768406</v>
      </c>
      <c r="CT52" s="82">
        <f t="shared" si="23"/>
        <v>1359135.63</v>
      </c>
      <c r="CU52" s="82">
        <f t="shared" si="24"/>
        <v>8725</v>
      </c>
      <c r="CV52" s="86">
        <f t="shared" ref="CV52:CV103" si="27">SUM(CT52:CU52)</f>
        <v>1367860.63</v>
      </c>
    </row>
    <row r="53" spans="1:100" ht="12.75" customHeight="1">
      <c r="A53" s="237">
        <v>107694</v>
      </c>
      <c r="B53" s="60">
        <v>694</v>
      </c>
      <c r="C53" s="60" t="s">
        <v>186</v>
      </c>
      <c r="D53" s="128">
        <f>SUMIF('603-699'!$1:$1,D$3,'603-699'!26:26)</f>
        <v>0</v>
      </c>
      <c r="E53" s="128">
        <f>SUMIF('603-699'!$1:$1,E$3,'603-699'!26:26)</f>
        <v>0</v>
      </c>
      <c r="F53" s="128">
        <f>SUMIF('603-699'!$1:$1,F$3,'603-699'!26:26)</f>
        <v>0</v>
      </c>
      <c r="G53" s="128">
        <f>SUMIF('603-699'!$1:$1,G$3,'603-699'!26:26)</f>
        <v>0</v>
      </c>
      <c r="H53" s="128">
        <f>SUMIF('603-699'!$1:$1,H$3,'603-699'!26:26)</f>
        <v>0</v>
      </c>
      <c r="I53" s="128">
        <f>SUMIF('603-699'!$1:$1,I$3,'603-699'!26:26)</f>
        <v>0</v>
      </c>
      <c r="J53" s="128">
        <f>SUMIF('603-699'!$1:$1,J$3,'603-699'!26:26)</f>
        <v>0</v>
      </c>
      <c r="K53" s="128">
        <f>SUMIF('603-699'!$1:$1,K$3,'603-699'!26:26)</f>
        <v>-1027583</v>
      </c>
      <c r="L53" s="128">
        <f>SUMIF('603-699'!$1:$1,L$3,'603-699'!26:26)</f>
        <v>0</v>
      </c>
      <c r="M53" s="128">
        <f>SUMIF('603-699'!$1:$1,M$3,'603-699'!26:26)</f>
        <v>-84764</v>
      </c>
      <c r="N53" s="128">
        <f>SUMIF('603-699'!$1:$1,N$3,'603-699'!26:26)</f>
        <v>0</v>
      </c>
      <c r="O53" s="128">
        <f>SUMIF('603-699'!$1:$1,O$3,'603-699'!26:26)</f>
        <v>-15168</v>
      </c>
      <c r="P53" s="128">
        <f>SUMIF('603-699'!$1:$1,P$3,'603-699'!26:26)</f>
        <v>-29648</v>
      </c>
      <c r="Q53" s="128">
        <f>SUMIF('603-699'!$1:$1,Q$3,'603-699'!26:26)</f>
        <v>0</v>
      </c>
      <c r="R53" s="128">
        <f>SUMIF('603-699'!$1:$1,R$3,'603-699'!26:26)</f>
        <v>-720</v>
      </c>
      <c r="S53" s="128">
        <f>SUMIF('603-699'!$1:$1,S$3,'603-699'!26:26)</f>
        <v>-9951.8100000000013</v>
      </c>
      <c r="T53" s="128">
        <f>SUMIF('603-699'!$1:$1,T$3,'603-699'!26:26)</f>
        <v>-1363.59</v>
      </c>
      <c r="U53" s="128">
        <f>SUMIF('603-699'!$1:$1,U$3,'603-699'!26:26)</f>
        <v>0</v>
      </c>
      <c r="V53" s="128">
        <f>SUMIF('603-699'!$1:$1,V$3,'603-699'!26:26)</f>
        <v>-1081.3499999999999</v>
      </c>
      <c r="W53" s="128">
        <f>SUMIF('603-699'!$1:$1,W$3,'603-699'!26:26)</f>
        <v>-5627.4000000000015</v>
      </c>
      <c r="X53" s="128">
        <f>SUMIF('603-699'!$1:$1,X$3,'603-699'!26:26)</f>
        <v>-3998.83</v>
      </c>
      <c r="Y53" s="164">
        <f>SUMIF('603-699'!$1:$1,Y$3,'603-699'!26:26)</f>
        <v>0</v>
      </c>
      <c r="Z53" s="128">
        <f>SUMIF('603-699'!$1:$1,Z$3,'603-699'!26:26)</f>
        <v>0</v>
      </c>
      <c r="AA53" s="128">
        <f>SUMIF('603-699'!$1:$1,AA$3,'603-699'!26:26)</f>
        <v>-56139.87000000001</v>
      </c>
      <c r="AB53" s="128">
        <f>SUMIF('603-699'!$1:$1,AB$3,'603-699'!26:26)</f>
        <v>-3776.5699999999997</v>
      </c>
      <c r="AC53" s="310">
        <f>SUMIF('603-699'!$1:$1,AC$3,'603-699'!26:26)</f>
        <v>0</v>
      </c>
      <c r="AD53" s="310">
        <f>SUMIF('603-699'!$1:$1,AD$3,'603-699'!26:26)</f>
        <v>0</v>
      </c>
      <c r="AE53" s="310">
        <f>SUMIF('603-699'!$1:$1,AE$3,'603-699'!26:26)</f>
        <v>0</v>
      </c>
      <c r="AF53" s="310">
        <f>SUMIF('603-699'!$1:$1,AF$3,'603-699'!26:26)</f>
        <v>0</v>
      </c>
      <c r="AG53" s="128">
        <f>SUMIF('603-699'!$1:$1,AG$3,'603-699'!26:26)</f>
        <v>237174.24</v>
      </c>
      <c r="AH53" s="128">
        <f>SUMIF('603-699'!$1:$1,AH$3,'603-699'!26:26)</f>
        <v>219.87</v>
      </c>
      <c r="AI53" s="128">
        <f>SUMIF('603-699'!$1:$1,AI$3,'603-699'!26:26)</f>
        <v>81892.640000000014</v>
      </c>
      <c r="AJ53" s="128">
        <f>SUMIF('603-699'!$1:$1,AJ$3,'603-699'!26:26)</f>
        <v>5697.19</v>
      </c>
      <c r="AK53" s="128">
        <f>SUMIF('603-699'!$1:$1,AK$3,'603-699'!26:26)</f>
        <v>22143.279999999999</v>
      </c>
      <c r="AL53" s="128">
        <f>SUMIF('603-699'!$1:$1,AL$3,'603-699'!26:26)</f>
        <v>929.52</v>
      </c>
      <c r="AM53" s="128">
        <f>SUMIF('603-699'!$1:$1,AM$3,'603-699'!26:26)</f>
        <v>14141.640000000001</v>
      </c>
      <c r="AN53" s="128">
        <f>SUMIF('603-699'!$1:$1,AN$3,'603-699'!26:26)</f>
        <v>0</v>
      </c>
      <c r="AO53" s="128">
        <f>SUMIF('603-699'!$1:$1,AO$3,'603-699'!26:26)</f>
        <v>698</v>
      </c>
      <c r="AP53" s="128">
        <f>SUMIF('603-699'!$1:$1,AP$3,'603-699'!26:26)</f>
        <v>603.07000000000005</v>
      </c>
      <c r="AQ53" s="128">
        <f>SUMIF('603-699'!$1:$1,AQ$3,'603-699'!26:26)</f>
        <v>5500.37</v>
      </c>
      <c r="AR53" s="128">
        <f>SUMIF('603-699'!$1:$1,AR$3,'603-699'!26:26)</f>
        <v>8429.7900000000009</v>
      </c>
      <c r="AS53" s="128">
        <f>SUMIF('603-699'!$1:$1,AS$3,'603-699'!26:26)</f>
        <v>3387.97</v>
      </c>
      <c r="AT53" s="128">
        <f>SUMIF('603-699'!$1:$1,AT$3,'603-699'!26:26)</f>
        <v>6113.2900000000009</v>
      </c>
      <c r="AU53" s="128">
        <f>SUMIF('603-699'!$1:$1,AU$3,'603-699'!26:26)</f>
        <v>2319.17</v>
      </c>
      <c r="AV53" s="128">
        <f>SUMIF('603-699'!$1:$1,AV$3,'603-699'!26:26)</f>
        <v>4484.97</v>
      </c>
      <c r="AW53" s="128">
        <f>SUMIF('603-699'!$1:$1,AW$3,'603-699'!26:26)</f>
        <v>3218.55</v>
      </c>
      <c r="AX53" s="128">
        <f>SUMIF('603-699'!$1:$1,AX$3,'603-699'!26:26)</f>
        <v>2636.21</v>
      </c>
      <c r="AY53" s="128">
        <f>SUMIF('603-699'!$1:$1,AY$3,'603-699'!26:26)</f>
        <v>15637.44</v>
      </c>
      <c r="AZ53" s="310">
        <f>SUMIF('603-699'!$1:$1,AZ$3,'603-699'!26:26)</f>
        <v>0</v>
      </c>
      <c r="BA53" s="128">
        <f>SUMIF('603-699'!$1:$1,BA$3,'603-699'!26:26)</f>
        <v>2016.74</v>
      </c>
      <c r="BB53" s="128">
        <f>SUMIF('603-699'!$1:$1,BB$3,'603-699'!26:26)</f>
        <v>0</v>
      </c>
      <c r="BC53" s="128">
        <f>SUMIF('603-699'!$1:$1,BC$3,'603-699'!26:26)</f>
        <v>748.93999999999994</v>
      </c>
      <c r="BD53" s="128">
        <f>SUMIF('603-699'!$1:$1,BD$3,'603-699'!26:26)</f>
        <v>5724.9</v>
      </c>
      <c r="BE53" s="128">
        <f>SUMIF('603-699'!$1:$1,BE$3,'603-699'!26:26)</f>
        <v>0</v>
      </c>
      <c r="BF53" s="128">
        <f>SUMIF('603-699'!$1:$1,BF$3,'603-699'!26:26)</f>
        <v>11.69</v>
      </c>
      <c r="BG53" s="128">
        <f>SUMIF('603-699'!$1:$1,BG$3,'603-699'!26:26)</f>
        <v>2002</v>
      </c>
      <c r="BH53" s="128">
        <f>SUMIF('603-699'!$1:$1,BH$3,'603-699'!26:26)</f>
        <v>0</v>
      </c>
      <c r="BI53" s="128">
        <f>SUMIF('603-699'!$1:$1,BI$3,'603-699'!26:26)</f>
        <v>1818.8300000000002</v>
      </c>
      <c r="BJ53" s="128">
        <f>SUMIF('603-699'!$1:$1,BJ$3,'603-699'!26:26)</f>
        <v>10128.299999999999</v>
      </c>
      <c r="BK53" s="128">
        <f>SUMIF('603-699'!$1:$1,BK$3,'603-699'!26:26)</f>
        <v>0</v>
      </c>
      <c r="BL53" s="128">
        <f>SUMIF('603-699'!$1:$1,BL$3,'603-699'!26:26)</f>
        <v>14109.470000000001</v>
      </c>
      <c r="BM53" s="128">
        <f>SUMIF('603-699'!$1:$1,BM$3,'603-699'!26:26)</f>
        <v>923</v>
      </c>
      <c r="BN53" s="128">
        <f>SUMIF('603-699'!$1:$1,BN$3,'603-699'!26:26)</f>
        <v>6243</v>
      </c>
      <c r="BO53" s="128">
        <f>SUMIF('603-699'!$1:$1,BO$3,'603-699'!26:26)</f>
        <v>12590.58</v>
      </c>
      <c r="BP53" s="128">
        <f>SUMIF('603-699'!$1:$1,BP$3,'603-699'!26:26)</f>
        <v>0</v>
      </c>
      <c r="BQ53" s="128">
        <f>SUMIF('603-699'!$1:$1,BQ$3,'603-699'!26:26)</f>
        <v>0</v>
      </c>
      <c r="BR53" s="128">
        <f>SUMIF('603-699'!$1:$1,BR$3,'603-699'!26:26)</f>
        <v>0</v>
      </c>
      <c r="BS53" s="128">
        <f>SUMIF('603-699'!$1:$1,BS$3,'603-699'!26:26)</f>
        <v>31350.440000000002</v>
      </c>
      <c r="BT53" s="128">
        <f>SUMIF('603-699'!$1:$1,BT$3,'603-699'!26:26)</f>
        <v>2636.3399999999997</v>
      </c>
      <c r="BU53" s="128">
        <f>SUMIF('603-699'!$1:$1,BU$3,'603-699'!26:26)</f>
        <v>0</v>
      </c>
      <c r="BV53" s="128">
        <f>SUMIF('603-699'!$1:$1,BV$3,'603-699'!26:26)</f>
        <v>0</v>
      </c>
      <c r="BW53" s="128">
        <f>SUMIF('603-699'!$1:$1,BW$3,'603-699'!26:26)</f>
        <v>0</v>
      </c>
      <c r="BX53" s="128">
        <f>SUMIF('603-699'!$1:$1,BX$3,'603-699'!26:26)</f>
        <v>0</v>
      </c>
      <c r="BY53" s="128">
        <f>SUMIF('603-699'!$1:$1,BY$3,'603-699'!26:26)</f>
        <v>0</v>
      </c>
      <c r="BZ53" s="128">
        <f>SUMIF('603-699'!$1:$1,BZ$3,'603-699'!26:26)</f>
        <v>0</v>
      </c>
      <c r="CA53" s="310">
        <f>SUMIF('603-699'!$1:$1,CA$3,'603-699'!26:26)</f>
        <v>0</v>
      </c>
      <c r="CB53" s="128">
        <f>SUMIF('603-699'!$1:$1,CB$3,'603-699'!26:26)</f>
        <v>0</v>
      </c>
      <c r="CC53" s="128">
        <f>SUMIF('603-699'!$1:$1,CC$3,'603-699'!26:26)</f>
        <v>0</v>
      </c>
      <c r="CD53" s="128">
        <f>SUMIF('603-699'!$1:$1,CD$3,'603-699'!26:26)</f>
        <v>0</v>
      </c>
      <c r="CE53" s="128">
        <f>SUMIF('603-699'!$1:$1,CE$3,'603-699'!26:26)</f>
        <v>0</v>
      </c>
      <c r="CF53" s="128">
        <f>SUMIF('603-699'!$1:$1,CF$3,'603-699'!26:26)</f>
        <v>0</v>
      </c>
      <c r="CG53" s="256">
        <f t="shared" si="20"/>
        <v>-734290.98000000056</v>
      </c>
      <c r="CJ53" s="122"/>
      <c r="CK53" s="169">
        <f>INDEX(SAP!C:C,MATCH('Actuals mapped to CFR'!A53,SAP!H:H,FALSE),1)</f>
        <v>-734290.98</v>
      </c>
      <c r="CL53" s="59">
        <f t="shared" si="15"/>
        <v>0</v>
      </c>
      <c r="CN53" s="81">
        <f t="shared" si="21"/>
        <v>1239822.4200000004</v>
      </c>
      <c r="CO53" s="81">
        <f t="shared" si="22"/>
        <v>505531.44</v>
      </c>
      <c r="CP53" s="166">
        <f>VLOOKUP(B53,'2526 GBP Data input'!$A$4:$CA$229,38,FALSE)</f>
        <v>1390586</v>
      </c>
      <c r="CQ53" s="166">
        <f>VLOOKUP(B53,'2526 GBP Data input'!$A$4:$CA$229,73,FALSE)</f>
        <v>15099</v>
      </c>
      <c r="CR53" s="89">
        <f t="shared" si="25"/>
        <v>-150763.57999999961</v>
      </c>
      <c r="CS53" s="83">
        <f t="shared" si="26"/>
        <v>33.481120604013512</v>
      </c>
      <c r="CT53" s="82">
        <f t="shared" si="23"/>
        <v>734290.98000000045</v>
      </c>
      <c r="CU53" s="82">
        <f t="shared" si="24"/>
        <v>0</v>
      </c>
      <c r="CV53" s="86">
        <f t="shared" si="27"/>
        <v>734290.98000000045</v>
      </c>
    </row>
    <row r="54" spans="1:100" ht="12.75" customHeight="1" thickBot="1">
      <c r="A54" s="257">
        <v>107695</v>
      </c>
      <c r="B54" s="230">
        <v>695</v>
      </c>
      <c r="C54" s="230" t="s">
        <v>186</v>
      </c>
      <c r="D54" s="228">
        <f>SUMIF('603-699'!$1:$1,D$3,'603-699'!27:27)</f>
        <v>0</v>
      </c>
      <c r="E54" s="228">
        <f>SUMIF('603-699'!$1:$1,E$3,'603-699'!27:27)</f>
        <v>0</v>
      </c>
      <c r="F54" s="228">
        <f>SUMIF('603-699'!$1:$1,F$3,'603-699'!27:27)</f>
        <v>0</v>
      </c>
      <c r="G54" s="228">
        <f>SUMIF('603-699'!$1:$1,G$3,'603-699'!27:27)</f>
        <v>0</v>
      </c>
      <c r="H54" s="228">
        <f>SUMIF('603-699'!$1:$1,H$3,'603-699'!27:27)</f>
        <v>0</v>
      </c>
      <c r="I54" s="228">
        <f>SUMIF('603-699'!$1:$1,I$3,'603-699'!27:27)</f>
        <v>0</v>
      </c>
      <c r="J54" s="228">
        <f>SUMIF('603-699'!$1:$1,J$3,'603-699'!27:27)</f>
        <v>0</v>
      </c>
      <c r="K54" s="228">
        <f>SUMIF('603-699'!$1:$1,K$3,'603-699'!27:27)</f>
        <v>-468111.28</v>
      </c>
      <c r="L54" s="228">
        <f>SUMIF('603-699'!$1:$1,L$3,'603-699'!27:27)</f>
        <v>0</v>
      </c>
      <c r="M54" s="228">
        <f>SUMIF('603-699'!$1:$1,M$3,'603-699'!27:27)</f>
        <v>-100638</v>
      </c>
      <c r="N54" s="228">
        <f>SUMIF('603-699'!$1:$1,N$3,'603-699'!27:27)</f>
        <v>0</v>
      </c>
      <c r="O54" s="228">
        <f>SUMIF('603-699'!$1:$1,O$3,'603-699'!27:27)</f>
        <v>-5425</v>
      </c>
      <c r="P54" s="228">
        <f>SUMIF('603-699'!$1:$1,P$3,'603-699'!27:27)</f>
        <v>-14650</v>
      </c>
      <c r="Q54" s="228">
        <f>SUMIF('603-699'!$1:$1,Q$3,'603-699'!27:27)</f>
        <v>0</v>
      </c>
      <c r="R54" s="228">
        <f>SUMIF('603-699'!$1:$1,R$3,'603-699'!27:27)</f>
        <v>0</v>
      </c>
      <c r="S54" s="228">
        <f>SUMIF('603-699'!$1:$1,S$3,'603-699'!27:27)</f>
        <v>-338</v>
      </c>
      <c r="T54" s="228">
        <f>SUMIF('603-699'!$1:$1,T$3,'603-699'!27:27)</f>
        <v>0</v>
      </c>
      <c r="U54" s="228">
        <f>SUMIF('603-699'!$1:$1,U$3,'603-699'!27:27)</f>
        <v>0</v>
      </c>
      <c r="V54" s="228">
        <f>SUMIF('603-699'!$1:$1,V$3,'603-699'!27:27)</f>
        <v>0</v>
      </c>
      <c r="W54" s="228">
        <f>SUMIF('603-699'!$1:$1,W$3,'603-699'!27:27)</f>
        <v>-682.28000000000009</v>
      </c>
      <c r="X54" s="228">
        <f>SUMIF('603-699'!$1:$1,X$3,'603-699'!27:27)</f>
        <v>0</v>
      </c>
      <c r="Y54" s="229">
        <f>SUMIF('603-699'!$1:$1,Y$3,'603-699'!27:27)</f>
        <v>0</v>
      </c>
      <c r="Z54" s="228">
        <f>SUMIF('603-699'!$1:$1,Z$3,'603-699'!27:27)</f>
        <v>0</v>
      </c>
      <c r="AA54" s="228">
        <f>SUMIF('603-699'!$1:$1,AA$3,'603-699'!27:27)</f>
        <v>-14890.36</v>
      </c>
      <c r="AB54" s="228">
        <f>SUMIF('603-699'!$1:$1,AB$3,'603-699'!27:27)</f>
        <v>-221.2</v>
      </c>
      <c r="AC54" s="311">
        <f>SUMIF('603-699'!$1:$1,AC$3,'603-699'!27:27)</f>
        <v>0</v>
      </c>
      <c r="AD54" s="311">
        <f>SUMIF('603-699'!$1:$1,AD$3,'603-699'!27:27)</f>
        <v>0</v>
      </c>
      <c r="AE54" s="311">
        <f>SUMIF('603-699'!$1:$1,AE$3,'603-699'!27:27)</f>
        <v>0</v>
      </c>
      <c r="AF54" s="311">
        <f>SUMIF('603-699'!$1:$1,AF$3,'603-699'!27:27)</f>
        <v>0</v>
      </c>
      <c r="AG54" s="228">
        <f>SUMIF('603-699'!$1:$1,AG$3,'603-699'!27:27)</f>
        <v>82952.13</v>
      </c>
      <c r="AH54" s="228">
        <f>SUMIF('603-699'!$1:$1,AH$3,'603-699'!27:27)</f>
        <v>0</v>
      </c>
      <c r="AI54" s="228">
        <f>SUMIF('603-699'!$1:$1,AI$3,'603-699'!27:27)</f>
        <v>52138.37000000001</v>
      </c>
      <c r="AJ54" s="228">
        <f>SUMIF('603-699'!$1:$1,AJ$3,'603-699'!27:27)</f>
        <v>1117.3900000000001</v>
      </c>
      <c r="AK54" s="228">
        <f>SUMIF('603-699'!$1:$1,AK$3,'603-699'!27:27)</f>
        <v>11945.96</v>
      </c>
      <c r="AL54" s="228">
        <f>SUMIF('603-699'!$1:$1,AL$3,'603-699'!27:27)</f>
        <v>0</v>
      </c>
      <c r="AM54" s="228">
        <f>SUMIF('603-699'!$1:$1,AM$3,'603-699'!27:27)</f>
        <v>9475.8300000000017</v>
      </c>
      <c r="AN54" s="228">
        <f>SUMIF('603-699'!$1:$1,AN$3,'603-699'!27:27)</f>
        <v>596.80999999999995</v>
      </c>
      <c r="AO54" s="228">
        <f>SUMIF('603-699'!$1:$1,AO$3,'603-699'!27:27)</f>
        <v>1552.02</v>
      </c>
      <c r="AP54" s="228">
        <f>SUMIF('603-699'!$1:$1,AP$3,'603-699'!27:27)</f>
        <v>170.8</v>
      </c>
      <c r="AQ54" s="228">
        <f>SUMIF('603-699'!$1:$1,AQ$3,'603-699'!27:27)</f>
        <v>0</v>
      </c>
      <c r="AR54" s="228">
        <f>SUMIF('603-699'!$1:$1,AR$3,'603-699'!27:27)</f>
        <v>2661.9700000000003</v>
      </c>
      <c r="AS54" s="228">
        <f>SUMIF('603-699'!$1:$1,AS$3,'603-699'!27:27)</f>
        <v>1309.22</v>
      </c>
      <c r="AT54" s="228">
        <f>SUMIF('603-699'!$1:$1,AT$3,'603-699'!27:27)</f>
        <v>9524.4700000000012</v>
      </c>
      <c r="AU54" s="228">
        <f>SUMIF('603-699'!$1:$1,AU$3,'603-699'!27:27)</f>
        <v>639.9</v>
      </c>
      <c r="AV54" s="228">
        <f>SUMIF('603-699'!$1:$1,AV$3,'603-699'!27:27)</f>
        <v>2405.63</v>
      </c>
      <c r="AW54" s="228">
        <f>SUMIF('603-699'!$1:$1,AW$3,'603-699'!27:27)</f>
        <v>12974</v>
      </c>
      <c r="AX54" s="228">
        <f>SUMIF('603-699'!$1:$1,AX$3,'603-699'!27:27)</f>
        <v>2202.8200000000002</v>
      </c>
      <c r="AY54" s="228">
        <f>SUMIF('603-699'!$1:$1,AY$3,'603-699'!27:27)</f>
        <v>5162.5199999999995</v>
      </c>
      <c r="AZ54" s="311">
        <f>SUMIF('603-699'!$1:$1,AZ$3,'603-699'!27:27)</f>
        <v>0</v>
      </c>
      <c r="BA54" s="228">
        <f>SUMIF('603-699'!$1:$1,BA$3,'603-699'!27:27)</f>
        <v>350</v>
      </c>
      <c r="BB54" s="228">
        <f>SUMIF('603-699'!$1:$1,BB$3,'603-699'!27:27)</f>
        <v>0</v>
      </c>
      <c r="BC54" s="228">
        <f>SUMIF('603-699'!$1:$1,BC$3,'603-699'!27:27)</f>
        <v>33.659999999999997</v>
      </c>
      <c r="BD54" s="228">
        <f>SUMIF('603-699'!$1:$1,BD$3,'603-699'!27:27)</f>
        <v>3749.07</v>
      </c>
      <c r="BE54" s="228">
        <f>SUMIF('603-699'!$1:$1,BE$3,'603-699'!27:27)</f>
        <v>0</v>
      </c>
      <c r="BF54" s="228">
        <f>SUMIF('603-699'!$1:$1,BF$3,'603-699'!27:27)</f>
        <v>19.989999999999998</v>
      </c>
      <c r="BG54" s="228">
        <f>SUMIF('603-699'!$1:$1,BG$3,'603-699'!27:27)</f>
        <v>850</v>
      </c>
      <c r="BH54" s="228">
        <f>SUMIF('603-699'!$1:$1,BH$3,'603-699'!27:27)</f>
        <v>0</v>
      </c>
      <c r="BI54" s="228">
        <f>SUMIF('603-699'!$1:$1,BI$3,'603-699'!27:27)</f>
        <v>889.31</v>
      </c>
      <c r="BJ54" s="228">
        <f>SUMIF('603-699'!$1:$1,BJ$3,'603-699'!27:27)</f>
        <v>3116.3999999999996</v>
      </c>
      <c r="BK54" s="228">
        <f>SUMIF('603-699'!$1:$1,BK$3,'603-699'!27:27)</f>
        <v>0</v>
      </c>
      <c r="BL54" s="228">
        <f>SUMIF('603-699'!$1:$1,BL$3,'603-699'!27:27)</f>
        <v>18764.05</v>
      </c>
      <c r="BM54" s="228">
        <f>SUMIF('603-699'!$1:$1,BM$3,'603-699'!27:27)</f>
        <v>22858.609999999997</v>
      </c>
      <c r="BN54" s="228">
        <f>SUMIF('603-699'!$1:$1,BN$3,'603-699'!27:27)</f>
        <v>17333.95</v>
      </c>
      <c r="BO54" s="228">
        <f>SUMIF('603-699'!$1:$1,BO$3,'603-699'!27:27)</f>
        <v>11495.590000000002</v>
      </c>
      <c r="BP54" s="228">
        <f>SUMIF('603-699'!$1:$1,BP$3,'603-699'!27:27)</f>
        <v>0</v>
      </c>
      <c r="BQ54" s="228">
        <f>SUMIF('603-699'!$1:$1,BQ$3,'603-699'!27:27)</f>
        <v>0</v>
      </c>
      <c r="BR54" s="228">
        <f>SUMIF('603-699'!$1:$1,BR$3,'603-699'!27:27)</f>
        <v>0</v>
      </c>
      <c r="BS54" s="228">
        <f>SUMIF('603-699'!$1:$1,BS$3,'603-699'!27:27)</f>
        <v>14418.36</v>
      </c>
      <c r="BT54" s="228">
        <f>SUMIF('603-699'!$1:$1,BT$3,'603-699'!27:27)</f>
        <v>4.5699999999999932</v>
      </c>
      <c r="BU54" s="228">
        <f>SUMIF('603-699'!$1:$1,BU$3,'603-699'!27:27)</f>
        <v>-4776.25</v>
      </c>
      <c r="BV54" s="228">
        <f>SUMIF('603-699'!$1:$1,BV$3,'603-699'!27:27)</f>
        <v>0</v>
      </c>
      <c r="BW54" s="228">
        <f>SUMIF('603-699'!$1:$1,BW$3,'603-699'!27:27)</f>
        <v>0</v>
      </c>
      <c r="BX54" s="228">
        <f>SUMIF('603-699'!$1:$1,BX$3,'603-699'!27:27)</f>
        <v>0</v>
      </c>
      <c r="BY54" s="228">
        <f>SUMIF('603-699'!$1:$1,BY$3,'603-699'!27:27)</f>
        <v>2234</v>
      </c>
      <c r="BZ54" s="228">
        <f>SUMIF('603-699'!$1:$1,BZ$3,'603-699'!27:27)</f>
        <v>0</v>
      </c>
      <c r="CA54" s="311">
        <f>SUMIF('603-699'!$1:$1,CA$3,'603-699'!27:27)</f>
        <v>0</v>
      </c>
      <c r="CB54" s="228">
        <f>SUMIF('603-699'!$1:$1,CB$3,'603-699'!27:27)</f>
        <v>0</v>
      </c>
      <c r="CC54" s="228">
        <f>SUMIF('603-699'!$1:$1,CC$3,'603-699'!27:27)</f>
        <v>0</v>
      </c>
      <c r="CD54" s="228">
        <f>SUMIF('603-699'!$1:$1,CD$3,'603-699'!27:27)</f>
        <v>0</v>
      </c>
      <c r="CE54" s="228">
        <f>SUMIF('603-699'!$1:$1,CE$3,'603-699'!27:27)</f>
        <v>0</v>
      </c>
      <c r="CF54" s="228">
        <f>SUMIF('603-699'!$1:$1,CF$3,'603-699'!27:27)</f>
        <v>0</v>
      </c>
      <c r="CG54" s="258">
        <f t="shared" si="20"/>
        <v>-316784.96999999997</v>
      </c>
      <c r="CJ54" s="122"/>
      <c r="CK54" s="169">
        <f>INDEX(SAP!C:C,MATCH('Actuals mapped to CFR'!A54,SAP!H:H,FALSE),1)</f>
        <v>-316784.96999999997</v>
      </c>
      <c r="CL54" s="59">
        <f t="shared" si="15"/>
        <v>0</v>
      </c>
      <c r="CN54" s="81">
        <f t="shared" si="21"/>
        <v>604956.12</v>
      </c>
      <c r="CO54" s="81">
        <f t="shared" si="22"/>
        <v>290713.39999999997</v>
      </c>
      <c r="CP54" s="166">
        <f>VLOOKUP(B54,'2526 GBP Data input'!$A$4:$CA$229,38,FALSE)</f>
        <v>663034</v>
      </c>
      <c r="CQ54" s="166">
        <f>VLOOKUP(B54,'2526 GBP Data input'!$A$4:$CA$229,73,FALSE)</f>
        <v>13779</v>
      </c>
      <c r="CR54" s="89">
        <f t="shared" si="25"/>
        <v>-58077.880000000005</v>
      </c>
      <c r="CS54" s="83">
        <f t="shared" si="26"/>
        <v>21.098294506132518</v>
      </c>
      <c r="CT54" s="82">
        <f t="shared" si="23"/>
        <v>314242.72000000003</v>
      </c>
      <c r="CU54" s="82">
        <f t="shared" si="24"/>
        <v>2542.25</v>
      </c>
      <c r="CV54" s="86">
        <f t="shared" si="27"/>
        <v>316784.97000000003</v>
      </c>
    </row>
    <row r="55" spans="1:100" ht="12.75" customHeight="1">
      <c r="A55" s="237">
        <v>107709</v>
      </c>
      <c r="B55" s="60">
        <v>709</v>
      </c>
      <c r="C55" s="60" t="s">
        <v>204</v>
      </c>
      <c r="D55" s="128">
        <f>SUMIF('702-798'!$1:$1,D$3,'702-798'!3:3)</f>
        <v>0</v>
      </c>
      <c r="E55" s="128">
        <f>SUMIF('702-798'!$1:$1,E$3,'702-798'!3:3)</f>
        <v>0</v>
      </c>
      <c r="F55" s="128">
        <f>SUMIF('702-798'!$1:$1,F$3,'702-798'!3:3)</f>
        <v>0</v>
      </c>
      <c r="G55" s="128">
        <f>SUMIF('702-798'!$1:$1,G$3,'702-798'!3:3)</f>
        <v>0</v>
      </c>
      <c r="H55" s="128">
        <f>SUMIF('702-798'!$1:$1,H$3,'702-798'!3:3)</f>
        <v>0</v>
      </c>
      <c r="I55" s="128">
        <f>SUMIF('702-798'!$1:$1,I$3,'702-798'!3:3)</f>
        <v>0</v>
      </c>
      <c r="J55" s="128">
        <f>SUMIF('702-798'!$1:$1,J$3,'702-798'!3:3)</f>
        <v>0</v>
      </c>
      <c r="K55" s="128">
        <f>SUMIF('702-798'!$1:$1,K$3,'702-798'!3:3)</f>
        <v>-573382.73</v>
      </c>
      <c r="L55" s="128">
        <f>SUMIF('702-798'!$1:$1,L$3,'702-798'!3:3)</f>
        <v>0</v>
      </c>
      <c r="M55" s="128">
        <f>SUMIF('702-798'!$1:$1,M$3,'702-798'!3:3)</f>
        <v>-24643</v>
      </c>
      <c r="N55" s="128">
        <f>SUMIF('702-798'!$1:$1,N$3,'702-798'!3:3)</f>
        <v>0</v>
      </c>
      <c r="O55" s="128">
        <f>SUMIF('702-798'!$1:$1,O$3,'702-798'!3:3)</f>
        <v>-7070</v>
      </c>
      <c r="P55" s="128">
        <f>SUMIF('702-798'!$1:$1,P$3,'702-798'!3:3)</f>
        <v>-16292</v>
      </c>
      <c r="Q55" s="128">
        <f>SUMIF('702-798'!$1:$1,Q$3,'702-798'!3:3)</f>
        <v>0</v>
      </c>
      <c r="R55" s="128">
        <f>SUMIF('702-798'!$1:$1,R$3,'702-798'!3:3)</f>
        <v>0</v>
      </c>
      <c r="S55" s="128">
        <f>SUMIF('702-798'!$1:$1,S$3,'702-798'!3:3)</f>
        <v>-1396.9799999999996</v>
      </c>
      <c r="T55" s="128">
        <f>SUMIF('702-798'!$1:$1,T$3,'702-798'!3:3)</f>
        <v>0</v>
      </c>
      <c r="U55" s="128">
        <f>SUMIF('702-798'!$1:$1,U$3,'702-798'!3:3)</f>
        <v>0</v>
      </c>
      <c r="V55" s="128">
        <f>SUMIF('702-798'!$1:$1,V$3,'702-798'!3:3)</f>
        <v>0</v>
      </c>
      <c r="W55" s="128">
        <f>SUMIF('702-798'!$1:$1,W$3,'702-798'!3:3)</f>
        <v>-1296.5700000000002</v>
      </c>
      <c r="X55" s="128">
        <f>SUMIF('702-798'!$1:$1,X$3,'702-798'!3:3)</f>
        <v>-501.97</v>
      </c>
      <c r="Y55" s="164">
        <f>SUMIF('702-798'!$1:$1,Y$3,'702-798'!3:3)</f>
        <v>0</v>
      </c>
      <c r="Z55" s="128">
        <f>SUMIF('702-798'!$1:$1,Z$3,'702-798'!3:3)</f>
        <v>0</v>
      </c>
      <c r="AA55" s="128">
        <f>SUMIF('702-798'!$1:$1,AA$3,'702-798'!3:3)</f>
        <v>-21692.41</v>
      </c>
      <c r="AB55" s="128">
        <f>SUMIF('702-798'!$1:$1,AB$3,'702-798'!3:3)</f>
        <v>-568.05999999999995</v>
      </c>
      <c r="AC55" s="310">
        <f>SUMIF('702-798'!$1:$1,AC$3,'702-798'!3:3)</f>
        <v>0</v>
      </c>
      <c r="AD55" s="310">
        <f>SUMIF('702-798'!$1:$1,AD$3,'702-798'!3:3)</f>
        <v>0</v>
      </c>
      <c r="AE55" s="310">
        <f>SUMIF('702-798'!$1:$1,AE$3,'702-798'!3:3)</f>
        <v>0</v>
      </c>
      <c r="AF55" s="310">
        <f>SUMIF('702-798'!$1:$1,AF$3,'702-798'!3:3)</f>
        <v>0</v>
      </c>
      <c r="AG55" s="128">
        <f>SUMIF('702-798'!$1:$1,AG$3,'702-798'!3:3)</f>
        <v>70443.12000000001</v>
      </c>
      <c r="AH55" s="128">
        <f>SUMIF('702-798'!$1:$1,AH$3,'702-798'!3:3)</f>
        <v>9933.25</v>
      </c>
      <c r="AI55" s="128">
        <f>SUMIF('702-798'!$1:$1,AI$3,'702-798'!3:3)</f>
        <v>31721.399999999998</v>
      </c>
      <c r="AJ55" s="128">
        <f>SUMIF('702-798'!$1:$1,AJ$3,'702-798'!3:3)</f>
        <v>0</v>
      </c>
      <c r="AK55" s="128">
        <f>SUMIF('702-798'!$1:$1,AK$3,'702-798'!3:3)</f>
        <v>15642.02</v>
      </c>
      <c r="AL55" s="128">
        <f>SUMIF('702-798'!$1:$1,AL$3,'702-798'!3:3)</f>
        <v>0</v>
      </c>
      <c r="AM55" s="128">
        <f>SUMIF('702-798'!$1:$1,AM$3,'702-798'!3:3)</f>
        <v>9839.1400000000012</v>
      </c>
      <c r="AN55" s="128">
        <f>SUMIF('702-798'!$1:$1,AN$3,'702-798'!3:3)</f>
        <v>1060.77</v>
      </c>
      <c r="AO55" s="128">
        <f>SUMIF('702-798'!$1:$1,AO$3,'702-798'!3:3)</f>
        <v>206</v>
      </c>
      <c r="AP55" s="128">
        <f>SUMIF('702-798'!$1:$1,AP$3,'702-798'!3:3)</f>
        <v>216.55</v>
      </c>
      <c r="AQ55" s="128">
        <f>SUMIF('702-798'!$1:$1,AQ$3,'702-798'!3:3)</f>
        <v>0</v>
      </c>
      <c r="AR55" s="128">
        <f>SUMIF('702-798'!$1:$1,AR$3,'702-798'!3:3)</f>
        <v>1945.6399999999999</v>
      </c>
      <c r="AS55" s="128">
        <f>SUMIF('702-798'!$1:$1,AS$3,'702-798'!3:3)</f>
        <v>2621.06</v>
      </c>
      <c r="AT55" s="128">
        <f>SUMIF('702-798'!$1:$1,AT$3,'702-798'!3:3)</f>
        <v>9808.0500000000011</v>
      </c>
      <c r="AU55" s="128">
        <f>SUMIF('702-798'!$1:$1,AU$3,'702-798'!3:3)</f>
        <v>888.45</v>
      </c>
      <c r="AV55" s="128">
        <f>SUMIF('702-798'!$1:$1,AV$3,'702-798'!3:3)</f>
        <v>5016.0499999999993</v>
      </c>
      <c r="AW55" s="128">
        <f>SUMIF('702-798'!$1:$1,AW$3,'702-798'!3:3)</f>
        <v>12724.5</v>
      </c>
      <c r="AX55" s="128">
        <f>SUMIF('702-798'!$1:$1,AX$3,'702-798'!3:3)</f>
        <v>959.32</v>
      </c>
      <c r="AY55" s="128">
        <f>SUMIF('702-798'!$1:$1,AY$3,'702-798'!3:3)</f>
        <v>16757.62</v>
      </c>
      <c r="AZ55" s="310">
        <f>SUMIF('702-798'!$1:$1,AZ$3,'702-798'!3:3)</f>
        <v>0</v>
      </c>
      <c r="BA55" s="128">
        <f>SUMIF('702-798'!$1:$1,BA$3,'702-798'!3:3)</f>
        <v>2277</v>
      </c>
      <c r="BB55" s="128">
        <f>SUMIF('702-798'!$1:$1,BB$3,'702-798'!3:3)</f>
        <v>0</v>
      </c>
      <c r="BC55" s="128">
        <f>SUMIF('702-798'!$1:$1,BC$3,'702-798'!3:3)</f>
        <v>0</v>
      </c>
      <c r="BD55" s="128">
        <f>SUMIF('702-798'!$1:$1,BD$3,'702-798'!3:3)</f>
        <v>0</v>
      </c>
      <c r="BE55" s="128">
        <f>SUMIF('702-798'!$1:$1,BE$3,'702-798'!3:3)</f>
        <v>0</v>
      </c>
      <c r="BF55" s="128">
        <f>SUMIF('702-798'!$1:$1,BF$3,'702-798'!3:3)</f>
        <v>0</v>
      </c>
      <c r="BG55" s="128">
        <f>SUMIF('702-798'!$1:$1,BG$3,'702-798'!3:3)</f>
        <v>3602</v>
      </c>
      <c r="BH55" s="128">
        <f>SUMIF('702-798'!$1:$1,BH$3,'702-798'!3:3)</f>
        <v>0</v>
      </c>
      <c r="BI55" s="128">
        <f>SUMIF('702-798'!$1:$1,BI$3,'702-798'!3:3)</f>
        <v>351.9</v>
      </c>
      <c r="BJ55" s="128">
        <f>SUMIF('702-798'!$1:$1,BJ$3,'702-798'!3:3)</f>
        <v>3951.15</v>
      </c>
      <c r="BK55" s="128">
        <f>SUMIF('702-798'!$1:$1,BK$3,'702-798'!3:3)</f>
        <v>0</v>
      </c>
      <c r="BL55" s="128">
        <f>SUMIF('702-798'!$1:$1,BL$3,'702-798'!3:3)</f>
        <v>23442</v>
      </c>
      <c r="BM55" s="128">
        <f>SUMIF('702-798'!$1:$1,BM$3,'702-798'!3:3)</f>
        <v>3153</v>
      </c>
      <c r="BN55" s="128">
        <f>SUMIF('702-798'!$1:$1,BN$3,'702-798'!3:3)</f>
        <v>80</v>
      </c>
      <c r="BO55" s="128">
        <f>SUMIF('702-798'!$1:$1,BO$3,'702-798'!3:3)</f>
        <v>12899.120000000003</v>
      </c>
      <c r="BP55" s="128">
        <f>SUMIF('702-798'!$1:$1,BP$3,'702-798'!3:3)</f>
        <v>0</v>
      </c>
      <c r="BQ55" s="128">
        <f>SUMIF('702-798'!$1:$1,BQ$3,'702-798'!3:3)</f>
        <v>0</v>
      </c>
      <c r="BR55" s="128">
        <f>SUMIF('702-798'!$1:$1,BR$3,'702-798'!3:3)</f>
        <v>0</v>
      </c>
      <c r="BS55" s="128">
        <f>SUMIF('702-798'!$1:$1,BS$3,'702-798'!3:3)</f>
        <v>15417.19</v>
      </c>
      <c r="BT55" s="128">
        <f>SUMIF('702-798'!$1:$1,BT$3,'702-798'!3:3)</f>
        <v>96.039999999999992</v>
      </c>
      <c r="BU55" s="128">
        <f>SUMIF('702-798'!$1:$1,BU$3,'702-798'!3:3)</f>
        <v>-4945</v>
      </c>
      <c r="BV55" s="128">
        <f>SUMIF('702-798'!$1:$1,BV$3,'702-798'!3:3)</f>
        <v>0</v>
      </c>
      <c r="BW55" s="128">
        <f>SUMIF('702-798'!$1:$1,BW$3,'702-798'!3:3)</f>
        <v>0</v>
      </c>
      <c r="BX55" s="128">
        <f>SUMIF('702-798'!$1:$1,BX$3,'702-798'!3:3)</f>
        <v>0</v>
      </c>
      <c r="BY55" s="128">
        <f>SUMIF('702-798'!$1:$1,BY$3,'702-798'!3:3)</f>
        <v>0</v>
      </c>
      <c r="BZ55" s="128">
        <f>SUMIF('702-798'!$1:$1,BZ$3,'702-798'!3:3)</f>
        <v>0</v>
      </c>
      <c r="CA55" s="310">
        <f>SUMIF('702-798'!$1:$1,CA$3,'702-798'!3:3)</f>
        <v>0</v>
      </c>
      <c r="CB55" s="128">
        <f>SUMIF('702-798'!$1:$1,CB$3,'702-798'!3:3)</f>
        <v>0</v>
      </c>
      <c r="CC55" s="128">
        <f>SUMIF('702-798'!$1:$1,CC$3,'702-798'!3:3)</f>
        <v>199.99</v>
      </c>
      <c r="CD55" s="128">
        <f>SUMIF('702-798'!$1:$1,CD$3,'702-798'!3:3)</f>
        <v>0</v>
      </c>
      <c r="CE55" s="128">
        <f>SUMIF('702-798'!$1:$1,CE$3,'702-798'!3:3)</f>
        <v>0</v>
      </c>
      <c r="CF55" s="128">
        <f>SUMIF('702-798'!$1:$1,CF$3,'702-798'!3:3)</f>
        <v>0</v>
      </c>
      <c r="CG55" s="256">
        <f t="shared" si="20"/>
        <v>-396536.3899999999</v>
      </c>
      <c r="CJ55" s="122"/>
      <c r="CK55" s="169">
        <f>INDEX(SAP!C:C,MATCH('Actuals mapped to CFR'!A55,SAP!H:H,FALSE),1)</f>
        <v>-396536.39</v>
      </c>
      <c r="CL55" s="59">
        <f>ROUND(CK55-CG55,2)</f>
        <v>0</v>
      </c>
      <c r="CN55" s="81">
        <f t="shared" si="21"/>
        <v>646843.72</v>
      </c>
      <c r="CO55" s="81">
        <f t="shared" si="22"/>
        <v>255052.34</v>
      </c>
      <c r="CP55" s="166">
        <f>VLOOKUP(B55,'2526 GBP Data input'!$A$4:$CA$229,38,FALSE)</f>
        <v>719077</v>
      </c>
      <c r="CQ55" s="166">
        <f>VLOOKUP(B55,'2526 GBP Data input'!$A$4:$CA$229,73,FALSE)</f>
        <v>15537</v>
      </c>
      <c r="CR55" s="89">
        <f t="shared" si="25"/>
        <v>-72233.280000000028</v>
      </c>
      <c r="CS55" s="83">
        <f t="shared" si="26"/>
        <v>16.415803565681919</v>
      </c>
      <c r="CT55" s="82">
        <f t="shared" si="23"/>
        <v>391791.38</v>
      </c>
      <c r="CU55" s="82">
        <f t="shared" si="24"/>
        <v>4945</v>
      </c>
      <c r="CV55" s="86">
        <f t="shared" si="27"/>
        <v>396736.38</v>
      </c>
    </row>
    <row r="56" spans="1:100" ht="12.75" customHeight="1">
      <c r="A56" s="237">
        <v>107714</v>
      </c>
      <c r="B56" s="60">
        <v>714</v>
      </c>
      <c r="C56" s="60" t="s">
        <v>234</v>
      </c>
      <c r="D56" s="128">
        <f>SUMIF('702-798'!$1:$1,D$3,'702-798'!4:4)</f>
        <v>0</v>
      </c>
      <c r="E56" s="128">
        <f>SUMIF('702-798'!$1:$1,E$3,'702-798'!4:4)</f>
        <v>0</v>
      </c>
      <c r="F56" s="128">
        <f>SUMIF('702-798'!$1:$1,F$3,'702-798'!4:4)</f>
        <v>0</v>
      </c>
      <c r="G56" s="128">
        <f>SUMIF('702-798'!$1:$1,G$3,'702-798'!4:4)</f>
        <v>0</v>
      </c>
      <c r="H56" s="128">
        <f>SUMIF('702-798'!$1:$1,H$3,'702-798'!4:4)</f>
        <v>0</v>
      </c>
      <c r="I56" s="128">
        <f>SUMIF('702-798'!$1:$1,I$3,'702-798'!4:4)</f>
        <v>0</v>
      </c>
      <c r="J56" s="128">
        <f>SUMIF('702-798'!$1:$1,J$3,'702-798'!4:4)</f>
        <v>0</v>
      </c>
      <c r="K56" s="128">
        <f>SUMIF('702-798'!$1:$1,K$3,'702-798'!4:4)</f>
        <v>-668167.57999999996</v>
      </c>
      <c r="L56" s="128">
        <f>SUMIF('702-798'!$1:$1,L$3,'702-798'!4:4)</f>
        <v>0</v>
      </c>
      <c r="M56" s="128">
        <f>SUMIF('702-798'!$1:$1,M$3,'702-798'!4:4)</f>
        <v>-20431</v>
      </c>
      <c r="N56" s="128">
        <f>SUMIF('702-798'!$1:$1,N$3,'702-798'!4:4)</f>
        <v>0</v>
      </c>
      <c r="O56" s="128">
        <f>SUMIF('702-798'!$1:$1,O$3,'702-798'!4:4)</f>
        <v>-2298</v>
      </c>
      <c r="P56" s="128">
        <f>SUMIF('702-798'!$1:$1,P$3,'702-798'!4:4)</f>
        <v>-25462</v>
      </c>
      <c r="Q56" s="128">
        <f>SUMIF('702-798'!$1:$1,Q$3,'702-798'!4:4)</f>
        <v>0</v>
      </c>
      <c r="R56" s="128">
        <f>SUMIF('702-798'!$1:$1,R$3,'702-798'!4:4)</f>
        <v>0</v>
      </c>
      <c r="S56" s="128">
        <f>SUMIF('702-798'!$1:$1,S$3,'702-798'!4:4)</f>
        <v>0</v>
      </c>
      <c r="T56" s="128">
        <f>SUMIF('702-798'!$1:$1,T$3,'702-798'!4:4)</f>
        <v>0</v>
      </c>
      <c r="U56" s="128">
        <f>SUMIF('702-798'!$1:$1,U$3,'702-798'!4:4)</f>
        <v>0</v>
      </c>
      <c r="V56" s="128">
        <f>SUMIF('702-798'!$1:$1,V$3,'702-798'!4:4)</f>
        <v>0</v>
      </c>
      <c r="W56" s="128">
        <f>SUMIF('702-798'!$1:$1,W$3,'702-798'!4:4)</f>
        <v>-7337</v>
      </c>
      <c r="X56" s="128">
        <f>SUMIF('702-798'!$1:$1,X$3,'702-798'!4:4)</f>
        <v>-935.2</v>
      </c>
      <c r="Y56" s="164">
        <f>SUMIF('702-798'!$1:$1,Y$3,'702-798'!4:4)</f>
        <v>0</v>
      </c>
      <c r="Z56" s="128">
        <f>SUMIF('702-798'!$1:$1,Z$3,'702-798'!4:4)</f>
        <v>0</v>
      </c>
      <c r="AA56" s="128">
        <f>SUMIF('702-798'!$1:$1,AA$3,'702-798'!4:4)</f>
        <v>0</v>
      </c>
      <c r="AB56" s="128">
        <f>SUMIF('702-798'!$1:$1,AB$3,'702-798'!4:4)</f>
        <v>0</v>
      </c>
      <c r="AC56" s="310">
        <f>SUMIF('702-798'!$1:$1,AC$3,'702-798'!4:4)</f>
        <v>0</v>
      </c>
      <c r="AD56" s="310">
        <f>SUMIF('702-798'!$1:$1,AD$3,'702-798'!4:4)</f>
        <v>0</v>
      </c>
      <c r="AE56" s="310">
        <f>SUMIF('702-798'!$1:$1,AE$3,'702-798'!4:4)</f>
        <v>0</v>
      </c>
      <c r="AF56" s="310">
        <f>SUMIF('702-798'!$1:$1,AF$3,'702-798'!4:4)</f>
        <v>0</v>
      </c>
      <c r="AG56" s="128">
        <f>SUMIF('702-798'!$1:$1,AG$3,'702-798'!4:4)</f>
        <v>102414.33</v>
      </c>
      <c r="AH56" s="128">
        <f>SUMIF('702-798'!$1:$1,AH$3,'702-798'!4:4)</f>
        <v>4177.8</v>
      </c>
      <c r="AI56" s="128">
        <f>SUMIF('702-798'!$1:$1,AI$3,'702-798'!4:4)</f>
        <v>25920</v>
      </c>
      <c r="AJ56" s="128">
        <f>SUMIF('702-798'!$1:$1,AJ$3,'702-798'!4:4)</f>
        <v>4793.32</v>
      </c>
      <c r="AK56" s="128">
        <f>SUMIF('702-798'!$1:$1,AK$3,'702-798'!4:4)</f>
        <v>17096.71</v>
      </c>
      <c r="AL56" s="128">
        <f>SUMIF('702-798'!$1:$1,AL$3,'702-798'!4:4)</f>
        <v>0</v>
      </c>
      <c r="AM56" s="128">
        <f>SUMIF('702-798'!$1:$1,AM$3,'702-798'!4:4)</f>
        <v>9006.3899999999976</v>
      </c>
      <c r="AN56" s="128">
        <f>SUMIF('702-798'!$1:$1,AN$3,'702-798'!4:4)</f>
        <v>605</v>
      </c>
      <c r="AO56" s="128">
        <f>SUMIF('702-798'!$1:$1,AO$3,'702-798'!4:4)</f>
        <v>3358.4</v>
      </c>
      <c r="AP56" s="128">
        <f>SUMIF('702-798'!$1:$1,AP$3,'702-798'!4:4)</f>
        <v>326.35000000000002</v>
      </c>
      <c r="AQ56" s="128">
        <f>SUMIF('702-798'!$1:$1,AQ$3,'702-798'!4:4)</f>
        <v>0</v>
      </c>
      <c r="AR56" s="128">
        <f>SUMIF('702-798'!$1:$1,AR$3,'702-798'!4:4)</f>
        <v>2977.21</v>
      </c>
      <c r="AS56" s="128">
        <f>SUMIF('702-798'!$1:$1,AS$3,'702-798'!4:4)</f>
        <v>5193.12</v>
      </c>
      <c r="AT56" s="128">
        <f>SUMIF('702-798'!$1:$1,AT$3,'702-798'!4:4)</f>
        <v>15.879999999999999</v>
      </c>
      <c r="AU56" s="128">
        <f>SUMIF('702-798'!$1:$1,AU$3,'702-798'!4:4)</f>
        <v>461.71000000000004</v>
      </c>
      <c r="AV56" s="128">
        <f>SUMIF('702-798'!$1:$1,AV$3,'702-798'!4:4)</f>
        <v>1584.3</v>
      </c>
      <c r="AW56" s="128">
        <f>SUMIF('702-798'!$1:$1,AW$3,'702-798'!4:4)</f>
        <v>2195.6</v>
      </c>
      <c r="AX56" s="128">
        <f>SUMIF('702-798'!$1:$1,AX$3,'702-798'!4:4)</f>
        <v>2963.92</v>
      </c>
      <c r="AY56" s="128">
        <f>SUMIF('702-798'!$1:$1,AY$3,'702-798'!4:4)</f>
        <v>21091.82</v>
      </c>
      <c r="AZ56" s="310">
        <f>SUMIF('702-798'!$1:$1,AZ$3,'702-798'!4:4)</f>
        <v>0</v>
      </c>
      <c r="BA56" s="128">
        <f>SUMIF('702-798'!$1:$1,BA$3,'702-798'!4:4)</f>
        <v>356.96</v>
      </c>
      <c r="BB56" s="128">
        <f>SUMIF('702-798'!$1:$1,BB$3,'702-798'!4:4)</f>
        <v>0</v>
      </c>
      <c r="BC56" s="128">
        <f>SUMIF('702-798'!$1:$1,BC$3,'702-798'!4:4)</f>
        <v>0</v>
      </c>
      <c r="BD56" s="128">
        <f>SUMIF('702-798'!$1:$1,BD$3,'702-798'!4:4)</f>
        <v>158.97</v>
      </c>
      <c r="BE56" s="128">
        <f>SUMIF('702-798'!$1:$1,BE$3,'702-798'!4:4)</f>
        <v>0</v>
      </c>
      <c r="BF56" s="128">
        <f>SUMIF('702-798'!$1:$1,BF$3,'702-798'!4:4)</f>
        <v>0</v>
      </c>
      <c r="BG56" s="128">
        <f>SUMIF('702-798'!$1:$1,BG$3,'702-798'!4:4)</f>
        <v>1177</v>
      </c>
      <c r="BH56" s="128">
        <f>SUMIF('702-798'!$1:$1,BH$3,'702-798'!4:4)</f>
        <v>0</v>
      </c>
      <c r="BI56" s="128">
        <f>SUMIF('702-798'!$1:$1,BI$3,'702-798'!4:4)</f>
        <v>347.84000000000003</v>
      </c>
      <c r="BJ56" s="128">
        <f>SUMIF('702-798'!$1:$1,BJ$3,'702-798'!4:4)</f>
        <v>5954.55</v>
      </c>
      <c r="BK56" s="128">
        <f>SUMIF('702-798'!$1:$1,BK$3,'702-798'!4:4)</f>
        <v>4680</v>
      </c>
      <c r="BL56" s="128">
        <f>SUMIF('702-798'!$1:$1,BL$3,'702-798'!4:4)</f>
        <v>23689</v>
      </c>
      <c r="BM56" s="128">
        <f>SUMIF('702-798'!$1:$1,BM$3,'702-798'!4:4)</f>
        <v>6930</v>
      </c>
      <c r="BN56" s="128">
        <f>SUMIF('702-798'!$1:$1,BN$3,'702-798'!4:4)</f>
        <v>4251.7899999999991</v>
      </c>
      <c r="BO56" s="128">
        <f>SUMIF('702-798'!$1:$1,BO$3,'702-798'!4:4)</f>
        <v>15593.64</v>
      </c>
      <c r="BP56" s="128">
        <f>SUMIF('702-798'!$1:$1,BP$3,'702-798'!4:4)</f>
        <v>0</v>
      </c>
      <c r="BQ56" s="128">
        <f>SUMIF('702-798'!$1:$1,BQ$3,'702-798'!4:4)</f>
        <v>0</v>
      </c>
      <c r="BR56" s="128">
        <f>SUMIF('702-798'!$1:$1,BR$3,'702-798'!4:4)</f>
        <v>0</v>
      </c>
      <c r="BS56" s="128">
        <f>SUMIF('702-798'!$1:$1,BS$3,'702-798'!4:4)</f>
        <v>0</v>
      </c>
      <c r="BT56" s="128">
        <f>SUMIF('702-798'!$1:$1,BT$3,'702-798'!4:4)</f>
        <v>0</v>
      </c>
      <c r="BU56" s="128">
        <f>SUMIF('702-798'!$1:$1,BU$3,'702-798'!4:4)</f>
        <v>-5147.5</v>
      </c>
      <c r="BV56" s="128">
        <f>SUMIF('702-798'!$1:$1,BV$3,'702-798'!4:4)</f>
        <v>0</v>
      </c>
      <c r="BW56" s="128">
        <f>SUMIF('702-798'!$1:$1,BW$3,'702-798'!4:4)</f>
        <v>0</v>
      </c>
      <c r="BX56" s="128">
        <f>SUMIF('702-798'!$1:$1,BX$3,'702-798'!4:4)</f>
        <v>0</v>
      </c>
      <c r="BY56" s="128">
        <f>SUMIF('702-798'!$1:$1,BY$3,'702-798'!4:4)</f>
        <v>15515.65</v>
      </c>
      <c r="BZ56" s="128">
        <f>SUMIF('702-798'!$1:$1,BZ$3,'702-798'!4:4)</f>
        <v>0</v>
      </c>
      <c r="CA56" s="310">
        <f>SUMIF('702-798'!$1:$1,CA$3,'702-798'!4:4)</f>
        <v>0</v>
      </c>
      <c r="CB56" s="128">
        <f>SUMIF('702-798'!$1:$1,CB$3,'702-798'!4:4)</f>
        <v>0</v>
      </c>
      <c r="CC56" s="128">
        <f>SUMIF('702-798'!$1:$1,CC$3,'702-798'!4:4)</f>
        <v>0</v>
      </c>
      <c r="CD56" s="128">
        <f>SUMIF('702-798'!$1:$1,CD$3,'702-798'!4:4)</f>
        <v>0</v>
      </c>
      <c r="CE56" s="128">
        <f>SUMIF('702-798'!$1:$1,CE$3,'702-798'!4:4)</f>
        <v>0</v>
      </c>
      <c r="CF56" s="128">
        <f>SUMIF('702-798'!$1:$1,CF$3,'702-798'!4:4)</f>
        <v>0</v>
      </c>
      <c r="CG56" s="256">
        <f t="shared" si="20"/>
        <v>-446941.01999999996</v>
      </c>
      <c r="CJ56" s="122"/>
      <c r="CK56" s="169">
        <f>INDEX(SAP!C:C,MATCH('Actuals mapped to CFR'!A56,SAP!H:H,FALSE),1)</f>
        <v>-446941.02</v>
      </c>
      <c r="CL56" s="59">
        <f t="shared" si="15"/>
        <v>0</v>
      </c>
      <c r="CN56" s="81">
        <f t="shared" si="21"/>
        <v>724630.77999999991</v>
      </c>
      <c r="CO56" s="81">
        <f t="shared" si="22"/>
        <v>267321.61</v>
      </c>
      <c r="CP56" s="166">
        <f>VLOOKUP(B56,'2526 GBP Data input'!$A$4:$CA$229,38,FALSE)</f>
        <v>751244</v>
      </c>
      <c r="CQ56" s="166">
        <f>VLOOKUP(B56,'2526 GBP Data input'!$A$4:$CA$229,73,FALSE)</f>
        <v>10148</v>
      </c>
      <c r="CR56" s="89">
        <f t="shared" si="25"/>
        <v>-26613.220000000088</v>
      </c>
      <c r="CS56" s="83">
        <f t="shared" si="26"/>
        <v>26.342295033504136</v>
      </c>
      <c r="CT56" s="82">
        <f t="shared" si="23"/>
        <v>457309.16999999993</v>
      </c>
      <c r="CU56" s="82">
        <f t="shared" si="24"/>
        <v>-10368.15</v>
      </c>
      <c r="CV56" s="86">
        <f t="shared" si="27"/>
        <v>446941.0199999999</v>
      </c>
    </row>
    <row r="57" spans="1:100" ht="12.75" customHeight="1">
      <c r="A57" s="237">
        <v>107717</v>
      </c>
      <c r="B57" s="60">
        <v>717</v>
      </c>
      <c r="C57" s="60" t="s">
        <v>188</v>
      </c>
      <c r="D57" s="128">
        <f>SUMIF('702-798'!$1:$1,D$3,'702-798'!5:5)</f>
        <v>0</v>
      </c>
      <c r="E57" s="128">
        <f>SUMIF('702-798'!$1:$1,E$3,'702-798'!5:5)</f>
        <v>0</v>
      </c>
      <c r="F57" s="128">
        <f>SUMIF('702-798'!$1:$1,F$3,'702-798'!5:5)</f>
        <v>0</v>
      </c>
      <c r="G57" s="128">
        <f>SUMIF('702-798'!$1:$1,G$3,'702-798'!5:5)</f>
        <v>0</v>
      </c>
      <c r="H57" s="128">
        <f>SUMIF('702-798'!$1:$1,H$3,'702-798'!5:5)</f>
        <v>0</v>
      </c>
      <c r="I57" s="128">
        <f>SUMIF('702-798'!$1:$1,I$3,'702-798'!5:5)</f>
        <v>0</v>
      </c>
      <c r="J57" s="128">
        <f>SUMIF('702-798'!$1:$1,J$3,'702-798'!5:5)</f>
        <v>0</v>
      </c>
      <c r="K57" s="128">
        <f>SUMIF('702-798'!$1:$1,K$3,'702-798'!5:5)</f>
        <v>-1125871.3600000001</v>
      </c>
      <c r="L57" s="128">
        <f>SUMIF('702-798'!$1:$1,L$3,'702-798'!5:5)</f>
        <v>0</v>
      </c>
      <c r="M57" s="128">
        <f>SUMIF('702-798'!$1:$1,M$3,'702-798'!5:5)</f>
        <v>-58668</v>
      </c>
      <c r="N57" s="128">
        <f>SUMIF('702-798'!$1:$1,N$3,'702-798'!5:5)</f>
        <v>0</v>
      </c>
      <c r="O57" s="128">
        <f>SUMIF('702-798'!$1:$1,O$3,'702-798'!5:5)</f>
        <v>-17780</v>
      </c>
      <c r="P57" s="128">
        <f>SUMIF('702-798'!$1:$1,P$3,'702-798'!5:5)</f>
        <v>-41823</v>
      </c>
      <c r="Q57" s="128">
        <f>SUMIF('702-798'!$1:$1,Q$3,'702-798'!5:5)</f>
        <v>0</v>
      </c>
      <c r="R57" s="128">
        <f>SUMIF('702-798'!$1:$1,R$3,'702-798'!5:5)</f>
        <v>0</v>
      </c>
      <c r="S57" s="128">
        <f>SUMIF('702-798'!$1:$1,S$3,'702-798'!5:5)</f>
        <v>-12246.579999999998</v>
      </c>
      <c r="T57" s="128">
        <f>SUMIF('702-798'!$1:$1,T$3,'702-798'!5:5)</f>
        <v>0</v>
      </c>
      <c r="U57" s="128">
        <f>SUMIF('702-798'!$1:$1,U$3,'702-798'!5:5)</f>
        <v>0</v>
      </c>
      <c r="V57" s="128">
        <f>SUMIF('702-798'!$1:$1,V$3,'702-798'!5:5)</f>
        <v>0</v>
      </c>
      <c r="W57" s="128">
        <f>SUMIF('702-798'!$1:$1,W$3,'702-798'!5:5)</f>
        <v>-10806.580000000002</v>
      </c>
      <c r="X57" s="128">
        <f>SUMIF('702-798'!$1:$1,X$3,'702-798'!5:5)</f>
        <v>0</v>
      </c>
      <c r="Y57" s="164">
        <f>SUMIF('702-798'!$1:$1,Y$3,'702-798'!5:5)</f>
        <v>0</v>
      </c>
      <c r="Z57" s="128">
        <f>SUMIF('702-798'!$1:$1,Z$3,'702-798'!5:5)</f>
        <v>0</v>
      </c>
      <c r="AA57" s="128">
        <f>SUMIF('702-798'!$1:$1,AA$3,'702-798'!5:5)</f>
        <v>0</v>
      </c>
      <c r="AB57" s="128">
        <f>SUMIF('702-798'!$1:$1,AB$3,'702-798'!5:5)</f>
        <v>0</v>
      </c>
      <c r="AC57" s="310">
        <f>SUMIF('702-798'!$1:$1,AC$3,'702-798'!5:5)</f>
        <v>0</v>
      </c>
      <c r="AD57" s="310">
        <f>SUMIF('702-798'!$1:$1,AD$3,'702-798'!5:5)</f>
        <v>0</v>
      </c>
      <c r="AE57" s="310">
        <f>SUMIF('702-798'!$1:$1,AE$3,'702-798'!5:5)</f>
        <v>0</v>
      </c>
      <c r="AF57" s="310">
        <f>SUMIF('702-798'!$1:$1,AF$3,'702-798'!5:5)</f>
        <v>0</v>
      </c>
      <c r="AG57" s="128">
        <f>SUMIF('702-798'!$1:$1,AG$3,'702-798'!5:5)</f>
        <v>186088.55</v>
      </c>
      <c r="AH57" s="128">
        <f>SUMIF('702-798'!$1:$1,AH$3,'702-798'!5:5)</f>
        <v>9244.2100000000009</v>
      </c>
      <c r="AI57" s="128">
        <f>SUMIF('702-798'!$1:$1,AI$3,'702-798'!5:5)</f>
        <v>101841.70000000001</v>
      </c>
      <c r="AJ57" s="128">
        <f>SUMIF('702-798'!$1:$1,AJ$3,'702-798'!5:5)</f>
        <v>9311.880000000001</v>
      </c>
      <c r="AK57" s="128">
        <f>SUMIF('702-798'!$1:$1,AK$3,'702-798'!5:5)</f>
        <v>12660.96</v>
      </c>
      <c r="AL57" s="128">
        <f>SUMIF('702-798'!$1:$1,AL$3,'702-798'!5:5)</f>
        <v>0</v>
      </c>
      <c r="AM57" s="128">
        <f>SUMIF('702-798'!$1:$1,AM$3,'702-798'!5:5)</f>
        <v>0</v>
      </c>
      <c r="AN57" s="128">
        <f>SUMIF('702-798'!$1:$1,AN$3,'702-798'!5:5)</f>
        <v>1247.4000000000001</v>
      </c>
      <c r="AO57" s="128">
        <f>SUMIF('702-798'!$1:$1,AO$3,'702-798'!5:5)</f>
        <v>10312.75</v>
      </c>
      <c r="AP57" s="128">
        <f>SUMIF('702-798'!$1:$1,AP$3,'702-798'!5:5)</f>
        <v>597.79999999999995</v>
      </c>
      <c r="AQ57" s="128">
        <f>SUMIF('702-798'!$1:$1,AQ$3,'702-798'!5:5)</f>
        <v>0</v>
      </c>
      <c r="AR57" s="128">
        <f>SUMIF('702-798'!$1:$1,AR$3,'702-798'!5:5)</f>
        <v>7172.08</v>
      </c>
      <c r="AS57" s="128">
        <f>SUMIF('702-798'!$1:$1,AS$3,'702-798'!5:5)</f>
        <v>1331.43</v>
      </c>
      <c r="AT57" s="128">
        <f>SUMIF('702-798'!$1:$1,AT$3,'702-798'!5:5)</f>
        <v>994.44</v>
      </c>
      <c r="AU57" s="128">
        <f>SUMIF('702-798'!$1:$1,AU$3,'702-798'!5:5)</f>
        <v>2908.45</v>
      </c>
      <c r="AV57" s="128">
        <f>SUMIF('702-798'!$1:$1,AV$3,'702-798'!5:5)</f>
        <v>5029.99</v>
      </c>
      <c r="AW57" s="128">
        <f>SUMIF('702-798'!$1:$1,AW$3,'702-798'!5:5)</f>
        <v>28938</v>
      </c>
      <c r="AX57" s="128">
        <f>SUMIF('702-798'!$1:$1,AX$3,'702-798'!5:5)</f>
        <v>577.20999999999992</v>
      </c>
      <c r="AY57" s="128">
        <f>SUMIF('702-798'!$1:$1,AY$3,'702-798'!5:5)</f>
        <v>21666.48</v>
      </c>
      <c r="AZ57" s="310">
        <f>SUMIF('702-798'!$1:$1,AZ$3,'702-798'!5:5)</f>
        <v>0</v>
      </c>
      <c r="BA57" s="128">
        <f>SUMIF('702-798'!$1:$1,BA$3,'702-798'!5:5)</f>
        <v>0</v>
      </c>
      <c r="BB57" s="128">
        <f>SUMIF('702-798'!$1:$1,BB$3,'702-798'!5:5)</f>
        <v>0</v>
      </c>
      <c r="BC57" s="128">
        <f>SUMIF('702-798'!$1:$1,BC$3,'702-798'!5:5)</f>
        <v>3781</v>
      </c>
      <c r="BD57" s="128">
        <f>SUMIF('702-798'!$1:$1,BD$3,'702-798'!5:5)</f>
        <v>5822.8600000000006</v>
      </c>
      <c r="BE57" s="128">
        <f>SUMIF('702-798'!$1:$1,BE$3,'702-798'!5:5)</f>
        <v>0</v>
      </c>
      <c r="BF57" s="128">
        <f>SUMIF('702-798'!$1:$1,BF$3,'702-798'!5:5)</f>
        <v>248.34</v>
      </c>
      <c r="BG57" s="128">
        <f>SUMIF('702-798'!$1:$1,BG$3,'702-798'!5:5)</f>
        <v>5869</v>
      </c>
      <c r="BH57" s="128">
        <f>SUMIF('702-798'!$1:$1,BH$3,'702-798'!5:5)</f>
        <v>0</v>
      </c>
      <c r="BI57" s="128">
        <f>SUMIF('702-798'!$1:$1,BI$3,'702-798'!5:5)</f>
        <v>412.47</v>
      </c>
      <c r="BJ57" s="128">
        <f>SUMIF('702-798'!$1:$1,BJ$3,'702-798'!5:5)</f>
        <v>10907.400000000001</v>
      </c>
      <c r="BK57" s="128">
        <f>SUMIF('702-798'!$1:$1,BK$3,'702-798'!5:5)</f>
        <v>0</v>
      </c>
      <c r="BL57" s="128">
        <f>SUMIF('702-798'!$1:$1,BL$3,'702-798'!5:5)</f>
        <v>57107.61</v>
      </c>
      <c r="BM57" s="128">
        <f>SUMIF('702-798'!$1:$1,BM$3,'702-798'!5:5)</f>
        <v>19223</v>
      </c>
      <c r="BN57" s="128">
        <f>SUMIF('702-798'!$1:$1,BN$3,'702-798'!5:5)</f>
        <v>24252.5</v>
      </c>
      <c r="BO57" s="128">
        <f>SUMIF('702-798'!$1:$1,BO$3,'702-798'!5:5)</f>
        <v>20903.54</v>
      </c>
      <c r="BP57" s="128">
        <f>SUMIF('702-798'!$1:$1,BP$3,'702-798'!5:5)</f>
        <v>0</v>
      </c>
      <c r="BQ57" s="128">
        <f>SUMIF('702-798'!$1:$1,BQ$3,'702-798'!5:5)</f>
        <v>0</v>
      </c>
      <c r="BR57" s="128">
        <f>SUMIF('702-798'!$1:$1,BR$3,'702-798'!5:5)</f>
        <v>0</v>
      </c>
      <c r="BS57" s="128">
        <f>SUMIF('702-798'!$1:$1,BS$3,'702-798'!5:5)</f>
        <v>0</v>
      </c>
      <c r="BT57" s="128">
        <f>SUMIF('702-798'!$1:$1,BT$3,'702-798'!5:5)</f>
        <v>113.82</v>
      </c>
      <c r="BU57" s="128">
        <f>SUMIF('702-798'!$1:$1,BU$3,'702-798'!5:5)</f>
        <v>-6205</v>
      </c>
      <c r="BV57" s="128">
        <f>SUMIF('702-798'!$1:$1,BV$3,'702-798'!5:5)</f>
        <v>0</v>
      </c>
      <c r="BW57" s="128">
        <f>SUMIF('702-798'!$1:$1,BW$3,'702-798'!5:5)</f>
        <v>0</v>
      </c>
      <c r="BX57" s="128">
        <f>SUMIF('702-798'!$1:$1,BX$3,'702-798'!5:5)</f>
        <v>0</v>
      </c>
      <c r="BY57" s="128">
        <f>SUMIF('702-798'!$1:$1,BY$3,'702-798'!5:5)</f>
        <v>0</v>
      </c>
      <c r="BZ57" s="128">
        <f>SUMIF('702-798'!$1:$1,BZ$3,'702-798'!5:5)</f>
        <v>0</v>
      </c>
      <c r="CA57" s="310">
        <f>SUMIF('702-798'!$1:$1,CA$3,'702-798'!5:5)</f>
        <v>0</v>
      </c>
      <c r="CB57" s="128">
        <f>SUMIF('702-798'!$1:$1,CB$3,'702-798'!5:5)</f>
        <v>0</v>
      </c>
      <c r="CC57" s="128">
        <f>SUMIF('702-798'!$1:$1,CC$3,'702-798'!5:5)</f>
        <v>0</v>
      </c>
      <c r="CD57" s="128">
        <f>SUMIF('702-798'!$1:$1,CD$3,'702-798'!5:5)</f>
        <v>0</v>
      </c>
      <c r="CE57" s="128">
        <f>SUMIF('702-798'!$1:$1,CE$3,'702-798'!5:5)</f>
        <v>0</v>
      </c>
      <c r="CF57" s="128">
        <f>SUMIF('702-798'!$1:$1,CF$3,'702-798'!5:5)</f>
        <v>0</v>
      </c>
      <c r="CG57" s="256">
        <f t="shared" si="20"/>
        <v>-724835.65000000049</v>
      </c>
      <c r="CJ57" s="122"/>
      <c r="CK57" s="169">
        <f>INDEX(SAP!C:C,MATCH('Actuals mapped to CFR'!A57,SAP!H:H,FALSE),1)</f>
        <v>-724835.65</v>
      </c>
      <c r="CL57" s="59">
        <f t="shared" si="15"/>
        <v>0</v>
      </c>
      <c r="CN57" s="81">
        <f t="shared" si="21"/>
        <v>1267195.5200000003</v>
      </c>
      <c r="CO57" s="81">
        <f t="shared" si="22"/>
        <v>548564.87</v>
      </c>
      <c r="CP57" s="166">
        <f>VLOOKUP(B57,'2526 GBP Data input'!$A$4:$CA$229,38,FALSE)</f>
        <v>1341460</v>
      </c>
      <c r="CQ57" s="166">
        <f>VLOOKUP(B57,'2526 GBP Data input'!$A$4:$CA$229,73,FALSE)</f>
        <v>25310</v>
      </c>
      <c r="CR57" s="89">
        <f t="shared" si="25"/>
        <v>-74264.479999999749</v>
      </c>
      <c r="CS57" s="83">
        <f t="shared" si="26"/>
        <v>21.673839193994468</v>
      </c>
      <c r="CT57" s="82">
        <f t="shared" si="23"/>
        <v>718630.65000000026</v>
      </c>
      <c r="CU57" s="82">
        <f t="shared" si="24"/>
        <v>6205</v>
      </c>
      <c r="CV57" s="86">
        <f t="shared" si="27"/>
        <v>724835.65000000026</v>
      </c>
    </row>
    <row r="58" spans="1:100" ht="12.75" customHeight="1">
      <c r="A58" s="237">
        <v>107720</v>
      </c>
      <c r="B58" s="60">
        <v>720</v>
      </c>
      <c r="C58" s="60" t="s">
        <v>230</v>
      </c>
      <c r="D58" s="128">
        <f>SUMIF('702-798'!$1:$1,D$3,'702-798'!6:6)</f>
        <v>0</v>
      </c>
      <c r="E58" s="128">
        <f>SUMIF('702-798'!$1:$1,E$3,'702-798'!6:6)</f>
        <v>0</v>
      </c>
      <c r="F58" s="128">
        <f>SUMIF('702-798'!$1:$1,F$3,'702-798'!6:6)</f>
        <v>0</v>
      </c>
      <c r="G58" s="128">
        <f>SUMIF('702-798'!$1:$1,G$3,'702-798'!6:6)</f>
        <v>0</v>
      </c>
      <c r="H58" s="128">
        <f>SUMIF('702-798'!$1:$1,H$3,'702-798'!6:6)</f>
        <v>0</v>
      </c>
      <c r="I58" s="128">
        <f>SUMIF('702-798'!$1:$1,I$3,'702-798'!6:6)</f>
        <v>0</v>
      </c>
      <c r="J58" s="128">
        <f>SUMIF('702-798'!$1:$1,J$3,'702-798'!6:6)</f>
        <v>0</v>
      </c>
      <c r="K58" s="128">
        <f>SUMIF('702-798'!$1:$1,K$3,'702-798'!6:6)</f>
        <v>-386860.93</v>
      </c>
      <c r="L58" s="128">
        <f>SUMIF('702-798'!$1:$1,L$3,'702-798'!6:6)</f>
        <v>0</v>
      </c>
      <c r="M58" s="128">
        <f>SUMIF('702-798'!$1:$1,M$3,'702-798'!6:6)</f>
        <v>-6510</v>
      </c>
      <c r="N58" s="128">
        <f>SUMIF('702-798'!$1:$1,N$3,'702-798'!6:6)</f>
        <v>0</v>
      </c>
      <c r="O58" s="128">
        <f>SUMIF('702-798'!$1:$1,O$3,'702-798'!6:6)</f>
        <v>-3385</v>
      </c>
      <c r="P58" s="128">
        <f>SUMIF('702-798'!$1:$1,P$3,'702-798'!6:6)</f>
        <v>-11954</v>
      </c>
      <c r="Q58" s="128">
        <f>SUMIF('702-798'!$1:$1,Q$3,'702-798'!6:6)</f>
        <v>0</v>
      </c>
      <c r="R58" s="128">
        <f>SUMIF('702-798'!$1:$1,R$3,'702-798'!6:6)</f>
        <v>0</v>
      </c>
      <c r="S58" s="128">
        <f>SUMIF('702-798'!$1:$1,S$3,'702-798'!6:6)</f>
        <v>-3564.07</v>
      </c>
      <c r="T58" s="128">
        <f>SUMIF('702-798'!$1:$1,T$3,'702-798'!6:6)</f>
        <v>-955.72</v>
      </c>
      <c r="U58" s="128">
        <f>SUMIF('702-798'!$1:$1,U$3,'702-798'!6:6)</f>
        <v>0</v>
      </c>
      <c r="V58" s="128">
        <f>SUMIF('702-798'!$1:$1,V$3,'702-798'!6:6)</f>
        <v>0</v>
      </c>
      <c r="W58" s="128">
        <f>SUMIF('702-798'!$1:$1,W$3,'702-798'!6:6)</f>
        <v>-113.44</v>
      </c>
      <c r="X58" s="128">
        <f>SUMIF('702-798'!$1:$1,X$3,'702-798'!6:6)</f>
        <v>0</v>
      </c>
      <c r="Y58" s="164">
        <f>SUMIF('702-798'!$1:$1,Y$3,'702-798'!6:6)</f>
        <v>0</v>
      </c>
      <c r="Z58" s="128">
        <f>SUMIF('702-798'!$1:$1,Z$3,'702-798'!6:6)</f>
        <v>0</v>
      </c>
      <c r="AA58" s="128">
        <f>SUMIF('702-798'!$1:$1,AA$3,'702-798'!6:6)</f>
        <v>-26052.42</v>
      </c>
      <c r="AB58" s="128">
        <f>SUMIF('702-798'!$1:$1,AB$3,'702-798'!6:6)</f>
        <v>-1557.1200000000001</v>
      </c>
      <c r="AC58" s="310">
        <f>SUMIF('702-798'!$1:$1,AC$3,'702-798'!6:6)</f>
        <v>0</v>
      </c>
      <c r="AD58" s="310">
        <f>SUMIF('702-798'!$1:$1,AD$3,'702-798'!6:6)</f>
        <v>0</v>
      </c>
      <c r="AE58" s="310">
        <f>SUMIF('702-798'!$1:$1,AE$3,'702-798'!6:6)</f>
        <v>0</v>
      </c>
      <c r="AF58" s="310">
        <f>SUMIF('702-798'!$1:$1,AF$3,'702-798'!6:6)</f>
        <v>0</v>
      </c>
      <c r="AG58" s="128">
        <f>SUMIF('702-798'!$1:$1,AG$3,'702-798'!6:6)</f>
        <v>74786.399999999994</v>
      </c>
      <c r="AH58" s="128">
        <f>SUMIF('702-798'!$1:$1,AH$3,'702-798'!6:6)</f>
        <v>0</v>
      </c>
      <c r="AI58" s="128">
        <f>SUMIF('702-798'!$1:$1,AI$3,'702-798'!6:6)</f>
        <v>18624.659999999996</v>
      </c>
      <c r="AJ58" s="128">
        <f>SUMIF('702-798'!$1:$1,AJ$3,'702-798'!6:6)</f>
        <v>0</v>
      </c>
      <c r="AK58" s="128">
        <f>SUMIF('702-798'!$1:$1,AK$3,'702-798'!6:6)</f>
        <v>12973.33</v>
      </c>
      <c r="AL58" s="128">
        <f>SUMIF('702-798'!$1:$1,AL$3,'702-798'!6:6)</f>
        <v>0</v>
      </c>
      <c r="AM58" s="128">
        <f>SUMIF('702-798'!$1:$1,AM$3,'702-798'!6:6)</f>
        <v>5330.7699999999986</v>
      </c>
      <c r="AN58" s="128">
        <f>SUMIF('702-798'!$1:$1,AN$3,'702-798'!6:6)</f>
        <v>40.08</v>
      </c>
      <c r="AO58" s="128">
        <f>SUMIF('702-798'!$1:$1,AO$3,'702-798'!6:6)</f>
        <v>73</v>
      </c>
      <c r="AP58" s="128">
        <f>SUMIF('702-798'!$1:$1,AP$3,'702-798'!6:6)</f>
        <v>5203.0700000000006</v>
      </c>
      <c r="AQ58" s="128">
        <f>SUMIF('702-798'!$1:$1,AQ$3,'702-798'!6:6)</f>
        <v>0</v>
      </c>
      <c r="AR58" s="128">
        <f>SUMIF('702-798'!$1:$1,AR$3,'702-798'!6:6)</f>
        <v>6293.59</v>
      </c>
      <c r="AS58" s="128">
        <f>SUMIF('702-798'!$1:$1,AS$3,'702-798'!6:6)</f>
        <v>1044.8999999999999</v>
      </c>
      <c r="AT58" s="128">
        <f>SUMIF('702-798'!$1:$1,AT$3,'702-798'!6:6)</f>
        <v>3695.52</v>
      </c>
      <c r="AU58" s="128">
        <f>SUMIF('702-798'!$1:$1,AU$3,'702-798'!6:6)</f>
        <v>1094.7399999999998</v>
      </c>
      <c r="AV58" s="128">
        <f>SUMIF('702-798'!$1:$1,AV$3,'702-798'!6:6)</f>
        <v>2921.37</v>
      </c>
      <c r="AW58" s="128">
        <f>SUMIF('702-798'!$1:$1,AW$3,'702-798'!6:6)</f>
        <v>1497</v>
      </c>
      <c r="AX58" s="128">
        <f>SUMIF('702-798'!$1:$1,AX$3,'702-798'!6:6)</f>
        <v>222.58999999999997</v>
      </c>
      <c r="AY58" s="128">
        <f>SUMIF('702-798'!$1:$1,AY$3,'702-798'!6:6)</f>
        <v>5793.29</v>
      </c>
      <c r="AZ58" s="310">
        <f>SUMIF('702-798'!$1:$1,AZ$3,'702-798'!6:6)</f>
        <v>0</v>
      </c>
      <c r="BA58" s="128">
        <f>SUMIF('702-798'!$1:$1,BA$3,'702-798'!6:6)</f>
        <v>0</v>
      </c>
      <c r="BB58" s="128">
        <f>SUMIF('702-798'!$1:$1,BB$3,'702-798'!6:6)</f>
        <v>0</v>
      </c>
      <c r="BC58" s="128">
        <f>SUMIF('702-798'!$1:$1,BC$3,'702-798'!6:6)</f>
        <v>0</v>
      </c>
      <c r="BD58" s="128">
        <f>SUMIF('702-798'!$1:$1,BD$3,'702-798'!6:6)</f>
        <v>0</v>
      </c>
      <c r="BE58" s="128">
        <f>SUMIF('702-798'!$1:$1,BE$3,'702-798'!6:6)</f>
        <v>0</v>
      </c>
      <c r="BF58" s="128">
        <f>SUMIF('702-798'!$1:$1,BF$3,'702-798'!6:6)</f>
        <v>0</v>
      </c>
      <c r="BG58" s="128">
        <f>SUMIF('702-798'!$1:$1,BG$3,'702-798'!6:6)</f>
        <v>3650</v>
      </c>
      <c r="BH58" s="128">
        <f>SUMIF('702-798'!$1:$1,BH$3,'702-798'!6:6)</f>
        <v>0</v>
      </c>
      <c r="BI58" s="128">
        <f>SUMIF('702-798'!$1:$1,BI$3,'702-798'!6:6)</f>
        <v>840.46999999999991</v>
      </c>
      <c r="BJ58" s="128">
        <f>SUMIF('702-798'!$1:$1,BJ$3,'702-798'!6:6)</f>
        <v>1780.8000000000002</v>
      </c>
      <c r="BK58" s="128">
        <f>SUMIF('702-798'!$1:$1,BK$3,'702-798'!6:6)</f>
        <v>0</v>
      </c>
      <c r="BL58" s="128">
        <f>SUMIF('702-798'!$1:$1,BL$3,'702-798'!6:6)</f>
        <v>11381.55</v>
      </c>
      <c r="BM58" s="128">
        <f>SUMIF('702-798'!$1:$1,BM$3,'702-798'!6:6)</f>
        <v>745.46</v>
      </c>
      <c r="BN58" s="128">
        <f>SUMIF('702-798'!$1:$1,BN$3,'702-798'!6:6)</f>
        <v>8499</v>
      </c>
      <c r="BO58" s="128">
        <f>SUMIF('702-798'!$1:$1,BO$3,'702-798'!6:6)</f>
        <v>8777.76</v>
      </c>
      <c r="BP58" s="128">
        <f>SUMIF('702-798'!$1:$1,BP$3,'702-798'!6:6)</f>
        <v>0</v>
      </c>
      <c r="BQ58" s="128">
        <f>SUMIF('702-798'!$1:$1,BQ$3,'702-798'!6:6)</f>
        <v>0</v>
      </c>
      <c r="BR58" s="128">
        <f>SUMIF('702-798'!$1:$1,BR$3,'702-798'!6:6)</f>
        <v>0</v>
      </c>
      <c r="BS58" s="128">
        <f>SUMIF('702-798'!$1:$1,BS$3,'702-798'!6:6)</f>
        <v>10432.4</v>
      </c>
      <c r="BT58" s="128">
        <f>SUMIF('702-798'!$1:$1,BT$3,'702-798'!6:6)</f>
        <v>8.32</v>
      </c>
      <c r="BU58" s="128">
        <f>SUMIF('702-798'!$1:$1,BU$3,'702-798'!6:6)</f>
        <v>0</v>
      </c>
      <c r="BV58" s="128">
        <f>SUMIF('702-798'!$1:$1,BV$3,'702-798'!6:6)</f>
        <v>0</v>
      </c>
      <c r="BW58" s="128">
        <f>SUMIF('702-798'!$1:$1,BW$3,'702-798'!6:6)</f>
        <v>0</v>
      </c>
      <c r="BX58" s="128">
        <f>SUMIF('702-798'!$1:$1,BX$3,'702-798'!6:6)</f>
        <v>0</v>
      </c>
      <c r="BY58" s="128">
        <f>SUMIF('702-798'!$1:$1,BY$3,'702-798'!6:6)</f>
        <v>0</v>
      </c>
      <c r="BZ58" s="128">
        <f>SUMIF('702-798'!$1:$1,BZ$3,'702-798'!6:6)</f>
        <v>0</v>
      </c>
      <c r="CA58" s="310">
        <f>SUMIF('702-798'!$1:$1,CA$3,'702-798'!6:6)</f>
        <v>0</v>
      </c>
      <c r="CB58" s="128">
        <f>SUMIF('702-798'!$1:$1,CB$3,'702-798'!6:6)</f>
        <v>0</v>
      </c>
      <c r="CC58" s="128">
        <f>SUMIF('702-798'!$1:$1,CC$3,'702-798'!6:6)</f>
        <v>0</v>
      </c>
      <c r="CD58" s="128">
        <f>SUMIF('702-798'!$1:$1,CD$3,'702-798'!6:6)</f>
        <v>0</v>
      </c>
      <c r="CE58" s="128">
        <f>SUMIF('702-798'!$1:$1,CE$3,'702-798'!6:6)</f>
        <v>0</v>
      </c>
      <c r="CF58" s="128">
        <f>SUMIF('702-798'!$1:$1,CF$3,'702-798'!6:6)</f>
        <v>0</v>
      </c>
      <c r="CG58" s="256">
        <f t="shared" si="20"/>
        <v>-255242.62999999986</v>
      </c>
      <c r="CJ58" s="122"/>
      <c r="CK58" s="169">
        <f>INDEX(SAP!C:C,MATCH('Actuals mapped to CFR'!A58,SAP!H:H,FALSE),1)</f>
        <v>-255242.63</v>
      </c>
      <c r="CL58" s="59">
        <f t="shared" si="15"/>
        <v>0</v>
      </c>
      <c r="CN58" s="81">
        <f t="shared" si="21"/>
        <v>440952.69999999995</v>
      </c>
      <c r="CO58" s="81">
        <f t="shared" si="22"/>
        <v>185710.07</v>
      </c>
      <c r="CP58" s="166">
        <f>VLOOKUP(B58,'2526 GBP Data input'!$A$4:$CA$229,38,FALSE)</f>
        <v>482549</v>
      </c>
      <c r="CQ58" s="166">
        <f>VLOOKUP(B58,'2526 GBP Data input'!$A$4:$CA$229,73,FALSE)</f>
        <v>11892</v>
      </c>
      <c r="CR58" s="89">
        <f t="shared" si="25"/>
        <v>-41596.300000000047</v>
      </c>
      <c r="CS58" s="83">
        <f t="shared" si="26"/>
        <v>15.616386646485033</v>
      </c>
      <c r="CT58" s="82">
        <f t="shared" si="23"/>
        <v>255242.62999999995</v>
      </c>
      <c r="CU58" s="82">
        <f t="shared" si="24"/>
        <v>0</v>
      </c>
      <c r="CV58" s="86">
        <f t="shared" si="27"/>
        <v>255242.62999999995</v>
      </c>
    </row>
    <row r="59" spans="1:100" ht="12.75" customHeight="1">
      <c r="A59" s="237">
        <v>107721</v>
      </c>
      <c r="B59" s="60">
        <v>721</v>
      </c>
      <c r="C59" s="60" t="s">
        <v>207</v>
      </c>
      <c r="D59" s="128">
        <f>SUMIF('702-798'!$1:$1,D$3,'702-798'!7:7)</f>
        <v>0</v>
      </c>
      <c r="E59" s="128">
        <f>SUMIF('702-798'!$1:$1,E$3,'702-798'!7:7)</f>
        <v>0</v>
      </c>
      <c r="F59" s="128">
        <f>SUMIF('702-798'!$1:$1,F$3,'702-798'!7:7)</f>
        <v>0</v>
      </c>
      <c r="G59" s="128">
        <f>SUMIF('702-798'!$1:$1,G$3,'702-798'!7:7)</f>
        <v>0</v>
      </c>
      <c r="H59" s="128">
        <f>SUMIF('702-798'!$1:$1,H$3,'702-798'!7:7)</f>
        <v>0</v>
      </c>
      <c r="I59" s="128">
        <f>SUMIF('702-798'!$1:$1,I$3,'702-798'!7:7)</f>
        <v>0</v>
      </c>
      <c r="J59" s="128">
        <f>SUMIF('702-798'!$1:$1,J$3,'702-798'!7:7)</f>
        <v>0</v>
      </c>
      <c r="K59" s="128">
        <f>SUMIF('702-798'!$1:$1,K$3,'702-798'!7:7)</f>
        <v>-1181232.8700000001</v>
      </c>
      <c r="L59" s="128">
        <f>SUMIF('702-798'!$1:$1,L$3,'702-798'!7:7)</f>
        <v>0</v>
      </c>
      <c r="M59" s="128">
        <f>SUMIF('702-798'!$1:$1,M$3,'702-798'!7:7)</f>
        <v>-126971.3</v>
      </c>
      <c r="N59" s="128">
        <f>SUMIF('702-798'!$1:$1,N$3,'702-798'!7:7)</f>
        <v>0</v>
      </c>
      <c r="O59" s="128">
        <f>SUMIF('702-798'!$1:$1,O$3,'702-798'!7:7)</f>
        <v>-16830</v>
      </c>
      <c r="P59" s="128">
        <f>SUMIF('702-798'!$1:$1,P$3,'702-798'!7:7)</f>
        <v>-43958</v>
      </c>
      <c r="Q59" s="128">
        <f>SUMIF('702-798'!$1:$1,Q$3,'702-798'!7:7)</f>
        <v>-1051.3499999999999</v>
      </c>
      <c r="R59" s="128">
        <f>SUMIF('702-798'!$1:$1,R$3,'702-798'!7:7)</f>
        <v>0</v>
      </c>
      <c r="S59" s="128">
        <f>SUMIF('702-798'!$1:$1,S$3,'702-798'!7:7)</f>
        <v>-7459.5600000000031</v>
      </c>
      <c r="T59" s="128">
        <f>SUMIF('702-798'!$1:$1,T$3,'702-798'!7:7)</f>
        <v>0</v>
      </c>
      <c r="U59" s="128">
        <f>SUMIF('702-798'!$1:$1,U$3,'702-798'!7:7)</f>
        <v>0</v>
      </c>
      <c r="V59" s="128">
        <f>SUMIF('702-798'!$1:$1,V$3,'702-798'!7:7)</f>
        <v>0</v>
      </c>
      <c r="W59" s="128">
        <f>SUMIF('702-798'!$1:$1,W$3,'702-798'!7:7)</f>
        <v>-5741.07</v>
      </c>
      <c r="X59" s="128">
        <f>SUMIF('702-798'!$1:$1,X$3,'702-798'!7:7)</f>
        <v>-800</v>
      </c>
      <c r="Y59" s="164">
        <f>SUMIF('702-798'!$1:$1,Y$3,'702-798'!7:7)</f>
        <v>0</v>
      </c>
      <c r="Z59" s="128">
        <f>SUMIF('702-798'!$1:$1,Z$3,'702-798'!7:7)</f>
        <v>0</v>
      </c>
      <c r="AA59" s="128">
        <f>SUMIF('702-798'!$1:$1,AA$3,'702-798'!7:7)</f>
        <v>0</v>
      </c>
      <c r="AB59" s="128">
        <f>SUMIF('702-798'!$1:$1,AB$3,'702-798'!7:7)</f>
        <v>0</v>
      </c>
      <c r="AC59" s="310">
        <f>SUMIF('702-798'!$1:$1,AC$3,'702-798'!7:7)</f>
        <v>0</v>
      </c>
      <c r="AD59" s="310">
        <f>SUMIF('702-798'!$1:$1,AD$3,'702-798'!7:7)</f>
        <v>0</v>
      </c>
      <c r="AE59" s="310">
        <f>SUMIF('702-798'!$1:$1,AE$3,'702-798'!7:7)</f>
        <v>0</v>
      </c>
      <c r="AF59" s="310">
        <f>SUMIF('702-798'!$1:$1,AF$3,'702-798'!7:7)</f>
        <v>0</v>
      </c>
      <c r="AG59" s="128">
        <f>SUMIF('702-798'!$1:$1,AG$3,'702-798'!7:7)</f>
        <v>251934.21</v>
      </c>
      <c r="AH59" s="128">
        <f>SUMIF('702-798'!$1:$1,AH$3,'702-798'!7:7)</f>
        <v>1905.7200000000003</v>
      </c>
      <c r="AI59" s="128">
        <f>SUMIF('702-798'!$1:$1,AI$3,'702-798'!7:7)</f>
        <v>108709.59999999999</v>
      </c>
      <c r="AJ59" s="128">
        <f>SUMIF('702-798'!$1:$1,AJ$3,'702-798'!7:7)</f>
        <v>9296.1</v>
      </c>
      <c r="AK59" s="128">
        <f>SUMIF('702-798'!$1:$1,AK$3,'702-798'!7:7)</f>
        <v>18365.080000000002</v>
      </c>
      <c r="AL59" s="128">
        <f>SUMIF('702-798'!$1:$1,AL$3,'702-798'!7:7)</f>
        <v>0</v>
      </c>
      <c r="AM59" s="128">
        <f>SUMIF('702-798'!$1:$1,AM$3,'702-798'!7:7)</f>
        <v>19672.27</v>
      </c>
      <c r="AN59" s="128">
        <f>SUMIF('702-798'!$1:$1,AN$3,'702-798'!7:7)</f>
        <v>146.18</v>
      </c>
      <c r="AO59" s="128">
        <f>SUMIF('702-798'!$1:$1,AO$3,'702-798'!7:7)</f>
        <v>3528.95</v>
      </c>
      <c r="AP59" s="128">
        <f>SUMIF('702-798'!$1:$1,AP$3,'702-798'!7:7)</f>
        <v>3823.31</v>
      </c>
      <c r="AQ59" s="128">
        <f>SUMIF('702-798'!$1:$1,AQ$3,'702-798'!7:7)</f>
        <v>200</v>
      </c>
      <c r="AR59" s="128">
        <f>SUMIF('702-798'!$1:$1,AR$3,'702-798'!7:7)</f>
        <v>6029.32</v>
      </c>
      <c r="AS59" s="128">
        <f>SUMIF('702-798'!$1:$1,AS$3,'702-798'!7:7)</f>
        <v>2613.98</v>
      </c>
      <c r="AT59" s="128">
        <f>SUMIF('702-798'!$1:$1,AT$3,'702-798'!7:7)</f>
        <v>1123.0700000000002</v>
      </c>
      <c r="AU59" s="128">
        <f>SUMIF('702-798'!$1:$1,AU$3,'702-798'!7:7)</f>
        <v>1265.6300000000001</v>
      </c>
      <c r="AV59" s="128">
        <f>SUMIF('702-798'!$1:$1,AV$3,'702-798'!7:7)</f>
        <v>5472.7100000000009</v>
      </c>
      <c r="AW59" s="128">
        <f>SUMIF('702-798'!$1:$1,AW$3,'702-798'!7:7)</f>
        <v>5039.8999999999996</v>
      </c>
      <c r="AX59" s="128">
        <f>SUMIF('702-798'!$1:$1,AX$3,'702-798'!7:7)</f>
        <v>1899.9199999999998</v>
      </c>
      <c r="AY59" s="128">
        <f>SUMIF('702-798'!$1:$1,AY$3,'702-798'!7:7)</f>
        <v>13263.449999999999</v>
      </c>
      <c r="AZ59" s="310">
        <f>SUMIF('702-798'!$1:$1,AZ$3,'702-798'!7:7)</f>
        <v>0</v>
      </c>
      <c r="BA59" s="128">
        <f>SUMIF('702-798'!$1:$1,BA$3,'702-798'!7:7)</f>
        <v>57.04</v>
      </c>
      <c r="BB59" s="128">
        <f>SUMIF('702-798'!$1:$1,BB$3,'702-798'!7:7)</f>
        <v>0</v>
      </c>
      <c r="BC59" s="128">
        <f>SUMIF('702-798'!$1:$1,BC$3,'702-798'!7:7)</f>
        <v>803</v>
      </c>
      <c r="BD59" s="128">
        <f>SUMIF('702-798'!$1:$1,BD$3,'702-798'!7:7)</f>
        <v>3337.19</v>
      </c>
      <c r="BE59" s="128">
        <f>SUMIF('702-798'!$1:$1,BE$3,'702-798'!7:7)</f>
        <v>0</v>
      </c>
      <c r="BF59" s="128">
        <f>SUMIF('702-798'!$1:$1,BF$3,'702-798'!7:7)</f>
        <v>0</v>
      </c>
      <c r="BG59" s="128">
        <f>SUMIF('702-798'!$1:$1,BG$3,'702-798'!7:7)</f>
        <v>5709</v>
      </c>
      <c r="BH59" s="128">
        <f>SUMIF('702-798'!$1:$1,BH$3,'702-798'!7:7)</f>
        <v>37.5</v>
      </c>
      <c r="BI59" s="128">
        <f>SUMIF('702-798'!$1:$1,BI$3,'702-798'!7:7)</f>
        <v>1957.82</v>
      </c>
      <c r="BJ59" s="128">
        <f>SUMIF('702-798'!$1:$1,BJ$3,'702-798'!7:7)</f>
        <v>11408.25</v>
      </c>
      <c r="BK59" s="128">
        <f>SUMIF('702-798'!$1:$1,BK$3,'702-798'!7:7)</f>
        <v>0</v>
      </c>
      <c r="BL59" s="128">
        <f>SUMIF('702-798'!$1:$1,BL$3,'702-798'!7:7)</f>
        <v>62097.94</v>
      </c>
      <c r="BM59" s="128">
        <f>SUMIF('702-798'!$1:$1,BM$3,'702-798'!7:7)</f>
        <v>0</v>
      </c>
      <c r="BN59" s="128">
        <f>SUMIF('702-798'!$1:$1,BN$3,'702-798'!7:7)</f>
        <v>8535.3999999999978</v>
      </c>
      <c r="BO59" s="128">
        <f>SUMIF('702-798'!$1:$1,BO$3,'702-798'!7:7)</f>
        <v>17526.41</v>
      </c>
      <c r="BP59" s="128">
        <f>SUMIF('702-798'!$1:$1,BP$3,'702-798'!7:7)</f>
        <v>0</v>
      </c>
      <c r="BQ59" s="128">
        <f>SUMIF('702-798'!$1:$1,BQ$3,'702-798'!7:7)</f>
        <v>0</v>
      </c>
      <c r="BR59" s="128">
        <f>SUMIF('702-798'!$1:$1,BR$3,'702-798'!7:7)</f>
        <v>0</v>
      </c>
      <c r="BS59" s="128">
        <f>SUMIF('702-798'!$1:$1,BS$3,'702-798'!7:7)</f>
        <v>0</v>
      </c>
      <c r="BT59" s="128">
        <f>SUMIF('702-798'!$1:$1,BT$3,'702-798'!7:7)</f>
        <v>0</v>
      </c>
      <c r="BU59" s="128">
        <f>SUMIF('702-798'!$1:$1,BU$3,'702-798'!7:7)</f>
        <v>0</v>
      </c>
      <c r="BV59" s="128">
        <f>SUMIF('702-798'!$1:$1,BV$3,'702-798'!7:7)</f>
        <v>0</v>
      </c>
      <c r="BW59" s="128">
        <f>SUMIF('702-798'!$1:$1,BW$3,'702-798'!7:7)</f>
        <v>0</v>
      </c>
      <c r="BX59" s="128">
        <f>SUMIF('702-798'!$1:$1,BX$3,'702-798'!7:7)</f>
        <v>0</v>
      </c>
      <c r="BY59" s="128">
        <f>SUMIF('702-798'!$1:$1,BY$3,'702-798'!7:7)</f>
        <v>0</v>
      </c>
      <c r="BZ59" s="128">
        <f>SUMIF('702-798'!$1:$1,BZ$3,'702-798'!7:7)</f>
        <v>0</v>
      </c>
      <c r="CA59" s="310">
        <f>SUMIF('702-798'!$1:$1,CA$3,'702-798'!7:7)</f>
        <v>0</v>
      </c>
      <c r="CB59" s="128">
        <f>SUMIF('702-798'!$1:$1,CB$3,'702-798'!7:7)</f>
        <v>0</v>
      </c>
      <c r="CC59" s="128">
        <f>SUMIF('702-798'!$1:$1,CC$3,'702-798'!7:7)</f>
        <v>0</v>
      </c>
      <c r="CD59" s="128">
        <f>SUMIF('702-798'!$1:$1,CD$3,'702-798'!7:7)</f>
        <v>0</v>
      </c>
      <c r="CE59" s="128">
        <f>SUMIF('702-798'!$1:$1,CE$3,'702-798'!7:7)</f>
        <v>0</v>
      </c>
      <c r="CF59" s="128">
        <f>SUMIF('702-798'!$1:$1,CF$3,'702-798'!7:7)</f>
        <v>0</v>
      </c>
      <c r="CG59" s="256">
        <f t="shared" si="20"/>
        <v>-818285.20000000065</v>
      </c>
      <c r="CJ59" s="122"/>
      <c r="CK59" s="169">
        <f>INDEX(SAP!C:C,MATCH('Actuals mapped to CFR'!A59,SAP!H:H,FALSE),1)</f>
        <v>-818285.2</v>
      </c>
      <c r="CL59" s="59">
        <f t="shared" si="15"/>
        <v>0</v>
      </c>
      <c r="CN59" s="81">
        <f t="shared" si="21"/>
        <v>1384044.1500000004</v>
      </c>
      <c r="CO59" s="81">
        <f t="shared" si="22"/>
        <v>565758.95000000007</v>
      </c>
      <c r="CP59" s="166">
        <f>VLOOKUP(B59,'2526 GBP Data input'!$A$4:$CA$229,38,FALSE)</f>
        <v>1463478</v>
      </c>
      <c r="CQ59" s="166">
        <f>VLOOKUP(B59,'2526 GBP Data input'!$A$4:$CA$229,73,FALSE)</f>
        <v>18891</v>
      </c>
      <c r="CR59" s="89">
        <f t="shared" si="25"/>
        <v>-79433.849999999627</v>
      </c>
      <c r="CS59" s="83">
        <f t="shared" si="26"/>
        <v>29.948597215605318</v>
      </c>
      <c r="CT59" s="82">
        <f t="shared" si="23"/>
        <v>818285.2000000003</v>
      </c>
      <c r="CU59" s="82">
        <f t="shared" si="24"/>
        <v>0</v>
      </c>
      <c r="CV59" s="86">
        <f t="shared" si="27"/>
        <v>818285.2000000003</v>
      </c>
    </row>
    <row r="60" spans="1:100" ht="12.75" customHeight="1">
      <c r="A60" s="237">
        <v>107724</v>
      </c>
      <c r="B60" s="60">
        <v>724</v>
      </c>
      <c r="C60" s="60" t="s">
        <v>280</v>
      </c>
      <c r="D60" s="128">
        <f>SUMIF('702-798'!$1:$1,D$3,'702-798'!8:8)</f>
        <v>0</v>
      </c>
      <c r="E60" s="128">
        <f>SUMIF('702-798'!$1:$1,E$3,'702-798'!8:8)</f>
        <v>0</v>
      </c>
      <c r="F60" s="128">
        <f>SUMIF('702-798'!$1:$1,F$3,'702-798'!8:8)</f>
        <v>0</v>
      </c>
      <c r="G60" s="128">
        <f>SUMIF('702-798'!$1:$1,G$3,'702-798'!8:8)</f>
        <v>0</v>
      </c>
      <c r="H60" s="128">
        <f>SUMIF('702-798'!$1:$1,H$3,'702-798'!8:8)</f>
        <v>0</v>
      </c>
      <c r="I60" s="128">
        <f>SUMIF('702-798'!$1:$1,I$3,'702-798'!8:8)</f>
        <v>0</v>
      </c>
      <c r="J60" s="128">
        <f>SUMIF('702-798'!$1:$1,J$3,'702-798'!8:8)</f>
        <v>0</v>
      </c>
      <c r="K60" s="128">
        <f>SUMIF('702-798'!$1:$1,K$3,'702-798'!8:8)</f>
        <v>-1022173.47</v>
      </c>
      <c r="L60" s="128">
        <f>SUMIF('702-798'!$1:$1,L$3,'702-798'!8:8)</f>
        <v>0</v>
      </c>
      <c r="M60" s="128">
        <f>SUMIF('702-798'!$1:$1,M$3,'702-798'!8:8)</f>
        <v>-99700</v>
      </c>
      <c r="N60" s="128">
        <f>SUMIF('702-798'!$1:$1,N$3,'702-798'!8:8)</f>
        <v>0</v>
      </c>
      <c r="O60" s="128">
        <f>SUMIF('702-798'!$1:$1,O$3,'702-798'!8:8)</f>
        <v>-15510</v>
      </c>
      <c r="P60" s="128">
        <f>SUMIF('702-798'!$1:$1,P$3,'702-798'!8:8)</f>
        <v>-25415</v>
      </c>
      <c r="Q60" s="128">
        <f>SUMIF('702-798'!$1:$1,Q$3,'702-798'!8:8)</f>
        <v>0</v>
      </c>
      <c r="R60" s="128">
        <f>SUMIF('702-798'!$1:$1,R$3,'702-798'!8:8)</f>
        <v>-7280</v>
      </c>
      <c r="S60" s="128">
        <f>SUMIF('702-798'!$1:$1,S$3,'702-798'!8:8)</f>
        <v>-14835.67</v>
      </c>
      <c r="T60" s="128">
        <f>SUMIF('702-798'!$1:$1,T$3,'702-798'!8:8)</f>
        <v>-3792.5900000000006</v>
      </c>
      <c r="U60" s="128">
        <f>SUMIF('702-798'!$1:$1,U$3,'702-798'!8:8)</f>
        <v>0</v>
      </c>
      <c r="V60" s="128">
        <f>SUMIF('702-798'!$1:$1,V$3,'702-798'!8:8)</f>
        <v>-2895</v>
      </c>
      <c r="W60" s="128">
        <f>SUMIF('702-798'!$1:$1,W$3,'702-798'!8:8)</f>
        <v>-10114.170000000002</v>
      </c>
      <c r="X60" s="128">
        <f>SUMIF('702-798'!$1:$1,X$3,'702-798'!8:8)</f>
        <v>0</v>
      </c>
      <c r="Y60" s="164">
        <f>SUMIF('702-798'!$1:$1,Y$3,'702-798'!8:8)</f>
        <v>0</v>
      </c>
      <c r="Z60" s="128">
        <f>SUMIF('702-798'!$1:$1,Z$3,'702-798'!8:8)</f>
        <v>0</v>
      </c>
      <c r="AA60" s="128">
        <f>SUMIF('702-798'!$1:$1,AA$3,'702-798'!8:8)</f>
        <v>0</v>
      </c>
      <c r="AB60" s="128">
        <f>SUMIF('702-798'!$1:$1,AB$3,'702-798'!8:8)</f>
        <v>-31.5</v>
      </c>
      <c r="AC60" s="310">
        <f>SUMIF('702-798'!$1:$1,AC$3,'702-798'!8:8)</f>
        <v>0</v>
      </c>
      <c r="AD60" s="310">
        <f>SUMIF('702-798'!$1:$1,AD$3,'702-798'!8:8)</f>
        <v>0</v>
      </c>
      <c r="AE60" s="310">
        <f>SUMIF('702-798'!$1:$1,AE$3,'702-798'!8:8)</f>
        <v>0</v>
      </c>
      <c r="AF60" s="310">
        <f>SUMIF('702-798'!$1:$1,AF$3,'702-798'!8:8)</f>
        <v>0</v>
      </c>
      <c r="AG60" s="128">
        <f>SUMIF('702-798'!$1:$1,AG$3,'702-798'!8:8)</f>
        <v>167247.12</v>
      </c>
      <c r="AH60" s="128">
        <f>SUMIF('702-798'!$1:$1,AH$3,'702-798'!8:8)</f>
        <v>2065.15</v>
      </c>
      <c r="AI60" s="128">
        <f>SUMIF('702-798'!$1:$1,AI$3,'702-798'!8:8)</f>
        <v>81770.350000000006</v>
      </c>
      <c r="AJ60" s="128">
        <f>SUMIF('702-798'!$1:$1,AJ$3,'702-798'!8:8)</f>
        <v>8144.76</v>
      </c>
      <c r="AK60" s="128">
        <f>SUMIF('702-798'!$1:$1,AK$3,'702-798'!8:8)</f>
        <v>16856.86</v>
      </c>
      <c r="AL60" s="128">
        <f>SUMIF('702-798'!$1:$1,AL$3,'702-798'!8:8)</f>
        <v>12468.12</v>
      </c>
      <c r="AM60" s="128">
        <f>SUMIF('702-798'!$1:$1,AM$3,'702-798'!8:8)</f>
        <v>22050.93</v>
      </c>
      <c r="AN60" s="128">
        <f>SUMIF('702-798'!$1:$1,AN$3,'702-798'!8:8)</f>
        <v>1340.85</v>
      </c>
      <c r="AO60" s="128">
        <f>SUMIF('702-798'!$1:$1,AO$3,'702-798'!8:8)</f>
        <v>2606.8000000000002</v>
      </c>
      <c r="AP60" s="128">
        <f>SUMIF('702-798'!$1:$1,AP$3,'702-798'!8:8)</f>
        <v>7341.6</v>
      </c>
      <c r="AQ60" s="128">
        <f>SUMIF('702-798'!$1:$1,AQ$3,'702-798'!8:8)</f>
        <v>0</v>
      </c>
      <c r="AR60" s="128">
        <f>SUMIF('702-798'!$1:$1,AR$3,'702-798'!8:8)</f>
        <v>10143.74</v>
      </c>
      <c r="AS60" s="128">
        <f>SUMIF('702-798'!$1:$1,AS$3,'702-798'!8:8)</f>
        <v>166</v>
      </c>
      <c r="AT60" s="128">
        <f>SUMIF('702-798'!$1:$1,AT$3,'702-798'!8:8)</f>
        <v>656.65</v>
      </c>
      <c r="AU60" s="128">
        <f>SUMIF('702-798'!$1:$1,AU$3,'702-798'!8:8)</f>
        <v>2562.6699999999996</v>
      </c>
      <c r="AV60" s="128">
        <f>SUMIF('702-798'!$1:$1,AV$3,'702-798'!8:8)</f>
        <v>6275.2800000000007</v>
      </c>
      <c r="AW60" s="128">
        <f>SUMIF('702-798'!$1:$1,AW$3,'702-798'!8:8)</f>
        <v>17090.75</v>
      </c>
      <c r="AX60" s="128">
        <f>SUMIF('702-798'!$1:$1,AX$3,'702-798'!8:8)</f>
        <v>1323.8000000000002</v>
      </c>
      <c r="AY60" s="128">
        <f>SUMIF('702-798'!$1:$1,AY$3,'702-798'!8:8)</f>
        <v>21741.17</v>
      </c>
      <c r="AZ60" s="310">
        <f>SUMIF('702-798'!$1:$1,AZ$3,'702-798'!8:8)</f>
        <v>668.96</v>
      </c>
      <c r="BA60" s="128">
        <f>SUMIF('702-798'!$1:$1,BA$3,'702-798'!8:8)</f>
        <v>4190</v>
      </c>
      <c r="BB60" s="128">
        <f>SUMIF('702-798'!$1:$1,BB$3,'702-798'!8:8)</f>
        <v>0</v>
      </c>
      <c r="BC60" s="128">
        <f>SUMIF('702-798'!$1:$1,BC$3,'702-798'!8:8)</f>
        <v>0</v>
      </c>
      <c r="BD60" s="128">
        <f>SUMIF('702-798'!$1:$1,BD$3,'702-798'!8:8)</f>
        <v>1715.94</v>
      </c>
      <c r="BE60" s="128">
        <f>SUMIF('702-798'!$1:$1,BE$3,'702-798'!8:8)</f>
        <v>0</v>
      </c>
      <c r="BF60" s="128">
        <f>SUMIF('702-798'!$1:$1,BF$3,'702-798'!8:8)</f>
        <v>0</v>
      </c>
      <c r="BG60" s="128">
        <f>SUMIF('702-798'!$1:$1,BG$3,'702-798'!8:8)</f>
        <v>5838.6</v>
      </c>
      <c r="BH60" s="128">
        <f>SUMIF('702-798'!$1:$1,BH$3,'702-798'!8:8)</f>
        <v>0</v>
      </c>
      <c r="BI60" s="128">
        <f>SUMIF('702-798'!$1:$1,BI$3,'702-798'!8:8)</f>
        <v>26332.36</v>
      </c>
      <c r="BJ60" s="128">
        <f>SUMIF('702-798'!$1:$1,BJ$3,'702-798'!8:8)</f>
        <v>9571.7999999999993</v>
      </c>
      <c r="BK60" s="128">
        <f>SUMIF('702-798'!$1:$1,BK$3,'702-798'!8:8)</f>
        <v>0</v>
      </c>
      <c r="BL60" s="128">
        <f>SUMIF('702-798'!$1:$1,BL$3,'702-798'!8:8)</f>
        <v>12012.67</v>
      </c>
      <c r="BM60" s="128">
        <f>SUMIF('702-798'!$1:$1,BM$3,'702-798'!8:8)</f>
        <v>20210.400000000001</v>
      </c>
      <c r="BN60" s="128">
        <f>SUMIF('702-798'!$1:$1,BN$3,'702-798'!8:8)</f>
        <v>3931.14</v>
      </c>
      <c r="BO60" s="128">
        <f>SUMIF('702-798'!$1:$1,BO$3,'702-798'!8:8)</f>
        <v>17872.199999999997</v>
      </c>
      <c r="BP60" s="128">
        <f>SUMIF('702-798'!$1:$1,BP$3,'702-798'!8:8)</f>
        <v>0</v>
      </c>
      <c r="BQ60" s="128">
        <f>SUMIF('702-798'!$1:$1,BQ$3,'702-798'!8:8)</f>
        <v>0</v>
      </c>
      <c r="BR60" s="128">
        <f>SUMIF('702-798'!$1:$1,BR$3,'702-798'!8:8)</f>
        <v>0</v>
      </c>
      <c r="BS60" s="128">
        <f>SUMIF('702-798'!$1:$1,BS$3,'702-798'!8:8)</f>
        <v>0</v>
      </c>
      <c r="BT60" s="128">
        <f>SUMIF('702-798'!$1:$1,BT$3,'702-798'!8:8)</f>
        <v>143.38</v>
      </c>
      <c r="BU60" s="128">
        <f>SUMIF('702-798'!$1:$1,BU$3,'702-798'!8:8)</f>
        <v>-6115</v>
      </c>
      <c r="BV60" s="128">
        <f>SUMIF('702-798'!$1:$1,BV$3,'702-798'!8:8)</f>
        <v>0</v>
      </c>
      <c r="BW60" s="128">
        <f>SUMIF('702-798'!$1:$1,BW$3,'702-798'!8:8)</f>
        <v>0</v>
      </c>
      <c r="BX60" s="128">
        <f>SUMIF('702-798'!$1:$1,BX$3,'702-798'!8:8)</f>
        <v>0</v>
      </c>
      <c r="BY60" s="128">
        <f>SUMIF('702-798'!$1:$1,BY$3,'702-798'!8:8)</f>
        <v>0</v>
      </c>
      <c r="BZ60" s="128">
        <f>SUMIF('702-798'!$1:$1,BZ$3,'702-798'!8:8)</f>
        <v>0</v>
      </c>
      <c r="CA60" s="310">
        <f>SUMIF('702-798'!$1:$1,CA$3,'702-798'!8:8)</f>
        <v>0</v>
      </c>
      <c r="CB60" s="128">
        <f>SUMIF('702-798'!$1:$1,CB$3,'702-798'!8:8)</f>
        <v>0</v>
      </c>
      <c r="CC60" s="128">
        <f>SUMIF('702-798'!$1:$1,CC$3,'702-798'!8:8)</f>
        <v>0</v>
      </c>
      <c r="CD60" s="128">
        <f>SUMIF('702-798'!$1:$1,CD$3,'702-798'!8:8)</f>
        <v>0</v>
      </c>
      <c r="CE60" s="128">
        <f>SUMIF('702-798'!$1:$1,CE$3,'702-798'!8:8)</f>
        <v>0</v>
      </c>
      <c r="CF60" s="128">
        <f>SUMIF('702-798'!$1:$1,CF$3,'702-798'!8:8)</f>
        <v>0</v>
      </c>
      <c r="CG60" s="256">
        <f t="shared" si="20"/>
        <v>-723522.34999999974</v>
      </c>
      <c r="CJ60" s="122"/>
      <c r="CK60" s="169">
        <f>INDEX(SAP!C:C,MATCH('Actuals mapped to CFR'!A60,SAP!H:H,FALSE),1)</f>
        <v>-723522.35</v>
      </c>
      <c r="CL60" s="59">
        <f t="shared" si="15"/>
        <v>0</v>
      </c>
      <c r="CN60" s="81">
        <f t="shared" si="21"/>
        <v>1201747.3999999999</v>
      </c>
      <c r="CO60" s="81">
        <f t="shared" si="22"/>
        <v>484340.04999999993</v>
      </c>
      <c r="CP60" s="166">
        <f>VLOOKUP(B60,'2526 GBP Data input'!$A$4:$CA$229,38,FALSE)</f>
        <v>1342988</v>
      </c>
      <c r="CQ60" s="166">
        <f>VLOOKUP(B60,'2526 GBP Data input'!$A$4:$CA$229,73,FALSE)</f>
        <v>25813</v>
      </c>
      <c r="CR60" s="89">
        <f t="shared" si="25"/>
        <v>-141240.60000000009</v>
      </c>
      <c r="CS60" s="83">
        <f t="shared" si="26"/>
        <v>18.763415720760854</v>
      </c>
      <c r="CT60" s="82">
        <f t="shared" si="23"/>
        <v>717407.35</v>
      </c>
      <c r="CU60" s="82">
        <f t="shared" si="24"/>
        <v>6115</v>
      </c>
      <c r="CV60" s="86">
        <f t="shared" si="27"/>
        <v>723522.35</v>
      </c>
    </row>
    <row r="61" spans="1:100" ht="12.75" customHeight="1">
      <c r="A61" s="237">
        <v>107726</v>
      </c>
      <c r="B61" s="60">
        <v>726</v>
      </c>
      <c r="C61" s="238" t="s">
        <v>388</v>
      </c>
      <c r="D61" s="128">
        <f>SUMIF('702-798'!$1:$1,D$3,'702-798'!9:9)</f>
        <v>0</v>
      </c>
      <c r="E61" s="128">
        <f>SUMIF('702-798'!$1:$1,E$3,'702-798'!9:9)</f>
        <v>0</v>
      </c>
      <c r="F61" s="128">
        <f>SUMIF('702-798'!$1:$1,F$3,'702-798'!9:9)</f>
        <v>0</v>
      </c>
      <c r="G61" s="128">
        <f>SUMIF('702-798'!$1:$1,G$3,'702-798'!9:9)</f>
        <v>0</v>
      </c>
      <c r="H61" s="128">
        <f>SUMIF('702-798'!$1:$1,H$3,'702-798'!9:9)</f>
        <v>0</v>
      </c>
      <c r="I61" s="128">
        <f>SUMIF('702-798'!$1:$1,I$3,'702-798'!9:9)</f>
        <v>0</v>
      </c>
      <c r="J61" s="128">
        <f>SUMIF('702-798'!$1:$1,J$3,'702-798'!9:9)</f>
        <v>0</v>
      </c>
      <c r="K61" s="128">
        <f>SUMIF('702-798'!$1:$1,K$3,'702-798'!9:9)</f>
        <v>-1784659.33</v>
      </c>
      <c r="L61" s="128">
        <f>SUMIF('702-798'!$1:$1,L$3,'702-798'!9:9)</f>
        <v>0</v>
      </c>
      <c r="M61" s="128">
        <f>SUMIF('702-798'!$1:$1,M$3,'702-798'!9:9)</f>
        <v>-122402</v>
      </c>
      <c r="N61" s="128">
        <f>SUMIF('702-798'!$1:$1,N$3,'702-798'!9:9)</f>
        <v>0</v>
      </c>
      <c r="O61" s="128">
        <f>SUMIF('702-798'!$1:$1,O$3,'702-798'!9:9)</f>
        <v>-32726</v>
      </c>
      <c r="P61" s="128">
        <f>SUMIF('702-798'!$1:$1,P$3,'702-798'!9:9)</f>
        <v>-48632</v>
      </c>
      <c r="Q61" s="128">
        <f>SUMIF('702-798'!$1:$1,Q$3,'702-798'!9:9)</f>
        <v>0</v>
      </c>
      <c r="R61" s="128">
        <f>SUMIF('702-798'!$1:$1,R$3,'702-798'!9:9)</f>
        <v>-845</v>
      </c>
      <c r="S61" s="128">
        <f>SUMIF('702-798'!$1:$1,S$3,'702-798'!9:9)</f>
        <v>-7099.67</v>
      </c>
      <c r="T61" s="128">
        <f>SUMIF('702-798'!$1:$1,T$3,'702-798'!9:9)</f>
        <v>-5887.8000000000011</v>
      </c>
      <c r="U61" s="128">
        <f>SUMIF('702-798'!$1:$1,U$3,'702-798'!9:9)</f>
        <v>0</v>
      </c>
      <c r="V61" s="128">
        <f>SUMIF('702-798'!$1:$1,V$3,'702-798'!9:9)</f>
        <v>-2499.92</v>
      </c>
      <c r="W61" s="128">
        <f>SUMIF('702-798'!$1:$1,W$3,'702-798'!9:9)</f>
        <v>-10171</v>
      </c>
      <c r="X61" s="128">
        <f>SUMIF('702-798'!$1:$1,X$3,'702-798'!9:9)</f>
        <v>-820.5</v>
      </c>
      <c r="Y61" s="164">
        <f>SUMIF('702-798'!$1:$1,Y$3,'702-798'!9:9)</f>
        <v>0</v>
      </c>
      <c r="Z61" s="128">
        <f>SUMIF('702-798'!$1:$1,Z$3,'702-798'!9:9)</f>
        <v>0</v>
      </c>
      <c r="AA61" s="128">
        <f>SUMIF('702-798'!$1:$1,AA$3,'702-798'!9:9)</f>
        <v>0</v>
      </c>
      <c r="AB61" s="128">
        <f>SUMIF('702-798'!$1:$1,AB$3,'702-798'!9:9)</f>
        <v>0</v>
      </c>
      <c r="AC61" s="310">
        <f>SUMIF('702-798'!$1:$1,AC$3,'702-798'!9:9)</f>
        <v>0</v>
      </c>
      <c r="AD61" s="310">
        <f>SUMIF('702-798'!$1:$1,AD$3,'702-798'!9:9)</f>
        <v>0</v>
      </c>
      <c r="AE61" s="310">
        <f>SUMIF('702-798'!$1:$1,AE$3,'702-798'!9:9)</f>
        <v>0</v>
      </c>
      <c r="AF61" s="310">
        <f>SUMIF('702-798'!$1:$1,AF$3,'702-798'!9:9)</f>
        <v>0</v>
      </c>
      <c r="AG61" s="128">
        <f>SUMIF('702-798'!$1:$1,AG$3,'702-798'!9:9)</f>
        <v>395237.41999999993</v>
      </c>
      <c r="AH61" s="128">
        <f>SUMIF('702-798'!$1:$1,AH$3,'702-798'!9:9)</f>
        <v>1754.8999999999999</v>
      </c>
      <c r="AI61" s="128">
        <f>SUMIF('702-798'!$1:$1,AI$3,'702-798'!9:9)</f>
        <v>125809.92</v>
      </c>
      <c r="AJ61" s="128">
        <f>SUMIF('702-798'!$1:$1,AJ$3,'702-798'!9:9)</f>
        <v>30011.179999999997</v>
      </c>
      <c r="AK61" s="128">
        <f>SUMIF('702-798'!$1:$1,AK$3,'702-798'!9:9)</f>
        <v>27922.32</v>
      </c>
      <c r="AL61" s="128">
        <f>SUMIF('702-798'!$1:$1,AL$3,'702-798'!9:9)</f>
        <v>22267.739999999998</v>
      </c>
      <c r="AM61" s="128">
        <f>SUMIF('702-798'!$1:$1,AM$3,'702-798'!9:9)</f>
        <v>21012.37</v>
      </c>
      <c r="AN61" s="128">
        <f>SUMIF('702-798'!$1:$1,AN$3,'702-798'!9:9)</f>
        <v>78.739999999999995</v>
      </c>
      <c r="AO61" s="128">
        <f>SUMIF('702-798'!$1:$1,AO$3,'702-798'!9:9)</f>
        <v>905.25</v>
      </c>
      <c r="AP61" s="128">
        <f>SUMIF('702-798'!$1:$1,AP$3,'702-798'!9:9)</f>
        <v>9998.42</v>
      </c>
      <c r="AQ61" s="128">
        <f>SUMIF('702-798'!$1:$1,AQ$3,'702-798'!9:9)</f>
        <v>0</v>
      </c>
      <c r="AR61" s="128">
        <f>SUMIF('702-798'!$1:$1,AR$3,'702-798'!9:9)</f>
        <v>6925.7899999999991</v>
      </c>
      <c r="AS61" s="128">
        <f>SUMIF('702-798'!$1:$1,AS$3,'702-798'!9:9)</f>
        <v>3408</v>
      </c>
      <c r="AT61" s="128">
        <f>SUMIF('702-798'!$1:$1,AT$3,'702-798'!9:9)</f>
        <v>2817.21</v>
      </c>
      <c r="AU61" s="128">
        <f>SUMIF('702-798'!$1:$1,AU$3,'702-798'!9:9)</f>
        <v>1243.9499999999998</v>
      </c>
      <c r="AV61" s="128">
        <f>SUMIF('702-798'!$1:$1,AV$3,'702-798'!9:9)</f>
        <v>6440.65</v>
      </c>
      <c r="AW61" s="128">
        <f>SUMIF('702-798'!$1:$1,AW$3,'702-798'!9:9)</f>
        <v>9742.93</v>
      </c>
      <c r="AX61" s="128">
        <f>SUMIF('702-798'!$1:$1,AX$3,'702-798'!9:9)</f>
        <v>2212.11</v>
      </c>
      <c r="AY61" s="128">
        <f>SUMIF('702-798'!$1:$1,AY$3,'702-798'!9:9)</f>
        <v>50639.43</v>
      </c>
      <c r="AZ61" s="310">
        <f>SUMIF('702-798'!$1:$1,AZ$3,'702-798'!9:9)</f>
        <v>0</v>
      </c>
      <c r="BA61" s="128">
        <f>SUMIF('702-798'!$1:$1,BA$3,'702-798'!9:9)</f>
        <v>0</v>
      </c>
      <c r="BB61" s="128">
        <f>SUMIF('702-798'!$1:$1,BB$3,'702-798'!9:9)</f>
        <v>0</v>
      </c>
      <c r="BC61" s="128">
        <f>SUMIF('702-798'!$1:$1,BC$3,'702-798'!9:9)</f>
        <v>0</v>
      </c>
      <c r="BD61" s="128">
        <f>SUMIF('702-798'!$1:$1,BD$3,'702-798'!9:9)</f>
        <v>4167.95</v>
      </c>
      <c r="BE61" s="128">
        <f>SUMIF('702-798'!$1:$1,BE$3,'702-798'!9:9)</f>
        <v>4732</v>
      </c>
      <c r="BF61" s="128">
        <f>SUMIF('702-798'!$1:$1,BF$3,'702-798'!9:9)</f>
        <v>1118</v>
      </c>
      <c r="BG61" s="128">
        <f>SUMIF('702-798'!$1:$1,BG$3,'702-798'!9:9)</f>
        <v>5760</v>
      </c>
      <c r="BH61" s="128">
        <f>SUMIF('702-798'!$1:$1,BH$3,'702-798'!9:9)</f>
        <v>0</v>
      </c>
      <c r="BI61" s="128">
        <f>SUMIF('702-798'!$1:$1,BI$3,'702-798'!9:9)</f>
        <v>2132.38</v>
      </c>
      <c r="BJ61" s="128">
        <f>SUMIF('702-798'!$1:$1,BJ$3,'702-798'!9:9)</f>
        <v>15860.249999999998</v>
      </c>
      <c r="BK61" s="128">
        <f>SUMIF('702-798'!$1:$1,BK$3,'702-798'!9:9)</f>
        <v>0</v>
      </c>
      <c r="BL61" s="128">
        <f>SUMIF('702-798'!$1:$1,BL$3,'702-798'!9:9)</f>
        <v>15145.739999999996</v>
      </c>
      <c r="BM61" s="128">
        <f>SUMIF('702-798'!$1:$1,BM$3,'702-798'!9:9)</f>
        <v>20387.79</v>
      </c>
      <c r="BN61" s="128">
        <f>SUMIF('702-798'!$1:$1,BN$3,'702-798'!9:9)</f>
        <v>17720.64</v>
      </c>
      <c r="BO61" s="128">
        <f>SUMIF('702-798'!$1:$1,BO$3,'702-798'!9:9)</f>
        <v>26524.179999999997</v>
      </c>
      <c r="BP61" s="128">
        <f>SUMIF('702-798'!$1:$1,BP$3,'702-798'!9:9)</f>
        <v>0</v>
      </c>
      <c r="BQ61" s="128">
        <f>SUMIF('702-798'!$1:$1,BQ$3,'702-798'!9:9)</f>
        <v>0</v>
      </c>
      <c r="BR61" s="128">
        <f>SUMIF('702-798'!$1:$1,BR$3,'702-798'!9:9)</f>
        <v>0</v>
      </c>
      <c r="BS61" s="128">
        <f>SUMIF('702-798'!$1:$1,BS$3,'702-798'!9:9)</f>
        <v>0</v>
      </c>
      <c r="BT61" s="128">
        <f>SUMIF('702-798'!$1:$1,BT$3,'702-798'!9:9)</f>
        <v>0</v>
      </c>
      <c r="BU61" s="128">
        <f>SUMIF('702-798'!$1:$1,BU$3,'702-798'!9:9)</f>
        <v>-11523.75</v>
      </c>
      <c r="BV61" s="128">
        <f>SUMIF('702-798'!$1:$1,BV$3,'702-798'!9:9)</f>
        <v>0</v>
      </c>
      <c r="BW61" s="128">
        <f>SUMIF('702-798'!$1:$1,BW$3,'702-798'!9:9)</f>
        <v>0</v>
      </c>
      <c r="BX61" s="128">
        <f>SUMIF('702-798'!$1:$1,BX$3,'702-798'!9:9)</f>
        <v>0</v>
      </c>
      <c r="BY61" s="128">
        <f>SUMIF('702-798'!$1:$1,BY$3,'702-798'!9:9)</f>
        <v>0</v>
      </c>
      <c r="BZ61" s="128">
        <f>SUMIF('702-798'!$1:$1,BZ$3,'702-798'!9:9)</f>
        <v>0</v>
      </c>
      <c r="CA61" s="310">
        <f>SUMIF('702-798'!$1:$1,CA$3,'702-798'!9:9)</f>
        <v>0</v>
      </c>
      <c r="CB61" s="128">
        <f>SUMIF('702-798'!$1:$1,CB$3,'702-798'!9:9)</f>
        <v>0</v>
      </c>
      <c r="CC61" s="128">
        <f>SUMIF('702-798'!$1:$1,CC$3,'702-798'!9:9)</f>
        <v>0</v>
      </c>
      <c r="CD61" s="128">
        <f>SUMIF('702-798'!$1:$1,CD$3,'702-798'!9:9)</f>
        <v>0</v>
      </c>
      <c r="CE61" s="128">
        <f>SUMIF('702-798'!$1:$1,CE$3,'702-798'!9:9)</f>
        <v>0</v>
      </c>
      <c r="CF61" s="128">
        <f>SUMIF('702-798'!$1:$1,CF$3,'702-798'!9:9)</f>
        <v>2499.4</v>
      </c>
      <c r="CG61" s="256">
        <f t="shared" si="20"/>
        <v>-1192790.3100000008</v>
      </c>
      <c r="CJ61" s="122"/>
      <c r="CK61" s="169">
        <f>INDEX(SAP!C:C,MATCH('Actuals mapped to CFR'!A61,SAP!H:H,FALSE),1)</f>
        <v>-1192790.31</v>
      </c>
      <c r="CL61" s="59">
        <f t="shared" si="15"/>
        <v>0</v>
      </c>
      <c r="CN61" s="81">
        <f t="shared" si="21"/>
        <v>2015743.22</v>
      </c>
      <c r="CO61" s="81">
        <f t="shared" si="22"/>
        <v>831977.26</v>
      </c>
      <c r="CP61" s="166">
        <f>VLOOKUP(B61,'2526 GBP Data input'!$A$4:$CA$229,38,FALSE)</f>
        <v>2136445</v>
      </c>
      <c r="CQ61" s="166">
        <f>VLOOKUP(B61,'2526 GBP Data input'!$A$4:$CA$229,73,FALSE)</f>
        <v>29594</v>
      </c>
      <c r="CR61" s="89">
        <f t="shared" si="25"/>
        <v>-120701.78000000003</v>
      </c>
      <c r="CS61" s="83">
        <f t="shared" si="26"/>
        <v>28.113038453740625</v>
      </c>
      <c r="CT61" s="82">
        <f t="shared" si="23"/>
        <v>1183765.96</v>
      </c>
      <c r="CU61" s="82">
        <f t="shared" si="24"/>
        <v>9024.35</v>
      </c>
      <c r="CV61" s="86">
        <f t="shared" si="27"/>
        <v>1192790.31</v>
      </c>
    </row>
    <row r="62" spans="1:100" ht="12.75" customHeight="1">
      <c r="A62" s="237">
        <v>107730</v>
      </c>
      <c r="B62" s="60">
        <v>730</v>
      </c>
      <c r="C62" s="60" t="s">
        <v>274</v>
      </c>
      <c r="D62" s="128">
        <f>SUMIF('702-798'!$1:$1,D$3,'702-798'!10:10)</f>
        <v>0</v>
      </c>
      <c r="E62" s="128">
        <f>SUMIF('702-798'!$1:$1,E$3,'702-798'!10:10)</f>
        <v>0</v>
      </c>
      <c r="F62" s="128">
        <f>SUMIF('702-798'!$1:$1,F$3,'702-798'!10:10)</f>
        <v>0</v>
      </c>
      <c r="G62" s="128">
        <f>SUMIF('702-798'!$1:$1,G$3,'702-798'!10:10)</f>
        <v>0</v>
      </c>
      <c r="H62" s="128">
        <f>SUMIF('702-798'!$1:$1,H$3,'702-798'!10:10)</f>
        <v>0</v>
      </c>
      <c r="I62" s="128">
        <f>SUMIF('702-798'!$1:$1,I$3,'702-798'!10:10)</f>
        <v>0</v>
      </c>
      <c r="J62" s="128">
        <f>SUMIF('702-798'!$1:$1,J$3,'702-798'!10:10)</f>
        <v>0</v>
      </c>
      <c r="K62" s="128">
        <f>SUMIF('702-798'!$1:$1,K$3,'702-798'!10:10)</f>
        <v>-758541.84</v>
      </c>
      <c r="L62" s="128">
        <f>SUMIF('702-798'!$1:$1,L$3,'702-798'!10:10)</f>
        <v>0</v>
      </c>
      <c r="M62" s="128">
        <f>SUMIF('702-798'!$1:$1,M$3,'702-798'!10:10)</f>
        <v>-37750</v>
      </c>
      <c r="N62" s="128">
        <f>SUMIF('702-798'!$1:$1,N$3,'702-798'!10:10)</f>
        <v>0</v>
      </c>
      <c r="O62" s="128">
        <f>SUMIF('702-798'!$1:$1,O$3,'702-798'!10:10)</f>
        <v>-7530</v>
      </c>
      <c r="P62" s="128">
        <f>SUMIF('702-798'!$1:$1,P$3,'702-798'!10:10)</f>
        <v>-22572</v>
      </c>
      <c r="Q62" s="128">
        <f>SUMIF('702-798'!$1:$1,Q$3,'702-798'!10:10)</f>
        <v>0</v>
      </c>
      <c r="R62" s="128">
        <f>SUMIF('702-798'!$1:$1,R$3,'702-798'!10:10)</f>
        <v>0</v>
      </c>
      <c r="S62" s="128">
        <f>SUMIF('702-798'!$1:$1,S$3,'702-798'!10:10)</f>
        <v>-12161.479999999998</v>
      </c>
      <c r="T62" s="128">
        <f>SUMIF('702-798'!$1:$1,T$3,'702-798'!10:10)</f>
        <v>0</v>
      </c>
      <c r="U62" s="128">
        <f>SUMIF('702-798'!$1:$1,U$3,'702-798'!10:10)</f>
        <v>0</v>
      </c>
      <c r="V62" s="128">
        <f>SUMIF('702-798'!$1:$1,V$3,'702-798'!10:10)</f>
        <v>0</v>
      </c>
      <c r="W62" s="128">
        <f>SUMIF('702-798'!$1:$1,W$3,'702-798'!10:10)</f>
        <v>-1215.1099999999999</v>
      </c>
      <c r="X62" s="128">
        <f>SUMIF('702-798'!$1:$1,X$3,'702-798'!10:10)</f>
        <v>920.5</v>
      </c>
      <c r="Y62" s="164">
        <f>SUMIF('702-798'!$1:$1,Y$3,'702-798'!10:10)</f>
        <v>0</v>
      </c>
      <c r="Z62" s="128">
        <f>SUMIF('702-798'!$1:$1,Z$3,'702-798'!10:10)</f>
        <v>0</v>
      </c>
      <c r="AA62" s="128">
        <f>SUMIF('702-798'!$1:$1,AA$3,'702-798'!10:10)</f>
        <v>0</v>
      </c>
      <c r="AB62" s="128">
        <f>SUMIF('702-798'!$1:$1,AB$3,'702-798'!10:10)</f>
        <v>0</v>
      </c>
      <c r="AC62" s="310">
        <f>SUMIF('702-798'!$1:$1,AC$3,'702-798'!10:10)</f>
        <v>0</v>
      </c>
      <c r="AD62" s="310">
        <f>SUMIF('702-798'!$1:$1,AD$3,'702-798'!10:10)</f>
        <v>0</v>
      </c>
      <c r="AE62" s="310">
        <f>SUMIF('702-798'!$1:$1,AE$3,'702-798'!10:10)</f>
        <v>0</v>
      </c>
      <c r="AF62" s="310">
        <f>SUMIF('702-798'!$1:$1,AF$3,'702-798'!10:10)</f>
        <v>0</v>
      </c>
      <c r="AG62" s="128">
        <f>SUMIF('702-798'!$1:$1,AG$3,'702-798'!10:10)</f>
        <v>130725.38</v>
      </c>
      <c r="AH62" s="128">
        <f>SUMIF('702-798'!$1:$1,AH$3,'702-798'!10:10)</f>
        <v>0</v>
      </c>
      <c r="AI62" s="128">
        <f>SUMIF('702-798'!$1:$1,AI$3,'702-798'!10:10)</f>
        <v>31544.139999999996</v>
      </c>
      <c r="AJ62" s="128">
        <f>SUMIF('702-798'!$1:$1,AJ$3,'702-798'!10:10)</f>
        <v>13514.310000000001</v>
      </c>
      <c r="AK62" s="128">
        <f>SUMIF('702-798'!$1:$1,AK$3,'702-798'!10:10)</f>
        <v>16959.259999999998</v>
      </c>
      <c r="AL62" s="128">
        <f>SUMIF('702-798'!$1:$1,AL$3,'702-798'!10:10)</f>
        <v>0</v>
      </c>
      <c r="AM62" s="128">
        <f>SUMIF('702-798'!$1:$1,AM$3,'702-798'!10:10)</f>
        <v>14944.820000000002</v>
      </c>
      <c r="AN62" s="128">
        <f>SUMIF('702-798'!$1:$1,AN$3,'702-798'!10:10)</f>
        <v>896.63</v>
      </c>
      <c r="AO62" s="128">
        <f>SUMIF('702-798'!$1:$1,AO$3,'702-798'!10:10)</f>
        <v>1901.75</v>
      </c>
      <c r="AP62" s="128">
        <f>SUMIF('702-798'!$1:$1,AP$3,'702-798'!10:10)</f>
        <v>7053.77</v>
      </c>
      <c r="AQ62" s="128">
        <f>SUMIF('702-798'!$1:$1,AQ$3,'702-798'!10:10)</f>
        <v>0</v>
      </c>
      <c r="AR62" s="128">
        <f>SUMIF('702-798'!$1:$1,AR$3,'702-798'!10:10)</f>
        <v>7403.0499999999993</v>
      </c>
      <c r="AS62" s="128">
        <f>SUMIF('702-798'!$1:$1,AS$3,'702-798'!10:10)</f>
        <v>1388.94</v>
      </c>
      <c r="AT62" s="128">
        <f>SUMIF('702-798'!$1:$1,AT$3,'702-798'!10:10)</f>
        <v>706.78000000000009</v>
      </c>
      <c r="AU62" s="128">
        <f>SUMIF('702-798'!$1:$1,AU$3,'702-798'!10:10)</f>
        <v>0</v>
      </c>
      <c r="AV62" s="128">
        <f>SUMIF('702-798'!$1:$1,AV$3,'702-798'!10:10)</f>
        <v>8010.0499999999993</v>
      </c>
      <c r="AW62" s="128">
        <f>SUMIF('702-798'!$1:$1,AW$3,'702-798'!10:10)</f>
        <v>22205.5</v>
      </c>
      <c r="AX62" s="128">
        <f>SUMIF('702-798'!$1:$1,AX$3,'702-798'!10:10)</f>
        <v>1339.51</v>
      </c>
      <c r="AY62" s="128">
        <f>SUMIF('702-798'!$1:$1,AY$3,'702-798'!10:10)</f>
        <v>15716.979999999998</v>
      </c>
      <c r="AZ62" s="310">
        <f>SUMIF('702-798'!$1:$1,AZ$3,'702-798'!10:10)</f>
        <v>0</v>
      </c>
      <c r="BA62" s="128">
        <f>SUMIF('702-798'!$1:$1,BA$3,'702-798'!10:10)</f>
        <v>0</v>
      </c>
      <c r="BB62" s="128">
        <f>SUMIF('702-798'!$1:$1,BB$3,'702-798'!10:10)</f>
        <v>0</v>
      </c>
      <c r="BC62" s="128">
        <f>SUMIF('702-798'!$1:$1,BC$3,'702-798'!10:10)</f>
        <v>1205.26</v>
      </c>
      <c r="BD62" s="128">
        <f>SUMIF('702-798'!$1:$1,BD$3,'702-798'!10:10)</f>
        <v>3846.1599999999989</v>
      </c>
      <c r="BE62" s="128">
        <f>SUMIF('702-798'!$1:$1,BE$3,'702-798'!10:10)</f>
        <v>1159.99</v>
      </c>
      <c r="BF62" s="128">
        <f>SUMIF('702-798'!$1:$1,BF$3,'702-798'!10:10)</f>
        <v>0</v>
      </c>
      <c r="BG62" s="128">
        <f>SUMIF('702-798'!$1:$1,BG$3,'702-798'!10:10)</f>
        <v>4065</v>
      </c>
      <c r="BH62" s="128">
        <f>SUMIF('702-798'!$1:$1,BH$3,'702-798'!10:10)</f>
        <v>0</v>
      </c>
      <c r="BI62" s="128">
        <f>SUMIF('702-798'!$1:$1,BI$3,'702-798'!10:10)</f>
        <v>1421.4</v>
      </c>
      <c r="BJ62" s="128">
        <f>SUMIF('702-798'!$1:$1,BJ$3,'702-798'!10:10)</f>
        <v>6399.75</v>
      </c>
      <c r="BK62" s="128">
        <f>SUMIF('702-798'!$1:$1,BK$3,'702-798'!10:10)</f>
        <v>0</v>
      </c>
      <c r="BL62" s="128">
        <f>SUMIF('702-798'!$1:$1,BL$3,'702-798'!10:10)</f>
        <v>30539.759999999998</v>
      </c>
      <c r="BM62" s="128">
        <f>SUMIF('702-798'!$1:$1,BM$3,'702-798'!10:10)</f>
        <v>17749.390000000003</v>
      </c>
      <c r="BN62" s="128">
        <f>SUMIF('702-798'!$1:$1,BN$3,'702-798'!10:10)</f>
        <v>4703</v>
      </c>
      <c r="BO62" s="128">
        <f>SUMIF('702-798'!$1:$1,BO$3,'702-798'!10:10)</f>
        <v>14211.429999999998</v>
      </c>
      <c r="BP62" s="128">
        <f>SUMIF('702-798'!$1:$1,BP$3,'702-798'!10:10)</f>
        <v>0</v>
      </c>
      <c r="BQ62" s="128">
        <f>SUMIF('702-798'!$1:$1,BQ$3,'702-798'!10:10)</f>
        <v>0</v>
      </c>
      <c r="BR62" s="128">
        <f>SUMIF('702-798'!$1:$1,BR$3,'702-798'!10:10)</f>
        <v>0</v>
      </c>
      <c r="BS62" s="128">
        <f>SUMIF('702-798'!$1:$1,BS$3,'702-798'!10:10)</f>
        <v>0</v>
      </c>
      <c r="BT62" s="128">
        <f>SUMIF('702-798'!$1:$1,BT$3,'702-798'!10:10)</f>
        <v>96.210000000000008</v>
      </c>
      <c r="BU62" s="128">
        <f>SUMIF('702-798'!$1:$1,BU$3,'702-798'!10:10)</f>
        <v>-5248.75</v>
      </c>
      <c r="BV62" s="128">
        <f>SUMIF('702-798'!$1:$1,BV$3,'702-798'!10:10)</f>
        <v>0</v>
      </c>
      <c r="BW62" s="128">
        <f>SUMIF('702-798'!$1:$1,BW$3,'702-798'!10:10)</f>
        <v>0</v>
      </c>
      <c r="BX62" s="128">
        <f>SUMIF('702-798'!$1:$1,BX$3,'702-798'!10:10)</f>
        <v>0</v>
      </c>
      <c r="BY62" s="128">
        <f>SUMIF('702-798'!$1:$1,BY$3,'702-798'!10:10)</f>
        <v>2651</v>
      </c>
      <c r="BZ62" s="128">
        <f>SUMIF('702-798'!$1:$1,BZ$3,'702-798'!10:10)</f>
        <v>0</v>
      </c>
      <c r="CA62" s="310">
        <f>SUMIF('702-798'!$1:$1,CA$3,'702-798'!10:10)</f>
        <v>0</v>
      </c>
      <c r="CB62" s="128">
        <f>SUMIF('702-798'!$1:$1,CB$3,'702-798'!10:10)</f>
        <v>0</v>
      </c>
      <c r="CC62" s="128">
        <f>SUMIF('702-798'!$1:$1,CC$3,'702-798'!10:10)</f>
        <v>0</v>
      </c>
      <c r="CD62" s="128">
        <f>SUMIF('702-798'!$1:$1,CD$3,'702-798'!10:10)</f>
        <v>0</v>
      </c>
      <c r="CE62" s="128">
        <f>SUMIF('702-798'!$1:$1,CE$3,'702-798'!10:10)</f>
        <v>0</v>
      </c>
      <c r="CF62" s="128">
        <f>SUMIF('702-798'!$1:$1,CF$3,'702-798'!10:10)</f>
        <v>0</v>
      </c>
      <c r="CG62" s="256">
        <f t="shared" si="20"/>
        <v>-481739.45999999973</v>
      </c>
      <c r="CJ62" s="122"/>
      <c r="CK62" s="169">
        <f>INDEX(SAP!C:C,MATCH('Actuals mapped to CFR'!A62,SAP!H:H,FALSE),1)</f>
        <v>-481739.46</v>
      </c>
      <c r="CL62" s="59">
        <f t="shared" si="15"/>
        <v>0</v>
      </c>
      <c r="CN62" s="81">
        <f t="shared" si="21"/>
        <v>838849.92999999993</v>
      </c>
      <c r="CO62" s="81">
        <f t="shared" si="22"/>
        <v>359708.22000000003</v>
      </c>
      <c r="CP62" s="166">
        <f>VLOOKUP(B62,'2526 GBP Data input'!$A$4:$CA$229,38,FALSE)</f>
        <v>902351</v>
      </c>
      <c r="CQ62" s="166">
        <f>VLOOKUP(B62,'2526 GBP Data input'!$A$4:$CA$229,73,FALSE)</f>
        <v>14122</v>
      </c>
      <c r="CR62" s="89">
        <f t="shared" si="25"/>
        <v>-63501.070000000065</v>
      </c>
      <c r="CS62" s="83">
        <f t="shared" si="26"/>
        <v>25.471478544115566</v>
      </c>
      <c r="CT62" s="82">
        <f t="shared" si="23"/>
        <v>479141.7099999999</v>
      </c>
      <c r="CU62" s="82">
        <f t="shared" si="24"/>
        <v>2597.75</v>
      </c>
      <c r="CV62" s="86">
        <f t="shared" si="27"/>
        <v>481739.4599999999</v>
      </c>
    </row>
    <row r="63" spans="1:100" ht="12.75" customHeight="1">
      <c r="A63" s="237">
        <v>107731</v>
      </c>
      <c r="B63" s="60">
        <v>731</v>
      </c>
      <c r="C63" s="60" t="s">
        <v>389</v>
      </c>
      <c r="D63" s="128">
        <f>SUMIF('702-798'!$1:$1,D$3,'702-798'!11:11)</f>
        <v>0</v>
      </c>
      <c r="E63" s="128">
        <f>SUMIF('702-798'!$1:$1,E$3,'702-798'!11:11)</f>
        <v>0</v>
      </c>
      <c r="F63" s="128">
        <f>SUMIF('702-798'!$1:$1,F$3,'702-798'!11:11)</f>
        <v>0</v>
      </c>
      <c r="G63" s="128">
        <f>SUMIF('702-798'!$1:$1,G$3,'702-798'!11:11)</f>
        <v>0</v>
      </c>
      <c r="H63" s="128">
        <f>SUMIF('702-798'!$1:$1,H$3,'702-798'!11:11)</f>
        <v>0</v>
      </c>
      <c r="I63" s="128">
        <f>SUMIF('702-798'!$1:$1,I$3,'702-798'!11:11)</f>
        <v>0</v>
      </c>
      <c r="J63" s="128">
        <f>SUMIF('702-798'!$1:$1,J$3,'702-798'!11:11)</f>
        <v>0</v>
      </c>
      <c r="K63" s="128">
        <f>SUMIF('702-798'!$1:$1,K$3,'702-798'!11:11)</f>
        <v>-684675.36</v>
      </c>
      <c r="L63" s="128">
        <f>SUMIF('702-798'!$1:$1,L$3,'702-798'!11:11)</f>
        <v>0</v>
      </c>
      <c r="M63" s="128">
        <f>SUMIF('702-798'!$1:$1,M$3,'702-798'!11:11)</f>
        <v>-36533</v>
      </c>
      <c r="N63" s="128">
        <f>SUMIF('702-798'!$1:$1,N$3,'702-798'!11:11)</f>
        <v>0</v>
      </c>
      <c r="O63" s="128">
        <f>SUMIF('702-798'!$1:$1,O$3,'702-798'!11:11)</f>
        <v>-2713</v>
      </c>
      <c r="P63" s="128">
        <f>SUMIF('702-798'!$1:$1,P$3,'702-798'!11:11)</f>
        <v>-23307</v>
      </c>
      <c r="Q63" s="128">
        <f>SUMIF('702-798'!$1:$1,Q$3,'702-798'!11:11)</f>
        <v>-4999</v>
      </c>
      <c r="R63" s="128">
        <f>SUMIF('702-798'!$1:$1,R$3,'702-798'!11:11)</f>
        <v>0</v>
      </c>
      <c r="S63" s="128">
        <f>SUMIF('702-798'!$1:$1,S$3,'702-798'!11:11)</f>
        <v>-12992.599999999999</v>
      </c>
      <c r="T63" s="128">
        <f>SUMIF('702-798'!$1:$1,T$3,'702-798'!11:11)</f>
        <v>0</v>
      </c>
      <c r="U63" s="128">
        <f>SUMIF('702-798'!$1:$1,U$3,'702-798'!11:11)</f>
        <v>0</v>
      </c>
      <c r="V63" s="128">
        <f>SUMIF('702-798'!$1:$1,V$3,'702-798'!11:11)</f>
        <v>0</v>
      </c>
      <c r="W63" s="128">
        <f>SUMIF('702-798'!$1:$1,W$3,'702-798'!11:11)</f>
        <v>-3280.7499999999995</v>
      </c>
      <c r="X63" s="128">
        <f>SUMIF('702-798'!$1:$1,X$3,'702-798'!11:11)</f>
        <v>0</v>
      </c>
      <c r="Y63" s="164">
        <f>SUMIF('702-798'!$1:$1,Y$3,'702-798'!11:11)</f>
        <v>0</v>
      </c>
      <c r="Z63" s="128">
        <f>SUMIF('702-798'!$1:$1,Z$3,'702-798'!11:11)</f>
        <v>0</v>
      </c>
      <c r="AA63" s="128">
        <f>SUMIF('702-798'!$1:$1,AA$3,'702-798'!11:11)</f>
        <v>0</v>
      </c>
      <c r="AB63" s="128">
        <f>SUMIF('702-798'!$1:$1,AB$3,'702-798'!11:11)</f>
        <v>0</v>
      </c>
      <c r="AC63" s="310">
        <f>SUMIF('702-798'!$1:$1,AC$3,'702-798'!11:11)</f>
        <v>0</v>
      </c>
      <c r="AD63" s="310">
        <f>SUMIF('702-798'!$1:$1,AD$3,'702-798'!11:11)</f>
        <v>0</v>
      </c>
      <c r="AE63" s="310">
        <f>SUMIF('702-798'!$1:$1,AE$3,'702-798'!11:11)</f>
        <v>0</v>
      </c>
      <c r="AF63" s="310">
        <f>SUMIF('702-798'!$1:$1,AF$3,'702-798'!11:11)</f>
        <v>0</v>
      </c>
      <c r="AG63" s="128">
        <f>SUMIF('702-798'!$1:$1,AG$3,'702-798'!11:11)</f>
        <v>117019.97</v>
      </c>
      <c r="AH63" s="128">
        <f>SUMIF('702-798'!$1:$1,AH$3,'702-798'!11:11)</f>
        <v>66.97</v>
      </c>
      <c r="AI63" s="128">
        <f>SUMIF('702-798'!$1:$1,AI$3,'702-798'!11:11)</f>
        <v>38764.090000000004</v>
      </c>
      <c r="AJ63" s="128">
        <f>SUMIF('702-798'!$1:$1,AJ$3,'702-798'!11:11)</f>
        <v>5792.8399999999992</v>
      </c>
      <c r="AK63" s="128">
        <f>SUMIF('702-798'!$1:$1,AK$3,'702-798'!11:11)</f>
        <v>15580.060000000001</v>
      </c>
      <c r="AL63" s="128">
        <f>SUMIF('702-798'!$1:$1,AL$3,'702-798'!11:11)</f>
        <v>0</v>
      </c>
      <c r="AM63" s="128">
        <f>SUMIF('702-798'!$1:$1,AM$3,'702-798'!11:11)</f>
        <v>19259.600000000002</v>
      </c>
      <c r="AN63" s="128">
        <f>SUMIF('702-798'!$1:$1,AN$3,'702-798'!11:11)</f>
        <v>71.62</v>
      </c>
      <c r="AO63" s="128">
        <f>SUMIF('702-798'!$1:$1,AO$3,'702-798'!11:11)</f>
        <v>989.5</v>
      </c>
      <c r="AP63" s="128">
        <f>SUMIF('702-798'!$1:$1,AP$3,'702-798'!11:11)</f>
        <v>326.35000000000002</v>
      </c>
      <c r="AQ63" s="128">
        <f>SUMIF('702-798'!$1:$1,AQ$3,'702-798'!11:11)</f>
        <v>0</v>
      </c>
      <c r="AR63" s="128">
        <f>SUMIF('702-798'!$1:$1,AR$3,'702-798'!11:11)</f>
        <v>11408.610000000004</v>
      </c>
      <c r="AS63" s="128">
        <f>SUMIF('702-798'!$1:$1,AS$3,'702-798'!11:11)</f>
        <v>0</v>
      </c>
      <c r="AT63" s="128">
        <f>SUMIF('702-798'!$1:$1,AT$3,'702-798'!11:11)</f>
        <v>552.32999999999993</v>
      </c>
      <c r="AU63" s="128">
        <f>SUMIF('702-798'!$1:$1,AU$3,'702-798'!11:11)</f>
        <v>282.95</v>
      </c>
      <c r="AV63" s="128">
        <f>SUMIF('702-798'!$1:$1,AV$3,'702-798'!11:11)</f>
        <v>1812.59</v>
      </c>
      <c r="AW63" s="128">
        <f>SUMIF('702-798'!$1:$1,AW$3,'702-798'!11:11)</f>
        <v>1621.75</v>
      </c>
      <c r="AX63" s="128">
        <f>SUMIF('702-798'!$1:$1,AX$3,'702-798'!11:11)</f>
        <v>739.28000000000009</v>
      </c>
      <c r="AY63" s="128">
        <f>SUMIF('702-798'!$1:$1,AY$3,'702-798'!11:11)</f>
        <v>19669.900000000001</v>
      </c>
      <c r="AZ63" s="310">
        <f>SUMIF('702-798'!$1:$1,AZ$3,'702-798'!11:11)</f>
        <v>0</v>
      </c>
      <c r="BA63" s="128">
        <f>SUMIF('702-798'!$1:$1,BA$3,'702-798'!11:11)</f>
        <v>102.26</v>
      </c>
      <c r="BB63" s="128">
        <f>SUMIF('702-798'!$1:$1,BB$3,'702-798'!11:11)</f>
        <v>0</v>
      </c>
      <c r="BC63" s="128">
        <f>SUMIF('702-798'!$1:$1,BC$3,'702-798'!11:11)</f>
        <v>230.41</v>
      </c>
      <c r="BD63" s="128">
        <f>SUMIF('702-798'!$1:$1,BD$3,'702-798'!11:11)</f>
        <v>1319</v>
      </c>
      <c r="BE63" s="128">
        <f>SUMIF('702-798'!$1:$1,BE$3,'702-798'!11:11)</f>
        <v>0</v>
      </c>
      <c r="BF63" s="128">
        <f>SUMIF('702-798'!$1:$1,BF$3,'702-798'!11:11)</f>
        <v>0</v>
      </c>
      <c r="BG63" s="128">
        <f>SUMIF('702-798'!$1:$1,BG$3,'702-798'!11:11)</f>
        <v>3317</v>
      </c>
      <c r="BH63" s="128">
        <f>SUMIF('702-798'!$1:$1,BH$3,'702-798'!11:11)</f>
        <v>0</v>
      </c>
      <c r="BI63" s="128">
        <f>SUMIF('702-798'!$1:$1,BI$3,'702-798'!11:11)</f>
        <v>3288.6400000000003</v>
      </c>
      <c r="BJ63" s="128">
        <f>SUMIF('702-798'!$1:$1,BJ$3,'702-798'!11:11)</f>
        <v>5954.55</v>
      </c>
      <c r="BK63" s="128">
        <f>SUMIF('702-798'!$1:$1,BK$3,'702-798'!11:11)</f>
        <v>0</v>
      </c>
      <c r="BL63" s="128">
        <f>SUMIF('702-798'!$1:$1,BL$3,'702-798'!11:11)</f>
        <v>26314.76</v>
      </c>
      <c r="BM63" s="128">
        <f>SUMIF('702-798'!$1:$1,BM$3,'702-798'!11:11)</f>
        <v>5999.9999999999991</v>
      </c>
      <c r="BN63" s="128">
        <f>SUMIF('702-798'!$1:$1,BN$3,'702-798'!11:11)</f>
        <v>18602.019999999997</v>
      </c>
      <c r="BO63" s="128">
        <f>SUMIF('702-798'!$1:$1,BO$3,'702-798'!11:11)</f>
        <v>13924.79</v>
      </c>
      <c r="BP63" s="128">
        <f>SUMIF('702-798'!$1:$1,BP$3,'702-798'!11:11)</f>
        <v>0</v>
      </c>
      <c r="BQ63" s="128">
        <f>SUMIF('702-798'!$1:$1,BQ$3,'702-798'!11:11)</f>
        <v>0</v>
      </c>
      <c r="BR63" s="128">
        <f>SUMIF('702-798'!$1:$1,BR$3,'702-798'!11:11)</f>
        <v>0</v>
      </c>
      <c r="BS63" s="128">
        <f>SUMIF('702-798'!$1:$1,BS$3,'702-798'!11:11)</f>
        <v>0</v>
      </c>
      <c r="BT63" s="128">
        <f>SUMIF('702-798'!$1:$1,BT$3,'702-798'!11:11)</f>
        <v>18</v>
      </c>
      <c r="BU63" s="128">
        <f>SUMIF('702-798'!$1:$1,BU$3,'702-798'!11:11)</f>
        <v>0</v>
      </c>
      <c r="BV63" s="128">
        <f>SUMIF('702-798'!$1:$1,BV$3,'702-798'!11:11)</f>
        <v>0</v>
      </c>
      <c r="BW63" s="128">
        <f>SUMIF('702-798'!$1:$1,BW$3,'702-798'!11:11)</f>
        <v>0</v>
      </c>
      <c r="BX63" s="128">
        <f>SUMIF('702-798'!$1:$1,BX$3,'702-798'!11:11)</f>
        <v>0</v>
      </c>
      <c r="BY63" s="128">
        <f>SUMIF('702-798'!$1:$1,BY$3,'702-798'!11:11)</f>
        <v>0</v>
      </c>
      <c r="BZ63" s="128">
        <f>SUMIF('702-798'!$1:$1,BZ$3,'702-798'!11:11)</f>
        <v>0</v>
      </c>
      <c r="CA63" s="310">
        <f>SUMIF('702-798'!$1:$1,CA$3,'702-798'!11:11)</f>
        <v>0</v>
      </c>
      <c r="CB63" s="128">
        <f>SUMIF('702-798'!$1:$1,CB$3,'702-798'!11:11)</f>
        <v>0</v>
      </c>
      <c r="CC63" s="128">
        <f>SUMIF('702-798'!$1:$1,CC$3,'702-798'!11:11)</f>
        <v>0</v>
      </c>
      <c r="CD63" s="128">
        <f>SUMIF('702-798'!$1:$1,CD$3,'702-798'!11:11)</f>
        <v>0</v>
      </c>
      <c r="CE63" s="128">
        <f>SUMIF('702-798'!$1:$1,CE$3,'702-798'!11:11)</f>
        <v>0</v>
      </c>
      <c r="CF63" s="128">
        <f>SUMIF('702-798'!$1:$1,CF$3,'702-798'!11:11)</f>
        <v>0</v>
      </c>
      <c r="CG63" s="256">
        <f t="shared" si="20"/>
        <v>-455470.87000000011</v>
      </c>
      <c r="CJ63" s="122"/>
      <c r="CK63" s="169">
        <f>INDEX(SAP!C:C,MATCH('Actuals mapped to CFR'!A63,SAP!H:H,FALSE),1)</f>
        <v>-455470.87</v>
      </c>
      <c r="CL63" s="59">
        <f t="shared" si="15"/>
        <v>0</v>
      </c>
      <c r="CN63" s="81">
        <f t="shared" ref="CN63:CN91" si="28">SUM(K63:AF63)*-1</f>
        <v>768500.71</v>
      </c>
      <c r="CO63" s="81">
        <f t="shared" ref="CO63:CO91" si="29">SUM(AG63:BT63)</f>
        <v>313029.84000000003</v>
      </c>
      <c r="CP63" s="166">
        <f>VLOOKUP(B63,'2526 GBP Data input'!$A$4:$CA$229,38,FALSE)</f>
        <v>849833</v>
      </c>
      <c r="CQ63" s="166">
        <f>VLOOKUP(B63,'2526 GBP Data input'!$A$4:$CA$229,73,FALSE)</f>
        <v>12353</v>
      </c>
      <c r="CR63" s="89">
        <f t="shared" si="25"/>
        <v>-81332.290000000037</v>
      </c>
      <c r="CS63" s="83">
        <f t="shared" si="26"/>
        <v>25.340390188618152</v>
      </c>
      <c r="CT63" s="82">
        <f t="shared" ref="CT63:CT91" si="30">SUM(D63+F63)*-1+CN63-CO63</f>
        <v>455470.86999999994</v>
      </c>
      <c r="CU63" s="82">
        <f t="shared" ref="CU63:CU91" si="31">SUM(G63+H63+I63+BU63+BV63+BW63)*-1-BX63-BY63-BZ63-CF63</f>
        <v>0</v>
      </c>
      <c r="CV63" s="86">
        <f t="shared" si="27"/>
        <v>455470.86999999994</v>
      </c>
    </row>
    <row r="64" spans="1:100" ht="12.75" customHeight="1">
      <c r="A64" s="237">
        <v>107733</v>
      </c>
      <c r="B64" s="60">
        <v>733</v>
      </c>
      <c r="C64" s="60" t="s">
        <v>196</v>
      </c>
      <c r="D64" s="128">
        <f>SUMIF('702-798'!$1:$1,D$3,'702-798'!12:12)</f>
        <v>0</v>
      </c>
      <c r="E64" s="128">
        <f>SUMIF('702-798'!$1:$1,E$3,'702-798'!12:12)</f>
        <v>0</v>
      </c>
      <c r="F64" s="128">
        <f>SUMIF('702-798'!$1:$1,F$3,'702-798'!12:12)</f>
        <v>0</v>
      </c>
      <c r="G64" s="128">
        <f>SUMIF('702-798'!$1:$1,G$3,'702-798'!12:12)</f>
        <v>0</v>
      </c>
      <c r="H64" s="128">
        <f>SUMIF('702-798'!$1:$1,H$3,'702-798'!12:12)</f>
        <v>0</v>
      </c>
      <c r="I64" s="128">
        <f>SUMIF('702-798'!$1:$1,I$3,'702-798'!12:12)</f>
        <v>0</v>
      </c>
      <c r="J64" s="128">
        <f>SUMIF('702-798'!$1:$1,J$3,'702-798'!12:12)</f>
        <v>0</v>
      </c>
      <c r="K64" s="128">
        <f>SUMIF('702-798'!$1:$1,K$3,'702-798'!12:12)</f>
        <v>-900054.33</v>
      </c>
      <c r="L64" s="128">
        <f>SUMIF('702-798'!$1:$1,L$3,'702-798'!12:12)</f>
        <v>0</v>
      </c>
      <c r="M64" s="128">
        <f>SUMIF('702-798'!$1:$1,M$3,'702-798'!12:12)</f>
        <v>-116614</v>
      </c>
      <c r="N64" s="128">
        <f>SUMIF('702-798'!$1:$1,N$3,'702-798'!12:12)</f>
        <v>0</v>
      </c>
      <c r="O64" s="128">
        <f>SUMIF('702-798'!$1:$1,O$3,'702-798'!12:12)</f>
        <v>-6575</v>
      </c>
      <c r="P64" s="128">
        <f>SUMIF('702-798'!$1:$1,P$3,'702-798'!12:12)</f>
        <v>-31857</v>
      </c>
      <c r="Q64" s="128">
        <f>SUMIF('702-798'!$1:$1,Q$3,'702-798'!12:12)</f>
        <v>0</v>
      </c>
      <c r="R64" s="128">
        <f>SUMIF('702-798'!$1:$1,R$3,'702-798'!12:12)</f>
        <v>0</v>
      </c>
      <c r="S64" s="128">
        <f>SUMIF('702-798'!$1:$1,S$3,'702-798'!12:12)</f>
        <v>-12785.53</v>
      </c>
      <c r="T64" s="128">
        <f>SUMIF('702-798'!$1:$1,T$3,'702-798'!12:12)</f>
        <v>-31.58</v>
      </c>
      <c r="U64" s="128">
        <f>SUMIF('702-798'!$1:$1,U$3,'702-798'!12:12)</f>
        <v>0</v>
      </c>
      <c r="V64" s="128">
        <f>SUMIF('702-798'!$1:$1,V$3,'702-798'!12:12)</f>
        <v>0</v>
      </c>
      <c r="W64" s="128">
        <f>SUMIF('702-798'!$1:$1,W$3,'702-798'!12:12)</f>
        <v>-3013.8399999999992</v>
      </c>
      <c r="X64" s="128">
        <f>SUMIF('702-798'!$1:$1,X$3,'702-798'!12:12)</f>
        <v>-4590.1000000000004</v>
      </c>
      <c r="Y64" s="164">
        <f>SUMIF('702-798'!$1:$1,Y$3,'702-798'!12:12)</f>
        <v>0</v>
      </c>
      <c r="Z64" s="128">
        <f>SUMIF('702-798'!$1:$1,Z$3,'702-798'!12:12)</f>
        <v>0</v>
      </c>
      <c r="AA64" s="128">
        <f>SUMIF('702-798'!$1:$1,AA$3,'702-798'!12:12)</f>
        <v>-30769.489999999998</v>
      </c>
      <c r="AB64" s="128">
        <f>SUMIF('702-798'!$1:$1,AB$3,'702-798'!12:12)</f>
        <v>-6374.3500000000013</v>
      </c>
      <c r="AC64" s="310">
        <f>SUMIF('702-798'!$1:$1,AC$3,'702-798'!12:12)</f>
        <v>0</v>
      </c>
      <c r="AD64" s="310">
        <f>SUMIF('702-798'!$1:$1,AD$3,'702-798'!12:12)</f>
        <v>0</v>
      </c>
      <c r="AE64" s="310">
        <f>SUMIF('702-798'!$1:$1,AE$3,'702-798'!12:12)</f>
        <v>0</v>
      </c>
      <c r="AF64" s="310">
        <f>SUMIF('702-798'!$1:$1,AF$3,'702-798'!12:12)</f>
        <v>0</v>
      </c>
      <c r="AG64" s="128">
        <f>SUMIF('702-798'!$1:$1,AG$3,'702-798'!12:12)</f>
        <v>176386.02</v>
      </c>
      <c r="AH64" s="128">
        <f>SUMIF('702-798'!$1:$1,AH$3,'702-798'!12:12)</f>
        <v>0</v>
      </c>
      <c r="AI64" s="128">
        <f>SUMIF('702-798'!$1:$1,AI$3,'702-798'!12:12)</f>
        <v>80181.459999999992</v>
      </c>
      <c r="AJ64" s="128">
        <f>SUMIF('702-798'!$1:$1,AJ$3,'702-798'!12:12)</f>
        <v>0</v>
      </c>
      <c r="AK64" s="128">
        <f>SUMIF('702-798'!$1:$1,AK$3,'702-798'!12:12)</f>
        <v>14982.390000000001</v>
      </c>
      <c r="AL64" s="128">
        <f>SUMIF('702-798'!$1:$1,AL$3,'702-798'!12:12)</f>
        <v>0</v>
      </c>
      <c r="AM64" s="128">
        <f>SUMIF('702-798'!$1:$1,AM$3,'702-798'!12:12)</f>
        <v>10396.24</v>
      </c>
      <c r="AN64" s="128">
        <f>SUMIF('702-798'!$1:$1,AN$3,'702-798'!12:12)</f>
        <v>1125</v>
      </c>
      <c r="AO64" s="128">
        <f>SUMIF('702-798'!$1:$1,AO$3,'702-798'!12:12)</f>
        <v>770.3</v>
      </c>
      <c r="AP64" s="128">
        <f>SUMIF('702-798'!$1:$1,AP$3,'702-798'!12:12)</f>
        <v>463.6</v>
      </c>
      <c r="AQ64" s="128">
        <f>SUMIF('702-798'!$1:$1,AQ$3,'702-798'!12:12)</f>
        <v>0</v>
      </c>
      <c r="AR64" s="128">
        <f>SUMIF('702-798'!$1:$1,AR$3,'702-798'!12:12)</f>
        <v>2770.92</v>
      </c>
      <c r="AS64" s="128">
        <f>SUMIF('702-798'!$1:$1,AS$3,'702-798'!12:12)</f>
        <v>306.36</v>
      </c>
      <c r="AT64" s="128">
        <f>SUMIF('702-798'!$1:$1,AT$3,'702-798'!12:12)</f>
        <v>7874.38</v>
      </c>
      <c r="AU64" s="128">
        <f>SUMIF('702-798'!$1:$1,AU$3,'702-798'!12:12)</f>
        <v>1508.17</v>
      </c>
      <c r="AV64" s="128">
        <f>SUMIF('702-798'!$1:$1,AV$3,'702-798'!12:12)</f>
        <v>2969.66</v>
      </c>
      <c r="AW64" s="128">
        <f>SUMIF('702-798'!$1:$1,AW$3,'702-798'!12:12)</f>
        <v>4890.2</v>
      </c>
      <c r="AX64" s="128">
        <f>SUMIF('702-798'!$1:$1,AX$3,'702-798'!12:12)</f>
        <v>7438.9400000000005</v>
      </c>
      <c r="AY64" s="128">
        <f>SUMIF('702-798'!$1:$1,AY$3,'702-798'!12:12)</f>
        <v>20790.939999999995</v>
      </c>
      <c r="AZ64" s="310">
        <f>SUMIF('702-798'!$1:$1,AZ$3,'702-798'!12:12)</f>
        <v>0</v>
      </c>
      <c r="BA64" s="128">
        <f>SUMIF('702-798'!$1:$1,BA$3,'702-798'!12:12)</f>
        <v>5773</v>
      </c>
      <c r="BB64" s="128">
        <f>SUMIF('702-798'!$1:$1,BB$3,'702-798'!12:12)</f>
        <v>0</v>
      </c>
      <c r="BC64" s="128">
        <f>SUMIF('702-798'!$1:$1,BC$3,'702-798'!12:12)</f>
        <v>3507.96</v>
      </c>
      <c r="BD64" s="128">
        <f>SUMIF('702-798'!$1:$1,BD$3,'702-798'!12:12)</f>
        <v>0</v>
      </c>
      <c r="BE64" s="128">
        <f>SUMIF('702-798'!$1:$1,BE$3,'702-798'!12:12)</f>
        <v>2136</v>
      </c>
      <c r="BF64" s="128">
        <f>SUMIF('702-798'!$1:$1,BF$3,'702-798'!12:12)</f>
        <v>0</v>
      </c>
      <c r="BG64" s="128">
        <f>SUMIF('702-798'!$1:$1,BG$3,'702-798'!12:12)</f>
        <v>1672</v>
      </c>
      <c r="BH64" s="128">
        <f>SUMIF('702-798'!$1:$1,BH$3,'702-798'!12:12)</f>
        <v>0</v>
      </c>
      <c r="BI64" s="128">
        <f>SUMIF('702-798'!$1:$1,BI$3,'702-798'!12:12)</f>
        <v>2709.9299999999994</v>
      </c>
      <c r="BJ64" s="128">
        <f>SUMIF('702-798'!$1:$1,BJ$3,'702-798'!12:12)</f>
        <v>8458.7999999999993</v>
      </c>
      <c r="BK64" s="128">
        <f>SUMIF('702-798'!$1:$1,BK$3,'702-798'!12:12)</f>
        <v>21494.76</v>
      </c>
      <c r="BL64" s="128">
        <f>SUMIF('702-798'!$1:$1,BL$3,'702-798'!12:12)</f>
        <v>38548</v>
      </c>
      <c r="BM64" s="128">
        <f>SUMIF('702-798'!$1:$1,BM$3,'702-798'!12:12)</f>
        <v>1754</v>
      </c>
      <c r="BN64" s="128">
        <f>SUMIF('702-798'!$1:$1,BN$3,'702-798'!12:12)</f>
        <v>265</v>
      </c>
      <c r="BO64" s="128">
        <f>SUMIF('702-798'!$1:$1,BO$3,'702-798'!12:12)</f>
        <v>18987.680000000004</v>
      </c>
      <c r="BP64" s="128">
        <f>SUMIF('702-798'!$1:$1,BP$3,'702-798'!12:12)</f>
        <v>0</v>
      </c>
      <c r="BQ64" s="128">
        <f>SUMIF('702-798'!$1:$1,BQ$3,'702-798'!12:12)</f>
        <v>0</v>
      </c>
      <c r="BR64" s="128">
        <f>SUMIF('702-798'!$1:$1,BR$3,'702-798'!12:12)</f>
        <v>0</v>
      </c>
      <c r="BS64" s="128">
        <f>SUMIF('702-798'!$1:$1,BS$3,'702-798'!12:12)</f>
        <v>18995.96</v>
      </c>
      <c r="BT64" s="128">
        <f>SUMIF('702-798'!$1:$1,BT$3,'702-798'!12:12)</f>
        <v>6327.5399999999991</v>
      </c>
      <c r="BU64" s="128">
        <f>SUMIF('702-798'!$1:$1,BU$3,'702-798'!12:12)</f>
        <v>-5687.5</v>
      </c>
      <c r="BV64" s="128">
        <f>SUMIF('702-798'!$1:$1,BV$3,'702-798'!12:12)</f>
        <v>0</v>
      </c>
      <c r="BW64" s="128">
        <f>SUMIF('702-798'!$1:$1,BW$3,'702-798'!12:12)</f>
        <v>0</v>
      </c>
      <c r="BX64" s="128">
        <f>SUMIF('702-798'!$1:$1,BX$3,'702-798'!12:12)</f>
        <v>0</v>
      </c>
      <c r="BY64" s="128">
        <f>SUMIF('702-798'!$1:$1,BY$3,'702-798'!12:12)</f>
        <v>0</v>
      </c>
      <c r="BZ64" s="128">
        <f>SUMIF('702-798'!$1:$1,BZ$3,'702-798'!12:12)</f>
        <v>0</v>
      </c>
      <c r="CA64" s="310">
        <f>SUMIF('702-798'!$1:$1,CA$3,'702-798'!12:12)</f>
        <v>0</v>
      </c>
      <c r="CB64" s="128">
        <f>SUMIF('702-798'!$1:$1,CB$3,'702-798'!12:12)</f>
        <v>0</v>
      </c>
      <c r="CC64" s="128">
        <f>SUMIF('702-798'!$1:$1,CC$3,'702-798'!12:12)</f>
        <v>0</v>
      </c>
      <c r="CD64" s="128">
        <f>SUMIF('702-798'!$1:$1,CD$3,'702-798'!12:12)</f>
        <v>0</v>
      </c>
      <c r="CE64" s="128">
        <f>SUMIF('702-798'!$1:$1,CE$3,'702-798'!12:12)</f>
        <v>0</v>
      </c>
      <c r="CF64" s="128">
        <f>SUMIF('702-798'!$1:$1,CF$3,'702-798'!12:12)</f>
        <v>0</v>
      </c>
      <c r="CG64" s="256">
        <f t="shared" ref="CG64:CG91" si="32">SUM(D64:CF64)</f>
        <v>-654867.51000000036</v>
      </c>
      <c r="CJ64" s="122"/>
      <c r="CK64" s="169">
        <f>INDEX(SAP!C:C,MATCH('Actuals mapped to CFR'!A64,SAP!H:H,FALSE),1)</f>
        <v>-654867.51</v>
      </c>
      <c r="CL64" s="59">
        <f t="shared" si="15"/>
        <v>0</v>
      </c>
      <c r="CN64" s="81">
        <f t="shared" si="28"/>
        <v>1112665.2200000004</v>
      </c>
      <c r="CO64" s="81">
        <f t="shared" si="29"/>
        <v>463485.2099999999</v>
      </c>
      <c r="CP64" s="166">
        <f>VLOOKUP(B64,'2526 GBP Data input'!$A$4:$CA$229,38,FALSE)</f>
        <v>1217117</v>
      </c>
      <c r="CQ64" s="166">
        <f>VLOOKUP(B64,'2526 GBP Data input'!$A$4:$CA$229,73,FALSE)</f>
        <v>14591</v>
      </c>
      <c r="CR64" s="89">
        <f t="shared" si="25"/>
        <v>-104451.77999999956</v>
      </c>
      <c r="CS64" s="83">
        <f t="shared" si="26"/>
        <v>31.76514358165992</v>
      </c>
      <c r="CT64" s="82">
        <f t="shared" si="30"/>
        <v>649180.01000000047</v>
      </c>
      <c r="CU64" s="82">
        <f t="shared" si="31"/>
        <v>5687.5</v>
      </c>
      <c r="CV64" s="86">
        <f t="shared" si="27"/>
        <v>654867.51000000047</v>
      </c>
    </row>
    <row r="65" spans="1:108" ht="12.75" customHeight="1">
      <c r="A65" s="237">
        <v>107735</v>
      </c>
      <c r="B65" s="60">
        <v>735</v>
      </c>
      <c r="C65" s="60" t="s">
        <v>208</v>
      </c>
      <c r="D65" s="128">
        <f>SUMIF('702-798'!$1:$1,D$3,'702-798'!13:13)</f>
        <v>0</v>
      </c>
      <c r="E65" s="128">
        <f>SUMIF('702-798'!$1:$1,E$3,'702-798'!13:13)</f>
        <v>0</v>
      </c>
      <c r="F65" s="128">
        <f>SUMIF('702-798'!$1:$1,F$3,'702-798'!13:13)</f>
        <v>0</v>
      </c>
      <c r="G65" s="128">
        <f>SUMIF('702-798'!$1:$1,G$3,'702-798'!13:13)</f>
        <v>0</v>
      </c>
      <c r="H65" s="128">
        <f>SUMIF('702-798'!$1:$1,H$3,'702-798'!13:13)</f>
        <v>0</v>
      </c>
      <c r="I65" s="128">
        <f>SUMIF('702-798'!$1:$1,I$3,'702-798'!13:13)</f>
        <v>0</v>
      </c>
      <c r="J65" s="128">
        <f>SUMIF('702-798'!$1:$1,J$3,'702-798'!13:13)</f>
        <v>0</v>
      </c>
      <c r="K65" s="128">
        <f>SUMIF('702-798'!$1:$1,K$3,'702-798'!13:13)</f>
        <v>-344190.13</v>
      </c>
      <c r="L65" s="128">
        <f>SUMIF('702-798'!$1:$1,L$3,'702-798'!13:13)</f>
        <v>0</v>
      </c>
      <c r="M65" s="128">
        <f>SUMIF('702-798'!$1:$1,M$3,'702-798'!13:13)</f>
        <v>-22886</v>
      </c>
      <c r="N65" s="128">
        <f>SUMIF('702-798'!$1:$1,N$3,'702-798'!13:13)</f>
        <v>0</v>
      </c>
      <c r="O65" s="128">
        <f>SUMIF('702-798'!$1:$1,O$3,'702-798'!13:13)</f>
        <v>-2713</v>
      </c>
      <c r="P65" s="128">
        <f>SUMIF('702-798'!$1:$1,P$3,'702-798'!13:13)</f>
        <v>-11054</v>
      </c>
      <c r="Q65" s="128">
        <f>SUMIF('702-798'!$1:$1,Q$3,'702-798'!13:13)</f>
        <v>0</v>
      </c>
      <c r="R65" s="128">
        <f>SUMIF('702-798'!$1:$1,R$3,'702-798'!13:13)</f>
        <v>0</v>
      </c>
      <c r="S65" s="128">
        <f>SUMIF('702-798'!$1:$1,S$3,'702-798'!13:13)</f>
        <v>-814.68999999999983</v>
      </c>
      <c r="T65" s="128">
        <f>SUMIF('702-798'!$1:$1,T$3,'702-798'!13:13)</f>
        <v>-911.82999999999993</v>
      </c>
      <c r="U65" s="128">
        <f>SUMIF('702-798'!$1:$1,U$3,'702-798'!13:13)</f>
        <v>0</v>
      </c>
      <c r="V65" s="128">
        <f>SUMIF('702-798'!$1:$1,V$3,'702-798'!13:13)</f>
        <v>0</v>
      </c>
      <c r="W65" s="128">
        <f>SUMIF('702-798'!$1:$1,W$3,'702-798'!13:13)</f>
        <v>-318.61</v>
      </c>
      <c r="X65" s="128">
        <f>SUMIF('702-798'!$1:$1,X$3,'702-798'!13:13)</f>
        <v>-2752.69</v>
      </c>
      <c r="Y65" s="164">
        <f>SUMIF('702-798'!$1:$1,Y$3,'702-798'!13:13)</f>
        <v>0</v>
      </c>
      <c r="Z65" s="128">
        <f>SUMIF('702-798'!$1:$1,Z$3,'702-798'!13:13)</f>
        <v>0</v>
      </c>
      <c r="AA65" s="128">
        <f>SUMIF('702-798'!$1:$1,AA$3,'702-798'!13:13)</f>
        <v>0</v>
      </c>
      <c r="AB65" s="128">
        <f>SUMIF('702-798'!$1:$1,AB$3,'702-798'!13:13)</f>
        <v>0</v>
      </c>
      <c r="AC65" s="310">
        <f>SUMIF('702-798'!$1:$1,AC$3,'702-798'!13:13)</f>
        <v>0</v>
      </c>
      <c r="AD65" s="310">
        <f>SUMIF('702-798'!$1:$1,AD$3,'702-798'!13:13)</f>
        <v>0</v>
      </c>
      <c r="AE65" s="310">
        <f>SUMIF('702-798'!$1:$1,AE$3,'702-798'!13:13)</f>
        <v>0</v>
      </c>
      <c r="AF65" s="310">
        <f>SUMIF('702-798'!$1:$1,AF$3,'702-798'!13:13)</f>
        <v>0</v>
      </c>
      <c r="AG65" s="128">
        <f>SUMIF('702-798'!$1:$1,AG$3,'702-798'!13:13)</f>
        <v>50139.630000000005</v>
      </c>
      <c r="AH65" s="128">
        <f>SUMIF('702-798'!$1:$1,AH$3,'702-798'!13:13)</f>
        <v>0</v>
      </c>
      <c r="AI65" s="128">
        <f>SUMIF('702-798'!$1:$1,AI$3,'702-798'!13:13)</f>
        <v>25453.599999999999</v>
      </c>
      <c r="AJ65" s="128">
        <f>SUMIF('702-798'!$1:$1,AJ$3,'702-798'!13:13)</f>
        <v>0</v>
      </c>
      <c r="AK65" s="128">
        <f>SUMIF('702-798'!$1:$1,AK$3,'702-798'!13:13)</f>
        <v>13653.039999999999</v>
      </c>
      <c r="AL65" s="128">
        <f>SUMIF('702-798'!$1:$1,AL$3,'702-798'!13:13)</f>
        <v>0</v>
      </c>
      <c r="AM65" s="128">
        <f>SUMIF('702-798'!$1:$1,AM$3,'702-798'!13:13)</f>
        <v>3895.06</v>
      </c>
      <c r="AN65" s="128">
        <f>SUMIF('702-798'!$1:$1,AN$3,'702-798'!13:13)</f>
        <v>95.35</v>
      </c>
      <c r="AO65" s="128">
        <f>SUMIF('702-798'!$1:$1,AO$3,'702-798'!13:13)</f>
        <v>564</v>
      </c>
      <c r="AP65" s="128">
        <f>SUMIF('702-798'!$1:$1,AP$3,'702-798'!13:13)</f>
        <v>2141.5</v>
      </c>
      <c r="AQ65" s="128">
        <f>SUMIF('702-798'!$1:$1,AQ$3,'702-798'!13:13)</f>
        <v>0</v>
      </c>
      <c r="AR65" s="128">
        <f>SUMIF('702-798'!$1:$1,AR$3,'702-798'!13:13)</f>
        <v>2230.85</v>
      </c>
      <c r="AS65" s="128">
        <f>SUMIF('702-798'!$1:$1,AS$3,'702-798'!13:13)</f>
        <v>0</v>
      </c>
      <c r="AT65" s="128">
        <f>SUMIF('702-798'!$1:$1,AT$3,'702-798'!13:13)</f>
        <v>2808.83</v>
      </c>
      <c r="AU65" s="128">
        <f>SUMIF('702-798'!$1:$1,AU$3,'702-798'!13:13)</f>
        <v>969.12</v>
      </c>
      <c r="AV65" s="128">
        <f>SUMIF('702-798'!$1:$1,AV$3,'702-798'!13:13)</f>
        <v>2281.67</v>
      </c>
      <c r="AW65" s="128">
        <f>SUMIF('702-798'!$1:$1,AW$3,'702-798'!13:13)</f>
        <v>548.9</v>
      </c>
      <c r="AX65" s="128">
        <f>SUMIF('702-798'!$1:$1,AX$3,'702-798'!13:13)</f>
        <v>829.21999999999991</v>
      </c>
      <c r="AY65" s="128">
        <f>SUMIF('702-798'!$1:$1,AY$3,'702-798'!13:13)</f>
        <v>9492.74</v>
      </c>
      <c r="AZ65" s="310">
        <f>SUMIF('702-798'!$1:$1,AZ$3,'702-798'!13:13)</f>
        <v>0</v>
      </c>
      <c r="BA65" s="128">
        <f>SUMIF('702-798'!$1:$1,BA$3,'702-798'!13:13)</f>
        <v>2828</v>
      </c>
      <c r="BB65" s="128">
        <f>SUMIF('702-798'!$1:$1,BB$3,'702-798'!13:13)</f>
        <v>0</v>
      </c>
      <c r="BC65" s="128">
        <f>SUMIF('702-798'!$1:$1,BC$3,'702-798'!13:13)</f>
        <v>0</v>
      </c>
      <c r="BD65" s="128">
        <f>SUMIF('702-798'!$1:$1,BD$3,'702-798'!13:13)</f>
        <v>0</v>
      </c>
      <c r="BE65" s="128">
        <f>SUMIF('702-798'!$1:$1,BE$3,'702-798'!13:13)</f>
        <v>0</v>
      </c>
      <c r="BF65" s="128">
        <f>SUMIF('702-798'!$1:$1,BF$3,'702-798'!13:13)</f>
        <v>0</v>
      </c>
      <c r="BG65" s="128">
        <f>SUMIF('702-798'!$1:$1,BG$3,'702-798'!13:13)</f>
        <v>2677</v>
      </c>
      <c r="BH65" s="128">
        <f>SUMIF('702-798'!$1:$1,BH$3,'702-798'!13:13)</f>
        <v>0</v>
      </c>
      <c r="BI65" s="128">
        <f>SUMIF('702-798'!$1:$1,BI$3,'702-798'!13:13)</f>
        <v>802.29000000000008</v>
      </c>
      <c r="BJ65" s="128">
        <f>SUMIF('702-798'!$1:$1,BJ$3,'702-798'!13:13)</f>
        <v>1669.5</v>
      </c>
      <c r="BK65" s="128">
        <f>SUMIF('702-798'!$1:$1,BK$3,'702-798'!13:13)</f>
        <v>0</v>
      </c>
      <c r="BL65" s="128">
        <f>SUMIF('702-798'!$1:$1,BL$3,'702-798'!13:13)</f>
        <v>3578.51</v>
      </c>
      <c r="BM65" s="128">
        <f>SUMIF('702-798'!$1:$1,BM$3,'702-798'!13:13)</f>
        <v>422</v>
      </c>
      <c r="BN65" s="128">
        <f>SUMIF('702-798'!$1:$1,BN$3,'702-798'!13:13)</f>
        <v>16609.810000000001</v>
      </c>
      <c r="BO65" s="128">
        <f>SUMIF('702-798'!$1:$1,BO$3,'702-798'!13:13)</f>
        <v>9064.9800000000014</v>
      </c>
      <c r="BP65" s="128">
        <f>SUMIF('702-798'!$1:$1,BP$3,'702-798'!13:13)</f>
        <v>0</v>
      </c>
      <c r="BQ65" s="128">
        <f>SUMIF('702-798'!$1:$1,BQ$3,'702-798'!13:13)</f>
        <v>0</v>
      </c>
      <c r="BR65" s="128">
        <f>SUMIF('702-798'!$1:$1,BR$3,'702-798'!13:13)</f>
        <v>0</v>
      </c>
      <c r="BS65" s="128">
        <f>SUMIF('702-798'!$1:$1,BS$3,'702-798'!13:13)</f>
        <v>0</v>
      </c>
      <c r="BT65" s="128">
        <f>SUMIF('702-798'!$1:$1,BT$3,'702-798'!13:13)</f>
        <v>0</v>
      </c>
      <c r="BU65" s="128">
        <f>SUMIF('702-798'!$1:$1,BU$3,'702-798'!13:13)</f>
        <v>0</v>
      </c>
      <c r="BV65" s="128">
        <f>SUMIF('702-798'!$1:$1,BV$3,'702-798'!13:13)</f>
        <v>0</v>
      </c>
      <c r="BW65" s="128">
        <f>SUMIF('702-798'!$1:$1,BW$3,'702-798'!13:13)</f>
        <v>0</v>
      </c>
      <c r="BX65" s="128">
        <f>SUMIF('702-798'!$1:$1,BX$3,'702-798'!13:13)</f>
        <v>0</v>
      </c>
      <c r="BY65" s="128">
        <f>SUMIF('702-798'!$1:$1,BY$3,'702-798'!13:13)</f>
        <v>0</v>
      </c>
      <c r="BZ65" s="128">
        <f>SUMIF('702-798'!$1:$1,BZ$3,'702-798'!13:13)</f>
        <v>0</v>
      </c>
      <c r="CA65" s="310">
        <f>SUMIF('702-798'!$1:$1,CA$3,'702-798'!13:13)</f>
        <v>0</v>
      </c>
      <c r="CB65" s="128">
        <f>SUMIF('702-798'!$1:$1,CB$3,'702-798'!13:13)</f>
        <v>0</v>
      </c>
      <c r="CC65" s="128">
        <f>SUMIF('702-798'!$1:$1,CC$3,'702-798'!13:13)</f>
        <v>0</v>
      </c>
      <c r="CD65" s="128">
        <f>SUMIF('702-798'!$1:$1,CD$3,'702-798'!13:13)</f>
        <v>0</v>
      </c>
      <c r="CE65" s="128">
        <f>SUMIF('702-798'!$1:$1,CE$3,'702-798'!13:13)</f>
        <v>0</v>
      </c>
      <c r="CF65" s="128">
        <f>SUMIF('702-798'!$1:$1,CF$3,'702-798'!13:13)</f>
        <v>0</v>
      </c>
      <c r="CG65" s="256">
        <f t="shared" si="32"/>
        <v>-232885.35000000012</v>
      </c>
      <c r="CJ65" s="122"/>
      <c r="CK65" s="169">
        <f>INDEX(SAP!C:C,MATCH('Actuals mapped to CFR'!A65,SAP!H:H,FALSE),1)</f>
        <v>-232885.35</v>
      </c>
      <c r="CL65" s="59">
        <f t="shared" si="15"/>
        <v>0</v>
      </c>
      <c r="CN65" s="81">
        <f t="shared" si="28"/>
        <v>385640.95</v>
      </c>
      <c r="CO65" s="81">
        <f t="shared" si="29"/>
        <v>152755.6</v>
      </c>
      <c r="CP65" s="166">
        <f>VLOOKUP(B65,'2526 GBP Data input'!$A$4:$CA$229,38,FALSE)</f>
        <v>397632</v>
      </c>
      <c r="CQ65" s="166">
        <f>VLOOKUP(B65,'2526 GBP Data input'!$A$4:$CA$229,73,FALSE)</f>
        <v>6744</v>
      </c>
      <c r="CR65" s="89">
        <f t="shared" si="25"/>
        <v>-11991.049999999988</v>
      </c>
      <c r="CS65" s="83">
        <f t="shared" si="26"/>
        <v>22.650593119810203</v>
      </c>
      <c r="CT65" s="82">
        <f t="shared" si="30"/>
        <v>232885.35</v>
      </c>
      <c r="CU65" s="82">
        <f t="shared" si="31"/>
        <v>0</v>
      </c>
      <c r="CV65" s="86">
        <f t="shared" si="27"/>
        <v>232885.35</v>
      </c>
    </row>
    <row r="66" spans="1:108" ht="12.75" customHeight="1">
      <c r="A66" s="237">
        <v>107742</v>
      </c>
      <c r="B66" s="60">
        <v>742</v>
      </c>
      <c r="C66" s="60" t="s">
        <v>390</v>
      </c>
      <c r="D66" s="128">
        <f>SUMIF('702-798'!$1:$1,D$3,'702-798'!14:14)</f>
        <v>0</v>
      </c>
      <c r="E66" s="128">
        <f>SUMIF('702-798'!$1:$1,E$3,'702-798'!14:14)</f>
        <v>0</v>
      </c>
      <c r="F66" s="128">
        <f>SUMIF('702-798'!$1:$1,F$3,'702-798'!14:14)</f>
        <v>0</v>
      </c>
      <c r="G66" s="128">
        <f>SUMIF('702-798'!$1:$1,G$3,'702-798'!14:14)</f>
        <v>0</v>
      </c>
      <c r="H66" s="128">
        <f>SUMIF('702-798'!$1:$1,H$3,'702-798'!14:14)</f>
        <v>0</v>
      </c>
      <c r="I66" s="128">
        <f>SUMIF('702-798'!$1:$1,I$3,'702-798'!14:14)</f>
        <v>0</v>
      </c>
      <c r="J66" s="128">
        <f>SUMIF('702-798'!$1:$1,J$3,'702-798'!14:14)</f>
        <v>0</v>
      </c>
      <c r="K66" s="128">
        <f>SUMIF('702-798'!$1:$1,K$3,'702-798'!14:14)</f>
        <v>-779585.22</v>
      </c>
      <c r="L66" s="128">
        <f>SUMIF('702-798'!$1:$1,L$3,'702-798'!14:14)</f>
        <v>0</v>
      </c>
      <c r="M66" s="128">
        <f>SUMIF('702-798'!$1:$1,M$3,'702-798'!14:14)</f>
        <v>-12579</v>
      </c>
      <c r="N66" s="128">
        <f>SUMIF('702-798'!$1:$1,N$3,'702-798'!14:14)</f>
        <v>0</v>
      </c>
      <c r="O66" s="128">
        <f>SUMIF('702-798'!$1:$1,O$3,'702-798'!14:14)</f>
        <v>-5128</v>
      </c>
      <c r="P66" s="128">
        <f>SUMIF('702-798'!$1:$1,P$3,'702-798'!14:14)</f>
        <v>-29542</v>
      </c>
      <c r="Q66" s="128">
        <f>SUMIF('702-798'!$1:$1,Q$3,'702-798'!14:14)</f>
        <v>0</v>
      </c>
      <c r="R66" s="128">
        <f>SUMIF('702-798'!$1:$1,R$3,'702-798'!14:14)</f>
        <v>-1010</v>
      </c>
      <c r="S66" s="128">
        <f>SUMIF('702-798'!$1:$1,S$3,'702-798'!14:14)</f>
        <v>-11275.500000000002</v>
      </c>
      <c r="T66" s="128">
        <f>SUMIF('702-798'!$1:$1,T$3,'702-798'!14:14)</f>
        <v>0</v>
      </c>
      <c r="U66" s="128">
        <f>SUMIF('702-798'!$1:$1,U$3,'702-798'!14:14)</f>
        <v>0</v>
      </c>
      <c r="V66" s="128">
        <f>SUMIF('702-798'!$1:$1,V$3,'702-798'!14:14)</f>
        <v>0</v>
      </c>
      <c r="W66" s="128">
        <f>SUMIF('702-798'!$1:$1,W$3,'702-798'!14:14)</f>
        <v>-2840.3900000000017</v>
      </c>
      <c r="X66" s="128">
        <f>SUMIF('702-798'!$1:$1,X$3,'702-798'!14:14)</f>
        <v>-1339.29</v>
      </c>
      <c r="Y66" s="164">
        <f>SUMIF('702-798'!$1:$1,Y$3,'702-798'!14:14)</f>
        <v>0</v>
      </c>
      <c r="Z66" s="128">
        <f>SUMIF('702-798'!$1:$1,Z$3,'702-798'!14:14)</f>
        <v>0</v>
      </c>
      <c r="AA66" s="128">
        <f>SUMIF('702-798'!$1:$1,AA$3,'702-798'!14:14)</f>
        <v>0</v>
      </c>
      <c r="AB66" s="128">
        <f>SUMIF('702-798'!$1:$1,AB$3,'702-798'!14:14)</f>
        <v>0</v>
      </c>
      <c r="AC66" s="310">
        <f>SUMIF('702-798'!$1:$1,AC$3,'702-798'!14:14)</f>
        <v>0</v>
      </c>
      <c r="AD66" s="310">
        <f>SUMIF('702-798'!$1:$1,AD$3,'702-798'!14:14)</f>
        <v>0</v>
      </c>
      <c r="AE66" s="310">
        <f>SUMIF('702-798'!$1:$1,AE$3,'702-798'!14:14)</f>
        <v>0</v>
      </c>
      <c r="AF66" s="310">
        <f>SUMIF('702-798'!$1:$1,AF$3,'702-798'!14:14)</f>
        <v>0</v>
      </c>
      <c r="AG66" s="128">
        <f>SUMIF('702-798'!$1:$1,AG$3,'702-798'!14:14)</f>
        <v>187612.06</v>
      </c>
      <c r="AH66" s="128">
        <f>SUMIF('702-798'!$1:$1,AH$3,'702-798'!14:14)</f>
        <v>0</v>
      </c>
      <c r="AI66" s="128">
        <f>SUMIF('702-798'!$1:$1,AI$3,'702-798'!14:14)</f>
        <v>26876.48</v>
      </c>
      <c r="AJ66" s="128">
        <f>SUMIF('702-798'!$1:$1,AJ$3,'702-798'!14:14)</f>
        <v>0</v>
      </c>
      <c r="AK66" s="128">
        <f>SUMIF('702-798'!$1:$1,AK$3,'702-798'!14:14)</f>
        <v>15625.460000000001</v>
      </c>
      <c r="AL66" s="128">
        <f>SUMIF('702-798'!$1:$1,AL$3,'702-798'!14:14)</f>
        <v>0</v>
      </c>
      <c r="AM66" s="128">
        <f>SUMIF('702-798'!$1:$1,AM$3,'702-798'!14:14)</f>
        <v>11686.809999999998</v>
      </c>
      <c r="AN66" s="128">
        <f>SUMIF('702-798'!$1:$1,AN$3,'702-798'!14:14)</f>
        <v>867</v>
      </c>
      <c r="AO66" s="128">
        <f>SUMIF('702-798'!$1:$1,AO$3,'702-798'!14:14)</f>
        <v>3215.49</v>
      </c>
      <c r="AP66" s="128">
        <f>SUMIF('702-798'!$1:$1,AP$3,'702-798'!14:14)</f>
        <v>3380.55</v>
      </c>
      <c r="AQ66" s="128">
        <f>SUMIF('702-798'!$1:$1,AQ$3,'702-798'!14:14)</f>
        <v>0</v>
      </c>
      <c r="AR66" s="128">
        <f>SUMIF('702-798'!$1:$1,AR$3,'702-798'!14:14)</f>
        <v>3346.4</v>
      </c>
      <c r="AS66" s="128">
        <f>SUMIF('702-798'!$1:$1,AS$3,'702-798'!14:14)</f>
        <v>1458.59</v>
      </c>
      <c r="AT66" s="128">
        <f>SUMIF('702-798'!$1:$1,AT$3,'702-798'!14:14)</f>
        <v>8794.59</v>
      </c>
      <c r="AU66" s="128">
        <f>SUMIF('702-798'!$1:$1,AU$3,'702-798'!14:14)</f>
        <v>1301.27</v>
      </c>
      <c r="AV66" s="128">
        <f>SUMIF('702-798'!$1:$1,AV$3,'702-798'!14:14)</f>
        <v>5501.4</v>
      </c>
      <c r="AW66" s="128">
        <f>SUMIF('702-798'!$1:$1,AW$3,'702-798'!14:14)</f>
        <v>18662.599999999999</v>
      </c>
      <c r="AX66" s="128">
        <f>SUMIF('702-798'!$1:$1,AX$3,'702-798'!14:14)</f>
        <v>1524.58</v>
      </c>
      <c r="AY66" s="128">
        <f>SUMIF('702-798'!$1:$1,AY$3,'702-798'!14:14)</f>
        <v>13323.7</v>
      </c>
      <c r="AZ66" s="310">
        <f>SUMIF('702-798'!$1:$1,AZ$3,'702-798'!14:14)</f>
        <v>0</v>
      </c>
      <c r="BA66" s="128">
        <f>SUMIF('702-798'!$1:$1,BA$3,'702-798'!14:14)</f>
        <v>2007</v>
      </c>
      <c r="BB66" s="128">
        <f>SUMIF('702-798'!$1:$1,BB$3,'702-798'!14:14)</f>
        <v>0</v>
      </c>
      <c r="BC66" s="128">
        <f>SUMIF('702-798'!$1:$1,BC$3,'702-798'!14:14)</f>
        <v>0</v>
      </c>
      <c r="BD66" s="128">
        <f>SUMIF('702-798'!$1:$1,BD$3,'702-798'!14:14)</f>
        <v>0</v>
      </c>
      <c r="BE66" s="128">
        <f>SUMIF('702-798'!$1:$1,BE$3,'702-798'!14:14)</f>
        <v>0</v>
      </c>
      <c r="BF66" s="128">
        <f>SUMIF('702-798'!$1:$1,BF$3,'702-798'!14:14)</f>
        <v>0</v>
      </c>
      <c r="BG66" s="128">
        <f>SUMIF('702-798'!$1:$1,BG$3,'702-798'!14:14)</f>
        <v>1441</v>
      </c>
      <c r="BH66" s="128">
        <f>SUMIF('702-798'!$1:$1,BH$3,'702-798'!14:14)</f>
        <v>0</v>
      </c>
      <c r="BI66" s="128">
        <f>SUMIF('702-798'!$1:$1,BI$3,'702-798'!14:14)</f>
        <v>877.96</v>
      </c>
      <c r="BJ66" s="128">
        <f>SUMIF('702-798'!$1:$1,BJ$3,'702-798'!14:14)</f>
        <v>7290.15</v>
      </c>
      <c r="BK66" s="128">
        <f>SUMIF('702-798'!$1:$1,BK$3,'702-798'!14:14)</f>
        <v>0</v>
      </c>
      <c r="BL66" s="128">
        <f>SUMIF('702-798'!$1:$1,BL$3,'702-798'!14:14)</f>
        <v>34628.559999999998</v>
      </c>
      <c r="BM66" s="128">
        <f>SUMIF('702-798'!$1:$1,BM$3,'702-798'!14:14)</f>
        <v>4240</v>
      </c>
      <c r="BN66" s="128">
        <f>SUMIF('702-798'!$1:$1,BN$3,'702-798'!14:14)</f>
        <v>747</v>
      </c>
      <c r="BO66" s="128">
        <f>SUMIF('702-798'!$1:$1,BO$3,'702-798'!14:14)</f>
        <v>12251.020000000002</v>
      </c>
      <c r="BP66" s="128">
        <f>SUMIF('702-798'!$1:$1,BP$3,'702-798'!14:14)</f>
        <v>0</v>
      </c>
      <c r="BQ66" s="128">
        <f>SUMIF('702-798'!$1:$1,BQ$3,'702-798'!14:14)</f>
        <v>0</v>
      </c>
      <c r="BR66" s="128">
        <f>SUMIF('702-798'!$1:$1,BR$3,'702-798'!14:14)</f>
        <v>0</v>
      </c>
      <c r="BS66" s="128">
        <f>SUMIF('702-798'!$1:$1,BS$3,'702-798'!14:14)</f>
        <v>0</v>
      </c>
      <c r="BT66" s="128">
        <f>SUMIF('702-798'!$1:$1,BT$3,'702-798'!14:14)</f>
        <v>0</v>
      </c>
      <c r="BU66" s="128">
        <f>SUMIF('702-798'!$1:$1,BU$3,'702-798'!14:14)</f>
        <v>-5552.5</v>
      </c>
      <c r="BV66" s="128">
        <f>SUMIF('702-798'!$1:$1,BV$3,'702-798'!14:14)</f>
        <v>0</v>
      </c>
      <c r="BW66" s="128">
        <f>SUMIF('702-798'!$1:$1,BW$3,'702-798'!14:14)</f>
        <v>0</v>
      </c>
      <c r="BX66" s="128">
        <f>SUMIF('702-798'!$1:$1,BX$3,'702-798'!14:14)</f>
        <v>0</v>
      </c>
      <c r="BY66" s="128">
        <f>SUMIF('702-798'!$1:$1,BY$3,'702-798'!14:14)</f>
        <v>2951.2</v>
      </c>
      <c r="BZ66" s="128">
        <f>SUMIF('702-798'!$1:$1,BZ$3,'702-798'!14:14)</f>
        <v>0</v>
      </c>
      <c r="CA66" s="310">
        <f>SUMIF('702-798'!$1:$1,CA$3,'702-798'!14:14)</f>
        <v>0</v>
      </c>
      <c r="CB66" s="128">
        <f>SUMIF('702-798'!$1:$1,CB$3,'702-798'!14:14)</f>
        <v>0</v>
      </c>
      <c r="CC66" s="128">
        <f>SUMIF('702-798'!$1:$1,CC$3,'702-798'!14:14)</f>
        <v>0</v>
      </c>
      <c r="CD66" s="128">
        <f>SUMIF('702-798'!$1:$1,CD$3,'702-798'!14:14)</f>
        <v>0</v>
      </c>
      <c r="CE66" s="128">
        <f>SUMIF('702-798'!$1:$1,CE$3,'702-798'!14:14)</f>
        <v>0</v>
      </c>
      <c r="CF66" s="128">
        <f>SUMIF('702-798'!$1:$1,CF$3,'702-798'!14:14)</f>
        <v>0</v>
      </c>
      <c r="CG66" s="256">
        <f t="shared" si="32"/>
        <v>-479241.03000000014</v>
      </c>
      <c r="CJ66" s="122"/>
      <c r="CK66" s="169">
        <f>INDEX(SAP!C:C,MATCH('Actuals mapped to CFR'!A66,SAP!H:H,FALSE),1)</f>
        <v>-479241.03</v>
      </c>
      <c r="CL66" s="59">
        <f t="shared" si="15"/>
        <v>0</v>
      </c>
      <c r="CN66" s="81">
        <f t="shared" si="28"/>
        <v>843299.4</v>
      </c>
      <c r="CO66" s="81">
        <f t="shared" si="29"/>
        <v>366659.6700000001</v>
      </c>
      <c r="CP66" s="166">
        <f>VLOOKUP(B66,'2526 GBP Data input'!$A$4:$CA$229,38,FALSE)</f>
        <v>921253</v>
      </c>
      <c r="CQ66" s="166">
        <f>VLOOKUP(B66,'2526 GBP Data input'!$A$4:$CA$229,73,FALSE)</f>
        <v>13289</v>
      </c>
      <c r="CR66" s="89">
        <f t="shared" si="25"/>
        <v>-77953.599999999977</v>
      </c>
      <c r="CS66" s="83">
        <f t="shared" si="26"/>
        <v>27.591216043344126</v>
      </c>
      <c r="CT66" s="82">
        <f t="shared" si="30"/>
        <v>476639.72999999992</v>
      </c>
      <c r="CU66" s="82">
        <f t="shared" si="31"/>
        <v>2601.3000000000002</v>
      </c>
      <c r="CV66" s="86">
        <f t="shared" si="27"/>
        <v>479241.02999999991</v>
      </c>
    </row>
    <row r="67" spans="1:108">
      <c r="A67" s="237">
        <v>107743</v>
      </c>
      <c r="B67" s="60">
        <v>743</v>
      </c>
      <c r="C67" s="60" t="s">
        <v>251</v>
      </c>
      <c r="D67" s="128">
        <f>SUMIF('702-798'!$1:$1,D$3,'702-798'!15:15)</f>
        <v>0</v>
      </c>
      <c r="E67" s="128">
        <f>SUMIF('702-798'!$1:$1,E$3,'702-798'!15:15)</f>
        <v>0</v>
      </c>
      <c r="F67" s="128">
        <f>SUMIF('702-798'!$1:$1,F$3,'702-798'!15:15)</f>
        <v>0</v>
      </c>
      <c r="G67" s="128">
        <f>SUMIF('702-798'!$1:$1,G$3,'702-798'!15:15)</f>
        <v>0</v>
      </c>
      <c r="H67" s="128">
        <f>SUMIF('702-798'!$1:$1,H$3,'702-798'!15:15)</f>
        <v>0</v>
      </c>
      <c r="I67" s="128">
        <f>SUMIF('702-798'!$1:$1,I$3,'702-798'!15:15)</f>
        <v>0</v>
      </c>
      <c r="J67" s="128">
        <f>SUMIF('702-798'!$1:$1,J$3,'702-798'!15:15)</f>
        <v>0</v>
      </c>
      <c r="K67" s="128">
        <f>SUMIF('702-798'!$1:$1,K$3,'702-798'!15:15)</f>
        <v>-551410.73</v>
      </c>
      <c r="L67" s="128">
        <f>SUMIF('702-798'!$1:$1,L$3,'702-798'!15:15)</f>
        <v>0</v>
      </c>
      <c r="M67" s="128">
        <f>SUMIF('702-798'!$1:$1,M$3,'702-798'!15:15)</f>
        <v>-40131</v>
      </c>
      <c r="N67" s="128">
        <f>SUMIF('702-798'!$1:$1,N$3,'702-798'!15:15)</f>
        <v>0</v>
      </c>
      <c r="O67" s="128">
        <f>SUMIF('702-798'!$1:$1,O$3,'702-798'!15:15)</f>
        <v>-5813</v>
      </c>
      <c r="P67" s="128">
        <f>SUMIF('702-798'!$1:$1,P$3,'702-798'!15:15)</f>
        <v>-21134</v>
      </c>
      <c r="Q67" s="128">
        <f>SUMIF('702-798'!$1:$1,Q$3,'702-798'!15:15)</f>
        <v>0</v>
      </c>
      <c r="R67" s="128">
        <f>SUMIF('702-798'!$1:$1,R$3,'702-798'!15:15)</f>
        <v>-172</v>
      </c>
      <c r="S67" s="128">
        <f>SUMIF('702-798'!$1:$1,S$3,'702-798'!15:15)</f>
        <v>-616</v>
      </c>
      <c r="T67" s="128">
        <f>SUMIF('702-798'!$1:$1,T$3,'702-798'!15:15)</f>
        <v>0</v>
      </c>
      <c r="U67" s="128">
        <f>SUMIF('702-798'!$1:$1,U$3,'702-798'!15:15)</f>
        <v>0</v>
      </c>
      <c r="V67" s="128">
        <f>SUMIF('702-798'!$1:$1,V$3,'702-798'!15:15)</f>
        <v>0</v>
      </c>
      <c r="W67" s="128">
        <f>SUMIF('702-798'!$1:$1,W$3,'702-798'!15:15)</f>
        <v>-19.97</v>
      </c>
      <c r="X67" s="128">
        <f>SUMIF('702-798'!$1:$1,X$3,'702-798'!15:15)</f>
        <v>0</v>
      </c>
      <c r="Y67" s="164">
        <f>SUMIF('702-798'!$1:$1,Y$3,'702-798'!15:15)</f>
        <v>0</v>
      </c>
      <c r="Z67" s="128">
        <f>SUMIF('702-798'!$1:$1,Z$3,'702-798'!15:15)</f>
        <v>0</v>
      </c>
      <c r="AA67" s="128">
        <f>SUMIF('702-798'!$1:$1,AA$3,'702-798'!15:15)</f>
        <v>0</v>
      </c>
      <c r="AB67" s="128">
        <f>SUMIF('702-798'!$1:$1,AB$3,'702-798'!15:15)</f>
        <v>0</v>
      </c>
      <c r="AC67" s="310">
        <f>SUMIF('702-798'!$1:$1,AC$3,'702-798'!15:15)</f>
        <v>0</v>
      </c>
      <c r="AD67" s="310">
        <f>SUMIF('702-798'!$1:$1,AD$3,'702-798'!15:15)</f>
        <v>0</v>
      </c>
      <c r="AE67" s="310">
        <f>SUMIF('702-798'!$1:$1,AE$3,'702-798'!15:15)</f>
        <v>0</v>
      </c>
      <c r="AF67" s="310">
        <f>SUMIF('702-798'!$1:$1,AF$3,'702-798'!15:15)</f>
        <v>0</v>
      </c>
      <c r="AG67" s="128">
        <f>SUMIF('702-798'!$1:$1,AG$3,'702-798'!15:15)</f>
        <v>44331.49</v>
      </c>
      <c r="AH67" s="128">
        <f>SUMIF('702-798'!$1:$1,AH$3,'702-798'!15:15)</f>
        <v>0</v>
      </c>
      <c r="AI67" s="128">
        <f>SUMIF('702-798'!$1:$1,AI$3,'702-798'!15:15)</f>
        <v>37691.15</v>
      </c>
      <c r="AJ67" s="128">
        <f>SUMIF('702-798'!$1:$1,AJ$3,'702-798'!15:15)</f>
        <v>4747.8600000000006</v>
      </c>
      <c r="AK67" s="128">
        <f>SUMIF('702-798'!$1:$1,AK$3,'702-798'!15:15)</f>
        <v>9534.6</v>
      </c>
      <c r="AL67" s="128">
        <f>SUMIF('702-798'!$1:$1,AL$3,'702-798'!15:15)</f>
        <v>0</v>
      </c>
      <c r="AM67" s="128">
        <f>SUMIF('702-798'!$1:$1,AM$3,'702-798'!15:15)</f>
        <v>5081.51</v>
      </c>
      <c r="AN67" s="128">
        <f>SUMIF('702-798'!$1:$1,AN$3,'702-798'!15:15)</f>
        <v>395.31</v>
      </c>
      <c r="AO67" s="128">
        <f>SUMIF('702-798'!$1:$1,AO$3,'702-798'!15:15)</f>
        <v>0</v>
      </c>
      <c r="AP67" s="128">
        <f>SUMIF('702-798'!$1:$1,AP$3,'702-798'!15:15)</f>
        <v>207.4</v>
      </c>
      <c r="AQ67" s="128">
        <f>SUMIF('702-798'!$1:$1,AQ$3,'702-798'!15:15)</f>
        <v>0</v>
      </c>
      <c r="AR67" s="128">
        <f>SUMIF('702-798'!$1:$1,AR$3,'702-798'!15:15)</f>
        <v>4798.0599999999995</v>
      </c>
      <c r="AS67" s="128">
        <f>SUMIF('702-798'!$1:$1,AS$3,'702-798'!15:15)</f>
        <v>372.86</v>
      </c>
      <c r="AT67" s="128">
        <f>SUMIF('702-798'!$1:$1,AT$3,'702-798'!15:15)</f>
        <v>908.7600000000001</v>
      </c>
      <c r="AU67" s="128">
        <f>SUMIF('702-798'!$1:$1,AU$3,'702-798'!15:15)</f>
        <v>575.46</v>
      </c>
      <c r="AV67" s="128">
        <f>SUMIF('702-798'!$1:$1,AV$3,'702-798'!15:15)</f>
        <v>1945.39</v>
      </c>
      <c r="AW67" s="128">
        <f>SUMIF('702-798'!$1:$1,AW$3,'702-798'!15:15)</f>
        <v>7360.25</v>
      </c>
      <c r="AX67" s="128">
        <f>SUMIF('702-798'!$1:$1,AX$3,'702-798'!15:15)</f>
        <v>576.41999999999996</v>
      </c>
      <c r="AY67" s="128">
        <f>SUMIF('702-798'!$1:$1,AY$3,'702-798'!15:15)</f>
        <v>5782.4600000000009</v>
      </c>
      <c r="AZ67" s="310">
        <f>SUMIF('702-798'!$1:$1,AZ$3,'702-798'!15:15)</f>
        <v>0</v>
      </c>
      <c r="BA67" s="128">
        <f>SUMIF('702-798'!$1:$1,BA$3,'702-798'!15:15)</f>
        <v>2180.1799999999998</v>
      </c>
      <c r="BB67" s="128">
        <f>SUMIF('702-798'!$1:$1,BB$3,'702-798'!15:15)</f>
        <v>0</v>
      </c>
      <c r="BC67" s="128">
        <f>SUMIF('702-798'!$1:$1,BC$3,'702-798'!15:15)</f>
        <v>300</v>
      </c>
      <c r="BD67" s="128">
        <f>SUMIF('702-798'!$1:$1,BD$3,'702-798'!15:15)</f>
        <v>4279.71</v>
      </c>
      <c r="BE67" s="128">
        <f>SUMIF('702-798'!$1:$1,BE$3,'702-798'!15:15)</f>
        <v>294</v>
      </c>
      <c r="BF67" s="128">
        <f>SUMIF('702-798'!$1:$1,BF$3,'702-798'!15:15)</f>
        <v>0</v>
      </c>
      <c r="BG67" s="128">
        <f>SUMIF('702-798'!$1:$1,BG$3,'702-798'!15:15)</f>
        <v>850</v>
      </c>
      <c r="BH67" s="128">
        <f>SUMIF('702-798'!$1:$1,BH$3,'702-798'!15:15)</f>
        <v>0</v>
      </c>
      <c r="BI67" s="128">
        <f>SUMIF('702-798'!$1:$1,BI$3,'702-798'!15:15)</f>
        <v>106.26</v>
      </c>
      <c r="BJ67" s="128">
        <f>SUMIF('702-798'!$1:$1,BJ$3,'702-798'!15:15)</f>
        <v>3784.2</v>
      </c>
      <c r="BK67" s="128">
        <f>SUMIF('702-798'!$1:$1,BK$3,'702-798'!15:15)</f>
        <v>0</v>
      </c>
      <c r="BL67" s="128">
        <f>SUMIF('702-798'!$1:$1,BL$3,'702-798'!15:15)</f>
        <v>21575.77</v>
      </c>
      <c r="BM67" s="128">
        <f>SUMIF('702-798'!$1:$1,BM$3,'702-798'!15:15)</f>
        <v>4211</v>
      </c>
      <c r="BN67" s="128">
        <f>SUMIF('702-798'!$1:$1,BN$3,'702-798'!15:15)</f>
        <v>2827</v>
      </c>
      <c r="BO67" s="128">
        <f>SUMIF('702-798'!$1:$1,BO$3,'702-798'!15:15)</f>
        <v>8202.08</v>
      </c>
      <c r="BP67" s="128">
        <f>SUMIF('702-798'!$1:$1,BP$3,'702-798'!15:15)</f>
        <v>0</v>
      </c>
      <c r="BQ67" s="128">
        <f>SUMIF('702-798'!$1:$1,BQ$3,'702-798'!15:15)</f>
        <v>0</v>
      </c>
      <c r="BR67" s="128">
        <f>SUMIF('702-798'!$1:$1,BR$3,'702-798'!15:15)</f>
        <v>0</v>
      </c>
      <c r="BS67" s="128">
        <f>SUMIF('702-798'!$1:$1,BS$3,'702-798'!15:15)</f>
        <v>0</v>
      </c>
      <c r="BT67" s="128">
        <f>SUMIF('702-798'!$1:$1,BT$3,'702-798'!15:15)</f>
        <v>16.72</v>
      </c>
      <c r="BU67" s="128">
        <f>SUMIF('702-798'!$1:$1,BU$3,'702-798'!15:15)</f>
        <v>-4675</v>
      </c>
      <c r="BV67" s="128">
        <f>SUMIF('702-798'!$1:$1,BV$3,'702-798'!15:15)</f>
        <v>0</v>
      </c>
      <c r="BW67" s="128">
        <f>SUMIF('702-798'!$1:$1,BW$3,'702-798'!15:15)</f>
        <v>0</v>
      </c>
      <c r="BX67" s="128">
        <f>SUMIF('702-798'!$1:$1,BX$3,'702-798'!15:15)</f>
        <v>0</v>
      </c>
      <c r="BY67" s="128">
        <f>SUMIF('702-798'!$1:$1,BY$3,'702-798'!15:15)</f>
        <v>0</v>
      </c>
      <c r="BZ67" s="128">
        <f>SUMIF('702-798'!$1:$1,BZ$3,'702-798'!15:15)</f>
        <v>0</v>
      </c>
      <c r="CA67" s="310">
        <f>SUMIF('702-798'!$1:$1,CA$3,'702-798'!15:15)</f>
        <v>0</v>
      </c>
      <c r="CB67" s="128">
        <f>SUMIF('702-798'!$1:$1,CB$3,'702-798'!15:15)</f>
        <v>0</v>
      </c>
      <c r="CC67" s="128">
        <f>SUMIF('702-798'!$1:$1,CC$3,'702-798'!15:15)</f>
        <v>0</v>
      </c>
      <c r="CD67" s="128">
        <f>SUMIF('702-798'!$1:$1,CD$3,'702-798'!15:15)</f>
        <v>0</v>
      </c>
      <c r="CE67" s="128">
        <f>SUMIF('702-798'!$1:$1,CE$3,'702-798'!15:15)</f>
        <v>0</v>
      </c>
      <c r="CF67" s="128">
        <f>SUMIF('702-798'!$1:$1,CF$3,'702-798'!15:15)</f>
        <v>0</v>
      </c>
      <c r="CG67" s="256">
        <f t="shared" si="32"/>
        <v>-451035.79999999987</v>
      </c>
      <c r="CJ67" s="122"/>
      <c r="CK67" s="169">
        <f>INDEX(SAP!C:C,MATCH('Actuals mapped to CFR'!A67,SAP!H:H,FALSE),1)</f>
        <v>-451035.8</v>
      </c>
      <c r="CL67" s="59">
        <f t="shared" si="15"/>
        <v>0</v>
      </c>
      <c r="CN67" s="81">
        <f t="shared" si="28"/>
        <v>619296.69999999995</v>
      </c>
      <c r="CO67" s="81">
        <f t="shared" si="29"/>
        <v>172935.9</v>
      </c>
      <c r="CP67" s="166">
        <f>VLOOKUP(B67,'2526 GBP Data input'!$A$4:$CA$229,38,FALSE)</f>
        <v>631580</v>
      </c>
      <c r="CQ67" s="166">
        <f>VLOOKUP(B67,'2526 GBP Data input'!$A$4:$CA$229,73,FALSE)</f>
        <v>7777</v>
      </c>
      <c r="CR67" s="89">
        <f t="shared" si="25"/>
        <v>-12283.300000000047</v>
      </c>
      <c r="CS67" s="83">
        <f t="shared" si="26"/>
        <v>22.236839398225538</v>
      </c>
      <c r="CT67" s="82">
        <f t="shared" si="30"/>
        <v>446360.79999999993</v>
      </c>
      <c r="CU67" s="82">
        <f t="shared" si="31"/>
        <v>4675</v>
      </c>
      <c r="CV67" s="86">
        <f t="shared" si="27"/>
        <v>451035.79999999993</v>
      </c>
    </row>
    <row r="68" spans="1:108">
      <c r="A68" s="237">
        <v>107749</v>
      </c>
      <c r="B68" s="60">
        <v>749</v>
      </c>
      <c r="C68" s="60" t="s">
        <v>182</v>
      </c>
      <c r="D68" s="128">
        <f>SUMIF('702-798'!$1:$1,D$3,'702-798'!16:16)</f>
        <v>0</v>
      </c>
      <c r="E68" s="128">
        <f>SUMIF('702-798'!$1:$1,E$3,'702-798'!16:16)</f>
        <v>0</v>
      </c>
      <c r="F68" s="128">
        <f>SUMIF('702-798'!$1:$1,F$3,'702-798'!16:16)</f>
        <v>0</v>
      </c>
      <c r="G68" s="128">
        <f>SUMIF('702-798'!$1:$1,G$3,'702-798'!16:16)</f>
        <v>0</v>
      </c>
      <c r="H68" s="128">
        <f>SUMIF('702-798'!$1:$1,H$3,'702-798'!16:16)</f>
        <v>0</v>
      </c>
      <c r="I68" s="128">
        <f>SUMIF('702-798'!$1:$1,I$3,'702-798'!16:16)</f>
        <v>0</v>
      </c>
      <c r="J68" s="128">
        <f>SUMIF('702-798'!$1:$1,J$3,'702-798'!16:16)</f>
        <v>0</v>
      </c>
      <c r="K68" s="128">
        <f>SUMIF('702-798'!$1:$1,K$3,'702-798'!16:16)</f>
        <v>-363804.55</v>
      </c>
      <c r="L68" s="128">
        <f>SUMIF('702-798'!$1:$1,L$3,'702-798'!16:16)</f>
        <v>0</v>
      </c>
      <c r="M68" s="128">
        <f>SUMIF('702-798'!$1:$1,M$3,'702-798'!16:16)</f>
        <v>-28845</v>
      </c>
      <c r="N68" s="128">
        <f>SUMIF('702-798'!$1:$1,N$3,'702-798'!16:16)</f>
        <v>0</v>
      </c>
      <c r="O68" s="128">
        <f>SUMIF('702-798'!$1:$1,O$3,'702-798'!16:16)</f>
        <v>-2805</v>
      </c>
      <c r="P68" s="128">
        <f>SUMIF('702-798'!$1:$1,P$3,'702-798'!16:16)</f>
        <v>-13773</v>
      </c>
      <c r="Q68" s="128">
        <f>SUMIF('702-798'!$1:$1,Q$3,'702-798'!16:16)</f>
        <v>0</v>
      </c>
      <c r="R68" s="128">
        <f>SUMIF('702-798'!$1:$1,R$3,'702-798'!16:16)</f>
        <v>0</v>
      </c>
      <c r="S68" s="128">
        <f>SUMIF('702-798'!$1:$1,S$3,'702-798'!16:16)</f>
        <v>-1474.6700000000005</v>
      </c>
      <c r="T68" s="128">
        <f>SUMIF('702-798'!$1:$1,T$3,'702-798'!16:16)</f>
        <v>0</v>
      </c>
      <c r="U68" s="128">
        <f>SUMIF('702-798'!$1:$1,U$3,'702-798'!16:16)</f>
        <v>0</v>
      </c>
      <c r="V68" s="128">
        <f>SUMIF('702-798'!$1:$1,V$3,'702-798'!16:16)</f>
        <v>0</v>
      </c>
      <c r="W68" s="128">
        <f>SUMIF('702-798'!$1:$1,W$3,'702-798'!16:16)</f>
        <v>-1059.3799999999999</v>
      </c>
      <c r="X68" s="128">
        <f>SUMIF('702-798'!$1:$1,X$3,'702-798'!16:16)</f>
        <v>0</v>
      </c>
      <c r="Y68" s="164">
        <f>SUMIF('702-798'!$1:$1,Y$3,'702-798'!16:16)</f>
        <v>0</v>
      </c>
      <c r="Z68" s="128">
        <f>SUMIF('702-798'!$1:$1,Z$3,'702-798'!16:16)</f>
        <v>0</v>
      </c>
      <c r="AA68" s="128">
        <f>SUMIF('702-798'!$1:$1,AA$3,'702-798'!16:16)</f>
        <v>0</v>
      </c>
      <c r="AB68" s="128">
        <f>SUMIF('702-798'!$1:$1,AB$3,'702-798'!16:16)</f>
        <v>0</v>
      </c>
      <c r="AC68" s="310">
        <f>SUMIF('702-798'!$1:$1,AC$3,'702-798'!16:16)</f>
        <v>0</v>
      </c>
      <c r="AD68" s="310">
        <f>SUMIF('702-798'!$1:$1,AD$3,'702-798'!16:16)</f>
        <v>0</v>
      </c>
      <c r="AE68" s="310">
        <f>SUMIF('702-798'!$1:$1,AE$3,'702-798'!16:16)</f>
        <v>0</v>
      </c>
      <c r="AF68" s="310">
        <f>SUMIF('702-798'!$1:$1,AF$3,'702-798'!16:16)</f>
        <v>0</v>
      </c>
      <c r="AG68" s="128">
        <f>SUMIF('702-798'!$1:$1,AG$3,'702-798'!16:16)</f>
        <v>47919.35</v>
      </c>
      <c r="AH68" s="128">
        <f>SUMIF('702-798'!$1:$1,AH$3,'702-798'!16:16)</f>
        <v>356</v>
      </c>
      <c r="AI68" s="128">
        <f>SUMIF('702-798'!$1:$1,AI$3,'702-798'!16:16)</f>
        <v>15233.46</v>
      </c>
      <c r="AJ68" s="128">
        <f>SUMIF('702-798'!$1:$1,AJ$3,'702-798'!16:16)</f>
        <v>3088.3599999999997</v>
      </c>
      <c r="AK68" s="128">
        <f>SUMIF('702-798'!$1:$1,AK$3,'702-798'!16:16)</f>
        <v>10199.43</v>
      </c>
      <c r="AL68" s="128">
        <f>SUMIF('702-798'!$1:$1,AL$3,'702-798'!16:16)</f>
        <v>4028.85</v>
      </c>
      <c r="AM68" s="128">
        <f>SUMIF('702-798'!$1:$1,AM$3,'702-798'!16:16)</f>
        <v>1380.27</v>
      </c>
      <c r="AN68" s="128">
        <f>SUMIF('702-798'!$1:$1,AN$3,'702-798'!16:16)</f>
        <v>537.09</v>
      </c>
      <c r="AO68" s="128">
        <f>SUMIF('702-798'!$1:$1,AO$3,'702-798'!16:16)</f>
        <v>618</v>
      </c>
      <c r="AP68" s="128">
        <f>SUMIF('702-798'!$1:$1,AP$3,'702-798'!16:16)</f>
        <v>1480.6500000000003</v>
      </c>
      <c r="AQ68" s="128">
        <f>SUMIF('702-798'!$1:$1,AQ$3,'702-798'!16:16)</f>
        <v>0</v>
      </c>
      <c r="AR68" s="128">
        <f>SUMIF('702-798'!$1:$1,AR$3,'702-798'!16:16)</f>
        <v>2858.61</v>
      </c>
      <c r="AS68" s="128">
        <f>SUMIF('702-798'!$1:$1,AS$3,'702-798'!16:16)</f>
        <v>1364</v>
      </c>
      <c r="AT68" s="128">
        <f>SUMIF('702-798'!$1:$1,AT$3,'702-798'!16:16)</f>
        <v>376.11</v>
      </c>
      <c r="AU68" s="128">
        <f>SUMIF('702-798'!$1:$1,AU$3,'702-798'!16:16)</f>
        <v>175.6</v>
      </c>
      <c r="AV68" s="128">
        <f>SUMIF('702-798'!$1:$1,AV$3,'702-798'!16:16)</f>
        <v>1300.53</v>
      </c>
      <c r="AW68" s="128">
        <f>SUMIF('702-798'!$1:$1,AW$3,'702-798'!16:16)</f>
        <v>7235.5</v>
      </c>
      <c r="AX68" s="128">
        <f>SUMIF('702-798'!$1:$1,AX$3,'702-798'!16:16)</f>
        <v>119.43</v>
      </c>
      <c r="AY68" s="128">
        <f>SUMIF('702-798'!$1:$1,AY$3,'702-798'!16:16)</f>
        <v>10586.01</v>
      </c>
      <c r="AZ68" s="310">
        <f>SUMIF('702-798'!$1:$1,AZ$3,'702-798'!16:16)</f>
        <v>0</v>
      </c>
      <c r="BA68" s="128">
        <f>SUMIF('702-798'!$1:$1,BA$3,'702-798'!16:16)</f>
        <v>160</v>
      </c>
      <c r="BB68" s="128">
        <f>SUMIF('702-798'!$1:$1,BB$3,'702-798'!16:16)</f>
        <v>0</v>
      </c>
      <c r="BC68" s="128">
        <f>SUMIF('702-798'!$1:$1,BC$3,'702-798'!16:16)</f>
        <v>0</v>
      </c>
      <c r="BD68" s="128">
        <f>SUMIF('702-798'!$1:$1,BD$3,'702-798'!16:16)</f>
        <v>4308.55</v>
      </c>
      <c r="BE68" s="128">
        <f>SUMIF('702-798'!$1:$1,BE$3,'702-798'!16:16)</f>
        <v>0</v>
      </c>
      <c r="BF68" s="128">
        <f>SUMIF('702-798'!$1:$1,BF$3,'702-798'!16:16)</f>
        <v>0</v>
      </c>
      <c r="BG68" s="128">
        <f>SUMIF('702-798'!$1:$1,BG$3,'702-798'!16:16)</f>
        <v>947.3</v>
      </c>
      <c r="BH68" s="128">
        <f>SUMIF('702-798'!$1:$1,BH$3,'702-798'!16:16)</f>
        <v>0</v>
      </c>
      <c r="BI68" s="128">
        <f>SUMIF('702-798'!$1:$1,BI$3,'702-798'!16:16)</f>
        <v>1501.1299999999999</v>
      </c>
      <c r="BJ68" s="128">
        <f>SUMIF('702-798'!$1:$1,BJ$3,'702-798'!16:16)</f>
        <v>1446.8999999999999</v>
      </c>
      <c r="BK68" s="128">
        <f>SUMIF('702-798'!$1:$1,BK$3,'702-798'!16:16)</f>
        <v>0</v>
      </c>
      <c r="BL68" s="128">
        <f>SUMIF('702-798'!$1:$1,BL$3,'702-798'!16:16)</f>
        <v>731.3</v>
      </c>
      <c r="BM68" s="128">
        <f>SUMIF('702-798'!$1:$1,BM$3,'702-798'!16:16)</f>
        <v>5626</v>
      </c>
      <c r="BN68" s="128">
        <f>SUMIF('702-798'!$1:$1,BN$3,'702-798'!16:16)</f>
        <v>1000</v>
      </c>
      <c r="BO68" s="128">
        <f>SUMIF('702-798'!$1:$1,BO$3,'702-798'!16:16)</f>
        <v>12766.07</v>
      </c>
      <c r="BP68" s="128">
        <f>SUMIF('702-798'!$1:$1,BP$3,'702-798'!16:16)</f>
        <v>0</v>
      </c>
      <c r="BQ68" s="128">
        <f>SUMIF('702-798'!$1:$1,BQ$3,'702-798'!16:16)</f>
        <v>0</v>
      </c>
      <c r="BR68" s="128">
        <f>SUMIF('702-798'!$1:$1,BR$3,'702-798'!16:16)</f>
        <v>0</v>
      </c>
      <c r="BS68" s="128">
        <f>SUMIF('702-798'!$1:$1,BS$3,'702-798'!16:16)</f>
        <v>0</v>
      </c>
      <c r="BT68" s="128">
        <f>SUMIF('702-798'!$1:$1,BT$3,'702-798'!16:16)</f>
        <v>0</v>
      </c>
      <c r="BU68" s="128">
        <f>SUMIF('702-798'!$1:$1,BU$3,'702-798'!16:16)</f>
        <v>-4326.25</v>
      </c>
      <c r="BV68" s="128">
        <f>SUMIF('702-798'!$1:$1,BV$3,'702-798'!16:16)</f>
        <v>0</v>
      </c>
      <c r="BW68" s="128">
        <f>SUMIF('702-798'!$1:$1,BW$3,'702-798'!16:16)</f>
        <v>0</v>
      </c>
      <c r="BX68" s="128">
        <f>SUMIF('702-798'!$1:$1,BX$3,'702-798'!16:16)</f>
        <v>0</v>
      </c>
      <c r="BY68" s="128">
        <f>SUMIF('702-798'!$1:$1,BY$3,'702-798'!16:16)</f>
        <v>0</v>
      </c>
      <c r="BZ68" s="128">
        <f>SUMIF('702-798'!$1:$1,BZ$3,'702-798'!16:16)</f>
        <v>0</v>
      </c>
      <c r="CA68" s="310">
        <f>SUMIF('702-798'!$1:$1,CA$3,'702-798'!16:16)</f>
        <v>0</v>
      </c>
      <c r="CB68" s="128">
        <f>SUMIF('702-798'!$1:$1,CB$3,'702-798'!16:16)</f>
        <v>0</v>
      </c>
      <c r="CC68" s="128">
        <f>SUMIF('702-798'!$1:$1,CC$3,'702-798'!16:16)</f>
        <v>0</v>
      </c>
      <c r="CD68" s="128">
        <f>SUMIF('702-798'!$1:$1,CD$3,'702-798'!16:16)</f>
        <v>0</v>
      </c>
      <c r="CE68" s="128">
        <f>SUMIF('702-798'!$1:$1,CE$3,'702-798'!16:16)</f>
        <v>0</v>
      </c>
      <c r="CF68" s="128">
        <f>SUMIF('702-798'!$1:$1,CF$3,'702-798'!16:16)</f>
        <v>0</v>
      </c>
      <c r="CG68" s="256">
        <f t="shared" si="32"/>
        <v>-278743.34999999998</v>
      </c>
      <c r="CJ68" s="122"/>
      <c r="CK68" s="169">
        <f>INDEX(SAP!C:C,MATCH('Actuals mapped to CFR'!A68,SAP!H:H,FALSE),1)</f>
        <v>-278743.34999999998</v>
      </c>
      <c r="CL68" s="59">
        <f t="shared" si="15"/>
        <v>0</v>
      </c>
      <c r="CN68" s="81">
        <f t="shared" si="28"/>
        <v>411761.6</v>
      </c>
      <c r="CO68" s="81">
        <f t="shared" si="29"/>
        <v>137344.5</v>
      </c>
      <c r="CP68" s="166">
        <f>VLOOKUP(B68,'2526 GBP Data input'!$A$4:$CA$229,38,FALSE)</f>
        <v>428403</v>
      </c>
      <c r="CQ68" s="166">
        <f>VLOOKUP(B68,'2526 GBP Data input'!$A$4:$CA$229,73,FALSE)</f>
        <v>32709</v>
      </c>
      <c r="CR68" s="89">
        <f t="shared" si="25"/>
        <v>-16641.400000000023</v>
      </c>
      <c r="CS68" s="83">
        <f t="shared" si="26"/>
        <v>4.1989819315784649</v>
      </c>
      <c r="CT68" s="82">
        <f t="shared" si="30"/>
        <v>274417.09999999998</v>
      </c>
      <c r="CU68" s="82">
        <f t="shared" si="31"/>
        <v>4326.25</v>
      </c>
      <c r="CV68" s="86">
        <f t="shared" si="27"/>
        <v>278743.34999999998</v>
      </c>
    </row>
    <row r="69" spans="1:108">
      <c r="A69" s="237">
        <v>107754</v>
      </c>
      <c r="B69" s="60">
        <v>754</v>
      </c>
      <c r="C69" s="60" t="s">
        <v>391</v>
      </c>
      <c r="D69" s="128">
        <f>SUMIF('702-798'!$1:$1,D$3,'702-798'!17:17)</f>
        <v>0</v>
      </c>
      <c r="E69" s="128">
        <f>SUMIF('702-798'!$1:$1,E$3,'702-798'!17:17)</f>
        <v>0</v>
      </c>
      <c r="F69" s="128">
        <f>SUMIF('702-798'!$1:$1,F$3,'702-798'!17:17)</f>
        <v>0</v>
      </c>
      <c r="G69" s="128">
        <f>SUMIF('702-798'!$1:$1,G$3,'702-798'!17:17)</f>
        <v>0</v>
      </c>
      <c r="H69" s="128">
        <f>SUMIF('702-798'!$1:$1,H$3,'702-798'!17:17)</f>
        <v>0</v>
      </c>
      <c r="I69" s="128">
        <f>SUMIF('702-798'!$1:$1,I$3,'702-798'!17:17)</f>
        <v>0</v>
      </c>
      <c r="J69" s="128">
        <f>SUMIF('702-798'!$1:$1,J$3,'702-798'!17:17)</f>
        <v>0</v>
      </c>
      <c r="K69" s="128">
        <f>SUMIF('702-798'!$1:$1,K$3,'702-798'!17:17)</f>
        <v>-1327634.1200000001</v>
      </c>
      <c r="L69" s="128">
        <f>SUMIF('702-798'!$1:$1,L$3,'702-798'!17:17)</f>
        <v>0</v>
      </c>
      <c r="M69" s="128">
        <f>SUMIF('702-798'!$1:$1,M$3,'702-798'!17:17)</f>
        <v>-73951</v>
      </c>
      <c r="N69" s="128">
        <f>SUMIF('702-798'!$1:$1,N$3,'702-798'!17:17)</f>
        <v>0</v>
      </c>
      <c r="O69" s="128">
        <f>SUMIF('702-798'!$1:$1,O$3,'702-798'!17:17)</f>
        <v>-16443</v>
      </c>
      <c r="P69" s="128">
        <f>SUMIF('702-798'!$1:$1,P$3,'702-798'!17:17)</f>
        <v>-9340</v>
      </c>
      <c r="Q69" s="128">
        <f>SUMIF('702-798'!$1:$1,Q$3,'702-798'!17:17)</f>
        <v>-1250</v>
      </c>
      <c r="R69" s="128">
        <f>SUMIF('702-798'!$1:$1,R$3,'702-798'!17:17)</f>
        <v>0</v>
      </c>
      <c r="S69" s="128">
        <f>SUMIF('702-798'!$1:$1,S$3,'702-798'!17:17)</f>
        <v>-197.5</v>
      </c>
      <c r="T69" s="128">
        <f>SUMIF('702-798'!$1:$1,T$3,'702-798'!17:17)</f>
        <v>0</v>
      </c>
      <c r="U69" s="128">
        <f>SUMIF('702-798'!$1:$1,U$3,'702-798'!17:17)</f>
        <v>0</v>
      </c>
      <c r="V69" s="128">
        <f>SUMIF('702-798'!$1:$1,V$3,'702-798'!17:17)</f>
        <v>0</v>
      </c>
      <c r="W69" s="128">
        <f>SUMIF('702-798'!$1:$1,W$3,'702-798'!17:17)</f>
        <v>-9380.3299999999963</v>
      </c>
      <c r="X69" s="128">
        <f>SUMIF('702-798'!$1:$1,X$3,'702-798'!17:17)</f>
        <v>-950</v>
      </c>
      <c r="Y69" s="164">
        <f>SUMIF('702-798'!$1:$1,Y$3,'702-798'!17:17)</f>
        <v>0</v>
      </c>
      <c r="Z69" s="128">
        <f>SUMIF('702-798'!$1:$1,Z$3,'702-798'!17:17)</f>
        <v>0</v>
      </c>
      <c r="AA69" s="128">
        <f>SUMIF('702-798'!$1:$1,AA$3,'702-798'!17:17)</f>
        <v>0</v>
      </c>
      <c r="AB69" s="128">
        <f>SUMIF('702-798'!$1:$1,AB$3,'702-798'!17:17)</f>
        <v>0</v>
      </c>
      <c r="AC69" s="310">
        <f>SUMIF('702-798'!$1:$1,AC$3,'702-798'!17:17)</f>
        <v>0</v>
      </c>
      <c r="AD69" s="310">
        <f>SUMIF('702-798'!$1:$1,AD$3,'702-798'!17:17)</f>
        <v>0</v>
      </c>
      <c r="AE69" s="310">
        <f>SUMIF('702-798'!$1:$1,AE$3,'702-798'!17:17)</f>
        <v>0</v>
      </c>
      <c r="AF69" s="310">
        <f>SUMIF('702-798'!$1:$1,AF$3,'702-798'!17:17)</f>
        <v>0</v>
      </c>
      <c r="AG69" s="128">
        <f>SUMIF('702-798'!$1:$1,AG$3,'702-798'!17:17)</f>
        <v>320390.80000000005</v>
      </c>
      <c r="AH69" s="128">
        <f>SUMIF('702-798'!$1:$1,AH$3,'702-798'!17:17)</f>
        <v>0</v>
      </c>
      <c r="AI69" s="128">
        <f>SUMIF('702-798'!$1:$1,AI$3,'702-798'!17:17)</f>
        <v>93473.38</v>
      </c>
      <c r="AJ69" s="128">
        <f>SUMIF('702-798'!$1:$1,AJ$3,'702-798'!17:17)</f>
        <v>3460.9300000000003</v>
      </c>
      <c r="AK69" s="128">
        <f>SUMIF('702-798'!$1:$1,AK$3,'702-798'!17:17)</f>
        <v>11557.79</v>
      </c>
      <c r="AL69" s="128">
        <f>SUMIF('702-798'!$1:$1,AL$3,'702-798'!17:17)</f>
        <v>0</v>
      </c>
      <c r="AM69" s="128">
        <f>SUMIF('702-798'!$1:$1,AM$3,'702-798'!17:17)</f>
        <v>24309.190000000006</v>
      </c>
      <c r="AN69" s="128">
        <f>SUMIF('702-798'!$1:$1,AN$3,'702-798'!17:17)</f>
        <v>502.93999999999994</v>
      </c>
      <c r="AO69" s="128">
        <f>SUMIF('702-798'!$1:$1,AO$3,'702-798'!17:17)</f>
        <v>340</v>
      </c>
      <c r="AP69" s="128">
        <f>SUMIF('702-798'!$1:$1,AP$3,'702-798'!17:17)</f>
        <v>8156.32</v>
      </c>
      <c r="AQ69" s="128">
        <f>SUMIF('702-798'!$1:$1,AQ$3,'702-798'!17:17)</f>
        <v>0</v>
      </c>
      <c r="AR69" s="128">
        <f>SUMIF('702-798'!$1:$1,AR$3,'702-798'!17:17)</f>
        <v>16959.870000000003</v>
      </c>
      <c r="AS69" s="128">
        <f>SUMIF('702-798'!$1:$1,AS$3,'702-798'!17:17)</f>
        <v>0</v>
      </c>
      <c r="AT69" s="128">
        <f>SUMIF('702-798'!$1:$1,AT$3,'702-798'!17:17)</f>
        <v>6296.01</v>
      </c>
      <c r="AU69" s="128">
        <f>SUMIF('702-798'!$1:$1,AU$3,'702-798'!17:17)</f>
        <v>0</v>
      </c>
      <c r="AV69" s="128">
        <f>SUMIF('702-798'!$1:$1,AV$3,'702-798'!17:17)</f>
        <v>4489.3799999999992</v>
      </c>
      <c r="AW69" s="128">
        <f>SUMIF('702-798'!$1:$1,AW$3,'702-798'!17:17)</f>
        <v>5039.8999999999996</v>
      </c>
      <c r="AX69" s="128">
        <f>SUMIF('702-798'!$1:$1,AX$3,'702-798'!17:17)</f>
        <v>1359.49</v>
      </c>
      <c r="AY69" s="128">
        <f>SUMIF('702-798'!$1:$1,AY$3,'702-798'!17:17)</f>
        <v>37134.11</v>
      </c>
      <c r="AZ69" s="310">
        <f>SUMIF('702-798'!$1:$1,AZ$3,'702-798'!17:17)</f>
        <v>0</v>
      </c>
      <c r="BA69" s="128">
        <f>SUMIF('702-798'!$1:$1,BA$3,'702-798'!17:17)</f>
        <v>0</v>
      </c>
      <c r="BB69" s="128">
        <f>SUMIF('702-798'!$1:$1,BB$3,'702-798'!17:17)</f>
        <v>0</v>
      </c>
      <c r="BC69" s="128">
        <f>SUMIF('702-798'!$1:$1,BC$3,'702-798'!17:17)</f>
        <v>4820.7700000000004</v>
      </c>
      <c r="BD69" s="128">
        <f>SUMIF('702-798'!$1:$1,BD$3,'702-798'!17:17)</f>
        <v>9546.3100000000013</v>
      </c>
      <c r="BE69" s="128">
        <f>SUMIF('702-798'!$1:$1,BE$3,'702-798'!17:17)</f>
        <v>0</v>
      </c>
      <c r="BF69" s="128">
        <f>SUMIF('702-798'!$1:$1,BF$3,'702-798'!17:17)</f>
        <v>0</v>
      </c>
      <c r="BG69" s="128">
        <f>SUMIF('702-798'!$1:$1,BG$3,'702-798'!17:17)</f>
        <v>2640</v>
      </c>
      <c r="BH69" s="128">
        <f>SUMIF('702-798'!$1:$1,BH$3,'702-798'!17:17)</f>
        <v>0</v>
      </c>
      <c r="BI69" s="128">
        <f>SUMIF('702-798'!$1:$1,BI$3,'702-798'!17:17)</f>
        <v>1011.79</v>
      </c>
      <c r="BJ69" s="128">
        <f>SUMIF('702-798'!$1:$1,BJ$3,'702-798'!17:17)</f>
        <v>13356</v>
      </c>
      <c r="BK69" s="128">
        <f>SUMIF('702-798'!$1:$1,BK$3,'702-798'!17:17)</f>
        <v>0</v>
      </c>
      <c r="BL69" s="128">
        <f>SUMIF('702-798'!$1:$1,BL$3,'702-798'!17:17)</f>
        <v>25297.279999999999</v>
      </c>
      <c r="BM69" s="128">
        <f>SUMIF('702-798'!$1:$1,BM$3,'702-798'!17:17)</f>
        <v>3790.56</v>
      </c>
      <c r="BN69" s="128">
        <f>SUMIF('702-798'!$1:$1,BN$3,'702-798'!17:17)</f>
        <v>4815</v>
      </c>
      <c r="BO69" s="128">
        <f>SUMIF('702-798'!$1:$1,BO$3,'702-798'!17:17)</f>
        <v>13042.640000000003</v>
      </c>
      <c r="BP69" s="128">
        <f>SUMIF('702-798'!$1:$1,BP$3,'702-798'!17:17)</f>
        <v>0</v>
      </c>
      <c r="BQ69" s="128">
        <f>SUMIF('702-798'!$1:$1,BQ$3,'702-798'!17:17)</f>
        <v>0</v>
      </c>
      <c r="BR69" s="128">
        <f>SUMIF('702-798'!$1:$1,BR$3,'702-798'!17:17)</f>
        <v>0</v>
      </c>
      <c r="BS69" s="128">
        <f>SUMIF('702-798'!$1:$1,BS$3,'702-798'!17:17)</f>
        <v>0</v>
      </c>
      <c r="BT69" s="128">
        <f>SUMIF('702-798'!$1:$1,BT$3,'702-798'!17:17)</f>
        <v>0</v>
      </c>
      <c r="BU69" s="128">
        <f>SUMIF('702-798'!$1:$1,BU$3,'702-798'!17:17)</f>
        <v>0</v>
      </c>
      <c r="BV69" s="128">
        <f>SUMIF('702-798'!$1:$1,BV$3,'702-798'!17:17)</f>
        <v>0</v>
      </c>
      <c r="BW69" s="128">
        <f>SUMIF('702-798'!$1:$1,BW$3,'702-798'!17:17)</f>
        <v>0</v>
      </c>
      <c r="BX69" s="128">
        <f>SUMIF('702-798'!$1:$1,BX$3,'702-798'!17:17)</f>
        <v>0</v>
      </c>
      <c r="BY69" s="128">
        <f>SUMIF('702-798'!$1:$1,BY$3,'702-798'!17:17)</f>
        <v>0</v>
      </c>
      <c r="BZ69" s="128">
        <f>SUMIF('702-798'!$1:$1,BZ$3,'702-798'!17:17)</f>
        <v>0</v>
      </c>
      <c r="CA69" s="310">
        <f>SUMIF('702-798'!$1:$1,CA$3,'702-798'!17:17)</f>
        <v>0</v>
      </c>
      <c r="CB69" s="128">
        <f>SUMIF('702-798'!$1:$1,CB$3,'702-798'!17:17)</f>
        <v>0</v>
      </c>
      <c r="CC69" s="128">
        <f>SUMIF('702-798'!$1:$1,CC$3,'702-798'!17:17)</f>
        <v>0</v>
      </c>
      <c r="CD69" s="128">
        <f>SUMIF('702-798'!$1:$1,CD$3,'702-798'!17:17)</f>
        <v>0</v>
      </c>
      <c r="CE69" s="128">
        <f>SUMIF('702-798'!$1:$1,CE$3,'702-798'!17:17)</f>
        <v>0</v>
      </c>
      <c r="CF69" s="128">
        <f>SUMIF('702-798'!$1:$1,CF$3,'702-798'!17:17)</f>
        <v>0</v>
      </c>
      <c r="CG69" s="256">
        <f t="shared" si="32"/>
        <v>-827355.48999999987</v>
      </c>
      <c r="CJ69" s="122"/>
      <c r="CK69" s="169">
        <f>INDEX(SAP!C:C,MATCH('Actuals mapped to CFR'!A69,SAP!H:H,FALSE),1)</f>
        <v>-827355.49</v>
      </c>
      <c r="CL69" s="59">
        <f t="shared" si="15"/>
        <v>0</v>
      </c>
      <c r="CN69" s="81">
        <f t="shared" si="28"/>
        <v>1439145.9500000002</v>
      </c>
      <c r="CO69" s="81">
        <f t="shared" si="29"/>
        <v>611790.46000000031</v>
      </c>
      <c r="CP69" s="166">
        <f>VLOOKUP(B69,'2526 GBP Data input'!$A$4:$CA$229,38,FALSE)</f>
        <v>1524340</v>
      </c>
      <c r="CQ69" s="166">
        <f>VLOOKUP(B69,'2526 GBP Data input'!$A$4:$CA$229,73,FALSE)</f>
        <v>17256</v>
      </c>
      <c r="CR69" s="89">
        <f t="shared" si="25"/>
        <v>-85194.049999999814</v>
      </c>
      <c r="CS69" s="83">
        <f t="shared" si="26"/>
        <v>35.453781872971739</v>
      </c>
      <c r="CT69" s="82">
        <f t="shared" si="30"/>
        <v>827355.48999999987</v>
      </c>
      <c r="CU69" s="82">
        <f t="shared" si="31"/>
        <v>0</v>
      </c>
      <c r="CV69" s="86">
        <f t="shared" si="27"/>
        <v>827355.48999999987</v>
      </c>
    </row>
    <row r="70" spans="1:108">
      <c r="A70" s="237">
        <v>107759</v>
      </c>
      <c r="B70" s="60">
        <v>759</v>
      </c>
      <c r="C70" s="60" t="s">
        <v>267</v>
      </c>
      <c r="D70" s="128">
        <f>SUMIF('702-798'!$1:$1,D$3,'702-798'!18:18)</f>
        <v>0</v>
      </c>
      <c r="E70" s="128">
        <f>SUMIF('702-798'!$1:$1,E$3,'702-798'!18:18)</f>
        <v>0</v>
      </c>
      <c r="F70" s="128">
        <f>SUMIF('702-798'!$1:$1,F$3,'702-798'!18:18)</f>
        <v>0</v>
      </c>
      <c r="G70" s="128">
        <f>SUMIF('702-798'!$1:$1,G$3,'702-798'!18:18)</f>
        <v>0</v>
      </c>
      <c r="H70" s="128">
        <f>SUMIF('702-798'!$1:$1,H$3,'702-798'!18:18)</f>
        <v>0</v>
      </c>
      <c r="I70" s="128">
        <f>SUMIF('702-798'!$1:$1,I$3,'702-798'!18:18)</f>
        <v>0</v>
      </c>
      <c r="J70" s="128">
        <f>SUMIF('702-798'!$1:$1,J$3,'702-798'!18:18)</f>
        <v>0</v>
      </c>
      <c r="K70" s="128">
        <f>SUMIF('702-798'!$1:$1,K$3,'702-798'!18:18)</f>
        <v>-553435.1</v>
      </c>
      <c r="L70" s="128">
        <f>SUMIF('702-798'!$1:$1,L$3,'702-798'!18:18)</f>
        <v>0</v>
      </c>
      <c r="M70" s="128">
        <f>SUMIF('702-798'!$1:$1,M$3,'702-798'!18:18)</f>
        <v>-40596.400000000001</v>
      </c>
      <c r="N70" s="128">
        <f>SUMIF('702-798'!$1:$1,N$3,'702-798'!18:18)</f>
        <v>0</v>
      </c>
      <c r="O70" s="128">
        <f>SUMIF('702-798'!$1:$1,O$3,'702-798'!18:18)</f>
        <v>-4160</v>
      </c>
      <c r="P70" s="128">
        <f>SUMIF('702-798'!$1:$1,P$3,'702-798'!18:18)</f>
        <v>-19743</v>
      </c>
      <c r="Q70" s="128">
        <f>SUMIF('702-798'!$1:$1,Q$3,'702-798'!18:18)</f>
        <v>0</v>
      </c>
      <c r="R70" s="128">
        <f>SUMIF('702-798'!$1:$1,R$3,'702-798'!18:18)</f>
        <v>0</v>
      </c>
      <c r="S70" s="128">
        <f>SUMIF('702-798'!$1:$1,S$3,'702-798'!18:18)</f>
        <v>-4958.5</v>
      </c>
      <c r="T70" s="128">
        <f>SUMIF('702-798'!$1:$1,T$3,'702-798'!18:18)</f>
        <v>-2790.1299999999997</v>
      </c>
      <c r="U70" s="128">
        <f>SUMIF('702-798'!$1:$1,U$3,'702-798'!18:18)</f>
        <v>0</v>
      </c>
      <c r="V70" s="128">
        <f>SUMIF('702-798'!$1:$1,V$3,'702-798'!18:18)</f>
        <v>0</v>
      </c>
      <c r="W70" s="128">
        <f>SUMIF('702-798'!$1:$1,W$3,'702-798'!18:18)</f>
        <v>-2403.7599999999998</v>
      </c>
      <c r="X70" s="128">
        <f>SUMIF('702-798'!$1:$1,X$3,'702-798'!18:18)</f>
        <v>-1038.7099999999996</v>
      </c>
      <c r="Y70" s="164">
        <f>SUMIF('702-798'!$1:$1,Y$3,'702-798'!18:18)</f>
        <v>0</v>
      </c>
      <c r="Z70" s="128">
        <f>SUMIF('702-798'!$1:$1,Z$3,'702-798'!18:18)</f>
        <v>0</v>
      </c>
      <c r="AA70" s="128">
        <f>SUMIF('702-798'!$1:$1,AA$3,'702-798'!18:18)</f>
        <v>0</v>
      </c>
      <c r="AB70" s="128">
        <f>SUMIF('702-798'!$1:$1,AB$3,'702-798'!18:18)</f>
        <v>0</v>
      </c>
      <c r="AC70" s="310">
        <f>SUMIF('702-798'!$1:$1,AC$3,'702-798'!18:18)</f>
        <v>0</v>
      </c>
      <c r="AD70" s="310">
        <f>SUMIF('702-798'!$1:$1,AD$3,'702-798'!18:18)</f>
        <v>0</v>
      </c>
      <c r="AE70" s="310">
        <f>SUMIF('702-798'!$1:$1,AE$3,'702-798'!18:18)</f>
        <v>0</v>
      </c>
      <c r="AF70" s="310">
        <f>SUMIF('702-798'!$1:$1,AF$3,'702-798'!18:18)</f>
        <v>0</v>
      </c>
      <c r="AG70" s="128">
        <f>SUMIF('702-798'!$1:$1,AG$3,'702-798'!18:18)</f>
        <v>119691.42</v>
      </c>
      <c r="AH70" s="128">
        <f>SUMIF('702-798'!$1:$1,AH$3,'702-798'!18:18)</f>
        <v>0</v>
      </c>
      <c r="AI70" s="128">
        <f>SUMIF('702-798'!$1:$1,AI$3,'702-798'!18:18)</f>
        <v>43041.759999999995</v>
      </c>
      <c r="AJ70" s="128">
        <f>SUMIF('702-798'!$1:$1,AJ$3,'702-798'!18:18)</f>
        <v>0</v>
      </c>
      <c r="AK70" s="128">
        <f>SUMIF('702-798'!$1:$1,AK$3,'702-798'!18:18)</f>
        <v>16099.32</v>
      </c>
      <c r="AL70" s="128">
        <f>SUMIF('702-798'!$1:$1,AL$3,'702-798'!18:18)</f>
        <v>5191.2000000000007</v>
      </c>
      <c r="AM70" s="128">
        <f>SUMIF('702-798'!$1:$1,AM$3,'702-798'!18:18)</f>
        <v>11115.470000000001</v>
      </c>
      <c r="AN70" s="128">
        <f>SUMIF('702-798'!$1:$1,AN$3,'702-798'!18:18)</f>
        <v>705</v>
      </c>
      <c r="AO70" s="128">
        <f>SUMIF('702-798'!$1:$1,AO$3,'702-798'!18:18)</f>
        <v>313.2</v>
      </c>
      <c r="AP70" s="128">
        <f>SUMIF('702-798'!$1:$1,AP$3,'702-798'!18:18)</f>
        <v>4181.33</v>
      </c>
      <c r="AQ70" s="128">
        <f>SUMIF('702-798'!$1:$1,AQ$3,'702-798'!18:18)</f>
        <v>0</v>
      </c>
      <c r="AR70" s="128">
        <f>SUMIF('702-798'!$1:$1,AR$3,'702-798'!18:18)</f>
        <v>5218.5600000000004</v>
      </c>
      <c r="AS70" s="128">
        <f>SUMIF('702-798'!$1:$1,AS$3,'702-798'!18:18)</f>
        <v>0</v>
      </c>
      <c r="AT70" s="128">
        <f>SUMIF('702-798'!$1:$1,AT$3,'702-798'!18:18)</f>
        <v>4746.6400000000003</v>
      </c>
      <c r="AU70" s="128">
        <f>SUMIF('702-798'!$1:$1,AU$3,'702-798'!18:18)</f>
        <v>539.5200000000001</v>
      </c>
      <c r="AV70" s="128">
        <f>SUMIF('702-798'!$1:$1,AV$3,'702-798'!18:18)</f>
        <v>2199.61</v>
      </c>
      <c r="AW70" s="128">
        <f>SUMIF('702-798'!$1:$1,AW$3,'702-798'!18:18)</f>
        <v>5613.75</v>
      </c>
      <c r="AX70" s="128">
        <f>SUMIF('702-798'!$1:$1,AX$3,'702-798'!18:18)</f>
        <v>1484.05</v>
      </c>
      <c r="AY70" s="128">
        <f>SUMIF('702-798'!$1:$1,AY$3,'702-798'!18:18)</f>
        <v>5261.39</v>
      </c>
      <c r="AZ70" s="310">
        <f>SUMIF('702-798'!$1:$1,AZ$3,'702-798'!18:18)</f>
        <v>0</v>
      </c>
      <c r="BA70" s="128">
        <f>SUMIF('702-798'!$1:$1,BA$3,'702-798'!18:18)</f>
        <v>198</v>
      </c>
      <c r="BB70" s="128">
        <f>SUMIF('702-798'!$1:$1,BB$3,'702-798'!18:18)</f>
        <v>0</v>
      </c>
      <c r="BC70" s="128">
        <f>SUMIF('702-798'!$1:$1,BC$3,'702-798'!18:18)</f>
        <v>0</v>
      </c>
      <c r="BD70" s="128">
        <f>SUMIF('702-798'!$1:$1,BD$3,'702-798'!18:18)</f>
        <v>0</v>
      </c>
      <c r="BE70" s="128">
        <f>SUMIF('702-798'!$1:$1,BE$3,'702-798'!18:18)</f>
        <v>0</v>
      </c>
      <c r="BF70" s="128">
        <f>SUMIF('702-798'!$1:$1,BF$3,'702-798'!18:18)</f>
        <v>0</v>
      </c>
      <c r="BG70" s="128">
        <f>SUMIF('702-798'!$1:$1,BG$3,'702-798'!18:18)</f>
        <v>3735</v>
      </c>
      <c r="BH70" s="128">
        <f>SUMIF('702-798'!$1:$1,BH$3,'702-798'!18:18)</f>
        <v>0</v>
      </c>
      <c r="BI70" s="128">
        <f>SUMIF('702-798'!$1:$1,BI$3,'702-798'!18:18)</f>
        <v>788.36</v>
      </c>
      <c r="BJ70" s="128">
        <f>SUMIF('702-798'!$1:$1,BJ$3,'702-798'!18:18)</f>
        <v>4730.25</v>
      </c>
      <c r="BK70" s="128">
        <f>SUMIF('702-798'!$1:$1,BK$3,'702-798'!18:18)</f>
        <v>0</v>
      </c>
      <c r="BL70" s="128">
        <f>SUMIF('702-798'!$1:$1,BL$3,'702-798'!18:18)</f>
        <v>5447.65</v>
      </c>
      <c r="BM70" s="128">
        <f>SUMIF('702-798'!$1:$1,BM$3,'702-798'!18:18)</f>
        <v>2574</v>
      </c>
      <c r="BN70" s="128">
        <f>SUMIF('702-798'!$1:$1,BN$3,'702-798'!18:18)</f>
        <v>8040.9100000000008</v>
      </c>
      <c r="BO70" s="128">
        <f>SUMIF('702-798'!$1:$1,BO$3,'702-798'!18:18)</f>
        <v>8791.5400000000009</v>
      </c>
      <c r="BP70" s="128">
        <f>SUMIF('702-798'!$1:$1,BP$3,'702-798'!18:18)</f>
        <v>0</v>
      </c>
      <c r="BQ70" s="128">
        <f>SUMIF('702-798'!$1:$1,BQ$3,'702-798'!18:18)</f>
        <v>0</v>
      </c>
      <c r="BR70" s="128">
        <f>SUMIF('702-798'!$1:$1,BR$3,'702-798'!18:18)</f>
        <v>0</v>
      </c>
      <c r="BS70" s="128">
        <f>SUMIF('702-798'!$1:$1,BS$3,'702-798'!18:18)</f>
        <v>0</v>
      </c>
      <c r="BT70" s="128">
        <f>SUMIF('702-798'!$1:$1,BT$3,'702-798'!18:18)</f>
        <v>0</v>
      </c>
      <c r="BU70" s="128">
        <f>SUMIF('702-798'!$1:$1,BU$3,'702-798'!18:18)</f>
        <v>-4967.5</v>
      </c>
      <c r="BV70" s="128">
        <f>SUMIF('702-798'!$1:$1,BV$3,'702-798'!18:18)</f>
        <v>0</v>
      </c>
      <c r="BW70" s="128">
        <f>SUMIF('702-798'!$1:$1,BW$3,'702-798'!18:18)</f>
        <v>0</v>
      </c>
      <c r="BX70" s="128">
        <f>SUMIF('702-798'!$1:$1,BX$3,'702-798'!18:18)</f>
        <v>0</v>
      </c>
      <c r="BY70" s="128">
        <f>SUMIF('702-798'!$1:$1,BY$3,'702-798'!18:18)</f>
        <v>0</v>
      </c>
      <c r="BZ70" s="128">
        <f>SUMIF('702-798'!$1:$1,BZ$3,'702-798'!18:18)</f>
        <v>0</v>
      </c>
      <c r="CA70" s="310">
        <f>SUMIF('702-798'!$1:$1,CA$3,'702-798'!18:18)</f>
        <v>0</v>
      </c>
      <c r="CB70" s="128">
        <f>SUMIF('702-798'!$1:$1,CB$3,'702-798'!18:18)</f>
        <v>0</v>
      </c>
      <c r="CC70" s="128">
        <f>SUMIF('702-798'!$1:$1,CC$3,'702-798'!18:18)</f>
        <v>0</v>
      </c>
      <c r="CD70" s="128">
        <f>SUMIF('702-798'!$1:$1,CD$3,'702-798'!18:18)</f>
        <v>0</v>
      </c>
      <c r="CE70" s="128">
        <f>SUMIF('702-798'!$1:$1,CE$3,'702-798'!18:18)</f>
        <v>499.99</v>
      </c>
      <c r="CF70" s="128">
        <f>SUMIF('702-798'!$1:$1,CF$3,'702-798'!18:18)</f>
        <v>0</v>
      </c>
      <c r="CG70" s="256">
        <f t="shared" si="32"/>
        <v>-373885.17999999993</v>
      </c>
      <c r="CJ70" s="122"/>
      <c r="CK70" s="169">
        <f>INDEX(SAP!C:C,MATCH('Actuals mapped to CFR'!A70,SAP!H:H,FALSE),1)</f>
        <v>-373885.18</v>
      </c>
      <c r="CL70" s="59">
        <f t="shared" si="15"/>
        <v>0</v>
      </c>
      <c r="CN70" s="81">
        <f t="shared" si="28"/>
        <v>629125.6</v>
      </c>
      <c r="CO70" s="81">
        <f t="shared" si="29"/>
        <v>259707.93</v>
      </c>
      <c r="CP70" s="166">
        <f>VLOOKUP(B70,'2526 GBP Data input'!$A$4:$CA$229,38,FALSE)</f>
        <v>685805</v>
      </c>
      <c r="CQ70" s="166">
        <f>VLOOKUP(B70,'2526 GBP Data input'!$A$4:$CA$229,73,FALSE)</f>
        <v>8692</v>
      </c>
      <c r="CR70" s="89">
        <f t="shared" si="25"/>
        <v>-56679.400000000023</v>
      </c>
      <c r="CS70" s="83">
        <f t="shared" si="26"/>
        <v>29.878961113667739</v>
      </c>
      <c r="CT70" s="82">
        <f t="shared" si="30"/>
        <v>369417.67</v>
      </c>
      <c r="CU70" s="82">
        <f t="shared" si="31"/>
        <v>4967.5</v>
      </c>
      <c r="CV70" s="86">
        <f t="shared" si="27"/>
        <v>374385.17</v>
      </c>
    </row>
    <row r="71" spans="1:108">
      <c r="A71" s="237">
        <v>107763</v>
      </c>
      <c r="B71" s="60">
        <v>763</v>
      </c>
      <c r="C71" s="60" t="s">
        <v>258</v>
      </c>
      <c r="D71" s="128">
        <f>SUMIF('702-798'!$1:$1,D$3,'702-798'!19:19)</f>
        <v>0</v>
      </c>
      <c r="E71" s="128">
        <f>SUMIF('702-798'!$1:$1,E$3,'702-798'!19:19)</f>
        <v>0</v>
      </c>
      <c r="F71" s="128">
        <f>SUMIF('702-798'!$1:$1,F$3,'702-798'!19:19)</f>
        <v>0</v>
      </c>
      <c r="G71" s="128">
        <f>SUMIF('702-798'!$1:$1,G$3,'702-798'!19:19)</f>
        <v>0</v>
      </c>
      <c r="H71" s="128">
        <f>SUMIF('702-798'!$1:$1,H$3,'702-798'!19:19)</f>
        <v>0</v>
      </c>
      <c r="I71" s="128">
        <f>SUMIF('702-798'!$1:$1,I$3,'702-798'!19:19)</f>
        <v>0</v>
      </c>
      <c r="J71" s="128">
        <f>SUMIF('702-798'!$1:$1,J$3,'702-798'!19:19)</f>
        <v>0</v>
      </c>
      <c r="K71" s="128">
        <f>SUMIF('702-798'!$1:$1,K$3,'702-798'!19:19)</f>
        <v>-1002951.9</v>
      </c>
      <c r="L71" s="128">
        <f>SUMIF('702-798'!$1:$1,L$3,'702-798'!19:19)</f>
        <v>0</v>
      </c>
      <c r="M71" s="128">
        <f>SUMIF('702-798'!$1:$1,M$3,'702-798'!19:19)</f>
        <v>-61521</v>
      </c>
      <c r="N71" s="128">
        <f>SUMIF('702-798'!$1:$1,N$3,'702-798'!19:19)</f>
        <v>0</v>
      </c>
      <c r="O71" s="128">
        <f>SUMIF('702-798'!$1:$1,O$3,'702-798'!19:19)</f>
        <v>-6188</v>
      </c>
      <c r="P71" s="128">
        <f>SUMIF('702-798'!$1:$1,P$3,'702-798'!19:19)</f>
        <v>-34360</v>
      </c>
      <c r="Q71" s="128">
        <f>SUMIF('702-798'!$1:$1,Q$3,'702-798'!19:19)</f>
        <v>-930</v>
      </c>
      <c r="R71" s="128">
        <f>SUMIF('702-798'!$1:$1,R$3,'702-798'!19:19)</f>
        <v>0</v>
      </c>
      <c r="S71" s="128">
        <f>SUMIF('702-798'!$1:$1,S$3,'702-798'!19:19)</f>
        <v>-4630.5599999999995</v>
      </c>
      <c r="T71" s="128">
        <f>SUMIF('702-798'!$1:$1,T$3,'702-798'!19:19)</f>
        <v>0</v>
      </c>
      <c r="U71" s="128">
        <f>SUMIF('702-798'!$1:$1,U$3,'702-798'!19:19)</f>
        <v>0</v>
      </c>
      <c r="V71" s="128">
        <f>SUMIF('702-798'!$1:$1,V$3,'702-798'!19:19)</f>
        <v>0</v>
      </c>
      <c r="W71" s="128">
        <f>SUMIF('702-798'!$1:$1,W$3,'702-798'!19:19)</f>
        <v>-4353.8600000000006</v>
      </c>
      <c r="X71" s="128">
        <f>SUMIF('702-798'!$1:$1,X$3,'702-798'!19:19)</f>
        <v>-6186.5999999999995</v>
      </c>
      <c r="Y71" s="164">
        <f>SUMIF('702-798'!$1:$1,Y$3,'702-798'!19:19)</f>
        <v>0</v>
      </c>
      <c r="Z71" s="128">
        <f>SUMIF('702-798'!$1:$1,Z$3,'702-798'!19:19)</f>
        <v>0</v>
      </c>
      <c r="AA71" s="128">
        <f>SUMIF('702-798'!$1:$1,AA$3,'702-798'!19:19)</f>
        <v>0</v>
      </c>
      <c r="AB71" s="128">
        <f>SUMIF('702-798'!$1:$1,AB$3,'702-798'!19:19)</f>
        <v>0</v>
      </c>
      <c r="AC71" s="310">
        <f>SUMIF('702-798'!$1:$1,AC$3,'702-798'!19:19)</f>
        <v>0</v>
      </c>
      <c r="AD71" s="310">
        <f>SUMIF('702-798'!$1:$1,AD$3,'702-798'!19:19)</f>
        <v>0</v>
      </c>
      <c r="AE71" s="310">
        <f>SUMIF('702-798'!$1:$1,AE$3,'702-798'!19:19)</f>
        <v>0</v>
      </c>
      <c r="AF71" s="310">
        <f>SUMIF('702-798'!$1:$1,AF$3,'702-798'!19:19)</f>
        <v>0</v>
      </c>
      <c r="AG71" s="128">
        <f>SUMIF('702-798'!$1:$1,AG$3,'702-798'!19:19)</f>
        <v>215243.1</v>
      </c>
      <c r="AH71" s="128">
        <f>SUMIF('702-798'!$1:$1,AH$3,'702-798'!19:19)</f>
        <v>4301.21</v>
      </c>
      <c r="AI71" s="128">
        <f>SUMIF('702-798'!$1:$1,AI$3,'702-798'!19:19)</f>
        <v>58366.340000000011</v>
      </c>
      <c r="AJ71" s="128">
        <f>SUMIF('702-798'!$1:$1,AJ$3,'702-798'!19:19)</f>
        <v>7810.15</v>
      </c>
      <c r="AK71" s="128">
        <f>SUMIF('702-798'!$1:$1,AK$3,'702-798'!19:19)</f>
        <v>25913.339999999997</v>
      </c>
      <c r="AL71" s="128">
        <f>SUMIF('702-798'!$1:$1,AL$3,'702-798'!19:19)</f>
        <v>0</v>
      </c>
      <c r="AM71" s="128">
        <f>SUMIF('702-798'!$1:$1,AM$3,'702-798'!19:19)</f>
        <v>10709.820000000002</v>
      </c>
      <c r="AN71" s="128">
        <f>SUMIF('702-798'!$1:$1,AN$3,'702-798'!19:19)</f>
        <v>2635</v>
      </c>
      <c r="AO71" s="128">
        <f>SUMIF('702-798'!$1:$1,AO$3,'702-798'!19:19)</f>
        <v>5668.0499999999993</v>
      </c>
      <c r="AP71" s="128">
        <f>SUMIF('702-798'!$1:$1,AP$3,'702-798'!19:19)</f>
        <v>3662.08</v>
      </c>
      <c r="AQ71" s="128">
        <f>SUMIF('702-798'!$1:$1,AQ$3,'702-798'!19:19)</f>
        <v>812.5</v>
      </c>
      <c r="AR71" s="128">
        <f>SUMIF('702-798'!$1:$1,AR$3,'702-798'!19:19)</f>
        <v>4225.74</v>
      </c>
      <c r="AS71" s="128">
        <f>SUMIF('702-798'!$1:$1,AS$3,'702-798'!19:19)</f>
        <v>3667.86</v>
      </c>
      <c r="AT71" s="128">
        <f>SUMIF('702-798'!$1:$1,AT$3,'702-798'!19:19)</f>
        <v>1044.49</v>
      </c>
      <c r="AU71" s="128">
        <f>SUMIF('702-798'!$1:$1,AU$3,'702-798'!19:19)</f>
        <v>2486.09</v>
      </c>
      <c r="AV71" s="128">
        <f>SUMIF('702-798'!$1:$1,AV$3,'702-798'!19:19)</f>
        <v>6401.3000000000011</v>
      </c>
      <c r="AW71" s="128">
        <f>SUMIF('702-798'!$1:$1,AW$3,'702-798'!19:19)</f>
        <v>11352.25</v>
      </c>
      <c r="AX71" s="128">
        <f>SUMIF('702-798'!$1:$1,AX$3,'702-798'!19:19)</f>
        <v>4875.01</v>
      </c>
      <c r="AY71" s="128">
        <f>SUMIF('702-798'!$1:$1,AY$3,'702-798'!19:19)</f>
        <v>19423.23</v>
      </c>
      <c r="AZ71" s="310">
        <f>SUMIF('702-798'!$1:$1,AZ$3,'702-798'!19:19)</f>
        <v>0</v>
      </c>
      <c r="BA71" s="128">
        <f>SUMIF('702-798'!$1:$1,BA$3,'702-798'!19:19)</f>
        <v>0</v>
      </c>
      <c r="BB71" s="128">
        <f>SUMIF('702-798'!$1:$1,BB$3,'702-798'!19:19)</f>
        <v>0</v>
      </c>
      <c r="BC71" s="128">
        <f>SUMIF('702-798'!$1:$1,BC$3,'702-798'!19:19)</f>
        <v>5464.24</v>
      </c>
      <c r="BD71" s="128">
        <f>SUMIF('702-798'!$1:$1,BD$3,'702-798'!19:19)</f>
        <v>5985</v>
      </c>
      <c r="BE71" s="128">
        <f>SUMIF('702-798'!$1:$1,BE$3,'702-798'!19:19)</f>
        <v>5070</v>
      </c>
      <c r="BF71" s="128">
        <f>SUMIF('702-798'!$1:$1,BF$3,'702-798'!19:19)</f>
        <v>0</v>
      </c>
      <c r="BG71" s="128">
        <f>SUMIF('702-798'!$1:$1,BG$3,'702-798'!19:19)</f>
        <v>3519.75</v>
      </c>
      <c r="BH71" s="128">
        <f>SUMIF('702-798'!$1:$1,BH$3,'702-798'!19:19)</f>
        <v>0</v>
      </c>
      <c r="BI71" s="128">
        <f>SUMIF('702-798'!$1:$1,BI$3,'702-798'!19:19)</f>
        <v>1048.1799999999998</v>
      </c>
      <c r="BJ71" s="128">
        <f>SUMIF('702-798'!$1:$1,BJ$3,'702-798'!19:19)</f>
        <v>10183.949999999999</v>
      </c>
      <c r="BK71" s="128">
        <f>SUMIF('702-798'!$1:$1,BK$3,'702-798'!19:19)</f>
        <v>0</v>
      </c>
      <c r="BL71" s="128">
        <f>SUMIF('702-798'!$1:$1,BL$3,'702-798'!19:19)</f>
        <v>42858.94</v>
      </c>
      <c r="BM71" s="128">
        <f>SUMIF('702-798'!$1:$1,BM$3,'702-798'!19:19)</f>
        <v>1050</v>
      </c>
      <c r="BN71" s="128">
        <f>SUMIF('702-798'!$1:$1,BN$3,'702-798'!19:19)</f>
        <v>42263.079999999994</v>
      </c>
      <c r="BO71" s="128">
        <f>SUMIF('702-798'!$1:$1,BO$3,'702-798'!19:19)</f>
        <v>13621.180000000002</v>
      </c>
      <c r="BP71" s="128">
        <f>SUMIF('702-798'!$1:$1,BP$3,'702-798'!19:19)</f>
        <v>0</v>
      </c>
      <c r="BQ71" s="128">
        <f>SUMIF('702-798'!$1:$1,BQ$3,'702-798'!19:19)</f>
        <v>0</v>
      </c>
      <c r="BR71" s="128">
        <f>SUMIF('702-798'!$1:$1,BR$3,'702-798'!19:19)</f>
        <v>0</v>
      </c>
      <c r="BS71" s="128">
        <f>SUMIF('702-798'!$1:$1,BS$3,'702-798'!19:19)</f>
        <v>0</v>
      </c>
      <c r="BT71" s="128">
        <f>SUMIF('702-798'!$1:$1,BT$3,'702-798'!19:19)</f>
        <v>134.41</v>
      </c>
      <c r="BU71" s="128">
        <f>SUMIF('702-798'!$1:$1,BU$3,'702-798'!19:19)</f>
        <v>-6019.38</v>
      </c>
      <c r="BV71" s="128">
        <f>SUMIF('702-798'!$1:$1,BV$3,'702-798'!19:19)</f>
        <v>0</v>
      </c>
      <c r="BW71" s="128">
        <f>SUMIF('702-798'!$1:$1,BW$3,'702-798'!19:19)</f>
        <v>0</v>
      </c>
      <c r="BX71" s="128">
        <f>SUMIF('702-798'!$1:$1,BX$3,'702-798'!19:19)</f>
        <v>0</v>
      </c>
      <c r="BY71" s="128">
        <f>SUMIF('702-798'!$1:$1,BY$3,'702-798'!19:19)</f>
        <v>0</v>
      </c>
      <c r="BZ71" s="128">
        <f>SUMIF('702-798'!$1:$1,BZ$3,'702-798'!19:19)</f>
        <v>0</v>
      </c>
      <c r="CA71" s="310">
        <f>SUMIF('702-798'!$1:$1,CA$3,'702-798'!19:19)</f>
        <v>0</v>
      </c>
      <c r="CB71" s="128">
        <f>SUMIF('702-798'!$1:$1,CB$3,'702-798'!19:19)</f>
        <v>0</v>
      </c>
      <c r="CC71" s="128">
        <f>SUMIF('702-798'!$1:$1,CC$3,'702-798'!19:19)</f>
        <v>0</v>
      </c>
      <c r="CD71" s="128">
        <f>SUMIF('702-798'!$1:$1,CD$3,'702-798'!19:19)</f>
        <v>0</v>
      </c>
      <c r="CE71" s="128">
        <f>SUMIF('702-798'!$1:$1,CE$3,'702-798'!19:19)</f>
        <v>0</v>
      </c>
      <c r="CF71" s="128">
        <f>SUMIF('702-798'!$1:$1,CF$3,'702-798'!19:19)</f>
        <v>0</v>
      </c>
      <c r="CG71" s="256">
        <f t="shared" si="32"/>
        <v>-607345.01000000024</v>
      </c>
      <c r="CJ71" s="122"/>
      <c r="CK71" s="169">
        <f>INDEX(SAP!C:C,MATCH('Actuals mapped to CFR'!A71,SAP!H:H,FALSE),1)</f>
        <v>-607345.01</v>
      </c>
      <c r="CL71" s="59">
        <f t="shared" si="15"/>
        <v>0</v>
      </c>
      <c r="CN71" s="81">
        <f t="shared" si="28"/>
        <v>1121121.9200000002</v>
      </c>
      <c r="CO71" s="81">
        <f t="shared" si="29"/>
        <v>519796.29</v>
      </c>
      <c r="CP71" s="166">
        <f>VLOOKUP(B71,'2526 GBP Data input'!$A$4:$CA$229,38,FALSE)</f>
        <v>1168811</v>
      </c>
      <c r="CQ71" s="166">
        <f>VLOOKUP(B71,'2526 GBP Data input'!$A$4:$CA$229,73,FALSE)</f>
        <v>13784</v>
      </c>
      <c r="CR71" s="89">
        <f t="shared" si="25"/>
        <v>-47689.079999999842</v>
      </c>
      <c r="CS71" s="83">
        <f t="shared" si="26"/>
        <v>37.71011970400464</v>
      </c>
      <c r="CT71" s="82">
        <f t="shared" si="30"/>
        <v>601325.63000000012</v>
      </c>
      <c r="CU71" s="82">
        <f t="shared" si="31"/>
        <v>6019.38</v>
      </c>
      <c r="CV71" s="86">
        <f t="shared" si="27"/>
        <v>607345.01000000013</v>
      </c>
    </row>
    <row r="72" spans="1:108">
      <c r="A72" s="237">
        <v>107764</v>
      </c>
      <c r="B72" s="60">
        <v>764</v>
      </c>
      <c r="C72" s="60" t="s">
        <v>248</v>
      </c>
      <c r="D72" s="128">
        <f>SUMIF('702-798'!$1:$1,D$3,'702-798'!20:20)</f>
        <v>0</v>
      </c>
      <c r="E72" s="128">
        <f>SUMIF('702-798'!$1:$1,E$3,'702-798'!20:20)</f>
        <v>0</v>
      </c>
      <c r="F72" s="128">
        <f>SUMIF('702-798'!$1:$1,F$3,'702-798'!20:20)</f>
        <v>0</v>
      </c>
      <c r="G72" s="128">
        <f>SUMIF('702-798'!$1:$1,G$3,'702-798'!20:20)</f>
        <v>0</v>
      </c>
      <c r="H72" s="128">
        <f>SUMIF('702-798'!$1:$1,H$3,'702-798'!20:20)</f>
        <v>0</v>
      </c>
      <c r="I72" s="128">
        <f>SUMIF('702-798'!$1:$1,I$3,'702-798'!20:20)</f>
        <v>0</v>
      </c>
      <c r="J72" s="128">
        <f>SUMIF('702-798'!$1:$1,J$3,'702-798'!20:20)</f>
        <v>0</v>
      </c>
      <c r="K72" s="128">
        <f>SUMIF('702-798'!$1:$1,K$3,'702-798'!20:20)</f>
        <v>-542742.1</v>
      </c>
      <c r="L72" s="128">
        <f>SUMIF('702-798'!$1:$1,L$3,'702-798'!20:20)</f>
        <v>0</v>
      </c>
      <c r="M72" s="128">
        <f>SUMIF('702-798'!$1:$1,M$3,'702-798'!20:20)</f>
        <v>-23160</v>
      </c>
      <c r="N72" s="128">
        <f>SUMIF('702-798'!$1:$1,N$3,'702-798'!20:20)</f>
        <v>0</v>
      </c>
      <c r="O72" s="128">
        <f>SUMIF('702-798'!$1:$1,O$3,'702-798'!20:20)</f>
        <v>-2120</v>
      </c>
      <c r="P72" s="128">
        <f>SUMIF('702-798'!$1:$1,P$3,'702-798'!20:20)</f>
        <v>-21139</v>
      </c>
      <c r="Q72" s="128">
        <f>SUMIF('702-798'!$1:$1,Q$3,'702-798'!20:20)</f>
        <v>0</v>
      </c>
      <c r="R72" s="128">
        <f>SUMIF('702-798'!$1:$1,R$3,'702-798'!20:20)</f>
        <v>0</v>
      </c>
      <c r="S72" s="128">
        <f>SUMIF('702-798'!$1:$1,S$3,'702-798'!20:20)</f>
        <v>-14833.470000000005</v>
      </c>
      <c r="T72" s="128">
        <f>SUMIF('702-798'!$1:$1,T$3,'702-798'!20:20)</f>
        <v>0</v>
      </c>
      <c r="U72" s="128">
        <f>SUMIF('702-798'!$1:$1,U$3,'702-798'!20:20)</f>
        <v>0</v>
      </c>
      <c r="V72" s="128">
        <f>SUMIF('702-798'!$1:$1,V$3,'702-798'!20:20)</f>
        <v>0</v>
      </c>
      <c r="W72" s="128">
        <f>SUMIF('702-798'!$1:$1,W$3,'702-798'!20:20)</f>
        <v>-931.0899999999998</v>
      </c>
      <c r="X72" s="128">
        <f>SUMIF('702-798'!$1:$1,X$3,'702-798'!20:20)</f>
        <v>-6430.6400000000012</v>
      </c>
      <c r="Y72" s="164">
        <f>SUMIF('702-798'!$1:$1,Y$3,'702-798'!20:20)</f>
        <v>0</v>
      </c>
      <c r="Z72" s="128">
        <f>SUMIF('702-798'!$1:$1,Z$3,'702-798'!20:20)</f>
        <v>0</v>
      </c>
      <c r="AA72" s="128">
        <f>SUMIF('702-798'!$1:$1,AA$3,'702-798'!20:20)</f>
        <v>0</v>
      </c>
      <c r="AB72" s="128">
        <f>SUMIF('702-798'!$1:$1,AB$3,'702-798'!20:20)</f>
        <v>0</v>
      </c>
      <c r="AC72" s="310">
        <f>SUMIF('702-798'!$1:$1,AC$3,'702-798'!20:20)</f>
        <v>0</v>
      </c>
      <c r="AD72" s="310">
        <f>SUMIF('702-798'!$1:$1,AD$3,'702-798'!20:20)</f>
        <v>0</v>
      </c>
      <c r="AE72" s="310">
        <f>SUMIF('702-798'!$1:$1,AE$3,'702-798'!20:20)</f>
        <v>0</v>
      </c>
      <c r="AF72" s="310">
        <f>SUMIF('702-798'!$1:$1,AF$3,'702-798'!20:20)</f>
        <v>0</v>
      </c>
      <c r="AG72" s="128">
        <f>SUMIF('702-798'!$1:$1,AG$3,'702-798'!20:20)</f>
        <v>113649.82000000002</v>
      </c>
      <c r="AH72" s="128">
        <f>SUMIF('702-798'!$1:$1,AH$3,'702-798'!20:20)</f>
        <v>3910.8</v>
      </c>
      <c r="AI72" s="128">
        <f>SUMIF('702-798'!$1:$1,AI$3,'702-798'!20:20)</f>
        <v>25795.790000000005</v>
      </c>
      <c r="AJ72" s="128">
        <f>SUMIF('702-798'!$1:$1,AJ$3,'702-798'!20:20)</f>
        <v>0</v>
      </c>
      <c r="AK72" s="128">
        <f>SUMIF('702-798'!$1:$1,AK$3,'702-798'!20:20)</f>
        <v>12679.880000000001</v>
      </c>
      <c r="AL72" s="128">
        <f>SUMIF('702-798'!$1:$1,AL$3,'702-798'!20:20)</f>
        <v>0</v>
      </c>
      <c r="AM72" s="128">
        <f>SUMIF('702-798'!$1:$1,AM$3,'702-798'!20:20)</f>
        <v>9983.2000000000007</v>
      </c>
      <c r="AN72" s="128">
        <f>SUMIF('702-798'!$1:$1,AN$3,'702-798'!20:20)</f>
        <v>604.13</v>
      </c>
      <c r="AO72" s="128">
        <f>SUMIF('702-798'!$1:$1,AO$3,'702-798'!20:20)</f>
        <v>3145</v>
      </c>
      <c r="AP72" s="128">
        <f>SUMIF('702-798'!$1:$1,AP$3,'702-798'!20:20)</f>
        <v>204.35</v>
      </c>
      <c r="AQ72" s="128">
        <f>SUMIF('702-798'!$1:$1,AQ$3,'702-798'!20:20)</f>
        <v>0</v>
      </c>
      <c r="AR72" s="128">
        <f>SUMIF('702-798'!$1:$1,AR$3,'702-798'!20:20)</f>
        <v>2838.7</v>
      </c>
      <c r="AS72" s="128">
        <f>SUMIF('702-798'!$1:$1,AS$3,'702-798'!20:20)</f>
        <v>828.32</v>
      </c>
      <c r="AT72" s="128">
        <f>SUMIF('702-798'!$1:$1,AT$3,'702-798'!20:20)</f>
        <v>5202.34</v>
      </c>
      <c r="AU72" s="128">
        <f>SUMIF('702-798'!$1:$1,AU$3,'702-798'!20:20)</f>
        <v>1189.3200000000002</v>
      </c>
      <c r="AV72" s="128">
        <f>SUMIF('702-798'!$1:$1,AV$3,'702-798'!20:20)</f>
        <v>841.92</v>
      </c>
      <c r="AW72" s="128">
        <f>SUMIF('702-798'!$1:$1,AW$3,'702-798'!20:20)</f>
        <v>5364.25</v>
      </c>
      <c r="AX72" s="128">
        <f>SUMIF('702-798'!$1:$1,AX$3,'702-798'!20:20)</f>
        <v>2811.02</v>
      </c>
      <c r="AY72" s="128">
        <f>SUMIF('702-798'!$1:$1,AY$3,'702-798'!20:20)</f>
        <v>8006.1</v>
      </c>
      <c r="AZ72" s="310">
        <f>SUMIF('702-798'!$1:$1,AZ$3,'702-798'!20:20)</f>
        <v>0</v>
      </c>
      <c r="BA72" s="128">
        <f>SUMIF('702-798'!$1:$1,BA$3,'702-798'!20:20)</f>
        <v>142.19999999999999</v>
      </c>
      <c r="BB72" s="128">
        <f>SUMIF('702-798'!$1:$1,BB$3,'702-798'!20:20)</f>
        <v>0</v>
      </c>
      <c r="BC72" s="128">
        <f>SUMIF('702-798'!$1:$1,BC$3,'702-798'!20:20)</f>
        <v>337.35</v>
      </c>
      <c r="BD72" s="128">
        <f>SUMIF('702-798'!$1:$1,BD$3,'702-798'!20:20)</f>
        <v>385</v>
      </c>
      <c r="BE72" s="128">
        <f>SUMIF('702-798'!$1:$1,BE$3,'702-798'!20:20)</f>
        <v>0</v>
      </c>
      <c r="BF72" s="128">
        <f>SUMIF('702-798'!$1:$1,BF$3,'702-798'!20:20)</f>
        <v>0</v>
      </c>
      <c r="BG72" s="128">
        <f>SUMIF('702-798'!$1:$1,BG$3,'702-798'!20:20)</f>
        <v>2000.6</v>
      </c>
      <c r="BH72" s="128">
        <f>SUMIF('702-798'!$1:$1,BH$3,'702-798'!20:20)</f>
        <v>0</v>
      </c>
      <c r="BI72" s="128">
        <f>SUMIF('702-798'!$1:$1,BI$3,'702-798'!20:20)</f>
        <v>556.88</v>
      </c>
      <c r="BJ72" s="128">
        <f>SUMIF('702-798'!$1:$1,BJ$3,'702-798'!20:20)</f>
        <v>3728.55</v>
      </c>
      <c r="BK72" s="128">
        <f>SUMIF('702-798'!$1:$1,BK$3,'702-798'!20:20)</f>
        <v>0</v>
      </c>
      <c r="BL72" s="128">
        <f>SUMIF('702-798'!$1:$1,BL$3,'702-798'!20:20)</f>
        <v>20746.150000000001</v>
      </c>
      <c r="BM72" s="128">
        <f>SUMIF('702-798'!$1:$1,BM$3,'702-798'!20:20)</f>
        <v>0</v>
      </c>
      <c r="BN72" s="128">
        <f>SUMIF('702-798'!$1:$1,BN$3,'702-798'!20:20)</f>
        <v>16690.5</v>
      </c>
      <c r="BO72" s="128">
        <f>SUMIF('702-798'!$1:$1,BO$3,'702-798'!20:20)</f>
        <v>9978.75</v>
      </c>
      <c r="BP72" s="128">
        <f>SUMIF('702-798'!$1:$1,BP$3,'702-798'!20:20)</f>
        <v>0</v>
      </c>
      <c r="BQ72" s="128">
        <f>SUMIF('702-798'!$1:$1,BQ$3,'702-798'!20:20)</f>
        <v>0</v>
      </c>
      <c r="BR72" s="128">
        <f>SUMIF('702-798'!$1:$1,BR$3,'702-798'!20:20)</f>
        <v>0</v>
      </c>
      <c r="BS72" s="128">
        <f>SUMIF('702-798'!$1:$1,BS$3,'702-798'!20:20)</f>
        <v>0</v>
      </c>
      <c r="BT72" s="128">
        <f>SUMIF('702-798'!$1:$1,BT$3,'702-798'!20:20)</f>
        <v>61.93</v>
      </c>
      <c r="BU72" s="128">
        <f>SUMIF('702-798'!$1:$1,BU$3,'702-798'!20:20)</f>
        <v>-4776.25</v>
      </c>
      <c r="BV72" s="128">
        <f>SUMIF('702-798'!$1:$1,BV$3,'702-798'!20:20)</f>
        <v>0</v>
      </c>
      <c r="BW72" s="128">
        <f>SUMIF('702-798'!$1:$1,BW$3,'702-798'!20:20)</f>
        <v>0</v>
      </c>
      <c r="BX72" s="128">
        <f>SUMIF('702-798'!$1:$1,BX$3,'702-798'!20:20)</f>
        <v>0</v>
      </c>
      <c r="BY72" s="128">
        <f>SUMIF('702-798'!$1:$1,BY$3,'702-798'!20:20)</f>
        <v>0</v>
      </c>
      <c r="BZ72" s="128">
        <f>SUMIF('702-798'!$1:$1,BZ$3,'702-798'!20:20)</f>
        <v>0</v>
      </c>
      <c r="CA72" s="310">
        <f>SUMIF('702-798'!$1:$1,CA$3,'702-798'!20:20)</f>
        <v>0</v>
      </c>
      <c r="CB72" s="128">
        <f>SUMIF('702-798'!$1:$1,CB$3,'702-798'!20:20)</f>
        <v>0</v>
      </c>
      <c r="CC72" s="128">
        <f>SUMIF('702-798'!$1:$1,CC$3,'702-798'!20:20)</f>
        <v>0</v>
      </c>
      <c r="CD72" s="128">
        <f>SUMIF('702-798'!$1:$1,CD$3,'702-798'!20:20)</f>
        <v>0</v>
      </c>
      <c r="CE72" s="128">
        <f>SUMIF('702-798'!$1:$1,CE$3,'702-798'!20:20)</f>
        <v>0</v>
      </c>
      <c r="CF72" s="128">
        <f>SUMIF('702-798'!$1:$1,CF$3,'702-798'!20:20)</f>
        <v>0</v>
      </c>
      <c r="CG72" s="256">
        <f t="shared" si="32"/>
        <v>-364449.69999999995</v>
      </c>
      <c r="CJ72" s="122"/>
      <c r="CK72" s="169">
        <f>INDEX(SAP!C:C,MATCH('Actuals mapped to CFR'!A72,SAP!H:H,FALSE),1)</f>
        <v>-364449.7</v>
      </c>
      <c r="CL72" s="59">
        <f t="shared" si="15"/>
        <v>0</v>
      </c>
      <c r="CN72" s="81">
        <f t="shared" si="28"/>
        <v>611356.29999999993</v>
      </c>
      <c r="CO72" s="81">
        <f t="shared" si="29"/>
        <v>251682.85000000009</v>
      </c>
      <c r="CP72" s="166">
        <f>VLOOKUP(B72,'2526 GBP Data input'!$A$4:$CA$229,38,FALSE)</f>
        <v>646003</v>
      </c>
      <c r="CQ72" s="166">
        <f>VLOOKUP(B72,'2526 GBP Data input'!$A$4:$CA$229,73,FALSE)</f>
        <v>11960</v>
      </c>
      <c r="CR72" s="89">
        <f t="shared" si="25"/>
        <v>-34646.70000000007</v>
      </c>
      <c r="CS72" s="83">
        <f t="shared" si="26"/>
        <v>21.043716555183956</v>
      </c>
      <c r="CT72" s="82">
        <f t="shared" si="30"/>
        <v>359673.44999999984</v>
      </c>
      <c r="CU72" s="82">
        <f t="shared" si="31"/>
        <v>4776.25</v>
      </c>
      <c r="CV72" s="86">
        <f t="shared" si="27"/>
        <v>364449.69999999984</v>
      </c>
    </row>
    <row r="73" spans="1:108">
      <c r="A73" s="237">
        <v>107765</v>
      </c>
      <c r="B73" s="60">
        <v>765</v>
      </c>
      <c r="C73" s="60" t="s">
        <v>233</v>
      </c>
      <c r="D73" s="128">
        <f>SUMIF('702-798'!$1:$1,D$3,'702-798'!21:21)</f>
        <v>0</v>
      </c>
      <c r="E73" s="128">
        <f>SUMIF('702-798'!$1:$1,E$3,'702-798'!21:21)</f>
        <v>0</v>
      </c>
      <c r="F73" s="128">
        <f>SUMIF('702-798'!$1:$1,F$3,'702-798'!21:21)</f>
        <v>0</v>
      </c>
      <c r="G73" s="128">
        <f>SUMIF('702-798'!$1:$1,G$3,'702-798'!21:21)</f>
        <v>0</v>
      </c>
      <c r="H73" s="128">
        <f>SUMIF('702-798'!$1:$1,H$3,'702-798'!21:21)</f>
        <v>0</v>
      </c>
      <c r="I73" s="128">
        <f>SUMIF('702-798'!$1:$1,I$3,'702-798'!21:21)</f>
        <v>0</v>
      </c>
      <c r="J73" s="128">
        <f>SUMIF('702-798'!$1:$1,J$3,'702-798'!21:21)</f>
        <v>0</v>
      </c>
      <c r="K73" s="128">
        <f>SUMIF('702-798'!$1:$1,K$3,'702-798'!21:21)</f>
        <v>-614828.4</v>
      </c>
      <c r="L73" s="128">
        <f>SUMIF('702-798'!$1:$1,L$3,'702-798'!21:21)</f>
        <v>0</v>
      </c>
      <c r="M73" s="128">
        <f>SUMIF('702-798'!$1:$1,M$3,'702-798'!21:21)</f>
        <v>-81950.37</v>
      </c>
      <c r="N73" s="128">
        <f>SUMIF('702-798'!$1:$1,N$3,'702-798'!21:21)</f>
        <v>0</v>
      </c>
      <c r="O73" s="128">
        <f>SUMIF('702-798'!$1:$1,O$3,'702-798'!21:21)</f>
        <v>-6678</v>
      </c>
      <c r="P73" s="128">
        <f>SUMIF('702-798'!$1:$1,P$3,'702-798'!21:21)</f>
        <v>-14341</v>
      </c>
      <c r="Q73" s="128">
        <f>SUMIF('702-798'!$1:$1,Q$3,'702-798'!21:21)</f>
        <v>-1611</v>
      </c>
      <c r="R73" s="128">
        <f>SUMIF('702-798'!$1:$1,R$3,'702-798'!21:21)</f>
        <v>0</v>
      </c>
      <c r="S73" s="128">
        <f>SUMIF('702-798'!$1:$1,S$3,'702-798'!21:21)</f>
        <v>-3981.06</v>
      </c>
      <c r="T73" s="128">
        <f>SUMIF('702-798'!$1:$1,T$3,'702-798'!21:21)</f>
        <v>0</v>
      </c>
      <c r="U73" s="128">
        <f>SUMIF('702-798'!$1:$1,U$3,'702-798'!21:21)</f>
        <v>0</v>
      </c>
      <c r="V73" s="128">
        <f>SUMIF('702-798'!$1:$1,V$3,'702-798'!21:21)</f>
        <v>0</v>
      </c>
      <c r="W73" s="128">
        <f>SUMIF('702-798'!$1:$1,W$3,'702-798'!21:21)</f>
        <v>-1017.6700000000001</v>
      </c>
      <c r="X73" s="128">
        <f>SUMIF('702-798'!$1:$1,X$3,'702-798'!21:21)</f>
        <v>-1307.6500000000001</v>
      </c>
      <c r="Y73" s="164">
        <f>SUMIF('702-798'!$1:$1,Y$3,'702-798'!21:21)</f>
        <v>0</v>
      </c>
      <c r="Z73" s="128">
        <f>SUMIF('702-798'!$1:$1,Z$3,'702-798'!21:21)</f>
        <v>0</v>
      </c>
      <c r="AA73" s="128">
        <f>SUMIF('702-798'!$1:$1,AA$3,'702-798'!21:21)</f>
        <v>0</v>
      </c>
      <c r="AB73" s="128">
        <f>SUMIF('702-798'!$1:$1,AB$3,'702-798'!21:21)</f>
        <v>0</v>
      </c>
      <c r="AC73" s="310">
        <f>SUMIF('702-798'!$1:$1,AC$3,'702-798'!21:21)</f>
        <v>0</v>
      </c>
      <c r="AD73" s="310">
        <f>SUMIF('702-798'!$1:$1,AD$3,'702-798'!21:21)</f>
        <v>0</v>
      </c>
      <c r="AE73" s="310">
        <f>SUMIF('702-798'!$1:$1,AE$3,'702-798'!21:21)</f>
        <v>0</v>
      </c>
      <c r="AF73" s="310">
        <f>SUMIF('702-798'!$1:$1,AF$3,'702-798'!21:21)</f>
        <v>0</v>
      </c>
      <c r="AG73" s="128">
        <f>SUMIF('702-798'!$1:$1,AG$3,'702-798'!21:21)</f>
        <v>121961.71999999999</v>
      </c>
      <c r="AH73" s="128">
        <f>SUMIF('702-798'!$1:$1,AH$3,'702-798'!21:21)</f>
        <v>658.39</v>
      </c>
      <c r="AI73" s="128">
        <f>SUMIF('702-798'!$1:$1,AI$3,'702-798'!21:21)</f>
        <v>56539.69</v>
      </c>
      <c r="AJ73" s="128">
        <f>SUMIF('702-798'!$1:$1,AJ$3,'702-798'!21:21)</f>
        <v>2090.2399999999998</v>
      </c>
      <c r="AK73" s="128">
        <f>SUMIF('702-798'!$1:$1,AK$3,'702-798'!21:21)</f>
        <v>16269.650000000001</v>
      </c>
      <c r="AL73" s="128">
        <f>SUMIF('702-798'!$1:$1,AL$3,'702-798'!21:21)</f>
        <v>0</v>
      </c>
      <c r="AM73" s="128">
        <f>SUMIF('702-798'!$1:$1,AM$3,'702-798'!21:21)</f>
        <v>8346.52</v>
      </c>
      <c r="AN73" s="128">
        <f>SUMIF('702-798'!$1:$1,AN$3,'702-798'!21:21)</f>
        <v>755.23</v>
      </c>
      <c r="AO73" s="128">
        <f>SUMIF('702-798'!$1:$1,AO$3,'702-798'!21:21)</f>
        <v>1195.05</v>
      </c>
      <c r="AP73" s="128">
        <f>SUMIF('702-798'!$1:$1,AP$3,'702-798'!21:21)</f>
        <v>3986.14</v>
      </c>
      <c r="AQ73" s="128">
        <f>SUMIF('702-798'!$1:$1,AQ$3,'702-798'!21:21)</f>
        <v>0</v>
      </c>
      <c r="AR73" s="128">
        <f>SUMIF('702-798'!$1:$1,AR$3,'702-798'!21:21)</f>
        <v>2404.9799999999996</v>
      </c>
      <c r="AS73" s="128">
        <f>SUMIF('702-798'!$1:$1,AS$3,'702-798'!21:21)</f>
        <v>1737.4200000000003</v>
      </c>
      <c r="AT73" s="128">
        <f>SUMIF('702-798'!$1:$1,AT$3,'702-798'!21:21)</f>
        <v>6734.42</v>
      </c>
      <c r="AU73" s="128">
        <f>SUMIF('702-798'!$1:$1,AU$3,'702-798'!21:21)</f>
        <v>739.04000000000008</v>
      </c>
      <c r="AV73" s="128">
        <f>SUMIF('702-798'!$1:$1,AV$3,'702-798'!21:21)</f>
        <v>7127.4500000000007</v>
      </c>
      <c r="AW73" s="128">
        <f>SUMIF('702-798'!$1:$1,AW$3,'702-798'!21:21)</f>
        <v>8857.25</v>
      </c>
      <c r="AX73" s="128">
        <f>SUMIF('702-798'!$1:$1,AX$3,'702-798'!21:21)</f>
        <v>1087.27</v>
      </c>
      <c r="AY73" s="128">
        <f>SUMIF('702-798'!$1:$1,AY$3,'702-798'!21:21)</f>
        <v>8918.48</v>
      </c>
      <c r="AZ73" s="310">
        <f>SUMIF('702-798'!$1:$1,AZ$3,'702-798'!21:21)</f>
        <v>0</v>
      </c>
      <c r="BA73" s="128">
        <f>SUMIF('702-798'!$1:$1,BA$3,'702-798'!21:21)</f>
        <v>1545.6</v>
      </c>
      <c r="BB73" s="128">
        <f>SUMIF('702-798'!$1:$1,BB$3,'702-798'!21:21)</f>
        <v>0</v>
      </c>
      <c r="BC73" s="128">
        <f>SUMIF('702-798'!$1:$1,BC$3,'702-798'!21:21)</f>
        <v>48</v>
      </c>
      <c r="BD73" s="128">
        <f>SUMIF('702-798'!$1:$1,BD$3,'702-798'!21:21)</f>
        <v>3147.75</v>
      </c>
      <c r="BE73" s="128">
        <f>SUMIF('702-798'!$1:$1,BE$3,'702-798'!21:21)</f>
        <v>567</v>
      </c>
      <c r="BF73" s="128">
        <f>SUMIF('702-798'!$1:$1,BF$3,'702-798'!21:21)</f>
        <v>0</v>
      </c>
      <c r="BG73" s="128">
        <f>SUMIF('702-798'!$1:$1,BG$3,'702-798'!21:21)</f>
        <v>3650</v>
      </c>
      <c r="BH73" s="128">
        <f>SUMIF('702-798'!$1:$1,BH$3,'702-798'!21:21)</f>
        <v>0</v>
      </c>
      <c r="BI73" s="128">
        <f>SUMIF('702-798'!$1:$1,BI$3,'702-798'!21:21)</f>
        <v>1820.7</v>
      </c>
      <c r="BJ73" s="128">
        <f>SUMIF('702-798'!$1:$1,BJ$3,'702-798'!21:21)</f>
        <v>4062.4500000000003</v>
      </c>
      <c r="BK73" s="128">
        <f>SUMIF('702-798'!$1:$1,BK$3,'702-798'!21:21)</f>
        <v>0</v>
      </c>
      <c r="BL73" s="128">
        <f>SUMIF('702-798'!$1:$1,BL$3,'702-798'!21:21)</f>
        <v>21553.52</v>
      </c>
      <c r="BM73" s="128">
        <f>SUMIF('702-798'!$1:$1,BM$3,'702-798'!21:21)</f>
        <v>3400</v>
      </c>
      <c r="BN73" s="128">
        <f>SUMIF('702-798'!$1:$1,BN$3,'702-798'!21:21)</f>
        <v>5422.07</v>
      </c>
      <c r="BO73" s="128">
        <f>SUMIF('702-798'!$1:$1,BO$3,'702-798'!21:21)</f>
        <v>14782.420000000002</v>
      </c>
      <c r="BP73" s="128">
        <f>SUMIF('702-798'!$1:$1,BP$3,'702-798'!21:21)</f>
        <v>0</v>
      </c>
      <c r="BQ73" s="128">
        <f>SUMIF('702-798'!$1:$1,BQ$3,'702-798'!21:21)</f>
        <v>0</v>
      </c>
      <c r="BR73" s="128">
        <f>SUMIF('702-798'!$1:$1,BR$3,'702-798'!21:21)</f>
        <v>0</v>
      </c>
      <c r="BS73" s="128">
        <f>SUMIF('702-798'!$1:$1,BS$3,'702-798'!21:21)</f>
        <v>0</v>
      </c>
      <c r="BT73" s="128">
        <f>SUMIF('702-798'!$1:$1,BT$3,'702-798'!21:21)</f>
        <v>-216.85</v>
      </c>
      <c r="BU73" s="128">
        <f>SUMIF('702-798'!$1:$1,BU$3,'702-798'!21:21)</f>
        <v>-4810</v>
      </c>
      <c r="BV73" s="128">
        <f>SUMIF('702-798'!$1:$1,BV$3,'702-798'!21:21)</f>
        <v>0</v>
      </c>
      <c r="BW73" s="128">
        <f>SUMIF('702-798'!$1:$1,BW$3,'702-798'!21:21)</f>
        <v>0</v>
      </c>
      <c r="BX73" s="128">
        <f>SUMIF('702-798'!$1:$1,BX$3,'702-798'!21:21)</f>
        <v>0</v>
      </c>
      <c r="BY73" s="128">
        <f>SUMIF('702-798'!$1:$1,BY$3,'702-798'!21:21)</f>
        <v>0</v>
      </c>
      <c r="BZ73" s="128">
        <f>SUMIF('702-798'!$1:$1,BZ$3,'702-798'!21:21)</f>
        <v>0</v>
      </c>
      <c r="CA73" s="310">
        <f>SUMIF('702-798'!$1:$1,CA$3,'702-798'!21:21)</f>
        <v>0</v>
      </c>
      <c r="CB73" s="128">
        <f>SUMIF('702-798'!$1:$1,CB$3,'702-798'!21:21)</f>
        <v>0</v>
      </c>
      <c r="CC73" s="128">
        <f>SUMIF('702-798'!$1:$1,CC$3,'702-798'!21:21)</f>
        <v>0</v>
      </c>
      <c r="CD73" s="128">
        <f>SUMIF('702-798'!$1:$1,CD$3,'702-798'!21:21)</f>
        <v>0</v>
      </c>
      <c r="CE73" s="128">
        <f>SUMIF('702-798'!$1:$1,CE$3,'702-798'!21:21)</f>
        <v>567</v>
      </c>
      <c r="CF73" s="128">
        <f>SUMIF('702-798'!$1:$1,CF$3,'702-798'!21:21)</f>
        <v>0</v>
      </c>
      <c r="CG73" s="256">
        <f t="shared" si="32"/>
        <v>-420766.5500000001</v>
      </c>
      <c r="CJ73" s="122"/>
      <c r="CK73" s="169">
        <f>INDEX(SAP!C:C,MATCH('Actuals mapped to CFR'!A73,SAP!H:H,FALSE),1)</f>
        <v>-420766.55</v>
      </c>
      <c r="CL73" s="59">
        <f t="shared" si="15"/>
        <v>0</v>
      </c>
      <c r="CN73" s="81">
        <f t="shared" si="28"/>
        <v>725715.15000000014</v>
      </c>
      <c r="CO73" s="81">
        <f t="shared" si="29"/>
        <v>309191.60000000009</v>
      </c>
      <c r="CP73" s="166">
        <f>VLOOKUP(B73,'2526 GBP Data input'!$A$4:$CA$229,38,FALSE)</f>
        <v>801216</v>
      </c>
      <c r="CQ73" s="166">
        <f>VLOOKUP(B73,'2526 GBP Data input'!$A$4:$CA$229,73,FALSE)</f>
        <v>15042</v>
      </c>
      <c r="CR73" s="89">
        <f t="shared" si="25"/>
        <v>-75500.84999999986</v>
      </c>
      <c r="CS73" s="83">
        <f t="shared" si="26"/>
        <v>20.555218720914777</v>
      </c>
      <c r="CT73" s="82">
        <f t="shared" si="30"/>
        <v>416523.55000000005</v>
      </c>
      <c r="CU73" s="82">
        <f t="shared" si="31"/>
        <v>4810</v>
      </c>
      <c r="CV73" s="86">
        <f t="shared" si="27"/>
        <v>421333.55000000005</v>
      </c>
    </row>
    <row r="74" spans="1:108">
      <c r="A74" s="237">
        <v>107766</v>
      </c>
      <c r="B74" s="60">
        <v>766</v>
      </c>
      <c r="C74" s="60" t="s">
        <v>261</v>
      </c>
      <c r="D74" s="128">
        <f>SUMIF('702-798'!$1:$1,D$3,'702-798'!22:22)</f>
        <v>0</v>
      </c>
      <c r="E74" s="128">
        <f>SUMIF('702-798'!$1:$1,E$3,'702-798'!22:22)</f>
        <v>0</v>
      </c>
      <c r="F74" s="128">
        <f>SUMIF('702-798'!$1:$1,F$3,'702-798'!22:22)</f>
        <v>0</v>
      </c>
      <c r="G74" s="128">
        <f>SUMIF('702-798'!$1:$1,G$3,'702-798'!22:22)</f>
        <v>0</v>
      </c>
      <c r="H74" s="128">
        <f>SUMIF('702-798'!$1:$1,H$3,'702-798'!22:22)</f>
        <v>0</v>
      </c>
      <c r="I74" s="128">
        <f>SUMIF('702-798'!$1:$1,I$3,'702-798'!22:22)</f>
        <v>0</v>
      </c>
      <c r="J74" s="128">
        <f>SUMIF('702-798'!$1:$1,J$3,'702-798'!22:22)</f>
        <v>0</v>
      </c>
      <c r="K74" s="128">
        <f>SUMIF('702-798'!$1:$1,K$3,'702-798'!22:22)</f>
        <v>-702836.25</v>
      </c>
      <c r="L74" s="128">
        <f>SUMIF('702-798'!$1:$1,L$3,'702-798'!22:22)</f>
        <v>0</v>
      </c>
      <c r="M74" s="128">
        <f>SUMIF('702-798'!$1:$1,M$3,'702-798'!22:22)</f>
        <v>-12080</v>
      </c>
      <c r="N74" s="128">
        <f>SUMIF('702-798'!$1:$1,N$3,'702-798'!22:22)</f>
        <v>0</v>
      </c>
      <c r="O74" s="128">
        <f>SUMIF('702-798'!$1:$1,O$3,'702-798'!22:22)</f>
        <v>-4055</v>
      </c>
      <c r="P74" s="128">
        <f>SUMIF('702-798'!$1:$1,P$3,'702-798'!22:22)</f>
        <v>-25468</v>
      </c>
      <c r="Q74" s="128">
        <f>SUMIF('702-798'!$1:$1,Q$3,'702-798'!22:22)</f>
        <v>0</v>
      </c>
      <c r="R74" s="128">
        <f>SUMIF('702-798'!$1:$1,R$3,'702-798'!22:22)</f>
        <v>0</v>
      </c>
      <c r="S74" s="128">
        <f>SUMIF('702-798'!$1:$1,S$3,'702-798'!22:22)</f>
        <v>-4210.0699999999988</v>
      </c>
      <c r="T74" s="128">
        <f>SUMIF('702-798'!$1:$1,T$3,'702-798'!22:22)</f>
        <v>0</v>
      </c>
      <c r="U74" s="128">
        <f>SUMIF('702-798'!$1:$1,U$3,'702-798'!22:22)</f>
        <v>-3660</v>
      </c>
      <c r="V74" s="128">
        <f>SUMIF('702-798'!$1:$1,V$3,'702-798'!22:22)</f>
        <v>0</v>
      </c>
      <c r="W74" s="128">
        <f>SUMIF('702-798'!$1:$1,W$3,'702-798'!22:22)</f>
        <v>-4746.5599999999995</v>
      </c>
      <c r="X74" s="128">
        <f>SUMIF('702-798'!$1:$1,X$3,'702-798'!22:22)</f>
        <v>-715</v>
      </c>
      <c r="Y74" s="164">
        <f>SUMIF('702-798'!$1:$1,Y$3,'702-798'!22:22)</f>
        <v>0</v>
      </c>
      <c r="Z74" s="128">
        <f>SUMIF('702-798'!$1:$1,Z$3,'702-798'!22:22)</f>
        <v>0</v>
      </c>
      <c r="AA74" s="128">
        <f>SUMIF('702-798'!$1:$1,AA$3,'702-798'!22:22)</f>
        <v>-22827.429999999997</v>
      </c>
      <c r="AB74" s="128">
        <f>SUMIF('702-798'!$1:$1,AB$3,'702-798'!22:22)</f>
        <v>-1111.94</v>
      </c>
      <c r="AC74" s="310">
        <f>SUMIF('702-798'!$1:$1,AC$3,'702-798'!22:22)</f>
        <v>0</v>
      </c>
      <c r="AD74" s="310">
        <f>SUMIF('702-798'!$1:$1,AD$3,'702-798'!22:22)</f>
        <v>0</v>
      </c>
      <c r="AE74" s="310">
        <f>SUMIF('702-798'!$1:$1,AE$3,'702-798'!22:22)</f>
        <v>0</v>
      </c>
      <c r="AF74" s="310">
        <f>SUMIF('702-798'!$1:$1,AF$3,'702-798'!22:22)</f>
        <v>0</v>
      </c>
      <c r="AG74" s="128">
        <f>SUMIF('702-798'!$1:$1,AG$3,'702-798'!22:22)</f>
        <v>79680.92</v>
      </c>
      <c r="AH74" s="128">
        <f>SUMIF('702-798'!$1:$1,AH$3,'702-798'!22:22)</f>
        <v>0</v>
      </c>
      <c r="AI74" s="128">
        <f>SUMIF('702-798'!$1:$1,AI$3,'702-798'!22:22)</f>
        <v>42174.38</v>
      </c>
      <c r="AJ74" s="128">
        <f>SUMIF('702-798'!$1:$1,AJ$3,'702-798'!22:22)</f>
        <v>0</v>
      </c>
      <c r="AK74" s="128">
        <f>SUMIF('702-798'!$1:$1,AK$3,'702-798'!22:22)</f>
        <v>23827.390000000003</v>
      </c>
      <c r="AL74" s="128">
        <f>SUMIF('702-798'!$1:$1,AL$3,'702-798'!22:22)</f>
        <v>0</v>
      </c>
      <c r="AM74" s="128">
        <f>SUMIF('702-798'!$1:$1,AM$3,'702-798'!22:22)</f>
        <v>7325.64</v>
      </c>
      <c r="AN74" s="128">
        <f>SUMIF('702-798'!$1:$1,AN$3,'702-798'!22:22)</f>
        <v>1687.9999999999995</v>
      </c>
      <c r="AO74" s="128">
        <f>SUMIF('702-798'!$1:$1,AO$3,'702-798'!22:22)</f>
        <v>300</v>
      </c>
      <c r="AP74" s="128">
        <f>SUMIF('702-798'!$1:$1,AP$3,'702-798'!22:22)</f>
        <v>7063.11</v>
      </c>
      <c r="AQ74" s="128">
        <f>SUMIF('702-798'!$1:$1,AQ$3,'702-798'!22:22)</f>
        <v>0</v>
      </c>
      <c r="AR74" s="128">
        <f>SUMIF('702-798'!$1:$1,AR$3,'702-798'!22:22)</f>
        <v>3226.39</v>
      </c>
      <c r="AS74" s="128">
        <f>SUMIF('702-798'!$1:$1,AS$3,'702-798'!22:22)</f>
        <v>1303.46</v>
      </c>
      <c r="AT74" s="128">
        <f>SUMIF('702-798'!$1:$1,AT$3,'702-798'!22:22)</f>
        <v>8962.65</v>
      </c>
      <c r="AU74" s="128">
        <f>SUMIF('702-798'!$1:$1,AU$3,'702-798'!22:22)</f>
        <v>1193.4499999999998</v>
      </c>
      <c r="AV74" s="128">
        <f>SUMIF('702-798'!$1:$1,AV$3,'702-798'!22:22)</f>
        <v>1782.0500000000002</v>
      </c>
      <c r="AW74" s="128">
        <f>SUMIF('702-798'!$1:$1,AW$3,'702-798'!22:22)</f>
        <v>12724.5</v>
      </c>
      <c r="AX74" s="128">
        <f>SUMIF('702-798'!$1:$1,AX$3,'702-798'!22:22)</f>
        <v>1996.1599999999999</v>
      </c>
      <c r="AY74" s="128">
        <f>SUMIF('702-798'!$1:$1,AY$3,'702-798'!22:22)</f>
        <v>14821.79</v>
      </c>
      <c r="AZ74" s="310">
        <f>SUMIF('702-798'!$1:$1,AZ$3,'702-798'!22:22)</f>
        <v>0</v>
      </c>
      <c r="BA74" s="128">
        <f>SUMIF('702-798'!$1:$1,BA$3,'702-798'!22:22)</f>
        <v>0</v>
      </c>
      <c r="BB74" s="128">
        <f>SUMIF('702-798'!$1:$1,BB$3,'702-798'!22:22)</f>
        <v>0</v>
      </c>
      <c r="BC74" s="128">
        <f>SUMIF('702-798'!$1:$1,BC$3,'702-798'!22:22)</f>
        <v>1045.96</v>
      </c>
      <c r="BD74" s="128">
        <f>SUMIF('702-798'!$1:$1,BD$3,'702-798'!22:22)</f>
        <v>602.55999999999995</v>
      </c>
      <c r="BE74" s="128">
        <f>SUMIF('702-798'!$1:$1,BE$3,'702-798'!22:22)</f>
        <v>0</v>
      </c>
      <c r="BF74" s="128">
        <f>SUMIF('702-798'!$1:$1,BF$3,'702-798'!22:22)</f>
        <v>0</v>
      </c>
      <c r="BG74" s="128">
        <f>SUMIF('702-798'!$1:$1,BG$3,'702-798'!22:22)</f>
        <v>4210</v>
      </c>
      <c r="BH74" s="128">
        <f>SUMIF('702-798'!$1:$1,BH$3,'702-798'!22:22)</f>
        <v>0</v>
      </c>
      <c r="BI74" s="128">
        <f>SUMIF('702-798'!$1:$1,BI$3,'702-798'!22:22)</f>
        <v>672.04</v>
      </c>
      <c r="BJ74" s="128">
        <f>SUMIF('702-798'!$1:$1,BJ$3,'702-798'!22:22)</f>
        <v>6121.5</v>
      </c>
      <c r="BK74" s="128">
        <f>SUMIF('702-798'!$1:$1,BK$3,'702-798'!22:22)</f>
        <v>120</v>
      </c>
      <c r="BL74" s="128">
        <f>SUMIF('702-798'!$1:$1,BL$3,'702-798'!22:22)</f>
        <v>32713.85</v>
      </c>
      <c r="BM74" s="128">
        <f>SUMIF('702-798'!$1:$1,BM$3,'702-798'!22:22)</f>
        <v>834.78</v>
      </c>
      <c r="BN74" s="128">
        <f>SUMIF('702-798'!$1:$1,BN$3,'702-798'!22:22)</f>
        <v>3846.7799999999997</v>
      </c>
      <c r="BO74" s="128">
        <f>SUMIF('702-798'!$1:$1,BO$3,'702-798'!22:22)</f>
        <v>10852.7</v>
      </c>
      <c r="BP74" s="128">
        <f>SUMIF('702-798'!$1:$1,BP$3,'702-798'!22:22)</f>
        <v>0</v>
      </c>
      <c r="BQ74" s="128">
        <f>SUMIF('702-798'!$1:$1,BQ$3,'702-798'!22:22)</f>
        <v>0</v>
      </c>
      <c r="BR74" s="128">
        <f>SUMIF('702-798'!$1:$1,BR$3,'702-798'!22:22)</f>
        <v>0</v>
      </c>
      <c r="BS74" s="128">
        <f>SUMIF('702-798'!$1:$1,BS$3,'702-798'!22:22)</f>
        <v>11355.48</v>
      </c>
      <c r="BT74" s="128">
        <f>SUMIF('702-798'!$1:$1,BT$3,'702-798'!22:22)</f>
        <v>431.9</v>
      </c>
      <c r="BU74" s="128">
        <f>SUMIF('702-798'!$1:$1,BU$3,'702-798'!22:22)</f>
        <v>-5260</v>
      </c>
      <c r="BV74" s="128">
        <f>SUMIF('702-798'!$1:$1,BV$3,'702-798'!22:22)</f>
        <v>0</v>
      </c>
      <c r="BW74" s="128">
        <f>SUMIF('702-798'!$1:$1,BW$3,'702-798'!22:22)</f>
        <v>0</v>
      </c>
      <c r="BX74" s="128">
        <f>SUMIF('702-798'!$1:$1,BX$3,'702-798'!22:22)</f>
        <v>0</v>
      </c>
      <c r="BY74" s="128">
        <f>SUMIF('702-798'!$1:$1,BY$3,'702-798'!22:22)</f>
        <v>2647.1099999999997</v>
      </c>
      <c r="BZ74" s="128">
        <f>SUMIF('702-798'!$1:$1,BZ$3,'702-798'!22:22)</f>
        <v>0</v>
      </c>
      <c r="CA74" s="310">
        <f>SUMIF('702-798'!$1:$1,CA$3,'702-798'!22:22)</f>
        <v>0</v>
      </c>
      <c r="CB74" s="128">
        <f>SUMIF('702-798'!$1:$1,CB$3,'702-798'!22:22)</f>
        <v>0</v>
      </c>
      <c r="CC74" s="128">
        <f>SUMIF('702-798'!$1:$1,CC$3,'702-798'!22:22)</f>
        <v>0</v>
      </c>
      <c r="CD74" s="128">
        <f>SUMIF('702-798'!$1:$1,CD$3,'702-798'!22:22)</f>
        <v>0</v>
      </c>
      <c r="CE74" s="128">
        <f>SUMIF('702-798'!$1:$1,CE$3,'702-798'!22:22)</f>
        <v>0</v>
      </c>
      <c r="CF74" s="128">
        <f>SUMIF('702-798'!$1:$1,CF$3,'702-798'!22:22)</f>
        <v>0</v>
      </c>
      <c r="CG74" s="256">
        <f t="shared" si="32"/>
        <v>-503445.69999999978</v>
      </c>
      <c r="CJ74" s="122"/>
      <c r="CK74" s="169">
        <f>INDEX(SAP!C:C,MATCH('Actuals mapped to CFR'!A74,SAP!H:H,FALSE),1)</f>
        <v>-503445.7</v>
      </c>
      <c r="CL74" s="59">
        <f t="shared" ref="CL74:CL131" si="33">ROUND(CK74-CG74,2)</f>
        <v>0</v>
      </c>
      <c r="CN74" s="81">
        <f t="shared" si="28"/>
        <v>781710.25</v>
      </c>
      <c r="CO74" s="81">
        <f t="shared" si="29"/>
        <v>280877.44</v>
      </c>
      <c r="CP74" s="166">
        <f>VLOOKUP(B74,'2526 GBP Data input'!$A$4:$CA$229,38,FALSE)</f>
        <v>855558</v>
      </c>
      <c r="CQ74" s="166">
        <f>VLOOKUP(B74,'2526 GBP Data input'!$A$4:$CA$229,73,FALSE)</f>
        <v>10524</v>
      </c>
      <c r="CR74" s="89">
        <f>CN74-CP74</f>
        <v>-73847.75</v>
      </c>
      <c r="CS74" s="83">
        <f>CO74/CQ74</f>
        <v>26.689228430254655</v>
      </c>
      <c r="CT74" s="82">
        <f t="shared" si="30"/>
        <v>500832.81</v>
      </c>
      <c r="CU74" s="82">
        <f t="shared" si="31"/>
        <v>2612.8900000000003</v>
      </c>
      <c r="CV74" s="86">
        <f t="shared" si="27"/>
        <v>503445.7</v>
      </c>
    </row>
    <row r="75" spans="1:108">
      <c r="A75" s="237">
        <v>107767</v>
      </c>
      <c r="B75" s="60">
        <v>767</v>
      </c>
      <c r="C75" s="110" t="s">
        <v>392</v>
      </c>
      <c r="D75" s="128">
        <f>SUMIF('702-798'!$1:$1,D$3,'702-798'!23:23)</f>
        <v>0</v>
      </c>
      <c r="E75" s="128">
        <f>SUMIF('702-798'!$1:$1,E$3,'702-798'!23:23)</f>
        <v>0</v>
      </c>
      <c r="F75" s="128">
        <f>SUMIF('702-798'!$1:$1,F$3,'702-798'!23:23)</f>
        <v>0</v>
      </c>
      <c r="G75" s="128">
        <f>SUMIF('702-798'!$1:$1,G$3,'702-798'!23:23)</f>
        <v>0</v>
      </c>
      <c r="H75" s="128">
        <f>SUMIF('702-798'!$1:$1,H$3,'702-798'!23:23)</f>
        <v>0</v>
      </c>
      <c r="I75" s="128">
        <f>SUMIF('702-798'!$1:$1,I$3,'702-798'!23:23)</f>
        <v>0</v>
      </c>
      <c r="J75" s="128">
        <f>SUMIF('702-798'!$1:$1,J$3,'702-798'!23:23)</f>
        <v>0</v>
      </c>
      <c r="K75" s="128">
        <f>SUMIF('702-798'!$1:$1,K$3,'702-798'!23:23)</f>
        <v>-1492607.51</v>
      </c>
      <c r="L75" s="128">
        <f>SUMIF('702-798'!$1:$1,L$3,'702-798'!23:23)</f>
        <v>0</v>
      </c>
      <c r="M75" s="128">
        <f>SUMIF('702-798'!$1:$1,M$3,'702-798'!23:23)</f>
        <v>-99523</v>
      </c>
      <c r="N75" s="128">
        <f>SUMIF('702-798'!$1:$1,N$3,'702-798'!23:23)</f>
        <v>0</v>
      </c>
      <c r="O75" s="128">
        <f>SUMIF('702-798'!$1:$1,O$3,'702-798'!23:23)</f>
        <v>-25728</v>
      </c>
      <c r="P75" s="128">
        <f>SUMIF('702-798'!$1:$1,P$3,'702-798'!23:23)</f>
        <v>-26176</v>
      </c>
      <c r="Q75" s="128">
        <f>SUMIF('702-798'!$1:$1,Q$3,'702-798'!23:23)</f>
        <v>-645</v>
      </c>
      <c r="R75" s="128">
        <f>SUMIF('702-798'!$1:$1,R$3,'702-798'!23:23)</f>
        <v>0</v>
      </c>
      <c r="S75" s="128">
        <f>SUMIF('702-798'!$1:$1,S$3,'702-798'!23:23)</f>
        <v>-12023.690000000002</v>
      </c>
      <c r="T75" s="128">
        <f>SUMIF('702-798'!$1:$1,T$3,'702-798'!23:23)</f>
        <v>0</v>
      </c>
      <c r="U75" s="128">
        <f>SUMIF('702-798'!$1:$1,U$3,'702-798'!23:23)</f>
        <v>0</v>
      </c>
      <c r="V75" s="128">
        <f>SUMIF('702-798'!$1:$1,V$3,'702-798'!23:23)</f>
        <v>0</v>
      </c>
      <c r="W75" s="128">
        <f>SUMIF('702-798'!$1:$1,W$3,'702-798'!23:23)</f>
        <v>-10226.500000000002</v>
      </c>
      <c r="X75" s="128">
        <f>SUMIF('702-798'!$1:$1,X$3,'702-798'!23:23)</f>
        <v>-54.4</v>
      </c>
      <c r="Y75" s="164">
        <f>SUMIF('702-798'!$1:$1,Y$3,'702-798'!23:23)</f>
        <v>0</v>
      </c>
      <c r="Z75" s="128">
        <f>SUMIF('702-798'!$1:$1,Z$3,'702-798'!23:23)</f>
        <v>0</v>
      </c>
      <c r="AA75" s="128">
        <f>SUMIF('702-798'!$1:$1,AA$3,'702-798'!23:23)</f>
        <v>0</v>
      </c>
      <c r="AB75" s="128">
        <f>SUMIF('702-798'!$1:$1,AB$3,'702-798'!23:23)</f>
        <v>0</v>
      </c>
      <c r="AC75" s="310">
        <f>SUMIF('702-798'!$1:$1,AC$3,'702-798'!23:23)</f>
        <v>0</v>
      </c>
      <c r="AD75" s="310">
        <f>SUMIF('702-798'!$1:$1,AD$3,'702-798'!23:23)</f>
        <v>0</v>
      </c>
      <c r="AE75" s="310">
        <f>SUMIF('702-798'!$1:$1,AE$3,'702-798'!23:23)</f>
        <v>0</v>
      </c>
      <c r="AF75" s="310">
        <f>SUMIF('702-798'!$1:$1,AF$3,'702-798'!23:23)</f>
        <v>0</v>
      </c>
      <c r="AG75" s="128">
        <f>SUMIF('702-798'!$1:$1,AG$3,'702-798'!23:23)</f>
        <v>288257.62</v>
      </c>
      <c r="AH75" s="128">
        <f>SUMIF('702-798'!$1:$1,AH$3,'702-798'!23:23)</f>
        <v>0</v>
      </c>
      <c r="AI75" s="128">
        <f>SUMIF('702-798'!$1:$1,AI$3,'702-798'!23:23)</f>
        <v>132949.03</v>
      </c>
      <c r="AJ75" s="128">
        <f>SUMIF('702-798'!$1:$1,AJ$3,'702-798'!23:23)</f>
        <v>14969.66</v>
      </c>
      <c r="AK75" s="128">
        <f>SUMIF('702-798'!$1:$1,AK$3,'702-798'!23:23)</f>
        <v>31306.460000000006</v>
      </c>
      <c r="AL75" s="128">
        <f>SUMIF('702-798'!$1:$1,AL$3,'702-798'!23:23)</f>
        <v>0</v>
      </c>
      <c r="AM75" s="128">
        <f>SUMIF('702-798'!$1:$1,AM$3,'702-798'!23:23)</f>
        <v>25530.140000000003</v>
      </c>
      <c r="AN75" s="128">
        <f>SUMIF('702-798'!$1:$1,AN$3,'702-798'!23:23)</f>
        <v>1701.33</v>
      </c>
      <c r="AO75" s="128">
        <f>SUMIF('702-798'!$1:$1,AO$3,'702-798'!23:23)</f>
        <v>405</v>
      </c>
      <c r="AP75" s="128">
        <f>SUMIF('702-798'!$1:$1,AP$3,'702-798'!23:23)</f>
        <v>756.4</v>
      </c>
      <c r="AQ75" s="128">
        <f>SUMIF('702-798'!$1:$1,AQ$3,'702-798'!23:23)</f>
        <v>0</v>
      </c>
      <c r="AR75" s="128">
        <f>SUMIF('702-798'!$1:$1,AR$3,'702-798'!23:23)</f>
        <v>13059.89</v>
      </c>
      <c r="AS75" s="128">
        <f>SUMIF('702-798'!$1:$1,AS$3,'702-798'!23:23)</f>
        <v>1273.42</v>
      </c>
      <c r="AT75" s="128">
        <f>SUMIF('702-798'!$1:$1,AT$3,'702-798'!23:23)</f>
        <v>1103.1599999999999</v>
      </c>
      <c r="AU75" s="128">
        <f>SUMIF('702-798'!$1:$1,AU$3,'702-798'!23:23)</f>
        <v>1427.22</v>
      </c>
      <c r="AV75" s="128">
        <f>SUMIF('702-798'!$1:$1,AV$3,'702-798'!23:23)</f>
        <v>7487.7800000000007</v>
      </c>
      <c r="AW75" s="128">
        <f>SUMIF('702-798'!$1:$1,AW$3,'702-798'!23:23)</f>
        <v>64974</v>
      </c>
      <c r="AX75" s="128">
        <f>SUMIF('702-798'!$1:$1,AX$3,'702-798'!23:23)</f>
        <v>1259.8899999999999</v>
      </c>
      <c r="AY75" s="128">
        <f>SUMIF('702-798'!$1:$1,AY$3,'702-798'!23:23)</f>
        <v>30605.39</v>
      </c>
      <c r="AZ75" s="310">
        <f>SUMIF('702-798'!$1:$1,AZ$3,'702-798'!23:23)</f>
        <v>0</v>
      </c>
      <c r="BA75" s="128">
        <f>SUMIF('702-798'!$1:$1,BA$3,'702-798'!23:23)</f>
        <v>285.99</v>
      </c>
      <c r="BB75" s="128">
        <f>SUMIF('702-798'!$1:$1,BB$3,'702-798'!23:23)</f>
        <v>0</v>
      </c>
      <c r="BC75" s="128">
        <f>SUMIF('702-798'!$1:$1,BC$3,'702-798'!23:23)</f>
        <v>767</v>
      </c>
      <c r="BD75" s="128">
        <f>SUMIF('702-798'!$1:$1,BD$3,'702-798'!23:23)</f>
        <v>6512.57</v>
      </c>
      <c r="BE75" s="128">
        <f>SUMIF('702-798'!$1:$1,BE$3,'702-798'!23:23)</f>
        <v>0</v>
      </c>
      <c r="BF75" s="128">
        <f>SUMIF('702-798'!$1:$1,BF$3,'702-798'!23:23)</f>
        <v>0</v>
      </c>
      <c r="BG75" s="128">
        <f>SUMIF('702-798'!$1:$1,BG$3,'702-798'!23:23)</f>
        <v>7269</v>
      </c>
      <c r="BH75" s="128">
        <f>SUMIF('702-798'!$1:$1,BH$3,'702-798'!23:23)</f>
        <v>0</v>
      </c>
      <c r="BI75" s="128">
        <f>SUMIF('702-798'!$1:$1,BI$3,'702-798'!23:23)</f>
        <v>1563.25</v>
      </c>
      <c r="BJ75" s="128">
        <f>SUMIF('702-798'!$1:$1,BJ$3,'702-798'!23:23)</f>
        <v>13801.199999999999</v>
      </c>
      <c r="BK75" s="128">
        <f>SUMIF('702-798'!$1:$1,BK$3,'702-798'!23:23)</f>
        <v>0</v>
      </c>
      <c r="BL75" s="128">
        <f>SUMIF('702-798'!$1:$1,BL$3,'702-798'!23:23)</f>
        <v>74632.12</v>
      </c>
      <c r="BM75" s="128">
        <f>SUMIF('702-798'!$1:$1,BM$3,'702-798'!23:23)</f>
        <v>11573</v>
      </c>
      <c r="BN75" s="128">
        <f>SUMIF('702-798'!$1:$1,BN$3,'702-798'!23:23)</f>
        <v>6865.26</v>
      </c>
      <c r="BO75" s="128">
        <f>SUMIF('702-798'!$1:$1,BO$3,'702-798'!23:23)</f>
        <v>19678.509999999995</v>
      </c>
      <c r="BP75" s="128">
        <f>SUMIF('702-798'!$1:$1,BP$3,'702-798'!23:23)</f>
        <v>0</v>
      </c>
      <c r="BQ75" s="128">
        <f>SUMIF('702-798'!$1:$1,BQ$3,'702-798'!23:23)</f>
        <v>0</v>
      </c>
      <c r="BR75" s="128">
        <f>SUMIF('702-798'!$1:$1,BR$3,'702-798'!23:23)</f>
        <v>0</v>
      </c>
      <c r="BS75" s="128">
        <f>SUMIF('702-798'!$1:$1,BS$3,'702-798'!23:23)</f>
        <v>0</v>
      </c>
      <c r="BT75" s="128">
        <f>SUMIF('702-798'!$1:$1,BT$3,'702-798'!23:23)</f>
        <v>0</v>
      </c>
      <c r="BU75" s="128">
        <f>SUMIF('702-798'!$1:$1,BU$3,'702-798'!23:23)</f>
        <v>-6812.5</v>
      </c>
      <c r="BV75" s="128">
        <f>SUMIF('702-798'!$1:$1,BV$3,'702-798'!23:23)</f>
        <v>0</v>
      </c>
      <c r="BW75" s="128">
        <f>SUMIF('702-798'!$1:$1,BW$3,'702-798'!23:23)</f>
        <v>0</v>
      </c>
      <c r="BX75" s="128">
        <f>SUMIF('702-798'!$1:$1,BX$3,'702-798'!23:23)</f>
        <v>0</v>
      </c>
      <c r="BY75" s="128">
        <f>SUMIF('702-798'!$1:$1,BY$3,'702-798'!23:23)</f>
        <v>0</v>
      </c>
      <c r="BZ75" s="128">
        <f>SUMIF('702-798'!$1:$1,BZ$3,'702-798'!23:23)</f>
        <v>0</v>
      </c>
      <c r="CA75" s="310">
        <f>SUMIF('702-798'!$1:$1,CA$3,'702-798'!23:23)</f>
        <v>0</v>
      </c>
      <c r="CB75" s="128">
        <f>SUMIF('702-798'!$1:$1,CB$3,'702-798'!23:23)</f>
        <v>0</v>
      </c>
      <c r="CC75" s="128">
        <f>SUMIF('702-798'!$1:$1,CC$3,'702-798'!23:23)</f>
        <v>0</v>
      </c>
      <c r="CD75" s="128">
        <f>SUMIF('702-798'!$1:$1,CD$3,'702-798'!23:23)</f>
        <v>0</v>
      </c>
      <c r="CE75" s="128">
        <f>SUMIF('702-798'!$1:$1,CE$3,'702-798'!23:23)</f>
        <v>1514</v>
      </c>
      <c r="CF75" s="128">
        <f>SUMIF('702-798'!$1:$1,CF$3,'702-798'!23:23)</f>
        <v>0</v>
      </c>
      <c r="CG75" s="256">
        <f t="shared" si="32"/>
        <v>-912268.31000000075</v>
      </c>
      <c r="CJ75" s="122"/>
      <c r="CK75" s="169">
        <f>INDEX(SAP!C:C,MATCH('Actuals mapped to CFR'!A75,SAP!H:H,FALSE),1)</f>
        <v>-912268.31</v>
      </c>
      <c r="CL75" s="59">
        <f t="shared" si="33"/>
        <v>0</v>
      </c>
      <c r="CN75" s="81">
        <f t="shared" si="28"/>
        <v>1666984.0999999999</v>
      </c>
      <c r="CO75" s="81">
        <f t="shared" si="29"/>
        <v>760014.29</v>
      </c>
      <c r="CP75" s="166">
        <f>VLOOKUP(B75,'2526 GBP Data input'!$A$4:$CA$229,38,FALSE)</f>
        <v>1763837</v>
      </c>
      <c r="CQ75" s="166">
        <f>VLOOKUP(B75,'2526 GBP Data input'!$A$4:$CA$229,73,FALSE)</f>
        <v>26633</v>
      </c>
      <c r="CR75" s="89">
        <f t="shared" si="25"/>
        <v>-96852.90000000014</v>
      </c>
      <c r="CS75" s="83">
        <f t="shared" si="26"/>
        <v>28.536563286148763</v>
      </c>
      <c r="CT75" s="82">
        <f t="shared" si="30"/>
        <v>906969.80999999982</v>
      </c>
      <c r="CU75" s="82">
        <f t="shared" si="31"/>
        <v>6812.5</v>
      </c>
      <c r="CV75" s="86">
        <f t="shared" si="27"/>
        <v>913782.30999999982</v>
      </c>
    </row>
    <row r="76" spans="1:108">
      <c r="A76" s="237">
        <v>107768</v>
      </c>
      <c r="B76" s="60">
        <v>768</v>
      </c>
      <c r="C76" s="60" t="s">
        <v>393</v>
      </c>
      <c r="D76" s="128">
        <f>SUMIF('702-798'!$1:$1,D$3,'702-798'!24:24)</f>
        <v>0</v>
      </c>
      <c r="E76" s="128">
        <f>SUMIF('702-798'!$1:$1,E$3,'702-798'!24:24)</f>
        <v>0</v>
      </c>
      <c r="F76" s="128">
        <f>SUMIF('702-798'!$1:$1,F$3,'702-798'!24:24)</f>
        <v>0</v>
      </c>
      <c r="G76" s="128">
        <f>SUMIF('702-798'!$1:$1,G$3,'702-798'!24:24)</f>
        <v>0</v>
      </c>
      <c r="H76" s="128">
        <f>SUMIF('702-798'!$1:$1,H$3,'702-798'!24:24)</f>
        <v>0</v>
      </c>
      <c r="I76" s="128">
        <f>SUMIF('702-798'!$1:$1,I$3,'702-798'!24:24)</f>
        <v>0</v>
      </c>
      <c r="J76" s="128">
        <f>SUMIF('702-798'!$1:$1,J$3,'702-798'!24:24)</f>
        <v>0</v>
      </c>
      <c r="K76" s="128">
        <f>SUMIF('702-798'!$1:$1,K$3,'702-798'!24:24)</f>
        <v>-1011313.94</v>
      </c>
      <c r="L76" s="128">
        <f>SUMIF('702-798'!$1:$1,L$3,'702-798'!24:24)</f>
        <v>0</v>
      </c>
      <c r="M76" s="128">
        <f>SUMIF('702-798'!$1:$1,M$3,'702-798'!24:24)</f>
        <v>-47770</v>
      </c>
      <c r="N76" s="128">
        <f>SUMIF('702-798'!$1:$1,N$3,'702-798'!24:24)</f>
        <v>0</v>
      </c>
      <c r="O76" s="128">
        <f>SUMIF('702-798'!$1:$1,O$3,'702-798'!24:24)</f>
        <v>-11215.04</v>
      </c>
      <c r="P76" s="128">
        <f>SUMIF('702-798'!$1:$1,P$3,'702-798'!24:24)</f>
        <v>-62442</v>
      </c>
      <c r="Q76" s="128">
        <f>SUMIF('702-798'!$1:$1,Q$3,'702-798'!24:24)</f>
        <v>0</v>
      </c>
      <c r="R76" s="128">
        <f>SUMIF('702-798'!$1:$1,R$3,'702-798'!24:24)</f>
        <v>0</v>
      </c>
      <c r="S76" s="128">
        <f>SUMIF('702-798'!$1:$1,S$3,'702-798'!24:24)</f>
        <v>-200</v>
      </c>
      <c r="T76" s="128">
        <f>SUMIF('702-798'!$1:$1,T$3,'702-798'!24:24)</f>
        <v>0</v>
      </c>
      <c r="U76" s="128">
        <f>SUMIF('702-798'!$1:$1,U$3,'702-798'!24:24)</f>
        <v>0</v>
      </c>
      <c r="V76" s="128">
        <f>SUMIF('702-798'!$1:$1,V$3,'702-798'!24:24)</f>
        <v>-15673.96</v>
      </c>
      <c r="W76" s="128">
        <f>SUMIF('702-798'!$1:$1,W$3,'702-798'!24:24)</f>
        <v>-7.1</v>
      </c>
      <c r="X76" s="128">
        <f>SUMIF('702-798'!$1:$1,X$3,'702-798'!24:24)</f>
        <v>-2855.7099999999996</v>
      </c>
      <c r="Y76" s="164">
        <f>SUMIF('702-798'!$1:$1,Y$3,'702-798'!24:24)</f>
        <v>0</v>
      </c>
      <c r="Z76" s="128">
        <f>SUMIF('702-798'!$1:$1,Z$3,'702-798'!24:24)</f>
        <v>0</v>
      </c>
      <c r="AA76" s="128">
        <f>SUMIF('702-798'!$1:$1,AA$3,'702-798'!24:24)</f>
        <v>0</v>
      </c>
      <c r="AB76" s="128">
        <f>SUMIF('702-798'!$1:$1,AB$3,'702-798'!24:24)</f>
        <v>0</v>
      </c>
      <c r="AC76" s="310">
        <f>SUMIF('702-798'!$1:$1,AC$3,'702-798'!24:24)</f>
        <v>0</v>
      </c>
      <c r="AD76" s="310">
        <f>SUMIF('702-798'!$1:$1,AD$3,'702-798'!24:24)</f>
        <v>0</v>
      </c>
      <c r="AE76" s="310">
        <f>SUMIF('702-798'!$1:$1,AE$3,'702-798'!24:24)</f>
        <v>0</v>
      </c>
      <c r="AF76" s="310">
        <f>SUMIF('702-798'!$1:$1,AF$3,'702-798'!24:24)</f>
        <v>0</v>
      </c>
      <c r="AG76" s="128">
        <f>SUMIF('702-798'!$1:$1,AG$3,'702-798'!24:24)</f>
        <v>160286.38</v>
      </c>
      <c r="AH76" s="128">
        <f>SUMIF('702-798'!$1:$1,AH$3,'702-798'!24:24)</f>
        <v>0</v>
      </c>
      <c r="AI76" s="128">
        <f>SUMIF('702-798'!$1:$1,AI$3,'702-798'!24:24)</f>
        <v>87563</v>
      </c>
      <c r="AJ76" s="128">
        <f>SUMIF('702-798'!$1:$1,AJ$3,'702-798'!24:24)</f>
        <v>0</v>
      </c>
      <c r="AK76" s="128">
        <f>SUMIF('702-798'!$1:$1,AK$3,'702-798'!24:24)</f>
        <v>24789.760000000002</v>
      </c>
      <c r="AL76" s="128">
        <f>SUMIF('702-798'!$1:$1,AL$3,'702-798'!24:24)</f>
        <v>0</v>
      </c>
      <c r="AM76" s="128">
        <f>SUMIF('702-798'!$1:$1,AM$3,'702-798'!24:24)</f>
        <v>10054.91</v>
      </c>
      <c r="AN76" s="128">
        <f>SUMIF('702-798'!$1:$1,AN$3,'702-798'!24:24)</f>
        <v>447.18999999999994</v>
      </c>
      <c r="AO76" s="128">
        <f>SUMIF('702-798'!$1:$1,AO$3,'702-798'!24:24)</f>
        <v>445</v>
      </c>
      <c r="AP76" s="128">
        <f>SUMIF('702-798'!$1:$1,AP$3,'702-798'!24:24)</f>
        <v>4445.25</v>
      </c>
      <c r="AQ76" s="128">
        <f>SUMIF('702-798'!$1:$1,AQ$3,'702-798'!24:24)</f>
        <v>0</v>
      </c>
      <c r="AR76" s="128">
        <f>SUMIF('702-798'!$1:$1,AR$3,'702-798'!24:24)</f>
        <v>-213.78000000000031</v>
      </c>
      <c r="AS76" s="128">
        <f>SUMIF('702-798'!$1:$1,AS$3,'702-798'!24:24)</f>
        <v>448.32</v>
      </c>
      <c r="AT76" s="128">
        <f>SUMIF('702-798'!$1:$1,AT$3,'702-798'!24:24)</f>
        <v>7221.0699999999979</v>
      </c>
      <c r="AU76" s="128">
        <f>SUMIF('702-798'!$1:$1,AU$3,'702-798'!24:24)</f>
        <v>587.17000000000007</v>
      </c>
      <c r="AV76" s="128">
        <f>SUMIF('702-798'!$1:$1,AV$3,'702-798'!24:24)</f>
        <v>9265.619999999999</v>
      </c>
      <c r="AW76" s="128">
        <f>SUMIF('702-798'!$1:$1,AW$3,'702-798'!24:24)</f>
        <v>3343.3</v>
      </c>
      <c r="AX76" s="128">
        <f>SUMIF('702-798'!$1:$1,AX$3,'702-798'!24:24)</f>
        <v>1197.1799999999998</v>
      </c>
      <c r="AY76" s="128">
        <f>SUMIF('702-798'!$1:$1,AY$3,'702-798'!24:24)</f>
        <v>10475.06</v>
      </c>
      <c r="AZ76" s="310">
        <f>SUMIF('702-798'!$1:$1,AZ$3,'702-798'!24:24)</f>
        <v>0</v>
      </c>
      <c r="BA76" s="128">
        <f>SUMIF('702-798'!$1:$1,BA$3,'702-798'!24:24)</f>
        <v>0</v>
      </c>
      <c r="BB76" s="128">
        <f>SUMIF('702-798'!$1:$1,BB$3,'702-798'!24:24)</f>
        <v>0</v>
      </c>
      <c r="BC76" s="128">
        <f>SUMIF('702-798'!$1:$1,BC$3,'702-798'!24:24)</f>
        <v>1493.28</v>
      </c>
      <c r="BD76" s="128">
        <f>SUMIF('702-798'!$1:$1,BD$3,'702-798'!24:24)</f>
        <v>5410.99</v>
      </c>
      <c r="BE76" s="128">
        <f>SUMIF('702-798'!$1:$1,BE$3,'702-798'!24:24)</f>
        <v>0</v>
      </c>
      <c r="BF76" s="128">
        <f>SUMIF('702-798'!$1:$1,BF$3,'702-798'!24:24)</f>
        <v>0</v>
      </c>
      <c r="BG76" s="128">
        <f>SUMIF('702-798'!$1:$1,BG$3,'702-798'!24:24)</f>
        <v>1925</v>
      </c>
      <c r="BH76" s="128">
        <f>SUMIF('702-798'!$1:$1,BH$3,'702-798'!24:24)</f>
        <v>37.5</v>
      </c>
      <c r="BI76" s="128">
        <f>SUMIF('702-798'!$1:$1,BI$3,'702-798'!24:24)</f>
        <v>1638.9</v>
      </c>
      <c r="BJ76" s="128">
        <f>SUMIF('702-798'!$1:$1,BJ$3,'702-798'!24:24)</f>
        <v>9738.75</v>
      </c>
      <c r="BK76" s="128">
        <f>SUMIF('702-798'!$1:$1,BK$3,'702-798'!24:24)</f>
        <v>0</v>
      </c>
      <c r="BL76" s="128">
        <f>SUMIF('702-798'!$1:$1,BL$3,'702-798'!24:24)</f>
        <v>86133.22</v>
      </c>
      <c r="BM76" s="128">
        <f>SUMIF('702-798'!$1:$1,BM$3,'702-798'!24:24)</f>
        <v>3094</v>
      </c>
      <c r="BN76" s="128">
        <f>SUMIF('702-798'!$1:$1,BN$3,'702-798'!24:24)</f>
        <v>16079</v>
      </c>
      <c r="BO76" s="128">
        <f>SUMIF('702-798'!$1:$1,BO$3,'702-798'!24:24)</f>
        <v>9500.7900000000009</v>
      </c>
      <c r="BP76" s="128">
        <f>SUMIF('702-798'!$1:$1,BP$3,'702-798'!24:24)</f>
        <v>0</v>
      </c>
      <c r="BQ76" s="128">
        <f>SUMIF('702-798'!$1:$1,BQ$3,'702-798'!24:24)</f>
        <v>0</v>
      </c>
      <c r="BR76" s="128">
        <f>SUMIF('702-798'!$1:$1,BR$3,'702-798'!24:24)</f>
        <v>0</v>
      </c>
      <c r="BS76" s="128">
        <f>SUMIF('702-798'!$1:$1,BS$3,'702-798'!24:24)</f>
        <v>0</v>
      </c>
      <c r="BT76" s="128">
        <f>SUMIF('702-798'!$1:$1,BT$3,'702-798'!24:24)</f>
        <v>0</v>
      </c>
      <c r="BU76" s="128">
        <f>SUMIF('702-798'!$1:$1,BU$3,'702-798'!24:24)</f>
        <v>0</v>
      </c>
      <c r="BV76" s="128">
        <f>SUMIF('702-798'!$1:$1,BV$3,'702-798'!24:24)</f>
        <v>0</v>
      </c>
      <c r="BW76" s="128">
        <f>SUMIF('702-798'!$1:$1,BW$3,'702-798'!24:24)</f>
        <v>0</v>
      </c>
      <c r="BX76" s="128">
        <f>SUMIF('702-798'!$1:$1,BX$3,'702-798'!24:24)</f>
        <v>0</v>
      </c>
      <c r="BY76" s="128">
        <f>SUMIF('702-798'!$1:$1,BY$3,'702-798'!24:24)</f>
        <v>0</v>
      </c>
      <c r="BZ76" s="128">
        <f>SUMIF('702-798'!$1:$1,BZ$3,'702-798'!24:24)</f>
        <v>0</v>
      </c>
      <c r="CA76" s="310">
        <f>SUMIF('702-798'!$1:$1,CA$3,'702-798'!24:24)</f>
        <v>0</v>
      </c>
      <c r="CB76" s="128">
        <f>SUMIF('702-798'!$1:$1,CB$3,'702-798'!24:24)</f>
        <v>0</v>
      </c>
      <c r="CC76" s="128">
        <f>SUMIF('702-798'!$1:$1,CC$3,'702-798'!24:24)</f>
        <v>0</v>
      </c>
      <c r="CD76" s="128">
        <f>SUMIF('702-798'!$1:$1,CD$3,'702-798'!24:24)</f>
        <v>0</v>
      </c>
      <c r="CE76" s="128">
        <f>SUMIF('702-798'!$1:$1,CE$3,'702-798'!24:24)</f>
        <v>0</v>
      </c>
      <c r="CF76" s="128">
        <f>SUMIF('702-798'!$1:$1,CF$3,'702-798'!24:24)</f>
        <v>0</v>
      </c>
      <c r="CG76" s="256">
        <f t="shared" si="32"/>
        <v>-696070.8899999999</v>
      </c>
      <c r="CJ76" s="122"/>
      <c r="CK76" s="169">
        <f>INDEX(SAP!C:C,MATCH('Actuals mapped to CFR'!A76,SAP!H:H,FALSE),1)</f>
        <v>-696070.89</v>
      </c>
      <c r="CL76" s="59">
        <f t="shared" si="33"/>
        <v>0</v>
      </c>
      <c r="CN76" s="81">
        <f t="shared" si="28"/>
        <v>1151477.75</v>
      </c>
      <c r="CO76" s="81">
        <f t="shared" si="29"/>
        <v>455406.85999999993</v>
      </c>
      <c r="CP76" s="166">
        <f>VLOOKUP(B76,'2526 GBP Data input'!$A$4:$CA$229,38,FALSE)</f>
        <v>1213166</v>
      </c>
      <c r="CQ76" s="166">
        <f>VLOOKUP(B76,'2526 GBP Data input'!$A$4:$CA$229,73,FALSE)</f>
        <v>15118.250000000002</v>
      </c>
      <c r="CR76" s="89">
        <f t="shared" si="25"/>
        <v>-61688.25</v>
      </c>
      <c r="CS76" s="83">
        <f t="shared" si="26"/>
        <v>30.122987779670257</v>
      </c>
      <c r="CT76" s="82">
        <f t="shared" si="30"/>
        <v>696070.89000000013</v>
      </c>
      <c r="CU76" s="82">
        <f t="shared" si="31"/>
        <v>0</v>
      </c>
      <c r="CV76" s="86">
        <f t="shared" si="27"/>
        <v>696070.89000000013</v>
      </c>
    </row>
    <row r="77" spans="1:108" ht="13.5" thickBot="1">
      <c r="A77" s="237">
        <v>107769</v>
      </c>
      <c r="B77" s="60">
        <v>769</v>
      </c>
      <c r="C77" s="60" t="s">
        <v>394</v>
      </c>
      <c r="D77" s="128">
        <f>SUMIF('702-798'!$1:$1,D$3,'702-798'!25:25)</f>
        <v>0</v>
      </c>
      <c r="E77" s="128">
        <f>SUMIF('702-798'!$1:$1,E$3,'702-798'!25:25)</f>
        <v>0</v>
      </c>
      <c r="F77" s="128">
        <f>SUMIF('702-798'!$1:$1,F$3,'702-798'!25:25)</f>
        <v>0</v>
      </c>
      <c r="G77" s="128">
        <f>SUMIF('702-798'!$1:$1,G$3,'702-798'!25:25)</f>
        <v>0</v>
      </c>
      <c r="H77" s="128">
        <f>SUMIF('702-798'!$1:$1,H$3,'702-798'!25:25)</f>
        <v>0</v>
      </c>
      <c r="I77" s="128">
        <f>SUMIF('702-798'!$1:$1,I$3,'702-798'!25:25)</f>
        <v>0</v>
      </c>
      <c r="J77" s="128">
        <f>SUMIF('702-798'!$1:$1,J$3,'702-798'!25:25)</f>
        <v>0</v>
      </c>
      <c r="K77" s="128">
        <f>SUMIF('702-798'!$1:$1,K$3,'702-798'!25:25)</f>
        <v>-1172257.0900000001</v>
      </c>
      <c r="L77" s="128">
        <f>SUMIF('702-798'!$1:$1,L$3,'702-798'!25:25)</f>
        <v>0</v>
      </c>
      <c r="M77" s="128">
        <f>SUMIF('702-798'!$1:$1,M$3,'702-798'!25:25)</f>
        <v>-77240</v>
      </c>
      <c r="N77" s="128">
        <f>SUMIF('702-798'!$1:$1,N$3,'702-798'!25:25)</f>
        <v>0</v>
      </c>
      <c r="O77" s="128">
        <f>SUMIF('702-798'!$1:$1,O$3,'702-798'!25:25)</f>
        <v>-6188</v>
      </c>
      <c r="P77" s="128">
        <f>SUMIF('702-798'!$1:$1,P$3,'702-798'!25:25)</f>
        <v>-42193</v>
      </c>
      <c r="Q77" s="128">
        <f>SUMIF('702-798'!$1:$1,Q$3,'702-798'!25:25)</f>
        <v>-2800</v>
      </c>
      <c r="R77" s="128">
        <f>SUMIF('702-798'!$1:$1,R$3,'702-798'!25:25)</f>
        <v>0</v>
      </c>
      <c r="S77" s="128">
        <f>SUMIF('702-798'!$1:$1,S$3,'702-798'!25:25)</f>
        <v>-10795.679999999995</v>
      </c>
      <c r="T77" s="128">
        <f>SUMIF('702-798'!$1:$1,T$3,'702-798'!25:25)</f>
        <v>-6262.3100000000013</v>
      </c>
      <c r="U77" s="128">
        <f>SUMIF('702-798'!$1:$1,U$3,'702-798'!25:25)</f>
        <v>0</v>
      </c>
      <c r="V77" s="128">
        <f>SUMIF('702-798'!$1:$1,V$3,'702-798'!25:25)</f>
        <v>0</v>
      </c>
      <c r="W77" s="128">
        <f>SUMIF('702-798'!$1:$1,W$3,'702-798'!25:25)</f>
        <v>-3440.6099999999992</v>
      </c>
      <c r="X77" s="128">
        <f>SUMIF('702-798'!$1:$1,X$3,'702-798'!25:25)</f>
        <v>-1295.46</v>
      </c>
      <c r="Y77" s="164">
        <f>SUMIF('702-798'!$1:$1,Y$3,'702-798'!25:25)</f>
        <v>0</v>
      </c>
      <c r="Z77" s="128">
        <f>SUMIF('702-798'!$1:$1,Z$3,'702-798'!25:25)</f>
        <v>0</v>
      </c>
      <c r="AA77" s="128">
        <f>SUMIF('702-798'!$1:$1,AA$3,'702-798'!25:25)</f>
        <v>-27053.199999999997</v>
      </c>
      <c r="AB77" s="128">
        <f>SUMIF('702-798'!$1:$1,AB$3,'702-798'!25:25)</f>
        <v>-1231.3399999999999</v>
      </c>
      <c r="AC77" s="310">
        <f>SUMIF('702-798'!$1:$1,AC$3,'702-798'!25:25)</f>
        <v>0</v>
      </c>
      <c r="AD77" s="310">
        <f>SUMIF('702-798'!$1:$1,AD$3,'702-798'!25:25)</f>
        <v>0</v>
      </c>
      <c r="AE77" s="310">
        <f>SUMIF('702-798'!$1:$1,AE$3,'702-798'!25:25)</f>
        <v>0</v>
      </c>
      <c r="AF77" s="310">
        <f>SUMIF('702-798'!$1:$1,AF$3,'702-798'!25:25)</f>
        <v>0</v>
      </c>
      <c r="AG77" s="128">
        <f>SUMIF('702-798'!$1:$1,AG$3,'702-798'!25:25)</f>
        <v>233656.86</v>
      </c>
      <c r="AH77" s="128">
        <f>SUMIF('702-798'!$1:$1,AH$3,'702-798'!25:25)</f>
        <v>15042.08</v>
      </c>
      <c r="AI77" s="128">
        <f>SUMIF('702-798'!$1:$1,AI$3,'702-798'!25:25)</f>
        <v>83492.37000000001</v>
      </c>
      <c r="AJ77" s="128">
        <f>SUMIF('702-798'!$1:$1,AJ$3,'702-798'!25:25)</f>
        <v>8103.62</v>
      </c>
      <c r="AK77" s="128">
        <f>SUMIF('702-798'!$1:$1,AK$3,'702-798'!25:25)</f>
        <v>27172.93</v>
      </c>
      <c r="AL77" s="128">
        <f>SUMIF('702-798'!$1:$1,AL$3,'702-798'!25:25)</f>
        <v>12981.46</v>
      </c>
      <c r="AM77" s="128">
        <f>SUMIF('702-798'!$1:$1,AM$3,'702-798'!25:25)</f>
        <v>18092.77</v>
      </c>
      <c r="AN77" s="128">
        <f>SUMIF('702-798'!$1:$1,AN$3,'702-798'!25:25)</f>
        <v>411.52</v>
      </c>
      <c r="AO77" s="128">
        <f>SUMIF('702-798'!$1:$1,AO$3,'702-798'!25:25)</f>
        <v>2080.6</v>
      </c>
      <c r="AP77" s="128">
        <f>SUMIF('702-798'!$1:$1,AP$3,'702-798'!25:25)</f>
        <v>512.4</v>
      </c>
      <c r="AQ77" s="128">
        <f>SUMIF('702-798'!$1:$1,AQ$3,'702-798'!25:25)</f>
        <v>0</v>
      </c>
      <c r="AR77" s="128">
        <f>SUMIF('702-798'!$1:$1,AR$3,'702-798'!25:25)</f>
        <v>4140.25</v>
      </c>
      <c r="AS77" s="128">
        <f>SUMIF('702-798'!$1:$1,AS$3,'702-798'!25:25)</f>
        <v>1114.26</v>
      </c>
      <c r="AT77" s="128">
        <f>SUMIF('702-798'!$1:$1,AT$3,'702-798'!25:25)</f>
        <v>3094.42</v>
      </c>
      <c r="AU77" s="128">
        <f>SUMIF('702-798'!$1:$1,AU$3,'702-798'!25:25)</f>
        <v>2000.58</v>
      </c>
      <c r="AV77" s="128">
        <f>SUMIF('702-798'!$1:$1,AV$3,'702-798'!25:25)</f>
        <v>4545.4800000000005</v>
      </c>
      <c r="AW77" s="128">
        <f>SUMIF('702-798'!$1:$1,AW$3,'702-798'!25:25)</f>
        <v>5189.6000000000004</v>
      </c>
      <c r="AX77" s="128">
        <f>SUMIF('702-798'!$1:$1,AX$3,'702-798'!25:25)</f>
        <v>1129.6299999999999</v>
      </c>
      <c r="AY77" s="128">
        <f>SUMIF('702-798'!$1:$1,AY$3,'702-798'!25:25)</f>
        <v>30057.79</v>
      </c>
      <c r="AZ77" s="310">
        <f>SUMIF('702-798'!$1:$1,AZ$3,'702-798'!25:25)</f>
        <v>0</v>
      </c>
      <c r="BA77" s="128">
        <f>SUMIF('702-798'!$1:$1,BA$3,'702-798'!25:25)</f>
        <v>2814</v>
      </c>
      <c r="BB77" s="128">
        <f>SUMIF('702-798'!$1:$1,BB$3,'702-798'!25:25)</f>
        <v>0</v>
      </c>
      <c r="BC77" s="128">
        <f>SUMIF('702-798'!$1:$1,BC$3,'702-798'!25:25)</f>
        <v>0</v>
      </c>
      <c r="BD77" s="128">
        <f>SUMIF('702-798'!$1:$1,BD$3,'702-798'!25:25)</f>
        <v>4796.4500000000007</v>
      </c>
      <c r="BE77" s="128">
        <f>SUMIF('702-798'!$1:$1,BE$3,'702-798'!25:25)</f>
        <v>5066.45</v>
      </c>
      <c r="BF77" s="128">
        <f>SUMIF('702-798'!$1:$1,BF$3,'702-798'!25:25)</f>
        <v>0</v>
      </c>
      <c r="BG77" s="128">
        <f>SUMIF('702-798'!$1:$1,BG$3,'702-798'!25:25)</f>
        <v>5662</v>
      </c>
      <c r="BH77" s="128">
        <f>SUMIF('702-798'!$1:$1,BH$3,'702-798'!25:25)</f>
        <v>-110.4</v>
      </c>
      <c r="BI77" s="128">
        <f>SUMIF('702-798'!$1:$1,BI$3,'702-798'!25:25)</f>
        <v>2603.4799999999996</v>
      </c>
      <c r="BJ77" s="128">
        <f>SUMIF('702-798'!$1:$1,BJ$3,'702-798'!25:25)</f>
        <v>9349.2000000000007</v>
      </c>
      <c r="BK77" s="128">
        <f>SUMIF('702-798'!$1:$1,BK$3,'702-798'!25:25)</f>
        <v>0</v>
      </c>
      <c r="BL77" s="128">
        <f>SUMIF('702-798'!$1:$1,BL$3,'702-798'!25:25)</f>
        <v>14797.209999999997</v>
      </c>
      <c r="BM77" s="128">
        <f>SUMIF('702-798'!$1:$1,BM$3,'702-798'!25:25)</f>
        <v>682.45</v>
      </c>
      <c r="BN77" s="128">
        <f>SUMIF('702-798'!$1:$1,BN$3,'702-798'!25:25)</f>
        <v>4280</v>
      </c>
      <c r="BO77" s="128">
        <f>SUMIF('702-798'!$1:$1,BO$3,'702-798'!25:25)</f>
        <v>13172.650000000001</v>
      </c>
      <c r="BP77" s="128">
        <f>SUMIF('702-798'!$1:$1,BP$3,'702-798'!25:25)</f>
        <v>0</v>
      </c>
      <c r="BQ77" s="128">
        <f>SUMIF('702-798'!$1:$1,BQ$3,'702-798'!25:25)</f>
        <v>0</v>
      </c>
      <c r="BR77" s="128">
        <f>SUMIF('702-798'!$1:$1,BR$3,'702-798'!25:25)</f>
        <v>0</v>
      </c>
      <c r="BS77" s="128">
        <f>SUMIF('702-798'!$1:$1,BS$3,'702-798'!25:25)</f>
        <v>20645.95</v>
      </c>
      <c r="BT77" s="128">
        <f>SUMIF('702-798'!$1:$1,BT$3,'702-798'!25:25)</f>
        <v>-76.090000000000032</v>
      </c>
      <c r="BU77" s="128">
        <f>SUMIF('702-798'!$1:$1,BU$3,'702-798'!25:25)</f>
        <v>-4270</v>
      </c>
      <c r="BV77" s="128">
        <f>SUMIF('702-798'!$1:$1,BV$3,'702-798'!25:25)</f>
        <v>0</v>
      </c>
      <c r="BW77" s="128">
        <f>SUMIF('702-798'!$1:$1,BW$3,'702-798'!25:25)</f>
        <v>0</v>
      </c>
      <c r="BX77" s="128">
        <f>SUMIF('702-798'!$1:$1,BX$3,'702-798'!25:25)</f>
        <v>0</v>
      </c>
      <c r="BY77" s="128">
        <f>SUMIF('702-798'!$1:$1,BY$3,'702-798'!25:25)</f>
        <v>0</v>
      </c>
      <c r="BZ77" s="128">
        <f>SUMIF('702-798'!$1:$1,BZ$3,'702-798'!25:25)</f>
        <v>0</v>
      </c>
      <c r="CA77" s="310">
        <f>SUMIF('702-798'!$1:$1,CA$3,'702-798'!25:25)</f>
        <v>0</v>
      </c>
      <c r="CB77" s="128">
        <f>SUMIF('702-798'!$1:$1,CB$3,'702-798'!25:25)</f>
        <v>0</v>
      </c>
      <c r="CC77" s="128">
        <f>SUMIF('702-798'!$1:$1,CC$3,'702-798'!25:25)</f>
        <v>0</v>
      </c>
      <c r="CD77" s="128">
        <f>SUMIF('702-798'!$1:$1,CD$3,'702-798'!25:25)</f>
        <v>0</v>
      </c>
      <c r="CE77" s="128">
        <f>SUMIF('702-798'!$1:$1,CE$3,'702-798'!25:25)</f>
        <v>0</v>
      </c>
      <c r="CF77" s="128">
        <f>SUMIF('702-798'!$1:$1,CF$3,'702-798'!25:25)</f>
        <v>0</v>
      </c>
      <c r="CG77" s="256">
        <f t="shared" si="32"/>
        <v>-818524.7200000002</v>
      </c>
      <c r="CJ77" s="122"/>
      <c r="CK77" s="169">
        <f>INDEX(SAP!C:C,MATCH('Actuals mapped to CFR'!A77,SAP!H:H,FALSE),1)</f>
        <v>-818524.72</v>
      </c>
      <c r="CL77" s="59">
        <f t="shared" si="33"/>
        <v>0</v>
      </c>
      <c r="CN77" s="81">
        <f t="shared" si="28"/>
        <v>1350756.6900000002</v>
      </c>
      <c r="CO77" s="81">
        <f t="shared" si="29"/>
        <v>536501.97000000009</v>
      </c>
      <c r="CP77" s="166">
        <f>VLOOKUP(B77,'2526 GBP Data input'!$A$4:$CA$229,38,FALSE)</f>
        <v>1375784</v>
      </c>
      <c r="CQ77" s="166">
        <f>VLOOKUP(B77,'2526 GBP Data input'!$A$4:$CA$229,73,FALSE)</f>
        <v>27044</v>
      </c>
      <c r="CR77" s="112">
        <f t="shared" si="25"/>
        <v>-25027.309999999823</v>
      </c>
      <c r="CS77" s="113">
        <f t="shared" si="26"/>
        <v>19.838114554060052</v>
      </c>
      <c r="CT77" s="82">
        <f t="shared" si="30"/>
        <v>814254.72000000009</v>
      </c>
      <c r="CU77" s="82">
        <f t="shared" si="31"/>
        <v>4270</v>
      </c>
      <c r="CV77" s="86">
        <f t="shared" si="27"/>
        <v>818524.72000000009</v>
      </c>
    </row>
    <row r="78" spans="1:108" s="115" customFormat="1" ht="13.5" thickBot="1">
      <c r="A78" s="237">
        <v>107771</v>
      </c>
      <c r="B78" s="60">
        <v>771</v>
      </c>
      <c r="C78" s="60" t="s">
        <v>184</v>
      </c>
      <c r="D78" s="128">
        <f>SUMIF('702-798'!$1:$1,D$3,'702-798'!26:26)</f>
        <v>0</v>
      </c>
      <c r="E78" s="128">
        <f>SUMIF('702-798'!$1:$1,E$3,'702-798'!26:26)</f>
        <v>0</v>
      </c>
      <c r="F78" s="128">
        <f>SUMIF('702-798'!$1:$1,F$3,'702-798'!26:26)</f>
        <v>0</v>
      </c>
      <c r="G78" s="128">
        <f>SUMIF('702-798'!$1:$1,G$3,'702-798'!26:26)</f>
        <v>0</v>
      </c>
      <c r="H78" s="128">
        <f>SUMIF('702-798'!$1:$1,H$3,'702-798'!26:26)</f>
        <v>0</v>
      </c>
      <c r="I78" s="128">
        <f>SUMIF('702-798'!$1:$1,I$3,'702-798'!26:26)</f>
        <v>0</v>
      </c>
      <c r="J78" s="128">
        <f>SUMIF('702-798'!$1:$1,J$3,'702-798'!26:26)</f>
        <v>0</v>
      </c>
      <c r="K78" s="128">
        <f>SUMIF('702-798'!$1:$1,K$3,'702-798'!26:26)</f>
        <v>-458496.87</v>
      </c>
      <c r="L78" s="128">
        <f>SUMIF('702-798'!$1:$1,L$3,'702-798'!26:26)</f>
        <v>0</v>
      </c>
      <c r="M78" s="128">
        <f>SUMIF('702-798'!$1:$1,M$3,'702-798'!26:26)</f>
        <v>-58444</v>
      </c>
      <c r="N78" s="128">
        <f>SUMIF('702-798'!$1:$1,N$3,'702-798'!26:26)</f>
        <v>0</v>
      </c>
      <c r="O78" s="128">
        <f>SUMIF('702-798'!$1:$1,O$3,'702-798'!26:26)</f>
        <v>-5750</v>
      </c>
      <c r="P78" s="128">
        <f>SUMIF('702-798'!$1:$1,P$3,'702-798'!26:26)</f>
        <v>-11782</v>
      </c>
      <c r="Q78" s="128">
        <f>SUMIF('702-798'!$1:$1,Q$3,'702-798'!26:26)</f>
        <v>0</v>
      </c>
      <c r="R78" s="128">
        <f>SUMIF('702-798'!$1:$1,R$3,'702-798'!26:26)</f>
        <v>0</v>
      </c>
      <c r="S78" s="128">
        <f>SUMIF('702-798'!$1:$1,S$3,'702-798'!26:26)</f>
        <v>-6621.9500000000007</v>
      </c>
      <c r="T78" s="128">
        <f>SUMIF('702-798'!$1:$1,T$3,'702-798'!26:26)</f>
        <v>0</v>
      </c>
      <c r="U78" s="128">
        <f>SUMIF('702-798'!$1:$1,U$3,'702-798'!26:26)</f>
        <v>0</v>
      </c>
      <c r="V78" s="128">
        <f>SUMIF('702-798'!$1:$1,V$3,'702-798'!26:26)</f>
        <v>0</v>
      </c>
      <c r="W78" s="128">
        <f>SUMIF('702-798'!$1:$1,W$3,'702-798'!26:26)</f>
        <v>-3322.7099999999996</v>
      </c>
      <c r="X78" s="128">
        <f>SUMIF('702-798'!$1:$1,X$3,'702-798'!26:26)</f>
        <v>-1495.07</v>
      </c>
      <c r="Y78" s="164">
        <f>SUMIF('702-798'!$1:$1,Y$3,'702-798'!26:26)</f>
        <v>0</v>
      </c>
      <c r="Z78" s="128">
        <f>SUMIF('702-798'!$1:$1,Z$3,'702-798'!26:26)</f>
        <v>0</v>
      </c>
      <c r="AA78" s="128">
        <f>SUMIF('702-798'!$1:$1,AA$3,'702-798'!26:26)</f>
        <v>-10962.75</v>
      </c>
      <c r="AB78" s="128">
        <f>SUMIF('702-798'!$1:$1,AB$3,'702-798'!26:26)</f>
        <v>-583.00000000000011</v>
      </c>
      <c r="AC78" s="310">
        <f>SUMIF('702-798'!$1:$1,AC$3,'702-798'!26:26)</f>
        <v>0</v>
      </c>
      <c r="AD78" s="310">
        <f>SUMIF('702-798'!$1:$1,AD$3,'702-798'!26:26)</f>
        <v>0</v>
      </c>
      <c r="AE78" s="310">
        <f>SUMIF('702-798'!$1:$1,AE$3,'702-798'!26:26)</f>
        <v>0</v>
      </c>
      <c r="AF78" s="310">
        <f>SUMIF('702-798'!$1:$1,AF$3,'702-798'!26:26)</f>
        <v>0</v>
      </c>
      <c r="AG78" s="128">
        <f>SUMIF('702-798'!$1:$1,AG$3,'702-798'!26:26)</f>
        <v>83694.010000000009</v>
      </c>
      <c r="AH78" s="128">
        <f>SUMIF('702-798'!$1:$1,AH$3,'702-798'!26:26)</f>
        <v>3904.43</v>
      </c>
      <c r="AI78" s="128">
        <f>SUMIF('702-798'!$1:$1,AI$3,'702-798'!26:26)</f>
        <v>27143.359999999997</v>
      </c>
      <c r="AJ78" s="128">
        <f>SUMIF('702-798'!$1:$1,AJ$3,'702-798'!26:26)</f>
        <v>0</v>
      </c>
      <c r="AK78" s="128">
        <f>SUMIF('702-798'!$1:$1,AK$3,'702-798'!26:26)</f>
        <v>16111.410000000002</v>
      </c>
      <c r="AL78" s="128">
        <f>SUMIF('702-798'!$1:$1,AL$3,'702-798'!26:26)</f>
        <v>0</v>
      </c>
      <c r="AM78" s="128">
        <f>SUMIF('702-798'!$1:$1,AM$3,'702-798'!26:26)</f>
        <v>10785.45</v>
      </c>
      <c r="AN78" s="128">
        <f>SUMIF('702-798'!$1:$1,AN$3,'702-798'!26:26)</f>
        <v>42.6</v>
      </c>
      <c r="AO78" s="128">
        <f>SUMIF('702-798'!$1:$1,AO$3,'702-798'!26:26)</f>
        <v>400</v>
      </c>
      <c r="AP78" s="128">
        <f>SUMIF('702-798'!$1:$1,AP$3,'702-798'!26:26)</f>
        <v>2872.44</v>
      </c>
      <c r="AQ78" s="128">
        <f>SUMIF('702-798'!$1:$1,AQ$3,'702-798'!26:26)</f>
        <v>0</v>
      </c>
      <c r="AR78" s="128">
        <f>SUMIF('702-798'!$1:$1,AR$3,'702-798'!26:26)</f>
        <v>4956.41</v>
      </c>
      <c r="AS78" s="128">
        <f>SUMIF('702-798'!$1:$1,AS$3,'702-798'!26:26)</f>
        <v>2050.1800000000003</v>
      </c>
      <c r="AT78" s="128">
        <f>SUMIF('702-798'!$1:$1,AT$3,'702-798'!26:26)</f>
        <v>4817.5400000000009</v>
      </c>
      <c r="AU78" s="128">
        <f>SUMIF('702-798'!$1:$1,AU$3,'702-798'!26:26)</f>
        <v>0</v>
      </c>
      <c r="AV78" s="128">
        <f>SUMIF('702-798'!$1:$1,AV$3,'702-798'!26:26)</f>
        <v>3172.42</v>
      </c>
      <c r="AW78" s="128">
        <f>SUMIF('702-798'!$1:$1,AW$3,'702-798'!26:26)</f>
        <v>938.12</v>
      </c>
      <c r="AX78" s="128">
        <f>SUMIF('702-798'!$1:$1,AX$3,'702-798'!26:26)</f>
        <v>3823.49</v>
      </c>
      <c r="AY78" s="128">
        <f>SUMIF('702-798'!$1:$1,AY$3,'702-798'!26:26)</f>
        <v>9092.75</v>
      </c>
      <c r="AZ78" s="310">
        <f>SUMIF('702-798'!$1:$1,AZ$3,'702-798'!26:26)</f>
        <v>0</v>
      </c>
      <c r="BA78" s="128">
        <f>SUMIF('702-798'!$1:$1,BA$3,'702-798'!26:26)</f>
        <v>300</v>
      </c>
      <c r="BB78" s="128">
        <f>SUMIF('702-798'!$1:$1,BB$3,'702-798'!26:26)</f>
        <v>0</v>
      </c>
      <c r="BC78" s="128">
        <f>SUMIF('702-798'!$1:$1,BC$3,'702-798'!26:26)</f>
        <v>47</v>
      </c>
      <c r="BD78" s="128">
        <f>SUMIF('702-798'!$1:$1,BD$3,'702-798'!26:26)</f>
        <v>807</v>
      </c>
      <c r="BE78" s="128">
        <f>SUMIF('702-798'!$1:$1,BE$3,'702-798'!26:26)</f>
        <v>1396.8</v>
      </c>
      <c r="BF78" s="128">
        <f>SUMIF('702-798'!$1:$1,BF$3,'702-798'!26:26)</f>
        <v>0</v>
      </c>
      <c r="BG78" s="128">
        <f>SUMIF('702-798'!$1:$1,BG$3,'702-798'!26:26)</f>
        <v>3863</v>
      </c>
      <c r="BH78" s="128">
        <f>SUMIF('702-798'!$1:$1,BH$3,'702-798'!26:26)</f>
        <v>0</v>
      </c>
      <c r="BI78" s="128">
        <f>SUMIF('702-798'!$1:$1,BI$3,'702-798'!26:26)</f>
        <v>756.71</v>
      </c>
      <c r="BJ78" s="128">
        <f>SUMIF('702-798'!$1:$1,BJ$3,'702-798'!26:26)</f>
        <v>2671.2000000000003</v>
      </c>
      <c r="BK78" s="128">
        <f>SUMIF('702-798'!$1:$1,BK$3,'702-798'!26:26)</f>
        <v>0</v>
      </c>
      <c r="BL78" s="128">
        <f>SUMIF('702-798'!$1:$1,BL$3,'702-798'!26:26)</f>
        <v>15982.31</v>
      </c>
      <c r="BM78" s="128">
        <f>SUMIF('702-798'!$1:$1,BM$3,'702-798'!26:26)</f>
        <v>0</v>
      </c>
      <c r="BN78" s="128">
        <f>SUMIF('702-798'!$1:$1,BN$3,'702-798'!26:26)</f>
        <v>7134</v>
      </c>
      <c r="BO78" s="128">
        <f>SUMIF('702-798'!$1:$1,BO$3,'702-798'!26:26)</f>
        <v>13209.109999999999</v>
      </c>
      <c r="BP78" s="128">
        <f>SUMIF('702-798'!$1:$1,BP$3,'702-798'!26:26)</f>
        <v>0</v>
      </c>
      <c r="BQ78" s="128">
        <f>SUMIF('702-798'!$1:$1,BQ$3,'702-798'!26:26)</f>
        <v>0</v>
      </c>
      <c r="BR78" s="128">
        <f>SUMIF('702-798'!$1:$1,BR$3,'702-798'!26:26)</f>
        <v>0</v>
      </c>
      <c r="BS78" s="128">
        <f>SUMIF('702-798'!$1:$1,BS$3,'702-798'!26:26)</f>
        <v>0</v>
      </c>
      <c r="BT78" s="128">
        <f>SUMIF('702-798'!$1:$1,BT$3,'702-798'!26:26)</f>
        <v>1540.06</v>
      </c>
      <c r="BU78" s="128">
        <f>SUMIF('702-798'!$1:$1,BU$3,'702-798'!26:26)</f>
        <v>0</v>
      </c>
      <c r="BV78" s="128">
        <f>SUMIF('702-798'!$1:$1,BV$3,'702-798'!26:26)</f>
        <v>0</v>
      </c>
      <c r="BW78" s="128">
        <f>SUMIF('702-798'!$1:$1,BW$3,'702-798'!26:26)</f>
        <v>0</v>
      </c>
      <c r="BX78" s="128">
        <f>SUMIF('702-798'!$1:$1,BX$3,'702-798'!26:26)</f>
        <v>0</v>
      </c>
      <c r="BY78" s="128">
        <f>SUMIF('702-798'!$1:$1,BY$3,'702-798'!26:26)</f>
        <v>0</v>
      </c>
      <c r="BZ78" s="128">
        <f>SUMIF('702-798'!$1:$1,BZ$3,'702-798'!26:26)</f>
        <v>0</v>
      </c>
      <c r="CA78" s="310">
        <f>SUMIF('702-798'!$1:$1,CA$3,'702-798'!26:26)</f>
        <v>0</v>
      </c>
      <c r="CB78" s="128">
        <f>SUMIF('702-798'!$1:$1,CB$3,'702-798'!26:26)</f>
        <v>0</v>
      </c>
      <c r="CC78" s="128">
        <f>SUMIF('702-798'!$1:$1,CC$3,'702-798'!26:26)</f>
        <v>0</v>
      </c>
      <c r="CD78" s="128">
        <f>SUMIF('702-798'!$1:$1,CD$3,'702-798'!26:26)</f>
        <v>0</v>
      </c>
      <c r="CE78" s="128">
        <f>SUMIF('702-798'!$1:$1,CE$3,'702-798'!26:26)</f>
        <v>0</v>
      </c>
      <c r="CF78" s="128">
        <f>SUMIF('702-798'!$1:$1,CF$3,'702-798'!26:26)</f>
        <v>0</v>
      </c>
      <c r="CG78" s="256">
        <f t="shared" si="32"/>
        <v>-335946.55</v>
      </c>
      <c r="CH78"/>
      <c r="CI78"/>
      <c r="CJ78" s="122"/>
      <c r="CK78" s="169">
        <f>INDEX(SAP!C:C,MATCH('Actuals mapped to CFR'!A78,SAP!H:H,FALSE),1)</f>
        <v>-335946.55</v>
      </c>
      <c r="CL78" s="59">
        <f t="shared" si="33"/>
        <v>0</v>
      </c>
      <c r="CM78"/>
      <c r="CN78" s="81">
        <f t="shared" si="28"/>
        <v>557458.34999999986</v>
      </c>
      <c r="CO78" s="81">
        <f t="shared" si="29"/>
        <v>221511.8</v>
      </c>
      <c r="CP78" s="166">
        <f>VLOOKUP(B78,'2526 GBP Data input'!$A$4:$CA$229,38,FALSE)</f>
        <v>564810</v>
      </c>
      <c r="CQ78" s="166">
        <f>VLOOKUP(B78,'2526 GBP Data input'!$A$4:$CA$229,73,FALSE)</f>
        <v>15208</v>
      </c>
      <c r="CR78" s="114">
        <f t="shared" si="25"/>
        <v>-7351.6500000001397</v>
      </c>
      <c r="CS78" s="83">
        <f t="shared" si="26"/>
        <v>14.56547869542346</v>
      </c>
      <c r="CT78" s="82">
        <f t="shared" si="30"/>
        <v>335946.54999999987</v>
      </c>
      <c r="CU78" s="82">
        <f t="shared" si="31"/>
        <v>0</v>
      </c>
      <c r="CV78" s="86">
        <f t="shared" si="27"/>
        <v>335946.54999999987</v>
      </c>
      <c r="CW78"/>
      <c r="CX78"/>
      <c r="CY78"/>
      <c r="CZ78"/>
      <c r="DA78"/>
      <c r="DB78"/>
      <c r="DC78"/>
      <c r="DD78"/>
    </row>
    <row r="79" spans="1:108">
      <c r="A79" s="237">
        <v>107775</v>
      </c>
      <c r="B79" s="60">
        <v>775</v>
      </c>
      <c r="C79" s="60" t="s">
        <v>227</v>
      </c>
      <c r="D79" s="128">
        <f>SUMIF('702-798'!$1:$1,D$3,'702-798'!27:27)</f>
        <v>0</v>
      </c>
      <c r="E79" s="128">
        <f>SUMIF('702-798'!$1:$1,E$3,'702-798'!27:27)</f>
        <v>0</v>
      </c>
      <c r="F79" s="128">
        <f>SUMIF('702-798'!$1:$1,F$3,'702-798'!27:27)</f>
        <v>0</v>
      </c>
      <c r="G79" s="128">
        <f>SUMIF('702-798'!$1:$1,G$3,'702-798'!27:27)</f>
        <v>0</v>
      </c>
      <c r="H79" s="128">
        <f>SUMIF('702-798'!$1:$1,H$3,'702-798'!27:27)</f>
        <v>0</v>
      </c>
      <c r="I79" s="128">
        <f>SUMIF('702-798'!$1:$1,I$3,'702-798'!27:27)</f>
        <v>0</v>
      </c>
      <c r="J79" s="128">
        <f>SUMIF('702-798'!$1:$1,J$3,'702-798'!27:27)</f>
        <v>0</v>
      </c>
      <c r="K79" s="128">
        <f>SUMIF('702-798'!$1:$1,K$3,'702-798'!27:27)</f>
        <v>-744822.73</v>
      </c>
      <c r="L79" s="128">
        <f>SUMIF('702-798'!$1:$1,L$3,'702-798'!27:27)</f>
        <v>0</v>
      </c>
      <c r="M79" s="128">
        <f>SUMIF('702-798'!$1:$1,M$3,'702-798'!27:27)</f>
        <v>-81577.3</v>
      </c>
      <c r="N79" s="128">
        <f>SUMIF('702-798'!$1:$1,N$3,'702-798'!27:27)</f>
        <v>0</v>
      </c>
      <c r="O79" s="128">
        <f>SUMIF('702-798'!$1:$1,O$3,'702-798'!27:27)</f>
        <v>-11135</v>
      </c>
      <c r="P79" s="128">
        <f>SUMIF('702-798'!$1:$1,P$3,'702-798'!27:27)</f>
        <v>-27902</v>
      </c>
      <c r="Q79" s="128">
        <f>SUMIF('702-798'!$1:$1,Q$3,'702-798'!27:27)</f>
        <v>0</v>
      </c>
      <c r="R79" s="128">
        <f>SUMIF('702-798'!$1:$1,R$3,'702-798'!27:27)</f>
        <v>0</v>
      </c>
      <c r="S79" s="128">
        <f>SUMIF('702-798'!$1:$1,S$3,'702-798'!27:27)</f>
        <v>247.70000000000005</v>
      </c>
      <c r="T79" s="128">
        <f>SUMIF('702-798'!$1:$1,T$3,'702-798'!27:27)</f>
        <v>-2364.46</v>
      </c>
      <c r="U79" s="128">
        <f>SUMIF('702-798'!$1:$1,U$3,'702-798'!27:27)</f>
        <v>0</v>
      </c>
      <c r="V79" s="128">
        <f>SUMIF('702-798'!$1:$1,V$3,'702-798'!27:27)</f>
        <v>0</v>
      </c>
      <c r="W79" s="128">
        <f>SUMIF('702-798'!$1:$1,W$3,'702-798'!27:27)</f>
        <v>-4512.7400000000007</v>
      </c>
      <c r="X79" s="128">
        <f>SUMIF('702-798'!$1:$1,X$3,'702-798'!27:27)</f>
        <v>0</v>
      </c>
      <c r="Y79" s="164">
        <f>SUMIF('702-798'!$1:$1,Y$3,'702-798'!27:27)</f>
        <v>0</v>
      </c>
      <c r="Z79" s="128">
        <f>SUMIF('702-798'!$1:$1,Z$3,'702-798'!27:27)</f>
        <v>0</v>
      </c>
      <c r="AA79" s="128">
        <f>SUMIF('702-798'!$1:$1,AA$3,'702-798'!27:27)</f>
        <v>0</v>
      </c>
      <c r="AB79" s="128">
        <f>SUMIF('702-798'!$1:$1,AB$3,'702-798'!27:27)</f>
        <v>0</v>
      </c>
      <c r="AC79" s="310">
        <f>SUMIF('702-798'!$1:$1,AC$3,'702-798'!27:27)</f>
        <v>0</v>
      </c>
      <c r="AD79" s="310">
        <f>SUMIF('702-798'!$1:$1,AD$3,'702-798'!27:27)</f>
        <v>0</v>
      </c>
      <c r="AE79" s="310">
        <f>SUMIF('702-798'!$1:$1,AE$3,'702-798'!27:27)</f>
        <v>0</v>
      </c>
      <c r="AF79" s="310">
        <f>SUMIF('702-798'!$1:$1,AF$3,'702-798'!27:27)</f>
        <v>0</v>
      </c>
      <c r="AG79" s="128">
        <f>SUMIF('702-798'!$1:$1,AG$3,'702-798'!27:27)</f>
        <v>141298.09</v>
      </c>
      <c r="AH79" s="128">
        <f>SUMIF('702-798'!$1:$1,AH$3,'702-798'!27:27)</f>
        <v>781</v>
      </c>
      <c r="AI79" s="128">
        <f>SUMIF('702-798'!$1:$1,AI$3,'702-798'!27:27)</f>
        <v>58268.59</v>
      </c>
      <c r="AJ79" s="128">
        <f>SUMIF('702-798'!$1:$1,AJ$3,'702-798'!27:27)</f>
        <v>6966.9000000000005</v>
      </c>
      <c r="AK79" s="128">
        <f>SUMIF('702-798'!$1:$1,AK$3,'702-798'!27:27)</f>
        <v>11968.52</v>
      </c>
      <c r="AL79" s="128">
        <f>SUMIF('702-798'!$1:$1,AL$3,'702-798'!27:27)</f>
        <v>0</v>
      </c>
      <c r="AM79" s="128">
        <f>SUMIF('702-798'!$1:$1,AM$3,'702-798'!27:27)</f>
        <v>9777.75</v>
      </c>
      <c r="AN79" s="128">
        <f>SUMIF('702-798'!$1:$1,AN$3,'702-798'!27:27)</f>
        <v>846</v>
      </c>
      <c r="AO79" s="128">
        <f>SUMIF('702-798'!$1:$1,AO$3,'702-798'!27:27)</f>
        <v>703.65</v>
      </c>
      <c r="AP79" s="128">
        <f>SUMIF('702-798'!$1:$1,AP$3,'702-798'!27:27)</f>
        <v>341.6</v>
      </c>
      <c r="AQ79" s="128">
        <f>SUMIF('702-798'!$1:$1,AQ$3,'702-798'!27:27)</f>
        <v>2667</v>
      </c>
      <c r="AR79" s="128">
        <f>SUMIF('702-798'!$1:$1,AR$3,'702-798'!27:27)</f>
        <v>2832.76</v>
      </c>
      <c r="AS79" s="128">
        <f>SUMIF('702-798'!$1:$1,AS$3,'702-798'!27:27)</f>
        <v>2072.86</v>
      </c>
      <c r="AT79" s="128">
        <f>SUMIF('702-798'!$1:$1,AT$3,'702-798'!27:27)</f>
        <v>327.59000000000003</v>
      </c>
      <c r="AU79" s="128">
        <f>SUMIF('702-798'!$1:$1,AU$3,'702-798'!27:27)</f>
        <v>249.55</v>
      </c>
      <c r="AV79" s="128">
        <f>SUMIF('702-798'!$1:$1,AV$3,'702-798'!27:27)</f>
        <v>3944.71</v>
      </c>
      <c r="AW79" s="128">
        <f>SUMIF('702-798'!$1:$1,AW$3,'702-798'!27:27)</f>
        <v>14346.25</v>
      </c>
      <c r="AX79" s="128">
        <f>SUMIF('702-798'!$1:$1,AX$3,'702-798'!27:27)</f>
        <v>886.65</v>
      </c>
      <c r="AY79" s="128">
        <f>SUMIF('702-798'!$1:$1,AY$3,'702-798'!27:27)</f>
        <v>5606.99</v>
      </c>
      <c r="AZ79" s="310">
        <f>SUMIF('702-798'!$1:$1,AZ$3,'702-798'!27:27)</f>
        <v>0</v>
      </c>
      <c r="BA79" s="128">
        <f>SUMIF('702-798'!$1:$1,BA$3,'702-798'!27:27)</f>
        <v>0</v>
      </c>
      <c r="BB79" s="128">
        <f>SUMIF('702-798'!$1:$1,BB$3,'702-798'!27:27)</f>
        <v>0</v>
      </c>
      <c r="BC79" s="128">
        <f>SUMIF('702-798'!$1:$1,BC$3,'702-798'!27:27)</f>
        <v>0</v>
      </c>
      <c r="BD79" s="128">
        <f>SUMIF('702-798'!$1:$1,BD$3,'702-798'!27:27)</f>
        <v>0</v>
      </c>
      <c r="BE79" s="128">
        <f>SUMIF('702-798'!$1:$1,BE$3,'702-798'!27:27)</f>
        <v>0</v>
      </c>
      <c r="BF79" s="128">
        <f>SUMIF('702-798'!$1:$1,BF$3,'702-798'!27:27)</f>
        <v>0</v>
      </c>
      <c r="BG79" s="128">
        <f>SUMIF('702-798'!$1:$1,BG$3,'702-798'!27:27)</f>
        <v>1232</v>
      </c>
      <c r="BH79" s="128">
        <f>SUMIF('702-798'!$1:$1,BH$3,'702-798'!27:27)</f>
        <v>0</v>
      </c>
      <c r="BI79" s="128">
        <f>SUMIF('702-798'!$1:$1,BI$3,'702-798'!27:27)</f>
        <v>553.04999999999995</v>
      </c>
      <c r="BJ79" s="128">
        <f>SUMIF('702-798'!$1:$1,BJ$3,'702-798'!27:27)</f>
        <v>6232.7999999999993</v>
      </c>
      <c r="BK79" s="128">
        <f>SUMIF('702-798'!$1:$1,BK$3,'702-798'!27:27)</f>
        <v>0</v>
      </c>
      <c r="BL79" s="128">
        <f>SUMIF('702-798'!$1:$1,BL$3,'702-798'!27:27)</f>
        <v>8730.880000000001</v>
      </c>
      <c r="BM79" s="128">
        <f>SUMIF('702-798'!$1:$1,BM$3,'702-798'!27:27)</f>
        <v>6015</v>
      </c>
      <c r="BN79" s="128">
        <f>SUMIF('702-798'!$1:$1,BN$3,'702-798'!27:27)</f>
        <v>7589.25</v>
      </c>
      <c r="BO79" s="128">
        <f>SUMIF('702-798'!$1:$1,BO$3,'702-798'!27:27)</f>
        <v>13648.849999999999</v>
      </c>
      <c r="BP79" s="128">
        <f>SUMIF('702-798'!$1:$1,BP$3,'702-798'!27:27)</f>
        <v>0</v>
      </c>
      <c r="BQ79" s="128">
        <f>SUMIF('702-798'!$1:$1,BQ$3,'702-798'!27:27)</f>
        <v>0</v>
      </c>
      <c r="BR79" s="128">
        <f>SUMIF('702-798'!$1:$1,BR$3,'702-798'!27:27)</f>
        <v>0</v>
      </c>
      <c r="BS79" s="128">
        <f>SUMIF('702-798'!$1:$1,BS$3,'702-798'!27:27)</f>
        <v>0</v>
      </c>
      <c r="BT79" s="128">
        <f>SUMIF('702-798'!$1:$1,BT$3,'702-798'!27:27)</f>
        <v>8.5500000000000007</v>
      </c>
      <c r="BU79" s="128">
        <f>SUMIF('702-798'!$1:$1,BU$3,'702-798'!27:27)</f>
        <v>-5282.5</v>
      </c>
      <c r="BV79" s="128">
        <f>SUMIF('702-798'!$1:$1,BV$3,'702-798'!27:27)</f>
        <v>0</v>
      </c>
      <c r="BW79" s="128">
        <f>SUMIF('702-798'!$1:$1,BW$3,'702-798'!27:27)</f>
        <v>0</v>
      </c>
      <c r="BX79" s="128">
        <f>SUMIF('702-798'!$1:$1,BX$3,'702-798'!27:27)</f>
        <v>0</v>
      </c>
      <c r="BY79" s="128">
        <f>SUMIF('702-798'!$1:$1,BY$3,'702-798'!27:27)</f>
        <v>15953.150000000001</v>
      </c>
      <c r="BZ79" s="128">
        <f>SUMIF('702-798'!$1:$1,BZ$3,'702-798'!27:27)</f>
        <v>0</v>
      </c>
      <c r="CA79" s="310">
        <f>SUMIF('702-798'!$1:$1,CA$3,'702-798'!27:27)</f>
        <v>0</v>
      </c>
      <c r="CB79" s="128">
        <f>SUMIF('702-798'!$1:$1,CB$3,'702-798'!27:27)</f>
        <v>0</v>
      </c>
      <c r="CC79" s="128">
        <f>SUMIF('702-798'!$1:$1,CC$3,'702-798'!27:27)</f>
        <v>0</v>
      </c>
      <c r="CD79" s="128">
        <f>SUMIF('702-798'!$1:$1,CD$3,'702-798'!27:27)</f>
        <v>0</v>
      </c>
      <c r="CE79" s="128">
        <f>SUMIF('702-798'!$1:$1,CE$3,'702-798'!27:27)</f>
        <v>0</v>
      </c>
      <c r="CF79" s="128">
        <f>SUMIF('702-798'!$1:$1,CF$3,'702-798'!27:27)</f>
        <v>0</v>
      </c>
      <c r="CG79" s="256">
        <f t="shared" si="32"/>
        <v>-553499.03999999992</v>
      </c>
      <c r="CJ79" s="122"/>
      <c r="CK79" s="169">
        <f>INDEX(SAP!C:C,MATCH('Actuals mapped to CFR'!A79,SAP!H:H,FALSE),1)</f>
        <v>-553499.04</v>
      </c>
      <c r="CL79" s="59">
        <f t="shared" si="33"/>
        <v>0</v>
      </c>
      <c r="CN79" s="81">
        <f t="shared" si="28"/>
        <v>872066.53</v>
      </c>
      <c r="CO79" s="81">
        <f t="shared" si="29"/>
        <v>307896.83999999991</v>
      </c>
      <c r="CP79" s="166">
        <f>VLOOKUP(B79,'2526 GBP Data input'!$A$4:$CA$229,38,FALSE)</f>
        <v>886253</v>
      </c>
      <c r="CQ79" s="166">
        <f>VLOOKUP(B79,'2526 GBP Data input'!$A$4:$CA$229,73,FALSE)</f>
        <v>12918</v>
      </c>
      <c r="CR79" s="89">
        <f t="shared" si="25"/>
        <v>-14186.469999999972</v>
      </c>
      <c r="CS79" s="83">
        <f t="shared" si="26"/>
        <v>23.834714352066875</v>
      </c>
      <c r="CT79" s="82">
        <f t="shared" si="30"/>
        <v>564169.69000000018</v>
      </c>
      <c r="CU79" s="82">
        <f t="shared" si="31"/>
        <v>-10670.650000000001</v>
      </c>
      <c r="CV79" s="86">
        <f t="shared" si="27"/>
        <v>553499.04000000015</v>
      </c>
    </row>
    <row r="80" spans="1:108">
      <c r="A80" s="237">
        <v>107776</v>
      </c>
      <c r="B80" s="60">
        <v>776</v>
      </c>
      <c r="C80" s="60" t="s">
        <v>395</v>
      </c>
      <c r="D80" s="128">
        <f>SUMIF('702-798'!$1:$1,D$3,'702-798'!28:28)</f>
        <v>0</v>
      </c>
      <c r="E80" s="128">
        <f>SUMIF('702-798'!$1:$1,E$3,'702-798'!28:28)</f>
        <v>0</v>
      </c>
      <c r="F80" s="128">
        <f>SUMIF('702-798'!$1:$1,F$3,'702-798'!28:28)</f>
        <v>0</v>
      </c>
      <c r="G80" s="128">
        <f>SUMIF('702-798'!$1:$1,G$3,'702-798'!28:28)</f>
        <v>0</v>
      </c>
      <c r="H80" s="128">
        <f>SUMIF('702-798'!$1:$1,H$3,'702-798'!28:28)</f>
        <v>0</v>
      </c>
      <c r="I80" s="128">
        <f>SUMIF('702-798'!$1:$1,I$3,'702-798'!28:28)</f>
        <v>0</v>
      </c>
      <c r="J80" s="128">
        <f>SUMIF('702-798'!$1:$1,J$3,'702-798'!28:28)</f>
        <v>0</v>
      </c>
      <c r="K80" s="128">
        <f>SUMIF('702-798'!$1:$1,K$3,'702-798'!28:28)</f>
        <v>-489372.42</v>
      </c>
      <c r="L80" s="128">
        <f>SUMIF('702-798'!$1:$1,L$3,'702-798'!28:28)</f>
        <v>0</v>
      </c>
      <c r="M80" s="128">
        <f>SUMIF('702-798'!$1:$1,M$3,'702-798'!28:28)</f>
        <v>-20031</v>
      </c>
      <c r="N80" s="128">
        <f>SUMIF('702-798'!$1:$1,N$3,'702-798'!28:28)</f>
        <v>0</v>
      </c>
      <c r="O80" s="128">
        <f>SUMIF('702-798'!$1:$1,O$3,'702-798'!28:28)</f>
        <v>-1163</v>
      </c>
      <c r="P80" s="128">
        <f>SUMIF('702-798'!$1:$1,P$3,'702-798'!28:28)</f>
        <v>-16342</v>
      </c>
      <c r="Q80" s="128">
        <f>SUMIF('702-798'!$1:$1,Q$3,'702-798'!28:28)</f>
        <v>-1900</v>
      </c>
      <c r="R80" s="128">
        <f>SUMIF('702-798'!$1:$1,R$3,'702-798'!28:28)</f>
        <v>0</v>
      </c>
      <c r="S80" s="128">
        <f>SUMIF('702-798'!$1:$1,S$3,'702-798'!28:28)</f>
        <v>-101.11000000000001</v>
      </c>
      <c r="T80" s="128">
        <f>SUMIF('702-798'!$1:$1,T$3,'702-798'!28:28)</f>
        <v>0</v>
      </c>
      <c r="U80" s="128">
        <f>SUMIF('702-798'!$1:$1,U$3,'702-798'!28:28)</f>
        <v>0</v>
      </c>
      <c r="V80" s="128">
        <f>SUMIF('702-798'!$1:$1,V$3,'702-798'!28:28)</f>
        <v>0</v>
      </c>
      <c r="W80" s="128">
        <f>SUMIF('702-798'!$1:$1,W$3,'702-798'!28:28)</f>
        <v>-4167.8499999999985</v>
      </c>
      <c r="X80" s="128">
        <f>SUMIF('702-798'!$1:$1,X$3,'702-798'!28:28)</f>
        <v>0</v>
      </c>
      <c r="Y80" s="164">
        <f>SUMIF('702-798'!$1:$1,Y$3,'702-798'!28:28)</f>
        <v>0</v>
      </c>
      <c r="Z80" s="128">
        <f>SUMIF('702-798'!$1:$1,Z$3,'702-798'!28:28)</f>
        <v>0</v>
      </c>
      <c r="AA80" s="128">
        <f>SUMIF('702-798'!$1:$1,AA$3,'702-798'!28:28)</f>
        <v>-11632.35</v>
      </c>
      <c r="AB80" s="128">
        <f>SUMIF('702-798'!$1:$1,AB$3,'702-798'!28:28)</f>
        <v>0</v>
      </c>
      <c r="AC80" s="310">
        <f>SUMIF('702-798'!$1:$1,AC$3,'702-798'!28:28)</f>
        <v>0</v>
      </c>
      <c r="AD80" s="310">
        <f>SUMIF('702-798'!$1:$1,AD$3,'702-798'!28:28)</f>
        <v>0</v>
      </c>
      <c r="AE80" s="310">
        <f>SUMIF('702-798'!$1:$1,AE$3,'702-798'!28:28)</f>
        <v>0</v>
      </c>
      <c r="AF80" s="310">
        <f>SUMIF('702-798'!$1:$1,AF$3,'702-798'!28:28)</f>
        <v>0</v>
      </c>
      <c r="AG80" s="128">
        <f>SUMIF('702-798'!$1:$1,AG$3,'702-798'!28:28)</f>
        <v>118715.96</v>
      </c>
      <c r="AH80" s="128">
        <f>SUMIF('702-798'!$1:$1,AH$3,'702-798'!28:28)</f>
        <v>1422.9199999999998</v>
      </c>
      <c r="AI80" s="128">
        <f>SUMIF('702-798'!$1:$1,AI$3,'702-798'!28:28)</f>
        <v>7254.1200000000008</v>
      </c>
      <c r="AJ80" s="128">
        <f>SUMIF('702-798'!$1:$1,AJ$3,'702-798'!28:28)</f>
        <v>0</v>
      </c>
      <c r="AK80" s="128">
        <f>SUMIF('702-798'!$1:$1,AK$3,'702-798'!28:28)</f>
        <v>12877</v>
      </c>
      <c r="AL80" s="128">
        <f>SUMIF('702-798'!$1:$1,AL$3,'702-798'!28:28)</f>
        <v>0</v>
      </c>
      <c r="AM80" s="128">
        <f>SUMIF('702-798'!$1:$1,AM$3,'702-798'!28:28)</f>
        <v>1266.57</v>
      </c>
      <c r="AN80" s="128">
        <f>SUMIF('702-798'!$1:$1,AN$3,'702-798'!28:28)</f>
        <v>589.26</v>
      </c>
      <c r="AO80" s="128">
        <f>SUMIF('702-798'!$1:$1,AO$3,'702-798'!28:28)</f>
        <v>32</v>
      </c>
      <c r="AP80" s="128">
        <f>SUMIF('702-798'!$1:$1,AP$3,'702-798'!28:28)</f>
        <v>6222.53</v>
      </c>
      <c r="AQ80" s="128">
        <f>SUMIF('702-798'!$1:$1,AQ$3,'702-798'!28:28)</f>
        <v>0</v>
      </c>
      <c r="AR80" s="128">
        <f>SUMIF('702-798'!$1:$1,AR$3,'702-798'!28:28)</f>
        <v>2746.92</v>
      </c>
      <c r="AS80" s="128">
        <f>SUMIF('702-798'!$1:$1,AS$3,'702-798'!28:28)</f>
        <v>0</v>
      </c>
      <c r="AT80" s="128">
        <f>SUMIF('702-798'!$1:$1,AT$3,'702-798'!28:28)</f>
        <v>3654.7500000000005</v>
      </c>
      <c r="AU80" s="128">
        <f>SUMIF('702-798'!$1:$1,AU$3,'702-798'!28:28)</f>
        <v>157.08000000000001</v>
      </c>
      <c r="AV80" s="128">
        <f>SUMIF('702-798'!$1:$1,AV$3,'702-798'!28:28)</f>
        <v>4731.3999999999987</v>
      </c>
      <c r="AW80" s="128">
        <f>SUMIF('702-798'!$1:$1,AW$3,'702-798'!28:28)</f>
        <v>3243.5</v>
      </c>
      <c r="AX80" s="128">
        <f>SUMIF('702-798'!$1:$1,AX$3,'702-798'!28:28)</f>
        <v>750.27</v>
      </c>
      <c r="AY80" s="128">
        <f>SUMIF('702-798'!$1:$1,AY$3,'702-798'!28:28)</f>
        <v>10220.33</v>
      </c>
      <c r="AZ80" s="310">
        <f>SUMIF('702-798'!$1:$1,AZ$3,'702-798'!28:28)</f>
        <v>0</v>
      </c>
      <c r="BA80" s="128">
        <f>SUMIF('702-798'!$1:$1,BA$3,'702-798'!28:28)</f>
        <v>0</v>
      </c>
      <c r="BB80" s="128">
        <f>SUMIF('702-798'!$1:$1,BB$3,'702-798'!28:28)</f>
        <v>0</v>
      </c>
      <c r="BC80" s="128">
        <f>SUMIF('702-798'!$1:$1,BC$3,'702-798'!28:28)</f>
        <v>684</v>
      </c>
      <c r="BD80" s="128">
        <f>SUMIF('702-798'!$1:$1,BD$3,'702-798'!28:28)</f>
        <v>7608.6100000000006</v>
      </c>
      <c r="BE80" s="128">
        <f>SUMIF('702-798'!$1:$1,BE$3,'702-798'!28:28)</f>
        <v>0</v>
      </c>
      <c r="BF80" s="128">
        <f>SUMIF('702-798'!$1:$1,BF$3,'702-798'!28:28)</f>
        <v>0</v>
      </c>
      <c r="BG80" s="128">
        <f>SUMIF('702-798'!$1:$1,BG$3,'702-798'!28:28)</f>
        <v>850</v>
      </c>
      <c r="BH80" s="128">
        <f>SUMIF('702-798'!$1:$1,BH$3,'702-798'!28:28)</f>
        <v>0</v>
      </c>
      <c r="BI80" s="128">
        <f>SUMIF('702-798'!$1:$1,BI$3,'702-798'!28:28)</f>
        <v>381.29999999999995</v>
      </c>
      <c r="BJ80" s="128">
        <f>SUMIF('702-798'!$1:$1,BJ$3,'702-798'!28:28)</f>
        <v>3394.6499999999996</v>
      </c>
      <c r="BK80" s="128">
        <f>SUMIF('702-798'!$1:$1,BK$3,'702-798'!28:28)</f>
        <v>0</v>
      </c>
      <c r="BL80" s="128">
        <f>SUMIF('702-798'!$1:$1,BL$3,'702-798'!28:28)</f>
        <v>13165.28</v>
      </c>
      <c r="BM80" s="128">
        <f>SUMIF('702-798'!$1:$1,BM$3,'702-798'!28:28)</f>
        <v>3499</v>
      </c>
      <c r="BN80" s="128">
        <f>SUMIF('702-798'!$1:$1,BN$3,'702-798'!28:28)</f>
        <v>25506.54</v>
      </c>
      <c r="BO80" s="128">
        <f>SUMIF('702-798'!$1:$1,BO$3,'702-798'!28:28)</f>
        <v>11766.89</v>
      </c>
      <c r="BP80" s="128">
        <f>SUMIF('702-798'!$1:$1,BP$3,'702-798'!28:28)</f>
        <v>0</v>
      </c>
      <c r="BQ80" s="128">
        <f>SUMIF('702-798'!$1:$1,BQ$3,'702-798'!28:28)</f>
        <v>0</v>
      </c>
      <c r="BR80" s="128">
        <f>SUMIF('702-798'!$1:$1,BR$3,'702-798'!28:28)</f>
        <v>0</v>
      </c>
      <c r="BS80" s="128">
        <f>SUMIF('702-798'!$1:$1,BS$3,'702-798'!28:28)</f>
        <v>0</v>
      </c>
      <c r="BT80" s="128">
        <f>SUMIF('702-798'!$1:$1,BT$3,'702-798'!28:28)</f>
        <v>386.97</v>
      </c>
      <c r="BU80" s="128">
        <f>SUMIF('702-798'!$1:$1,BU$3,'702-798'!28:28)</f>
        <v>-4753.75</v>
      </c>
      <c r="BV80" s="128">
        <f>SUMIF('702-798'!$1:$1,BV$3,'702-798'!28:28)</f>
        <v>0</v>
      </c>
      <c r="BW80" s="128">
        <f>SUMIF('702-798'!$1:$1,BW$3,'702-798'!28:28)</f>
        <v>0</v>
      </c>
      <c r="BX80" s="128">
        <f>SUMIF('702-798'!$1:$1,BX$3,'702-798'!28:28)</f>
        <v>0</v>
      </c>
      <c r="BY80" s="128">
        <f>SUMIF('702-798'!$1:$1,BY$3,'702-798'!28:28)</f>
        <v>0</v>
      </c>
      <c r="BZ80" s="128">
        <f>SUMIF('702-798'!$1:$1,BZ$3,'702-798'!28:28)</f>
        <v>0</v>
      </c>
      <c r="CA80" s="310">
        <f>SUMIF('702-798'!$1:$1,CA$3,'702-798'!28:28)</f>
        <v>0</v>
      </c>
      <c r="CB80" s="128">
        <f>SUMIF('702-798'!$1:$1,CB$3,'702-798'!28:28)</f>
        <v>0</v>
      </c>
      <c r="CC80" s="128">
        <f>SUMIF('702-798'!$1:$1,CC$3,'702-798'!28:28)</f>
        <v>0</v>
      </c>
      <c r="CD80" s="128">
        <f>SUMIF('702-798'!$1:$1,CD$3,'702-798'!28:28)</f>
        <v>0</v>
      </c>
      <c r="CE80" s="128">
        <f>SUMIF('702-798'!$1:$1,CE$3,'702-798'!28:28)</f>
        <v>0</v>
      </c>
      <c r="CF80" s="128">
        <f>SUMIF('702-798'!$1:$1,CF$3,'702-798'!28:28)</f>
        <v>0</v>
      </c>
      <c r="CG80" s="256">
        <f t="shared" si="32"/>
        <v>-308335.62999999977</v>
      </c>
      <c r="CJ80" s="122"/>
      <c r="CK80" s="169">
        <f>INDEX(SAP!C:C,MATCH('Actuals mapped to CFR'!A80,SAP!H:H,FALSE),1)</f>
        <v>-308335.63</v>
      </c>
      <c r="CL80" s="59">
        <f t="shared" si="33"/>
        <v>0</v>
      </c>
      <c r="CN80" s="81">
        <f t="shared" si="28"/>
        <v>544709.72999999986</v>
      </c>
      <c r="CO80" s="81">
        <f t="shared" si="29"/>
        <v>241127.84999999995</v>
      </c>
      <c r="CP80" s="166">
        <f>VLOOKUP(B80,'2526 GBP Data input'!$A$4:$CA$229,38,FALSE)</f>
        <v>615117</v>
      </c>
      <c r="CQ80" s="166">
        <f>VLOOKUP(B80,'2526 GBP Data input'!$A$4:$CA$229,73,FALSE)</f>
        <v>23240</v>
      </c>
      <c r="CR80" s="89">
        <f t="shared" si="25"/>
        <v>-70407.270000000135</v>
      </c>
      <c r="CS80" s="83">
        <f t="shared" si="26"/>
        <v>10.375552925989671</v>
      </c>
      <c r="CT80" s="82">
        <f t="shared" si="30"/>
        <v>303581.87999999989</v>
      </c>
      <c r="CU80" s="82">
        <f t="shared" si="31"/>
        <v>4753.75</v>
      </c>
      <c r="CV80" s="86">
        <f t="shared" si="27"/>
        <v>308335.62999999989</v>
      </c>
    </row>
    <row r="81" spans="1:100">
      <c r="A81" s="237">
        <v>107779</v>
      </c>
      <c r="B81" s="60">
        <v>779</v>
      </c>
      <c r="C81" s="60" t="s">
        <v>202</v>
      </c>
      <c r="D81" s="128">
        <f>SUMIF('702-798'!$1:$1,D$3,'702-798'!29:29)</f>
        <v>0</v>
      </c>
      <c r="E81" s="128">
        <f>SUMIF('702-798'!$1:$1,E$3,'702-798'!29:29)</f>
        <v>0</v>
      </c>
      <c r="F81" s="128">
        <f>SUMIF('702-798'!$1:$1,F$3,'702-798'!29:29)</f>
        <v>0</v>
      </c>
      <c r="G81" s="128">
        <f>SUMIF('702-798'!$1:$1,G$3,'702-798'!29:29)</f>
        <v>0</v>
      </c>
      <c r="H81" s="128">
        <f>SUMIF('702-798'!$1:$1,H$3,'702-798'!29:29)</f>
        <v>0</v>
      </c>
      <c r="I81" s="128">
        <f>SUMIF('702-798'!$1:$1,I$3,'702-798'!29:29)</f>
        <v>0</v>
      </c>
      <c r="J81" s="128">
        <f>SUMIF('702-798'!$1:$1,J$3,'702-798'!29:29)</f>
        <v>0</v>
      </c>
      <c r="K81" s="128">
        <f>SUMIF('702-798'!$1:$1,K$3,'702-798'!29:29)</f>
        <v>-1198143.99</v>
      </c>
      <c r="L81" s="128">
        <f>SUMIF('702-798'!$1:$1,L$3,'702-798'!29:29)</f>
        <v>0</v>
      </c>
      <c r="M81" s="128">
        <f>SUMIF('702-798'!$1:$1,M$3,'702-798'!29:29)</f>
        <v>-143373</v>
      </c>
      <c r="N81" s="128">
        <f>SUMIF('702-798'!$1:$1,N$3,'702-798'!29:29)</f>
        <v>0</v>
      </c>
      <c r="O81" s="128">
        <f>SUMIF('702-798'!$1:$1,O$3,'702-798'!29:29)</f>
        <v>-22918</v>
      </c>
      <c r="P81" s="128">
        <f>SUMIF('702-798'!$1:$1,P$3,'702-798'!29:29)</f>
        <v>-40135</v>
      </c>
      <c r="Q81" s="128">
        <f>SUMIF('702-798'!$1:$1,Q$3,'702-798'!29:29)</f>
        <v>0</v>
      </c>
      <c r="R81" s="128">
        <f>SUMIF('702-798'!$1:$1,R$3,'702-798'!29:29)</f>
        <v>0</v>
      </c>
      <c r="S81" s="128">
        <f>SUMIF('702-798'!$1:$1,S$3,'702-798'!29:29)</f>
        <v>-12117.070000000002</v>
      </c>
      <c r="T81" s="128">
        <f>SUMIF('702-798'!$1:$1,T$3,'702-798'!29:29)</f>
        <v>0</v>
      </c>
      <c r="U81" s="128">
        <f>SUMIF('702-798'!$1:$1,U$3,'702-798'!29:29)</f>
        <v>0</v>
      </c>
      <c r="V81" s="128">
        <f>SUMIF('702-798'!$1:$1,V$3,'702-798'!29:29)</f>
        <v>0</v>
      </c>
      <c r="W81" s="128">
        <f>SUMIF('702-798'!$1:$1,W$3,'702-798'!29:29)</f>
        <v>-5353.6</v>
      </c>
      <c r="X81" s="128">
        <f>SUMIF('702-798'!$1:$1,X$3,'702-798'!29:29)</f>
        <v>-439.73</v>
      </c>
      <c r="Y81" s="164">
        <f>SUMIF('702-798'!$1:$1,Y$3,'702-798'!29:29)</f>
        <v>0</v>
      </c>
      <c r="Z81" s="128">
        <f>SUMIF('702-798'!$1:$1,Z$3,'702-798'!29:29)</f>
        <v>0</v>
      </c>
      <c r="AA81" s="128">
        <f>SUMIF('702-798'!$1:$1,AA$3,'702-798'!29:29)</f>
        <v>0</v>
      </c>
      <c r="AB81" s="128">
        <f>SUMIF('702-798'!$1:$1,AB$3,'702-798'!29:29)</f>
        <v>0</v>
      </c>
      <c r="AC81" s="310">
        <f>SUMIF('702-798'!$1:$1,AC$3,'702-798'!29:29)</f>
        <v>0</v>
      </c>
      <c r="AD81" s="310">
        <f>SUMIF('702-798'!$1:$1,AD$3,'702-798'!29:29)</f>
        <v>0</v>
      </c>
      <c r="AE81" s="310">
        <f>SUMIF('702-798'!$1:$1,AE$3,'702-798'!29:29)</f>
        <v>0</v>
      </c>
      <c r="AF81" s="310">
        <f>SUMIF('702-798'!$1:$1,AF$3,'702-798'!29:29)</f>
        <v>0</v>
      </c>
      <c r="AG81" s="128">
        <f>SUMIF('702-798'!$1:$1,AG$3,'702-798'!29:29)</f>
        <v>255419.35</v>
      </c>
      <c r="AH81" s="128">
        <f>SUMIF('702-798'!$1:$1,AH$3,'702-798'!29:29)</f>
        <v>799.59</v>
      </c>
      <c r="AI81" s="128">
        <f>SUMIF('702-798'!$1:$1,AI$3,'702-798'!29:29)</f>
        <v>97460.51</v>
      </c>
      <c r="AJ81" s="128">
        <f>SUMIF('702-798'!$1:$1,AJ$3,'702-798'!29:29)</f>
        <v>10447.780000000001</v>
      </c>
      <c r="AK81" s="128">
        <f>SUMIF('702-798'!$1:$1,AK$3,'702-798'!29:29)</f>
        <v>11938.910000000002</v>
      </c>
      <c r="AL81" s="128">
        <f>SUMIF('702-798'!$1:$1,AL$3,'702-798'!29:29)</f>
        <v>0</v>
      </c>
      <c r="AM81" s="128">
        <f>SUMIF('702-798'!$1:$1,AM$3,'702-798'!29:29)</f>
        <v>23233.4</v>
      </c>
      <c r="AN81" s="128">
        <f>SUMIF('702-798'!$1:$1,AN$3,'702-798'!29:29)</f>
        <v>2087.0700000000002</v>
      </c>
      <c r="AO81" s="128">
        <f>SUMIF('702-798'!$1:$1,AO$3,'702-798'!29:29)</f>
        <v>3569.1499999999996</v>
      </c>
      <c r="AP81" s="128">
        <f>SUMIF('702-798'!$1:$1,AP$3,'702-798'!29:29)</f>
        <v>616.1</v>
      </c>
      <c r="AQ81" s="128">
        <f>SUMIF('702-798'!$1:$1,AQ$3,'702-798'!29:29)</f>
        <v>2755.99</v>
      </c>
      <c r="AR81" s="128">
        <f>SUMIF('702-798'!$1:$1,AR$3,'702-798'!29:29)</f>
        <v>3734.13</v>
      </c>
      <c r="AS81" s="128">
        <f>SUMIF('702-798'!$1:$1,AS$3,'702-798'!29:29)</f>
        <v>1423.6800000000003</v>
      </c>
      <c r="AT81" s="128">
        <f>SUMIF('702-798'!$1:$1,AT$3,'702-798'!29:29)</f>
        <v>1344.0700000000002</v>
      </c>
      <c r="AU81" s="128">
        <f>SUMIF('702-798'!$1:$1,AU$3,'702-798'!29:29)</f>
        <v>-2425.5600000000004</v>
      </c>
      <c r="AV81" s="128">
        <f>SUMIF('702-798'!$1:$1,AV$3,'702-798'!29:29)</f>
        <v>3117.42</v>
      </c>
      <c r="AW81" s="128">
        <f>SUMIF('702-798'!$1:$1,AW$3,'702-798'!29:29)</f>
        <v>28938</v>
      </c>
      <c r="AX81" s="128">
        <f>SUMIF('702-798'!$1:$1,AX$3,'702-798'!29:29)</f>
        <v>2268.23</v>
      </c>
      <c r="AY81" s="128">
        <f>SUMIF('702-798'!$1:$1,AY$3,'702-798'!29:29)</f>
        <v>15519.34</v>
      </c>
      <c r="AZ81" s="310">
        <f>SUMIF('702-798'!$1:$1,AZ$3,'702-798'!29:29)</f>
        <v>0</v>
      </c>
      <c r="BA81" s="128">
        <f>SUMIF('702-798'!$1:$1,BA$3,'702-798'!29:29)</f>
        <v>0</v>
      </c>
      <c r="BB81" s="128">
        <f>SUMIF('702-798'!$1:$1,BB$3,'702-798'!29:29)</f>
        <v>0</v>
      </c>
      <c r="BC81" s="128">
        <f>SUMIF('702-798'!$1:$1,BC$3,'702-798'!29:29)</f>
        <v>1455</v>
      </c>
      <c r="BD81" s="128">
        <f>SUMIF('702-798'!$1:$1,BD$3,'702-798'!29:29)</f>
        <v>4817.13</v>
      </c>
      <c r="BE81" s="128">
        <f>SUMIF('702-798'!$1:$1,BE$3,'702-798'!29:29)</f>
        <v>123</v>
      </c>
      <c r="BF81" s="128">
        <f>SUMIF('702-798'!$1:$1,BF$3,'702-798'!29:29)</f>
        <v>0</v>
      </c>
      <c r="BG81" s="128">
        <f>SUMIF('702-798'!$1:$1,BG$3,'702-798'!29:29)</f>
        <v>7878</v>
      </c>
      <c r="BH81" s="128">
        <f>SUMIF('702-798'!$1:$1,BH$3,'702-798'!29:29)</f>
        <v>0</v>
      </c>
      <c r="BI81" s="128">
        <f>SUMIF('702-798'!$1:$1,BI$3,'702-798'!29:29)</f>
        <v>1995.74</v>
      </c>
      <c r="BJ81" s="128">
        <f>SUMIF('702-798'!$1:$1,BJ$3,'702-798'!29:29)</f>
        <v>11241.3</v>
      </c>
      <c r="BK81" s="128">
        <f>SUMIF('702-798'!$1:$1,BK$3,'702-798'!29:29)</f>
        <v>0</v>
      </c>
      <c r="BL81" s="128">
        <f>SUMIF('702-798'!$1:$1,BL$3,'702-798'!29:29)</f>
        <v>68627.650000000009</v>
      </c>
      <c r="BM81" s="128">
        <f>SUMIF('702-798'!$1:$1,BM$3,'702-798'!29:29)</f>
        <v>6426</v>
      </c>
      <c r="BN81" s="128">
        <f>SUMIF('702-798'!$1:$1,BN$3,'702-798'!29:29)</f>
        <v>28187</v>
      </c>
      <c r="BO81" s="128">
        <f>SUMIF('702-798'!$1:$1,BO$3,'702-798'!29:29)</f>
        <v>26019.280000000002</v>
      </c>
      <c r="BP81" s="128">
        <f>SUMIF('702-798'!$1:$1,BP$3,'702-798'!29:29)</f>
        <v>0</v>
      </c>
      <c r="BQ81" s="128">
        <f>SUMIF('702-798'!$1:$1,BQ$3,'702-798'!29:29)</f>
        <v>0</v>
      </c>
      <c r="BR81" s="128">
        <f>SUMIF('702-798'!$1:$1,BR$3,'702-798'!29:29)</f>
        <v>0</v>
      </c>
      <c r="BS81" s="128">
        <f>SUMIF('702-798'!$1:$1,BS$3,'702-798'!29:29)</f>
        <v>0</v>
      </c>
      <c r="BT81" s="128">
        <f>SUMIF('702-798'!$1:$1,BT$3,'702-798'!29:29)</f>
        <v>0</v>
      </c>
      <c r="BU81" s="128">
        <f>SUMIF('702-798'!$1:$1,BU$3,'702-798'!29:29)</f>
        <v>-6238.75</v>
      </c>
      <c r="BV81" s="128">
        <f>SUMIF('702-798'!$1:$1,BV$3,'702-798'!29:29)</f>
        <v>0</v>
      </c>
      <c r="BW81" s="128">
        <f>SUMIF('702-798'!$1:$1,BW$3,'702-798'!29:29)</f>
        <v>0</v>
      </c>
      <c r="BX81" s="128">
        <f>SUMIF('702-798'!$1:$1,BX$3,'702-798'!29:29)</f>
        <v>0</v>
      </c>
      <c r="BY81" s="128">
        <f>SUMIF('702-798'!$1:$1,BY$3,'702-798'!29:29)</f>
        <v>0</v>
      </c>
      <c r="BZ81" s="128">
        <f>SUMIF('702-798'!$1:$1,BZ$3,'702-798'!29:29)</f>
        <v>0</v>
      </c>
      <c r="CA81" s="310">
        <f>SUMIF('702-798'!$1:$1,CA$3,'702-798'!29:29)</f>
        <v>0</v>
      </c>
      <c r="CB81" s="128">
        <f>SUMIF('702-798'!$1:$1,CB$3,'702-798'!29:29)</f>
        <v>0</v>
      </c>
      <c r="CC81" s="128">
        <f>SUMIF('702-798'!$1:$1,CC$3,'702-798'!29:29)</f>
        <v>0</v>
      </c>
      <c r="CD81" s="128">
        <f>SUMIF('702-798'!$1:$1,CD$3,'702-798'!29:29)</f>
        <v>0</v>
      </c>
      <c r="CE81" s="128">
        <f>SUMIF('702-798'!$1:$1,CE$3,'702-798'!29:29)</f>
        <v>0</v>
      </c>
      <c r="CF81" s="128">
        <f>SUMIF('702-798'!$1:$1,CF$3,'702-798'!29:29)</f>
        <v>0</v>
      </c>
      <c r="CG81" s="256">
        <f t="shared" si="32"/>
        <v>-809701.87999999989</v>
      </c>
      <c r="CJ81" s="122"/>
      <c r="CK81" s="169">
        <f>INDEX(SAP!C:C,MATCH('Actuals mapped to CFR'!A81,SAP!H:H,FALSE),1)</f>
        <v>-809701.88</v>
      </c>
      <c r="CL81" s="59">
        <f t="shared" si="33"/>
        <v>0</v>
      </c>
      <c r="CN81" s="81">
        <f t="shared" si="28"/>
        <v>1422480.3900000001</v>
      </c>
      <c r="CO81" s="81">
        <f t="shared" si="29"/>
        <v>619017.26</v>
      </c>
      <c r="CP81" s="166">
        <f>VLOOKUP(B81,'2526 GBP Data input'!$A$4:$CA$229,38,FALSE)</f>
        <v>1558265</v>
      </c>
      <c r="CQ81" s="166">
        <f>VLOOKUP(B81,'2526 GBP Data input'!$A$4:$CA$229,73,FALSE)</f>
        <v>27636</v>
      </c>
      <c r="CR81" s="89">
        <f t="shared" si="25"/>
        <v>-135784.60999999987</v>
      </c>
      <c r="CS81" s="83">
        <f t="shared" si="26"/>
        <v>22.398945578231292</v>
      </c>
      <c r="CT81" s="82">
        <f t="shared" si="30"/>
        <v>803463.13000000012</v>
      </c>
      <c r="CU81" s="82">
        <f t="shared" si="31"/>
        <v>6238.75</v>
      </c>
      <c r="CV81" s="86">
        <f t="shared" si="27"/>
        <v>809701.88000000012</v>
      </c>
    </row>
    <row r="82" spans="1:100">
      <c r="A82" s="237">
        <v>107781</v>
      </c>
      <c r="B82" s="60">
        <v>781</v>
      </c>
      <c r="C82" s="60" t="s">
        <v>244</v>
      </c>
      <c r="D82" s="128">
        <f>SUMIF('702-798'!$1:$1,D$3,'702-798'!30:30)</f>
        <v>0</v>
      </c>
      <c r="E82" s="128">
        <f>SUMIF('702-798'!$1:$1,E$3,'702-798'!30:30)</f>
        <v>0</v>
      </c>
      <c r="F82" s="128">
        <f>SUMIF('702-798'!$1:$1,F$3,'702-798'!30:30)</f>
        <v>0</v>
      </c>
      <c r="G82" s="128">
        <f>SUMIF('702-798'!$1:$1,G$3,'702-798'!30:30)</f>
        <v>0</v>
      </c>
      <c r="H82" s="128">
        <f>SUMIF('702-798'!$1:$1,H$3,'702-798'!30:30)</f>
        <v>0</v>
      </c>
      <c r="I82" s="128">
        <f>SUMIF('702-798'!$1:$1,I$3,'702-798'!30:30)</f>
        <v>0</v>
      </c>
      <c r="J82" s="128">
        <f>SUMIF('702-798'!$1:$1,J$3,'702-798'!30:30)</f>
        <v>0</v>
      </c>
      <c r="K82" s="128">
        <f>SUMIF('702-798'!$1:$1,K$3,'702-798'!30:30)</f>
        <v>-1101580.76</v>
      </c>
      <c r="L82" s="128">
        <f>SUMIF('702-798'!$1:$1,L$3,'702-798'!30:30)</f>
        <v>0</v>
      </c>
      <c r="M82" s="128">
        <f>SUMIF('702-798'!$1:$1,M$3,'702-798'!30:30)</f>
        <v>-217978.37</v>
      </c>
      <c r="N82" s="128">
        <f>SUMIF('702-798'!$1:$1,N$3,'702-798'!30:30)</f>
        <v>0</v>
      </c>
      <c r="O82" s="128">
        <f>SUMIF('702-798'!$1:$1,O$3,'702-798'!30:30)</f>
        <v>-6343</v>
      </c>
      <c r="P82" s="128">
        <f>SUMIF('702-798'!$1:$1,P$3,'702-798'!30:30)</f>
        <v>-39013</v>
      </c>
      <c r="Q82" s="128">
        <f>SUMIF('702-798'!$1:$1,Q$3,'702-798'!30:30)</f>
        <v>0</v>
      </c>
      <c r="R82" s="128">
        <f>SUMIF('702-798'!$1:$1,R$3,'702-798'!30:30)</f>
        <v>0</v>
      </c>
      <c r="S82" s="128">
        <f>SUMIF('702-798'!$1:$1,S$3,'702-798'!30:30)</f>
        <v>-11120.95</v>
      </c>
      <c r="T82" s="128">
        <f>SUMIF('702-798'!$1:$1,T$3,'702-798'!30:30)</f>
        <v>0</v>
      </c>
      <c r="U82" s="128">
        <f>SUMIF('702-798'!$1:$1,U$3,'702-798'!30:30)</f>
        <v>-3551.5</v>
      </c>
      <c r="V82" s="128">
        <f>SUMIF('702-798'!$1:$1,V$3,'702-798'!30:30)</f>
        <v>0</v>
      </c>
      <c r="W82" s="128">
        <f>SUMIF('702-798'!$1:$1,W$3,'702-798'!30:30)</f>
        <v>-3655.6199999999994</v>
      </c>
      <c r="X82" s="128">
        <f>SUMIF('702-798'!$1:$1,X$3,'702-798'!30:30)</f>
        <v>-496.04</v>
      </c>
      <c r="Y82" s="164">
        <f>SUMIF('702-798'!$1:$1,Y$3,'702-798'!30:30)</f>
        <v>0</v>
      </c>
      <c r="Z82" s="128">
        <f>SUMIF('702-798'!$1:$1,Z$3,'702-798'!30:30)</f>
        <v>0</v>
      </c>
      <c r="AA82" s="128">
        <f>SUMIF('702-798'!$1:$1,AA$3,'702-798'!30:30)</f>
        <v>0</v>
      </c>
      <c r="AB82" s="128">
        <f>SUMIF('702-798'!$1:$1,AB$3,'702-798'!30:30)</f>
        <v>0</v>
      </c>
      <c r="AC82" s="310">
        <f>SUMIF('702-798'!$1:$1,AC$3,'702-798'!30:30)</f>
        <v>0</v>
      </c>
      <c r="AD82" s="310">
        <f>SUMIF('702-798'!$1:$1,AD$3,'702-798'!30:30)</f>
        <v>0</v>
      </c>
      <c r="AE82" s="310">
        <f>SUMIF('702-798'!$1:$1,AE$3,'702-798'!30:30)</f>
        <v>0</v>
      </c>
      <c r="AF82" s="310">
        <f>SUMIF('702-798'!$1:$1,AF$3,'702-798'!30:30)</f>
        <v>0</v>
      </c>
      <c r="AG82" s="128">
        <f>SUMIF('702-798'!$1:$1,AG$3,'702-798'!30:30)</f>
        <v>245785.56000000006</v>
      </c>
      <c r="AH82" s="128">
        <f>SUMIF('702-798'!$1:$1,AH$3,'702-798'!30:30)</f>
        <v>2019.99</v>
      </c>
      <c r="AI82" s="128">
        <f>SUMIF('702-798'!$1:$1,AI$3,'702-798'!30:30)</f>
        <v>133919.07</v>
      </c>
      <c r="AJ82" s="128">
        <f>SUMIF('702-798'!$1:$1,AJ$3,'702-798'!30:30)</f>
        <v>0</v>
      </c>
      <c r="AK82" s="128">
        <f>SUMIF('702-798'!$1:$1,AK$3,'702-798'!30:30)</f>
        <v>18610.110000000004</v>
      </c>
      <c r="AL82" s="128">
        <f>SUMIF('702-798'!$1:$1,AL$3,'702-798'!30:30)</f>
        <v>0</v>
      </c>
      <c r="AM82" s="128">
        <f>SUMIF('702-798'!$1:$1,AM$3,'702-798'!30:30)</f>
        <v>18931.71</v>
      </c>
      <c r="AN82" s="128">
        <f>SUMIF('702-798'!$1:$1,AN$3,'702-798'!30:30)</f>
        <v>1681.88</v>
      </c>
      <c r="AO82" s="128">
        <f>SUMIF('702-798'!$1:$1,AO$3,'702-798'!30:30)</f>
        <v>999.94999999999982</v>
      </c>
      <c r="AP82" s="128">
        <f>SUMIF('702-798'!$1:$1,AP$3,'702-798'!30:30)</f>
        <v>10491.07</v>
      </c>
      <c r="AQ82" s="128">
        <f>SUMIF('702-798'!$1:$1,AQ$3,'702-798'!30:30)</f>
        <v>0</v>
      </c>
      <c r="AR82" s="128">
        <f>SUMIF('702-798'!$1:$1,AR$3,'702-798'!30:30)</f>
        <v>17897.32</v>
      </c>
      <c r="AS82" s="128">
        <f>SUMIF('702-798'!$1:$1,AS$3,'702-798'!30:30)</f>
        <v>901.98</v>
      </c>
      <c r="AT82" s="128">
        <f>SUMIF('702-798'!$1:$1,AT$3,'702-798'!30:30)</f>
        <v>16027.65</v>
      </c>
      <c r="AU82" s="128">
        <f>SUMIF('702-798'!$1:$1,AU$3,'702-798'!30:30)</f>
        <v>3048.56</v>
      </c>
      <c r="AV82" s="128">
        <f>SUMIF('702-798'!$1:$1,AV$3,'702-798'!30:30)</f>
        <v>5955.64</v>
      </c>
      <c r="AW82" s="128">
        <f>SUMIF('702-798'!$1:$1,AW$3,'702-798'!30:30)</f>
        <v>23702.5</v>
      </c>
      <c r="AX82" s="128">
        <f>SUMIF('702-798'!$1:$1,AX$3,'702-798'!30:30)</f>
        <v>913.18000000000006</v>
      </c>
      <c r="AY82" s="128">
        <f>SUMIF('702-798'!$1:$1,AY$3,'702-798'!30:30)</f>
        <v>19369.39</v>
      </c>
      <c r="AZ82" s="310">
        <f>SUMIF('702-798'!$1:$1,AZ$3,'702-798'!30:30)</f>
        <v>0</v>
      </c>
      <c r="BA82" s="128">
        <f>SUMIF('702-798'!$1:$1,BA$3,'702-798'!30:30)</f>
        <v>0</v>
      </c>
      <c r="BB82" s="128">
        <f>SUMIF('702-798'!$1:$1,BB$3,'702-798'!30:30)</f>
        <v>0</v>
      </c>
      <c r="BC82" s="128">
        <f>SUMIF('702-798'!$1:$1,BC$3,'702-798'!30:30)</f>
        <v>0</v>
      </c>
      <c r="BD82" s="128">
        <f>SUMIF('702-798'!$1:$1,BD$3,'702-798'!30:30)</f>
        <v>9919.4500000000007</v>
      </c>
      <c r="BE82" s="128">
        <f>SUMIF('702-798'!$1:$1,BE$3,'702-798'!30:30)</f>
        <v>0</v>
      </c>
      <c r="BF82" s="128">
        <f>SUMIF('702-798'!$1:$1,BF$3,'702-798'!30:30)</f>
        <v>20</v>
      </c>
      <c r="BG82" s="128">
        <f>SUMIF('702-798'!$1:$1,BG$3,'702-798'!30:30)</f>
        <v>3667.9</v>
      </c>
      <c r="BH82" s="128">
        <f>SUMIF('702-798'!$1:$1,BH$3,'702-798'!30:30)</f>
        <v>0</v>
      </c>
      <c r="BI82" s="128">
        <f>SUMIF('702-798'!$1:$1,BI$3,'702-798'!30:30)</f>
        <v>1836.26</v>
      </c>
      <c r="BJ82" s="128">
        <f>SUMIF('702-798'!$1:$1,BJ$3,'702-798'!30:30)</f>
        <v>9794.4000000000015</v>
      </c>
      <c r="BK82" s="128">
        <f>SUMIF('702-798'!$1:$1,BK$3,'702-798'!30:30)</f>
        <v>0</v>
      </c>
      <c r="BL82" s="128">
        <f>SUMIF('702-798'!$1:$1,BL$3,'702-798'!30:30)</f>
        <v>45978.65</v>
      </c>
      <c r="BM82" s="128">
        <f>SUMIF('702-798'!$1:$1,BM$3,'702-798'!30:30)</f>
        <v>7379.78</v>
      </c>
      <c r="BN82" s="128">
        <f>SUMIF('702-798'!$1:$1,BN$3,'702-798'!30:30)</f>
        <v>2680</v>
      </c>
      <c r="BO82" s="128">
        <f>SUMIF('702-798'!$1:$1,BO$3,'702-798'!30:30)</f>
        <v>28509.229999999992</v>
      </c>
      <c r="BP82" s="128">
        <f>SUMIF('702-798'!$1:$1,BP$3,'702-798'!30:30)</f>
        <v>0</v>
      </c>
      <c r="BQ82" s="128">
        <f>SUMIF('702-798'!$1:$1,BQ$3,'702-798'!30:30)</f>
        <v>0</v>
      </c>
      <c r="BR82" s="128">
        <f>SUMIF('702-798'!$1:$1,BR$3,'702-798'!30:30)</f>
        <v>0</v>
      </c>
      <c r="BS82" s="128">
        <f>SUMIF('702-798'!$1:$1,BS$3,'702-798'!30:30)</f>
        <v>0</v>
      </c>
      <c r="BT82" s="128">
        <f>SUMIF('702-798'!$1:$1,BT$3,'702-798'!30:30)</f>
        <v>0</v>
      </c>
      <c r="BU82" s="128">
        <f>SUMIF('702-798'!$1:$1,BU$3,'702-798'!30:30)</f>
        <v>-6013.75</v>
      </c>
      <c r="BV82" s="128">
        <f>SUMIF('702-798'!$1:$1,BV$3,'702-798'!30:30)</f>
        <v>0</v>
      </c>
      <c r="BW82" s="128">
        <f>SUMIF('702-798'!$1:$1,BW$3,'702-798'!30:30)</f>
        <v>0</v>
      </c>
      <c r="BX82" s="128">
        <f>SUMIF('702-798'!$1:$1,BX$3,'702-798'!30:30)</f>
        <v>0</v>
      </c>
      <c r="BY82" s="128">
        <f>SUMIF('702-798'!$1:$1,BY$3,'702-798'!30:30)</f>
        <v>0</v>
      </c>
      <c r="BZ82" s="128">
        <f>SUMIF('702-798'!$1:$1,BZ$3,'702-798'!30:30)</f>
        <v>0</v>
      </c>
      <c r="CA82" s="310">
        <f>SUMIF('702-798'!$1:$1,CA$3,'702-798'!30:30)</f>
        <v>0</v>
      </c>
      <c r="CB82" s="128">
        <f>SUMIF('702-798'!$1:$1,CB$3,'702-798'!30:30)</f>
        <v>0</v>
      </c>
      <c r="CC82" s="128">
        <f>SUMIF('702-798'!$1:$1,CC$3,'702-798'!30:30)</f>
        <v>0</v>
      </c>
      <c r="CD82" s="128">
        <f>SUMIF('702-798'!$1:$1,CD$3,'702-798'!30:30)</f>
        <v>0</v>
      </c>
      <c r="CE82" s="128">
        <f>SUMIF('702-798'!$1:$1,CE$3,'702-798'!30:30)</f>
        <v>0</v>
      </c>
      <c r="CF82" s="128">
        <f>SUMIF('702-798'!$1:$1,CF$3,'702-798'!30:30)</f>
        <v>0</v>
      </c>
      <c r="CG82" s="256">
        <f t="shared" si="32"/>
        <v>-759711.75999999989</v>
      </c>
      <c r="CJ82" s="122"/>
      <c r="CK82" s="169">
        <f>INDEX(SAP!C:C,MATCH('Actuals mapped to CFR'!A82,SAP!H:H,FALSE),1)</f>
        <v>-759711.76</v>
      </c>
      <c r="CL82" s="59">
        <f t="shared" si="33"/>
        <v>0</v>
      </c>
      <c r="CN82" s="81">
        <f t="shared" si="28"/>
        <v>1383739.24</v>
      </c>
      <c r="CO82" s="81">
        <f t="shared" si="29"/>
        <v>630041.23000000021</v>
      </c>
      <c r="CP82" s="166">
        <f>VLOOKUP(B82,'2526 GBP Data input'!$A$4:$CA$229,38,FALSE)</f>
        <v>1428399</v>
      </c>
      <c r="CQ82" s="166">
        <f>VLOOKUP(B82,'2526 GBP Data input'!$A$4:$CA$229,73,FALSE)</f>
        <v>29296</v>
      </c>
      <c r="CR82" s="89">
        <f t="shared" si="25"/>
        <v>-44659.760000000009</v>
      </c>
      <c r="CS82" s="83">
        <f t="shared" si="26"/>
        <v>21.506049631348997</v>
      </c>
      <c r="CT82" s="82">
        <f t="shared" si="30"/>
        <v>753698.00999999978</v>
      </c>
      <c r="CU82" s="82">
        <f t="shared" si="31"/>
        <v>6013.75</v>
      </c>
      <c r="CV82" s="86">
        <f t="shared" si="27"/>
        <v>759711.75999999978</v>
      </c>
    </row>
    <row r="83" spans="1:100">
      <c r="A83" s="237">
        <v>107782</v>
      </c>
      <c r="B83" s="60">
        <v>782</v>
      </c>
      <c r="C83" s="60" t="s">
        <v>279</v>
      </c>
      <c r="D83" s="128">
        <f>SUMIF('702-798'!$1:$1,D$3,'702-798'!31:31)</f>
        <v>0</v>
      </c>
      <c r="E83" s="128">
        <f>SUMIF('702-798'!$1:$1,E$3,'702-798'!31:31)</f>
        <v>0</v>
      </c>
      <c r="F83" s="128">
        <f>SUMIF('702-798'!$1:$1,F$3,'702-798'!31:31)</f>
        <v>0</v>
      </c>
      <c r="G83" s="128">
        <f>SUMIF('702-798'!$1:$1,G$3,'702-798'!31:31)</f>
        <v>0</v>
      </c>
      <c r="H83" s="128">
        <f>SUMIF('702-798'!$1:$1,H$3,'702-798'!31:31)</f>
        <v>0</v>
      </c>
      <c r="I83" s="128">
        <f>SUMIF('702-798'!$1:$1,I$3,'702-798'!31:31)</f>
        <v>0</v>
      </c>
      <c r="J83" s="128">
        <f>SUMIF('702-798'!$1:$1,J$3,'702-798'!31:31)</f>
        <v>0</v>
      </c>
      <c r="K83" s="128">
        <f>SUMIF('702-798'!$1:$1,K$3,'702-798'!31:31)</f>
        <v>-881566.53</v>
      </c>
      <c r="L83" s="128">
        <f>SUMIF('702-798'!$1:$1,L$3,'702-798'!31:31)</f>
        <v>0</v>
      </c>
      <c r="M83" s="128">
        <f>SUMIF('702-798'!$1:$1,M$3,'702-798'!31:31)</f>
        <v>-136180</v>
      </c>
      <c r="N83" s="128">
        <f>SUMIF('702-798'!$1:$1,N$3,'702-798'!31:31)</f>
        <v>0</v>
      </c>
      <c r="O83" s="128">
        <f>SUMIF('702-798'!$1:$1,O$3,'702-798'!31:31)</f>
        <v>-13140</v>
      </c>
      <c r="P83" s="128">
        <f>SUMIF('702-798'!$1:$1,P$3,'702-798'!31:31)</f>
        <v>-42371</v>
      </c>
      <c r="Q83" s="128">
        <f>SUMIF('702-798'!$1:$1,Q$3,'702-798'!31:31)</f>
        <v>-2000</v>
      </c>
      <c r="R83" s="128">
        <f>SUMIF('702-798'!$1:$1,R$3,'702-798'!31:31)</f>
        <v>0</v>
      </c>
      <c r="S83" s="128">
        <f>SUMIF('702-798'!$1:$1,S$3,'702-798'!31:31)</f>
        <v>-8153.7800000000007</v>
      </c>
      <c r="T83" s="128">
        <f>SUMIF('702-798'!$1:$1,T$3,'702-798'!31:31)</f>
        <v>-3553.7099999999996</v>
      </c>
      <c r="U83" s="128">
        <f>SUMIF('702-798'!$1:$1,U$3,'702-798'!31:31)</f>
        <v>0</v>
      </c>
      <c r="V83" s="128">
        <f>SUMIF('702-798'!$1:$1,V$3,'702-798'!31:31)</f>
        <v>0</v>
      </c>
      <c r="W83" s="128">
        <f>SUMIF('702-798'!$1:$1,W$3,'702-798'!31:31)</f>
        <v>-4557.09</v>
      </c>
      <c r="X83" s="128">
        <f>SUMIF('702-798'!$1:$1,X$3,'702-798'!31:31)</f>
        <v>-438</v>
      </c>
      <c r="Y83" s="164">
        <f>SUMIF('702-798'!$1:$1,Y$3,'702-798'!31:31)</f>
        <v>0</v>
      </c>
      <c r="Z83" s="128">
        <f>SUMIF('702-798'!$1:$1,Z$3,'702-798'!31:31)</f>
        <v>0</v>
      </c>
      <c r="AA83" s="128">
        <f>SUMIF('702-798'!$1:$1,AA$3,'702-798'!31:31)</f>
        <v>-27083.55</v>
      </c>
      <c r="AB83" s="128">
        <f>SUMIF('702-798'!$1:$1,AB$3,'702-798'!31:31)</f>
        <v>-3379.69</v>
      </c>
      <c r="AC83" s="310">
        <f>SUMIF('702-798'!$1:$1,AC$3,'702-798'!31:31)</f>
        <v>0</v>
      </c>
      <c r="AD83" s="310">
        <f>SUMIF('702-798'!$1:$1,AD$3,'702-798'!31:31)</f>
        <v>0</v>
      </c>
      <c r="AE83" s="310">
        <f>SUMIF('702-798'!$1:$1,AE$3,'702-798'!31:31)</f>
        <v>0</v>
      </c>
      <c r="AF83" s="310">
        <f>SUMIF('702-798'!$1:$1,AF$3,'702-798'!31:31)</f>
        <v>0</v>
      </c>
      <c r="AG83" s="128">
        <f>SUMIF('702-798'!$1:$1,AG$3,'702-798'!31:31)</f>
        <v>157814.43</v>
      </c>
      <c r="AH83" s="128">
        <f>SUMIF('702-798'!$1:$1,AH$3,'702-798'!31:31)</f>
        <v>5115.0000000000009</v>
      </c>
      <c r="AI83" s="128">
        <f>SUMIF('702-798'!$1:$1,AI$3,'702-798'!31:31)</f>
        <v>85292.95</v>
      </c>
      <c r="AJ83" s="128">
        <f>SUMIF('702-798'!$1:$1,AJ$3,'702-798'!31:31)</f>
        <v>6203.81</v>
      </c>
      <c r="AK83" s="128">
        <f>SUMIF('702-798'!$1:$1,AK$3,'702-798'!31:31)</f>
        <v>20742.510000000002</v>
      </c>
      <c r="AL83" s="128">
        <f>SUMIF('702-798'!$1:$1,AL$3,'702-798'!31:31)</f>
        <v>1266.07</v>
      </c>
      <c r="AM83" s="128">
        <f>SUMIF('702-798'!$1:$1,AM$3,'702-798'!31:31)</f>
        <v>20820.189999999999</v>
      </c>
      <c r="AN83" s="128">
        <f>SUMIF('702-798'!$1:$1,AN$3,'702-798'!31:31)</f>
        <v>1100.51</v>
      </c>
      <c r="AO83" s="128">
        <f>SUMIF('702-798'!$1:$1,AO$3,'702-798'!31:31)</f>
        <v>1830.99</v>
      </c>
      <c r="AP83" s="128">
        <f>SUMIF('702-798'!$1:$1,AP$3,'702-798'!31:31)</f>
        <v>451.4</v>
      </c>
      <c r="AQ83" s="128">
        <f>SUMIF('702-798'!$1:$1,AQ$3,'702-798'!31:31)</f>
        <v>0</v>
      </c>
      <c r="AR83" s="128">
        <f>SUMIF('702-798'!$1:$1,AR$3,'702-798'!31:31)</f>
        <v>6021.45</v>
      </c>
      <c r="AS83" s="128">
        <f>SUMIF('702-798'!$1:$1,AS$3,'702-798'!31:31)</f>
        <v>1145.02</v>
      </c>
      <c r="AT83" s="128">
        <f>SUMIF('702-798'!$1:$1,AT$3,'702-798'!31:31)</f>
        <v>945.6099999999999</v>
      </c>
      <c r="AU83" s="128">
        <f>SUMIF('702-798'!$1:$1,AU$3,'702-798'!31:31)</f>
        <v>0</v>
      </c>
      <c r="AV83" s="128">
        <f>SUMIF('702-798'!$1:$1,AV$3,'702-798'!31:31)</f>
        <v>3436.12</v>
      </c>
      <c r="AW83" s="128">
        <f>SUMIF('702-798'!$1:$1,AW$3,'702-798'!31:31)</f>
        <v>10229.5</v>
      </c>
      <c r="AX83" s="128">
        <f>SUMIF('702-798'!$1:$1,AX$3,'702-798'!31:31)</f>
        <v>1418.94</v>
      </c>
      <c r="AY83" s="128">
        <f>SUMIF('702-798'!$1:$1,AY$3,'702-798'!31:31)</f>
        <v>15502.71</v>
      </c>
      <c r="AZ83" s="310">
        <f>SUMIF('702-798'!$1:$1,AZ$3,'702-798'!31:31)</f>
        <v>0</v>
      </c>
      <c r="BA83" s="128">
        <f>SUMIF('702-798'!$1:$1,BA$3,'702-798'!31:31)</f>
        <v>1737.88</v>
      </c>
      <c r="BB83" s="128">
        <f>SUMIF('702-798'!$1:$1,BB$3,'702-798'!31:31)</f>
        <v>0</v>
      </c>
      <c r="BC83" s="128">
        <f>SUMIF('702-798'!$1:$1,BC$3,'702-798'!31:31)</f>
        <v>762</v>
      </c>
      <c r="BD83" s="128">
        <f>SUMIF('702-798'!$1:$1,BD$3,'702-798'!31:31)</f>
        <v>6577.5499999999993</v>
      </c>
      <c r="BE83" s="128">
        <f>SUMIF('702-798'!$1:$1,BE$3,'702-798'!31:31)</f>
        <v>0</v>
      </c>
      <c r="BF83" s="128">
        <f>SUMIF('702-798'!$1:$1,BF$3,'702-798'!31:31)</f>
        <v>0</v>
      </c>
      <c r="BG83" s="128">
        <f>SUMIF('702-798'!$1:$1,BG$3,'702-798'!31:31)</f>
        <v>1940.5</v>
      </c>
      <c r="BH83" s="128">
        <f>SUMIF('702-798'!$1:$1,BH$3,'702-798'!31:31)</f>
        <v>0</v>
      </c>
      <c r="BI83" s="128">
        <f>SUMIF('702-798'!$1:$1,BI$3,'702-798'!31:31)</f>
        <v>476.04999999999995</v>
      </c>
      <c r="BJ83" s="128">
        <f>SUMIF('702-798'!$1:$1,BJ$3,'702-798'!31:31)</f>
        <v>8236.2000000000007</v>
      </c>
      <c r="BK83" s="128">
        <f>SUMIF('702-798'!$1:$1,BK$3,'702-798'!31:31)</f>
        <v>0</v>
      </c>
      <c r="BL83" s="128">
        <f>SUMIF('702-798'!$1:$1,BL$3,'702-798'!31:31)</f>
        <v>17183.73</v>
      </c>
      <c r="BM83" s="128">
        <f>SUMIF('702-798'!$1:$1,BM$3,'702-798'!31:31)</f>
        <v>0</v>
      </c>
      <c r="BN83" s="128">
        <f>SUMIF('702-798'!$1:$1,BN$3,'702-798'!31:31)</f>
        <v>1854</v>
      </c>
      <c r="BO83" s="128">
        <f>SUMIF('702-798'!$1:$1,BO$3,'702-798'!31:31)</f>
        <v>22207.51</v>
      </c>
      <c r="BP83" s="128">
        <f>SUMIF('702-798'!$1:$1,BP$3,'702-798'!31:31)</f>
        <v>0</v>
      </c>
      <c r="BQ83" s="128">
        <f>SUMIF('702-798'!$1:$1,BQ$3,'702-798'!31:31)</f>
        <v>0</v>
      </c>
      <c r="BR83" s="128">
        <f>SUMIF('702-798'!$1:$1,BR$3,'702-798'!31:31)</f>
        <v>0</v>
      </c>
      <c r="BS83" s="128">
        <f>SUMIF('702-798'!$1:$1,BS$3,'702-798'!31:31)</f>
        <v>19917.29</v>
      </c>
      <c r="BT83" s="128">
        <f>SUMIF('702-798'!$1:$1,BT$3,'702-798'!31:31)</f>
        <v>1492.0700000000004</v>
      </c>
      <c r="BU83" s="128">
        <f>SUMIF('702-798'!$1:$1,BU$3,'702-798'!31:31)</f>
        <v>-5586.25</v>
      </c>
      <c r="BV83" s="128">
        <f>SUMIF('702-798'!$1:$1,BV$3,'702-798'!31:31)</f>
        <v>0</v>
      </c>
      <c r="BW83" s="128">
        <f>SUMIF('702-798'!$1:$1,BW$3,'702-798'!31:31)</f>
        <v>0</v>
      </c>
      <c r="BX83" s="128">
        <f>SUMIF('702-798'!$1:$1,BX$3,'702-798'!31:31)</f>
        <v>0</v>
      </c>
      <c r="BY83" s="128">
        <f>SUMIF('702-798'!$1:$1,BY$3,'702-798'!31:31)</f>
        <v>0</v>
      </c>
      <c r="BZ83" s="128">
        <f>SUMIF('702-798'!$1:$1,BZ$3,'702-798'!31:31)</f>
        <v>0</v>
      </c>
      <c r="CA83" s="310">
        <f>SUMIF('702-798'!$1:$1,CA$3,'702-798'!31:31)</f>
        <v>0</v>
      </c>
      <c r="CB83" s="128">
        <f>SUMIF('702-798'!$1:$1,CB$3,'702-798'!31:31)</f>
        <v>0</v>
      </c>
      <c r="CC83" s="128">
        <f>SUMIF('702-798'!$1:$1,CC$3,'702-798'!31:31)</f>
        <v>0</v>
      </c>
      <c r="CD83" s="128">
        <f>SUMIF('702-798'!$1:$1,CD$3,'702-798'!31:31)</f>
        <v>0</v>
      </c>
      <c r="CE83" s="128">
        <f>SUMIF('702-798'!$1:$1,CE$3,'702-798'!31:31)</f>
        <v>0</v>
      </c>
      <c r="CF83" s="128">
        <f>SUMIF('702-798'!$1:$1,CF$3,'702-798'!31:31)</f>
        <v>0</v>
      </c>
      <c r="CG83" s="256">
        <f t="shared" si="32"/>
        <v>-706287.61000000034</v>
      </c>
      <c r="CJ83" s="122"/>
      <c r="CK83" s="169">
        <f>INDEX(SAP!C:C,MATCH('Actuals mapped to CFR'!A83,SAP!H:H,FALSE),1)</f>
        <v>-706287.61</v>
      </c>
      <c r="CL83" s="59">
        <f t="shared" si="33"/>
        <v>0</v>
      </c>
      <c r="CN83" s="81">
        <f t="shared" si="28"/>
        <v>1122423.3500000001</v>
      </c>
      <c r="CO83" s="81">
        <f t="shared" si="29"/>
        <v>421721.99000000005</v>
      </c>
      <c r="CP83" s="166">
        <f>VLOOKUP(B83,'2526 GBP Data input'!$A$4:$CA$229,38,FALSE)</f>
        <v>1233326</v>
      </c>
      <c r="CQ83" s="166">
        <f>VLOOKUP(B83,'2526 GBP Data input'!$A$4:$CA$229,73,FALSE)</f>
        <v>14912</v>
      </c>
      <c r="CR83" s="89">
        <f t="shared" si="25"/>
        <v>-110902.64999999991</v>
      </c>
      <c r="CS83" s="83">
        <f t="shared" si="26"/>
        <v>28.280712848712451</v>
      </c>
      <c r="CT83" s="82">
        <f t="shared" si="30"/>
        <v>700701.3600000001</v>
      </c>
      <c r="CU83" s="82">
        <f t="shared" si="31"/>
        <v>5586.25</v>
      </c>
      <c r="CV83" s="86">
        <f t="shared" si="27"/>
        <v>706287.6100000001</v>
      </c>
    </row>
    <row r="84" spans="1:100">
      <c r="A84" s="237">
        <v>107784</v>
      </c>
      <c r="B84" s="60">
        <v>784</v>
      </c>
      <c r="C84" s="60" t="s">
        <v>225</v>
      </c>
      <c r="D84" s="128">
        <f>SUMIF('702-798'!$1:$1,D$3,'702-798'!32:32)</f>
        <v>0</v>
      </c>
      <c r="E84" s="128">
        <f>SUMIF('702-798'!$1:$1,E$3,'702-798'!32:32)</f>
        <v>0</v>
      </c>
      <c r="F84" s="128">
        <f>SUMIF('702-798'!$1:$1,F$3,'702-798'!32:32)</f>
        <v>0</v>
      </c>
      <c r="G84" s="128">
        <f>SUMIF('702-798'!$1:$1,G$3,'702-798'!32:32)</f>
        <v>0</v>
      </c>
      <c r="H84" s="128">
        <f>SUMIF('702-798'!$1:$1,H$3,'702-798'!32:32)</f>
        <v>0</v>
      </c>
      <c r="I84" s="128">
        <f>SUMIF('702-798'!$1:$1,I$3,'702-798'!32:32)</f>
        <v>0</v>
      </c>
      <c r="J84" s="128">
        <f>SUMIF('702-798'!$1:$1,J$3,'702-798'!32:32)</f>
        <v>0</v>
      </c>
      <c r="K84" s="128">
        <f>SUMIF('702-798'!$1:$1,K$3,'702-798'!32:32)</f>
        <v>-439847.75</v>
      </c>
      <c r="L84" s="128">
        <f>SUMIF('702-798'!$1:$1,L$3,'702-798'!32:32)</f>
        <v>0</v>
      </c>
      <c r="M84" s="128">
        <f>SUMIF('702-798'!$1:$1,M$3,'702-798'!32:32)</f>
        <v>-53655</v>
      </c>
      <c r="N84" s="128">
        <f>SUMIF('702-798'!$1:$1,N$3,'702-798'!32:32)</f>
        <v>0</v>
      </c>
      <c r="O84" s="128">
        <f>SUMIF('702-798'!$1:$1,O$3,'702-798'!32:32)</f>
        <v>-3100</v>
      </c>
      <c r="P84" s="128">
        <f>SUMIF('702-798'!$1:$1,P$3,'702-798'!32:32)</f>
        <v>-15985</v>
      </c>
      <c r="Q84" s="128">
        <f>SUMIF('702-798'!$1:$1,Q$3,'702-798'!32:32)</f>
        <v>0</v>
      </c>
      <c r="R84" s="128">
        <f>SUMIF('702-798'!$1:$1,R$3,'702-798'!32:32)</f>
        <v>0</v>
      </c>
      <c r="S84" s="128">
        <f>SUMIF('702-798'!$1:$1,S$3,'702-798'!32:32)</f>
        <v>-416.76</v>
      </c>
      <c r="T84" s="128">
        <f>SUMIF('702-798'!$1:$1,T$3,'702-798'!32:32)</f>
        <v>0</v>
      </c>
      <c r="U84" s="128">
        <f>SUMIF('702-798'!$1:$1,U$3,'702-798'!32:32)</f>
        <v>0</v>
      </c>
      <c r="V84" s="128">
        <f>SUMIF('702-798'!$1:$1,V$3,'702-798'!32:32)</f>
        <v>0</v>
      </c>
      <c r="W84" s="128">
        <f>SUMIF('702-798'!$1:$1,W$3,'702-798'!32:32)</f>
        <v>-347.21</v>
      </c>
      <c r="X84" s="128">
        <f>SUMIF('702-798'!$1:$1,X$3,'702-798'!32:32)</f>
        <v>0</v>
      </c>
      <c r="Y84" s="164">
        <f>SUMIF('702-798'!$1:$1,Y$3,'702-798'!32:32)</f>
        <v>0</v>
      </c>
      <c r="Z84" s="128">
        <f>SUMIF('702-798'!$1:$1,Z$3,'702-798'!32:32)</f>
        <v>0</v>
      </c>
      <c r="AA84" s="128">
        <f>SUMIF('702-798'!$1:$1,AA$3,'702-798'!32:32)</f>
        <v>-4341.13</v>
      </c>
      <c r="AB84" s="128">
        <f>SUMIF('702-798'!$1:$1,AB$3,'702-798'!32:32)</f>
        <v>-123.30000000000001</v>
      </c>
      <c r="AC84" s="310">
        <f>SUMIF('702-798'!$1:$1,AC$3,'702-798'!32:32)</f>
        <v>0</v>
      </c>
      <c r="AD84" s="310">
        <f>SUMIF('702-798'!$1:$1,AD$3,'702-798'!32:32)</f>
        <v>0</v>
      </c>
      <c r="AE84" s="310">
        <f>SUMIF('702-798'!$1:$1,AE$3,'702-798'!32:32)</f>
        <v>0</v>
      </c>
      <c r="AF84" s="310">
        <f>SUMIF('702-798'!$1:$1,AF$3,'702-798'!32:32)</f>
        <v>0</v>
      </c>
      <c r="AG84" s="128">
        <f>SUMIF('702-798'!$1:$1,AG$3,'702-798'!32:32)</f>
        <v>103036.51</v>
      </c>
      <c r="AH84" s="128">
        <f>SUMIF('702-798'!$1:$1,AH$3,'702-798'!32:32)</f>
        <v>290</v>
      </c>
      <c r="AI84" s="128">
        <f>SUMIF('702-798'!$1:$1,AI$3,'702-798'!32:32)</f>
        <v>52708.510000000009</v>
      </c>
      <c r="AJ84" s="128">
        <f>SUMIF('702-798'!$1:$1,AJ$3,'702-798'!32:32)</f>
        <v>8586.65</v>
      </c>
      <c r="AK84" s="128">
        <f>SUMIF('702-798'!$1:$1,AK$3,'702-798'!32:32)</f>
        <v>9382.0499999999993</v>
      </c>
      <c r="AL84" s="128">
        <f>SUMIF('702-798'!$1:$1,AL$3,'702-798'!32:32)</f>
        <v>0</v>
      </c>
      <c r="AM84" s="128">
        <f>SUMIF('702-798'!$1:$1,AM$3,'702-798'!32:32)</f>
        <v>6342.38</v>
      </c>
      <c r="AN84" s="128">
        <f>SUMIF('702-798'!$1:$1,AN$3,'702-798'!32:32)</f>
        <v>465</v>
      </c>
      <c r="AO84" s="128">
        <f>SUMIF('702-798'!$1:$1,AO$3,'702-798'!32:32)</f>
        <v>1064</v>
      </c>
      <c r="AP84" s="128">
        <f>SUMIF('702-798'!$1:$1,AP$3,'702-798'!32:32)</f>
        <v>628.1</v>
      </c>
      <c r="AQ84" s="128">
        <f>SUMIF('702-798'!$1:$1,AQ$3,'702-798'!32:32)</f>
        <v>0</v>
      </c>
      <c r="AR84" s="128">
        <f>SUMIF('702-798'!$1:$1,AR$3,'702-798'!32:32)</f>
        <v>6794.44</v>
      </c>
      <c r="AS84" s="128">
        <f>SUMIF('702-798'!$1:$1,AS$3,'702-798'!32:32)</f>
        <v>702.38</v>
      </c>
      <c r="AT84" s="128">
        <f>SUMIF('702-798'!$1:$1,AT$3,'702-798'!32:32)</f>
        <v>0</v>
      </c>
      <c r="AU84" s="128">
        <f>SUMIF('702-798'!$1:$1,AU$3,'702-798'!32:32)</f>
        <v>629.95000000000005</v>
      </c>
      <c r="AV84" s="128">
        <f>SUMIF('702-798'!$1:$1,AV$3,'702-798'!32:32)</f>
        <v>1888.17</v>
      </c>
      <c r="AW84" s="128">
        <f>SUMIF('702-798'!$1:$1,AW$3,'702-798'!32:32)</f>
        <v>8732.5</v>
      </c>
      <c r="AX84" s="128">
        <f>SUMIF('702-798'!$1:$1,AX$3,'702-798'!32:32)</f>
        <v>468.95999999999992</v>
      </c>
      <c r="AY84" s="128">
        <f>SUMIF('702-798'!$1:$1,AY$3,'702-798'!32:32)</f>
        <v>4826.6100000000006</v>
      </c>
      <c r="AZ84" s="310">
        <f>SUMIF('702-798'!$1:$1,AZ$3,'702-798'!32:32)</f>
        <v>0</v>
      </c>
      <c r="BA84" s="128">
        <f>SUMIF('702-798'!$1:$1,BA$3,'702-798'!32:32)</f>
        <v>454.47</v>
      </c>
      <c r="BB84" s="128">
        <f>SUMIF('702-798'!$1:$1,BB$3,'702-798'!32:32)</f>
        <v>0</v>
      </c>
      <c r="BC84" s="128">
        <f>SUMIF('702-798'!$1:$1,BC$3,'702-798'!32:32)</f>
        <v>0</v>
      </c>
      <c r="BD84" s="128">
        <f>SUMIF('702-798'!$1:$1,BD$3,'702-798'!32:32)</f>
        <v>2166.1899999999996</v>
      </c>
      <c r="BE84" s="128">
        <f>SUMIF('702-798'!$1:$1,BE$3,'702-798'!32:32)</f>
        <v>0</v>
      </c>
      <c r="BF84" s="128">
        <f>SUMIF('702-798'!$1:$1,BF$3,'702-798'!32:32)</f>
        <v>0</v>
      </c>
      <c r="BG84" s="128">
        <f>SUMIF('702-798'!$1:$1,BG$3,'702-798'!32:32)</f>
        <v>3650</v>
      </c>
      <c r="BH84" s="128">
        <f>SUMIF('702-798'!$1:$1,BH$3,'702-798'!32:32)</f>
        <v>0</v>
      </c>
      <c r="BI84" s="128">
        <f>SUMIF('702-798'!$1:$1,BI$3,'702-798'!32:32)</f>
        <v>3588.53</v>
      </c>
      <c r="BJ84" s="128">
        <f>SUMIF('702-798'!$1:$1,BJ$3,'702-798'!32:32)</f>
        <v>2337.3000000000002</v>
      </c>
      <c r="BK84" s="128">
        <f>SUMIF('702-798'!$1:$1,BK$3,'702-798'!32:32)</f>
        <v>0</v>
      </c>
      <c r="BL84" s="128">
        <f>SUMIF('702-798'!$1:$1,BL$3,'702-798'!32:32)</f>
        <v>11098.74</v>
      </c>
      <c r="BM84" s="128">
        <f>SUMIF('702-798'!$1:$1,BM$3,'702-798'!32:32)</f>
        <v>2562</v>
      </c>
      <c r="BN84" s="128">
        <f>SUMIF('702-798'!$1:$1,BN$3,'702-798'!32:32)</f>
        <v>4268.87</v>
      </c>
      <c r="BO84" s="128">
        <f>SUMIF('702-798'!$1:$1,BO$3,'702-798'!32:32)</f>
        <v>11263.06</v>
      </c>
      <c r="BP84" s="128">
        <f>SUMIF('702-798'!$1:$1,BP$3,'702-798'!32:32)</f>
        <v>0</v>
      </c>
      <c r="BQ84" s="128">
        <f>SUMIF('702-798'!$1:$1,BQ$3,'702-798'!32:32)</f>
        <v>0</v>
      </c>
      <c r="BR84" s="128">
        <f>SUMIF('702-798'!$1:$1,BR$3,'702-798'!32:32)</f>
        <v>0</v>
      </c>
      <c r="BS84" s="128">
        <f>SUMIF('702-798'!$1:$1,BS$3,'702-798'!32:32)</f>
        <v>0</v>
      </c>
      <c r="BT84" s="128">
        <f>SUMIF('702-798'!$1:$1,BT$3,'702-798'!32:32)</f>
        <v>0</v>
      </c>
      <c r="BU84" s="128">
        <f>SUMIF('702-798'!$1:$1,BU$3,'702-798'!32:32)</f>
        <v>-4461.25</v>
      </c>
      <c r="BV84" s="128">
        <f>SUMIF('702-798'!$1:$1,BV$3,'702-798'!32:32)</f>
        <v>0</v>
      </c>
      <c r="BW84" s="128">
        <f>SUMIF('702-798'!$1:$1,BW$3,'702-798'!32:32)</f>
        <v>0</v>
      </c>
      <c r="BX84" s="128">
        <f>SUMIF('702-798'!$1:$1,BX$3,'702-798'!32:32)</f>
        <v>0</v>
      </c>
      <c r="BY84" s="128">
        <f>SUMIF('702-798'!$1:$1,BY$3,'702-798'!32:32)</f>
        <v>0</v>
      </c>
      <c r="BZ84" s="128">
        <f>SUMIF('702-798'!$1:$1,BZ$3,'702-798'!32:32)</f>
        <v>0</v>
      </c>
      <c r="CA84" s="310">
        <f>SUMIF('702-798'!$1:$1,CA$3,'702-798'!32:32)</f>
        <v>0</v>
      </c>
      <c r="CB84" s="128">
        <f>SUMIF('702-798'!$1:$1,CB$3,'702-798'!32:32)</f>
        <v>0</v>
      </c>
      <c r="CC84" s="128">
        <f>SUMIF('702-798'!$1:$1,CC$3,'702-798'!32:32)</f>
        <v>0</v>
      </c>
      <c r="CD84" s="128">
        <f>SUMIF('702-798'!$1:$1,CD$3,'702-798'!32:32)</f>
        <v>0</v>
      </c>
      <c r="CE84" s="128">
        <f>SUMIF('702-798'!$1:$1,CE$3,'702-798'!32:32)</f>
        <v>0</v>
      </c>
      <c r="CF84" s="128">
        <f>SUMIF('702-798'!$1:$1,CF$3,'702-798'!32:32)</f>
        <v>0</v>
      </c>
      <c r="CG84" s="256">
        <f t="shared" si="32"/>
        <v>-274342.03000000003</v>
      </c>
      <c r="CJ84" s="122"/>
      <c r="CK84" s="169">
        <f>INDEX(SAP!C:C,MATCH('Actuals mapped to CFR'!A84,SAP!H:H,FALSE),1)</f>
        <v>-274342.03000000003</v>
      </c>
      <c r="CL84" s="59">
        <f t="shared" si="33"/>
        <v>0</v>
      </c>
      <c r="CN84" s="81">
        <f t="shared" si="28"/>
        <v>517816.15</v>
      </c>
      <c r="CO84" s="81">
        <f t="shared" si="29"/>
        <v>247935.37</v>
      </c>
      <c r="CP84" s="166">
        <f>VLOOKUP(B84,'2526 GBP Data input'!$A$4:$CA$229,38,FALSE)</f>
        <v>543203</v>
      </c>
      <c r="CQ84" s="166">
        <f>VLOOKUP(B84,'2526 GBP Data input'!$A$4:$CA$229,73,FALSE)</f>
        <v>11544</v>
      </c>
      <c r="CR84" s="89">
        <f t="shared" si="25"/>
        <v>-25386.849999999977</v>
      </c>
      <c r="CS84" s="83">
        <f t="shared" si="26"/>
        <v>21.477422903672903</v>
      </c>
      <c r="CT84" s="82">
        <f t="shared" si="30"/>
        <v>269880.78000000003</v>
      </c>
      <c r="CU84" s="82">
        <f t="shared" si="31"/>
        <v>4461.25</v>
      </c>
      <c r="CV84" s="86">
        <f t="shared" si="27"/>
        <v>274342.03000000003</v>
      </c>
    </row>
    <row r="85" spans="1:100">
      <c r="A85" s="237">
        <v>107786</v>
      </c>
      <c r="B85" s="60">
        <v>786</v>
      </c>
      <c r="C85" s="60" t="s">
        <v>256</v>
      </c>
      <c r="D85" s="128">
        <f>SUMIF('702-798'!$1:$1,D$3,'702-798'!33:33)</f>
        <v>0</v>
      </c>
      <c r="E85" s="128">
        <f>SUMIF('702-798'!$1:$1,E$3,'702-798'!33:33)</f>
        <v>0</v>
      </c>
      <c r="F85" s="128">
        <f>SUMIF('702-798'!$1:$1,F$3,'702-798'!33:33)</f>
        <v>0</v>
      </c>
      <c r="G85" s="128">
        <f>SUMIF('702-798'!$1:$1,G$3,'702-798'!33:33)</f>
        <v>0</v>
      </c>
      <c r="H85" s="128">
        <f>SUMIF('702-798'!$1:$1,H$3,'702-798'!33:33)</f>
        <v>0</v>
      </c>
      <c r="I85" s="128">
        <f>SUMIF('702-798'!$1:$1,I$3,'702-798'!33:33)</f>
        <v>0</v>
      </c>
      <c r="J85" s="128">
        <f>SUMIF('702-798'!$1:$1,J$3,'702-798'!33:33)</f>
        <v>0</v>
      </c>
      <c r="K85" s="128">
        <f>SUMIF('702-798'!$1:$1,K$3,'702-798'!33:33)</f>
        <v>-1154887.1200000001</v>
      </c>
      <c r="L85" s="128">
        <f>SUMIF('702-798'!$1:$1,L$3,'702-798'!33:33)</f>
        <v>0</v>
      </c>
      <c r="M85" s="128">
        <f>SUMIF('702-798'!$1:$1,M$3,'702-798'!33:33)</f>
        <v>-99610</v>
      </c>
      <c r="N85" s="128">
        <f>SUMIF('702-798'!$1:$1,N$3,'702-798'!33:33)</f>
        <v>0</v>
      </c>
      <c r="O85" s="128">
        <f>SUMIF('702-798'!$1:$1,O$3,'702-798'!33:33)</f>
        <v>-17010</v>
      </c>
      <c r="P85" s="128">
        <f>SUMIF('702-798'!$1:$1,P$3,'702-798'!33:33)</f>
        <v>-30082</v>
      </c>
      <c r="Q85" s="128">
        <f>SUMIF('702-798'!$1:$1,Q$3,'702-798'!33:33)</f>
        <v>-2000</v>
      </c>
      <c r="R85" s="128">
        <f>SUMIF('702-798'!$1:$1,R$3,'702-798'!33:33)</f>
        <v>0</v>
      </c>
      <c r="S85" s="128">
        <f>SUMIF('702-798'!$1:$1,S$3,'702-798'!33:33)</f>
        <v>-20011.899999999998</v>
      </c>
      <c r="T85" s="128">
        <f>SUMIF('702-798'!$1:$1,T$3,'702-798'!33:33)</f>
        <v>0</v>
      </c>
      <c r="U85" s="128">
        <f>SUMIF('702-798'!$1:$1,U$3,'702-798'!33:33)</f>
        <v>0</v>
      </c>
      <c r="V85" s="128">
        <f>SUMIF('702-798'!$1:$1,V$3,'702-798'!33:33)</f>
        <v>0</v>
      </c>
      <c r="W85" s="128">
        <f>SUMIF('702-798'!$1:$1,W$3,'702-798'!33:33)</f>
        <v>-11539.839999999998</v>
      </c>
      <c r="X85" s="128">
        <f>SUMIF('702-798'!$1:$1,X$3,'702-798'!33:33)</f>
        <v>-7352.98</v>
      </c>
      <c r="Y85" s="164">
        <f>SUMIF('702-798'!$1:$1,Y$3,'702-798'!33:33)</f>
        <v>0</v>
      </c>
      <c r="Z85" s="128">
        <f>SUMIF('702-798'!$1:$1,Z$3,'702-798'!33:33)</f>
        <v>0</v>
      </c>
      <c r="AA85" s="128">
        <f>SUMIF('702-798'!$1:$1,AA$3,'702-798'!33:33)</f>
        <v>0</v>
      </c>
      <c r="AB85" s="128">
        <f>SUMIF('702-798'!$1:$1,AB$3,'702-798'!33:33)</f>
        <v>0</v>
      </c>
      <c r="AC85" s="310">
        <f>SUMIF('702-798'!$1:$1,AC$3,'702-798'!33:33)</f>
        <v>0</v>
      </c>
      <c r="AD85" s="310">
        <f>SUMIF('702-798'!$1:$1,AD$3,'702-798'!33:33)</f>
        <v>0</v>
      </c>
      <c r="AE85" s="310">
        <f>SUMIF('702-798'!$1:$1,AE$3,'702-798'!33:33)</f>
        <v>0</v>
      </c>
      <c r="AF85" s="310">
        <f>SUMIF('702-798'!$1:$1,AF$3,'702-798'!33:33)</f>
        <v>0</v>
      </c>
      <c r="AG85" s="128">
        <f>SUMIF('702-798'!$1:$1,AG$3,'702-798'!33:33)</f>
        <v>251307.95</v>
      </c>
      <c r="AH85" s="128">
        <f>SUMIF('702-798'!$1:$1,AH$3,'702-798'!33:33)</f>
        <v>876.09</v>
      </c>
      <c r="AI85" s="128">
        <f>SUMIF('702-798'!$1:$1,AI$3,'702-798'!33:33)</f>
        <v>106375.32</v>
      </c>
      <c r="AJ85" s="128">
        <f>SUMIF('702-798'!$1:$1,AJ$3,'702-798'!33:33)</f>
        <v>8769.57</v>
      </c>
      <c r="AK85" s="128">
        <f>SUMIF('702-798'!$1:$1,AK$3,'702-798'!33:33)</f>
        <v>29871.72</v>
      </c>
      <c r="AL85" s="128">
        <f>SUMIF('702-798'!$1:$1,AL$3,'702-798'!33:33)</f>
        <v>0</v>
      </c>
      <c r="AM85" s="128">
        <f>SUMIF('702-798'!$1:$1,AM$3,'702-798'!33:33)</f>
        <v>28615.110000000004</v>
      </c>
      <c r="AN85" s="128">
        <f>SUMIF('702-798'!$1:$1,AN$3,'702-798'!33:33)</f>
        <v>1716.65</v>
      </c>
      <c r="AO85" s="128">
        <f>SUMIF('702-798'!$1:$1,AO$3,'702-798'!33:33)</f>
        <v>1676</v>
      </c>
      <c r="AP85" s="128">
        <f>SUMIF('702-798'!$1:$1,AP$3,'702-798'!33:33)</f>
        <v>9743.39</v>
      </c>
      <c r="AQ85" s="128">
        <f>SUMIF('702-798'!$1:$1,AQ$3,'702-798'!33:33)</f>
        <v>0</v>
      </c>
      <c r="AR85" s="128">
        <f>SUMIF('702-798'!$1:$1,AR$3,'702-798'!33:33)</f>
        <v>7580.1399999999976</v>
      </c>
      <c r="AS85" s="128">
        <f>SUMIF('702-798'!$1:$1,AS$3,'702-798'!33:33)</f>
        <v>1029.45</v>
      </c>
      <c r="AT85" s="128">
        <f>SUMIF('702-798'!$1:$1,AT$3,'702-798'!33:33)</f>
        <v>10894.72</v>
      </c>
      <c r="AU85" s="128">
        <f>SUMIF('702-798'!$1:$1,AU$3,'702-798'!33:33)</f>
        <v>1356.86</v>
      </c>
      <c r="AV85" s="128">
        <f>SUMIF('702-798'!$1:$1,AV$3,'702-798'!33:33)</f>
        <v>7130.33</v>
      </c>
      <c r="AW85" s="128">
        <f>SUMIF('702-798'!$1:$1,AW$3,'702-798'!33:33)</f>
        <v>24326.25</v>
      </c>
      <c r="AX85" s="128">
        <f>SUMIF('702-798'!$1:$1,AX$3,'702-798'!33:33)</f>
        <v>2619.7600000000002</v>
      </c>
      <c r="AY85" s="128">
        <f>SUMIF('702-798'!$1:$1,AY$3,'702-798'!33:33)</f>
        <v>15181.480000000003</v>
      </c>
      <c r="AZ85" s="310">
        <f>SUMIF('702-798'!$1:$1,AZ$3,'702-798'!33:33)</f>
        <v>0</v>
      </c>
      <c r="BA85" s="128">
        <f>SUMIF('702-798'!$1:$1,BA$3,'702-798'!33:33)</f>
        <v>2491.2200000000003</v>
      </c>
      <c r="BB85" s="128">
        <f>SUMIF('702-798'!$1:$1,BB$3,'702-798'!33:33)</f>
        <v>0</v>
      </c>
      <c r="BC85" s="128">
        <f>SUMIF('702-798'!$1:$1,BC$3,'702-798'!33:33)</f>
        <v>3200.1</v>
      </c>
      <c r="BD85" s="128">
        <f>SUMIF('702-798'!$1:$1,BD$3,'702-798'!33:33)</f>
        <v>6469.3899999999994</v>
      </c>
      <c r="BE85" s="128">
        <f>SUMIF('702-798'!$1:$1,BE$3,'702-798'!33:33)</f>
        <v>0</v>
      </c>
      <c r="BF85" s="128">
        <f>SUMIF('702-798'!$1:$1,BF$3,'702-798'!33:33)</f>
        <v>0</v>
      </c>
      <c r="BG85" s="128">
        <f>SUMIF('702-798'!$1:$1,BG$3,'702-798'!33:33)</f>
        <v>2339.96</v>
      </c>
      <c r="BH85" s="128">
        <f>SUMIF('702-798'!$1:$1,BH$3,'702-798'!33:33)</f>
        <v>0</v>
      </c>
      <c r="BI85" s="128">
        <f>SUMIF('702-798'!$1:$1,BI$3,'702-798'!33:33)</f>
        <v>622.06999999999994</v>
      </c>
      <c r="BJ85" s="128">
        <f>SUMIF('702-798'!$1:$1,BJ$3,'702-798'!33:33)</f>
        <v>11408.25</v>
      </c>
      <c r="BK85" s="128">
        <f>SUMIF('702-798'!$1:$1,BK$3,'702-798'!33:33)</f>
        <v>0</v>
      </c>
      <c r="BL85" s="128">
        <f>SUMIF('702-798'!$1:$1,BL$3,'702-798'!33:33)</f>
        <v>53232.14</v>
      </c>
      <c r="BM85" s="128">
        <f>SUMIF('702-798'!$1:$1,BM$3,'702-798'!33:33)</f>
        <v>0</v>
      </c>
      <c r="BN85" s="128">
        <f>SUMIF('702-798'!$1:$1,BN$3,'702-798'!33:33)</f>
        <v>1124</v>
      </c>
      <c r="BO85" s="128">
        <f>SUMIF('702-798'!$1:$1,BO$3,'702-798'!33:33)</f>
        <v>32048.219999999998</v>
      </c>
      <c r="BP85" s="128">
        <f>SUMIF('702-798'!$1:$1,BP$3,'702-798'!33:33)</f>
        <v>0</v>
      </c>
      <c r="BQ85" s="128">
        <f>SUMIF('702-798'!$1:$1,BQ$3,'702-798'!33:33)</f>
        <v>0</v>
      </c>
      <c r="BR85" s="128">
        <f>SUMIF('702-798'!$1:$1,BR$3,'702-798'!33:33)</f>
        <v>0</v>
      </c>
      <c r="BS85" s="128">
        <f>SUMIF('702-798'!$1:$1,BS$3,'702-798'!33:33)</f>
        <v>0</v>
      </c>
      <c r="BT85" s="128">
        <f>SUMIF('702-798'!$1:$1,BT$3,'702-798'!33:33)</f>
        <v>0</v>
      </c>
      <c r="BU85" s="128">
        <f>SUMIF('702-798'!$1:$1,BU$3,'702-798'!33:33)</f>
        <v>-6576.25</v>
      </c>
      <c r="BV85" s="128">
        <f>SUMIF('702-798'!$1:$1,BV$3,'702-798'!33:33)</f>
        <v>0</v>
      </c>
      <c r="BW85" s="128">
        <f>SUMIF('702-798'!$1:$1,BW$3,'702-798'!33:33)</f>
        <v>0</v>
      </c>
      <c r="BX85" s="128">
        <f>SUMIF('702-798'!$1:$1,BX$3,'702-798'!33:33)</f>
        <v>0</v>
      </c>
      <c r="BY85" s="128">
        <f>SUMIF('702-798'!$1:$1,BY$3,'702-798'!33:33)</f>
        <v>-1096.5</v>
      </c>
      <c r="BZ85" s="128">
        <f>SUMIF('702-798'!$1:$1,BZ$3,'702-798'!33:33)</f>
        <v>0</v>
      </c>
      <c r="CA85" s="310">
        <f>SUMIF('702-798'!$1:$1,CA$3,'702-798'!33:33)</f>
        <v>0</v>
      </c>
      <c r="CB85" s="128">
        <f>SUMIF('702-798'!$1:$1,CB$3,'702-798'!33:33)</f>
        <v>0</v>
      </c>
      <c r="CC85" s="128">
        <f>SUMIF('702-798'!$1:$1,CC$3,'702-798'!33:33)</f>
        <v>0</v>
      </c>
      <c r="CD85" s="128">
        <f>SUMIF('702-798'!$1:$1,CD$3,'702-798'!33:33)</f>
        <v>0</v>
      </c>
      <c r="CE85" s="128">
        <f>SUMIF('702-798'!$1:$1,CE$3,'702-798'!33:33)</f>
        <v>0</v>
      </c>
      <c r="CF85" s="128">
        <f>SUMIF('702-798'!$1:$1,CF$3,'702-798'!33:33)</f>
        <v>0</v>
      </c>
      <c r="CG85" s="256">
        <f t="shared" si="32"/>
        <v>-728160.4500000003</v>
      </c>
      <c r="CJ85" s="122"/>
      <c r="CK85" s="169">
        <f>INDEX(SAP!C:C,MATCH('Actuals mapped to CFR'!A85,SAP!H:H,FALSE),1)</f>
        <v>-728160.45</v>
      </c>
      <c r="CL85" s="59">
        <f t="shared" si="33"/>
        <v>0</v>
      </c>
      <c r="CN85" s="81">
        <f t="shared" si="28"/>
        <v>1342493.84</v>
      </c>
      <c r="CO85" s="81">
        <f t="shared" si="29"/>
        <v>622006.14</v>
      </c>
      <c r="CP85" s="166">
        <f>VLOOKUP(B85,'2526 GBP Data input'!$A$4:$CA$229,38,FALSE)</f>
        <v>1448989</v>
      </c>
      <c r="CQ85" s="166">
        <f>VLOOKUP(B85,'2526 GBP Data input'!$A$4:$CA$229,73,FALSE)</f>
        <v>22029</v>
      </c>
      <c r="CR85" s="89">
        <f t="shared" si="25"/>
        <v>-106495.15999999992</v>
      </c>
      <c r="CS85" s="83">
        <f t="shared" si="26"/>
        <v>28.235786463298378</v>
      </c>
      <c r="CT85" s="82">
        <f t="shared" si="30"/>
        <v>720487.70000000007</v>
      </c>
      <c r="CU85" s="82">
        <f t="shared" si="31"/>
        <v>7672.75</v>
      </c>
      <c r="CV85" s="86">
        <f t="shared" si="27"/>
        <v>728160.45000000007</v>
      </c>
    </row>
    <row r="86" spans="1:100">
      <c r="A86" s="237">
        <v>107787</v>
      </c>
      <c r="B86" s="60">
        <v>787</v>
      </c>
      <c r="C86" s="60" t="s">
        <v>272</v>
      </c>
      <c r="D86" s="128">
        <f>SUMIF('702-798'!$1:$1,D$3,'702-798'!34:34)</f>
        <v>0</v>
      </c>
      <c r="E86" s="128">
        <f>SUMIF('702-798'!$1:$1,E$3,'702-798'!34:34)</f>
        <v>0</v>
      </c>
      <c r="F86" s="128">
        <f>SUMIF('702-798'!$1:$1,F$3,'702-798'!34:34)</f>
        <v>0</v>
      </c>
      <c r="G86" s="128">
        <f>SUMIF('702-798'!$1:$1,G$3,'702-798'!34:34)</f>
        <v>0</v>
      </c>
      <c r="H86" s="128">
        <f>SUMIF('702-798'!$1:$1,H$3,'702-798'!34:34)</f>
        <v>0</v>
      </c>
      <c r="I86" s="128">
        <f>SUMIF('702-798'!$1:$1,I$3,'702-798'!34:34)</f>
        <v>0</v>
      </c>
      <c r="J86" s="128">
        <f>SUMIF('702-798'!$1:$1,J$3,'702-798'!34:34)</f>
        <v>0</v>
      </c>
      <c r="K86" s="128">
        <f>SUMIF('702-798'!$1:$1,K$3,'702-798'!34:34)</f>
        <v>-413393.32</v>
      </c>
      <c r="L86" s="128">
        <f>SUMIF('702-798'!$1:$1,L$3,'702-798'!34:34)</f>
        <v>0</v>
      </c>
      <c r="M86" s="128">
        <f>SUMIF('702-798'!$1:$1,M$3,'702-798'!34:34)</f>
        <v>-33621</v>
      </c>
      <c r="N86" s="128">
        <f>SUMIF('702-798'!$1:$1,N$3,'702-798'!34:34)</f>
        <v>0</v>
      </c>
      <c r="O86" s="128">
        <f>SUMIF('702-798'!$1:$1,O$3,'702-798'!34:34)</f>
        <v>-3450</v>
      </c>
      <c r="P86" s="128">
        <f>SUMIF('702-798'!$1:$1,P$3,'702-798'!34:34)</f>
        <v>-12974</v>
      </c>
      <c r="Q86" s="128">
        <f>SUMIF('702-798'!$1:$1,Q$3,'702-798'!34:34)</f>
        <v>0</v>
      </c>
      <c r="R86" s="128">
        <f>SUMIF('702-798'!$1:$1,R$3,'702-798'!34:34)</f>
        <v>0</v>
      </c>
      <c r="S86" s="128">
        <f>SUMIF('702-798'!$1:$1,S$3,'702-798'!34:34)</f>
        <v>-4103.2700000000004</v>
      </c>
      <c r="T86" s="128">
        <f>SUMIF('702-798'!$1:$1,T$3,'702-798'!34:34)</f>
        <v>0</v>
      </c>
      <c r="U86" s="128">
        <f>SUMIF('702-798'!$1:$1,U$3,'702-798'!34:34)</f>
        <v>0</v>
      </c>
      <c r="V86" s="128">
        <f>SUMIF('702-798'!$1:$1,V$3,'702-798'!34:34)</f>
        <v>0</v>
      </c>
      <c r="W86" s="128">
        <f>SUMIF('702-798'!$1:$1,W$3,'702-798'!34:34)</f>
        <v>-3940.7799999999997</v>
      </c>
      <c r="X86" s="128">
        <f>SUMIF('702-798'!$1:$1,X$3,'702-798'!34:34)</f>
        <v>0</v>
      </c>
      <c r="Y86" s="164">
        <f>SUMIF('702-798'!$1:$1,Y$3,'702-798'!34:34)</f>
        <v>0</v>
      </c>
      <c r="Z86" s="128">
        <f>SUMIF('702-798'!$1:$1,Z$3,'702-798'!34:34)</f>
        <v>0</v>
      </c>
      <c r="AA86" s="128">
        <f>SUMIF('702-798'!$1:$1,AA$3,'702-798'!34:34)</f>
        <v>0</v>
      </c>
      <c r="AB86" s="128">
        <f>SUMIF('702-798'!$1:$1,AB$3,'702-798'!34:34)</f>
        <v>0</v>
      </c>
      <c r="AC86" s="310">
        <f>SUMIF('702-798'!$1:$1,AC$3,'702-798'!34:34)</f>
        <v>0</v>
      </c>
      <c r="AD86" s="310">
        <f>SUMIF('702-798'!$1:$1,AD$3,'702-798'!34:34)</f>
        <v>0</v>
      </c>
      <c r="AE86" s="310">
        <f>SUMIF('702-798'!$1:$1,AE$3,'702-798'!34:34)</f>
        <v>0</v>
      </c>
      <c r="AF86" s="310">
        <f>SUMIF('702-798'!$1:$1,AF$3,'702-798'!34:34)</f>
        <v>0</v>
      </c>
      <c r="AG86" s="128">
        <f>SUMIF('702-798'!$1:$1,AG$3,'702-798'!34:34)</f>
        <v>99878.55</v>
      </c>
      <c r="AH86" s="128">
        <f>SUMIF('702-798'!$1:$1,AH$3,'702-798'!34:34)</f>
        <v>650.39</v>
      </c>
      <c r="AI86" s="128">
        <f>SUMIF('702-798'!$1:$1,AI$3,'702-798'!34:34)</f>
        <v>21001.200000000001</v>
      </c>
      <c r="AJ86" s="128">
        <f>SUMIF('702-798'!$1:$1,AJ$3,'702-798'!34:34)</f>
        <v>0</v>
      </c>
      <c r="AK86" s="128">
        <f>SUMIF('702-798'!$1:$1,AK$3,'702-798'!34:34)</f>
        <v>7102.07</v>
      </c>
      <c r="AL86" s="128">
        <f>SUMIF('702-798'!$1:$1,AL$3,'702-798'!34:34)</f>
        <v>0</v>
      </c>
      <c r="AM86" s="128">
        <f>SUMIF('702-798'!$1:$1,AM$3,'702-798'!34:34)</f>
        <v>5093.0199999999995</v>
      </c>
      <c r="AN86" s="128">
        <f>SUMIF('702-798'!$1:$1,AN$3,'702-798'!34:34)</f>
        <v>839.01</v>
      </c>
      <c r="AO86" s="128">
        <f>SUMIF('702-798'!$1:$1,AO$3,'702-798'!34:34)</f>
        <v>430.97</v>
      </c>
      <c r="AP86" s="128">
        <f>SUMIF('702-798'!$1:$1,AP$3,'702-798'!34:34)</f>
        <v>118.95</v>
      </c>
      <c r="AQ86" s="128">
        <f>SUMIF('702-798'!$1:$1,AQ$3,'702-798'!34:34)</f>
        <v>0</v>
      </c>
      <c r="AR86" s="128">
        <f>SUMIF('702-798'!$1:$1,AR$3,'702-798'!34:34)</f>
        <v>3840.33</v>
      </c>
      <c r="AS86" s="128">
        <f>SUMIF('702-798'!$1:$1,AS$3,'702-798'!34:34)</f>
        <v>0</v>
      </c>
      <c r="AT86" s="128">
        <f>SUMIF('702-798'!$1:$1,AT$3,'702-798'!34:34)</f>
        <v>3898.2</v>
      </c>
      <c r="AU86" s="128">
        <f>SUMIF('702-798'!$1:$1,AU$3,'702-798'!34:34)</f>
        <v>218.34</v>
      </c>
      <c r="AV86" s="128">
        <f>SUMIF('702-798'!$1:$1,AV$3,'702-798'!34:34)</f>
        <v>786.18000000000006</v>
      </c>
      <c r="AW86" s="128">
        <f>SUMIF('702-798'!$1:$1,AW$3,'702-798'!34:34)</f>
        <v>2844.3</v>
      </c>
      <c r="AX86" s="128">
        <f>SUMIF('702-798'!$1:$1,AX$3,'702-798'!34:34)</f>
        <v>473.52000000000004</v>
      </c>
      <c r="AY86" s="128">
        <f>SUMIF('702-798'!$1:$1,AY$3,'702-798'!34:34)</f>
        <v>9443.4599999999991</v>
      </c>
      <c r="AZ86" s="310">
        <f>SUMIF('702-798'!$1:$1,AZ$3,'702-798'!34:34)</f>
        <v>0</v>
      </c>
      <c r="BA86" s="128">
        <f>SUMIF('702-798'!$1:$1,BA$3,'702-798'!34:34)</f>
        <v>451.55</v>
      </c>
      <c r="BB86" s="128">
        <f>SUMIF('702-798'!$1:$1,BB$3,'702-798'!34:34)</f>
        <v>0</v>
      </c>
      <c r="BC86" s="128">
        <f>SUMIF('702-798'!$1:$1,BC$3,'702-798'!34:34)</f>
        <v>1757.9</v>
      </c>
      <c r="BD86" s="128">
        <f>SUMIF('702-798'!$1:$1,BD$3,'702-798'!34:34)</f>
        <v>170</v>
      </c>
      <c r="BE86" s="128">
        <f>SUMIF('702-798'!$1:$1,BE$3,'702-798'!34:34)</f>
        <v>0</v>
      </c>
      <c r="BF86" s="128">
        <f>SUMIF('702-798'!$1:$1,BF$3,'702-798'!34:34)</f>
        <v>0</v>
      </c>
      <c r="BG86" s="128">
        <f>SUMIF('702-798'!$1:$1,BG$3,'702-798'!34:34)</f>
        <v>2929.96</v>
      </c>
      <c r="BH86" s="128">
        <f>SUMIF('702-798'!$1:$1,BH$3,'702-798'!34:34)</f>
        <v>0</v>
      </c>
      <c r="BI86" s="128">
        <f>SUMIF('702-798'!$1:$1,BI$3,'702-798'!34:34)</f>
        <v>588.71</v>
      </c>
      <c r="BJ86" s="128">
        <f>SUMIF('702-798'!$1:$1,BJ$3,'702-798'!34:34)</f>
        <v>3046.1899999999996</v>
      </c>
      <c r="BK86" s="128">
        <f>SUMIF('702-798'!$1:$1,BK$3,'702-798'!34:34)</f>
        <v>0</v>
      </c>
      <c r="BL86" s="128">
        <f>SUMIF('702-798'!$1:$1,BL$3,'702-798'!34:34)</f>
        <v>10656.56</v>
      </c>
      <c r="BM86" s="128">
        <f>SUMIF('702-798'!$1:$1,BM$3,'702-798'!34:34)</f>
        <v>0</v>
      </c>
      <c r="BN86" s="128">
        <f>SUMIF('702-798'!$1:$1,BN$3,'702-798'!34:34)</f>
        <v>5927</v>
      </c>
      <c r="BO86" s="128">
        <f>SUMIF('702-798'!$1:$1,BO$3,'702-798'!34:34)</f>
        <v>23253.69</v>
      </c>
      <c r="BP86" s="128">
        <f>SUMIF('702-798'!$1:$1,BP$3,'702-798'!34:34)</f>
        <v>0</v>
      </c>
      <c r="BQ86" s="128">
        <f>SUMIF('702-798'!$1:$1,BQ$3,'702-798'!34:34)</f>
        <v>0</v>
      </c>
      <c r="BR86" s="128">
        <f>SUMIF('702-798'!$1:$1,BR$3,'702-798'!34:34)</f>
        <v>0</v>
      </c>
      <c r="BS86" s="128">
        <f>SUMIF('702-798'!$1:$1,BS$3,'702-798'!34:34)</f>
        <v>0</v>
      </c>
      <c r="BT86" s="128">
        <f>SUMIF('702-798'!$1:$1,BT$3,'702-798'!34:34)</f>
        <v>125.04</v>
      </c>
      <c r="BU86" s="128">
        <f>SUMIF('702-798'!$1:$1,BU$3,'702-798'!34:34)</f>
        <v>-4427.5</v>
      </c>
      <c r="BV86" s="128">
        <f>SUMIF('702-798'!$1:$1,BV$3,'702-798'!34:34)</f>
        <v>0</v>
      </c>
      <c r="BW86" s="128">
        <f>SUMIF('702-798'!$1:$1,BW$3,'702-798'!34:34)</f>
        <v>0</v>
      </c>
      <c r="BX86" s="128">
        <f>SUMIF('702-798'!$1:$1,BX$3,'702-798'!34:34)</f>
        <v>0</v>
      </c>
      <c r="BY86" s="128">
        <f>SUMIF('702-798'!$1:$1,BY$3,'702-798'!34:34)</f>
        <v>0</v>
      </c>
      <c r="BZ86" s="128">
        <f>SUMIF('702-798'!$1:$1,BZ$3,'702-798'!34:34)</f>
        <v>0</v>
      </c>
      <c r="CA86" s="310">
        <f>SUMIF('702-798'!$1:$1,CA$3,'702-798'!34:34)</f>
        <v>0</v>
      </c>
      <c r="CB86" s="128">
        <f>SUMIF('702-798'!$1:$1,CB$3,'702-798'!34:34)</f>
        <v>0</v>
      </c>
      <c r="CC86" s="128">
        <f>SUMIF('702-798'!$1:$1,CC$3,'702-798'!34:34)</f>
        <v>0</v>
      </c>
      <c r="CD86" s="128">
        <f>SUMIF('702-798'!$1:$1,CD$3,'702-798'!34:34)</f>
        <v>0</v>
      </c>
      <c r="CE86" s="128">
        <f>SUMIF('702-798'!$1:$1,CE$3,'702-798'!34:34)</f>
        <v>0</v>
      </c>
      <c r="CF86" s="128">
        <f>SUMIF('702-798'!$1:$1,CF$3,'702-798'!34:34)</f>
        <v>0</v>
      </c>
      <c r="CG86" s="256">
        <f t="shared" si="32"/>
        <v>-270384.77999999991</v>
      </c>
      <c r="CJ86" s="122"/>
      <c r="CK86" s="169">
        <f>INDEX(SAP!C:C,MATCH('Actuals mapped to CFR'!A86,SAP!H:H,FALSE),1)</f>
        <v>-270384.78000000003</v>
      </c>
      <c r="CL86" s="59">
        <f t="shared" si="33"/>
        <v>0</v>
      </c>
      <c r="CN86" s="81">
        <f t="shared" si="28"/>
        <v>471482.37000000005</v>
      </c>
      <c r="CO86" s="81">
        <f t="shared" si="29"/>
        <v>205525.08999999994</v>
      </c>
      <c r="CP86" s="166">
        <f>VLOOKUP(B86,'2526 GBP Data input'!$A$4:$CA$229,38,FALSE)</f>
        <v>516905</v>
      </c>
      <c r="CQ86" s="166">
        <f>VLOOKUP(B86,'2526 GBP Data input'!$A$4:$CA$229,73,FALSE)</f>
        <v>19005</v>
      </c>
      <c r="CR86" s="89">
        <f t="shared" si="25"/>
        <v>-45422.629999999946</v>
      </c>
      <c r="CS86" s="83">
        <f t="shared" si="26"/>
        <v>10.814264141015519</v>
      </c>
      <c r="CT86" s="82">
        <f t="shared" si="30"/>
        <v>265957.28000000014</v>
      </c>
      <c r="CU86" s="82">
        <f t="shared" si="31"/>
        <v>4427.5</v>
      </c>
      <c r="CV86" s="86">
        <f t="shared" si="27"/>
        <v>270384.78000000014</v>
      </c>
    </row>
    <row r="87" spans="1:100">
      <c r="A87" s="237">
        <v>107789</v>
      </c>
      <c r="B87" s="60">
        <v>789</v>
      </c>
      <c r="C87" s="60" t="s">
        <v>396</v>
      </c>
      <c r="D87" s="128">
        <f>SUMIF('702-798'!$1:$1,D$3,'702-798'!35:35)</f>
        <v>0</v>
      </c>
      <c r="E87" s="128">
        <f>SUMIF('702-798'!$1:$1,E$3,'702-798'!35:35)</f>
        <v>0</v>
      </c>
      <c r="F87" s="128">
        <f>SUMIF('702-798'!$1:$1,F$3,'702-798'!35:35)</f>
        <v>0</v>
      </c>
      <c r="G87" s="128">
        <f>SUMIF('702-798'!$1:$1,G$3,'702-798'!35:35)</f>
        <v>0</v>
      </c>
      <c r="H87" s="128">
        <f>SUMIF('702-798'!$1:$1,H$3,'702-798'!35:35)</f>
        <v>0</v>
      </c>
      <c r="I87" s="128">
        <f>SUMIF('702-798'!$1:$1,I$3,'702-798'!35:35)</f>
        <v>0</v>
      </c>
      <c r="J87" s="128">
        <f>SUMIF('702-798'!$1:$1,J$3,'702-798'!35:35)</f>
        <v>0</v>
      </c>
      <c r="K87" s="128">
        <f>SUMIF('702-798'!$1:$1,K$3,'702-798'!35:35)</f>
        <v>-611167.04</v>
      </c>
      <c r="L87" s="128">
        <f>SUMIF('702-798'!$1:$1,L$3,'702-798'!35:35)</f>
        <v>0</v>
      </c>
      <c r="M87" s="128">
        <f>SUMIF('702-798'!$1:$1,M$3,'702-798'!35:35)</f>
        <v>-29550</v>
      </c>
      <c r="N87" s="128">
        <f>SUMIF('702-798'!$1:$1,N$3,'702-798'!35:35)</f>
        <v>0</v>
      </c>
      <c r="O87" s="128">
        <f>SUMIF('702-798'!$1:$1,O$3,'702-798'!35:35)</f>
        <v>-3100</v>
      </c>
      <c r="P87" s="128">
        <f>SUMIF('702-798'!$1:$1,P$3,'702-798'!35:35)</f>
        <v>-24978</v>
      </c>
      <c r="Q87" s="128">
        <f>SUMIF('702-798'!$1:$1,Q$3,'702-798'!35:35)</f>
        <v>0</v>
      </c>
      <c r="R87" s="128">
        <f>SUMIF('702-798'!$1:$1,R$3,'702-798'!35:35)</f>
        <v>0</v>
      </c>
      <c r="S87" s="128">
        <f>SUMIF('702-798'!$1:$1,S$3,'702-798'!35:35)</f>
        <v>-1876.81</v>
      </c>
      <c r="T87" s="128">
        <f>SUMIF('702-798'!$1:$1,T$3,'702-798'!35:35)</f>
        <v>0</v>
      </c>
      <c r="U87" s="128">
        <f>SUMIF('702-798'!$1:$1,U$3,'702-798'!35:35)</f>
        <v>0</v>
      </c>
      <c r="V87" s="128">
        <f>SUMIF('702-798'!$1:$1,V$3,'702-798'!35:35)</f>
        <v>0</v>
      </c>
      <c r="W87" s="128">
        <f>SUMIF('702-798'!$1:$1,W$3,'702-798'!35:35)</f>
        <v>-3032.2300000000009</v>
      </c>
      <c r="X87" s="128">
        <f>SUMIF('702-798'!$1:$1,X$3,'702-798'!35:35)</f>
        <v>-3.45</v>
      </c>
      <c r="Y87" s="164">
        <f>SUMIF('702-798'!$1:$1,Y$3,'702-798'!35:35)</f>
        <v>0</v>
      </c>
      <c r="Z87" s="128">
        <f>SUMIF('702-798'!$1:$1,Z$3,'702-798'!35:35)</f>
        <v>0</v>
      </c>
      <c r="AA87" s="128">
        <f>SUMIF('702-798'!$1:$1,AA$3,'702-798'!35:35)</f>
        <v>0</v>
      </c>
      <c r="AB87" s="128">
        <f>SUMIF('702-798'!$1:$1,AB$3,'702-798'!35:35)</f>
        <v>0</v>
      </c>
      <c r="AC87" s="310">
        <f>SUMIF('702-798'!$1:$1,AC$3,'702-798'!35:35)</f>
        <v>0</v>
      </c>
      <c r="AD87" s="310">
        <f>SUMIF('702-798'!$1:$1,AD$3,'702-798'!35:35)</f>
        <v>0</v>
      </c>
      <c r="AE87" s="310">
        <f>SUMIF('702-798'!$1:$1,AE$3,'702-798'!35:35)</f>
        <v>0</v>
      </c>
      <c r="AF87" s="310">
        <f>SUMIF('702-798'!$1:$1,AF$3,'702-798'!35:35)</f>
        <v>0</v>
      </c>
      <c r="AG87" s="128">
        <f>SUMIF('702-798'!$1:$1,AG$3,'702-798'!35:35)</f>
        <v>125368.68</v>
      </c>
      <c r="AH87" s="128">
        <f>SUMIF('702-798'!$1:$1,AH$3,'702-798'!35:35)</f>
        <v>0</v>
      </c>
      <c r="AI87" s="128">
        <f>SUMIF('702-798'!$1:$1,AI$3,'702-798'!35:35)</f>
        <v>41895.69</v>
      </c>
      <c r="AJ87" s="128">
        <f>SUMIF('702-798'!$1:$1,AJ$3,'702-798'!35:35)</f>
        <v>0</v>
      </c>
      <c r="AK87" s="128">
        <f>SUMIF('702-798'!$1:$1,AK$3,'702-798'!35:35)</f>
        <v>10810.250000000002</v>
      </c>
      <c r="AL87" s="128">
        <f>SUMIF('702-798'!$1:$1,AL$3,'702-798'!35:35)</f>
        <v>0</v>
      </c>
      <c r="AM87" s="128">
        <f>SUMIF('702-798'!$1:$1,AM$3,'702-798'!35:35)</f>
        <v>9307.65</v>
      </c>
      <c r="AN87" s="128">
        <f>SUMIF('702-798'!$1:$1,AN$3,'702-798'!35:35)</f>
        <v>925.19</v>
      </c>
      <c r="AO87" s="128">
        <f>SUMIF('702-798'!$1:$1,AO$3,'702-798'!35:35)</f>
        <v>3139.8999999999996</v>
      </c>
      <c r="AP87" s="128">
        <f>SUMIF('702-798'!$1:$1,AP$3,'702-798'!35:35)</f>
        <v>253.15</v>
      </c>
      <c r="AQ87" s="128">
        <f>SUMIF('702-798'!$1:$1,AQ$3,'702-798'!35:35)</f>
        <v>0</v>
      </c>
      <c r="AR87" s="128">
        <f>SUMIF('702-798'!$1:$1,AR$3,'702-798'!35:35)</f>
        <v>1972.9</v>
      </c>
      <c r="AS87" s="128">
        <f>SUMIF('702-798'!$1:$1,AS$3,'702-798'!35:35)</f>
        <v>2182.42</v>
      </c>
      <c r="AT87" s="128">
        <f>SUMIF('702-798'!$1:$1,AT$3,'702-798'!35:35)</f>
        <v>7954.15</v>
      </c>
      <c r="AU87" s="128">
        <f>SUMIF('702-798'!$1:$1,AU$3,'702-798'!35:35)</f>
        <v>0</v>
      </c>
      <c r="AV87" s="128">
        <f>SUMIF('702-798'!$1:$1,AV$3,'702-798'!35:35)</f>
        <v>5314.79</v>
      </c>
      <c r="AW87" s="128">
        <f>SUMIF('702-798'!$1:$1,AW$3,'702-798'!35:35)</f>
        <v>13223.5</v>
      </c>
      <c r="AX87" s="128">
        <f>SUMIF('702-798'!$1:$1,AX$3,'702-798'!35:35)</f>
        <v>1511.44</v>
      </c>
      <c r="AY87" s="128">
        <f>SUMIF('702-798'!$1:$1,AY$3,'702-798'!35:35)</f>
        <v>14770.789999999999</v>
      </c>
      <c r="AZ87" s="310">
        <f>SUMIF('702-798'!$1:$1,AZ$3,'702-798'!35:35)</f>
        <v>0</v>
      </c>
      <c r="BA87" s="128">
        <f>SUMIF('702-798'!$1:$1,BA$3,'702-798'!35:35)</f>
        <v>300</v>
      </c>
      <c r="BB87" s="128">
        <f>SUMIF('702-798'!$1:$1,BB$3,'702-798'!35:35)</f>
        <v>0</v>
      </c>
      <c r="BC87" s="128">
        <f>SUMIF('702-798'!$1:$1,BC$3,'702-798'!35:35)</f>
        <v>1213.3499999999999</v>
      </c>
      <c r="BD87" s="128">
        <f>SUMIF('702-798'!$1:$1,BD$3,'702-798'!35:35)</f>
        <v>2930</v>
      </c>
      <c r="BE87" s="128">
        <f>SUMIF('702-798'!$1:$1,BE$3,'702-798'!35:35)</f>
        <v>0</v>
      </c>
      <c r="BF87" s="128">
        <f>SUMIF('702-798'!$1:$1,BF$3,'702-798'!35:35)</f>
        <v>0</v>
      </c>
      <c r="BG87" s="128">
        <f>SUMIF('702-798'!$1:$1,BG$3,'702-798'!35:35)</f>
        <v>913</v>
      </c>
      <c r="BH87" s="128">
        <f>SUMIF('702-798'!$1:$1,BH$3,'702-798'!35:35)</f>
        <v>0</v>
      </c>
      <c r="BI87" s="128">
        <f>SUMIF('702-798'!$1:$1,BI$3,'702-798'!35:35)</f>
        <v>690.7299999999999</v>
      </c>
      <c r="BJ87" s="128">
        <f>SUMIF('702-798'!$1:$1,BJ$3,'702-798'!35:35)</f>
        <v>4618.95</v>
      </c>
      <c r="BK87" s="128">
        <f>SUMIF('702-798'!$1:$1,BK$3,'702-798'!35:35)</f>
        <v>0</v>
      </c>
      <c r="BL87" s="128">
        <f>SUMIF('702-798'!$1:$1,BL$3,'702-798'!35:35)</f>
        <v>17626.05</v>
      </c>
      <c r="BM87" s="128">
        <f>SUMIF('702-798'!$1:$1,BM$3,'702-798'!35:35)</f>
        <v>2172</v>
      </c>
      <c r="BN87" s="128">
        <f>SUMIF('702-798'!$1:$1,BN$3,'702-798'!35:35)</f>
        <v>2551.7600000000002</v>
      </c>
      <c r="BO87" s="128">
        <f>SUMIF('702-798'!$1:$1,BO$3,'702-798'!35:35)</f>
        <v>14992.15</v>
      </c>
      <c r="BP87" s="128">
        <f>SUMIF('702-798'!$1:$1,BP$3,'702-798'!35:35)</f>
        <v>0</v>
      </c>
      <c r="BQ87" s="128">
        <f>SUMIF('702-798'!$1:$1,BQ$3,'702-798'!35:35)</f>
        <v>0</v>
      </c>
      <c r="BR87" s="128">
        <f>SUMIF('702-798'!$1:$1,BR$3,'702-798'!35:35)</f>
        <v>0</v>
      </c>
      <c r="BS87" s="128">
        <f>SUMIF('702-798'!$1:$1,BS$3,'702-798'!35:35)</f>
        <v>0</v>
      </c>
      <c r="BT87" s="128">
        <f>SUMIF('702-798'!$1:$1,BT$3,'702-798'!35:35)</f>
        <v>0</v>
      </c>
      <c r="BU87" s="128">
        <f>SUMIF('702-798'!$1:$1,BU$3,'702-798'!35:35)</f>
        <v>-4922.5</v>
      </c>
      <c r="BV87" s="128">
        <f>SUMIF('702-798'!$1:$1,BV$3,'702-798'!35:35)</f>
        <v>0</v>
      </c>
      <c r="BW87" s="128">
        <f>SUMIF('702-798'!$1:$1,BW$3,'702-798'!35:35)</f>
        <v>0</v>
      </c>
      <c r="BX87" s="128">
        <f>SUMIF('702-798'!$1:$1,BX$3,'702-798'!35:35)</f>
        <v>0</v>
      </c>
      <c r="BY87" s="128">
        <f>SUMIF('702-798'!$1:$1,BY$3,'702-798'!35:35)</f>
        <v>12229.52</v>
      </c>
      <c r="BZ87" s="128">
        <f>SUMIF('702-798'!$1:$1,BZ$3,'702-798'!35:35)</f>
        <v>0</v>
      </c>
      <c r="CA87" s="310">
        <f>SUMIF('702-798'!$1:$1,CA$3,'702-798'!35:35)</f>
        <v>0</v>
      </c>
      <c r="CB87" s="128">
        <f>SUMIF('702-798'!$1:$1,CB$3,'702-798'!35:35)</f>
        <v>0</v>
      </c>
      <c r="CC87" s="128">
        <f>SUMIF('702-798'!$1:$1,CC$3,'702-798'!35:35)</f>
        <v>0</v>
      </c>
      <c r="CD87" s="128">
        <f>SUMIF('702-798'!$1:$1,CD$3,'702-798'!35:35)</f>
        <v>0</v>
      </c>
      <c r="CE87" s="128">
        <f>SUMIF('702-798'!$1:$1,CE$3,'702-798'!35:35)</f>
        <v>0</v>
      </c>
      <c r="CF87" s="128">
        <f>SUMIF('702-798'!$1:$1,CF$3,'702-798'!35:35)</f>
        <v>0</v>
      </c>
      <c r="CG87" s="256">
        <f t="shared" si="32"/>
        <v>-379762.02</v>
      </c>
      <c r="CJ87" s="122"/>
      <c r="CK87" s="169">
        <f>INDEX(SAP!C:C,MATCH('Actuals mapped to CFR'!A87,SAP!H:H,FALSE),1)</f>
        <v>-379762.02</v>
      </c>
      <c r="CL87" s="59">
        <f t="shared" si="33"/>
        <v>0</v>
      </c>
      <c r="CN87" s="81">
        <f t="shared" si="28"/>
        <v>673707.53</v>
      </c>
      <c r="CO87" s="81">
        <f t="shared" si="29"/>
        <v>286638.49000000005</v>
      </c>
      <c r="CP87" s="166">
        <f>VLOOKUP(B87,'2526 GBP Data input'!$A$4:$CA$229,38,FALSE)</f>
        <v>695777</v>
      </c>
      <c r="CQ87" s="166">
        <f>VLOOKUP(B87,'2526 GBP Data input'!$A$4:$CA$229,73,FALSE)</f>
        <v>11296</v>
      </c>
      <c r="CR87" s="89">
        <f t="shared" si="25"/>
        <v>-22069.469999999972</v>
      </c>
      <c r="CS87" s="83">
        <f t="shared" si="26"/>
        <v>25.375220432011336</v>
      </c>
      <c r="CT87" s="82">
        <f t="shared" si="30"/>
        <v>387069.04</v>
      </c>
      <c r="CU87" s="82">
        <f t="shared" si="31"/>
        <v>-7307.02</v>
      </c>
      <c r="CV87" s="86">
        <f t="shared" si="27"/>
        <v>379762.01999999996</v>
      </c>
    </row>
    <row r="88" spans="1:100">
      <c r="A88" s="237">
        <v>107791</v>
      </c>
      <c r="B88" s="60">
        <v>791</v>
      </c>
      <c r="C88" s="60" t="s">
        <v>397</v>
      </c>
      <c r="D88" s="128">
        <f>SUMIF('702-798'!$1:$1,D$3,'702-798'!36:36)</f>
        <v>0</v>
      </c>
      <c r="E88" s="128">
        <f>SUMIF('702-798'!$1:$1,E$3,'702-798'!36:36)</f>
        <v>0</v>
      </c>
      <c r="F88" s="128">
        <f>SUMIF('702-798'!$1:$1,F$3,'702-798'!36:36)</f>
        <v>0</v>
      </c>
      <c r="G88" s="128">
        <f>SUMIF('702-798'!$1:$1,G$3,'702-798'!36:36)</f>
        <v>0</v>
      </c>
      <c r="H88" s="128">
        <f>SUMIF('702-798'!$1:$1,H$3,'702-798'!36:36)</f>
        <v>0</v>
      </c>
      <c r="I88" s="128">
        <f>SUMIF('702-798'!$1:$1,I$3,'702-798'!36:36)</f>
        <v>0</v>
      </c>
      <c r="J88" s="128">
        <f>SUMIF('702-798'!$1:$1,J$3,'702-798'!36:36)</f>
        <v>0</v>
      </c>
      <c r="K88" s="128">
        <f>SUMIF('702-798'!$1:$1,K$3,'702-798'!36:36)</f>
        <v>-693777.43</v>
      </c>
      <c r="L88" s="128">
        <f>SUMIF('702-798'!$1:$1,L$3,'702-798'!36:36)</f>
        <v>0</v>
      </c>
      <c r="M88" s="128">
        <f>SUMIF('702-798'!$1:$1,M$3,'702-798'!36:36)</f>
        <v>-114622</v>
      </c>
      <c r="N88" s="128">
        <f>SUMIF('702-798'!$1:$1,N$3,'702-798'!36:36)</f>
        <v>0</v>
      </c>
      <c r="O88" s="128">
        <f>SUMIF('702-798'!$1:$1,O$3,'702-798'!36:36)</f>
        <v>-11808</v>
      </c>
      <c r="P88" s="128">
        <f>SUMIF('702-798'!$1:$1,P$3,'702-798'!36:36)</f>
        <v>-35684.14</v>
      </c>
      <c r="Q88" s="128">
        <f>SUMIF('702-798'!$1:$1,Q$3,'702-798'!36:36)</f>
        <v>0</v>
      </c>
      <c r="R88" s="128">
        <f>SUMIF('702-798'!$1:$1,R$3,'702-798'!36:36)</f>
        <v>0</v>
      </c>
      <c r="S88" s="128">
        <f>SUMIF('702-798'!$1:$1,S$3,'702-798'!36:36)</f>
        <v>-5487.6600000000017</v>
      </c>
      <c r="T88" s="128">
        <f>SUMIF('702-798'!$1:$1,T$3,'702-798'!36:36)</f>
        <v>0</v>
      </c>
      <c r="U88" s="128">
        <f>SUMIF('702-798'!$1:$1,U$3,'702-798'!36:36)</f>
        <v>0</v>
      </c>
      <c r="V88" s="128">
        <f>SUMIF('702-798'!$1:$1,V$3,'702-798'!36:36)</f>
        <v>0</v>
      </c>
      <c r="W88" s="128">
        <f>SUMIF('702-798'!$1:$1,W$3,'702-798'!36:36)</f>
        <v>-760.36999999999989</v>
      </c>
      <c r="X88" s="128">
        <f>SUMIF('702-798'!$1:$1,X$3,'702-798'!36:36)</f>
        <v>-190</v>
      </c>
      <c r="Y88" s="164">
        <f>SUMIF('702-798'!$1:$1,Y$3,'702-798'!36:36)</f>
        <v>0</v>
      </c>
      <c r="Z88" s="128">
        <f>SUMIF('702-798'!$1:$1,Z$3,'702-798'!36:36)</f>
        <v>0</v>
      </c>
      <c r="AA88" s="128">
        <f>SUMIF('702-798'!$1:$1,AA$3,'702-798'!36:36)</f>
        <v>-102713.09000000001</v>
      </c>
      <c r="AB88" s="128">
        <f>SUMIF('702-798'!$1:$1,AB$3,'702-798'!36:36)</f>
        <v>-3128.4400000000005</v>
      </c>
      <c r="AC88" s="310">
        <f>SUMIF('702-798'!$1:$1,AC$3,'702-798'!36:36)</f>
        <v>0</v>
      </c>
      <c r="AD88" s="310">
        <f>SUMIF('702-798'!$1:$1,AD$3,'702-798'!36:36)</f>
        <v>0</v>
      </c>
      <c r="AE88" s="310">
        <f>SUMIF('702-798'!$1:$1,AE$3,'702-798'!36:36)</f>
        <v>0</v>
      </c>
      <c r="AF88" s="310">
        <f>SUMIF('702-798'!$1:$1,AF$3,'702-798'!36:36)</f>
        <v>0</v>
      </c>
      <c r="AG88" s="128">
        <f>SUMIF('702-798'!$1:$1,AG$3,'702-798'!36:36)</f>
        <v>110450.04000000001</v>
      </c>
      <c r="AH88" s="128">
        <f>SUMIF('702-798'!$1:$1,AH$3,'702-798'!36:36)</f>
        <v>2394.5700000000002</v>
      </c>
      <c r="AI88" s="128">
        <f>SUMIF('702-798'!$1:$1,AI$3,'702-798'!36:36)</f>
        <v>44985.599999999999</v>
      </c>
      <c r="AJ88" s="128">
        <f>SUMIF('702-798'!$1:$1,AJ$3,'702-798'!36:36)</f>
        <v>18174.78</v>
      </c>
      <c r="AK88" s="128">
        <f>SUMIF('702-798'!$1:$1,AK$3,'702-798'!36:36)</f>
        <v>21580.079999999998</v>
      </c>
      <c r="AL88" s="128">
        <f>SUMIF('702-798'!$1:$1,AL$3,'702-798'!36:36)</f>
        <v>0</v>
      </c>
      <c r="AM88" s="128">
        <f>SUMIF('702-798'!$1:$1,AM$3,'702-798'!36:36)</f>
        <v>22997.519999999993</v>
      </c>
      <c r="AN88" s="128">
        <f>SUMIF('702-798'!$1:$1,AN$3,'702-798'!36:36)</f>
        <v>1071.1199999999999</v>
      </c>
      <c r="AO88" s="128">
        <f>SUMIF('702-798'!$1:$1,AO$3,'702-798'!36:36)</f>
        <v>1320</v>
      </c>
      <c r="AP88" s="128">
        <f>SUMIF('702-798'!$1:$1,AP$3,'702-798'!36:36)</f>
        <v>289.75</v>
      </c>
      <c r="AQ88" s="128">
        <f>SUMIF('702-798'!$1:$1,AQ$3,'702-798'!36:36)</f>
        <v>0</v>
      </c>
      <c r="AR88" s="128">
        <f>SUMIF('702-798'!$1:$1,AR$3,'702-798'!36:36)</f>
        <v>10998.640000000001</v>
      </c>
      <c r="AS88" s="128">
        <f>SUMIF('702-798'!$1:$1,AS$3,'702-798'!36:36)</f>
        <v>0</v>
      </c>
      <c r="AT88" s="128">
        <f>SUMIF('702-798'!$1:$1,AT$3,'702-798'!36:36)</f>
        <v>1782.5600000000002</v>
      </c>
      <c r="AU88" s="128">
        <f>SUMIF('702-798'!$1:$1,AU$3,'702-798'!36:36)</f>
        <v>0</v>
      </c>
      <c r="AV88" s="128">
        <f>SUMIF('702-798'!$1:$1,AV$3,'702-798'!36:36)</f>
        <v>7633.420000000001</v>
      </c>
      <c r="AW88" s="128">
        <f>SUMIF('702-798'!$1:$1,AW$3,'702-798'!36:36)</f>
        <v>15344.25</v>
      </c>
      <c r="AX88" s="128">
        <f>SUMIF('702-798'!$1:$1,AX$3,'702-798'!36:36)</f>
        <v>1541.25</v>
      </c>
      <c r="AY88" s="128">
        <f>SUMIF('702-798'!$1:$1,AY$3,'702-798'!36:36)</f>
        <v>15423.33</v>
      </c>
      <c r="AZ88" s="310">
        <f>SUMIF('702-798'!$1:$1,AZ$3,'702-798'!36:36)</f>
        <v>0</v>
      </c>
      <c r="BA88" s="128">
        <f>SUMIF('702-798'!$1:$1,BA$3,'702-798'!36:36)</f>
        <v>0</v>
      </c>
      <c r="BB88" s="128">
        <f>SUMIF('702-798'!$1:$1,BB$3,'702-798'!36:36)</f>
        <v>0</v>
      </c>
      <c r="BC88" s="128">
        <f>SUMIF('702-798'!$1:$1,BC$3,'702-798'!36:36)</f>
        <v>0</v>
      </c>
      <c r="BD88" s="128">
        <f>SUMIF('702-798'!$1:$1,BD$3,'702-798'!36:36)</f>
        <v>1321.78</v>
      </c>
      <c r="BE88" s="128">
        <f>SUMIF('702-798'!$1:$1,BE$3,'702-798'!36:36)</f>
        <v>0</v>
      </c>
      <c r="BF88" s="128">
        <f>SUMIF('702-798'!$1:$1,BF$3,'702-798'!36:36)</f>
        <v>0</v>
      </c>
      <c r="BG88" s="128">
        <f>SUMIF('702-798'!$1:$1,BG$3,'702-798'!36:36)</f>
        <v>2945</v>
      </c>
      <c r="BH88" s="128">
        <f>SUMIF('702-798'!$1:$1,BH$3,'702-798'!36:36)</f>
        <v>0</v>
      </c>
      <c r="BI88" s="128">
        <f>SUMIF('702-798'!$1:$1,BI$3,'702-798'!36:36)</f>
        <v>121.44</v>
      </c>
      <c r="BJ88" s="128">
        <f>SUMIF('702-798'!$1:$1,BJ$3,'702-798'!36:36)</f>
        <v>5286.75</v>
      </c>
      <c r="BK88" s="128">
        <f>SUMIF('702-798'!$1:$1,BK$3,'702-798'!36:36)</f>
        <v>0</v>
      </c>
      <c r="BL88" s="128">
        <f>SUMIF('702-798'!$1:$1,BL$3,'702-798'!36:36)</f>
        <v>59182.27</v>
      </c>
      <c r="BM88" s="128">
        <f>SUMIF('702-798'!$1:$1,BM$3,'702-798'!36:36)</f>
        <v>3278</v>
      </c>
      <c r="BN88" s="128">
        <f>SUMIF('702-798'!$1:$1,BN$3,'702-798'!36:36)</f>
        <v>191</v>
      </c>
      <c r="BO88" s="128">
        <f>SUMIF('702-798'!$1:$1,BO$3,'702-798'!36:36)</f>
        <v>13003.64</v>
      </c>
      <c r="BP88" s="128">
        <f>SUMIF('702-798'!$1:$1,BP$3,'702-798'!36:36)</f>
        <v>0</v>
      </c>
      <c r="BQ88" s="128">
        <f>SUMIF('702-798'!$1:$1,BQ$3,'702-798'!36:36)</f>
        <v>0</v>
      </c>
      <c r="BR88" s="128">
        <f>SUMIF('702-798'!$1:$1,BR$3,'702-798'!36:36)</f>
        <v>0</v>
      </c>
      <c r="BS88" s="128">
        <f>SUMIF('702-798'!$1:$1,BS$3,'702-798'!36:36)</f>
        <v>66724.400000000009</v>
      </c>
      <c r="BT88" s="128">
        <f>SUMIF('702-798'!$1:$1,BT$3,'702-798'!36:36)</f>
        <v>529</v>
      </c>
      <c r="BU88" s="128">
        <f>SUMIF('702-798'!$1:$1,BU$3,'702-798'!36:36)</f>
        <v>-5203.75</v>
      </c>
      <c r="BV88" s="128">
        <f>SUMIF('702-798'!$1:$1,BV$3,'702-798'!36:36)</f>
        <v>0</v>
      </c>
      <c r="BW88" s="128">
        <f>SUMIF('702-798'!$1:$1,BW$3,'702-798'!36:36)</f>
        <v>0</v>
      </c>
      <c r="BX88" s="128">
        <f>SUMIF('702-798'!$1:$1,BX$3,'702-798'!36:36)</f>
        <v>0</v>
      </c>
      <c r="BY88" s="128">
        <f>SUMIF('702-798'!$1:$1,BY$3,'702-798'!36:36)</f>
        <v>3455</v>
      </c>
      <c r="BZ88" s="128">
        <f>SUMIF('702-798'!$1:$1,BZ$3,'702-798'!36:36)</f>
        <v>0</v>
      </c>
      <c r="CA88" s="310">
        <f>SUMIF('702-798'!$1:$1,CA$3,'702-798'!36:36)</f>
        <v>0</v>
      </c>
      <c r="CB88" s="128">
        <f>SUMIF('702-798'!$1:$1,CB$3,'702-798'!36:36)</f>
        <v>0</v>
      </c>
      <c r="CC88" s="128">
        <f>SUMIF('702-798'!$1:$1,CC$3,'702-798'!36:36)</f>
        <v>0</v>
      </c>
      <c r="CD88" s="128">
        <f>SUMIF('702-798'!$1:$1,CD$3,'702-798'!36:36)</f>
        <v>0</v>
      </c>
      <c r="CE88" s="128">
        <f>SUMIF('702-798'!$1:$1,CE$3,'702-798'!36:36)</f>
        <v>0</v>
      </c>
      <c r="CF88" s="128">
        <f>SUMIF('702-798'!$1:$1,CF$3,'702-798'!36:36)</f>
        <v>0</v>
      </c>
      <c r="CG88" s="256">
        <f t="shared" si="32"/>
        <v>-541349.68999999994</v>
      </c>
      <c r="CJ88" s="122"/>
      <c r="CK88" s="169">
        <f>INDEX(SAP!C:C,MATCH('Actuals mapped to CFR'!A88,SAP!H:H,FALSE),1)</f>
        <v>-541349.68999999994</v>
      </c>
      <c r="CL88" s="59">
        <f t="shared" si="33"/>
        <v>0</v>
      </c>
      <c r="CN88" s="81">
        <f t="shared" si="28"/>
        <v>968171.13</v>
      </c>
      <c r="CO88" s="81">
        <f t="shared" si="29"/>
        <v>428570.19000000012</v>
      </c>
      <c r="CP88" s="166">
        <f>VLOOKUP(B88,'2526 GBP Data input'!$A$4:$CA$229,38,FALSE)</f>
        <v>1237717</v>
      </c>
      <c r="CQ88" s="166">
        <f>VLOOKUP(B88,'2526 GBP Data input'!$A$4:$CA$229,73,FALSE)</f>
        <v>17949</v>
      </c>
      <c r="CR88" s="89">
        <f t="shared" si="25"/>
        <v>-269545.87</v>
      </c>
      <c r="CS88" s="83">
        <f t="shared" si="26"/>
        <v>23.877106802607393</v>
      </c>
      <c r="CT88" s="82">
        <f t="shared" si="30"/>
        <v>539600.93999999994</v>
      </c>
      <c r="CU88" s="82">
        <f t="shared" si="31"/>
        <v>1748.75</v>
      </c>
      <c r="CV88" s="86">
        <f t="shared" si="27"/>
        <v>541349.68999999994</v>
      </c>
    </row>
    <row r="89" spans="1:100">
      <c r="A89" s="237">
        <v>107793</v>
      </c>
      <c r="B89" s="60">
        <v>793</v>
      </c>
      <c r="C89" s="60" t="s">
        <v>217</v>
      </c>
      <c r="D89" s="128">
        <f>SUMIF('702-798'!$1:$1,D$3,'702-798'!37:37)</f>
        <v>0</v>
      </c>
      <c r="E89" s="128">
        <f>SUMIF('702-798'!$1:$1,E$3,'702-798'!37:37)</f>
        <v>0</v>
      </c>
      <c r="F89" s="128">
        <f>SUMIF('702-798'!$1:$1,F$3,'702-798'!37:37)</f>
        <v>0</v>
      </c>
      <c r="G89" s="128">
        <f>SUMIF('702-798'!$1:$1,G$3,'702-798'!37:37)</f>
        <v>0</v>
      </c>
      <c r="H89" s="128">
        <f>SUMIF('702-798'!$1:$1,H$3,'702-798'!37:37)</f>
        <v>0</v>
      </c>
      <c r="I89" s="128">
        <f>SUMIF('702-798'!$1:$1,I$3,'702-798'!37:37)</f>
        <v>0</v>
      </c>
      <c r="J89" s="128">
        <f>SUMIF('702-798'!$1:$1,J$3,'702-798'!37:37)</f>
        <v>0</v>
      </c>
      <c r="K89" s="128">
        <f>SUMIF('702-798'!$1:$1,K$3,'702-798'!37:37)</f>
        <v>-749164.07</v>
      </c>
      <c r="L89" s="128">
        <f>SUMIF('702-798'!$1:$1,L$3,'702-798'!37:37)</f>
        <v>0</v>
      </c>
      <c r="M89" s="128">
        <f>SUMIF('702-798'!$1:$1,M$3,'702-798'!37:37)</f>
        <v>-26197</v>
      </c>
      <c r="N89" s="128">
        <f>SUMIF('702-798'!$1:$1,N$3,'702-798'!37:37)</f>
        <v>0</v>
      </c>
      <c r="O89" s="128">
        <f>SUMIF('702-798'!$1:$1,O$3,'702-798'!37:37)</f>
        <v>-11715</v>
      </c>
      <c r="P89" s="128">
        <f>SUMIF('702-798'!$1:$1,P$3,'702-798'!37:37)</f>
        <v>-24253</v>
      </c>
      <c r="Q89" s="128">
        <f>SUMIF('702-798'!$1:$1,Q$3,'702-798'!37:37)</f>
        <v>0</v>
      </c>
      <c r="R89" s="128">
        <f>SUMIF('702-798'!$1:$1,R$3,'702-798'!37:37)</f>
        <v>0</v>
      </c>
      <c r="S89" s="128">
        <f>SUMIF('702-798'!$1:$1,S$3,'702-798'!37:37)</f>
        <v>-13755.300000000001</v>
      </c>
      <c r="T89" s="128">
        <f>SUMIF('702-798'!$1:$1,T$3,'702-798'!37:37)</f>
        <v>-2055.3199999999997</v>
      </c>
      <c r="U89" s="128">
        <f>SUMIF('702-798'!$1:$1,U$3,'702-798'!37:37)</f>
        <v>0</v>
      </c>
      <c r="V89" s="128">
        <f>SUMIF('702-798'!$1:$1,V$3,'702-798'!37:37)</f>
        <v>0</v>
      </c>
      <c r="W89" s="128">
        <f>SUMIF('702-798'!$1:$1,W$3,'702-798'!37:37)</f>
        <v>-1890.47</v>
      </c>
      <c r="X89" s="128">
        <f>SUMIF('702-798'!$1:$1,X$3,'702-798'!37:37)</f>
        <v>-1133.74</v>
      </c>
      <c r="Y89" s="164">
        <f>SUMIF('702-798'!$1:$1,Y$3,'702-798'!37:37)</f>
        <v>0</v>
      </c>
      <c r="Z89" s="128">
        <f>SUMIF('702-798'!$1:$1,Z$3,'702-798'!37:37)</f>
        <v>0</v>
      </c>
      <c r="AA89" s="128">
        <f>SUMIF('702-798'!$1:$1,AA$3,'702-798'!37:37)</f>
        <v>-31950.75</v>
      </c>
      <c r="AB89" s="128">
        <f>SUMIF('702-798'!$1:$1,AB$3,'702-798'!37:37)</f>
        <v>-479.93</v>
      </c>
      <c r="AC89" s="310">
        <f>SUMIF('702-798'!$1:$1,AC$3,'702-798'!37:37)</f>
        <v>0</v>
      </c>
      <c r="AD89" s="310">
        <f>SUMIF('702-798'!$1:$1,AD$3,'702-798'!37:37)</f>
        <v>0</v>
      </c>
      <c r="AE89" s="310">
        <f>SUMIF('702-798'!$1:$1,AE$3,'702-798'!37:37)</f>
        <v>0</v>
      </c>
      <c r="AF89" s="310">
        <f>SUMIF('702-798'!$1:$1,AF$3,'702-798'!37:37)</f>
        <v>0</v>
      </c>
      <c r="AG89" s="128">
        <f>SUMIF('702-798'!$1:$1,AG$3,'702-798'!37:37)</f>
        <v>157431.77999999997</v>
      </c>
      <c r="AH89" s="128">
        <f>SUMIF('702-798'!$1:$1,AH$3,'702-798'!37:37)</f>
        <v>0</v>
      </c>
      <c r="AI89" s="128">
        <f>SUMIF('702-798'!$1:$1,AI$3,'702-798'!37:37)</f>
        <v>48524.6</v>
      </c>
      <c r="AJ89" s="128">
        <f>SUMIF('702-798'!$1:$1,AJ$3,'702-798'!37:37)</f>
        <v>9498.84</v>
      </c>
      <c r="AK89" s="128">
        <f>SUMIF('702-798'!$1:$1,AK$3,'702-798'!37:37)</f>
        <v>18464.84</v>
      </c>
      <c r="AL89" s="128">
        <f>SUMIF('702-798'!$1:$1,AL$3,'702-798'!37:37)</f>
        <v>0</v>
      </c>
      <c r="AM89" s="128">
        <f>SUMIF('702-798'!$1:$1,AM$3,'702-798'!37:37)</f>
        <v>15429.070000000002</v>
      </c>
      <c r="AN89" s="128">
        <f>SUMIF('702-798'!$1:$1,AN$3,'702-798'!37:37)</f>
        <v>845.18</v>
      </c>
      <c r="AO89" s="128">
        <f>SUMIF('702-798'!$1:$1,AO$3,'702-798'!37:37)</f>
        <v>564</v>
      </c>
      <c r="AP89" s="128">
        <f>SUMIF('702-798'!$1:$1,AP$3,'702-798'!37:37)</f>
        <v>5305.93</v>
      </c>
      <c r="AQ89" s="128">
        <f>SUMIF('702-798'!$1:$1,AQ$3,'702-798'!37:37)</f>
        <v>0</v>
      </c>
      <c r="AR89" s="128">
        <f>SUMIF('702-798'!$1:$1,AR$3,'702-798'!37:37)</f>
        <v>3006.29</v>
      </c>
      <c r="AS89" s="128">
        <f>SUMIF('702-798'!$1:$1,AS$3,'702-798'!37:37)</f>
        <v>372.86</v>
      </c>
      <c r="AT89" s="128">
        <f>SUMIF('702-798'!$1:$1,AT$3,'702-798'!37:37)</f>
        <v>1816.6699999999998</v>
      </c>
      <c r="AU89" s="128">
        <f>SUMIF('702-798'!$1:$1,AU$3,'702-798'!37:37)</f>
        <v>527.14</v>
      </c>
      <c r="AV89" s="128">
        <f>SUMIF('702-798'!$1:$1,AV$3,'702-798'!37:37)</f>
        <v>2163.0100000000002</v>
      </c>
      <c r="AW89" s="128">
        <f>SUMIF('702-798'!$1:$1,AW$3,'702-798'!37:37)</f>
        <v>9730.5</v>
      </c>
      <c r="AX89" s="128">
        <f>SUMIF('702-798'!$1:$1,AX$3,'702-798'!37:37)</f>
        <v>1639.7400000000002</v>
      </c>
      <c r="AY89" s="128">
        <f>SUMIF('702-798'!$1:$1,AY$3,'702-798'!37:37)</f>
        <v>10521.47</v>
      </c>
      <c r="AZ89" s="310">
        <f>SUMIF('702-798'!$1:$1,AZ$3,'702-798'!37:37)</f>
        <v>0</v>
      </c>
      <c r="BA89" s="128">
        <f>SUMIF('702-798'!$1:$1,BA$3,'702-798'!37:37)</f>
        <v>-2839.2099999999996</v>
      </c>
      <c r="BB89" s="128">
        <f>SUMIF('702-798'!$1:$1,BB$3,'702-798'!37:37)</f>
        <v>0</v>
      </c>
      <c r="BC89" s="128">
        <f>SUMIF('702-798'!$1:$1,BC$3,'702-798'!37:37)</f>
        <v>1866</v>
      </c>
      <c r="BD89" s="128">
        <f>SUMIF('702-798'!$1:$1,BD$3,'702-798'!37:37)</f>
        <v>3011.5200000000004</v>
      </c>
      <c r="BE89" s="128">
        <f>SUMIF('702-798'!$1:$1,BE$3,'702-798'!37:37)</f>
        <v>60</v>
      </c>
      <c r="BF89" s="128">
        <f>SUMIF('702-798'!$1:$1,BF$3,'702-798'!37:37)</f>
        <v>0</v>
      </c>
      <c r="BG89" s="128">
        <f>SUMIF('702-798'!$1:$1,BG$3,'702-798'!37:37)</f>
        <v>6096</v>
      </c>
      <c r="BH89" s="128">
        <f>SUMIF('702-798'!$1:$1,BH$3,'702-798'!37:37)</f>
        <v>0</v>
      </c>
      <c r="BI89" s="128">
        <f>SUMIF('702-798'!$1:$1,BI$3,'702-798'!37:37)</f>
        <v>1293.0600000000002</v>
      </c>
      <c r="BJ89" s="128">
        <f>SUMIF('702-798'!$1:$1,BJ$3,'702-798'!37:37)</f>
        <v>6177.15</v>
      </c>
      <c r="BK89" s="128">
        <f>SUMIF('702-798'!$1:$1,BK$3,'702-798'!37:37)</f>
        <v>0</v>
      </c>
      <c r="BL89" s="128">
        <f>SUMIF('702-798'!$1:$1,BL$3,'702-798'!37:37)</f>
        <v>10873.47</v>
      </c>
      <c r="BM89" s="128">
        <f>SUMIF('702-798'!$1:$1,BM$3,'702-798'!37:37)</f>
        <v>9788.7199999999993</v>
      </c>
      <c r="BN89" s="128">
        <f>SUMIF('702-798'!$1:$1,BN$3,'702-798'!37:37)</f>
        <v>8802.42</v>
      </c>
      <c r="BO89" s="128">
        <f>SUMIF('702-798'!$1:$1,BO$3,'702-798'!37:37)</f>
        <v>11596.3</v>
      </c>
      <c r="BP89" s="128">
        <f>SUMIF('702-798'!$1:$1,BP$3,'702-798'!37:37)</f>
        <v>0</v>
      </c>
      <c r="BQ89" s="128">
        <f>SUMIF('702-798'!$1:$1,BQ$3,'702-798'!37:37)</f>
        <v>0</v>
      </c>
      <c r="BR89" s="128">
        <f>SUMIF('702-798'!$1:$1,BR$3,'702-798'!37:37)</f>
        <v>0</v>
      </c>
      <c r="BS89" s="128">
        <f>SUMIF('702-798'!$1:$1,BS$3,'702-798'!37:37)</f>
        <v>17889.899999999998</v>
      </c>
      <c r="BT89" s="128">
        <f>SUMIF('702-798'!$1:$1,BT$3,'702-798'!37:37)</f>
        <v>128.93000000000004</v>
      </c>
      <c r="BU89" s="128">
        <f>SUMIF('702-798'!$1:$1,BU$3,'702-798'!37:37)</f>
        <v>-5260</v>
      </c>
      <c r="BV89" s="128">
        <f>SUMIF('702-798'!$1:$1,BV$3,'702-798'!37:37)</f>
        <v>0</v>
      </c>
      <c r="BW89" s="128">
        <f>SUMIF('702-798'!$1:$1,BW$3,'702-798'!37:37)</f>
        <v>0</v>
      </c>
      <c r="BX89" s="128">
        <f>SUMIF('702-798'!$1:$1,BX$3,'702-798'!37:37)</f>
        <v>0</v>
      </c>
      <c r="BY89" s="128">
        <f>SUMIF('702-798'!$1:$1,BY$3,'702-798'!37:37)</f>
        <v>103990.40000000002</v>
      </c>
      <c r="BZ89" s="128">
        <f>SUMIF('702-798'!$1:$1,BZ$3,'702-798'!37:37)</f>
        <v>0</v>
      </c>
      <c r="CA89" s="310">
        <f>SUMIF('702-798'!$1:$1,CA$3,'702-798'!37:37)</f>
        <v>0</v>
      </c>
      <c r="CB89" s="128">
        <f>SUMIF('702-798'!$1:$1,CB$3,'702-798'!37:37)</f>
        <v>3124.6</v>
      </c>
      <c r="CC89" s="128">
        <f>SUMIF('702-798'!$1:$1,CC$3,'702-798'!37:37)</f>
        <v>0</v>
      </c>
      <c r="CD89" s="128">
        <f>SUMIF('702-798'!$1:$1,CD$3,'702-798'!37:37)</f>
        <v>1106.73</v>
      </c>
      <c r="CE89" s="128">
        <f>SUMIF('702-798'!$1:$1,CE$3,'702-798'!37:37)</f>
        <v>937.4</v>
      </c>
      <c r="CF89" s="128">
        <f>SUMIF('702-798'!$1:$1,CF$3,'702-798'!37:37)</f>
        <v>0</v>
      </c>
      <c r="CG89" s="256">
        <f t="shared" si="32"/>
        <v>-398109.2699999999</v>
      </c>
      <c r="CJ89" s="122"/>
      <c r="CK89" s="169">
        <f>INDEX(SAP!C:C,MATCH('Actuals mapped to CFR'!A89,SAP!H:H,FALSE),1)</f>
        <v>-398109.27</v>
      </c>
      <c r="CL89" s="59">
        <f t="shared" si="33"/>
        <v>0</v>
      </c>
      <c r="CN89" s="81">
        <f t="shared" si="28"/>
        <v>862594.58</v>
      </c>
      <c r="CO89" s="81">
        <f t="shared" si="29"/>
        <v>360586.17999999988</v>
      </c>
      <c r="CP89" s="166">
        <f>VLOOKUP(B89,'2526 GBP Data input'!$A$4:$CA$229,38,FALSE)</f>
        <v>958025</v>
      </c>
      <c r="CQ89" s="166">
        <f>VLOOKUP(B89,'2526 GBP Data input'!$A$4:$CA$229,73,FALSE)</f>
        <v>16294</v>
      </c>
      <c r="CR89" s="89">
        <f t="shared" si="25"/>
        <v>-95430.420000000042</v>
      </c>
      <c r="CS89" s="83">
        <f t="shared" si="26"/>
        <v>22.129997545108623</v>
      </c>
      <c r="CT89" s="82">
        <f t="shared" si="30"/>
        <v>502008.40000000008</v>
      </c>
      <c r="CU89" s="82">
        <f t="shared" si="31"/>
        <v>-98730.400000000023</v>
      </c>
      <c r="CV89" s="86">
        <f t="shared" si="27"/>
        <v>403278.00000000006</v>
      </c>
    </row>
    <row r="90" spans="1:100">
      <c r="A90" s="237">
        <v>107797</v>
      </c>
      <c r="B90" s="60">
        <v>797</v>
      </c>
      <c r="C90" s="60" t="s">
        <v>282</v>
      </c>
      <c r="D90" s="128">
        <f>SUMIF('702-798'!$1:$1,D$3,'702-798'!38:38)</f>
        <v>0</v>
      </c>
      <c r="E90" s="128">
        <f>SUMIF('702-798'!$1:$1,E$3,'702-798'!38:38)</f>
        <v>0</v>
      </c>
      <c r="F90" s="128">
        <f>SUMIF('702-798'!$1:$1,F$3,'702-798'!38:38)</f>
        <v>0</v>
      </c>
      <c r="G90" s="128">
        <f>SUMIF('702-798'!$1:$1,G$3,'702-798'!38:38)</f>
        <v>0</v>
      </c>
      <c r="H90" s="128">
        <f>SUMIF('702-798'!$1:$1,H$3,'702-798'!38:38)</f>
        <v>0</v>
      </c>
      <c r="I90" s="128">
        <f>SUMIF('702-798'!$1:$1,I$3,'702-798'!38:38)</f>
        <v>0</v>
      </c>
      <c r="J90" s="128">
        <f>SUMIF('702-798'!$1:$1,J$3,'702-798'!38:38)</f>
        <v>0</v>
      </c>
      <c r="K90" s="128">
        <f>SUMIF('702-798'!$1:$1,K$3,'702-798'!38:38)</f>
        <v>-964098.61</v>
      </c>
      <c r="L90" s="128">
        <f>SUMIF('702-798'!$1:$1,L$3,'702-798'!38:38)</f>
        <v>0</v>
      </c>
      <c r="M90" s="128">
        <f>SUMIF('702-798'!$1:$1,M$3,'702-798'!38:38)</f>
        <v>-133069</v>
      </c>
      <c r="N90" s="128">
        <f>SUMIF('702-798'!$1:$1,N$3,'702-798'!38:38)</f>
        <v>0</v>
      </c>
      <c r="O90" s="128">
        <f>SUMIF('702-798'!$1:$1,O$3,'702-798'!38:38)</f>
        <v>-21275</v>
      </c>
      <c r="P90" s="128">
        <f>SUMIF('702-798'!$1:$1,P$3,'702-798'!38:38)</f>
        <v>-8845</v>
      </c>
      <c r="Q90" s="128">
        <f>SUMIF('702-798'!$1:$1,Q$3,'702-798'!38:38)</f>
        <v>0</v>
      </c>
      <c r="R90" s="128">
        <f>SUMIF('702-798'!$1:$1,R$3,'702-798'!38:38)</f>
        <v>-4585.7700000000004</v>
      </c>
      <c r="S90" s="128">
        <f>SUMIF('702-798'!$1:$1,S$3,'702-798'!38:38)</f>
        <v>0</v>
      </c>
      <c r="T90" s="128">
        <f>SUMIF('702-798'!$1:$1,T$3,'702-798'!38:38)</f>
        <v>-36.43</v>
      </c>
      <c r="U90" s="128">
        <f>SUMIF('702-798'!$1:$1,U$3,'702-798'!38:38)</f>
        <v>0</v>
      </c>
      <c r="V90" s="128">
        <f>SUMIF('702-798'!$1:$1,V$3,'702-798'!38:38)</f>
        <v>0</v>
      </c>
      <c r="W90" s="128">
        <f>SUMIF('702-798'!$1:$1,W$3,'702-798'!38:38)</f>
        <v>-4814.4000000000005</v>
      </c>
      <c r="X90" s="128">
        <f>SUMIF('702-798'!$1:$1,X$3,'702-798'!38:38)</f>
        <v>-750</v>
      </c>
      <c r="Y90" s="164">
        <f>SUMIF('702-798'!$1:$1,Y$3,'702-798'!38:38)</f>
        <v>0</v>
      </c>
      <c r="Z90" s="128">
        <f>SUMIF('702-798'!$1:$1,Z$3,'702-798'!38:38)</f>
        <v>0</v>
      </c>
      <c r="AA90" s="128">
        <f>SUMIF('702-798'!$1:$1,AA$3,'702-798'!38:38)</f>
        <v>0</v>
      </c>
      <c r="AB90" s="128">
        <f>SUMIF('702-798'!$1:$1,AB$3,'702-798'!38:38)</f>
        <v>0</v>
      </c>
      <c r="AC90" s="310">
        <f>SUMIF('702-798'!$1:$1,AC$3,'702-798'!38:38)</f>
        <v>0</v>
      </c>
      <c r="AD90" s="310">
        <f>SUMIF('702-798'!$1:$1,AD$3,'702-798'!38:38)</f>
        <v>0</v>
      </c>
      <c r="AE90" s="310">
        <f>SUMIF('702-798'!$1:$1,AE$3,'702-798'!38:38)</f>
        <v>0</v>
      </c>
      <c r="AF90" s="310">
        <f>SUMIF('702-798'!$1:$1,AF$3,'702-798'!38:38)</f>
        <v>0</v>
      </c>
      <c r="AG90" s="128">
        <f>SUMIF('702-798'!$1:$1,AG$3,'702-798'!38:38)</f>
        <v>176555.44999999998</v>
      </c>
      <c r="AH90" s="128">
        <f>SUMIF('702-798'!$1:$1,AH$3,'702-798'!38:38)</f>
        <v>9230.66</v>
      </c>
      <c r="AI90" s="128">
        <f>SUMIF('702-798'!$1:$1,AI$3,'702-798'!38:38)</f>
        <v>97678.05</v>
      </c>
      <c r="AJ90" s="128">
        <f>SUMIF('702-798'!$1:$1,AJ$3,'702-798'!38:38)</f>
        <v>26685.179999999997</v>
      </c>
      <c r="AK90" s="128">
        <f>SUMIF('702-798'!$1:$1,AK$3,'702-798'!38:38)</f>
        <v>21424.299999999996</v>
      </c>
      <c r="AL90" s="128">
        <f>SUMIF('702-798'!$1:$1,AL$3,'702-798'!38:38)</f>
        <v>0</v>
      </c>
      <c r="AM90" s="128">
        <f>SUMIF('702-798'!$1:$1,AM$3,'702-798'!38:38)</f>
        <v>8977.4000000000015</v>
      </c>
      <c r="AN90" s="128">
        <f>SUMIF('702-798'!$1:$1,AN$3,'702-798'!38:38)</f>
        <v>16674.27</v>
      </c>
      <c r="AO90" s="128">
        <f>SUMIF('702-798'!$1:$1,AO$3,'702-798'!38:38)</f>
        <v>374</v>
      </c>
      <c r="AP90" s="128">
        <f>SUMIF('702-798'!$1:$1,AP$3,'702-798'!38:38)</f>
        <v>427</v>
      </c>
      <c r="AQ90" s="128">
        <f>SUMIF('702-798'!$1:$1,AQ$3,'702-798'!38:38)</f>
        <v>0</v>
      </c>
      <c r="AR90" s="128">
        <f>SUMIF('702-798'!$1:$1,AR$3,'702-798'!38:38)</f>
        <v>8758.51</v>
      </c>
      <c r="AS90" s="128">
        <f>SUMIF('702-798'!$1:$1,AS$3,'702-798'!38:38)</f>
        <v>0</v>
      </c>
      <c r="AT90" s="128">
        <f>SUMIF('702-798'!$1:$1,AT$3,'702-798'!38:38)</f>
        <v>627.69999999999993</v>
      </c>
      <c r="AU90" s="128">
        <f>SUMIF('702-798'!$1:$1,AU$3,'702-798'!38:38)</f>
        <v>0</v>
      </c>
      <c r="AV90" s="128">
        <f>SUMIF('702-798'!$1:$1,AV$3,'702-798'!38:38)</f>
        <v>6750.7</v>
      </c>
      <c r="AW90" s="128">
        <f>SUMIF('702-798'!$1:$1,AW$3,'702-798'!38:38)</f>
        <v>19960</v>
      </c>
      <c r="AX90" s="128">
        <f>SUMIF('702-798'!$1:$1,AX$3,'702-798'!38:38)</f>
        <v>1156.57</v>
      </c>
      <c r="AY90" s="128">
        <f>SUMIF('702-798'!$1:$1,AY$3,'702-798'!38:38)</f>
        <v>24105.760000000002</v>
      </c>
      <c r="AZ90" s="310">
        <f>SUMIF('702-798'!$1:$1,AZ$3,'702-798'!38:38)</f>
        <v>0</v>
      </c>
      <c r="BA90" s="128">
        <f>SUMIF('702-798'!$1:$1,BA$3,'702-798'!38:38)</f>
        <v>-279.57</v>
      </c>
      <c r="BB90" s="128">
        <f>SUMIF('702-798'!$1:$1,BB$3,'702-798'!38:38)</f>
        <v>0</v>
      </c>
      <c r="BC90" s="128">
        <f>SUMIF('702-798'!$1:$1,BC$3,'702-798'!38:38)</f>
        <v>4420</v>
      </c>
      <c r="BD90" s="128">
        <f>SUMIF('702-798'!$1:$1,BD$3,'702-798'!38:38)</f>
        <v>148.05000000000001</v>
      </c>
      <c r="BE90" s="128">
        <f>SUMIF('702-798'!$1:$1,BE$3,'702-798'!38:38)</f>
        <v>0</v>
      </c>
      <c r="BF90" s="128">
        <f>SUMIF('702-798'!$1:$1,BF$3,'702-798'!38:38)</f>
        <v>3245</v>
      </c>
      <c r="BG90" s="128">
        <f>SUMIF('702-798'!$1:$1,BG$3,'702-798'!38:38)</f>
        <v>1540</v>
      </c>
      <c r="BH90" s="128">
        <f>SUMIF('702-798'!$1:$1,BH$3,'702-798'!38:38)</f>
        <v>0</v>
      </c>
      <c r="BI90" s="128">
        <f>SUMIF('702-798'!$1:$1,BI$3,'702-798'!38:38)</f>
        <v>892.58</v>
      </c>
      <c r="BJ90" s="128">
        <f>SUMIF('702-798'!$1:$1,BJ$3,'702-798'!38:38)</f>
        <v>7791</v>
      </c>
      <c r="BK90" s="128">
        <f>SUMIF('702-798'!$1:$1,BK$3,'702-798'!38:38)</f>
        <v>0</v>
      </c>
      <c r="BL90" s="128">
        <f>SUMIF('702-798'!$1:$1,BL$3,'702-798'!38:38)</f>
        <v>28344.83</v>
      </c>
      <c r="BM90" s="128">
        <f>SUMIF('702-798'!$1:$1,BM$3,'702-798'!38:38)</f>
        <v>2204.56</v>
      </c>
      <c r="BN90" s="128">
        <f>SUMIF('702-798'!$1:$1,BN$3,'702-798'!38:38)</f>
        <v>34183.79</v>
      </c>
      <c r="BO90" s="128">
        <f>SUMIF('702-798'!$1:$1,BO$3,'702-798'!38:38)</f>
        <v>15872.46</v>
      </c>
      <c r="BP90" s="128">
        <f>SUMIF('702-798'!$1:$1,BP$3,'702-798'!38:38)</f>
        <v>0</v>
      </c>
      <c r="BQ90" s="128">
        <f>SUMIF('702-798'!$1:$1,BQ$3,'702-798'!38:38)</f>
        <v>0</v>
      </c>
      <c r="BR90" s="128">
        <f>SUMIF('702-798'!$1:$1,BR$3,'702-798'!38:38)</f>
        <v>0</v>
      </c>
      <c r="BS90" s="128">
        <f>SUMIF('702-798'!$1:$1,BS$3,'702-798'!38:38)</f>
        <v>0</v>
      </c>
      <c r="BT90" s="128">
        <f>SUMIF('702-798'!$1:$1,BT$3,'702-798'!38:38)</f>
        <v>0</v>
      </c>
      <c r="BU90" s="128">
        <f>SUMIF('702-798'!$1:$1,BU$3,'702-798'!38:38)</f>
        <v>-5895.63</v>
      </c>
      <c r="BV90" s="128">
        <f>SUMIF('702-798'!$1:$1,BV$3,'702-798'!38:38)</f>
        <v>0</v>
      </c>
      <c r="BW90" s="128">
        <f>SUMIF('702-798'!$1:$1,BW$3,'702-798'!38:38)</f>
        <v>0</v>
      </c>
      <c r="BX90" s="128">
        <f>SUMIF('702-798'!$1:$1,BX$3,'702-798'!38:38)</f>
        <v>0</v>
      </c>
      <c r="BY90" s="128">
        <f>SUMIF('702-798'!$1:$1,BY$3,'702-798'!38:38)</f>
        <v>0</v>
      </c>
      <c r="BZ90" s="128">
        <f>SUMIF('702-798'!$1:$1,BZ$3,'702-798'!38:38)</f>
        <v>240.83</v>
      </c>
      <c r="CA90" s="310">
        <f>SUMIF('702-798'!$1:$1,CA$3,'702-798'!38:38)</f>
        <v>0</v>
      </c>
      <c r="CB90" s="128">
        <f>SUMIF('702-798'!$1:$1,CB$3,'702-798'!38:38)</f>
        <v>0</v>
      </c>
      <c r="CC90" s="128">
        <f>SUMIF('702-798'!$1:$1,CC$3,'702-798'!38:38)</f>
        <v>0</v>
      </c>
      <c r="CD90" s="128">
        <f>SUMIF('702-798'!$1:$1,CD$3,'702-798'!38:38)</f>
        <v>0</v>
      </c>
      <c r="CE90" s="128">
        <f>SUMIF('702-798'!$1:$1,CE$3,'702-798'!38:38)</f>
        <v>0</v>
      </c>
      <c r="CF90" s="128">
        <f>SUMIF('702-798'!$1:$1,CF$3,'702-798'!38:38)</f>
        <v>0</v>
      </c>
      <c r="CG90" s="256">
        <f t="shared" si="32"/>
        <v>-625380.75999999966</v>
      </c>
      <c r="CJ90" s="122"/>
      <c r="CK90" s="169">
        <f>INDEX(SAP!C:C,MATCH('Actuals mapped to CFR'!A90,SAP!H:H,FALSE),1)</f>
        <v>-625380.76</v>
      </c>
      <c r="CL90" s="59">
        <f t="shared" si="33"/>
        <v>0</v>
      </c>
      <c r="CN90" s="81">
        <f t="shared" si="28"/>
        <v>1137474.2099999997</v>
      </c>
      <c r="CO90" s="81">
        <f t="shared" si="29"/>
        <v>517748.25000000006</v>
      </c>
      <c r="CP90" s="166">
        <f>VLOOKUP(B90,'2526 GBP Data input'!$A$4:$CA$229,38,FALSE)</f>
        <v>1255896</v>
      </c>
      <c r="CQ90" s="166">
        <f>VLOOKUP(B90,'2526 GBP Data input'!$A$4:$CA$229,73,FALSE)</f>
        <v>20049</v>
      </c>
      <c r="CR90" s="89">
        <f t="shared" si="25"/>
        <v>-118421.79000000027</v>
      </c>
      <c r="CS90" s="83">
        <f t="shared" si="26"/>
        <v>25.824143348795452</v>
      </c>
      <c r="CT90" s="82">
        <f t="shared" si="30"/>
        <v>619725.95999999973</v>
      </c>
      <c r="CU90" s="82">
        <f t="shared" si="31"/>
        <v>5654.8</v>
      </c>
      <c r="CV90" s="86">
        <f t="shared" si="27"/>
        <v>625380.75999999978</v>
      </c>
    </row>
    <row r="91" spans="1:100" ht="13.5" thickBot="1">
      <c r="A91" s="257">
        <v>107798</v>
      </c>
      <c r="B91" s="230">
        <v>798</v>
      </c>
      <c r="C91" s="230" t="s">
        <v>200</v>
      </c>
      <c r="D91" s="128">
        <f>SUMIF('702-798'!$1:$1,D$3,'702-798'!39:39)</f>
        <v>0</v>
      </c>
      <c r="E91" s="128">
        <f>SUMIF('702-798'!$1:$1,E$3,'702-798'!39:39)</f>
        <v>0</v>
      </c>
      <c r="F91" s="128">
        <f>SUMIF('702-798'!$1:$1,F$3,'702-798'!39:39)</f>
        <v>0</v>
      </c>
      <c r="G91" s="128">
        <f>SUMIF('702-798'!$1:$1,G$3,'702-798'!39:39)</f>
        <v>0</v>
      </c>
      <c r="H91" s="128">
        <f>SUMIF('702-798'!$1:$1,H$3,'702-798'!39:39)</f>
        <v>0</v>
      </c>
      <c r="I91" s="128">
        <f>SUMIF('702-798'!$1:$1,I$3,'702-798'!39:39)</f>
        <v>0</v>
      </c>
      <c r="J91" s="128">
        <f>SUMIF('702-798'!$1:$1,J$3,'702-798'!39:39)</f>
        <v>0</v>
      </c>
      <c r="K91" s="128">
        <f>SUMIF('702-798'!$1:$1,K$3,'702-798'!39:39)</f>
        <v>-645642.21</v>
      </c>
      <c r="L91" s="128">
        <f>SUMIF('702-798'!$1:$1,L$3,'702-798'!39:39)</f>
        <v>0</v>
      </c>
      <c r="M91" s="128">
        <f>SUMIF('702-798'!$1:$1,M$3,'702-798'!39:39)</f>
        <v>-36408</v>
      </c>
      <c r="N91" s="128">
        <f>SUMIF('702-798'!$1:$1,N$3,'702-798'!39:39)</f>
        <v>0</v>
      </c>
      <c r="O91" s="128">
        <f>SUMIF('702-798'!$1:$1,O$3,'702-798'!39:39)</f>
        <v>-5038</v>
      </c>
      <c r="P91" s="128">
        <f>SUMIF('702-798'!$1:$1,P$3,'702-798'!39:39)</f>
        <v>-23778</v>
      </c>
      <c r="Q91" s="128">
        <f>SUMIF('702-798'!$1:$1,Q$3,'702-798'!39:39)</f>
        <v>0</v>
      </c>
      <c r="R91" s="128">
        <f>SUMIF('702-798'!$1:$1,R$3,'702-798'!39:39)</f>
        <v>-4565</v>
      </c>
      <c r="S91" s="128">
        <f>SUMIF('702-798'!$1:$1,S$3,'702-798'!39:39)</f>
        <v>-2170.44</v>
      </c>
      <c r="T91" s="128">
        <f>SUMIF('702-798'!$1:$1,T$3,'702-798'!39:39)</f>
        <v>0</v>
      </c>
      <c r="U91" s="128">
        <f>SUMIF('702-798'!$1:$1,U$3,'702-798'!39:39)</f>
        <v>0</v>
      </c>
      <c r="V91" s="128">
        <f>SUMIF('702-798'!$1:$1,V$3,'702-798'!39:39)</f>
        <v>0</v>
      </c>
      <c r="W91" s="128">
        <f>SUMIF('702-798'!$1:$1,W$3,'702-798'!39:39)</f>
        <v>-3145.51</v>
      </c>
      <c r="X91" s="128">
        <f>SUMIF('702-798'!$1:$1,X$3,'702-798'!39:39)</f>
        <v>-2320</v>
      </c>
      <c r="Y91" s="164">
        <f>SUMIF('702-798'!$1:$1,Y$3,'702-798'!39:39)</f>
        <v>0</v>
      </c>
      <c r="Z91" s="128">
        <f>SUMIF('702-798'!$1:$1,Z$3,'702-798'!39:39)</f>
        <v>0</v>
      </c>
      <c r="AA91" s="128">
        <f>SUMIF('702-798'!$1:$1,AA$3,'702-798'!39:39)</f>
        <v>0</v>
      </c>
      <c r="AB91" s="128">
        <f>SUMIF('702-798'!$1:$1,AB$3,'702-798'!39:39)</f>
        <v>0</v>
      </c>
      <c r="AC91" s="310">
        <f>SUMIF('702-798'!$1:$1,AC$3,'702-798'!39:39)</f>
        <v>0</v>
      </c>
      <c r="AD91" s="310">
        <f>SUMIF('702-798'!$1:$1,AD$3,'702-798'!39:39)</f>
        <v>0</v>
      </c>
      <c r="AE91" s="310">
        <f>SUMIF('702-798'!$1:$1,AE$3,'702-798'!39:39)</f>
        <v>0</v>
      </c>
      <c r="AF91" s="310">
        <f>SUMIF('702-798'!$1:$1,AF$3,'702-798'!39:39)</f>
        <v>0</v>
      </c>
      <c r="AG91" s="128">
        <f>SUMIF('702-798'!$1:$1,AG$3,'702-798'!39:39)</f>
        <v>128086.39</v>
      </c>
      <c r="AH91" s="128">
        <f>SUMIF('702-798'!$1:$1,AH$3,'702-798'!39:39)</f>
        <v>0</v>
      </c>
      <c r="AI91" s="128">
        <f>SUMIF('702-798'!$1:$1,AI$3,'702-798'!39:39)</f>
        <v>46069.78</v>
      </c>
      <c r="AJ91" s="128">
        <f>SUMIF('702-798'!$1:$1,AJ$3,'702-798'!39:39)</f>
        <v>8617</v>
      </c>
      <c r="AK91" s="128">
        <f>SUMIF('702-798'!$1:$1,AK$3,'702-798'!39:39)</f>
        <v>15182.880000000001</v>
      </c>
      <c r="AL91" s="128">
        <f>SUMIF('702-798'!$1:$1,AL$3,'702-798'!39:39)</f>
        <v>0</v>
      </c>
      <c r="AM91" s="128">
        <f>SUMIF('702-798'!$1:$1,AM$3,'702-798'!39:39)</f>
        <v>8810.5</v>
      </c>
      <c r="AN91" s="128">
        <f>SUMIF('702-798'!$1:$1,AN$3,'702-798'!39:39)</f>
        <v>807</v>
      </c>
      <c r="AO91" s="128">
        <f>SUMIF('702-798'!$1:$1,AO$3,'702-798'!39:39)</f>
        <v>-198.25</v>
      </c>
      <c r="AP91" s="128">
        <f>SUMIF('702-798'!$1:$1,AP$3,'702-798'!39:39)</f>
        <v>11037.72</v>
      </c>
      <c r="AQ91" s="128">
        <f>SUMIF('702-798'!$1:$1,AQ$3,'702-798'!39:39)</f>
        <v>0</v>
      </c>
      <c r="AR91" s="128">
        <f>SUMIF('702-798'!$1:$1,AR$3,'702-798'!39:39)</f>
        <v>7860.9</v>
      </c>
      <c r="AS91" s="128">
        <f>SUMIF('702-798'!$1:$1,AS$3,'702-798'!39:39)</f>
        <v>2975.89</v>
      </c>
      <c r="AT91" s="128">
        <f>SUMIF('702-798'!$1:$1,AT$3,'702-798'!39:39)</f>
        <v>1537.5700000000002</v>
      </c>
      <c r="AU91" s="128">
        <f>SUMIF('702-798'!$1:$1,AU$3,'702-798'!39:39)</f>
        <v>1314.0100000000002</v>
      </c>
      <c r="AV91" s="128">
        <f>SUMIF('702-798'!$1:$1,AV$3,'702-798'!39:39)</f>
        <v>5147.82</v>
      </c>
      <c r="AW91" s="128">
        <f>SUMIF('702-798'!$1:$1,AW$3,'702-798'!39:39)</f>
        <v>23827.25</v>
      </c>
      <c r="AX91" s="128">
        <f>SUMIF('702-798'!$1:$1,AX$3,'702-798'!39:39)</f>
        <v>945.42000000000007</v>
      </c>
      <c r="AY91" s="128">
        <f>SUMIF('702-798'!$1:$1,AY$3,'702-798'!39:39)</f>
        <v>6594.1799999999994</v>
      </c>
      <c r="AZ91" s="310">
        <f>SUMIF('702-798'!$1:$1,AZ$3,'702-798'!39:39)</f>
        <v>0</v>
      </c>
      <c r="BA91" s="128">
        <f>SUMIF('702-798'!$1:$1,BA$3,'702-798'!39:39)</f>
        <v>0</v>
      </c>
      <c r="BB91" s="128">
        <f>SUMIF('702-798'!$1:$1,BB$3,'702-798'!39:39)</f>
        <v>0</v>
      </c>
      <c r="BC91" s="128">
        <f>SUMIF('702-798'!$1:$1,BC$3,'702-798'!39:39)</f>
        <v>95</v>
      </c>
      <c r="BD91" s="128">
        <f>SUMIF('702-798'!$1:$1,BD$3,'702-798'!39:39)</f>
        <v>5157.5</v>
      </c>
      <c r="BE91" s="128">
        <f>SUMIF('702-798'!$1:$1,BE$3,'702-798'!39:39)</f>
        <v>0</v>
      </c>
      <c r="BF91" s="128">
        <f>SUMIF('702-798'!$1:$1,BF$3,'702-798'!39:39)</f>
        <v>0</v>
      </c>
      <c r="BG91" s="128">
        <f>SUMIF('702-798'!$1:$1,BG$3,'702-798'!39:39)</f>
        <v>990</v>
      </c>
      <c r="BH91" s="128">
        <f>SUMIF('702-798'!$1:$1,BH$3,'702-798'!39:39)</f>
        <v>0</v>
      </c>
      <c r="BI91" s="128">
        <f>SUMIF('702-798'!$1:$1,BI$3,'702-798'!39:39)</f>
        <v>2162.12</v>
      </c>
      <c r="BJ91" s="128">
        <f>SUMIF('702-798'!$1:$1,BJ$3,'702-798'!39:39)</f>
        <v>5008.5</v>
      </c>
      <c r="BK91" s="128">
        <f>SUMIF('702-798'!$1:$1,BK$3,'702-798'!39:39)</f>
        <v>0</v>
      </c>
      <c r="BL91" s="128">
        <f>SUMIF('702-798'!$1:$1,BL$3,'702-798'!39:39)</f>
        <v>28024.68</v>
      </c>
      <c r="BM91" s="128">
        <f>SUMIF('702-798'!$1:$1,BM$3,'702-798'!39:39)</f>
        <v>7005.6</v>
      </c>
      <c r="BN91" s="128">
        <f>SUMIF('702-798'!$1:$1,BN$3,'702-798'!39:39)</f>
        <v>26563.340000000004</v>
      </c>
      <c r="BO91" s="128">
        <f>SUMIF('702-798'!$1:$1,BO$3,'702-798'!39:39)</f>
        <v>12495.150000000001</v>
      </c>
      <c r="BP91" s="128">
        <f>SUMIF('702-798'!$1:$1,BP$3,'702-798'!39:39)</f>
        <v>0</v>
      </c>
      <c r="BQ91" s="128">
        <f>SUMIF('702-798'!$1:$1,BQ$3,'702-798'!39:39)</f>
        <v>0</v>
      </c>
      <c r="BR91" s="128">
        <f>SUMIF('702-798'!$1:$1,BR$3,'702-798'!39:39)</f>
        <v>0</v>
      </c>
      <c r="BS91" s="128">
        <f>SUMIF('702-798'!$1:$1,BS$3,'702-798'!39:39)</f>
        <v>0</v>
      </c>
      <c r="BT91" s="128">
        <f>SUMIF('702-798'!$1:$1,BT$3,'702-798'!39:39)</f>
        <v>0</v>
      </c>
      <c r="BU91" s="128">
        <f>SUMIF('702-798'!$1:$1,BU$3,'702-798'!39:39)</f>
        <v>-5113.75</v>
      </c>
      <c r="BV91" s="128">
        <f>SUMIF('702-798'!$1:$1,BV$3,'702-798'!39:39)</f>
        <v>0</v>
      </c>
      <c r="BW91" s="128">
        <f>SUMIF('702-798'!$1:$1,BW$3,'702-798'!39:39)</f>
        <v>0</v>
      </c>
      <c r="BX91" s="128">
        <f>SUMIF('702-798'!$1:$1,BX$3,'702-798'!39:39)</f>
        <v>0</v>
      </c>
      <c r="BY91" s="128">
        <f>SUMIF('702-798'!$1:$1,BY$3,'702-798'!39:39)</f>
        <v>0</v>
      </c>
      <c r="BZ91" s="128">
        <f>SUMIF('702-798'!$1:$1,BZ$3,'702-798'!39:39)</f>
        <v>0</v>
      </c>
      <c r="CA91" s="310">
        <f>SUMIF('702-798'!$1:$1,CA$3,'702-798'!39:39)</f>
        <v>0</v>
      </c>
      <c r="CB91" s="128">
        <f>SUMIF('702-798'!$1:$1,CB$3,'702-798'!39:39)</f>
        <v>0</v>
      </c>
      <c r="CC91" s="128">
        <f>SUMIF('702-798'!$1:$1,CC$3,'702-798'!39:39)</f>
        <v>0</v>
      </c>
      <c r="CD91" s="128">
        <f>SUMIF('702-798'!$1:$1,CD$3,'702-798'!39:39)</f>
        <v>0</v>
      </c>
      <c r="CE91" s="128">
        <f>SUMIF('702-798'!$1:$1,CE$3,'702-798'!39:39)</f>
        <v>0</v>
      </c>
      <c r="CF91" s="128">
        <f>SUMIF('702-798'!$1:$1,CF$3,'702-798'!39:39)</f>
        <v>0</v>
      </c>
      <c r="CG91" s="258">
        <f t="shared" si="32"/>
        <v>-372062.95999999985</v>
      </c>
      <c r="CJ91" s="122"/>
      <c r="CK91" s="169">
        <f>INDEX(SAP!C:C,MATCH('Actuals mapped to CFR'!A91,SAP!H:H,FALSE),1)</f>
        <v>-372062.96</v>
      </c>
      <c r="CL91" s="59">
        <f t="shared" si="33"/>
        <v>0</v>
      </c>
      <c r="CN91" s="81">
        <f t="shared" si="28"/>
        <v>723067.15999999992</v>
      </c>
      <c r="CO91" s="81">
        <f t="shared" si="29"/>
        <v>356117.95000000007</v>
      </c>
      <c r="CP91" s="166">
        <f>VLOOKUP(B91,'2526 GBP Data input'!$A$4:$CA$229,38,FALSE)</f>
        <v>787649</v>
      </c>
      <c r="CQ91" s="166">
        <f>VLOOKUP(B91,'2526 GBP Data input'!$A$4:$CA$229,73,FALSE)</f>
        <v>11359</v>
      </c>
      <c r="CR91" s="89">
        <f t="shared" si="25"/>
        <v>-64581.840000000084</v>
      </c>
      <c r="CS91" s="83">
        <f t="shared" si="26"/>
        <v>31.351170877718115</v>
      </c>
      <c r="CT91" s="82">
        <f t="shared" si="30"/>
        <v>366949.20999999985</v>
      </c>
      <c r="CU91" s="82">
        <f t="shared" si="31"/>
        <v>5113.75</v>
      </c>
      <c r="CV91" s="86">
        <f t="shared" si="27"/>
        <v>372062.95999999985</v>
      </c>
    </row>
    <row r="92" spans="1:100">
      <c r="A92" s="251">
        <v>107800</v>
      </c>
      <c r="B92" s="252">
        <v>800</v>
      </c>
      <c r="C92" s="252" t="s">
        <v>237</v>
      </c>
      <c r="D92" s="295">
        <f>SUMIF('800-898'!$1:$1,D$3,'800-898'!3:3)</f>
        <v>0</v>
      </c>
      <c r="E92" s="295">
        <f>SUMIF('800-898'!$1:$1,E$3,'800-898'!3:3)</f>
        <v>0</v>
      </c>
      <c r="F92" s="295">
        <f>SUMIF('800-898'!$1:$1,F$3,'800-898'!3:3)</f>
        <v>0</v>
      </c>
      <c r="G92" s="295">
        <f>SUMIF('800-898'!$1:$1,G$3,'800-898'!3:3)</f>
        <v>0</v>
      </c>
      <c r="H92" s="295">
        <f>SUMIF('800-898'!$1:$1,H$3,'800-898'!3:3)</f>
        <v>0</v>
      </c>
      <c r="I92" s="295">
        <f>SUMIF('800-898'!$1:$1,I$3,'800-898'!3:3)</f>
        <v>0</v>
      </c>
      <c r="J92" s="295">
        <f>SUMIF('800-898'!$1:$1,J$3,'800-898'!3:3)</f>
        <v>0</v>
      </c>
      <c r="K92" s="295">
        <f>SUMIF('800-898'!$1:$1,K$3,'800-898'!3:3)</f>
        <v>-1059419.5</v>
      </c>
      <c r="L92" s="295">
        <f>SUMIF('800-898'!$1:$1,L$3,'800-898'!3:3)</f>
        <v>0</v>
      </c>
      <c r="M92" s="295">
        <f>SUMIF('800-898'!$1:$1,M$3,'800-898'!3:3)</f>
        <v>-93099</v>
      </c>
      <c r="N92" s="295">
        <f>SUMIF('800-898'!$1:$1,N$3,'800-898'!3:3)</f>
        <v>0</v>
      </c>
      <c r="O92" s="295">
        <f>SUMIF('800-898'!$1:$1,O$3,'800-898'!3:3)</f>
        <v>-6173</v>
      </c>
      <c r="P92" s="295">
        <f>SUMIF('800-898'!$1:$1,P$3,'800-898'!3:3)</f>
        <v>-32959</v>
      </c>
      <c r="Q92" s="295">
        <f>SUMIF('800-898'!$1:$1,Q$3,'800-898'!3:3)</f>
        <v>0</v>
      </c>
      <c r="R92" s="295">
        <f>SUMIF('800-898'!$1:$1,R$3,'800-898'!3:3)</f>
        <v>0</v>
      </c>
      <c r="S92" s="295">
        <f>SUMIF('800-898'!$1:$1,S$3,'800-898'!3:3)</f>
        <v>-16714.310000000001</v>
      </c>
      <c r="T92" s="295">
        <f>SUMIF('800-898'!$1:$1,T$3,'800-898'!3:3)</f>
        <v>0</v>
      </c>
      <c r="U92" s="295">
        <f>SUMIF('800-898'!$1:$1,U$3,'800-898'!3:3)</f>
        <v>0</v>
      </c>
      <c r="V92" s="295">
        <f>SUMIF('800-898'!$1:$1,V$3,'800-898'!3:3)</f>
        <v>0</v>
      </c>
      <c r="W92" s="295">
        <f>SUMIF('800-898'!$1:$1,W$3,'800-898'!3:3)</f>
        <v>-3918.4900000000007</v>
      </c>
      <c r="X92" s="295">
        <f>SUMIF('800-898'!$1:$1,X$3,'800-898'!3:3)</f>
        <v>-2926.78</v>
      </c>
      <c r="Y92" s="295">
        <f>SUMIF('800-898'!$1:$1,Y$3,'800-898'!3:3)</f>
        <v>0</v>
      </c>
      <c r="Z92" s="295">
        <f>SUMIF('800-898'!$1:$1,Z$3,'800-898'!3:3)</f>
        <v>0</v>
      </c>
      <c r="AA92" s="295">
        <f>SUMIF('800-898'!$1:$1,AA$3,'800-898'!3:3)</f>
        <v>0</v>
      </c>
      <c r="AB92" s="295">
        <f>SUMIF('800-898'!$1:$1,AB$3,'800-898'!3:3)</f>
        <v>0</v>
      </c>
      <c r="AC92" s="408">
        <f>SUMIF('800-898'!$1:$1,AC$3,'800-898'!3:3)</f>
        <v>0</v>
      </c>
      <c r="AD92" s="408">
        <f>SUMIF('800-898'!$1:$1,AD$3,'800-898'!3:3)</f>
        <v>0</v>
      </c>
      <c r="AE92" s="408">
        <f>SUMIF('800-898'!$1:$1,AE$3,'800-898'!3:3)</f>
        <v>0</v>
      </c>
      <c r="AF92" s="408">
        <f>SUMIF('800-898'!$1:$1,AF$3,'800-898'!3:3)</f>
        <v>0</v>
      </c>
      <c r="AG92" s="295">
        <f>SUMIF('800-898'!$1:$1,AG$3,'800-898'!3:3)</f>
        <v>210251.38</v>
      </c>
      <c r="AH92" s="295">
        <f>SUMIF('800-898'!$1:$1,AH$3,'800-898'!3:3)</f>
        <v>0</v>
      </c>
      <c r="AI92" s="295">
        <f>SUMIF('800-898'!$1:$1,AI$3,'800-898'!3:3)</f>
        <v>85012.84</v>
      </c>
      <c r="AJ92" s="295">
        <f>SUMIF('800-898'!$1:$1,AJ$3,'800-898'!3:3)</f>
        <v>1740.1999999999998</v>
      </c>
      <c r="AK92" s="295">
        <f>SUMIF('800-898'!$1:$1,AK$3,'800-898'!3:3)</f>
        <v>21402.05</v>
      </c>
      <c r="AL92" s="295">
        <f>SUMIF('800-898'!$1:$1,AL$3,'800-898'!3:3)</f>
        <v>0</v>
      </c>
      <c r="AM92" s="295">
        <f>SUMIF('800-898'!$1:$1,AM$3,'800-898'!3:3)</f>
        <v>16629.320000000003</v>
      </c>
      <c r="AN92" s="295">
        <f>SUMIF('800-898'!$1:$1,AN$3,'800-898'!3:3)</f>
        <v>3096.3999999999996</v>
      </c>
      <c r="AO92" s="295">
        <f>SUMIF('800-898'!$1:$1,AO$3,'800-898'!3:3)</f>
        <v>2116</v>
      </c>
      <c r="AP92" s="295">
        <f>SUMIF('800-898'!$1:$1,AP$3,'800-898'!3:3)</f>
        <v>576.45000000000005</v>
      </c>
      <c r="AQ92" s="295">
        <f>SUMIF('800-898'!$1:$1,AQ$3,'800-898'!3:3)</f>
        <v>0</v>
      </c>
      <c r="AR92" s="295">
        <f>SUMIF('800-898'!$1:$1,AR$3,'800-898'!3:3)</f>
        <v>5719.4499999999989</v>
      </c>
      <c r="AS92" s="295">
        <f>SUMIF('800-898'!$1:$1,AS$3,'800-898'!3:3)</f>
        <v>1587.8200000000002</v>
      </c>
      <c r="AT92" s="295">
        <f>SUMIF('800-898'!$1:$1,AT$3,'800-898'!3:3)</f>
        <v>9870.09</v>
      </c>
      <c r="AU92" s="295">
        <f>SUMIF('800-898'!$1:$1,AU$3,'800-898'!3:3)</f>
        <v>1363.86</v>
      </c>
      <c r="AV92" s="295">
        <f>SUMIF('800-898'!$1:$1,AV$3,'800-898'!3:3)</f>
        <v>5764.91</v>
      </c>
      <c r="AW92" s="295">
        <f>SUMIF('800-898'!$1:$1,AW$3,'800-898'!3:3)</f>
        <v>15593.75</v>
      </c>
      <c r="AX92" s="295">
        <f>SUMIF('800-898'!$1:$1,AX$3,'800-898'!3:3)</f>
        <v>588.6400000000001</v>
      </c>
      <c r="AY92" s="295">
        <f>SUMIF('800-898'!$1:$1,AY$3,'800-898'!3:3)</f>
        <v>28771.760000000002</v>
      </c>
      <c r="AZ92" s="295">
        <f>SUMIF('800-898'!$1:$1,AZ$3,'800-898'!3:3)</f>
        <v>0</v>
      </c>
      <c r="BA92" s="295">
        <f>SUMIF('800-898'!$1:$1,BA$3,'800-898'!3:3)</f>
        <v>0</v>
      </c>
      <c r="BB92" s="295">
        <f>SUMIF('800-898'!$1:$1,BB$3,'800-898'!3:3)</f>
        <v>0</v>
      </c>
      <c r="BC92" s="295">
        <f>SUMIF('800-898'!$1:$1,BC$3,'800-898'!3:3)</f>
        <v>3065</v>
      </c>
      <c r="BD92" s="295">
        <f>SUMIF('800-898'!$1:$1,BD$3,'800-898'!3:3)</f>
        <v>0</v>
      </c>
      <c r="BE92" s="295">
        <f>SUMIF('800-898'!$1:$1,BE$3,'800-898'!3:3)</f>
        <v>0</v>
      </c>
      <c r="BF92" s="295">
        <f>SUMIF('800-898'!$1:$1,BF$3,'800-898'!3:3)</f>
        <v>0</v>
      </c>
      <c r="BG92" s="295">
        <f>SUMIF('800-898'!$1:$1,BG$3,'800-898'!3:3)</f>
        <v>5887</v>
      </c>
      <c r="BH92" s="295">
        <f>SUMIF('800-898'!$1:$1,BH$3,'800-898'!3:3)</f>
        <v>112.5</v>
      </c>
      <c r="BI92" s="295">
        <f>SUMIF('800-898'!$1:$1,BI$3,'800-898'!3:3)</f>
        <v>371.28</v>
      </c>
      <c r="BJ92" s="295">
        <f>SUMIF('800-898'!$1:$1,BJ$3,'800-898'!3:3)</f>
        <v>10517.85</v>
      </c>
      <c r="BK92" s="295">
        <f>SUMIF('800-898'!$1:$1,BK$3,'800-898'!3:3)</f>
        <v>0</v>
      </c>
      <c r="BL92" s="295">
        <f>SUMIF('800-898'!$1:$1,BL$3,'800-898'!3:3)</f>
        <v>54405.85</v>
      </c>
      <c r="BM92" s="295">
        <f>SUMIF('800-898'!$1:$1,BM$3,'800-898'!3:3)</f>
        <v>0</v>
      </c>
      <c r="BN92" s="295">
        <f>SUMIF('800-898'!$1:$1,BN$3,'800-898'!3:3)</f>
        <v>28581.65</v>
      </c>
      <c r="BO92" s="295">
        <f>SUMIF('800-898'!$1:$1,BO$3,'800-898'!3:3)</f>
        <v>12888.74</v>
      </c>
      <c r="BP92" s="295">
        <f>SUMIF('800-898'!$1:$1,BP$3,'800-898'!3:3)</f>
        <v>0</v>
      </c>
      <c r="BQ92" s="295">
        <f>SUMIF('800-898'!$1:$1,BQ$3,'800-898'!3:3)</f>
        <v>0</v>
      </c>
      <c r="BR92" s="295">
        <f>SUMIF('800-898'!$1:$1,BR$3,'800-898'!3:3)</f>
        <v>0</v>
      </c>
      <c r="BS92" s="295">
        <f>SUMIF('800-898'!$1:$1,BS$3,'800-898'!3:3)</f>
        <v>0</v>
      </c>
      <c r="BT92" s="295">
        <f>SUMIF('800-898'!$1:$1,BT$3,'800-898'!3:3)</f>
        <v>0</v>
      </c>
      <c r="BU92" s="295">
        <f>SUMIF('800-898'!$1:$1,BU$3,'800-898'!3:3)</f>
        <v>-6216.25</v>
      </c>
      <c r="BV92" s="295">
        <f>SUMIF('800-898'!$1:$1,BV$3,'800-898'!3:3)</f>
        <v>0</v>
      </c>
      <c r="BW92" s="295">
        <f>SUMIF('800-898'!$1:$1,BW$3,'800-898'!3:3)</f>
        <v>0</v>
      </c>
      <c r="BX92" s="295">
        <f>SUMIF('800-898'!$1:$1,BX$3,'800-898'!3:3)</f>
        <v>0</v>
      </c>
      <c r="BY92" s="295">
        <f>SUMIF('800-898'!$1:$1,BY$3,'800-898'!3:3)</f>
        <v>0</v>
      </c>
      <c r="BZ92" s="295">
        <f>SUMIF('800-898'!$1:$1,BZ$3,'800-898'!3:3)</f>
        <v>0</v>
      </c>
      <c r="CA92" s="310">
        <f>SUMIF('800-898'!$1:$1,CA$3,'800-898'!3:3)</f>
        <v>0</v>
      </c>
      <c r="CB92" s="295">
        <f>SUMIF('800-898'!$1:$1,CB$3,'800-898'!3:3)</f>
        <v>0</v>
      </c>
      <c r="CC92" s="295">
        <f>SUMIF('800-898'!$1:$1,CC$3,'800-898'!3:3)</f>
        <v>0</v>
      </c>
      <c r="CD92" s="295">
        <f>SUMIF('800-898'!$1:$1,CD$3,'800-898'!3:3)</f>
        <v>0</v>
      </c>
      <c r="CE92" s="295">
        <f>SUMIF('800-898'!$1:$1,CE$3,'800-898'!3:3)</f>
        <v>0</v>
      </c>
      <c r="CF92" s="295">
        <f>SUMIF('800-898'!$1:$1,CF$3,'800-898'!3:3)</f>
        <v>0</v>
      </c>
      <c r="CG92" s="296">
        <f t="shared" ref="CG92:CG121" si="34">SUM(D92:CF92)</f>
        <v>-695511.54000000027</v>
      </c>
      <c r="CJ92" s="122"/>
      <c r="CK92" s="169">
        <f>INDEX(SAP!C:C,MATCH('Actuals mapped to CFR'!A92,SAP!H:H,FALSE),1)</f>
        <v>-695511.54</v>
      </c>
      <c r="CL92" s="59">
        <f t="shared" si="33"/>
        <v>0</v>
      </c>
      <c r="CN92" s="81">
        <f t="shared" ref="CN92:CN121" si="35">SUM(K92:AF92)*-1</f>
        <v>1215210.08</v>
      </c>
      <c r="CO92" s="81">
        <f t="shared" ref="CO92:CO121" si="36">SUM(AG92:BT92)</f>
        <v>525914.79</v>
      </c>
      <c r="CP92" s="166">
        <f>VLOOKUP(B92,'2526 GBP Data input'!$A$4:$CA$229,38,FALSE)</f>
        <v>1311091</v>
      </c>
      <c r="CQ92" s="166">
        <f>VLOOKUP(B92,'2526 GBP Data input'!$A$4:$CA$229,73,FALSE)</f>
        <v>12585</v>
      </c>
      <c r="CR92" s="89">
        <f t="shared" si="25"/>
        <v>-95880.919999999925</v>
      </c>
      <c r="CS92" s="83">
        <f t="shared" si="26"/>
        <v>41.789017878426698</v>
      </c>
      <c r="CT92" s="82">
        <f t="shared" ref="CT92:CT121" si="37">SUM(D92+F92)*-1+CN92-CO92</f>
        <v>689295.29</v>
      </c>
      <c r="CU92" s="82">
        <f t="shared" ref="CU92:CU121" si="38">SUM(G92+H92+I92+BU92+BV92+BW92)*-1-BX92-BY92-BZ92-CF92</f>
        <v>6216.25</v>
      </c>
      <c r="CV92" s="86">
        <f t="shared" si="27"/>
        <v>695511.54</v>
      </c>
    </row>
    <row r="93" spans="1:100">
      <c r="A93" s="237">
        <v>107803</v>
      </c>
      <c r="B93" s="60">
        <v>803</v>
      </c>
      <c r="C93" s="60" t="s">
        <v>191</v>
      </c>
      <c r="D93" s="128">
        <f>SUMIF('800-898'!$1:$1,D$3,'800-898'!4:4)</f>
        <v>0</v>
      </c>
      <c r="E93" s="128">
        <f>SUMIF('800-898'!$1:$1,E$3,'800-898'!4:4)</f>
        <v>0</v>
      </c>
      <c r="F93" s="128">
        <f>SUMIF('800-898'!$1:$1,F$3,'800-898'!4:4)</f>
        <v>0</v>
      </c>
      <c r="G93" s="128">
        <f>SUMIF('800-898'!$1:$1,G$3,'800-898'!4:4)</f>
        <v>0</v>
      </c>
      <c r="H93" s="128">
        <f>SUMIF('800-898'!$1:$1,H$3,'800-898'!4:4)</f>
        <v>0</v>
      </c>
      <c r="I93" s="128">
        <f>SUMIF('800-898'!$1:$1,I$3,'800-898'!4:4)</f>
        <v>0</v>
      </c>
      <c r="J93" s="128">
        <f>SUMIF('800-898'!$1:$1,J$3,'800-898'!4:4)</f>
        <v>0</v>
      </c>
      <c r="K93" s="128">
        <f>SUMIF('800-898'!$1:$1,K$3,'800-898'!4:4)</f>
        <v>-1505878.59</v>
      </c>
      <c r="L93" s="128">
        <f>SUMIF('800-898'!$1:$1,L$3,'800-898'!4:4)</f>
        <v>0</v>
      </c>
      <c r="M93" s="128">
        <f>SUMIF('800-898'!$1:$1,M$3,'800-898'!4:4)</f>
        <v>-75638</v>
      </c>
      <c r="N93" s="128">
        <f>SUMIF('800-898'!$1:$1,N$3,'800-898'!4:4)</f>
        <v>0</v>
      </c>
      <c r="O93" s="128">
        <f>SUMIF('800-898'!$1:$1,O$3,'800-898'!4:4)</f>
        <v>-28765</v>
      </c>
      <c r="P93" s="128">
        <f>SUMIF('800-898'!$1:$1,P$3,'800-898'!4:4)</f>
        <v>-36232</v>
      </c>
      <c r="Q93" s="128">
        <f>SUMIF('800-898'!$1:$1,Q$3,'800-898'!4:4)</f>
        <v>-1000</v>
      </c>
      <c r="R93" s="128">
        <f>SUMIF('800-898'!$1:$1,R$3,'800-898'!4:4)</f>
        <v>0</v>
      </c>
      <c r="S93" s="128">
        <f>SUMIF('800-898'!$1:$1,S$3,'800-898'!4:4)</f>
        <v>-20703.539999999997</v>
      </c>
      <c r="T93" s="128">
        <f>SUMIF('800-898'!$1:$1,T$3,'800-898'!4:4)</f>
        <v>-4353.8099999999995</v>
      </c>
      <c r="U93" s="128">
        <f>SUMIF('800-898'!$1:$1,U$3,'800-898'!4:4)</f>
        <v>0</v>
      </c>
      <c r="V93" s="128">
        <f>SUMIF('800-898'!$1:$1,V$3,'800-898'!4:4)</f>
        <v>0</v>
      </c>
      <c r="W93" s="128">
        <f>SUMIF('800-898'!$1:$1,W$3,'800-898'!4:4)</f>
        <v>-3079.8799999999997</v>
      </c>
      <c r="X93" s="128">
        <f>SUMIF('800-898'!$1:$1,X$3,'800-898'!4:4)</f>
        <v>0</v>
      </c>
      <c r="Y93" s="164">
        <f>SUMIF('800-898'!$1:$1,Y$3,'800-898'!4:4)</f>
        <v>0</v>
      </c>
      <c r="Z93" s="128">
        <f>SUMIF('800-898'!$1:$1,Z$3,'800-898'!4:4)</f>
        <v>0</v>
      </c>
      <c r="AA93" s="128">
        <f>SUMIF('800-898'!$1:$1,AA$3,'800-898'!4:4)</f>
        <v>0</v>
      </c>
      <c r="AB93" s="128">
        <f>SUMIF('800-898'!$1:$1,AB$3,'800-898'!4:4)</f>
        <v>-2318.04</v>
      </c>
      <c r="AC93" s="310">
        <f>SUMIF('800-898'!$1:$1,AC$3,'800-898'!4:4)</f>
        <v>0</v>
      </c>
      <c r="AD93" s="310">
        <f>SUMIF('800-898'!$1:$1,AD$3,'800-898'!4:4)</f>
        <v>0</v>
      </c>
      <c r="AE93" s="310">
        <f>SUMIF('800-898'!$1:$1,AE$3,'800-898'!4:4)</f>
        <v>0</v>
      </c>
      <c r="AF93" s="310">
        <f>SUMIF('800-898'!$1:$1,AF$3,'800-898'!4:4)</f>
        <v>0</v>
      </c>
      <c r="AG93" s="128">
        <f>SUMIF('800-898'!$1:$1,AG$3,'800-898'!4:4)</f>
        <v>261469.6</v>
      </c>
      <c r="AH93" s="128">
        <f>SUMIF('800-898'!$1:$1,AH$3,'800-898'!4:4)</f>
        <v>7899.87</v>
      </c>
      <c r="AI93" s="128">
        <f>SUMIF('800-898'!$1:$1,AI$3,'800-898'!4:4)</f>
        <v>137074.53</v>
      </c>
      <c r="AJ93" s="128">
        <f>SUMIF('800-898'!$1:$1,AJ$3,'800-898'!4:4)</f>
        <v>5120.2699999999995</v>
      </c>
      <c r="AK93" s="128">
        <f>SUMIF('800-898'!$1:$1,AK$3,'800-898'!4:4)</f>
        <v>19545.669999999998</v>
      </c>
      <c r="AL93" s="128">
        <f>SUMIF('800-898'!$1:$1,AL$3,'800-898'!4:4)</f>
        <v>11208.52</v>
      </c>
      <c r="AM93" s="128">
        <f>SUMIF('800-898'!$1:$1,AM$3,'800-898'!4:4)</f>
        <v>19677.87</v>
      </c>
      <c r="AN93" s="128">
        <f>SUMIF('800-898'!$1:$1,AN$3,'800-898'!4:4)</f>
        <v>1924.06</v>
      </c>
      <c r="AO93" s="128">
        <f>SUMIF('800-898'!$1:$1,AO$3,'800-898'!4:4)</f>
        <v>927</v>
      </c>
      <c r="AP93" s="128">
        <f>SUMIF('800-898'!$1:$1,AP$3,'800-898'!4:4)</f>
        <v>765.55</v>
      </c>
      <c r="AQ93" s="128">
        <f>SUMIF('800-898'!$1:$1,AQ$3,'800-898'!4:4)</f>
        <v>14965.75</v>
      </c>
      <c r="AR93" s="128">
        <f>SUMIF('800-898'!$1:$1,AR$3,'800-898'!4:4)</f>
        <v>7741.35</v>
      </c>
      <c r="AS93" s="128">
        <f>SUMIF('800-898'!$1:$1,AS$3,'800-898'!4:4)</f>
        <v>0</v>
      </c>
      <c r="AT93" s="128">
        <f>SUMIF('800-898'!$1:$1,AT$3,'800-898'!4:4)</f>
        <v>14736.000000000002</v>
      </c>
      <c r="AU93" s="128">
        <f>SUMIF('800-898'!$1:$1,AU$3,'800-898'!4:4)</f>
        <v>1583.1399999999999</v>
      </c>
      <c r="AV93" s="128">
        <f>SUMIF('800-898'!$1:$1,AV$3,'800-898'!4:4)</f>
        <v>7722.4400000000005</v>
      </c>
      <c r="AW93" s="128">
        <f>SUMIF('800-898'!$1:$1,AW$3,'800-898'!4:4)</f>
        <v>36855</v>
      </c>
      <c r="AX93" s="128">
        <f>SUMIF('800-898'!$1:$1,AX$3,'800-898'!4:4)</f>
        <v>2407.8000000000002</v>
      </c>
      <c r="AY93" s="128">
        <f>SUMIF('800-898'!$1:$1,AY$3,'800-898'!4:4)</f>
        <v>33682.14</v>
      </c>
      <c r="AZ93" s="310">
        <f>SUMIF('800-898'!$1:$1,AZ$3,'800-898'!4:4)</f>
        <v>0</v>
      </c>
      <c r="BA93" s="128">
        <f>SUMIF('800-898'!$1:$1,BA$3,'800-898'!4:4)</f>
        <v>5499</v>
      </c>
      <c r="BB93" s="128">
        <f>SUMIF('800-898'!$1:$1,BB$3,'800-898'!4:4)</f>
        <v>0</v>
      </c>
      <c r="BC93" s="128">
        <f>SUMIF('800-898'!$1:$1,BC$3,'800-898'!4:4)</f>
        <v>1594</v>
      </c>
      <c r="BD93" s="128">
        <f>SUMIF('800-898'!$1:$1,BD$3,'800-898'!4:4)</f>
        <v>5214.0599999999995</v>
      </c>
      <c r="BE93" s="128">
        <f>SUMIF('800-898'!$1:$1,BE$3,'800-898'!4:4)</f>
        <v>2885</v>
      </c>
      <c r="BF93" s="128">
        <f>SUMIF('800-898'!$1:$1,BF$3,'800-898'!4:4)</f>
        <v>2676.88</v>
      </c>
      <c r="BG93" s="128">
        <f>SUMIF('800-898'!$1:$1,BG$3,'800-898'!4:4)</f>
        <v>16550</v>
      </c>
      <c r="BH93" s="128">
        <f>SUMIF('800-898'!$1:$1,BH$3,'800-898'!4:4)</f>
        <v>0</v>
      </c>
      <c r="BI93" s="128">
        <f>SUMIF('800-898'!$1:$1,BI$3,'800-898'!4:4)</f>
        <v>2094</v>
      </c>
      <c r="BJ93" s="128">
        <f>SUMIF('800-898'!$1:$1,BJ$3,'800-898'!4:4)</f>
        <v>13968.15</v>
      </c>
      <c r="BK93" s="128">
        <f>SUMIF('800-898'!$1:$1,BK$3,'800-898'!4:4)</f>
        <v>0</v>
      </c>
      <c r="BL93" s="128">
        <f>SUMIF('800-898'!$1:$1,BL$3,'800-898'!4:4)</f>
        <v>25602.920000000002</v>
      </c>
      <c r="BM93" s="128">
        <f>SUMIF('800-898'!$1:$1,BM$3,'800-898'!4:4)</f>
        <v>5310</v>
      </c>
      <c r="BN93" s="128">
        <f>SUMIF('800-898'!$1:$1,BN$3,'800-898'!4:4)</f>
        <v>40784.800000000003</v>
      </c>
      <c r="BO93" s="128">
        <f>SUMIF('800-898'!$1:$1,BO$3,'800-898'!4:4)</f>
        <v>24544.37</v>
      </c>
      <c r="BP93" s="128">
        <f>SUMIF('800-898'!$1:$1,BP$3,'800-898'!4:4)</f>
        <v>0</v>
      </c>
      <c r="BQ93" s="128">
        <f>SUMIF('800-898'!$1:$1,BQ$3,'800-898'!4:4)</f>
        <v>0</v>
      </c>
      <c r="BR93" s="128">
        <f>SUMIF('800-898'!$1:$1,BR$3,'800-898'!4:4)</f>
        <v>0</v>
      </c>
      <c r="BS93" s="128">
        <f>SUMIF('800-898'!$1:$1,BS$3,'800-898'!4:4)</f>
        <v>0</v>
      </c>
      <c r="BT93" s="128">
        <f>SUMIF('800-898'!$1:$1,BT$3,'800-898'!4:4)</f>
        <v>461.95</v>
      </c>
      <c r="BU93" s="128">
        <f>SUMIF('800-898'!$1:$1,BU$3,'800-898'!4:4)</f>
        <v>-6823.75</v>
      </c>
      <c r="BV93" s="128">
        <f>SUMIF('800-898'!$1:$1,BV$3,'800-898'!4:4)</f>
        <v>0</v>
      </c>
      <c r="BW93" s="128">
        <f>SUMIF('800-898'!$1:$1,BW$3,'800-898'!4:4)</f>
        <v>0</v>
      </c>
      <c r="BX93" s="128">
        <f>SUMIF('800-898'!$1:$1,BX$3,'800-898'!4:4)</f>
        <v>0</v>
      </c>
      <c r="BY93" s="128">
        <f>SUMIF('800-898'!$1:$1,BY$3,'800-898'!4:4)</f>
        <v>32348.959999999999</v>
      </c>
      <c r="BZ93" s="128">
        <f>SUMIF('800-898'!$1:$1,BZ$3,'800-898'!4:4)</f>
        <v>0</v>
      </c>
      <c r="CA93" s="310">
        <f>SUMIF('800-898'!$1:$1,CA$3,'800-898'!4:4)</f>
        <v>0</v>
      </c>
      <c r="CB93" s="128">
        <f>SUMIF('800-898'!$1:$1,CB$3,'800-898'!4:4)</f>
        <v>0</v>
      </c>
      <c r="CC93" s="128">
        <f>SUMIF('800-898'!$1:$1,CC$3,'800-898'!4:4)</f>
        <v>0</v>
      </c>
      <c r="CD93" s="128">
        <f>SUMIF('800-898'!$1:$1,CD$3,'800-898'!4:4)</f>
        <v>0</v>
      </c>
      <c r="CE93" s="128">
        <f>SUMIF('800-898'!$1:$1,CE$3,'800-898'!4:4)</f>
        <v>0</v>
      </c>
      <c r="CF93" s="128">
        <f>SUMIF('800-898'!$1:$1,CF$3,'800-898'!4:4)</f>
        <v>0</v>
      </c>
      <c r="CG93" s="298">
        <f t="shared" si="34"/>
        <v>-919951.95999999985</v>
      </c>
      <c r="CJ93" s="122"/>
      <c r="CK93" s="169">
        <f>INDEX(SAP!C:C,MATCH('Actuals mapped to CFR'!A93,SAP!H:H,FALSE),1)</f>
        <v>-919951.96</v>
      </c>
      <c r="CL93" s="59">
        <f t="shared" si="33"/>
        <v>0</v>
      </c>
      <c r="CN93" s="81">
        <f t="shared" si="35"/>
        <v>1677968.86</v>
      </c>
      <c r="CO93" s="81">
        <f t="shared" si="36"/>
        <v>732491.69000000018</v>
      </c>
      <c r="CP93" s="166">
        <f>VLOOKUP(B93,'2526 GBP Data input'!$A$4:$CA$229,38,FALSE)</f>
        <v>0</v>
      </c>
      <c r="CQ93" s="166">
        <f>VLOOKUP(B93,'2526 GBP Data input'!$A$4:$CA$229,73,FALSE)</f>
        <v>0</v>
      </c>
      <c r="CR93" s="89">
        <f t="shared" si="25"/>
        <v>1677968.86</v>
      </c>
      <c r="CS93" s="83" t="e">
        <f t="shared" si="26"/>
        <v>#DIV/0!</v>
      </c>
      <c r="CT93" s="82">
        <f t="shared" si="37"/>
        <v>945477.16999999993</v>
      </c>
      <c r="CU93" s="82">
        <f t="shared" si="38"/>
        <v>-25525.21</v>
      </c>
      <c r="CV93" s="86">
        <f t="shared" si="27"/>
        <v>919951.96</v>
      </c>
    </row>
    <row r="94" spans="1:100">
      <c r="A94" s="237">
        <v>107805</v>
      </c>
      <c r="B94" s="60">
        <v>805</v>
      </c>
      <c r="C94" s="60" t="s">
        <v>278</v>
      </c>
      <c r="D94" s="128">
        <f>SUMIF('800-898'!$1:$1,D$3,'800-898'!5:5)</f>
        <v>0</v>
      </c>
      <c r="E94" s="128">
        <f>SUMIF('800-898'!$1:$1,E$3,'800-898'!5:5)</f>
        <v>0</v>
      </c>
      <c r="F94" s="128">
        <f>SUMIF('800-898'!$1:$1,F$3,'800-898'!5:5)</f>
        <v>0</v>
      </c>
      <c r="G94" s="128">
        <f>SUMIF('800-898'!$1:$1,G$3,'800-898'!5:5)</f>
        <v>0</v>
      </c>
      <c r="H94" s="128">
        <f>SUMIF('800-898'!$1:$1,H$3,'800-898'!5:5)</f>
        <v>0</v>
      </c>
      <c r="I94" s="128">
        <f>SUMIF('800-898'!$1:$1,I$3,'800-898'!5:5)</f>
        <v>0</v>
      </c>
      <c r="J94" s="128">
        <f>SUMIF('800-898'!$1:$1,J$3,'800-898'!5:5)</f>
        <v>0</v>
      </c>
      <c r="K94" s="128">
        <f>SUMIF('800-898'!$1:$1,K$3,'800-898'!5:5)</f>
        <v>-686934.38</v>
      </c>
      <c r="L94" s="128">
        <f>SUMIF('800-898'!$1:$1,L$3,'800-898'!5:5)</f>
        <v>0</v>
      </c>
      <c r="M94" s="128">
        <f>SUMIF('800-898'!$1:$1,M$3,'800-898'!5:5)</f>
        <v>-129314</v>
      </c>
      <c r="N94" s="128">
        <f>SUMIF('800-898'!$1:$1,N$3,'800-898'!5:5)</f>
        <v>0</v>
      </c>
      <c r="O94" s="128">
        <f>SUMIF('800-898'!$1:$1,O$3,'800-898'!5:5)</f>
        <v>-10440</v>
      </c>
      <c r="P94" s="128">
        <f>SUMIF('800-898'!$1:$1,P$3,'800-898'!5:5)</f>
        <v>-29321</v>
      </c>
      <c r="Q94" s="128">
        <f>SUMIF('800-898'!$1:$1,Q$3,'800-898'!5:5)</f>
        <v>0</v>
      </c>
      <c r="R94" s="128">
        <f>SUMIF('800-898'!$1:$1,R$3,'800-898'!5:5)</f>
        <v>0</v>
      </c>
      <c r="S94" s="128">
        <f>SUMIF('800-898'!$1:$1,S$3,'800-898'!5:5)</f>
        <v>-7050.85</v>
      </c>
      <c r="T94" s="128">
        <f>SUMIF('800-898'!$1:$1,T$3,'800-898'!5:5)</f>
        <v>0</v>
      </c>
      <c r="U94" s="128">
        <f>SUMIF('800-898'!$1:$1,U$3,'800-898'!5:5)</f>
        <v>0</v>
      </c>
      <c r="V94" s="128">
        <f>SUMIF('800-898'!$1:$1,V$3,'800-898'!5:5)</f>
        <v>0</v>
      </c>
      <c r="W94" s="128">
        <f>SUMIF('800-898'!$1:$1,W$3,'800-898'!5:5)</f>
        <v>-3533.5500000000015</v>
      </c>
      <c r="X94" s="128">
        <f>SUMIF('800-898'!$1:$1,X$3,'800-898'!5:5)</f>
        <v>-250</v>
      </c>
      <c r="Y94" s="164">
        <f>SUMIF('800-898'!$1:$1,Y$3,'800-898'!5:5)</f>
        <v>0</v>
      </c>
      <c r="Z94" s="128">
        <f>SUMIF('800-898'!$1:$1,Z$3,'800-898'!5:5)</f>
        <v>0</v>
      </c>
      <c r="AA94" s="128">
        <f>SUMIF('800-898'!$1:$1,AA$3,'800-898'!5:5)</f>
        <v>-37666.74</v>
      </c>
      <c r="AB94" s="128">
        <f>SUMIF('800-898'!$1:$1,AB$3,'800-898'!5:5)</f>
        <v>-1890.17</v>
      </c>
      <c r="AC94" s="310">
        <f>SUMIF('800-898'!$1:$1,AC$3,'800-898'!5:5)</f>
        <v>0</v>
      </c>
      <c r="AD94" s="310">
        <f>SUMIF('800-898'!$1:$1,AD$3,'800-898'!5:5)</f>
        <v>0</v>
      </c>
      <c r="AE94" s="310">
        <f>SUMIF('800-898'!$1:$1,AE$3,'800-898'!5:5)</f>
        <v>0</v>
      </c>
      <c r="AF94" s="310">
        <f>SUMIF('800-898'!$1:$1,AF$3,'800-898'!5:5)</f>
        <v>0</v>
      </c>
      <c r="AG94" s="128">
        <f>SUMIF('800-898'!$1:$1,AG$3,'800-898'!5:5)</f>
        <v>128069.69999999998</v>
      </c>
      <c r="AH94" s="128">
        <f>SUMIF('800-898'!$1:$1,AH$3,'800-898'!5:5)</f>
        <v>131</v>
      </c>
      <c r="AI94" s="128">
        <f>SUMIF('800-898'!$1:$1,AI$3,'800-898'!5:5)</f>
        <v>53629.430000000008</v>
      </c>
      <c r="AJ94" s="128">
        <f>SUMIF('800-898'!$1:$1,AJ$3,'800-898'!5:5)</f>
        <v>592.26</v>
      </c>
      <c r="AK94" s="128">
        <f>SUMIF('800-898'!$1:$1,AK$3,'800-898'!5:5)</f>
        <v>19968.77</v>
      </c>
      <c r="AL94" s="128">
        <f>SUMIF('800-898'!$1:$1,AL$3,'800-898'!5:5)</f>
        <v>0</v>
      </c>
      <c r="AM94" s="128">
        <f>SUMIF('800-898'!$1:$1,AM$3,'800-898'!5:5)</f>
        <v>14005.570000000002</v>
      </c>
      <c r="AN94" s="128">
        <f>SUMIF('800-898'!$1:$1,AN$3,'800-898'!5:5)</f>
        <v>886</v>
      </c>
      <c r="AO94" s="128">
        <f>SUMIF('800-898'!$1:$1,AO$3,'800-898'!5:5)</f>
        <v>698.81999999999994</v>
      </c>
      <c r="AP94" s="128">
        <f>SUMIF('800-898'!$1:$1,AP$3,'800-898'!5:5)</f>
        <v>6031.09</v>
      </c>
      <c r="AQ94" s="128">
        <f>SUMIF('800-898'!$1:$1,AQ$3,'800-898'!5:5)</f>
        <v>1899.55</v>
      </c>
      <c r="AR94" s="128">
        <f>SUMIF('800-898'!$1:$1,AR$3,'800-898'!5:5)</f>
        <v>3315.62</v>
      </c>
      <c r="AS94" s="128">
        <f>SUMIF('800-898'!$1:$1,AS$3,'800-898'!5:5)</f>
        <v>655.02</v>
      </c>
      <c r="AT94" s="128">
        <f>SUMIF('800-898'!$1:$1,AT$3,'800-898'!5:5)</f>
        <v>7181.4600000000009</v>
      </c>
      <c r="AU94" s="128">
        <f>SUMIF('800-898'!$1:$1,AU$3,'800-898'!5:5)</f>
        <v>1285.51</v>
      </c>
      <c r="AV94" s="128">
        <f>SUMIF('800-898'!$1:$1,AV$3,'800-898'!5:5)</f>
        <v>3954.6500000000005</v>
      </c>
      <c r="AW94" s="128">
        <f>SUMIF('800-898'!$1:$1,AW$3,'800-898'!5:5)</f>
        <v>12475</v>
      </c>
      <c r="AX94" s="128">
        <f>SUMIF('800-898'!$1:$1,AX$3,'800-898'!5:5)</f>
        <v>1187.3499999999999</v>
      </c>
      <c r="AY94" s="128">
        <f>SUMIF('800-898'!$1:$1,AY$3,'800-898'!5:5)</f>
        <v>18853.769999999997</v>
      </c>
      <c r="AZ94" s="310">
        <f>SUMIF('800-898'!$1:$1,AZ$3,'800-898'!5:5)</f>
        <v>0</v>
      </c>
      <c r="BA94" s="128">
        <f>SUMIF('800-898'!$1:$1,BA$3,'800-898'!5:5)</f>
        <v>0</v>
      </c>
      <c r="BB94" s="128">
        <f>SUMIF('800-898'!$1:$1,BB$3,'800-898'!5:5)</f>
        <v>0</v>
      </c>
      <c r="BC94" s="128">
        <f>SUMIF('800-898'!$1:$1,BC$3,'800-898'!5:5)</f>
        <v>0</v>
      </c>
      <c r="BD94" s="128">
        <f>SUMIF('800-898'!$1:$1,BD$3,'800-898'!5:5)</f>
        <v>0</v>
      </c>
      <c r="BE94" s="128">
        <f>SUMIF('800-898'!$1:$1,BE$3,'800-898'!5:5)</f>
        <v>0</v>
      </c>
      <c r="BF94" s="128">
        <f>SUMIF('800-898'!$1:$1,BF$3,'800-898'!5:5)</f>
        <v>0</v>
      </c>
      <c r="BG94" s="128">
        <f>SUMIF('800-898'!$1:$1,BG$3,'800-898'!5:5)</f>
        <v>3379</v>
      </c>
      <c r="BH94" s="128">
        <f>SUMIF('800-898'!$1:$1,BH$3,'800-898'!5:5)</f>
        <v>0</v>
      </c>
      <c r="BI94" s="128">
        <f>SUMIF('800-898'!$1:$1,BI$3,'800-898'!5:5)</f>
        <v>1124.54</v>
      </c>
      <c r="BJ94" s="128">
        <f>SUMIF('800-898'!$1:$1,BJ$3,'800-898'!5:5)</f>
        <v>6065.85</v>
      </c>
      <c r="BK94" s="128">
        <f>SUMIF('800-898'!$1:$1,BK$3,'800-898'!5:5)</f>
        <v>0</v>
      </c>
      <c r="BL94" s="128">
        <f>SUMIF('800-898'!$1:$1,BL$3,'800-898'!5:5)</f>
        <v>33302.839999999997</v>
      </c>
      <c r="BM94" s="128">
        <f>SUMIF('800-898'!$1:$1,BM$3,'800-898'!5:5)</f>
        <v>1796</v>
      </c>
      <c r="BN94" s="128">
        <f>SUMIF('800-898'!$1:$1,BN$3,'800-898'!5:5)</f>
        <v>40317.909999999996</v>
      </c>
      <c r="BO94" s="128">
        <f>SUMIF('800-898'!$1:$1,BO$3,'800-898'!5:5)</f>
        <v>9614.31</v>
      </c>
      <c r="BP94" s="128">
        <f>SUMIF('800-898'!$1:$1,BP$3,'800-898'!5:5)</f>
        <v>0</v>
      </c>
      <c r="BQ94" s="128">
        <f>SUMIF('800-898'!$1:$1,BQ$3,'800-898'!5:5)</f>
        <v>0</v>
      </c>
      <c r="BR94" s="128">
        <f>SUMIF('800-898'!$1:$1,BR$3,'800-898'!5:5)</f>
        <v>0</v>
      </c>
      <c r="BS94" s="128">
        <f>SUMIF('800-898'!$1:$1,BS$3,'800-898'!5:5)</f>
        <v>17208.89</v>
      </c>
      <c r="BT94" s="128">
        <f>SUMIF('800-898'!$1:$1,BT$3,'800-898'!5:5)</f>
        <v>7517.0199999999995</v>
      </c>
      <c r="BU94" s="128">
        <f>SUMIF('800-898'!$1:$1,BU$3,'800-898'!5:5)</f>
        <v>-5226.25</v>
      </c>
      <c r="BV94" s="128">
        <f>SUMIF('800-898'!$1:$1,BV$3,'800-898'!5:5)</f>
        <v>0</v>
      </c>
      <c r="BW94" s="128">
        <f>SUMIF('800-898'!$1:$1,BW$3,'800-898'!5:5)</f>
        <v>0</v>
      </c>
      <c r="BX94" s="128">
        <f>SUMIF('800-898'!$1:$1,BX$3,'800-898'!5:5)</f>
        <v>0</v>
      </c>
      <c r="BY94" s="128">
        <f>SUMIF('800-898'!$1:$1,BY$3,'800-898'!5:5)</f>
        <v>1184</v>
      </c>
      <c r="BZ94" s="128">
        <f>SUMIF('800-898'!$1:$1,BZ$3,'800-898'!5:5)</f>
        <v>0</v>
      </c>
      <c r="CA94" s="310">
        <f>SUMIF('800-898'!$1:$1,CA$3,'800-898'!5:5)</f>
        <v>0</v>
      </c>
      <c r="CB94" s="128">
        <f>SUMIF('800-898'!$1:$1,CB$3,'800-898'!5:5)</f>
        <v>0</v>
      </c>
      <c r="CC94" s="128">
        <f>SUMIF('800-898'!$1:$1,CC$3,'800-898'!5:5)</f>
        <v>0</v>
      </c>
      <c r="CD94" s="128">
        <f>SUMIF('800-898'!$1:$1,CD$3,'800-898'!5:5)</f>
        <v>0</v>
      </c>
      <c r="CE94" s="128">
        <f>SUMIF('800-898'!$1:$1,CE$3,'800-898'!5:5)</f>
        <v>0</v>
      </c>
      <c r="CF94" s="128">
        <f>SUMIF('800-898'!$1:$1,CF$3,'800-898'!5:5)</f>
        <v>0</v>
      </c>
      <c r="CG94" s="298">
        <f t="shared" si="34"/>
        <v>-515296.01</v>
      </c>
      <c r="CJ94" s="122"/>
      <c r="CK94" s="169">
        <f>INDEX(SAP!C:C,MATCH('Actuals mapped to CFR'!A94,SAP!H:H,FALSE),1)</f>
        <v>-515296.01</v>
      </c>
      <c r="CL94" s="59">
        <f t="shared" si="33"/>
        <v>0</v>
      </c>
      <c r="CN94" s="81">
        <f t="shared" si="35"/>
        <v>906400.69000000006</v>
      </c>
      <c r="CO94" s="81">
        <f t="shared" si="36"/>
        <v>395146.92999999993</v>
      </c>
      <c r="CP94" s="166">
        <f>VLOOKUP(B94,'2526 GBP Data input'!$A$4:$CA$229,38,FALSE)</f>
        <v>1003921</v>
      </c>
      <c r="CQ94" s="166">
        <f>VLOOKUP(B94,'2526 GBP Data input'!$A$4:$CA$229,73,FALSE)</f>
        <v>9054</v>
      </c>
      <c r="CR94" s="89">
        <f t="shared" ref="CR94:CR135" si="39">CN94-CP94</f>
        <v>-97520.309999999939</v>
      </c>
      <c r="CS94" s="83">
        <f t="shared" ref="CS94:CS135" si="40">CO94/CQ94</f>
        <v>43.643354318533241</v>
      </c>
      <c r="CT94" s="82">
        <f t="shared" si="37"/>
        <v>511253.76000000013</v>
      </c>
      <c r="CU94" s="82">
        <f t="shared" si="38"/>
        <v>4042.25</v>
      </c>
      <c r="CV94" s="86">
        <f t="shared" si="27"/>
        <v>515296.01000000013</v>
      </c>
    </row>
    <row r="95" spans="1:100">
      <c r="A95" s="237">
        <v>107808</v>
      </c>
      <c r="B95" s="60">
        <v>808</v>
      </c>
      <c r="C95" s="60" t="s">
        <v>265</v>
      </c>
      <c r="D95" s="128">
        <f>SUMIF('800-898'!$1:$1,D$3,'800-898'!6:6)</f>
        <v>0</v>
      </c>
      <c r="E95" s="128">
        <f>SUMIF('800-898'!$1:$1,E$3,'800-898'!6:6)</f>
        <v>0</v>
      </c>
      <c r="F95" s="128">
        <f>SUMIF('800-898'!$1:$1,F$3,'800-898'!6:6)</f>
        <v>0</v>
      </c>
      <c r="G95" s="128">
        <f>SUMIF('800-898'!$1:$1,G$3,'800-898'!6:6)</f>
        <v>0</v>
      </c>
      <c r="H95" s="128">
        <f>SUMIF('800-898'!$1:$1,H$3,'800-898'!6:6)</f>
        <v>0</v>
      </c>
      <c r="I95" s="128">
        <f>SUMIF('800-898'!$1:$1,I$3,'800-898'!6:6)</f>
        <v>0</v>
      </c>
      <c r="J95" s="128">
        <f>SUMIF('800-898'!$1:$1,J$3,'800-898'!6:6)</f>
        <v>0</v>
      </c>
      <c r="K95" s="128">
        <f>SUMIF('800-898'!$1:$1,K$3,'800-898'!6:6)</f>
        <v>-684961.57</v>
      </c>
      <c r="L95" s="128">
        <f>SUMIF('800-898'!$1:$1,L$3,'800-898'!6:6)</f>
        <v>0</v>
      </c>
      <c r="M95" s="128">
        <f>SUMIF('800-898'!$1:$1,M$3,'800-898'!6:6)</f>
        <v>-13921</v>
      </c>
      <c r="N95" s="128">
        <f>SUMIF('800-898'!$1:$1,N$3,'800-898'!6:6)</f>
        <v>0</v>
      </c>
      <c r="O95" s="128">
        <f>SUMIF('800-898'!$1:$1,O$3,'800-898'!6:6)</f>
        <v>-4443</v>
      </c>
      <c r="P95" s="128">
        <f>SUMIF('800-898'!$1:$1,P$3,'800-898'!6:6)</f>
        <v>-22538</v>
      </c>
      <c r="Q95" s="128">
        <f>SUMIF('800-898'!$1:$1,Q$3,'800-898'!6:6)</f>
        <v>0</v>
      </c>
      <c r="R95" s="128">
        <f>SUMIF('800-898'!$1:$1,R$3,'800-898'!6:6)</f>
        <v>0</v>
      </c>
      <c r="S95" s="128">
        <f>SUMIF('800-898'!$1:$1,S$3,'800-898'!6:6)</f>
        <v>-17193.09</v>
      </c>
      <c r="T95" s="128">
        <f>SUMIF('800-898'!$1:$1,T$3,'800-898'!6:6)</f>
        <v>0</v>
      </c>
      <c r="U95" s="128">
        <f>SUMIF('800-898'!$1:$1,U$3,'800-898'!6:6)</f>
        <v>0</v>
      </c>
      <c r="V95" s="128">
        <f>SUMIF('800-898'!$1:$1,V$3,'800-898'!6:6)</f>
        <v>0</v>
      </c>
      <c r="W95" s="128">
        <f>SUMIF('800-898'!$1:$1,W$3,'800-898'!6:6)</f>
        <v>-5993.84</v>
      </c>
      <c r="X95" s="128">
        <f>SUMIF('800-898'!$1:$1,X$3,'800-898'!6:6)</f>
        <v>0</v>
      </c>
      <c r="Y95" s="164">
        <f>SUMIF('800-898'!$1:$1,Y$3,'800-898'!6:6)</f>
        <v>0</v>
      </c>
      <c r="Z95" s="128">
        <f>SUMIF('800-898'!$1:$1,Z$3,'800-898'!6:6)</f>
        <v>0</v>
      </c>
      <c r="AA95" s="128">
        <f>SUMIF('800-898'!$1:$1,AA$3,'800-898'!6:6)</f>
        <v>0</v>
      </c>
      <c r="AB95" s="128">
        <f>SUMIF('800-898'!$1:$1,AB$3,'800-898'!6:6)</f>
        <v>0</v>
      </c>
      <c r="AC95" s="310">
        <f>SUMIF('800-898'!$1:$1,AC$3,'800-898'!6:6)</f>
        <v>0</v>
      </c>
      <c r="AD95" s="310">
        <f>SUMIF('800-898'!$1:$1,AD$3,'800-898'!6:6)</f>
        <v>0</v>
      </c>
      <c r="AE95" s="310">
        <f>SUMIF('800-898'!$1:$1,AE$3,'800-898'!6:6)</f>
        <v>0</v>
      </c>
      <c r="AF95" s="310">
        <f>SUMIF('800-898'!$1:$1,AF$3,'800-898'!6:6)</f>
        <v>0</v>
      </c>
      <c r="AG95" s="128">
        <f>SUMIF('800-898'!$1:$1,AG$3,'800-898'!6:6)</f>
        <v>133281.20000000001</v>
      </c>
      <c r="AH95" s="128">
        <f>SUMIF('800-898'!$1:$1,AH$3,'800-898'!6:6)</f>
        <v>3640.92</v>
      </c>
      <c r="AI95" s="128">
        <f>SUMIF('800-898'!$1:$1,AI$3,'800-898'!6:6)</f>
        <v>40757.920000000006</v>
      </c>
      <c r="AJ95" s="128">
        <f>SUMIF('800-898'!$1:$1,AJ$3,'800-898'!6:6)</f>
        <v>7501.4299999999994</v>
      </c>
      <c r="AK95" s="128">
        <f>SUMIF('800-898'!$1:$1,AK$3,'800-898'!6:6)</f>
        <v>10251.310000000001</v>
      </c>
      <c r="AL95" s="128">
        <f>SUMIF('800-898'!$1:$1,AL$3,'800-898'!6:6)</f>
        <v>0</v>
      </c>
      <c r="AM95" s="128">
        <f>SUMIF('800-898'!$1:$1,AM$3,'800-898'!6:6)</f>
        <v>5112.7400000000007</v>
      </c>
      <c r="AN95" s="128">
        <f>SUMIF('800-898'!$1:$1,AN$3,'800-898'!6:6)</f>
        <v>746.4</v>
      </c>
      <c r="AO95" s="128">
        <f>SUMIF('800-898'!$1:$1,AO$3,'800-898'!6:6)</f>
        <v>704.75</v>
      </c>
      <c r="AP95" s="128">
        <f>SUMIF('800-898'!$1:$1,AP$3,'800-898'!6:6)</f>
        <v>320.25</v>
      </c>
      <c r="AQ95" s="128">
        <f>SUMIF('800-898'!$1:$1,AQ$3,'800-898'!6:6)</f>
        <v>0</v>
      </c>
      <c r="AR95" s="128">
        <f>SUMIF('800-898'!$1:$1,AR$3,'800-898'!6:6)</f>
        <v>8407.2800000000007</v>
      </c>
      <c r="AS95" s="128">
        <f>SUMIF('800-898'!$1:$1,AS$3,'800-898'!6:6)</f>
        <v>1704.8999999999999</v>
      </c>
      <c r="AT95" s="128">
        <f>SUMIF('800-898'!$1:$1,AT$3,'800-898'!6:6)</f>
        <v>395.74000000000007</v>
      </c>
      <c r="AU95" s="128">
        <f>SUMIF('800-898'!$1:$1,AU$3,'800-898'!6:6)</f>
        <v>606.4</v>
      </c>
      <c r="AV95" s="128">
        <f>SUMIF('800-898'!$1:$1,AV$3,'800-898'!6:6)</f>
        <v>3769.32</v>
      </c>
      <c r="AW95" s="128">
        <f>SUMIF('800-898'!$1:$1,AW$3,'800-898'!6:6)</f>
        <v>7173.13</v>
      </c>
      <c r="AX95" s="128">
        <f>SUMIF('800-898'!$1:$1,AX$3,'800-898'!6:6)</f>
        <v>4526.38</v>
      </c>
      <c r="AY95" s="128">
        <f>SUMIF('800-898'!$1:$1,AY$3,'800-898'!6:6)</f>
        <v>8838.9399999999987</v>
      </c>
      <c r="AZ95" s="310">
        <f>SUMIF('800-898'!$1:$1,AZ$3,'800-898'!6:6)</f>
        <v>0</v>
      </c>
      <c r="BA95" s="128">
        <f>SUMIF('800-898'!$1:$1,BA$3,'800-898'!6:6)</f>
        <v>619.79999999999927</v>
      </c>
      <c r="BB95" s="128">
        <f>SUMIF('800-898'!$1:$1,BB$3,'800-898'!6:6)</f>
        <v>0</v>
      </c>
      <c r="BC95" s="128">
        <f>SUMIF('800-898'!$1:$1,BC$3,'800-898'!6:6)</f>
        <v>622.34</v>
      </c>
      <c r="BD95" s="128">
        <f>SUMIF('800-898'!$1:$1,BD$3,'800-898'!6:6)</f>
        <v>0</v>
      </c>
      <c r="BE95" s="128">
        <f>SUMIF('800-898'!$1:$1,BE$3,'800-898'!6:6)</f>
        <v>0</v>
      </c>
      <c r="BF95" s="128">
        <f>SUMIF('800-898'!$1:$1,BF$3,'800-898'!6:6)</f>
        <v>0</v>
      </c>
      <c r="BG95" s="128">
        <f>SUMIF('800-898'!$1:$1,BG$3,'800-898'!6:6)</f>
        <v>3047.1400000000003</v>
      </c>
      <c r="BH95" s="128">
        <f>SUMIF('800-898'!$1:$1,BH$3,'800-898'!6:6)</f>
        <v>0</v>
      </c>
      <c r="BI95" s="128">
        <f>SUMIF('800-898'!$1:$1,BI$3,'800-898'!6:6)</f>
        <v>429.59000000000003</v>
      </c>
      <c r="BJ95" s="128">
        <f>SUMIF('800-898'!$1:$1,BJ$3,'800-898'!6:6)</f>
        <v>5843.25</v>
      </c>
      <c r="BK95" s="128">
        <f>SUMIF('800-898'!$1:$1,BK$3,'800-898'!6:6)</f>
        <v>0</v>
      </c>
      <c r="BL95" s="128">
        <f>SUMIF('800-898'!$1:$1,BL$3,'800-898'!6:6)</f>
        <v>27964.78</v>
      </c>
      <c r="BM95" s="128">
        <f>SUMIF('800-898'!$1:$1,BM$3,'800-898'!6:6)</f>
        <v>0</v>
      </c>
      <c r="BN95" s="128">
        <f>SUMIF('800-898'!$1:$1,BN$3,'800-898'!6:6)</f>
        <v>3081.1800000000003</v>
      </c>
      <c r="BO95" s="128">
        <f>SUMIF('800-898'!$1:$1,BO$3,'800-898'!6:6)</f>
        <v>24927.27</v>
      </c>
      <c r="BP95" s="128">
        <f>SUMIF('800-898'!$1:$1,BP$3,'800-898'!6:6)</f>
        <v>0</v>
      </c>
      <c r="BQ95" s="128">
        <f>SUMIF('800-898'!$1:$1,BQ$3,'800-898'!6:6)</f>
        <v>0</v>
      </c>
      <c r="BR95" s="128">
        <f>SUMIF('800-898'!$1:$1,BR$3,'800-898'!6:6)</f>
        <v>0</v>
      </c>
      <c r="BS95" s="128">
        <f>SUMIF('800-898'!$1:$1,BS$3,'800-898'!6:6)</f>
        <v>0</v>
      </c>
      <c r="BT95" s="128">
        <f>SUMIF('800-898'!$1:$1,BT$3,'800-898'!6:6)</f>
        <v>6.7501559897209518E-14</v>
      </c>
      <c r="BU95" s="128">
        <f>SUMIF('800-898'!$1:$1,BU$3,'800-898'!6:6)</f>
        <v>-5125</v>
      </c>
      <c r="BV95" s="128">
        <f>SUMIF('800-898'!$1:$1,BV$3,'800-898'!6:6)</f>
        <v>0</v>
      </c>
      <c r="BW95" s="128">
        <f>SUMIF('800-898'!$1:$1,BW$3,'800-898'!6:6)</f>
        <v>0</v>
      </c>
      <c r="BX95" s="128">
        <f>SUMIF('800-898'!$1:$1,BX$3,'800-898'!6:6)</f>
        <v>0</v>
      </c>
      <c r="BY95" s="128">
        <f>SUMIF('800-898'!$1:$1,BY$3,'800-898'!6:6)</f>
        <v>0</v>
      </c>
      <c r="BZ95" s="128">
        <f>SUMIF('800-898'!$1:$1,BZ$3,'800-898'!6:6)</f>
        <v>0</v>
      </c>
      <c r="CA95" s="310">
        <f>SUMIF('800-898'!$1:$1,CA$3,'800-898'!6:6)</f>
        <v>0</v>
      </c>
      <c r="CB95" s="128">
        <f>SUMIF('800-898'!$1:$1,CB$3,'800-898'!6:6)</f>
        <v>0</v>
      </c>
      <c r="CC95" s="128">
        <f>SUMIF('800-898'!$1:$1,CC$3,'800-898'!6:6)</f>
        <v>0</v>
      </c>
      <c r="CD95" s="128">
        <f>SUMIF('800-898'!$1:$1,CD$3,'800-898'!6:6)</f>
        <v>0</v>
      </c>
      <c r="CE95" s="128">
        <f>SUMIF('800-898'!$1:$1,CE$3,'800-898'!6:6)</f>
        <v>0</v>
      </c>
      <c r="CF95" s="128">
        <f>SUMIF('800-898'!$1:$1,CF$3,'800-898'!6:6)</f>
        <v>0</v>
      </c>
      <c r="CG95" s="298">
        <f t="shared" si="34"/>
        <v>-449901.13999999949</v>
      </c>
      <c r="CJ95" s="122"/>
      <c r="CK95" s="169">
        <f>INDEX(SAP!C:C,MATCH('Actuals mapped to CFR'!A95,SAP!H:H,FALSE),1)</f>
        <v>-449901.14</v>
      </c>
      <c r="CL95" s="59">
        <f t="shared" si="33"/>
        <v>0</v>
      </c>
      <c r="CN95" s="81">
        <f t="shared" si="35"/>
        <v>749050.49999999988</v>
      </c>
      <c r="CO95" s="81">
        <f t="shared" si="36"/>
        <v>304274.36000000004</v>
      </c>
      <c r="CP95" s="166">
        <f>VLOOKUP(B95,'2526 GBP Data input'!$A$4:$CA$229,38,FALSE)</f>
        <v>835759</v>
      </c>
      <c r="CQ95" s="166">
        <f>VLOOKUP(B95,'2526 GBP Data input'!$A$4:$CA$229,73,FALSE)</f>
        <v>24981</v>
      </c>
      <c r="CR95" s="89">
        <f t="shared" si="39"/>
        <v>-86708.500000000116</v>
      </c>
      <c r="CS95" s="83">
        <f t="shared" si="40"/>
        <v>12.180231375845645</v>
      </c>
      <c r="CT95" s="82">
        <f t="shared" si="37"/>
        <v>444776.13999999984</v>
      </c>
      <c r="CU95" s="82">
        <f t="shared" si="38"/>
        <v>5125</v>
      </c>
      <c r="CV95" s="86">
        <f t="shared" si="27"/>
        <v>449901.13999999984</v>
      </c>
    </row>
    <row r="96" spans="1:100">
      <c r="A96" s="237">
        <v>107811</v>
      </c>
      <c r="B96" s="60">
        <v>811</v>
      </c>
      <c r="C96" s="60" t="s">
        <v>232</v>
      </c>
      <c r="D96" s="128">
        <f>SUMIF('800-898'!$1:$1,D$3,'800-898'!7:7)</f>
        <v>0</v>
      </c>
      <c r="E96" s="128">
        <f>SUMIF('800-898'!$1:$1,E$3,'800-898'!7:7)</f>
        <v>0</v>
      </c>
      <c r="F96" s="128">
        <f>SUMIF('800-898'!$1:$1,F$3,'800-898'!7:7)</f>
        <v>0</v>
      </c>
      <c r="G96" s="128">
        <f>SUMIF('800-898'!$1:$1,G$3,'800-898'!7:7)</f>
        <v>0</v>
      </c>
      <c r="H96" s="128">
        <f>SUMIF('800-898'!$1:$1,H$3,'800-898'!7:7)</f>
        <v>0</v>
      </c>
      <c r="I96" s="128">
        <f>SUMIF('800-898'!$1:$1,I$3,'800-898'!7:7)</f>
        <v>0</v>
      </c>
      <c r="J96" s="128">
        <f>SUMIF('800-898'!$1:$1,J$3,'800-898'!7:7)</f>
        <v>0</v>
      </c>
      <c r="K96" s="128">
        <f>SUMIF('800-898'!$1:$1,K$3,'800-898'!7:7)</f>
        <v>-1571893.36</v>
      </c>
      <c r="L96" s="128">
        <f>SUMIF('800-898'!$1:$1,L$3,'800-898'!7:7)</f>
        <v>0</v>
      </c>
      <c r="M96" s="128">
        <f>SUMIF('800-898'!$1:$1,M$3,'800-898'!7:7)</f>
        <v>-140923</v>
      </c>
      <c r="N96" s="128">
        <f>SUMIF('800-898'!$1:$1,N$3,'800-898'!7:7)</f>
        <v>0</v>
      </c>
      <c r="O96" s="128">
        <f>SUMIF('800-898'!$1:$1,O$3,'800-898'!7:7)</f>
        <v>-27293</v>
      </c>
      <c r="P96" s="128">
        <f>SUMIF('800-898'!$1:$1,P$3,'800-898'!7:7)</f>
        <v>-40388</v>
      </c>
      <c r="Q96" s="128">
        <f>SUMIF('800-898'!$1:$1,Q$3,'800-898'!7:7)</f>
        <v>0</v>
      </c>
      <c r="R96" s="128">
        <f>SUMIF('800-898'!$1:$1,R$3,'800-898'!7:7)</f>
        <v>0</v>
      </c>
      <c r="S96" s="128">
        <f>SUMIF('800-898'!$1:$1,S$3,'800-898'!7:7)</f>
        <v>-7890.65</v>
      </c>
      <c r="T96" s="128">
        <f>SUMIF('800-898'!$1:$1,T$3,'800-898'!7:7)</f>
        <v>-4691.3999999999996</v>
      </c>
      <c r="U96" s="128">
        <f>SUMIF('800-898'!$1:$1,U$3,'800-898'!7:7)</f>
        <v>0</v>
      </c>
      <c r="V96" s="128">
        <f>SUMIF('800-898'!$1:$1,V$3,'800-898'!7:7)</f>
        <v>0</v>
      </c>
      <c r="W96" s="128">
        <f>SUMIF('800-898'!$1:$1,W$3,'800-898'!7:7)</f>
        <v>-4913.7</v>
      </c>
      <c r="X96" s="128">
        <f>SUMIF('800-898'!$1:$1,X$3,'800-898'!7:7)</f>
        <v>0</v>
      </c>
      <c r="Y96" s="164">
        <f>SUMIF('800-898'!$1:$1,Y$3,'800-898'!7:7)</f>
        <v>0</v>
      </c>
      <c r="Z96" s="128">
        <f>SUMIF('800-898'!$1:$1,Z$3,'800-898'!7:7)</f>
        <v>0</v>
      </c>
      <c r="AA96" s="128">
        <f>SUMIF('800-898'!$1:$1,AA$3,'800-898'!7:7)</f>
        <v>-56834.59</v>
      </c>
      <c r="AB96" s="128">
        <f>SUMIF('800-898'!$1:$1,AB$3,'800-898'!7:7)</f>
        <v>-5632</v>
      </c>
      <c r="AC96" s="310">
        <f>SUMIF('800-898'!$1:$1,AC$3,'800-898'!7:7)</f>
        <v>0</v>
      </c>
      <c r="AD96" s="310">
        <f>SUMIF('800-898'!$1:$1,AD$3,'800-898'!7:7)</f>
        <v>0</v>
      </c>
      <c r="AE96" s="310">
        <f>SUMIF('800-898'!$1:$1,AE$3,'800-898'!7:7)</f>
        <v>0</v>
      </c>
      <c r="AF96" s="310">
        <f>SUMIF('800-898'!$1:$1,AF$3,'800-898'!7:7)</f>
        <v>0</v>
      </c>
      <c r="AG96" s="128">
        <f>SUMIF('800-898'!$1:$1,AG$3,'800-898'!7:7)</f>
        <v>340131.73</v>
      </c>
      <c r="AH96" s="128">
        <f>SUMIF('800-898'!$1:$1,AH$3,'800-898'!7:7)</f>
        <v>0</v>
      </c>
      <c r="AI96" s="128">
        <f>SUMIF('800-898'!$1:$1,AI$3,'800-898'!7:7)</f>
        <v>111849.59000000001</v>
      </c>
      <c r="AJ96" s="128">
        <f>SUMIF('800-898'!$1:$1,AJ$3,'800-898'!7:7)</f>
        <v>28570.070000000003</v>
      </c>
      <c r="AK96" s="128">
        <f>SUMIF('800-898'!$1:$1,AK$3,'800-898'!7:7)</f>
        <v>25016.720000000001</v>
      </c>
      <c r="AL96" s="128">
        <f>SUMIF('800-898'!$1:$1,AL$3,'800-898'!7:7)</f>
        <v>19202.300000000003</v>
      </c>
      <c r="AM96" s="128">
        <f>SUMIF('800-898'!$1:$1,AM$3,'800-898'!7:7)</f>
        <v>17728.920000000006</v>
      </c>
      <c r="AN96" s="128">
        <f>SUMIF('800-898'!$1:$1,AN$3,'800-898'!7:7)</f>
        <v>2158</v>
      </c>
      <c r="AO96" s="128">
        <f>SUMIF('800-898'!$1:$1,AO$3,'800-898'!7:7)</f>
        <v>1303.8499999999999</v>
      </c>
      <c r="AP96" s="128">
        <f>SUMIF('800-898'!$1:$1,AP$3,'800-898'!7:7)</f>
        <v>780.8</v>
      </c>
      <c r="AQ96" s="128">
        <f>SUMIF('800-898'!$1:$1,AQ$3,'800-898'!7:7)</f>
        <v>0</v>
      </c>
      <c r="AR96" s="128">
        <f>SUMIF('800-898'!$1:$1,AR$3,'800-898'!7:7)</f>
        <v>5410.5199999999986</v>
      </c>
      <c r="AS96" s="128">
        <f>SUMIF('800-898'!$1:$1,AS$3,'800-898'!7:7)</f>
        <v>131.66</v>
      </c>
      <c r="AT96" s="128">
        <f>SUMIF('800-898'!$1:$1,AT$3,'800-898'!7:7)</f>
        <v>539.41999999999996</v>
      </c>
      <c r="AU96" s="128">
        <f>SUMIF('800-898'!$1:$1,AU$3,'800-898'!7:7)</f>
        <v>1101.6799999999998</v>
      </c>
      <c r="AV96" s="128">
        <f>SUMIF('800-898'!$1:$1,AV$3,'800-898'!7:7)</f>
        <v>10838.17</v>
      </c>
      <c r="AW96" s="128">
        <f>SUMIF('800-898'!$1:$1,AW$3,'800-898'!7:7)</f>
        <v>54370.5</v>
      </c>
      <c r="AX96" s="128">
        <f>SUMIF('800-898'!$1:$1,AX$3,'800-898'!7:7)</f>
        <v>1642.4700000000003</v>
      </c>
      <c r="AY96" s="128">
        <f>SUMIF('800-898'!$1:$1,AY$3,'800-898'!7:7)</f>
        <v>23617.599999999999</v>
      </c>
      <c r="AZ96" s="310">
        <f>SUMIF('800-898'!$1:$1,AZ$3,'800-898'!7:7)</f>
        <v>0</v>
      </c>
      <c r="BA96" s="128">
        <f>SUMIF('800-898'!$1:$1,BA$3,'800-898'!7:7)</f>
        <v>4456.4700000000012</v>
      </c>
      <c r="BB96" s="128">
        <f>SUMIF('800-898'!$1:$1,BB$3,'800-898'!7:7)</f>
        <v>0</v>
      </c>
      <c r="BC96" s="128">
        <f>SUMIF('800-898'!$1:$1,BC$3,'800-898'!7:7)</f>
        <v>0</v>
      </c>
      <c r="BD96" s="128">
        <f>SUMIF('800-898'!$1:$1,BD$3,'800-898'!7:7)</f>
        <v>0</v>
      </c>
      <c r="BE96" s="128">
        <f>SUMIF('800-898'!$1:$1,BE$3,'800-898'!7:7)</f>
        <v>0</v>
      </c>
      <c r="BF96" s="128">
        <f>SUMIF('800-898'!$1:$1,BF$3,'800-898'!7:7)</f>
        <v>250</v>
      </c>
      <c r="BG96" s="128">
        <f>SUMIF('800-898'!$1:$1,BG$3,'800-898'!7:7)</f>
        <v>2816</v>
      </c>
      <c r="BH96" s="128">
        <f>SUMIF('800-898'!$1:$1,BH$3,'800-898'!7:7)</f>
        <v>0</v>
      </c>
      <c r="BI96" s="128">
        <f>SUMIF('800-898'!$1:$1,BI$3,'800-898'!7:7)</f>
        <v>1557.85</v>
      </c>
      <c r="BJ96" s="128">
        <f>SUMIF('800-898'!$1:$1,BJ$3,'800-898'!7:7)</f>
        <v>14246.400000000001</v>
      </c>
      <c r="BK96" s="128">
        <f>SUMIF('800-898'!$1:$1,BK$3,'800-898'!7:7)</f>
        <v>0</v>
      </c>
      <c r="BL96" s="128">
        <f>SUMIF('800-898'!$1:$1,BL$3,'800-898'!7:7)</f>
        <v>15511.540000000003</v>
      </c>
      <c r="BM96" s="128">
        <f>SUMIF('800-898'!$1:$1,BM$3,'800-898'!7:7)</f>
        <v>8268.2200000000012</v>
      </c>
      <c r="BN96" s="128">
        <f>SUMIF('800-898'!$1:$1,BN$3,'800-898'!7:7)</f>
        <v>36348.080000000002</v>
      </c>
      <c r="BO96" s="128">
        <f>SUMIF('800-898'!$1:$1,BO$3,'800-898'!7:7)</f>
        <v>16170.53</v>
      </c>
      <c r="BP96" s="128">
        <f>SUMIF('800-898'!$1:$1,BP$3,'800-898'!7:7)</f>
        <v>0</v>
      </c>
      <c r="BQ96" s="128">
        <f>SUMIF('800-898'!$1:$1,BQ$3,'800-898'!7:7)</f>
        <v>0</v>
      </c>
      <c r="BR96" s="128">
        <f>SUMIF('800-898'!$1:$1,BR$3,'800-898'!7:7)</f>
        <v>0</v>
      </c>
      <c r="BS96" s="128">
        <f>SUMIF('800-898'!$1:$1,BS$3,'800-898'!7:7)</f>
        <v>43713.979999999996</v>
      </c>
      <c r="BT96" s="128">
        <f>SUMIF('800-898'!$1:$1,BT$3,'800-898'!7:7)</f>
        <v>2911.5400000000004</v>
      </c>
      <c r="BU96" s="128">
        <f>SUMIF('800-898'!$1:$1,BU$3,'800-898'!7:7)</f>
        <v>-6756.25</v>
      </c>
      <c r="BV96" s="128">
        <f>SUMIF('800-898'!$1:$1,BV$3,'800-898'!7:7)</f>
        <v>0</v>
      </c>
      <c r="BW96" s="128">
        <f>SUMIF('800-898'!$1:$1,BW$3,'800-898'!7:7)</f>
        <v>0</v>
      </c>
      <c r="BX96" s="128">
        <f>SUMIF('800-898'!$1:$1,BX$3,'800-898'!7:7)</f>
        <v>0</v>
      </c>
      <c r="BY96" s="128">
        <f>SUMIF('800-898'!$1:$1,BY$3,'800-898'!7:7)</f>
        <v>6839.6</v>
      </c>
      <c r="BZ96" s="128">
        <f>SUMIF('800-898'!$1:$1,BZ$3,'800-898'!7:7)</f>
        <v>0</v>
      </c>
      <c r="CA96" s="310">
        <f>SUMIF('800-898'!$1:$1,CA$3,'800-898'!7:7)</f>
        <v>0</v>
      </c>
      <c r="CB96" s="128">
        <f>SUMIF('800-898'!$1:$1,CB$3,'800-898'!7:7)</f>
        <v>0</v>
      </c>
      <c r="CC96" s="128">
        <f>SUMIF('800-898'!$1:$1,CC$3,'800-898'!7:7)</f>
        <v>0</v>
      </c>
      <c r="CD96" s="128">
        <f>SUMIF('800-898'!$1:$1,CD$3,'800-898'!7:7)</f>
        <v>0</v>
      </c>
      <c r="CE96" s="128">
        <f>SUMIF('800-898'!$1:$1,CE$3,'800-898'!7:7)</f>
        <v>0</v>
      </c>
      <c r="CF96" s="128">
        <f>SUMIF('800-898'!$1:$1,CF$3,'800-898'!7:7)</f>
        <v>0</v>
      </c>
      <c r="CG96" s="298">
        <f t="shared" si="34"/>
        <v>-1069731.7399999998</v>
      </c>
      <c r="CJ96" s="122"/>
      <c r="CK96" s="169">
        <f>INDEX(SAP!C:C,MATCH('Actuals mapped to CFR'!A96,SAP!H:H,FALSE),1)</f>
        <v>-1069731.74</v>
      </c>
      <c r="CL96" s="59">
        <f t="shared" si="33"/>
        <v>0</v>
      </c>
      <c r="CN96" s="81">
        <f t="shared" si="35"/>
        <v>1860459.7</v>
      </c>
      <c r="CO96" s="81">
        <f t="shared" si="36"/>
        <v>790644.61000000022</v>
      </c>
      <c r="CP96" s="166">
        <f>VLOOKUP(B96,'2526 GBP Data input'!$A$4:$CA$229,38,FALSE)</f>
        <v>2117794</v>
      </c>
      <c r="CQ96" s="166">
        <f>VLOOKUP(B96,'2526 GBP Data input'!$A$4:$CA$229,73,FALSE)</f>
        <v>17469</v>
      </c>
      <c r="CR96" s="89">
        <f t="shared" si="39"/>
        <v>-257334.30000000005</v>
      </c>
      <c r="CS96" s="83">
        <f t="shared" si="40"/>
        <v>45.259866620871271</v>
      </c>
      <c r="CT96" s="82">
        <f t="shared" si="37"/>
        <v>1069815.0899999999</v>
      </c>
      <c r="CU96" s="82">
        <f t="shared" si="38"/>
        <v>-83.350000000000364</v>
      </c>
      <c r="CV96" s="86">
        <f t="shared" si="27"/>
        <v>1069731.7399999998</v>
      </c>
    </row>
    <row r="97" spans="1:100">
      <c r="A97" s="237">
        <v>107812</v>
      </c>
      <c r="B97" s="60">
        <v>812</v>
      </c>
      <c r="C97" s="60" t="s">
        <v>205</v>
      </c>
      <c r="D97" s="128">
        <f>SUMIF('800-898'!$1:$1,D$3,'800-898'!8:8)</f>
        <v>0</v>
      </c>
      <c r="E97" s="128">
        <f>SUMIF('800-898'!$1:$1,E$3,'800-898'!8:8)</f>
        <v>0</v>
      </c>
      <c r="F97" s="128">
        <f>SUMIF('800-898'!$1:$1,F$3,'800-898'!8:8)</f>
        <v>0</v>
      </c>
      <c r="G97" s="128">
        <f>SUMIF('800-898'!$1:$1,G$3,'800-898'!8:8)</f>
        <v>0</v>
      </c>
      <c r="H97" s="128">
        <f>SUMIF('800-898'!$1:$1,H$3,'800-898'!8:8)</f>
        <v>0</v>
      </c>
      <c r="I97" s="128">
        <f>SUMIF('800-898'!$1:$1,I$3,'800-898'!8:8)</f>
        <v>0</v>
      </c>
      <c r="J97" s="128">
        <f>SUMIF('800-898'!$1:$1,J$3,'800-898'!8:8)</f>
        <v>0</v>
      </c>
      <c r="K97" s="128">
        <f>SUMIF('800-898'!$1:$1,K$3,'800-898'!8:8)</f>
        <v>-1658793.8</v>
      </c>
      <c r="L97" s="128">
        <f>SUMIF('800-898'!$1:$1,L$3,'800-898'!8:8)</f>
        <v>0</v>
      </c>
      <c r="M97" s="128">
        <f>SUMIF('800-898'!$1:$1,M$3,'800-898'!8:8)</f>
        <v>-149230</v>
      </c>
      <c r="N97" s="128">
        <f>SUMIF('800-898'!$1:$1,N$3,'800-898'!8:8)</f>
        <v>0</v>
      </c>
      <c r="O97" s="128">
        <f>SUMIF('800-898'!$1:$1,O$3,'800-898'!8:8)</f>
        <v>-22435</v>
      </c>
      <c r="P97" s="128">
        <f>SUMIF('800-898'!$1:$1,P$3,'800-898'!8:8)</f>
        <v>-79859</v>
      </c>
      <c r="Q97" s="128">
        <f>SUMIF('800-898'!$1:$1,Q$3,'800-898'!8:8)</f>
        <v>0</v>
      </c>
      <c r="R97" s="128">
        <f>SUMIF('800-898'!$1:$1,R$3,'800-898'!8:8)</f>
        <v>-2193.75</v>
      </c>
      <c r="S97" s="128">
        <f>SUMIF('800-898'!$1:$1,S$3,'800-898'!8:8)</f>
        <v>-25700.13</v>
      </c>
      <c r="T97" s="128">
        <f>SUMIF('800-898'!$1:$1,T$3,'800-898'!8:8)</f>
        <v>0</v>
      </c>
      <c r="U97" s="128">
        <f>SUMIF('800-898'!$1:$1,U$3,'800-898'!8:8)</f>
        <v>0</v>
      </c>
      <c r="V97" s="128">
        <f>SUMIF('800-898'!$1:$1,V$3,'800-898'!8:8)</f>
        <v>0</v>
      </c>
      <c r="W97" s="128">
        <f>SUMIF('800-898'!$1:$1,W$3,'800-898'!8:8)</f>
        <v>-16519.709999999995</v>
      </c>
      <c r="X97" s="128">
        <f>SUMIF('800-898'!$1:$1,X$3,'800-898'!8:8)</f>
        <v>-1246.76</v>
      </c>
      <c r="Y97" s="164">
        <f>SUMIF('800-898'!$1:$1,Y$3,'800-898'!8:8)</f>
        <v>0</v>
      </c>
      <c r="Z97" s="128">
        <f>SUMIF('800-898'!$1:$1,Z$3,'800-898'!8:8)</f>
        <v>0</v>
      </c>
      <c r="AA97" s="128">
        <f>SUMIF('800-898'!$1:$1,AA$3,'800-898'!8:8)</f>
        <v>-92019.190000000017</v>
      </c>
      <c r="AB97" s="128">
        <f>SUMIF('800-898'!$1:$1,AB$3,'800-898'!8:8)</f>
        <v>-2536.4000000000005</v>
      </c>
      <c r="AC97" s="310">
        <f>SUMIF('800-898'!$1:$1,AC$3,'800-898'!8:8)</f>
        <v>0</v>
      </c>
      <c r="AD97" s="310">
        <f>SUMIF('800-898'!$1:$1,AD$3,'800-898'!8:8)</f>
        <v>0</v>
      </c>
      <c r="AE97" s="310">
        <f>SUMIF('800-898'!$1:$1,AE$3,'800-898'!8:8)</f>
        <v>0</v>
      </c>
      <c r="AF97" s="310">
        <f>SUMIF('800-898'!$1:$1,AF$3,'800-898'!8:8)</f>
        <v>0</v>
      </c>
      <c r="AG97" s="128">
        <f>SUMIF('800-898'!$1:$1,AG$3,'800-898'!8:8)</f>
        <v>355510.92</v>
      </c>
      <c r="AH97" s="128">
        <f>SUMIF('800-898'!$1:$1,AH$3,'800-898'!8:8)</f>
        <v>1432.6299999999999</v>
      </c>
      <c r="AI97" s="128">
        <f>SUMIF('800-898'!$1:$1,AI$3,'800-898'!8:8)</f>
        <v>163355.65</v>
      </c>
      <c r="AJ97" s="128">
        <f>SUMIF('800-898'!$1:$1,AJ$3,'800-898'!8:8)</f>
        <v>9734.9500000000007</v>
      </c>
      <c r="AK97" s="128">
        <f>SUMIF('800-898'!$1:$1,AK$3,'800-898'!8:8)</f>
        <v>26987.43</v>
      </c>
      <c r="AL97" s="128">
        <f>SUMIF('800-898'!$1:$1,AL$3,'800-898'!8:8)</f>
        <v>0</v>
      </c>
      <c r="AM97" s="128">
        <f>SUMIF('800-898'!$1:$1,AM$3,'800-898'!8:8)</f>
        <v>28542.019999999993</v>
      </c>
      <c r="AN97" s="128">
        <f>SUMIF('800-898'!$1:$1,AN$3,'800-898'!8:8)</f>
        <v>2792.45</v>
      </c>
      <c r="AO97" s="128">
        <f>SUMIF('800-898'!$1:$1,AO$3,'800-898'!8:8)</f>
        <v>2270</v>
      </c>
      <c r="AP97" s="128">
        <f>SUMIF('800-898'!$1:$1,AP$3,'800-898'!8:8)</f>
        <v>948.55</v>
      </c>
      <c r="AQ97" s="128">
        <f>SUMIF('800-898'!$1:$1,AQ$3,'800-898'!8:8)</f>
        <v>0</v>
      </c>
      <c r="AR97" s="128">
        <f>SUMIF('800-898'!$1:$1,AR$3,'800-898'!8:8)</f>
        <v>11840.08</v>
      </c>
      <c r="AS97" s="128">
        <f>SUMIF('800-898'!$1:$1,AS$3,'800-898'!8:8)</f>
        <v>20.85</v>
      </c>
      <c r="AT97" s="128">
        <f>SUMIF('800-898'!$1:$1,AT$3,'800-898'!8:8)</f>
        <v>6559.56</v>
      </c>
      <c r="AU97" s="128">
        <f>SUMIF('800-898'!$1:$1,AU$3,'800-898'!8:8)</f>
        <v>1349.31</v>
      </c>
      <c r="AV97" s="128">
        <f>SUMIF('800-898'!$1:$1,AV$3,'800-898'!8:8)</f>
        <v>8417.5199999999986</v>
      </c>
      <c r="AW97" s="128">
        <f>SUMIF('800-898'!$1:$1,AW$3,'800-898'!8:8)</f>
        <v>56102.8</v>
      </c>
      <c r="AX97" s="128">
        <f>SUMIF('800-898'!$1:$1,AX$3,'800-898'!8:8)</f>
        <v>3846.07</v>
      </c>
      <c r="AY97" s="128">
        <f>SUMIF('800-898'!$1:$1,AY$3,'800-898'!8:8)</f>
        <v>42565.33</v>
      </c>
      <c r="AZ97" s="310">
        <f>SUMIF('800-898'!$1:$1,AZ$3,'800-898'!8:8)</f>
        <v>0</v>
      </c>
      <c r="BA97" s="128">
        <f>SUMIF('800-898'!$1:$1,BA$3,'800-898'!8:8)</f>
        <v>2100</v>
      </c>
      <c r="BB97" s="128">
        <f>SUMIF('800-898'!$1:$1,BB$3,'800-898'!8:8)</f>
        <v>0</v>
      </c>
      <c r="BC97" s="128">
        <f>SUMIF('800-898'!$1:$1,BC$3,'800-898'!8:8)</f>
        <v>1387</v>
      </c>
      <c r="BD97" s="128">
        <f>SUMIF('800-898'!$1:$1,BD$3,'800-898'!8:8)</f>
        <v>1928.68</v>
      </c>
      <c r="BE97" s="128">
        <f>SUMIF('800-898'!$1:$1,BE$3,'800-898'!8:8)</f>
        <v>3020.41</v>
      </c>
      <c r="BF97" s="128">
        <f>SUMIF('800-898'!$1:$1,BF$3,'800-898'!8:8)</f>
        <v>1925</v>
      </c>
      <c r="BG97" s="128">
        <f>SUMIF('800-898'!$1:$1,BG$3,'800-898'!8:8)</f>
        <v>7500.15</v>
      </c>
      <c r="BH97" s="128">
        <f>SUMIF('800-898'!$1:$1,BH$3,'800-898'!8:8)</f>
        <v>0</v>
      </c>
      <c r="BI97" s="128">
        <f>SUMIF('800-898'!$1:$1,BI$3,'800-898'!8:8)</f>
        <v>3397.0599999999995</v>
      </c>
      <c r="BJ97" s="128">
        <f>SUMIF('800-898'!$1:$1,BJ$3,'800-898'!8:8)</f>
        <v>17307.150000000001</v>
      </c>
      <c r="BK97" s="128">
        <f>SUMIF('800-898'!$1:$1,BK$3,'800-898'!8:8)</f>
        <v>0</v>
      </c>
      <c r="BL97" s="128">
        <f>SUMIF('800-898'!$1:$1,BL$3,'800-898'!8:8)</f>
        <v>95232.17</v>
      </c>
      <c r="BM97" s="128">
        <f>SUMIF('800-898'!$1:$1,BM$3,'800-898'!8:8)</f>
        <v>2156</v>
      </c>
      <c r="BN97" s="128">
        <f>SUMIF('800-898'!$1:$1,BN$3,'800-898'!8:8)</f>
        <v>11519.1</v>
      </c>
      <c r="BO97" s="128">
        <f>SUMIF('800-898'!$1:$1,BO$3,'800-898'!8:8)</f>
        <v>16433.510000000002</v>
      </c>
      <c r="BP97" s="128">
        <f>SUMIF('800-898'!$1:$1,BP$3,'800-898'!8:8)</f>
        <v>0</v>
      </c>
      <c r="BQ97" s="128">
        <f>SUMIF('800-898'!$1:$1,BQ$3,'800-898'!8:8)</f>
        <v>0</v>
      </c>
      <c r="BR97" s="128">
        <f>SUMIF('800-898'!$1:$1,BR$3,'800-898'!8:8)</f>
        <v>0</v>
      </c>
      <c r="BS97" s="128">
        <f>SUMIF('800-898'!$1:$1,BS$3,'800-898'!8:8)</f>
        <v>67953.67</v>
      </c>
      <c r="BT97" s="128">
        <f>SUMIF('800-898'!$1:$1,BT$3,'800-898'!8:8)</f>
        <v>1522.3899999999999</v>
      </c>
      <c r="BU97" s="128">
        <f>SUMIF('800-898'!$1:$1,BU$3,'800-898'!8:8)</f>
        <v>-7386.25</v>
      </c>
      <c r="BV97" s="128">
        <f>SUMIF('800-898'!$1:$1,BV$3,'800-898'!8:8)</f>
        <v>0</v>
      </c>
      <c r="BW97" s="128">
        <f>SUMIF('800-898'!$1:$1,BW$3,'800-898'!8:8)</f>
        <v>0</v>
      </c>
      <c r="BX97" s="128">
        <f>SUMIF('800-898'!$1:$1,BX$3,'800-898'!8:8)</f>
        <v>0</v>
      </c>
      <c r="BY97" s="128">
        <f>SUMIF('800-898'!$1:$1,BY$3,'800-898'!8:8)</f>
        <v>-532</v>
      </c>
      <c r="BZ97" s="128">
        <f>SUMIF('800-898'!$1:$1,BZ$3,'800-898'!8:8)</f>
        <v>0</v>
      </c>
      <c r="CA97" s="310">
        <f>SUMIF('800-898'!$1:$1,CA$3,'800-898'!8:8)</f>
        <v>0</v>
      </c>
      <c r="CB97" s="128">
        <f>SUMIF('800-898'!$1:$1,CB$3,'800-898'!8:8)</f>
        <v>0</v>
      </c>
      <c r="CC97" s="128">
        <f>SUMIF('800-898'!$1:$1,CC$3,'800-898'!8:8)</f>
        <v>0</v>
      </c>
      <c r="CD97" s="128">
        <f>SUMIF('800-898'!$1:$1,CD$3,'800-898'!8:8)</f>
        <v>0</v>
      </c>
      <c r="CE97" s="128">
        <f>SUMIF('800-898'!$1:$1,CE$3,'800-898'!8:8)</f>
        <v>0</v>
      </c>
      <c r="CF97" s="128">
        <f>SUMIF('800-898'!$1:$1,CF$3,'800-898'!8:8)</f>
        <v>0</v>
      </c>
      <c r="CG97" s="298">
        <f t="shared" si="34"/>
        <v>-1102793.58</v>
      </c>
      <c r="CJ97" s="122"/>
      <c r="CK97" s="169">
        <f>INDEX(SAP!C:C,MATCH('Actuals mapped to CFR'!A97,SAP!H:H,FALSE),1)</f>
        <v>-1102793.58</v>
      </c>
      <c r="CL97" s="59">
        <f t="shared" si="33"/>
        <v>0</v>
      </c>
      <c r="CN97" s="81">
        <f t="shared" si="35"/>
        <v>2050533.7399999998</v>
      </c>
      <c r="CO97" s="81">
        <f t="shared" si="36"/>
        <v>955658.41000000027</v>
      </c>
      <c r="CP97" s="166">
        <f>VLOOKUP(B97,'2526 GBP Data input'!$A$4:$CA$229,38,FALSE)</f>
        <v>2345169</v>
      </c>
      <c r="CQ97" s="166">
        <f>VLOOKUP(B97,'2526 GBP Data input'!$A$4:$CA$229,73,FALSE)</f>
        <v>20758</v>
      </c>
      <c r="CR97" s="89">
        <f t="shared" si="39"/>
        <v>-294635.26000000024</v>
      </c>
      <c r="CS97" s="83">
        <f t="shared" si="40"/>
        <v>46.038077367761836</v>
      </c>
      <c r="CT97" s="82">
        <f t="shared" si="37"/>
        <v>1094875.3299999996</v>
      </c>
      <c r="CU97" s="82">
        <f t="shared" si="38"/>
        <v>7918.25</v>
      </c>
      <c r="CV97" s="86">
        <f t="shared" si="27"/>
        <v>1102793.5799999996</v>
      </c>
    </row>
    <row r="98" spans="1:100">
      <c r="A98" s="237">
        <v>107816</v>
      </c>
      <c r="B98" s="60">
        <v>816</v>
      </c>
      <c r="C98" s="60" t="s">
        <v>187</v>
      </c>
      <c r="D98" s="128">
        <f>SUMIF('800-898'!$1:$1,D$3,'800-898'!9:9)</f>
        <v>0</v>
      </c>
      <c r="E98" s="128">
        <f>SUMIF('800-898'!$1:$1,E$3,'800-898'!9:9)</f>
        <v>0</v>
      </c>
      <c r="F98" s="128">
        <f>SUMIF('800-898'!$1:$1,F$3,'800-898'!9:9)</f>
        <v>0</v>
      </c>
      <c r="G98" s="128">
        <f>SUMIF('800-898'!$1:$1,G$3,'800-898'!9:9)</f>
        <v>0</v>
      </c>
      <c r="H98" s="128">
        <f>SUMIF('800-898'!$1:$1,H$3,'800-898'!9:9)</f>
        <v>0</v>
      </c>
      <c r="I98" s="128">
        <f>SUMIF('800-898'!$1:$1,I$3,'800-898'!9:9)</f>
        <v>0</v>
      </c>
      <c r="J98" s="128">
        <f>SUMIF('800-898'!$1:$1,J$3,'800-898'!9:9)</f>
        <v>0</v>
      </c>
      <c r="K98" s="128">
        <f>SUMIF('800-898'!$1:$1,K$3,'800-898'!9:9)</f>
        <v>-1140549.06</v>
      </c>
      <c r="L98" s="128">
        <f>SUMIF('800-898'!$1:$1,L$3,'800-898'!9:9)</f>
        <v>0</v>
      </c>
      <c r="M98" s="128">
        <f>SUMIF('800-898'!$1:$1,M$3,'800-898'!9:9)</f>
        <v>-97275</v>
      </c>
      <c r="N98" s="128">
        <f>SUMIF('800-898'!$1:$1,N$3,'800-898'!9:9)</f>
        <v>0</v>
      </c>
      <c r="O98" s="128">
        <f>SUMIF('800-898'!$1:$1,O$3,'800-898'!9:9)</f>
        <v>-7943</v>
      </c>
      <c r="P98" s="128">
        <f>SUMIF('800-898'!$1:$1,P$3,'800-898'!9:9)</f>
        <v>-37413</v>
      </c>
      <c r="Q98" s="128">
        <f>SUMIF('800-898'!$1:$1,Q$3,'800-898'!9:9)</f>
        <v>0</v>
      </c>
      <c r="R98" s="128">
        <f>SUMIF('800-898'!$1:$1,R$3,'800-898'!9:9)</f>
        <v>-665.81999999999994</v>
      </c>
      <c r="S98" s="128">
        <f>SUMIF('800-898'!$1:$1,S$3,'800-898'!9:9)</f>
        <v>0</v>
      </c>
      <c r="T98" s="128">
        <f>SUMIF('800-898'!$1:$1,T$3,'800-898'!9:9)</f>
        <v>0</v>
      </c>
      <c r="U98" s="128">
        <f>SUMIF('800-898'!$1:$1,U$3,'800-898'!9:9)</f>
        <v>-1016.4</v>
      </c>
      <c r="V98" s="128">
        <f>SUMIF('800-898'!$1:$1,V$3,'800-898'!9:9)</f>
        <v>0</v>
      </c>
      <c r="W98" s="128">
        <f>SUMIF('800-898'!$1:$1,W$3,'800-898'!9:9)</f>
        <v>-5002.05</v>
      </c>
      <c r="X98" s="128">
        <f>SUMIF('800-898'!$1:$1,X$3,'800-898'!9:9)</f>
        <v>-238.7</v>
      </c>
      <c r="Y98" s="164">
        <f>SUMIF('800-898'!$1:$1,Y$3,'800-898'!9:9)</f>
        <v>0</v>
      </c>
      <c r="Z98" s="128">
        <f>SUMIF('800-898'!$1:$1,Z$3,'800-898'!9:9)</f>
        <v>0</v>
      </c>
      <c r="AA98" s="128">
        <f>SUMIF('800-898'!$1:$1,AA$3,'800-898'!9:9)</f>
        <v>0</v>
      </c>
      <c r="AB98" s="128">
        <f>SUMIF('800-898'!$1:$1,AB$3,'800-898'!9:9)</f>
        <v>0</v>
      </c>
      <c r="AC98" s="310">
        <f>SUMIF('800-898'!$1:$1,AC$3,'800-898'!9:9)</f>
        <v>0</v>
      </c>
      <c r="AD98" s="310">
        <f>SUMIF('800-898'!$1:$1,AD$3,'800-898'!9:9)</f>
        <v>0</v>
      </c>
      <c r="AE98" s="310">
        <f>SUMIF('800-898'!$1:$1,AE$3,'800-898'!9:9)</f>
        <v>0</v>
      </c>
      <c r="AF98" s="310">
        <f>SUMIF('800-898'!$1:$1,AF$3,'800-898'!9:9)</f>
        <v>0</v>
      </c>
      <c r="AG98" s="128">
        <f>SUMIF('800-898'!$1:$1,AG$3,'800-898'!9:9)</f>
        <v>215927.77999999997</v>
      </c>
      <c r="AH98" s="128">
        <f>SUMIF('800-898'!$1:$1,AH$3,'800-898'!9:9)</f>
        <v>505.79</v>
      </c>
      <c r="AI98" s="128">
        <f>SUMIF('800-898'!$1:$1,AI$3,'800-898'!9:9)</f>
        <v>98846.77</v>
      </c>
      <c r="AJ98" s="128">
        <f>SUMIF('800-898'!$1:$1,AJ$3,'800-898'!9:9)</f>
        <v>15670.57</v>
      </c>
      <c r="AK98" s="128">
        <f>SUMIF('800-898'!$1:$1,AK$3,'800-898'!9:9)</f>
        <v>15797.999999999998</v>
      </c>
      <c r="AL98" s="128">
        <f>SUMIF('800-898'!$1:$1,AL$3,'800-898'!9:9)</f>
        <v>0</v>
      </c>
      <c r="AM98" s="128">
        <f>SUMIF('800-898'!$1:$1,AM$3,'800-898'!9:9)</f>
        <v>11934.929999999998</v>
      </c>
      <c r="AN98" s="128">
        <f>SUMIF('800-898'!$1:$1,AN$3,'800-898'!9:9)</f>
        <v>2084.9300000000003</v>
      </c>
      <c r="AO98" s="128">
        <f>SUMIF('800-898'!$1:$1,AO$3,'800-898'!9:9)</f>
        <v>1077.9499999999998</v>
      </c>
      <c r="AP98" s="128">
        <f>SUMIF('800-898'!$1:$1,AP$3,'800-898'!9:9)</f>
        <v>4940.2</v>
      </c>
      <c r="AQ98" s="128">
        <f>SUMIF('800-898'!$1:$1,AQ$3,'800-898'!9:9)</f>
        <v>1079.53</v>
      </c>
      <c r="AR98" s="128">
        <f>SUMIF('800-898'!$1:$1,AR$3,'800-898'!9:9)</f>
        <v>6092.2300000000005</v>
      </c>
      <c r="AS98" s="128">
        <f>SUMIF('800-898'!$1:$1,AS$3,'800-898'!9:9)</f>
        <v>1162.6000000000001</v>
      </c>
      <c r="AT98" s="128">
        <f>SUMIF('800-898'!$1:$1,AT$3,'800-898'!9:9)</f>
        <v>1613.5</v>
      </c>
      <c r="AU98" s="128">
        <f>SUMIF('800-898'!$1:$1,AU$3,'800-898'!9:9)</f>
        <v>496.05999999999995</v>
      </c>
      <c r="AV98" s="128">
        <f>SUMIF('800-898'!$1:$1,AV$3,'800-898'!9:9)</f>
        <v>5682.77</v>
      </c>
      <c r="AW98" s="128">
        <f>SUMIF('800-898'!$1:$1,AW$3,'800-898'!9:9)</f>
        <v>31122</v>
      </c>
      <c r="AX98" s="128">
        <f>SUMIF('800-898'!$1:$1,AX$3,'800-898'!9:9)</f>
        <v>1235.7600000000002</v>
      </c>
      <c r="AY98" s="128">
        <f>SUMIF('800-898'!$1:$1,AY$3,'800-898'!9:9)</f>
        <v>11956.029999999999</v>
      </c>
      <c r="AZ98" s="310">
        <f>SUMIF('800-898'!$1:$1,AZ$3,'800-898'!9:9)</f>
        <v>0</v>
      </c>
      <c r="BA98" s="128">
        <f>SUMIF('800-898'!$1:$1,BA$3,'800-898'!9:9)</f>
        <v>2421.8000000000002</v>
      </c>
      <c r="BB98" s="128">
        <f>SUMIF('800-898'!$1:$1,BB$3,'800-898'!9:9)</f>
        <v>0</v>
      </c>
      <c r="BC98" s="128">
        <f>SUMIF('800-898'!$1:$1,BC$3,'800-898'!9:9)</f>
        <v>2215</v>
      </c>
      <c r="BD98" s="128">
        <f>SUMIF('800-898'!$1:$1,BD$3,'800-898'!9:9)</f>
        <v>4417.87</v>
      </c>
      <c r="BE98" s="128">
        <f>SUMIF('800-898'!$1:$1,BE$3,'800-898'!9:9)</f>
        <v>0</v>
      </c>
      <c r="BF98" s="128">
        <f>SUMIF('800-898'!$1:$1,BF$3,'800-898'!9:9)</f>
        <v>231.86999999999998</v>
      </c>
      <c r="BG98" s="128">
        <f>SUMIF('800-898'!$1:$1,BG$3,'800-898'!9:9)</f>
        <v>7360.73</v>
      </c>
      <c r="BH98" s="128">
        <f>SUMIF('800-898'!$1:$1,BH$3,'800-898'!9:9)</f>
        <v>0</v>
      </c>
      <c r="BI98" s="128">
        <f>SUMIF('800-898'!$1:$1,BI$3,'800-898'!9:9)</f>
        <v>1744.71</v>
      </c>
      <c r="BJ98" s="128">
        <f>SUMIF('800-898'!$1:$1,BJ$3,'800-898'!9:9)</f>
        <v>11352.599999999999</v>
      </c>
      <c r="BK98" s="128">
        <f>SUMIF('800-898'!$1:$1,BK$3,'800-898'!9:9)</f>
        <v>0</v>
      </c>
      <c r="BL98" s="128">
        <f>SUMIF('800-898'!$1:$1,BL$3,'800-898'!9:9)</f>
        <v>46452.75</v>
      </c>
      <c r="BM98" s="128">
        <f>SUMIF('800-898'!$1:$1,BM$3,'800-898'!9:9)</f>
        <v>3427.9600000000005</v>
      </c>
      <c r="BN98" s="128">
        <f>SUMIF('800-898'!$1:$1,BN$3,'800-898'!9:9)</f>
        <v>12380.42</v>
      </c>
      <c r="BO98" s="128">
        <f>SUMIF('800-898'!$1:$1,BO$3,'800-898'!9:9)</f>
        <v>20741.64</v>
      </c>
      <c r="BP98" s="128">
        <f>SUMIF('800-898'!$1:$1,BP$3,'800-898'!9:9)</f>
        <v>0</v>
      </c>
      <c r="BQ98" s="128">
        <f>SUMIF('800-898'!$1:$1,BQ$3,'800-898'!9:9)</f>
        <v>0</v>
      </c>
      <c r="BR98" s="128">
        <f>SUMIF('800-898'!$1:$1,BR$3,'800-898'!9:9)</f>
        <v>0</v>
      </c>
      <c r="BS98" s="128">
        <f>SUMIF('800-898'!$1:$1,BS$3,'800-898'!9:9)</f>
        <v>0</v>
      </c>
      <c r="BT98" s="128">
        <f>SUMIF('800-898'!$1:$1,BT$3,'800-898'!9:9)</f>
        <v>0</v>
      </c>
      <c r="BU98" s="128">
        <f>SUMIF('800-898'!$1:$1,BU$3,'800-898'!9:9)</f>
        <v>-6328.75</v>
      </c>
      <c r="BV98" s="128">
        <f>SUMIF('800-898'!$1:$1,BV$3,'800-898'!9:9)</f>
        <v>0</v>
      </c>
      <c r="BW98" s="128">
        <f>SUMIF('800-898'!$1:$1,BW$3,'800-898'!9:9)</f>
        <v>0</v>
      </c>
      <c r="BX98" s="128">
        <f>SUMIF('800-898'!$1:$1,BX$3,'800-898'!9:9)</f>
        <v>0</v>
      </c>
      <c r="BY98" s="128">
        <f>SUMIF('800-898'!$1:$1,BY$3,'800-898'!9:9)</f>
        <v>0</v>
      </c>
      <c r="BZ98" s="128">
        <f>SUMIF('800-898'!$1:$1,BZ$3,'800-898'!9:9)</f>
        <v>0</v>
      </c>
      <c r="CA98" s="310">
        <f>SUMIF('800-898'!$1:$1,CA$3,'800-898'!9:9)</f>
        <v>0</v>
      </c>
      <c r="CB98" s="128">
        <f>SUMIF('800-898'!$1:$1,CB$3,'800-898'!9:9)</f>
        <v>0</v>
      </c>
      <c r="CC98" s="128">
        <f>SUMIF('800-898'!$1:$1,CC$3,'800-898'!9:9)</f>
        <v>0</v>
      </c>
      <c r="CD98" s="128">
        <f>SUMIF('800-898'!$1:$1,CD$3,'800-898'!9:9)</f>
        <v>0</v>
      </c>
      <c r="CE98" s="128">
        <f>SUMIF('800-898'!$1:$1,CE$3,'800-898'!9:9)</f>
        <v>0</v>
      </c>
      <c r="CF98" s="128">
        <f>SUMIF('800-898'!$1:$1,CF$3,'800-898'!9:9)</f>
        <v>0</v>
      </c>
      <c r="CG98" s="298">
        <f t="shared" si="34"/>
        <v>-756457.02999999991</v>
      </c>
      <c r="CJ98" s="122"/>
      <c r="CK98" s="169">
        <f>INDEX(SAP!C:C,MATCH('Actuals mapped to CFR'!A98,SAP!H:H,FALSE),1)</f>
        <v>-756457.03</v>
      </c>
      <c r="CL98" s="59">
        <f t="shared" si="33"/>
        <v>0</v>
      </c>
      <c r="CN98" s="81">
        <f t="shared" si="35"/>
        <v>1290103.03</v>
      </c>
      <c r="CO98" s="81">
        <f t="shared" si="36"/>
        <v>539974.75</v>
      </c>
      <c r="CP98" s="166">
        <f>VLOOKUP(B98,'2526 GBP Data input'!$A$4:$CA$229,38,FALSE)</f>
        <v>1335510</v>
      </c>
      <c r="CQ98" s="166">
        <f>VLOOKUP(B98,'2526 GBP Data input'!$A$4:$CA$229,73,FALSE)</f>
        <v>26527</v>
      </c>
      <c r="CR98" s="89">
        <f t="shared" si="39"/>
        <v>-45406.969999999972</v>
      </c>
      <c r="CS98" s="83">
        <f t="shared" si="40"/>
        <v>20.355665925283674</v>
      </c>
      <c r="CT98" s="82">
        <f t="shared" si="37"/>
        <v>750128.28</v>
      </c>
      <c r="CU98" s="82">
        <f t="shared" si="38"/>
        <v>6328.75</v>
      </c>
      <c r="CV98" s="86">
        <f t="shared" si="27"/>
        <v>756457.03</v>
      </c>
    </row>
    <row r="99" spans="1:100">
      <c r="A99" s="237">
        <v>107817</v>
      </c>
      <c r="B99" s="60">
        <v>817</v>
      </c>
      <c r="C99" s="60" t="s">
        <v>398</v>
      </c>
      <c r="D99" s="128">
        <f>SUMIF('800-898'!$1:$1,D$3,'800-898'!10:10)</f>
        <v>0</v>
      </c>
      <c r="E99" s="128">
        <f>SUMIF('800-898'!$1:$1,E$3,'800-898'!10:10)</f>
        <v>0</v>
      </c>
      <c r="F99" s="128">
        <f>SUMIF('800-898'!$1:$1,F$3,'800-898'!10:10)</f>
        <v>0</v>
      </c>
      <c r="G99" s="128">
        <f>SUMIF('800-898'!$1:$1,G$3,'800-898'!10:10)</f>
        <v>0</v>
      </c>
      <c r="H99" s="128">
        <f>SUMIF('800-898'!$1:$1,H$3,'800-898'!10:10)</f>
        <v>0</v>
      </c>
      <c r="I99" s="128">
        <f>SUMIF('800-898'!$1:$1,I$3,'800-898'!10:10)</f>
        <v>0</v>
      </c>
      <c r="J99" s="128">
        <f>SUMIF('800-898'!$1:$1,J$3,'800-898'!10:10)</f>
        <v>0</v>
      </c>
      <c r="K99" s="128">
        <f>SUMIF('800-898'!$1:$1,K$3,'800-898'!10:10)</f>
        <v>-2287203.9300000002</v>
      </c>
      <c r="L99" s="128">
        <f>SUMIF('800-898'!$1:$1,L$3,'800-898'!10:10)</f>
        <v>0</v>
      </c>
      <c r="M99" s="128">
        <f>SUMIF('800-898'!$1:$1,M$3,'800-898'!10:10)</f>
        <v>-308545</v>
      </c>
      <c r="N99" s="128">
        <f>SUMIF('800-898'!$1:$1,N$3,'800-898'!10:10)</f>
        <v>0</v>
      </c>
      <c r="O99" s="128">
        <f>SUMIF('800-898'!$1:$1,O$3,'800-898'!10:10)</f>
        <v>-42366.38</v>
      </c>
      <c r="P99" s="128">
        <f>SUMIF('800-898'!$1:$1,P$3,'800-898'!10:10)</f>
        <v>-50335</v>
      </c>
      <c r="Q99" s="128">
        <f>SUMIF('800-898'!$1:$1,Q$3,'800-898'!10:10)</f>
        <v>-942</v>
      </c>
      <c r="R99" s="128">
        <f>SUMIF('800-898'!$1:$1,R$3,'800-898'!10:10)</f>
        <v>-1740.03</v>
      </c>
      <c r="S99" s="128">
        <f>SUMIF('800-898'!$1:$1,S$3,'800-898'!10:10)</f>
        <v>-14724.789999999999</v>
      </c>
      <c r="T99" s="128">
        <f>SUMIF('800-898'!$1:$1,T$3,'800-898'!10:10)</f>
        <v>0</v>
      </c>
      <c r="U99" s="128">
        <f>SUMIF('800-898'!$1:$1,U$3,'800-898'!10:10)</f>
        <v>0</v>
      </c>
      <c r="V99" s="128">
        <f>SUMIF('800-898'!$1:$1,V$3,'800-898'!10:10)</f>
        <v>0</v>
      </c>
      <c r="W99" s="128">
        <f>SUMIF('800-898'!$1:$1,W$3,'800-898'!10:10)</f>
        <v>-5961.35</v>
      </c>
      <c r="X99" s="128">
        <f>SUMIF('800-898'!$1:$1,X$3,'800-898'!10:10)</f>
        <v>-205</v>
      </c>
      <c r="Y99" s="164">
        <f>SUMIF('800-898'!$1:$1,Y$3,'800-898'!10:10)</f>
        <v>0</v>
      </c>
      <c r="Z99" s="128">
        <f>SUMIF('800-898'!$1:$1,Z$3,'800-898'!10:10)</f>
        <v>0</v>
      </c>
      <c r="AA99" s="128">
        <f>SUMIF('800-898'!$1:$1,AA$3,'800-898'!10:10)</f>
        <v>-89529.74</v>
      </c>
      <c r="AB99" s="128">
        <f>SUMIF('800-898'!$1:$1,AB$3,'800-898'!10:10)</f>
        <v>0</v>
      </c>
      <c r="AC99" s="310">
        <f>SUMIF('800-898'!$1:$1,AC$3,'800-898'!10:10)</f>
        <v>0</v>
      </c>
      <c r="AD99" s="310">
        <f>SUMIF('800-898'!$1:$1,AD$3,'800-898'!10:10)</f>
        <v>0</v>
      </c>
      <c r="AE99" s="310">
        <f>SUMIF('800-898'!$1:$1,AE$3,'800-898'!10:10)</f>
        <v>0</v>
      </c>
      <c r="AF99" s="310">
        <f>SUMIF('800-898'!$1:$1,AF$3,'800-898'!10:10)</f>
        <v>0</v>
      </c>
      <c r="AG99" s="128">
        <f>SUMIF('800-898'!$1:$1,AG$3,'800-898'!10:10)</f>
        <v>429008.83</v>
      </c>
      <c r="AH99" s="128">
        <f>SUMIF('800-898'!$1:$1,AH$3,'800-898'!10:10)</f>
        <v>535</v>
      </c>
      <c r="AI99" s="128">
        <f>SUMIF('800-898'!$1:$1,AI$3,'800-898'!10:10)</f>
        <v>158650.74</v>
      </c>
      <c r="AJ99" s="128">
        <f>SUMIF('800-898'!$1:$1,AJ$3,'800-898'!10:10)</f>
        <v>14188.109999999999</v>
      </c>
      <c r="AK99" s="128">
        <f>SUMIF('800-898'!$1:$1,AK$3,'800-898'!10:10)</f>
        <v>47918.520000000004</v>
      </c>
      <c r="AL99" s="128">
        <f>SUMIF('800-898'!$1:$1,AL$3,'800-898'!10:10)</f>
        <v>0</v>
      </c>
      <c r="AM99" s="128">
        <f>SUMIF('800-898'!$1:$1,AM$3,'800-898'!10:10)</f>
        <v>33255.43</v>
      </c>
      <c r="AN99" s="128">
        <f>SUMIF('800-898'!$1:$1,AN$3,'800-898'!10:10)</f>
        <v>3232.38</v>
      </c>
      <c r="AO99" s="128">
        <f>SUMIF('800-898'!$1:$1,AO$3,'800-898'!10:10)</f>
        <v>1936.5</v>
      </c>
      <c r="AP99" s="128">
        <f>SUMIF('800-898'!$1:$1,AP$3,'800-898'!10:10)</f>
        <v>1207.8</v>
      </c>
      <c r="AQ99" s="128">
        <f>SUMIF('800-898'!$1:$1,AQ$3,'800-898'!10:10)</f>
        <v>0</v>
      </c>
      <c r="AR99" s="128">
        <f>SUMIF('800-898'!$1:$1,AR$3,'800-898'!10:10)</f>
        <v>16619.760000000002</v>
      </c>
      <c r="AS99" s="128">
        <f>SUMIF('800-898'!$1:$1,AS$3,'800-898'!10:10)</f>
        <v>372.86</v>
      </c>
      <c r="AT99" s="128">
        <f>SUMIF('800-898'!$1:$1,AT$3,'800-898'!10:10)</f>
        <v>14010.120000000004</v>
      </c>
      <c r="AU99" s="128">
        <f>SUMIF('800-898'!$1:$1,AU$3,'800-898'!10:10)</f>
        <v>1457.72</v>
      </c>
      <c r="AV99" s="128">
        <f>SUMIF('800-898'!$1:$1,AV$3,'800-898'!10:10)</f>
        <v>13631.490000000002</v>
      </c>
      <c r="AW99" s="128">
        <f>SUMIF('800-898'!$1:$1,AW$3,'800-898'!10:10)</f>
        <v>71585.75</v>
      </c>
      <c r="AX99" s="128">
        <f>SUMIF('800-898'!$1:$1,AX$3,'800-898'!10:10)</f>
        <v>3119.41</v>
      </c>
      <c r="AY99" s="128">
        <f>SUMIF('800-898'!$1:$1,AY$3,'800-898'!10:10)</f>
        <v>37746.039999999994</v>
      </c>
      <c r="AZ99" s="310">
        <f>SUMIF('800-898'!$1:$1,AZ$3,'800-898'!10:10)</f>
        <v>0</v>
      </c>
      <c r="BA99" s="128">
        <f>SUMIF('800-898'!$1:$1,BA$3,'800-898'!10:10)</f>
        <v>265.02000000000004</v>
      </c>
      <c r="BB99" s="128">
        <f>SUMIF('800-898'!$1:$1,BB$3,'800-898'!10:10)</f>
        <v>0</v>
      </c>
      <c r="BC99" s="128">
        <f>SUMIF('800-898'!$1:$1,BC$3,'800-898'!10:10)</f>
        <v>1366.6</v>
      </c>
      <c r="BD99" s="128">
        <f>SUMIF('800-898'!$1:$1,BD$3,'800-898'!10:10)</f>
        <v>5838.51</v>
      </c>
      <c r="BE99" s="128">
        <f>SUMIF('800-898'!$1:$1,BE$3,'800-898'!10:10)</f>
        <v>0</v>
      </c>
      <c r="BF99" s="128">
        <f>SUMIF('800-898'!$1:$1,BF$3,'800-898'!10:10)</f>
        <v>0</v>
      </c>
      <c r="BG99" s="128">
        <f>SUMIF('800-898'!$1:$1,BG$3,'800-898'!10:10)</f>
        <v>7112.5</v>
      </c>
      <c r="BH99" s="128">
        <f>SUMIF('800-898'!$1:$1,BH$3,'800-898'!10:10)</f>
        <v>0</v>
      </c>
      <c r="BI99" s="128">
        <f>SUMIF('800-898'!$1:$1,BI$3,'800-898'!10:10)</f>
        <v>5223.7400000000007</v>
      </c>
      <c r="BJ99" s="128">
        <f>SUMIF('800-898'!$1:$1,BJ$3,'800-898'!10:10)</f>
        <v>22037.4</v>
      </c>
      <c r="BK99" s="128">
        <f>SUMIF('800-898'!$1:$1,BK$3,'800-898'!10:10)</f>
        <v>0</v>
      </c>
      <c r="BL99" s="128">
        <f>SUMIF('800-898'!$1:$1,BL$3,'800-898'!10:10)</f>
        <v>144756</v>
      </c>
      <c r="BM99" s="128">
        <f>SUMIF('800-898'!$1:$1,BM$3,'800-898'!10:10)</f>
        <v>33269.179999999993</v>
      </c>
      <c r="BN99" s="128">
        <f>SUMIF('800-898'!$1:$1,BN$3,'800-898'!10:10)</f>
        <v>115859.56999999999</v>
      </c>
      <c r="BO99" s="128">
        <f>SUMIF('800-898'!$1:$1,BO$3,'800-898'!10:10)</f>
        <v>23553.239999999998</v>
      </c>
      <c r="BP99" s="128">
        <f>SUMIF('800-898'!$1:$1,BP$3,'800-898'!10:10)</f>
        <v>0</v>
      </c>
      <c r="BQ99" s="128">
        <f>SUMIF('800-898'!$1:$1,BQ$3,'800-898'!10:10)</f>
        <v>0</v>
      </c>
      <c r="BR99" s="128">
        <f>SUMIF('800-898'!$1:$1,BR$3,'800-898'!10:10)</f>
        <v>0</v>
      </c>
      <c r="BS99" s="128">
        <f>SUMIF('800-898'!$1:$1,BS$3,'800-898'!10:10)</f>
        <v>63306.380000000005</v>
      </c>
      <c r="BT99" s="128">
        <f>SUMIF('800-898'!$1:$1,BT$3,'800-898'!10:10)</f>
        <v>21086.9</v>
      </c>
      <c r="BU99" s="128">
        <f>SUMIF('800-898'!$1:$1,BU$3,'800-898'!10:10)</f>
        <v>-8567.5</v>
      </c>
      <c r="BV99" s="128">
        <f>SUMIF('800-898'!$1:$1,BV$3,'800-898'!10:10)</f>
        <v>0</v>
      </c>
      <c r="BW99" s="128">
        <f>SUMIF('800-898'!$1:$1,BW$3,'800-898'!10:10)</f>
        <v>0</v>
      </c>
      <c r="BX99" s="128">
        <f>SUMIF('800-898'!$1:$1,BX$3,'800-898'!10:10)</f>
        <v>0</v>
      </c>
      <c r="BY99" s="128">
        <f>SUMIF('800-898'!$1:$1,BY$3,'800-898'!10:10)</f>
        <v>0</v>
      </c>
      <c r="BZ99" s="128">
        <f>SUMIF('800-898'!$1:$1,BZ$3,'800-898'!10:10)</f>
        <v>0</v>
      </c>
      <c r="CA99" s="310">
        <f>SUMIF('800-898'!$1:$1,CA$3,'800-898'!10:10)</f>
        <v>0</v>
      </c>
      <c r="CB99" s="128">
        <f>SUMIF('800-898'!$1:$1,CB$3,'800-898'!10:10)</f>
        <v>0</v>
      </c>
      <c r="CC99" s="128">
        <f>SUMIF('800-898'!$1:$1,CC$3,'800-898'!10:10)</f>
        <v>0</v>
      </c>
      <c r="CD99" s="128">
        <f>SUMIF('800-898'!$1:$1,CD$3,'800-898'!10:10)</f>
        <v>425</v>
      </c>
      <c r="CE99" s="128">
        <f>SUMIF('800-898'!$1:$1,CE$3,'800-898'!10:10)</f>
        <v>0</v>
      </c>
      <c r="CF99" s="128">
        <f>SUMIF('800-898'!$1:$1,CF$3,'800-898'!10:10)</f>
        <v>0</v>
      </c>
      <c r="CG99" s="298">
        <f t="shared" si="34"/>
        <v>-1517544.2200000007</v>
      </c>
      <c r="CJ99" s="122"/>
      <c r="CK99" s="169">
        <f>INDEX(SAP!C:C,MATCH('Actuals mapped to CFR'!A99,SAP!H:H,FALSE),1)</f>
        <v>-1517544.22</v>
      </c>
      <c r="CL99" s="59">
        <f t="shared" si="33"/>
        <v>0</v>
      </c>
      <c r="CN99" s="81">
        <f t="shared" si="35"/>
        <v>2801553.22</v>
      </c>
      <c r="CO99" s="81">
        <f t="shared" si="36"/>
        <v>1292151.5</v>
      </c>
      <c r="CP99" s="166">
        <f>VLOOKUP(B99,'2526 GBP Data input'!$A$4:$CA$229,38,FALSE)</f>
        <v>3167330</v>
      </c>
      <c r="CQ99" s="166">
        <f>VLOOKUP(B99,'2526 GBP Data input'!$A$4:$CA$229,73,FALSE)</f>
        <v>28462</v>
      </c>
      <c r="CR99" s="89">
        <f t="shared" si="39"/>
        <v>-365776.7799999998</v>
      </c>
      <c r="CS99" s="83">
        <f t="shared" si="40"/>
        <v>45.399181364626521</v>
      </c>
      <c r="CT99" s="82">
        <f t="shared" si="37"/>
        <v>1509401.7200000002</v>
      </c>
      <c r="CU99" s="82">
        <f t="shared" si="38"/>
        <v>8567.5</v>
      </c>
      <c r="CV99" s="86">
        <f t="shared" si="27"/>
        <v>1517969.2200000002</v>
      </c>
    </row>
    <row r="100" spans="1:100">
      <c r="A100" s="237">
        <v>107818</v>
      </c>
      <c r="B100" s="60">
        <v>818</v>
      </c>
      <c r="C100" s="60" t="s">
        <v>192</v>
      </c>
      <c r="D100" s="128">
        <f>SUMIF('800-898'!$1:$1,D$3,'800-898'!11:11)</f>
        <v>0</v>
      </c>
      <c r="E100" s="128">
        <f>SUMIF('800-898'!$1:$1,E$3,'800-898'!11:11)</f>
        <v>0</v>
      </c>
      <c r="F100" s="128">
        <f>SUMIF('800-898'!$1:$1,F$3,'800-898'!11:11)</f>
        <v>0</v>
      </c>
      <c r="G100" s="128">
        <f>SUMIF('800-898'!$1:$1,G$3,'800-898'!11:11)</f>
        <v>0</v>
      </c>
      <c r="H100" s="128">
        <f>SUMIF('800-898'!$1:$1,H$3,'800-898'!11:11)</f>
        <v>0</v>
      </c>
      <c r="I100" s="128">
        <f>SUMIF('800-898'!$1:$1,I$3,'800-898'!11:11)</f>
        <v>0</v>
      </c>
      <c r="J100" s="128">
        <f>SUMIF('800-898'!$1:$1,J$3,'800-898'!11:11)</f>
        <v>0</v>
      </c>
      <c r="K100" s="128">
        <f>SUMIF('800-898'!$1:$1,K$3,'800-898'!11:11)</f>
        <v>-824924.6</v>
      </c>
      <c r="L100" s="128">
        <f>SUMIF('800-898'!$1:$1,L$3,'800-898'!11:11)</f>
        <v>0</v>
      </c>
      <c r="M100" s="128">
        <f>SUMIF('800-898'!$1:$1,M$3,'800-898'!11:11)</f>
        <v>-156826</v>
      </c>
      <c r="N100" s="128">
        <f>SUMIF('800-898'!$1:$1,N$3,'800-898'!11:11)</f>
        <v>0</v>
      </c>
      <c r="O100" s="128">
        <f>SUMIF('800-898'!$1:$1,O$3,'800-898'!11:11)</f>
        <v>-6560</v>
      </c>
      <c r="P100" s="128">
        <f>SUMIF('800-898'!$1:$1,P$3,'800-898'!11:11)</f>
        <v>-33232</v>
      </c>
      <c r="Q100" s="128">
        <f>SUMIF('800-898'!$1:$1,Q$3,'800-898'!11:11)</f>
        <v>0</v>
      </c>
      <c r="R100" s="128">
        <f>SUMIF('800-898'!$1:$1,R$3,'800-898'!11:11)</f>
        <v>0</v>
      </c>
      <c r="S100" s="128">
        <f>SUMIF('800-898'!$1:$1,S$3,'800-898'!11:11)</f>
        <v>-19000</v>
      </c>
      <c r="T100" s="128">
        <f>SUMIF('800-898'!$1:$1,T$3,'800-898'!11:11)</f>
        <v>-3287.2000000000003</v>
      </c>
      <c r="U100" s="128">
        <f>SUMIF('800-898'!$1:$1,U$3,'800-898'!11:11)</f>
        <v>0</v>
      </c>
      <c r="V100" s="128">
        <f>SUMIF('800-898'!$1:$1,V$3,'800-898'!11:11)</f>
        <v>0</v>
      </c>
      <c r="W100" s="128">
        <f>SUMIF('800-898'!$1:$1,W$3,'800-898'!11:11)</f>
        <v>-3560.7600000000007</v>
      </c>
      <c r="X100" s="128">
        <f>SUMIF('800-898'!$1:$1,X$3,'800-898'!11:11)</f>
        <v>-364.98</v>
      </c>
      <c r="Y100" s="164">
        <f>SUMIF('800-898'!$1:$1,Y$3,'800-898'!11:11)</f>
        <v>0</v>
      </c>
      <c r="Z100" s="128">
        <f>SUMIF('800-898'!$1:$1,Z$3,'800-898'!11:11)</f>
        <v>0</v>
      </c>
      <c r="AA100" s="128">
        <f>SUMIF('800-898'!$1:$1,AA$3,'800-898'!11:11)</f>
        <v>0</v>
      </c>
      <c r="AB100" s="128">
        <f>SUMIF('800-898'!$1:$1,AB$3,'800-898'!11:11)</f>
        <v>-30000</v>
      </c>
      <c r="AC100" s="310">
        <f>SUMIF('800-898'!$1:$1,AC$3,'800-898'!11:11)</f>
        <v>0</v>
      </c>
      <c r="AD100" s="310">
        <f>SUMIF('800-898'!$1:$1,AD$3,'800-898'!11:11)</f>
        <v>0</v>
      </c>
      <c r="AE100" s="310">
        <f>SUMIF('800-898'!$1:$1,AE$3,'800-898'!11:11)</f>
        <v>0</v>
      </c>
      <c r="AF100" s="310">
        <f>SUMIF('800-898'!$1:$1,AF$3,'800-898'!11:11)</f>
        <v>0</v>
      </c>
      <c r="AG100" s="128">
        <f>SUMIF('800-898'!$1:$1,AG$3,'800-898'!11:11)</f>
        <v>173395.55</v>
      </c>
      <c r="AH100" s="128">
        <f>SUMIF('800-898'!$1:$1,AH$3,'800-898'!11:11)</f>
        <v>1704.54</v>
      </c>
      <c r="AI100" s="128">
        <f>SUMIF('800-898'!$1:$1,AI$3,'800-898'!11:11)</f>
        <v>89927.91</v>
      </c>
      <c r="AJ100" s="128">
        <f>SUMIF('800-898'!$1:$1,AJ$3,'800-898'!11:11)</f>
        <v>235.68</v>
      </c>
      <c r="AK100" s="128">
        <f>SUMIF('800-898'!$1:$1,AK$3,'800-898'!11:11)</f>
        <v>15513.880000000003</v>
      </c>
      <c r="AL100" s="128">
        <f>SUMIF('800-898'!$1:$1,AL$3,'800-898'!11:11)</f>
        <v>0</v>
      </c>
      <c r="AM100" s="128">
        <f>SUMIF('800-898'!$1:$1,AM$3,'800-898'!11:11)</f>
        <v>20473</v>
      </c>
      <c r="AN100" s="128">
        <f>SUMIF('800-898'!$1:$1,AN$3,'800-898'!11:11)</f>
        <v>1245</v>
      </c>
      <c r="AO100" s="128">
        <f>SUMIF('800-898'!$1:$1,AO$3,'800-898'!11:11)</f>
        <v>1201.75</v>
      </c>
      <c r="AP100" s="128">
        <f>SUMIF('800-898'!$1:$1,AP$3,'800-898'!11:11)</f>
        <v>6194.25</v>
      </c>
      <c r="AQ100" s="128">
        <f>SUMIF('800-898'!$1:$1,AQ$3,'800-898'!11:11)</f>
        <v>0</v>
      </c>
      <c r="AR100" s="128">
        <f>SUMIF('800-898'!$1:$1,AR$3,'800-898'!11:11)</f>
        <v>4461.25</v>
      </c>
      <c r="AS100" s="128">
        <f>SUMIF('800-898'!$1:$1,AS$3,'800-898'!11:11)</f>
        <v>1464.5100000000002</v>
      </c>
      <c r="AT100" s="128">
        <f>SUMIF('800-898'!$1:$1,AT$3,'800-898'!11:11)</f>
        <v>8836.7899999999991</v>
      </c>
      <c r="AU100" s="128">
        <f>SUMIF('800-898'!$1:$1,AU$3,'800-898'!11:11)</f>
        <v>917</v>
      </c>
      <c r="AV100" s="128">
        <f>SUMIF('800-898'!$1:$1,AV$3,'800-898'!11:11)</f>
        <v>2014.1699999999998</v>
      </c>
      <c r="AW100" s="128">
        <f>SUMIF('800-898'!$1:$1,AW$3,'800-898'!11:11)</f>
        <v>15469</v>
      </c>
      <c r="AX100" s="128">
        <f>SUMIF('800-898'!$1:$1,AX$3,'800-898'!11:11)</f>
        <v>1459.4900000000002</v>
      </c>
      <c r="AY100" s="128">
        <f>SUMIF('800-898'!$1:$1,AY$3,'800-898'!11:11)</f>
        <v>13364.599999999999</v>
      </c>
      <c r="AZ100" s="310">
        <f>SUMIF('800-898'!$1:$1,AZ$3,'800-898'!11:11)</f>
        <v>0</v>
      </c>
      <c r="BA100" s="128">
        <f>SUMIF('800-898'!$1:$1,BA$3,'800-898'!11:11)</f>
        <v>1445.5</v>
      </c>
      <c r="BB100" s="128">
        <f>SUMIF('800-898'!$1:$1,BB$3,'800-898'!11:11)</f>
        <v>0</v>
      </c>
      <c r="BC100" s="128">
        <f>SUMIF('800-898'!$1:$1,BC$3,'800-898'!11:11)</f>
        <v>2879.2999999999997</v>
      </c>
      <c r="BD100" s="128">
        <f>SUMIF('800-898'!$1:$1,BD$3,'800-898'!11:11)</f>
        <v>2789.5299999999997</v>
      </c>
      <c r="BE100" s="128">
        <f>SUMIF('800-898'!$1:$1,BE$3,'800-898'!11:11)</f>
        <v>0</v>
      </c>
      <c r="BF100" s="128">
        <f>SUMIF('800-898'!$1:$1,BF$3,'800-898'!11:11)</f>
        <v>0</v>
      </c>
      <c r="BG100" s="128">
        <f>SUMIF('800-898'!$1:$1,BG$3,'800-898'!11:11)</f>
        <v>2349</v>
      </c>
      <c r="BH100" s="128">
        <f>SUMIF('800-898'!$1:$1,BH$3,'800-898'!11:11)</f>
        <v>0</v>
      </c>
      <c r="BI100" s="128">
        <f>SUMIF('800-898'!$1:$1,BI$3,'800-898'!11:11)</f>
        <v>1684.6399999999996</v>
      </c>
      <c r="BJ100" s="128">
        <f>SUMIF('800-898'!$1:$1,BJ$3,'800-898'!11:11)</f>
        <v>7735.35</v>
      </c>
      <c r="BK100" s="128">
        <f>SUMIF('800-898'!$1:$1,BK$3,'800-898'!11:11)</f>
        <v>0</v>
      </c>
      <c r="BL100" s="128">
        <f>SUMIF('800-898'!$1:$1,BL$3,'800-898'!11:11)</f>
        <v>15803.44</v>
      </c>
      <c r="BM100" s="128">
        <f>SUMIF('800-898'!$1:$1,BM$3,'800-898'!11:11)</f>
        <v>-210</v>
      </c>
      <c r="BN100" s="128">
        <f>SUMIF('800-898'!$1:$1,BN$3,'800-898'!11:11)</f>
        <v>10863.79</v>
      </c>
      <c r="BO100" s="128">
        <f>SUMIF('800-898'!$1:$1,BO$3,'800-898'!11:11)</f>
        <v>16315.42</v>
      </c>
      <c r="BP100" s="128">
        <f>SUMIF('800-898'!$1:$1,BP$3,'800-898'!11:11)</f>
        <v>0</v>
      </c>
      <c r="BQ100" s="128">
        <f>SUMIF('800-898'!$1:$1,BQ$3,'800-898'!11:11)</f>
        <v>0</v>
      </c>
      <c r="BR100" s="128">
        <f>SUMIF('800-898'!$1:$1,BR$3,'800-898'!11:11)</f>
        <v>0</v>
      </c>
      <c r="BS100" s="128">
        <f>SUMIF('800-898'!$1:$1,BS$3,'800-898'!11:11)</f>
        <v>33814.86</v>
      </c>
      <c r="BT100" s="128">
        <f>SUMIF('800-898'!$1:$1,BT$3,'800-898'!11:11)</f>
        <v>1047.0600000000002</v>
      </c>
      <c r="BU100" s="128">
        <f>SUMIF('800-898'!$1:$1,BU$3,'800-898'!11:11)</f>
        <v>-5575</v>
      </c>
      <c r="BV100" s="128">
        <f>SUMIF('800-898'!$1:$1,BV$3,'800-898'!11:11)</f>
        <v>0</v>
      </c>
      <c r="BW100" s="128">
        <f>SUMIF('800-898'!$1:$1,BW$3,'800-898'!11:11)</f>
        <v>0</v>
      </c>
      <c r="BX100" s="128">
        <f>SUMIF('800-898'!$1:$1,BX$3,'800-898'!11:11)</f>
        <v>0</v>
      </c>
      <c r="BY100" s="128">
        <f>SUMIF('800-898'!$1:$1,BY$3,'800-898'!11:11)</f>
        <v>0</v>
      </c>
      <c r="BZ100" s="128">
        <f>SUMIF('800-898'!$1:$1,BZ$3,'800-898'!11:11)</f>
        <v>0</v>
      </c>
      <c r="CA100" s="310">
        <f>SUMIF('800-898'!$1:$1,CA$3,'800-898'!11:11)</f>
        <v>0</v>
      </c>
      <c r="CB100" s="128">
        <f>SUMIF('800-898'!$1:$1,CB$3,'800-898'!11:11)</f>
        <v>0</v>
      </c>
      <c r="CC100" s="128">
        <f>SUMIF('800-898'!$1:$1,CC$3,'800-898'!11:11)</f>
        <v>0</v>
      </c>
      <c r="CD100" s="128">
        <f>SUMIF('800-898'!$1:$1,CD$3,'800-898'!11:11)</f>
        <v>40</v>
      </c>
      <c r="CE100" s="128">
        <f>SUMIF('800-898'!$1:$1,CE$3,'800-898'!11:11)</f>
        <v>0</v>
      </c>
      <c r="CF100" s="128">
        <f>SUMIF('800-898'!$1:$1,CF$3,'800-898'!11:11)</f>
        <v>299.33999999999997</v>
      </c>
      <c r="CG100" s="298">
        <f t="shared" si="34"/>
        <v>-628594.93999999971</v>
      </c>
      <c r="CJ100" s="122"/>
      <c r="CK100" s="169">
        <f>INDEX(SAP!C:C,MATCH('Actuals mapped to CFR'!A100,SAP!H:H,FALSE),1)</f>
        <v>-628594.93999999994</v>
      </c>
      <c r="CL100" s="59">
        <f t="shared" si="33"/>
        <v>0</v>
      </c>
      <c r="CN100" s="81">
        <f t="shared" si="35"/>
        <v>1077755.54</v>
      </c>
      <c r="CO100" s="81">
        <f t="shared" si="36"/>
        <v>454396.25999999989</v>
      </c>
      <c r="CP100" s="166">
        <f>VLOOKUP(B100,'2526 GBP Data input'!$A$4:$CA$229,38,FALSE)</f>
        <v>1203259</v>
      </c>
      <c r="CQ100" s="166">
        <f>VLOOKUP(B100,'2526 GBP Data input'!$A$4:$CA$229,73,FALSE)</f>
        <v>12677</v>
      </c>
      <c r="CR100" s="89">
        <f t="shared" si="39"/>
        <v>-125503.45999999996</v>
      </c>
      <c r="CS100" s="83">
        <f t="shared" si="40"/>
        <v>35.844147669006851</v>
      </c>
      <c r="CT100" s="82">
        <f t="shared" si="37"/>
        <v>623359.28000000014</v>
      </c>
      <c r="CU100" s="82">
        <f t="shared" si="38"/>
        <v>5275.66</v>
      </c>
      <c r="CV100" s="86">
        <f t="shared" si="27"/>
        <v>628634.94000000018</v>
      </c>
    </row>
    <row r="101" spans="1:100">
      <c r="A101" s="237">
        <v>107825</v>
      </c>
      <c r="B101" s="60">
        <v>825</v>
      </c>
      <c r="C101" s="60" t="s">
        <v>195</v>
      </c>
      <c r="D101" s="128">
        <f>SUMIF('800-898'!$1:$1,D$3,'800-898'!12:12)</f>
        <v>0</v>
      </c>
      <c r="E101" s="128">
        <f>SUMIF('800-898'!$1:$1,E$3,'800-898'!12:12)</f>
        <v>0</v>
      </c>
      <c r="F101" s="128">
        <f>SUMIF('800-898'!$1:$1,F$3,'800-898'!12:12)</f>
        <v>0</v>
      </c>
      <c r="G101" s="128">
        <f>SUMIF('800-898'!$1:$1,G$3,'800-898'!12:12)</f>
        <v>0</v>
      </c>
      <c r="H101" s="128">
        <f>SUMIF('800-898'!$1:$1,H$3,'800-898'!12:12)</f>
        <v>0</v>
      </c>
      <c r="I101" s="128">
        <f>SUMIF('800-898'!$1:$1,I$3,'800-898'!12:12)</f>
        <v>0</v>
      </c>
      <c r="J101" s="128">
        <f>SUMIF('800-898'!$1:$1,J$3,'800-898'!12:12)</f>
        <v>0</v>
      </c>
      <c r="K101" s="128">
        <f>SUMIF('800-898'!$1:$1,K$3,'800-898'!12:12)</f>
        <v>-1134161.33</v>
      </c>
      <c r="L101" s="128">
        <f>SUMIF('800-898'!$1:$1,L$3,'800-898'!12:12)</f>
        <v>0</v>
      </c>
      <c r="M101" s="128">
        <f>SUMIF('800-898'!$1:$1,M$3,'800-898'!12:12)</f>
        <v>-49696</v>
      </c>
      <c r="N101" s="128">
        <f>SUMIF('800-898'!$1:$1,N$3,'800-898'!12:12)</f>
        <v>0</v>
      </c>
      <c r="O101" s="128">
        <f>SUMIF('800-898'!$1:$1,O$3,'800-898'!12:12)</f>
        <v>-8645</v>
      </c>
      <c r="P101" s="128">
        <f>SUMIF('800-898'!$1:$1,P$3,'800-898'!12:12)</f>
        <v>-33848</v>
      </c>
      <c r="Q101" s="128">
        <f>SUMIF('800-898'!$1:$1,Q$3,'800-898'!12:12)</f>
        <v>-936</v>
      </c>
      <c r="R101" s="128">
        <f>SUMIF('800-898'!$1:$1,R$3,'800-898'!12:12)</f>
        <v>-2350</v>
      </c>
      <c r="S101" s="128">
        <f>SUMIF('800-898'!$1:$1,S$3,'800-898'!12:12)</f>
        <v>-8702.8200000000052</v>
      </c>
      <c r="T101" s="128">
        <f>SUMIF('800-898'!$1:$1,T$3,'800-898'!12:12)</f>
        <v>0</v>
      </c>
      <c r="U101" s="128">
        <f>SUMIF('800-898'!$1:$1,U$3,'800-898'!12:12)</f>
        <v>0</v>
      </c>
      <c r="V101" s="128">
        <f>SUMIF('800-898'!$1:$1,V$3,'800-898'!12:12)</f>
        <v>0</v>
      </c>
      <c r="W101" s="128">
        <f>SUMIF('800-898'!$1:$1,W$3,'800-898'!12:12)</f>
        <v>-3201.1299999999987</v>
      </c>
      <c r="X101" s="128">
        <f>SUMIF('800-898'!$1:$1,X$3,'800-898'!12:12)</f>
        <v>0</v>
      </c>
      <c r="Y101" s="164">
        <f>SUMIF('800-898'!$1:$1,Y$3,'800-898'!12:12)</f>
        <v>0</v>
      </c>
      <c r="Z101" s="128">
        <f>SUMIF('800-898'!$1:$1,Z$3,'800-898'!12:12)</f>
        <v>0</v>
      </c>
      <c r="AA101" s="128">
        <f>SUMIF('800-898'!$1:$1,AA$3,'800-898'!12:12)</f>
        <v>0</v>
      </c>
      <c r="AB101" s="128">
        <f>SUMIF('800-898'!$1:$1,AB$3,'800-898'!12:12)</f>
        <v>0</v>
      </c>
      <c r="AC101" s="310">
        <f>SUMIF('800-898'!$1:$1,AC$3,'800-898'!12:12)</f>
        <v>0</v>
      </c>
      <c r="AD101" s="310">
        <f>SUMIF('800-898'!$1:$1,AD$3,'800-898'!12:12)</f>
        <v>0</v>
      </c>
      <c r="AE101" s="310">
        <f>SUMIF('800-898'!$1:$1,AE$3,'800-898'!12:12)</f>
        <v>0</v>
      </c>
      <c r="AF101" s="310">
        <f>SUMIF('800-898'!$1:$1,AF$3,'800-898'!12:12)</f>
        <v>0</v>
      </c>
      <c r="AG101" s="128">
        <f>SUMIF('800-898'!$1:$1,AG$3,'800-898'!12:12)</f>
        <v>228550.66999999998</v>
      </c>
      <c r="AH101" s="128">
        <f>SUMIF('800-898'!$1:$1,AH$3,'800-898'!12:12)</f>
        <v>2766.61</v>
      </c>
      <c r="AI101" s="128">
        <f>SUMIF('800-898'!$1:$1,AI$3,'800-898'!12:12)</f>
        <v>61065.340000000004</v>
      </c>
      <c r="AJ101" s="128">
        <f>SUMIF('800-898'!$1:$1,AJ$3,'800-898'!12:12)</f>
        <v>20812.759999999998</v>
      </c>
      <c r="AK101" s="128">
        <f>SUMIF('800-898'!$1:$1,AK$3,'800-898'!12:12)</f>
        <v>28859.240000000005</v>
      </c>
      <c r="AL101" s="128">
        <f>SUMIF('800-898'!$1:$1,AL$3,'800-898'!12:12)</f>
        <v>0</v>
      </c>
      <c r="AM101" s="128">
        <f>SUMIF('800-898'!$1:$1,AM$3,'800-898'!12:12)</f>
        <v>9715.6200000000008</v>
      </c>
      <c r="AN101" s="128">
        <f>SUMIF('800-898'!$1:$1,AN$3,'800-898'!12:12)</f>
        <v>1521.1</v>
      </c>
      <c r="AO101" s="128">
        <f>SUMIF('800-898'!$1:$1,AO$3,'800-898'!12:12)</f>
        <v>596.95000000000005</v>
      </c>
      <c r="AP101" s="128">
        <f>SUMIF('800-898'!$1:$1,AP$3,'800-898'!12:12)</f>
        <v>640.5</v>
      </c>
      <c r="AQ101" s="128">
        <f>SUMIF('800-898'!$1:$1,AQ$3,'800-898'!12:12)</f>
        <v>1200</v>
      </c>
      <c r="AR101" s="128">
        <f>SUMIF('800-898'!$1:$1,AR$3,'800-898'!12:12)</f>
        <v>9703.99</v>
      </c>
      <c r="AS101" s="128">
        <f>SUMIF('800-898'!$1:$1,AS$3,'800-898'!12:12)</f>
        <v>20970.8</v>
      </c>
      <c r="AT101" s="128">
        <f>SUMIF('800-898'!$1:$1,AT$3,'800-898'!12:12)</f>
        <v>2129.9499999999998</v>
      </c>
      <c r="AU101" s="128">
        <f>SUMIF('800-898'!$1:$1,AU$3,'800-898'!12:12)</f>
        <v>1142.69</v>
      </c>
      <c r="AV101" s="128">
        <f>SUMIF('800-898'!$1:$1,AV$3,'800-898'!12:12)</f>
        <v>5275.77</v>
      </c>
      <c r="AW101" s="128">
        <f>SUMIF('800-898'!$1:$1,AW$3,'800-898'!12:12)</f>
        <v>28665</v>
      </c>
      <c r="AX101" s="128">
        <f>SUMIF('800-898'!$1:$1,AX$3,'800-898'!12:12)</f>
        <v>2821.2200000000003</v>
      </c>
      <c r="AY101" s="128">
        <f>SUMIF('800-898'!$1:$1,AY$3,'800-898'!12:12)</f>
        <v>16375.130000000001</v>
      </c>
      <c r="AZ101" s="310">
        <f>SUMIF('800-898'!$1:$1,AZ$3,'800-898'!12:12)</f>
        <v>0</v>
      </c>
      <c r="BA101" s="128">
        <f>SUMIF('800-898'!$1:$1,BA$3,'800-898'!12:12)</f>
        <v>3149</v>
      </c>
      <c r="BB101" s="128">
        <f>SUMIF('800-898'!$1:$1,BB$3,'800-898'!12:12)</f>
        <v>0</v>
      </c>
      <c r="BC101" s="128">
        <f>SUMIF('800-898'!$1:$1,BC$3,'800-898'!12:12)</f>
        <v>2225</v>
      </c>
      <c r="BD101" s="128">
        <f>SUMIF('800-898'!$1:$1,BD$3,'800-898'!12:12)</f>
        <v>7660.2199999999993</v>
      </c>
      <c r="BE101" s="128">
        <f>SUMIF('800-898'!$1:$1,BE$3,'800-898'!12:12)</f>
        <v>0</v>
      </c>
      <c r="BF101" s="128">
        <f>SUMIF('800-898'!$1:$1,BF$3,'800-898'!12:12)</f>
        <v>52</v>
      </c>
      <c r="BG101" s="128">
        <f>SUMIF('800-898'!$1:$1,BG$3,'800-898'!12:12)</f>
        <v>2310</v>
      </c>
      <c r="BH101" s="128">
        <f>SUMIF('800-898'!$1:$1,BH$3,'800-898'!12:12)</f>
        <v>0</v>
      </c>
      <c r="BI101" s="128">
        <f>SUMIF('800-898'!$1:$1,BI$3,'800-898'!12:12)</f>
        <v>926.93999999999994</v>
      </c>
      <c r="BJ101" s="128">
        <f>SUMIF('800-898'!$1:$1,BJ$3,'800-898'!12:12)</f>
        <v>11686.5</v>
      </c>
      <c r="BK101" s="128">
        <f>SUMIF('800-898'!$1:$1,BK$3,'800-898'!12:12)</f>
        <v>0</v>
      </c>
      <c r="BL101" s="128">
        <f>SUMIF('800-898'!$1:$1,BL$3,'800-898'!12:12)</f>
        <v>53778.25</v>
      </c>
      <c r="BM101" s="128">
        <f>SUMIF('800-898'!$1:$1,BM$3,'800-898'!12:12)</f>
        <v>3294</v>
      </c>
      <c r="BN101" s="128">
        <f>SUMIF('800-898'!$1:$1,BN$3,'800-898'!12:12)</f>
        <v>16743.5</v>
      </c>
      <c r="BO101" s="128">
        <f>SUMIF('800-898'!$1:$1,BO$3,'800-898'!12:12)</f>
        <v>14748.5</v>
      </c>
      <c r="BP101" s="128">
        <f>SUMIF('800-898'!$1:$1,BP$3,'800-898'!12:12)</f>
        <v>0</v>
      </c>
      <c r="BQ101" s="128">
        <f>SUMIF('800-898'!$1:$1,BQ$3,'800-898'!12:12)</f>
        <v>0</v>
      </c>
      <c r="BR101" s="128">
        <f>SUMIF('800-898'!$1:$1,BR$3,'800-898'!12:12)</f>
        <v>0</v>
      </c>
      <c r="BS101" s="128">
        <f>SUMIF('800-898'!$1:$1,BS$3,'800-898'!12:12)</f>
        <v>0</v>
      </c>
      <c r="BT101" s="128">
        <f>SUMIF('800-898'!$1:$1,BT$3,'800-898'!12:12)</f>
        <v>393.91999999999996</v>
      </c>
      <c r="BU101" s="128">
        <f>SUMIF('800-898'!$1:$1,BU$3,'800-898'!12:12)</f>
        <v>-6396.25</v>
      </c>
      <c r="BV101" s="128">
        <f>SUMIF('800-898'!$1:$1,BV$3,'800-898'!12:12)</f>
        <v>0</v>
      </c>
      <c r="BW101" s="128">
        <f>SUMIF('800-898'!$1:$1,BW$3,'800-898'!12:12)</f>
        <v>0</v>
      </c>
      <c r="BX101" s="128">
        <f>SUMIF('800-898'!$1:$1,BX$3,'800-898'!12:12)</f>
        <v>0</v>
      </c>
      <c r="BY101" s="128">
        <f>SUMIF('800-898'!$1:$1,BY$3,'800-898'!12:12)</f>
        <v>464.74</v>
      </c>
      <c r="BZ101" s="128">
        <f>SUMIF('800-898'!$1:$1,BZ$3,'800-898'!12:12)</f>
        <v>0</v>
      </c>
      <c r="CA101" s="310">
        <f>SUMIF('800-898'!$1:$1,CA$3,'800-898'!12:12)</f>
        <v>0</v>
      </c>
      <c r="CB101" s="128">
        <f>SUMIF('800-898'!$1:$1,CB$3,'800-898'!12:12)</f>
        <v>0</v>
      </c>
      <c r="CC101" s="128">
        <f>SUMIF('800-898'!$1:$1,CC$3,'800-898'!12:12)</f>
        <v>0</v>
      </c>
      <c r="CD101" s="128">
        <f>SUMIF('800-898'!$1:$1,CD$3,'800-898'!12:12)</f>
        <v>0</v>
      </c>
      <c r="CE101" s="128">
        <f>SUMIF('800-898'!$1:$1,CE$3,'800-898'!12:12)</f>
        <v>0</v>
      </c>
      <c r="CF101" s="128">
        <f>SUMIF('800-898'!$1:$1,CF$3,'800-898'!12:12)</f>
        <v>0</v>
      </c>
      <c r="CG101" s="298">
        <f t="shared" si="34"/>
        <v>-687690.62000000034</v>
      </c>
      <c r="CJ101" s="122"/>
      <c r="CK101" s="169">
        <f>INDEX(SAP!C:C,MATCH('Actuals mapped to CFR'!A101,SAP!H:H,FALSE),1)</f>
        <v>-687690.62</v>
      </c>
      <c r="CL101" s="59">
        <f t="shared" si="33"/>
        <v>0</v>
      </c>
      <c r="CN101" s="81">
        <f t="shared" si="35"/>
        <v>1241540.28</v>
      </c>
      <c r="CO101" s="81">
        <f t="shared" si="36"/>
        <v>559781.17000000004</v>
      </c>
      <c r="CP101" s="166">
        <f>VLOOKUP(B101,'2526 GBP Data input'!$A$4:$CA$229,38,FALSE)</f>
        <v>1311151</v>
      </c>
      <c r="CQ101" s="166">
        <f>VLOOKUP(B101,'2526 GBP Data input'!$A$4:$CA$229,73,FALSE)</f>
        <v>21433</v>
      </c>
      <c r="CR101" s="89">
        <f t="shared" si="39"/>
        <v>-69610.719999999972</v>
      </c>
      <c r="CS101" s="83">
        <f t="shared" si="40"/>
        <v>26.117723603788551</v>
      </c>
      <c r="CT101" s="82">
        <f t="shared" si="37"/>
        <v>681759.11</v>
      </c>
      <c r="CU101" s="82">
        <f t="shared" si="38"/>
        <v>5931.51</v>
      </c>
      <c r="CV101" s="86">
        <f t="shared" si="27"/>
        <v>687690.62</v>
      </c>
    </row>
    <row r="102" spans="1:100">
      <c r="A102" s="237">
        <v>107827</v>
      </c>
      <c r="B102" s="60">
        <v>827</v>
      </c>
      <c r="C102" s="60" t="s">
        <v>247</v>
      </c>
      <c r="D102" s="128">
        <f>SUMIF('800-898'!$1:$1,D$3,'800-898'!13:13)</f>
        <v>0</v>
      </c>
      <c r="E102" s="128">
        <f>SUMIF('800-898'!$1:$1,E$3,'800-898'!13:13)</f>
        <v>0</v>
      </c>
      <c r="F102" s="128">
        <f>SUMIF('800-898'!$1:$1,F$3,'800-898'!13:13)</f>
        <v>0</v>
      </c>
      <c r="G102" s="128">
        <f>SUMIF('800-898'!$1:$1,G$3,'800-898'!13:13)</f>
        <v>0</v>
      </c>
      <c r="H102" s="128">
        <f>SUMIF('800-898'!$1:$1,H$3,'800-898'!13:13)</f>
        <v>0</v>
      </c>
      <c r="I102" s="128">
        <f>SUMIF('800-898'!$1:$1,I$3,'800-898'!13:13)</f>
        <v>0</v>
      </c>
      <c r="J102" s="128">
        <f>SUMIF('800-898'!$1:$1,J$3,'800-898'!13:13)</f>
        <v>0</v>
      </c>
      <c r="K102" s="128">
        <f>SUMIF('800-898'!$1:$1,K$3,'800-898'!13:13)</f>
        <v>-772835.47</v>
      </c>
      <c r="L102" s="128">
        <f>SUMIF('800-898'!$1:$1,L$3,'800-898'!13:13)</f>
        <v>0</v>
      </c>
      <c r="M102" s="128">
        <f>SUMIF('800-898'!$1:$1,M$3,'800-898'!13:13)</f>
        <v>-61463</v>
      </c>
      <c r="N102" s="128">
        <f>SUMIF('800-898'!$1:$1,N$3,'800-898'!13:13)</f>
        <v>0</v>
      </c>
      <c r="O102" s="128">
        <f>SUMIF('800-898'!$1:$1,O$3,'800-898'!13:13)</f>
        <v>-3385</v>
      </c>
      <c r="P102" s="128">
        <f>SUMIF('800-898'!$1:$1,P$3,'800-898'!13:13)</f>
        <v>-23542</v>
      </c>
      <c r="Q102" s="128">
        <f>SUMIF('800-898'!$1:$1,Q$3,'800-898'!13:13)</f>
        <v>-50</v>
      </c>
      <c r="R102" s="128">
        <f>SUMIF('800-898'!$1:$1,R$3,'800-898'!13:13)</f>
        <v>0</v>
      </c>
      <c r="S102" s="128">
        <f>SUMIF('800-898'!$1:$1,S$3,'800-898'!13:13)</f>
        <v>-14014.61</v>
      </c>
      <c r="T102" s="128">
        <f>SUMIF('800-898'!$1:$1,T$3,'800-898'!13:13)</f>
        <v>0</v>
      </c>
      <c r="U102" s="128">
        <f>SUMIF('800-898'!$1:$1,U$3,'800-898'!13:13)</f>
        <v>0</v>
      </c>
      <c r="V102" s="128">
        <f>SUMIF('800-898'!$1:$1,V$3,'800-898'!13:13)</f>
        <v>0</v>
      </c>
      <c r="W102" s="128">
        <f>SUMIF('800-898'!$1:$1,W$3,'800-898'!13:13)</f>
        <v>-4210.57</v>
      </c>
      <c r="X102" s="128">
        <f>SUMIF('800-898'!$1:$1,X$3,'800-898'!13:13)</f>
        <v>-1099</v>
      </c>
      <c r="Y102" s="164">
        <f>SUMIF('800-898'!$1:$1,Y$3,'800-898'!13:13)</f>
        <v>0</v>
      </c>
      <c r="Z102" s="128">
        <f>SUMIF('800-898'!$1:$1,Z$3,'800-898'!13:13)</f>
        <v>0</v>
      </c>
      <c r="AA102" s="128">
        <f>SUMIF('800-898'!$1:$1,AA$3,'800-898'!13:13)</f>
        <v>0</v>
      </c>
      <c r="AB102" s="128">
        <f>SUMIF('800-898'!$1:$1,AB$3,'800-898'!13:13)</f>
        <v>0</v>
      </c>
      <c r="AC102" s="310">
        <f>SUMIF('800-898'!$1:$1,AC$3,'800-898'!13:13)</f>
        <v>0</v>
      </c>
      <c r="AD102" s="310">
        <f>SUMIF('800-898'!$1:$1,AD$3,'800-898'!13:13)</f>
        <v>0</v>
      </c>
      <c r="AE102" s="310">
        <f>SUMIF('800-898'!$1:$1,AE$3,'800-898'!13:13)</f>
        <v>0</v>
      </c>
      <c r="AF102" s="310">
        <f>SUMIF('800-898'!$1:$1,AF$3,'800-898'!13:13)</f>
        <v>0</v>
      </c>
      <c r="AG102" s="128">
        <f>SUMIF('800-898'!$1:$1,AG$3,'800-898'!13:13)</f>
        <v>151262.18</v>
      </c>
      <c r="AH102" s="128">
        <f>SUMIF('800-898'!$1:$1,AH$3,'800-898'!13:13)</f>
        <v>12639.659999999998</v>
      </c>
      <c r="AI102" s="128">
        <f>SUMIF('800-898'!$1:$1,AI$3,'800-898'!13:13)</f>
        <v>55416.160000000003</v>
      </c>
      <c r="AJ102" s="128">
        <f>SUMIF('800-898'!$1:$1,AJ$3,'800-898'!13:13)</f>
        <v>6755.8700000000008</v>
      </c>
      <c r="AK102" s="128">
        <f>SUMIF('800-898'!$1:$1,AK$3,'800-898'!13:13)</f>
        <v>18198.829999999998</v>
      </c>
      <c r="AL102" s="128">
        <f>SUMIF('800-898'!$1:$1,AL$3,'800-898'!13:13)</f>
        <v>0</v>
      </c>
      <c r="AM102" s="128">
        <f>SUMIF('800-898'!$1:$1,AM$3,'800-898'!13:13)</f>
        <v>14668.88</v>
      </c>
      <c r="AN102" s="128">
        <f>SUMIF('800-898'!$1:$1,AN$3,'800-898'!13:13)</f>
        <v>1372.38</v>
      </c>
      <c r="AO102" s="128">
        <f>SUMIF('800-898'!$1:$1,AO$3,'800-898'!13:13)</f>
        <v>1205.83</v>
      </c>
      <c r="AP102" s="128">
        <f>SUMIF('800-898'!$1:$1,AP$3,'800-898'!13:13)</f>
        <v>387.35</v>
      </c>
      <c r="AQ102" s="128">
        <f>SUMIF('800-898'!$1:$1,AQ$3,'800-898'!13:13)</f>
        <v>7726.76</v>
      </c>
      <c r="AR102" s="128">
        <f>SUMIF('800-898'!$1:$1,AR$3,'800-898'!13:13)</f>
        <v>4169.21</v>
      </c>
      <c r="AS102" s="128">
        <f>SUMIF('800-898'!$1:$1,AS$3,'800-898'!13:13)</f>
        <v>255</v>
      </c>
      <c r="AT102" s="128">
        <f>SUMIF('800-898'!$1:$1,AT$3,'800-898'!13:13)</f>
        <v>698.82999999999993</v>
      </c>
      <c r="AU102" s="128">
        <f>SUMIF('800-898'!$1:$1,AU$3,'800-898'!13:13)</f>
        <v>903.03</v>
      </c>
      <c r="AV102" s="128">
        <f>SUMIF('800-898'!$1:$1,AV$3,'800-898'!13:13)</f>
        <v>3872.03</v>
      </c>
      <c r="AW102" s="128">
        <f>SUMIF('800-898'!$1:$1,AW$3,'800-898'!13:13)</f>
        <v>12724.5</v>
      </c>
      <c r="AX102" s="128">
        <f>SUMIF('800-898'!$1:$1,AX$3,'800-898'!13:13)</f>
        <v>1329.64</v>
      </c>
      <c r="AY102" s="128">
        <f>SUMIF('800-898'!$1:$1,AY$3,'800-898'!13:13)</f>
        <v>12563.939999999999</v>
      </c>
      <c r="AZ102" s="310">
        <f>SUMIF('800-898'!$1:$1,AZ$3,'800-898'!13:13)</f>
        <v>0</v>
      </c>
      <c r="BA102" s="128">
        <f>SUMIF('800-898'!$1:$1,BA$3,'800-898'!13:13)</f>
        <v>2546.4299999999998</v>
      </c>
      <c r="BB102" s="128">
        <f>SUMIF('800-898'!$1:$1,BB$3,'800-898'!13:13)</f>
        <v>0</v>
      </c>
      <c r="BC102" s="128">
        <f>SUMIF('800-898'!$1:$1,BC$3,'800-898'!13:13)</f>
        <v>3482.65</v>
      </c>
      <c r="BD102" s="128">
        <f>SUMIF('800-898'!$1:$1,BD$3,'800-898'!13:13)</f>
        <v>6127.3400000000011</v>
      </c>
      <c r="BE102" s="128">
        <f>SUMIF('800-898'!$1:$1,BE$3,'800-898'!13:13)</f>
        <v>504.99</v>
      </c>
      <c r="BF102" s="128">
        <f>SUMIF('800-898'!$1:$1,BF$3,'800-898'!13:13)</f>
        <v>30.41</v>
      </c>
      <c r="BG102" s="128">
        <f>SUMIF('800-898'!$1:$1,BG$3,'800-898'!13:13)</f>
        <v>4197</v>
      </c>
      <c r="BH102" s="128">
        <f>SUMIF('800-898'!$1:$1,BH$3,'800-898'!13:13)</f>
        <v>0</v>
      </c>
      <c r="BI102" s="128">
        <f>SUMIF('800-898'!$1:$1,BI$3,'800-898'!13:13)</f>
        <v>1307.3100000000002</v>
      </c>
      <c r="BJ102" s="128">
        <f>SUMIF('800-898'!$1:$1,BJ$3,'800-898'!13:13)</f>
        <v>7067.5499999999993</v>
      </c>
      <c r="BK102" s="128">
        <f>SUMIF('800-898'!$1:$1,BK$3,'800-898'!13:13)</f>
        <v>0</v>
      </c>
      <c r="BL102" s="128">
        <f>SUMIF('800-898'!$1:$1,BL$3,'800-898'!13:13)</f>
        <v>30525.5</v>
      </c>
      <c r="BM102" s="128">
        <f>SUMIF('800-898'!$1:$1,BM$3,'800-898'!13:13)</f>
        <v>0</v>
      </c>
      <c r="BN102" s="128">
        <f>SUMIF('800-898'!$1:$1,BN$3,'800-898'!13:13)</f>
        <v>5224.24</v>
      </c>
      <c r="BO102" s="128">
        <f>SUMIF('800-898'!$1:$1,BO$3,'800-898'!13:13)</f>
        <v>14764.910000000002</v>
      </c>
      <c r="BP102" s="128">
        <f>SUMIF('800-898'!$1:$1,BP$3,'800-898'!13:13)</f>
        <v>0</v>
      </c>
      <c r="BQ102" s="128">
        <f>SUMIF('800-898'!$1:$1,BQ$3,'800-898'!13:13)</f>
        <v>0</v>
      </c>
      <c r="BR102" s="128">
        <f>SUMIF('800-898'!$1:$1,BR$3,'800-898'!13:13)</f>
        <v>0</v>
      </c>
      <c r="BS102" s="128">
        <f>SUMIF('800-898'!$1:$1,BS$3,'800-898'!13:13)</f>
        <v>0</v>
      </c>
      <c r="BT102" s="128">
        <f>SUMIF('800-898'!$1:$1,BT$3,'800-898'!13:13)</f>
        <v>251.76</v>
      </c>
      <c r="BU102" s="128">
        <f>SUMIF('800-898'!$1:$1,BU$3,'800-898'!13:13)</f>
        <v>-5440</v>
      </c>
      <c r="BV102" s="128">
        <f>SUMIF('800-898'!$1:$1,BV$3,'800-898'!13:13)</f>
        <v>0</v>
      </c>
      <c r="BW102" s="128">
        <f>SUMIF('800-898'!$1:$1,BW$3,'800-898'!13:13)</f>
        <v>0</v>
      </c>
      <c r="BX102" s="128">
        <f>SUMIF('800-898'!$1:$1,BX$3,'800-898'!13:13)</f>
        <v>0</v>
      </c>
      <c r="BY102" s="128">
        <f>SUMIF('800-898'!$1:$1,BY$3,'800-898'!13:13)</f>
        <v>1241.6199999999999</v>
      </c>
      <c r="BZ102" s="128">
        <f>SUMIF('800-898'!$1:$1,BZ$3,'800-898'!13:13)</f>
        <v>0</v>
      </c>
      <c r="CA102" s="310">
        <f>SUMIF('800-898'!$1:$1,CA$3,'800-898'!13:13)</f>
        <v>0</v>
      </c>
      <c r="CB102" s="128">
        <f>SUMIF('800-898'!$1:$1,CB$3,'800-898'!13:13)</f>
        <v>0</v>
      </c>
      <c r="CC102" s="128">
        <f>SUMIF('800-898'!$1:$1,CC$3,'800-898'!13:13)</f>
        <v>0</v>
      </c>
      <c r="CD102" s="128">
        <f>SUMIF('800-898'!$1:$1,CD$3,'800-898'!13:13)</f>
        <v>0</v>
      </c>
      <c r="CE102" s="128">
        <f>SUMIF('800-898'!$1:$1,CE$3,'800-898'!13:13)</f>
        <v>0</v>
      </c>
      <c r="CF102" s="128">
        <f>SUMIF('800-898'!$1:$1,CF$3,'800-898'!13:13)</f>
        <v>0</v>
      </c>
      <c r="CG102" s="298">
        <f t="shared" si="34"/>
        <v>-502617.85999999993</v>
      </c>
      <c r="CJ102" s="122"/>
      <c r="CK102" s="169">
        <f>INDEX(SAP!C:C,MATCH('Actuals mapped to CFR'!A102,SAP!H:H,FALSE),1)</f>
        <v>-502617.86</v>
      </c>
      <c r="CL102" s="59">
        <f t="shared" si="33"/>
        <v>0</v>
      </c>
      <c r="CN102" s="81">
        <f t="shared" si="35"/>
        <v>880599.64999999991</v>
      </c>
      <c r="CO102" s="81">
        <f t="shared" si="36"/>
        <v>382180.17000000004</v>
      </c>
      <c r="CP102" s="166">
        <f>VLOOKUP(B102,'2526 GBP Data input'!$A$4:$CA$229,38,FALSE)</f>
        <v>1001300</v>
      </c>
      <c r="CQ102" s="166">
        <f>VLOOKUP(B102,'2526 GBP Data input'!$A$4:$CA$229,73,FALSE)</f>
        <v>14571</v>
      </c>
      <c r="CR102" s="89">
        <f t="shared" si="39"/>
        <v>-120700.35000000009</v>
      </c>
      <c r="CS102" s="83">
        <f t="shared" si="40"/>
        <v>26.228822318303482</v>
      </c>
      <c r="CT102" s="82">
        <f t="shared" si="37"/>
        <v>498419.47999999986</v>
      </c>
      <c r="CU102" s="82">
        <f t="shared" si="38"/>
        <v>4198.38</v>
      </c>
      <c r="CV102" s="86">
        <f t="shared" si="27"/>
        <v>502617.85999999987</v>
      </c>
    </row>
    <row r="103" spans="1:100">
      <c r="A103" s="237">
        <v>107829</v>
      </c>
      <c r="B103" s="60">
        <v>829</v>
      </c>
      <c r="C103" s="60" t="s">
        <v>271</v>
      </c>
      <c r="D103" s="128">
        <f>SUMIF('800-898'!$1:$1,D$3,'800-898'!14:14)</f>
        <v>0</v>
      </c>
      <c r="E103" s="128">
        <f>SUMIF('800-898'!$1:$1,E$3,'800-898'!14:14)</f>
        <v>0</v>
      </c>
      <c r="F103" s="128">
        <f>SUMIF('800-898'!$1:$1,F$3,'800-898'!14:14)</f>
        <v>0</v>
      </c>
      <c r="G103" s="128">
        <f>SUMIF('800-898'!$1:$1,G$3,'800-898'!14:14)</f>
        <v>0</v>
      </c>
      <c r="H103" s="128">
        <f>SUMIF('800-898'!$1:$1,H$3,'800-898'!14:14)</f>
        <v>0</v>
      </c>
      <c r="I103" s="128">
        <f>SUMIF('800-898'!$1:$1,I$3,'800-898'!14:14)</f>
        <v>0</v>
      </c>
      <c r="J103" s="128">
        <f>SUMIF('800-898'!$1:$1,J$3,'800-898'!14:14)</f>
        <v>0</v>
      </c>
      <c r="K103" s="128">
        <f>SUMIF('800-898'!$1:$1,K$3,'800-898'!14:14)</f>
        <v>-632463.6</v>
      </c>
      <c r="L103" s="128">
        <f>SUMIF('800-898'!$1:$1,L$3,'800-898'!14:14)</f>
        <v>0</v>
      </c>
      <c r="M103" s="128">
        <f>SUMIF('800-898'!$1:$1,M$3,'800-898'!14:14)</f>
        <v>-33669</v>
      </c>
      <c r="N103" s="128">
        <f>SUMIF('800-898'!$1:$1,N$3,'800-898'!14:14)</f>
        <v>0</v>
      </c>
      <c r="O103" s="128">
        <f>SUMIF('800-898'!$1:$1,O$3,'800-898'!14:14)</f>
        <v>-4343</v>
      </c>
      <c r="P103" s="128">
        <f>SUMIF('800-898'!$1:$1,P$3,'800-898'!14:14)</f>
        <v>-18979</v>
      </c>
      <c r="Q103" s="128">
        <f>SUMIF('800-898'!$1:$1,Q$3,'800-898'!14:14)</f>
        <v>0</v>
      </c>
      <c r="R103" s="128">
        <f>SUMIF('800-898'!$1:$1,R$3,'800-898'!14:14)</f>
        <v>0</v>
      </c>
      <c r="S103" s="128">
        <f>SUMIF('800-898'!$1:$1,S$3,'800-898'!14:14)</f>
        <v>-10373.359999999999</v>
      </c>
      <c r="T103" s="128">
        <f>SUMIF('800-898'!$1:$1,T$3,'800-898'!14:14)</f>
        <v>0</v>
      </c>
      <c r="U103" s="128">
        <f>SUMIF('800-898'!$1:$1,U$3,'800-898'!14:14)</f>
        <v>0</v>
      </c>
      <c r="V103" s="128">
        <f>SUMIF('800-898'!$1:$1,V$3,'800-898'!14:14)</f>
        <v>0</v>
      </c>
      <c r="W103" s="128">
        <f>SUMIF('800-898'!$1:$1,W$3,'800-898'!14:14)</f>
        <v>-2466.44</v>
      </c>
      <c r="X103" s="128">
        <f>SUMIF('800-898'!$1:$1,X$3,'800-898'!14:14)</f>
        <v>0</v>
      </c>
      <c r="Y103" s="164">
        <f>SUMIF('800-898'!$1:$1,Y$3,'800-898'!14:14)</f>
        <v>0</v>
      </c>
      <c r="Z103" s="128">
        <f>SUMIF('800-898'!$1:$1,Z$3,'800-898'!14:14)</f>
        <v>0</v>
      </c>
      <c r="AA103" s="128">
        <f>SUMIF('800-898'!$1:$1,AA$3,'800-898'!14:14)</f>
        <v>-18745.939999999999</v>
      </c>
      <c r="AB103" s="128">
        <f>SUMIF('800-898'!$1:$1,AB$3,'800-898'!14:14)</f>
        <v>-1228.76</v>
      </c>
      <c r="AC103" s="310">
        <f>SUMIF('800-898'!$1:$1,AC$3,'800-898'!14:14)</f>
        <v>0</v>
      </c>
      <c r="AD103" s="310">
        <f>SUMIF('800-898'!$1:$1,AD$3,'800-898'!14:14)</f>
        <v>0</v>
      </c>
      <c r="AE103" s="310">
        <f>SUMIF('800-898'!$1:$1,AE$3,'800-898'!14:14)</f>
        <v>0</v>
      </c>
      <c r="AF103" s="310">
        <f>SUMIF('800-898'!$1:$1,AF$3,'800-898'!14:14)</f>
        <v>0</v>
      </c>
      <c r="AG103" s="128">
        <f>SUMIF('800-898'!$1:$1,AG$3,'800-898'!14:14)</f>
        <v>133536.28999999998</v>
      </c>
      <c r="AH103" s="128">
        <f>SUMIF('800-898'!$1:$1,AH$3,'800-898'!14:14)</f>
        <v>1436.26</v>
      </c>
      <c r="AI103" s="128">
        <f>SUMIF('800-898'!$1:$1,AI$3,'800-898'!14:14)</f>
        <v>42229.63</v>
      </c>
      <c r="AJ103" s="128">
        <f>SUMIF('800-898'!$1:$1,AJ$3,'800-898'!14:14)</f>
        <v>0</v>
      </c>
      <c r="AK103" s="128">
        <f>SUMIF('800-898'!$1:$1,AK$3,'800-898'!14:14)</f>
        <v>12645.73</v>
      </c>
      <c r="AL103" s="128">
        <f>SUMIF('800-898'!$1:$1,AL$3,'800-898'!14:14)</f>
        <v>0</v>
      </c>
      <c r="AM103" s="128">
        <f>SUMIF('800-898'!$1:$1,AM$3,'800-898'!14:14)</f>
        <v>23863.21</v>
      </c>
      <c r="AN103" s="128">
        <f>SUMIF('800-898'!$1:$1,AN$3,'800-898'!14:14)</f>
        <v>814.31</v>
      </c>
      <c r="AO103" s="128">
        <f>SUMIF('800-898'!$1:$1,AO$3,'800-898'!14:14)</f>
        <v>452.5</v>
      </c>
      <c r="AP103" s="128">
        <f>SUMIF('800-898'!$1:$1,AP$3,'800-898'!14:14)</f>
        <v>585.71</v>
      </c>
      <c r="AQ103" s="128">
        <f>SUMIF('800-898'!$1:$1,AQ$3,'800-898'!14:14)</f>
        <v>0</v>
      </c>
      <c r="AR103" s="128">
        <f>SUMIF('800-898'!$1:$1,AR$3,'800-898'!14:14)</f>
        <v>3532.48</v>
      </c>
      <c r="AS103" s="128">
        <f>SUMIF('800-898'!$1:$1,AS$3,'800-898'!14:14)</f>
        <v>597.75</v>
      </c>
      <c r="AT103" s="128">
        <f>SUMIF('800-898'!$1:$1,AT$3,'800-898'!14:14)</f>
        <v>7641.6799999999994</v>
      </c>
      <c r="AU103" s="128">
        <f>SUMIF('800-898'!$1:$1,AU$3,'800-898'!14:14)</f>
        <v>829.73</v>
      </c>
      <c r="AV103" s="128">
        <f>SUMIF('800-898'!$1:$1,AV$3,'800-898'!14:14)</f>
        <v>2940.26</v>
      </c>
      <c r="AW103" s="128">
        <f>SUMIF('800-898'!$1:$1,AW$3,'800-898'!14:14)</f>
        <v>14595.75</v>
      </c>
      <c r="AX103" s="128">
        <f>SUMIF('800-898'!$1:$1,AX$3,'800-898'!14:14)</f>
        <v>2277.75</v>
      </c>
      <c r="AY103" s="128">
        <f>SUMIF('800-898'!$1:$1,AY$3,'800-898'!14:14)</f>
        <v>9664.19</v>
      </c>
      <c r="AZ103" s="310">
        <f>SUMIF('800-898'!$1:$1,AZ$3,'800-898'!14:14)</f>
        <v>0</v>
      </c>
      <c r="BA103" s="128">
        <f>SUMIF('800-898'!$1:$1,BA$3,'800-898'!14:14)</f>
        <v>2254.5</v>
      </c>
      <c r="BB103" s="128">
        <f>SUMIF('800-898'!$1:$1,BB$3,'800-898'!14:14)</f>
        <v>0</v>
      </c>
      <c r="BC103" s="128">
        <f>SUMIF('800-898'!$1:$1,BC$3,'800-898'!14:14)</f>
        <v>1930</v>
      </c>
      <c r="BD103" s="128">
        <f>SUMIF('800-898'!$1:$1,BD$3,'800-898'!14:14)</f>
        <v>415</v>
      </c>
      <c r="BE103" s="128">
        <f>SUMIF('800-898'!$1:$1,BE$3,'800-898'!14:14)</f>
        <v>0</v>
      </c>
      <c r="BF103" s="128">
        <f>SUMIF('800-898'!$1:$1,BF$3,'800-898'!14:14)</f>
        <v>0</v>
      </c>
      <c r="BG103" s="128">
        <f>SUMIF('800-898'!$1:$1,BG$3,'800-898'!14:14)</f>
        <v>3150</v>
      </c>
      <c r="BH103" s="128">
        <f>SUMIF('800-898'!$1:$1,BH$3,'800-898'!14:14)</f>
        <v>0</v>
      </c>
      <c r="BI103" s="128">
        <f>SUMIF('800-898'!$1:$1,BI$3,'800-898'!14:14)</f>
        <v>1213.21</v>
      </c>
      <c r="BJ103" s="128">
        <f>SUMIF('800-898'!$1:$1,BJ$3,'800-898'!14:14)</f>
        <v>5119.8</v>
      </c>
      <c r="BK103" s="128">
        <f>SUMIF('800-898'!$1:$1,BK$3,'800-898'!14:14)</f>
        <v>0</v>
      </c>
      <c r="BL103" s="128">
        <f>SUMIF('800-898'!$1:$1,BL$3,'800-898'!14:14)</f>
        <v>21842.68</v>
      </c>
      <c r="BM103" s="128">
        <f>SUMIF('800-898'!$1:$1,BM$3,'800-898'!14:14)</f>
        <v>535</v>
      </c>
      <c r="BN103" s="128">
        <f>SUMIF('800-898'!$1:$1,BN$3,'800-898'!14:14)</f>
        <v>1999.4</v>
      </c>
      <c r="BO103" s="128">
        <f>SUMIF('800-898'!$1:$1,BO$3,'800-898'!14:14)</f>
        <v>11300.59</v>
      </c>
      <c r="BP103" s="128">
        <f>SUMIF('800-898'!$1:$1,BP$3,'800-898'!14:14)</f>
        <v>0</v>
      </c>
      <c r="BQ103" s="128">
        <f>SUMIF('800-898'!$1:$1,BQ$3,'800-898'!14:14)</f>
        <v>0</v>
      </c>
      <c r="BR103" s="128">
        <f>SUMIF('800-898'!$1:$1,BR$3,'800-898'!14:14)</f>
        <v>0</v>
      </c>
      <c r="BS103" s="128">
        <f>SUMIF('800-898'!$1:$1,BS$3,'800-898'!14:14)</f>
        <v>0</v>
      </c>
      <c r="BT103" s="128">
        <f>SUMIF('800-898'!$1:$1,BT$3,'800-898'!14:14)</f>
        <v>60.939999999999991</v>
      </c>
      <c r="BU103" s="128">
        <f>SUMIF('800-898'!$1:$1,BU$3,'800-898'!14:14)</f>
        <v>-49046.25</v>
      </c>
      <c r="BV103" s="128">
        <f>SUMIF('800-898'!$1:$1,BV$3,'800-898'!14:14)</f>
        <v>0</v>
      </c>
      <c r="BW103" s="128">
        <f>SUMIF('800-898'!$1:$1,BW$3,'800-898'!14:14)</f>
        <v>0</v>
      </c>
      <c r="BX103" s="128">
        <f>SUMIF('800-898'!$1:$1,BX$3,'800-898'!14:14)</f>
        <v>0</v>
      </c>
      <c r="BY103" s="128">
        <f>SUMIF('800-898'!$1:$1,BY$3,'800-898'!14:14)</f>
        <v>600</v>
      </c>
      <c r="BZ103" s="128">
        <f>SUMIF('800-898'!$1:$1,BZ$3,'800-898'!14:14)</f>
        <v>0</v>
      </c>
      <c r="CA103" s="310">
        <f>SUMIF('800-898'!$1:$1,CA$3,'800-898'!14:14)</f>
        <v>0</v>
      </c>
      <c r="CB103" s="128">
        <f>SUMIF('800-898'!$1:$1,CB$3,'800-898'!14:14)</f>
        <v>0</v>
      </c>
      <c r="CC103" s="128">
        <f>SUMIF('800-898'!$1:$1,CC$3,'800-898'!14:14)</f>
        <v>0</v>
      </c>
      <c r="CD103" s="128">
        <f>SUMIF('800-898'!$1:$1,CD$3,'800-898'!14:14)</f>
        <v>0</v>
      </c>
      <c r="CE103" s="128">
        <f>SUMIF('800-898'!$1:$1,CE$3,'800-898'!14:14)</f>
        <v>0</v>
      </c>
      <c r="CF103" s="128">
        <f>SUMIF('800-898'!$1:$1,CF$3,'800-898'!14:14)</f>
        <v>0</v>
      </c>
      <c r="CG103" s="298">
        <f t="shared" si="34"/>
        <v>-463250.99999999977</v>
      </c>
      <c r="CJ103" s="122"/>
      <c r="CK103" s="169">
        <f>INDEX(SAP!C:C,MATCH('Actuals mapped to CFR'!A103,SAP!H:H,FALSE),1)</f>
        <v>-463251</v>
      </c>
      <c r="CL103" s="59">
        <f t="shared" ref="CL103" si="41">ROUND(CK103-CG103,2)</f>
        <v>0</v>
      </c>
      <c r="CN103" s="81">
        <f t="shared" si="35"/>
        <v>722269.09999999986</v>
      </c>
      <c r="CO103" s="81">
        <f t="shared" si="36"/>
        <v>307464.35000000003</v>
      </c>
      <c r="CP103" s="166">
        <f>VLOOKUP(B103,'2526 GBP Data input'!$A$4:$CA$229,38,FALSE)</f>
        <v>785478.24</v>
      </c>
      <c r="CQ103" s="166">
        <f>VLOOKUP(B103,'2526 GBP Data input'!$A$4:$CA$229,73,FALSE)</f>
        <v>14915.119999999999</v>
      </c>
      <c r="CR103" s="89">
        <f t="shared" ref="CR103" si="42">CN103-CP103</f>
        <v>-63209.14000000013</v>
      </c>
      <c r="CS103" s="83">
        <f t="shared" ref="CS103" si="43">CO103/CQ103</f>
        <v>20.614272630726408</v>
      </c>
      <c r="CT103" s="82">
        <f t="shared" si="37"/>
        <v>414804.74999999983</v>
      </c>
      <c r="CU103" s="82">
        <f t="shared" si="38"/>
        <v>48446.25</v>
      </c>
      <c r="CV103" s="86">
        <f t="shared" si="27"/>
        <v>463250.99999999983</v>
      </c>
    </row>
    <row r="104" spans="1:100">
      <c r="A104" s="301">
        <v>107830</v>
      </c>
      <c r="B104" s="302">
        <v>830</v>
      </c>
      <c r="C104" s="238" t="s">
        <v>693</v>
      </c>
      <c r="D104" s="128">
        <f>SUMIF('800-898'!$1:$1,D$3,'800-898'!15:15)</f>
        <v>0</v>
      </c>
      <c r="E104" s="128">
        <f>SUMIF('800-898'!$1:$1,E$3,'800-898'!15:15)</f>
        <v>0</v>
      </c>
      <c r="F104" s="128">
        <f>SUMIF('800-898'!$1:$1,F$3,'800-898'!15:15)</f>
        <v>0</v>
      </c>
      <c r="G104" s="128">
        <f>SUMIF('800-898'!$1:$1,G$3,'800-898'!15:15)</f>
        <v>0</v>
      </c>
      <c r="H104" s="128">
        <f>SUMIF('800-898'!$1:$1,H$3,'800-898'!15:15)</f>
        <v>0</v>
      </c>
      <c r="I104" s="128">
        <f>SUMIF('800-898'!$1:$1,I$3,'800-898'!15:15)</f>
        <v>0</v>
      </c>
      <c r="J104" s="128">
        <f>SUMIF('800-898'!$1:$1,J$3,'800-898'!15:15)</f>
        <v>0</v>
      </c>
      <c r="K104" s="128">
        <f>SUMIF('800-898'!$1:$1,K$3,'800-898'!15:15)</f>
        <v>-950158.13</v>
      </c>
      <c r="L104" s="128">
        <f>SUMIF('800-898'!$1:$1,L$3,'800-898'!15:15)</f>
        <v>0</v>
      </c>
      <c r="M104" s="128">
        <f>SUMIF('800-898'!$1:$1,M$3,'800-898'!15:15)</f>
        <v>-172124</v>
      </c>
      <c r="N104" s="128">
        <f>SUMIF('800-898'!$1:$1,N$3,'800-898'!15:15)</f>
        <v>0</v>
      </c>
      <c r="O104" s="128">
        <f>SUMIF('800-898'!$1:$1,O$3,'800-898'!15:15)</f>
        <v>-10125</v>
      </c>
      <c r="P104" s="128">
        <f>SUMIF('800-898'!$1:$1,P$3,'800-898'!15:15)</f>
        <v>-31790</v>
      </c>
      <c r="Q104" s="128">
        <f>SUMIF('800-898'!$1:$1,Q$3,'800-898'!15:15)</f>
        <v>-2517</v>
      </c>
      <c r="R104" s="128">
        <f>SUMIF('800-898'!$1:$1,R$3,'800-898'!15:15)</f>
        <v>0</v>
      </c>
      <c r="S104" s="128">
        <f>SUMIF('800-898'!$1:$1,S$3,'800-898'!15:15)</f>
        <v>-5.09</v>
      </c>
      <c r="T104" s="128">
        <f>SUMIF('800-898'!$1:$1,T$3,'800-898'!15:15)</f>
        <v>0</v>
      </c>
      <c r="U104" s="128">
        <f>SUMIF('800-898'!$1:$1,U$3,'800-898'!15:15)</f>
        <v>0</v>
      </c>
      <c r="V104" s="128">
        <f>SUMIF('800-898'!$1:$1,V$3,'800-898'!15:15)</f>
        <v>0</v>
      </c>
      <c r="W104" s="128">
        <f>SUMIF('800-898'!$1:$1,W$3,'800-898'!15:15)</f>
        <v>0</v>
      </c>
      <c r="X104" s="128">
        <f>SUMIF('800-898'!$1:$1,X$3,'800-898'!15:15)</f>
        <v>0</v>
      </c>
      <c r="Y104" s="164">
        <f>SUMIF('800-898'!$1:$1,Y$3,'800-898'!15:15)</f>
        <v>0</v>
      </c>
      <c r="Z104" s="128">
        <f>SUMIF('800-898'!$1:$1,Z$3,'800-898'!15:15)</f>
        <v>0</v>
      </c>
      <c r="AA104" s="128">
        <f>SUMIF('800-898'!$1:$1,AA$3,'800-898'!15:15)</f>
        <v>-36627.43</v>
      </c>
      <c r="AB104" s="128">
        <f>SUMIF('800-898'!$1:$1,AB$3,'800-898'!15:15)</f>
        <v>-525</v>
      </c>
      <c r="AC104" s="310">
        <f>SUMIF('800-898'!$1:$1,AC$3,'800-898'!15:15)</f>
        <v>0</v>
      </c>
      <c r="AD104" s="310">
        <f>SUMIF('800-898'!$1:$1,AD$3,'800-898'!15:15)</f>
        <v>0</v>
      </c>
      <c r="AE104" s="310">
        <f>SUMIF('800-898'!$1:$1,AE$3,'800-898'!15:15)</f>
        <v>0</v>
      </c>
      <c r="AF104" s="310">
        <f>SUMIF('800-898'!$1:$1,AF$3,'800-898'!15:15)</f>
        <v>0</v>
      </c>
      <c r="AG104" s="128">
        <f>SUMIF('800-898'!$1:$1,AG$3,'800-898'!15:15)</f>
        <v>200698.27000000002</v>
      </c>
      <c r="AH104" s="128">
        <f>SUMIF('800-898'!$1:$1,AH$3,'800-898'!15:15)</f>
        <v>9979.02</v>
      </c>
      <c r="AI104" s="128">
        <f>SUMIF('800-898'!$1:$1,AI$3,'800-898'!15:15)</f>
        <v>71324.95</v>
      </c>
      <c r="AJ104" s="128">
        <f>SUMIF('800-898'!$1:$1,AJ$3,'800-898'!15:15)</f>
        <v>13643</v>
      </c>
      <c r="AK104" s="128">
        <f>SUMIF('800-898'!$1:$1,AK$3,'800-898'!15:15)</f>
        <v>25324.909999999996</v>
      </c>
      <c r="AL104" s="128">
        <f>SUMIF('800-898'!$1:$1,AL$3,'800-898'!15:15)</f>
        <v>13708.769999999999</v>
      </c>
      <c r="AM104" s="128">
        <f>SUMIF('800-898'!$1:$1,AM$3,'800-898'!15:15)</f>
        <v>19510.02</v>
      </c>
      <c r="AN104" s="128">
        <f>SUMIF('800-898'!$1:$1,AN$3,'800-898'!15:15)</f>
        <v>28.25</v>
      </c>
      <c r="AO104" s="128">
        <f>SUMIF('800-898'!$1:$1,AO$3,'800-898'!15:15)</f>
        <v>701</v>
      </c>
      <c r="AP104" s="128">
        <f>SUMIF('800-898'!$1:$1,AP$3,'800-898'!15:15)</f>
        <v>509.35</v>
      </c>
      <c r="AQ104" s="128">
        <f>SUMIF('800-898'!$1:$1,AQ$3,'800-898'!15:15)</f>
        <v>0</v>
      </c>
      <c r="AR104" s="128">
        <f>SUMIF('800-898'!$1:$1,AR$3,'800-898'!15:15)</f>
        <v>4353.93</v>
      </c>
      <c r="AS104" s="128">
        <f>SUMIF('800-898'!$1:$1,AS$3,'800-898'!15:15)</f>
        <v>2419.06</v>
      </c>
      <c r="AT104" s="128">
        <f>SUMIF('800-898'!$1:$1,AT$3,'800-898'!15:15)</f>
        <v>723.37</v>
      </c>
      <c r="AU104" s="128">
        <f>SUMIF('800-898'!$1:$1,AU$3,'800-898'!15:15)</f>
        <v>881.81</v>
      </c>
      <c r="AV104" s="128">
        <f>SUMIF('800-898'!$1:$1,AV$3,'800-898'!15:15)</f>
        <v>6520.9400000000005</v>
      </c>
      <c r="AW104" s="128">
        <f>SUMIF('800-898'!$1:$1,AW$3,'800-898'!15:15)</f>
        <v>4441.1000000000004</v>
      </c>
      <c r="AX104" s="128">
        <f>SUMIF('800-898'!$1:$1,AX$3,'800-898'!15:15)</f>
        <v>1275.01</v>
      </c>
      <c r="AY104" s="128">
        <f>SUMIF('800-898'!$1:$1,AY$3,'800-898'!15:15)</f>
        <v>26691.809999999998</v>
      </c>
      <c r="AZ104" s="310">
        <f>SUMIF('800-898'!$1:$1,AZ$3,'800-898'!15:15)</f>
        <v>0</v>
      </c>
      <c r="BA104" s="128">
        <f>SUMIF('800-898'!$1:$1,BA$3,'800-898'!15:15)</f>
        <v>0</v>
      </c>
      <c r="BB104" s="128">
        <f>SUMIF('800-898'!$1:$1,BB$3,'800-898'!15:15)</f>
        <v>0</v>
      </c>
      <c r="BC104" s="128">
        <f>SUMIF('800-898'!$1:$1,BC$3,'800-898'!15:15)</f>
        <v>0</v>
      </c>
      <c r="BD104" s="128">
        <f>SUMIF('800-898'!$1:$1,BD$3,'800-898'!15:15)</f>
        <v>0</v>
      </c>
      <c r="BE104" s="128">
        <f>SUMIF('800-898'!$1:$1,BE$3,'800-898'!15:15)</f>
        <v>0</v>
      </c>
      <c r="BF104" s="128">
        <f>SUMIF('800-898'!$1:$1,BF$3,'800-898'!15:15)</f>
        <v>0</v>
      </c>
      <c r="BG104" s="128">
        <f>SUMIF('800-898'!$1:$1,BG$3,'800-898'!15:15)</f>
        <v>5384</v>
      </c>
      <c r="BH104" s="128">
        <f>SUMIF('800-898'!$1:$1,BH$3,'800-898'!15:15)</f>
        <v>0</v>
      </c>
      <c r="BI104" s="128">
        <f>SUMIF('800-898'!$1:$1,BI$3,'800-898'!15:15)</f>
        <v>2048.59</v>
      </c>
      <c r="BJ104" s="128">
        <f>SUMIF('800-898'!$1:$1,BJ$3,'800-898'!15:15)</f>
        <v>9293.5500000000011</v>
      </c>
      <c r="BK104" s="128">
        <f>SUMIF('800-898'!$1:$1,BK$3,'800-898'!15:15)</f>
        <v>0</v>
      </c>
      <c r="BL104" s="128">
        <f>SUMIF('800-898'!$1:$1,BL$3,'800-898'!15:15)</f>
        <v>3890.3800000000024</v>
      </c>
      <c r="BM104" s="128">
        <f>SUMIF('800-898'!$1:$1,BM$3,'800-898'!15:15)</f>
        <v>46336.080000000009</v>
      </c>
      <c r="BN104" s="128">
        <f>SUMIF('800-898'!$1:$1,BN$3,'800-898'!15:15)</f>
        <v>56838.279999999984</v>
      </c>
      <c r="BO104" s="128">
        <f>SUMIF('800-898'!$1:$1,BO$3,'800-898'!15:15)</f>
        <v>20915.38</v>
      </c>
      <c r="BP104" s="128">
        <f>SUMIF('800-898'!$1:$1,BP$3,'800-898'!15:15)</f>
        <v>0</v>
      </c>
      <c r="BQ104" s="128">
        <f>SUMIF('800-898'!$1:$1,BQ$3,'800-898'!15:15)</f>
        <v>0</v>
      </c>
      <c r="BR104" s="128">
        <f>SUMIF('800-898'!$1:$1,BR$3,'800-898'!15:15)</f>
        <v>0</v>
      </c>
      <c r="BS104" s="128">
        <f>SUMIF('800-898'!$1:$1,BS$3,'800-898'!15:15)</f>
        <v>19081.79</v>
      </c>
      <c r="BT104" s="128">
        <f>SUMIF('800-898'!$1:$1,BT$3,'800-898'!15:15)</f>
        <v>95.19</v>
      </c>
      <c r="BU104" s="128">
        <f>SUMIF('800-898'!$1:$1,BU$3,'800-898'!15:15)</f>
        <v>-6193.75</v>
      </c>
      <c r="BV104" s="128">
        <f>SUMIF('800-898'!$1:$1,BV$3,'800-898'!15:15)</f>
        <v>0</v>
      </c>
      <c r="BW104" s="128">
        <f>SUMIF('800-898'!$1:$1,BW$3,'800-898'!15:15)</f>
        <v>0</v>
      </c>
      <c r="BX104" s="128">
        <f>SUMIF('800-898'!$1:$1,BX$3,'800-898'!15:15)</f>
        <v>0</v>
      </c>
      <c r="BY104" s="128">
        <f>SUMIF('800-898'!$1:$1,BY$3,'800-898'!15:15)</f>
        <v>0</v>
      </c>
      <c r="BZ104" s="128">
        <f>SUMIF('800-898'!$1:$1,BZ$3,'800-898'!15:15)</f>
        <v>0</v>
      </c>
      <c r="CA104" s="310">
        <f>SUMIF('800-898'!$1:$1,CA$3,'800-898'!15:15)</f>
        <v>0</v>
      </c>
      <c r="CB104" s="128">
        <f>SUMIF('800-898'!$1:$1,CB$3,'800-898'!15:15)</f>
        <v>0</v>
      </c>
      <c r="CC104" s="128">
        <f>SUMIF('800-898'!$1:$1,CC$3,'800-898'!15:15)</f>
        <v>0</v>
      </c>
      <c r="CD104" s="128">
        <f>SUMIF('800-898'!$1:$1,CD$3,'800-898'!15:15)</f>
        <v>0</v>
      </c>
      <c r="CE104" s="128">
        <f>SUMIF('800-898'!$1:$1,CE$3,'800-898'!15:15)</f>
        <v>5638.38</v>
      </c>
      <c r="CF104" s="128">
        <f>SUMIF('800-898'!$1:$1,CF$3,'800-898'!15:15)</f>
        <v>0</v>
      </c>
      <c r="CG104" s="298">
        <f t="shared" si="34"/>
        <v>-637809.20999999985</v>
      </c>
      <c r="CJ104" s="122"/>
      <c r="CK104" s="169">
        <f>INDEX(SAP!C:C,MATCH('Actuals mapped to CFR'!A104,SAP!H:H,FALSE),1)</f>
        <v>-637809.21</v>
      </c>
      <c r="CL104" s="59">
        <f t="shared" si="33"/>
        <v>0</v>
      </c>
      <c r="CN104" s="81">
        <f t="shared" si="35"/>
        <v>1203871.6499999999</v>
      </c>
      <c r="CO104" s="81">
        <f t="shared" si="36"/>
        <v>566617.80999999994</v>
      </c>
      <c r="CP104" s="166">
        <f>VLOOKUP(B104,'2526 GBP Data input'!$A$4:$CA$229,38,FALSE)</f>
        <v>1325903</v>
      </c>
      <c r="CQ104" s="166">
        <f>VLOOKUP(B104,'2526 GBP Data input'!$A$4:$CA$229,73,FALSE)</f>
        <v>20916</v>
      </c>
      <c r="CR104" s="89">
        <f t="shared" si="39"/>
        <v>-122031.35000000009</v>
      </c>
      <c r="CS104" s="83">
        <f t="shared" si="40"/>
        <v>27.090161120673166</v>
      </c>
      <c r="CT104" s="82">
        <f t="shared" si="37"/>
        <v>637253.84</v>
      </c>
      <c r="CU104" s="82">
        <f t="shared" si="38"/>
        <v>6193.75</v>
      </c>
      <c r="CV104" s="86">
        <f t="shared" ref="CV104:CV135" si="44">SUM(CT104:CU104)</f>
        <v>643447.59</v>
      </c>
    </row>
    <row r="105" spans="1:100" s="341" customFormat="1">
      <c r="A105" s="335">
        <v>107837</v>
      </c>
      <c r="B105" s="336">
        <v>837</v>
      </c>
      <c r="C105" s="336" t="s">
        <v>270</v>
      </c>
      <c r="D105" s="351">
        <f>SUMIF('800-898'!$1:$1,D$3,'800-898'!16:16)</f>
        <v>0</v>
      </c>
      <c r="E105" s="351">
        <f>SUMIF('800-898'!$1:$1,E$3,'800-898'!16:16)</f>
        <v>0</v>
      </c>
      <c r="F105" s="351">
        <f>SUMIF('800-898'!$1:$1,F$3,'800-898'!16:16)</f>
        <v>0</v>
      </c>
      <c r="G105" s="351">
        <f>SUMIF('800-898'!$1:$1,G$3,'800-898'!16:16)</f>
        <v>0</v>
      </c>
      <c r="H105" s="351">
        <f>SUMIF('800-898'!$1:$1,H$3,'800-898'!16:16)</f>
        <v>0</v>
      </c>
      <c r="I105" s="351">
        <f>SUMIF('800-898'!$1:$1,I$3,'800-898'!16:16)</f>
        <v>0</v>
      </c>
      <c r="J105" s="351">
        <f>SUMIF('800-898'!$1:$1,J$3,'800-898'!16:16)</f>
        <v>0</v>
      </c>
      <c r="K105" s="351">
        <f>SUMIF('800-898'!$1:$1,K$3,'800-898'!16:16)</f>
        <v>-430619.02</v>
      </c>
      <c r="L105" s="351">
        <f>SUMIF('800-898'!$1:$1,L$3,'800-898'!16:16)</f>
        <v>0</v>
      </c>
      <c r="M105" s="351">
        <f>SUMIF('800-898'!$1:$1,M$3,'800-898'!16:16)</f>
        <v>-13655</v>
      </c>
      <c r="N105" s="351">
        <f>SUMIF('800-898'!$1:$1,N$3,'800-898'!16:16)</f>
        <v>0</v>
      </c>
      <c r="O105" s="351">
        <f>SUMIF('800-898'!$1:$1,O$3,'800-898'!16:16)</f>
        <v>-3488</v>
      </c>
      <c r="P105" s="351">
        <f>SUMIF('800-898'!$1:$1,P$3,'800-898'!16:16)</f>
        <v>-7337</v>
      </c>
      <c r="Q105" s="351">
        <f>SUMIF('800-898'!$1:$1,Q$3,'800-898'!16:16)</f>
        <v>0</v>
      </c>
      <c r="R105" s="351">
        <f>SUMIF('800-898'!$1:$1,R$3,'800-898'!16:16)</f>
        <v>0</v>
      </c>
      <c r="S105" s="351">
        <f>SUMIF('800-898'!$1:$1,S$3,'800-898'!16:16)</f>
        <v>-198.72</v>
      </c>
      <c r="T105" s="351">
        <f>SUMIF('800-898'!$1:$1,T$3,'800-898'!16:16)</f>
        <v>0</v>
      </c>
      <c r="U105" s="351">
        <f>SUMIF('800-898'!$1:$1,U$3,'800-898'!16:16)</f>
        <v>-120</v>
      </c>
      <c r="V105" s="351">
        <f>SUMIF('800-898'!$1:$1,V$3,'800-898'!16:16)</f>
        <v>0</v>
      </c>
      <c r="W105" s="351">
        <f>SUMIF('800-898'!$1:$1,W$3,'800-898'!16:16)</f>
        <v>-482.69</v>
      </c>
      <c r="X105" s="351">
        <f>SUMIF('800-898'!$1:$1,X$3,'800-898'!16:16)</f>
        <v>0</v>
      </c>
      <c r="Y105" s="351">
        <f>SUMIF('800-898'!$1:$1,Y$3,'800-898'!16:16)</f>
        <v>0</v>
      </c>
      <c r="Z105" s="351">
        <f>SUMIF('800-898'!$1:$1,Z$3,'800-898'!16:16)</f>
        <v>0</v>
      </c>
      <c r="AA105" s="351">
        <f>SUMIF('800-898'!$1:$1,AA$3,'800-898'!16:16)</f>
        <v>0</v>
      </c>
      <c r="AB105" s="351">
        <f>SUMIF('800-898'!$1:$1,AB$3,'800-898'!16:16)</f>
        <v>0</v>
      </c>
      <c r="AC105" s="310">
        <f>SUMIF('800-898'!$1:$1,AC$3,'800-898'!16:16)</f>
        <v>0</v>
      </c>
      <c r="AD105" s="310">
        <f>SUMIF('800-898'!$1:$1,AD$3,'800-898'!16:16)</f>
        <v>0</v>
      </c>
      <c r="AE105" s="310">
        <f>SUMIF('800-898'!$1:$1,AE$3,'800-898'!16:16)</f>
        <v>0</v>
      </c>
      <c r="AF105" s="310">
        <f>SUMIF('800-898'!$1:$1,AF$3,'800-898'!16:16)</f>
        <v>0</v>
      </c>
      <c r="AG105" s="351">
        <f>SUMIF('800-898'!$1:$1,AG$3,'800-898'!16:16)</f>
        <v>82921.7</v>
      </c>
      <c r="AH105" s="351">
        <f>SUMIF('800-898'!$1:$1,AH$3,'800-898'!16:16)</f>
        <v>0</v>
      </c>
      <c r="AI105" s="351">
        <f>SUMIF('800-898'!$1:$1,AI$3,'800-898'!16:16)</f>
        <v>15928.48</v>
      </c>
      <c r="AJ105" s="351">
        <f>SUMIF('800-898'!$1:$1,AJ$3,'800-898'!16:16)</f>
        <v>3156.6000000000004</v>
      </c>
      <c r="AK105" s="351">
        <f>SUMIF('800-898'!$1:$1,AK$3,'800-898'!16:16)</f>
        <v>13797.26</v>
      </c>
      <c r="AL105" s="351">
        <f>SUMIF('800-898'!$1:$1,AL$3,'800-898'!16:16)</f>
        <v>0</v>
      </c>
      <c r="AM105" s="351">
        <f>SUMIF('800-898'!$1:$1,AM$3,'800-898'!16:16)</f>
        <v>2352.1999999999998</v>
      </c>
      <c r="AN105" s="351">
        <f>SUMIF('800-898'!$1:$1,AN$3,'800-898'!16:16)</f>
        <v>542.70000000000005</v>
      </c>
      <c r="AO105" s="351">
        <f>SUMIF('800-898'!$1:$1,AO$3,'800-898'!16:16)</f>
        <v>915.19999999999993</v>
      </c>
      <c r="AP105" s="351">
        <f>SUMIF('800-898'!$1:$1,AP$3,'800-898'!16:16)</f>
        <v>255.84</v>
      </c>
      <c r="AQ105" s="351">
        <f>SUMIF('800-898'!$1:$1,AQ$3,'800-898'!16:16)</f>
        <v>0</v>
      </c>
      <c r="AR105" s="351">
        <f>SUMIF('800-898'!$1:$1,AR$3,'800-898'!16:16)</f>
        <v>1718.1399999999999</v>
      </c>
      <c r="AS105" s="351">
        <f>SUMIF('800-898'!$1:$1,AS$3,'800-898'!16:16)</f>
        <v>576.6</v>
      </c>
      <c r="AT105" s="351">
        <f>SUMIF('800-898'!$1:$1,AT$3,'800-898'!16:16)</f>
        <v>430.83</v>
      </c>
      <c r="AU105" s="351">
        <f>SUMIF('800-898'!$1:$1,AU$3,'800-898'!16:16)</f>
        <v>173.42000000000002</v>
      </c>
      <c r="AV105" s="351">
        <f>SUMIF('800-898'!$1:$1,AV$3,'800-898'!16:16)</f>
        <v>1396.37</v>
      </c>
      <c r="AW105" s="351">
        <f>SUMIF('800-898'!$1:$1,AW$3,'800-898'!16:16)</f>
        <v>8108.75</v>
      </c>
      <c r="AX105" s="351">
        <f>SUMIF('800-898'!$1:$1,AX$3,'800-898'!16:16)</f>
        <v>5590.06</v>
      </c>
      <c r="AY105" s="351">
        <f>SUMIF('800-898'!$1:$1,AY$3,'800-898'!16:16)</f>
        <v>5288.6900000000005</v>
      </c>
      <c r="AZ105" s="351">
        <f>SUMIF('800-898'!$1:$1,AZ$3,'800-898'!16:16)</f>
        <v>0</v>
      </c>
      <c r="BA105" s="351">
        <f>SUMIF('800-898'!$1:$1,BA$3,'800-898'!16:16)</f>
        <v>2346.34</v>
      </c>
      <c r="BB105" s="351">
        <f>SUMIF('800-898'!$1:$1,BB$3,'800-898'!16:16)</f>
        <v>526.74</v>
      </c>
      <c r="BC105" s="351">
        <f>SUMIF('800-898'!$1:$1,BC$3,'800-898'!16:16)</f>
        <v>801.78</v>
      </c>
      <c r="BD105" s="351">
        <f>SUMIF('800-898'!$1:$1,BD$3,'800-898'!16:16)</f>
        <v>1538.91</v>
      </c>
      <c r="BE105" s="351">
        <f>SUMIF('800-898'!$1:$1,BE$3,'800-898'!16:16)</f>
        <v>0</v>
      </c>
      <c r="BF105" s="351">
        <f>SUMIF('800-898'!$1:$1,BF$3,'800-898'!16:16)</f>
        <v>5635.25</v>
      </c>
      <c r="BG105" s="351">
        <f>SUMIF('800-898'!$1:$1,BG$3,'800-898'!16:16)</f>
        <v>3650</v>
      </c>
      <c r="BH105" s="351">
        <f>SUMIF('800-898'!$1:$1,BH$3,'800-898'!16:16)</f>
        <v>0</v>
      </c>
      <c r="BI105" s="351">
        <f>SUMIF('800-898'!$1:$1,BI$3,'800-898'!16:16)</f>
        <v>967.3599999999999</v>
      </c>
      <c r="BJ105" s="351">
        <f>SUMIF('800-898'!$1:$1,BJ$3,'800-898'!16:16)</f>
        <v>2059.0500000000002</v>
      </c>
      <c r="BK105" s="351">
        <f>SUMIF('800-898'!$1:$1,BK$3,'800-898'!16:16)</f>
        <v>0</v>
      </c>
      <c r="BL105" s="351">
        <f>SUMIF('800-898'!$1:$1,BL$3,'800-898'!16:16)</f>
        <v>13285.16</v>
      </c>
      <c r="BM105" s="351">
        <f>SUMIF('800-898'!$1:$1,BM$3,'800-898'!16:16)</f>
        <v>1949</v>
      </c>
      <c r="BN105" s="351">
        <f>SUMIF('800-898'!$1:$1,BN$3,'800-898'!16:16)</f>
        <v>4551.9699999999993</v>
      </c>
      <c r="BO105" s="351">
        <f>SUMIF('800-898'!$1:$1,BO$3,'800-898'!16:16)</f>
        <v>12562.770000000002</v>
      </c>
      <c r="BP105" s="351">
        <f>SUMIF('800-898'!$1:$1,BP$3,'800-898'!16:16)</f>
        <v>0</v>
      </c>
      <c r="BQ105" s="351">
        <f>SUMIF('800-898'!$1:$1,BQ$3,'800-898'!16:16)</f>
        <v>0</v>
      </c>
      <c r="BR105" s="351">
        <f>SUMIF('800-898'!$1:$1,BR$3,'800-898'!16:16)</f>
        <v>0</v>
      </c>
      <c r="BS105" s="351">
        <f>SUMIF('800-898'!$1:$1,BS$3,'800-898'!16:16)</f>
        <v>0</v>
      </c>
      <c r="BT105" s="351">
        <f>SUMIF('800-898'!$1:$1,BT$3,'800-898'!16:16)</f>
        <v>0</v>
      </c>
      <c r="BU105" s="351">
        <f>SUMIF('800-898'!$1:$1,BU$3,'800-898'!16:16)</f>
        <v>-4472.5</v>
      </c>
      <c r="BV105" s="351">
        <f>SUMIF('800-898'!$1:$1,BV$3,'800-898'!16:16)</f>
        <v>0</v>
      </c>
      <c r="BW105" s="351">
        <f>SUMIF('800-898'!$1:$1,BW$3,'800-898'!16:16)</f>
        <v>0</v>
      </c>
      <c r="BX105" s="351">
        <f>SUMIF('800-898'!$1:$1,BX$3,'800-898'!16:16)</f>
        <v>0</v>
      </c>
      <c r="BY105" s="351">
        <f>SUMIF('800-898'!$1:$1,BY$3,'800-898'!16:16)</f>
        <v>1186.19</v>
      </c>
      <c r="BZ105" s="351">
        <f>SUMIF('800-898'!$1:$1,BZ$3,'800-898'!16:16)</f>
        <v>0</v>
      </c>
      <c r="CA105" s="351">
        <f>SUMIF('800-898'!$1:$1,CA$3,'800-898'!16:16)</f>
        <v>0</v>
      </c>
      <c r="CB105" s="351">
        <f>SUMIF('800-898'!$1:$1,CB$3,'800-898'!16:16)</f>
        <v>0</v>
      </c>
      <c r="CC105" s="351">
        <f>SUMIF('800-898'!$1:$1,CC$3,'800-898'!16:16)</f>
        <v>0</v>
      </c>
      <c r="CD105" s="351">
        <f>SUMIF('800-898'!$1:$1,CD$3,'800-898'!16:16)</f>
        <v>0</v>
      </c>
      <c r="CE105" s="351">
        <f>SUMIF('800-898'!$1:$1,CE$3,'800-898'!16:16)</f>
        <v>1020</v>
      </c>
      <c r="CF105" s="351">
        <f>SUMIF('800-898'!$1:$1,CF$3,'800-898'!16:16)</f>
        <v>0</v>
      </c>
      <c r="CG105" s="353">
        <f t="shared" si="34"/>
        <v>-265139.57</v>
      </c>
      <c r="CJ105" s="342"/>
      <c r="CK105" s="343">
        <f>INDEX(SAP!C:C,MATCH('Actuals mapped to CFR'!A105,SAP!H:H,FALSE),1)</f>
        <v>-265139.57</v>
      </c>
      <c r="CL105" s="344">
        <f t="shared" si="33"/>
        <v>0</v>
      </c>
      <c r="CN105" s="345">
        <f t="shared" si="35"/>
        <v>455900.43</v>
      </c>
      <c r="CO105" s="345">
        <f t="shared" si="36"/>
        <v>193027.16999999993</v>
      </c>
      <c r="CP105" s="346">
        <f>VLOOKUP(B105,'2526 GBP Data input'!$A$4:$CA$229,38,FALSE)</f>
        <v>469080</v>
      </c>
      <c r="CQ105" s="346">
        <f>VLOOKUP(B105,'2526 GBP Data input'!$A$4:$CA$229,73,FALSE)</f>
        <v>14057</v>
      </c>
      <c r="CR105" s="347">
        <f t="shared" si="39"/>
        <v>-13179.570000000007</v>
      </c>
      <c r="CS105" s="348">
        <f t="shared" si="40"/>
        <v>13.731747172227355</v>
      </c>
      <c r="CT105" s="349">
        <f t="shared" si="37"/>
        <v>262873.26000000007</v>
      </c>
      <c r="CU105" s="349">
        <f t="shared" si="38"/>
        <v>3286.31</v>
      </c>
      <c r="CV105" s="350">
        <f t="shared" si="44"/>
        <v>266159.57000000007</v>
      </c>
    </row>
    <row r="106" spans="1:100">
      <c r="A106" s="237">
        <v>107838</v>
      </c>
      <c r="B106" s="60">
        <v>838</v>
      </c>
      <c r="C106" s="60" t="s">
        <v>206</v>
      </c>
      <c r="D106" s="128">
        <f>SUMIF('800-898'!$1:$1,D$3,'800-898'!17:17)</f>
        <v>0</v>
      </c>
      <c r="E106" s="128">
        <f>SUMIF('800-898'!$1:$1,E$3,'800-898'!17:17)</f>
        <v>0</v>
      </c>
      <c r="F106" s="128">
        <f>SUMIF('800-898'!$1:$1,F$3,'800-898'!17:17)</f>
        <v>0</v>
      </c>
      <c r="G106" s="128">
        <f>SUMIF('800-898'!$1:$1,G$3,'800-898'!17:17)</f>
        <v>0</v>
      </c>
      <c r="H106" s="128">
        <f>SUMIF('800-898'!$1:$1,H$3,'800-898'!17:17)</f>
        <v>0</v>
      </c>
      <c r="I106" s="128">
        <f>SUMIF('800-898'!$1:$1,I$3,'800-898'!17:17)</f>
        <v>0</v>
      </c>
      <c r="J106" s="128">
        <f>SUMIF('800-898'!$1:$1,J$3,'800-898'!17:17)</f>
        <v>0</v>
      </c>
      <c r="K106" s="128">
        <f>SUMIF('800-898'!$1:$1,K$3,'800-898'!17:17)</f>
        <v>-487052.93</v>
      </c>
      <c r="L106" s="128">
        <f>SUMIF('800-898'!$1:$1,L$3,'800-898'!17:17)</f>
        <v>0</v>
      </c>
      <c r="M106" s="128">
        <f>SUMIF('800-898'!$1:$1,M$3,'800-898'!17:17)</f>
        <v>-27842</v>
      </c>
      <c r="N106" s="128">
        <f>SUMIF('800-898'!$1:$1,N$3,'800-898'!17:17)</f>
        <v>0</v>
      </c>
      <c r="O106" s="128">
        <f>SUMIF('800-898'!$1:$1,O$3,'800-898'!17:17)</f>
        <v>-1640</v>
      </c>
      <c r="P106" s="128">
        <f>SUMIF('800-898'!$1:$1,P$3,'800-898'!17:17)</f>
        <v>-12660</v>
      </c>
      <c r="Q106" s="128">
        <f>SUMIF('800-898'!$1:$1,Q$3,'800-898'!17:17)</f>
        <v>0</v>
      </c>
      <c r="R106" s="128">
        <f>SUMIF('800-898'!$1:$1,R$3,'800-898'!17:17)</f>
        <v>0</v>
      </c>
      <c r="S106" s="128">
        <f>SUMIF('800-898'!$1:$1,S$3,'800-898'!17:17)</f>
        <v>0</v>
      </c>
      <c r="T106" s="128">
        <f>SUMIF('800-898'!$1:$1,T$3,'800-898'!17:17)</f>
        <v>-1.0900000000000001</v>
      </c>
      <c r="U106" s="128">
        <f>SUMIF('800-898'!$1:$1,U$3,'800-898'!17:17)</f>
        <v>0</v>
      </c>
      <c r="V106" s="128">
        <f>SUMIF('800-898'!$1:$1,V$3,'800-898'!17:17)</f>
        <v>0</v>
      </c>
      <c r="W106" s="128">
        <f>SUMIF('800-898'!$1:$1,W$3,'800-898'!17:17)</f>
        <v>-10</v>
      </c>
      <c r="X106" s="128">
        <f>SUMIF('800-898'!$1:$1,X$3,'800-898'!17:17)</f>
        <v>-18.5</v>
      </c>
      <c r="Y106" s="164">
        <f>SUMIF('800-898'!$1:$1,Y$3,'800-898'!17:17)</f>
        <v>0</v>
      </c>
      <c r="Z106" s="128">
        <f>SUMIF('800-898'!$1:$1,Z$3,'800-898'!17:17)</f>
        <v>0</v>
      </c>
      <c r="AA106" s="128">
        <f>SUMIF('800-898'!$1:$1,AA$3,'800-898'!17:17)</f>
        <v>-11944.16</v>
      </c>
      <c r="AB106" s="128">
        <f>SUMIF('800-898'!$1:$1,AB$3,'800-898'!17:17)</f>
        <v>-251.76</v>
      </c>
      <c r="AC106" s="310">
        <f>SUMIF('800-898'!$1:$1,AC$3,'800-898'!17:17)</f>
        <v>0</v>
      </c>
      <c r="AD106" s="310">
        <f>SUMIF('800-898'!$1:$1,AD$3,'800-898'!17:17)</f>
        <v>0</v>
      </c>
      <c r="AE106" s="310">
        <f>SUMIF('800-898'!$1:$1,AE$3,'800-898'!17:17)</f>
        <v>0</v>
      </c>
      <c r="AF106" s="310">
        <f>SUMIF('800-898'!$1:$1,AF$3,'800-898'!17:17)</f>
        <v>0</v>
      </c>
      <c r="AG106" s="128">
        <f>SUMIF('800-898'!$1:$1,AG$3,'800-898'!17:17)</f>
        <v>96394.27</v>
      </c>
      <c r="AH106" s="128">
        <f>SUMIF('800-898'!$1:$1,AH$3,'800-898'!17:17)</f>
        <v>337.11</v>
      </c>
      <c r="AI106" s="128">
        <f>SUMIF('800-898'!$1:$1,AI$3,'800-898'!17:17)</f>
        <v>17153.039999999997</v>
      </c>
      <c r="AJ106" s="128">
        <f>SUMIF('800-898'!$1:$1,AJ$3,'800-898'!17:17)</f>
        <v>473.41999999999996</v>
      </c>
      <c r="AK106" s="128">
        <f>SUMIF('800-898'!$1:$1,AK$3,'800-898'!17:17)</f>
        <v>12231.670000000002</v>
      </c>
      <c r="AL106" s="128">
        <f>SUMIF('800-898'!$1:$1,AL$3,'800-898'!17:17)</f>
        <v>0</v>
      </c>
      <c r="AM106" s="128">
        <f>SUMIF('800-898'!$1:$1,AM$3,'800-898'!17:17)</f>
        <v>1911.6799999999998</v>
      </c>
      <c r="AN106" s="128">
        <f>SUMIF('800-898'!$1:$1,AN$3,'800-898'!17:17)</f>
        <v>205.8</v>
      </c>
      <c r="AO106" s="128">
        <f>SUMIF('800-898'!$1:$1,AO$3,'800-898'!17:17)</f>
        <v>845</v>
      </c>
      <c r="AP106" s="128">
        <f>SUMIF('800-898'!$1:$1,AP$3,'800-898'!17:17)</f>
        <v>8778.5399999999991</v>
      </c>
      <c r="AQ106" s="128">
        <f>SUMIF('800-898'!$1:$1,AQ$3,'800-898'!17:17)</f>
        <v>0</v>
      </c>
      <c r="AR106" s="128">
        <f>SUMIF('800-898'!$1:$1,AR$3,'800-898'!17:17)</f>
        <v>5425.51</v>
      </c>
      <c r="AS106" s="128">
        <f>SUMIF('800-898'!$1:$1,AS$3,'800-898'!17:17)</f>
        <v>935.66000000000008</v>
      </c>
      <c r="AT106" s="128">
        <f>SUMIF('800-898'!$1:$1,AT$3,'800-898'!17:17)</f>
        <v>4279.16</v>
      </c>
      <c r="AU106" s="128">
        <f>SUMIF('800-898'!$1:$1,AU$3,'800-898'!17:17)</f>
        <v>323.73999999999995</v>
      </c>
      <c r="AV106" s="128">
        <f>SUMIF('800-898'!$1:$1,AV$3,'800-898'!17:17)</f>
        <v>5517.46</v>
      </c>
      <c r="AW106" s="128">
        <f>SUMIF('800-898'!$1:$1,AW$3,'800-898'!17:17)</f>
        <v>2295.4</v>
      </c>
      <c r="AX106" s="128">
        <f>SUMIF('800-898'!$1:$1,AX$3,'800-898'!17:17)</f>
        <v>476.35</v>
      </c>
      <c r="AY106" s="128">
        <f>SUMIF('800-898'!$1:$1,AY$3,'800-898'!17:17)</f>
        <v>9627.76</v>
      </c>
      <c r="AZ106" s="310">
        <f>SUMIF('800-898'!$1:$1,AZ$3,'800-898'!17:17)</f>
        <v>0</v>
      </c>
      <c r="BA106" s="128">
        <f>SUMIF('800-898'!$1:$1,BA$3,'800-898'!17:17)</f>
        <v>0</v>
      </c>
      <c r="BB106" s="128">
        <f>SUMIF('800-898'!$1:$1,BB$3,'800-898'!17:17)</f>
        <v>0</v>
      </c>
      <c r="BC106" s="128">
        <f>SUMIF('800-898'!$1:$1,BC$3,'800-898'!17:17)</f>
        <v>70</v>
      </c>
      <c r="BD106" s="128">
        <f>SUMIF('800-898'!$1:$1,BD$3,'800-898'!17:17)</f>
        <v>0</v>
      </c>
      <c r="BE106" s="128">
        <f>SUMIF('800-898'!$1:$1,BE$3,'800-898'!17:17)</f>
        <v>389</v>
      </c>
      <c r="BF106" s="128">
        <f>SUMIF('800-898'!$1:$1,BF$3,'800-898'!17:17)</f>
        <v>0</v>
      </c>
      <c r="BG106" s="128">
        <f>SUMIF('800-898'!$1:$1,BG$3,'800-898'!17:17)</f>
        <v>3944</v>
      </c>
      <c r="BH106" s="128">
        <f>SUMIF('800-898'!$1:$1,BH$3,'800-898'!17:17)</f>
        <v>0</v>
      </c>
      <c r="BI106" s="128">
        <f>SUMIF('800-898'!$1:$1,BI$3,'800-898'!17:17)</f>
        <v>200</v>
      </c>
      <c r="BJ106" s="128">
        <f>SUMIF('800-898'!$1:$1,BJ$3,'800-898'!17:17)</f>
        <v>3060.75</v>
      </c>
      <c r="BK106" s="128">
        <f>SUMIF('800-898'!$1:$1,BK$3,'800-898'!17:17)</f>
        <v>0</v>
      </c>
      <c r="BL106" s="128">
        <f>SUMIF('800-898'!$1:$1,BL$3,'800-898'!17:17)</f>
        <v>8822.2999999999993</v>
      </c>
      <c r="BM106" s="128">
        <f>SUMIF('800-898'!$1:$1,BM$3,'800-898'!17:17)</f>
        <v>0</v>
      </c>
      <c r="BN106" s="128">
        <f>SUMIF('800-898'!$1:$1,BN$3,'800-898'!17:17)</f>
        <v>4425</v>
      </c>
      <c r="BO106" s="128">
        <f>SUMIF('800-898'!$1:$1,BO$3,'800-898'!17:17)</f>
        <v>14646.460000000003</v>
      </c>
      <c r="BP106" s="128">
        <f>SUMIF('800-898'!$1:$1,BP$3,'800-898'!17:17)</f>
        <v>0</v>
      </c>
      <c r="BQ106" s="128">
        <f>SUMIF('800-898'!$1:$1,BQ$3,'800-898'!17:17)</f>
        <v>0</v>
      </c>
      <c r="BR106" s="128">
        <f>SUMIF('800-898'!$1:$1,BR$3,'800-898'!17:17)</f>
        <v>-1000</v>
      </c>
      <c r="BS106" s="128">
        <f>SUMIF('800-898'!$1:$1,BS$3,'800-898'!17:17)</f>
        <v>13318.2</v>
      </c>
      <c r="BT106" s="128">
        <f>SUMIF('800-898'!$1:$1,BT$3,'800-898'!17:17)</f>
        <v>101.55</v>
      </c>
      <c r="BU106" s="128">
        <f>SUMIF('800-898'!$1:$1,BU$3,'800-898'!17:17)</f>
        <v>0</v>
      </c>
      <c r="BV106" s="128">
        <f>SUMIF('800-898'!$1:$1,BV$3,'800-898'!17:17)</f>
        <v>0</v>
      </c>
      <c r="BW106" s="128">
        <f>SUMIF('800-898'!$1:$1,BW$3,'800-898'!17:17)</f>
        <v>0</v>
      </c>
      <c r="BX106" s="128">
        <f>SUMIF('800-898'!$1:$1,BX$3,'800-898'!17:17)</f>
        <v>0</v>
      </c>
      <c r="BY106" s="128">
        <f>SUMIF('800-898'!$1:$1,BY$3,'800-898'!17:17)</f>
        <v>0</v>
      </c>
      <c r="BZ106" s="128">
        <f>SUMIF('800-898'!$1:$1,BZ$3,'800-898'!17:17)</f>
        <v>0</v>
      </c>
      <c r="CA106" s="310">
        <f>SUMIF('800-898'!$1:$1,CA$3,'800-898'!17:17)</f>
        <v>0</v>
      </c>
      <c r="CB106" s="128">
        <f>SUMIF('800-898'!$1:$1,CB$3,'800-898'!17:17)</f>
        <v>0</v>
      </c>
      <c r="CC106" s="128">
        <f>SUMIF('800-898'!$1:$1,CC$3,'800-898'!17:17)</f>
        <v>0</v>
      </c>
      <c r="CD106" s="128">
        <f>SUMIF('800-898'!$1:$1,CD$3,'800-898'!17:17)</f>
        <v>0</v>
      </c>
      <c r="CE106" s="128">
        <f>SUMIF('800-898'!$1:$1,CE$3,'800-898'!17:17)</f>
        <v>0</v>
      </c>
      <c r="CF106" s="128">
        <f>SUMIF('800-898'!$1:$1,CF$3,'800-898'!17:17)</f>
        <v>0</v>
      </c>
      <c r="CG106" s="298">
        <f t="shared" si="34"/>
        <v>-326231.61000000004</v>
      </c>
      <c r="CJ106" s="122"/>
      <c r="CK106" s="169">
        <f>INDEX(SAP!C:C,MATCH('Actuals mapped to CFR'!A106,SAP!H:H,FALSE),1)</f>
        <v>-326231.61</v>
      </c>
      <c r="CL106" s="59">
        <f t="shared" si="33"/>
        <v>0</v>
      </c>
      <c r="CN106" s="81">
        <f t="shared" si="35"/>
        <v>541420.43999999994</v>
      </c>
      <c r="CO106" s="81">
        <f t="shared" si="36"/>
        <v>215188.83</v>
      </c>
      <c r="CP106" s="166">
        <f>VLOOKUP(B106,'2526 GBP Data input'!$A$4:$CA$229,38,FALSE)</f>
        <v>569889</v>
      </c>
      <c r="CQ106" s="166">
        <f>VLOOKUP(B106,'2526 GBP Data input'!$A$4:$CA$229,73,FALSE)</f>
        <v>15048</v>
      </c>
      <c r="CR106" s="89">
        <f t="shared" si="39"/>
        <v>-28468.560000000056</v>
      </c>
      <c r="CS106" s="83">
        <f t="shared" si="40"/>
        <v>14.300161483253587</v>
      </c>
      <c r="CT106" s="82">
        <f t="shared" si="37"/>
        <v>326231.61</v>
      </c>
      <c r="CU106" s="82">
        <f t="shared" si="38"/>
        <v>0</v>
      </c>
      <c r="CV106" s="86">
        <f t="shared" si="44"/>
        <v>326231.61</v>
      </c>
    </row>
    <row r="107" spans="1:100">
      <c r="A107" s="237">
        <v>107842</v>
      </c>
      <c r="B107" s="60">
        <v>842</v>
      </c>
      <c r="C107" s="60" t="s">
        <v>194</v>
      </c>
      <c r="D107" s="128">
        <f>SUMIF('800-898'!$1:$1,D$3,'800-898'!18:18)</f>
        <v>0</v>
      </c>
      <c r="E107" s="128">
        <f>SUMIF('800-898'!$1:$1,E$3,'800-898'!18:18)</f>
        <v>0</v>
      </c>
      <c r="F107" s="128">
        <f>SUMIF('800-898'!$1:$1,F$3,'800-898'!18:18)</f>
        <v>0</v>
      </c>
      <c r="G107" s="128">
        <f>SUMIF('800-898'!$1:$1,G$3,'800-898'!18:18)</f>
        <v>0</v>
      </c>
      <c r="H107" s="128">
        <f>SUMIF('800-898'!$1:$1,H$3,'800-898'!18:18)</f>
        <v>0</v>
      </c>
      <c r="I107" s="128">
        <f>SUMIF('800-898'!$1:$1,I$3,'800-898'!18:18)</f>
        <v>0</v>
      </c>
      <c r="J107" s="128">
        <f>SUMIF('800-898'!$1:$1,J$3,'800-898'!18:18)</f>
        <v>0</v>
      </c>
      <c r="K107" s="128">
        <f>SUMIF('800-898'!$1:$1,K$3,'800-898'!18:18)</f>
        <v>-656647.16</v>
      </c>
      <c r="L107" s="128">
        <f>SUMIF('800-898'!$1:$1,L$3,'800-898'!18:18)</f>
        <v>0</v>
      </c>
      <c r="M107" s="128">
        <f>SUMIF('800-898'!$1:$1,M$3,'800-898'!18:18)</f>
        <v>-34817</v>
      </c>
      <c r="N107" s="128">
        <f>SUMIF('800-898'!$1:$1,N$3,'800-898'!18:18)</f>
        <v>0</v>
      </c>
      <c r="O107" s="128">
        <f>SUMIF('800-898'!$1:$1,O$3,'800-898'!18:18)</f>
        <v>-5710</v>
      </c>
      <c r="P107" s="128">
        <f>SUMIF('800-898'!$1:$1,P$3,'800-898'!18:18)</f>
        <v>-19341</v>
      </c>
      <c r="Q107" s="128">
        <f>SUMIF('800-898'!$1:$1,Q$3,'800-898'!18:18)</f>
        <v>0</v>
      </c>
      <c r="R107" s="128">
        <f>SUMIF('800-898'!$1:$1,R$3,'800-898'!18:18)</f>
        <v>0</v>
      </c>
      <c r="S107" s="128">
        <f>SUMIF('800-898'!$1:$1,S$3,'800-898'!18:18)</f>
        <v>-425</v>
      </c>
      <c r="T107" s="128">
        <f>SUMIF('800-898'!$1:$1,T$3,'800-898'!18:18)</f>
        <v>0</v>
      </c>
      <c r="U107" s="128">
        <f>SUMIF('800-898'!$1:$1,U$3,'800-898'!18:18)</f>
        <v>-442</v>
      </c>
      <c r="V107" s="128">
        <f>SUMIF('800-898'!$1:$1,V$3,'800-898'!18:18)</f>
        <v>0</v>
      </c>
      <c r="W107" s="128">
        <f>SUMIF('800-898'!$1:$1,W$3,'800-898'!18:18)</f>
        <v>-4350.91</v>
      </c>
      <c r="X107" s="128">
        <f>SUMIF('800-898'!$1:$1,X$3,'800-898'!18:18)</f>
        <v>0</v>
      </c>
      <c r="Y107" s="164">
        <f>SUMIF('800-898'!$1:$1,Y$3,'800-898'!18:18)</f>
        <v>0</v>
      </c>
      <c r="Z107" s="128">
        <f>SUMIF('800-898'!$1:$1,Z$3,'800-898'!18:18)</f>
        <v>0</v>
      </c>
      <c r="AA107" s="128">
        <f>SUMIF('800-898'!$1:$1,AA$3,'800-898'!18:18)</f>
        <v>0</v>
      </c>
      <c r="AB107" s="128">
        <f>SUMIF('800-898'!$1:$1,AB$3,'800-898'!18:18)</f>
        <v>0</v>
      </c>
      <c r="AC107" s="310">
        <f>SUMIF('800-898'!$1:$1,AC$3,'800-898'!18:18)</f>
        <v>0</v>
      </c>
      <c r="AD107" s="310">
        <f>SUMIF('800-898'!$1:$1,AD$3,'800-898'!18:18)</f>
        <v>0</v>
      </c>
      <c r="AE107" s="310">
        <f>SUMIF('800-898'!$1:$1,AE$3,'800-898'!18:18)</f>
        <v>0</v>
      </c>
      <c r="AF107" s="310">
        <f>SUMIF('800-898'!$1:$1,AF$3,'800-898'!18:18)</f>
        <v>0</v>
      </c>
      <c r="AG107" s="128">
        <f>SUMIF('800-898'!$1:$1,AG$3,'800-898'!18:18)</f>
        <v>132345.57999999999</v>
      </c>
      <c r="AH107" s="128">
        <f>SUMIF('800-898'!$1:$1,AH$3,'800-898'!18:18)</f>
        <v>0</v>
      </c>
      <c r="AI107" s="128">
        <f>SUMIF('800-898'!$1:$1,AI$3,'800-898'!18:18)</f>
        <v>43387.7</v>
      </c>
      <c r="AJ107" s="128">
        <f>SUMIF('800-898'!$1:$1,AJ$3,'800-898'!18:18)</f>
        <v>5556.64</v>
      </c>
      <c r="AK107" s="128">
        <f>SUMIF('800-898'!$1:$1,AK$3,'800-898'!18:18)</f>
        <v>12974.84</v>
      </c>
      <c r="AL107" s="128">
        <f>SUMIF('800-898'!$1:$1,AL$3,'800-898'!18:18)</f>
        <v>0</v>
      </c>
      <c r="AM107" s="128">
        <f>SUMIF('800-898'!$1:$1,AM$3,'800-898'!18:18)</f>
        <v>7287.4</v>
      </c>
      <c r="AN107" s="128">
        <f>SUMIF('800-898'!$1:$1,AN$3,'800-898'!18:18)</f>
        <v>735.47</v>
      </c>
      <c r="AO107" s="128">
        <f>SUMIF('800-898'!$1:$1,AO$3,'800-898'!18:18)</f>
        <v>965</v>
      </c>
      <c r="AP107" s="128">
        <f>SUMIF('800-898'!$1:$1,AP$3,'800-898'!18:18)</f>
        <v>5076.4799999999996</v>
      </c>
      <c r="AQ107" s="128">
        <f>SUMIF('800-898'!$1:$1,AQ$3,'800-898'!18:18)</f>
        <v>1483.59</v>
      </c>
      <c r="AR107" s="128">
        <f>SUMIF('800-898'!$1:$1,AR$3,'800-898'!18:18)</f>
        <v>2090.84</v>
      </c>
      <c r="AS107" s="128">
        <f>SUMIF('800-898'!$1:$1,AS$3,'800-898'!18:18)</f>
        <v>224.68</v>
      </c>
      <c r="AT107" s="128">
        <f>SUMIF('800-898'!$1:$1,AT$3,'800-898'!18:18)</f>
        <v>716.29</v>
      </c>
      <c r="AU107" s="128">
        <f>SUMIF('800-898'!$1:$1,AU$3,'800-898'!18:18)</f>
        <v>755.66000000000008</v>
      </c>
      <c r="AV107" s="128">
        <f>SUMIF('800-898'!$1:$1,AV$3,'800-898'!18:18)</f>
        <v>2225.2600000000002</v>
      </c>
      <c r="AW107" s="128">
        <f>SUMIF('800-898'!$1:$1,AW$3,'800-898'!18:18)</f>
        <v>12599.75</v>
      </c>
      <c r="AX107" s="128">
        <f>SUMIF('800-898'!$1:$1,AX$3,'800-898'!18:18)</f>
        <v>2801.12</v>
      </c>
      <c r="AY107" s="128">
        <f>SUMIF('800-898'!$1:$1,AY$3,'800-898'!18:18)</f>
        <v>5408.34</v>
      </c>
      <c r="AZ107" s="310">
        <f>SUMIF('800-898'!$1:$1,AZ$3,'800-898'!18:18)</f>
        <v>0</v>
      </c>
      <c r="BA107" s="128">
        <f>SUMIF('800-898'!$1:$1,BA$3,'800-898'!18:18)</f>
        <v>1794.42</v>
      </c>
      <c r="BB107" s="128">
        <f>SUMIF('800-898'!$1:$1,BB$3,'800-898'!18:18)</f>
        <v>0</v>
      </c>
      <c r="BC107" s="128">
        <f>SUMIF('800-898'!$1:$1,BC$3,'800-898'!18:18)</f>
        <v>150</v>
      </c>
      <c r="BD107" s="128">
        <f>SUMIF('800-898'!$1:$1,BD$3,'800-898'!18:18)</f>
        <v>3109</v>
      </c>
      <c r="BE107" s="128">
        <f>SUMIF('800-898'!$1:$1,BE$3,'800-898'!18:18)</f>
        <v>0</v>
      </c>
      <c r="BF107" s="128">
        <f>SUMIF('800-898'!$1:$1,BF$3,'800-898'!18:18)</f>
        <v>25.5</v>
      </c>
      <c r="BG107" s="128">
        <f>SUMIF('800-898'!$1:$1,BG$3,'800-898'!18:18)</f>
        <v>3952.5</v>
      </c>
      <c r="BH107" s="128">
        <f>SUMIF('800-898'!$1:$1,BH$3,'800-898'!18:18)</f>
        <v>0</v>
      </c>
      <c r="BI107" s="128">
        <f>SUMIF('800-898'!$1:$1,BI$3,'800-898'!18:18)</f>
        <v>391.29</v>
      </c>
      <c r="BJ107" s="128">
        <f>SUMIF('800-898'!$1:$1,BJ$3,'800-898'!18:18)</f>
        <v>5453.7000000000007</v>
      </c>
      <c r="BK107" s="128">
        <f>SUMIF('800-898'!$1:$1,BK$3,'800-898'!18:18)</f>
        <v>0</v>
      </c>
      <c r="BL107" s="128">
        <f>SUMIF('800-898'!$1:$1,BL$3,'800-898'!18:18)</f>
        <v>27380.65</v>
      </c>
      <c r="BM107" s="128">
        <f>SUMIF('800-898'!$1:$1,BM$3,'800-898'!18:18)</f>
        <v>0</v>
      </c>
      <c r="BN107" s="128">
        <f>SUMIF('800-898'!$1:$1,BN$3,'800-898'!18:18)</f>
        <v>3049.6000000000004</v>
      </c>
      <c r="BO107" s="128">
        <f>SUMIF('800-898'!$1:$1,BO$3,'800-898'!18:18)</f>
        <v>15769.400000000003</v>
      </c>
      <c r="BP107" s="128">
        <f>SUMIF('800-898'!$1:$1,BP$3,'800-898'!18:18)</f>
        <v>0</v>
      </c>
      <c r="BQ107" s="128">
        <f>SUMIF('800-898'!$1:$1,BQ$3,'800-898'!18:18)</f>
        <v>0</v>
      </c>
      <c r="BR107" s="128">
        <f>SUMIF('800-898'!$1:$1,BR$3,'800-898'!18:18)</f>
        <v>0</v>
      </c>
      <c r="BS107" s="128">
        <f>SUMIF('800-898'!$1:$1,BS$3,'800-898'!18:18)</f>
        <v>0</v>
      </c>
      <c r="BT107" s="128">
        <f>SUMIF('800-898'!$1:$1,BT$3,'800-898'!18:18)</f>
        <v>31.14</v>
      </c>
      <c r="BU107" s="128">
        <f>SUMIF('800-898'!$1:$1,BU$3,'800-898'!18:18)</f>
        <v>-5158.75</v>
      </c>
      <c r="BV107" s="128">
        <f>SUMIF('800-898'!$1:$1,BV$3,'800-898'!18:18)</f>
        <v>0</v>
      </c>
      <c r="BW107" s="128">
        <f>SUMIF('800-898'!$1:$1,BW$3,'800-898'!18:18)</f>
        <v>0</v>
      </c>
      <c r="BX107" s="128">
        <f>SUMIF('800-898'!$1:$1,BX$3,'800-898'!18:18)</f>
        <v>0</v>
      </c>
      <c r="BY107" s="128">
        <f>SUMIF('800-898'!$1:$1,BY$3,'800-898'!18:18)</f>
        <v>0</v>
      </c>
      <c r="BZ107" s="128">
        <f>SUMIF('800-898'!$1:$1,BZ$3,'800-898'!18:18)</f>
        <v>0</v>
      </c>
      <c r="CA107" s="310">
        <f>SUMIF('800-898'!$1:$1,CA$3,'800-898'!18:18)</f>
        <v>0</v>
      </c>
      <c r="CB107" s="128">
        <f>SUMIF('800-898'!$1:$1,CB$3,'800-898'!18:18)</f>
        <v>0</v>
      </c>
      <c r="CC107" s="128">
        <f>SUMIF('800-898'!$1:$1,CC$3,'800-898'!18:18)</f>
        <v>0</v>
      </c>
      <c r="CD107" s="128">
        <f>SUMIF('800-898'!$1:$1,CD$3,'800-898'!18:18)</f>
        <v>0</v>
      </c>
      <c r="CE107" s="128">
        <f>SUMIF('800-898'!$1:$1,CE$3,'800-898'!18:18)</f>
        <v>0</v>
      </c>
      <c r="CF107" s="128">
        <f>SUMIF('800-898'!$1:$1,CF$3,'800-898'!18:18)</f>
        <v>0</v>
      </c>
      <c r="CG107" s="298">
        <f t="shared" si="34"/>
        <v>-429149.98000000016</v>
      </c>
      <c r="CJ107" s="122"/>
      <c r="CK107" s="169">
        <f>INDEX(SAP!C:C,MATCH('Actuals mapped to CFR'!A107,SAP!H:H,FALSE),1)</f>
        <v>-429149.98</v>
      </c>
      <c r="CL107" s="59">
        <f t="shared" si="33"/>
        <v>0</v>
      </c>
      <c r="CN107" s="81">
        <f t="shared" si="35"/>
        <v>721733.07000000007</v>
      </c>
      <c r="CO107" s="81">
        <f t="shared" si="36"/>
        <v>297741.84000000003</v>
      </c>
      <c r="CP107" s="166">
        <f>VLOOKUP(B107,'2526 GBP Data input'!$A$4:$CA$229,38,FALSE)</f>
        <v>750640</v>
      </c>
      <c r="CQ107" s="166">
        <f>VLOOKUP(B107,'2526 GBP Data input'!$A$4:$CA$229,73,FALSE)</f>
        <v>14930</v>
      </c>
      <c r="CR107" s="89">
        <f t="shared" si="39"/>
        <v>-28906.929999999935</v>
      </c>
      <c r="CS107" s="83">
        <f t="shared" si="40"/>
        <v>19.94252109845948</v>
      </c>
      <c r="CT107" s="82">
        <f t="shared" si="37"/>
        <v>423991.23000000004</v>
      </c>
      <c r="CU107" s="82">
        <f t="shared" si="38"/>
        <v>5158.75</v>
      </c>
      <c r="CV107" s="86">
        <f t="shared" si="44"/>
        <v>429149.98000000004</v>
      </c>
    </row>
    <row r="108" spans="1:100">
      <c r="A108" s="237">
        <v>107845</v>
      </c>
      <c r="B108" s="60">
        <v>845</v>
      </c>
      <c r="C108" s="60" t="s">
        <v>276</v>
      </c>
      <c r="D108" s="128">
        <f>SUMIF('800-898'!$1:$1,D$3,'800-898'!19:19)</f>
        <v>0</v>
      </c>
      <c r="E108" s="128">
        <f>SUMIF('800-898'!$1:$1,E$3,'800-898'!19:19)</f>
        <v>0</v>
      </c>
      <c r="F108" s="128">
        <f>SUMIF('800-898'!$1:$1,F$3,'800-898'!19:19)</f>
        <v>0</v>
      </c>
      <c r="G108" s="128">
        <f>SUMIF('800-898'!$1:$1,G$3,'800-898'!19:19)</f>
        <v>0</v>
      </c>
      <c r="H108" s="128">
        <f>SUMIF('800-898'!$1:$1,H$3,'800-898'!19:19)</f>
        <v>0</v>
      </c>
      <c r="I108" s="128">
        <f>SUMIF('800-898'!$1:$1,I$3,'800-898'!19:19)</f>
        <v>0</v>
      </c>
      <c r="J108" s="128">
        <f>SUMIF('800-898'!$1:$1,J$3,'800-898'!19:19)</f>
        <v>0</v>
      </c>
      <c r="K108" s="128">
        <f>SUMIF('800-898'!$1:$1,K$3,'800-898'!19:19)</f>
        <v>-435969.78</v>
      </c>
      <c r="L108" s="128">
        <f>SUMIF('800-898'!$1:$1,L$3,'800-898'!19:19)</f>
        <v>0</v>
      </c>
      <c r="M108" s="128">
        <f>SUMIF('800-898'!$1:$1,M$3,'800-898'!19:19)</f>
        <v>-5835</v>
      </c>
      <c r="N108" s="128">
        <f>SUMIF('800-898'!$1:$1,N$3,'800-898'!19:19)</f>
        <v>0</v>
      </c>
      <c r="O108" s="128">
        <f>SUMIF('800-898'!$1:$1,O$3,'800-898'!19:19)</f>
        <v>-6200</v>
      </c>
      <c r="P108" s="128">
        <f>SUMIF('800-898'!$1:$1,P$3,'800-898'!19:19)</f>
        <v>-13164</v>
      </c>
      <c r="Q108" s="128">
        <f>SUMIF('800-898'!$1:$1,Q$3,'800-898'!19:19)</f>
        <v>0</v>
      </c>
      <c r="R108" s="128">
        <f>SUMIF('800-898'!$1:$1,R$3,'800-898'!19:19)</f>
        <v>0</v>
      </c>
      <c r="S108" s="128">
        <f>SUMIF('800-898'!$1:$1,S$3,'800-898'!19:19)</f>
        <v>-468.38</v>
      </c>
      <c r="T108" s="128">
        <f>SUMIF('800-898'!$1:$1,T$3,'800-898'!19:19)</f>
        <v>0</v>
      </c>
      <c r="U108" s="128">
        <f>SUMIF('800-898'!$1:$1,U$3,'800-898'!19:19)</f>
        <v>0</v>
      </c>
      <c r="V108" s="128">
        <f>SUMIF('800-898'!$1:$1,V$3,'800-898'!19:19)</f>
        <v>0</v>
      </c>
      <c r="W108" s="128">
        <f>SUMIF('800-898'!$1:$1,W$3,'800-898'!19:19)</f>
        <v>-3706.5199999999995</v>
      </c>
      <c r="X108" s="128">
        <f>SUMIF('800-898'!$1:$1,X$3,'800-898'!19:19)</f>
        <v>-370.45</v>
      </c>
      <c r="Y108" s="164">
        <f>SUMIF('800-898'!$1:$1,Y$3,'800-898'!19:19)</f>
        <v>0</v>
      </c>
      <c r="Z108" s="128">
        <f>SUMIF('800-898'!$1:$1,Z$3,'800-898'!19:19)</f>
        <v>0</v>
      </c>
      <c r="AA108" s="128">
        <f>SUMIF('800-898'!$1:$1,AA$3,'800-898'!19:19)</f>
        <v>0</v>
      </c>
      <c r="AB108" s="128">
        <f>SUMIF('800-898'!$1:$1,AB$3,'800-898'!19:19)</f>
        <v>0</v>
      </c>
      <c r="AC108" s="310">
        <f>SUMIF('800-898'!$1:$1,AC$3,'800-898'!19:19)</f>
        <v>0</v>
      </c>
      <c r="AD108" s="310">
        <f>SUMIF('800-898'!$1:$1,AD$3,'800-898'!19:19)</f>
        <v>0</v>
      </c>
      <c r="AE108" s="310">
        <f>SUMIF('800-898'!$1:$1,AE$3,'800-898'!19:19)</f>
        <v>0</v>
      </c>
      <c r="AF108" s="310">
        <f>SUMIF('800-898'!$1:$1,AF$3,'800-898'!19:19)</f>
        <v>0</v>
      </c>
      <c r="AG108" s="128">
        <f>SUMIF('800-898'!$1:$1,AG$3,'800-898'!19:19)</f>
        <v>74970.900000000009</v>
      </c>
      <c r="AH108" s="128">
        <f>SUMIF('800-898'!$1:$1,AH$3,'800-898'!19:19)</f>
        <v>588.54</v>
      </c>
      <c r="AI108" s="128">
        <f>SUMIF('800-898'!$1:$1,AI$3,'800-898'!19:19)</f>
        <v>26446.539999999994</v>
      </c>
      <c r="AJ108" s="128">
        <f>SUMIF('800-898'!$1:$1,AJ$3,'800-898'!19:19)</f>
        <v>2401.96</v>
      </c>
      <c r="AK108" s="128">
        <f>SUMIF('800-898'!$1:$1,AK$3,'800-898'!19:19)</f>
        <v>237.17999999999998</v>
      </c>
      <c r="AL108" s="128">
        <f>SUMIF('800-898'!$1:$1,AL$3,'800-898'!19:19)</f>
        <v>0</v>
      </c>
      <c r="AM108" s="128">
        <f>SUMIF('800-898'!$1:$1,AM$3,'800-898'!19:19)</f>
        <v>5450.7599999999993</v>
      </c>
      <c r="AN108" s="128">
        <f>SUMIF('800-898'!$1:$1,AN$3,'800-898'!19:19)</f>
        <v>424</v>
      </c>
      <c r="AO108" s="128">
        <f>SUMIF('800-898'!$1:$1,AO$3,'800-898'!19:19)</f>
        <v>669.75</v>
      </c>
      <c r="AP108" s="128">
        <f>SUMIF('800-898'!$1:$1,AP$3,'800-898'!19:19)</f>
        <v>137.25</v>
      </c>
      <c r="AQ108" s="128">
        <f>SUMIF('800-898'!$1:$1,AQ$3,'800-898'!19:19)</f>
        <v>4646.99</v>
      </c>
      <c r="AR108" s="128">
        <f>SUMIF('800-898'!$1:$1,AR$3,'800-898'!19:19)</f>
        <v>6942.3899999999994</v>
      </c>
      <c r="AS108" s="128">
        <f>SUMIF('800-898'!$1:$1,AS$3,'800-898'!19:19)</f>
        <v>0</v>
      </c>
      <c r="AT108" s="128">
        <f>SUMIF('800-898'!$1:$1,AT$3,'800-898'!19:19)</f>
        <v>815.97</v>
      </c>
      <c r="AU108" s="128">
        <f>SUMIF('800-898'!$1:$1,AU$3,'800-898'!19:19)</f>
        <v>167.55</v>
      </c>
      <c r="AV108" s="128">
        <f>SUMIF('800-898'!$1:$1,AV$3,'800-898'!19:19)</f>
        <v>2017.35</v>
      </c>
      <c r="AW108" s="128">
        <f>SUMIF('800-898'!$1:$1,AW$3,'800-898'!19:19)</f>
        <v>5114.75</v>
      </c>
      <c r="AX108" s="128">
        <f>SUMIF('800-898'!$1:$1,AX$3,'800-898'!19:19)</f>
        <v>1127.8899999999999</v>
      </c>
      <c r="AY108" s="128">
        <f>SUMIF('800-898'!$1:$1,AY$3,'800-898'!19:19)</f>
        <v>10905.9</v>
      </c>
      <c r="AZ108" s="310">
        <f>SUMIF('800-898'!$1:$1,AZ$3,'800-898'!19:19)</f>
        <v>0</v>
      </c>
      <c r="BA108" s="128">
        <f>SUMIF('800-898'!$1:$1,BA$3,'800-898'!19:19)</f>
        <v>0</v>
      </c>
      <c r="BB108" s="128">
        <f>SUMIF('800-898'!$1:$1,BB$3,'800-898'!19:19)</f>
        <v>0</v>
      </c>
      <c r="BC108" s="128">
        <f>SUMIF('800-898'!$1:$1,BC$3,'800-898'!19:19)</f>
        <v>6936.19</v>
      </c>
      <c r="BD108" s="128">
        <f>SUMIF('800-898'!$1:$1,BD$3,'800-898'!19:19)</f>
        <v>0</v>
      </c>
      <c r="BE108" s="128">
        <f>SUMIF('800-898'!$1:$1,BE$3,'800-898'!19:19)</f>
        <v>0</v>
      </c>
      <c r="BF108" s="128">
        <f>SUMIF('800-898'!$1:$1,BF$3,'800-898'!19:19)</f>
        <v>0</v>
      </c>
      <c r="BG108" s="128">
        <f>SUMIF('800-898'!$1:$1,BG$3,'800-898'!19:19)</f>
        <v>3650</v>
      </c>
      <c r="BH108" s="128">
        <f>SUMIF('800-898'!$1:$1,BH$3,'800-898'!19:19)</f>
        <v>0</v>
      </c>
      <c r="BI108" s="128">
        <f>SUMIF('800-898'!$1:$1,BI$3,'800-898'!19:19)</f>
        <v>1898.06</v>
      </c>
      <c r="BJ108" s="128">
        <f>SUMIF('800-898'!$1:$1,BJ$3,'800-898'!19:19)</f>
        <v>2504.25</v>
      </c>
      <c r="BK108" s="128">
        <f>SUMIF('800-898'!$1:$1,BK$3,'800-898'!19:19)</f>
        <v>0</v>
      </c>
      <c r="BL108" s="128">
        <f>SUMIF('800-898'!$1:$1,BL$3,'800-898'!19:19)</f>
        <v>836.37999999999988</v>
      </c>
      <c r="BM108" s="128">
        <f>SUMIF('800-898'!$1:$1,BM$3,'800-898'!19:19)</f>
        <v>3903.4000000000005</v>
      </c>
      <c r="BN108" s="128">
        <f>SUMIF('800-898'!$1:$1,BN$3,'800-898'!19:19)</f>
        <v>10988.53</v>
      </c>
      <c r="BO108" s="128">
        <f>SUMIF('800-898'!$1:$1,BO$3,'800-898'!19:19)</f>
        <v>25129.77</v>
      </c>
      <c r="BP108" s="128">
        <f>SUMIF('800-898'!$1:$1,BP$3,'800-898'!19:19)</f>
        <v>0</v>
      </c>
      <c r="BQ108" s="128">
        <f>SUMIF('800-898'!$1:$1,BQ$3,'800-898'!19:19)</f>
        <v>0</v>
      </c>
      <c r="BR108" s="128">
        <f>SUMIF('800-898'!$1:$1,BR$3,'800-898'!19:19)</f>
        <v>0</v>
      </c>
      <c r="BS108" s="128">
        <f>SUMIF('800-898'!$1:$1,BS$3,'800-898'!19:19)</f>
        <v>0</v>
      </c>
      <c r="BT108" s="128">
        <f>SUMIF('800-898'!$1:$1,BT$3,'800-898'!19:19)</f>
        <v>0</v>
      </c>
      <c r="BU108" s="128">
        <f>SUMIF('800-898'!$1:$1,BU$3,'800-898'!19:19)</f>
        <v>-4528.75</v>
      </c>
      <c r="BV108" s="128">
        <f>SUMIF('800-898'!$1:$1,BV$3,'800-898'!19:19)</f>
        <v>0</v>
      </c>
      <c r="BW108" s="128">
        <f>SUMIF('800-898'!$1:$1,BW$3,'800-898'!19:19)</f>
        <v>0</v>
      </c>
      <c r="BX108" s="128">
        <f>SUMIF('800-898'!$1:$1,BX$3,'800-898'!19:19)</f>
        <v>0</v>
      </c>
      <c r="BY108" s="128">
        <f>SUMIF('800-898'!$1:$1,BY$3,'800-898'!19:19)</f>
        <v>12192</v>
      </c>
      <c r="BZ108" s="128">
        <f>SUMIF('800-898'!$1:$1,BZ$3,'800-898'!19:19)</f>
        <v>0</v>
      </c>
      <c r="CA108" s="310">
        <f>SUMIF('800-898'!$1:$1,CA$3,'800-898'!19:19)</f>
        <v>0</v>
      </c>
      <c r="CB108" s="128">
        <f>SUMIF('800-898'!$1:$1,CB$3,'800-898'!19:19)</f>
        <v>0</v>
      </c>
      <c r="CC108" s="128">
        <f>SUMIF('800-898'!$1:$1,CC$3,'800-898'!19:19)</f>
        <v>0</v>
      </c>
      <c r="CD108" s="128">
        <f>SUMIF('800-898'!$1:$1,CD$3,'800-898'!19:19)</f>
        <v>0</v>
      </c>
      <c r="CE108" s="128">
        <f>SUMIF('800-898'!$1:$1,CE$3,'800-898'!19:19)</f>
        <v>0</v>
      </c>
      <c r="CF108" s="128">
        <f>SUMIF('800-898'!$1:$1,CF$3,'800-898'!19:19)</f>
        <v>0</v>
      </c>
      <c r="CG108" s="298">
        <f t="shared" si="34"/>
        <v>-259138.63</v>
      </c>
      <c r="CJ108" s="122"/>
      <c r="CK108" s="169">
        <f>INDEX(SAP!C:C,MATCH('Actuals mapped to CFR'!A108,SAP!H:H,FALSE),1)</f>
        <v>-259138.63</v>
      </c>
      <c r="CL108" s="59">
        <f t="shared" si="33"/>
        <v>0</v>
      </c>
      <c r="CN108" s="81">
        <f t="shared" si="35"/>
        <v>465714.13000000006</v>
      </c>
      <c r="CO108" s="81">
        <f t="shared" si="36"/>
        <v>198912.25</v>
      </c>
      <c r="CP108" s="166">
        <f>VLOOKUP(B108,'2526 GBP Data input'!$A$4:$CA$229,38,FALSE)</f>
        <v>496524</v>
      </c>
      <c r="CQ108" s="166">
        <f>VLOOKUP(B108,'2526 GBP Data input'!$A$4:$CA$229,73,FALSE)</f>
        <v>28330</v>
      </c>
      <c r="CR108" s="89">
        <f t="shared" si="39"/>
        <v>-30809.869999999937</v>
      </c>
      <c r="CS108" s="83">
        <f t="shared" si="40"/>
        <v>7.0212583833392168</v>
      </c>
      <c r="CT108" s="82">
        <f t="shared" si="37"/>
        <v>266801.88000000006</v>
      </c>
      <c r="CU108" s="82">
        <f t="shared" si="38"/>
        <v>-7663.25</v>
      </c>
      <c r="CV108" s="86">
        <f t="shared" si="44"/>
        <v>259138.63000000006</v>
      </c>
    </row>
    <row r="109" spans="1:100">
      <c r="A109" s="237">
        <v>107851</v>
      </c>
      <c r="B109" s="60">
        <v>851</v>
      </c>
      <c r="C109" s="60" t="s">
        <v>203</v>
      </c>
      <c r="D109" s="128">
        <f>SUMIF('800-898'!$1:$1,D$3,'800-898'!20:20)</f>
        <v>0</v>
      </c>
      <c r="E109" s="128">
        <f>SUMIF('800-898'!$1:$1,E$3,'800-898'!20:20)</f>
        <v>0</v>
      </c>
      <c r="F109" s="128">
        <f>SUMIF('800-898'!$1:$1,F$3,'800-898'!20:20)</f>
        <v>0</v>
      </c>
      <c r="G109" s="128">
        <f>SUMIF('800-898'!$1:$1,G$3,'800-898'!20:20)</f>
        <v>0</v>
      </c>
      <c r="H109" s="128">
        <f>SUMIF('800-898'!$1:$1,H$3,'800-898'!20:20)</f>
        <v>0</v>
      </c>
      <c r="I109" s="128">
        <f>SUMIF('800-898'!$1:$1,I$3,'800-898'!20:20)</f>
        <v>0</v>
      </c>
      <c r="J109" s="128">
        <f>SUMIF('800-898'!$1:$1,J$3,'800-898'!20:20)</f>
        <v>0</v>
      </c>
      <c r="K109" s="128">
        <f>SUMIF('800-898'!$1:$1,K$3,'800-898'!20:20)</f>
        <v>-255724.97</v>
      </c>
      <c r="L109" s="128">
        <f>SUMIF('800-898'!$1:$1,L$3,'800-898'!20:20)</f>
        <v>0</v>
      </c>
      <c r="M109" s="128">
        <f>SUMIF('800-898'!$1:$1,M$3,'800-898'!20:20)</f>
        <v>1370</v>
      </c>
      <c r="N109" s="128">
        <f>SUMIF('800-898'!$1:$1,N$3,'800-898'!20:20)</f>
        <v>0</v>
      </c>
      <c r="O109" s="128">
        <f>SUMIF('800-898'!$1:$1,O$3,'800-898'!20:20)</f>
        <v>-35</v>
      </c>
      <c r="P109" s="128">
        <f>SUMIF('800-898'!$1:$1,P$3,'800-898'!20:20)</f>
        <v>-5729</v>
      </c>
      <c r="Q109" s="128">
        <f>SUMIF('800-898'!$1:$1,Q$3,'800-898'!20:20)</f>
        <v>0</v>
      </c>
      <c r="R109" s="128">
        <f>SUMIF('800-898'!$1:$1,R$3,'800-898'!20:20)</f>
        <v>0</v>
      </c>
      <c r="S109" s="128">
        <f>SUMIF('800-898'!$1:$1,S$3,'800-898'!20:20)</f>
        <v>0</v>
      </c>
      <c r="T109" s="128">
        <f>SUMIF('800-898'!$1:$1,T$3,'800-898'!20:20)</f>
        <v>0</v>
      </c>
      <c r="U109" s="128">
        <f>SUMIF('800-898'!$1:$1,U$3,'800-898'!20:20)</f>
        <v>0</v>
      </c>
      <c r="V109" s="128">
        <f>SUMIF('800-898'!$1:$1,V$3,'800-898'!20:20)</f>
        <v>0</v>
      </c>
      <c r="W109" s="128">
        <f>SUMIF('800-898'!$1:$1,W$3,'800-898'!20:20)</f>
        <v>422</v>
      </c>
      <c r="X109" s="128">
        <f>SUMIF('800-898'!$1:$1,X$3,'800-898'!20:20)</f>
        <v>0</v>
      </c>
      <c r="Y109" s="164">
        <f>SUMIF('800-898'!$1:$1,Y$3,'800-898'!20:20)</f>
        <v>0</v>
      </c>
      <c r="Z109" s="128">
        <f>SUMIF('800-898'!$1:$1,Z$3,'800-898'!20:20)</f>
        <v>0</v>
      </c>
      <c r="AA109" s="128">
        <f>SUMIF('800-898'!$1:$1,AA$3,'800-898'!20:20)</f>
        <v>0</v>
      </c>
      <c r="AB109" s="128">
        <f>SUMIF('800-898'!$1:$1,AB$3,'800-898'!20:20)</f>
        <v>0</v>
      </c>
      <c r="AC109" s="310">
        <f>SUMIF('800-898'!$1:$1,AC$3,'800-898'!20:20)</f>
        <v>0</v>
      </c>
      <c r="AD109" s="310">
        <f>SUMIF('800-898'!$1:$1,AD$3,'800-898'!20:20)</f>
        <v>0</v>
      </c>
      <c r="AE109" s="310">
        <f>SUMIF('800-898'!$1:$1,AE$3,'800-898'!20:20)</f>
        <v>0</v>
      </c>
      <c r="AF109" s="310">
        <f>SUMIF('800-898'!$1:$1,AF$3,'800-898'!20:20)</f>
        <v>0</v>
      </c>
      <c r="AG109" s="128">
        <f>SUMIF('800-898'!$1:$1,AG$3,'800-898'!20:20)</f>
        <v>11557.000000000002</v>
      </c>
      <c r="AH109" s="128">
        <f>SUMIF('800-898'!$1:$1,AH$3,'800-898'!20:20)</f>
        <v>0</v>
      </c>
      <c r="AI109" s="128">
        <f>SUMIF('800-898'!$1:$1,AI$3,'800-898'!20:20)</f>
        <v>17883.96</v>
      </c>
      <c r="AJ109" s="128">
        <f>SUMIF('800-898'!$1:$1,AJ$3,'800-898'!20:20)</f>
        <v>2724.52</v>
      </c>
      <c r="AK109" s="128">
        <f>SUMIF('800-898'!$1:$1,AK$3,'800-898'!20:20)</f>
        <v>6636.1200000000008</v>
      </c>
      <c r="AL109" s="128">
        <f>SUMIF('800-898'!$1:$1,AL$3,'800-898'!20:20)</f>
        <v>0</v>
      </c>
      <c r="AM109" s="128">
        <f>SUMIF('800-898'!$1:$1,AM$3,'800-898'!20:20)</f>
        <v>1280.3600000000001</v>
      </c>
      <c r="AN109" s="128">
        <f>SUMIF('800-898'!$1:$1,AN$3,'800-898'!20:20)</f>
        <v>0</v>
      </c>
      <c r="AO109" s="128">
        <f>SUMIF('800-898'!$1:$1,AO$3,'800-898'!20:20)</f>
        <v>517.5</v>
      </c>
      <c r="AP109" s="128">
        <f>SUMIF('800-898'!$1:$1,AP$3,'800-898'!20:20)</f>
        <v>24.4</v>
      </c>
      <c r="AQ109" s="128">
        <f>SUMIF('800-898'!$1:$1,AQ$3,'800-898'!20:20)</f>
        <v>0</v>
      </c>
      <c r="AR109" s="128">
        <f>SUMIF('800-898'!$1:$1,AR$3,'800-898'!20:20)</f>
        <v>400</v>
      </c>
      <c r="AS109" s="128">
        <f>SUMIF('800-898'!$1:$1,AS$3,'800-898'!20:20)</f>
        <v>0</v>
      </c>
      <c r="AT109" s="128">
        <f>SUMIF('800-898'!$1:$1,AT$3,'800-898'!20:20)</f>
        <v>0</v>
      </c>
      <c r="AU109" s="128">
        <f>SUMIF('800-898'!$1:$1,AU$3,'800-898'!20:20)</f>
        <v>500.53</v>
      </c>
      <c r="AV109" s="128">
        <f>SUMIF('800-898'!$1:$1,AV$3,'800-898'!20:20)</f>
        <v>2850.9900000000002</v>
      </c>
      <c r="AW109" s="128">
        <f>SUMIF('800-898'!$1:$1,AW$3,'800-898'!20:20)</f>
        <v>778.44</v>
      </c>
      <c r="AX109" s="128">
        <f>SUMIF('800-898'!$1:$1,AX$3,'800-898'!20:20)</f>
        <v>130.42000000000002</v>
      </c>
      <c r="AY109" s="128">
        <f>SUMIF('800-898'!$1:$1,AY$3,'800-898'!20:20)</f>
        <v>509.28999999999996</v>
      </c>
      <c r="AZ109" s="310">
        <f>SUMIF('800-898'!$1:$1,AZ$3,'800-898'!20:20)</f>
        <v>0</v>
      </c>
      <c r="BA109" s="128">
        <f>SUMIF('800-898'!$1:$1,BA$3,'800-898'!20:20)</f>
        <v>3666.03</v>
      </c>
      <c r="BB109" s="128">
        <f>SUMIF('800-898'!$1:$1,BB$3,'800-898'!20:20)</f>
        <v>0</v>
      </c>
      <c r="BC109" s="128">
        <f>SUMIF('800-898'!$1:$1,BC$3,'800-898'!20:20)</f>
        <v>0</v>
      </c>
      <c r="BD109" s="128">
        <f>SUMIF('800-898'!$1:$1,BD$3,'800-898'!20:20)</f>
        <v>2639.74</v>
      </c>
      <c r="BE109" s="128">
        <f>SUMIF('800-898'!$1:$1,BE$3,'800-898'!20:20)</f>
        <v>0</v>
      </c>
      <c r="BF109" s="128">
        <f>SUMIF('800-898'!$1:$1,BF$3,'800-898'!20:20)</f>
        <v>0</v>
      </c>
      <c r="BG109" s="128">
        <f>SUMIF('800-898'!$1:$1,BG$3,'800-898'!20:20)</f>
        <v>1595</v>
      </c>
      <c r="BH109" s="128">
        <f>SUMIF('800-898'!$1:$1,BH$3,'800-898'!20:20)</f>
        <v>0</v>
      </c>
      <c r="BI109" s="128">
        <f>SUMIF('800-898'!$1:$1,BI$3,'800-898'!20:20)</f>
        <v>516.95000000000005</v>
      </c>
      <c r="BJ109" s="128">
        <f>SUMIF('800-898'!$1:$1,BJ$3,'800-898'!20:20)</f>
        <v>445.20000000000005</v>
      </c>
      <c r="BK109" s="128">
        <f>SUMIF('800-898'!$1:$1,BK$3,'800-898'!20:20)</f>
        <v>0</v>
      </c>
      <c r="BL109" s="128">
        <f>SUMIF('800-898'!$1:$1,BL$3,'800-898'!20:20)</f>
        <v>0</v>
      </c>
      <c r="BM109" s="128">
        <f>SUMIF('800-898'!$1:$1,BM$3,'800-898'!20:20)</f>
        <v>982.4</v>
      </c>
      <c r="BN109" s="128">
        <f>SUMIF('800-898'!$1:$1,BN$3,'800-898'!20:20)</f>
        <v>4623</v>
      </c>
      <c r="BO109" s="128">
        <f>SUMIF('800-898'!$1:$1,BO$3,'800-898'!20:20)</f>
        <v>10767.42</v>
      </c>
      <c r="BP109" s="128">
        <f>SUMIF('800-898'!$1:$1,BP$3,'800-898'!20:20)</f>
        <v>0</v>
      </c>
      <c r="BQ109" s="128">
        <f>SUMIF('800-898'!$1:$1,BQ$3,'800-898'!20:20)</f>
        <v>0</v>
      </c>
      <c r="BR109" s="128">
        <f>SUMIF('800-898'!$1:$1,BR$3,'800-898'!20:20)</f>
        <v>0</v>
      </c>
      <c r="BS109" s="128">
        <f>SUMIF('800-898'!$1:$1,BS$3,'800-898'!20:20)</f>
        <v>3244.81</v>
      </c>
      <c r="BT109" s="128">
        <f>SUMIF('800-898'!$1:$1,BT$3,'800-898'!20:20)</f>
        <v>0</v>
      </c>
      <c r="BU109" s="128">
        <f>SUMIF('800-898'!$1:$1,BU$3,'800-898'!20:20)</f>
        <v>0</v>
      </c>
      <c r="BV109" s="128">
        <f>SUMIF('800-898'!$1:$1,BV$3,'800-898'!20:20)</f>
        <v>0</v>
      </c>
      <c r="BW109" s="128">
        <f>SUMIF('800-898'!$1:$1,BW$3,'800-898'!20:20)</f>
        <v>0</v>
      </c>
      <c r="BX109" s="128">
        <f>SUMIF('800-898'!$1:$1,BX$3,'800-898'!20:20)</f>
        <v>0</v>
      </c>
      <c r="BY109" s="128">
        <f>SUMIF('800-898'!$1:$1,BY$3,'800-898'!20:20)</f>
        <v>0</v>
      </c>
      <c r="BZ109" s="128">
        <f>SUMIF('800-898'!$1:$1,BZ$3,'800-898'!20:20)</f>
        <v>0</v>
      </c>
      <c r="CA109" s="310">
        <f>SUMIF('800-898'!$1:$1,CA$3,'800-898'!20:20)</f>
        <v>0</v>
      </c>
      <c r="CB109" s="128">
        <f>SUMIF('800-898'!$1:$1,CB$3,'800-898'!20:20)</f>
        <v>0</v>
      </c>
      <c r="CC109" s="128">
        <f>SUMIF('800-898'!$1:$1,CC$3,'800-898'!20:20)</f>
        <v>0</v>
      </c>
      <c r="CD109" s="128">
        <f>SUMIF('800-898'!$1:$1,CD$3,'800-898'!20:20)</f>
        <v>0</v>
      </c>
      <c r="CE109" s="128">
        <f>SUMIF('800-898'!$1:$1,CE$3,'800-898'!20:20)</f>
        <v>0</v>
      </c>
      <c r="CF109" s="128">
        <f>SUMIF('800-898'!$1:$1,CF$3,'800-898'!20:20)</f>
        <v>0</v>
      </c>
      <c r="CG109" s="298">
        <f t="shared" si="34"/>
        <v>-185422.89</v>
      </c>
      <c r="CJ109" s="122"/>
      <c r="CK109" s="169">
        <f>INDEX(SAP!C:C,MATCH('Actuals mapped to CFR'!A109,SAP!H:H,FALSE),1)</f>
        <v>-185422.89</v>
      </c>
      <c r="CL109" s="59">
        <f t="shared" si="33"/>
        <v>0</v>
      </c>
      <c r="CN109" s="81">
        <f t="shared" si="35"/>
        <v>259696.97</v>
      </c>
      <c r="CO109" s="81">
        <f t="shared" si="36"/>
        <v>74274.079999999987</v>
      </c>
      <c r="CP109" s="166" t="e">
        <f>VLOOKUP(B109,'2526 GBP Data input'!$A$4:$CA$229,38,FALSE)</f>
        <v>#N/A</v>
      </c>
      <c r="CQ109" s="166" t="e">
        <f>VLOOKUP(B109,'2526 GBP Data input'!$A$4:$CA$229,73,FALSE)</f>
        <v>#N/A</v>
      </c>
      <c r="CR109" s="89" t="e">
        <f t="shared" si="39"/>
        <v>#N/A</v>
      </c>
      <c r="CS109" s="83" t="e">
        <f t="shared" si="40"/>
        <v>#N/A</v>
      </c>
      <c r="CT109" s="82">
        <f t="shared" si="37"/>
        <v>185422.89</v>
      </c>
      <c r="CU109" s="82">
        <f t="shared" si="38"/>
        <v>0</v>
      </c>
      <c r="CV109" s="86">
        <f t="shared" si="44"/>
        <v>185422.89</v>
      </c>
    </row>
    <row r="110" spans="1:100">
      <c r="A110" s="237">
        <v>107852</v>
      </c>
      <c r="B110" s="60">
        <v>852</v>
      </c>
      <c r="C110" s="60" t="s">
        <v>198</v>
      </c>
      <c r="D110" s="128">
        <f>SUMIF('800-898'!$1:$1,D$3,'800-898'!21:21)</f>
        <v>0</v>
      </c>
      <c r="E110" s="128">
        <f>SUMIF('800-898'!$1:$1,E$3,'800-898'!21:21)</f>
        <v>0</v>
      </c>
      <c r="F110" s="128">
        <f>SUMIF('800-898'!$1:$1,F$3,'800-898'!21:21)</f>
        <v>0</v>
      </c>
      <c r="G110" s="128">
        <f>SUMIF('800-898'!$1:$1,G$3,'800-898'!21:21)</f>
        <v>0</v>
      </c>
      <c r="H110" s="128">
        <f>SUMIF('800-898'!$1:$1,H$3,'800-898'!21:21)</f>
        <v>0</v>
      </c>
      <c r="I110" s="128">
        <f>SUMIF('800-898'!$1:$1,I$3,'800-898'!21:21)</f>
        <v>0</v>
      </c>
      <c r="J110" s="128">
        <f>SUMIF('800-898'!$1:$1,J$3,'800-898'!21:21)</f>
        <v>0</v>
      </c>
      <c r="K110" s="128">
        <f>SUMIF('800-898'!$1:$1,K$3,'800-898'!21:21)</f>
        <v>-737198.19</v>
      </c>
      <c r="L110" s="128">
        <f>SUMIF('800-898'!$1:$1,L$3,'800-898'!21:21)</f>
        <v>0</v>
      </c>
      <c r="M110" s="128">
        <f>SUMIF('800-898'!$1:$1,M$3,'800-898'!21:21)</f>
        <v>-53321</v>
      </c>
      <c r="N110" s="128">
        <f>SUMIF('800-898'!$1:$1,N$3,'800-898'!21:21)</f>
        <v>0</v>
      </c>
      <c r="O110" s="128">
        <f>SUMIF('800-898'!$1:$1,O$3,'800-898'!21:21)</f>
        <v>-5817</v>
      </c>
      <c r="P110" s="128">
        <f>SUMIF('800-898'!$1:$1,P$3,'800-898'!21:21)</f>
        <v>-21754</v>
      </c>
      <c r="Q110" s="128">
        <f>SUMIF('800-898'!$1:$1,Q$3,'800-898'!21:21)</f>
        <v>0</v>
      </c>
      <c r="R110" s="128">
        <f>SUMIF('800-898'!$1:$1,R$3,'800-898'!21:21)</f>
        <v>-2102.56</v>
      </c>
      <c r="S110" s="128">
        <f>SUMIF('800-898'!$1:$1,S$3,'800-898'!21:21)</f>
        <v>-1005.9799999999998</v>
      </c>
      <c r="T110" s="128">
        <f>SUMIF('800-898'!$1:$1,T$3,'800-898'!21:21)</f>
        <v>0</v>
      </c>
      <c r="U110" s="128">
        <f>SUMIF('800-898'!$1:$1,U$3,'800-898'!21:21)</f>
        <v>0</v>
      </c>
      <c r="V110" s="128">
        <f>SUMIF('800-898'!$1:$1,V$3,'800-898'!21:21)</f>
        <v>0</v>
      </c>
      <c r="W110" s="128">
        <f>SUMIF('800-898'!$1:$1,W$3,'800-898'!21:21)</f>
        <v>-2079.2599999999998</v>
      </c>
      <c r="X110" s="128">
        <f>SUMIF('800-898'!$1:$1,X$3,'800-898'!21:21)</f>
        <v>-413.75</v>
      </c>
      <c r="Y110" s="164">
        <f>SUMIF('800-898'!$1:$1,Y$3,'800-898'!21:21)</f>
        <v>0</v>
      </c>
      <c r="Z110" s="128">
        <f>SUMIF('800-898'!$1:$1,Z$3,'800-898'!21:21)</f>
        <v>0</v>
      </c>
      <c r="AA110" s="128">
        <f>SUMIF('800-898'!$1:$1,AA$3,'800-898'!21:21)</f>
        <v>0</v>
      </c>
      <c r="AB110" s="128">
        <f>SUMIF('800-898'!$1:$1,AB$3,'800-898'!21:21)</f>
        <v>0</v>
      </c>
      <c r="AC110" s="310">
        <f>SUMIF('800-898'!$1:$1,AC$3,'800-898'!21:21)</f>
        <v>0</v>
      </c>
      <c r="AD110" s="310">
        <f>SUMIF('800-898'!$1:$1,AD$3,'800-898'!21:21)</f>
        <v>0</v>
      </c>
      <c r="AE110" s="310">
        <f>SUMIF('800-898'!$1:$1,AE$3,'800-898'!21:21)</f>
        <v>0</v>
      </c>
      <c r="AF110" s="310">
        <f>SUMIF('800-898'!$1:$1,AF$3,'800-898'!21:21)</f>
        <v>0</v>
      </c>
      <c r="AG110" s="128">
        <f>SUMIF('800-898'!$1:$1,AG$3,'800-898'!21:21)</f>
        <v>141735.82</v>
      </c>
      <c r="AH110" s="128">
        <f>SUMIF('800-898'!$1:$1,AH$3,'800-898'!21:21)</f>
        <v>11895.53</v>
      </c>
      <c r="AI110" s="128">
        <f>SUMIF('800-898'!$1:$1,AI$3,'800-898'!21:21)</f>
        <v>45761.719999999994</v>
      </c>
      <c r="AJ110" s="128">
        <f>SUMIF('800-898'!$1:$1,AJ$3,'800-898'!21:21)</f>
        <v>0</v>
      </c>
      <c r="AK110" s="128">
        <f>SUMIF('800-898'!$1:$1,AK$3,'800-898'!21:21)</f>
        <v>7581.9</v>
      </c>
      <c r="AL110" s="128">
        <f>SUMIF('800-898'!$1:$1,AL$3,'800-898'!21:21)</f>
        <v>0</v>
      </c>
      <c r="AM110" s="128">
        <f>SUMIF('800-898'!$1:$1,AM$3,'800-898'!21:21)</f>
        <v>6378.16</v>
      </c>
      <c r="AN110" s="128">
        <f>SUMIF('800-898'!$1:$1,AN$3,'800-898'!21:21)</f>
        <v>1002.21</v>
      </c>
      <c r="AO110" s="128">
        <f>SUMIF('800-898'!$1:$1,AO$3,'800-898'!21:21)</f>
        <v>40</v>
      </c>
      <c r="AP110" s="128">
        <f>SUMIF('800-898'!$1:$1,AP$3,'800-898'!21:21)</f>
        <v>356.85</v>
      </c>
      <c r="AQ110" s="128">
        <f>SUMIF('800-898'!$1:$1,AQ$3,'800-898'!21:21)</f>
        <v>680</v>
      </c>
      <c r="AR110" s="128">
        <f>SUMIF('800-898'!$1:$1,AR$3,'800-898'!21:21)</f>
        <v>2062.46</v>
      </c>
      <c r="AS110" s="128">
        <f>SUMIF('800-898'!$1:$1,AS$3,'800-898'!21:21)</f>
        <v>1760.6999999999998</v>
      </c>
      <c r="AT110" s="128">
        <f>SUMIF('800-898'!$1:$1,AT$3,'800-898'!21:21)</f>
        <v>9715.7899999999991</v>
      </c>
      <c r="AU110" s="128">
        <f>SUMIF('800-898'!$1:$1,AU$3,'800-898'!21:21)</f>
        <v>1087.8499999999999</v>
      </c>
      <c r="AV110" s="128">
        <f>SUMIF('800-898'!$1:$1,AV$3,'800-898'!21:21)</f>
        <v>6614.33</v>
      </c>
      <c r="AW110" s="128">
        <f>SUMIF('800-898'!$1:$1,AW$3,'800-898'!21:21)</f>
        <v>16467</v>
      </c>
      <c r="AX110" s="128">
        <f>SUMIF('800-898'!$1:$1,AX$3,'800-898'!21:21)</f>
        <v>4139.49</v>
      </c>
      <c r="AY110" s="128">
        <f>SUMIF('800-898'!$1:$1,AY$3,'800-898'!21:21)</f>
        <v>8164.7199999999993</v>
      </c>
      <c r="AZ110" s="310">
        <f>SUMIF('800-898'!$1:$1,AZ$3,'800-898'!21:21)</f>
        <v>0</v>
      </c>
      <c r="BA110" s="128">
        <f>SUMIF('800-898'!$1:$1,BA$3,'800-898'!21:21)</f>
        <v>2834</v>
      </c>
      <c r="BB110" s="128">
        <f>SUMIF('800-898'!$1:$1,BB$3,'800-898'!21:21)</f>
        <v>5819</v>
      </c>
      <c r="BC110" s="128">
        <f>SUMIF('800-898'!$1:$1,BC$3,'800-898'!21:21)</f>
        <v>1038.8800000000001</v>
      </c>
      <c r="BD110" s="128">
        <f>SUMIF('800-898'!$1:$1,BD$3,'800-898'!21:21)</f>
        <v>2291.8000000000002</v>
      </c>
      <c r="BE110" s="128">
        <f>SUMIF('800-898'!$1:$1,BE$3,'800-898'!21:21)</f>
        <v>0</v>
      </c>
      <c r="BF110" s="128">
        <f>SUMIF('800-898'!$1:$1,BF$3,'800-898'!21:21)</f>
        <v>91.99</v>
      </c>
      <c r="BG110" s="128">
        <f>SUMIF('800-898'!$1:$1,BG$3,'800-898'!21:21)</f>
        <v>1287</v>
      </c>
      <c r="BH110" s="128">
        <f>SUMIF('800-898'!$1:$1,BH$3,'800-898'!21:21)</f>
        <v>0</v>
      </c>
      <c r="BI110" s="128">
        <f>SUMIF('800-898'!$1:$1,BI$3,'800-898'!21:21)</f>
        <v>520.79999999999995</v>
      </c>
      <c r="BJ110" s="128">
        <f>SUMIF('800-898'!$1:$1,BJ$3,'800-898'!21:21)</f>
        <v>6511.05</v>
      </c>
      <c r="BK110" s="128">
        <f>SUMIF('800-898'!$1:$1,BK$3,'800-898'!21:21)</f>
        <v>0</v>
      </c>
      <c r="BL110" s="128">
        <f>SUMIF('800-898'!$1:$1,BL$3,'800-898'!21:21)</f>
        <v>32963.25</v>
      </c>
      <c r="BM110" s="128">
        <f>SUMIF('800-898'!$1:$1,BM$3,'800-898'!21:21)</f>
        <v>2946</v>
      </c>
      <c r="BN110" s="128">
        <f>SUMIF('800-898'!$1:$1,BN$3,'800-898'!21:21)</f>
        <v>13660.25</v>
      </c>
      <c r="BO110" s="128">
        <f>SUMIF('800-898'!$1:$1,BO$3,'800-898'!21:21)</f>
        <v>13011.83</v>
      </c>
      <c r="BP110" s="128">
        <f>SUMIF('800-898'!$1:$1,BP$3,'800-898'!21:21)</f>
        <v>0</v>
      </c>
      <c r="BQ110" s="128">
        <f>SUMIF('800-898'!$1:$1,BQ$3,'800-898'!21:21)</f>
        <v>0</v>
      </c>
      <c r="BR110" s="128">
        <f>SUMIF('800-898'!$1:$1,BR$3,'800-898'!21:21)</f>
        <v>0</v>
      </c>
      <c r="BS110" s="128">
        <f>SUMIF('800-898'!$1:$1,BS$3,'800-898'!21:21)</f>
        <v>0</v>
      </c>
      <c r="BT110" s="128">
        <f>SUMIF('800-898'!$1:$1,BT$3,'800-898'!21:21)</f>
        <v>0</v>
      </c>
      <c r="BU110" s="128">
        <f>SUMIF('800-898'!$1:$1,BU$3,'800-898'!21:21)</f>
        <v>-5473.75</v>
      </c>
      <c r="BV110" s="128">
        <f>SUMIF('800-898'!$1:$1,BV$3,'800-898'!21:21)</f>
        <v>0</v>
      </c>
      <c r="BW110" s="128">
        <f>SUMIF('800-898'!$1:$1,BW$3,'800-898'!21:21)</f>
        <v>0</v>
      </c>
      <c r="BX110" s="128">
        <f>SUMIF('800-898'!$1:$1,BX$3,'800-898'!21:21)</f>
        <v>0</v>
      </c>
      <c r="BY110" s="128">
        <f>SUMIF('800-898'!$1:$1,BY$3,'800-898'!21:21)</f>
        <v>0</v>
      </c>
      <c r="BZ110" s="128">
        <f>SUMIF('800-898'!$1:$1,BZ$3,'800-898'!21:21)</f>
        <v>0</v>
      </c>
      <c r="CA110" s="310">
        <f>SUMIF('800-898'!$1:$1,CA$3,'800-898'!21:21)</f>
        <v>0</v>
      </c>
      <c r="CB110" s="128">
        <f>SUMIF('800-898'!$1:$1,CB$3,'800-898'!21:21)</f>
        <v>0</v>
      </c>
      <c r="CC110" s="128">
        <f>SUMIF('800-898'!$1:$1,CC$3,'800-898'!21:21)</f>
        <v>0</v>
      </c>
      <c r="CD110" s="128">
        <f>SUMIF('800-898'!$1:$1,CD$3,'800-898'!21:21)</f>
        <v>0</v>
      </c>
      <c r="CE110" s="128">
        <f>SUMIF('800-898'!$1:$1,CE$3,'800-898'!21:21)</f>
        <v>0</v>
      </c>
      <c r="CF110" s="128">
        <f>SUMIF('800-898'!$1:$1,CF$3,'800-898'!21:21)</f>
        <v>0</v>
      </c>
      <c r="CG110" s="298">
        <f t="shared" si="34"/>
        <v>-480745.10999999993</v>
      </c>
      <c r="CJ110" s="122"/>
      <c r="CK110" s="169">
        <f>INDEX(SAP!C:C,MATCH('Actuals mapped to CFR'!A110,SAP!H:H,FALSE),1)</f>
        <v>-480745.11</v>
      </c>
      <c r="CL110" s="59">
        <f t="shared" si="33"/>
        <v>0</v>
      </c>
      <c r="CN110" s="81">
        <f t="shared" si="35"/>
        <v>823691.74</v>
      </c>
      <c r="CO110" s="81">
        <f t="shared" si="36"/>
        <v>348420.37999999995</v>
      </c>
      <c r="CP110" s="166">
        <f>VLOOKUP(B110,'2526 GBP Data input'!$A$4:$CA$229,38,FALSE)</f>
        <v>873589</v>
      </c>
      <c r="CQ110" s="166">
        <f>VLOOKUP(B110,'2526 GBP Data input'!$A$4:$CA$229,73,FALSE)</f>
        <v>15862</v>
      </c>
      <c r="CR110" s="89">
        <f t="shared" si="39"/>
        <v>-49897.260000000009</v>
      </c>
      <c r="CS110" s="83">
        <f t="shared" si="40"/>
        <v>21.965728155339804</v>
      </c>
      <c r="CT110" s="82">
        <f t="shared" si="37"/>
        <v>475271.36000000004</v>
      </c>
      <c r="CU110" s="82">
        <f t="shared" si="38"/>
        <v>5473.75</v>
      </c>
      <c r="CV110" s="86">
        <f t="shared" si="44"/>
        <v>480745.11000000004</v>
      </c>
    </row>
    <row r="111" spans="1:100">
      <c r="A111" s="237">
        <v>107853</v>
      </c>
      <c r="B111" s="60">
        <v>853</v>
      </c>
      <c r="C111" s="60" t="s">
        <v>399</v>
      </c>
      <c r="D111" s="128">
        <f>SUMIF('800-898'!$1:$1,D$3,'800-898'!22:22)</f>
        <v>0</v>
      </c>
      <c r="E111" s="128">
        <f>SUMIF('800-898'!$1:$1,E$3,'800-898'!22:22)</f>
        <v>0</v>
      </c>
      <c r="F111" s="128">
        <f>SUMIF('800-898'!$1:$1,F$3,'800-898'!22:22)</f>
        <v>0</v>
      </c>
      <c r="G111" s="128">
        <f>SUMIF('800-898'!$1:$1,G$3,'800-898'!22:22)</f>
        <v>0</v>
      </c>
      <c r="H111" s="128">
        <f>SUMIF('800-898'!$1:$1,H$3,'800-898'!22:22)</f>
        <v>0</v>
      </c>
      <c r="I111" s="128">
        <f>SUMIF('800-898'!$1:$1,I$3,'800-898'!22:22)</f>
        <v>0</v>
      </c>
      <c r="J111" s="128">
        <f>SUMIF('800-898'!$1:$1,J$3,'800-898'!22:22)</f>
        <v>0</v>
      </c>
      <c r="K111" s="128">
        <f>SUMIF('800-898'!$1:$1,K$3,'800-898'!22:22)</f>
        <v>-765167.92</v>
      </c>
      <c r="L111" s="128">
        <f>SUMIF('800-898'!$1:$1,L$3,'800-898'!22:22)</f>
        <v>0</v>
      </c>
      <c r="M111" s="128">
        <f>SUMIF('800-898'!$1:$1,M$3,'800-898'!22:22)</f>
        <v>-19700</v>
      </c>
      <c r="N111" s="128">
        <f>SUMIF('800-898'!$1:$1,N$3,'800-898'!22:22)</f>
        <v>0</v>
      </c>
      <c r="O111" s="128">
        <f>SUMIF('800-898'!$1:$1,O$3,'800-898'!22:22)</f>
        <v>-3385</v>
      </c>
      <c r="P111" s="128">
        <f>SUMIF('800-898'!$1:$1,P$3,'800-898'!22:22)</f>
        <v>-31058</v>
      </c>
      <c r="Q111" s="128">
        <f>SUMIF('800-898'!$1:$1,Q$3,'800-898'!22:22)</f>
        <v>0</v>
      </c>
      <c r="R111" s="128">
        <f>SUMIF('800-898'!$1:$1,R$3,'800-898'!22:22)</f>
        <v>-968.03</v>
      </c>
      <c r="S111" s="128">
        <f>SUMIF('800-898'!$1:$1,S$3,'800-898'!22:22)</f>
        <v>0</v>
      </c>
      <c r="T111" s="128">
        <f>SUMIF('800-898'!$1:$1,T$3,'800-898'!22:22)</f>
        <v>0</v>
      </c>
      <c r="U111" s="128">
        <f>SUMIF('800-898'!$1:$1,U$3,'800-898'!22:22)</f>
        <v>0</v>
      </c>
      <c r="V111" s="128">
        <f>SUMIF('800-898'!$1:$1,V$3,'800-898'!22:22)</f>
        <v>0</v>
      </c>
      <c r="W111" s="128">
        <f>SUMIF('800-898'!$1:$1,W$3,'800-898'!22:22)</f>
        <v>-2549.8600000000006</v>
      </c>
      <c r="X111" s="128">
        <f>SUMIF('800-898'!$1:$1,X$3,'800-898'!22:22)</f>
        <v>-2262.85</v>
      </c>
      <c r="Y111" s="164">
        <f>SUMIF('800-898'!$1:$1,Y$3,'800-898'!22:22)</f>
        <v>0</v>
      </c>
      <c r="Z111" s="128">
        <f>SUMIF('800-898'!$1:$1,Z$3,'800-898'!22:22)</f>
        <v>0</v>
      </c>
      <c r="AA111" s="128">
        <f>SUMIF('800-898'!$1:$1,AA$3,'800-898'!22:22)</f>
        <v>0</v>
      </c>
      <c r="AB111" s="128">
        <f>SUMIF('800-898'!$1:$1,AB$3,'800-898'!22:22)</f>
        <v>0</v>
      </c>
      <c r="AC111" s="310">
        <f>SUMIF('800-898'!$1:$1,AC$3,'800-898'!22:22)</f>
        <v>0</v>
      </c>
      <c r="AD111" s="310">
        <f>SUMIF('800-898'!$1:$1,AD$3,'800-898'!22:22)</f>
        <v>0</v>
      </c>
      <c r="AE111" s="310">
        <f>SUMIF('800-898'!$1:$1,AE$3,'800-898'!22:22)</f>
        <v>0</v>
      </c>
      <c r="AF111" s="310">
        <f>SUMIF('800-898'!$1:$1,AF$3,'800-898'!22:22)</f>
        <v>0</v>
      </c>
      <c r="AG111" s="128">
        <f>SUMIF('800-898'!$1:$1,AG$3,'800-898'!22:22)</f>
        <v>158197.6</v>
      </c>
      <c r="AH111" s="128">
        <f>SUMIF('800-898'!$1:$1,AH$3,'800-898'!22:22)</f>
        <v>4608.4800000000005</v>
      </c>
      <c r="AI111" s="128">
        <f>SUMIF('800-898'!$1:$1,AI$3,'800-898'!22:22)</f>
        <v>49464.330000000009</v>
      </c>
      <c r="AJ111" s="128">
        <f>SUMIF('800-898'!$1:$1,AJ$3,'800-898'!22:22)</f>
        <v>0</v>
      </c>
      <c r="AK111" s="128">
        <f>SUMIF('800-898'!$1:$1,AK$3,'800-898'!22:22)</f>
        <v>16013.050000000003</v>
      </c>
      <c r="AL111" s="128">
        <f>SUMIF('800-898'!$1:$1,AL$3,'800-898'!22:22)</f>
        <v>0</v>
      </c>
      <c r="AM111" s="128">
        <f>SUMIF('800-898'!$1:$1,AM$3,'800-898'!22:22)</f>
        <v>5614.8200000000006</v>
      </c>
      <c r="AN111" s="128">
        <f>SUMIF('800-898'!$1:$1,AN$3,'800-898'!22:22)</f>
        <v>307.39999999999998</v>
      </c>
      <c r="AO111" s="128">
        <f>SUMIF('800-898'!$1:$1,AO$3,'800-898'!22:22)</f>
        <v>1314.4499999999998</v>
      </c>
      <c r="AP111" s="128">
        <f>SUMIF('800-898'!$1:$1,AP$3,'800-898'!22:22)</f>
        <v>5743.2999999999993</v>
      </c>
      <c r="AQ111" s="128">
        <f>SUMIF('800-898'!$1:$1,AQ$3,'800-898'!22:22)</f>
        <v>1356.14</v>
      </c>
      <c r="AR111" s="128">
        <f>SUMIF('800-898'!$1:$1,AR$3,'800-898'!22:22)</f>
        <v>1985.5</v>
      </c>
      <c r="AS111" s="128">
        <f>SUMIF('800-898'!$1:$1,AS$3,'800-898'!22:22)</f>
        <v>1940.69</v>
      </c>
      <c r="AT111" s="128">
        <f>SUMIF('800-898'!$1:$1,AT$3,'800-898'!22:22)</f>
        <v>4973.47</v>
      </c>
      <c r="AU111" s="128">
        <f>SUMIF('800-898'!$1:$1,AU$3,'800-898'!22:22)</f>
        <v>967.53</v>
      </c>
      <c r="AV111" s="128">
        <f>SUMIF('800-898'!$1:$1,AV$3,'800-898'!22:22)</f>
        <v>2372.64</v>
      </c>
      <c r="AW111" s="128">
        <f>SUMIF('800-898'!$1:$1,AW$3,'800-898'!22:22)</f>
        <v>2619.75</v>
      </c>
      <c r="AX111" s="128">
        <f>SUMIF('800-898'!$1:$1,AX$3,'800-898'!22:22)</f>
        <v>618.36</v>
      </c>
      <c r="AY111" s="128">
        <f>SUMIF('800-898'!$1:$1,AY$3,'800-898'!22:22)</f>
        <v>7823.2199999999993</v>
      </c>
      <c r="AZ111" s="310">
        <f>SUMIF('800-898'!$1:$1,AZ$3,'800-898'!22:22)</f>
        <v>0</v>
      </c>
      <c r="BA111" s="128">
        <f>SUMIF('800-898'!$1:$1,BA$3,'800-898'!22:22)</f>
        <v>142.19999999999999</v>
      </c>
      <c r="BB111" s="128">
        <f>SUMIF('800-898'!$1:$1,BB$3,'800-898'!22:22)</f>
        <v>0</v>
      </c>
      <c r="BC111" s="128">
        <f>SUMIF('800-898'!$1:$1,BC$3,'800-898'!22:22)</f>
        <v>4740.2599999999993</v>
      </c>
      <c r="BD111" s="128">
        <f>SUMIF('800-898'!$1:$1,BD$3,'800-898'!22:22)</f>
        <v>4606.0199999999995</v>
      </c>
      <c r="BE111" s="128">
        <f>SUMIF('800-898'!$1:$1,BE$3,'800-898'!22:22)</f>
        <v>0</v>
      </c>
      <c r="BF111" s="128">
        <f>SUMIF('800-898'!$1:$1,BF$3,'800-898'!22:22)</f>
        <v>0</v>
      </c>
      <c r="BG111" s="128">
        <f>SUMIF('800-898'!$1:$1,BG$3,'800-898'!22:22)</f>
        <v>3015.5</v>
      </c>
      <c r="BH111" s="128">
        <f>SUMIF('800-898'!$1:$1,BH$3,'800-898'!22:22)</f>
        <v>0</v>
      </c>
      <c r="BI111" s="128">
        <f>SUMIF('800-898'!$1:$1,BI$3,'800-898'!22:22)</f>
        <v>451.48</v>
      </c>
      <c r="BJ111" s="128">
        <f>SUMIF('800-898'!$1:$1,BJ$3,'800-898'!22:22)</f>
        <v>7401.45</v>
      </c>
      <c r="BK111" s="128">
        <f>SUMIF('800-898'!$1:$1,BK$3,'800-898'!22:22)</f>
        <v>0</v>
      </c>
      <c r="BL111" s="128">
        <f>SUMIF('800-898'!$1:$1,BL$3,'800-898'!22:22)</f>
        <v>31424.75</v>
      </c>
      <c r="BM111" s="128">
        <f>SUMIF('800-898'!$1:$1,BM$3,'800-898'!22:22)</f>
        <v>16157.000000000004</v>
      </c>
      <c r="BN111" s="128">
        <f>SUMIF('800-898'!$1:$1,BN$3,'800-898'!22:22)</f>
        <v>7895.7</v>
      </c>
      <c r="BO111" s="128">
        <f>SUMIF('800-898'!$1:$1,BO$3,'800-898'!22:22)</f>
        <v>18749.57</v>
      </c>
      <c r="BP111" s="128">
        <f>SUMIF('800-898'!$1:$1,BP$3,'800-898'!22:22)</f>
        <v>0</v>
      </c>
      <c r="BQ111" s="128">
        <f>SUMIF('800-898'!$1:$1,BQ$3,'800-898'!22:22)</f>
        <v>0</v>
      </c>
      <c r="BR111" s="128">
        <f>SUMIF('800-898'!$1:$1,BR$3,'800-898'!22:22)</f>
        <v>0</v>
      </c>
      <c r="BS111" s="128">
        <f>SUMIF('800-898'!$1:$1,BS$3,'800-898'!22:22)</f>
        <v>0</v>
      </c>
      <c r="BT111" s="128">
        <f>SUMIF('800-898'!$1:$1,BT$3,'800-898'!22:22)</f>
        <v>0</v>
      </c>
      <c r="BU111" s="128">
        <f>SUMIF('800-898'!$1:$1,BU$3,'800-898'!22:22)</f>
        <v>0</v>
      </c>
      <c r="BV111" s="128">
        <f>SUMIF('800-898'!$1:$1,BV$3,'800-898'!22:22)</f>
        <v>0</v>
      </c>
      <c r="BW111" s="128">
        <f>SUMIF('800-898'!$1:$1,BW$3,'800-898'!22:22)</f>
        <v>0</v>
      </c>
      <c r="BX111" s="128">
        <f>SUMIF('800-898'!$1:$1,BX$3,'800-898'!22:22)</f>
        <v>0</v>
      </c>
      <c r="BY111" s="128">
        <f>SUMIF('800-898'!$1:$1,BY$3,'800-898'!22:22)</f>
        <v>0</v>
      </c>
      <c r="BZ111" s="128">
        <f>SUMIF('800-898'!$1:$1,BZ$3,'800-898'!22:22)</f>
        <v>0</v>
      </c>
      <c r="CA111" s="310">
        <f>SUMIF('800-898'!$1:$1,CA$3,'800-898'!22:22)</f>
        <v>0</v>
      </c>
      <c r="CB111" s="128">
        <f>SUMIF('800-898'!$1:$1,CB$3,'800-898'!22:22)</f>
        <v>0</v>
      </c>
      <c r="CC111" s="128">
        <f>SUMIF('800-898'!$1:$1,CC$3,'800-898'!22:22)</f>
        <v>0</v>
      </c>
      <c r="CD111" s="128">
        <f>SUMIF('800-898'!$1:$1,CD$3,'800-898'!22:22)</f>
        <v>0</v>
      </c>
      <c r="CE111" s="128">
        <f>SUMIF('800-898'!$1:$1,CE$3,'800-898'!22:22)</f>
        <v>0</v>
      </c>
      <c r="CF111" s="128">
        <f>SUMIF('800-898'!$1:$1,CF$3,'800-898'!22:22)</f>
        <v>0</v>
      </c>
      <c r="CG111" s="298">
        <f t="shared" si="34"/>
        <v>-464587.00000000023</v>
      </c>
      <c r="CJ111" s="122"/>
      <c r="CK111" s="169">
        <f>INDEX(SAP!C:C,MATCH('Actuals mapped to CFR'!A111,SAP!H:H,FALSE),1)</f>
        <v>-464587</v>
      </c>
      <c r="CL111" s="59">
        <f t="shared" si="33"/>
        <v>0</v>
      </c>
      <c r="CN111" s="81">
        <f t="shared" si="35"/>
        <v>825091.66</v>
      </c>
      <c r="CO111" s="81">
        <f t="shared" si="36"/>
        <v>360504.66000000009</v>
      </c>
      <c r="CP111" s="166">
        <f>VLOOKUP(B111,'2526 GBP Data input'!$A$4:$CA$229,38,FALSE)</f>
        <v>831110</v>
      </c>
      <c r="CQ111" s="166">
        <f>VLOOKUP(B111,'2526 GBP Data input'!$A$4:$CA$229,73,FALSE)</f>
        <v>16836</v>
      </c>
      <c r="CR111" s="89">
        <f t="shared" si="39"/>
        <v>-6018.3399999999674</v>
      </c>
      <c r="CS111" s="83">
        <f t="shared" si="40"/>
        <v>21.41272630078404</v>
      </c>
      <c r="CT111" s="82">
        <f t="shared" si="37"/>
        <v>464586.99999999994</v>
      </c>
      <c r="CU111" s="82">
        <f t="shared" si="38"/>
        <v>0</v>
      </c>
      <c r="CV111" s="86">
        <f t="shared" si="44"/>
        <v>464586.99999999994</v>
      </c>
    </row>
    <row r="112" spans="1:100">
      <c r="A112" s="237">
        <v>107862</v>
      </c>
      <c r="B112" s="60">
        <v>862</v>
      </c>
      <c r="C112" s="60" t="s">
        <v>213</v>
      </c>
      <c r="D112" s="128">
        <f>SUMIF('800-898'!$1:$1,D$3,'800-898'!23:23)</f>
        <v>0</v>
      </c>
      <c r="E112" s="128">
        <f>SUMIF('800-898'!$1:$1,E$3,'800-898'!23:23)</f>
        <v>0</v>
      </c>
      <c r="F112" s="128">
        <f>SUMIF('800-898'!$1:$1,F$3,'800-898'!23:23)</f>
        <v>0</v>
      </c>
      <c r="G112" s="128">
        <f>SUMIF('800-898'!$1:$1,G$3,'800-898'!23:23)</f>
        <v>0</v>
      </c>
      <c r="H112" s="128">
        <f>SUMIF('800-898'!$1:$1,H$3,'800-898'!23:23)</f>
        <v>0</v>
      </c>
      <c r="I112" s="128">
        <f>SUMIF('800-898'!$1:$1,I$3,'800-898'!23:23)</f>
        <v>0</v>
      </c>
      <c r="J112" s="128">
        <f>SUMIF('800-898'!$1:$1,J$3,'800-898'!23:23)</f>
        <v>0</v>
      </c>
      <c r="K112" s="128">
        <f>SUMIF('800-898'!$1:$1,K$3,'800-898'!23:23)</f>
        <v>-1015072.34</v>
      </c>
      <c r="L112" s="128">
        <f>SUMIF('800-898'!$1:$1,L$3,'800-898'!23:23)</f>
        <v>0</v>
      </c>
      <c r="M112" s="128">
        <f>SUMIF('800-898'!$1:$1,M$3,'800-898'!23:23)</f>
        <v>-47114</v>
      </c>
      <c r="N112" s="128">
        <f>SUMIF('800-898'!$1:$1,N$3,'800-898'!23:23)</f>
        <v>0</v>
      </c>
      <c r="O112" s="128">
        <f>SUMIF('800-898'!$1:$1,O$3,'800-898'!23:23)</f>
        <v>-10245</v>
      </c>
      <c r="P112" s="128">
        <f>SUMIF('800-898'!$1:$1,P$3,'800-898'!23:23)</f>
        <v>-37514</v>
      </c>
      <c r="Q112" s="128">
        <f>SUMIF('800-898'!$1:$1,Q$3,'800-898'!23:23)</f>
        <v>0</v>
      </c>
      <c r="R112" s="128">
        <f>SUMIF('800-898'!$1:$1,R$3,'800-898'!23:23)</f>
        <v>0</v>
      </c>
      <c r="S112" s="128">
        <f>SUMIF('800-898'!$1:$1,S$3,'800-898'!23:23)</f>
        <v>-550</v>
      </c>
      <c r="T112" s="128">
        <f>SUMIF('800-898'!$1:$1,T$3,'800-898'!23:23)</f>
        <v>-160.45000000000002</v>
      </c>
      <c r="U112" s="128">
        <f>SUMIF('800-898'!$1:$1,U$3,'800-898'!23:23)</f>
        <v>0</v>
      </c>
      <c r="V112" s="128">
        <f>SUMIF('800-898'!$1:$1,V$3,'800-898'!23:23)</f>
        <v>0</v>
      </c>
      <c r="W112" s="128">
        <f>SUMIF('800-898'!$1:$1,W$3,'800-898'!23:23)</f>
        <v>-1005.7900000000003</v>
      </c>
      <c r="X112" s="128">
        <f>SUMIF('800-898'!$1:$1,X$3,'800-898'!23:23)</f>
        <v>0</v>
      </c>
      <c r="Y112" s="164">
        <f>SUMIF('800-898'!$1:$1,Y$3,'800-898'!23:23)</f>
        <v>0</v>
      </c>
      <c r="Z112" s="128">
        <f>SUMIF('800-898'!$1:$1,Z$3,'800-898'!23:23)</f>
        <v>0</v>
      </c>
      <c r="AA112" s="128">
        <f>SUMIF('800-898'!$1:$1,AA$3,'800-898'!23:23)</f>
        <v>0</v>
      </c>
      <c r="AB112" s="128">
        <f>SUMIF('800-898'!$1:$1,AB$3,'800-898'!23:23)</f>
        <v>0</v>
      </c>
      <c r="AC112" s="310">
        <f>SUMIF('800-898'!$1:$1,AC$3,'800-898'!23:23)</f>
        <v>0</v>
      </c>
      <c r="AD112" s="310">
        <f>SUMIF('800-898'!$1:$1,AD$3,'800-898'!23:23)</f>
        <v>0</v>
      </c>
      <c r="AE112" s="310">
        <f>SUMIF('800-898'!$1:$1,AE$3,'800-898'!23:23)</f>
        <v>0</v>
      </c>
      <c r="AF112" s="310">
        <f>SUMIF('800-898'!$1:$1,AF$3,'800-898'!23:23)</f>
        <v>0</v>
      </c>
      <c r="AG112" s="128">
        <f>SUMIF('800-898'!$1:$1,AG$3,'800-898'!23:23)</f>
        <v>232251.22999999998</v>
      </c>
      <c r="AH112" s="128">
        <f>SUMIF('800-898'!$1:$1,AH$3,'800-898'!23:23)</f>
        <v>0</v>
      </c>
      <c r="AI112" s="128">
        <f>SUMIF('800-898'!$1:$1,AI$3,'800-898'!23:23)</f>
        <v>89173.989999999991</v>
      </c>
      <c r="AJ112" s="128">
        <f>SUMIF('800-898'!$1:$1,AJ$3,'800-898'!23:23)</f>
        <v>3127.96</v>
      </c>
      <c r="AK112" s="128">
        <f>SUMIF('800-898'!$1:$1,AK$3,'800-898'!23:23)</f>
        <v>20555.310000000001</v>
      </c>
      <c r="AL112" s="128">
        <f>SUMIF('800-898'!$1:$1,AL$3,'800-898'!23:23)</f>
        <v>0</v>
      </c>
      <c r="AM112" s="128">
        <f>SUMIF('800-898'!$1:$1,AM$3,'800-898'!23:23)</f>
        <v>20068.54</v>
      </c>
      <c r="AN112" s="128">
        <f>SUMIF('800-898'!$1:$1,AN$3,'800-898'!23:23)</f>
        <v>1800.53</v>
      </c>
      <c r="AO112" s="128">
        <f>SUMIF('800-898'!$1:$1,AO$3,'800-898'!23:23)</f>
        <v>293</v>
      </c>
      <c r="AP112" s="128">
        <f>SUMIF('800-898'!$1:$1,AP$3,'800-898'!23:23)</f>
        <v>527.65</v>
      </c>
      <c r="AQ112" s="128">
        <f>SUMIF('800-898'!$1:$1,AQ$3,'800-898'!23:23)</f>
        <v>0</v>
      </c>
      <c r="AR112" s="128">
        <f>SUMIF('800-898'!$1:$1,AR$3,'800-898'!23:23)</f>
        <v>4857.79</v>
      </c>
      <c r="AS112" s="128">
        <f>SUMIF('800-898'!$1:$1,AS$3,'800-898'!23:23)</f>
        <v>1079.4199999999998</v>
      </c>
      <c r="AT112" s="128">
        <f>SUMIF('800-898'!$1:$1,AT$3,'800-898'!23:23)</f>
        <v>9714.8799999999992</v>
      </c>
      <c r="AU112" s="128">
        <f>SUMIF('800-898'!$1:$1,AU$3,'800-898'!23:23)</f>
        <v>1342.25</v>
      </c>
      <c r="AV112" s="128">
        <f>SUMIF('800-898'!$1:$1,AV$3,'800-898'!23:23)</f>
        <v>3982.26</v>
      </c>
      <c r="AW112" s="128">
        <f>SUMIF('800-898'!$1:$1,AW$3,'800-898'!23:23)</f>
        <v>22829.25</v>
      </c>
      <c r="AX112" s="128">
        <f>SUMIF('800-898'!$1:$1,AX$3,'800-898'!23:23)</f>
        <v>534.66999999999996</v>
      </c>
      <c r="AY112" s="128">
        <f>SUMIF('800-898'!$1:$1,AY$3,'800-898'!23:23)</f>
        <v>8316.76</v>
      </c>
      <c r="AZ112" s="310">
        <f>SUMIF('800-898'!$1:$1,AZ$3,'800-898'!23:23)</f>
        <v>0</v>
      </c>
      <c r="BA112" s="128">
        <f>SUMIF('800-898'!$1:$1,BA$3,'800-898'!23:23)</f>
        <v>0</v>
      </c>
      <c r="BB112" s="128">
        <f>SUMIF('800-898'!$1:$1,BB$3,'800-898'!23:23)</f>
        <v>0</v>
      </c>
      <c r="BC112" s="128">
        <f>SUMIF('800-898'!$1:$1,BC$3,'800-898'!23:23)</f>
        <v>1671</v>
      </c>
      <c r="BD112" s="128">
        <f>SUMIF('800-898'!$1:$1,BD$3,'800-898'!23:23)</f>
        <v>2155.1799999999998</v>
      </c>
      <c r="BE112" s="128">
        <f>SUMIF('800-898'!$1:$1,BE$3,'800-898'!23:23)</f>
        <v>0</v>
      </c>
      <c r="BF112" s="128">
        <f>SUMIF('800-898'!$1:$1,BF$3,'800-898'!23:23)</f>
        <v>0</v>
      </c>
      <c r="BG112" s="128">
        <f>SUMIF('800-898'!$1:$1,BG$3,'800-898'!23:23)</f>
        <v>1903</v>
      </c>
      <c r="BH112" s="128">
        <f>SUMIF('800-898'!$1:$1,BH$3,'800-898'!23:23)</f>
        <v>0</v>
      </c>
      <c r="BI112" s="128">
        <f>SUMIF('800-898'!$1:$1,BI$3,'800-898'!23:23)</f>
        <v>2131.75</v>
      </c>
      <c r="BJ112" s="128">
        <f>SUMIF('800-898'!$1:$1,BJ$3,'800-898'!23:23)</f>
        <v>9627.4500000000007</v>
      </c>
      <c r="BK112" s="128">
        <f>SUMIF('800-898'!$1:$1,BK$3,'800-898'!23:23)</f>
        <v>0</v>
      </c>
      <c r="BL112" s="128">
        <f>SUMIF('800-898'!$1:$1,BL$3,'800-898'!23:23)</f>
        <v>53411.19</v>
      </c>
      <c r="BM112" s="128">
        <f>SUMIF('800-898'!$1:$1,BM$3,'800-898'!23:23)</f>
        <v>4582.5</v>
      </c>
      <c r="BN112" s="128">
        <f>SUMIF('800-898'!$1:$1,BN$3,'800-898'!23:23)</f>
        <v>6103.3</v>
      </c>
      <c r="BO112" s="128">
        <f>SUMIF('800-898'!$1:$1,BO$3,'800-898'!23:23)</f>
        <v>12678.29</v>
      </c>
      <c r="BP112" s="128">
        <f>SUMIF('800-898'!$1:$1,BP$3,'800-898'!23:23)</f>
        <v>0</v>
      </c>
      <c r="BQ112" s="128">
        <f>SUMIF('800-898'!$1:$1,BQ$3,'800-898'!23:23)</f>
        <v>0</v>
      </c>
      <c r="BR112" s="128">
        <f>SUMIF('800-898'!$1:$1,BR$3,'800-898'!23:23)</f>
        <v>0</v>
      </c>
      <c r="BS112" s="128">
        <f>SUMIF('800-898'!$1:$1,BS$3,'800-898'!23:23)</f>
        <v>0</v>
      </c>
      <c r="BT112" s="128">
        <f>SUMIF('800-898'!$1:$1,BT$3,'800-898'!23:23)</f>
        <v>0</v>
      </c>
      <c r="BU112" s="128">
        <f>SUMIF('800-898'!$1:$1,BU$3,'800-898'!23:23)</f>
        <v>-5935</v>
      </c>
      <c r="BV112" s="128">
        <f>SUMIF('800-898'!$1:$1,BV$3,'800-898'!23:23)</f>
        <v>0</v>
      </c>
      <c r="BW112" s="128">
        <f>SUMIF('800-898'!$1:$1,BW$3,'800-898'!23:23)</f>
        <v>0</v>
      </c>
      <c r="BX112" s="128">
        <f>SUMIF('800-898'!$1:$1,BX$3,'800-898'!23:23)</f>
        <v>0</v>
      </c>
      <c r="BY112" s="128">
        <f>SUMIF('800-898'!$1:$1,BY$3,'800-898'!23:23)</f>
        <v>0</v>
      </c>
      <c r="BZ112" s="128">
        <f>SUMIF('800-898'!$1:$1,BZ$3,'800-898'!23:23)</f>
        <v>0</v>
      </c>
      <c r="CA112" s="310">
        <f>SUMIF('800-898'!$1:$1,CA$3,'800-898'!23:23)</f>
        <v>0</v>
      </c>
      <c r="CB112" s="128">
        <f>SUMIF('800-898'!$1:$1,CB$3,'800-898'!23:23)</f>
        <v>0</v>
      </c>
      <c r="CC112" s="128">
        <f>SUMIF('800-898'!$1:$1,CC$3,'800-898'!23:23)</f>
        <v>0</v>
      </c>
      <c r="CD112" s="128">
        <f>SUMIF('800-898'!$1:$1,CD$3,'800-898'!23:23)</f>
        <v>0</v>
      </c>
      <c r="CE112" s="128">
        <f>SUMIF('800-898'!$1:$1,CE$3,'800-898'!23:23)</f>
        <v>0</v>
      </c>
      <c r="CF112" s="128">
        <f>SUMIF('800-898'!$1:$1,CF$3,'800-898'!23:23)</f>
        <v>0</v>
      </c>
      <c r="CG112" s="298">
        <f t="shared" si="34"/>
        <v>-602877.42999999947</v>
      </c>
      <c r="CJ112" s="122"/>
      <c r="CK112" s="169">
        <f>INDEX(SAP!C:C,MATCH('Actuals mapped to CFR'!A112,SAP!H:H,FALSE),1)</f>
        <v>-602877.43000000005</v>
      </c>
      <c r="CL112" s="59">
        <f t="shared" si="33"/>
        <v>0</v>
      </c>
      <c r="CN112" s="81">
        <f t="shared" si="35"/>
        <v>1111661.5799999998</v>
      </c>
      <c r="CO112" s="81">
        <f t="shared" si="36"/>
        <v>514719.14999999997</v>
      </c>
      <c r="CP112" s="166">
        <f>VLOOKUP(B112,'2526 GBP Data input'!$A$4:$CA$229,38,FALSE)</f>
        <v>1143759</v>
      </c>
      <c r="CQ112" s="166">
        <f>VLOOKUP(B112,'2526 GBP Data input'!$A$4:$CA$229,73,FALSE)</f>
        <v>14315</v>
      </c>
      <c r="CR112" s="89">
        <f t="shared" si="39"/>
        <v>-32097.420000000158</v>
      </c>
      <c r="CS112" s="83">
        <f t="shared" si="40"/>
        <v>35.956629409710089</v>
      </c>
      <c r="CT112" s="82">
        <f t="shared" si="37"/>
        <v>596942.42999999993</v>
      </c>
      <c r="CU112" s="82">
        <f t="shared" si="38"/>
        <v>5935</v>
      </c>
      <c r="CV112" s="86">
        <f t="shared" si="44"/>
        <v>602877.42999999993</v>
      </c>
    </row>
    <row r="113" spans="1:102">
      <c r="A113" s="237">
        <v>107881</v>
      </c>
      <c r="B113" s="60">
        <v>881</v>
      </c>
      <c r="C113" s="60" t="s">
        <v>240</v>
      </c>
      <c r="D113" s="128">
        <f>SUMIF('800-898'!$1:$1,D$3,'800-898'!24:24)</f>
        <v>0</v>
      </c>
      <c r="E113" s="128">
        <f>SUMIF('800-898'!$1:$1,E$3,'800-898'!24:24)</f>
        <v>0</v>
      </c>
      <c r="F113" s="128">
        <f>SUMIF('800-898'!$1:$1,F$3,'800-898'!24:24)</f>
        <v>0</v>
      </c>
      <c r="G113" s="128">
        <f>SUMIF('800-898'!$1:$1,G$3,'800-898'!24:24)</f>
        <v>0</v>
      </c>
      <c r="H113" s="128">
        <f>SUMIF('800-898'!$1:$1,H$3,'800-898'!24:24)</f>
        <v>0</v>
      </c>
      <c r="I113" s="128">
        <f>SUMIF('800-898'!$1:$1,I$3,'800-898'!24:24)</f>
        <v>0</v>
      </c>
      <c r="J113" s="128">
        <f>SUMIF('800-898'!$1:$1,J$3,'800-898'!24:24)</f>
        <v>0</v>
      </c>
      <c r="K113" s="128">
        <f>SUMIF('800-898'!$1:$1,K$3,'800-898'!24:24)</f>
        <v>-1057961.3199999998</v>
      </c>
      <c r="L113" s="128">
        <f>SUMIF('800-898'!$1:$1,L$3,'800-898'!24:24)</f>
        <v>0</v>
      </c>
      <c r="M113" s="128">
        <f>SUMIF('800-898'!$1:$1,M$3,'800-898'!24:24)</f>
        <v>-99823</v>
      </c>
      <c r="N113" s="128">
        <f>SUMIF('800-898'!$1:$1,N$3,'800-898'!24:24)</f>
        <v>0</v>
      </c>
      <c r="O113" s="128">
        <f>SUMIF('800-898'!$1:$1,O$3,'800-898'!24:24)</f>
        <v>-6278</v>
      </c>
      <c r="P113" s="128">
        <f>SUMIF('800-898'!$1:$1,P$3,'800-898'!24:24)</f>
        <v>-77567</v>
      </c>
      <c r="Q113" s="128">
        <f>SUMIF('800-898'!$1:$1,Q$3,'800-898'!24:24)</f>
        <v>0</v>
      </c>
      <c r="R113" s="128">
        <f>SUMIF('800-898'!$1:$1,R$3,'800-898'!24:24)</f>
        <v>0</v>
      </c>
      <c r="S113" s="128">
        <f>SUMIF('800-898'!$1:$1,S$3,'800-898'!24:24)</f>
        <v>-951</v>
      </c>
      <c r="T113" s="128">
        <f>SUMIF('800-898'!$1:$1,T$3,'800-898'!24:24)</f>
        <v>0</v>
      </c>
      <c r="U113" s="128">
        <f>SUMIF('800-898'!$1:$1,U$3,'800-898'!24:24)</f>
        <v>0</v>
      </c>
      <c r="V113" s="128">
        <f>SUMIF('800-898'!$1:$1,V$3,'800-898'!24:24)</f>
        <v>0</v>
      </c>
      <c r="W113" s="128">
        <f>SUMIF('800-898'!$1:$1,W$3,'800-898'!24:24)</f>
        <v>-993.79</v>
      </c>
      <c r="X113" s="128">
        <f>SUMIF('800-898'!$1:$1,X$3,'800-898'!24:24)</f>
        <v>0</v>
      </c>
      <c r="Y113" s="164">
        <f>SUMIF('800-898'!$1:$1,Y$3,'800-898'!24:24)</f>
        <v>0</v>
      </c>
      <c r="Z113" s="128">
        <f>SUMIF('800-898'!$1:$1,Z$3,'800-898'!24:24)</f>
        <v>0</v>
      </c>
      <c r="AA113" s="128">
        <f>SUMIF('800-898'!$1:$1,AA$3,'800-898'!24:24)</f>
        <v>-75382.48000000001</v>
      </c>
      <c r="AB113" s="128">
        <f>SUMIF('800-898'!$1:$1,AB$3,'800-898'!24:24)</f>
        <v>0</v>
      </c>
      <c r="AC113" s="310">
        <f>SUMIF('800-898'!$1:$1,AC$3,'800-898'!24:24)</f>
        <v>0</v>
      </c>
      <c r="AD113" s="310">
        <f>SUMIF('800-898'!$1:$1,AD$3,'800-898'!24:24)</f>
        <v>0</v>
      </c>
      <c r="AE113" s="310">
        <f>SUMIF('800-898'!$1:$1,AE$3,'800-898'!24:24)</f>
        <v>0</v>
      </c>
      <c r="AF113" s="310">
        <f>SUMIF('800-898'!$1:$1,AF$3,'800-898'!24:24)</f>
        <v>0</v>
      </c>
      <c r="AG113" s="128">
        <f>SUMIF('800-898'!$1:$1,AG$3,'800-898'!24:24)</f>
        <v>220052.27</v>
      </c>
      <c r="AH113" s="128">
        <f>SUMIF('800-898'!$1:$1,AH$3,'800-898'!24:24)</f>
        <v>2916.6900000000005</v>
      </c>
      <c r="AI113" s="128">
        <f>SUMIF('800-898'!$1:$1,AI$3,'800-898'!24:24)</f>
        <v>91721.45</v>
      </c>
      <c r="AJ113" s="128">
        <f>SUMIF('800-898'!$1:$1,AJ$3,'800-898'!24:24)</f>
        <v>14706.96</v>
      </c>
      <c r="AK113" s="128">
        <f>SUMIF('800-898'!$1:$1,AK$3,'800-898'!24:24)</f>
        <v>23788.58</v>
      </c>
      <c r="AL113" s="128">
        <f>SUMIF('800-898'!$1:$1,AL$3,'800-898'!24:24)</f>
        <v>0</v>
      </c>
      <c r="AM113" s="128">
        <f>SUMIF('800-898'!$1:$1,AM$3,'800-898'!24:24)</f>
        <v>25528.069999999996</v>
      </c>
      <c r="AN113" s="128">
        <f>SUMIF('800-898'!$1:$1,AN$3,'800-898'!24:24)</f>
        <v>1466</v>
      </c>
      <c r="AO113" s="128">
        <f>SUMIF('800-898'!$1:$1,AO$3,'800-898'!24:24)</f>
        <v>1650.65</v>
      </c>
      <c r="AP113" s="128">
        <f>SUMIF('800-898'!$1:$1,AP$3,'800-898'!24:24)</f>
        <v>555.1</v>
      </c>
      <c r="AQ113" s="128">
        <f>SUMIF('800-898'!$1:$1,AQ$3,'800-898'!24:24)</f>
        <v>0</v>
      </c>
      <c r="AR113" s="128">
        <f>SUMIF('800-898'!$1:$1,AR$3,'800-898'!24:24)</f>
        <v>2577.69</v>
      </c>
      <c r="AS113" s="128">
        <f>SUMIF('800-898'!$1:$1,AS$3,'800-898'!24:24)</f>
        <v>1526.1799999999998</v>
      </c>
      <c r="AT113" s="128">
        <f>SUMIF('800-898'!$1:$1,AT$3,'800-898'!24:24)</f>
        <v>702.43000000000006</v>
      </c>
      <c r="AU113" s="128">
        <f>SUMIF('800-898'!$1:$1,AU$3,'800-898'!24:24)</f>
        <v>903.98</v>
      </c>
      <c r="AV113" s="128">
        <f>SUMIF('800-898'!$1:$1,AV$3,'800-898'!24:24)</f>
        <v>3457.4200000000005</v>
      </c>
      <c r="AW113" s="128">
        <f>SUMIF('800-898'!$1:$1,AW$3,'800-898'!24:24)</f>
        <v>20708.5</v>
      </c>
      <c r="AX113" s="128">
        <f>SUMIF('800-898'!$1:$1,AX$3,'800-898'!24:24)</f>
        <v>732.8</v>
      </c>
      <c r="AY113" s="128">
        <f>SUMIF('800-898'!$1:$1,AY$3,'800-898'!24:24)</f>
        <v>10451.34</v>
      </c>
      <c r="AZ113" s="310">
        <f>SUMIF('800-898'!$1:$1,AZ$3,'800-898'!24:24)</f>
        <v>0</v>
      </c>
      <c r="BA113" s="128">
        <f>SUMIF('800-898'!$1:$1,BA$3,'800-898'!24:24)</f>
        <v>2200</v>
      </c>
      <c r="BB113" s="128">
        <f>SUMIF('800-898'!$1:$1,BB$3,'800-898'!24:24)</f>
        <v>0</v>
      </c>
      <c r="BC113" s="128">
        <f>SUMIF('800-898'!$1:$1,BC$3,'800-898'!24:24)</f>
        <v>596.79999999999995</v>
      </c>
      <c r="BD113" s="128">
        <f>SUMIF('800-898'!$1:$1,BD$3,'800-898'!24:24)</f>
        <v>1612.6399999999999</v>
      </c>
      <c r="BE113" s="128">
        <f>SUMIF('800-898'!$1:$1,BE$3,'800-898'!24:24)</f>
        <v>1135</v>
      </c>
      <c r="BF113" s="128">
        <f>SUMIF('800-898'!$1:$1,BF$3,'800-898'!24:24)</f>
        <v>0</v>
      </c>
      <c r="BG113" s="128">
        <f>SUMIF('800-898'!$1:$1,BG$3,'800-898'!24:24)</f>
        <v>7085.9</v>
      </c>
      <c r="BH113" s="128">
        <f>SUMIF('800-898'!$1:$1,BH$3,'800-898'!24:24)</f>
        <v>0</v>
      </c>
      <c r="BI113" s="128">
        <f>SUMIF('800-898'!$1:$1,BI$3,'800-898'!24:24)</f>
        <v>157.81</v>
      </c>
      <c r="BJ113" s="128">
        <f>SUMIF('800-898'!$1:$1,BJ$3,'800-898'!24:24)</f>
        <v>10128.299999999999</v>
      </c>
      <c r="BK113" s="128">
        <f>SUMIF('800-898'!$1:$1,BK$3,'800-898'!24:24)</f>
        <v>0</v>
      </c>
      <c r="BL113" s="128">
        <f>SUMIF('800-898'!$1:$1,BL$3,'800-898'!24:24)</f>
        <v>103769.68</v>
      </c>
      <c r="BM113" s="128">
        <f>SUMIF('800-898'!$1:$1,BM$3,'800-898'!24:24)</f>
        <v>0</v>
      </c>
      <c r="BN113" s="128">
        <f>SUMIF('800-898'!$1:$1,BN$3,'800-898'!24:24)</f>
        <v>10642.560000000001</v>
      </c>
      <c r="BO113" s="128">
        <f>SUMIF('800-898'!$1:$1,BO$3,'800-898'!24:24)</f>
        <v>17407.86</v>
      </c>
      <c r="BP113" s="128">
        <f>SUMIF('800-898'!$1:$1,BP$3,'800-898'!24:24)</f>
        <v>0</v>
      </c>
      <c r="BQ113" s="128">
        <f>SUMIF('800-898'!$1:$1,BQ$3,'800-898'!24:24)</f>
        <v>0</v>
      </c>
      <c r="BR113" s="128">
        <f>SUMIF('800-898'!$1:$1,BR$3,'800-898'!24:24)</f>
        <v>0</v>
      </c>
      <c r="BS113" s="128">
        <f>SUMIF('800-898'!$1:$1,BS$3,'800-898'!24:24)</f>
        <v>46918.82</v>
      </c>
      <c r="BT113" s="128">
        <f>SUMIF('800-898'!$1:$1,BT$3,'800-898'!24:24)</f>
        <v>9678.1699999999983</v>
      </c>
      <c r="BU113" s="128">
        <f>SUMIF('800-898'!$1:$1,BU$3,'800-898'!24:24)</f>
        <v>-5996.88</v>
      </c>
      <c r="BV113" s="128">
        <f>SUMIF('800-898'!$1:$1,BV$3,'800-898'!24:24)</f>
        <v>0</v>
      </c>
      <c r="BW113" s="128">
        <f>SUMIF('800-898'!$1:$1,BW$3,'800-898'!24:24)</f>
        <v>0</v>
      </c>
      <c r="BX113" s="128">
        <f>SUMIF('800-898'!$1:$1,BX$3,'800-898'!24:24)</f>
        <v>0</v>
      </c>
      <c r="BY113" s="128">
        <f>SUMIF('800-898'!$1:$1,BY$3,'800-898'!24:24)</f>
        <v>0</v>
      </c>
      <c r="BZ113" s="128">
        <f>SUMIF('800-898'!$1:$1,BZ$3,'800-898'!24:24)</f>
        <v>0</v>
      </c>
      <c r="CA113" s="310">
        <f>SUMIF('800-898'!$1:$1,CA$3,'800-898'!24:24)</f>
        <v>0</v>
      </c>
      <c r="CB113" s="128">
        <f>SUMIF('800-898'!$1:$1,CB$3,'800-898'!24:24)</f>
        <v>0</v>
      </c>
      <c r="CC113" s="128">
        <f>SUMIF('800-898'!$1:$1,CC$3,'800-898'!24:24)</f>
        <v>0</v>
      </c>
      <c r="CD113" s="128">
        <f>SUMIF('800-898'!$1:$1,CD$3,'800-898'!24:24)</f>
        <v>0</v>
      </c>
      <c r="CE113" s="128">
        <f>SUMIF('800-898'!$1:$1,CE$3,'800-898'!24:24)</f>
        <v>0</v>
      </c>
      <c r="CF113" s="128">
        <f>SUMIF('800-898'!$1:$1,CF$3,'800-898'!24:24)</f>
        <v>1909.78</v>
      </c>
      <c r="CG113" s="298">
        <f t="shared" si="34"/>
        <v>-688264.0399999998</v>
      </c>
      <c r="CJ113" s="122"/>
      <c r="CK113" s="169">
        <f>INDEX(SAP!C:C,MATCH('Actuals mapped to CFR'!A113,SAP!H:H,FALSE),1)</f>
        <v>-688264.04</v>
      </c>
      <c r="CL113" s="59">
        <f t="shared" si="33"/>
        <v>0</v>
      </c>
      <c r="CN113" s="81">
        <f t="shared" si="35"/>
        <v>1318956.5899999999</v>
      </c>
      <c r="CO113" s="81">
        <f t="shared" si="36"/>
        <v>634779.65</v>
      </c>
      <c r="CP113" s="166">
        <f>VLOOKUP(B113,'2526 GBP Data input'!$A$4:$CA$229,38,FALSE)</f>
        <v>1567841</v>
      </c>
      <c r="CQ113" s="166">
        <f>VLOOKUP(B113,'2526 GBP Data input'!$A$4:$CA$229,73,FALSE)</f>
        <v>35301</v>
      </c>
      <c r="CR113" s="89">
        <f t="shared" si="39"/>
        <v>-248884.41000000015</v>
      </c>
      <c r="CS113" s="83">
        <f t="shared" si="40"/>
        <v>17.98191694286281</v>
      </c>
      <c r="CT113" s="82">
        <f t="shared" si="37"/>
        <v>684176.93999999983</v>
      </c>
      <c r="CU113" s="82">
        <f t="shared" si="38"/>
        <v>4087.1000000000004</v>
      </c>
      <c r="CV113" s="86">
        <f t="shared" si="44"/>
        <v>688264.0399999998</v>
      </c>
    </row>
    <row r="114" spans="1:102">
      <c r="A114" s="237">
        <v>107886</v>
      </c>
      <c r="B114" s="60">
        <v>886</v>
      </c>
      <c r="C114" s="60" t="s">
        <v>239</v>
      </c>
      <c r="D114" s="128">
        <f>SUMIF('800-898'!$1:$1,D$3,'800-898'!25:25)</f>
        <v>0</v>
      </c>
      <c r="E114" s="128">
        <f>SUMIF('800-898'!$1:$1,E$3,'800-898'!25:25)</f>
        <v>0</v>
      </c>
      <c r="F114" s="128">
        <f>SUMIF('800-898'!$1:$1,F$3,'800-898'!25:25)</f>
        <v>0</v>
      </c>
      <c r="G114" s="128">
        <f>SUMIF('800-898'!$1:$1,G$3,'800-898'!25:25)</f>
        <v>0</v>
      </c>
      <c r="H114" s="128">
        <f>SUMIF('800-898'!$1:$1,H$3,'800-898'!25:25)</f>
        <v>0</v>
      </c>
      <c r="I114" s="128">
        <f>SUMIF('800-898'!$1:$1,I$3,'800-898'!25:25)</f>
        <v>0</v>
      </c>
      <c r="J114" s="128">
        <f>SUMIF('800-898'!$1:$1,J$3,'800-898'!25:25)</f>
        <v>0</v>
      </c>
      <c r="K114" s="128">
        <f>SUMIF('800-898'!$1:$1,K$3,'800-898'!25:25)</f>
        <v>-1657151.58</v>
      </c>
      <c r="L114" s="128">
        <f>SUMIF('800-898'!$1:$1,L$3,'800-898'!25:25)</f>
        <v>0</v>
      </c>
      <c r="M114" s="128">
        <f>SUMIF('800-898'!$1:$1,M$3,'800-898'!25:25)</f>
        <v>-174359</v>
      </c>
      <c r="N114" s="128">
        <f>SUMIF('800-898'!$1:$1,N$3,'800-898'!25:25)</f>
        <v>0</v>
      </c>
      <c r="O114" s="128">
        <f>SUMIF('800-898'!$1:$1,O$3,'800-898'!25:25)</f>
        <v>-40660</v>
      </c>
      <c r="P114" s="128">
        <f>SUMIF('800-898'!$1:$1,P$3,'800-898'!25:25)</f>
        <v>-28416</v>
      </c>
      <c r="Q114" s="128">
        <f>SUMIF('800-898'!$1:$1,Q$3,'800-898'!25:25)</f>
        <v>-2050</v>
      </c>
      <c r="R114" s="128">
        <f>SUMIF('800-898'!$1:$1,R$3,'800-898'!25:25)</f>
        <v>0</v>
      </c>
      <c r="S114" s="128">
        <f>SUMIF('800-898'!$1:$1,S$3,'800-898'!25:25)</f>
        <v>520</v>
      </c>
      <c r="T114" s="128">
        <f>SUMIF('800-898'!$1:$1,T$3,'800-898'!25:25)</f>
        <v>0</v>
      </c>
      <c r="U114" s="128">
        <f>SUMIF('800-898'!$1:$1,U$3,'800-898'!25:25)</f>
        <v>0</v>
      </c>
      <c r="V114" s="128">
        <f>SUMIF('800-898'!$1:$1,V$3,'800-898'!25:25)</f>
        <v>0</v>
      </c>
      <c r="W114" s="128">
        <f>SUMIF('800-898'!$1:$1,W$3,'800-898'!25:25)</f>
        <v>-5821.7000000000007</v>
      </c>
      <c r="X114" s="128">
        <f>SUMIF('800-898'!$1:$1,X$3,'800-898'!25:25)</f>
        <v>-1772.74</v>
      </c>
      <c r="Y114" s="164">
        <f>SUMIF('800-898'!$1:$1,Y$3,'800-898'!25:25)</f>
        <v>0</v>
      </c>
      <c r="Z114" s="128">
        <f>SUMIF('800-898'!$1:$1,Z$3,'800-898'!25:25)</f>
        <v>0</v>
      </c>
      <c r="AA114" s="128">
        <f>SUMIF('800-898'!$1:$1,AA$3,'800-898'!25:25)</f>
        <v>0</v>
      </c>
      <c r="AB114" s="128">
        <f>SUMIF('800-898'!$1:$1,AB$3,'800-898'!25:25)</f>
        <v>0</v>
      </c>
      <c r="AC114" s="310">
        <f>SUMIF('800-898'!$1:$1,AC$3,'800-898'!25:25)</f>
        <v>0</v>
      </c>
      <c r="AD114" s="310">
        <f>SUMIF('800-898'!$1:$1,AD$3,'800-898'!25:25)</f>
        <v>0</v>
      </c>
      <c r="AE114" s="310">
        <f>SUMIF('800-898'!$1:$1,AE$3,'800-898'!25:25)</f>
        <v>0</v>
      </c>
      <c r="AF114" s="310">
        <f>SUMIF('800-898'!$1:$1,AF$3,'800-898'!25:25)</f>
        <v>0</v>
      </c>
      <c r="AG114" s="128">
        <f>SUMIF('800-898'!$1:$1,AG$3,'800-898'!25:25)</f>
        <v>308465.01</v>
      </c>
      <c r="AH114" s="128">
        <f>SUMIF('800-898'!$1:$1,AH$3,'800-898'!25:25)</f>
        <v>282.52999999999997</v>
      </c>
      <c r="AI114" s="128">
        <f>SUMIF('800-898'!$1:$1,AI$3,'800-898'!25:25)</f>
        <v>97011.32</v>
      </c>
      <c r="AJ114" s="128">
        <f>SUMIF('800-898'!$1:$1,AJ$3,'800-898'!25:25)</f>
        <v>35817.110000000008</v>
      </c>
      <c r="AK114" s="128">
        <f>SUMIF('800-898'!$1:$1,AK$3,'800-898'!25:25)</f>
        <v>50210.080000000002</v>
      </c>
      <c r="AL114" s="128">
        <f>SUMIF('800-898'!$1:$1,AL$3,'800-898'!25:25)</f>
        <v>0</v>
      </c>
      <c r="AM114" s="128">
        <f>SUMIF('800-898'!$1:$1,AM$3,'800-898'!25:25)</f>
        <v>13214.44</v>
      </c>
      <c r="AN114" s="128">
        <f>SUMIF('800-898'!$1:$1,AN$3,'800-898'!25:25)</f>
        <v>29.19</v>
      </c>
      <c r="AO114" s="128">
        <f>SUMIF('800-898'!$1:$1,AO$3,'800-898'!25:25)</f>
        <v>1355</v>
      </c>
      <c r="AP114" s="128">
        <f>SUMIF('800-898'!$1:$1,AP$3,'800-898'!25:25)</f>
        <v>780.8</v>
      </c>
      <c r="AQ114" s="128">
        <f>SUMIF('800-898'!$1:$1,AQ$3,'800-898'!25:25)</f>
        <v>0</v>
      </c>
      <c r="AR114" s="128">
        <f>SUMIF('800-898'!$1:$1,AR$3,'800-898'!25:25)</f>
        <v>23602.17</v>
      </c>
      <c r="AS114" s="128">
        <f>SUMIF('800-898'!$1:$1,AS$3,'800-898'!25:25)</f>
        <v>2012.2200000000003</v>
      </c>
      <c r="AT114" s="128">
        <f>SUMIF('800-898'!$1:$1,AT$3,'800-898'!25:25)</f>
        <v>2686.98</v>
      </c>
      <c r="AU114" s="128">
        <f>SUMIF('800-898'!$1:$1,AU$3,'800-898'!25:25)</f>
        <v>1494.55</v>
      </c>
      <c r="AV114" s="128">
        <f>SUMIF('800-898'!$1:$1,AV$3,'800-898'!25:25)</f>
        <v>10206.469999999999</v>
      </c>
      <c r="AW114" s="128">
        <f>SUMIF('800-898'!$1:$1,AW$3,'800-898'!25:25)</f>
        <v>7152.6</v>
      </c>
      <c r="AX114" s="128">
        <f>SUMIF('800-898'!$1:$1,AX$3,'800-898'!25:25)</f>
        <v>1509.79</v>
      </c>
      <c r="AY114" s="128">
        <f>SUMIF('800-898'!$1:$1,AY$3,'800-898'!25:25)</f>
        <v>14929.589999999998</v>
      </c>
      <c r="AZ114" s="310">
        <f>SUMIF('800-898'!$1:$1,AZ$3,'800-898'!25:25)</f>
        <v>0</v>
      </c>
      <c r="BA114" s="128">
        <f>SUMIF('800-898'!$1:$1,BA$3,'800-898'!25:25)</f>
        <v>57</v>
      </c>
      <c r="BB114" s="128">
        <f>SUMIF('800-898'!$1:$1,BB$3,'800-898'!25:25)</f>
        <v>0</v>
      </c>
      <c r="BC114" s="128">
        <f>SUMIF('800-898'!$1:$1,BC$3,'800-898'!25:25)</f>
        <v>2428.34</v>
      </c>
      <c r="BD114" s="128">
        <f>SUMIF('800-898'!$1:$1,BD$3,'800-898'!25:25)</f>
        <v>6534.1</v>
      </c>
      <c r="BE114" s="128">
        <f>SUMIF('800-898'!$1:$1,BE$3,'800-898'!25:25)</f>
        <v>0</v>
      </c>
      <c r="BF114" s="128">
        <f>SUMIF('800-898'!$1:$1,BF$3,'800-898'!25:25)</f>
        <v>3657.4</v>
      </c>
      <c r="BG114" s="128">
        <f>SUMIF('800-898'!$1:$1,BG$3,'800-898'!25:25)</f>
        <v>4216</v>
      </c>
      <c r="BH114" s="128">
        <f>SUMIF('800-898'!$1:$1,BH$3,'800-898'!25:25)</f>
        <v>0</v>
      </c>
      <c r="BI114" s="128">
        <f>SUMIF('800-898'!$1:$1,BI$3,'800-898'!25:25)</f>
        <v>8265.7999999999993</v>
      </c>
      <c r="BJ114" s="128">
        <f>SUMIF('800-898'!$1:$1,BJ$3,'800-898'!25:25)</f>
        <v>14246.400000000001</v>
      </c>
      <c r="BK114" s="128">
        <f>SUMIF('800-898'!$1:$1,BK$3,'800-898'!25:25)</f>
        <v>0</v>
      </c>
      <c r="BL114" s="128">
        <f>SUMIF('800-898'!$1:$1,BL$3,'800-898'!25:25)</f>
        <v>89409.65</v>
      </c>
      <c r="BM114" s="128">
        <f>SUMIF('800-898'!$1:$1,BM$3,'800-898'!25:25)</f>
        <v>89925.089999999982</v>
      </c>
      <c r="BN114" s="128">
        <f>SUMIF('800-898'!$1:$1,BN$3,'800-898'!25:25)</f>
        <v>70</v>
      </c>
      <c r="BO114" s="128">
        <f>SUMIF('800-898'!$1:$1,BO$3,'800-898'!25:25)</f>
        <v>33313.910000000003</v>
      </c>
      <c r="BP114" s="128">
        <f>SUMIF('800-898'!$1:$1,BP$3,'800-898'!25:25)</f>
        <v>0</v>
      </c>
      <c r="BQ114" s="128">
        <f>SUMIF('800-898'!$1:$1,BQ$3,'800-898'!25:25)</f>
        <v>0</v>
      </c>
      <c r="BR114" s="128">
        <f>SUMIF('800-898'!$1:$1,BR$3,'800-898'!25:25)</f>
        <v>0</v>
      </c>
      <c r="BS114" s="128">
        <f>SUMIF('800-898'!$1:$1,BS$3,'800-898'!25:25)</f>
        <v>0</v>
      </c>
      <c r="BT114" s="128">
        <f>SUMIF('800-898'!$1:$1,BT$3,'800-898'!25:25)</f>
        <v>0</v>
      </c>
      <c r="BU114" s="128">
        <f>SUMIF('800-898'!$1:$1,BU$3,'800-898'!25:25)</f>
        <v>-7127.5</v>
      </c>
      <c r="BV114" s="128">
        <f>SUMIF('800-898'!$1:$1,BV$3,'800-898'!25:25)</f>
        <v>0</v>
      </c>
      <c r="BW114" s="128">
        <f>SUMIF('800-898'!$1:$1,BW$3,'800-898'!25:25)</f>
        <v>0</v>
      </c>
      <c r="BX114" s="128">
        <f>SUMIF('800-898'!$1:$1,BX$3,'800-898'!25:25)</f>
        <v>0</v>
      </c>
      <c r="BY114" s="128">
        <f>SUMIF('800-898'!$1:$1,BY$3,'800-898'!25:25)</f>
        <v>1924</v>
      </c>
      <c r="BZ114" s="128">
        <f>SUMIF('800-898'!$1:$1,BZ$3,'800-898'!25:25)</f>
        <v>0</v>
      </c>
      <c r="CA114" s="310">
        <f>SUMIF('800-898'!$1:$1,CA$3,'800-898'!25:25)</f>
        <v>0</v>
      </c>
      <c r="CB114" s="128">
        <f>SUMIF('800-898'!$1:$1,CB$3,'800-898'!25:25)</f>
        <v>0</v>
      </c>
      <c r="CC114" s="128">
        <f>SUMIF('800-898'!$1:$1,CC$3,'800-898'!25:25)</f>
        <v>0</v>
      </c>
      <c r="CD114" s="128">
        <f>SUMIF('800-898'!$1:$1,CD$3,'800-898'!25:25)</f>
        <v>0</v>
      </c>
      <c r="CE114" s="128">
        <f>SUMIF('800-898'!$1:$1,CE$3,'800-898'!25:25)</f>
        <v>0</v>
      </c>
      <c r="CF114" s="128">
        <f>SUMIF('800-898'!$1:$1,CF$3,'800-898'!25:25)</f>
        <v>0</v>
      </c>
      <c r="CG114" s="298">
        <f t="shared" si="34"/>
        <v>-1092030.9799999997</v>
      </c>
      <c r="CJ114" s="122"/>
      <c r="CK114" s="169">
        <f>INDEX(SAP!C:C,MATCH('Actuals mapped to CFR'!A114,SAP!H:H,FALSE),1)</f>
        <v>-1092030.98</v>
      </c>
      <c r="CL114" s="59">
        <f t="shared" si="33"/>
        <v>0</v>
      </c>
      <c r="CN114" s="81">
        <f t="shared" si="35"/>
        <v>1909711.02</v>
      </c>
      <c r="CO114" s="81">
        <f t="shared" si="36"/>
        <v>822883.54</v>
      </c>
      <c r="CP114" s="166">
        <f>VLOOKUP(B114,'2526 GBP Data input'!$A$4:$CA$229,38,FALSE)</f>
        <v>2040104</v>
      </c>
      <c r="CQ114" s="166">
        <f>VLOOKUP(B114,'2526 GBP Data input'!$A$4:$CA$229,73,FALSE)</f>
        <v>108632</v>
      </c>
      <c r="CR114" s="89">
        <f t="shared" si="39"/>
        <v>-130392.97999999998</v>
      </c>
      <c r="CS114" s="83">
        <f t="shared" si="40"/>
        <v>7.5749644671919878</v>
      </c>
      <c r="CT114" s="82">
        <f t="shared" si="37"/>
        <v>1086827.48</v>
      </c>
      <c r="CU114" s="82">
        <f t="shared" si="38"/>
        <v>5203.5</v>
      </c>
      <c r="CV114" s="86">
        <f t="shared" si="44"/>
        <v>1092030.98</v>
      </c>
    </row>
    <row r="115" spans="1:102">
      <c r="A115" s="237">
        <v>107887</v>
      </c>
      <c r="B115" s="60">
        <v>887</v>
      </c>
      <c r="C115" s="60" t="s">
        <v>275</v>
      </c>
      <c r="D115" s="128">
        <f>SUMIF('800-898'!$1:$1,D$3,'800-898'!26:26)</f>
        <v>0</v>
      </c>
      <c r="E115" s="128">
        <f>SUMIF('800-898'!$1:$1,E$3,'800-898'!26:26)</f>
        <v>0</v>
      </c>
      <c r="F115" s="128">
        <f>SUMIF('800-898'!$1:$1,F$3,'800-898'!26:26)</f>
        <v>0</v>
      </c>
      <c r="G115" s="128">
        <f>SUMIF('800-898'!$1:$1,G$3,'800-898'!26:26)</f>
        <v>0</v>
      </c>
      <c r="H115" s="128">
        <f>SUMIF('800-898'!$1:$1,H$3,'800-898'!26:26)</f>
        <v>0</v>
      </c>
      <c r="I115" s="128">
        <f>SUMIF('800-898'!$1:$1,I$3,'800-898'!26:26)</f>
        <v>0</v>
      </c>
      <c r="J115" s="128">
        <f>SUMIF('800-898'!$1:$1,J$3,'800-898'!26:26)</f>
        <v>0</v>
      </c>
      <c r="K115" s="128">
        <f>SUMIF('800-898'!$1:$1,K$3,'800-898'!26:26)</f>
        <v>-1283135.3700000001</v>
      </c>
      <c r="L115" s="128">
        <f>SUMIF('800-898'!$1:$1,L$3,'800-898'!26:26)</f>
        <v>0</v>
      </c>
      <c r="M115" s="128">
        <f>SUMIF('800-898'!$1:$1,M$3,'800-898'!26:26)</f>
        <v>-166381</v>
      </c>
      <c r="N115" s="128">
        <f>SUMIF('800-898'!$1:$1,N$3,'800-898'!26:26)</f>
        <v>0</v>
      </c>
      <c r="O115" s="128">
        <f>SUMIF('800-898'!$1:$1,O$3,'800-898'!26:26)</f>
        <v>-19465</v>
      </c>
      <c r="P115" s="128">
        <f>SUMIF('800-898'!$1:$1,P$3,'800-898'!26:26)</f>
        <v>-34663</v>
      </c>
      <c r="Q115" s="128">
        <f>SUMIF('800-898'!$1:$1,Q$3,'800-898'!26:26)</f>
        <v>0</v>
      </c>
      <c r="R115" s="128">
        <f>SUMIF('800-898'!$1:$1,R$3,'800-898'!26:26)</f>
        <v>-11402.5</v>
      </c>
      <c r="S115" s="128">
        <f>SUMIF('800-898'!$1:$1,S$3,'800-898'!26:26)</f>
        <v>-22601.86</v>
      </c>
      <c r="T115" s="128">
        <f>SUMIF('800-898'!$1:$1,T$3,'800-898'!26:26)</f>
        <v>-7703.4800000000005</v>
      </c>
      <c r="U115" s="128">
        <f>SUMIF('800-898'!$1:$1,U$3,'800-898'!26:26)</f>
        <v>0</v>
      </c>
      <c r="V115" s="128">
        <f>SUMIF('800-898'!$1:$1,V$3,'800-898'!26:26)</f>
        <v>0</v>
      </c>
      <c r="W115" s="128">
        <f>SUMIF('800-898'!$1:$1,W$3,'800-898'!26:26)</f>
        <v>-715.13</v>
      </c>
      <c r="X115" s="128">
        <f>SUMIF('800-898'!$1:$1,X$3,'800-898'!26:26)</f>
        <v>-1870.47</v>
      </c>
      <c r="Y115" s="164">
        <f>SUMIF('800-898'!$1:$1,Y$3,'800-898'!26:26)</f>
        <v>0</v>
      </c>
      <c r="Z115" s="128">
        <f>SUMIF('800-898'!$1:$1,Z$3,'800-898'!26:26)</f>
        <v>0</v>
      </c>
      <c r="AA115" s="128">
        <f>SUMIF('800-898'!$1:$1,AA$3,'800-898'!26:26)</f>
        <v>-40288.57</v>
      </c>
      <c r="AB115" s="128">
        <f>SUMIF('800-898'!$1:$1,AB$3,'800-898'!26:26)</f>
        <v>-4608.0199999999995</v>
      </c>
      <c r="AC115" s="310">
        <f>SUMIF('800-898'!$1:$1,AC$3,'800-898'!26:26)</f>
        <v>0</v>
      </c>
      <c r="AD115" s="310">
        <f>SUMIF('800-898'!$1:$1,AD$3,'800-898'!26:26)</f>
        <v>0</v>
      </c>
      <c r="AE115" s="310">
        <f>SUMIF('800-898'!$1:$1,AE$3,'800-898'!26:26)</f>
        <v>0</v>
      </c>
      <c r="AF115" s="310">
        <f>SUMIF('800-898'!$1:$1,AF$3,'800-898'!26:26)</f>
        <v>0</v>
      </c>
      <c r="AG115" s="128">
        <f>SUMIF('800-898'!$1:$1,AG$3,'800-898'!26:26)</f>
        <v>274096.17000000004</v>
      </c>
      <c r="AH115" s="128">
        <f>SUMIF('800-898'!$1:$1,AH$3,'800-898'!26:26)</f>
        <v>0</v>
      </c>
      <c r="AI115" s="128">
        <f>SUMIF('800-898'!$1:$1,AI$3,'800-898'!26:26)</f>
        <v>67278.41</v>
      </c>
      <c r="AJ115" s="128">
        <f>SUMIF('800-898'!$1:$1,AJ$3,'800-898'!26:26)</f>
        <v>15086.87</v>
      </c>
      <c r="AK115" s="128">
        <f>SUMIF('800-898'!$1:$1,AK$3,'800-898'!26:26)</f>
        <v>33561.570000000007</v>
      </c>
      <c r="AL115" s="128">
        <f>SUMIF('800-898'!$1:$1,AL$3,'800-898'!26:26)</f>
        <v>7491.92</v>
      </c>
      <c r="AM115" s="128">
        <f>SUMIF('800-898'!$1:$1,AM$3,'800-898'!26:26)</f>
        <v>11790.369999999997</v>
      </c>
      <c r="AN115" s="128">
        <f>SUMIF('800-898'!$1:$1,AN$3,'800-898'!26:26)</f>
        <v>1580.5</v>
      </c>
      <c r="AO115" s="128">
        <f>SUMIF('800-898'!$1:$1,AO$3,'800-898'!26:26)</f>
        <v>5650</v>
      </c>
      <c r="AP115" s="128">
        <f>SUMIF('800-898'!$1:$1,AP$3,'800-898'!26:26)</f>
        <v>625.25</v>
      </c>
      <c r="AQ115" s="128">
        <f>SUMIF('800-898'!$1:$1,AQ$3,'800-898'!26:26)</f>
        <v>0</v>
      </c>
      <c r="AR115" s="128">
        <f>SUMIF('800-898'!$1:$1,AR$3,'800-898'!26:26)</f>
        <v>6545.3100000000013</v>
      </c>
      <c r="AS115" s="128">
        <f>SUMIF('800-898'!$1:$1,AS$3,'800-898'!26:26)</f>
        <v>1039.8800000000001</v>
      </c>
      <c r="AT115" s="128">
        <f>SUMIF('800-898'!$1:$1,AT$3,'800-898'!26:26)</f>
        <v>1688.56</v>
      </c>
      <c r="AU115" s="128">
        <f>SUMIF('800-898'!$1:$1,AU$3,'800-898'!26:26)</f>
        <v>828.64</v>
      </c>
      <c r="AV115" s="128">
        <f>SUMIF('800-898'!$1:$1,AV$3,'800-898'!26:26)</f>
        <v>4267.8</v>
      </c>
      <c r="AW115" s="128">
        <f>SUMIF('800-898'!$1:$1,AW$3,'800-898'!26:26)</f>
        <v>15593.75</v>
      </c>
      <c r="AX115" s="128">
        <f>SUMIF('800-898'!$1:$1,AX$3,'800-898'!26:26)</f>
        <v>1708.62</v>
      </c>
      <c r="AY115" s="128">
        <f>SUMIF('800-898'!$1:$1,AY$3,'800-898'!26:26)</f>
        <v>45965.73000000001</v>
      </c>
      <c r="AZ115" s="310">
        <f>SUMIF('800-898'!$1:$1,AZ$3,'800-898'!26:26)</f>
        <v>0</v>
      </c>
      <c r="BA115" s="128">
        <f>SUMIF('800-898'!$1:$1,BA$3,'800-898'!26:26)</f>
        <v>1890.24</v>
      </c>
      <c r="BB115" s="128">
        <f>SUMIF('800-898'!$1:$1,BB$3,'800-898'!26:26)</f>
        <v>0</v>
      </c>
      <c r="BC115" s="128">
        <f>SUMIF('800-898'!$1:$1,BC$3,'800-898'!26:26)</f>
        <v>0</v>
      </c>
      <c r="BD115" s="128">
        <f>SUMIF('800-898'!$1:$1,BD$3,'800-898'!26:26)</f>
        <v>1650</v>
      </c>
      <c r="BE115" s="128">
        <f>SUMIF('800-898'!$1:$1,BE$3,'800-898'!26:26)</f>
        <v>3612</v>
      </c>
      <c r="BF115" s="128">
        <f>SUMIF('800-898'!$1:$1,BF$3,'800-898'!26:26)</f>
        <v>8.32</v>
      </c>
      <c r="BG115" s="128">
        <f>SUMIF('800-898'!$1:$1,BG$3,'800-898'!26:26)</f>
        <v>2255</v>
      </c>
      <c r="BH115" s="128">
        <f>SUMIF('800-898'!$1:$1,BH$3,'800-898'!26:26)</f>
        <v>0</v>
      </c>
      <c r="BI115" s="128">
        <f>SUMIF('800-898'!$1:$1,BI$3,'800-898'!26:26)</f>
        <v>2410.7699999999995</v>
      </c>
      <c r="BJ115" s="128">
        <f>SUMIF('800-898'!$1:$1,BJ$3,'800-898'!26:26)</f>
        <v>11408.25</v>
      </c>
      <c r="BK115" s="128">
        <f>SUMIF('800-898'!$1:$1,BK$3,'800-898'!26:26)</f>
        <v>18105</v>
      </c>
      <c r="BL115" s="128">
        <f>SUMIF('800-898'!$1:$1,BL$3,'800-898'!26:26)</f>
        <v>21396.42</v>
      </c>
      <c r="BM115" s="128">
        <f>SUMIF('800-898'!$1:$1,BM$3,'800-898'!26:26)</f>
        <v>25365.160000000003</v>
      </c>
      <c r="BN115" s="128">
        <f>SUMIF('800-898'!$1:$1,BN$3,'800-898'!26:26)</f>
        <v>21660.639999999999</v>
      </c>
      <c r="BO115" s="128">
        <f>SUMIF('800-898'!$1:$1,BO$3,'800-898'!26:26)</f>
        <v>22684.620000000003</v>
      </c>
      <c r="BP115" s="128">
        <f>SUMIF('800-898'!$1:$1,BP$3,'800-898'!26:26)</f>
        <v>0</v>
      </c>
      <c r="BQ115" s="128">
        <f>SUMIF('800-898'!$1:$1,BQ$3,'800-898'!26:26)</f>
        <v>0</v>
      </c>
      <c r="BR115" s="128">
        <f>SUMIF('800-898'!$1:$1,BR$3,'800-898'!26:26)</f>
        <v>0</v>
      </c>
      <c r="BS115" s="128">
        <f>SUMIF('800-898'!$1:$1,BS$3,'800-898'!26:26)</f>
        <v>11091.02</v>
      </c>
      <c r="BT115" s="128">
        <f>SUMIF('800-898'!$1:$1,BT$3,'800-898'!26:26)</f>
        <v>11525.88</v>
      </c>
      <c r="BU115" s="128">
        <f>SUMIF('800-898'!$1:$1,BU$3,'800-898'!26:26)</f>
        <v>-6317.5</v>
      </c>
      <c r="BV115" s="128">
        <f>SUMIF('800-898'!$1:$1,BV$3,'800-898'!26:26)</f>
        <v>0</v>
      </c>
      <c r="BW115" s="128">
        <f>SUMIF('800-898'!$1:$1,BW$3,'800-898'!26:26)</f>
        <v>0</v>
      </c>
      <c r="BX115" s="128">
        <f>SUMIF('800-898'!$1:$1,BX$3,'800-898'!26:26)</f>
        <v>0</v>
      </c>
      <c r="BY115" s="128">
        <f>SUMIF('800-898'!$1:$1,BY$3,'800-898'!26:26)</f>
        <v>47497.67</v>
      </c>
      <c r="BZ115" s="128">
        <f>SUMIF('800-898'!$1:$1,BZ$3,'800-898'!26:26)</f>
        <v>0</v>
      </c>
      <c r="CA115" s="310">
        <f>SUMIF('800-898'!$1:$1,CA$3,'800-898'!26:26)</f>
        <v>0</v>
      </c>
      <c r="CB115" s="128">
        <f>SUMIF('800-898'!$1:$1,CB$3,'800-898'!26:26)</f>
        <v>0</v>
      </c>
      <c r="CC115" s="128">
        <f>SUMIF('800-898'!$1:$1,CC$3,'800-898'!26:26)</f>
        <v>0</v>
      </c>
      <c r="CD115" s="128">
        <f>SUMIF('800-898'!$1:$1,CD$3,'800-898'!26:26)</f>
        <v>0</v>
      </c>
      <c r="CE115" s="128">
        <f>SUMIF('800-898'!$1:$1,CE$3,'800-898'!26:26)</f>
        <v>0</v>
      </c>
      <c r="CF115" s="128">
        <f>SUMIF('800-898'!$1:$1,CF$3,'800-898'!26:26)</f>
        <v>0</v>
      </c>
      <c r="CG115" s="298">
        <f t="shared" si="34"/>
        <v>-901791.55999999959</v>
      </c>
      <c r="CJ115" s="122"/>
      <c r="CK115" s="169">
        <f>INDEX(SAP!C:C,MATCH('Actuals mapped to CFR'!A115,SAP!H:H,FALSE),1)</f>
        <v>-901791.56</v>
      </c>
      <c r="CL115" s="59">
        <f t="shared" si="33"/>
        <v>0</v>
      </c>
      <c r="CN115" s="81">
        <f t="shared" si="35"/>
        <v>1592834.4000000001</v>
      </c>
      <c r="CO115" s="81">
        <f t="shared" si="36"/>
        <v>649862.67000000027</v>
      </c>
      <c r="CP115" s="166">
        <f>VLOOKUP(B115,'2526 GBP Data input'!$A$4:$CA$229,38,FALSE)</f>
        <v>1836940</v>
      </c>
      <c r="CQ115" s="166">
        <f>VLOOKUP(B115,'2526 GBP Data input'!$A$4:$CA$229,73,FALSE)</f>
        <v>37310</v>
      </c>
      <c r="CR115" s="89">
        <f t="shared" si="39"/>
        <v>-244105.59999999986</v>
      </c>
      <c r="CS115" s="83">
        <f t="shared" si="40"/>
        <v>17.417922004824451</v>
      </c>
      <c r="CT115" s="82">
        <f t="shared" si="37"/>
        <v>942971.72999999986</v>
      </c>
      <c r="CU115" s="82">
        <f t="shared" si="38"/>
        <v>-41180.17</v>
      </c>
      <c r="CV115" s="86">
        <f t="shared" si="44"/>
        <v>901791.55999999982</v>
      </c>
    </row>
    <row r="116" spans="1:102">
      <c r="A116" s="237">
        <v>107888</v>
      </c>
      <c r="B116" s="60">
        <v>888</v>
      </c>
      <c r="C116" s="60" t="s">
        <v>400</v>
      </c>
      <c r="D116" s="128">
        <f>SUMIF('800-898'!$1:$1,D$3,'800-898'!27:27)</f>
        <v>0</v>
      </c>
      <c r="E116" s="128">
        <f>SUMIF('800-898'!$1:$1,E$3,'800-898'!27:27)</f>
        <v>0</v>
      </c>
      <c r="F116" s="128">
        <f>SUMIF('800-898'!$1:$1,F$3,'800-898'!27:27)</f>
        <v>0</v>
      </c>
      <c r="G116" s="128">
        <f>SUMIF('800-898'!$1:$1,G$3,'800-898'!27:27)</f>
        <v>0</v>
      </c>
      <c r="H116" s="128">
        <f>SUMIF('800-898'!$1:$1,H$3,'800-898'!27:27)</f>
        <v>0</v>
      </c>
      <c r="I116" s="128">
        <f>SUMIF('800-898'!$1:$1,I$3,'800-898'!27:27)</f>
        <v>0</v>
      </c>
      <c r="J116" s="128">
        <f>SUMIF('800-898'!$1:$1,J$3,'800-898'!27:27)</f>
        <v>0</v>
      </c>
      <c r="K116" s="128">
        <f>SUMIF('800-898'!$1:$1,K$3,'800-898'!27:27)</f>
        <v>-1242930.29</v>
      </c>
      <c r="L116" s="128">
        <f>SUMIF('800-898'!$1:$1,L$3,'800-898'!27:27)</f>
        <v>0</v>
      </c>
      <c r="M116" s="128">
        <f>SUMIF('800-898'!$1:$1,M$3,'800-898'!27:27)</f>
        <v>-144733</v>
      </c>
      <c r="N116" s="128">
        <f>SUMIF('800-898'!$1:$1,N$3,'800-898'!27:27)</f>
        <v>0</v>
      </c>
      <c r="O116" s="128">
        <f>SUMIF('800-898'!$1:$1,O$3,'800-898'!27:27)</f>
        <v>-36145</v>
      </c>
      <c r="P116" s="128">
        <f>SUMIF('800-898'!$1:$1,P$3,'800-898'!27:27)</f>
        <v>-22180</v>
      </c>
      <c r="Q116" s="128">
        <f>SUMIF('800-898'!$1:$1,Q$3,'800-898'!27:27)</f>
        <v>0</v>
      </c>
      <c r="R116" s="128">
        <f>SUMIF('800-898'!$1:$1,R$3,'800-898'!27:27)</f>
        <v>0</v>
      </c>
      <c r="S116" s="128">
        <f>SUMIF('800-898'!$1:$1,S$3,'800-898'!27:27)</f>
        <v>-1540</v>
      </c>
      <c r="T116" s="128">
        <f>SUMIF('800-898'!$1:$1,T$3,'800-898'!27:27)</f>
        <v>-4434.0900000000011</v>
      </c>
      <c r="U116" s="128">
        <f>SUMIF('800-898'!$1:$1,U$3,'800-898'!27:27)</f>
        <v>0</v>
      </c>
      <c r="V116" s="128">
        <f>SUMIF('800-898'!$1:$1,V$3,'800-898'!27:27)</f>
        <v>0</v>
      </c>
      <c r="W116" s="128">
        <f>SUMIF('800-898'!$1:$1,W$3,'800-898'!27:27)</f>
        <v>-1088.3900000000001</v>
      </c>
      <c r="X116" s="128">
        <f>SUMIF('800-898'!$1:$1,X$3,'800-898'!27:27)</f>
        <v>0</v>
      </c>
      <c r="Y116" s="164">
        <f>SUMIF('800-898'!$1:$1,Y$3,'800-898'!27:27)</f>
        <v>0</v>
      </c>
      <c r="Z116" s="128">
        <f>SUMIF('800-898'!$1:$1,Z$3,'800-898'!27:27)</f>
        <v>0</v>
      </c>
      <c r="AA116" s="128">
        <f>SUMIF('800-898'!$1:$1,AA$3,'800-898'!27:27)</f>
        <v>0</v>
      </c>
      <c r="AB116" s="128">
        <f>SUMIF('800-898'!$1:$1,AB$3,'800-898'!27:27)</f>
        <v>0</v>
      </c>
      <c r="AC116" s="310">
        <f>SUMIF('800-898'!$1:$1,AC$3,'800-898'!27:27)</f>
        <v>0</v>
      </c>
      <c r="AD116" s="310">
        <f>SUMIF('800-898'!$1:$1,AD$3,'800-898'!27:27)</f>
        <v>0</v>
      </c>
      <c r="AE116" s="310">
        <f>SUMIF('800-898'!$1:$1,AE$3,'800-898'!27:27)</f>
        <v>0</v>
      </c>
      <c r="AF116" s="310">
        <f>SUMIF('800-898'!$1:$1,AF$3,'800-898'!27:27)</f>
        <v>0</v>
      </c>
      <c r="AG116" s="128">
        <f>SUMIF('800-898'!$1:$1,AG$3,'800-898'!27:27)</f>
        <v>255675.09</v>
      </c>
      <c r="AH116" s="128">
        <f>SUMIF('800-898'!$1:$1,AH$3,'800-898'!27:27)</f>
        <v>5311.75</v>
      </c>
      <c r="AI116" s="128">
        <f>SUMIF('800-898'!$1:$1,AI$3,'800-898'!27:27)</f>
        <v>109733.81999999998</v>
      </c>
      <c r="AJ116" s="128">
        <f>SUMIF('800-898'!$1:$1,AJ$3,'800-898'!27:27)</f>
        <v>17395.68</v>
      </c>
      <c r="AK116" s="128">
        <f>SUMIF('800-898'!$1:$1,AK$3,'800-898'!27:27)</f>
        <v>21914.23</v>
      </c>
      <c r="AL116" s="128">
        <f>SUMIF('800-898'!$1:$1,AL$3,'800-898'!27:27)</f>
        <v>17934.86</v>
      </c>
      <c r="AM116" s="128">
        <f>SUMIF('800-898'!$1:$1,AM$3,'800-898'!27:27)</f>
        <v>3365.81</v>
      </c>
      <c r="AN116" s="128">
        <f>SUMIF('800-898'!$1:$1,AN$3,'800-898'!27:27)</f>
        <v>1670.32</v>
      </c>
      <c r="AO116" s="128">
        <f>SUMIF('800-898'!$1:$1,AO$3,'800-898'!27:27)</f>
        <v>943.94999999999993</v>
      </c>
      <c r="AP116" s="128">
        <f>SUMIF('800-898'!$1:$1,AP$3,'800-898'!27:27)</f>
        <v>524.6</v>
      </c>
      <c r="AQ116" s="128">
        <f>SUMIF('800-898'!$1:$1,AQ$3,'800-898'!27:27)</f>
        <v>0</v>
      </c>
      <c r="AR116" s="128">
        <f>SUMIF('800-898'!$1:$1,AR$3,'800-898'!27:27)</f>
        <v>6893.8600000000006</v>
      </c>
      <c r="AS116" s="128">
        <f>SUMIF('800-898'!$1:$1,AS$3,'800-898'!27:27)</f>
        <v>2778.86</v>
      </c>
      <c r="AT116" s="128">
        <f>SUMIF('800-898'!$1:$1,AT$3,'800-898'!27:27)</f>
        <v>2382.4600000000005</v>
      </c>
      <c r="AU116" s="128">
        <f>SUMIF('800-898'!$1:$1,AU$3,'800-898'!27:27)</f>
        <v>2427.92</v>
      </c>
      <c r="AV116" s="128">
        <f>SUMIF('800-898'!$1:$1,AV$3,'800-898'!27:27)</f>
        <v>13260.28</v>
      </c>
      <c r="AW116" s="128">
        <f>SUMIF('800-898'!$1:$1,AW$3,'800-898'!27:27)</f>
        <v>18213.5</v>
      </c>
      <c r="AX116" s="128">
        <f>SUMIF('800-898'!$1:$1,AX$3,'800-898'!27:27)</f>
        <v>1115.8899999999999</v>
      </c>
      <c r="AY116" s="128">
        <f>SUMIF('800-898'!$1:$1,AY$3,'800-898'!27:27)</f>
        <v>30272.63</v>
      </c>
      <c r="AZ116" s="310">
        <f>SUMIF('800-898'!$1:$1,AZ$3,'800-898'!27:27)</f>
        <v>0</v>
      </c>
      <c r="BA116" s="128">
        <f>SUMIF('800-898'!$1:$1,BA$3,'800-898'!27:27)</f>
        <v>0</v>
      </c>
      <c r="BB116" s="128">
        <f>SUMIF('800-898'!$1:$1,BB$3,'800-898'!27:27)</f>
        <v>0</v>
      </c>
      <c r="BC116" s="128">
        <f>SUMIF('800-898'!$1:$1,BC$3,'800-898'!27:27)</f>
        <v>0</v>
      </c>
      <c r="BD116" s="128">
        <f>SUMIF('800-898'!$1:$1,BD$3,'800-898'!27:27)</f>
        <v>0</v>
      </c>
      <c r="BE116" s="128">
        <f>SUMIF('800-898'!$1:$1,BE$3,'800-898'!27:27)</f>
        <v>0</v>
      </c>
      <c r="BF116" s="128">
        <f>SUMIF('800-898'!$1:$1,BF$3,'800-898'!27:27)</f>
        <v>36</v>
      </c>
      <c r="BG116" s="128">
        <f>SUMIF('800-898'!$1:$1,BG$3,'800-898'!27:27)</f>
        <v>5222</v>
      </c>
      <c r="BH116" s="128">
        <f>SUMIF('800-898'!$1:$1,BH$3,'800-898'!27:27)</f>
        <v>0</v>
      </c>
      <c r="BI116" s="128">
        <f>SUMIF('800-898'!$1:$1,BI$3,'800-898'!27:27)</f>
        <v>2025.6799999999998</v>
      </c>
      <c r="BJ116" s="128">
        <f>SUMIF('800-898'!$1:$1,BJ$3,'800-898'!27:27)</f>
        <v>9571.7999999999993</v>
      </c>
      <c r="BK116" s="128">
        <f>SUMIF('800-898'!$1:$1,BK$3,'800-898'!27:27)</f>
        <v>0</v>
      </c>
      <c r="BL116" s="128">
        <f>SUMIF('800-898'!$1:$1,BL$3,'800-898'!27:27)</f>
        <v>10841.839999999997</v>
      </c>
      <c r="BM116" s="128">
        <f>SUMIF('800-898'!$1:$1,BM$3,'800-898'!27:27)</f>
        <v>29841.210000000003</v>
      </c>
      <c r="BN116" s="128">
        <f>SUMIF('800-898'!$1:$1,BN$3,'800-898'!27:27)</f>
        <v>5690.5</v>
      </c>
      <c r="BO116" s="128">
        <f>SUMIF('800-898'!$1:$1,BO$3,'800-898'!27:27)</f>
        <v>15674.659999999998</v>
      </c>
      <c r="BP116" s="128">
        <f>SUMIF('800-898'!$1:$1,BP$3,'800-898'!27:27)</f>
        <v>0</v>
      </c>
      <c r="BQ116" s="128">
        <f>SUMIF('800-898'!$1:$1,BQ$3,'800-898'!27:27)</f>
        <v>0</v>
      </c>
      <c r="BR116" s="128">
        <f>SUMIF('800-898'!$1:$1,BR$3,'800-898'!27:27)</f>
        <v>0</v>
      </c>
      <c r="BS116" s="128">
        <f>SUMIF('800-898'!$1:$1,BS$3,'800-898'!27:27)</f>
        <v>0</v>
      </c>
      <c r="BT116" s="128">
        <f>SUMIF('800-898'!$1:$1,BT$3,'800-898'!27:27)</f>
        <v>0</v>
      </c>
      <c r="BU116" s="128">
        <f>SUMIF('800-898'!$1:$1,BU$3,'800-898'!27:27)</f>
        <v>-6081.25</v>
      </c>
      <c r="BV116" s="128">
        <f>SUMIF('800-898'!$1:$1,BV$3,'800-898'!27:27)</f>
        <v>0</v>
      </c>
      <c r="BW116" s="128">
        <f>SUMIF('800-898'!$1:$1,BW$3,'800-898'!27:27)</f>
        <v>0</v>
      </c>
      <c r="BX116" s="128">
        <f>SUMIF('800-898'!$1:$1,BX$3,'800-898'!27:27)</f>
        <v>0</v>
      </c>
      <c r="BY116" s="128">
        <f>SUMIF('800-898'!$1:$1,BY$3,'800-898'!27:27)</f>
        <v>0</v>
      </c>
      <c r="BZ116" s="128">
        <f>SUMIF('800-898'!$1:$1,BZ$3,'800-898'!27:27)</f>
        <v>0</v>
      </c>
      <c r="CA116" s="310">
        <f>SUMIF('800-898'!$1:$1,CA$3,'800-898'!27:27)</f>
        <v>0</v>
      </c>
      <c r="CB116" s="128">
        <f>SUMIF('800-898'!$1:$1,CB$3,'800-898'!27:27)</f>
        <v>0</v>
      </c>
      <c r="CC116" s="128">
        <f>SUMIF('800-898'!$1:$1,CC$3,'800-898'!27:27)</f>
        <v>0</v>
      </c>
      <c r="CD116" s="128">
        <f>SUMIF('800-898'!$1:$1,CD$3,'800-898'!27:27)</f>
        <v>0</v>
      </c>
      <c r="CE116" s="128">
        <f>SUMIF('800-898'!$1:$1,CE$3,'800-898'!27:27)</f>
        <v>0</v>
      </c>
      <c r="CF116" s="128">
        <f>SUMIF('800-898'!$1:$1,CF$3,'800-898'!27:27)</f>
        <v>0</v>
      </c>
      <c r="CG116" s="298">
        <f t="shared" si="34"/>
        <v>-868412.82</v>
      </c>
      <c r="CJ116" s="122"/>
      <c r="CK116" s="169">
        <f>INDEX(SAP!C:C,MATCH('Actuals mapped to CFR'!A116,SAP!H:H,FALSE),1)</f>
        <v>-868412.82</v>
      </c>
      <c r="CL116" s="59">
        <f t="shared" si="33"/>
        <v>0</v>
      </c>
      <c r="CN116" s="81">
        <f t="shared" si="35"/>
        <v>1453050.77</v>
      </c>
      <c r="CO116" s="81">
        <f t="shared" si="36"/>
        <v>590719.19999999995</v>
      </c>
      <c r="CP116" s="166">
        <f>VLOOKUP(B116,'2526 GBP Data input'!$A$4:$CA$229,38,FALSE)</f>
        <v>1609110</v>
      </c>
      <c r="CQ116" s="166">
        <f>VLOOKUP(B116,'2526 GBP Data input'!$A$4:$CA$229,73,FALSE)</f>
        <v>16963</v>
      </c>
      <c r="CR116" s="89">
        <f t="shared" si="39"/>
        <v>-156059.22999999998</v>
      </c>
      <c r="CS116" s="83">
        <f t="shared" si="40"/>
        <v>34.823981607027058</v>
      </c>
      <c r="CT116" s="82">
        <f t="shared" si="37"/>
        <v>862331.57000000007</v>
      </c>
      <c r="CU116" s="82">
        <f t="shared" si="38"/>
        <v>6081.25</v>
      </c>
      <c r="CV116" s="86">
        <f t="shared" si="44"/>
        <v>868412.82000000007</v>
      </c>
    </row>
    <row r="117" spans="1:102">
      <c r="A117" s="237">
        <v>107890</v>
      </c>
      <c r="B117" s="60">
        <v>890</v>
      </c>
      <c r="C117" s="60" t="s">
        <v>193</v>
      </c>
      <c r="D117" s="128">
        <f>SUMIF('800-898'!$1:$1,D$3,'800-898'!28:28)</f>
        <v>0</v>
      </c>
      <c r="E117" s="128">
        <f>SUMIF('800-898'!$1:$1,E$3,'800-898'!28:28)</f>
        <v>0</v>
      </c>
      <c r="F117" s="128">
        <f>SUMIF('800-898'!$1:$1,F$3,'800-898'!28:28)</f>
        <v>0</v>
      </c>
      <c r="G117" s="128">
        <f>SUMIF('800-898'!$1:$1,G$3,'800-898'!28:28)</f>
        <v>0</v>
      </c>
      <c r="H117" s="128">
        <f>SUMIF('800-898'!$1:$1,H$3,'800-898'!28:28)</f>
        <v>0</v>
      </c>
      <c r="I117" s="128">
        <f>SUMIF('800-898'!$1:$1,I$3,'800-898'!28:28)</f>
        <v>0</v>
      </c>
      <c r="J117" s="128">
        <f>SUMIF('800-898'!$1:$1,J$3,'800-898'!28:28)</f>
        <v>0</v>
      </c>
      <c r="K117" s="128">
        <f>SUMIF('800-898'!$1:$1,K$3,'800-898'!28:28)</f>
        <v>-1055086.26</v>
      </c>
      <c r="L117" s="128">
        <f>SUMIF('800-898'!$1:$1,L$3,'800-898'!28:28)</f>
        <v>0</v>
      </c>
      <c r="M117" s="128">
        <f>SUMIF('800-898'!$1:$1,M$3,'800-898'!28:28)</f>
        <v>-66746</v>
      </c>
      <c r="N117" s="128">
        <f>SUMIF('800-898'!$1:$1,N$3,'800-898'!28:28)</f>
        <v>0</v>
      </c>
      <c r="O117" s="128">
        <f>SUMIF('800-898'!$1:$1,O$3,'800-898'!28:28)</f>
        <v>-18008</v>
      </c>
      <c r="P117" s="128">
        <f>SUMIF('800-898'!$1:$1,P$3,'800-898'!28:28)</f>
        <v>-15165</v>
      </c>
      <c r="Q117" s="128">
        <f>SUMIF('800-898'!$1:$1,Q$3,'800-898'!28:28)</f>
        <v>0</v>
      </c>
      <c r="R117" s="128">
        <f>SUMIF('800-898'!$1:$1,R$3,'800-898'!28:28)</f>
        <v>0</v>
      </c>
      <c r="S117" s="128">
        <f>SUMIF('800-898'!$1:$1,S$3,'800-898'!28:28)</f>
        <v>-5327.9300000000012</v>
      </c>
      <c r="T117" s="128">
        <f>SUMIF('800-898'!$1:$1,T$3,'800-898'!28:28)</f>
        <v>0</v>
      </c>
      <c r="U117" s="128">
        <f>SUMIF('800-898'!$1:$1,U$3,'800-898'!28:28)</f>
        <v>0</v>
      </c>
      <c r="V117" s="128">
        <f>SUMIF('800-898'!$1:$1,V$3,'800-898'!28:28)</f>
        <v>0</v>
      </c>
      <c r="W117" s="128">
        <f>SUMIF('800-898'!$1:$1,W$3,'800-898'!28:28)</f>
        <v>-8230.2800000000025</v>
      </c>
      <c r="X117" s="128">
        <f>SUMIF('800-898'!$1:$1,X$3,'800-898'!28:28)</f>
        <v>-9.86</v>
      </c>
      <c r="Y117" s="164">
        <f>SUMIF('800-898'!$1:$1,Y$3,'800-898'!28:28)</f>
        <v>0</v>
      </c>
      <c r="Z117" s="128">
        <f>SUMIF('800-898'!$1:$1,Z$3,'800-898'!28:28)</f>
        <v>0</v>
      </c>
      <c r="AA117" s="128">
        <f>SUMIF('800-898'!$1:$1,AA$3,'800-898'!28:28)</f>
        <v>0</v>
      </c>
      <c r="AB117" s="128">
        <f>SUMIF('800-898'!$1:$1,AB$3,'800-898'!28:28)</f>
        <v>0</v>
      </c>
      <c r="AC117" s="310">
        <f>SUMIF('800-898'!$1:$1,AC$3,'800-898'!28:28)</f>
        <v>0</v>
      </c>
      <c r="AD117" s="310">
        <f>SUMIF('800-898'!$1:$1,AD$3,'800-898'!28:28)</f>
        <v>0</v>
      </c>
      <c r="AE117" s="310">
        <f>SUMIF('800-898'!$1:$1,AE$3,'800-898'!28:28)</f>
        <v>0</v>
      </c>
      <c r="AF117" s="310">
        <f>SUMIF('800-898'!$1:$1,AF$3,'800-898'!28:28)</f>
        <v>0</v>
      </c>
      <c r="AG117" s="128">
        <f>SUMIF('800-898'!$1:$1,AG$3,'800-898'!28:28)</f>
        <v>233044.72</v>
      </c>
      <c r="AH117" s="128">
        <f>SUMIF('800-898'!$1:$1,AH$3,'800-898'!28:28)</f>
        <v>325.46000000000004</v>
      </c>
      <c r="AI117" s="128">
        <f>SUMIF('800-898'!$1:$1,AI$3,'800-898'!28:28)</f>
        <v>83838.42</v>
      </c>
      <c r="AJ117" s="128">
        <f>SUMIF('800-898'!$1:$1,AJ$3,'800-898'!28:28)</f>
        <v>12032.55</v>
      </c>
      <c r="AK117" s="128">
        <f>SUMIF('800-898'!$1:$1,AK$3,'800-898'!28:28)</f>
        <v>15747.68</v>
      </c>
      <c r="AL117" s="128">
        <f>SUMIF('800-898'!$1:$1,AL$3,'800-898'!28:28)</f>
        <v>0</v>
      </c>
      <c r="AM117" s="128">
        <f>SUMIF('800-898'!$1:$1,AM$3,'800-898'!28:28)</f>
        <v>14923.070000000003</v>
      </c>
      <c r="AN117" s="128">
        <f>SUMIF('800-898'!$1:$1,AN$3,'800-898'!28:28)</f>
        <v>1305</v>
      </c>
      <c r="AO117" s="128">
        <f>SUMIF('800-898'!$1:$1,AO$3,'800-898'!28:28)</f>
        <v>850</v>
      </c>
      <c r="AP117" s="128">
        <f>SUMIF('800-898'!$1:$1,AP$3,'800-898'!28:28)</f>
        <v>521.54999999999995</v>
      </c>
      <c r="AQ117" s="128">
        <f>SUMIF('800-898'!$1:$1,AQ$3,'800-898'!28:28)</f>
        <v>0</v>
      </c>
      <c r="AR117" s="128">
        <f>SUMIF('800-898'!$1:$1,AR$3,'800-898'!28:28)</f>
        <v>10488.789999999999</v>
      </c>
      <c r="AS117" s="128">
        <f>SUMIF('800-898'!$1:$1,AS$3,'800-898'!28:28)</f>
        <v>0</v>
      </c>
      <c r="AT117" s="128">
        <f>SUMIF('800-898'!$1:$1,AT$3,'800-898'!28:28)</f>
        <v>2347.6000000000004</v>
      </c>
      <c r="AU117" s="128">
        <f>SUMIF('800-898'!$1:$1,AU$3,'800-898'!28:28)</f>
        <v>1417.07</v>
      </c>
      <c r="AV117" s="128">
        <f>SUMIF('800-898'!$1:$1,AV$3,'800-898'!28:28)</f>
        <v>4058.3</v>
      </c>
      <c r="AW117" s="128">
        <f>SUMIF('800-898'!$1:$1,AW$3,'800-898'!28:28)</f>
        <v>16467</v>
      </c>
      <c r="AX117" s="128">
        <f>SUMIF('800-898'!$1:$1,AX$3,'800-898'!28:28)</f>
        <v>665.36000000000013</v>
      </c>
      <c r="AY117" s="128">
        <f>SUMIF('800-898'!$1:$1,AY$3,'800-898'!28:28)</f>
        <v>23838.9</v>
      </c>
      <c r="AZ117" s="310">
        <f>SUMIF('800-898'!$1:$1,AZ$3,'800-898'!28:28)</f>
        <v>0</v>
      </c>
      <c r="BA117" s="128">
        <f>SUMIF('800-898'!$1:$1,BA$3,'800-898'!28:28)</f>
        <v>0</v>
      </c>
      <c r="BB117" s="128">
        <f>SUMIF('800-898'!$1:$1,BB$3,'800-898'!28:28)</f>
        <v>0</v>
      </c>
      <c r="BC117" s="128">
        <f>SUMIF('800-898'!$1:$1,BC$3,'800-898'!28:28)</f>
        <v>0</v>
      </c>
      <c r="BD117" s="128">
        <f>SUMIF('800-898'!$1:$1,BD$3,'800-898'!28:28)</f>
        <v>10770.27</v>
      </c>
      <c r="BE117" s="128">
        <f>SUMIF('800-898'!$1:$1,BE$3,'800-898'!28:28)</f>
        <v>495</v>
      </c>
      <c r="BF117" s="128">
        <f>SUMIF('800-898'!$1:$1,BF$3,'800-898'!28:28)</f>
        <v>530</v>
      </c>
      <c r="BG117" s="128">
        <f>SUMIF('800-898'!$1:$1,BG$3,'800-898'!28:28)</f>
        <v>7593</v>
      </c>
      <c r="BH117" s="128">
        <f>SUMIF('800-898'!$1:$1,BH$3,'800-898'!28:28)</f>
        <v>0</v>
      </c>
      <c r="BI117" s="128">
        <f>SUMIF('800-898'!$1:$1,BI$3,'800-898'!28:28)</f>
        <v>9034.85</v>
      </c>
      <c r="BJ117" s="128">
        <f>SUMIF('800-898'!$1:$1,BJ$3,'800-898'!28:28)</f>
        <v>3520.8900000000003</v>
      </c>
      <c r="BK117" s="128">
        <f>SUMIF('800-898'!$1:$1,BK$3,'800-898'!28:28)</f>
        <v>0</v>
      </c>
      <c r="BL117" s="128">
        <f>SUMIF('800-898'!$1:$1,BL$3,'800-898'!28:28)</f>
        <v>62842.93</v>
      </c>
      <c r="BM117" s="128">
        <f>SUMIF('800-898'!$1:$1,BM$3,'800-898'!28:28)</f>
        <v>4164</v>
      </c>
      <c r="BN117" s="128">
        <f>SUMIF('800-898'!$1:$1,BN$3,'800-898'!28:28)</f>
        <v>27165</v>
      </c>
      <c r="BO117" s="128">
        <f>SUMIF('800-898'!$1:$1,BO$3,'800-898'!28:28)</f>
        <v>13402.779999999999</v>
      </c>
      <c r="BP117" s="128">
        <f>SUMIF('800-898'!$1:$1,BP$3,'800-898'!28:28)</f>
        <v>0</v>
      </c>
      <c r="BQ117" s="128">
        <f>SUMIF('800-898'!$1:$1,BQ$3,'800-898'!28:28)</f>
        <v>0</v>
      </c>
      <c r="BR117" s="128">
        <f>SUMIF('800-898'!$1:$1,BR$3,'800-898'!28:28)</f>
        <v>0</v>
      </c>
      <c r="BS117" s="128">
        <f>SUMIF('800-898'!$1:$1,BS$3,'800-898'!28:28)</f>
        <v>0</v>
      </c>
      <c r="BT117" s="128">
        <f>SUMIF('800-898'!$1:$1,BT$3,'800-898'!28:28)</f>
        <v>0</v>
      </c>
      <c r="BU117" s="128">
        <f>SUMIF('800-898'!$1:$1,BU$3,'800-898'!28:28)</f>
        <v>-6250</v>
      </c>
      <c r="BV117" s="128">
        <f>SUMIF('800-898'!$1:$1,BV$3,'800-898'!28:28)</f>
        <v>0</v>
      </c>
      <c r="BW117" s="128">
        <f>SUMIF('800-898'!$1:$1,BW$3,'800-898'!28:28)</f>
        <v>0</v>
      </c>
      <c r="BX117" s="128">
        <f>SUMIF('800-898'!$1:$1,BX$3,'800-898'!28:28)</f>
        <v>0</v>
      </c>
      <c r="BY117" s="128">
        <f>SUMIF('800-898'!$1:$1,BY$3,'800-898'!28:28)</f>
        <v>0</v>
      </c>
      <c r="BZ117" s="128">
        <f>SUMIF('800-898'!$1:$1,BZ$3,'800-898'!28:28)</f>
        <v>0</v>
      </c>
      <c r="CA117" s="310">
        <f>SUMIF('800-898'!$1:$1,CA$3,'800-898'!28:28)</f>
        <v>0</v>
      </c>
      <c r="CB117" s="128">
        <f>SUMIF('800-898'!$1:$1,CB$3,'800-898'!28:28)</f>
        <v>0</v>
      </c>
      <c r="CC117" s="128">
        <f>SUMIF('800-898'!$1:$1,CC$3,'800-898'!28:28)</f>
        <v>0</v>
      </c>
      <c r="CD117" s="128">
        <f>SUMIF('800-898'!$1:$1,CD$3,'800-898'!28:28)</f>
        <v>0</v>
      </c>
      <c r="CE117" s="128">
        <f>SUMIF('800-898'!$1:$1,CE$3,'800-898'!28:28)</f>
        <v>1280</v>
      </c>
      <c r="CF117" s="128">
        <f>SUMIF('800-898'!$1:$1,CF$3,'800-898'!28:28)</f>
        <v>0</v>
      </c>
      <c r="CG117" s="298">
        <f t="shared" si="34"/>
        <v>-612153.1399999999</v>
      </c>
      <c r="CJ117" s="122"/>
      <c r="CK117" s="169">
        <f>INDEX(SAP!C:C,MATCH('Actuals mapped to CFR'!A117,SAP!H:H,FALSE),1)</f>
        <v>-612153.14</v>
      </c>
      <c r="CL117" s="59">
        <f t="shared" si="33"/>
        <v>0</v>
      </c>
      <c r="CN117" s="81">
        <f t="shared" si="35"/>
        <v>1168573.33</v>
      </c>
      <c r="CO117" s="81">
        <f t="shared" si="36"/>
        <v>561390.18999999994</v>
      </c>
      <c r="CP117" s="166">
        <f>VLOOKUP(B117,'2526 GBP Data input'!$A$4:$CA$229,38,FALSE)</f>
        <v>1274732</v>
      </c>
      <c r="CQ117" s="166">
        <f>VLOOKUP(B117,'2526 GBP Data input'!$A$4:$CA$229,73,FALSE)</f>
        <v>23869</v>
      </c>
      <c r="CR117" s="89">
        <f t="shared" si="39"/>
        <v>-106158.66999999993</v>
      </c>
      <c r="CS117" s="83">
        <f t="shared" si="40"/>
        <v>23.519635929448235</v>
      </c>
      <c r="CT117" s="82">
        <f t="shared" si="37"/>
        <v>607183.14000000013</v>
      </c>
      <c r="CU117" s="82">
        <f t="shared" si="38"/>
        <v>6250</v>
      </c>
      <c r="CV117" s="86">
        <f t="shared" si="44"/>
        <v>613433.14000000013</v>
      </c>
    </row>
    <row r="118" spans="1:102">
      <c r="A118" s="237">
        <v>107891</v>
      </c>
      <c r="B118" s="60">
        <v>891</v>
      </c>
      <c r="C118" s="60" t="s">
        <v>211</v>
      </c>
      <c r="D118" s="128">
        <f>SUMIF('800-898'!$1:$1,D$3,'800-898'!29:29)</f>
        <v>0</v>
      </c>
      <c r="E118" s="128">
        <f>SUMIF('800-898'!$1:$1,E$3,'800-898'!29:29)</f>
        <v>0</v>
      </c>
      <c r="F118" s="128">
        <f>SUMIF('800-898'!$1:$1,F$3,'800-898'!29:29)</f>
        <v>0</v>
      </c>
      <c r="G118" s="128">
        <f>SUMIF('800-898'!$1:$1,G$3,'800-898'!29:29)</f>
        <v>0</v>
      </c>
      <c r="H118" s="128">
        <f>SUMIF('800-898'!$1:$1,H$3,'800-898'!29:29)</f>
        <v>0</v>
      </c>
      <c r="I118" s="128">
        <f>SUMIF('800-898'!$1:$1,I$3,'800-898'!29:29)</f>
        <v>0</v>
      </c>
      <c r="J118" s="128">
        <f>SUMIF('800-898'!$1:$1,J$3,'800-898'!29:29)</f>
        <v>0</v>
      </c>
      <c r="K118" s="128">
        <f>SUMIF('800-898'!$1:$1,K$3,'800-898'!29:29)</f>
        <v>-1045011.89</v>
      </c>
      <c r="L118" s="128">
        <f>SUMIF('800-898'!$1:$1,L$3,'800-898'!29:29)</f>
        <v>0</v>
      </c>
      <c r="M118" s="128">
        <f>SUMIF('800-898'!$1:$1,M$3,'800-898'!29:29)</f>
        <v>-131342</v>
      </c>
      <c r="N118" s="128">
        <f>SUMIF('800-898'!$1:$1,N$3,'800-898'!29:29)</f>
        <v>0</v>
      </c>
      <c r="O118" s="128">
        <f>SUMIF('800-898'!$1:$1,O$3,'800-898'!29:29)</f>
        <v>-13948</v>
      </c>
      <c r="P118" s="128">
        <f>SUMIF('800-898'!$1:$1,P$3,'800-898'!29:29)</f>
        <v>-31605</v>
      </c>
      <c r="Q118" s="128">
        <f>SUMIF('800-898'!$1:$1,Q$3,'800-898'!29:29)</f>
        <v>0</v>
      </c>
      <c r="R118" s="128">
        <f>SUMIF('800-898'!$1:$1,R$3,'800-898'!29:29)</f>
        <v>-2460</v>
      </c>
      <c r="S118" s="128">
        <f>SUMIF('800-898'!$1:$1,S$3,'800-898'!29:29)</f>
        <v>-2075</v>
      </c>
      <c r="T118" s="128">
        <f>SUMIF('800-898'!$1:$1,T$3,'800-898'!29:29)</f>
        <v>0</v>
      </c>
      <c r="U118" s="128">
        <f>SUMIF('800-898'!$1:$1,U$3,'800-898'!29:29)</f>
        <v>0</v>
      </c>
      <c r="V118" s="128">
        <f>SUMIF('800-898'!$1:$1,V$3,'800-898'!29:29)</f>
        <v>-2113.11</v>
      </c>
      <c r="W118" s="128">
        <f>SUMIF('800-898'!$1:$1,W$3,'800-898'!29:29)</f>
        <v>-4704</v>
      </c>
      <c r="X118" s="128">
        <f>SUMIF('800-898'!$1:$1,X$3,'800-898'!29:29)</f>
        <v>-239.83</v>
      </c>
      <c r="Y118" s="164">
        <f>SUMIF('800-898'!$1:$1,Y$3,'800-898'!29:29)</f>
        <v>0</v>
      </c>
      <c r="Z118" s="128">
        <f>SUMIF('800-898'!$1:$1,Z$3,'800-898'!29:29)</f>
        <v>0</v>
      </c>
      <c r="AA118" s="128">
        <f>SUMIF('800-898'!$1:$1,AA$3,'800-898'!29:29)</f>
        <v>0</v>
      </c>
      <c r="AB118" s="128">
        <f>SUMIF('800-898'!$1:$1,AB$3,'800-898'!29:29)</f>
        <v>0</v>
      </c>
      <c r="AC118" s="310">
        <f>SUMIF('800-898'!$1:$1,AC$3,'800-898'!29:29)</f>
        <v>0</v>
      </c>
      <c r="AD118" s="310">
        <f>SUMIF('800-898'!$1:$1,AD$3,'800-898'!29:29)</f>
        <v>0</v>
      </c>
      <c r="AE118" s="310">
        <f>SUMIF('800-898'!$1:$1,AE$3,'800-898'!29:29)</f>
        <v>0</v>
      </c>
      <c r="AF118" s="310">
        <f>SUMIF('800-898'!$1:$1,AF$3,'800-898'!29:29)</f>
        <v>0</v>
      </c>
      <c r="AG118" s="128">
        <f>SUMIF('800-898'!$1:$1,AG$3,'800-898'!29:29)</f>
        <v>225559.86</v>
      </c>
      <c r="AH118" s="128">
        <f>SUMIF('800-898'!$1:$1,AH$3,'800-898'!29:29)</f>
        <v>4577.78</v>
      </c>
      <c r="AI118" s="128">
        <f>SUMIF('800-898'!$1:$1,AI$3,'800-898'!29:29)</f>
        <v>85530.58</v>
      </c>
      <c r="AJ118" s="128">
        <f>SUMIF('800-898'!$1:$1,AJ$3,'800-898'!29:29)</f>
        <v>3305.9600000000005</v>
      </c>
      <c r="AK118" s="128">
        <f>SUMIF('800-898'!$1:$1,AK$3,'800-898'!29:29)</f>
        <v>26624.399999999998</v>
      </c>
      <c r="AL118" s="128">
        <f>SUMIF('800-898'!$1:$1,AL$3,'800-898'!29:29)</f>
        <v>0</v>
      </c>
      <c r="AM118" s="128">
        <f>SUMIF('800-898'!$1:$1,AM$3,'800-898'!29:29)</f>
        <v>9115.4000000000015</v>
      </c>
      <c r="AN118" s="128">
        <f>SUMIF('800-898'!$1:$1,AN$3,'800-898'!29:29)</f>
        <v>1305.0999999999999</v>
      </c>
      <c r="AO118" s="128">
        <f>SUMIF('800-898'!$1:$1,AO$3,'800-898'!29:29)</f>
        <v>4215.6499999999996</v>
      </c>
      <c r="AP118" s="128">
        <f>SUMIF('800-898'!$1:$1,AP$3,'800-898'!29:29)</f>
        <v>552.04999999999995</v>
      </c>
      <c r="AQ118" s="128">
        <f>SUMIF('800-898'!$1:$1,AQ$3,'800-898'!29:29)</f>
        <v>0</v>
      </c>
      <c r="AR118" s="128">
        <f>SUMIF('800-898'!$1:$1,AR$3,'800-898'!29:29)</f>
        <v>4174.3200000000006</v>
      </c>
      <c r="AS118" s="128">
        <f>SUMIF('800-898'!$1:$1,AS$3,'800-898'!29:29)</f>
        <v>1310.17</v>
      </c>
      <c r="AT118" s="128">
        <f>SUMIF('800-898'!$1:$1,AT$3,'800-898'!29:29)</f>
        <v>8356.49</v>
      </c>
      <c r="AU118" s="128">
        <f>SUMIF('800-898'!$1:$1,AU$3,'800-898'!29:29)</f>
        <v>2232.58</v>
      </c>
      <c r="AV118" s="128">
        <f>SUMIF('800-898'!$1:$1,AV$3,'800-898'!29:29)</f>
        <v>4655.6499999999996</v>
      </c>
      <c r="AW118" s="128">
        <f>SUMIF('800-898'!$1:$1,AW$3,'800-898'!29:29)</f>
        <v>24825.25</v>
      </c>
      <c r="AX118" s="128">
        <f>SUMIF('800-898'!$1:$1,AX$3,'800-898'!29:29)</f>
        <v>2121.4700000000003</v>
      </c>
      <c r="AY118" s="128">
        <f>SUMIF('800-898'!$1:$1,AY$3,'800-898'!29:29)</f>
        <v>22192.079999999998</v>
      </c>
      <c r="AZ118" s="310">
        <f>SUMIF('800-898'!$1:$1,AZ$3,'800-898'!29:29)</f>
        <v>0</v>
      </c>
      <c r="BA118" s="128">
        <f>SUMIF('800-898'!$1:$1,BA$3,'800-898'!29:29)</f>
        <v>2949</v>
      </c>
      <c r="BB118" s="128">
        <f>SUMIF('800-898'!$1:$1,BB$3,'800-898'!29:29)</f>
        <v>0</v>
      </c>
      <c r="BC118" s="128">
        <f>SUMIF('800-898'!$1:$1,BC$3,'800-898'!29:29)</f>
        <v>0</v>
      </c>
      <c r="BD118" s="128">
        <f>SUMIF('800-898'!$1:$1,BD$3,'800-898'!29:29)</f>
        <v>0</v>
      </c>
      <c r="BE118" s="128">
        <f>SUMIF('800-898'!$1:$1,BE$3,'800-898'!29:29)</f>
        <v>0</v>
      </c>
      <c r="BF118" s="128">
        <f>SUMIF('800-898'!$1:$1,BF$3,'800-898'!29:29)</f>
        <v>0</v>
      </c>
      <c r="BG118" s="128">
        <f>SUMIF('800-898'!$1:$1,BG$3,'800-898'!29:29)</f>
        <v>6575</v>
      </c>
      <c r="BH118" s="128">
        <f>SUMIF('800-898'!$1:$1,BH$3,'800-898'!29:29)</f>
        <v>0</v>
      </c>
      <c r="BI118" s="128">
        <f>SUMIF('800-898'!$1:$1,BI$3,'800-898'!29:29)</f>
        <v>619.60000000000014</v>
      </c>
      <c r="BJ118" s="128">
        <f>SUMIF('800-898'!$1:$1,BJ$3,'800-898'!29:29)</f>
        <v>10072.65</v>
      </c>
      <c r="BK118" s="128">
        <f>SUMIF('800-898'!$1:$1,BK$3,'800-898'!29:29)</f>
        <v>0</v>
      </c>
      <c r="BL118" s="128">
        <f>SUMIF('800-898'!$1:$1,BL$3,'800-898'!29:29)</f>
        <v>55016.4</v>
      </c>
      <c r="BM118" s="128">
        <f>SUMIF('800-898'!$1:$1,BM$3,'800-898'!29:29)</f>
        <v>902.2</v>
      </c>
      <c r="BN118" s="128">
        <f>SUMIF('800-898'!$1:$1,BN$3,'800-898'!29:29)</f>
        <v>10081.65</v>
      </c>
      <c r="BO118" s="128">
        <f>SUMIF('800-898'!$1:$1,BO$3,'800-898'!29:29)</f>
        <v>15930.790000000003</v>
      </c>
      <c r="BP118" s="128">
        <f>SUMIF('800-898'!$1:$1,BP$3,'800-898'!29:29)</f>
        <v>0</v>
      </c>
      <c r="BQ118" s="128">
        <f>SUMIF('800-898'!$1:$1,BQ$3,'800-898'!29:29)</f>
        <v>0</v>
      </c>
      <c r="BR118" s="128">
        <f>SUMIF('800-898'!$1:$1,BR$3,'800-898'!29:29)</f>
        <v>0</v>
      </c>
      <c r="BS118" s="128">
        <f>SUMIF('800-898'!$1:$1,BS$3,'800-898'!29:29)</f>
        <v>0</v>
      </c>
      <c r="BT118" s="128">
        <f>SUMIF('800-898'!$1:$1,BT$3,'800-898'!29:29)</f>
        <v>0</v>
      </c>
      <c r="BU118" s="128">
        <f>SUMIF('800-898'!$1:$1,BU$3,'800-898'!29:29)</f>
        <v>-6137.5</v>
      </c>
      <c r="BV118" s="128">
        <f>SUMIF('800-898'!$1:$1,BV$3,'800-898'!29:29)</f>
        <v>0</v>
      </c>
      <c r="BW118" s="128">
        <f>SUMIF('800-898'!$1:$1,BW$3,'800-898'!29:29)</f>
        <v>0</v>
      </c>
      <c r="BX118" s="128">
        <f>SUMIF('800-898'!$1:$1,BX$3,'800-898'!29:29)</f>
        <v>0</v>
      </c>
      <c r="BY118" s="128">
        <f>SUMIF('800-898'!$1:$1,BY$3,'800-898'!29:29)</f>
        <v>6305.08</v>
      </c>
      <c r="BZ118" s="128">
        <f>SUMIF('800-898'!$1:$1,BZ$3,'800-898'!29:29)</f>
        <v>0</v>
      </c>
      <c r="CA118" s="310">
        <f>SUMIF('800-898'!$1:$1,CA$3,'800-898'!29:29)</f>
        <v>0</v>
      </c>
      <c r="CB118" s="128">
        <f>SUMIF('800-898'!$1:$1,CB$3,'800-898'!29:29)</f>
        <v>0</v>
      </c>
      <c r="CC118" s="128">
        <f>SUMIF('800-898'!$1:$1,CC$3,'800-898'!29:29)</f>
        <v>0</v>
      </c>
      <c r="CD118" s="128">
        <f>SUMIF('800-898'!$1:$1,CD$3,'800-898'!29:29)</f>
        <v>0</v>
      </c>
      <c r="CE118" s="128">
        <f>SUMIF('800-898'!$1:$1,CE$3,'800-898'!29:29)</f>
        <v>0</v>
      </c>
      <c r="CF118" s="128">
        <f>SUMIF('800-898'!$1:$1,CF$3,'800-898'!29:29)</f>
        <v>2035</v>
      </c>
      <c r="CG118" s="298">
        <f t="shared" si="34"/>
        <v>-698494.17000000039</v>
      </c>
      <c r="CJ118" s="122"/>
      <c r="CK118" s="169">
        <f>INDEX(SAP!C:C,MATCH('Actuals mapped to CFR'!A118,SAP!H:H,FALSE),1)</f>
        <v>-698494.17</v>
      </c>
      <c r="CL118" s="59">
        <f t="shared" si="33"/>
        <v>0</v>
      </c>
      <c r="CN118" s="81">
        <f t="shared" si="35"/>
        <v>1233498.8300000003</v>
      </c>
      <c r="CO118" s="81">
        <f t="shared" si="36"/>
        <v>532802.08000000007</v>
      </c>
      <c r="CP118" s="166">
        <f>VLOOKUP(B118,'2526 GBP Data input'!$A$4:$CA$229,38,FALSE)</f>
        <v>1274429</v>
      </c>
      <c r="CQ118" s="166">
        <f>VLOOKUP(B118,'2526 GBP Data input'!$A$4:$CA$229,73,FALSE)</f>
        <v>16071</v>
      </c>
      <c r="CR118" s="89">
        <f t="shared" si="39"/>
        <v>-40930.169999999693</v>
      </c>
      <c r="CS118" s="83">
        <f t="shared" si="40"/>
        <v>33.153013502582297</v>
      </c>
      <c r="CT118" s="82">
        <f t="shared" si="37"/>
        <v>700696.75000000023</v>
      </c>
      <c r="CU118" s="82">
        <f t="shared" si="38"/>
        <v>-2202.58</v>
      </c>
      <c r="CV118" s="86">
        <f t="shared" si="44"/>
        <v>698494.17000000027</v>
      </c>
    </row>
    <row r="119" spans="1:102">
      <c r="A119" s="237">
        <v>107892</v>
      </c>
      <c r="B119" s="60">
        <v>892</v>
      </c>
      <c r="C119" s="60" t="s">
        <v>218</v>
      </c>
      <c r="D119" s="128">
        <f>SUMIF('800-898'!$1:$1,D$3,'800-898'!30:30)</f>
        <v>0</v>
      </c>
      <c r="E119" s="128">
        <f>SUMIF('800-898'!$1:$1,E$3,'800-898'!30:30)</f>
        <v>0</v>
      </c>
      <c r="F119" s="128">
        <f>SUMIF('800-898'!$1:$1,F$3,'800-898'!30:30)</f>
        <v>0</v>
      </c>
      <c r="G119" s="128">
        <f>SUMIF('800-898'!$1:$1,G$3,'800-898'!30:30)</f>
        <v>0</v>
      </c>
      <c r="H119" s="128">
        <f>SUMIF('800-898'!$1:$1,H$3,'800-898'!30:30)</f>
        <v>0</v>
      </c>
      <c r="I119" s="128">
        <f>SUMIF('800-898'!$1:$1,I$3,'800-898'!30:30)</f>
        <v>0</v>
      </c>
      <c r="J119" s="128">
        <f>SUMIF('800-898'!$1:$1,J$3,'800-898'!30:30)</f>
        <v>0</v>
      </c>
      <c r="K119" s="128">
        <f>SUMIF('800-898'!$1:$1,K$3,'800-898'!30:30)</f>
        <v>-2668978.17</v>
      </c>
      <c r="L119" s="128">
        <f>SUMIF('800-898'!$1:$1,L$3,'800-898'!30:30)</f>
        <v>0</v>
      </c>
      <c r="M119" s="128">
        <f>SUMIF('800-898'!$1:$1,M$3,'800-898'!30:30)</f>
        <v>-144779</v>
      </c>
      <c r="N119" s="128">
        <f>SUMIF('800-898'!$1:$1,N$3,'800-898'!30:30)</f>
        <v>0</v>
      </c>
      <c r="O119" s="128">
        <f>SUMIF('800-898'!$1:$1,O$3,'800-898'!30:30)</f>
        <v>-28972</v>
      </c>
      <c r="P119" s="128">
        <f>SUMIF('800-898'!$1:$1,P$3,'800-898'!30:30)</f>
        <v>-88970</v>
      </c>
      <c r="Q119" s="128">
        <f>SUMIF('800-898'!$1:$1,Q$3,'800-898'!30:30)</f>
        <v>0</v>
      </c>
      <c r="R119" s="128">
        <f>SUMIF('800-898'!$1:$1,R$3,'800-898'!30:30)</f>
        <v>-8663.2000000000007</v>
      </c>
      <c r="S119" s="128">
        <f>SUMIF('800-898'!$1:$1,S$3,'800-898'!30:30)</f>
        <v>-2072.08</v>
      </c>
      <c r="T119" s="128">
        <f>SUMIF('800-898'!$1:$1,T$3,'800-898'!30:30)</f>
        <v>0</v>
      </c>
      <c r="U119" s="128">
        <f>SUMIF('800-898'!$1:$1,U$3,'800-898'!30:30)</f>
        <v>0</v>
      </c>
      <c r="V119" s="128">
        <f>SUMIF('800-898'!$1:$1,V$3,'800-898'!30:30)</f>
        <v>-1057.1300000000001</v>
      </c>
      <c r="W119" s="128">
        <f>SUMIF('800-898'!$1:$1,W$3,'800-898'!30:30)</f>
        <v>-58817.579999999994</v>
      </c>
      <c r="X119" s="128">
        <f>SUMIF('800-898'!$1:$1,X$3,'800-898'!30:30)</f>
        <v>-8317.61</v>
      </c>
      <c r="Y119" s="164">
        <f>SUMIF('800-898'!$1:$1,Y$3,'800-898'!30:30)</f>
        <v>0</v>
      </c>
      <c r="Z119" s="128">
        <f>SUMIF('800-898'!$1:$1,Z$3,'800-898'!30:30)</f>
        <v>0</v>
      </c>
      <c r="AA119" s="128">
        <f>SUMIF('800-898'!$1:$1,AA$3,'800-898'!30:30)</f>
        <v>0</v>
      </c>
      <c r="AB119" s="128">
        <f>SUMIF('800-898'!$1:$1,AB$3,'800-898'!30:30)</f>
        <v>0</v>
      </c>
      <c r="AC119" s="310">
        <f>SUMIF('800-898'!$1:$1,AC$3,'800-898'!30:30)</f>
        <v>0</v>
      </c>
      <c r="AD119" s="310">
        <f>SUMIF('800-898'!$1:$1,AD$3,'800-898'!30:30)</f>
        <v>0</v>
      </c>
      <c r="AE119" s="310">
        <f>SUMIF('800-898'!$1:$1,AE$3,'800-898'!30:30)</f>
        <v>0</v>
      </c>
      <c r="AF119" s="310">
        <f>SUMIF('800-898'!$1:$1,AF$3,'800-898'!30:30)</f>
        <v>0</v>
      </c>
      <c r="AG119" s="128">
        <f>SUMIF('800-898'!$1:$1,AG$3,'800-898'!30:30)</f>
        <v>567436.64</v>
      </c>
      <c r="AH119" s="128">
        <f>SUMIF('800-898'!$1:$1,AH$3,'800-898'!30:30)</f>
        <v>852.45</v>
      </c>
      <c r="AI119" s="128">
        <f>SUMIF('800-898'!$1:$1,AI$3,'800-898'!30:30)</f>
        <v>147881.12</v>
      </c>
      <c r="AJ119" s="128">
        <f>SUMIF('800-898'!$1:$1,AJ$3,'800-898'!30:30)</f>
        <v>27981.49</v>
      </c>
      <c r="AK119" s="128">
        <f>SUMIF('800-898'!$1:$1,AK$3,'800-898'!30:30)</f>
        <v>58008.05000000001</v>
      </c>
      <c r="AL119" s="128">
        <f>SUMIF('800-898'!$1:$1,AL$3,'800-898'!30:30)</f>
        <v>0</v>
      </c>
      <c r="AM119" s="128">
        <f>SUMIF('800-898'!$1:$1,AM$3,'800-898'!30:30)</f>
        <v>31916.969999999998</v>
      </c>
      <c r="AN119" s="128">
        <f>SUMIF('800-898'!$1:$1,AN$3,'800-898'!30:30)</f>
        <v>3484.71</v>
      </c>
      <c r="AO119" s="128">
        <f>SUMIF('800-898'!$1:$1,AO$3,'800-898'!30:30)</f>
        <v>987.77</v>
      </c>
      <c r="AP119" s="128">
        <f>SUMIF('800-898'!$1:$1,AP$3,'800-898'!30:30)</f>
        <v>11053.52</v>
      </c>
      <c r="AQ119" s="128">
        <f>SUMIF('800-898'!$1:$1,AQ$3,'800-898'!30:30)</f>
        <v>1050</v>
      </c>
      <c r="AR119" s="128">
        <f>SUMIF('800-898'!$1:$1,AR$3,'800-898'!30:30)</f>
        <v>16393.229999999996</v>
      </c>
      <c r="AS119" s="128">
        <f>SUMIF('800-898'!$1:$1,AS$3,'800-898'!30:30)</f>
        <v>1060.4299999999998</v>
      </c>
      <c r="AT119" s="128">
        <f>SUMIF('800-898'!$1:$1,AT$3,'800-898'!30:30)</f>
        <v>23321.199999999997</v>
      </c>
      <c r="AU119" s="128">
        <f>SUMIF('800-898'!$1:$1,AU$3,'800-898'!30:30)</f>
        <v>3315.55</v>
      </c>
      <c r="AV119" s="128">
        <f>SUMIF('800-898'!$1:$1,AV$3,'800-898'!30:30)</f>
        <v>17027.43</v>
      </c>
      <c r="AW119" s="128">
        <f>SUMIF('800-898'!$1:$1,AW$3,'800-898'!30:30)</f>
        <v>24950</v>
      </c>
      <c r="AX119" s="128">
        <f>SUMIF('800-898'!$1:$1,AX$3,'800-898'!30:30)</f>
        <v>6084.26</v>
      </c>
      <c r="AY119" s="128">
        <f>SUMIF('800-898'!$1:$1,AY$3,'800-898'!30:30)</f>
        <v>86336.47</v>
      </c>
      <c r="AZ119" s="310">
        <f>SUMIF('800-898'!$1:$1,AZ$3,'800-898'!30:30)</f>
        <v>0</v>
      </c>
      <c r="BA119" s="128">
        <f>SUMIF('800-898'!$1:$1,BA$3,'800-898'!30:30)</f>
        <v>225</v>
      </c>
      <c r="BB119" s="128">
        <f>SUMIF('800-898'!$1:$1,BB$3,'800-898'!30:30)</f>
        <v>0</v>
      </c>
      <c r="BC119" s="128">
        <f>SUMIF('800-898'!$1:$1,BC$3,'800-898'!30:30)</f>
        <v>106</v>
      </c>
      <c r="BD119" s="128">
        <f>SUMIF('800-898'!$1:$1,BD$3,'800-898'!30:30)</f>
        <v>4515.7100000000009</v>
      </c>
      <c r="BE119" s="128">
        <f>SUMIF('800-898'!$1:$1,BE$3,'800-898'!30:30)</f>
        <v>0</v>
      </c>
      <c r="BF119" s="128">
        <f>SUMIF('800-898'!$1:$1,BF$3,'800-898'!30:30)</f>
        <v>0</v>
      </c>
      <c r="BG119" s="128">
        <f>SUMIF('800-898'!$1:$1,BG$3,'800-898'!30:30)</f>
        <v>10300</v>
      </c>
      <c r="BH119" s="128">
        <f>SUMIF('800-898'!$1:$1,BH$3,'800-898'!30:30)</f>
        <v>20.399999999999999</v>
      </c>
      <c r="BI119" s="128">
        <f>SUMIF('800-898'!$1:$1,BI$3,'800-898'!30:30)</f>
        <v>2492.84</v>
      </c>
      <c r="BJ119" s="128">
        <f>SUMIF('800-898'!$1:$1,BJ$3,'800-898'!30:30)</f>
        <v>28492.800000000003</v>
      </c>
      <c r="BK119" s="128">
        <f>SUMIF('800-898'!$1:$1,BK$3,'800-898'!30:30)</f>
        <v>0</v>
      </c>
      <c r="BL119" s="128">
        <f>SUMIF('800-898'!$1:$1,BL$3,'800-898'!30:30)</f>
        <v>39279.26999999999</v>
      </c>
      <c r="BM119" s="128">
        <f>SUMIF('800-898'!$1:$1,BM$3,'800-898'!30:30)</f>
        <v>4805</v>
      </c>
      <c r="BN119" s="128">
        <f>SUMIF('800-898'!$1:$1,BN$3,'800-898'!30:30)</f>
        <v>32988.04</v>
      </c>
      <c r="BO119" s="128">
        <f>SUMIF('800-898'!$1:$1,BO$3,'800-898'!30:30)</f>
        <v>18318.28</v>
      </c>
      <c r="BP119" s="128">
        <f>SUMIF('800-898'!$1:$1,BP$3,'800-898'!30:30)</f>
        <v>0</v>
      </c>
      <c r="BQ119" s="128">
        <f>SUMIF('800-898'!$1:$1,BQ$3,'800-898'!30:30)</f>
        <v>0</v>
      </c>
      <c r="BR119" s="128">
        <f>SUMIF('800-898'!$1:$1,BR$3,'800-898'!30:30)</f>
        <v>0</v>
      </c>
      <c r="BS119" s="128">
        <f>SUMIF('800-898'!$1:$1,BS$3,'800-898'!30:30)</f>
        <v>0</v>
      </c>
      <c r="BT119" s="128">
        <f>SUMIF('800-898'!$1:$1,BT$3,'800-898'!30:30)</f>
        <v>205.67</v>
      </c>
      <c r="BU119" s="128">
        <f>SUMIF('800-898'!$1:$1,BU$3,'800-898'!30:30)</f>
        <v>-9962.5</v>
      </c>
      <c r="BV119" s="128">
        <f>SUMIF('800-898'!$1:$1,BV$3,'800-898'!30:30)</f>
        <v>0</v>
      </c>
      <c r="BW119" s="128">
        <f>SUMIF('800-898'!$1:$1,BW$3,'800-898'!30:30)</f>
        <v>0</v>
      </c>
      <c r="BX119" s="128">
        <f>SUMIF('800-898'!$1:$1,BX$3,'800-898'!30:30)</f>
        <v>0</v>
      </c>
      <c r="BY119" s="128">
        <f>SUMIF('800-898'!$1:$1,BY$3,'800-898'!30:30)</f>
        <v>20000</v>
      </c>
      <c r="BZ119" s="128">
        <f>SUMIF('800-898'!$1:$1,BZ$3,'800-898'!30:30)</f>
        <v>0</v>
      </c>
      <c r="CA119" s="310">
        <f>SUMIF('800-898'!$1:$1,CA$3,'800-898'!30:30)</f>
        <v>0</v>
      </c>
      <c r="CB119" s="128">
        <f>SUMIF('800-898'!$1:$1,CB$3,'800-898'!30:30)</f>
        <v>0</v>
      </c>
      <c r="CC119" s="128">
        <f>SUMIF('800-898'!$1:$1,CC$3,'800-898'!30:30)</f>
        <v>0</v>
      </c>
      <c r="CD119" s="128">
        <f>SUMIF('800-898'!$1:$1,CD$3,'800-898'!30:30)</f>
        <v>0</v>
      </c>
      <c r="CE119" s="128">
        <f>SUMIF('800-898'!$1:$1,CE$3,'800-898'!30:30)</f>
        <v>499</v>
      </c>
      <c r="CF119" s="128">
        <f>SUMIF('800-898'!$1:$1,CF$3,'800-898'!30:30)</f>
        <v>1235</v>
      </c>
      <c r="CG119" s="298">
        <f t="shared" si="34"/>
        <v>-1827964.969999999</v>
      </c>
      <c r="CJ119" s="122"/>
      <c r="CK119" s="169">
        <f>INDEX(SAP!C:C,MATCH('Actuals mapped to CFR'!A119,SAP!H:H,FALSE),1)</f>
        <v>-1827964.97</v>
      </c>
      <c r="CL119" s="59">
        <f t="shared" si="33"/>
        <v>0</v>
      </c>
      <c r="CN119" s="81">
        <f t="shared" si="35"/>
        <v>3010626.77</v>
      </c>
      <c r="CO119" s="81">
        <f t="shared" si="36"/>
        <v>1170890.3</v>
      </c>
      <c r="CP119" s="166">
        <f>VLOOKUP(B119,'2526 GBP Data input'!$A$4:$CA$229,38,FALSE)</f>
        <v>3228772</v>
      </c>
      <c r="CQ119" s="166">
        <f>VLOOKUP(B119,'2526 GBP Data input'!$A$4:$CA$229,73,FALSE)</f>
        <v>19557</v>
      </c>
      <c r="CR119" s="89">
        <f t="shared" si="39"/>
        <v>-218145.22999999998</v>
      </c>
      <c r="CS119" s="83">
        <f t="shared" si="40"/>
        <v>59.870649895178197</v>
      </c>
      <c r="CT119" s="82">
        <f t="shared" si="37"/>
        <v>1839736.47</v>
      </c>
      <c r="CU119" s="82">
        <f t="shared" si="38"/>
        <v>-11272.5</v>
      </c>
      <c r="CV119" s="86">
        <f t="shared" si="44"/>
        <v>1828463.97</v>
      </c>
    </row>
    <row r="120" spans="1:102" ht="13.5" thickBot="1">
      <c r="A120" s="257">
        <v>107898</v>
      </c>
      <c r="B120" s="230">
        <v>898</v>
      </c>
      <c r="C120" s="230" t="s">
        <v>281</v>
      </c>
      <c r="D120" s="128">
        <f>SUMIF('800-898'!$1:$1,D$3,'800-898'!31:31)</f>
        <v>0</v>
      </c>
      <c r="E120" s="128">
        <f>SUMIF('800-898'!$1:$1,E$3,'800-898'!31:31)</f>
        <v>0</v>
      </c>
      <c r="F120" s="128">
        <f>SUMIF('800-898'!$1:$1,F$3,'800-898'!31:31)</f>
        <v>0</v>
      </c>
      <c r="G120" s="128">
        <f>SUMIF('800-898'!$1:$1,G$3,'800-898'!31:31)</f>
        <v>0</v>
      </c>
      <c r="H120" s="128">
        <f>SUMIF('800-898'!$1:$1,H$3,'800-898'!31:31)</f>
        <v>0</v>
      </c>
      <c r="I120" s="128">
        <f>SUMIF('800-898'!$1:$1,I$3,'800-898'!31:31)</f>
        <v>0</v>
      </c>
      <c r="J120" s="128">
        <f>SUMIF('800-898'!$1:$1,J$3,'800-898'!31:31)</f>
        <v>0</v>
      </c>
      <c r="K120" s="128">
        <f>SUMIF('800-898'!$1:$1,K$3,'800-898'!31:31)</f>
        <v>-2119295.39</v>
      </c>
      <c r="L120" s="128">
        <f>SUMIF('800-898'!$1:$1,L$3,'800-898'!31:31)</f>
        <v>0</v>
      </c>
      <c r="M120" s="128">
        <f>SUMIF('800-898'!$1:$1,M$3,'800-898'!31:31)</f>
        <v>-162356</v>
      </c>
      <c r="N120" s="128">
        <f>SUMIF('800-898'!$1:$1,N$3,'800-898'!31:31)</f>
        <v>0</v>
      </c>
      <c r="O120" s="128">
        <f>SUMIF('800-898'!$1:$1,O$3,'800-898'!31:31)</f>
        <v>-11840</v>
      </c>
      <c r="P120" s="128">
        <f>SUMIF('800-898'!$1:$1,P$3,'800-898'!31:31)</f>
        <v>-60372</v>
      </c>
      <c r="Q120" s="128">
        <f>SUMIF('800-898'!$1:$1,Q$3,'800-898'!31:31)</f>
        <v>0</v>
      </c>
      <c r="R120" s="128">
        <f>SUMIF('800-898'!$1:$1,R$3,'800-898'!31:31)</f>
        <v>-1665</v>
      </c>
      <c r="S120" s="128">
        <f>SUMIF('800-898'!$1:$1,S$3,'800-898'!31:31)</f>
        <v>-46643.82</v>
      </c>
      <c r="T120" s="128">
        <f>SUMIF('800-898'!$1:$1,T$3,'800-898'!31:31)</f>
        <v>-103.72999999999999</v>
      </c>
      <c r="U120" s="128">
        <f>SUMIF('800-898'!$1:$1,U$3,'800-898'!31:31)</f>
        <v>0</v>
      </c>
      <c r="V120" s="128">
        <f>SUMIF('800-898'!$1:$1,V$3,'800-898'!31:31)</f>
        <v>0</v>
      </c>
      <c r="W120" s="128">
        <f>SUMIF('800-898'!$1:$1,W$3,'800-898'!31:31)</f>
        <v>-11655.809999999994</v>
      </c>
      <c r="X120" s="128">
        <f>SUMIF('800-898'!$1:$1,X$3,'800-898'!31:31)</f>
        <v>-31.569999999999997</v>
      </c>
      <c r="Y120" s="164">
        <f>SUMIF('800-898'!$1:$1,Y$3,'800-898'!31:31)</f>
        <v>0</v>
      </c>
      <c r="Z120" s="128">
        <f>SUMIF('800-898'!$1:$1,Z$3,'800-898'!31:31)</f>
        <v>0</v>
      </c>
      <c r="AA120" s="128">
        <f>SUMIF('800-898'!$1:$1,AA$3,'800-898'!31:31)</f>
        <v>0</v>
      </c>
      <c r="AB120" s="128">
        <f>SUMIF('800-898'!$1:$1,AB$3,'800-898'!31:31)</f>
        <v>-34.520000000000003</v>
      </c>
      <c r="AC120" s="310">
        <f>SUMIF('800-898'!$1:$1,AC$3,'800-898'!31:31)</f>
        <v>0</v>
      </c>
      <c r="AD120" s="310">
        <f>SUMIF('800-898'!$1:$1,AD$3,'800-898'!31:31)</f>
        <v>0</v>
      </c>
      <c r="AE120" s="310">
        <f>SUMIF('800-898'!$1:$1,AE$3,'800-898'!31:31)</f>
        <v>0</v>
      </c>
      <c r="AF120" s="310">
        <f>SUMIF('800-898'!$1:$1,AF$3,'800-898'!31:31)</f>
        <v>0</v>
      </c>
      <c r="AG120" s="128">
        <f>SUMIF('800-898'!$1:$1,AG$3,'800-898'!31:31)</f>
        <v>416946.16999999993</v>
      </c>
      <c r="AH120" s="128">
        <f>SUMIF('800-898'!$1:$1,AH$3,'800-898'!31:31)</f>
        <v>43099.6</v>
      </c>
      <c r="AI120" s="128">
        <f>SUMIF('800-898'!$1:$1,AI$3,'800-898'!31:31)</f>
        <v>143379.76</v>
      </c>
      <c r="AJ120" s="128">
        <f>SUMIF('800-898'!$1:$1,AJ$3,'800-898'!31:31)</f>
        <v>14219.96</v>
      </c>
      <c r="AK120" s="128">
        <f>SUMIF('800-898'!$1:$1,AK$3,'800-898'!31:31)</f>
        <v>47442.75</v>
      </c>
      <c r="AL120" s="128">
        <f>SUMIF('800-898'!$1:$1,AL$3,'800-898'!31:31)</f>
        <v>0</v>
      </c>
      <c r="AM120" s="128">
        <f>SUMIF('800-898'!$1:$1,AM$3,'800-898'!31:31)</f>
        <v>46349.45</v>
      </c>
      <c r="AN120" s="128">
        <f>SUMIF('800-898'!$1:$1,AN$3,'800-898'!31:31)</f>
        <v>1829.0700000000002</v>
      </c>
      <c r="AO120" s="128">
        <f>SUMIF('800-898'!$1:$1,AO$3,'800-898'!31:31)</f>
        <v>2109.3000000000002</v>
      </c>
      <c r="AP120" s="128">
        <f>SUMIF('800-898'!$1:$1,AP$3,'800-898'!31:31)</f>
        <v>1229.1500000000001</v>
      </c>
      <c r="AQ120" s="128">
        <f>SUMIF('800-898'!$1:$1,AQ$3,'800-898'!31:31)</f>
        <v>17024.5</v>
      </c>
      <c r="AR120" s="128">
        <f>SUMIF('800-898'!$1:$1,AR$3,'800-898'!31:31)</f>
        <v>14971.880000000003</v>
      </c>
      <c r="AS120" s="128">
        <f>SUMIF('800-898'!$1:$1,AS$3,'800-898'!31:31)</f>
        <v>0</v>
      </c>
      <c r="AT120" s="128">
        <f>SUMIF('800-898'!$1:$1,AT$3,'800-898'!31:31)</f>
        <v>18468.899999999998</v>
      </c>
      <c r="AU120" s="128">
        <f>SUMIF('800-898'!$1:$1,AU$3,'800-898'!31:31)</f>
        <v>-2183.25</v>
      </c>
      <c r="AV120" s="128">
        <f>SUMIF('800-898'!$1:$1,AV$3,'800-898'!31:31)</f>
        <v>10510.01</v>
      </c>
      <c r="AW120" s="128">
        <f>SUMIF('800-898'!$1:$1,AW$3,'800-898'!31:31)</f>
        <v>39585</v>
      </c>
      <c r="AX120" s="128">
        <f>SUMIF('800-898'!$1:$1,AX$3,'800-898'!31:31)</f>
        <v>3214.83</v>
      </c>
      <c r="AY120" s="128">
        <f>SUMIF('800-898'!$1:$1,AY$3,'800-898'!31:31)</f>
        <v>32211.82</v>
      </c>
      <c r="AZ120" s="310">
        <f>SUMIF('800-898'!$1:$1,AZ$3,'800-898'!31:31)</f>
        <v>1597.9</v>
      </c>
      <c r="BA120" s="128">
        <f>SUMIF('800-898'!$1:$1,BA$3,'800-898'!31:31)</f>
        <v>670</v>
      </c>
      <c r="BB120" s="128">
        <f>SUMIF('800-898'!$1:$1,BB$3,'800-898'!31:31)</f>
        <v>0</v>
      </c>
      <c r="BC120" s="128">
        <f>SUMIF('800-898'!$1:$1,BC$3,'800-898'!31:31)</f>
        <v>1391.55</v>
      </c>
      <c r="BD120" s="128">
        <f>SUMIF('800-898'!$1:$1,BD$3,'800-898'!31:31)</f>
        <v>7985.78</v>
      </c>
      <c r="BE120" s="128">
        <f>SUMIF('800-898'!$1:$1,BE$3,'800-898'!31:31)</f>
        <v>1341.5</v>
      </c>
      <c r="BF120" s="128">
        <f>SUMIF('800-898'!$1:$1,BF$3,'800-898'!31:31)</f>
        <v>82.5</v>
      </c>
      <c r="BG120" s="128">
        <f>SUMIF('800-898'!$1:$1,BG$3,'800-898'!31:31)</f>
        <v>10334.950000000001</v>
      </c>
      <c r="BH120" s="128">
        <f>SUMIF('800-898'!$1:$1,BH$3,'800-898'!31:31)</f>
        <v>0</v>
      </c>
      <c r="BI120" s="128">
        <f>SUMIF('800-898'!$1:$1,BI$3,'800-898'!31:31)</f>
        <v>3245.87</v>
      </c>
      <c r="BJ120" s="128">
        <f>SUMIF('800-898'!$1:$1,BJ$3,'800-898'!31:31)</f>
        <v>22426.95</v>
      </c>
      <c r="BK120" s="128">
        <f>SUMIF('800-898'!$1:$1,BK$3,'800-898'!31:31)</f>
        <v>0</v>
      </c>
      <c r="BL120" s="128">
        <f>SUMIF('800-898'!$1:$1,BL$3,'800-898'!31:31)</f>
        <v>105751.12</v>
      </c>
      <c r="BM120" s="128">
        <f>SUMIF('800-898'!$1:$1,BM$3,'800-898'!31:31)</f>
        <v>198</v>
      </c>
      <c r="BN120" s="128">
        <f>SUMIF('800-898'!$1:$1,BN$3,'800-898'!31:31)</f>
        <v>10446</v>
      </c>
      <c r="BO120" s="128">
        <f>SUMIF('800-898'!$1:$1,BO$3,'800-898'!31:31)</f>
        <v>20960.559999999994</v>
      </c>
      <c r="BP120" s="128">
        <f>SUMIF('800-898'!$1:$1,BP$3,'800-898'!31:31)</f>
        <v>0</v>
      </c>
      <c r="BQ120" s="128">
        <f>SUMIF('800-898'!$1:$1,BQ$3,'800-898'!31:31)</f>
        <v>0</v>
      </c>
      <c r="BR120" s="128">
        <f>SUMIF('800-898'!$1:$1,BR$3,'800-898'!31:31)</f>
        <v>0</v>
      </c>
      <c r="BS120" s="128">
        <f>SUMIF('800-898'!$1:$1,BS$3,'800-898'!31:31)</f>
        <v>0</v>
      </c>
      <c r="BT120" s="128">
        <f>SUMIF('800-898'!$1:$1,BT$3,'800-898'!31:31)</f>
        <v>0</v>
      </c>
      <c r="BU120" s="128">
        <f>SUMIF('800-898'!$1:$1,BU$3,'800-898'!31:31)</f>
        <v>-8657.5</v>
      </c>
      <c r="BV120" s="128">
        <f>SUMIF('800-898'!$1:$1,BV$3,'800-898'!31:31)</f>
        <v>0</v>
      </c>
      <c r="BW120" s="128">
        <f>SUMIF('800-898'!$1:$1,BW$3,'800-898'!31:31)</f>
        <v>0</v>
      </c>
      <c r="BX120" s="128">
        <f>SUMIF('800-898'!$1:$1,BX$3,'800-898'!31:31)</f>
        <v>0</v>
      </c>
      <c r="BY120" s="128">
        <f>SUMIF('800-898'!$1:$1,BY$3,'800-898'!31:31)</f>
        <v>7375</v>
      </c>
      <c r="BZ120" s="128">
        <f>SUMIF('800-898'!$1:$1,BZ$3,'800-898'!31:31)</f>
        <v>0</v>
      </c>
      <c r="CA120" s="310">
        <f>SUMIF('800-898'!$1:$1,CA$3,'800-898'!31:31)</f>
        <v>0</v>
      </c>
      <c r="CB120" s="128">
        <f>SUMIF('800-898'!$1:$1,CB$3,'800-898'!31:31)</f>
        <v>0</v>
      </c>
      <c r="CC120" s="128">
        <f>SUMIF('800-898'!$1:$1,CC$3,'800-898'!31:31)</f>
        <v>0</v>
      </c>
      <c r="CD120" s="128">
        <f>SUMIF('800-898'!$1:$1,CD$3,'800-898'!31:31)</f>
        <v>0</v>
      </c>
      <c r="CE120" s="128">
        <f>SUMIF('800-898'!$1:$1,CE$3,'800-898'!31:31)</f>
        <v>0</v>
      </c>
      <c r="CF120" s="128">
        <f>SUMIF('800-898'!$1:$1,CF$3,'800-898'!31:31)</f>
        <v>0</v>
      </c>
      <c r="CG120" s="297">
        <f t="shared" si="34"/>
        <v>-1378438.7599999998</v>
      </c>
      <c r="CJ120" s="122"/>
      <c r="CK120" s="169">
        <f>INDEX(SAP!C:C,MATCH('Actuals mapped to CFR'!A120,SAP!H:H,FALSE),1)</f>
        <v>-1378438.76</v>
      </c>
      <c r="CL120" s="59">
        <f t="shared" si="33"/>
        <v>0</v>
      </c>
      <c r="CN120" s="81">
        <f t="shared" si="35"/>
        <v>2413997.84</v>
      </c>
      <c r="CO120" s="81">
        <f t="shared" si="36"/>
        <v>1036841.5799999997</v>
      </c>
      <c r="CP120" s="166">
        <f>VLOOKUP(B120,'2526 GBP Data input'!$A$4:$CA$229,38,FALSE)</f>
        <v>2665764</v>
      </c>
      <c r="CQ120" s="166">
        <f>VLOOKUP(B120,'2526 GBP Data input'!$A$4:$CA$229,73,FALSE)</f>
        <v>22328</v>
      </c>
      <c r="CR120" s="89">
        <f t="shared" si="39"/>
        <v>-251766.16000000015</v>
      </c>
      <c r="CS120" s="83">
        <f t="shared" si="40"/>
        <v>46.436831780723743</v>
      </c>
      <c r="CT120" s="82">
        <f t="shared" si="37"/>
        <v>1377156.2600000002</v>
      </c>
      <c r="CU120" s="82">
        <f t="shared" si="38"/>
        <v>1282.5</v>
      </c>
      <c r="CV120" s="86">
        <f t="shared" si="44"/>
        <v>1378438.7600000002</v>
      </c>
    </row>
    <row r="121" spans="1:102">
      <c r="A121" s="251">
        <v>107900</v>
      </c>
      <c r="B121" s="252">
        <v>900</v>
      </c>
      <c r="C121" s="252" t="s">
        <v>253</v>
      </c>
      <c r="D121" s="253">
        <f>SUMIF('900-958'!$1:$1,D$3,'900-958'!3:3)</f>
        <v>0</v>
      </c>
      <c r="E121" s="253">
        <f>SUMIF('900-958'!$1:$1,E$3,'900-958'!3:3)</f>
        <v>0</v>
      </c>
      <c r="F121" s="253">
        <f>SUMIF('900-958'!$1:$1,F$3,'900-958'!3:3)</f>
        <v>0</v>
      </c>
      <c r="G121" s="253">
        <f>SUMIF('900-958'!$1:$1,G$3,'900-958'!3:3)</f>
        <v>0</v>
      </c>
      <c r="H121" s="253">
        <f>SUMIF('900-958'!$1:$1,H$3,'900-958'!3:3)</f>
        <v>0</v>
      </c>
      <c r="I121" s="253">
        <f>SUMIF('900-958'!$1:$1,I$3,'900-958'!3:3)</f>
        <v>0</v>
      </c>
      <c r="J121" s="253">
        <f>SUMIF('900-958'!$1:$1,J$3,'900-958'!3:3)</f>
        <v>0</v>
      </c>
      <c r="K121" s="253">
        <f>SUMIF('900-958'!$1:$1,K$3,'900-958'!3:3)</f>
        <v>-2059889.57</v>
      </c>
      <c r="L121" s="253">
        <f>SUMIF('900-958'!$1:$1,L$3,'900-958'!3:3)</f>
        <v>0</v>
      </c>
      <c r="M121" s="253">
        <f>SUMIF('900-958'!$1:$1,M$3,'900-958'!3:3)</f>
        <v>-269320</v>
      </c>
      <c r="N121" s="253">
        <f>SUMIF('900-958'!$1:$1,N$3,'900-958'!3:3)</f>
        <v>0</v>
      </c>
      <c r="O121" s="253">
        <f>SUMIF('900-958'!$1:$1,O$3,'900-958'!3:3)</f>
        <v>-55347.99</v>
      </c>
      <c r="P121" s="253">
        <f>SUMIF('900-958'!$1:$1,P$3,'900-958'!3:3)</f>
        <v>-24869</v>
      </c>
      <c r="Q121" s="253">
        <f>SUMIF('900-958'!$1:$1,Q$3,'900-958'!3:3)</f>
        <v>0</v>
      </c>
      <c r="R121" s="253">
        <f>SUMIF('900-958'!$1:$1,R$3,'900-958'!3:3)</f>
        <v>0</v>
      </c>
      <c r="S121" s="253">
        <f>SUMIF('900-958'!$1:$1,S$3,'900-958'!3:3)</f>
        <v>-2045</v>
      </c>
      <c r="T121" s="253">
        <f>SUMIF('900-958'!$1:$1,T$3,'900-958'!3:3)</f>
        <v>0</v>
      </c>
      <c r="U121" s="253">
        <f>SUMIF('900-958'!$1:$1,U$3,'900-958'!3:3)</f>
        <v>0</v>
      </c>
      <c r="V121" s="253">
        <f>SUMIF('900-958'!$1:$1,V$3,'900-958'!3:3)</f>
        <v>-696.68</v>
      </c>
      <c r="W121" s="253">
        <f>SUMIF('900-958'!$1:$1,W$3,'900-958'!3:3)</f>
        <v>-4658.7299999999987</v>
      </c>
      <c r="X121" s="253">
        <f>SUMIF('900-958'!$1:$1,X$3,'900-958'!3:3)</f>
        <v>-1456</v>
      </c>
      <c r="Y121" s="254">
        <f>SUMIF('900-958'!$1:$1,Y$3,'900-958'!3:3)</f>
        <v>0</v>
      </c>
      <c r="Z121" s="253">
        <f>SUMIF('900-958'!$1:$1,Z$3,'900-958'!3:3)</f>
        <v>0</v>
      </c>
      <c r="AA121" s="253">
        <f>SUMIF('900-958'!$1:$1,AA$3,'900-958'!3:3)</f>
        <v>0</v>
      </c>
      <c r="AB121" s="253">
        <f>SUMIF('900-958'!$1:$1,AB$3,'900-958'!3:3)</f>
        <v>0</v>
      </c>
      <c r="AC121" s="309">
        <f>SUMIF('900-958'!$1:$1,AC$3,'900-958'!3:3)</f>
        <v>0</v>
      </c>
      <c r="AD121" s="309">
        <f>SUMIF('900-958'!$1:$1,AD$3,'900-958'!3:3)</f>
        <v>0</v>
      </c>
      <c r="AE121" s="309">
        <f>SUMIF('900-958'!$1:$1,AE$3,'900-958'!3:3)</f>
        <v>0</v>
      </c>
      <c r="AF121" s="309">
        <f>SUMIF('900-958'!$1:$1,AF$3,'900-958'!3:3)</f>
        <v>0</v>
      </c>
      <c r="AG121" s="253">
        <f>SUMIF('900-958'!$1:$1,AG$3,'900-958'!3:3)</f>
        <v>394417.07999999996</v>
      </c>
      <c r="AH121" s="253">
        <f>SUMIF('900-958'!$1:$1,AH$3,'900-958'!3:3)</f>
        <v>11732.210000000001</v>
      </c>
      <c r="AI121" s="253">
        <f>SUMIF('900-958'!$1:$1,AI$3,'900-958'!3:3)</f>
        <v>242829.34999999998</v>
      </c>
      <c r="AJ121" s="253">
        <f>SUMIF('900-958'!$1:$1,AJ$3,'900-958'!3:3)</f>
        <v>14455.78</v>
      </c>
      <c r="AK121" s="253">
        <f>SUMIF('900-958'!$1:$1,AK$3,'900-958'!3:3)</f>
        <v>29853.360000000001</v>
      </c>
      <c r="AL121" s="253">
        <f>SUMIF('900-958'!$1:$1,AL$3,'900-958'!3:3)</f>
        <v>0</v>
      </c>
      <c r="AM121" s="253">
        <f>SUMIF('900-958'!$1:$1,AM$3,'900-958'!3:3)</f>
        <v>19684.530000000006</v>
      </c>
      <c r="AN121" s="253">
        <f>SUMIF('900-958'!$1:$1,AN$3,'900-958'!3:3)</f>
        <v>10914.27</v>
      </c>
      <c r="AO121" s="253">
        <f>SUMIF('900-958'!$1:$1,AO$3,'900-958'!3:3)</f>
        <v>419.5</v>
      </c>
      <c r="AP121" s="253">
        <f>SUMIF('900-958'!$1:$1,AP$3,'900-958'!3:3)</f>
        <v>960.75</v>
      </c>
      <c r="AQ121" s="253">
        <f>SUMIF('900-958'!$1:$1,AQ$3,'900-958'!3:3)</f>
        <v>0</v>
      </c>
      <c r="AR121" s="253">
        <f>SUMIF('900-958'!$1:$1,AR$3,'900-958'!3:3)</f>
        <v>11921.02</v>
      </c>
      <c r="AS121" s="253">
        <f>SUMIF('900-958'!$1:$1,AS$3,'900-958'!3:3)</f>
        <v>3152.63</v>
      </c>
      <c r="AT121" s="253">
        <f>SUMIF('900-958'!$1:$1,AT$3,'900-958'!3:3)</f>
        <v>16477.300000000003</v>
      </c>
      <c r="AU121" s="253">
        <f>SUMIF('900-958'!$1:$1,AU$3,'900-958'!3:3)</f>
        <v>3754.9800000000005</v>
      </c>
      <c r="AV121" s="253">
        <f>SUMIF('900-958'!$1:$1,AV$3,'900-958'!3:3)</f>
        <v>14408.2</v>
      </c>
      <c r="AW121" s="253">
        <f>SUMIF('900-958'!$1:$1,AW$3,'900-958'!3:3)</f>
        <v>13431.6</v>
      </c>
      <c r="AX121" s="253">
        <f>SUMIF('900-958'!$1:$1,AX$3,'900-958'!3:3)</f>
        <v>2038.6100000000001</v>
      </c>
      <c r="AY121" s="253">
        <f>SUMIF('900-958'!$1:$1,AY$3,'900-958'!3:3)</f>
        <v>27842.42</v>
      </c>
      <c r="AZ121" s="309">
        <f>SUMIF('900-958'!$1:$1,AZ$3,'900-958'!3:3)</f>
        <v>0</v>
      </c>
      <c r="BA121" s="253">
        <f>SUMIF('900-958'!$1:$1,BA$3,'900-958'!3:3)</f>
        <v>2710.6200000000003</v>
      </c>
      <c r="BB121" s="253">
        <f>SUMIF('900-958'!$1:$1,BB$3,'900-958'!3:3)</f>
        <v>0</v>
      </c>
      <c r="BC121" s="253">
        <f>SUMIF('900-958'!$1:$1,BC$3,'900-958'!3:3)</f>
        <v>1224</v>
      </c>
      <c r="BD121" s="253">
        <f>SUMIF('900-958'!$1:$1,BD$3,'900-958'!3:3)</f>
        <v>0</v>
      </c>
      <c r="BE121" s="253">
        <f>SUMIF('900-958'!$1:$1,BE$3,'900-958'!3:3)</f>
        <v>0</v>
      </c>
      <c r="BF121" s="253">
        <f>SUMIF('900-958'!$1:$1,BF$3,'900-958'!3:3)</f>
        <v>0</v>
      </c>
      <c r="BG121" s="253">
        <f>SUMIF('900-958'!$1:$1,BG$3,'900-958'!3:3)</f>
        <v>3465</v>
      </c>
      <c r="BH121" s="253">
        <f>SUMIF('900-958'!$1:$1,BH$3,'900-958'!3:3)</f>
        <v>0</v>
      </c>
      <c r="BI121" s="253">
        <f>SUMIF('900-958'!$1:$1,BI$3,'900-958'!3:3)</f>
        <v>7506.7800000000007</v>
      </c>
      <c r="BJ121" s="253">
        <f>SUMIF('900-958'!$1:$1,BJ$3,'900-958'!3:3)</f>
        <v>17529.75</v>
      </c>
      <c r="BK121" s="253">
        <f>SUMIF('900-958'!$1:$1,BK$3,'900-958'!3:3)</f>
        <v>0</v>
      </c>
      <c r="BL121" s="253">
        <f>SUMIF('900-958'!$1:$1,BL$3,'900-958'!3:3)</f>
        <v>109330.88</v>
      </c>
      <c r="BM121" s="253">
        <f>SUMIF('900-958'!$1:$1,BM$3,'900-958'!3:3)</f>
        <v>20970.37</v>
      </c>
      <c r="BN121" s="253">
        <f>SUMIF('900-958'!$1:$1,BN$3,'900-958'!3:3)</f>
        <v>0</v>
      </c>
      <c r="BO121" s="253">
        <f>SUMIF('900-958'!$1:$1,BO$3,'900-958'!3:3)</f>
        <v>50834.57</v>
      </c>
      <c r="BP121" s="253">
        <f>SUMIF('900-958'!$1:$1,BP$3,'900-958'!3:3)</f>
        <v>0</v>
      </c>
      <c r="BQ121" s="253">
        <f>SUMIF('900-958'!$1:$1,BQ$3,'900-958'!3:3)</f>
        <v>0</v>
      </c>
      <c r="BR121" s="253">
        <f>SUMIF('900-958'!$1:$1,BR$3,'900-958'!3:3)</f>
        <v>0</v>
      </c>
      <c r="BS121" s="253">
        <f>SUMIF('900-958'!$1:$1,BS$3,'900-958'!3:3)</f>
        <v>0</v>
      </c>
      <c r="BT121" s="253">
        <f>SUMIF('900-958'!$1:$1,BT$3,'900-958'!3:3)</f>
        <v>0</v>
      </c>
      <c r="BU121" s="253">
        <f>SUMIF('900-958'!$1:$1,BU$3,'900-958'!3:3)</f>
        <v>-7841.88</v>
      </c>
      <c r="BV121" s="253">
        <f>SUMIF('900-958'!$1:$1,BV$3,'900-958'!3:3)</f>
        <v>0</v>
      </c>
      <c r="BW121" s="253">
        <f>SUMIF('900-958'!$1:$1,BW$3,'900-958'!3:3)</f>
        <v>0</v>
      </c>
      <c r="BX121" s="253">
        <f>SUMIF('900-958'!$1:$1,BX$3,'900-958'!3:3)</f>
        <v>0</v>
      </c>
      <c r="BY121" s="253">
        <f>SUMIF('900-958'!$1:$1,BY$3,'900-958'!3:3)</f>
        <v>0</v>
      </c>
      <c r="BZ121" s="253">
        <f>SUMIF('900-958'!$1:$1,BZ$3,'900-958'!3:3)</f>
        <v>0</v>
      </c>
      <c r="CA121" s="309">
        <f>SUMIF('900-958'!$1:$1,CA$3,'900-958'!3:3)</f>
        <v>0</v>
      </c>
      <c r="CB121" s="253">
        <f>SUMIF('900-958'!$1:$1,CB$3,'900-958'!3:3)</f>
        <v>0</v>
      </c>
      <c r="CC121" s="253">
        <f>SUMIF('900-958'!$1:$1,CC$3,'900-958'!3:3)</f>
        <v>0</v>
      </c>
      <c r="CD121" s="253">
        <f>SUMIF('900-958'!$1:$1,CD$3,'900-958'!3:3)</f>
        <v>0</v>
      </c>
      <c r="CE121" s="253">
        <f>SUMIF('900-958'!$1:$1,CE$3,'900-958'!3:3)</f>
        <v>0</v>
      </c>
      <c r="CF121" s="253">
        <f>SUMIF('900-958'!$1:$1,CF$3,'900-958'!3:3)</f>
        <v>0</v>
      </c>
      <c r="CG121" s="255">
        <f t="shared" si="34"/>
        <v>-1394259.2899999998</v>
      </c>
      <c r="CJ121" s="122"/>
      <c r="CK121" s="169">
        <f>INDEX(SAP!C:C,MATCH('Actuals mapped to CFR'!A121,SAP!H:H,FALSE),1)</f>
        <v>-1394259.29</v>
      </c>
      <c r="CL121" s="59">
        <f t="shared" si="33"/>
        <v>0</v>
      </c>
      <c r="CN121" s="81">
        <f t="shared" si="35"/>
        <v>2418282.9700000007</v>
      </c>
      <c r="CO121" s="81">
        <f t="shared" si="36"/>
        <v>1031865.5599999999</v>
      </c>
      <c r="CP121" s="166">
        <f>VLOOKUP(B121,'2526 GBP Data input'!$A$4:$CA$229,38,FALSE)</f>
        <v>2630226</v>
      </c>
      <c r="CQ121" s="166">
        <f>VLOOKUP(B121,'2526 GBP Data input'!$A$4:$CA$229,73,FALSE)</f>
        <v>121520</v>
      </c>
      <c r="CR121" s="89">
        <f t="shared" si="39"/>
        <v>-211943.02999999933</v>
      </c>
      <c r="CS121" s="83">
        <f t="shared" si="40"/>
        <v>8.4913229098090852</v>
      </c>
      <c r="CT121" s="82">
        <f t="shared" si="37"/>
        <v>1386417.4100000006</v>
      </c>
      <c r="CU121" s="82">
        <f t="shared" si="38"/>
        <v>7841.88</v>
      </c>
      <c r="CV121" s="86">
        <f t="shared" si="44"/>
        <v>1394259.2900000005</v>
      </c>
      <c r="CX121" s="116"/>
    </row>
    <row r="122" spans="1:102">
      <c r="A122" s="237">
        <v>107906</v>
      </c>
      <c r="B122" s="60">
        <v>906</v>
      </c>
      <c r="C122" s="60" t="s">
        <v>401</v>
      </c>
      <c r="D122" s="128">
        <f>SUMIF('900-958'!$1:$1,D$3,'900-958'!4:4)</f>
        <v>0</v>
      </c>
      <c r="E122" s="128">
        <f>SUMIF('900-958'!$1:$1,E$3,'900-958'!4:4)</f>
        <v>0</v>
      </c>
      <c r="F122" s="128">
        <f>SUMIF('900-958'!$1:$1,F$3,'900-958'!4:4)</f>
        <v>0</v>
      </c>
      <c r="G122" s="128">
        <f>SUMIF('900-958'!$1:$1,G$3,'900-958'!4:4)</f>
        <v>0</v>
      </c>
      <c r="H122" s="128">
        <f>SUMIF('900-958'!$1:$1,H$3,'900-958'!4:4)</f>
        <v>0</v>
      </c>
      <c r="I122" s="128">
        <f>SUMIF('900-958'!$1:$1,I$3,'900-958'!4:4)</f>
        <v>0</v>
      </c>
      <c r="J122" s="128">
        <f>SUMIF('900-958'!$1:$1,J$3,'900-958'!4:4)</f>
        <v>0</v>
      </c>
      <c r="K122" s="128">
        <f>SUMIF('900-958'!$1:$1,K$3,'900-958'!4:4)</f>
        <v>-1103563.44</v>
      </c>
      <c r="L122" s="128">
        <f>SUMIF('900-958'!$1:$1,L$3,'900-958'!4:4)</f>
        <v>0</v>
      </c>
      <c r="M122" s="128">
        <f>SUMIF('900-958'!$1:$1,M$3,'900-958'!4:4)</f>
        <v>-82298</v>
      </c>
      <c r="N122" s="128">
        <f>SUMIF('900-958'!$1:$1,N$3,'900-958'!4:4)</f>
        <v>0</v>
      </c>
      <c r="O122" s="128">
        <f>SUMIF('900-958'!$1:$1,O$3,'900-958'!4:4)</f>
        <v>-14508</v>
      </c>
      <c r="P122" s="128">
        <f>SUMIF('900-958'!$1:$1,P$3,'900-958'!4:4)</f>
        <v>-24405</v>
      </c>
      <c r="Q122" s="128">
        <f>SUMIF('900-958'!$1:$1,Q$3,'900-958'!4:4)</f>
        <v>0</v>
      </c>
      <c r="R122" s="128">
        <f>SUMIF('900-958'!$1:$1,R$3,'900-958'!4:4)</f>
        <v>0</v>
      </c>
      <c r="S122" s="128">
        <f>SUMIF('900-958'!$1:$1,S$3,'900-958'!4:4)</f>
        <v>0</v>
      </c>
      <c r="T122" s="128">
        <f>SUMIF('900-958'!$1:$1,T$3,'900-958'!4:4)</f>
        <v>-30</v>
      </c>
      <c r="U122" s="128">
        <f>SUMIF('900-958'!$1:$1,U$3,'900-958'!4:4)</f>
        <v>0</v>
      </c>
      <c r="V122" s="128">
        <f>SUMIF('900-958'!$1:$1,V$3,'900-958'!4:4)</f>
        <v>0</v>
      </c>
      <c r="W122" s="128">
        <f>SUMIF('900-958'!$1:$1,W$3,'900-958'!4:4)</f>
        <v>-1450.5100000000002</v>
      </c>
      <c r="X122" s="128">
        <f>SUMIF('900-958'!$1:$1,X$3,'900-958'!4:4)</f>
        <v>-2331</v>
      </c>
      <c r="Y122" s="164">
        <f>SUMIF('900-958'!$1:$1,Y$3,'900-958'!4:4)</f>
        <v>0</v>
      </c>
      <c r="Z122" s="128">
        <f>SUMIF('900-958'!$1:$1,Z$3,'900-958'!4:4)</f>
        <v>0</v>
      </c>
      <c r="AA122" s="128">
        <f>SUMIF('900-958'!$1:$1,AA$3,'900-958'!4:4)</f>
        <v>0</v>
      </c>
      <c r="AB122" s="128">
        <f>SUMIF('900-958'!$1:$1,AB$3,'900-958'!4:4)</f>
        <v>0</v>
      </c>
      <c r="AC122" s="310">
        <f>SUMIF('900-958'!$1:$1,AC$3,'900-958'!4:4)</f>
        <v>0</v>
      </c>
      <c r="AD122" s="310">
        <f>SUMIF('900-958'!$1:$1,AD$3,'900-958'!4:4)</f>
        <v>0</v>
      </c>
      <c r="AE122" s="310">
        <f>SUMIF('900-958'!$1:$1,AE$3,'900-958'!4:4)</f>
        <v>0</v>
      </c>
      <c r="AF122" s="310">
        <f>SUMIF('900-958'!$1:$1,AF$3,'900-958'!4:4)</f>
        <v>0</v>
      </c>
      <c r="AG122" s="128">
        <f>SUMIF('900-958'!$1:$1,AG$3,'900-958'!4:4)</f>
        <v>239723.88999999998</v>
      </c>
      <c r="AH122" s="128">
        <f>SUMIF('900-958'!$1:$1,AH$3,'900-958'!4:4)</f>
        <v>5282.6900000000005</v>
      </c>
      <c r="AI122" s="128">
        <f>SUMIF('900-958'!$1:$1,AI$3,'900-958'!4:4)</f>
        <v>81946.23000000001</v>
      </c>
      <c r="AJ122" s="128">
        <f>SUMIF('900-958'!$1:$1,AJ$3,'900-958'!4:4)</f>
        <v>7899.72</v>
      </c>
      <c r="AK122" s="128">
        <f>SUMIF('900-958'!$1:$1,AK$3,'900-958'!4:4)</f>
        <v>21842.870000000003</v>
      </c>
      <c r="AL122" s="128">
        <f>SUMIF('900-958'!$1:$1,AL$3,'900-958'!4:4)</f>
        <v>0</v>
      </c>
      <c r="AM122" s="128">
        <f>SUMIF('900-958'!$1:$1,AM$3,'900-958'!4:4)</f>
        <v>1167.72</v>
      </c>
      <c r="AN122" s="128">
        <f>SUMIF('900-958'!$1:$1,AN$3,'900-958'!4:4)</f>
        <v>1294</v>
      </c>
      <c r="AO122" s="128">
        <f>SUMIF('900-958'!$1:$1,AO$3,'900-958'!4:4)</f>
        <v>4624.4000000000005</v>
      </c>
      <c r="AP122" s="128">
        <f>SUMIF('900-958'!$1:$1,AP$3,'900-958'!4:4)</f>
        <v>3472.35</v>
      </c>
      <c r="AQ122" s="128">
        <f>SUMIF('900-958'!$1:$1,AQ$3,'900-958'!4:4)</f>
        <v>0</v>
      </c>
      <c r="AR122" s="128">
        <f>SUMIF('900-958'!$1:$1,AR$3,'900-958'!4:4)</f>
        <v>4356.67</v>
      </c>
      <c r="AS122" s="128">
        <f>SUMIF('900-958'!$1:$1,AS$3,'900-958'!4:4)</f>
        <v>24.57</v>
      </c>
      <c r="AT122" s="128">
        <f>SUMIF('900-958'!$1:$1,AT$3,'900-958'!4:4)</f>
        <v>5563.1900000000005</v>
      </c>
      <c r="AU122" s="128">
        <f>SUMIF('900-958'!$1:$1,AU$3,'900-958'!4:4)</f>
        <v>1146.08</v>
      </c>
      <c r="AV122" s="128">
        <f>SUMIF('900-958'!$1:$1,AV$3,'900-958'!4:4)</f>
        <v>2899.8</v>
      </c>
      <c r="AW122" s="128">
        <f>SUMIF('900-958'!$1:$1,AW$3,'900-958'!4:4)</f>
        <v>17340.25</v>
      </c>
      <c r="AX122" s="128">
        <f>SUMIF('900-958'!$1:$1,AX$3,'900-958'!4:4)</f>
        <v>926.58</v>
      </c>
      <c r="AY122" s="128">
        <f>SUMIF('900-958'!$1:$1,AY$3,'900-958'!4:4)</f>
        <v>31444.290000000005</v>
      </c>
      <c r="AZ122" s="310">
        <f>SUMIF('900-958'!$1:$1,AZ$3,'900-958'!4:4)</f>
        <v>0</v>
      </c>
      <c r="BA122" s="128">
        <f>SUMIF('900-958'!$1:$1,BA$3,'900-958'!4:4)</f>
        <v>0</v>
      </c>
      <c r="BB122" s="128">
        <f>SUMIF('900-958'!$1:$1,BB$3,'900-958'!4:4)</f>
        <v>0</v>
      </c>
      <c r="BC122" s="128">
        <f>SUMIF('900-958'!$1:$1,BC$3,'900-958'!4:4)</f>
        <v>166.25</v>
      </c>
      <c r="BD122" s="128">
        <f>SUMIF('900-958'!$1:$1,BD$3,'900-958'!4:4)</f>
        <v>15071.68</v>
      </c>
      <c r="BE122" s="128">
        <f>SUMIF('900-958'!$1:$1,BE$3,'900-958'!4:4)</f>
        <v>2500</v>
      </c>
      <c r="BF122" s="128">
        <f>SUMIF('900-958'!$1:$1,BF$3,'900-958'!4:4)</f>
        <v>0</v>
      </c>
      <c r="BG122" s="128">
        <f>SUMIF('900-958'!$1:$1,BG$3,'900-958'!4:4)</f>
        <v>5902.53</v>
      </c>
      <c r="BH122" s="128">
        <f>SUMIF('900-958'!$1:$1,BH$3,'900-958'!4:4)</f>
        <v>0</v>
      </c>
      <c r="BI122" s="128">
        <f>SUMIF('900-958'!$1:$1,BI$3,'900-958'!4:4)</f>
        <v>2079.02</v>
      </c>
      <c r="BJ122" s="128">
        <f>SUMIF('900-958'!$1:$1,BJ$3,'900-958'!4:4)</f>
        <v>9905.7000000000007</v>
      </c>
      <c r="BK122" s="128">
        <f>SUMIF('900-958'!$1:$1,BK$3,'900-958'!4:4)</f>
        <v>0</v>
      </c>
      <c r="BL122" s="128">
        <f>SUMIF('900-958'!$1:$1,BL$3,'900-958'!4:4)</f>
        <v>49961.1</v>
      </c>
      <c r="BM122" s="128">
        <f>SUMIF('900-958'!$1:$1,BM$3,'900-958'!4:4)</f>
        <v>195</v>
      </c>
      <c r="BN122" s="128">
        <f>SUMIF('900-958'!$1:$1,BN$3,'900-958'!4:4)</f>
        <v>6914</v>
      </c>
      <c r="BO122" s="128">
        <f>SUMIF('900-958'!$1:$1,BO$3,'900-958'!4:4)</f>
        <v>14738.68</v>
      </c>
      <c r="BP122" s="128">
        <f>SUMIF('900-958'!$1:$1,BP$3,'900-958'!4:4)</f>
        <v>0</v>
      </c>
      <c r="BQ122" s="128">
        <f>SUMIF('900-958'!$1:$1,BQ$3,'900-958'!4:4)</f>
        <v>0</v>
      </c>
      <c r="BR122" s="128">
        <f>SUMIF('900-958'!$1:$1,BR$3,'900-958'!4:4)</f>
        <v>0</v>
      </c>
      <c r="BS122" s="128">
        <f>SUMIF('900-958'!$1:$1,BS$3,'900-958'!4:4)</f>
        <v>0</v>
      </c>
      <c r="BT122" s="128">
        <f>SUMIF('900-958'!$1:$1,BT$3,'900-958'!4:4)</f>
        <v>92.490000000000009</v>
      </c>
      <c r="BU122" s="128">
        <f>SUMIF('900-958'!$1:$1,BU$3,'900-958'!4:4)</f>
        <v>-6227.5</v>
      </c>
      <c r="BV122" s="128">
        <f>SUMIF('900-958'!$1:$1,BV$3,'900-958'!4:4)</f>
        <v>0</v>
      </c>
      <c r="BW122" s="128">
        <f>SUMIF('900-958'!$1:$1,BW$3,'900-958'!4:4)</f>
        <v>0</v>
      </c>
      <c r="BX122" s="128">
        <f>SUMIF('900-958'!$1:$1,BX$3,'900-958'!4:4)</f>
        <v>0</v>
      </c>
      <c r="BY122" s="128">
        <f>SUMIF('900-958'!$1:$1,BY$3,'900-958'!4:4)</f>
        <v>18.32</v>
      </c>
      <c r="BZ122" s="128">
        <f>SUMIF('900-958'!$1:$1,BZ$3,'900-958'!4:4)</f>
        <v>0</v>
      </c>
      <c r="CA122" s="310">
        <f>SUMIF('900-958'!$1:$1,CA$3,'900-958'!4:4)</f>
        <v>0</v>
      </c>
      <c r="CB122" s="128">
        <f>SUMIF('900-958'!$1:$1,CB$3,'900-958'!4:4)</f>
        <v>0</v>
      </c>
      <c r="CC122" s="128">
        <f>SUMIF('900-958'!$1:$1,CC$3,'900-958'!4:4)</f>
        <v>0</v>
      </c>
      <c r="CD122" s="128">
        <f>SUMIF('900-958'!$1:$1,CD$3,'900-958'!4:4)</f>
        <v>0</v>
      </c>
      <c r="CE122" s="128">
        <f>SUMIF('900-958'!$1:$1,CE$3,'900-958'!4:4)</f>
        <v>0</v>
      </c>
      <c r="CF122" s="128">
        <f>SUMIF('900-958'!$1:$1,CF$3,'900-958'!4:4)</f>
        <v>0</v>
      </c>
      <c r="CG122" s="256">
        <f t="shared" ref="CG122:CG135" si="45">SUM(D122:CF122)</f>
        <v>-696313.38000000012</v>
      </c>
      <c r="CJ122" s="122"/>
      <c r="CK122" s="169">
        <f>INDEX(SAP!C:C,MATCH('Actuals mapped to CFR'!A122,SAP!H:H,FALSE),1)</f>
        <v>-696313.38</v>
      </c>
      <c r="CL122" s="59">
        <f t="shared" ref="CL122" si="46">ROUND(CK122-CG122,2)</f>
        <v>0</v>
      </c>
      <c r="CN122" s="81">
        <f t="shared" ref="CN122:CN135" si="47">SUM(K122:AF122)*-1</f>
        <v>1228585.95</v>
      </c>
      <c r="CO122" s="81">
        <f t="shared" ref="CO122:CO135" si="48">SUM(AG122:BT122)</f>
        <v>538481.75</v>
      </c>
      <c r="CP122" s="166">
        <f>VLOOKUP(B122,'2526 GBP Data input'!$A$4:$CA$229,38,FALSE)</f>
        <v>1289593</v>
      </c>
      <c r="CQ122" s="166">
        <f>VLOOKUP(B122,'2526 GBP Data input'!$A$4:$CA$229,73,FALSE)</f>
        <v>13522</v>
      </c>
      <c r="CR122" s="89">
        <f t="shared" ref="CR122" si="49">CN122-CP122</f>
        <v>-61007.050000000047</v>
      </c>
      <c r="CS122" s="83">
        <f t="shared" ref="CS122" si="50">CO122/CQ122</f>
        <v>39.822640881526404</v>
      </c>
      <c r="CT122" s="82">
        <f t="shared" ref="CT122:CT135" si="51">SUM(D122+F122)*-1+CN122-CO122</f>
        <v>690104.2</v>
      </c>
      <c r="CU122" s="82">
        <f t="shared" ref="CU122:CU135" si="52">SUM(G122+H122+I122+BU122+BV122+BW122)*-1-BX122-BY122-BZ122-CF122</f>
        <v>6209.18</v>
      </c>
      <c r="CV122" s="86">
        <f t="shared" ref="CV122" si="53">SUM(CT122:CU122)</f>
        <v>696313.38</v>
      </c>
      <c r="CX122" s="116"/>
    </row>
    <row r="123" spans="1:102">
      <c r="A123" s="301">
        <v>107907</v>
      </c>
      <c r="B123" s="302">
        <v>907</v>
      </c>
      <c r="C123" s="60" t="s">
        <v>731</v>
      </c>
      <c r="D123" s="128">
        <f>SUMIF('900-958'!$1:$1,D$3,'900-958'!5:5)</f>
        <v>0</v>
      </c>
      <c r="E123" s="128">
        <f>SUMIF('900-958'!$1:$1,E$3,'900-958'!5:5)</f>
        <v>0</v>
      </c>
      <c r="F123" s="128">
        <f>SUMIF('900-958'!$1:$1,F$3,'900-958'!5:5)</f>
        <v>0</v>
      </c>
      <c r="G123" s="128">
        <f>SUMIF('900-958'!$1:$1,G$3,'900-958'!5:5)</f>
        <v>0</v>
      </c>
      <c r="H123" s="128">
        <f>SUMIF('900-958'!$1:$1,H$3,'900-958'!5:5)</f>
        <v>0</v>
      </c>
      <c r="I123" s="128">
        <f>SUMIF('900-958'!$1:$1,I$3,'900-958'!5:5)</f>
        <v>0</v>
      </c>
      <c r="J123" s="128">
        <f>SUMIF('900-958'!$1:$1,J$3,'900-958'!5:5)</f>
        <v>0</v>
      </c>
      <c r="K123" s="128">
        <f>SUMIF('900-958'!$1:$1,K$3,'900-958'!5:5)</f>
        <v>-1280806.3600000001</v>
      </c>
      <c r="L123" s="128">
        <f>SUMIF('900-958'!$1:$1,L$3,'900-958'!5:5)</f>
        <v>0</v>
      </c>
      <c r="M123" s="128">
        <f>SUMIF('900-958'!$1:$1,M$3,'900-958'!5:5)</f>
        <v>-83905</v>
      </c>
      <c r="N123" s="128">
        <f>SUMIF('900-958'!$1:$1,N$3,'900-958'!5:5)</f>
        <v>0</v>
      </c>
      <c r="O123" s="128">
        <f>SUMIF('900-958'!$1:$1,O$3,'900-958'!5:5)</f>
        <v>-14505</v>
      </c>
      <c r="P123" s="128">
        <f>SUMIF('900-958'!$1:$1,P$3,'900-958'!5:5)</f>
        <v>-9715</v>
      </c>
      <c r="Q123" s="128">
        <f>SUMIF('900-958'!$1:$1,Q$3,'900-958'!5:5)</f>
        <v>0</v>
      </c>
      <c r="R123" s="128">
        <f>SUMIF('900-958'!$1:$1,R$3,'900-958'!5:5)</f>
        <v>-1755</v>
      </c>
      <c r="S123" s="128">
        <f>SUMIF('900-958'!$1:$1,S$3,'900-958'!5:5)</f>
        <v>-5562.8099999999995</v>
      </c>
      <c r="T123" s="128">
        <f>SUMIF('900-958'!$1:$1,T$3,'900-958'!5:5)</f>
        <v>0</v>
      </c>
      <c r="U123" s="128">
        <f>SUMIF('900-958'!$1:$1,U$3,'900-958'!5:5)</f>
        <v>0</v>
      </c>
      <c r="V123" s="128">
        <f>SUMIF('900-958'!$1:$1,V$3,'900-958'!5:5)</f>
        <v>0</v>
      </c>
      <c r="W123" s="128">
        <f>SUMIF('900-958'!$1:$1,W$3,'900-958'!5:5)</f>
        <v>-7932.38</v>
      </c>
      <c r="X123" s="128">
        <f>SUMIF('900-958'!$1:$1,X$3,'900-958'!5:5)</f>
        <v>-21.2</v>
      </c>
      <c r="Y123" s="164">
        <f>SUMIF('900-958'!$1:$1,Y$3,'900-958'!5:5)</f>
        <v>0</v>
      </c>
      <c r="Z123" s="128">
        <f>SUMIF('900-958'!$1:$1,Z$3,'900-958'!5:5)</f>
        <v>0</v>
      </c>
      <c r="AA123" s="128">
        <f>SUMIF('900-958'!$1:$1,AA$3,'900-958'!5:5)</f>
        <v>0</v>
      </c>
      <c r="AB123" s="128">
        <f>SUMIF('900-958'!$1:$1,AB$3,'900-958'!5:5)</f>
        <v>0</v>
      </c>
      <c r="AC123" s="310">
        <f>SUMIF('900-958'!$1:$1,AC$3,'900-958'!5:5)</f>
        <v>0</v>
      </c>
      <c r="AD123" s="310">
        <f>SUMIF('900-958'!$1:$1,AD$3,'900-958'!5:5)</f>
        <v>0</v>
      </c>
      <c r="AE123" s="310">
        <f>SUMIF('900-958'!$1:$1,AE$3,'900-958'!5:5)</f>
        <v>0</v>
      </c>
      <c r="AF123" s="310">
        <f>SUMIF('900-958'!$1:$1,AF$3,'900-958'!5:5)</f>
        <v>0</v>
      </c>
      <c r="AG123" s="128">
        <f>SUMIF('900-958'!$1:$1,AG$3,'900-958'!5:5)</f>
        <v>234262.61000000002</v>
      </c>
      <c r="AH123" s="128">
        <f>SUMIF('900-958'!$1:$1,AH$3,'900-958'!5:5)</f>
        <v>0</v>
      </c>
      <c r="AI123" s="128">
        <f>SUMIF('900-958'!$1:$1,AI$3,'900-958'!5:5)</f>
        <v>92876.560000000012</v>
      </c>
      <c r="AJ123" s="128">
        <f>SUMIF('900-958'!$1:$1,AJ$3,'900-958'!5:5)</f>
        <v>17044.599999999999</v>
      </c>
      <c r="AK123" s="128">
        <f>SUMIF('900-958'!$1:$1,AK$3,'900-958'!5:5)</f>
        <v>31626.84</v>
      </c>
      <c r="AL123" s="128">
        <f>SUMIF('900-958'!$1:$1,AL$3,'900-958'!5:5)</f>
        <v>0</v>
      </c>
      <c r="AM123" s="128">
        <f>SUMIF('900-958'!$1:$1,AM$3,'900-958'!5:5)</f>
        <v>9794.8399999999983</v>
      </c>
      <c r="AN123" s="128">
        <f>SUMIF('900-958'!$1:$1,AN$3,'900-958'!5:5)</f>
        <v>0</v>
      </c>
      <c r="AO123" s="128">
        <f>SUMIF('900-958'!$1:$1,AO$3,'900-958'!5:5)</f>
        <v>3615.9</v>
      </c>
      <c r="AP123" s="128">
        <f>SUMIF('900-958'!$1:$1,AP$3,'900-958'!5:5)</f>
        <v>1865.4299999999998</v>
      </c>
      <c r="AQ123" s="128">
        <f>SUMIF('900-958'!$1:$1,AQ$3,'900-958'!5:5)</f>
        <v>0</v>
      </c>
      <c r="AR123" s="128">
        <f>SUMIF('900-958'!$1:$1,AR$3,'900-958'!5:5)</f>
        <v>1834.16</v>
      </c>
      <c r="AS123" s="128">
        <f>SUMIF('900-958'!$1:$1,AS$3,'900-958'!5:5)</f>
        <v>4465.2199999999993</v>
      </c>
      <c r="AT123" s="128">
        <f>SUMIF('900-958'!$1:$1,AT$3,'900-958'!5:5)</f>
        <v>1449.83</v>
      </c>
      <c r="AU123" s="128">
        <f>SUMIF('900-958'!$1:$1,AU$3,'900-958'!5:5)</f>
        <v>1727.69</v>
      </c>
      <c r="AV123" s="128">
        <f>SUMIF('900-958'!$1:$1,AV$3,'900-958'!5:5)</f>
        <v>4057.9399999999996</v>
      </c>
      <c r="AW123" s="128">
        <f>SUMIF('900-958'!$1:$1,AW$3,'900-958'!5:5)</f>
        <v>3468.05</v>
      </c>
      <c r="AX123" s="128">
        <f>SUMIF('900-958'!$1:$1,AX$3,'900-958'!5:5)</f>
        <v>1861.77</v>
      </c>
      <c r="AY123" s="128">
        <f>SUMIF('900-958'!$1:$1,AY$3,'900-958'!5:5)</f>
        <v>35091.339999999997</v>
      </c>
      <c r="AZ123" s="310">
        <f>SUMIF('900-958'!$1:$1,AZ$3,'900-958'!5:5)</f>
        <v>0</v>
      </c>
      <c r="BA123" s="128">
        <f>SUMIF('900-958'!$1:$1,BA$3,'900-958'!5:5)</f>
        <v>588</v>
      </c>
      <c r="BB123" s="128">
        <f>SUMIF('900-958'!$1:$1,BB$3,'900-958'!5:5)</f>
        <v>0</v>
      </c>
      <c r="BC123" s="128">
        <f>SUMIF('900-958'!$1:$1,BC$3,'900-958'!5:5)</f>
        <v>1753</v>
      </c>
      <c r="BD123" s="128">
        <f>SUMIF('900-958'!$1:$1,BD$3,'900-958'!5:5)</f>
        <v>2795.3199999999997</v>
      </c>
      <c r="BE123" s="128">
        <f>SUMIF('900-958'!$1:$1,BE$3,'900-958'!5:5)</f>
        <v>1420</v>
      </c>
      <c r="BF123" s="128">
        <f>SUMIF('900-958'!$1:$1,BF$3,'900-958'!5:5)</f>
        <v>0</v>
      </c>
      <c r="BG123" s="128">
        <f>SUMIF('900-958'!$1:$1,BG$3,'900-958'!5:5)</f>
        <v>6199.2</v>
      </c>
      <c r="BH123" s="128">
        <f>SUMIF('900-958'!$1:$1,BH$3,'900-958'!5:5)</f>
        <v>0</v>
      </c>
      <c r="BI123" s="128">
        <f>SUMIF('900-958'!$1:$1,BI$3,'900-958'!5:5)</f>
        <v>3015.2</v>
      </c>
      <c r="BJ123" s="128">
        <f>SUMIF('900-958'!$1:$1,BJ$3,'900-958'!5:5)</f>
        <v>4776.88</v>
      </c>
      <c r="BK123" s="128">
        <f>SUMIF('900-958'!$1:$1,BK$3,'900-958'!5:5)</f>
        <v>0</v>
      </c>
      <c r="BL123" s="128">
        <f>SUMIF('900-958'!$1:$1,BL$3,'900-958'!5:5)</f>
        <v>20659.900000000001</v>
      </c>
      <c r="BM123" s="128">
        <f>SUMIF('900-958'!$1:$1,BM$3,'900-958'!5:5)</f>
        <v>3978</v>
      </c>
      <c r="BN123" s="128">
        <f>SUMIF('900-958'!$1:$1,BN$3,'900-958'!5:5)</f>
        <v>12182.05</v>
      </c>
      <c r="BO123" s="128">
        <f>SUMIF('900-958'!$1:$1,BO$3,'900-958'!5:5)</f>
        <v>33651.440000000002</v>
      </c>
      <c r="BP123" s="128">
        <f>SUMIF('900-958'!$1:$1,BP$3,'900-958'!5:5)</f>
        <v>0</v>
      </c>
      <c r="BQ123" s="128">
        <f>SUMIF('900-958'!$1:$1,BQ$3,'900-958'!5:5)</f>
        <v>0</v>
      </c>
      <c r="BR123" s="128">
        <f>SUMIF('900-958'!$1:$1,BR$3,'900-958'!5:5)</f>
        <v>0</v>
      </c>
      <c r="BS123" s="128">
        <f>SUMIF('900-958'!$1:$1,BS$3,'900-958'!5:5)</f>
        <v>0</v>
      </c>
      <c r="BT123" s="128">
        <f>SUMIF('900-958'!$1:$1,BT$3,'900-958'!5:5)</f>
        <v>0</v>
      </c>
      <c r="BU123" s="128">
        <f>SUMIF('900-958'!$1:$1,BU$3,'900-958'!5:5)</f>
        <v>0</v>
      </c>
      <c r="BV123" s="128">
        <f>SUMIF('900-958'!$1:$1,BV$3,'900-958'!5:5)</f>
        <v>0</v>
      </c>
      <c r="BW123" s="128">
        <f>SUMIF('900-958'!$1:$1,BW$3,'900-958'!5:5)</f>
        <v>0</v>
      </c>
      <c r="BX123" s="128">
        <f>SUMIF('900-958'!$1:$1,BX$3,'900-958'!5:5)</f>
        <v>0</v>
      </c>
      <c r="BY123" s="128">
        <f>SUMIF('900-958'!$1:$1,BY$3,'900-958'!5:5)</f>
        <v>0</v>
      </c>
      <c r="BZ123" s="128">
        <f>SUMIF('900-958'!$1:$1,BZ$3,'900-958'!5:5)</f>
        <v>0</v>
      </c>
      <c r="CA123" s="310">
        <f>SUMIF('900-958'!$1:$1,CA$3,'900-958'!5:5)</f>
        <v>0</v>
      </c>
      <c r="CB123" s="128">
        <f>SUMIF('900-958'!$1:$1,CB$3,'900-958'!5:5)</f>
        <v>0</v>
      </c>
      <c r="CC123" s="128">
        <f>SUMIF('900-958'!$1:$1,CC$3,'900-958'!5:5)</f>
        <v>0</v>
      </c>
      <c r="CD123" s="128">
        <f>SUMIF('900-958'!$1:$1,CD$3,'900-958'!5:5)</f>
        <v>0</v>
      </c>
      <c r="CE123" s="128">
        <f>SUMIF('900-958'!$1:$1,CE$3,'900-958'!5:5)</f>
        <v>0</v>
      </c>
      <c r="CF123" s="128">
        <f>SUMIF('900-958'!$1:$1,CF$3,'900-958'!5:5)</f>
        <v>0</v>
      </c>
      <c r="CG123" s="256">
        <f t="shared" si="45"/>
        <v>-868140.98</v>
      </c>
      <c r="CJ123" s="122"/>
      <c r="CK123" s="169">
        <f>INDEX(SAP!C:C,MATCH('Actuals mapped to CFR'!A123,SAP!H:H,FALSE),1)</f>
        <v>-868140.98</v>
      </c>
      <c r="CL123" s="59">
        <f t="shared" si="33"/>
        <v>0</v>
      </c>
      <c r="CN123" s="81">
        <f t="shared" si="47"/>
        <v>1404202.75</v>
      </c>
      <c r="CO123" s="81">
        <f t="shared" si="48"/>
        <v>536061.77</v>
      </c>
      <c r="CP123" s="166">
        <f>VLOOKUP(B123,'2526 GBP Data input'!$A$4:$CA$229,38,FALSE)</f>
        <v>1501465</v>
      </c>
      <c r="CQ123" s="166">
        <f>VLOOKUP(B123,'2526 GBP Data input'!$A$4:$CA$229,73,FALSE)</f>
        <v>27189</v>
      </c>
      <c r="CR123" s="89">
        <f t="shared" si="39"/>
        <v>-97262.25</v>
      </c>
      <c r="CS123" s="83">
        <f t="shared" si="40"/>
        <v>19.716126742432603</v>
      </c>
      <c r="CT123" s="82">
        <f t="shared" si="51"/>
        <v>868140.98</v>
      </c>
      <c r="CU123" s="82">
        <f t="shared" si="52"/>
        <v>0</v>
      </c>
      <c r="CV123" s="86">
        <f t="shared" si="44"/>
        <v>868140.98</v>
      </c>
      <c r="CX123" s="116"/>
    </row>
    <row r="124" spans="1:102">
      <c r="A124" s="237">
        <v>107924</v>
      </c>
      <c r="B124" s="60">
        <v>924</v>
      </c>
      <c r="C124" s="60" t="s">
        <v>219</v>
      </c>
      <c r="D124" s="128">
        <f>SUMIF('900-958'!$1:$1,D$3,'900-958'!6:6)</f>
        <v>0</v>
      </c>
      <c r="E124" s="128">
        <f>SUMIF('900-958'!$1:$1,E$3,'900-958'!6:6)</f>
        <v>0</v>
      </c>
      <c r="F124" s="128">
        <f>SUMIF('900-958'!$1:$1,F$3,'900-958'!6:6)</f>
        <v>0</v>
      </c>
      <c r="G124" s="128">
        <f>SUMIF('900-958'!$1:$1,G$3,'900-958'!6:6)</f>
        <v>0</v>
      </c>
      <c r="H124" s="128">
        <f>SUMIF('900-958'!$1:$1,H$3,'900-958'!6:6)</f>
        <v>0</v>
      </c>
      <c r="I124" s="128">
        <f>SUMIF('900-958'!$1:$1,I$3,'900-958'!6:6)</f>
        <v>0</v>
      </c>
      <c r="J124" s="128">
        <f>SUMIF('900-958'!$1:$1,J$3,'900-958'!6:6)</f>
        <v>0</v>
      </c>
      <c r="K124" s="128">
        <f>SUMIF('900-958'!$1:$1,K$3,'900-958'!6:6)</f>
        <v>-1330940.5699999998</v>
      </c>
      <c r="L124" s="128">
        <f>SUMIF('900-958'!$1:$1,L$3,'900-958'!6:6)</f>
        <v>0</v>
      </c>
      <c r="M124" s="128">
        <f>SUMIF('900-958'!$1:$1,M$3,'900-958'!6:6)</f>
        <v>-241157</v>
      </c>
      <c r="N124" s="128">
        <f>SUMIF('900-958'!$1:$1,N$3,'900-958'!6:6)</f>
        <v>0</v>
      </c>
      <c r="O124" s="128">
        <f>SUMIF('900-958'!$1:$1,O$3,'900-958'!6:6)</f>
        <v>-25550</v>
      </c>
      <c r="P124" s="128">
        <f>SUMIF('900-958'!$1:$1,P$3,'900-958'!6:6)</f>
        <v>-29938</v>
      </c>
      <c r="Q124" s="128">
        <f>SUMIF('900-958'!$1:$1,Q$3,'900-958'!6:6)</f>
        <v>-525</v>
      </c>
      <c r="R124" s="128">
        <f>SUMIF('900-958'!$1:$1,R$3,'900-958'!6:6)</f>
        <v>-375</v>
      </c>
      <c r="S124" s="128">
        <f>SUMIF('900-958'!$1:$1,S$3,'900-958'!6:6)</f>
        <v>-11426.98</v>
      </c>
      <c r="T124" s="128">
        <f>SUMIF('900-958'!$1:$1,T$3,'900-958'!6:6)</f>
        <v>-991.72</v>
      </c>
      <c r="U124" s="128">
        <f>SUMIF('900-958'!$1:$1,U$3,'900-958'!6:6)</f>
        <v>0</v>
      </c>
      <c r="V124" s="128">
        <f>SUMIF('900-958'!$1:$1,V$3,'900-958'!6:6)</f>
        <v>-274</v>
      </c>
      <c r="W124" s="128">
        <f>SUMIF('900-958'!$1:$1,W$3,'900-958'!6:6)</f>
        <v>-9514.9800000000014</v>
      </c>
      <c r="X124" s="128">
        <f>SUMIF('900-958'!$1:$1,X$3,'900-958'!6:6)</f>
        <v>-1719.1200000000001</v>
      </c>
      <c r="Y124" s="164">
        <f>SUMIF('900-958'!$1:$1,Y$3,'900-958'!6:6)</f>
        <v>0</v>
      </c>
      <c r="Z124" s="128">
        <f>SUMIF('900-958'!$1:$1,Z$3,'900-958'!6:6)</f>
        <v>0</v>
      </c>
      <c r="AA124" s="128">
        <f>SUMIF('900-958'!$1:$1,AA$3,'900-958'!6:6)</f>
        <v>-39863.539999999994</v>
      </c>
      <c r="AB124" s="128">
        <f>SUMIF('900-958'!$1:$1,AB$3,'900-958'!6:6)</f>
        <v>-876.89999999999986</v>
      </c>
      <c r="AC124" s="310">
        <f>SUMIF('900-958'!$1:$1,AC$3,'900-958'!6:6)</f>
        <v>0</v>
      </c>
      <c r="AD124" s="310">
        <f>SUMIF('900-958'!$1:$1,AD$3,'900-958'!6:6)</f>
        <v>0</v>
      </c>
      <c r="AE124" s="310">
        <f>SUMIF('900-958'!$1:$1,AE$3,'900-958'!6:6)</f>
        <v>0</v>
      </c>
      <c r="AF124" s="310">
        <f>SUMIF('900-958'!$1:$1,AF$3,'900-958'!6:6)</f>
        <v>0</v>
      </c>
      <c r="AG124" s="128">
        <f>SUMIF('900-958'!$1:$1,AG$3,'900-958'!6:6)</f>
        <v>238487.86000000002</v>
      </c>
      <c r="AH124" s="128">
        <f>SUMIF('900-958'!$1:$1,AH$3,'900-958'!6:6)</f>
        <v>531.23</v>
      </c>
      <c r="AI124" s="128">
        <f>SUMIF('900-958'!$1:$1,AI$3,'900-958'!6:6)</f>
        <v>168625.90999999997</v>
      </c>
      <c r="AJ124" s="128">
        <f>SUMIF('900-958'!$1:$1,AJ$3,'900-958'!6:6)</f>
        <v>14463.12</v>
      </c>
      <c r="AK124" s="128">
        <f>SUMIF('900-958'!$1:$1,AK$3,'900-958'!6:6)</f>
        <v>27360.869999999995</v>
      </c>
      <c r="AL124" s="128">
        <f>SUMIF('900-958'!$1:$1,AL$3,'900-958'!6:6)</f>
        <v>0</v>
      </c>
      <c r="AM124" s="128">
        <f>SUMIF('900-958'!$1:$1,AM$3,'900-958'!6:6)</f>
        <v>25379.630000000005</v>
      </c>
      <c r="AN124" s="128">
        <f>SUMIF('900-958'!$1:$1,AN$3,'900-958'!6:6)</f>
        <v>2009.3899999999999</v>
      </c>
      <c r="AO124" s="128">
        <f>SUMIF('900-958'!$1:$1,AO$3,'900-958'!6:6)</f>
        <v>629</v>
      </c>
      <c r="AP124" s="128">
        <f>SUMIF('900-958'!$1:$1,AP$3,'900-958'!6:6)</f>
        <v>652.70000000000005</v>
      </c>
      <c r="AQ124" s="128">
        <f>SUMIF('900-958'!$1:$1,AQ$3,'900-958'!6:6)</f>
        <v>0</v>
      </c>
      <c r="AR124" s="128">
        <f>SUMIF('900-958'!$1:$1,AR$3,'900-958'!6:6)</f>
        <v>4726.1600000000008</v>
      </c>
      <c r="AS124" s="128">
        <f>SUMIF('900-958'!$1:$1,AS$3,'900-958'!6:6)</f>
        <v>672</v>
      </c>
      <c r="AT124" s="128">
        <f>SUMIF('900-958'!$1:$1,AT$3,'900-958'!6:6)</f>
        <v>12375.55</v>
      </c>
      <c r="AU124" s="128">
        <f>SUMIF('900-958'!$1:$1,AU$3,'900-958'!6:6)</f>
        <v>2254.42</v>
      </c>
      <c r="AV124" s="128">
        <f>SUMIF('900-958'!$1:$1,AV$3,'900-958'!6:6)</f>
        <v>7185.1900000000005</v>
      </c>
      <c r="AW124" s="128">
        <f>SUMIF('900-958'!$1:$1,AW$3,'900-958'!6:6)</f>
        <v>37401</v>
      </c>
      <c r="AX124" s="128">
        <f>SUMIF('900-958'!$1:$1,AX$3,'900-958'!6:6)</f>
        <v>1291.23</v>
      </c>
      <c r="AY124" s="128">
        <f>SUMIF('900-958'!$1:$1,AY$3,'900-958'!6:6)</f>
        <v>18401.649999999998</v>
      </c>
      <c r="AZ124" s="310">
        <f>SUMIF('900-958'!$1:$1,AZ$3,'900-958'!6:6)</f>
        <v>0</v>
      </c>
      <c r="BA124" s="128">
        <f>SUMIF('900-958'!$1:$1,BA$3,'900-958'!6:6)</f>
        <v>2747.5</v>
      </c>
      <c r="BB124" s="128">
        <f>SUMIF('900-958'!$1:$1,BB$3,'900-958'!6:6)</f>
        <v>0</v>
      </c>
      <c r="BC124" s="128">
        <f>SUMIF('900-958'!$1:$1,BC$3,'900-958'!6:6)</f>
        <v>6530.7000000000007</v>
      </c>
      <c r="BD124" s="128">
        <f>SUMIF('900-958'!$1:$1,BD$3,'900-958'!6:6)</f>
        <v>4827.8100000000004</v>
      </c>
      <c r="BE124" s="128">
        <f>SUMIF('900-958'!$1:$1,BE$3,'900-958'!6:6)</f>
        <v>1664</v>
      </c>
      <c r="BF124" s="128">
        <f>SUMIF('900-958'!$1:$1,BF$3,'900-958'!6:6)</f>
        <v>0</v>
      </c>
      <c r="BG124" s="128">
        <f>SUMIF('900-958'!$1:$1,BG$3,'900-958'!6:6)</f>
        <v>8120</v>
      </c>
      <c r="BH124" s="128">
        <f>SUMIF('900-958'!$1:$1,BH$3,'900-958'!6:6)</f>
        <v>0</v>
      </c>
      <c r="BI124" s="128">
        <f>SUMIF('900-958'!$1:$1,BI$3,'900-958'!6:6)</f>
        <v>1017.55</v>
      </c>
      <c r="BJ124" s="128">
        <f>SUMIF('900-958'!$1:$1,BJ$3,'900-958'!6:6)</f>
        <v>11909.1</v>
      </c>
      <c r="BK124" s="128">
        <f>SUMIF('900-958'!$1:$1,BK$3,'900-958'!6:6)</f>
        <v>0</v>
      </c>
      <c r="BL124" s="128">
        <f>SUMIF('900-958'!$1:$1,BL$3,'900-958'!6:6)</f>
        <v>76165.149999999994</v>
      </c>
      <c r="BM124" s="128">
        <f>SUMIF('900-958'!$1:$1,BM$3,'900-958'!6:6)</f>
        <v>198</v>
      </c>
      <c r="BN124" s="128">
        <f>SUMIF('900-958'!$1:$1,BN$3,'900-958'!6:6)</f>
        <v>32977</v>
      </c>
      <c r="BO124" s="128">
        <f>SUMIF('900-958'!$1:$1,BO$3,'900-958'!6:6)</f>
        <v>13796.74</v>
      </c>
      <c r="BP124" s="128">
        <f>SUMIF('900-958'!$1:$1,BP$3,'900-958'!6:6)</f>
        <v>0</v>
      </c>
      <c r="BQ124" s="128">
        <f>SUMIF('900-958'!$1:$1,BQ$3,'900-958'!6:6)</f>
        <v>0</v>
      </c>
      <c r="BR124" s="128">
        <f>SUMIF('900-958'!$1:$1,BR$3,'900-958'!6:6)</f>
        <v>0</v>
      </c>
      <c r="BS124" s="128">
        <f>SUMIF('900-958'!$1:$1,BS$3,'900-958'!6:6)</f>
        <v>20523.359999999997</v>
      </c>
      <c r="BT124" s="128">
        <f>SUMIF('900-958'!$1:$1,BT$3,'900-958'!6:6)</f>
        <v>505.68</v>
      </c>
      <c r="BU124" s="128">
        <f>SUMIF('900-958'!$1:$1,BU$3,'900-958'!6:6)</f>
        <v>-6351.25</v>
      </c>
      <c r="BV124" s="128">
        <f>SUMIF('900-958'!$1:$1,BV$3,'900-958'!6:6)</f>
        <v>0</v>
      </c>
      <c r="BW124" s="128">
        <f>SUMIF('900-958'!$1:$1,BW$3,'900-958'!6:6)</f>
        <v>0</v>
      </c>
      <c r="BX124" s="128">
        <f>SUMIF('900-958'!$1:$1,BX$3,'900-958'!6:6)</f>
        <v>0</v>
      </c>
      <c r="BY124" s="128">
        <f>SUMIF('900-958'!$1:$1,BY$3,'900-958'!6:6)</f>
        <v>0</v>
      </c>
      <c r="BZ124" s="128">
        <f>SUMIF('900-958'!$1:$1,BZ$3,'900-958'!6:6)</f>
        <v>3074.99</v>
      </c>
      <c r="CA124" s="310">
        <f>SUMIF('900-958'!$1:$1,CA$3,'900-958'!6:6)</f>
        <v>0</v>
      </c>
      <c r="CB124" s="128">
        <f>SUMIF('900-958'!$1:$1,CB$3,'900-958'!6:6)</f>
        <v>0</v>
      </c>
      <c r="CC124" s="128">
        <f>SUMIF('900-958'!$1:$1,CC$3,'900-958'!6:6)</f>
        <v>0</v>
      </c>
      <c r="CD124" s="128">
        <f>SUMIF('900-958'!$1:$1,CD$3,'900-958'!6:6)</f>
        <v>0</v>
      </c>
      <c r="CE124" s="128">
        <f>SUMIF('900-958'!$1:$1,CE$3,'900-958'!6:6)</f>
        <v>1204</v>
      </c>
      <c r="CF124" s="128">
        <f>SUMIF('900-958'!$1:$1,CF$3,'900-958'!6:6)</f>
        <v>0</v>
      </c>
      <c r="CG124" s="256">
        <f t="shared" si="45"/>
        <v>-951795.57000000018</v>
      </c>
      <c r="CJ124" s="122"/>
      <c r="CK124" s="169">
        <f>INDEX(SAP!C:C,MATCH('Actuals mapped to CFR'!A124,SAP!H:H,FALSE),1)</f>
        <v>-951795.57</v>
      </c>
      <c r="CL124" s="59">
        <f t="shared" si="33"/>
        <v>0</v>
      </c>
      <c r="CN124" s="81">
        <f t="shared" si="47"/>
        <v>1693152.8099999998</v>
      </c>
      <c r="CO124" s="81">
        <f t="shared" si="48"/>
        <v>743429.50000000012</v>
      </c>
      <c r="CP124" s="166">
        <f>VLOOKUP(B124,'2526 GBP Data input'!$A$4:$CA$229,38,FALSE)</f>
        <v>1904325</v>
      </c>
      <c r="CQ124" s="166">
        <f>VLOOKUP(B124,'2526 GBP Data input'!$A$4:$CA$229,73,FALSE)</f>
        <v>13609</v>
      </c>
      <c r="CR124" s="89">
        <f t="shared" si="39"/>
        <v>-211172.19000000018</v>
      </c>
      <c r="CS124" s="83">
        <f t="shared" si="40"/>
        <v>54.627783084723355</v>
      </c>
      <c r="CT124" s="82">
        <f t="shared" si="51"/>
        <v>949723.30999999971</v>
      </c>
      <c r="CU124" s="82">
        <f t="shared" si="52"/>
        <v>3276.26</v>
      </c>
      <c r="CV124" s="86">
        <f t="shared" si="44"/>
        <v>952999.56999999972</v>
      </c>
      <c r="CX124" s="116"/>
    </row>
    <row r="125" spans="1:102">
      <c r="A125" s="237">
        <v>107925</v>
      </c>
      <c r="B125" s="60">
        <v>925</v>
      </c>
      <c r="C125" s="60" t="s">
        <v>199</v>
      </c>
      <c r="D125" s="128">
        <f>SUMIF('900-958'!$1:$1,D$3,'900-958'!7:7)</f>
        <v>0</v>
      </c>
      <c r="E125" s="128">
        <f>SUMIF('900-958'!$1:$1,E$3,'900-958'!7:7)</f>
        <v>0</v>
      </c>
      <c r="F125" s="128">
        <f>SUMIF('900-958'!$1:$1,F$3,'900-958'!7:7)</f>
        <v>0</v>
      </c>
      <c r="G125" s="128">
        <f>SUMIF('900-958'!$1:$1,G$3,'900-958'!7:7)</f>
        <v>0</v>
      </c>
      <c r="H125" s="128">
        <f>SUMIF('900-958'!$1:$1,H$3,'900-958'!7:7)</f>
        <v>0</v>
      </c>
      <c r="I125" s="128">
        <f>SUMIF('900-958'!$1:$1,I$3,'900-958'!7:7)</f>
        <v>0</v>
      </c>
      <c r="J125" s="128">
        <f>SUMIF('900-958'!$1:$1,J$3,'900-958'!7:7)</f>
        <v>0</v>
      </c>
      <c r="K125" s="128">
        <f>SUMIF('900-958'!$1:$1,K$3,'900-958'!7:7)</f>
        <v>-1185183.26</v>
      </c>
      <c r="L125" s="128">
        <f>SUMIF('900-958'!$1:$1,L$3,'900-958'!7:7)</f>
        <v>0</v>
      </c>
      <c r="M125" s="128">
        <f>SUMIF('900-958'!$1:$1,M$3,'900-958'!7:7)</f>
        <v>-133294</v>
      </c>
      <c r="N125" s="128">
        <f>SUMIF('900-958'!$1:$1,N$3,'900-958'!7:7)</f>
        <v>0</v>
      </c>
      <c r="O125" s="128">
        <f>SUMIF('900-958'!$1:$1,O$3,'900-958'!7:7)</f>
        <v>-5898</v>
      </c>
      <c r="P125" s="128">
        <f>SUMIF('900-958'!$1:$1,P$3,'900-958'!7:7)</f>
        <v>-90815</v>
      </c>
      <c r="Q125" s="128">
        <f>SUMIF('900-958'!$1:$1,Q$3,'900-958'!7:7)</f>
        <v>0</v>
      </c>
      <c r="R125" s="128">
        <f>SUMIF('900-958'!$1:$1,R$3,'900-958'!7:7)</f>
        <v>-162.75999999999996</v>
      </c>
      <c r="S125" s="128">
        <f>SUMIF('900-958'!$1:$1,S$3,'900-958'!7:7)</f>
        <v>-29334.23</v>
      </c>
      <c r="T125" s="128">
        <f>SUMIF('900-958'!$1:$1,T$3,'900-958'!7:7)</f>
        <v>0</v>
      </c>
      <c r="U125" s="128">
        <f>SUMIF('900-958'!$1:$1,U$3,'900-958'!7:7)</f>
        <v>0</v>
      </c>
      <c r="V125" s="128">
        <f>SUMIF('900-958'!$1:$1,V$3,'900-958'!7:7)</f>
        <v>-6178.3</v>
      </c>
      <c r="W125" s="128">
        <f>SUMIF('900-958'!$1:$1,W$3,'900-958'!7:7)</f>
        <v>-2753.34</v>
      </c>
      <c r="X125" s="128">
        <f>SUMIF('900-958'!$1:$1,X$3,'900-958'!7:7)</f>
        <v>-630</v>
      </c>
      <c r="Y125" s="164">
        <f>SUMIF('900-958'!$1:$1,Y$3,'900-958'!7:7)</f>
        <v>0</v>
      </c>
      <c r="Z125" s="128">
        <f>SUMIF('900-958'!$1:$1,Z$3,'900-958'!7:7)</f>
        <v>0</v>
      </c>
      <c r="AA125" s="128">
        <f>SUMIF('900-958'!$1:$1,AA$3,'900-958'!7:7)</f>
        <v>0</v>
      </c>
      <c r="AB125" s="128">
        <f>SUMIF('900-958'!$1:$1,AB$3,'900-958'!7:7)</f>
        <v>0</v>
      </c>
      <c r="AC125" s="310">
        <f>SUMIF('900-958'!$1:$1,AC$3,'900-958'!7:7)</f>
        <v>0</v>
      </c>
      <c r="AD125" s="310">
        <f>SUMIF('900-958'!$1:$1,AD$3,'900-958'!7:7)</f>
        <v>0</v>
      </c>
      <c r="AE125" s="310">
        <f>SUMIF('900-958'!$1:$1,AE$3,'900-958'!7:7)</f>
        <v>0</v>
      </c>
      <c r="AF125" s="310">
        <f>SUMIF('900-958'!$1:$1,AF$3,'900-958'!7:7)</f>
        <v>0</v>
      </c>
      <c r="AG125" s="128">
        <f>SUMIF('900-958'!$1:$1,AG$3,'900-958'!7:7)</f>
        <v>274637.40000000002</v>
      </c>
      <c r="AH125" s="128">
        <f>SUMIF('900-958'!$1:$1,AH$3,'900-958'!7:7)</f>
        <v>1842.09</v>
      </c>
      <c r="AI125" s="128">
        <f>SUMIF('900-958'!$1:$1,AI$3,'900-958'!7:7)</f>
        <v>103895.18</v>
      </c>
      <c r="AJ125" s="128">
        <f>SUMIF('900-958'!$1:$1,AJ$3,'900-958'!7:7)</f>
        <v>6818.13</v>
      </c>
      <c r="AK125" s="128">
        <f>SUMIF('900-958'!$1:$1,AK$3,'900-958'!7:7)</f>
        <v>18300.890000000003</v>
      </c>
      <c r="AL125" s="128">
        <f>SUMIF('900-958'!$1:$1,AL$3,'900-958'!7:7)</f>
        <v>0</v>
      </c>
      <c r="AM125" s="128">
        <f>SUMIF('900-958'!$1:$1,AM$3,'900-958'!7:7)</f>
        <v>26941.96</v>
      </c>
      <c r="AN125" s="128">
        <f>SUMIF('900-958'!$1:$1,AN$3,'900-958'!7:7)</f>
        <v>1726.14</v>
      </c>
      <c r="AO125" s="128">
        <f>SUMIF('900-958'!$1:$1,AO$3,'900-958'!7:7)</f>
        <v>1578.2</v>
      </c>
      <c r="AP125" s="128">
        <f>SUMIF('900-958'!$1:$1,AP$3,'900-958'!7:7)</f>
        <v>692.35</v>
      </c>
      <c r="AQ125" s="128">
        <f>SUMIF('900-958'!$1:$1,AQ$3,'900-958'!7:7)</f>
        <v>0</v>
      </c>
      <c r="AR125" s="128">
        <f>SUMIF('900-958'!$1:$1,AR$3,'900-958'!7:7)</f>
        <v>10728.78</v>
      </c>
      <c r="AS125" s="128">
        <f>SUMIF('900-958'!$1:$1,AS$3,'900-958'!7:7)</f>
        <v>0</v>
      </c>
      <c r="AT125" s="128">
        <f>SUMIF('900-958'!$1:$1,AT$3,'900-958'!7:7)</f>
        <v>9713.880000000001</v>
      </c>
      <c r="AU125" s="128">
        <f>SUMIF('900-958'!$1:$1,AU$3,'900-958'!7:7)</f>
        <v>1382.6</v>
      </c>
      <c r="AV125" s="128">
        <f>SUMIF('900-958'!$1:$1,AV$3,'900-958'!7:7)</f>
        <v>578.98</v>
      </c>
      <c r="AW125" s="128">
        <f>SUMIF('900-958'!$1:$1,AW$3,'900-958'!7:7)</f>
        <v>0</v>
      </c>
      <c r="AX125" s="128">
        <f>SUMIF('900-958'!$1:$1,AX$3,'900-958'!7:7)</f>
        <v>-1126.1099999999999</v>
      </c>
      <c r="AY125" s="128">
        <f>SUMIF('900-958'!$1:$1,AY$3,'900-958'!7:7)</f>
        <v>13854.81</v>
      </c>
      <c r="AZ125" s="310">
        <f>SUMIF('900-958'!$1:$1,AZ$3,'900-958'!7:7)</f>
        <v>0</v>
      </c>
      <c r="BA125" s="128">
        <f>SUMIF('900-958'!$1:$1,BA$3,'900-958'!7:7)</f>
        <v>584.1</v>
      </c>
      <c r="BB125" s="128">
        <f>SUMIF('900-958'!$1:$1,BB$3,'900-958'!7:7)</f>
        <v>0</v>
      </c>
      <c r="BC125" s="128">
        <f>SUMIF('900-958'!$1:$1,BC$3,'900-958'!7:7)</f>
        <v>448.6</v>
      </c>
      <c r="BD125" s="128">
        <f>SUMIF('900-958'!$1:$1,BD$3,'900-958'!7:7)</f>
        <v>7551.18</v>
      </c>
      <c r="BE125" s="128">
        <f>SUMIF('900-958'!$1:$1,BE$3,'900-958'!7:7)</f>
        <v>0</v>
      </c>
      <c r="BF125" s="128">
        <f>SUMIF('900-958'!$1:$1,BF$3,'900-958'!7:7)</f>
        <v>89</v>
      </c>
      <c r="BG125" s="128">
        <f>SUMIF('900-958'!$1:$1,BG$3,'900-958'!7:7)</f>
        <v>3698.3</v>
      </c>
      <c r="BH125" s="128">
        <f>SUMIF('900-958'!$1:$1,BH$3,'900-958'!7:7)</f>
        <v>0</v>
      </c>
      <c r="BI125" s="128">
        <f>SUMIF('900-958'!$1:$1,BI$3,'900-958'!7:7)</f>
        <v>3378.29</v>
      </c>
      <c r="BJ125" s="128">
        <f>SUMIF('900-958'!$1:$1,BJ$3,'900-958'!7:7)</f>
        <v>12632.55</v>
      </c>
      <c r="BK125" s="128">
        <f>SUMIF('900-958'!$1:$1,BK$3,'900-958'!7:7)</f>
        <v>0</v>
      </c>
      <c r="BL125" s="128">
        <f>SUMIF('900-958'!$1:$1,BL$3,'900-958'!7:7)</f>
        <v>129873.45</v>
      </c>
      <c r="BM125" s="128">
        <f>SUMIF('900-958'!$1:$1,BM$3,'900-958'!7:7)</f>
        <v>0</v>
      </c>
      <c r="BN125" s="128">
        <f>SUMIF('900-958'!$1:$1,BN$3,'900-958'!7:7)</f>
        <v>1065</v>
      </c>
      <c r="BO125" s="128">
        <f>SUMIF('900-958'!$1:$1,BO$3,'900-958'!7:7)</f>
        <v>16675.64</v>
      </c>
      <c r="BP125" s="128">
        <f>SUMIF('900-958'!$1:$1,BP$3,'900-958'!7:7)</f>
        <v>0</v>
      </c>
      <c r="BQ125" s="128">
        <f>SUMIF('900-958'!$1:$1,BQ$3,'900-958'!7:7)</f>
        <v>0</v>
      </c>
      <c r="BR125" s="128">
        <f>SUMIF('900-958'!$1:$1,BR$3,'900-958'!7:7)</f>
        <v>0</v>
      </c>
      <c r="BS125" s="128">
        <f>SUMIF('900-958'!$1:$1,BS$3,'900-958'!7:7)</f>
        <v>0</v>
      </c>
      <c r="BT125" s="128">
        <f>SUMIF('900-958'!$1:$1,BT$3,'900-958'!7:7)</f>
        <v>0</v>
      </c>
      <c r="BU125" s="128">
        <f>SUMIF('900-958'!$1:$1,BU$3,'900-958'!7:7)</f>
        <v>-6835</v>
      </c>
      <c r="BV125" s="128">
        <f>SUMIF('900-958'!$1:$1,BV$3,'900-958'!7:7)</f>
        <v>0</v>
      </c>
      <c r="BW125" s="128">
        <f>SUMIF('900-958'!$1:$1,BW$3,'900-958'!7:7)</f>
        <v>0</v>
      </c>
      <c r="BX125" s="128">
        <f>SUMIF('900-958'!$1:$1,BX$3,'900-958'!7:7)</f>
        <v>0</v>
      </c>
      <c r="BY125" s="128">
        <f>SUMIF('900-958'!$1:$1,BY$3,'900-958'!7:7)</f>
        <v>0</v>
      </c>
      <c r="BZ125" s="128">
        <f>SUMIF('900-958'!$1:$1,BZ$3,'900-958'!7:7)</f>
        <v>0</v>
      </c>
      <c r="CA125" s="310">
        <f>SUMIF('900-958'!$1:$1,CA$3,'900-958'!7:7)</f>
        <v>0</v>
      </c>
      <c r="CB125" s="128">
        <f>SUMIF('900-958'!$1:$1,CB$3,'900-958'!7:7)</f>
        <v>0</v>
      </c>
      <c r="CC125" s="128">
        <f>SUMIF('900-958'!$1:$1,CC$3,'900-958'!7:7)</f>
        <v>0</v>
      </c>
      <c r="CD125" s="128">
        <f>SUMIF('900-958'!$1:$1,CD$3,'900-958'!7:7)</f>
        <v>0</v>
      </c>
      <c r="CE125" s="128">
        <f>SUMIF('900-958'!$1:$1,CE$3,'900-958'!7:7)</f>
        <v>5715.5</v>
      </c>
      <c r="CF125" s="128">
        <f>SUMIF('900-958'!$1:$1,CF$3,'900-958'!7:7)</f>
        <v>0</v>
      </c>
      <c r="CG125" s="256">
        <f t="shared" si="45"/>
        <v>-807807.00000000035</v>
      </c>
      <c r="CJ125" s="122"/>
      <c r="CK125" s="169">
        <f>INDEX(SAP!C:C,MATCH('Actuals mapped to CFR'!A125,SAP!H:H,FALSE),1)</f>
        <v>-807807</v>
      </c>
      <c r="CL125" s="59">
        <f t="shared" si="33"/>
        <v>0</v>
      </c>
      <c r="CN125" s="81">
        <f t="shared" si="47"/>
        <v>1454248.8900000001</v>
      </c>
      <c r="CO125" s="81">
        <f t="shared" si="48"/>
        <v>647561.39</v>
      </c>
      <c r="CP125" s="166">
        <f>VLOOKUP(B125,'2526 GBP Data input'!$A$4:$CA$229,38,FALSE)</f>
        <v>1554297</v>
      </c>
      <c r="CQ125" s="166">
        <f>VLOOKUP(B125,'2526 GBP Data input'!$A$4:$CA$229,73,FALSE)</f>
        <v>21421</v>
      </c>
      <c r="CR125" s="89">
        <f t="shared" si="39"/>
        <v>-100048.10999999987</v>
      </c>
      <c r="CS125" s="83">
        <f t="shared" si="40"/>
        <v>30.230212875215912</v>
      </c>
      <c r="CT125" s="82">
        <f t="shared" si="51"/>
        <v>806687.50000000012</v>
      </c>
      <c r="CU125" s="82">
        <f t="shared" si="52"/>
        <v>6835</v>
      </c>
      <c r="CV125" s="86">
        <f t="shared" si="44"/>
        <v>813522.50000000012</v>
      </c>
      <c r="CX125" s="116"/>
    </row>
    <row r="126" spans="1:102">
      <c r="A126" s="237">
        <v>107926</v>
      </c>
      <c r="B126" s="60">
        <v>926</v>
      </c>
      <c r="C126" s="60" t="s">
        <v>264</v>
      </c>
      <c r="D126" s="128">
        <f>SUMIF('900-958'!$1:$1,D$3,'900-958'!8:8)</f>
        <v>0</v>
      </c>
      <c r="E126" s="128">
        <f>SUMIF('900-958'!$1:$1,E$3,'900-958'!8:8)</f>
        <v>0</v>
      </c>
      <c r="F126" s="128">
        <f>SUMIF('900-958'!$1:$1,F$3,'900-958'!8:8)</f>
        <v>0</v>
      </c>
      <c r="G126" s="128">
        <f>SUMIF('900-958'!$1:$1,G$3,'900-958'!8:8)</f>
        <v>0</v>
      </c>
      <c r="H126" s="128">
        <f>SUMIF('900-958'!$1:$1,H$3,'900-958'!8:8)</f>
        <v>0</v>
      </c>
      <c r="I126" s="128">
        <f>SUMIF('900-958'!$1:$1,I$3,'900-958'!8:8)</f>
        <v>0</v>
      </c>
      <c r="J126" s="128">
        <f>SUMIF('900-958'!$1:$1,J$3,'900-958'!8:8)</f>
        <v>0</v>
      </c>
      <c r="K126" s="128">
        <f>SUMIF('900-958'!$1:$1,K$3,'900-958'!8:8)</f>
        <v>-1889375</v>
      </c>
      <c r="L126" s="128">
        <f>SUMIF('900-958'!$1:$1,L$3,'900-958'!8:8)</f>
        <v>0</v>
      </c>
      <c r="M126" s="128">
        <f>SUMIF('900-958'!$1:$1,M$3,'900-958'!8:8)</f>
        <v>-182528</v>
      </c>
      <c r="N126" s="128">
        <f>SUMIF('900-958'!$1:$1,N$3,'900-958'!8:8)</f>
        <v>0</v>
      </c>
      <c r="O126" s="128">
        <f>SUMIF('900-958'!$1:$1,O$3,'900-958'!8:8)</f>
        <v>-16205</v>
      </c>
      <c r="P126" s="128">
        <f>SUMIF('900-958'!$1:$1,P$3,'900-958'!8:8)</f>
        <v>-9795</v>
      </c>
      <c r="Q126" s="128">
        <f>SUMIF('900-958'!$1:$1,Q$3,'900-958'!8:8)</f>
        <v>0</v>
      </c>
      <c r="R126" s="128">
        <f>SUMIF('900-958'!$1:$1,R$3,'900-958'!8:8)</f>
        <v>-2693.75</v>
      </c>
      <c r="S126" s="128">
        <f>SUMIF('900-958'!$1:$1,S$3,'900-958'!8:8)</f>
        <v>-20114.38</v>
      </c>
      <c r="T126" s="128">
        <f>SUMIF('900-958'!$1:$1,T$3,'900-958'!8:8)</f>
        <v>0</v>
      </c>
      <c r="U126" s="128">
        <f>SUMIF('900-958'!$1:$1,U$3,'900-958'!8:8)</f>
        <v>0</v>
      </c>
      <c r="V126" s="128">
        <f>SUMIF('900-958'!$1:$1,V$3,'900-958'!8:8)</f>
        <v>0</v>
      </c>
      <c r="W126" s="128">
        <f>SUMIF('900-958'!$1:$1,W$3,'900-958'!8:8)</f>
        <v>-6505</v>
      </c>
      <c r="X126" s="128">
        <f>SUMIF('900-958'!$1:$1,X$3,'900-958'!8:8)</f>
        <v>-764.45999999999992</v>
      </c>
      <c r="Y126" s="164">
        <f>SUMIF('900-958'!$1:$1,Y$3,'900-958'!8:8)</f>
        <v>0</v>
      </c>
      <c r="Z126" s="128">
        <f>SUMIF('900-958'!$1:$1,Z$3,'900-958'!8:8)</f>
        <v>0</v>
      </c>
      <c r="AA126" s="128">
        <f>SUMIF('900-958'!$1:$1,AA$3,'900-958'!8:8)</f>
        <v>0</v>
      </c>
      <c r="AB126" s="128">
        <f>SUMIF('900-958'!$1:$1,AB$3,'900-958'!8:8)</f>
        <v>0</v>
      </c>
      <c r="AC126" s="310">
        <f>SUMIF('900-958'!$1:$1,AC$3,'900-958'!8:8)</f>
        <v>0</v>
      </c>
      <c r="AD126" s="310">
        <f>SUMIF('900-958'!$1:$1,AD$3,'900-958'!8:8)</f>
        <v>0</v>
      </c>
      <c r="AE126" s="310">
        <f>SUMIF('900-958'!$1:$1,AE$3,'900-958'!8:8)</f>
        <v>0</v>
      </c>
      <c r="AF126" s="310">
        <f>SUMIF('900-958'!$1:$1,AF$3,'900-958'!8:8)</f>
        <v>0</v>
      </c>
      <c r="AG126" s="128">
        <f>SUMIF('900-958'!$1:$1,AG$3,'900-958'!8:8)</f>
        <v>397658.97000000003</v>
      </c>
      <c r="AH126" s="128">
        <f>SUMIF('900-958'!$1:$1,AH$3,'900-958'!8:8)</f>
        <v>1242.6199999999999</v>
      </c>
      <c r="AI126" s="128">
        <f>SUMIF('900-958'!$1:$1,AI$3,'900-958'!8:8)</f>
        <v>192916.91999999998</v>
      </c>
      <c r="AJ126" s="128">
        <f>SUMIF('900-958'!$1:$1,AJ$3,'900-958'!8:8)</f>
        <v>6818.1399999999994</v>
      </c>
      <c r="AK126" s="128">
        <f>SUMIF('900-958'!$1:$1,AK$3,'900-958'!8:8)</f>
        <v>27238.269999999997</v>
      </c>
      <c r="AL126" s="128">
        <f>SUMIF('900-958'!$1:$1,AL$3,'900-958'!8:8)</f>
        <v>0</v>
      </c>
      <c r="AM126" s="128">
        <f>SUMIF('900-958'!$1:$1,AM$3,'900-958'!8:8)</f>
        <v>14219.38</v>
      </c>
      <c r="AN126" s="128">
        <f>SUMIF('900-958'!$1:$1,AN$3,'900-958'!8:8)</f>
        <v>2154</v>
      </c>
      <c r="AO126" s="128">
        <f>SUMIF('900-958'!$1:$1,AO$3,'900-958'!8:8)</f>
        <v>3965.4500000000003</v>
      </c>
      <c r="AP126" s="128">
        <f>SUMIF('900-958'!$1:$1,AP$3,'900-958'!8:8)</f>
        <v>1098</v>
      </c>
      <c r="AQ126" s="128">
        <f>SUMIF('900-958'!$1:$1,AQ$3,'900-958'!8:8)</f>
        <v>0</v>
      </c>
      <c r="AR126" s="128">
        <f>SUMIF('900-958'!$1:$1,AR$3,'900-958'!8:8)</f>
        <v>11372.169999999998</v>
      </c>
      <c r="AS126" s="128">
        <f>SUMIF('900-958'!$1:$1,AS$3,'900-958'!8:8)</f>
        <v>372.86</v>
      </c>
      <c r="AT126" s="128">
        <f>SUMIF('900-958'!$1:$1,AT$3,'900-958'!8:8)</f>
        <v>12580.29</v>
      </c>
      <c r="AU126" s="128">
        <f>SUMIF('900-958'!$1:$1,AU$3,'900-958'!8:8)</f>
        <v>2350.73</v>
      </c>
      <c r="AV126" s="128">
        <f>SUMIF('900-958'!$1:$1,AV$3,'900-958'!8:8)</f>
        <v>7604.8899999999994</v>
      </c>
      <c r="AW126" s="128">
        <f>SUMIF('900-958'!$1:$1,AW$3,'900-958'!8:8)</f>
        <v>31668</v>
      </c>
      <c r="AX126" s="128">
        <f>SUMIF('900-958'!$1:$1,AX$3,'900-958'!8:8)</f>
        <v>3169.42</v>
      </c>
      <c r="AY126" s="128">
        <f>SUMIF('900-958'!$1:$1,AY$3,'900-958'!8:8)</f>
        <v>32625.590000000004</v>
      </c>
      <c r="AZ126" s="310">
        <f>SUMIF('900-958'!$1:$1,AZ$3,'900-958'!8:8)</f>
        <v>0</v>
      </c>
      <c r="BA126" s="128">
        <f>SUMIF('900-958'!$1:$1,BA$3,'900-958'!8:8)</f>
        <v>0</v>
      </c>
      <c r="BB126" s="128">
        <f>SUMIF('900-958'!$1:$1,BB$3,'900-958'!8:8)</f>
        <v>0</v>
      </c>
      <c r="BC126" s="128">
        <f>SUMIF('900-958'!$1:$1,BC$3,'900-958'!8:8)</f>
        <v>0</v>
      </c>
      <c r="BD126" s="128">
        <f>SUMIF('900-958'!$1:$1,BD$3,'900-958'!8:8)</f>
        <v>8095.8899999999994</v>
      </c>
      <c r="BE126" s="128">
        <f>SUMIF('900-958'!$1:$1,BE$3,'900-958'!8:8)</f>
        <v>0</v>
      </c>
      <c r="BF126" s="128">
        <f>SUMIF('900-958'!$1:$1,BF$3,'900-958'!8:8)</f>
        <v>0</v>
      </c>
      <c r="BG126" s="128">
        <f>SUMIF('900-958'!$1:$1,BG$3,'900-958'!8:8)</f>
        <v>6960</v>
      </c>
      <c r="BH126" s="128">
        <f>SUMIF('900-958'!$1:$1,BH$3,'900-958'!8:8)</f>
        <v>0</v>
      </c>
      <c r="BI126" s="128">
        <f>SUMIF('900-958'!$1:$1,BI$3,'900-958'!8:8)</f>
        <v>560.95000000000005</v>
      </c>
      <c r="BJ126" s="128">
        <f>SUMIF('900-958'!$1:$1,BJ$3,'900-958'!8:8)</f>
        <v>20034</v>
      </c>
      <c r="BK126" s="128">
        <f>SUMIF('900-958'!$1:$1,BK$3,'900-958'!8:8)</f>
        <v>0</v>
      </c>
      <c r="BL126" s="128">
        <f>SUMIF('900-958'!$1:$1,BL$3,'900-958'!8:8)</f>
        <v>24193</v>
      </c>
      <c r="BM126" s="128">
        <f>SUMIF('900-958'!$1:$1,BM$3,'900-958'!8:8)</f>
        <v>2329</v>
      </c>
      <c r="BN126" s="128">
        <f>SUMIF('900-958'!$1:$1,BN$3,'900-958'!8:8)</f>
        <v>30725.599999999999</v>
      </c>
      <c r="BO126" s="128">
        <f>SUMIF('900-958'!$1:$1,BO$3,'900-958'!8:8)</f>
        <v>18282.160000000003</v>
      </c>
      <c r="BP126" s="128">
        <f>SUMIF('900-958'!$1:$1,BP$3,'900-958'!8:8)</f>
        <v>0</v>
      </c>
      <c r="BQ126" s="128">
        <f>SUMIF('900-958'!$1:$1,BQ$3,'900-958'!8:8)</f>
        <v>0</v>
      </c>
      <c r="BR126" s="128">
        <f>SUMIF('900-958'!$1:$1,BR$3,'900-958'!8:8)</f>
        <v>0</v>
      </c>
      <c r="BS126" s="128">
        <f>SUMIF('900-958'!$1:$1,BS$3,'900-958'!8:8)</f>
        <v>0</v>
      </c>
      <c r="BT126" s="128">
        <f>SUMIF('900-958'!$1:$1,BT$3,'900-958'!8:8)</f>
        <v>0</v>
      </c>
      <c r="BU126" s="128">
        <f>SUMIF('900-958'!$1:$1,BU$3,'900-958'!8:8)</f>
        <v>-8038.75</v>
      </c>
      <c r="BV126" s="128">
        <f>SUMIF('900-958'!$1:$1,BV$3,'900-958'!8:8)</f>
        <v>0</v>
      </c>
      <c r="BW126" s="128">
        <f>SUMIF('900-958'!$1:$1,BW$3,'900-958'!8:8)</f>
        <v>0</v>
      </c>
      <c r="BX126" s="128">
        <f>SUMIF('900-958'!$1:$1,BX$3,'900-958'!8:8)</f>
        <v>0</v>
      </c>
      <c r="BY126" s="128">
        <f>SUMIF('900-958'!$1:$1,BY$3,'900-958'!8:8)</f>
        <v>0</v>
      </c>
      <c r="BZ126" s="128">
        <f>SUMIF('900-958'!$1:$1,BZ$3,'900-958'!8:8)</f>
        <v>0</v>
      </c>
      <c r="CA126" s="310">
        <f>SUMIF('900-958'!$1:$1,CA$3,'900-958'!8:8)</f>
        <v>0</v>
      </c>
      <c r="CB126" s="128">
        <f>SUMIF('900-958'!$1:$1,CB$3,'900-958'!8:8)</f>
        <v>0</v>
      </c>
      <c r="CC126" s="128">
        <f>SUMIF('900-958'!$1:$1,CC$3,'900-958'!8:8)</f>
        <v>0</v>
      </c>
      <c r="CD126" s="128">
        <f>SUMIF('900-958'!$1:$1,CD$3,'900-958'!8:8)</f>
        <v>0</v>
      </c>
      <c r="CE126" s="128">
        <f>SUMIF('900-958'!$1:$1,CE$3,'900-958'!8:8)</f>
        <v>0</v>
      </c>
      <c r="CF126" s="128">
        <f>SUMIF('900-958'!$1:$1,CF$3,'900-958'!8:8)</f>
        <v>6759.1</v>
      </c>
      <c r="CG126" s="256">
        <f t="shared" si="45"/>
        <v>-1269023.9400000002</v>
      </c>
      <c r="CJ126" s="122"/>
      <c r="CK126" s="169">
        <f>INDEX(SAP!C:C,MATCH('Actuals mapped to CFR'!A126,SAP!H:H,FALSE),1)</f>
        <v>-1269023.94</v>
      </c>
      <c r="CL126" s="59">
        <f t="shared" si="33"/>
        <v>0</v>
      </c>
      <c r="CN126" s="81">
        <f t="shared" si="47"/>
        <v>2127980.59</v>
      </c>
      <c r="CO126" s="81">
        <f t="shared" si="48"/>
        <v>860236.3</v>
      </c>
      <c r="CP126" s="166">
        <f>VLOOKUP(B126,'2526 GBP Data input'!$A$4:$CA$229,38,FALSE)</f>
        <v>2275557</v>
      </c>
      <c r="CQ126" s="166">
        <f>VLOOKUP(B126,'2526 GBP Data input'!$A$4:$CA$229,73,FALSE)</f>
        <v>18007</v>
      </c>
      <c r="CR126" s="89">
        <f t="shared" si="39"/>
        <v>-147576.41000000015</v>
      </c>
      <c r="CS126" s="83">
        <f t="shared" si="40"/>
        <v>47.772327428222361</v>
      </c>
      <c r="CT126" s="82">
        <f t="shared" si="51"/>
        <v>1267744.2899999998</v>
      </c>
      <c r="CU126" s="82">
        <f t="shared" si="52"/>
        <v>1279.6499999999996</v>
      </c>
      <c r="CV126" s="86">
        <f t="shared" si="44"/>
        <v>1269023.9399999997</v>
      </c>
      <c r="CX126" s="116"/>
    </row>
    <row r="127" spans="1:102">
      <c r="A127" s="237">
        <v>107928</v>
      </c>
      <c r="B127" s="60">
        <v>928</v>
      </c>
      <c r="C127" s="238" t="s">
        <v>403</v>
      </c>
      <c r="D127" s="128">
        <f>SUMIF('900-958'!$1:$1,D$3,'900-958'!9:9)</f>
        <v>0</v>
      </c>
      <c r="E127" s="128">
        <f>SUMIF('900-958'!$1:$1,E$3,'900-958'!9:9)</f>
        <v>0</v>
      </c>
      <c r="F127" s="128">
        <f>SUMIF('900-958'!$1:$1,F$3,'900-958'!9:9)</f>
        <v>0</v>
      </c>
      <c r="G127" s="128">
        <f>SUMIF('900-958'!$1:$1,G$3,'900-958'!9:9)</f>
        <v>0</v>
      </c>
      <c r="H127" s="128">
        <f>SUMIF('900-958'!$1:$1,H$3,'900-958'!9:9)</f>
        <v>0</v>
      </c>
      <c r="I127" s="128">
        <f>SUMIF('900-958'!$1:$1,I$3,'900-958'!9:9)</f>
        <v>0</v>
      </c>
      <c r="J127" s="128">
        <f>SUMIF('900-958'!$1:$1,J$3,'900-958'!9:9)</f>
        <v>0</v>
      </c>
      <c r="K127" s="128">
        <f>SUMIF('900-958'!$1:$1,K$3,'900-958'!9:9)</f>
        <v>-3301369</v>
      </c>
      <c r="L127" s="128">
        <f>SUMIF('900-958'!$1:$1,L$3,'900-958'!9:9)</f>
        <v>0</v>
      </c>
      <c r="M127" s="128">
        <f>SUMIF('900-958'!$1:$1,M$3,'900-958'!9:9)</f>
        <v>-231115</v>
      </c>
      <c r="N127" s="128">
        <f>SUMIF('900-958'!$1:$1,N$3,'900-958'!9:9)</f>
        <v>0</v>
      </c>
      <c r="O127" s="128">
        <f>SUMIF('900-958'!$1:$1,O$3,'900-958'!9:9)</f>
        <v>-25423</v>
      </c>
      <c r="P127" s="128">
        <f>SUMIF('900-958'!$1:$1,P$3,'900-958'!9:9)</f>
        <v>-104123</v>
      </c>
      <c r="Q127" s="128">
        <f>SUMIF('900-958'!$1:$1,Q$3,'900-958'!9:9)</f>
        <v>-1375</v>
      </c>
      <c r="R127" s="128">
        <f>SUMIF('900-958'!$1:$1,R$3,'900-958'!9:9)</f>
        <v>-5412.5</v>
      </c>
      <c r="S127" s="128">
        <f>SUMIF('900-958'!$1:$1,S$3,'900-958'!9:9)</f>
        <v>-4132.0200000000004</v>
      </c>
      <c r="T127" s="128">
        <f>SUMIF('900-958'!$1:$1,T$3,'900-958'!9:9)</f>
        <v>0</v>
      </c>
      <c r="U127" s="128">
        <f>SUMIF('900-958'!$1:$1,U$3,'900-958'!9:9)</f>
        <v>0</v>
      </c>
      <c r="V127" s="128">
        <f>SUMIF('900-958'!$1:$1,V$3,'900-958'!9:9)</f>
        <v>-960</v>
      </c>
      <c r="W127" s="128">
        <f>SUMIF('900-958'!$1:$1,W$3,'900-958'!9:9)</f>
        <v>-19540.730000000007</v>
      </c>
      <c r="X127" s="128">
        <f>SUMIF('900-958'!$1:$1,X$3,'900-958'!9:9)</f>
        <v>-30860.610000000004</v>
      </c>
      <c r="Y127" s="164">
        <f>SUMIF('900-958'!$1:$1,Y$3,'900-958'!9:9)</f>
        <v>0</v>
      </c>
      <c r="Z127" s="128">
        <f>SUMIF('900-958'!$1:$1,Z$3,'900-958'!9:9)</f>
        <v>0</v>
      </c>
      <c r="AA127" s="128">
        <f>SUMIF('900-958'!$1:$1,AA$3,'900-958'!9:9)</f>
        <v>0</v>
      </c>
      <c r="AB127" s="128">
        <f>SUMIF('900-958'!$1:$1,AB$3,'900-958'!9:9)</f>
        <v>0</v>
      </c>
      <c r="AC127" s="310">
        <f>SUMIF('900-958'!$1:$1,AC$3,'900-958'!9:9)</f>
        <v>0</v>
      </c>
      <c r="AD127" s="310">
        <f>SUMIF('900-958'!$1:$1,AD$3,'900-958'!9:9)</f>
        <v>0</v>
      </c>
      <c r="AE127" s="310">
        <f>SUMIF('900-958'!$1:$1,AE$3,'900-958'!9:9)</f>
        <v>0</v>
      </c>
      <c r="AF127" s="310">
        <f>SUMIF('900-958'!$1:$1,AF$3,'900-958'!9:9)</f>
        <v>0</v>
      </c>
      <c r="AG127" s="128">
        <f>SUMIF('900-958'!$1:$1,AG$3,'900-958'!9:9)</f>
        <v>651014.67000000004</v>
      </c>
      <c r="AH127" s="128">
        <f>SUMIF('900-958'!$1:$1,AH$3,'900-958'!9:9)</f>
        <v>6751.829999999999</v>
      </c>
      <c r="AI127" s="128">
        <f>SUMIF('900-958'!$1:$1,AI$3,'900-958'!9:9)</f>
        <v>223183.57</v>
      </c>
      <c r="AJ127" s="128">
        <f>SUMIF('900-958'!$1:$1,AJ$3,'900-958'!9:9)</f>
        <v>51382.880000000005</v>
      </c>
      <c r="AK127" s="128">
        <f>SUMIF('900-958'!$1:$1,AK$3,'900-958'!9:9)</f>
        <v>47077.539999999994</v>
      </c>
      <c r="AL127" s="128">
        <f>SUMIF('900-958'!$1:$1,AL$3,'900-958'!9:9)</f>
        <v>0</v>
      </c>
      <c r="AM127" s="128">
        <f>SUMIF('900-958'!$1:$1,AM$3,'900-958'!9:9)</f>
        <v>37432.86</v>
      </c>
      <c r="AN127" s="128">
        <f>SUMIF('900-958'!$1:$1,AN$3,'900-958'!9:9)</f>
        <v>3732.54</v>
      </c>
      <c r="AO127" s="128">
        <f>SUMIF('900-958'!$1:$1,AO$3,'900-958'!9:9)</f>
        <v>1032.0999999999999</v>
      </c>
      <c r="AP127" s="128">
        <f>SUMIF('900-958'!$1:$1,AP$3,'900-958'!9:9)</f>
        <v>1915.4</v>
      </c>
      <c r="AQ127" s="128">
        <f>SUMIF('900-958'!$1:$1,AQ$3,'900-958'!9:9)</f>
        <v>0</v>
      </c>
      <c r="AR127" s="128">
        <f>SUMIF('900-958'!$1:$1,AR$3,'900-958'!9:9)</f>
        <v>12903.589999999997</v>
      </c>
      <c r="AS127" s="128">
        <f>SUMIF('900-958'!$1:$1,AS$3,'900-958'!9:9)</f>
        <v>3733.8599999999997</v>
      </c>
      <c r="AT127" s="128">
        <f>SUMIF('900-958'!$1:$1,AT$3,'900-958'!9:9)</f>
        <v>2701.32</v>
      </c>
      <c r="AU127" s="128">
        <f>SUMIF('900-958'!$1:$1,AU$3,'900-958'!9:9)</f>
        <v>5485.0000000000009</v>
      </c>
      <c r="AV127" s="128">
        <f>SUMIF('900-958'!$1:$1,AV$3,'900-958'!9:9)</f>
        <v>17228.29</v>
      </c>
      <c r="AW127" s="128">
        <f>SUMIF('900-958'!$1:$1,AW$3,'900-958'!9:9)</f>
        <v>62517</v>
      </c>
      <c r="AX127" s="128">
        <f>SUMIF('900-958'!$1:$1,AX$3,'900-958'!9:9)</f>
        <v>3891.7999999999993</v>
      </c>
      <c r="AY127" s="128">
        <f>SUMIF('900-958'!$1:$1,AY$3,'900-958'!9:9)</f>
        <v>113052.08000000002</v>
      </c>
      <c r="AZ127" s="310">
        <f>SUMIF('900-958'!$1:$1,AZ$3,'900-958'!9:9)</f>
        <v>0</v>
      </c>
      <c r="BA127" s="128">
        <f>SUMIF('900-958'!$1:$1,BA$3,'900-958'!9:9)</f>
        <v>3424.6099999999997</v>
      </c>
      <c r="BB127" s="128">
        <f>SUMIF('900-958'!$1:$1,BB$3,'900-958'!9:9)</f>
        <v>0</v>
      </c>
      <c r="BC127" s="128">
        <f>SUMIF('900-958'!$1:$1,BC$3,'900-958'!9:9)</f>
        <v>1869</v>
      </c>
      <c r="BD127" s="128">
        <f>SUMIF('900-958'!$1:$1,BD$3,'900-958'!9:9)</f>
        <v>12330.84</v>
      </c>
      <c r="BE127" s="128">
        <f>SUMIF('900-958'!$1:$1,BE$3,'900-958'!9:9)</f>
        <v>0</v>
      </c>
      <c r="BF127" s="128">
        <f>SUMIF('900-958'!$1:$1,BF$3,'900-958'!9:9)</f>
        <v>0</v>
      </c>
      <c r="BG127" s="128">
        <f>SUMIF('900-958'!$1:$1,BG$3,'900-958'!9:9)</f>
        <v>12357</v>
      </c>
      <c r="BH127" s="128">
        <f>SUMIF('900-958'!$1:$1,BH$3,'900-958'!9:9)</f>
        <v>0</v>
      </c>
      <c r="BI127" s="128">
        <f>SUMIF('900-958'!$1:$1,BI$3,'900-958'!9:9)</f>
        <v>4712.26</v>
      </c>
      <c r="BJ127" s="128">
        <f>SUMIF('900-958'!$1:$1,BJ$3,'900-958'!9:9)</f>
        <v>34948.199999999997</v>
      </c>
      <c r="BK127" s="128">
        <f>SUMIF('900-958'!$1:$1,BK$3,'900-958'!9:9)</f>
        <v>0</v>
      </c>
      <c r="BL127" s="128">
        <f>SUMIF('900-958'!$1:$1,BL$3,'900-958'!9:9)</f>
        <v>153020.73000000001</v>
      </c>
      <c r="BM127" s="128">
        <f>SUMIF('900-958'!$1:$1,BM$3,'900-958'!9:9)</f>
        <v>13775</v>
      </c>
      <c r="BN127" s="128">
        <f>SUMIF('900-958'!$1:$1,BN$3,'900-958'!9:9)</f>
        <v>3640</v>
      </c>
      <c r="BO127" s="128">
        <f>SUMIF('900-958'!$1:$1,BO$3,'900-958'!9:9)</f>
        <v>26898.029999999995</v>
      </c>
      <c r="BP127" s="128">
        <f>SUMIF('900-958'!$1:$1,BP$3,'900-958'!9:9)</f>
        <v>0</v>
      </c>
      <c r="BQ127" s="128">
        <f>SUMIF('900-958'!$1:$1,BQ$3,'900-958'!9:9)</f>
        <v>0</v>
      </c>
      <c r="BR127" s="128">
        <f>SUMIF('900-958'!$1:$1,BR$3,'900-958'!9:9)</f>
        <v>0</v>
      </c>
      <c r="BS127" s="128">
        <f>SUMIF('900-958'!$1:$1,BS$3,'900-958'!9:9)</f>
        <v>0</v>
      </c>
      <c r="BT127" s="128">
        <f>SUMIF('900-958'!$1:$1,BT$3,'900-958'!9:9)</f>
        <v>0</v>
      </c>
      <c r="BU127" s="128">
        <f>SUMIF('900-958'!$1:$1,BU$3,'900-958'!9:9)</f>
        <v>-11065</v>
      </c>
      <c r="BV127" s="128">
        <f>SUMIF('900-958'!$1:$1,BV$3,'900-958'!9:9)</f>
        <v>0</v>
      </c>
      <c r="BW127" s="128">
        <f>SUMIF('900-958'!$1:$1,BW$3,'900-958'!9:9)</f>
        <v>0</v>
      </c>
      <c r="BX127" s="128">
        <f>SUMIF('900-958'!$1:$1,BX$3,'900-958'!9:9)</f>
        <v>0</v>
      </c>
      <c r="BY127" s="128">
        <f>SUMIF('900-958'!$1:$1,BY$3,'900-958'!9:9)</f>
        <v>0</v>
      </c>
      <c r="BZ127" s="128">
        <f>SUMIF('900-958'!$1:$1,BZ$3,'900-958'!9:9)</f>
        <v>0</v>
      </c>
      <c r="CA127" s="310">
        <f>SUMIF('900-958'!$1:$1,CA$3,'900-958'!9:9)</f>
        <v>0</v>
      </c>
      <c r="CB127" s="128">
        <f>SUMIF('900-958'!$1:$1,CB$3,'900-958'!9:9)</f>
        <v>0</v>
      </c>
      <c r="CC127" s="128">
        <f>SUMIF('900-958'!$1:$1,CC$3,'900-958'!9:9)</f>
        <v>0</v>
      </c>
      <c r="CD127" s="128">
        <f>SUMIF('900-958'!$1:$1,CD$3,'900-958'!9:9)</f>
        <v>0</v>
      </c>
      <c r="CE127" s="128">
        <f>SUMIF('900-958'!$1:$1,CE$3,'900-958'!9:9)</f>
        <v>0</v>
      </c>
      <c r="CF127" s="128">
        <f>SUMIF('900-958'!$1:$1,CF$3,'900-958'!9:9)</f>
        <v>0</v>
      </c>
      <c r="CG127" s="256">
        <f t="shared" si="45"/>
        <v>-2223363.8600000013</v>
      </c>
      <c r="CJ127" s="122"/>
      <c r="CK127" s="169">
        <f>INDEX(SAP!C:C,MATCH('Actuals mapped to CFR'!A127,SAP!H:H,FALSE),1)</f>
        <v>-2223363.86</v>
      </c>
      <c r="CL127" s="59">
        <f t="shared" si="33"/>
        <v>0</v>
      </c>
      <c r="CN127" s="81">
        <f t="shared" si="47"/>
        <v>3724310.86</v>
      </c>
      <c r="CO127" s="81">
        <f t="shared" si="48"/>
        <v>1512012.0000000002</v>
      </c>
      <c r="CP127" s="166">
        <f>VLOOKUP(B127,'2526 GBP Data input'!$A$4:$CA$229,38,FALSE)</f>
        <v>3803066</v>
      </c>
      <c r="CQ127" s="166">
        <f>VLOOKUP(B127,'2526 GBP Data input'!$A$4:$CA$229,73,FALSE)</f>
        <v>27889</v>
      </c>
      <c r="CR127" s="89">
        <f t="shared" si="39"/>
        <v>-78755.14000000013</v>
      </c>
      <c r="CS127" s="83">
        <f t="shared" si="40"/>
        <v>54.215353723690349</v>
      </c>
      <c r="CT127" s="82">
        <f t="shared" si="51"/>
        <v>2212298.8599999994</v>
      </c>
      <c r="CU127" s="82">
        <f t="shared" si="52"/>
        <v>11065</v>
      </c>
      <c r="CV127" s="86">
        <f t="shared" si="44"/>
        <v>2223363.8599999994</v>
      </c>
      <c r="CX127" s="116"/>
    </row>
    <row r="128" spans="1:102">
      <c r="A128" s="237">
        <v>107929</v>
      </c>
      <c r="B128" s="60">
        <v>929</v>
      </c>
      <c r="C128" s="60" t="s">
        <v>404</v>
      </c>
      <c r="D128" s="128">
        <f>SUMIF('900-958'!$1:$1,D$3,'900-958'!10:10)</f>
        <v>0</v>
      </c>
      <c r="E128" s="128">
        <f>SUMIF('900-958'!$1:$1,E$3,'900-958'!10:10)</f>
        <v>0</v>
      </c>
      <c r="F128" s="128">
        <f>SUMIF('900-958'!$1:$1,F$3,'900-958'!10:10)</f>
        <v>0</v>
      </c>
      <c r="G128" s="128">
        <f>SUMIF('900-958'!$1:$1,G$3,'900-958'!10:10)</f>
        <v>0</v>
      </c>
      <c r="H128" s="128">
        <f>SUMIF('900-958'!$1:$1,H$3,'900-958'!10:10)</f>
        <v>0</v>
      </c>
      <c r="I128" s="128">
        <f>SUMIF('900-958'!$1:$1,I$3,'900-958'!10:10)</f>
        <v>0</v>
      </c>
      <c r="J128" s="128">
        <f>SUMIF('900-958'!$1:$1,J$3,'900-958'!10:10)</f>
        <v>0</v>
      </c>
      <c r="K128" s="128">
        <f>SUMIF('900-958'!$1:$1,K$3,'900-958'!10:10)</f>
        <v>-2467035.38</v>
      </c>
      <c r="L128" s="128">
        <f>SUMIF('900-958'!$1:$1,L$3,'900-958'!10:10)</f>
        <v>0</v>
      </c>
      <c r="M128" s="128">
        <f>SUMIF('900-958'!$1:$1,M$3,'900-958'!10:10)</f>
        <v>-491395</v>
      </c>
      <c r="N128" s="128">
        <f>SUMIF('900-958'!$1:$1,N$3,'900-958'!10:10)</f>
        <v>0</v>
      </c>
      <c r="O128" s="128">
        <f>SUMIF('900-958'!$1:$1,O$3,'900-958'!10:10)</f>
        <v>-68813</v>
      </c>
      <c r="P128" s="128">
        <f>SUMIF('900-958'!$1:$1,P$3,'900-958'!10:10)</f>
        <v>-61864</v>
      </c>
      <c r="Q128" s="128">
        <f>SUMIF('900-958'!$1:$1,Q$3,'900-958'!10:10)</f>
        <v>0</v>
      </c>
      <c r="R128" s="128">
        <f>SUMIF('900-958'!$1:$1,R$3,'900-958'!10:10)</f>
        <v>-150</v>
      </c>
      <c r="S128" s="128">
        <f>SUMIF('900-958'!$1:$1,S$3,'900-958'!10:10)</f>
        <v>-8928.5099999999984</v>
      </c>
      <c r="T128" s="128">
        <f>SUMIF('900-958'!$1:$1,T$3,'900-958'!10:10)</f>
        <v>0</v>
      </c>
      <c r="U128" s="128">
        <f>SUMIF('900-958'!$1:$1,U$3,'900-958'!10:10)</f>
        <v>0</v>
      </c>
      <c r="V128" s="128">
        <f>SUMIF('900-958'!$1:$1,V$3,'900-958'!10:10)</f>
        <v>0</v>
      </c>
      <c r="W128" s="128">
        <f>SUMIF('900-958'!$1:$1,W$3,'900-958'!10:10)</f>
        <v>-9255.4699999999975</v>
      </c>
      <c r="X128" s="128">
        <f>SUMIF('900-958'!$1:$1,X$3,'900-958'!10:10)</f>
        <v>-2405</v>
      </c>
      <c r="Y128" s="164">
        <f>SUMIF('900-958'!$1:$1,Y$3,'900-958'!10:10)</f>
        <v>0</v>
      </c>
      <c r="Z128" s="128">
        <f>SUMIF('900-958'!$1:$1,Z$3,'900-958'!10:10)</f>
        <v>0</v>
      </c>
      <c r="AA128" s="128">
        <f>SUMIF('900-958'!$1:$1,AA$3,'900-958'!10:10)</f>
        <v>0</v>
      </c>
      <c r="AB128" s="128">
        <f>SUMIF('900-958'!$1:$1,AB$3,'900-958'!10:10)</f>
        <v>0</v>
      </c>
      <c r="AC128" s="310">
        <f>SUMIF('900-958'!$1:$1,AC$3,'900-958'!10:10)</f>
        <v>0</v>
      </c>
      <c r="AD128" s="310">
        <f>SUMIF('900-958'!$1:$1,AD$3,'900-958'!10:10)</f>
        <v>0</v>
      </c>
      <c r="AE128" s="310">
        <f>SUMIF('900-958'!$1:$1,AE$3,'900-958'!10:10)</f>
        <v>0</v>
      </c>
      <c r="AF128" s="310">
        <f>SUMIF('900-958'!$1:$1,AF$3,'900-958'!10:10)</f>
        <v>0</v>
      </c>
      <c r="AG128" s="128">
        <f>SUMIF('900-958'!$1:$1,AG$3,'900-958'!10:10)</f>
        <v>520936.81000000006</v>
      </c>
      <c r="AH128" s="128">
        <f>SUMIF('900-958'!$1:$1,AH$3,'900-958'!10:10)</f>
        <v>477.67999999999995</v>
      </c>
      <c r="AI128" s="128">
        <f>SUMIF('900-958'!$1:$1,AI$3,'900-958'!10:10)</f>
        <v>271463.02</v>
      </c>
      <c r="AJ128" s="128">
        <f>SUMIF('900-958'!$1:$1,AJ$3,'900-958'!10:10)</f>
        <v>21886.14</v>
      </c>
      <c r="AK128" s="128">
        <f>SUMIF('900-958'!$1:$1,AK$3,'900-958'!10:10)</f>
        <v>43094.73</v>
      </c>
      <c r="AL128" s="128">
        <f>SUMIF('900-958'!$1:$1,AL$3,'900-958'!10:10)</f>
        <v>0</v>
      </c>
      <c r="AM128" s="128">
        <f>SUMIF('900-958'!$1:$1,AM$3,'900-958'!10:10)</f>
        <v>26421.4</v>
      </c>
      <c r="AN128" s="128">
        <f>SUMIF('900-958'!$1:$1,AN$3,'900-958'!10:10)</f>
        <v>85.89</v>
      </c>
      <c r="AO128" s="128">
        <f>SUMIF('900-958'!$1:$1,AO$3,'900-958'!10:10)</f>
        <v>2069</v>
      </c>
      <c r="AP128" s="128">
        <f>SUMIF('900-958'!$1:$1,AP$3,'900-958'!10:10)</f>
        <v>1277.95</v>
      </c>
      <c r="AQ128" s="128">
        <f>SUMIF('900-958'!$1:$1,AQ$3,'900-958'!10:10)</f>
        <v>0</v>
      </c>
      <c r="AR128" s="128">
        <f>SUMIF('900-958'!$1:$1,AR$3,'900-958'!10:10)</f>
        <v>14042.499999999998</v>
      </c>
      <c r="AS128" s="128">
        <f>SUMIF('900-958'!$1:$1,AS$3,'900-958'!10:10)</f>
        <v>2726.6700000000005</v>
      </c>
      <c r="AT128" s="128">
        <f>SUMIF('900-958'!$1:$1,AT$3,'900-958'!10:10)</f>
        <v>14816.710000000003</v>
      </c>
      <c r="AU128" s="128">
        <f>SUMIF('900-958'!$1:$1,AU$3,'900-958'!10:10)</f>
        <v>2186.0799999999995</v>
      </c>
      <c r="AV128" s="128">
        <f>SUMIF('900-958'!$1:$1,AV$3,'900-958'!10:10)</f>
        <v>11970.26</v>
      </c>
      <c r="AW128" s="128">
        <f>SUMIF('900-958'!$1:$1,AW$3,'900-958'!10:10)</f>
        <v>7138.15</v>
      </c>
      <c r="AX128" s="128">
        <f>SUMIF('900-958'!$1:$1,AX$3,'900-958'!10:10)</f>
        <v>4036.5800000000004</v>
      </c>
      <c r="AY128" s="128">
        <f>SUMIF('900-958'!$1:$1,AY$3,'900-958'!10:10)</f>
        <v>41983.479999999996</v>
      </c>
      <c r="AZ128" s="310">
        <f>SUMIF('900-958'!$1:$1,AZ$3,'900-958'!10:10)</f>
        <v>198</v>
      </c>
      <c r="BA128" s="128">
        <f>SUMIF('900-958'!$1:$1,BA$3,'900-958'!10:10)</f>
        <v>315.3</v>
      </c>
      <c r="BB128" s="128">
        <f>SUMIF('900-958'!$1:$1,BB$3,'900-958'!10:10)</f>
        <v>0</v>
      </c>
      <c r="BC128" s="128">
        <f>SUMIF('900-958'!$1:$1,BC$3,'900-958'!10:10)</f>
        <v>8548.119999999999</v>
      </c>
      <c r="BD128" s="128">
        <f>SUMIF('900-958'!$1:$1,BD$3,'900-958'!10:10)</f>
        <v>3261.09</v>
      </c>
      <c r="BE128" s="128">
        <f>SUMIF('900-958'!$1:$1,BE$3,'900-958'!10:10)</f>
        <v>2103.4</v>
      </c>
      <c r="BF128" s="128">
        <f>SUMIF('900-958'!$1:$1,BF$3,'900-958'!10:10)</f>
        <v>30</v>
      </c>
      <c r="BG128" s="128">
        <f>SUMIF('900-958'!$1:$1,BG$3,'900-958'!10:10)</f>
        <v>8788</v>
      </c>
      <c r="BH128" s="128">
        <f>SUMIF('900-958'!$1:$1,BH$3,'900-958'!10:10)</f>
        <v>0</v>
      </c>
      <c r="BI128" s="128">
        <f>SUMIF('900-958'!$1:$1,BI$3,'900-958'!10:10)</f>
        <v>1960.6800000000003</v>
      </c>
      <c r="BJ128" s="128">
        <f>SUMIF('900-958'!$1:$1,BJ$3,'900-958'!10:10)</f>
        <v>23317.35</v>
      </c>
      <c r="BK128" s="128">
        <f>SUMIF('900-958'!$1:$1,BK$3,'900-958'!10:10)</f>
        <v>2751.5100000000007</v>
      </c>
      <c r="BL128" s="128">
        <f>SUMIF('900-958'!$1:$1,BL$3,'900-958'!10:10)</f>
        <v>36942.660000000011</v>
      </c>
      <c r="BM128" s="128">
        <f>SUMIF('900-958'!$1:$1,BM$3,'900-958'!10:10)</f>
        <v>6672</v>
      </c>
      <c r="BN128" s="128">
        <f>SUMIF('900-958'!$1:$1,BN$3,'900-958'!10:10)</f>
        <v>47432.7</v>
      </c>
      <c r="BO128" s="128">
        <f>SUMIF('900-958'!$1:$1,BO$3,'900-958'!10:10)</f>
        <v>40686.299999999996</v>
      </c>
      <c r="BP128" s="128">
        <f>SUMIF('900-958'!$1:$1,BP$3,'900-958'!10:10)</f>
        <v>0</v>
      </c>
      <c r="BQ128" s="128">
        <f>SUMIF('900-958'!$1:$1,BQ$3,'900-958'!10:10)</f>
        <v>0</v>
      </c>
      <c r="BR128" s="128">
        <f>SUMIF('900-958'!$1:$1,BR$3,'900-958'!10:10)</f>
        <v>0</v>
      </c>
      <c r="BS128" s="128">
        <f>SUMIF('900-958'!$1:$1,BS$3,'900-958'!10:10)</f>
        <v>0</v>
      </c>
      <c r="BT128" s="128">
        <f>SUMIF('900-958'!$1:$1,BT$3,'900-958'!10:10)</f>
        <v>0</v>
      </c>
      <c r="BU128" s="128">
        <f>SUMIF('900-958'!$1:$1,BU$3,'900-958'!10:10)</f>
        <v>-8657.5</v>
      </c>
      <c r="BV128" s="128">
        <f>SUMIF('900-958'!$1:$1,BV$3,'900-958'!10:10)</f>
        <v>0</v>
      </c>
      <c r="BW128" s="128">
        <f>SUMIF('900-958'!$1:$1,BW$3,'900-958'!10:10)</f>
        <v>0</v>
      </c>
      <c r="BX128" s="128">
        <f>SUMIF('900-958'!$1:$1,BX$3,'900-958'!10:10)</f>
        <v>0</v>
      </c>
      <c r="BY128" s="128">
        <f>SUMIF('900-958'!$1:$1,BY$3,'900-958'!10:10)</f>
        <v>0</v>
      </c>
      <c r="BZ128" s="128">
        <f>SUMIF('900-958'!$1:$1,BZ$3,'900-958'!10:10)</f>
        <v>0</v>
      </c>
      <c r="CA128" s="310">
        <f>SUMIF('900-958'!$1:$1,CA$3,'900-958'!10:10)</f>
        <v>0</v>
      </c>
      <c r="CB128" s="128">
        <f>SUMIF('900-958'!$1:$1,CB$3,'900-958'!10:10)</f>
        <v>0</v>
      </c>
      <c r="CC128" s="128">
        <f>SUMIF('900-958'!$1:$1,CC$3,'900-958'!10:10)</f>
        <v>0</v>
      </c>
      <c r="CD128" s="128">
        <f>SUMIF('900-958'!$1:$1,CD$3,'900-958'!10:10)</f>
        <v>0</v>
      </c>
      <c r="CE128" s="128">
        <f>SUMIF('900-958'!$1:$1,CE$3,'900-958'!10:10)</f>
        <v>0</v>
      </c>
      <c r="CF128" s="128">
        <f>SUMIF('900-958'!$1:$1,CF$3,'900-958'!10:10)</f>
        <v>0</v>
      </c>
      <c r="CG128" s="256">
        <f t="shared" si="45"/>
        <v>-1948883.6999999997</v>
      </c>
      <c r="CJ128" s="122"/>
      <c r="CK128" s="169">
        <f>INDEX(SAP!C:C,MATCH('Actuals mapped to CFR'!A128,SAP!H:H,FALSE),1)</f>
        <v>-1948883.7</v>
      </c>
      <c r="CL128" s="59">
        <f t="shared" si="33"/>
        <v>0</v>
      </c>
      <c r="CN128" s="81">
        <f t="shared" si="47"/>
        <v>3109846.36</v>
      </c>
      <c r="CO128" s="81">
        <f t="shared" si="48"/>
        <v>1169620.1599999999</v>
      </c>
      <c r="CP128" s="166">
        <f>VLOOKUP(B128,'2526 GBP Data input'!$A$4:$CA$229,38,FALSE)</f>
        <v>3479152</v>
      </c>
      <c r="CQ128" s="166">
        <f>VLOOKUP(B128,'2526 GBP Data input'!$A$4:$CA$229,73,FALSE)</f>
        <v>39981</v>
      </c>
      <c r="CR128" s="89">
        <f t="shared" si="39"/>
        <v>-369305.64000000013</v>
      </c>
      <c r="CS128" s="83">
        <f t="shared" si="40"/>
        <v>29.254399839923963</v>
      </c>
      <c r="CT128" s="82">
        <f t="shared" si="51"/>
        <v>1940226.2</v>
      </c>
      <c r="CU128" s="82">
        <f t="shared" si="52"/>
        <v>8657.5</v>
      </c>
      <c r="CV128" s="86">
        <f t="shared" si="44"/>
        <v>1948883.7</v>
      </c>
      <c r="CX128" s="116"/>
    </row>
    <row r="129" spans="1:102">
      <c r="A129" s="237">
        <v>107933</v>
      </c>
      <c r="B129" s="60">
        <v>933</v>
      </c>
      <c r="C129" s="60" t="s">
        <v>220</v>
      </c>
      <c r="D129" s="128">
        <f>SUMIF('900-958'!$1:$1,D$3,'900-958'!11:11)</f>
        <v>0</v>
      </c>
      <c r="E129" s="128">
        <f>SUMIF('900-958'!$1:$1,E$3,'900-958'!11:11)</f>
        <v>0</v>
      </c>
      <c r="F129" s="128">
        <f>SUMIF('900-958'!$1:$1,F$3,'900-958'!11:11)</f>
        <v>0</v>
      </c>
      <c r="G129" s="128">
        <f>SUMIF('900-958'!$1:$1,G$3,'900-958'!11:11)</f>
        <v>0</v>
      </c>
      <c r="H129" s="128">
        <f>SUMIF('900-958'!$1:$1,H$3,'900-958'!11:11)</f>
        <v>0</v>
      </c>
      <c r="I129" s="128">
        <f>SUMIF('900-958'!$1:$1,I$3,'900-958'!11:11)</f>
        <v>0</v>
      </c>
      <c r="J129" s="128">
        <f>SUMIF('900-958'!$1:$1,J$3,'900-958'!11:11)</f>
        <v>0</v>
      </c>
      <c r="K129" s="128">
        <f>SUMIF('900-958'!$1:$1,K$3,'900-958'!11:11)</f>
        <v>-1245066.98</v>
      </c>
      <c r="L129" s="128">
        <f>SUMIF('900-958'!$1:$1,L$3,'900-958'!11:11)</f>
        <v>0</v>
      </c>
      <c r="M129" s="128">
        <f>SUMIF('900-958'!$1:$1,M$3,'900-958'!11:11)</f>
        <v>-57448</v>
      </c>
      <c r="N129" s="128">
        <f>SUMIF('900-958'!$1:$1,N$3,'900-958'!11:11)</f>
        <v>0</v>
      </c>
      <c r="O129" s="128">
        <f>SUMIF('900-958'!$1:$1,O$3,'900-958'!11:11)</f>
        <v>-13420</v>
      </c>
      <c r="P129" s="128">
        <f>SUMIF('900-958'!$1:$1,P$3,'900-958'!11:11)</f>
        <v>-76576</v>
      </c>
      <c r="Q129" s="128">
        <f>SUMIF('900-958'!$1:$1,Q$3,'900-958'!11:11)</f>
        <v>0</v>
      </c>
      <c r="R129" s="128">
        <f>SUMIF('900-958'!$1:$1,R$3,'900-958'!11:11)</f>
        <v>0</v>
      </c>
      <c r="S129" s="128">
        <f>SUMIF('900-958'!$1:$1,S$3,'900-958'!11:11)</f>
        <v>-4523.96</v>
      </c>
      <c r="T129" s="128">
        <f>SUMIF('900-958'!$1:$1,T$3,'900-958'!11:11)</f>
        <v>0</v>
      </c>
      <c r="U129" s="128">
        <f>SUMIF('900-958'!$1:$1,U$3,'900-958'!11:11)</f>
        <v>0</v>
      </c>
      <c r="V129" s="128">
        <f>SUMIF('900-958'!$1:$1,V$3,'900-958'!11:11)</f>
        <v>-21336</v>
      </c>
      <c r="W129" s="128">
        <f>SUMIF('900-958'!$1:$1,W$3,'900-958'!11:11)</f>
        <v>-2919.95</v>
      </c>
      <c r="X129" s="128">
        <f>SUMIF('900-958'!$1:$1,X$3,'900-958'!11:11)</f>
        <v>0</v>
      </c>
      <c r="Y129" s="164">
        <f>SUMIF('900-958'!$1:$1,Y$3,'900-958'!11:11)</f>
        <v>0</v>
      </c>
      <c r="Z129" s="128">
        <f>SUMIF('900-958'!$1:$1,Z$3,'900-958'!11:11)</f>
        <v>0</v>
      </c>
      <c r="AA129" s="128">
        <f>SUMIF('900-958'!$1:$1,AA$3,'900-958'!11:11)</f>
        <v>0</v>
      </c>
      <c r="AB129" s="128">
        <f>SUMIF('900-958'!$1:$1,AB$3,'900-958'!11:11)</f>
        <v>0</v>
      </c>
      <c r="AC129" s="310">
        <f>SUMIF('900-958'!$1:$1,AC$3,'900-958'!11:11)</f>
        <v>0</v>
      </c>
      <c r="AD129" s="310">
        <f>SUMIF('900-958'!$1:$1,AD$3,'900-958'!11:11)</f>
        <v>0</v>
      </c>
      <c r="AE129" s="310">
        <f>SUMIF('900-958'!$1:$1,AE$3,'900-958'!11:11)</f>
        <v>0</v>
      </c>
      <c r="AF129" s="310">
        <f>SUMIF('900-958'!$1:$1,AF$3,'900-958'!11:11)</f>
        <v>0</v>
      </c>
      <c r="AG129" s="128">
        <f>SUMIF('900-958'!$1:$1,AG$3,'900-958'!11:11)</f>
        <v>255524.68</v>
      </c>
      <c r="AH129" s="128">
        <f>SUMIF('900-958'!$1:$1,AH$3,'900-958'!11:11)</f>
        <v>359.27</v>
      </c>
      <c r="AI129" s="128">
        <f>SUMIF('900-958'!$1:$1,AI$3,'900-958'!11:11)</f>
        <v>120600.27</v>
      </c>
      <c r="AJ129" s="128">
        <f>SUMIF('900-958'!$1:$1,AJ$3,'900-958'!11:11)</f>
        <v>19403.260000000002</v>
      </c>
      <c r="AK129" s="128">
        <f>SUMIF('900-958'!$1:$1,AK$3,'900-958'!11:11)</f>
        <v>19398.120000000003</v>
      </c>
      <c r="AL129" s="128">
        <f>SUMIF('900-958'!$1:$1,AL$3,'900-958'!11:11)</f>
        <v>0</v>
      </c>
      <c r="AM129" s="128">
        <f>SUMIF('900-958'!$1:$1,AM$3,'900-958'!11:11)</f>
        <v>13230.210000000001</v>
      </c>
      <c r="AN129" s="128">
        <f>SUMIF('900-958'!$1:$1,AN$3,'900-958'!11:11)</f>
        <v>1574</v>
      </c>
      <c r="AO129" s="128">
        <f>SUMIF('900-958'!$1:$1,AO$3,'900-958'!11:11)</f>
        <v>992</v>
      </c>
      <c r="AP129" s="128">
        <f>SUMIF('900-958'!$1:$1,AP$3,'900-958'!11:11)</f>
        <v>683.2</v>
      </c>
      <c r="AQ129" s="128">
        <f>SUMIF('900-958'!$1:$1,AQ$3,'900-958'!11:11)</f>
        <v>0</v>
      </c>
      <c r="AR129" s="128">
        <f>SUMIF('900-958'!$1:$1,AR$3,'900-958'!11:11)</f>
        <v>6215.8499999999995</v>
      </c>
      <c r="AS129" s="128">
        <f>SUMIF('900-958'!$1:$1,AS$3,'900-958'!11:11)</f>
        <v>1222.98</v>
      </c>
      <c r="AT129" s="128">
        <f>SUMIF('900-958'!$1:$1,AT$3,'900-958'!11:11)</f>
        <v>740.46</v>
      </c>
      <c r="AU129" s="128">
        <f>SUMIF('900-958'!$1:$1,AU$3,'900-958'!11:11)</f>
        <v>1279.56</v>
      </c>
      <c r="AV129" s="128">
        <f>SUMIF('900-958'!$1:$1,AV$3,'900-958'!11:11)</f>
        <v>5810.96</v>
      </c>
      <c r="AW129" s="128">
        <f>SUMIF('900-958'!$1:$1,AW$3,'900-958'!11:11)</f>
        <v>0</v>
      </c>
      <c r="AX129" s="128">
        <f>SUMIF('900-958'!$1:$1,AX$3,'900-958'!11:11)</f>
        <v>702.56</v>
      </c>
      <c r="AY129" s="128">
        <f>SUMIF('900-958'!$1:$1,AY$3,'900-958'!11:11)</f>
        <v>24139.360000000001</v>
      </c>
      <c r="AZ129" s="310">
        <f>SUMIF('900-958'!$1:$1,AZ$3,'900-958'!11:11)</f>
        <v>0</v>
      </c>
      <c r="BA129" s="128">
        <f>SUMIF('900-958'!$1:$1,BA$3,'900-958'!11:11)</f>
        <v>53</v>
      </c>
      <c r="BB129" s="128">
        <f>SUMIF('900-958'!$1:$1,BB$3,'900-958'!11:11)</f>
        <v>0</v>
      </c>
      <c r="BC129" s="128">
        <f>SUMIF('900-958'!$1:$1,BC$3,'900-958'!11:11)</f>
        <v>0</v>
      </c>
      <c r="BD129" s="128">
        <f>SUMIF('900-958'!$1:$1,BD$3,'900-958'!11:11)</f>
        <v>0</v>
      </c>
      <c r="BE129" s="128">
        <f>SUMIF('900-958'!$1:$1,BE$3,'900-958'!11:11)</f>
        <v>0</v>
      </c>
      <c r="BF129" s="128">
        <f>SUMIF('900-958'!$1:$1,BF$3,'900-958'!11:11)</f>
        <v>0</v>
      </c>
      <c r="BG129" s="128">
        <f>SUMIF('900-958'!$1:$1,BG$3,'900-958'!11:11)</f>
        <v>2464</v>
      </c>
      <c r="BH129" s="128">
        <f>SUMIF('900-958'!$1:$1,BH$3,'900-958'!11:11)</f>
        <v>0</v>
      </c>
      <c r="BI129" s="128">
        <f>SUMIF('900-958'!$1:$1,BI$3,'900-958'!11:11)</f>
        <v>4835.8799999999992</v>
      </c>
      <c r="BJ129" s="128">
        <f>SUMIF('900-958'!$1:$1,BJ$3,'900-958'!11:11)</f>
        <v>12465.599999999999</v>
      </c>
      <c r="BK129" s="128">
        <f>SUMIF('900-958'!$1:$1,BK$3,'900-958'!11:11)</f>
        <v>0</v>
      </c>
      <c r="BL129" s="128">
        <f>SUMIF('900-958'!$1:$1,BL$3,'900-958'!11:11)</f>
        <v>21012.02</v>
      </c>
      <c r="BM129" s="128">
        <f>SUMIF('900-958'!$1:$1,BM$3,'900-958'!11:11)</f>
        <v>2022.0100000000002</v>
      </c>
      <c r="BN129" s="128">
        <f>SUMIF('900-958'!$1:$1,BN$3,'900-958'!11:11)</f>
        <v>4203.6000000000004</v>
      </c>
      <c r="BO129" s="128">
        <f>SUMIF('900-958'!$1:$1,BO$3,'900-958'!11:11)</f>
        <v>20119.439999999999</v>
      </c>
      <c r="BP129" s="128">
        <f>SUMIF('900-958'!$1:$1,BP$3,'900-958'!11:11)</f>
        <v>0</v>
      </c>
      <c r="BQ129" s="128">
        <f>SUMIF('900-958'!$1:$1,BQ$3,'900-958'!11:11)</f>
        <v>0</v>
      </c>
      <c r="BR129" s="128">
        <f>SUMIF('900-958'!$1:$1,BR$3,'900-958'!11:11)</f>
        <v>0</v>
      </c>
      <c r="BS129" s="128">
        <f>SUMIF('900-958'!$1:$1,BS$3,'900-958'!11:11)</f>
        <v>0</v>
      </c>
      <c r="BT129" s="128">
        <f>SUMIF('900-958'!$1:$1,BT$3,'900-958'!11:11)</f>
        <v>0</v>
      </c>
      <c r="BU129" s="128">
        <f>SUMIF('900-958'!$1:$1,BU$3,'900-958'!11:11)</f>
        <v>-6655</v>
      </c>
      <c r="BV129" s="128">
        <f>SUMIF('900-958'!$1:$1,BV$3,'900-958'!11:11)</f>
        <v>0</v>
      </c>
      <c r="BW129" s="128">
        <f>SUMIF('900-958'!$1:$1,BW$3,'900-958'!11:11)</f>
        <v>0</v>
      </c>
      <c r="BX129" s="128">
        <f>SUMIF('900-958'!$1:$1,BX$3,'900-958'!11:11)</f>
        <v>0</v>
      </c>
      <c r="BY129" s="128">
        <f>SUMIF('900-958'!$1:$1,BY$3,'900-958'!11:11)</f>
        <v>0</v>
      </c>
      <c r="BZ129" s="128">
        <f>SUMIF('900-958'!$1:$1,BZ$3,'900-958'!11:11)</f>
        <v>0</v>
      </c>
      <c r="CA129" s="310">
        <f>SUMIF('900-958'!$1:$1,CA$3,'900-958'!11:11)</f>
        <v>0</v>
      </c>
      <c r="CB129" s="128">
        <f>SUMIF('900-958'!$1:$1,CB$3,'900-958'!11:11)</f>
        <v>0</v>
      </c>
      <c r="CC129" s="128">
        <f>SUMIF('900-958'!$1:$1,CC$3,'900-958'!11:11)</f>
        <v>0</v>
      </c>
      <c r="CD129" s="128">
        <f>SUMIF('900-958'!$1:$1,CD$3,'900-958'!11:11)</f>
        <v>0</v>
      </c>
      <c r="CE129" s="128">
        <f>SUMIF('900-958'!$1:$1,CE$3,'900-958'!11:11)</f>
        <v>0</v>
      </c>
      <c r="CF129" s="128">
        <f>SUMIF('900-958'!$1:$1,CF$3,'900-958'!11:11)</f>
        <v>0</v>
      </c>
      <c r="CG129" s="256">
        <f t="shared" si="45"/>
        <v>-888893.60000000009</v>
      </c>
      <c r="CJ129" s="122"/>
      <c r="CK129" s="169">
        <f>INDEX(SAP!C:C,MATCH('Actuals mapped to CFR'!A129,SAP!H:H,FALSE),1)</f>
        <v>-888893.6</v>
      </c>
      <c r="CL129" s="59">
        <f t="shared" si="33"/>
        <v>0</v>
      </c>
      <c r="CN129" s="81">
        <f t="shared" si="47"/>
        <v>1421290.89</v>
      </c>
      <c r="CO129" s="81">
        <f t="shared" si="48"/>
        <v>539052.28999999992</v>
      </c>
      <c r="CP129" s="166">
        <f>VLOOKUP(B129,'2526 GBP Data input'!$A$4:$CA$229,38,FALSE)</f>
        <v>1473879</v>
      </c>
      <c r="CQ129" s="166">
        <f>VLOOKUP(B129,'2526 GBP Data input'!$A$4:$CA$229,73,FALSE)</f>
        <v>25064</v>
      </c>
      <c r="CR129" s="89">
        <f t="shared" si="39"/>
        <v>-52588.110000000102</v>
      </c>
      <c r="CS129" s="83">
        <f t="shared" si="40"/>
        <v>21.50703359399936</v>
      </c>
      <c r="CT129" s="82">
        <f t="shared" si="51"/>
        <v>882238.6</v>
      </c>
      <c r="CU129" s="82">
        <f t="shared" si="52"/>
        <v>6655</v>
      </c>
      <c r="CV129" s="86">
        <f t="shared" si="44"/>
        <v>888893.6</v>
      </c>
      <c r="CX129" s="116"/>
    </row>
    <row r="130" spans="1:102">
      <c r="A130" s="237">
        <v>107936</v>
      </c>
      <c r="B130" s="60">
        <v>936</v>
      </c>
      <c r="C130" s="60" t="s">
        <v>257</v>
      </c>
      <c r="D130" s="128">
        <f>SUMIF('900-958'!$1:$1,D$3,'900-958'!12:12)</f>
        <v>0</v>
      </c>
      <c r="E130" s="128">
        <f>SUMIF('900-958'!$1:$1,E$3,'900-958'!12:12)</f>
        <v>0</v>
      </c>
      <c r="F130" s="128">
        <f>SUMIF('900-958'!$1:$1,F$3,'900-958'!12:12)</f>
        <v>0</v>
      </c>
      <c r="G130" s="128">
        <f>SUMIF('900-958'!$1:$1,G$3,'900-958'!12:12)</f>
        <v>0</v>
      </c>
      <c r="H130" s="128">
        <f>SUMIF('900-958'!$1:$1,H$3,'900-958'!12:12)</f>
        <v>0</v>
      </c>
      <c r="I130" s="128">
        <f>SUMIF('900-958'!$1:$1,I$3,'900-958'!12:12)</f>
        <v>0</v>
      </c>
      <c r="J130" s="128">
        <f>SUMIF('900-958'!$1:$1,J$3,'900-958'!12:12)</f>
        <v>0</v>
      </c>
      <c r="K130" s="128">
        <f>SUMIF('900-958'!$1:$1,K$3,'900-958'!12:12)</f>
        <v>-1274755.03</v>
      </c>
      <c r="L130" s="128">
        <f>SUMIF('900-958'!$1:$1,L$3,'900-958'!12:12)</f>
        <v>0</v>
      </c>
      <c r="M130" s="128">
        <f>SUMIF('900-958'!$1:$1,M$3,'900-958'!12:12)</f>
        <v>-136892</v>
      </c>
      <c r="N130" s="128">
        <f>SUMIF('900-958'!$1:$1,N$3,'900-958'!12:12)</f>
        <v>0</v>
      </c>
      <c r="O130" s="128">
        <f>SUMIF('900-958'!$1:$1,O$3,'900-958'!12:12)</f>
        <v>-18263</v>
      </c>
      <c r="P130" s="128">
        <f>SUMIF('900-958'!$1:$1,P$3,'900-958'!12:12)</f>
        <v>-39420</v>
      </c>
      <c r="Q130" s="128">
        <f>SUMIF('900-958'!$1:$1,Q$3,'900-958'!12:12)</f>
        <v>0</v>
      </c>
      <c r="R130" s="128">
        <f>SUMIF('900-958'!$1:$1,R$3,'900-958'!12:12)</f>
        <v>0</v>
      </c>
      <c r="S130" s="128">
        <f>SUMIF('900-958'!$1:$1,S$3,'900-958'!12:12)</f>
        <v>-15521.5</v>
      </c>
      <c r="T130" s="128">
        <f>SUMIF('900-958'!$1:$1,T$3,'900-958'!12:12)</f>
        <v>-5530.2</v>
      </c>
      <c r="U130" s="128">
        <f>SUMIF('900-958'!$1:$1,U$3,'900-958'!12:12)</f>
        <v>-282.25</v>
      </c>
      <c r="V130" s="128">
        <f>SUMIF('900-958'!$1:$1,V$3,'900-958'!12:12)</f>
        <v>0</v>
      </c>
      <c r="W130" s="128">
        <f>SUMIF('900-958'!$1:$1,W$3,'900-958'!12:12)</f>
        <v>-7725.8899999999994</v>
      </c>
      <c r="X130" s="128">
        <f>SUMIF('900-958'!$1:$1,X$3,'900-958'!12:12)</f>
        <v>-1143.32</v>
      </c>
      <c r="Y130" s="164">
        <f>SUMIF('900-958'!$1:$1,Y$3,'900-958'!12:12)</f>
        <v>0</v>
      </c>
      <c r="Z130" s="128">
        <f>SUMIF('900-958'!$1:$1,Z$3,'900-958'!12:12)</f>
        <v>0</v>
      </c>
      <c r="AA130" s="128">
        <f>SUMIF('900-958'!$1:$1,AA$3,'900-958'!12:12)</f>
        <v>0</v>
      </c>
      <c r="AB130" s="128">
        <f>SUMIF('900-958'!$1:$1,AB$3,'900-958'!12:12)</f>
        <v>0</v>
      </c>
      <c r="AC130" s="310">
        <f>SUMIF('900-958'!$1:$1,AC$3,'900-958'!12:12)</f>
        <v>0</v>
      </c>
      <c r="AD130" s="310">
        <f>SUMIF('900-958'!$1:$1,AD$3,'900-958'!12:12)</f>
        <v>0</v>
      </c>
      <c r="AE130" s="310">
        <f>SUMIF('900-958'!$1:$1,AE$3,'900-958'!12:12)</f>
        <v>0</v>
      </c>
      <c r="AF130" s="310">
        <f>SUMIF('900-958'!$1:$1,AF$3,'900-958'!12:12)</f>
        <v>0</v>
      </c>
      <c r="AG130" s="128">
        <f>SUMIF('900-958'!$1:$1,AG$3,'900-958'!12:12)</f>
        <v>215538.31</v>
      </c>
      <c r="AH130" s="128">
        <f>SUMIF('900-958'!$1:$1,AH$3,'900-958'!12:12)</f>
        <v>3080.53</v>
      </c>
      <c r="AI130" s="128">
        <f>SUMIF('900-958'!$1:$1,AI$3,'900-958'!12:12)</f>
        <v>133866.1</v>
      </c>
      <c r="AJ130" s="128">
        <f>SUMIF('900-958'!$1:$1,AJ$3,'900-958'!12:12)</f>
        <v>6209.0199999999995</v>
      </c>
      <c r="AK130" s="128">
        <f>SUMIF('900-958'!$1:$1,AK$3,'900-958'!12:12)</f>
        <v>27309.149999999998</v>
      </c>
      <c r="AL130" s="128">
        <f>SUMIF('900-958'!$1:$1,AL$3,'900-958'!12:12)</f>
        <v>0</v>
      </c>
      <c r="AM130" s="128">
        <f>SUMIF('900-958'!$1:$1,AM$3,'900-958'!12:12)</f>
        <v>15430.13</v>
      </c>
      <c r="AN130" s="128">
        <f>SUMIF('900-958'!$1:$1,AN$3,'900-958'!12:12)</f>
        <v>3711</v>
      </c>
      <c r="AO130" s="128">
        <f>SUMIF('900-958'!$1:$1,AO$3,'900-958'!12:12)</f>
        <v>25.25</v>
      </c>
      <c r="AP130" s="128">
        <f>SUMIF('900-958'!$1:$1,AP$3,'900-958'!12:12)</f>
        <v>649.65</v>
      </c>
      <c r="AQ130" s="128">
        <f>SUMIF('900-958'!$1:$1,AQ$3,'900-958'!12:12)</f>
        <v>7595</v>
      </c>
      <c r="AR130" s="128">
        <f>SUMIF('900-958'!$1:$1,AR$3,'900-958'!12:12)</f>
        <v>4373.72</v>
      </c>
      <c r="AS130" s="128">
        <f>SUMIF('900-958'!$1:$1,AS$3,'900-958'!12:12)</f>
        <v>3150</v>
      </c>
      <c r="AT130" s="128">
        <f>SUMIF('900-958'!$1:$1,AT$3,'900-958'!12:12)</f>
        <v>14857.800000000001</v>
      </c>
      <c r="AU130" s="128">
        <f>SUMIF('900-958'!$1:$1,AU$3,'900-958'!12:12)</f>
        <v>1756.06</v>
      </c>
      <c r="AV130" s="128">
        <f>SUMIF('900-958'!$1:$1,AV$3,'900-958'!12:12)</f>
        <v>6122.92</v>
      </c>
      <c r="AW130" s="128">
        <f>SUMIF('900-958'!$1:$1,AW$3,'900-958'!12:12)</f>
        <v>12350.25</v>
      </c>
      <c r="AX130" s="128">
        <f>SUMIF('900-958'!$1:$1,AX$3,'900-958'!12:12)</f>
        <v>705.15000000000009</v>
      </c>
      <c r="AY130" s="128">
        <f>SUMIF('900-958'!$1:$1,AY$3,'900-958'!12:12)</f>
        <v>43441.869999999995</v>
      </c>
      <c r="AZ130" s="310">
        <f>SUMIF('900-958'!$1:$1,AZ$3,'900-958'!12:12)</f>
        <v>0</v>
      </c>
      <c r="BA130" s="128">
        <f>SUMIF('900-958'!$1:$1,BA$3,'900-958'!12:12)</f>
        <v>124</v>
      </c>
      <c r="BB130" s="128">
        <f>SUMIF('900-958'!$1:$1,BB$3,'900-958'!12:12)</f>
        <v>0</v>
      </c>
      <c r="BC130" s="128">
        <f>SUMIF('900-958'!$1:$1,BC$3,'900-958'!12:12)</f>
        <v>0</v>
      </c>
      <c r="BD130" s="128">
        <f>SUMIF('900-958'!$1:$1,BD$3,'900-958'!12:12)</f>
        <v>0</v>
      </c>
      <c r="BE130" s="128">
        <f>SUMIF('900-958'!$1:$1,BE$3,'900-958'!12:12)</f>
        <v>0</v>
      </c>
      <c r="BF130" s="128">
        <f>SUMIF('900-958'!$1:$1,BF$3,'900-958'!12:12)</f>
        <v>0</v>
      </c>
      <c r="BG130" s="128">
        <f>SUMIF('900-958'!$1:$1,BG$3,'900-958'!12:12)</f>
        <v>6308</v>
      </c>
      <c r="BH130" s="128">
        <f>SUMIF('900-958'!$1:$1,BH$3,'900-958'!12:12)</f>
        <v>0</v>
      </c>
      <c r="BI130" s="128">
        <f>SUMIF('900-958'!$1:$1,BI$3,'900-958'!12:12)</f>
        <v>2752.9900000000002</v>
      </c>
      <c r="BJ130" s="128">
        <f>SUMIF('900-958'!$1:$1,BJ$3,'900-958'!12:12)</f>
        <v>11853.45</v>
      </c>
      <c r="BK130" s="128">
        <f>SUMIF('900-958'!$1:$1,BK$3,'900-958'!12:12)</f>
        <v>0</v>
      </c>
      <c r="BL130" s="128">
        <f>SUMIF('900-958'!$1:$1,BL$3,'900-958'!12:12)</f>
        <v>21607.010000000002</v>
      </c>
      <c r="BM130" s="128">
        <f>SUMIF('900-958'!$1:$1,BM$3,'900-958'!12:12)</f>
        <v>35087.469999999994</v>
      </c>
      <c r="BN130" s="128">
        <f>SUMIF('900-958'!$1:$1,BN$3,'900-958'!12:12)</f>
        <v>200</v>
      </c>
      <c r="BO130" s="128">
        <f>SUMIF('900-958'!$1:$1,BO$3,'900-958'!12:12)</f>
        <v>17221.370000000003</v>
      </c>
      <c r="BP130" s="128">
        <f>SUMIF('900-958'!$1:$1,BP$3,'900-958'!12:12)</f>
        <v>0</v>
      </c>
      <c r="BQ130" s="128">
        <f>SUMIF('900-958'!$1:$1,BQ$3,'900-958'!12:12)</f>
        <v>0</v>
      </c>
      <c r="BR130" s="128">
        <f>SUMIF('900-958'!$1:$1,BR$3,'900-958'!12:12)</f>
        <v>0</v>
      </c>
      <c r="BS130" s="128">
        <f>SUMIF('900-958'!$1:$1,BS$3,'900-958'!12:12)</f>
        <v>0</v>
      </c>
      <c r="BT130" s="128">
        <f>SUMIF('900-958'!$1:$1,BT$3,'900-958'!12:12)</f>
        <v>0</v>
      </c>
      <c r="BU130" s="128">
        <f>SUMIF('900-958'!$1:$1,BU$3,'900-958'!12:12)</f>
        <v>-6373.75</v>
      </c>
      <c r="BV130" s="128">
        <f>SUMIF('900-958'!$1:$1,BV$3,'900-958'!12:12)</f>
        <v>0</v>
      </c>
      <c r="BW130" s="128">
        <f>SUMIF('900-958'!$1:$1,BW$3,'900-958'!12:12)</f>
        <v>0</v>
      </c>
      <c r="BX130" s="128">
        <f>SUMIF('900-958'!$1:$1,BX$3,'900-958'!12:12)</f>
        <v>0</v>
      </c>
      <c r="BY130" s="128">
        <f>SUMIF('900-958'!$1:$1,BY$3,'900-958'!12:12)</f>
        <v>0</v>
      </c>
      <c r="BZ130" s="128">
        <f>SUMIF('900-958'!$1:$1,BZ$3,'900-958'!12:12)</f>
        <v>0</v>
      </c>
      <c r="CA130" s="310">
        <f>SUMIF('900-958'!$1:$1,CA$3,'900-958'!12:12)</f>
        <v>0</v>
      </c>
      <c r="CB130" s="128">
        <f>SUMIF('900-958'!$1:$1,CB$3,'900-958'!12:12)</f>
        <v>1179.3</v>
      </c>
      <c r="CC130" s="128">
        <f>SUMIF('900-958'!$1:$1,CC$3,'900-958'!12:12)</f>
        <v>0</v>
      </c>
      <c r="CD130" s="128">
        <f>SUMIF('900-958'!$1:$1,CD$3,'900-958'!12:12)</f>
        <v>0</v>
      </c>
      <c r="CE130" s="128">
        <f>SUMIF('900-958'!$1:$1,CE$3,'900-958'!12:12)</f>
        <v>7960</v>
      </c>
      <c r="CF130" s="128">
        <f>SUMIF('900-958'!$1:$1,CF$3,'900-958'!12:12)</f>
        <v>0</v>
      </c>
      <c r="CG130" s="256">
        <f t="shared" si="45"/>
        <v>-901441.44000000006</v>
      </c>
      <c r="CJ130" s="122"/>
      <c r="CK130" s="169">
        <f>INDEX(SAP!C:C,MATCH('Actuals mapped to CFR'!A130,SAP!H:H,FALSE),1)</f>
        <v>-901441.44</v>
      </c>
      <c r="CL130" s="59">
        <f t="shared" si="33"/>
        <v>0</v>
      </c>
      <c r="CN130" s="81">
        <f t="shared" si="47"/>
        <v>1499533.19</v>
      </c>
      <c r="CO130" s="81">
        <f t="shared" si="48"/>
        <v>595326.19999999995</v>
      </c>
      <c r="CP130" s="166">
        <f>VLOOKUP(B130,'2526 GBP Data input'!$A$4:$CA$229,38,FALSE)</f>
        <v>1647189</v>
      </c>
      <c r="CQ130" s="166">
        <f>VLOOKUP(B130,'2526 GBP Data input'!$A$4:$CA$229,73,FALSE)</f>
        <v>26717</v>
      </c>
      <c r="CR130" s="89">
        <f t="shared" si="39"/>
        <v>-147655.81000000006</v>
      </c>
      <c r="CS130" s="83">
        <f t="shared" si="40"/>
        <v>22.282673952913875</v>
      </c>
      <c r="CT130" s="82">
        <f t="shared" si="51"/>
        <v>904206.99</v>
      </c>
      <c r="CU130" s="82">
        <f t="shared" si="52"/>
        <v>6373.75</v>
      </c>
      <c r="CV130" s="86">
        <f t="shared" si="44"/>
        <v>910580.74</v>
      </c>
      <c r="CX130" s="116"/>
    </row>
    <row r="131" spans="1:102">
      <c r="A131" s="237">
        <v>107937</v>
      </c>
      <c r="B131" s="60">
        <v>937</v>
      </c>
      <c r="C131" s="60" t="s">
        <v>221</v>
      </c>
      <c r="D131" s="128">
        <f>SUMIF('900-958'!$1:$1,D$3,'900-958'!13:13)</f>
        <v>0</v>
      </c>
      <c r="E131" s="128">
        <f>SUMIF('900-958'!$1:$1,E$3,'900-958'!13:13)</f>
        <v>0</v>
      </c>
      <c r="F131" s="128">
        <f>SUMIF('900-958'!$1:$1,F$3,'900-958'!13:13)</f>
        <v>0</v>
      </c>
      <c r="G131" s="128">
        <f>SUMIF('900-958'!$1:$1,G$3,'900-958'!13:13)</f>
        <v>0</v>
      </c>
      <c r="H131" s="128">
        <f>SUMIF('900-958'!$1:$1,H$3,'900-958'!13:13)</f>
        <v>0</v>
      </c>
      <c r="I131" s="128">
        <f>SUMIF('900-958'!$1:$1,I$3,'900-958'!13:13)</f>
        <v>0</v>
      </c>
      <c r="J131" s="128">
        <f>SUMIF('900-958'!$1:$1,J$3,'900-958'!13:13)</f>
        <v>0</v>
      </c>
      <c r="K131" s="128">
        <f>SUMIF('900-958'!$1:$1,K$3,'900-958'!13:13)</f>
        <v>-1244343.43</v>
      </c>
      <c r="L131" s="128">
        <f>SUMIF('900-958'!$1:$1,L$3,'900-958'!13:13)</f>
        <v>0</v>
      </c>
      <c r="M131" s="128">
        <f>SUMIF('900-958'!$1:$1,M$3,'900-958'!13:13)</f>
        <v>-156800</v>
      </c>
      <c r="N131" s="128">
        <f>SUMIF('900-958'!$1:$1,N$3,'900-958'!13:13)</f>
        <v>0</v>
      </c>
      <c r="O131" s="128">
        <f>SUMIF('900-958'!$1:$1,O$3,'900-958'!13:13)</f>
        <v>-18313</v>
      </c>
      <c r="P131" s="128">
        <f>SUMIF('900-958'!$1:$1,P$3,'900-958'!13:13)</f>
        <v>-34685</v>
      </c>
      <c r="Q131" s="128">
        <f>SUMIF('900-958'!$1:$1,Q$3,'900-958'!13:13)</f>
        <v>-1210</v>
      </c>
      <c r="R131" s="128">
        <f>SUMIF('900-958'!$1:$1,R$3,'900-958'!13:13)</f>
        <v>0</v>
      </c>
      <c r="S131" s="128">
        <f>SUMIF('900-958'!$1:$1,S$3,'900-958'!13:13)</f>
        <v>-11596.02</v>
      </c>
      <c r="T131" s="128">
        <f>SUMIF('900-958'!$1:$1,T$3,'900-958'!13:13)</f>
        <v>-1132.67</v>
      </c>
      <c r="U131" s="128">
        <f>SUMIF('900-958'!$1:$1,U$3,'900-958'!13:13)</f>
        <v>0</v>
      </c>
      <c r="V131" s="128">
        <f>SUMIF('900-958'!$1:$1,V$3,'900-958'!13:13)</f>
        <v>-1200</v>
      </c>
      <c r="W131" s="128">
        <f>SUMIF('900-958'!$1:$1,W$3,'900-958'!13:13)</f>
        <v>-9771.4</v>
      </c>
      <c r="X131" s="128">
        <f>SUMIF('900-958'!$1:$1,X$3,'900-958'!13:13)</f>
        <v>-4227.4399999999996</v>
      </c>
      <c r="Y131" s="164">
        <f>SUMIF('900-958'!$1:$1,Y$3,'900-958'!13:13)</f>
        <v>0</v>
      </c>
      <c r="Z131" s="128">
        <f>SUMIF('900-958'!$1:$1,Z$3,'900-958'!13:13)</f>
        <v>0</v>
      </c>
      <c r="AA131" s="128">
        <f>SUMIF('900-958'!$1:$1,AA$3,'900-958'!13:13)</f>
        <v>-48322.97</v>
      </c>
      <c r="AB131" s="128">
        <f>SUMIF('900-958'!$1:$1,AB$3,'900-958'!13:13)</f>
        <v>-2822.59</v>
      </c>
      <c r="AC131" s="310">
        <f>SUMIF('900-958'!$1:$1,AC$3,'900-958'!13:13)</f>
        <v>0</v>
      </c>
      <c r="AD131" s="310">
        <f>SUMIF('900-958'!$1:$1,AD$3,'900-958'!13:13)</f>
        <v>0</v>
      </c>
      <c r="AE131" s="310">
        <f>SUMIF('900-958'!$1:$1,AE$3,'900-958'!13:13)</f>
        <v>0</v>
      </c>
      <c r="AF131" s="310">
        <f>SUMIF('900-958'!$1:$1,AF$3,'900-958'!13:13)</f>
        <v>0</v>
      </c>
      <c r="AG131" s="128">
        <f>SUMIF('900-958'!$1:$1,AG$3,'900-958'!13:13)</f>
        <v>226828.35</v>
      </c>
      <c r="AH131" s="128">
        <f>SUMIF('900-958'!$1:$1,AH$3,'900-958'!13:13)</f>
        <v>760.47</v>
      </c>
      <c r="AI131" s="128">
        <f>SUMIF('900-958'!$1:$1,AI$3,'900-958'!13:13)</f>
        <v>102602.09</v>
      </c>
      <c r="AJ131" s="128">
        <f>SUMIF('900-958'!$1:$1,AJ$3,'900-958'!13:13)</f>
        <v>13765.409999999998</v>
      </c>
      <c r="AK131" s="128">
        <f>SUMIF('900-958'!$1:$1,AK$3,'900-958'!13:13)</f>
        <v>13089.76</v>
      </c>
      <c r="AL131" s="128">
        <f>SUMIF('900-958'!$1:$1,AL$3,'900-958'!13:13)</f>
        <v>0</v>
      </c>
      <c r="AM131" s="128">
        <f>SUMIF('900-958'!$1:$1,AM$3,'900-958'!13:13)</f>
        <v>19991.27</v>
      </c>
      <c r="AN131" s="128">
        <f>SUMIF('900-958'!$1:$1,AN$3,'900-958'!13:13)</f>
        <v>1565</v>
      </c>
      <c r="AO131" s="128">
        <f>SUMIF('900-958'!$1:$1,AO$3,'900-958'!13:13)</f>
        <v>189.5</v>
      </c>
      <c r="AP131" s="128">
        <f>SUMIF('900-958'!$1:$1,AP$3,'900-958'!13:13)</f>
        <v>664.9</v>
      </c>
      <c r="AQ131" s="128">
        <f>SUMIF('900-958'!$1:$1,AQ$3,'900-958'!13:13)</f>
        <v>5393.27</v>
      </c>
      <c r="AR131" s="128">
        <f>SUMIF('900-958'!$1:$1,AR$3,'900-958'!13:13)</f>
        <v>9380.41</v>
      </c>
      <c r="AS131" s="128">
        <f>SUMIF('900-958'!$1:$1,AS$3,'900-958'!13:13)</f>
        <v>1420.96</v>
      </c>
      <c r="AT131" s="128">
        <f>SUMIF('900-958'!$1:$1,AT$3,'900-958'!13:13)</f>
        <v>374.69000000000005</v>
      </c>
      <c r="AU131" s="128">
        <f>SUMIF('900-958'!$1:$1,AU$3,'900-958'!13:13)</f>
        <v>2125.8000000000002</v>
      </c>
      <c r="AV131" s="128">
        <f>SUMIF('900-958'!$1:$1,AV$3,'900-958'!13:13)</f>
        <v>1175.6400000000056</v>
      </c>
      <c r="AW131" s="128">
        <f>SUMIF('900-958'!$1:$1,AW$3,'900-958'!13:13)</f>
        <v>20334.25</v>
      </c>
      <c r="AX131" s="128">
        <f>SUMIF('900-958'!$1:$1,AX$3,'900-958'!13:13)</f>
        <v>1124.67</v>
      </c>
      <c r="AY131" s="128">
        <f>SUMIF('900-958'!$1:$1,AY$3,'900-958'!13:13)</f>
        <v>24350.92</v>
      </c>
      <c r="AZ131" s="310">
        <f>SUMIF('900-958'!$1:$1,AZ$3,'900-958'!13:13)</f>
        <v>0</v>
      </c>
      <c r="BA131" s="128">
        <f>SUMIF('900-958'!$1:$1,BA$3,'900-958'!13:13)</f>
        <v>0</v>
      </c>
      <c r="BB131" s="128">
        <f>SUMIF('900-958'!$1:$1,BB$3,'900-958'!13:13)</f>
        <v>0</v>
      </c>
      <c r="BC131" s="128">
        <f>SUMIF('900-958'!$1:$1,BC$3,'900-958'!13:13)</f>
        <v>738</v>
      </c>
      <c r="BD131" s="128">
        <f>SUMIF('900-958'!$1:$1,BD$3,'900-958'!13:13)</f>
        <v>5856.01</v>
      </c>
      <c r="BE131" s="128">
        <f>SUMIF('900-958'!$1:$1,BE$3,'900-958'!13:13)</f>
        <v>13.21</v>
      </c>
      <c r="BF131" s="128">
        <f>SUMIF('900-958'!$1:$1,BF$3,'900-958'!13:13)</f>
        <v>0</v>
      </c>
      <c r="BG131" s="128">
        <f>SUMIF('900-958'!$1:$1,BG$3,'900-958'!13:13)</f>
        <v>6812</v>
      </c>
      <c r="BH131" s="128">
        <f>SUMIF('900-958'!$1:$1,BH$3,'900-958'!13:13)</f>
        <v>0</v>
      </c>
      <c r="BI131" s="128">
        <f>SUMIF('900-958'!$1:$1,BI$3,'900-958'!13:13)</f>
        <v>263.81</v>
      </c>
      <c r="BJ131" s="128">
        <f>SUMIF('900-958'!$1:$1,BJ$3,'900-958'!13:13)</f>
        <v>12131.7</v>
      </c>
      <c r="BK131" s="128">
        <f>SUMIF('900-958'!$1:$1,BK$3,'900-958'!13:13)</f>
        <v>0</v>
      </c>
      <c r="BL131" s="128">
        <f>SUMIF('900-958'!$1:$1,BL$3,'900-958'!13:13)</f>
        <v>15329.11</v>
      </c>
      <c r="BM131" s="128">
        <f>SUMIF('900-958'!$1:$1,BM$3,'900-958'!13:13)</f>
        <v>8357.869999999999</v>
      </c>
      <c r="BN131" s="128">
        <f>SUMIF('900-958'!$1:$1,BN$3,'900-958'!13:13)</f>
        <v>1173.8</v>
      </c>
      <c r="BO131" s="128">
        <f>SUMIF('900-958'!$1:$1,BO$3,'900-958'!13:13)</f>
        <v>15781.24</v>
      </c>
      <c r="BP131" s="128">
        <f>SUMIF('900-958'!$1:$1,BP$3,'900-958'!13:13)</f>
        <v>0</v>
      </c>
      <c r="BQ131" s="128">
        <f>SUMIF('900-958'!$1:$1,BQ$3,'900-958'!13:13)</f>
        <v>0</v>
      </c>
      <c r="BR131" s="128">
        <f>SUMIF('900-958'!$1:$1,BR$3,'900-958'!13:13)</f>
        <v>0</v>
      </c>
      <c r="BS131" s="128">
        <f>SUMIF('900-958'!$1:$1,BS$3,'900-958'!13:13)</f>
        <v>39960.76</v>
      </c>
      <c r="BT131" s="128">
        <f>SUMIF('900-958'!$1:$1,BT$3,'900-958'!13:13)</f>
        <v>4731.3300000000008</v>
      </c>
      <c r="BU131" s="128">
        <f>SUMIF('900-958'!$1:$1,BU$3,'900-958'!13:13)</f>
        <v>-6373.75</v>
      </c>
      <c r="BV131" s="128">
        <f>SUMIF('900-958'!$1:$1,BV$3,'900-958'!13:13)</f>
        <v>0</v>
      </c>
      <c r="BW131" s="128">
        <f>SUMIF('900-958'!$1:$1,BW$3,'900-958'!13:13)</f>
        <v>0</v>
      </c>
      <c r="BX131" s="128">
        <f>SUMIF('900-958'!$1:$1,BX$3,'900-958'!13:13)</f>
        <v>0</v>
      </c>
      <c r="BY131" s="128">
        <f>SUMIF('900-958'!$1:$1,BY$3,'900-958'!13:13)</f>
        <v>0</v>
      </c>
      <c r="BZ131" s="128">
        <f>SUMIF('900-958'!$1:$1,BZ$3,'900-958'!13:13)</f>
        <v>0</v>
      </c>
      <c r="CA131" s="310">
        <f>SUMIF('900-958'!$1:$1,CA$3,'900-958'!13:13)</f>
        <v>0</v>
      </c>
      <c r="CB131" s="128">
        <f>SUMIF('900-958'!$1:$1,CB$3,'900-958'!13:13)</f>
        <v>0</v>
      </c>
      <c r="CC131" s="128">
        <f>SUMIF('900-958'!$1:$1,CC$3,'900-958'!13:13)</f>
        <v>0</v>
      </c>
      <c r="CD131" s="128">
        <f>SUMIF('900-958'!$1:$1,CD$3,'900-958'!13:13)</f>
        <v>0</v>
      </c>
      <c r="CE131" s="128">
        <f>SUMIF('900-958'!$1:$1,CE$3,'900-958'!13:13)</f>
        <v>0</v>
      </c>
      <c r="CF131" s="128">
        <f>SUMIF('900-958'!$1:$1,CF$3,'900-958'!13:13)</f>
        <v>0</v>
      </c>
      <c r="CG131" s="256">
        <f t="shared" si="45"/>
        <v>-984512.07000000018</v>
      </c>
      <c r="CJ131" s="122"/>
      <c r="CK131" s="169">
        <f>INDEX(SAP!C:C,MATCH('Actuals mapped to CFR'!A131,SAP!H:H,FALSE),1)</f>
        <v>-984512.07</v>
      </c>
      <c r="CL131" s="59">
        <f t="shared" si="33"/>
        <v>0</v>
      </c>
      <c r="CN131" s="81">
        <f t="shared" si="47"/>
        <v>1534424.5199999998</v>
      </c>
      <c r="CO131" s="81">
        <f t="shared" si="48"/>
        <v>556286.19999999995</v>
      </c>
      <c r="CP131" s="166">
        <f>VLOOKUP(B131,'2526 GBP Data input'!$A$4:$CA$229,38,FALSE)</f>
        <v>1671509</v>
      </c>
      <c r="CQ131" s="166">
        <f>VLOOKUP(B131,'2526 GBP Data input'!$A$4:$CA$229,73,FALSE)</f>
        <v>20795</v>
      </c>
      <c r="CR131" s="89">
        <f t="shared" si="39"/>
        <v>-137084.48000000021</v>
      </c>
      <c r="CS131" s="83">
        <f t="shared" si="40"/>
        <v>26.750959365232024</v>
      </c>
      <c r="CT131" s="82">
        <f t="shared" si="51"/>
        <v>978138.31999999983</v>
      </c>
      <c r="CU131" s="82">
        <f t="shared" si="52"/>
        <v>6373.75</v>
      </c>
      <c r="CV131" s="86">
        <f t="shared" si="44"/>
        <v>984512.06999999983</v>
      </c>
      <c r="CX131" s="116"/>
    </row>
    <row r="132" spans="1:102">
      <c r="A132" s="237">
        <v>107940</v>
      </c>
      <c r="B132" s="60">
        <v>940</v>
      </c>
      <c r="C132" s="60" t="s">
        <v>250</v>
      </c>
      <c r="D132" s="128">
        <f>SUMIF('900-958'!$1:$1,D$3,'900-958'!14:14)</f>
        <v>0</v>
      </c>
      <c r="E132" s="128">
        <f>SUMIF('900-958'!$1:$1,E$3,'900-958'!14:14)</f>
        <v>0</v>
      </c>
      <c r="F132" s="128">
        <f>SUMIF('900-958'!$1:$1,F$3,'900-958'!14:14)</f>
        <v>0</v>
      </c>
      <c r="G132" s="128">
        <f>SUMIF('900-958'!$1:$1,G$3,'900-958'!14:14)</f>
        <v>0</v>
      </c>
      <c r="H132" s="128">
        <f>SUMIF('900-958'!$1:$1,H$3,'900-958'!14:14)</f>
        <v>0</v>
      </c>
      <c r="I132" s="128">
        <f>SUMIF('900-958'!$1:$1,I$3,'900-958'!14:14)</f>
        <v>0</v>
      </c>
      <c r="J132" s="128">
        <f>SUMIF('900-958'!$1:$1,J$3,'900-958'!14:14)</f>
        <v>0</v>
      </c>
      <c r="K132" s="128">
        <f>SUMIF('900-958'!$1:$1,K$3,'900-958'!14:14)</f>
        <v>-2404952.12</v>
      </c>
      <c r="L132" s="128">
        <f>SUMIF('900-958'!$1:$1,L$3,'900-958'!14:14)</f>
        <v>0</v>
      </c>
      <c r="M132" s="128">
        <f>SUMIF('900-958'!$1:$1,M$3,'900-958'!14:14)</f>
        <v>-112722</v>
      </c>
      <c r="N132" s="128">
        <f>SUMIF('900-958'!$1:$1,N$3,'900-958'!14:14)</f>
        <v>0</v>
      </c>
      <c r="O132" s="128">
        <f>SUMIF('900-958'!$1:$1,O$3,'900-958'!14:14)</f>
        <v>-41520</v>
      </c>
      <c r="P132" s="128">
        <f>SUMIF('900-958'!$1:$1,P$3,'900-958'!14:14)</f>
        <v>-75482</v>
      </c>
      <c r="Q132" s="128">
        <f>SUMIF('900-958'!$1:$1,Q$3,'900-958'!14:14)</f>
        <v>0</v>
      </c>
      <c r="R132" s="128">
        <f>SUMIF('900-958'!$1:$1,R$3,'900-958'!14:14)</f>
        <v>0</v>
      </c>
      <c r="S132" s="128">
        <f>SUMIF('900-958'!$1:$1,S$3,'900-958'!14:14)</f>
        <v>-15164.299999999997</v>
      </c>
      <c r="T132" s="128">
        <f>SUMIF('900-958'!$1:$1,T$3,'900-958'!14:14)</f>
        <v>-6677.24</v>
      </c>
      <c r="U132" s="128">
        <f>SUMIF('900-958'!$1:$1,U$3,'900-958'!14:14)</f>
        <v>0</v>
      </c>
      <c r="V132" s="128">
        <f>SUMIF('900-958'!$1:$1,V$3,'900-958'!14:14)</f>
        <v>0</v>
      </c>
      <c r="W132" s="128">
        <f>SUMIF('900-958'!$1:$1,W$3,'900-958'!14:14)</f>
        <v>-10108.65</v>
      </c>
      <c r="X132" s="128">
        <f>SUMIF('900-958'!$1:$1,X$3,'900-958'!14:14)</f>
        <v>0</v>
      </c>
      <c r="Y132" s="164">
        <f>SUMIF('900-958'!$1:$1,Y$3,'900-958'!14:14)</f>
        <v>0</v>
      </c>
      <c r="Z132" s="128">
        <f>SUMIF('900-958'!$1:$1,Z$3,'900-958'!14:14)</f>
        <v>0</v>
      </c>
      <c r="AA132" s="128">
        <f>SUMIF('900-958'!$1:$1,AA$3,'900-958'!14:14)</f>
        <v>0</v>
      </c>
      <c r="AB132" s="128">
        <f>SUMIF('900-958'!$1:$1,AB$3,'900-958'!14:14)</f>
        <v>0</v>
      </c>
      <c r="AC132" s="310">
        <f>SUMIF('900-958'!$1:$1,AC$3,'900-958'!14:14)</f>
        <v>0</v>
      </c>
      <c r="AD132" s="310">
        <f>SUMIF('900-958'!$1:$1,AD$3,'900-958'!14:14)</f>
        <v>0</v>
      </c>
      <c r="AE132" s="310">
        <f>SUMIF('900-958'!$1:$1,AE$3,'900-958'!14:14)</f>
        <v>0</v>
      </c>
      <c r="AF132" s="310">
        <f>SUMIF('900-958'!$1:$1,AF$3,'900-958'!14:14)</f>
        <v>0</v>
      </c>
      <c r="AG132" s="128">
        <f>SUMIF('900-958'!$1:$1,AG$3,'900-958'!14:14)</f>
        <v>406890.13</v>
      </c>
      <c r="AH132" s="128">
        <f>SUMIF('900-958'!$1:$1,AH$3,'900-958'!14:14)</f>
        <v>0</v>
      </c>
      <c r="AI132" s="128">
        <f>SUMIF('900-958'!$1:$1,AI$3,'900-958'!14:14)</f>
        <v>214245.49</v>
      </c>
      <c r="AJ132" s="128">
        <f>SUMIF('900-958'!$1:$1,AJ$3,'900-958'!14:14)</f>
        <v>16086.159999999998</v>
      </c>
      <c r="AK132" s="128">
        <f>SUMIF('900-958'!$1:$1,AK$3,'900-958'!14:14)</f>
        <v>47184.439999999995</v>
      </c>
      <c r="AL132" s="128">
        <f>SUMIF('900-958'!$1:$1,AL$3,'900-958'!14:14)</f>
        <v>28895.019999999997</v>
      </c>
      <c r="AM132" s="128">
        <f>SUMIF('900-958'!$1:$1,AM$3,'900-958'!14:14)</f>
        <v>41382.61</v>
      </c>
      <c r="AN132" s="128">
        <f>SUMIF('900-958'!$1:$1,AN$3,'900-958'!14:14)</f>
        <v>2764.02</v>
      </c>
      <c r="AO132" s="128">
        <f>SUMIF('900-958'!$1:$1,AO$3,'900-958'!14:14)</f>
        <v>2052.15</v>
      </c>
      <c r="AP132" s="128">
        <f>SUMIF('900-958'!$1:$1,AP$3,'900-958'!14:14)</f>
        <v>1274.9000000000001</v>
      </c>
      <c r="AQ132" s="128">
        <f>SUMIF('900-958'!$1:$1,AQ$3,'900-958'!14:14)</f>
        <v>0</v>
      </c>
      <c r="AR132" s="128">
        <f>SUMIF('900-958'!$1:$1,AR$3,'900-958'!14:14)</f>
        <v>6966.33</v>
      </c>
      <c r="AS132" s="128">
        <f>SUMIF('900-958'!$1:$1,AS$3,'900-958'!14:14)</f>
        <v>1582.2399999999998</v>
      </c>
      <c r="AT132" s="128">
        <f>SUMIF('900-958'!$1:$1,AT$3,'900-958'!14:14)</f>
        <v>14032.54</v>
      </c>
      <c r="AU132" s="128">
        <f>SUMIF('900-958'!$1:$1,AU$3,'900-958'!14:14)</f>
        <v>1697.75</v>
      </c>
      <c r="AV132" s="128">
        <f>SUMIF('900-958'!$1:$1,AV$3,'900-958'!14:14)</f>
        <v>9514.3599999999988</v>
      </c>
      <c r="AW132" s="128">
        <f>SUMIF('900-958'!$1:$1,AW$3,'900-958'!14:14)</f>
        <v>42588</v>
      </c>
      <c r="AX132" s="128">
        <f>SUMIF('900-958'!$1:$1,AX$3,'900-958'!14:14)</f>
        <v>1610.6200000000001</v>
      </c>
      <c r="AY132" s="128">
        <f>SUMIF('900-958'!$1:$1,AY$3,'900-958'!14:14)</f>
        <v>42637.05</v>
      </c>
      <c r="AZ132" s="310">
        <f>SUMIF('900-958'!$1:$1,AZ$3,'900-958'!14:14)</f>
        <v>0</v>
      </c>
      <c r="BA132" s="128">
        <f>SUMIF('900-958'!$1:$1,BA$3,'900-958'!14:14)</f>
        <v>0</v>
      </c>
      <c r="BB132" s="128">
        <f>SUMIF('900-958'!$1:$1,BB$3,'900-958'!14:14)</f>
        <v>0</v>
      </c>
      <c r="BC132" s="128">
        <f>SUMIF('900-958'!$1:$1,BC$3,'900-958'!14:14)</f>
        <v>0</v>
      </c>
      <c r="BD132" s="128">
        <f>SUMIF('900-958'!$1:$1,BD$3,'900-958'!14:14)</f>
        <v>1084.5</v>
      </c>
      <c r="BE132" s="128">
        <f>SUMIF('900-958'!$1:$1,BE$3,'900-958'!14:14)</f>
        <v>1139</v>
      </c>
      <c r="BF132" s="128">
        <f>SUMIF('900-958'!$1:$1,BF$3,'900-958'!14:14)</f>
        <v>0</v>
      </c>
      <c r="BG132" s="128">
        <f>SUMIF('900-958'!$1:$1,BG$3,'900-958'!14:14)</f>
        <v>8609.77</v>
      </c>
      <c r="BH132" s="128">
        <f>SUMIF('900-958'!$1:$1,BH$3,'900-958'!14:14)</f>
        <v>0</v>
      </c>
      <c r="BI132" s="128">
        <f>SUMIF('900-958'!$1:$1,BI$3,'900-958'!14:14)</f>
        <v>8931.5</v>
      </c>
      <c r="BJ132" s="128">
        <f>SUMIF('900-958'!$1:$1,BJ$3,'900-958'!14:14)</f>
        <v>23261.699999999997</v>
      </c>
      <c r="BK132" s="128">
        <f>SUMIF('900-958'!$1:$1,BK$3,'900-958'!14:14)</f>
        <v>0</v>
      </c>
      <c r="BL132" s="128">
        <f>SUMIF('900-958'!$1:$1,BL$3,'900-958'!14:14)</f>
        <v>21370.829999999998</v>
      </c>
      <c r="BM132" s="128">
        <f>SUMIF('900-958'!$1:$1,BM$3,'900-958'!14:14)</f>
        <v>60333.430000000008</v>
      </c>
      <c r="BN132" s="128">
        <f>SUMIF('900-958'!$1:$1,BN$3,'900-958'!14:14)</f>
        <v>7350.51</v>
      </c>
      <c r="BO132" s="128">
        <f>SUMIF('900-958'!$1:$1,BO$3,'900-958'!14:14)</f>
        <v>24736.239999999998</v>
      </c>
      <c r="BP132" s="128">
        <f>SUMIF('900-958'!$1:$1,BP$3,'900-958'!14:14)</f>
        <v>0</v>
      </c>
      <c r="BQ132" s="128">
        <f>SUMIF('900-958'!$1:$1,BQ$3,'900-958'!14:14)</f>
        <v>0</v>
      </c>
      <c r="BR132" s="128">
        <f>SUMIF('900-958'!$1:$1,BR$3,'900-958'!14:14)</f>
        <v>0</v>
      </c>
      <c r="BS132" s="128">
        <f>SUMIF('900-958'!$1:$1,BS$3,'900-958'!14:14)</f>
        <v>0</v>
      </c>
      <c r="BT132" s="128">
        <f>SUMIF('900-958'!$1:$1,BT$3,'900-958'!14:14)</f>
        <v>0</v>
      </c>
      <c r="BU132" s="128">
        <f>SUMIF('900-958'!$1:$1,BU$3,'900-958'!14:14)</f>
        <v>-8702.5</v>
      </c>
      <c r="BV132" s="128">
        <f>SUMIF('900-958'!$1:$1,BV$3,'900-958'!14:14)</f>
        <v>0</v>
      </c>
      <c r="BW132" s="128">
        <f>SUMIF('900-958'!$1:$1,BW$3,'900-958'!14:14)</f>
        <v>0</v>
      </c>
      <c r="BX132" s="128">
        <f>SUMIF('900-958'!$1:$1,BX$3,'900-958'!14:14)</f>
        <v>0</v>
      </c>
      <c r="BY132" s="128">
        <f>SUMIF('900-958'!$1:$1,BY$3,'900-958'!14:14)</f>
        <v>1414.1999999999998</v>
      </c>
      <c r="BZ132" s="128">
        <f>SUMIF('900-958'!$1:$1,BZ$3,'900-958'!14:14)</f>
        <v>0</v>
      </c>
      <c r="CA132" s="310">
        <f>SUMIF('900-958'!$1:$1,CA$3,'900-958'!14:14)</f>
        <v>0</v>
      </c>
      <c r="CB132" s="128">
        <f>SUMIF('900-958'!$1:$1,CB$3,'900-958'!14:14)</f>
        <v>0</v>
      </c>
      <c r="CC132" s="128">
        <f>SUMIF('900-958'!$1:$1,CC$3,'900-958'!14:14)</f>
        <v>0</v>
      </c>
      <c r="CD132" s="128">
        <f>SUMIF('900-958'!$1:$1,CD$3,'900-958'!14:14)</f>
        <v>0</v>
      </c>
      <c r="CE132" s="128">
        <f>SUMIF('900-958'!$1:$1,CE$3,'900-958'!14:14)</f>
        <v>0</v>
      </c>
      <c r="CF132" s="128">
        <f>SUMIF('900-958'!$1:$1,CF$3,'900-958'!14:14)</f>
        <v>0</v>
      </c>
      <c r="CG132" s="256">
        <f t="shared" si="45"/>
        <v>-1635693.32</v>
      </c>
      <c r="CJ132" s="122"/>
      <c r="CK132" s="169">
        <f>INDEX(SAP!C:C,MATCH('Actuals mapped to CFR'!A132,SAP!H:H,FALSE),1)</f>
        <v>-1635693.32</v>
      </c>
      <c r="CL132" s="59">
        <f t="shared" ref="CL132:CL135" si="54">ROUND(CK132-CG132,2)</f>
        <v>0</v>
      </c>
      <c r="CN132" s="81">
        <f t="shared" si="47"/>
        <v>2666626.31</v>
      </c>
      <c r="CO132" s="81">
        <f t="shared" si="48"/>
        <v>1038221.29</v>
      </c>
      <c r="CP132" s="166">
        <f>VLOOKUP(B132,'2526 GBP Data input'!$A$4:$CA$229,38,FALSE)</f>
        <v>2889562.48</v>
      </c>
      <c r="CQ132" s="166">
        <f>VLOOKUP(B132,'2526 GBP Data input'!$A$4:$CA$229,73,FALSE)</f>
        <v>34186.44</v>
      </c>
      <c r="CR132" s="89">
        <f t="shared" si="39"/>
        <v>-222936.16999999993</v>
      </c>
      <c r="CS132" s="83">
        <f t="shared" si="40"/>
        <v>30.369388857102404</v>
      </c>
      <c r="CT132" s="82">
        <f t="shared" si="51"/>
        <v>1628405.02</v>
      </c>
      <c r="CU132" s="82">
        <f t="shared" si="52"/>
        <v>7288.3</v>
      </c>
      <c r="CV132" s="86">
        <f t="shared" si="44"/>
        <v>1635693.32</v>
      </c>
      <c r="CX132" s="116"/>
    </row>
    <row r="133" spans="1:102">
      <c r="A133" s="237">
        <v>107948</v>
      </c>
      <c r="B133" s="60">
        <v>948</v>
      </c>
      <c r="C133" s="60" t="s">
        <v>405</v>
      </c>
      <c r="D133" s="128">
        <f>SUMIF('900-958'!$1:$1,D$3,'900-958'!15:15)</f>
        <v>0</v>
      </c>
      <c r="E133" s="128">
        <f>SUMIF('900-958'!$1:$1,E$3,'900-958'!15:15)</f>
        <v>0</v>
      </c>
      <c r="F133" s="128">
        <f>SUMIF('900-958'!$1:$1,F$3,'900-958'!15:15)</f>
        <v>0</v>
      </c>
      <c r="G133" s="128">
        <f>SUMIF('900-958'!$1:$1,G$3,'900-958'!15:15)</f>
        <v>0</v>
      </c>
      <c r="H133" s="128">
        <f>SUMIF('900-958'!$1:$1,H$3,'900-958'!15:15)</f>
        <v>0</v>
      </c>
      <c r="I133" s="128">
        <f>SUMIF('900-958'!$1:$1,I$3,'900-958'!15:15)</f>
        <v>0</v>
      </c>
      <c r="J133" s="128">
        <f>SUMIF('900-958'!$1:$1,J$3,'900-958'!15:15)</f>
        <v>0</v>
      </c>
      <c r="K133" s="128">
        <f>SUMIF('900-958'!$1:$1,K$3,'900-958'!15:15)</f>
        <v>-1425715.25</v>
      </c>
      <c r="L133" s="128">
        <f>SUMIF('900-958'!$1:$1,L$3,'900-958'!15:15)</f>
        <v>0</v>
      </c>
      <c r="M133" s="128">
        <f>SUMIF('900-958'!$1:$1,M$3,'900-958'!15:15)</f>
        <v>-165907</v>
      </c>
      <c r="N133" s="128">
        <f>SUMIF('900-958'!$1:$1,N$3,'900-958'!15:15)</f>
        <v>0</v>
      </c>
      <c r="O133" s="128">
        <f>SUMIF('900-958'!$1:$1,O$3,'900-958'!15:15)</f>
        <v>-32818</v>
      </c>
      <c r="P133" s="128">
        <f>SUMIF('900-958'!$1:$1,P$3,'900-958'!15:15)</f>
        <v>-36525</v>
      </c>
      <c r="Q133" s="128">
        <f>SUMIF('900-958'!$1:$1,Q$3,'900-958'!15:15)</f>
        <v>-5954.83</v>
      </c>
      <c r="R133" s="128">
        <f>SUMIF('900-958'!$1:$1,R$3,'900-958'!15:15)</f>
        <v>0</v>
      </c>
      <c r="S133" s="128">
        <f>SUMIF('900-958'!$1:$1,S$3,'900-958'!15:15)</f>
        <v>-6</v>
      </c>
      <c r="T133" s="128">
        <f>SUMIF('900-958'!$1:$1,T$3,'900-958'!15:15)</f>
        <v>-4727.38</v>
      </c>
      <c r="U133" s="128">
        <f>SUMIF('900-958'!$1:$1,U$3,'900-958'!15:15)</f>
        <v>0</v>
      </c>
      <c r="V133" s="128">
        <f>SUMIF('900-958'!$1:$1,V$3,'900-958'!15:15)</f>
        <v>0</v>
      </c>
      <c r="W133" s="128">
        <f>SUMIF('900-958'!$1:$1,W$3,'900-958'!15:15)</f>
        <v>-240.64999999999998</v>
      </c>
      <c r="X133" s="128">
        <f>SUMIF('900-958'!$1:$1,X$3,'900-958'!15:15)</f>
        <v>-240</v>
      </c>
      <c r="Y133" s="164">
        <f>SUMIF('900-958'!$1:$1,Y$3,'900-958'!15:15)</f>
        <v>0</v>
      </c>
      <c r="Z133" s="128">
        <f>SUMIF('900-958'!$1:$1,Z$3,'900-958'!15:15)</f>
        <v>0</v>
      </c>
      <c r="AA133" s="128">
        <f>SUMIF('900-958'!$1:$1,AA$3,'900-958'!15:15)</f>
        <v>-41821.5</v>
      </c>
      <c r="AB133" s="128">
        <f>SUMIF('900-958'!$1:$1,AB$3,'900-958'!15:15)</f>
        <v>-550</v>
      </c>
      <c r="AC133" s="310">
        <f>SUMIF('900-958'!$1:$1,AC$3,'900-958'!15:15)</f>
        <v>0</v>
      </c>
      <c r="AD133" s="310">
        <f>SUMIF('900-958'!$1:$1,AD$3,'900-958'!15:15)</f>
        <v>0</v>
      </c>
      <c r="AE133" s="310">
        <f>SUMIF('900-958'!$1:$1,AE$3,'900-958'!15:15)</f>
        <v>0</v>
      </c>
      <c r="AF133" s="310">
        <f>SUMIF('900-958'!$1:$1,AF$3,'900-958'!15:15)</f>
        <v>0</v>
      </c>
      <c r="AG133" s="128">
        <f>SUMIF('900-958'!$1:$1,AG$3,'900-958'!15:15)</f>
        <v>291899.23</v>
      </c>
      <c r="AH133" s="128">
        <f>SUMIF('900-958'!$1:$1,AH$3,'900-958'!15:15)</f>
        <v>0</v>
      </c>
      <c r="AI133" s="128">
        <f>SUMIF('900-958'!$1:$1,AI$3,'900-958'!15:15)</f>
        <v>111547.35</v>
      </c>
      <c r="AJ133" s="128">
        <f>SUMIF('900-958'!$1:$1,AJ$3,'900-958'!15:15)</f>
        <v>12759.289999999999</v>
      </c>
      <c r="AK133" s="128">
        <f>SUMIF('900-958'!$1:$1,AK$3,'900-958'!15:15)</f>
        <v>23800.87</v>
      </c>
      <c r="AL133" s="128">
        <f>SUMIF('900-958'!$1:$1,AL$3,'900-958'!15:15)</f>
        <v>661.64</v>
      </c>
      <c r="AM133" s="128">
        <f>SUMIF('900-958'!$1:$1,AM$3,'900-958'!15:15)</f>
        <v>9628.0299999999988</v>
      </c>
      <c r="AN133" s="128">
        <f>SUMIF('900-958'!$1:$1,AN$3,'900-958'!15:15)</f>
        <v>1663.4</v>
      </c>
      <c r="AO133" s="128">
        <f>SUMIF('900-958'!$1:$1,AO$3,'900-958'!15:15)</f>
        <v>2016.65</v>
      </c>
      <c r="AP133" s="128">
        <f>SUMIF('900-958'!$1:$1,AP$3,'900-958'!15:15)</f>
        <v>628.29999999999995</v>
      </c>
      <c r="AQ133" s="128">
        <f>SUMIF('900-958'!$1:$1,AQ$3,'900-958'!15:15)</f>
        <v>0</v>
      </c>
      <c r="AR133" s="128">
        <f>SUMIF('900-958'!$1:$1,AR$3,'900-958'!15:15)</f>
        <v>13383.01</v>
      </c>
      <c r="AS133" s="128">
        <f>SUMIF('900-958'!$1:$1,AS$3,'900-958'!15:15)</f>
        <v>766.68</v>
      </c>
      <c r="AT133" s="128">
        <f>SUMIF('900-958'!$1:$1,AT$3,'900-958'!15:15)</f>
        <v>1066.8500000000001</v>
      </c>
      <c r="AU133" s="128">
        <f>SUMIF('900-958'!$1:$1,AU$3,'900-958'!15:15)</f>
        <v>1515.3799999999999</v>
      </c>
      <c r="AV133" s="128">
        <f>SUMIF('900-958'!$1:$1,AV$3,'900-958'!15:15)</f>
        <v>5127.1100000000006</v>
      </c>
      <c r="AW133" s="128">
        <f>SUMIF('900-958'!$1:$1,AW$3,'900-958'!15:15)</f>
        <v>16092.75</v>
      </c>
      <c r="AX133" s="128">
        <f>SUMIF('900-958'!$1:$1,AX$3,'900-958'!15:15)</f>
        <v>4604.6499999999996</v>
      </c>
      <c r="AY133" s="128">
        <f>SUMIF('900-958'!$1:$1,AY$3,'900-958'!15:15)</f>
        <v>23300.639999999999</v>
      </c>
      <c r="AZ133" s="310">
        <f>SUMIF('900-958'!$1:$1,AZ$3,'900-958'!15:15)</f>
        <v>0</v>
      </c>
      <c r="BA133" s="128">
        <f>SUMIF('900-958'!$1:$1,BA$3,'900-958'!15:15)</f>
        <v>-153</v>
      </c>
      <c r="BB133" s="128">
        <f>SUMIF('900-958'!$1:$1,BB$3,'900-958'!15:15)</f>
        <v>0</v>
      </c>
      <c r="BC133" s="128">
        <f>SUMIF('900-958'!$1:$1,BC$3,'900-958'!15:15)</f>
        <v>831.6</v>
      </c>
      <c r="BD133" s="128">
        <f>SUMIF('900-958'!$1:$1,BD$3,'900-958'!15:15)</f>
        <v>6683.45</v>
      </c>
      <c r="BE133" s="128">
        <f>SUMIF('900-958'!$1:$1,BE$3,'900-958'!15:15)</f>
        <v>6011</v>
      </c>
      <c r="BF133" s="128">
        <f>SUMIF('900-958'!$1:$1,BF$3,'900-958'!15:15)</f>
        <v>2292.4899999999998</v>
      </c>
      <c r="BG133" s="128">
        <f>SUMIF('900-958'!$1:$1,BG$3,'900-958'!15:15)</f>
        <v>5685.5</v>
      </c>
      <c r="BH133" s="128">
        <f>SUMIF('900-958'!$1:$1,BH$3,'900-958'!15:15)</f>
        <v>0</v>
      </c>
      <c r="BI133" s="128">
        <f>SUMIF('900-958'!$1:$1,BI$3,'900-958'!15:15)</f>
        <v>4340.0300000000007</v>
      </c>
      <c r="BJ133" s="128">
        <f>SUMIF('900-958'!$1:$1,BJ$3,'900-958'!15:15)</f>
        <v>11463.9</v>
      </c>
      <c r="BK133" s="128">
        <f>SUMIF('900-958'!$1:$1,BK$3,'900-958'!15:15)</f>
        <v>0</v>
      </c>
      <c r="BL133" s="128">
        <f>SUMIF('900-958'!$1:$1,BL$3,'900-958'!15:15)</f>
        <v>32748.690000000002</v>
      </c>
      <c r="BM133" s="128">
        <f>SUMIF('900-958'!$1:$1,BM$3,'900-958'!15:15)</f>
        <v>16236.78</v>
      </c>
      <c r="BN133" s="128">
        <f>SUMIF('900-958'!$1:$1,BN$3,'900-958'!15:15)</f>
        <v>41138.369999999995</v>
      </c>
      <c r="BO133" s="128">
        <f>SUMIF('900-958'!$1:$1,BO$3,'900-958'!15:15)</f>
        <v>42106.590000000004</v>
      </c>
      <c r="BP133" s="128">
        <f>SUMIF('900-958'!$1:$1,BP$3,'900-958'!15:15)</f>
        <v>0</v>
      </c>
      <c r="BQ133" s="128">
        <f>SUMIF('900-958'!$1:$1,BQ$3,'900-958'!15:15)</f>
        <v>0</v>
      </c>
      <c r="BR133" s="128">
        <f>SUMIF('900-958'!$1:$1,BR$3,'900-958'!15:15)</f>
        <v>0</v>
      </c>
      <c r="BS133" s="128">
        <f>SUMIF('900-958'!$1:$1,BS$3,'900-958'!15:15)</f>
        <v>15906.36</v>
      </c>
      <c r="BT133" s="128">
        <f>SUMIF('900-958'!$1:$1,BT$3,'900-958'!15:15)</f>
        <v>2192.6</v>
      </c>
      <c r="BU133" s="128">
        <f>SUMIF('900-958'!$1:$1,BU$3,'900-958'!15:15)</f>
        <v>-6362.5</v>
      </c>
      <c r="BV133" s="128">
        <f>SUMIF('900-958'!$1:$1,BV$3,'900-958'!15:15)</f>
        <v>0</v>
      </c>
      <c r="BW133" s="128">
        <f>SUMIF('900-958'!$1:$1,BW$3,'900-958'!15:15)</f>
        <v>0</v>
      </c>
      <c r="BX133" s="128">
        <f>SUMIF('900-958'!$1:$1,BX$3,'900-958'!15:15)</f>
        <v>0</v>
      </c>
      <c r="BY133" s="128">
        <f>SUMIF('900-958'!$1:$1,BY$3,'900-958'!15:15)</f>
        <v>-445</v>
      </c>
      <c r="BZ133" s="128">
        <f>SUMIF('900-958'!$1:$1,BZ$3,'900-958'!15:15)</f>
        <v>0</v>
      </c>
      <c r="CA133" s="310">
        <f>SUMIF('900-958'!$1:$1,CA$3,'900-958'!15:15)</f>
        <v>0</v>
      </c>
      <c r="CB133" s="128">
        <f>SUMIF('900-958'!$1:$1,CB$3,'900-958'!15:15)</f>
        <v>0</v>
      </c>
      <c r="CC133" s="128">
        <f>SUMIF('900-958'!$1:$1,CC$3,'900-958'!15:15)</f>
        <v>0</v>
      </c>
      <c r="CD133" s="128">
        <f>SUMIF('900-958'!$1:$1,CD$3,'900-958'!15:15)</f>
        <v>0</v>
      </c>
      <c r="CE133" s="128">
        <f>SUMIF('900-958'!$1:$1,CE$3,'900-958'!15:15)</f>
        <v>0</v>
      </c>
      <c r="CF133" s="128">
        <f>SUMIF('900-958'!$1:$1,CF$3,'900-958'!15:15)</f>
        <v>0</v>
      </c>
      <c r="CG133" s="256">
        <f t="shared" si="45"/>
        <v>-1013366.9200000003</v>
      </c>
      <c r="CJ133" s="122"/>
      <c r="CK133" s="169">
        <f>INDEX(SAP!C:C,MATCH('Actuals mapped to CFR'!A133,SAP!H:H,FALSE),1)</f>
        <v>-1013366.92</v>
      </c>
      <c r="CL133" s="59">
        <f t="shared" si="54"/>
        <v>0</v>
      </c>
      <c r="CN133" s="81">
        <f t="shared" si="47"/>
        <v>1714505.6099999999</v>
      </c>
      <c r="CO133" s="81">
        <f t="shared" si="48"/>
        <v>707946.19</v>
      </c>
      <c r="CP133" s="166">
        <f>VLOOKUP(B133,'2526 GBP Data input'!$A$4:$CA$229,38,FALSE)</f>
        <v>1875808</v>
      </c>
      <c r="CQ133" s="166">
        <f>VLOOKUP(B133,'2526 GBP Data input'!$A$4:$CA$229,73,FALSE)</f>
        <v>65890</v>
      </c>
      <c r="CR133" s="89">
        <f t="shared" si="39"/>
        <v>-161302.39000000013</v>
      </c>
      <c r="CS133" s="83">
        <f t="shared" si="40"/>
        <v>10.744364698740323</v>
      </c>
      <c r="CT133" s="82">
        <f t="shared" si="51"/>
        <v>1006559.4199999999</v>
      </c>
      <c r="CU133" s="82">
        <f t="shared" si="52"/>
        <v>6807.5</v>
      </c>
      <c r="CV133" s="86">
        <f t="shared" si="44"/>
        <v>1013366.9199999999</v>
      </c>
      <c r="CX133" s="116"/>
    </row>
    <row r="134" spans="1:102">
      <c r="A134" s="237">
        <v>107952</v>
      </c>
      <c r="B134" s="60">
        <v>952</v>
      </c>
      <c r="C134" s="60" t="s">
        <v>266</v>
      </c>
      <c r="D134" s="128">
        <f>SUMIF('900-958'!$1:$1,D$3,'900-958'!16:16)</f>
        <v>0</v>
      </c>
      <c r="E134" s="128">
        <f>SUMIF('900-958'!$1:$1,E$3,'900-958'!16:16)</f>
        <v>0</v>
      </c>
      <c r="F134" s="128">
        <f>SUMIF('900-958'!$1:$1,F$3,'900-958'!16:16)</f>
        <v>0</v>
      </c>
      <c r="G134" s="128">
        <f>SUMIF('900-958'!$1:$1,G$3,'900-958'!16:16)</f>
        <v>0</v>
      </c>
      <c r="H134" s="128">
        <f>SUMIF('900-958'!$1:$1,H$3,'900-958'!16:16)</f>
        <v>0</v>
      </c>
      <c r="I134" s="128">
        <f>SUMIF('900-958'!$1:$1,I$3,'900-958'!16:16)</f>
        <v>0</v>
      </c>
      <c r="J134" s="128">
        <f>SUMIF('900-958'!$1:$1,J$3,'900-958'!16:16)</f>
        <v>0</v>
      </c>
      <c r="K134" s="128">
        <f>SUMIF('900-958'!$1:$1,K$3,'900-958'!16:16)</f>
        <v>-2025412.26</v>
      </c>
      <c r="L134" s="128">
        <f>SUMIF('900-958'!$1:$1,L$3,'900-958'!16:16)</f>
        <v>0</v>
      </c>
      <c r="M134" s="128">
        <f>SUMIF('900-958'!$1:$1,M$3,'900-958'!16:16)</f>
        <v>-135479</v>
      </c>
      <c r="N134" s="128">
        <f>SUMIF('900-958'!$1:$1,N$3,'900-958'!16:16)</f>
        <v>0</v>
      </c>
      <c r="O134" s="128">
        <f>SUMIF('900-958'!$1:$1,O$3,'900-958'!16:16)</f>
        <v>-57734.2</v>
      </c>
      <c r="P134" s="128">
        <f>SUMIF('900-958'!$1:$1,P$3,'900-958'!16:16)</f>
        <v>-12165.3</v>
      </c>
      <c r="Q134" s="128">
        <f>SUMIF('900-958'!$1:$1,Q$3,'900-958'!16:16)</f>
        <v>0</v>
      </c>
      <c r="R134" s="128">
        <f>SUMIF('900-958'!$1:$1,R$3,'900-958'!16:16)</f>
        <v>0</v>
      </c>
      <c r="S134" s="128">
        <f>SUMIF('900-958'!$1:$1,S$3,'900-958'!16:16)</f>
        <v>0</v>
      </c>
      <c r="T134" s="128">
        <f>SUMIF('900-958'!$1:$1,T$3,'900-958'!16:16)</f>
        <v>0</v>
      </c>
      <c r="U134" s="128">
        <f>SUMIF('900-958'!$1:$1,U$3,'900-958'!16:16)</f>
        <v>0</v>
      </c>
      <c r="V134" s="128">
        <f>SUMIF('900-958'!$1:$1,V$3,'900-958'!16:16)</f>
        <v>0</v>
      </c>
      <c r="W134" s="128">
        <f>SUMIF('900-958'!$1:$1,W$3,'900-958'!16:16)</f>
        <v>0</v>
      </c>
      <c r="X134" s="128">
        <f>SUMIF('900-958'!$1:$1,X$3,'900-958'!16:16)</f>
        <v>-284.69</v>
      </c>
      <c r="Y134" s="164">
        <f>SUMIF('900-958'!$1:$1,Y$3,'900-958'!16:16)</f>
        <v>0</v>
      </c>
      <c r="Z134" s="128">
        <f>SUMIF('900-958'!$1:$1,Z$3,'900-958'!16:16)</f>
        <v>0</v>
      </c>
      <c r="AA134" s="128">
        <f>SUMIF('900-958'!$1:$1,AA$3,'900-958'!16:16)</f>
        <v>0</v>
      </c>
      <c r="AB134" s="128">
        <f>SUMIF('900-958'!$1:$1,AB$3,'900-958'!16:16)</f>
        <v>0</v>
      </c>
      <c r="AC134" s="310">
        <f>SUMIF('900-958'!$1:$1,AC$3,'900-958'!16:16)</f>
        <v>0</v>
      </c>
      <c r="AD134" s="310">
        <f>SUMIF('900-958'!$1:$1,AD$3,'900-958'!16:16)</f>
        <v>0</v>
      </c>
      <c r="AE134" s="310">
        <f>SUMIF('900-958'!$1:$1,AE$3,'900-958'!16:16)</f>
        <v>0</v>
      </c>
      <c r="AF134" s="310">
        <f>SUMIF('900-958'!$1:$1,AF$3,'900-958'!16:16)</f>
        <v>0</v>
      </c>
      <c r="AG134" s="128">
        <f>SUMIF('900-958'!$1:$1,AG$3,'900-958'!16:16)</f>
        <v>416260.71000000008</v>
      </c>
      <c r="AH134" s="128">
        <f>SUMIF('900-958'!$1:$1,AH$3,'900-958'!16:16)</f>
        <v>0</v>
      </c>
      <c r="AI134" s="128">
        <f>SUMIF('900-958'!$1:$1,AI$3,'900-958'!16:16)</f>
        <v>133447.31</v>
      </c>
      <c r="AJ134" s="128">
        <f>SUMIF('900-958'!$1:$1,AJ$3,'900-958'!16:16)</f>
        <v>12761.720000000001</v>
      </c>
      <c r="AK134" s="128">
        <f>SUMIF('900-958'!$1:$1,AK$3,'900-958'!16:16)</f>
        <v>50911.03</v>
      </c>
      <c r="AL134" s="128">
        <f>SUMIF('900-958'!$1:$1,AL$3,'900-958'!16:16)</f>
        <v>0</v>
      </c>
      <c r="AM134" s="128">
        <f>SUMIF('900-958'!$1:$1,AM$3,'900-958'!16:16)</f>
        <v>10192.09</v>
      </c>
      <c r="AN134" s="128">
        <f>SUMIF('900-958'!$1:$1,AN$3,'900-958'!16:16)</f>
        <v>2270</v>
      </c>
      <c r="AO134" s="128">
        <f>SUMIF('900-958'!$1:$1,AO$3,'900-958'!16:16)</f>
        <v>1302</v>
      </c>
      <c r="AP134" s="128">
        <f>SUMIF('900-958'!$1:$1,AP$3,'900-958'!16:16)</f>
        <v>942.45</v>
      </c>
      <c r="AQ134" s="128">
        <f>SUMIF('900-958'!$1:$1,AQ$3,'900-958'!16:16)</f>
        <v>0</v>
      </c>
      <c r="AR134" s="128">
        <f>SUMIF('900-958'!$1:$1,AR$3,'900-958'!16:16)</f>
        <v>7662.65</v>
      </c>
      <c r="AS134" s="128">
        <f>SUMIF('900-958'!$1:$1,AS$3,'900-958'!16:16)</f>
        <v>994.22000000000014</v>
      </c>
      <c r="AT134" s="128">
        <f>SUMIF('900-958'!$1:$1,AT$3,'900-958'!16:16)</f>
        <v>1377.19</v>
      </c>
      <c r="AU134" s="128">
        <f>SUMIF('900-958'!$1:$1,AU$3,'900-958'!16:16)</f>
        <v>2786.24</v>
      </c>
      <c r="AV134" s="128">
        <f>SUMIF('900-958'!$1:$1,AV$3,'900-958'!16:16)</f>
        <v>6990.05</v>
      </c>
      <c r="AW134" s="128">
        <f>SUMIF('900-958'!$1:$1,AW$3,'900-958'!16:16)</f>
        <v>22704.5</v>
      </c>
      <c r="AX134" s="128">
        <f>SUMIF('900-958'!$1:$1,AX$3,'900-958'!16:16)</f>
        <v>2677.79</v>
      </c>
      <c r="AY134" s="128">
        <f>SUMIF('900-958'!$1:$1,AY$3,'900-958'!16:16)</f>
        <v>23749.919999999998</v>
      </c>
      <c r="AZ134" s="310">
        <f>SUMIF('900-958'!$1:$1,AZ$3,'900-958'!16:16)</f>
        <v>0</v>
      </c>
      <c r="BA134" s="128">
        <f>SUMIF('900-958'!$1:$1,BA$3,'900-958'!16:16)</f>
        <v>2815.23</v>
      </c>
      <c r="BB134" s="128">
        <f>SUMIF('900-958'!$1:$1,BB$3,'900-958'!16:16)</f>
        <v>0</v>
      </c>
      <c r="BC134" s="128">
        <f>SUMIF('900-958'!$1:$1,BC$3,'900-958'!16:16)</f>
        <v>4052.7</v>
      </c>
      <c r="BD134" s="128">
        <f>SUMIF('900-958'!$1:$1,BD$3,'900-958'!16:16)</f>
        <v>990</v>
      </c>
      <c r="BE134" s="128">
        <f>SUMIF('900-958'!$1:$1,BE$3,'900-958'!16:16)</f>
        <v>4240</v>
      </c>
      <c r="BF134" s="128">
        <f>SUMIF('900-958'!$1:$1,BF$3,'900-958'!16:16)</f>
        <v>0</v>
      </c>
      <c r="BG134" s="128">
        <f>SUMIF('900-958'!$1:$1,BG$3,'900-958'!16:16)</f>
        <v>9456.2000000000007</v>
      </c>
      <c r="BH134" s="128">
        <f>SUMIF('900-958'!$1:$1,BH$3,'900-958'!16:16)</f>
        <v>0</v>
      </c>
      <c r="BI134" s="128">
        <f>SUMIF('900-958'!$1:$1,BI$3,'900-958'!16:16)</f>
        <v>1098.2</v>
      </c>
      <c r="BJ134" s="128">
        <f>SUMIF('900-958'!$1:$1,BJ$3,'900-958'!16:16)</f>
        <v>17195.850000000002</v>
      </c>
      <c r="BK134" s="128">
        <f>SUMIF('900-958'!$1:$1,BK$3,'900-958'!16:16)</f>
        <v>0</v>
      </c>
      <c r="BL134" s="128">
        <f>SUMIF('900-958'!$1:$1,BL$3,'900-958'!16:16)</f>
        <v>86087.39</v>
      </c>
      <c r="BM134" s="128">
        <f>SUMIF('900-958'!$1:$1,BM$3,'900-958'!16:16)</f>
        <v>7480.0000000000027</v>
      </c>
      <c r="BN134" s="128">
        <f>SUMIF('900-958'!$1:$1,BN$3,'900-958'!16:16)</f>
        <v>50006.259999999987</v>
      </c>
      <c r="BO134" s="128">
        <f>SUMIF('900-958'!$1:$1,BO$3,'900-958'!16:16)</f>
        <v>26270.54</v>
      </c>
      <c r="BP134" s="128">
        <f>SUMIF('900-958'!$1:$1,BP$3,'900-958'!16:16)</f>
        <v>0</v>
      </c>
      <c r="BQ134" s="128">
        <f>SUMIF('900-958'!$1:$1,BQ$3,'900-958'!16:16)</f>
        <v>0</v>
      </c>
      <c r="BR134" s="128">
        <f>SUMIF('900-958'!$1:$1,BR$3,'900-958'!16:16)</f>
        <v>0</v>
      </c>
      <c r="BS134" s="128">
        <f>SUMIF('900-958'!$1:$1,BS$3,'900-958'!16:16)</f>
        <v>0</v>
      </c>
      <c r="BT134" s="128">
        <f>SUMIF('900-958'!$1:$1,BT$3,'900-958'!16:16)</f>
        <v>0</v>
      </c>
      <c r="BU134" s="128">
        <f>SUMIF('900-958'!$1:$1,BU$3,'900-958'!16:16)</f>
        <v>-7555</v>
      </c>
      <c r="BV134" s="128">
        <f>SUMIF('900-958'!$1:$1,BV$3,'900-958'!16:16)</f>
        <v>0</v>
      </c>
      <c r="BW134" s="128">
        <f>SUMIF('900-958'!$1:$1,BW$3,'900-958'!16:16)</f>
        <v>0</v>
      </c>
      <c r="BX134" s="128">
        <f>SUMIF('900-958'!$1:$1,BX$3,'900-958'!16:16)</f>
        <v>0</v>
      </c>
      <c r="BY134" s="128">
        <f>SUMIF('900-958'!$1:$1,BY$3,'900-958'!16:16)</f>
        <v>2820</v>
      </c>
      <c r="BZ134" s="128">
        <f>SUMIF('900-958'!$1:$1,BZ$3,'900-958'!16:16)</f>
        <v>0</v>
      </c>
      <c r="CA134" s="310">
        <f>SUMIF('900-958'!$1:$1,CA$3,'900-958'!16:16)</f>
        <v>0</v>
      </c>
      <c r="CB134" s="128">
        <f>SUMIF('900-958'!$1:$1,CB$3,'900-958'!16:16)</f>
        <v>0</v>
      </c>
      <c r="CC134" s="128">
        <f>SUMIF('900-958'!$1:$1,CC$3,'900-958'!16:16)</f>
        <v>0</v>
      </c>
      <c r="CD134" s="128">
        <f>SUMIF('900-958'!$1:$1,CD$3,'900-958'!16:16)</f>
        <v>0</v>
      </c>
      <c r="CE134" s="128">
        <f>SUMIF('900-958'!$1:$1,CE$3,'900-958'!16:16)</f>
        <v>0</v>
      </c>
      <c r="CF134" s="128">
        <f>SUMIF('900-958'!$1:$1,CF$3,'900-958'!16:16)</f>
        <v>0</v>
      </c>
      <c r="CG134" s="256">
        <f t="shared" si="45"/>
        <v>-1329088.21</v>
      </c>
      <c r="CJ134" s="122"/>
      <c r="CK134" s="169">
        <f>INDEX(SAP!C:C,MATCH('Actuals mapped to CFR'!A134,SAP!H:H,FALSE),1)</f>
        <v>-1329088.21</v>
      </c>
      <c r="CL134" s="59">
        <f t="shared" si="54"/>
        <v>0</v>
      </c>
      <c r="CN134" s="81">
        <f t="shared" si="47"/>
        <v>2231075.4499999997</v>
      </c>
      <c r="CO134" s="81">
        <f t="shared" si="48"/>
        <v>906722.23999999987</v>
      </c>
      <c r="CP134" s="166">
        <f>VLOOKUP(B134,'2526 GBP Data input'!$A$4:$CA$229,38,FALSE)</f>
        <v>2391947</v>
      </c>
      <c r="CQ134" s="166">
        <f>VLOOKUP(B134,'2526 GBP Data input'!$A$4:$CA$229,73,FALSE)</f>
        <v>18161</v>
      </c>
      <c r="CR134" s="89">
        <f t="shared" si="39"/>
        <v>-160871.55000000028</v>
      </c>
      <c r="CS134" s="83">
        <f t="shared" si="40"/>
        <v>49.926889488464283</v>
      </c>
      <c r="CT134" s="82">
        <f t="shared" si="51"/>
        <v>1324353.21</v>
      </c>
      <c r="CU134" s="82">
        <f t="shared" si="52"/>
        <v>4735</v>
      </c>
      <c r="CV134" s="86">
        <f t="shared" si="44"/>
        <v>1329088.21</v>
      </c>
      <c r="CX134" s="116"/>
    </row>
    <row r="135" spans="1:102" ht="13.5" thickBot="1">
      <c r="A135" s="257">
        <v>107958</v>
      </c>
      <c r="B135" s="230">
        <v>958</v>
      </c>
      <c r="C135" s="230" t="s">
        <v>406</v>
      </c>
      <c r="D135" s="128">
        <f>SUMIF('900-958'!$1:$1,D$3,'900-958'!17:17)</f>
        <v>0</v>
      </c>
      <c r="E135" s="128">
        <f>SUMIF('900-958'!$1:$1,E$3,'900-958'!17:17)</f>
        <v>0</v>
      </c>
      <c r="F135" s="128">
        <f>SUMIF('900-958'!$1:$1,F$3,'900-958'!17:17)</f>
        <v>0</v>
      </c>
      <c r="G135" s="128">
        <f>SUMIF('900-958'!$1:$1,G$3,'900-958'!17:17)</f>
        <v>0</v>
      </c>
      <c r="H135" s="128">
        <f>SUMIF('900-958'!$1:$1,H$3,'900-958'!17:17)</f>
        <v>0</v>
      </c>
      <c r="I135" s="128">
        <f>SUMIF('900-958'!$1:$1,I$3,'900-958'!17:17)</f>
        <v>0</v>
      </c>
      <c r="J135" s="128">
        <f>SUMIF('900-958'!$1:$1,J$3,'900-958'!17:17)</f>
        <v>0</v>
      </c>
      <c r="K135" s="128">
        <f>SUMIF('900-958'!$1:$1,K$3,'900-958'!17:17)</f>
        <v>-2299408.83</v>
      </c>
      <c r="L135" s="128">
        <f>SUMIF('900-958'!$1:$1,L$3,'900-958'!17:17)</f>
        <v>0</v>
      </c>
      <c r="M135" s="128">
        <f>SUMIF('900-958'!$1:$1,M$3,'900-958'!17:17)</f>
        <v>-435828</v>
      </c>
      <c r="N135" s="128">
        <f>SUMIF('900-958'!$1:$1,N$3,'900-958'!17:17)</f>
        <v>0</v>
      </c>
      <c r="O135" s="128">
        <f>SUMIF('900-958'!$1:$1,O$3,'900-958'!17:17)</f>
        <v>-30745</v>
      </c>
      <c r="P135" s="128">
        <f>SUMIF('900-958'!$1:$1,P$3,'900-958'!17:17)</f>
        <v>-63570</v>
      </c>
      <c r="Q135" s="128">
        <f>SUMIF('900-958'!$1:$1,Q$3,'900-958'!17:17)</f>
        <v>0</v>
      </c>
      <c r="R135" s="128">
        <f>SUMIF('900-958'!$1:$1,R$3,'900-958'!17:17)</f>
        <v>0</v>
      </c>
      <c r="S135" s="128">
        <f>SUMIF('900-958'!$1:$1,S$3,'900-958'!17:17)</f>
        <v>-15598.119999999995</v>
      </c>
      <c r="T135" s="128">
        <f>SUMIF('900-958'!$1:$1,T$3,'900-958'!17:17)</f>
        <v>-6866.1200000000008</v>
      </c>
      <c r="U135" s="128">
        <f>SUMIF('900-958'!$1:$1,U$3,'900-958'!17:17)</f>
        <v>0</v>
      </c>
      <c r="V135" s="128">
        <f>SUMIF('900-958'!$1:$1,V$3,'900-958'!17:17)</f>
        <v>0</v>
      </c>
      <c r="W135" s="128">
        <f>SUMIF('900-958'!$1:$1,W$3,'900-958'!17:17)</f>
        <v>-2097.2200000000034</v>
      </c>
      <c r="X135" s="128">
        <f>SUMIF('900-958'!$1:$1,X$3,'900-958'!17:17)</f>
        <v>0</v>
      </c>
      <c r="Y135" s="164">
        <f>SUMIF('900-958'!$1:$1,Y$3,'900-958'!17:17)</f>
        <v>0</v>
      </c>
      <c r="Z135" s="128">
        <f>SUMIF('900-958'!$1:$1,Z$3,'900-958'!17:17)</f>
        <v>0</v>
      </c>
      <c r="AA135" s="128">
        <f>SUMIF('900-958'!$1:$1,AA$3,'900-958'!17:17)</f>
        <v>0</v>
      </c>
      <c r="AB135" s="128">
        <f>SUMIF('900-958'!$1:$1,AB$3,'900-958'!17:17)</f>
        <v>0</v>
      </c>
      <c r="AC135" s="310">
        <f>SUMIF('900-958'!$1:$1,AC$3,'900-958'!17:17)</f>
        <v>0</v>
      </c>
      <c r="AD135" s="310">
        <f>SUMIF('900-958'!$1:$1,AD$3,'900-958'!17:17)</f>
        <v>0</v>
      </c>
      <c r="AE135" s="310">
        <f>SUMIF('900-958'!$1:$1,AE$3,'900-958'!17:17)</f>
        <v>0</v>
      </c>
      <c r="AF135" s="310">
        <f>SUMIF('900-958'!$1:$1,AF$3,'900-958'!17:17)</f>
        <v>0</v>
      </c>
      <c r="AG135" s="128">
        <f>SUMIF('900-958'!$1:$1,AG$3,'900-958'!17:17)</f>
        <v>418296.66000000003</v>
      </c>
      <c r="AH135" s="128">
        <f>SUMIF('900-958'!$1:$1,AH$3,'900-958'!17:17)</f>
        <v>6098.3700000000008</v>
      </c>
      <c r="AI135" s="128">
        <f>SUMIF('900-958'!$1:$1,AI$3,'900-958'!17:17)</f>
        <v>196316.67000000004</v>
      </c>
      <c r="AJ135" s="128">
        <f>SUMIF('900-958'!$1:$1,AJ$3,'900-958'!17:17)</f>
        <v>16999.759999999998</v>
      </c>
      <c r="AK135" s="128">
        <f>SUMIF('900-958'!$1:$1,AK$3,'900-958'!17:17)</f>
        <v>45343.030000000006</v>
      </c>
      <c r="AL135" s="128">
        <f>SUMIF('900-958'!$1:$1,AL$3,'900-958'!17:17)</f>
        <v>22858.420000000002</v>
      </c>
      <c r="AM135" s="128">
        <f>SUMIF('900-958'!$1:$1,AM$3,'900-958'!17:17)</f>
        <v>36390.369999999995</v>
      </c>
      <c r="AN135" s="128">
        <f>SUMIF('900-958'!$1:$1,AN$3,'900-958'!17:17)</f>
        <v>1595.6</v>
      </c>
      <c r="AO135" s="128">
        <f>SUMIF('900-958'!$1:$1,AO$3,'900-958'!17:17)</f>
        <v>2640.25</v>
      </c>
      <c r="AP135" s="128">
        <f>SUMIF('900-958'!$1:$1,AP$3,'900-958'!17:17)</f>
        <v>44644.71</v>
      </c>
      <c r="AQ135" s="128">
        <f>SUMIF('900-958'!$1:$1,AQ$3,'900-958'!17:17)</f>
        <v>0</v>
      </c>
      <c r="AR135" s="128">
        <f>SUMIF('900-958'!$1:$1,AR$3,'900-958'!17:17)</f>
        <v>3125.33</v>
      </c>
      <c r="AS135" s="128">
        <f>SUMIF('900-958'!$1:$1,AS$3,'900-958'!17:17)</f>
        <v>0</v>
      </c>
      <c r="AT135" s="128">
        <f>SUMIF('900-958'!$1:$1,AT$3,'900-958'!17:17)</f>
        <v>16949.879999999997</v>
      </c>
      <c r="AU135" s="128">
        <f>SUMIF('900-958'!$1:$1,AU$3,'900-958'!17:17)</f>
        <v>647.69999999999993</v>
      </c>
      <c r="AV135" s="128">
        <f>SUMIF('900-958'!$1:$1,AV$3,'900-958'!17:17)</f>
        <v>4760.6899999999996</v>
      </c>
      <c r="AW135" s="128">
        <f>SUMIF('900-958'!$1:$1,AW$3,'900-958'!17:17)</f>
        <v>15724.8</v>
      </c>
      <c r="AX135" s="128">
        <f>SUMIF('900-958'!$1:$1,AX$3,'900-958'!17:17)</f>
        <v>3768.57</v>
      </c>
      <c r="AY135" s="128">
        <f>SUMIF('900-958'!$1:$1,AY$3,'900-958'!17:17)</f>
        <v>35863.479999999996</v>
      </c>
      <c r="AZ135" s="310">
        <f>SUMIF('900-958'!$1:$1,AZ$3,'900-958'!17:17)</f>
        <v>0</v>
      </c>
      <c r="BA135" s="128">
        <f>SUMIF('900-958'!$1:$1,BA$3,'900-958'!17:17)</f>
        <v>0</v>
      </c>
      <c r="BB135" s="128">
        <f>SUMIF('900-958'!$1:$1,BB$3,'900-958'!17:17)</f>
        <v>0</v>
      </c>
      <c r="BC135" s="128">
        <f>SUMIF('900-958'!$1:$1,BC$3,'900-958'!17:17)</f>
        <v>8851.85</v>
      </c>
      <c r="BD135" s="128">
        <f>SUMIF('900-958'!$1:$1,BD$3,'900-958'!17:17)</f>
        <v>11254.060000000001</v>
      </c>
      <c r="BE135" s="128">
        <f>SUMIF('900-958'!$1:$1,BE$3,'900-958'!17:17)</f>
        <v>2855</v>
      </c>
      <c r="BF135" s="128">
        <f>SUMIF('900-958'!$1:$1,BF$3,'900-958'!17:17)</f>
        <v>0</v>
      </c>
      <c r="BG135" s="128">
        <f>SUMIF('900-958'!$1:$1,BG$3,'900-958'!17:17)</f>
        <v>4000</v>
      </c>
      <c r="BH135" s="128">
        <f>SUMIF('900-958'!$1:$1,BH$3,'900-958'!17:17)</f>
        <v>0</v>
      </c>
      <c r="BI135" s="128">
        <f>SUMIF('900-958'!$1:$1,BI$3,'900-958'!17:17)</f>
        <v>1011.8900000000001</v>
      </c>
      <c r="BJ135" s="128">
        <f>SUMIF('900-958'!$1:$1,BJ$3,'900-958'!17:17)</f>
        <v>22315.65</v>
      </c>
      <c r="BK135" s="128">
        <f>SUMIF('900-958'!$1:$1,BK$3,'900-958'!17:17)</f>
        <v>0</v>
      </c>
      <c r="BL135" s="128">
        <f>SUMIF('900-958'!$1:$1,BL$3,'900-958'!17:17)</f>
        <v>9311.77</v>
      </c>
      <c r="BM135" s="128">
        <f>SUMIF('900-958'!$1:$1,BM$3,'900-958'!17:17)</f>
        <v>54847.12</v>
      </c>
      <c r="BN135" s="128">
        <f>SUMIF('900-958'!$1:$1,BN$3,'900-958'!17:17)</f>
        <v>51332.770000000004</v>
      </c>
      <c r="BO135" s="128">
        <f>SUMIF('900-958'!$1:$1,BO$3,'900-958'!17:17)</f>
        <v>28274.59</v>
      </c>
      <c r="BP135" s="128">
        <f>SUMIF('900-958'!$1:$1,BP$3,'900-958'!17:17)</f>
        <v>0</v>
      </c>
      <c r="BQ135" s="128">
        <f>SUMIF('900-958'!$1:$1,BQ$3,'900-958'!17:17)</f>
        <v>0</v>
      </c>
      <c r="BR135" s="128">
        <f>SUMIF('900-958'!$1:$1,BR$3,'900-958'!17:17)</f>
        <v>0</v>
      </c>
      <c r="BS135" s="128">
        <f>SUMIF('900-958'!$1:$1,BS$3,'900-958'!17:17)</f>
        <v>9904.2000000000007</v>
      </c>
      <c r="BT135" s="128">
        <f>SUMIF('900-958'!$1:$1,BT$3,'900-958'!17:17)</f>
        <v>140.95999999999998</v>
      </c>
      <c r="BU135" s="128">
        <f>SUMIF('900-958'!$1:$1,BU$3,'900-958'!17:17)</f>
        <v>-8590</v>
      </c>
      <c r="BV135" s="128">
        <f>SUMIF('900-958'!$1:$1,BV$3,'900-958'!17:17)</f>
        <v>0</v>
      </c>
      <c r="BW135" s="128">
        <f>SUMIF('900-958'!$1:$1,BW$3,'900-958'!17:17)</f>
        <v>0</v>
      </c>
      <c r="BX135" s="128">
        <f>SUMIF('900-958'!$1:$1,BX$3,'900-958'!17:17)</f>
        <v>0</v>
      </c>
      <c r="BY135" s="128">
        <f>SUMIF('900-958'!$1:$1,BY$3,'900-958'!17:17)</f>
        <v>0</v>
      </c>
      <c r="BZ135" s="128">
        <f>SUMIF('900-958'!$1:$1,BZ$3,'900-958'!17:17)</f>
        <v>0</v>
      </c>
      <c r="CA135" s="310">
        <f>SUMIF('900-958'!$1:$1,CA$3,'900-958'!17:17)</f>
        <v>0</v>
      </c>
      <c r="CB135" s="128">
        <f>SUMIF('900-958'!$1:$1,CB$3,'900-958'!17:17)</f>
        <v>0</v>
      </c>
      <c r="CC135" s="128">
        <f>SUMIF('900-958'!$1:$1,CC$3,'900-958'!17:17)</f>
        <v>0</v>
      </c>
      <c r="CD135" s="128">
        <f>SUMIF('900-958'!$1:$1,CD$3,'900-958'!17:17)</f>
        <v>0</v>
      </c>
      <c r="CE135" s="128">
        <f>SUMIF('900-958'!$1:$1,CE$3,'900-958'!17:17)</f>
        <v>0</v>
      </c>
      <c r="CF135" s="128">
        <f>SUMIF('900-958'!$1:$1,CF$3,'900-958'!17:17)</f>
        <v>0</v>
      </c>
      <c r="CG135" s="258">
        <f t="shared" si="45"/>
        <v>-1786579.1400000006</v>
      </c>
      <c r="CJ135" s="122"/>
      <c r="CK135" s="169">
        <f>INDEX(SAP!C:C,MATCH('Actuals mapped to CFR'!A135,SAP!H:H,FALSE),1)</f>
        <v>-1786579.14</v>
      </c>
      <c r="CL135" s="59">
        <f t="shared" si="54"/>
        <v>0</v>
      </c>
      <c r="CN135" s="81">
        <f t="shared" si="47"/>
        <v>2854113.2900000005</v>
      </c>
      <c r="CO135" s="81">
        <f t="shared" si="48"/>
        <v>1076124.1499999999</v>
      </c>
      <c r="CP135" s="166">
        <f>VLOOKUP(B135,'2526 GBP Data input'!$A$4:$CA$229,38,FALSE)</f>
        <v>3154638</v>
      </c>
      <c r="CQ135" s="166">
        <f>VLOOKUP(B135,'2526 GBP Data input'!$A$4:$CA$229,73,FALSE)</f>
        <v>131347</v>
      </c>
      <c r="CR135" s="89">
        <f t="shared" si="39"/>
        <v>-300524.7099999995</v>
      </c>
      <c r="CS135" s="83">
        <f t="shared" si="40"/>
        <v>8.1929861359604708</v>
      </c>
      <c r="CT135" s="82">
        <f t="shared" si="51"/>
        <v>1777989.1400000006</v>
      </c>
      <c r="CU135" s="82">
        <f t="shared" si="52"/>
        <v>8590</v>
      </c>
      <c r="CV135" s="86">
        <f t="shared" si="44"/>
        <v>1786579.1400000006</v>
      </c>
      <c r="CX135" s="116"/>
    </row>
    <row r="136" spans="1:102" s="132" customFormat="1">
      <c r="D136" s="285">
        <f t="shared" ref="D136:AI136" si="55">SUM(D4:D135)</f>
        <v>0</v>
      </c>
      <c r="E136" s="285">
        <f t="shared" si="55"/>
        <v>0</v>
      </c>
      <c r="F136" s="285">
        <f t="shared" si="55"/>
        <v>0</v>
      </c>
      <c r="G136" s="285">
        <f t="shared" si="55"/>
        <v>0</v>
      </c>
      <c r="H136" s="285">
        <f t="shared" si="55"/>
        <v>0</v>
      </c>
      <c r="I136" s="285">
        <f t="shared" si="55"/>
        <v>0</v>
      </c>
      <c r="J136" s="285">
        <f t="shared" si="55"/>
        <v>0</v>
      </c>
      <c r="K136" s="285">
        <f t="shared" si="55"/>
        <v>-144470200.74000001</v>
      </c>
      <c r="L136" s="285">
        <f t="shared" si="55"/>
        <v>0</v>
      </c>
      <c r="M136" s="285">
        <f t="shared" si="55"/>
        <v>-17991736.259999998</v>
      </c>
      <c r="N136" s="285">
        <f t="shared" si="55"/>
        <v>0</v>
      </c>
      <c r="O136" s="285">
        <f t="shared" si="55"/>
        <v>-1840221.7999999998</v>
      </c>
      <c r="P136" s="285">
        <f t="shared" si="55"/>
        <v>-4093745.64</v>
      </c>
      <c r="Q136" s="285">
        <f t="shared" si="55"/>
        <v>-69775.349999999991</v>
      </c>
      <c r="R136" s="285">
        <f t="shared" si="55"/>
        <v>-116220.26</v>
      </c>
      <c r="S136" s="285">
        <f t="shared" si="55"/>
        <v>-1026962.27</v>
      </c>
      <c r="T136" s="285">
        <f t="shared" si="55"/>
        <v>-121245.59999999996</v>
      </c>
      <c r="U136" s="285">
        <f t="shared" si="55"/>
        <v>-29305.88</v>
      </c>
      <c r="V136" s="285">
        <f t="shared" si="55"/>
        <v>-91448.939999999988</v>
      </c>
      <c r="W136" s="285">
        <f t="shared" si="55"/>
        <v>-643954.57999999984</v>
      </c>
      <c r="X136" s="285">
        <f t="shared" si="55"/>
        <v>-275272.58000000007</v>
      </c>
      <c r="Y136" s="285">
        <f t="shared" si="55"/>
        <v>0</v>
      </c>
      <c r="Z136" s="285">
        <f t="shared" si="55"/>
        <v>0</v>
      </c>
      <c r="AA136" s="285">
        <f t="shared" si="55"/>
        <v>-1246521.4000000001</v>
      </c>
      <c r="AB136" s="285">
        <f t="shared" si="55"/>
        <v>-98176.349999999991</v>
      </c>
      <c r="AC136" s="285">
        <f t="shared" si="55"/>
        <v>0</v>
      </c>
      <c r="AD136" s="285">
        <f t="shared" si="55"/>
        <v>0</v>
      </c>
      <c r="AE136" s="285">
        <f t="shared" si="55"/>
        <v>0</v>
      </c>
      <c r="AF136" s="285">
        <f t="shared" si="55"/>
        <v>0</v>
      </c>
      <c r="AG136" s="285">
        <f t="shared" si="55"/>
        <v>29840338.110000003</v>
      </c>
      <c r="AH136" s="285">
        <f t="shared" si="55"/>
        <v>336974.51000000013</v>
      </c>
      <c r="AI136" s="285">
        <f t="shared" si="55"/>
        <v>13460016.549999995</v>
      </c>
      <c r="AJ136" s="285">
        <f t="shared" ref="AJ136:BO136" si="56">SUM(AJ4:AJ135)</f>
        <v>1188044.1099999999</v>
      </c>
      <c r="AK136" s="285">
        <f t="shared" si="56"/>
        <v>3179536.28</v>
      </c>
      <c r="AL136" s="285">
        <f t="shared" si="56"/>
        <v>220211.64</v>
      </c>
      <c r="AM136" s="285">
        <f t="shared" si="56"/>
        <v>1897514.7300000004</v>
      </c>
      <c r="AN136" s="285">
        <f t="shared" si="56"/>
        <v>255199.62000000005</v>
      </c>
      <c r="AO136" s="285">
        <f t="shared" si="56"/>
        <v>223812.34</v>
      </c>
      <c r="AP136" s="285">
        <f t="shared" si="56"/>
        <v>397967.45</v>
      </c>
      <c r="AQ136" s="285">
        <f t="shared" si="56"/>
        <v>165270.16</v>
      </c>
      <c r="AR136" s="285">
        <f t="shared" si="56"/>
        <v>1034864.2600000001</v>
      </c>
      <c r="AS136" s="285">
        <f t="shared" si="56"/>
        <v>199778.35</v>
      </c>
      <c r="AT136" s="285">
        <f t="shared" si="56"/>
        <v>806125.19000000006</v>
      </c>
      <c r="AU136" s="285">
        <f t="shared" si="56"/>
        <v>168368.94999999995</v>
      </c>
      <c r="AV136" s="285">
        <f t="shared" si="56"/>
        <v>773441.35000000021</v>
      </c>
      <c r="AW136" s="285">
        <f t="shared" si="56"/>
        <v>1968326.1800000002</v>
      </c>
      <c r="AX136" s="285">
        <f t="shared" si="56"/>
        <v>268601.21999999997</v>
      </c>
      <c r="AY136" s="285">
        <f t="shared" si="56"/>
        <v>2926194.1299999994</v>
      </c>
      <c r="AZ136" s="285">
        <f t="shared" si="56"/>
        <v>5236.6100000000006</v>
      </c>
      <c r="BA136" s="285">
        <f t="shared" si="56"/>
        <v>131745.68000000002</v>
      </c>
      <c r="BB136" s="285">
        <f t="shared" si="56"/>
        <v>8746.57</v>
      </c>
      <c r="BC136" s="285">
        <f t="shared" si="56"/>
        <v>182854.90000000005</v>
      </c>
      <c r="BD136" s="285">
        <f t="shared" si="56"/>
        <v>456059.5900000002</v>
      </c>
      <c r="BE136" s="285">
        <f t="shared" si="56"/>
        <v>98757</v>
      </c>
      <c r="BF136" s="285">
        <f t="shared" si="56"/>
        <v>44311.08</v>
      </c>
      <c r="BG136" s="285">
        <f t="shared" si="56"/>
        <v>642316.24</v>
      </c>
      <c r="BH136" s="285">
        <f t="shared" si="56"/>
        <v>8829.09</v>
      </c>
      <c r="BI136" s="285">
        <f t="shared" si="56"/>
        <v>293353.39</v>
      </c>
      <c r="BJ136" s="285">
        <f t="shared" si="56"/>
        <v>1284849.0000000002</v>
      </c>
      <c r="BK136" s="285">
        <f t="shared" si="56"/>
        <v>54581.33</v>
      </c>
      <c r="BL136" s="285">
        <f t="shared" si="56"/>
        <v>4944980.26</v>
      </c>
      <c r="BM136" s="285">
        <f t="shared" si="56"/>
        <v>1045868.1899999998</v>
      </c>
      <c r="BN136" s="285">
        <f t="shared" si="56"/>
        <v>2401815.8099999996</v>
      </c>
      <c r="BO136" s="285">
        <f t="shared" si="56"/>
        <v>2396046.89</v>
      </c>
      <c r="BP136" s="285">
        <f t="shared" ref="BP136:CF136" si="57">SUM(BP4:BP135)</f>
        <v>0</v>
      </c>
      <c r="BQ136" s="285">
        <f t="shared" si="57"/>
        <v>0</v>
      </c>
      <c r="BR136" s="285">
        <f t="shared" si="57"/>
        <v>-1000</v>
      </c>
      <c r="BS136" s="285">
        <f t="shared" si="57"/>
        <v>804432.82</v>
      </c>
      <c r="BT136" s="285">
        <f t="shared" si="57"/>
        <v>98412.85000000002</v>
      </c>
      <c r="BU136" s="285">
        <f t="shared" si="57"/>
        <v>-771884.73</v>
      </c>
      <c r="BV136" s="285">
        <f t="shared" si="57"/>
        <v>0</v>
      </c>
      <c r="BW136" s="285">
        <f t="shared" si="57"/>
        <v>0</v>
      </c>
      <c r="BX136" s="285">
        <f t="shared" si="57"/>
        <v>0</v>
      </c>
      <c r="BY136" s="285">
        <f t="shared" si="57"/>
        <v>496303.74</v>
      </c>
      <c r="BZ136" s="285">
        <f t="shared" si="57"/>
        <v>3319.49</v>
      </c>
      <c r="CA136" s="285">
        <f t="shared" si="57"/>
        <v>0</v>
      </c>
      <c r="CB136" s="285">
        <f t="shared" si="57"/>
        <v>8560.1799999999985</v>
      </c>
      <c r="CC136" s="285">
        <f t="shared" si="57"/>
        <v>199.99</v>
      </c>
      <c r="CD136" s="285">
        <f t="shared" si="57"/>
        <v>1571.73</v>
      </c>
      <c r="CE136" s="285">
        <f t="shared" si="57"/>
        <v>42430.990000000005</v>
      </c>
      <c r="CF136" s="285">
        <f t="shared" si="57"/>
        <v>16463.010000000002</v>
      </c>
      <c r="CJ136" s="132">
        <f>SUM(CJ4:CJ135)</f>
        <v>0</v>
      </c>
      <c r="CK136" s="232"/>
      <c r="CL136" s="232">
        <f>SUM(CL4:CL135)</f>
        <v>0</v>
      </c>
      <c r="CN136" s="285">
        <f>SUM(CN4:CN135)</f>
        <v>172114787.65000004</v>
      </c>
      <c r="CR136" s="286"/>
    </row>
    <row r="138" spans="1:102">
      <c r="M138" s="201">
        <f>M136+M137</f>
        <v>-17991736.259999998</v>
      </c>
      <c r="N138" s="201">
        <f t="shared" ref="N138" si="58">N136+N137</f>
        <v>0</v>
      </c>
      <c r="O138" s="201">
        <f t="shared" ref="O138" si="59">O136+O137</f>
        <v>-1840221.7999999998</v>
      </c>
      <c r="P138" s="201">
        <f t="shared" ref="P138" si="60">P136+P137</f>
        <v>-4093745.64</v>
      </c>
      <c r="Q138" s="201">
        <f t="shared" ref="Q138" si="61">Q136+Q137</f>
        <v>-69775.349999999991</v>
      </c>
      <c r="R138" s="201">
        <f t="shared" ref="R138" si="62">R136+R137</f>
        <v>-116220.26</v>
      </c>
      <c r="S138" s="201">
        <f t="shared" ref="S138" si="63">S136+S137</f>
        <v>-1026962.27</v>
      </c>
      <c r="T138" s="201">
        <f t="shared" ref="T138" si="64">T136+T137</f>
        <v>-121245.59999999996</v>
      </c>
      <c r="U138" s="201">
        <f t="shared" ref="U138" si="65">U136+U137</f>
        <v>-29305.88</v>
      </c>
      <c r="V138" s="201">
        <f t="shared" ref="V138" si="66">V136+V137</f>
        <v>-91448.939999999988</v>
      </c>
      <c r="W138" s="201">
        <f t="shared" ref="W138" si="67">W136+W137</f>
        <v>-643954.57999999984</v>
      </c>
      <c r="X138" s="201">
        <f t="shared" ref="X138" si="68">X136+X137</f>
        <v>-275272.58000000007</v>
      </c>
      <c r="Y138" s="201">
        <f t="shared" ref="Y138" si="69">Y136+Y137</f>
        <v>0</v>
      </c>
      <c r="Z138" s="201">
        <f t="shared" ref="Z138" si="70">Z136+Z137</f>
        <v>0</v>
      </c>
      <c r="AA138" s="201">
        <f t="shared" ref="AA138" si="71">AA136+AA137</f>
        <v>-1246521.4000000001</v>
      </c>
      <c r="AB138" s="201">
        <f t="shared" ref="AB138" si="72">AB136+AB137</f>
        <v>-98176.349999999991</v>
      </c>
      <c r="AC138" s="201">
        <f t="shared" ref="AC138" si="73">AC136+AC137</f>
        <v>0</v>
      </c>
      <c r="AD138" s="201">
        <f t="shared" ref="AD138" si="74">AD136+AD137</f>
        <v>0</v>
      </c>
      <c r="AE138" s="201">
        <f t="shared" ref="AE138" si="75">AE136+AE137</f>
        <v>0</v>
      </c>
      <c r="AF138" s="201">
        <f t="shared" ref="AF138" si="76">AF136+AF137</f>
        <v>0</v>
      </c>
      <c r="AG138" s="201">
        <f>AG136-AG137</f>
        <v>29840338.110000003</v>
      </c>
      <c r="AH138" s="201">
        <f>AH136-AH137</f>
        <v>336974.51000000013</v>
      </c>
      <c r="AI138" s="201">
        <f t="shared" ref="AI138:AW138" si="77">AI136-AI137</f>
        <v>13460016.549999995</v>
      </c>
      <c r="AJ138" s="201">
        <f t="shared" si="77"/>
        <v>1188044.1099999999</v>
      </c>
      <c r="AK138" s="201">
        <f t="shared" si="77"/>
        <v>3179536.28</v>
      </c>
      <c r="AL138" s="201">
        <f t="shared" si="77"/>
        <v>220211.64</v>
      </c>
      <c r="AM138" s="201">
        <f t="shared" si="77"/>
        <v>1897514.7300000004</v>
      </c>
      <c r="AN138" s="201">
        <f t="shared" si="77"/>
        <v>255199.62000000005</v>
      </c>
      <c r="AO138" s="201">
        <f t="shared" si="77"/>
        <v>223812.34</v>
      </c>
      <c r="AP138" s="201">
        <f t="shared" si="77"/>
        <v>397967.45</v>
      </c>
      <c r="AQ138" s="201">
        <f t="shared" si="77"/>
        <v>165270.16</v>
      </c>
      <c r="AR138" s="201">
        <f t="shared" si="77"/>
        <v>1034864.2600000001</v>
      </c>
      <c r="AS138" s="201">
        <f t="shared" si="77"/>
        <v>199778.35</v>
      </c>
      <c r="AT138" s="201">
        <f t="shared" si="77"/>
        <v>806125.19000000006</v>
      </c>
      <c r="AU138" s="201">
        <f t="shared" si="77"/>
        <v>168368.94999999995</v>
      </c>
      <c r="AV138" s="201">
        <f t="shared" si="77"/>
        <v>773441.35000000021</v>
      </c>
      <c r="AW138" s="201">
        <f t="shared" si="77"/>
        <v>1968326.1800000002</v>
      </c>
      <c r="AX138" s="201">
        <f>AX136-AX137</f>
        <v>268601.21999999997</v>
      </c>
      <c r="AY138" s="201">
        <f t="shared" ref="AY138" si="78">AY136-AY137</f>
        <v>2926194.1299999994</v>
      </c>
      <c r="AZ138" s="201">
        <f t="shared" ref="AZ138" si="79">AZ136-AZ137</f>
        <v>5236.6100000000006</v>
      </c>
      <c r="BA138" s="201">
        <f t="shared" ref="BA138" si="80">BA136-BA137</f>
        <v>131745.68000000002</v>
      </c>
      <c r="BB138" s="201">
        <f t="shared" ref="BB138" si="81">BB136-BB137</f>
        <v>8746.57</v>
      </c>
      <c r="BC138" s="201">
        <f t="shared" ref="BC138" si="82">BC136-BC137</f>
        <v>182854.90000000005</v>
      </c>
      <c r="BD138" s="201">
        <f>BD136-BD137</f>
        <v>456059.5900000002</v>
      </c>
      <c r="BE138" s="201">
        <f t="shared" ref="BE138" si="83">BE136-BE137</f>
        <v>98757</v>
      </c>
      <c r="BF138" s="201">
        <f t="shared" ref="BF138" si="84">BF136-BF137</f>
        <v>44311.08</v>
      </c>
      <c r="BG138" s="201">
        <f t="shared" ref="BG138" si="85">BG136-BG137</f>
        <v>642316.24</v>
      </c>
      <c r="BH138" s="201">
        <f t="shared" ref="BH138" si="86">BH136-BH137</f>
        <v>8829.09</v>
      </c>
      <c r="BI138" s="201">
        <f>BI136-BI137</f>
        <v>293353.39</v>
      </c>
      <c r="BJ138" s="201">
        <f t="shared" ref="BJ138" si="87">BJ136-BJ137</f>
        <v>1284849.0000000002</v>
      </c>
      <c r="BK138" s="201">
        <f t="shared" ref="BK138" si="88">BK136-BK137</f>
        <v>54581.33</v>
      </c>
      <c r="BL138" s="201">
        <f t="shared" ref="BL138" si="89">BL136-BL137</f>
        <v>4944980.26</v>
      </c>
      <c r="BM138" s="201">
        <f t="shared" ref="BM138" si="90">BM136-BM137</f>
        <v>1045868.1899999998</v>
      </c>
      <c r="BN138" s="201">
        <f t="shared" ref="BN138" si="91">BN136-BN137</f>
        <v>2401815.8099999996</v>
      </c>
      <c r="BO138" s="201">
        <f t="shared" ref="BO138" si="92">BO136-BO137</f>
        <v>2396046.89</v>
      </c>
      <c r="BP138" s="201">
        <f t="shared" ref="BP138" si="93">BP136-BP137</f>
        <v>0</v>
      </c>
      <c r="BQ138" s="201">
        <f t="shared" ref="BQ138" si="94">BQ136-BQ137</f>
        <v>0</v>
      </c>
      <c r="BR138" s="201">
        <f t="shared" ref="BR138" si="95">BR136-BR137</f>
        <v>-1000</v>
      </c>
      <c r="BS138" s="201">
        <f t="shared" ref="BS138" si="96">BS136-BS137</f>
        <v>804432.82</v>
      </c>
      <c r="BT138" s="201">
        <f t="shared" ref="BT138" si="97">BT136-BT137</f>
        <v>98412.85000000002</v>
      </c>
      <c r="BU138" s="201">
        <f>BU136+BU137</f>
        <v>-771884.73</v>
      </c>
      <c r="BV138" s="201">
        <f t="shared" ref="BV138:BX138" si="98">BV136+BV137</f>
        <v>0</v>
      </c>
      <c r="BW138" s="201">
        <f t="shared" si="98"/>
        <v>0</v>
      </c>
      <c r="BX138" s="201">
        <f t="shared" si="98"/>
        <v>0</v>
      </c>
      <c r="BY138" s="201">
        <f>BY136-BY137</f>
        <v>496303.74</v>
      </c>
      <c r="BZ138" s="201">
        <f t="shared" ref="BZ138:CF138" si="99">BZ136-BZ137</f>
        <v>3319.49</v>
      </c>
      <c r="CA138" s="201">
        <f t="shared" si="99"/>
        <v>0</v>
      </c>
      <c r="CB138" s="201">
        <f t="shared" si="99"/>
        <v>8560.1799999999985</v>
      </c>
      <c r="CC138" s="201">
        <f t="shared" si="99"/>
        <v>199.99</v>
      </c>
      <c r="CD138" s="201">
        <f t="shared" si="99"/>
        <v>1571.73</v>
      </c>
      <c r="CE138" s="201">
        <f t="shared" si="99"/>
        <v>42430.990000000005</v>
      </c>
      <c r="CF138" s="201">
        <f t="shared" si="99"/>
        <v>16463.010000000002</v>
      </c>
      <c r="CK138" s="170">
        <f>SUM(CK4:CK135)</f>
        <v>-98105040.819999993</v>
      </c>
      <c r="CL138" s="76" t="str">
        <f>IF(CL136&lt;&gt;0,"CHECK","OK")</f>
        <v>OK</v>
      </c>
    </row>
  </sheetData>
  <conditionalFormatting sqref="CL138">
    <cfRule type="cellIs" dxfId="6" priority="1" stopIfTrue="1" operator="equal">
      <formula>"CHECK"</formula>
    </cfRule>
  </conditionalFormatting>
  <pageMargins left="0.70866141732283472" right="0.70866141732283472" top="0.74803149606299213" bottom="0.74803149606299213" header="0.31496062992125984" footer="0.31496062992125984"/>
  <pageSetup paperSize="9" scale="14" orientation="landscape"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A1:HU132"/>
  <sheetViews>
    <sheetView workbookViewId="0">
      <pane xSplit="1" ySplit="2" topLeftCell="EE3" activePane="bottomRight" state="frozen"/>
      <selection activeCell="Z1" sqref="Z1:AC1048576"/>
      <selection pane="topRight" activeCell="Z1" sqref="Z1:AC1048576"/>
      <selection pane="bottomLeft" activeCell="Z1" sqref="Z1:AC1048576"/>
      <selection pane="bottomRight" activeCell="EW2" sqref="EW2"/>
    </sheetView>
  </sheetViews>
  <sheetFormatPr defaultColWidth="12" defaultRowHeight="12.75"/>
  <cols>
    <col min="1" max="1" width="11.85546875" style="108" customWidth="1"/>
    <col min="2" max="2" width="10.5703125" style="111" customWidth="1"/>
    <col min="3" max="9" width="12.140625" style="111" customWidth="1"/>
    <col min="10" max="174" width="12" style="111" customWidth="1"/>
    <col min="175" max="16384" width="12" style="111"/>
  </cols>
  <sheetData>
    <row r="1" spans="1:229" s="139" customFormat="1">
      <c r="A1" s="141"/>
      <c r="B1" s="139" t="str">
        <f>VLOOKUP(B2,'Sch Nums for Downloads'!$P$5:$Q$488,2,FALSE)</f>
        <v>E03</v>
      </c>
      <c r="C1" s="139" t="str">
        <f>VLOOKUP(C2,'Sch Nums for Downloads'!$P$5:$Q$488,2,FALSE)</f>
        <v>E01</v>
      </c>
      <c r="D1" s="139" t="str">
        <f>VLOOKUP(D2,'Sch Nums for Downloads'!$P$5:$Q$488,2,FALSE)</f>
        <v>E01</v>
      </c>
      <c r="E1" s="139" t="str">
        <f>VLOOKUP(E2,'Sch Nums for Downloads'!$P$5:$Q$488,2,FALSE)</f>
        <v>E26</v>
      </c>
      <c r="F1" s="139" t="str">
        <f>VLOOKUP(F2,'Sch Nums for Downloads'!$P$5:$Q$488,2,FALSE)</f>
        <v>E01</v>
      </c>
      <c r="G1" s="139" t="str">
        <f>VLOOKUP(G2,'Sch Nums for Downloads'!$P$5:$Q$488,2,FALSE)</f>
        <v>E01</v>
      </c>
      <c r="H1" s="139" t="str">
        <f>VLOOKUP(H2,'Sch Nums for Downloads'!$P$5:$Q$488,2,FALSE)</f>
        <v>E02</v>
      </c>
      <c r="I1" s="139" t="str">
        <f>VLOOKUP(I2,'Sch Nums for Downloads'!$P$5:$Q$488,2,FALSE)</f>
        <v>E02</v>
      </c>
      <c r="J1" s="139" t="str">
        <f>VLOOKUP(J2,'Sch Nums for Downloads'!$P$5:$Q$488,2,FALSE)</f>
        <v>E02</v>
      </c>
      <c r="K1" s="139" t="str">
        <f>VLOOKUP(K2,'Sch Nums for Downloads'!$P$5:$Q$488,2,FALSE)</f>
        <v>E02</v>
      </c>
      <c r="L1" s="139" t="str">
        <f>VLOOKUP(L2,'Sch Nums for Downloads'!$P$5:$Q$488,2,FALSE)</f>
        <v>E03</v>
      </c>
      <c r="M1" s="139" t="str">
        <f>VLOOKUP(M2,'Sch Nums for Downloads'!$P$5:$Q$488,2,FALSE)</f>
        <v>E03</v>
      </c>
      <c r="N1" s="139" t="str">
        <f>VLOOKUP(N2,'Sch Nums for Downloads'!$P$5:$Q$488,2,FALSE)</f>
        <v>E03</v>
      </c>
      <c r="O1" s="139" t="str">
        <f>VLOOKUP(O2,'Sch Nums for Downloads'!$P$5:$Q$488,2,FALSE)</f>
        <v>E03</v>
      </c>
      <c r="P1" s="139" t="str">
        <f>VLOOKUP(P2,'Sch Nums for Downloads'!$P$5:$Q$488,2,FALSE)</f>
        <v>E03</v>
      </c>
      <c r="Q1" s="139" t="str">
        <f>VLOOKUP(Q2,'Sch Nums for Downloads'!$P$5:$Q$488,2,FALSE)</f>
        <v>E03</v>
      </c>
      <c r="R1" s="139" t="str">
        <f>VLOOKUP(R2,'Sch Nums for Downloads'!$P$5:$Q$488,2,FALSE)</f>
        <v>E03</v>
      </c>
      <c r="S1" s="139" t="str">
        <f>VLOOKUP(S2,'Sch Nums for Downloads'!$P$5:$Q$488,2,FALSE)</f>
        <v>E03</v>
      </c>
      <c r="T1" s="139" t="str">
        <f>VLOOKUP(T2,'Sch Nums for Downloads'!$P$5:$Q$488,2,FALSE)</f>
        <v>E03</v>
      </c>
      <c r="U1" s="139" t="str">
        <f>VLOOKUP(U2,'Sch Nums for Downloads'!$P$5:$Q$488,2,FALSE)</f>
        <v>E03</v>
      </c>
      <c r="V1" s="139" t="str">
        <f>VLOOKUP(V2,'Sch Nums for Downloads'!$P$5:$Q$488,2,FALSE)</f>
        <v>E03</v>
      </c>
      <c r="W1" s="139" t="str">
        <f>VLOOKUP(W2,'Sch Nums for Downloads'!$P$5:$Q$488,2,FALSE)</f>
        <v>E07</v>
      </c>
      <c r="X1" s="139" t="str">
        <f>VLOOKUP(X2,'Sch Nums for Downloads'!$P$5:$Q$488,2,FALSE)</f>
        <v>E07</v>
      </c>
      <c r="Y1" s="139" t="str">
        <f>VLOOKUP(Y2,'Sch Nums for Downloads'!$P$5:$Q$488,2,FALSE)</f>
        <v>E07</v>
      </c>
      <c r="Z1" s="139" t="str">
        <f>VLOOKUP(Z2,'Sch Nums for Downloads'!$P$5:$Q$488,2,FALSE)</f>
        <v>E07</v>
      </c>
      <c r="AA1" s="139" t="str">
        <f>VLOOKUP(AA2,'Sch Nums for Downloads'!$P$5:$Q$488,2,FALSE)</f>
        <v>E07</v>
      </c>
      <c r="AB1" s="139" t="str">
        <f>VLOOKUP(AB2,'Sch Nums for Downloads'!$P$5:$Q$488,2,FALSE)</f>
        <v>E07</v>
      </c>
      <c r="AC1" s="139" t="str">
        <f>VLOOKUP(AC2,'Sch Nums for Downloads'!$P$5:$Q$488,2,FALSE)</f>
        <v>E07</v>
      </c>
      <c r="AD1" s="139" t="str">
        <f>VLOOKUP(AD2,'Sch Nums for Downloads'!$P$5:$Q$488,2,FALSE)</f>
        <v>E07</v>
      </c>
      <c r="AE1" s="139" t="str">
        <f>VLOOKUP(AE2,'Sch Nums for Downloads'!$P$5:$Q$488,2,FALSE)</f>
        <v>E07</v>
      </c>
      <c r="AF1" s="139" t="str">
        <f>VLOOKUP(AF2,'Sch Nums for Downloads'!$P$5:$Q$488,2,FALSE)</f>
        <v>E07</v>
      </c>
      <c r="AG1" s="139" t="str">
        <f>VLOOKUP(AG2,'Sch Nums for Downloads'!$P$5:$Q$488,2,FALSE)</f>
        <v>E03</v>
      </c>
      <c r="AH1" s="139" t="str">
        <f>VLOOKUP(AH2,'Sch Nums for Downloads'!$P$5:$Q$488,2,FALSE)</f>
        <v>E03</v>
      </c>
      <c r="AI1" s="139" t="str">
        <f>VLOOKUP(AI2,'Sch Nums for Downloads'!$P$5:$Q$488,2,FALSE)</f>
        <v>E03</v>
      </c>
      <c r="AJ1" s="139" t="str">
        <f>VLOOKUP(AJ2,'Sch Nums for Downloads'!$P$5:$Q$488,2,FALSE)</f>
        <v>E03</v>
      </c>
      <c r="AK1" s="139" t="str">
        <f>VLOOKUP(AK2,'Sch Nums for Downloads'!$P$5:$Q$488,2,FALSE)</f>
        <v>E03</v>
      </c>
      <c r="AL1" s="139" t="str">
        <f>VLOOKUP(AL2,'Sch Nums for Downloads'!$P$5:$Q$488,2,FALSE)</f>
        <v>E03</v>
      </c>
      <c r="AM1" s="139" t="str">
        <f>VLOOKUP(AM2,'Sch Nums for Downloads'!$P$5:$Q$488,2,FALSE)</f>
        <v>E03</v>
      </c>
      <c r="AN1" s="139" t="str">
        <f>VLOOKUP(AN2,'Sch Nums for Downloads'!$P$5:$Q$488,2,FALSE)</f>
        <v>E03</v>
      </c>
      <c r="AO1" s="139" t="str">
        <f>VLOOKUP(AO2,'Sch Nums for Downloads'!$P$5:$Q$488,2,FALSE)</f>
        <v>E31</v>
      </c>
      <c r="AP1" s="139" t="str">
        <f>VLOOKUP(AP2,'Sch Nums for Downloads'!$P$5:$Q$488,2,FALSE)</f>
        <v>E31</v>
      </c>
      <c r="AQ1" s="139" t="str">
        <f>VLOOKUP(AQ2,'Sch Nums for Downloads'!$P$5:$Q$488,2,FALSE)</f>
        <v>E31</v>
      </c>
      <c r="AR1" s="139" t="str">
        <f>VLOOKUP(AR2,'Sch Nums for Downloads'!$P$5:$Q$488,2,FALSE)</f>
        <v>E31</v>
      </c>
      <c r="AS1" s="139" t="str">
        <f>VLOOKUP(AS2,'Sch Nums for Downloads'!$P$5:$Q$488,2,FALSE)</f>
        <v>E31</v>
      </c>
      <c r="AT1" s="139" t="str">
        <f>VLOOKUP(AT2,'Sch Nums for Downloads'!$P$5:$Q$488,2,FALSE)</f>
        <v>E05</v>
      </c>
      <c r="AU1" s="139" t="str">
        <f>VLOOKUP(AU2,'Sch Nums for Downloads'!$P$5:$Q$488,2,FALSE)</f>
        <v>E05</v>
      </c>
      <c r="AV1" s="139" t="str">
        <f>VLOOKUP(AV2,'Sch Nums for Downloads'!$P$5:$Q$488,2,FALSE)</f>
        <v>E05</v>
      </c>
      <c r="AW1" s="139" t="str">
        <f>VLOOKUP(AW2,'Sch Nums for Downloads'!$P$5:$Q$488,2,FALSE)</f>
        <v>E28A</v>
      </c>
      <c r="AX1" s="139" t="str">
        <f>VLOOKUP(AX2,'Sch Nums for Downloads'!$P$5:$Q$488,2,FALSE)</f>
        <v>E05</v>
      </c>
      <c r="AY1" s="139" t="str">
        <f>VLOOKUP(AY2,'Sch Nums for Downloads'!$P$5:$Q$488,2,FALSE)</f>
        <v>E05</v>
      </c>
      <c r="AZ1" s="139" t="str">
        <f>VLOOKUP(AZ2,'Sch Nums for Downloads'!$P$5:$Q$488,2,FALSE)</f>
        <v>E04</v>
      </c>
      <c r="BA1" s="139" t="str">
        <f>VLOOKUP(BA2,'Sch Nums for Downloads'!$P$5:$Q$488,2,FALSE)</f>
        <v>E04</v>
      </c>
      <c r="BB1" s="139" t="str">
        <f>VLOOKUP(BB2,'Sch Nums for Downloads'!$P$5:$Q$488,2,FALSE)</f>
        <v>E04</v>
      </c>
      <c r="BC1" s="139" t="str">
        <f>VLOOKUP(BC2,'Sch Nums for Downloads'!$P$5:$Q$488,2,FALSE)</f>
        <v>E06</v>
      </c>
      <c r="BD1" s="139" t="str">
        <f>VLOOKUP(BD2,'Sch Nums for Downloads'!$P$5:$Q$488,2,FALSE)</f>
        <v>E06</v>
      </c>
      <c r="BE1" s="139" t="str">
        <f>VLOOKUP(BE2,'Sch Nums for Downloads'!$P$5:$Q$488,2,FALSE)</f>
        <v>E06</v>
      </c>
      <c r="BF1" s="139" t="str">
        <f>VLOOKUP(BF2,'Sch Nums for Downloads'!$P$5:$Q$488,2,FALSE)</f>
        <v>E06</v>
      </c>
      <c r="BG1" s="139" t="str">
        <f>VLOOKUP(BG2,'Sch Nums for Downloads'!$P$5:$Q$488,2,FALSE)</f>
        <v>E06</v>
      </c>
      <c r="BH1" s="139" t="str">
        <f>VLOOKUP(BH2,'Sch Nums for Downloads'!$P$5:$Q$488,2,FALSE)</f>
        <v>E04</v>
      </c>
      <c r="BI1" s="139" t="str">
        <f>VLOOKUP(BI2,'Sch Nums for Downloads'!$P$5:$Q$488,2,FALSE)</f>
        <v>E04</v>
      </c>
      <c r="BJ1" s="139" t="str">
        <f>VLOOKUP(BJ2,'Sch Nums for Downloads'!$P$5:$Q$488,2,FALSE)</f>
        <v>E04</v>
      </c>
      <c r="BK1" s="139" t="str">
        <f>VLOOKUP(BK2,'Sch Nums for Downloads'!$P$5:$Q$488,2,FALSE)</f>
        <v>E04</v>
      </c>
      <c r="BL1" s="139" t="str">
        <f>VLOOKUP(BL2,'Sch Nums for Downloads'!$P$5:$Q$488,2,FALSE)</f>
        <v>E04</v>
      </c>
      <c r="BM1" s="139" t="str">
        <f>VLOOKUP(BM2,'Sch Nums for Downloads'!$P$5:$Q$488,2,FALSE)</f>
        <v>E07</v>
      </c>
      <c r="BN1" s="139" t="str">
        <f>VLOOKUP(BN2,'Sch Nums for Downloads'!$P$5:$Q$488,2,FALSE)</f>
        <v>E07</v>
      </c>
      <c r="BO1" s="139" t="str">
        <f>VLOOKUP(BO2,'Sch Nums for Downloads'!$P$5:$Q$488,2,FALSE)</f>
        <v>E07</v>
      </c>
      <c r="BP1" s="139" t="str">
        <f>VLOOKUP(BP2,'Sch Nums for Downloads'!$P$5:$Q$488,2,FALSE)</f>
        <v>E07</v>
      </c>
      <c r="BQ1" s="139" t="str">
        <f>VLOOKUP(BQ2,'Sch Nums for Downloads'!$P$5:$Q$488,2,FALSE)</f>
        <v>E07</v>
      </c>
      <c r="BR1" s="139" t="str">
        <f>VLOOKUP(BR2,'Sch Nums for Downloads'!$P$5:$Q$488,2,FALSE)</f>
        <v>E08</v>
      </c>
      <c r="BS1" s="139" t="str">
        <f>VLOOKUP(BS2,'Sch Nums for Downloads'!$P$5:$Q$488,2,FALSE)</f>
        <v>E08</v>
      </c>
      <c r="BT1" s="139" t="str">
        <f>VLOOKUP(BT2,'Sch Nums for Downloads'!$P$5:$Q$488,2,FALSE)</f>
        <v>E08</v>
      </c>
      <c r="BU1" s="139" t="str">
        <f>VLOOKUP(BU2,'Sch Nums for Downloads'!$P$5:$Q$488,2,FALSE)</f>
        <v>E08</v>
      </c>
      <c r="BV1" s="139" t="str">
        <f>VLOOKUP(BV2,'Sch Nums for Downloads'!$P$5:$Q$488,2,FALSE)</f>
        <v>E08</v>
      </c>
      <c r="BW1" s="139" t="str">
        <f>VLOOKUP(BW2,'Sch Nums for Downloads'!$P$5:$Q$488,2,FALSE)</f>
        <v>E09</v>
      </c>
      <c r="BX1" s="139" t="str">
        <f>VLOOKUP(BX2,'Sch Nums for Downloads'!$P$5:$Q$488,2,FALSE)</f>
        <v>E11</v>
      </c>
      <c r="BY1" s="139" t="str">
        <f>VLOOKUP(BY2,'Sch Nums for Downloads'!$P$5:$Q$488,2,FALSE)</f>
        <v>E08</v>
      </c>
      <c r="BZ1" s="139" t="str">
        <f>VLOOKUP(BZ2,'Sch Nums for Downloads'!$P$5:$Q$488,2,FALSE)</f>
        <v>E08</v>
      </c>
      <c r="CA1" s="139" t="str">
        <f>VLOOKUP(CA2,'Sch Nums for Downloads'!$P$5:$Q$488,2,FALSE)</f>
        <v>E27</v>
      </c>
      <c r="CB1" s="139" t="str">
        <f>VLOOKUP(CB2,'Sch Nums for Downloads'!$P$5:$Q$488,2,FALSE)</f>
        <v>E12</v>
      </c>
      <c r="CC1" s="139" t="str">
        <f>VLOOKUP(CC2,'Sch Nums for Downloads'!$P$5:$Q$488,2,FALSE)</f>
        <v>E13</v>
      </c>
      <c r="CD1" s="139" t="str">
        <f>VLOOKUP(CD2,'Sch Nums for Downloads'!$P$5:$Q$488,2,FALSE)</f>
        <v>CE02</v>
      </c>
      <c r="CE1" s="139" t="str">
        <f>VLOOKUP(CE2,'Sch Nums for Downloads'!$P$5:$Q$488,2,FALSE)</f>
        <v>CE02</v>
      </c>
      <c r="CF1" s="139" t="str">
        <f>VLOOKUP(CF2,'Sch Nums for Downloads'!$P$5:$Q$488,2,FALSE)</f>
        <v>E18</v>
      </c>
      <c r="CG1" s="139" t="str">
        <f>VLOOKUP(CG2,'Sch Nums for Downloads'!$P$5:$Q$488,2,FALSE)</f>
        <v>E16</v>
      </c>
      <c r="CH1" s="139" t="str">
        <f>VLOOKUP(CH2,'Sch Nums for Downloads'!$P$5:$Q$488,2,FALSE)</f>
        <v>E16</v>
      </c>
      <c r="CI1" s="139" t="str">
        <f>VLOOKUP(CI2,'Sch Nums for Downloads'!$P$5:$Q$488,2,FALSE)</f>
        <v>E16</v>
      </c>
      <c r="CJ1" s="139" t="str">
        <f>VLOOKUP(CJ2,'Sch Nums for Downloads'!$P$5:$Q$488,2,FALSE)</f>
        <v>E18</v>
      </c>
      <c r="CK1" s="139" t="str">
        <f>VLOOKUP(CK2,'Sch Nums for Downloads'!$P$5:$Q$488,2,FALSE)</f>
        <v>E18</v>
      </c>
      <c r="CL1" s="139" t="str">
        <f>VLOOKUP(CL2,'Sch Nums for Downloads'!$P$5:$Q$488,2,FALSE)</f>
        <v>E17</v>
      </c>
      <c r="CM1" s="139" t="str">
        <f>VLOOKUP(CM2,'Sch Nums for Downloads'!$P$5:$Q$488,2,FALSE)</f>
        <v>E15</v>
      </c>
      <c r="CN1" s="139" t="str">
        <f>VLOOKUP(CN2,'Sch Nums for Downloads'!$P$5:$Q$488,2,FALSE)</f>
        <v>E18</v>
      </c>
      <c r="CO1" s="139" t="str">
        <f>VLOOKUP(CO2,'Sch Nums for Downloads'!$P$5:$Q$488,2,FALSE)</f>
        <v>E14</v>
      </c>
      <c r="CP1" s="139" t="str">
        <f>VLOOKUP(CP2,'Sch Nums for Downloads'!$P$5:$Q$488,2,FALSE)</f>
        <v>E18</v>
      </c>
      <c r="CQ1" s="139" t="str">
        <f>VLOOKUP(CQ2,'Sch Nums for Downloads'!$P$5:$Q$488,2,FALSE)</f>
        <v>CE03</v>
      </c>
      <c r="CR1" s="139" t="str">
        <f>VLOOKUP(CR2,'Sch Nums for Downloads'!$P$5:$Q$488,2,FALSE)</f>
        <v>E19</v>
      </c>
      <c r="CS1" s="139" t="str">
        <f>VLOOKUP(CS2,'Sch Nums for Downloads'!$P$5:$Q$488,2,FALSE)</f>
        <v>E16</v>
      </c>
      <c r="CT1" s="139" t="str">
        <f>VLOOKUP(CT2,'Sch Nums for Downloads'!$P$5:$Q$488,2,FALSE)</f>
        <v>E19</v>
      </c>
      <c r="CU1" s="139" t="str">
        <f>VLOOKUP(CU2,'Sch Nums for Downloads'!$P$5:$Q$488,2,FALSE)</f>
        <v>E19</v>
      </c>
      <c r="CV1" s="139" t="str">
        <f>VLOOKUP(CV2,'Sch Nums for Downloads'!$P$5:$Q$488,2,FALSE)</f>
        <v>E08</v>
      </c>
      <c r="CW1" s="139" t="str">
        <f>VLOOKUP(CW2,'Sch Nums for Downloads'!$P$5:$Q$488,2,FALSE)</f>
        <v>E08</v>
      </c>
      <c r="CX1" s="139" t="str">
        <f>VLOOKUP(CX2,'Sch Nums for Downloads'!$P$5:$Q$488,2,FALSE)</f>
        <v>E23</v>
      </c>
      <c r="CY1" s="139" t="str">
        <f>VLOOKUP(CY2,'Sch Nums for Downloads'!$P$5:$Q$488,2,FALSE)</f>
        <v>E22</v>
      </c>
      <c r="CZ1" s="139" t="str">
        <f>VLOOKUP(CZ2,'Sch Nums for Downloads'!$P$5:$Q$488,2,FALSE)</f>
        <v>CE04D</v>
      </c>
      <c r="DA1" s="139" t="str">
        <f>VLOOKUP(DA2,'Sch Nums for Downloads'!$P$5:$Q$488,2,FALSE)</f>
        <v>CE04E</v>
      </c>
      <c r="DB1" s="139" t="str">
        <f>VLOOKUP(DB2,'Sch Nums for Downloads'!$P$5:$Q$488,2,FALSE)</f>
        <v>E19</v>
      </c>
      <c r="DC1" s="139" t="str">
        <f>VLOOKUP(DC2,'Sch Nums for Downloads'!$P$5:$Q$488,2,FALSE)</f>
        <v>E08</v>
      </c>
      <c r="DD1" s="139" t="str">
        <f>VLOOKUP(DD2,'Sch Nums for Downloads'!$P$5:$Q$488,2,FALSE)</f>
        <v>E19</v>
      </c>
      <c r="DE1" s="139" t="str">
        <f>VLOOKUP(DE2,'Sch Nums for Downloads'!$P$5:$Q$488,2,FALSE)</f>
        <v>E22</v>
      </c>
      <c r="DF1" s="139" t="str">
        <f>VLOOKUP(DF2,'Sch Nums for Downloads'!$P$5:$Q$488,2,FALSE)</f>
        <v>E22</v>
      </c>
      <c r="DG1" s="139" t="str">
        <f>VLOOKUP(DG2,'Sch Nums for Downloads'!$P$5:$Q$488,2,FALSE)</f>
        <v>E22</v>
      </c>
      <c r="DH1" s="139" t="str">
        <f>VLOOKUP(DH2,'Sch Nums for Downloads'!$P$5:$Q$488,2,FALSE)</f>
        <v>E19</v>
      </c>
      <c r="DI1" s="139" t="str">
        <f>VLOOKUP(DI2,'Sch Nums for Downloads'!$P$5:$Q$488,2,FALSE)</f>
        <v>E28A</v>
      </c>
      <c r="DJ1" s="139" t="str">
        <f>VLOOKUP(DJ2,'Sch Nums for Downloads'!$P$5:$Q$488,2,FALSE)</f>
        <v>E27</v>
      </c>
      <c r="DK1" s="139" t="str">
        <f>VLOOKUP(DK2,'Sch Nums for Downloads'!$P$5:$Q$488,2,FALSE)</f>
        <v>E21</v>
      </c>
      <c r="DL1" s="139" t="str">
        <f>VLOOKUP(DL2,'Sch Nums for Downloads'!$P$5:$Q$488,2,FALSE)</f>
        <v>E22</v>
      </c>
      <c r="DM1" s="139" t="str">
        <f>VLOOKUP(DM2,'Sch Nums for Downloads'!$P$5:$Q$488,2,FALSE)</f>
        <v>E22</v>
      </c>
      <c r="DN1" s="139" t="str">
        <f>VLOOKUP(DN2,'Sch Nums for Downloads'!$P$5:$Q$488,2,FALSE)</f>
        <v>E20</v>
      </c>
      <c r="DO1" s="139" t="str">
        <f>VLOOKUP(DO2,'Sch Nums for Downloads'!$P$5:$Q$488,2,FALSE)</f>
        <v>E20A</v>
      </c>
      <c r="DP1" s="139" t="str">
        <f>VLOOKUP(DP2,'Sch Nums for Downloads'!$P$5:$Q$488,2,FALSE)</f>
        <v>E20B</v>
      </c>
      <c r="DQ1" s="139" t="str">
        <f>VLOOKUP(DQ2,'Sch Nums for Downloads'!$P$5:$Q$488,2,FALSE)</f>
        <v>E20C</v>
      </c>
      <c r="DR1" s="139" t="str">
        <f>VLOOKUP(DR2,'Sch Nums for Downloads'!$P$5:$Q$488,2,FALSE)</f>
        <v>E20D</v>
      </c>
      <c r="DS1" s="139" t="str">
        <f>VLOOKUP(DS2,'Sch Nums for Downloads'!$P$5:$Q$488,2,FALSE)</f>
        <v>E20E</v>
      </c>
      <c r="DT1" s="139" t="str">
        <f>VLOOKUP(DT2,'Sch Nums for Downloads'!$P$5:$Q$488,2,FALSE)</f>
        <v>E20F</v>
      </c>
      <c r="DU1" s="139" t="str">
        <f>VLOOKUP(DU2,'Sch Nums for Downloads'!$P$5:$Q$488,2,FALSE)</f>
        <v>E20G</v>
      </c>
      <c r="DV1" s="139" t="str">
        <f>VLOOKUP(DV2,'Sch Nums for Downloads'!$P$5:$Q$488,2,FALSE)</f>
        <v>E08</v>
      </c>
      <c r="DW1" s="139" t="str">
        <f>VLOOKUP(DW2,'Sch Nums for Downloads'!$P$5:$Q$488,2,FALSE)</f>
        <v>E22</v>
      </c>
      <c r="DX1" s="139" t="str">
        <f>VLOOKUP(DX2,'Sch Nums for Downloads'!$P$5:$Q$488,2,FALSE)</f>
        <v>E23</v>
      </c>
      <c r="DY1" s="139" t="str">
        <f>VLOOKUP(DY2,'Sch Nums for Downloads'!$P$5:$Q$488,2,FALSE)</f>
        <v>E10</v>
      </c>
      <c r="DZ1" s="139" t="str">
        <f>VLOOKUP(DZ2,'Sch Nums for Downloads'!$P$5:$Q$488,2,FALSE)</f>
        <v>E23</v>
      </c>
      <c r="EA1" s="139" t="str">
        <f>VLOOKUP(EA2,'Sch Nums for Downloads'!$P$5:$Q$488,2,FALSE)</f>
        <v>E19</v>
      </c>
      <c r="EB1" s="139" t="str">
        <f>VLOOKUP(EB2,'Sch Nums for Downloads'!$P$5:$Q$488,2,FALSE)</f>
        <v>E25</v>
      </c>
      <c r="EC1" s="139" t="str">
        <f>VLOOKUP(EC2,'Sch Nums for Downloads'!$P$5:$Q$488,2,FALSE)</f>
        <v>E19</v>
      </c>
      <c r="ED1" s="139" t="str">
        <f>VLOOKUP(ED2,'Sch Nums for Downloads'!$P$5:$Q$488,2,FALSE)</f>
        <v>E24</v>
      </c>
      <c r="EE1" s="139" t="str">
        <f>VLOOKUP(EE2,'Sch Nums for Downloads'!$P$5:$Q$488,2,FALSE)</f>
        <v>E32</v>
      </c>
      <c r="EF1" s="139" t="str">
        <f>VLOOKUP(EF2,'Sch Nums for Downloads'!$P$5:$Q$488,2,FALSE)</f>
        <v>E25</v>
      </c>
      <c r="EG1" s="139" t="str">
        <f>VLOOKUP(EG2,'Sch Nums for Downloads'!$P$5:$Q$488,2,FALSE)</f>
        <v>E22</v>
      </c>
      <c r="EH1" s="139" t="str">
        <f>VLOOKUP(EH2,'Sch Nums for Downloads'!$P$5:$Q$488,2,FALSE)</f>
        <v>I01</v>
      </c>
      <c r="EI1" s="139" t="str">
        <f>VLOOKUP(EI2,'Sch Nums for Downloads'!$P$5:$Q$488,2,FALSE)</f>
        <v>I 08b</v>
      </c>
      <c r="EJ1" s="139" t="str">
        <f>VLOOKUP(EJ2,'Sch Nums for Downloads'!$P$5:$Q$488,2,FALSE)</f>
        <v>I07</v>
      </c>
      <c r="EK1" s="139" t="str">
        <f>VLOOKUP(EK2,'Sch Nums for Downloads'!$P$5:$Q$488,2,FALSE)</f>
        <v>I05</v>
      </c>
      <c r="EL1" s="139" t="str">
        <f>VLOOKUP(EL2,'Sch Nums for Downloads'!$P$5:$Q$488,2,FALSE)</f>
        <v>I01</v>
      </c>
      <c r="EM1" s="139" t="str">
        <f>VLOOKUP(EM2,'Sch Nums for Downloads'!$P$5:$Q$488,2,FALSE)</f>
        <v>I01</v>
      </c>
      <c r="EN1" s="139" t="str">
        <f>VLOOKUP(EN2,'Sch Nums for Downloads'!$P$5:$Q$488,2,FALSE)</f>
        <v>I06</v>
      </c>
      <c r="EO1" s="139" t="str">
        <f>VLOOKUP(EO2,'Sch Nums for Downloads'!$P$5:$Q$488,2,FALSE)</f>
        <v>I16</v>
      </c>
      <c r="EP1" s="139" t="str">
        <f>VLOOKUP(EP2,'Sch Nums for Downloads'!$P$5:$Q$488,2,FALSE)</f>
        <v>CI01</v>
      </c>
      <c r="EQ1" s="139" t="str">
        <f>VLOOKUP(EQ2,'Sch Nums for Downloads'!$P$5:$Q$488,2,FALSE)</f>
        <v>I06</v>
      </c>
      <c r="ER1" s="139" t="str">
        <f>VLOOKUP(ER2,'Sch Nums for Downloads'!$P$5:$Q$488,2,FALSE)</f>
        <v>I06</v>
      </c>
      <c r="ES1" s="139" t="str">
        <f>VLOOKUP(ES2,'Sch Nums for Downloads'!$P$5:$Q$488,2,FALSE)</f>
        <v>I03</v>
      </c>
      <c r="ET1" s="139" t="str">
        <f>VLOOKUP(ET2,'Sch Nums for Downloads'!$P$5:$Q$488,2,FALSE)</f>
        <v>E23</v>
      </c>
      <c r="EU1" s="139" t="str">
        <f>VLOOKUP(EU2,'Sch Nums for Downloads'!$P$5:$Q$488,2,FALSE)</f>
        <v>E10</v>
      </c>
      <c r="EV1" s="139" t="str">
        <f>VLOOKUP(EV2,'Sch Nums for Downloads'!$P$5:$Q$488,2,FALSE)</f>
        <v>I01</v>
      </c>
      <c r="EW1" s="139" t="str">
        <f>VLOOKUP(EW2,'Sch Nums for Downloads'!$P$5:$Q$488,2,FALSE)</f>
        <v>I01</v>
      </c>
      <c r="EX1" s="139" t="str">
        <f>VLOOKUP(EX2,'Sch Nums for Downloads'!$P$5:$Q$488,2,FALSE)</f>
        <v>E09</v>
      </c>
      <c r="EY1" s="139" t="str">
        <f>VLOOKUP(EY2,'Sch Nums for Downloads'!$P$5:$Q$488,2,FALSE)</f>
        <v>E10</v>
      </c>
      <c r="EZ1" s="139" t="str">
        <f>VLOOKUP(EZ2,'Sch Nums for Downloads'!$P$5:$Q$488,2,FALSE)</f>
        <v>E11</v>
      </c>
      <c r="FA1" s="139" t="str">
        <f>VLOOKUP(FA2,'Sch Nums for Downloads'!$P$5:$Q$488,2,FALSE)</f>
        <v>E12</v>
      </c>
      <c r="FB1" s="139" t="str">
        <f>VLOOKUP(FB2,'Sch Nums for Downloads'!$P$5:$Q$488,2,FALSE)</f>
        <v>E13</v>
      </c>
      <c r="FC1" s="139" t="str">
        <f>VLOOKUP(FC2,'Sch Nums for Downloads'!$P$5:$Q$488,2,FALSE)</f>
        <v>E14</v>
      </c>
      <c r="FD1" s="139" t="str">
        <f>VLOOKUP(FD2,'Sch Nums for Downloads'!$P$5:$Q$488,2,FALSE)</f>
        <v>E25</v>
      </c>
      <c r="FE1" s="139" t="str">
        <f>VLOOKUP(FE2,'Sch Nums for Downloads'!$P$5:$Q$488,2,FALSE)</f>
        <v>E27</v>
      </c>
      <c r="FF1" s="139" t="str">
        <f>VLOOKUP(FF2,'Sch Nums for Downloads'!$P$5:$Q$488,2,FALSE)</f>
        <v>E28A</v>
      </c>
      <c r="FG1" s="139" t="str">
        <f>VLOOKUP(FG2,'Sch Nums for Downloads'!$P$5:$Q$488,2,FALSE)</f>
        <v>E28A</v>
      </c>
      <c r="FH1" s="139" t="str">
        <f>VLOOKUP(FH2,'Sch Nums for Downloads'!$P$5:$Q$488,2,FALSE)</f>
        <v>E28A</v>
      </c>
      <c r="FI1" s="139" t="str">
        <f>VLOOKUP(FI2,'Sch Nums for Downloads'!$P$5:$Q$488,2,FALSE)</f>
        <v>E28A</v>
      </c>
      <c r="FJ1" s="139" t="str">
        <f>VLOOKUP(FJ2,'Sch Nums for Downloads'!$P$5:$Q$488,2,FALSE)</f>
        <v>E20G</v>
      </c>
      <c r="FK1" s="139" t="str">
        <f>VLOOKUP(FK2,'Sch Nums for Downloads'!$P$5:$Q$488,2,FALSE)</f>
        <v>E28A</v>
      </c>
      <c r="FL1" s="139" t="str">
        <f>VLOOKUP(FL2,'Sch Nums for Downloads'!$P$5:$Q$488,2,FALSE)</f>
        <v>E28A</v>
      </c>
      <c r="FM1" s="139" t="str">
        <f>VLOOKUP(FM2,'Sch Nums for Downloads'!$P$5:$Q$488,2,FALSE)</f>
        <v>E18</v>
      </c>
      <c r="FN1" s="334" t="str">
        <f>VLOOKUP(FN2,'Sch Nums for Downloads'!$P$5:$Q$488,2,FALSE)</f>
        <v>E19</v>
      </c>
      <c r="FO1" s="139" t="str">
        <f>VLOOKUP(FO2,'Sch Nums for Downloads'!$P$5:$Q$488,2,FALSE)</f>
        <v>E19</v>
      </c>
      <c r="FP1" s="139" t="str">
        <f>VLOOKUP(FP2,'Sch Nums for Downloads'!$P$5:$Q$488,2,FALSE)</f>
        <v>I05</v>
      </c>
      <c r="FQ1" s="139" t="str">
        <f>VLOOKUP(FQ2,'Sch Nums for Downloads'!$P$5:$Q$488,2,FALSE)</f>
        <v>I07</v>
      </c>
      <c r="FR1" s="139" t="str">
        <f>VLOOKUP(FR2,'Sch Nums for Downloads'!$P$5:$Q$488,2,FALSE)</f>
        <v>I10</v>
      </c>
      <c r="FS1" s="139" t="str">
        <f>VLOOKUP(FS2,'Sch Nums for Downloads'!$P$5:$Q$488,2,FALSE)</f>
        <v>I03</v>
      </c>
      <c r="FT1" s="139" t="str">
        <f>VLOOKUP(FT2,'Sch Nums for Downloads'!$P$5:$Q$488,2,FALSE)</f>
        <v>I13</v>
      </c>
      <c r="FU1" s="139" t="str">
        <f>VLOOKUP(FU2,'Sch Nums for Downloads'!$P$5:$Q$488,2,FALSE)</f>
        <v>I12</v>
      </c>
      <c r="FV1" s="139" t="str">
        <f>VLOOKUP(FV2,'Sch Nums for Downloads'!$P$5:$Q$488,2,FALSE)</f>
        <v>I 08b</v>
      </c>
      <c r="FW1" s="139" t="str">
        <f>VLOOKUP(FW2,'Sch Nums for Downloads'!$P$5:$Q$488,2,FALSE)</f>
        <v>I12</v>
      </c>
      <c r="FX1" s="139" t="str">
        <f>VLOOKUP(FX2,'Sch Nums for Downloads'!$P$5:$Q$488,2,FALSE)</f>
        <v>I11</v>
      </c>
      <c r="FY1" s="139" t="str">
        <f>VLOOKUP(FY2,'Sch Nums for Downloads'!$P$5:$Q$488,2,FALSE)</f>
        <v>I09</v>
      </c>
      <c r="FZ1" s="139" t="str">
        <f>VLOOKUP(FZ2,'Sch Nums for Downloads'!$P$5:$Q$488,2,FALSE)</f>
        <v>I 08b</v>
      </c>
      <c r="GA1" s="139" t="str">
        <f>VLOOKUP(GA2,'Sch Nums for Downloads'!$P$5:$Q$488,2,FALSE)</f>
        <v>I 08a</v>
      </c>
      <c r="GB1" s="139" t="str">
        <f>VLOOKUP(GB2,'Sch Nums for Downloads'!$P$5:$Q$488,2,FALSE)</f>
        <v>I 08b</v>
      </c>
      <c r="GC1" s="139" t="str">
        <f>VLOOKUP(GC2,'Sch Nums for Downloads'!$P$5:$Q$488,2,FALSE)</f>
        <v>I 08b</v>
      </c>
      <c r="GD1" s="139" t="str">
        <f>VLOOKUP(GD2,'Sch Nums for Downloads'!$P$5:$Q$488,2,FALSE)</f>
        <v>I17</v>
      </c>
      <c r="GE1" s="139" t="str">
        <f>VLOOKUP(GE2,'Sch Nums for Downloads'!$P$5:$Q$488,2,FALSE)</f>
        <v>I17</v>
      </c>
      <c r="GF1" s="139" t="str">
        <f>VLOOKUP(GF2,'Sch Nums for Downloads'!$P$5:$Q$488,2,FALSE)</f>
        <v>I11</v>
      </c>
      <c r="GG1" s="139" t="e">
        <f>VLOOKUP(GG2,'Sch Nums for Downloads'!$P$5:$Q$488,2,FALSE)</f>
        <v>#N/A</v>
      </c>
      <c r="GH1" s="139" t="e">
        <f>VLOOKUP(GH2,'Sch Nums for Downloads'!$P$5:$Q$488,2,FALSE)</f>
        <v>#N/A</v>
      </c>
      <c r="GI1" s="139" t="e">
        <f>VLOOKUP(GI2,'Sch Nums for Downloads'!$P$5:$Q$488,2,FALSE)</f>
        <v>#N/A</v>
      </c>
      <c r="GJ1" s="139" t="e">
        <f>VLOOKUP(GJ2,'Sch Nums for Downloads'!$P$5:$Q$488,2,FALSE)</f>
        <v>#N/A</v>
      </c>
      <c r="GK1" s="139" t="e">
        <f>VLOOKUP(GK2,'Sch Nums for Downloads'!$P$5:$Q$488,2,FALSE)</f>
        <v>#N/A</v>
      </c>
      <c r="GL1" s="139" t="e">
        <f>VLOOKUP(GL2,'Sch Nums for Downloads'!$P$5:$Q$488,2,FALSE)</f>
        <v>#N/A</v>
      </c>
      <c r="GM1" s="139" t="e">
        <f>VLOOKUP(GM2,'Sch Nums for Downloads'!$P$5:$Q$488,2,FALSE)</f>
        <v>#N/A</v>
      </c>
      <c r="GN1" s="139" t="e">
        <f>VLOOKUP(GN2,'Sch Nums for Downloads'!$P$5:$Q$488,2,FALSE)</f>
        <v>#N/A</v>
      </c>
      <c r="GO1" s="139" t="e">
        <f>VLOOKUP(GO2,'Sch Nums for Downloads'!$P$5:$Q$488,2,FALSE)</f>
        <v>#N/A</v>
      </c>
      <c r="GP1" s="139" t="e">
        <f>VLOOKUP(GP2,'Sch Nums for Downloads'!$P$5:$Q$488,2,FALSE)</f>
        <v>#N/A</v>
      </c>
      <c r="GQ1" s="139" t="e">
        <f>VLOOKUP(GQ2,'Sch Nums for Downloads'!$P$5:$Q$488,2,FALSE)</f>
        <v>#N/A</v>
      </c>
      <c r="GR1" s="139" t="e">
        <f>VLOOKUP(GR2,'Sch Nums for Downloads'!$P$5:$Q$488,2,FALSE)</f>
        <v>#N/A</v>
      </c>
      <c r="GS1" s="139" t="e">
        <f>VLOOKUP(GS2,'Sch Nums for Downloads'!$P$5:$Q$488,2,FALSE)</f>
        <v>#N/A</v>
      </c>
      <c r="GT1" s="139" t="e">
        <f>VLOOKUP(GT2,'Sch Nums for Downloads'!$P$5:$Q$488,2,FALSE)</f>
        <v>#N/A</v>
      </c>
      <c r="GU1" s="139" t="e">
        <f>VLOOKUP(GU2,'Sch Nums for Downloads'!$P$5:$Q$488,2,FALSE)</f>
        <v>#N/A</v>
      </c>
      <c r="GV1" s="139" t="e">
        <f>VLOOKUP(GV2,'Sch Nums for Downloads'!$P$5:$Q$488,2,FALSE)</f>
        <v>#N/A</v>
      </c>
      <c r="GW1" s="139" t="e">
        <f>VLOOKUP(GW2,'Sch Nums for Downloads'!$P$5:$Q$488,2,FALSE)</f>
        <v>#N/A</v>
      </c>
      <c r="GX1" s="139" t="e">
        <f>VLOOKUP(GX2,'Sch Nums for Downloads'!$P$5:$Q$488,2,FALSE)</f>
        <v>#N/A</v>
      </c>
      <c r="GY1" s="139" t="e">
        <f>VLOOKUP(GY2,'Sch Nums for Downloads'!$P$5:$Q$488,2,FALSE)</f>
        <v>#N/A</v>
      </c>
      <c r="GZ1" s="139" t="e">
        <f>VLOOKUP(GZ2,'Sch Nums for Downloads'!$P$5:$Q$488,2,FALSE)</f>
        <v>#N/A</v>
      </c>
      <c r="HA1" s="139" t="e">
        <f>VLOOKUP(HA2,'Sch Nums for Downloads'!$P$5:$Q$488,2,FALSE)</f>
        <v>#N/A</v>
      </c>
      <c r="HB1" s="139" t="e">
        <f>VLOOKUP(HB2,'Sch Nums for Downloads'!$P$5:$Q$488,2,FALSE)</f>
        <v>#N/A</v>
      </c>
      <c r="HC1" s="139" t="e">
        <f>VLOOKUP(HC2,'Sch Nums for Downloads'!$P$5:$Q$488,2,FALSE)</f>
        <v>#N/A</v>
      </c>
      <c r="HD1" s="139" t="e">
        <f>VLOOKUP(HD2,'Sch Nums for Downloads'!$P$5:$Q$488,2,FALSE)</f>
        <v>#N/A</v>
      </c>
      <c r="HE1" s="139" t="e">
        <f>VLOOKUP(HE2,'Sch Nums for Downloads'!$P$5:$Q$488,2,FALSE)</f>
        <v>#N/A</v>
      </c>
      <c r="HF1" s="139" t="e">
        <f>VLOOKUP(HF2,'Sch Nums for Downloads'!$P$5:$Q$488,2,FALSE)</f>
        <v>#N/A</v>
      </c>
      <c r="HG1" s="139" t="e">
        <f>VLOOKUP(HG2,'Sch Nums for Downloads'!$P$5:$Q$488,2,FALSE)</f>
        <v>#N/A</v>
      </c>
      <c r="HH1" s="139" t="e">
        <f>VLOOKUP(HH2,'Sch Nums for Downloads'!$P$5:$Q$488,2,FALSE)</f>
        <v>#N/A</v>
      </c>
      <c r="HI1" s="139" t="e">
        <f>VLOOKUP(HI2,'Sch Nums for Downloads'!$P$5:$Q$488,2,FALSE)</f>
        <v>#N/A</v>
      </c>
      <c r="HJ1" s="139" t="e">
        <f>VLOOKUP(HJ2,'Sch Nums for Downloads'!$P$5:$Q$488,2,FALSE)</f>
        <v>#N/A</v>
      </c>
      <c r="HK1" s="139" t="e">
        <f>VLOOKUP(HK2,'Sch Nums for Downloads'!$P$5:$Q$488,2,FALSE)</f>
        <v>#N/A</v>
      </c>
      <c r="HL1" s="139" t="e">
        <f>VLOOKUP(HL2,'Sch Nums for Downloads'!$P$5:$Q$488,2,FALSE)</f>
        <v>#N/A</v>
      </c>
      <c r="HM1" s="139" t="e">
        <f>VLOOKUP(HM2,'Sch Nums for Downloads'!$P$5:$Q$488,2,FALSE)</f>
        <v>#N/A</v>
      </c>
      <c r="HN1" s="139" t="e">
        <f>VLOOKUP(HN2,'Sch Nums for Downloads'!$P$5:$Q$488,2,FALSE)</f>
        <v>#N/A</v>
      </c>
      <c r="HO1" s="139" t="e">
        <f>VLOOKUP(HO2,'Sch Nums for Downloads'!$P$5:$Q$488,2,FALSE)</f>
        <v>#N/A</v>
      </c>
      <c r="HP1" s="139" t="e">
        <f>VLOOKUP(HP2,'Sch Nums for Downloads'!$P$5:$Q$488,2,FALSE)</f>
        <v>#N/A</v>
      </c>
      <c r="HQ1" s="139" t="e">
        <f>VLOOKUP(HQ2,'Sch Nums for Downloads'!$P$5:$Q$488,2,FALSE)</f>
        <v>#N/A</v>
      </c>
      <c r="HR1" s="139" t="e">
        <f>VLOOKUP(HR2,'Sch Nums for Downloads'!$P$5:$Q$488,2,FALSE)</f>
        <v>#N/A</v>
      </c>
      <c r="HS1" s="139" t="e">
        <f>VLOOKUP(HS2,'Sch Nums for Downloads'!$P$5:$Q$488,2,FALSE)</f>
        <v>#N/A</v>
      </c>
      <c r="HT1" s="139" t="e">
        <f>VLOOKUP(HT2,'Sch Nums for Downloads'!$P$5:$Q$488,2,FALSE)</f>
        <v>#N/A</v>
      </c>
      <c r="HU1" s="139" t="e">
        <f>VLOOKUP(HU2,'Sch Nums for Downloads'!$P$5:$Q$488,2,FALSE)</f>
        <v>#N/A</v>
      </c>
    </row>
    <row r="2" spans="1:229" s="284" customFormat="1">
      <c r="A2" s="305" t="s">
        <v>426</v>
      </c>
      <c r="B2" s="306">
        <v>10011</v>
      </c>
      <c r="C2" s="306">
        <v>10101</v>
      </c>
      <c r="D2" s="306">
        <v>10102</v>
      </c>
      <c r="E2" s="306">
        <v>10105</v>
      </c>
      <c r="F2" s="306">
        <v>10108</v>
      </c>
      <c r="G2" s="306">
        <v>10109</v>
      </c>
      <c r="H2" s="306">
        <v>10111</v>
      </c>
      <c r="I2" s="306">
        <v>10112</v>
      </c>
      <c r="J2" s="306">
        <v>10118</v>
      </c>
      <c r="K2" s="306">
        <v>10119</v>
      </c>
      <c r="L2" s="306">
        <v>10138</v>
      </c>
      <c r="M2" s="306">
        <v>10151</v>
      </c>
      <c r="N2" s="306">
        <v>10152</v>
      </c>
      <c r="O2" s="306">
        <v>10154</v>
      </c>
      <c r="P2" s="306">
        <v>10158</v>
      </c>
      <c r="Q2" s="306">
        <v>10159</v>
      </c>
      <c r="R2" s="306">
        <v>10161</v>
      </c>
      <c r="S2" s="306">
        <v>10162</v>
      </c>
      <c r="T2" s="306">
        <v>10164</v>
      </c>
      <c r="U2" s="306">
        <v>10168</v>
      </c>
      <c r="V2" s="306">
        <v>10169</v>
      </c>
      <c r="W2" s="306">
        <v>10181</v>
      </c>
      <c r="X2" s="306">
        <v>10182</v>
      </c>
      <c r="Y2" s="306">
        <v>10184</v>
      </c>
      <c r="Z2" s="306">
        <v>10188</v>
      </c>
      <c r="AA2" s="306">
        <v>10189</v>
      </c>
      <c r="AB2" s="306">
        <v>10191</v>
      </c>
      <c r="AC2" s="306">
        <v>10192</v>
      </c>
      <c r="AD2" s="306">
        <v>10194</v>
      </c>
      <c r="AE2" s="306">
        <v>10198</v>
      </c>
      <c r="AF2" s="306">
        <v>10199</v>
      </c>
      <c r="AG2" s="306">
        <v>10201</v>
      </c>
      <c r="AH2" s="306">
        <v>10208</v>
      </c>
      <c r="AI2" s="306">
        <v>10209</v>
      </c>
      <c r="AJ2" s="306">
        <v>10231</v>
      </c>
      <c r="AK2" s="306">
        <v>10232</v>
      </c>
      <c r="AL2" s="306">
        <v>10234</v>
      </c>
      <c r="AM2" s="306">
        <v>10238</v>
      </c>
      <c r="AN2" s="306">
        <v>10239</v>
      </c>
      <c r="AO2" s="306">
        <v>10241</v>
      </c>
      <c r="AP2" s="306">
        <v>10242</v>
      </c>
      <c r="AQ2" s="306">
        <v>10244</v>
      </c>
      <c r="AR2" s="306">
        <v>10248</v>
      </c>
      <c r="AS2" s="306">
        <v>10249</v>
      </c>
      <c r="AT2" s="306">
        <v>10831</v>
      </c>
      <c r="AU2" s="306">
        <v>10832</v>
      </c>
      <c r="AV2" s="306">
        <v>10834</v>
      </c>
      <c r="AW2" s="306">
        <v>10835</v>
      </c>
      <c r="AX2" s="306">
        <v>10838</v>
      </c>
      <c r="AY2" s="306">
        <v>10839</v>
      </c>
      <c r="AZ2" s="306">
        <v>10841</v>
      </c>
      <c r="BA2" s="306">
        <v>10848</v>
      </c>
      <c r="BB2" s="306">
        <v>10849</v>
      </c>
      <c r="BC2" s="306">
        <v>10851</v>
      </c>
      <c r="BD2" s="306">
        <v>10852</v>
      </c>
      <c r="BE2" s="306">
        <v>10854</v>
      </c>
      <c r="BF2" s="306">
        <v>10858</v>
      </c>
      <c r="BG2" s="306">
        <v>10859</v>
      </c>
      <c r="BH2" s="306">
        <v>10861</v>
      </c>
      <c r="BI2" s="306">
        <v>10862</v>
      </c>
      <c r="BJ2" s="306">
        <v>10864</v>
      </c>
      <c r="BK2" s="306">
        <v>10868</v>
      </c>
      <c r="BL2" s="306">
        <v>10869</v>
      </c>
      <c r="BM2" s="306">
        <v>10901</v>
      </c>
      <c r="BN2" s="306">
        <v>10902</v>
      </c>
      <c r="BO2" s="306">
        <v>10908</v>
      </c>
      <c r="BP2" s="306">
        <v>10909</v>
      </c>
      <c r="BQ2" s="306">
        <v>11010</v>
      </c>
      <c r="BR2" s="306">
        <v>11020</v>
      </c>
      <c r="BS2" s="306">
        <v>11030</v>
      </c>
      <c r="BT2" s="306">
        <v>11090</v>
      </c>
      <c r="BU2" s="306">
        <v>11100</v>
      </c>
      <c r="BV2" s="306">
        <v>11120</v>
      </c>
      <c r="BW2" s="306">
        <v>11150</v>
      </c>
      <c r="BX2" s="306">
        <v>11170</v>
      </c>
      <c r="BY2" s="306">
        <v>11770</v>
      </c>
      <c r="BZ2" s="306">
        <v>11775</v>
      </c>
      <c r="CA2" s="306">
        <v>13035</v>
      </c>
      <c r="CB2" s="306">
        <v>20060</v>
      </c>
      <c r="CC2" s="306">
        <v>20110</v>
      </c>
      <c r="CD2" s="306">
        <v>20130</v>
      </c>
      <c r="CE2" s="306">
        <v>20190</v>
      </c>
      <c r="CF2" s="306">
        <v>20200</v>
      </c>
      <c r="CG2" s="306">
        <v>21010</v>
      </c>
      <c r="CH2" s="306">
        <v>21020</v>
      </c>
      <c r="CI2" s="306">
        <v>21030</v>
      </c>
      <c r="CJ2" s="306">
        <v>22030</v>
      </c>
      <c r="CK2" s="306">
        <v>22050</v>
      </c>
      <c r="CL2" s="306">
        <v>22400</v>
      </c>
      <c r="CM2" s="306">
        <v>22700</v>
      </c>
      <c r="CN2" s="306">
        <v>23020</v>
      </c>
      <c r="CO2" s="306">
        <v>25020</v>
      </c>
      <c r="CP2" s="306">
        <v>25030</v>
      </c>
      <c r="CQ2" s="306">
        <v>30010</v>
      </c>
      <c r="CR2" s="306">
        <v>30030</v>
      </c>
      <c r="CS2" s="306">
        <v>30070</v>
      </c>
      <c r="CT2" s="306">
        <v>30120</v>
      </c>
      <c r="CU2" s="306">
        <v>30160</v>
      </c>
      <c r="CV2" s="306">
        <v>32010</v>
      </c>
      <c r="CW2" s="306">
        <v>33020</v>
      </c>
      <c r="CX2" s="306">
        <v>34010</v>
      </c>
      <c r="CY2" s="306">
        <v>40000</v>
      </c>
      <c r="CZ2" s="306">
        <v>40005</v>
      </c>
      <c r="DA2" s="306">
        <v>40006</v>
      </c>
      <c r="DB2" s="306">
        <v>40280</v>
      </c>
      <c r="DC2" s="306">
        <v>40450</v>
      </c>
      <c r="DD2" s="306">
        <v>40510</v>
      </c>
      <c r="DE2" s="306">
        <v>40540</v>
      </c>
      <c r="DF2" s="306">
        <v>41500</v>
      </c>
      <c r="DG2" s="306">
        <v>42000</v>
      </c>
      <c r="DH2" s="306">
        <v>42040</v>
      </c>
      <c r="DI2" s="306">
        <v>43010</v>
      </c>
      <c r="DJ2" s="306">
        <v>43040</v>
      </c>
      <c r="DK2" s="306">
        <v>43120</v>
      </c>
      <c r="DL2" s="306">
        <v>44000</v>
      </c>
      <c r="DM2" s="306">
        <v>44100</v>
      </c>
      <c r="DN2" s="306">
        <v>44280</v>
      </c>
      <c r="DO2" s="306">
        <v>44281</v>
      </c>
      <c r="DP2" s="306">
        <v>44282</v>
      </c>
      <c r="DQ2" s="306">
        <v>44601</v>
      </c>
      <c r="DR2" s="306">
        <v>44602</v>
      </c>
      <c r="DS2" s="306">
        <v>44603</v>
      </c>
      <c r="DT2" s="306">
        <v>44604</v>
      </c>
      <c r="DU2" s="306">
        <v>44605</v>
      </c>
      <c r="DV2" s="306">
        <v>45010</v>
      </c>
      <c r="DW2" s="306">
        <v>47710</v>
      </c>
      <c r="DX2" s="306">
        <v>47730</v>
      </c>
      <c r="DY2" s="306">
        <v>47733</v>
      </c>
      <c r="DZ2" s="306">
        <v>47735</v>
      </c>
      <c r="EA2" s="306">
        <v>47740</v>
      </c>
      <c r="EB2" s="306">
        <v>47780</v>
      </c>
      <c r="EC2" s="306">
        <v>47820</v>
      </c>
      <c r="ED2" s="306">
        <v>47840</v>
      </c>
      <c r="EE2" s="428">
        <v>47850</v>
      </c>
      <c r="EF2" s="429">
        <v>57040</v>
      </c>
      <c r="EG2" s="429">
        <v>61840</v>
      </c>
      <c r="EH2" s="429">
        <v>73000</v>
      </c>
      <c r="EI2" s="429">
        <v>73003</v>
      </c>
      <c r="EJ2" s="429">
        <v>73004</v>
      </c>
      <c r="EK2" s="429">
        <v>73007</v>
      </c>
      <c r="EL2" s="306">
        <v>73011</v>
      </c>
      <c r="EM2" s="306">
        <v>73012</v>
      </c>
      <c r="EN2" s="306">
        <v>73023</v>
      </c>
      <c r="EO2" s="306">
        <v>73030</v>
      </c>
      <c r="EP2" s="306">
        <v>73031</v>
      </c>
      <c r="EQ2" s="306">
        <v>73032</v>
      </c>
      <c r="ER2" s="306">
        <v>73033</v>
      </c>
      <c r="ES2" s="306">
        <v>73050</v>
      </c>
      <c r="ET2" s="306">
        <v>73051</v>
      </c>
      <c r="EU2" s="306">
        <v>73052</v>
      </c>
      <c r="EV2" s="306">
        <v>73067</v>
      </c>
      <c r="EW2" s="306">
        <v>73069</v>
      </c>
      <c r="EX2" s="306">
        <v>73621</v>
      </c>
      <c r="EY2" s="306">
        <v>73622</v>
      </c>
      <c r="EZ2" s="306">
        <v>73623</v>
      </c>
      <c r="FA2" s="306">
        <v>73624</v>
      </c>
      <c r="FB2" s="306">
        <v>73625</v>
      </c>
      <c r="FC2" s="306">
        <v>73626</v>
      </c>
      <c r="FD2" s="306">
        <v>73627</v>
      </c>
      <c r="FE2" s="306">
        <v>73628</v>
      </c>
      <c r="FF2" s="306">
        <v>73629</v>
      </c>
      <c r="FG2" s="306">
        <v>73630</v>
      </c>
      <c r="FH2" s="306">
        <v>73631</v>
      </c>
      <c r="FI2" s="306">
        <v>73632</v>
      </c>
      <c r="FJ2" s="306">
        <v>73633</v>
      </c>
      <c r="FK2" s="306">
        <v>73634</v>
      </c>
      <c r="FL2" s="306">
        <v>73635</v>
      </c>
      <c r="FM2" s="306">
        <v>73636</v>
      </c>
      <c r="FN2" s="409">
        <v>73639</v>
      </c>
      <c r="FO2" s="306">
        <v>73650</v>
      </c>
      <c r="FP2" s="306">
        <v>80001</v>
      </c>
      <c r="FQ2" s="306">
        <v>80907</v>
      </c>
      <c r="FR2" s="306">
        <v>81101</v>
      </c>
      <c r="FS2" s="306">
        <v>81200</v>
      </c>
      <c r="FT2" s="306">
        <v>81304</v>
      </c>
      <c r="FU2" s="306">
        <v>81305</v>
      </c>
      <c r="FV2" s="306">
        <v>81309</v>
      </c>
      <c r="FW2" s="306">
        <v>81315</v>
      </c>
      <c r="FX2" s="306">
        <v>81409</v>
      </c>
      <c r="FY2" s="306">
        <v>82000</v>
      </c>
      <c r="FZ2" s="306">
        <v>82300</v>
      </c>
      <c r="GA2" s="306">
        <v>82306</v>
      </c>
      <c r="GB2" s="306">
        <v>82312</v>
      </c>
      <c r="GC2" s="306">
        <v>82700</v>
      </c>
      <c r="GD2" s="306">
        <v>82716</v>
      </c>
      <c r="GE2" s="306">
        <v>82719</v>
      </c>
      <c r="GF2" s="306">
        <v>84011</v>
      </c>
      <c r="GG2" s="306"/>
      <c r="GH2" s="306"/>
      <c r="GI2" s="306"/>
      <c r="GJ2" s="306"/>
      <c r="GK2" s="306"/>
      <c r="GL2" s="306"/>
      <c r="GM2" s="306"/>
      <c r="GN2" s="306"/>
      <c r="GO2" s="306"/>
      <c r="GP2" s="306"/>
      <c r="GQ2" s="306"/>
      <c r="GR2" s="306"/>
      <c r="GS2" s="306"/>
      <c r="GT2" s="306"/>
      <c r="GU2" s="306"/>
      <c r="GV2" s="306"/>
      <c r="GW2" s="306"/>
      <c r="GX2" s="306"/>
      <c r="GY2" s="306"/>
      <c r="GZ2" s="306"/>
      <c r="HA2" s="306"/>
      <c r="HB2" s="306"/>
      <c r="HC2" s="306"/>
      <c r="HD2" s="306"/>
      <c r="HE2" s="306"/>
      <c r="HF2" s="306"/>
      <c r="HG2" s="306"/>
      <c r="HH2" s="306"/>
      <c r="HI2" s="306"/>
      <c r="HJ2" s="306"/>
      <c r="HK2" s="306"/>
      <c r="HL2" s="306"/>
      <c r="HM2" s="306"/>
      <c r="HN2" s="306"/>
      <c r="HO2" s="306"/>
      <c r="HP2" s="306"/>
      <c r="HQ2" s="306"/>
      <c r="HR2" s="306"/>
    </row>
    <row r="3" spans="1:229">
      <c r="A3" s="116">
        <v>101520</v>
      </c>
      <c r="B3" s="300"/>
      <c r="C3" s="300">
        <v>731721.95</v>
      </c>
      <c r="D3" s="300">
        <v>27396.13</v>
      </c>
      <c r="E3" s="300">
        <v>60430.05000000001</v>
      </c>
      <c r="F3" s="300">
        <v>199118.96</v>
      </c>
      <c r="G3" s="300">
        <v>98617.79</v>
      </c>
      <c r="H3" s="300"/>
      <c r="I3" s="300"/>
      <c r="J3" s="300"/>
      <c r="K3" s="300"/>
      <c r="L3" s="300"/>
      <c r="M3" s="300"/>
      <c r="N3" s="300"/>
      <c r="O3" s="300"/>
      <c r="P3" s="300"/>
      <c r="Q3" s="300"/>
      <c r="R3" s="300"/>
      <c r="S3" s="300"/>
      <c r="T3" s="300"/>
      <c r="U3" s="300"/>
      <c r="V3" s="300"/>
      <c r="W3" s="300"/>
      <c r="X3" s="300"/>
      <c r="Y3" s="300"/>
      <c r="Z3" s="300"/>
      <c r="AA3" s="300"/>
      <c r="AB3" s="300"/>
      <c r="AC3" s="300"/>
      <c r="AD3" s="300"/>
      <c r="AE3" s="300"/>
      <c r="AF3" s="300"/>
      <c r="AG3" s="300"/>
      <c r="AH3" s="300"/>
      <c r="AI3" s="300"/>
      <c r="AJ3" s="300">
        <v>472568.31</v>
      </c>
      <c r="AK3" s="300">
        <v>26169.39</v>
      </c>
      <c r="AL3" s="300">
        <v>1222.8200000000002</v>
      </c>
      <c r="AM3" s="300">
        <v>93378.13</v>
      </c>
      <c r="AN3" s="300">
        <v>61475.33</v>
      </c>
      <c r="AO3" s="300"/>
      <c r="AP3" s="300"/>
      <c r="AQ3" s="300"/>
      <c r="AR3" s="300"/>
      <c r="AS3" s="300"/>
      <c r="AT3" s="300">
        <v>127454</v>
      </c>
      <c r="AU3" s="300">
        <v>2033.12</v>
      </c>
      <c r="AV3" s="300">
        <v>163.19999999999999</v>
      </c>
      <c r="AW3" s="300"/>
      <c r="AX3" s="300">
        <v>24304.46</v>
      </c>
      <c r="AY3" s="300">
        <v>15313.77</v>
      </c>
      <c r="AZ3" s="300">
        <v>5180.16</v>
      </c>
      <c r="BA3" s="300">
        <v>1056.68</v>
      </c>
      <c r="BB3" s="300">
        <v>417.52</v>
      </c>
      <c r="BC3" s="300">
        <v>1813.06</v>
      </c>
      <c r="BD3" s="300"/>
      <c r="BE3" s="300"/>
      <c r="BF3" s="300">
        <v>369.85</v>
      </c>
      <c r="BG3" s="300">
        <v>54.16</v>
      </c>
      <c r="BH3" s="300">
        <v>7229.88</v>
      </c>
      <c r="BI3" s="300"/>
      <c r="BJ3" s="300"/>
      <c r="BK3" s="300">
        <v>1474.88</v>
      </c>
      <c r="BL3" s="300">
        <v>853.15</v>
      </c>
      <c r="BM3" s="300">
        <v>16847.990000000002</v>
      </c>
      <c r="BN3" s="300">
        <v>140.81</v>
      </c>
      <c r="BO3" s="300">
        <v>3465.68</v>
      </c>
      <c r="BP3" s="300">
        <v>2060.4899999999998</v>
      </c>
      <c r="BQ3" s="300"/>
      <c r="BR3" s="300"/>
      <c r="BS3" s="300"/>
      <c r="BT3" s="300">
        <v>149.44999999999999</v>
      </c>
      <c r="BU3" s="300">
        <v>1745</v>
      </c>
      <c r="BV3" s="300">
        <v>110</v>
      </c>
      <c r="BW3" s="300">
        <v>5292.5</v>
      </c>
      <c r="BX3" s="300">
        <v>54.05</v>
      </c>
      <c r="BY3" s="300"/>
      <c r="BZ3" s="300"/>
      <c r="CA3" s="300">
        <v>70813.3</v>
      </c>
      <c r="CB3" s="300">
        <v>80297.53</v>
      </c>
      <c r="CC3" s="300"/>
      <c r="CD3" s="300">
        <v>4347</v>
      </c>
      <c r="CE3" s="300"/>
      <c r="CF3" s="300"/>
      <c r="CG3" s="300">
        <v>26308.700000000004</v>
      </c>
      <c r="CH3" s="300">
        <v>7263.39</v>
      </c>
      <c r="CI3" s="300"/>
      <c r="CJ3" s="300"/>
      <c r="CK3" s="300"/>
      <c r="CL3" s="300">
        <v>12052.5</v>
      </c>
      <c r="CM3" s="300">
        <v>4618.9000000000005</v>
      </c>
      <c r="CN3" s="300"/>
      <c r="CO3" s="300">
        <v>26133.669999999995</v>
      </c>
      <c r="CP3" s="300">
        <v>2688.44</v>
      </c>
      <c r="CQ3" s="300">
        <v>3.67</v>
      </c>
      <c r="CR3" s="300">
        <v>71.53</v>
      </c>
      <c r="CS3" s="300">
        <v>176.10000000000002</v>
      </c>
      <c r="CT3" s="300"/>
      <c r="CU3" s="300">
        <v>92817.999999999971</v>
      </c>
      <c r="CV3" s="300">
        <v>27975.25</v>
      </c>
      <c r="CW3" s="300">
        <v>23542.46000000001</v>
      </c>
      <c r="CX3" s="300"/>
      <c r="CY3" s="300">
        <v>2561.0299999999997</v>
      </c>
      <c r="CZ3" s="300"/>
      <c r="DA3" s="300"/>
      <c r="DB3" s="300">
        <v>4920.3</v>
      </c>
      <c r="DC3" s="300">
        <v>6987</v>
      </c>
      <c r="DD3" s="300">
        <v>23698.250000000011</v>
      </c>
      <c r="DE3" s="300">
        <v>596.27</v>
      </c>
      <c r="DF3" s="300">
        <v>3559.1</v>
      </c>
      <c r="DG3" s="300">
        <v>4040.41</v>
      </c>
      <c r="DH3" s="300">
        <v>4952.37</v>
      </c>
      <c r="DI3" s="300"/>
      <c r="DJ3" s="300">
        <v>306009.5</v>
      </c>
      <c r="DK3" s="300">
        <v>4879.54</v>
      </c>
      <c r="DL3" s="300">
        <v>1236.05</v>
      </c>
      <c r="DM3" s="300">
        <v>1093.81</v>
      </c>
      <c r="DN3" s="300"/>
      <c r="DO3" s="300">
        <v>1737.32</v>
      </c>
      <c r="DP3" s="300"/>
      <c r="DQ3" s="300">
        <v>539.92000000000007</v>
      </c>
      <c r="DR3" s="300">
        <v>508.53999999999996</v>
      </c>
      <c r="DS3" s="300">
        <v>12296.890000000001</v>
      </c>
      <c r="DT3" s="300">
        <v>496.55000000000007</v>
      </c>
      <c r="DU3" s="300">
        <v>44070.239999999998</v>
      </c>
      <c r="DV3" s="300">
        <v>141.31</v>
      </c>
      <c r="DW3" s="300"/>
      <c r="DX3" s="300"/>
      <c r="DY3" s="300">
        <v>25723.05</v>
      </c>
      <c r="DZ3" s="300"/>
      <c r="EA3" s="300">
        <v>4899.25</v>
      </c>
      <c r="EB3" s="300">
        <v>74470.509999999966</v>
      </c>
      <c r="EC3" s="300">
        <v>8707.9399999999987</v>
      </c>
      <c r="ED3" s="300"/>
      <c r="EE3" s="300">
        <v>1238.1900000000003</v>
      </c>
      <c r="EF3" s="300"/>
      <c r="EG3" s="300"/>
      <c r="EH3" s="300"/>
      <c r="EI3" s="300"/>
      <c r="EJ3" s="300"/>
      <c r="EK3" s="300">
        <v>-43749.19</v>
      </c>
      <c r="EL3" s="300">
        <v>-3150000</v>
      </c>
      <c r="EM3" s="300"/>
      <c r="EN3" s="300"/>
      <c r="EO3" s="300"/>
      <c r="EP3" s="300">
        <v>-15112.19</v>
      </c>
      <c r="EQ3" s="300">
        <v>-1183</v>
      </c>
      <c r="ER3" s="300">
        <v>-8130</v>
      </c>
      <c r="ES3" s="300">
        <v>-3510055.21</v>
      </c>
      <c r="ET3" s="300"/>
      <c r="EU3" s="300"/>
      <c r="EV3" s="300">
        <v>-424360.44</v>
      </c>
      <c r="EW3" s="300"/>
      <c r="EX3" s="300"/>
      <c r="EY3" s="300"/>
      <c r="EZ3" s="300"/>
      <c r="FA3" s="300">
        <v>17750</v>
      </c>
      <c r="FB3" s="300">
        <v>25.02</v>
      </c>
      <c r="FC3" s="300">
        <v>12634.52</v>
      </c>
      <c r="FD3" s="300"/>
      <c r="FE3" s="300"/>
      <c r="FF3" s="300">
        <v>18841.569999999989</v>
      </c>
      <c r="FG3" s="300"/>
      <c r="FH3" s="300">
        <v>3295</v>
      </c>
      <c r="FI3" s="300">
        <v>8887.32</v>
      </c>
      <c r="FJ3" s="300">
        <v>2307.5</v>
      </c>
      <c r="FK3" s="300">
        <v>2255</v>
      </c>
      <c r="FL3" s="300">
        <v>4949.59</v>
      </c>
      <c r="FM3" s="300">
        <v>3350.61</v>
      </c>
      <c r="FN3" s="300">
        <v>2964.4900000000011</v>
      </c>
      <c r="FO3" s="300"/>
      <c r="FP3" s="300"/>
      <c r="FQ3" s="300"/>
      <c r="FR3" s="300"/>
      <c r="FS3" s="300"/>
      <c r="FT3" s="300"/>
      <c r="FU3" s="300"/>
      <c r="FV3" s="300"/>
      <c r="FW3" s="300"/>
      <c r="FX3" s="300">
        <v>-1581</v>
      </c>
      <c r="FY3" s="300"/>
      <c r="FZ3" s="300"/>
      <c r="GA3" s="300"/>
      <c r="GB3" s="300"/>
      <c r="GC3" s="300">
        <v>-5035.01</v>
      </c>
      <c r="GD3" s="300"/>
      <c r="GE3" s="300"/>
      <c r="GF3" s="300"/>
      <c r="GG3" s="300"/>
      <c r="GH3" s="300"/>
      <c r="GI3" s="300"/>
      <c r="GJ3" s="300"/>
      <c r="GK3" s="300"/>
      <c r="GL3" s="300"/>
      <c r="GM3" s="300"/>
      <c r="GN3" s="300"/>
      <c r="GO3" s="300"/>
      <c r="GP3" s="300"/>
      <c r="GQ3" s="300"/>
      <c r="GR3" s="300"/>
      <c r="GS3" s="300"/>
      <c r="GT3" s="300"/>
      <c r="GU3" s="300"/>
      <c r="GV3" s="300"/>
      <c r="GW3" s="300"/>
      <c r="GX3" s="300"/>
      <c r="GY3" s="300"/>
      <c r="GZ3" s="300"/>
      <c r="HA3" s="300"/>
      <c r="HB3" s="300"/>
      <c r="HC3" s="300"/>
      <c r="HD3" s="300"/>
      <c r="HE3" s="300"/>
      <c r="HF3" s="300"/>
      <c r="HG3" s="300"/>
      <c r="HH3" s="300"/>
      <c r="HI3" s="300"/>
      <c r="HJ3" s="300"/>
      <c r="HK3" s="300"/>
      <c r="HL3" s="300"/>
      <c r="HM3" s="300"/>
      <c r="HN3" s="300"/>
      <c r="HO3" s="300"/>
      <c r="HP3" s="300"/>
      <c r="HQ3" s="300"/>
      <c r="HR3" s="300"/>
      <c r="HS3" s="300"/>
      <c r="HT3" s="300"/>
      <c r="HU3" s="300"/>
    </row>
    <row r="4" spans="1:229">
      <c r="A4" s="116">
        <v>107125</v>
      </c>
      <c r="B4" s="300"/>
      <c r="C4" s="300">
        <v>623689.69999999995</v>
      </c>
      <c r="D4" s="300">
        <v>13650.36</v>
      </c>
      <c r="E4" s="300">
        <v>7500</v>
      </c>
      <c r="F4" s="300">
        <v>179502.07</v>
      </c>
      <c r="G4" s="300">
        <v>86075.799999999988</v>
      </c>
      <c r="H4" s="300"/>
      <c r="I4" s="300"/>
      <c r="J4" s="300"/>
      <c r="K4" s="300"/>
      <c r="L4" s="300"/>
      <c r="M4" s="300"/>
      <c r="N4" s="300"/>
      <c r="O4" s="300"/>
      <c r="P4" s="300"/>
      <c r="Q4" s="300"/>
      <c r="R4" s="300"/>
      <c r="S4" s="300"/>
      <c r="T4" s="300"/>
      <c r="U4" s="300"/>
      <c r="V4" s="300"/>
      <c r="W4" s="300"/>
      <c r="X4" s="300"/>
      <c r="Y4" s="300"/>
      <c r="Z4" s="300"/>
      <c r="AA4" s="300"/>
      <c r="AB4" s="300"/>
      <c r="AC4" s="300"/>
      <c r="AD4" s="300"/>
      <c r="AE4" s="300"/>
      <c r="AF4" s="300"/>
      <c r="AG4" s="300"/>
      <c r="AH4" s="300"/>
      <c r="AI4" s="300"/>
      <c r="AJ4" s="300">
        <v>418712.81</v>
      </c>
      <c r="AK4" s="300">
        <v>16698.36</v>
      </c>
      <c r="AL4" s="300">
        <v>11400.170000000002</v>
      </c>
      <c r="AM4" s="300">
        <v>87250.81</v>
      </c>
      <c r="AN4" s="300">
        <v>54370.89</v>
      </c>
      <c r="AO4" s="300"/>
      <c r="AP4" s="300"/>
      <c r="AQ4" s="300"/>
      <c r="AR4" s="300"/>
      <c r="AS4" s="300"/>
      <c r="AT4" s="300">
        <v>88175.11</v>
      </c>
      <c r="AU4" s="300">
        <v>1805.94</v>
      </c>
      <c r="AV4" s="300">
        <v>1106.5</v>
      </c>
      <c r="AW4" s="300"/>
      <c r="AX4" s="300">
        <v>18510.25</v>
      </c>
      <c r="AY4" s="300">
        <v>11282.43</v>
      </c>
      <c r="AZ4" s="300"/>
      <c r="BA4" s="300"/>
      <c r="BB4" s="300"/>
      <c r="BC4" s="300"/>
      <c r="BD4" s="300"/>
      <c r="BE4" s="300"/>
      <c r="BF4" s="300"/>
      <c r="BG4" s="300"/>
      <c r="BH4" s="300">
        <v>20825.89</v>
      </c>
      <c r="BI4" s="300">
        <v>234.39</v>
      </c>
      <c r="BJ4" s="300">
        <v>426.75</v>
      </c>
      <c r="BK4" s="300">
        <v>2272.48</v>
      </c>
      <c r="BL4" s="300">
        <v>2722.66</v>
      </c>
      <c r="BM4" s="300"/>
      <c r="BN4" s="300"/>
      <c r="BO4" s="300"/>
      <c r="BP4" s="300"/>
      <c r="BQ4" s="300"/>
      <c r="BR4" s="300"/>
      <c r="BS4" s="300">
        <v>60.1</v>
      </c>
      <c r="BT4" s="300"/>
      <c r="BU4" s="300"/>
      <c r="BV4" s="300"/>
      <c r="BW4" s="300">
        <v>17834.2</v>
      </c>
      <c r="BX4" s="300"/>
      <c r="BY4" s="300"/>
      <c r="BZ4" s="300"/>
      <c r="CA4" s="300"/>
      <c r="CB4" s="300">
        <v>16748.71</v>
      </c>
      <c r="CC4" s="300">
        <v>1007.76</v>
      </c>
      <c r="CD4" s="300"/>
      <c r="CE4" s="300">
        <v>50094</v>
      </c>
      <c r="CF4" s="300"/>
      <c r="CG4" s="300">
        <v>10602.51</v>
      </c>
      <c r="CH4" s="300">
        <v>4971.8799999999992</v>
      </c>
      <c r="CI4" s="300"/>
      <c r="CJ4" s="300"/>
      <c r="CK4" s="300"/>
      <c r="CL4" s="300"/>
      <c r="CM4" s="300">
        <v>2153.37</v>
      </c>
      <c r="CN4" s="300"/>
      <c r="CO4" s="300">
        <v>936.11999999999989</v>
      </c>
      <c r="CP4" s="300">
        <v>1289.54</v>
      </c>
      <c r="CQ4" s="300"/>
      <c r="CR4" s="300"/>
      <c r="CS4" s="300">
        <v>310.29999999999995</v>
      </c>
      <c r="CT4" s="300"/>
      <c r="CU4" s="300">
        <v>2201.2399999999998</v>
      </c>
      <c r="CV4" s="300"/>
      <c r="CW4" s="300">
        <v>740.02</v>
      </c>
      <c r="CX4" s="300">
        <v>327.61</v>
      </c>
      <c r="CY4" s="300">
        <v>751.37</v>
      </c>
      <c r="CZ4" s="300"/>
      <c r="DA4" s="300"/>
      <c r="DB4" s="300"/>
      <c r="DC4" s="300">
        <v>5990</v>
      </c>
      <c r="DD4" s="300">
        <v>18294.400000000005</v>
      </c>
      <c r="DE4" s="300">
        <v>585.11</v>
      </c>
      <c r="DF4" s="300"/>
      <c r="DG4" s="300">
        <v>1085.24</v>
      </c>
      <c r="DH4" s="300">
        <v>4445.4399999999996</v>
      </c>
      <c r="DI4" s="300">
        <v>5500</v>
      </c>
      <c r="DJ4" s="300">
        <v>17048.340000000004</v>
      </c>
      <c r="DK4" s="300">
        <v>2216.5500000000002</v>
      </c>
      <c r="DL4" s="300">
        <v>224.79000000000002</v>
      </c>
      <c r="DM4" s="300">
        <v>1077.29</v>
      </c>
      <c r="DN4" s="300"/>
      <c r="DO4" s="300"/>
      <c r="DP4" s="300"/>
      <c r="DQ4" s="300">
        <v>5351</v>
      </c>
      <c r="DR4" s="300">
        <v>8311.4</v>
      </c>
      <c r="DS4" s="300">
        <v>4628</v>
      </c>
      <c r="DT4" s="300">
        <v>83.32</v>
      </c>
      <c r="DU4" s="300"/>
      <c r="DV4" s="300"/>
      <c r="DW4" s="300">
        <v>105.45</v>
      </c>
      <c r="DX4" s="300"/>
      <c r="DY4" s="300"/>
      <c r="DZ4" s="300">
        <v>37973.519999999997</v>
      </c>
      <c r="EA4" s="300"/>
      <c r="EB4" s="300"/>
      <c r="EC4" s="300">
        <v>26418.959999999999</v>
      </c>
      <c r="ED4" s="300"/>
      <c r="EE4" s="300"/>
      <c r="EF4" s="300"/>
      <c r="EG4" s="300"/>
      <c r="EH4" s="300"/>
      <c r="EI4" s="300"/>
      <c r="EJ4" s="300"/>
      <c r="EK4" s="300">
        <v>-25745</v>
      </c>
      <c r="EL4" s="300">
        <v>-2275000</v>
      </c>
      <c r="EM4" s="300"/>
      <c r="EN4" s="300"/>
      <c r="EO4" s="300"/>
      <c r="EP4" s="300">
        <v>-16251.25</v>
      </c>
      <c r="EQ4" s="300"/>
      <c r="ER4" s="300">
        <v>-8155</v>
      </c>
      <c r="ES4" s="300">
        <v>-624138.56000000006</v>
      </c>
      <c r="ET4" s="300"/>
      <c r="EU4" s="300"/>
      <c r="EV4" s="300">
        <v>-326953.2</v>
      </c>
      <c r="EW4" s="300"/>
      <c r="EX4" s="300"/>
      <c r="EY4" s="300"/>
      <c r="EZ4" s="300"/>
      <c r="FA4" s="300">
        <v>1751.42</v>
      </c>
      <c r="FB4" s="300">
        <v>372.86</v>
      </c>
      <c r="FC4" s="300">
        <v>28226.429999999997</v>
      </c>
      <c r="FD4" s="300">
        <v>46387</v>
      </c>
      <c r="FE4" s="300">
        <v>586.74</v>
      </c>
      <c r="FF4" s="300">
        <v>13956.739999999998</v>
      </c>
      <c r="FG4" s="300">
        <v>269</v>
      </c>
      <c r="FH4" s="300">
        <v>7068.4</v>
      </c>
      <c r="FI4" s="300">
        <v>8395.92</v>
      </c>
      <c r="FJ4" s="300">
        <v>2714</v>
      </c>
      <c r="FK4" s="300">
        <v>680</v>
      </c>
      <c r="FL4" s="300">
        <v>3605.51</v>
      </c>
      <c r="FM4" s="300">
        <v>554.96</v>
      </c>
      <c r="FN4" s="300">
        <v>557.07999999999993</v>
      </c>
      <c r="FO4" s="300"/>
      <c r="FP4" s="300"/>
      <c r="FQ4" s="300"/>
      <c r="FR4" s="300"/>
      <c r="FS4" s="300">
        <v>-30899.98</v>
      </c>
      <c r="FT4" s="300">
        <v>-2615.1299999999997</v>
      </c>
      <c r="FU4" s="300">
        <v>-14025.799999999997</v>
      </c>
      <c r="FV4" s="300">
        <v>-66.67</v>
      </c>
      <c r="FW4" s="300"/>
      <c r="FX4" s="300"/>
      <c r="FY4" s="300"/>
      <c r="FZ4" s="300"/>
      <c r="GA4" s="300"/>
      <c r="GB4" s="300"/>
      <c r="GC4" s="300">
        <v>-1919.73</v>
      </c>
      <c r="GD4" s="300"/>
      <c r="GE4" s="300">
        <v>0</v>
      </c>
      <c r="GF4" s="300"/>
      <c r="GG4" s="300"/>
      <c r="GH4" s="300"/>
      <c r="GI4" s="300"/>
      <c r="GJ4" s="300"/>
      <c r="GK4" s="300"/>
      <c r="GL4" s="300"/>
      <c r="GM4" s="300"/>
      <c r="GN4" s="300"/>
      <c r="GO4" s="300"/>
      <c r="GP4" s="300"/>
      <c r="GQ4" s="300"/>
      <c r="GR4" s="300"/>
      <c r="GS4" s="300"/>
      <c r="GT4" s="300"/>
      <c r="GU4" s="300"/>
      <c r="GV4" s="300"/>
      <c r="GW4" s="300"/>
      <c r="GX4" s="300"/>
      <c r="GY4" s="300"/>
      <c r="GZ4" s="300"/>
      <c r="HA4" s="300"/>
      <c r="HB4" s="300"/>
      <c r="HC4" s="300"/>
      <c r="HD4" s="300"/>
      <c r="HE4" s="300"/>
      <c r="HF4" s="300"/>
      <c r="HG4" s="300"/>
      <c r="HH4" s="300"/>
      <c r="HI4" s="300"/>
      <c r="HJ4" s="300"/>
      <c r="HK4" s="300"/>
      <c r="HL4" s="300"/>
      <c r="HM4" s="300"/>
      <c r="HN4" s="300"/>
      <c r="HO4" s="300"/>
      <c r="HP4" s="300"/>
      <c r="HQ4" s="300"/>
      <c r="HR4" s="300"/>
      <c r="HS4" s="300"/>
      <c r="HT4" s="300"/>
      <c r="HU4" s="300"/>
    </row>
    <row r="5" spans="1:229">
      <c r="A5" s="116">
        <v>107127</v>
      </c>
      <c r="B5" s="300"/>
      <c r="C5" s="300">
        <v>430091.31000000006</v>
      </c>
      <c r="D5" s="300">
        <v>51773.25</v>
      </c>
      <c r="E5" s="300">
        <v>29746.319999999996</v>
      </c>
      <c r="F5" s="300">
        <v>138347.87</v>
      </c>
      <c r="G5" s="300">
        <v>64750.31</v>
      </c>
      <c r="H5" s="300">
        <v>1474.66</v>
      </c>
      <c r="I5" s="300"/>
      <c r="J5" s="300">
        <v>422.94</v>
      </c>
      <c r="K5" s="300">
        <v>201.32</v>
      </c>
      <c r="L5" s="300"/>
      <c r="M5" s="300"/>
      <c r="N5" s="300"/>
      <c r="O5" s="300"/>
      <c r="P5" s="300"/>
      <c r="Q5" s="300"/>
      <c r="R5" s="300">
        <v>11841.439999999999</v>
      </c>
      <c r="S5" s="300">
        <v>202.02</v>
      </c>
      <c r="T5" s="300">
        <v>150.78</v>
      </c>
      <c r="U5" s="300">
        <v>2487.62</v>
      </c>
      <c r="V5" s="300">
        <v>1578.94</v>
      </c>
      <c r="W5" s="300"/>
      <c r="X5" s="300"/>
      <c r="Y5" s="300"/>
      <c r="Z5" s="300"/>
      <c r="AA5" s="300"/>
      <c r="AB5" s="300">
        <v>3748.48</v>
      </c>
      <c r="AC5" s="300">
        <v>48.239999999999995</v>
      </c>
      <c r="AD5" s="300"/>
      <c r="AE5" s="300">
        <v>774.44</v>
      </c>
      <c r="AF5" s="300">
        <v>63.009999999999991</v>
      </c>
      <c r="AG5" s="300"/>
      <c r="AH5" s="300"/>
      <c r="AI5" s="300"/>
      <c r="AJ5" s="300">
        <v>551000.14</v>
      </c>
      <c r="AK5" s="300">
        <v>34855.17</v>
      </c>
      <c r="AL5" s="300">
        <v>3916.69</v>
      </c>
      <c r="AM5" s="300">
        <v>117426.73999999999</v>
      </c>
      <c r="AN5" s="300">
        <v>61810.01</v>
      </c>
      <c r="AO5" s="300"/>
      <c r="AP5" s="300"/>
      <c r="AQ5" s="300"/>
      <c r="AR5" s="300"/>
      <c r="AS5" s="300"/>
      <c r="AT5" s="300">
        <v>38367.46</v>
      </c>
      <c r="AU5" s="300">
        <v>20635.63</v>
      </c>
      <c r="AV5" s="300">
        <v>2318.62</v>
      </c>
      <c r="AW5" s="300">
        <v>248.63</v>
      </c>
      <c r="AX5" s="300">
        <v>12593.39</v>
      </c>
      <c r="AY5" s="300">
        <v>7391.42</v>
      </c>
      <c r="AZ5" s="300"/>
      <c r="BA5" s="300"/>
      <c r="BB5" s="300"/>
      <c r="BC5" s="300"/>
      <c r="BD5" s="300"/>
      <c r="BE5" s="300"/>
      <c r="BF5" s="300"/>
      <c r="BG5" s="300"/>
      <c r="BH5" s="300">
        <v>54360.47</v>
      </c>
      <c r="BI5" s="300">
        <v>191.99999999999997</v>
      </c>
      <c r="BJ5" s="300">
        <v>3987.6899999999996</v>
      </c>
      <c r="BK5" s="300">
        <v>11865.35</v>
      </c>
      <c r="BL5" s="300">
        <v>5909.87</v>
      </c>
      <c r="BM5" s="300"/>
      <c r="BN5" s="300"/>
      <c r="BO5" s="300"/>
      <c r="BP5" s="300"/>
      <c r="BQ5" s="300"/>
      <c r="BR5" s="300"/>
      <c r="BS5" s="300"/>
      <c r="BT5" s="300"/>
      <c r="BU5" s="300"/>
      <c r="BV5" s="300"/>
      <c r="BW5" s="300">
        <v>-330.38</v>
      </c>
      <c r="BX5" s="300">
        <v>57581.59</v>
      </c>
      <c r="BY5" s="300">
        <v>0</v>
      </c>
      <c r="BZ5" s="300">
        <v>0</v>
      </c>
      <c r="CA5" s="300">
        <v>62721.290000000015</v>
      </c>
      <c r="CB5" s="300">
        <v>22751.150000000005</v>
      </c>
      <c r="CC5" s="300"/>
      <c r="CD5" s="300"/>
      <c r="CE5" s="300"/>
      <c r="CF5" s="300"/>
      <c r="CG5" s="300">
        <v>16925.39</v>
      </c>
      <c r="CH5" s="300">
        <v>1732.52</v>
      </c>
      <c r="CI5" s="300"/>
      <c r="CJ5" s="300"/>
      <c r="CK5" s="300"/>
      <c r="CL5" s="300"/>
      <c r="CM5" s="300">
        <v>6531.9400000000005</v>
      </c>
      <c r="CN5" s="300"/>
      <c r="CO5" s="300">
        <v>4843.1499999999996</v>
      </c>
      <c r="CP5" s="300"/>
      <c r="CQ5" s="300"/>
      <c r="CR5" s="300"/>
      <c r="CS5" s="300"/>
      <c r="CT5" s="300"/>
      <c r="CU5" s="300">
        <v>3149.2100000000005</v>
      </c>
      <c r="CV5" s="300"/>
      <c r="CW5" s="300">
        <v>325.77</v>
      </c>
      <c r="CX5" s="300"/>
      <c r="CY5" s="300">
        <v>443.99</v>
      </c>
      <c r="CZ5" s="300"/>
      <c r="DA5" s="300"/>
      <c r="DB5" s="300"/>
      <c r="DC5" s="300">
        <v>6068</v>
      </c>
      <c r="DD5" s="300">
        <v>97851.180000000022</v>
      </c>
      <c r="DE5" s="300">
        <v>391.93</v>
      </c>
      <c r="DF5" s="300"/>
      <c r="DG5" s="300">
        <v>5858.130000000001</v>
      </c>
      <c r="DH5" s="300"/>
      <c r="DI5" s="300"/>
      <c r="DJ5" s="300"/>
      <c r="DK5" s="300"/>
      <c r="DL5" s="300">
        <v>124.1</v>
      </c>
      <c r="DM5" s="300">
        <v>3510.93</v>
      </c>
      <c r="DN5" s="300"/>
      <c r="DO5" s="300"/>
      <c r="DP5" s="300"/>
      <c r="DQ5" s="300"/>
      <c r="DR5" s="300">
        <v>30455.850000000002</v>
      </c>
      <c r="DS5" s="300">
        <v>3408</v>
      </c>
      <c r="DT5" s="300">
        <v>2989.87</v>
      </c>
      <c r="DU5" s="300">
        <v>150</v>
      </c>
      <c r="DV5" s="300"/>
      <c r="DW5" s="300"/>
      <c r="DX5" s="300"/>
      <c r="DY5" s="300"/>
      <c r="DZ5" s="300">
        <v>23368.32</v>
      </c>
      <c r="EA5" s="300"/>
      <c r="EB5" s="300"/>
      <c r="EC5" s="300"/>
      <c r="ED5" s="300"/>
      <c r="EE5" s="300"/>
      <c r="EF5" s="300"/>
      <c r="EG5" s="300"/>
      <c r="EH5" s="300"/>
      <c r="EI5" s="300"/>
      <c r="EJ5" s="300"/>
      <c r="EK5" s="300">
        <v>-19932</v>
      </c>
      <c r="EL5" s="300">
        <v>-1480000</v>
      </c>
      <c r="EM5" s="300"/>
      <c r="EN5" s="300"/>
      <c r="EO5" s="300"/>
      <c r="EP5" s="300">
        <v>-11290</v>
      </c>
      <c r="EQ5" s="300">
        <v>783</v>
      </c>
      <c r="ER5" s="300">
        <v>-8295</v>
      </c>
      <c r="ES5" s="300">
        <v>-1050335.3499999999</v>
      </c>
      <c r="ET5" s="300"/>
      <c r="EU5" s="300"/>
      <c r="EV5" s="300">
        <v>-229258.16</v>
      </c>
      <c r="EW5" s="300"/>
      <c r="EX5" s="300">
        <v>240</v>
      </c>
      <c r="EY5" s="300"/>
      <c r="EZ5" s="300"/>
      <c r="FA5" s="300">
        <v>1469.72</v>
      </c>
      <c r="FB5" s="300"/>
      <c r="FC5" s="300"/>
      <c r="FD5" s="300"/>
      <c r="FE5" s="300"/>
      <c r="FF5" s="300">
        <v>8474.4399999999987</v>
      </c>
      <c r="FG5" s="300">
        <v>269</v>
      </c>
      <c r="FH5" s="300">
        <v>5758.9</v>
      </c>
      <c r="FI5" s="300">
        <v>12277.98</v>
      </c>
      <c r="FJ5" s="300">
        <v>1633</v>
      </c>
      <c r="FK5" s="300">
        <v>765.81000000000006</v>
      </c>
      <c r="FL5" s="300">
        <v>2524.69</v>
      </c>
      <c r="FM5" s="300">
        <v>1120.17</v>
      </c>
      <c r="FN5" s="300">
        <v>602.78</v>
      </c>
      <c r="FO5" s="300"/>
      <c r="FP5" s="300"/>
      <c r="FQ5" s="300"/>
      <c r="FR5" s="300">
        <v>-4217.7299999999996</v>
      </c>
      <c r="FS5" s="300"/>
      <c r="FT5" s="300">
        <v>-10413</v>
      </c>
      <c r="FU5" s="300"/>
      <c r="FV5" s="300"/>
      <c r="FW5" s="300"/>
      <c r="FX5" s="300">
        <v>-3399</v>
      </c>
      <c r="FY5" s="300"/>
      <c r="FZ5" s="300"/>
      <c r="GA5" s="300">
        <v>-24151.72</v>
      </c>
      <c r="GB5" s="300"/>
      <c r="GC5" s="300">
        <v>0</v>
      </c>
      <c r="GD5" s="300"/>
      <c r="GE5" s="300"/>
      <c r="GF5" s="300">
        <v>-1223</v>
      </c>
      <c r="GG5" s="300"/>
      <c r="GH5" s="300"/>
      <c r="GI5" s="300"/>
      <c r="GJ5" s="300"/>
      <c r="GK5" s="300"/>
      <c r="GL5" s="300"/>
      <c r="GM5" s="300"/>
      <c r="GN5" s="300"/>
      <c r="GO5" s="300"/>
      <c r="GP5" s="300"/>
      <c r="GQ5" s="300"/>
      <c r="GR5" s="300"/>
      <c r="GS5" s="300"/>
      <c r="GT5" s="300"/>
      <c r="GU5" s="300"/>
      <c r="GV5" s="300"/>
      <c r="GW5" s="300"/>
      <c r="GX5" s="300"/>
      <c r="GY5" s="300"/>
      <c r="GZ5" s="300"/>
      <c r="HA5" s="300"/>
      <c r="HB5" s="300"/>
      <c r="HC5" s="300"/>
      <c r="HD5" s="300"/>
      <c r="HE5" s="300"/>
      <c r="HF5" s="300"/>
      <c r="HG5" s="300"/>
      <c r="HH5" s="300"/>
      <c r="HI5" s="300"/>
      <c r="HJ5" s="300"/>
      <c r="HK5" s="300"/>
      <c r="HL5" s="300"/>
      <c r="HM5" s="300"/>
      <c r="HN5" s="300"/>
      <c r="HO5" s="300"/>
      <c r="HP5" s="300"/>
      <c r="HQ5" s="300"/>
      <c r="HR5" s="300"/>
      <c r="HS5" s="300"/>
      <c r="HT5" s="300"/>
      <c r="HU5" s="300"/>
    </row>
    <row r="6" spans="1:229">
      <c r="A6" s="116">
        <v>107139</v>
      </c>
      <c r="B6" s="300"/>
      <c r="C6" s="300">
        <v>308522.67</v>
      </c>
      <c r="D6" s="300">
        <v>4828.83</v>
      </c>
      <c r="E6" s="300"/>
      <c r="F6" s="300">
        <v>90540.13</v>
      </c>
      <c r="G6" s="300">
        <v>42399.95</v>
      </c>
      <c r="H6" s="300"/>
      <c r="I6" s="300"/>
      <c r="J6" s="300"/>
      <c r="K6" s="300"/>
      <c r="L6" s="300"/>
      <c r="M6" s="300"/>
      <c r="N6" s="300"/>
      <c r="O6" s="300"/>
      <c r="P6" s="300"/>
      <c r="Q6" s="300"/>
      <c r="R6" s="300"/>
      <c r="S6" s="300"/>
      <c r="T6" s="300"/>
      <c r="U6" s="300"/>
      <c r="V6" s="300"/>
      <c r="W6" s="300"/>
      <c r="X6" s="300"/>
      <c r="Y6" s="300"/>
      <c r="Z6" s="300"/>
      <c r="AA6" s="300"/>
      <c r="AB6" s="300">
        <v>10621.910000000002</v>
      </c>
      <c r="AC6" s="300">
        <v>692.04</v>
      </c>
      <c r="AD6" s="300">
        <v>33.68</v>
      </c>
      <c r="AE6" s="300">
        <v>2008.53</v>
      </c>
      <c r="AF6" s="300">
        <v>286.99</v>
      </c>
      <c r="AG6" s="300"/>
      <c r="AH6" s="300"/>
      <c r="AI6" s="300"/>
      <c r="AJ6" s="300">
        <v>378339.24</v>
      </c>
      <c r="AK6" s="300">
        <v>7002.42</v>
      </c>
      <c r="AL6" s="300">
        <v>666.65</v>
      </c>
      <c r="AM6" s="300">
        <v>79885.22</v>
      </c>
      <c r="AN6" s="300">
        <v>40469.240000000005</v>
      </c>
      <c r="AO6" s="300"/>
      <c r="AP6" s="300"/>
      <c r="AQ6" s="300"/>
      <c r="AR6" s="300"/>
      <c r="AS6" s="300"/>
      <c r="AT6" s="300">
        <v>36507.19</v>
      </c>
      <c r="AU6" s="300"/>
      <c r="AV6" s="300">
        <v>361.49</v>
      </c>
      <c r="AW6" s="300"/>
      <c r="AX6" s="300">
        <v>7521.13</v>
      </c>
      <c r="AY6" s="300">
        <v>4568.82</v>
      </c>
      <c r="AZ6" s="300"/>
      <c r="BA6" s="300"/>
      <c r="BB6" s="300"/>
      <c r="BC6" s="300"/>
      <c r="BD6" s="300"/>
      <c r="BE6" s="300"/>
      <c r="BF6" s="300"/>
      <c r="BG6" s="300"/>
      <c r="BH6" s="300">
        <v>9403.11</v>
      </c>
      <c r="BI6" s="300"/>
      <c r="BJ6" s="300">
        <v>33.79</v>
      </c>
      <c r="BK6" s="300">
        <v>1925.12</v>
      </c>
      <c r="BL6" s="300">
        <v>1146.17</v>
      </c>
      <c r="BM6" s="300"/>
      <c r="BN6" s="300"/>
      <c r="BO6" s="300"/>
      <c r="BP6" s="300"/>
      <c r="BQ6" s="300"/>
      <c r="BR6" s="300"/>
      <c r="BS6" s="300"/>
      <c r="BT6" s="300"/>
      <c r="BU6" s="300"/>
      <c r="BV6" s="300"/>
      <c r="BW6" s="300">
        <v>3312.57</v>
      </c>
      <c r="BX6" s="300">
        <v>1740.63</v>
      </c>
      <c r="BY6" s="300"/>
      <c r="BZ6" s="300"/>
      <c r="CA6" s="300">
        <v>67879.910000000018</v>
      </c>
      <c r="CB6" s="300">
        <v>10706.550000000001</v>
      </c>
      <c r="CC6" s="300">
        <v>200</v>
      </c>
      <c r="CD6" s="300">
        <v>4446.32</v>
      </c>
      <c r="CE6" s="300"/>
      <c r="CF6" s="300">
        <v>1697.81</v>
      </c>
      <c r="CG6" s="300">
        <v>13398.800000000001</v>
      </c>
      <c r="CH6" s="300">
        <v>7934.0999999999995</v>
      </c>
      <c r="CI6" s="300"/>
      <c r="CJ6" s="300">
        <v>1436.1699999999998</v>
      </c>
      <c r="CK6" s="300"/>
      <c r="CL6" s="300"/>
      <c r="CM6" s="300">
        <v>4485.17</v>
      </c>
      <c r="CN6" s="300"/>
      <c r="CO6" s="300">
        <v>1945.5200000000004</v>
      </c>
      <c r="CP6" s="300">
        <v>491.65999999999997</v>
      </c>
      <c r="CQ6" s="300"/>
      <c r="CR6" s="300"/>
      <c r="CS6" s="300"/>
      <c r="CT6" s="300"/>
      <c r="CU6" s="300">
        <v>1141.05</v>
      </c>
      <c r="CV6" s="300"/>
      <c r="CW6" s="300">
        <v>145.48999999999995</v>
      </c>
      <c r="CX6" s="300"/>
      <c r="CY6" s="300"/>
      <c r="CZ6" s="300"/>
      <c r="DA6" s="300"/>
      <c r="DB6" s="300"/>
      <c r="DC6" s="300">
        <v>3829</v>
      </c>
      <c r="DD6" s="300">
        <v>6589.2199999999993</v>
      </c>
      <c r="DE6" s="300">
        <v>127.69999999999999</v>
      </c>
      <c r="DF6" s="300"/>
      <c r="DG6" s="300">
        <v>533.45000000000005</v>
      </c>
      <c r="DH6" s="300">
        <v>2094.37</v>
      </c>
      <c r="DI6" s="300"/>
      <c r="DJ6" s="300">
        <v>1560</v>
      </c>
      <c r="DK6" s="300">
        <v>481</v>
      </c>
      <c r="DL6" s="300"/>
      <c r="DM6" s="300">
        <v>631.33000000000004</v>
      </c>
      <c r="DN6" s="300"/>
      <c r="DO6" s="300">
        <v>-450.72000000000025</v>
      </c>
      <c r="DP6" s="300"/>
      <c r="DQ6" s="300">
        <v>4900.91</v>
      </c>
      <c r="DR6" s="300">
        <v>3050.2200000000003</v>
      </c>
      <c r="DS6" s="300"/>
      <c r="DT6" s="300">
        <v>6562.5300000000007</v>
      </c>
      <c r="DU6" s="300">
        <v>4375.68</v>
      </c>
      <c r="DV6" s="300"/>
      <c r="DW6" s="300"/>
      <c r="DX6" s="300"/>
      <c r="DY6" s="300"/>
      <c r="DZ6" s="300">
        <v>22719.200000000001</v>
      </c>
      <c r="EA6" s="300"/>
      <c r="EB6" s="300"/>
      <c r="EC6" s="300">
        <v>1383.53</v>
      </c>
      <c r="ED6" s="300">
        <v>4705.0600000000004</v>
      </c>
      <c r="EE6" s="300"/>
      <c r="EF6" s="300"/>
      <c r="EG6" s="300"/>
      <c r="EH6" s="300"/>
      <c r="EI6" s="300"/>
      <c r="EJ6" s="300"/>
      <c r="EK6" s="300">
        <v>-19883</v>
      </c>
      <c r="EL6" s="300">
        <v>-1386666.6799999997</v>
      </c>
      <c r="EM6" s="300"/>
      <c r="EN6" s="300">
        <v>-4368.26</v>
      </c>
      <c r="EO6" s="300"/>
      <c r="EP6" s="300">
        <v>-10885</v>
      </c>
      <c r="EQ6" s="300">
        <v>-2809</v>
      </c>
      <c r="ER6" s="300">
        <v>-8280</v>
      </c>
      <c r="ES6" s="300">
        <v>-714402.4800000001</v>
      </c>
      <c r="ET6" s="300"/>
      <c r="EU6" s="300"/>
      <c r="EV6" s="300">
        <v>-204872.12</v>
      </c>
      <c r="EW6" s="300"/>
      <c r="EX6" s="300"/>
      <c r="EY6" s="300">
        <v>10000</v>
      </c>
      <c r="EZ6" s="300">
        <v>23897.07</v>
      </c>
      <c r="FA6" s="300">
        <v>1457.2</v>
      </c>
      <c r="FB6" s="300">
        <v>2633.44</v>
      </c>
      <c r="FC6" s="300">
        <v>21772.289999999997</v>
      </c>
      <c r="FD6" s="300">
        <v>42947.5</v>
      </c>
      <c r="FE6" s="300">
        <v>194</v>
      </c>
      <c r="FF6" s="300">
        <v>11696.839999999997</v>
      </c>
      <c r="FG6" s="300">
        <v>269</v>
      </c>
      <c r="FH6" s="300">
        <v>2743.5</v>
      </c>
      <c r="FI6" s="300">
        <v>9280.44</v>
      </c>
      <c r="FJ6" s="300">
        <v>4387</v>
      </c>
      <c r="FK6" s="300">
        <v>1069.77</v>
      </c>
      <c r="FL6" s="300">
        <v>2591.1799999999998</v>
      </c>
      <c r="FM6" s="300">
        <v>1360.85</v>
      </c>
      <c r="FN6" s="300">
        <v>459.61</v>
      </c>
      <c r="FO6" s="300"/>
      <c r="FP6" s="300"/>
      <c r="FQ6" s="300"/>
      <c r="FR6" s="300"/>
      <c r="FS6" s="300"/>
      <c r="FT6" s="300"/>
      <c r="FU6" s="300"/>
      <c r="FV6" s="300"/>
      <c r="FW6" s="300"/>
      <c r="FX6" s="300">
        <v>-2040</v>
      </c>
      <c r="FY6" s="300"/>
      <c r="FZ6" s="300">
        <v>-10450</v>
      </c>
      <c r="GA6" s="300">
        <v>-4250</v>
      </c>
      <c r="GB6" s="300"/>
      <c r="GC6" s="300"/>
      <c r="GD6" s="300"/>
      <c r="GE6" s="300"/>
      <c r="GF6" s="300">
        <v>-910.81</v>
      </c>
      <c r="GG6" s="300"/>
      <c r="GH6" s="300"/>
      <c r="GI6" s="300"/>
      <c r="GJ6" s="300"/>
      <c r="GK6" s="300"/>
      <c r="GL6" s="300"/>
      <c r="GM6" s="300"/>
      <c r="GN6" s="300"/>
      <c r="GO6" s="300"/>
      <c r="GP6" s="300"/>
      <c r="GQ6" s="300"/>
      <c r="GR6" s="300"/>
      <c r="GS6" s="300"/>
      <c r="GT6" s="300"/>
      <c r="GU6" s="300"/>
      <c r="GV6" s="300"/>
      <c r="GW6" s="300"/>
      <c r="GX6" s="300"/>
      <c r="GY6" s="300"/>
      <c r="GZ6" s="300"/>
      <c r="HA6" s="300"/>
      <c r="HB6" s="300"/>
      <c r="HC6" s="300"/>
      <c r="HD6" s="300"/>
      <c r="HE6" s="300"/>
      <c r="HF6" s="300"/>
      <c r="HG6" s="300"/>
      <c r="HH6" s="300"/>
      <c r="HI6" s="300"/>
      <c r="HJ6" s="300"/>
      <c r="HK6" s="300"/>
      <c r="HL6" s="300"/>
      <c r="HM6" s="300"/>
      <c r="HN6" s="300"/>
      <c r="HO6" s="300"/>
      <c r="HP6" s="300"/>
      <c r="HQ6" s="300"/>
      <c r="HR6" s="300"/>
      <c r="HS6" s="300"/>
      <c r="HT6" s="300"/>
      <c r="HU6" s="300"/>
    </row>
    <row r="7" spans="1:229">
      <c r="A7" s="116">
        <v>107145</v>
      </c>
      <c r="B7" s="300"/>
      <c r="C7" s="300">
        <v>260009.13</v>
      </c>
      <c r="D7" s="300">
        <v>46866.43</v>
      </c>
      <c r="E7" s="300"/>
      <c r="F7" s="300">
        <v>85103.290000000008</v>
      </c>
      <c r="G7" s="300">
        <v>41896.22</v>
      </c>
      <c r="H7" s="300">
        <v>252.62</v>
      </c>
      <c r="I7" s="300"/>
      <c r="J7" s="300">
        <v>72.45</v>
      </c>
      <c r="K7" s="300">
        <v>30.17</v>
      </c>
      <c r="L7" s="300"/>
      <c r="M7" s="300">
        <v>31550.119999999995</v>
      </c>
      <c r="N7" s="300">
        <v>177.64</v>
      </c>
      <c r="O7" s="300"/>
      <c r="P7" s="300">
        <v>6472.4299999999994</v>
      </c>
      <c r="Q7" s="300">
        <v>4139.3</v>
      </c>
      <c r="R7" s="300"/>
      <c r="S7" s="300"/>
      <c r="T7" s="300"/>
      <c r="U7" s="300"/>
      <c r="V7" s="300"/>
      <c r="W7" s="300"/>
      <c r="X7" s="300"/>
      <c r="Y7" s="300"/>
      <c r="Z7" s="300"/>
      <c r="AA7" s="300"/>
      <c r="AB7" s="300">
        <v>12110.539999999999</v>
      </c>
      <c r="AC7" s="300">
        <v>92.82</v>
      </c>
      <c r="AD7" s="300">
        <v>235.63</v>
      </c>
      <c r="AE7" s="300">
        <v>1649.8400000000001</v>
      </c>
      <c r="AF7" s="300">
        <v>551.79000000000008</v>
      </c>
      <c r="AG7" s="300"/>
      <c r="AH7" s="300"/>
      <c r="AI7" s="300"/>
      <c r="AJ7" s="300">
        <v>409821.13</v>
      </c>
      <c r="AK7" s="300">
        <v>37163.29</v>
      </c>
      <c r="AL7" s="300">
        <v>2948.77</v>
      </c>
      <c r="AM7" s="300">
        <v>88634.559999999998</v>
      </c>
      <c r="AN7" s="300">
        <v>46821.03</v>
      </c>
      <c r="AO7" s="300"/>
      <c r="AP7" s="300"/>
      <c r="AQ7" s="300"/>
      <c r="AR7" s="300"/>
      <c r="AS7" s="300"/>
      <c r="AT7" s="300">
        <v>46210.82</v>
      </c>
      <c r="AU7" s="300"/>
      <c r="AV7" s="300">
        <v>30.31</v>
      </c>
      <c r="AW7" s="300"/>
      <c r="AX7" s="300">
        <v>9433.07</v>
      </c>
      <c r="AY7" s="300">
        <v>5623.65</v>
      </c>
      <c r="AZ7" s="300"/>
      <c r="BA7" s="300"/>
      <c r="BB7" s="300"/>
      <c r="BC7" s="300"/>
      <c r="BD7" s="300"/>
      <c r="BE7" s="300"/>
      <c r="BF7" s="300"/>
      <c r="BG7" s="300"/>
      <c r="BH7" s="300">
        <v>27350.080000000002</v>
      </c>
      <c r="BI7" s="300">
        <v>211.11</v>
      </c>
      <c r="BJ7" s="300">
        <v>560.31000000000006</v>
      </c>
      <c r="BK7" s="300">
        <v>4849.55</v>
      </c>
      <c r="BL7" s="300">
        <v>2651.3599999999997</v>
      </c>
      <c r="BM7" s="300"/>
      <c r="BN7" s="300"/>
      <c r="BO7" s="300"/>
      <c r="BP7" s="300"/>
      <c r="BQ7" s="300"/>
      <c r="BR7" s="300"/>
      <c r="BS7" s="300"/>
      <c r="BT7" s="300"/>
      <c r="BU7" s="300"/>
      <c r="BV7" s="300"/>
      <c r="BW7" s="300">
        <v>5519.8</v>
      </c>
      <c r="BX7" s="300">
        <v>-160</v>
      </c>
      <c r="BY7" s="300">
        <v>-500</v>
      </c>
      <c r="BZ7" s="300"/>
      <c r="CA7" s="300">
        <v>35772.520000000004</v>
      </c>
      <c r="CB7" s="300">
        <v>12074.190000000002</v>
      </c>
      <c r="CC7" s="300"/>
      <c r="CD7" s="300"/>
      <c r="CE7" s="300"/>
      <c r="CF7" s="300">
        <v>693</v>
      </c>
      <c r="CG7" s="300">
        <v>7095.3600000000006</v>
      </c>
      <c r="CH7" s="300">
        <v>49.18</v>
      </c>
      <c r="CI7" s="300">
        <v>3901.94</v>
      </c>
      <c r="CJ7" s="300"/>
      <c r="CK7" s="300"/>
      <c r="CL7" s="300"/>
      <c r="CM7" s="300">
        <v>3052.6999999999994</v>
      </c>
      <c r="CN7" s="300"/>
      <c r="CO7" s="300">
        <v>16475.350000000002</v>
      </c>
      <c r="CP7" s="300">
        <v>3258.74</v>
      </c>
      <c r="CQ7" s="300"/>
      <c r="CR7" s="300"/>
      <c r="CS7" s="300">
        <v>13721.750000000002</v>
      </c>
      <c r="CT7" s="300"/>
      <c r="CU7" s="300">
        <v>39.700000000000003</v>
      </c>
      <c r="CV7" s="300"/>
      <c r="CW7" s="300">
        <v>982.53</v>
      </c>
      <c r="CX7" s="300"/>
      <c r="CY7" s="300">
        <v>863.36</v>
      </c>
      <c r="CZ7" s="300"/>
      <c r="DA7" s="300"/>
      <c r="DB7" s="300">
        <v>240</v>
      </c>
      <c r="DC7" s="300">
        <v>4416</v>
      </c>
      <c r="DD7" s="300">
        <v>19602.740000000002</v>
      </c>
      <c r="DE7" s="300">
        <v>1951.1199999999997</v>
      </c>
      <c r="DF7" s="300"/>
      <c r="DG7" s="300">
        <v>3569.56</v>
      </c>
      <c r="DH7" s="300">
        <v>4300.1000000000004</v>
      </c>
      <c r="DI7" s="300">
        <v>1631</v>
      </c>
      <c r="DJ7" s="300">
        <v>52626.999999999985</v>
      </c>
      <c r="DK7" s="300">
        <v>989</v>
      </c>
      <c r="DL7" s="300">
        <v>76.58</v>
      </c>
      <c r="DM7" s="300">
        <v>1724.74</v>
      </c>
      <c r="DN7" s="300"/>
      <c r="DO7" s="300"/>
      <c r="DP7" s="300"/>
      <c r="DQ7" s="300"/>
      <c r="DR7" s="300">
        <v>1517.8</v>
      </c>
      <c r="DS7" s="300">
        <v>1254.7400000000002</v>
      </c>
      <c r="DT7" s="300"/>
      <c r="DU7" s="300"/>
      <c r="DV7" s="300">
        <v>27.5</v>
      </c>
      <c r="DW7" s="300"/>
      <c r="DX7" s="300"/>
      <c r="DY7" s="300"/>
      <c r="DZ7" s="300">
        <v>25964.799999999999</v>
      </c>
      <c r="EA7" s="300">
        <v>3857</v>
      </c>
      <c r="EB7" s="300">
        <v>-123.95000000000003</v>
      </c>
      <c r="EC7" s="300">
        <v>503.3</v>
      </c>
      <c r="ED7" s="300"/>
      <c r="EE7" s="300">
        <v>217.87</v>
      </c>
      <c r="EF7" s="300"/>
      <c r="EG7" s="300"/>
      <c r="EH7" s="300"/>
      <c r="EI7" s="300"/>
      <c r="EJ7" s="300"/>
      <c r="EK7" s="300">
        <v>-35125</v>
      </c>
      <c r="EL7" s="300">
        <v>-1600000</v>
      </c>
      <c r="EM7" s="300"/>
      <c r="EN7" s="300"/>
      <c r="EO7" s="300"/>
      <c r="EP7" s="300">
        <v>-11239.38</v>
      </c>
      <c r="EQ7" s="300">
        <v>-3311</v>
      </c>
      <c r="ER7" s="300">
        <v>-8335</v>
      </c>
      <c r="ES7" s="300">
        <v>-725549.7699999999</v>
      </c>
      <c r="ET7" s="300"/>
      <c r="EU7" s="300"/>
      <c r="EV7" s="300">
        <v>-233519.56000000003</v>
      </c>
      <c r="EW7" s="300"/>
      <c r="EX7" s="300">
        <v>198</v>
      </c>
      <c r="EY7" s="300"/>
      <c r="EZ7" s="300"/>
      <c r="FA7" s="300">
        <v>3186.8</v>
      </c>
      <c r="FB7" s="300"/>
      <c r="FC7" s="300"/>
      <c r="FD7" s="300">
        <v>50364</v>
      </c>
      <c r="FE7" s="300"/>
      <c r="FF7" s="300">
        <v>13459.139999999994</v>
      </c>
      <c r="FG7" s="300">
        <v>269</v>
      </c>
      <c r="FH7" s="300">
        <v>5024.5</v>
      </c>
      <c r="FI7" s="300">
        <v>9919.26</v>
      </c>
      <c r="FJ7" s="300">
        <v>4444.5</v>
      </c>
      <c r="FK7" s="300">
        <v>2796.1499999999996</v>
      </c>
      <c r="FL7" s="300">
        <v>3075.1000000000004</v>
      </c>
      <c r="FM7" s="300">
        <v>2210.85</v>
      </c>
      <c r="FN7" s="300">
        <v>450.23</v>
      </c>
      <c r="FO7" s="300"/>
      <c r="FP7" s="300">
        <v>-1800</v>
      </c>
      <c r="FQ7" s="300"/>
      <c r="FR7" s="300"/>
      <c r="FS7" s="300"/>
      <c r="FT7" s="300">
        <v>-1385.2399999999998</v>
      </c>
      <c r="FU7" s="300">
        <v>-460.21</v>
      </c>
      <c r="FV7" s="300"/>
      <c r="FW7" s="300"/>
      <c r="FX7" s="300"/>
      <c r="FY7" s="300"/>
      <c r="FZ7" s="300"/>
      <c r="GA7" s="300"/>
      <c r="GB7" s="300"/>
      <c r="GC7" s="300">
        <v>-678.41000000000008</v>
      </c>
      <c r="GD7" s="300"/>
      <c r="GE7" s="300"/>
      <c r="GF7" s="300"/>
      <c r="GG7" s="300"/>
      <c r="GH7" s="300"/>
      <c r="GI7" s="300"/>
      <c r="GJ7" s="300"/>
      <c r="GK7" s="300"/>
      <c r="GL7" s="300"/>
      <c r="GM7" s="300"/>
      <c r="GN7" s="300"/>
      <c r="GO7" s="300"/>
      <c r="GP7" s="300"/>
      <c r="GQ7" s="300"/>
      <c r="GR7" s="300"/>
      <c r="GS7" s="300"/>
      <c r="GT7" s="300"/>
      <c r="GU7" s="300"/>
      <c r="GV7" s="300"/>
      <c r="GW7" s="300"/>
      <c r="GX7" s="300"/>
      <c r="GY7" s="300"/>
      <c r="GZ7" s="300"/>
      <c r="HA7" s="300"/>
      <c r="HB7" s="300"/>
      <c r="HC7" s="300"/>
      <c r="HD7" s="300"/>
      <c r="HE7" s="300"/>
      <c r="HF7" s="300"/>
      <c r="HG7" s="300"/>
      <c r="HH7" s="300"/>
      <c r="HI7" s="300"/>
      <c r="HJ7" s="300"/>
      <c r="HK7" s="300"/>
      <c r="HL7" s="300"/>
      <c r="HM7" s="300"/>
      <c r="HN7" s="300"/>
      <c r="HO7" s="300"/>
      <c r="HP7" s="300"/>
      <c r="HQ7" s="300"/>
      <c r="HR7" s="300"/>
      <c r="HS7" s="300"/>
      <c r="HT7" s="300"/>
      <c r="HU7" s="300"/>
    </row>
    <row r="8" spans="1:229">
      <c r="A8" s="116">
        <v>107529</v>
      </c>
      <c r="B8" s="300"/>
      <c r="C8" s="300">
        <v>295313.74</v>
      </c>
      <c r="D8" s="300">
        <v>1991.4600000000003</v>
      </c>
      <c r="E8" s="300">
        <v>20565.799999999996</v>
      </c>
      <c r="F8" s="300">
        <v>86304.27</v>
      </c>
      <c r="G8" s="300">
        <v>38364.979999999996</v>
      </c>
      <c r="H8" s="300"/>
      <c r="I8" s="300"/>
      <c r="J8" s="300"/>
      <c r="K8" s="300"/>
      <c r="L8" s="300"/>
      <c r="M8" s="300"/>
      <c r="N8" s="300"/>
      <c r="O8" s="300"/>
      <c r="P8" s="300"/>
      <c r="Q8" s="300"/>
      <c r="R8" s="300"/>
      <c r="S8" s="300"/>
      <c r="T8" s="300"/>
      <c r="U8" s="300"/>
      <c r="V8" s="300"/>
      <c r="W8" s="300">
        <v>3913.9900000000002</v>
      </c>
      <c r="X8" s="300">
        <v>372.88</v>
      </c>
      <c r="Y8" s="300">
        <v>44.86</v>
      </c>
      <c r="Z8" s="300">
        <v>826.54</v>
      </c>
      <c r="AA8" s="300">
        <v>352.74</v>
      </c>
      <c r="AB8" s="300">
        <v>19128.82</v>
      </c>
      <c r="AC8" s="300">
        <v>93.58</v>
      </c>
      <c r="AD8" s="300">
        <v>263.75</v>
      </c>
      <c r="AE8" s="300">
        <v>3272.8700000000003</v>
      </c>
      <c r="AF8" s="300">
        <v>1373.4699999999998</v>
      </c>
      <c r="AG8" s="300"/>
      <c r="AH8" s="300"/>
      <c r="AI8" s="300"/>
      <c r="AJ8" s="300">
        <v>156036.13999999998</v>
      </c>
      <c r="AK8" s="300">
        <v>5681.39</v>
      </c>
      <c r="AL8" s="300">
        <v>1356.51</v>
      </c>
      <c r="AM8" s="300">
        <v>32761.64</v>
      </c>
      <c r="AN8" s="300">
        <v>17635.91</v>
      </c>
      <c r="AO8" s="300"/>
      <c r="AP8" s="300"/>
      <c r="AQ8" s="300"/>
      <c r="AR8" s="300"/>
      <c r="AS8" s="300"/>
      <c r="AT8" s="300">
        <v>37314.550000000003</v>
      </c>
      <c r="AU8" s="300">
        <v>36.769999999999996</v>
      </c>
      <c r="AV8" s="300"/>
      <c r="AW8" s="300"/>
      <c r="AX8" s="300">
        <v>7619.5800000000008</v>
      </c>
      <c r="AY8" s="300">
        <v>4527.8999999999996</v>
      </c>
      <c r="AZ8" s="300"/>
      <c r="BA8" s="300"/>
      <c r="BB8" s="300"/>
      <c r="BC8" s="300"/>
      <c r="BD8" s="300"/>
      <c r="BE8" s="300"/>
      <c r="BF8" s="300"/>
      <c r="BG8" s="300"/>
      <c r="BH8" s="300">
        <v>22987.43</v>
      </c>
      <c r="BI8" s="300">
        <v>52.83</v>
      </c>
      <c r="BJ8" s="300"/>
      <c r="BK8" s="300">
        <v>4581.2000000000007</v>
      </c>
      <c r="BL8" s="300">
        <v>2665.14</v>
      </c>
      <c r="BM8" s="300"/>
      <c r="BN8" s="300"/>
      <c r="BO8" s="300"/>
      <c r="BP8" s="300"/>
      <c r="BQ8" s="300"/>
      <c r="BR8" s="300"/>
      <c r="BS8" s="300"/>
      <c r="BT8" s="300"/>
      <c r="BU8" s="300"/>
      <c r="BV8" s="300"/>
      <c r="BW8" s="300">
        <v>2030.5</v>
      </c>
      <c r="BX8" s="300"/>
      <c r="BY8" s="300"/>
      <c r="BZ8" s="300"/>
      <c r="CA8" s="300">
        <v>3486.83</v>
      </c>
      <c r="CB8" s="300">
        <v>4267.3899999999985</v>
      </c>
      <c r="CC8" s="300">
        <v>3147.8300000000008</v>
      </c>
      <c r="CD8" s="300">
        <v>18410</v>
      </c>
      <c r="CE8" s="300"/>
      <c r="CF8" s="300">
        <v>1355</v>
      </c>
      <c r="CG8" s="300">
        <v>6625.09</v>
      </c>
      <c r="CH8" s="300">
        <v>4691.75</v>
      </c>
      <c r="CI8" s="300"/>
      <c r="CJ8" s="300"/>
      <c r="CK8" s="300"/>
      <c r="CL8" s="300">
        <v>47775</v>
      </c>
      <c r="CM8" s="300">
        <v>1991.22</v>
      </c>
      <c r="CN8" s="300"/>
      <c r="CO8" s="300">
        <v>1921.1100000000001</v>
      </c>
      <c r="CP8" s="300">
        <v>602.92999999999995</v>
      </c>
      <c r="CQ8" s="300"/>
      <c r="CR8" s="300"/>
      <c r="CS8" s="300"/>
      <c r="CT8" s="300"/>
      <c r="CU8" s="300"/>
      <c r="CV8" s="300"/>
      <c r="CW8" s="300">
        <v>111.58</v>
      </c>
      <c r="CX8" s="300"/>
      <c r="CY8" s="300">
        <v>29.99</v>
      </c>
      <c r="CZ8" s="300">
        <v>6663.7</v>
      </c>
      <c r="DA8" s="300"/>
      <c r="DB8" s="300"/>
      <c r="DC8" s="300">
        <v>2736</v>
      </c>
      <c r="DD8" s="300">
        <v>23381.14000000001</v>
      </c>
      <c r="DE8" s="300">
        <v>88.759999999999991</v>
      </c>
      <c r="DF8" s="300">
        <v>59.99</v>
      </c>
      <c r="DG8" s="300">
        <v>159.04999999999998</v>
      </c>
      <c r="DH8" s="300">
        <v>3163.95</v>
      </c>
      <c r="DI8" s="300">
        <v>801.45</v>
      </c>
      <c r="DJ8" s="300"/>
      <c r="DK8" s="300"/>
      <c r="DL8" s="300">
        <v>91</v>
      </c>
      <c r="DM8" s="300">
        <v>282.75</v>
      </c>
      <c r="DN8" s="300"/>
      <c r="DO8" s="300"/>
      <c r="DP8" s="300"/>
      <c r="DQ8" s="300"/>
      <c r="DR8" s="300">
        <v>7250.36</v>
      </c>
      <c r="DS8" s="300">
        <v>37</v>
      </c>
      <c r="DT8" s="300">
        <v>269.95999999999998</v>
      </c>
      <c r="DU8" s="300">
        <v>5549</v>
      </c>
      <c r="DV8" s="300"/>
      <c r="DW8" s="300"/>
      <c r="DX8" s="300"/>
      <c r="DY8" s="300"/>
      <c r="DZ8" s="300"/>
      <c r="EA8" s="300">
        <v>106.75</v>
      </c>
      <c r="EB8" s="300">
        <v>594.53</v>
      </c>
      <c r="EC8" s="300">
        <v>40528.850000000006</v>
      </c>
      <c r="ED8" s="300"/>
      <c r="EE8" s="300"/>
      <c r="EF8" s="300">
        <v>27708.2</v>
      </c>
      <c r="EG8" s="300"/>
      <c r="EH8" s="300">
        <v>-2201190</v>
      </c>
      <c r="EI8" s="300"/>
      <c r="EJ8" s="300">
        <v>-1200</v>
      </c>
      <c r="EK8" s="300">
        <v>-24438</v>
      </c>
      <c r="EL8" s="300"/>
      <c r="EM8" s="300"/>
      <c r="EN8" s="300"/>
      <c r="EO8" s="300"/>
      <c r="EP8" s="300">
        <v>-8702.5</v>
      </c>
      <c r="EQ8" s="300">
        <v>-69701</v>
      </c>
      <c r="ER8" s="300">
        <v>-9790</v>
      </c>
      <c r="ES8" s="300">
        <v>-181060</v>
      </c>
      <c r="ET8" s="300">
        <v>8668.39</v>
      </c>
      <c r="EU8" s="300">
        <v>1284.05</v>
      </c>
      <c r="EV8" s="300"/>
      <c r="EW8" s="300">
        <v>-18797</v>
      </c>
      <c r="EX8" s="300"/>
      <c r="EY8" s="300"/>
      <c r="EZ8" s="300"/>
      <c r="FA8" s="300">
        <v>2336.73</v>
      </c>
      <c r="FB8" s="300"/>
      <c r="FC8" s="300"/>
      <c r="FD8" s="300"/>
      <c r="FE8" s="300"/>
      <c r="FF8" s="300">
        <v>5150.0200000000013</v>
      </c>
      <c r="FG8" s="300">
        <v>269</v>
      </c>
      <c r="FH8" s="300">
        <v>3115.85</v>
      </c>
      <c r="FI8" s="300">
        <v>5910.84</v>
      </c>
      <c r="FJ8" s="300">
        <v>4000</v>
      </c>
      <c r="FK8" s="300">
        <v>580</v>
      </c>
      <c r="FL8" s="300">
        <v>1672.54</v>
      </c>
      <c r="FM8" s="300">
        <v>1017.6799999999998</v>
      </c>
      <c r="FN8" s="300"/>
      <c r="FO8" s="300"/>
      <c r="FP8" s="300"/>
      <c r="FQ8" s="300"/>
      <c r="FR8" s="300"/>
      <c r="FS8" s="300"/>
      <c r="FT8" s="300">
        <v>-2500</v>
      </c>
      <c r="FU8" s="300">
        <v>-18686.760000000006</v>
      </c>
      <c r="FV8" s="300"/>
      <c r="FW8" s="300">
        <v>-51.29</v>
      </c>
      <c r="FX8" s="300"/>
      <c r="FY8" s="300">
        <v>-443.88</v>
      </c>
      <c r="FZ8" s="300">
        <v>-944.93000000000006</v>
      </c>
      <c r="GA8" s="300">
        <v>-2702.71</v>
      </c>
      <c r="GB8" s="300">
        <v>-6538.0700000000015</v>
      </c>
      <c r="GC8" s="300">
        <v>-500</v>
      </c>
      <c r="GD8" s="300"/>
      <c r="GE8" s="300"/>
      <c r="GF8" s="300"/>
      <c r="GG8" s="300"/>
      <c r="GH8" s="300"/>
      <c r="GI8" s="300"/>
      <c r="GJ8" s="300"/>
      <c r="GK8" s="300"/>
      <c r="GL8" s="300"/>
      <c r="GM8" s="300"/>
      <c r="GN8" s="300"/>
      <c r="GO8" s="300"/>
      <c r="GP8" s="300"/>
      <c r="GQ8" s="300"/>
      <c r="GR8" s="300"/>
      <c r="GS8" s="300"/>
      <c r="GT8" s="300"/>
      <c r="GU8" s="300"/>
      <c r="GV8" s="300"/>
      <c r="GW8" s="300"/>
      <c r="GX8" s="300"/>
      <c r="GY8" s="300"/>
      <c r="GZ8" s="300"/>
      <c r="HA8" s="300"/>
      <c r="HB8" s="300"/>
      <c r="HC8" s="300"/>
      <c r="HD8" s="300"/>
      <c r="HE8" s="300"/>
      <c r="HF8" s="300"/>
      <c r="HG8" s="300"/>
      <c r="HH8" s="300"/>
      <c r="HI8" s="300"/>
      <c r="HJ8" s="300"/>
      <c r="HK8" s="300"/>
      <c r="HL8" s="300"/>
      <c r="HM8" s="300"/>
      <c r="HN8" s="300"/>
      <c r="HO8" s="300"/>
      <c r="HP8" s="300"/>
      <c r="HQ8" s="300"/>
      <c r="HR8" s="300"/>
      <c r="HS8" s="300"/>
      <c r="HT8" s="300"/>
      <c r="HU8" s="300"/>
    </row>
    <row r="9" spans="1:229">
      <c r="A9" s="116">
        <v>107531</v>
      </c>
      <c r="B9" s="300"/>
      <c r="C9" s="300">
        <v>84559.679999999993</v>
      </c>
      <c r="D9" s="300"/>
      <c r="E9" s="300">
        <v>3972</v>
      </c>
      <c r="F9" s="300">
        <v>24251.72</v>
      </c>
      <c r="G9" s="300">
        <v>11213.27</v>
      </c>
      <c r="H9" s="300">
        <v>141.24</v>
      </c>
      <c r="I9" s="300"/>
      <c r="J9" s="300">
        <v>40.51</v>
      </c>
      <c r="K9" s="300">
        <v>17.29</v>
      </c>
      <c r="L9" s="300"/>
      <c r="M9" s="300"/>
      <c r="N9" s="300"/>
      <c r="O9" s="300"/>
      <c r="P9" s="300"/>
      <c r="Q9" s="300"/>
      <c r="R9" s="300"/>
      <c r="S9" s="300"/>
      <c r="T9" s="300"/>
      <c r="U9" s="300"/>
      <c r="V9" s="300"/>
      <c r="W9" s="300">
        <v>4726.01</v>
      </c>
      <c r="X9" s="300"/>
      <c r="Y9" s="300">
        <v>121.24</v>
      </c>
      <c r="Z9" s="300">
        <v>988.8</v>
      </c>
      <c r="AA9" s="300">
        <v>499.55999999999995</v>
      </c>
      <c r="AB9" s="300">
        <v>1212.4000000000001</v>
      </c>
      <c r="AC9" s="300"/>
      <c r="AD9" s="300"/>
      <c r="AE9" s="300"/>
      <c r="AF9" s="300">
        <v>134.63</v>
      </c>
      <c r="AG9" s="300"/>
      <c r="AH9" s="300"/>
      <c r="AI9" s="300"/>
      <c r="AJ9" s="300">
        <v>30444.879999999997</v>
      </c>
      <c r="AK9" s="300">
        <v>44.73</v>
      </c>
      <c r="AL9" s="300">
        <v>115.13</v>
      </c>
      <c r="AM9" s="300">
        <v>6243.21</v>
      </c>
      <c r="AN9" s="300">
        <v>3252.92</v>
      </c>
      <c r="AO9" s="300"/>
      <c r="AP9" s="300"/>
      <c r="AQ9" s="300"/>
      <c r="AR9" s="300"/>
      <c r="AS9" s="300"/>
      <c r="AT9" s="300">
        <v>9950.76</v>
      </c>
      <c r="AU9" s="300"/>
      <c r="AV9" s="300">
        <v>312.58</v>
      </c>
      <c r="AW9" s="300"/>
      <c r="AX9" s="300">
        <v>2093.6999999999998</v>
      </c>
      <c r="AY9" s="300">
        <v>1169.6100000000001</v>
      </c>
      <c r="AZ9" s="300"/>
      <c r="BA9" s="300"/>
      <c r="BB9" s="300"/>
      <c r="BC9" s="300"/>
      <c r="BD9" s="300"/>
      <c r="BE9" s="300"/>
      <c r="BF9" s="300"/>
      <c r="BG9" s="300"/>
      <c r="BH9" s="300">
        <v>1960.44</v>
      </c>
      <c r="BI9" s="300"/>
      <c r="BJ9" s="300"/>
      <c r="BK9" s="300"/>
      <c r="BL9" s="300">
        <v>217.71</v>
      </c>
      <c r="BM9" s="300"/>
      <c r="BN9" s="300"/>
      <c r="BO9" s="300"/>
      <c r="BP9" s="300"/>
      <c r="BQ9" s="300"/>
      <c r="BR9" s="300"/>
      <c r="BS9" s="300"/>
      <c r="BT9" s="300"/>
      <c r="BU9" s="300">
        <v>240</v>
      </c>
      <c r="BV9" s="300"/>
      <c r="BW9" s="300">
        <v>880</v>
      </c>
      <c r="BX9" s="300"/>
      <c r="BY9" s="300"/>
      <c r="BZ9" s="300"/>
      <c r="CA9" s="300"/>
      <c r="CB9" s="300">
        <v>1738.7</v>
      </c>
      <c r="CC9" s="300">
        <v>1900</v>
      </c>
      <c r="CD9" s="300"/>
      <c r="CE9" s="300"/>
      <c r="CF9" s="300">
        <v>694.8</v>
      </c>
      <c r="CG9" s="300">
        <v>3747.1400000000003</v>
      </c>
      <c r="CH9" s="300"/>
      <c r="CI9" s="300"/>
      <c r="CJ9" s="300"/>
      <c r="CK9" s="300"/>
      <c r="CL9" s="300">
        <v>1422.15</v>
      </c>
      <c r="CM9" s="300">
        <v>1033.8800000000001</v>
      </c>
      <c r="CN9" s="300"/>
      <c r="CO9" s="300">
        <v>665.27</v>
      </c>
      <c r="CP9" s="300">
        <v>69.5</v>
      </c>
      <c r="CQ9" s="300"/>
      <c r="CR9" s="300"/>
      <c r="CS9" s="300"/>
      <c r="CT9" s="300"/>
      <c r="CU9" s="300"/>
      <c r="CV9" s="300"/>
      <c r="CW9" s="300">
        <v>61.28</v>
      </c>
      <c r="CX9" s="300"/>
      <c r="CY9" s="300">
        <v>428.5</v>
      </c>
      <c r="CZ9" s="300"/>
      <c r="DA9" s="300"/>
      <c r="DB9" s="300">
        <v>94.98</v>
      </c>
      <c r="DC9" s="300"/>
      <c r="DD9" s="300">
        <v>4273.8600000000006</v>
      </c>
      <c r="DE9" s="300">
        <v>30.7</v>
      </c>
      <c r="DF9" s="300"/>
      <c r="DG9" s="300"/>
      <c r="DH9" s="300">
        <v>1415.6</v>
      </c>
      <c r="DI9" s="300">
        <v>1893.47</v>
      </c>
      <c r="DJ9" s="300">
        <v>9256.5</v>
      </c>
      <c r="DK9" s="300"/>
      <c r="DL9" s="300">
        <v>10.8</v>
      </c>
      <c r="DM9" s="300">
        <v>726.05</v>
      </c>
      <c r="DN9" s="300"/>
      <c r="DO9" s="300">
        <v>198</v>
      </c>
      <c r="DP9" s="300"/>
      <c r="DQ9" s="300">
        <v>4473.5400000000009</v>
      </c>
      <c r="DR9" s="300">
        <v>2961.02</v>
      </c>
      <c r="DS9" s="300"/>
      <c r="DT9" s="300"/>
      <c r="DU9" s="300"/>
      <c r="DV9" s="300"/>
      <c r="DW9" s="300"/>
      <c r="DX9" s="300"/>
      <c r="DY9" s="300"/>
      <c r="DZ9" s="300">
        <v>3190.46</v>
      </c>
      <c r="EA9" s="300">
        <v>2924.0299999999997</v>
      </c>
      <c r="EB9" s="300">
        <v>300.39999999999998</v>
      </c>
      <c r="EC9" s="300">
        <v>3400.9800000000005</v>
      </c>
      <c r="ED9" s="300"/>
      <c r="EE9" s="300">
        <v>67.89</v>
      </c>
      <c r="EF9" s="300"/>
      <c r="EG9" s="300"/>
      <c r="EH9" s="300">
        <v>-610726.57999999996</v>
      </c>
      <c r="EI9" s="300"/>
      <c r="EJ9" s="300"/>
      <c r="EK9" s="300">
        <v>-3073</v>
      </c>
      <c r="EL9" s="300"/>
      <c r="EM9" s="300">
        <v>297.87</v>
      </c>
      <c r="EN9" s="300"/>
      <c r="EO9" s="300"/>
      <c r="EP9" s="300"/>
      <c r="EQ9" s="300">
        <v>-8697</v>
      </c>
      <c r="ER9" s="300">
        <v>-8375</v>
      </c>
      <c r="ES9" s="300">
        <v>-30281</v>
      </c>
      <c r="ET9" s="300">
        <v>1873.69</v>
      </c>
      <c r="EU9" s="300">
        <v>277.55</v>
      </c>
      <c r="EV9" s="300"/>
      <c r="EW9" s="300">
        <v>-6137</v>
      </c>
      <c r="EX9" s="300">
        <v>195</v>
      </c>
      <c r="EY9" s="300">
        <v>2601.79</v>
      </c>
      <c r="EZ9" s="300">
        <v>650.44000000000005</v>
      </c>
      <c r="FA9" s="300">
        <v>2970.83</v>
      </c>
      <c r="FB9" s="300">
        <v>372.86</v>
      </c>
      <c r="FC9" s="300"/>
      <c r="FD9" s="300">
        <v>17419.5</v>
      </c>
      <c r="FE9" s="300"/>
      <c r="FF9" s="300">
        <v>5334.6200000000008</v>
      </c>
      <c r="FG9" s="300"/>
      <c r="FH9" s="300">
        <v>3730.35</v>
      </c>
      <c r="FI9" s="300">
        <v>1200.42</v>
      </c>
      <c r="FJ9" s="300">
        <v>5456</v>
      </c>
      <c r="FK9" s="300">
        <v>580</v>
      </c>
      <c r="FL9" s="300">
        <v>867.59</v>
      </c>
      <c r="FM9" s="300">
        <v>448.56000000000006</v>
      </c>
      <c r="FN9" s="300"/>
      <c r="FO9" s="300"/>
      <c r="FP9" s="300"/>
      <c r="FQ9" s="300"/>
      <c r="FR9" s="300"/>
      <c r="FS9" s="300"/>
      <c r="FT9" s="300"/>
      <c r="FU9" s="300">
        <v>-2051.7700000000004</v>
      </c>
      <c r="FV9" s="300"/>
      <c r="FW9" s="300">
        <v>-998.24</v>
      </c>
      <c r="FX9" s="300"/>
      <c r="FY9" s="300"/>
      <c r="FZ9" s="300"/>
      <c r="GA9" s="300"/>
      <c r="GB9" s="300">
        <v>-5488.03</v>
      </c>
      <c r="GC9" s="300">
        <v>-4961.9399999999996</v>
      </c>
      <c r="GD9" s="300"/>
      <c r="GE9" s="300"/>
      <c r="GF9" s="300"/>
      <c r="GG9" s="300"/>
      <c r="GH9" s="300"/>
      <c r="GI9" s="300"/>
      <c r="GJ9" s="300"/>
      <c r="GK9" s="300"/>
      <c r="GL9" s="300"/>
      <c r="GM9" s="300"/>
      <c r="GN9" s="300"/>
      <c r="GO9" s="300"/>
      <c r="GP9" s="300"/>
      <c r="GQ9" s="300"/>
      <c r="GR9" s="300"/>
      <c r="GS9" s="300"/>
      <c r="GT9" s="300"/>
      <c r="GU9" s="300"/>
      <c r="GV9" s="300"/>
      <c r="GW9" s="300"/>
      <c r="GX9" s="300"/>
      <c r="GY9" s="300"/>
      <c r="GZ9" s="300"/>
      <c r="HA9" s="300"/>
      <c r="HB9" s="300"/>
      <c r="HC9" s="300"/>
      <c r="HD9" s="300"/>
      <c r="HE9" s="300"/>
      <c r="HF9" s="300"/>
      <c r="HG9" s="300"/>
      <c r="HH9" s="300"/>
      <c r="HI9" s="300"/>
      <c r="HJ9" s="300"/>
      <c r="HK9" s="300"/>
      <c r="HL9" s="300"/>
      <c r="HM9" s="300"/>
      <c r="HN9" s="300"/>
      <c r="HO9" s="300"/>
      <c r="HP9" s="300"/>
      <c r="HQ9" s="300"/>
      <c r="HR9" s="300"/>
      <c r="HS9" s="300"/>
      <c r="HT9" s="300"/>
      <c r="HU9" s="300"/>
    </row>
    <row r="10" spans="1:229">
      <c r="A10" s="116">
        <v>107534</v>
      </c>
      <c r="B10" s="300"/>
      <c r="C10" s="300">
        <v>141469.90999999997</v>
      </c>
      <c r="D10" s="300"/>
      <c r="E10" s="300"/>
      <c r="F10" s="300">
        <v>33398.89</v>
      </c>
      <c r="G10" s="300">
        <v>18778.23</v>
      </c>
      <c r="H10" s="300"/>
      <c r="I10" s="300"/>
      <c r="J10" s="300"/>
      <c r="K10" s="300"/>
      <c r="L10" s="300"/>
      <c r="M10" s="300"/>
      <c r="N10" s="300"/>
      <c r="O10" s="300"/>
      <c r="P10" s="300"/>
      <c r="Q10" s="300"/>
      <c r="R10" s="300"/>
      <c r="S10" s="300"/>
      <c r="T10" s="300"/>
      <c r="U10" s="300"/>
      <c r="V10" s="300"/>
      <c r="W10" s="300">
        <v>6805.3799999999992</v>
      </c>
      <c r="X10" s="300">
        <v>12.9</v>
      </c>
      <c r="Y10" s="300">
        <v>1614.89</v>
      </c>
      <c r="Z10" s="300">
        <v>1497.6</v>
      </c>
      <c r="AA10" s="300">
        <v>1090.68</v>
      </c>
      <c r="AB10" s="300">
        <v>5118.3</v>
      </c>
      <c r="AC10" s="300">
        <v>33.22</v>
      </c>
      <c r="AD10" s="300"/>
      <c r="AE10" s="300">
        <v>1058.72</v>
      </c>
      <c r="AF10" s="300">
        <v>660.02</v>
      </c>
      <c r="AG10" s="300"/>
      <c r="AH10" s="300"/>
      <c r="AI10" s="300"/>
      <c r="AJ10" s="300">
        <v>47386.700000000004</v>
      </c>
      <c r="AK10" s="300">
        <v>194.77</v>
      </c>
      <c r="AL10" s="300">
        <v>783.57999999999993</v>
      </c>
      <c r="AM10" s="300">
        <v>9740.9000000000015</v>
      </c>
      <c r="AN10" s="300">
        <v>5362.88</v>
      </c>
      <c r="AO10" s="300"/>
      <c r="AP10" s="300"/>
      <c r="AQ10" s="300"/>
      <c r="AR10" s="300"/>
      <c r="AS10" s="300"/>
      <c r="AT10" s="300">
        <v>10974.810000000001</v>
      </c>
      <c r="AU10" s="300">
        <v>89.23</v>
      </c>
      <c r="AV10" s="300"/>
      <c r="AW10" s="300"/>
      <c r="AX10" s="300">
        <v>2257</v>
      </c>
      <c r="AY10" s="300">
        <v>1409.4</v>
      </c>
      <c r="AZ10" s="300"/>
      <c r="BA10" s="300"/>
      <c r="BB10" s="300"/>
      <c r="BC10" s="300"/>
      <c r="BD10" s="300"/>
      <c r="BE10" s="300"/>
      <c r="BF10" s="300"/>
      <c r="BG10" s="300"/>
      <c r="BH10" s="300"/>
      <c r="BI10" s="300"/>
      <c r="BJ10" s="300"/>
      <c r="BK10" s="300"/>
      <c r="BL10" s="300"/>
      <c r="BM10" s="300"/>
      <c r="BN10" s="300"/>
      <c r="BO10" s="300"/>
      <c r="BP10" s="300"/>
      <c r="BQ10" s="300"/>
      <c r="BR10" s="300"/>
      <c r="BS10" s="300"/>
      <c r="BT10" s="300"/>
      <c r="BU10" s="300"/>
      <c r="BV10" s="300"/>
      <c r="BW10" s="300">
        <v>1747.5</v>
      </c>
      <c r="BX10" s="300"/>
      <c r="BY10" s="300">
        <v>0</v>
      </c>
      <c r="BZ10" s="300"/>
      <c r="CA10" s="300"/>
      <c r="CB10" s="300">
        <v>4468.1099999999997</v>
      </c>
      <c r="CC10" s="300">
        <v>2978.0099999999998</v>
      </c>
      <c r="CD10" s="300"/>
      <c r="CE10" s="300">
        <v>5200</v>
      </c>
      <c r="CF10" s="300"/>
      <c r="CG10" s="300">
        <v>2249.12</v>
      </c>
      <c r="CH10" s="300">
        <v>1659.7000000000003</v>
      </c>
      <c r="CI10" s="300"/>
      <c r="CJ10" s="300"/>
      <c r="CK10" s="300"/>
      <c r="CL10" s="300">
        <v>9481</v>
      </c>
      <c r="CM10" s="300">
        <v>2384.27</v>
      </c>
      <c r="CN10" s="300"/>
      <c r="CO10" s="300">
        <v>405.01</v>
      </c>
      <c r="CP10" s="300">
        <v>330</v>
      </c>
      <c r="CQ10" s="300"/>
      <c r="CR10" s="300"/>
      <c r="CS10" s="300"/>
      <c r="CT10" s="300"/>
      <c r="CU10" s="300"/>
      <c r="CV10" s="300"/>
      <c r="CW10" s="300"/>
      <c r="CX10" s="300"/>
      <c r="CY10" s="300"/>
      <c r="CZ10" s="300"/>
      <c r="DA10" s="300"/>
      <c r="DB10" s="300"/>
      <c r="DC10" s="300">
        <v>1082</v>
      </c>
      <c r="DD10" s="300">
        <v>10698.980000000001</v>
      </c>
      <c r="DE10" s="300">
        <v>30.369999999999997</v>
      </c>
      <c r="DF10" s="300"/>
      <c r="DG10" s="300">
        <v>747.85</v>
      </c>
      <c r="DH10" s="300"/>
      <c r="DI10" s="300"/>
      <c r="DJ10" s="300">
        <v>4466</v>
      </c>
      <c r="DK10" s="300"/>
      <c r="DL10" s="300"/>
      <c r="DM10" s="300">
        <v>1356.3600000000001</v>
      </c>
      <c r="DN10" s="300"/>
      <c r="DO10" s="300">
        <v>4691.2</v>
      </c>
      <c r="DP10" s="300"/>
      <c r="DQ10" s="300">
        <v>636</v>
      </c>
      <c r="DR10" s="300">
        <v>5699.66</v>
      </c>
      <c r="DS10" s="300"/>
      <c r="DT10" s="300">
        <v>1117.44</v>
      </c>
      <c r="DU10" s="300"/>
      <c r="DV10" s="300"/>
      <c r="DW10" s="300"/>
      <c r="DX10" s="300"/>
      <c r="DY10" s="300"/>
      <c r="DZ10" s="300">
        <v>5364.18</v>
      </c>
      <c r="EA10" s="300"/>
      <c r="EB10" s="300"/>
      <c r="EC10" s="300">
        <v>7080.29</v>
      </c>
      <c r="ED10" s="300"/>
      <c r="EE10" s="300"/>
      <c r="EF10" s="300"/>
      <c r="EG10" s="300"/>
      <c r="EH10" s="300">
        <v>-933454.12</v>
      </c>
      <c r="EI10" s="300"/>
      <c r="EJ10" s="300"/>
      <c r="EK10" s="300">
        <v>-15640</v>
      </c>
      <c r="EL10" s="300"/>
      <c r="EM10" s="300"/>
      <c r="EN10" s="300"/>
      <c r="EO10" s="300"/>
      <c r="EP10" s="300">
        <v>-5541.25</v>
      </c>
      <c r="EQ10" s="300">
        <v>-19818</v>
      </c>
      <c r="ER10" s="300">
        <v>-8605</v>
      </c>
      <c r="ES10" s="300">
        <v>-63269</v>
      </c>
      <c r="ET10" s="300">
        <v>3150.27</v>
      </c>
      <c r="EU10" s="300">
        <v>466.65</v>
      </c>
      <c r="EV10" s="300"/>
      <c r="EW10" s="300">
        <v>-8713</v>
      </c>
      <c r="EX10" s="300">
        <v>80</v>
      </c>
      <c r="EY10" s="300"/>
      <c r="EZ10" s="300"/>
      <c r="FA10" s="300">
        <v>1497.89</v>
      </c>
      <c r="FB10" s="300"/>
      <c r="FC10" s="300">
        <v>10763.1</v>
      </c>
      <c r="FD10" s="300">
        <v>47535.5</v>
      </c>
      <c r="FE10" s="300"/>
      <c r="FF10" s="300">
        <v>4678.4399999999996</v>
      </c>
      <c r="FG10" s="300">
        <v>269</v>
      </c>
      <c r="FH10" s="300">
        <v>3568.05</v>
      </c>
      <c r="FI10" s="300">
        <v>1663.74</v>
      </c>
      <c r="FJ10" s="300">
        <v>4683</v>
      </c>
      <c r="FK10" s="300">
        <v>580</v>
      </c>
      <c r="FL10" s="300">
        <v>1040.06</v>
      </c>
      <c r="FM10" s="300">
        <v>471.02000000000004</v>
      </c>
      <c r="FN10" s="300"/>
      <c r="FO10" s="300"/>
      <c r="FP10" s="300">
        <v>-450</v>
      </c>
      <c r="FQ10" s="300"/>
      <c r="FR10" s="300"/>
      <c r="FS10" s="300"/>
      <c r="FT10" s="300"/>
      <c r="FU10" s="300">
        <v>-2402.7600000000002</v>
      </c>
      <c r="FV10" s="300"/>
      <c r="FW10" s="300">
        <v>-1524.75</v>
      </c>
      <c r="FX10" s="300"/>
      <c r="FY10" s="300"/>
      <c r="FZ10" s="300"/>
      <c r="GA10" s="300"/>
      <c r="GB10" s="300">
        <v>-10750</v>
      </c>
      <c r="GC10" s="300"/>
      <c r="GD10" s="300"/>
      <c r="GE10" s="300"/>
      <c r="GF10" s="300"/>
      <c r="GG10" s="300"/>
      <c r="GH10" s="300"/>
      <c r="GI10" s="300"/>
      <c r="GJ10" s="300"/>
      <c r="GK10" s="300"/>
      <c r="GL10" s="300"/>
      <c r="GM10" s="300"/>
      <c r="GN10" s="300"/>
      <c r="GO10" s="300"/>
      <c r="GP10" s="300"/>
      <c r="GQ10" s="300"/>
      <c r="GR10" s="300"/>
      <c r="GS10" s="300"/>
      <c r="GT10" s="300"/>
      <c r="GU10" s="300"/>
      <c r="GV10" s="300"/>
      <c r="GW10" s="300"/>
      <c r="GX10" s="300"/>
      <c r="GY10" s="300"/>
      <c r="GZ10" s="300"/>
      <c r="HA10" s="300"/>
      <c r="HB10" s="300"/>
      <c r="HC10" s="300"/>
      <c r="HD10" s="300"/>
      <c r="HE10" s="300"/>
      <c r="HF10" s="300"/>
      <c r="HG10" s="300"/>
      <c r="HH10" s="300"/>
      <c r="HI10" s="300"/>
      <c r="HJ10" s="300"/>
      <c r="HK10" s="300"/>
      <c r="HL10" s="300"/>
      <c r="HM10" s="300"/>
      <c r="HN10" s="300"/>
      <c r="HO10" s="300"/>
      <c r="HP10" s="300"/>
      <c r="HQ10" s="300"/>
      <c r="HR10" s="300"/>
      <c r="HS10" s="300"/>
      <c r="HT10" s="300"/>
      <c r="HU10" s="300"/>
    </row>
    <row r="11" spans="1:229">
      <c r="A11" s="116">
        <v>107535</v>
      </c>
      <c r="B11" s="300"/>
      <c r="C11" s="300">
        <v>46086.28</v>
      </c>
      <c r="D11" s="300"/>
      <c r="E11" s="300">
        <v>5491.6900000000005</v>
      </c>
      <c r="F11" s="300">
        <v>10369.599999999999</v>
      </c>
      <c r="G11" s="300">
        <v>4518.32</v>
      </c>
      <c r="H11" s="300">
        <v>730.48</v>
      </c>
      <c r="I11" s="300"/>
      <c r="J11" s="300">
        <v>209.5</v>
      </c>
      <c r="K11" s="300">
        <v>93.31</v>
      </c>
      <c r="L11" s="300"/>
      <c r="M11" s="300"/>
      <c r="N11" s="300"/>
      <c r="O11" s="300"/>
      <c r="P11" s="300"/>
      <c r="Q11" s="300"/>
      <c r="R11" s="300"/>
      <c r="S11" s="300"/>
      <c r="T11" s="300"/>
      <c r="U11" s="300"/>
      <c r="V11" s="300"/>
      <c r="W11" s="300"/>
      <c r="X11" s="300"/>
      <c r="Y11" s="300"/>
      <c r="Z11" s="300"/>
      <c r="AA11" s="300"/>
      <c r="AB11" s="300"/>
      <c r="AC11" s="300"/>
      <c r="AD11" s="300"/>
      <c r="AE11" s="300"/>
      <c r="AF11" s="300"/>
      <c r="AG11" s="300"/>
      <c r="AH11" s="300"/>
      <c r="AI11" s="300"/>
      <c r="AJ11" s="300">
        <v>7112.07</v>
      </c>
      <c r="AK11" s="300"/>
      <c r="AL11" s="300">
        <v>668.95</v>
      </c>
      <c r="AM11" s="300">
        <v>1009.4300000000001</v>
      </c>
      <c r="AN11" s="300">
        <v>666.75</v>
      </c>
      <c r="AO11" s="300"/>
      <c r="AP11" s="300"/>
      <c r="AQ11" s="300"/>
      <c r="AR11" s="300"/>
      <c r="AS11" s="300"/>
      <c r="AT11" s="300">
        <v>4193.1399999999994</v>
      </c>
      <c r="AU11" s="300"/>
      <c r="AV11" s="300">
        <v>140.68</v>
      </c>
      <c r="AW11" s="300"/>
      <c r="AX11" s="300">
        <v>884.09</v>
      </c>
      <c r="AY11" s="300">
        <v>399.86</v>
      </c>
      <c r="AZ11" s="300"/>
      <c r="BA11" s="300"/>
      <c r="BB11" s="300"/>
      <c r="BC11" s="300"/>
      <c r="BD11" s="300"/>
      <c r="BE11" s="300"/>
      <c r="BF11" s="300"/>
      <c r="BG11" s="300"/>
      <c r="BH11" s="300"/>
      <c r="BI11" s="300"/>
      <c r="BJ11" s="300"/>
      <c r="BK11" s="300"/>
      <c r="BL11" s="300"/>
      <c r="BM11" s="300"/>
      <c r="BN11" s="300"/>
      <c r="BO11" s="300"/>
      <c r="BP11" s="300"/>
      <c r="BQ11" s="300"/>
      <c r="BR11" s="300"/>
      <c r="BS11" s="300"/>
      <c r="BT11" s="300"/>
      <c r="BU11" s="300"/>
      <c r="BV11" s="300"/>
      <c r="BW11" s="300">
        <v>1095</v>
      </c>
      <c r="BX11" s="300">
        <v>298.85000000000002</v>
      </c>
      <c r="BY11" s="300"/>
      <c r="BZ11" s="300"/>
      <c r="CA11" s="300">
        <v>11072</v>
      </c>
      <c r="CB11" s="300"/>
      <c r="CC11" s="300"/>
      <c r="CD11" s="300"/>
      <c r="CE11" s="300"/>
      <c r="CF11" s="300"/>
      <c r="CG11" s="300">
        <v>2479.42</v>
      </c>
      <c r="CH11" s="300"/>
      <c r="CI11" s="300"/>
      <c r="CJ11" s="300"/>
      <c r="CK11" s="300"/>
      <c r="CL11" s="300">
        <v>2794.4</v>
      </c>
      <c r="CM11" s="300">
        <v>184.37</v>
      </c>
      <c r="CN11" s="300"/>
      <c r="CO11" s="300">
        <v>55.28</v>
      </c>
      <c r="CP11" s="300">
        <v>521.08000000000004</v>
      </c>
      <c r="CQ11" s="300"/>
      <c r="CR11" s="300"/>
      <c r="CS11" s="300"/>
      <c r="CT11" s="300"/>
      <c r="CU11" s="300"/>
      <c r="CV11" s="300"/>
      <c r="CW11" s="300">
        <v>118.68999999999998</v>
      </c>
      <c r="CX11" s="300"/>
      <c r="CY11" s="300"/>
      <c r="CZ11" s="300"/>
      <c r="DA11" s="300"/>
      <c r="DB11" s="300"/>
      <c r="DC11" s="300">
        <v>243</v>
      </c>
      <c r="DD11" s="300">
        <v>3287.4599999999996</v>
      </c>
      <c r="DE11" s="300">
        <v>80.569999999999993</v>
      </c>
      <c r="DF11" s="300"/>
      <c r="DG11" s="300">
        <v>34.78</v>
      </c>
      <c r="DH11" s="300">
        <v>544.61</v>
      </c>
      <c r="DI11" s="300"/>
      <c r="DJ11" s="300">
        <v>14608</v>
      </c>
      <c r="DK11" s="300"/>
      <c r="DL11" s="300"/>
      <c r="DM11" s="300">
        <v>101.92</v>
      </c>
      <c r="DN11" s="300"/>
      <c r="DO11" s="300">
        <v>2171.12</v>
      </c>
      <c r="DP11" s="300"/>
      <c r="DQ11" s="300"/>
      <c r="DR11" s="300">
        <v>3929.82</v>
      </c>
      <c r="DS11" s="300"/>
      <c r="DT11" s="300">
        <v>0</v>
      </c>
      <c r="DU11" s="300">
        <v>970</v>
      </c>
      <c r="DV11" s="300"/>
      <c r="DW11" s="300"/>
      <c r="DX11" s="300"/>
      <c r="DY11" s="300">
        <v>1248.3900000000001</v>
      </c>
      <c r="DZ11" s="300">
        <v>455.78</v>
      </c>
      <c r="EA11" s="300">
        <v>180</v>
      </c>
      <c r="EB11" s="300">
        <v>6.12</v>
      </c>
      <c r="EC11" s="300">
        <v>117.85</v>
      </c>
      <c r="ED11" s="300"/>
      <c r="EE11" s="300">
        <v>61.54</v>
      </c>
      <c r="EF11" s="300"/>
      <c r="EG11" s="300"/>
      <c r="EH11" s="300">
        <v>-234990.39</v>
      </c>
      <c r="EI11" s="300"/>
      <c r="EJ11" s="300"/>
      <c r="EK11" s="300">
        <v>-2713</v>
      </c>
      <c r="EL11" s="300"/>
      <c r="EM11" s="300"/>
      <c r="EN11" s="300"/>
      <c r="EO11" s="300"/>
      <c r="EP11" s="300">
        <v>-4258.75</v>
      </c>
      <c r="EQ11" s="300">
        <v>-536</v>
      </c>
      <c r="ER11" s="300">
        <v>-8090</v>
      </c>
      <c r="ES11" s="300">
        <v>-45866</v>
      </c>
      <c r="ET11" s="300">
        <v>267.66999999999996</v>
      </c>
      <c r="EU11" s="300">
        <v>39.65</v>
      </c>
      <c r="EV11" s="300"/>
      <c r="EW11" s="300">
        <v>-3987</v>
      </c>
      <c r="EX11" s="300"/>
      <c r="EY11" s="300"/>
      <c r="EZ11" s="300"/>
      <c r="FA11" s="300">
        <v>1059.69</v>
      </c>
      <c r="FB11" s="300">
        <v>1576.3</v>
      </c>
      <c r="FC11" s="300">
        <v>3563.6200000000003</v>
      </c>
      <c r="FD11" s="300">
        <v>8505</v>
      </c>
      <c r="FE11" s="300"/>
      <c r="FF11" s="300">
        <v>1933.42</v>
      </c>
      <c r="FG11" s="300"/>
      <c r="FH11" s="300">
        <v>7251.05</v>
      </c>
      <c r="FI11" s="300">
        <v>737.09999999999991</v>
      </c>
      <c r="FJ11" s="300">
        <v>850</v>
      </c>
      <c r="FK11" s="300">
        <v>580</v>
      </c>
      <c r="FL11" s="300">
        <v>688.97</v>
      </c>
      <c r="FM11" s="300"/>
      <c r="FN11" s="300"/>
      <c r="FO11" s="300"/>
      <c r="FP11" s="300"/>
      <c r="FQ11" s="300"/>
      <c r="FR11" s="300"/>
      <c r="FS11" s="300"/>
      <c r="FT11" s="300">
        <v>-15.2</v>
      </c>
      <c r="FU11" s="300"/>
      <c r="FV11" s="300"/>
      <c r="FW11" s="300"/>
      <c r="FX11" s="300"/>
      <c r="FY11" s="300"/>
      <c r="FZ11" s="300"/>
      <c r="GA11" s="300"/>
      <c r="GB11" s="300"/>
      <c r="GC11" s="300">
        <v>-128.31</v>
      </c>
      <c r="GD11" s="300"/>
      <c r="GE11" s="300"/>
      <c r="GF11" s="300"/>
      <c r="GG11" s="300"/>
      <c r="GH11" s="300"/>
      <c r="GI11" s="300"/>
      <c r="GJ11" s="300"/>
      <c r="GK11" s="300"/>
      <c r="GL11" s="300"/>
      <c r="GM11" s="300"/>
      <c r="GN11" s="300"/>
      <c r="GO11" s="300"/>
      <c r="GP11" s="300"/>
      <c r="GQ11" s="300"/>
      <c r="GR11" s="300"/>
      <c r="GS11" s="300"/>
      <c r="GT11" s="300"/>
      <c r="GU11" s="300"/>
      <c r="GV11" s="300"/>
      <c r="GW11" s="300"/>
      <c r="GX11" s="300"/>
      <c r="GY11" s="300"/>
      <c r="GZ11" s="300"/>
      <c r="HA11" s="300"/>
      <c r="HB11" s="300"/>
      <c r="HC11" s="300"/>
      <c r="HD11" s="300"/>
      <c r="HE11" s="300"/>
      <c r="HF11" s="300"/>
      <c r="HG11" s="300"/>
      <c r="HH11" s="300"/>
      <c r="HI11" s="300"/>
      <c r="HJ11" s="300"/>
      <c r="HK11" s="300"/>
      <c r="HL11" s="300"/>
      <c r="HM11" s="300"/>
      <c r="HN11" s="300"/>
      <c r="HO11" s="300"/>
      <c r="HP11" s="300"/>
      <c r="HQ11" s="300"/>
      <c r="HR11" s="300"/>
      <c r="HS11" s="300"/>
      <c r="HT11" s="300"/>
      <c r="HU11" s="300"/>
    </row>
    <row r="12" spans="1:229">
      <c r="A12" s="116">
        <v>107546</v>
      </c>
      <c r="B12" s="300"/>
      <c r="C12" s="300">
        <v>148443.71</v>
      </c>
      <c r="D12" s="300">
        <v>731.48</v>
      </c>
      <c r="E12" s="300">
        <v>2027.6100000000001</v>
      </c>
      <c r="F12" s="300">
        <v>44375.07</v>
      </c>
      <c r="G12" s="300">
        <v>20458.48</v>
      </c>
      <c r="H12" s="300">
        <v>2563.3700000000003</v>
      </c>
      <c r="I12" s="300"/>
      <c r="J12" s="300">
        <v>735.17</v>
      </c>
      <c r="K12" s="300">
        <v>331.83</v>
      </c>
      <c r="L12" s="300"/>
      <c r="M12" s="300"/>
      <c r="N12" s="300"/>
      <c r="O12" s="300"/>
      <c r="P12" s="300"/>
      <c r="Q12" s="300"/>
      <c r="R12" s="300"/>
      <c r="S12" s="300"/>
      <c r="T12" s="300"/>
      <c r="U12" s="300"/>
      <c r="V12" s="300"/>
      <c r="W12" s="300">
        <v>4785.1000000000004</v>
      </c>
      <c r="X12" s="300">
        <v>2.29</v>
      </c>
      <c r="Y12" s="300">
        <v>57.42</v>
      </c>
      <c r="Z12" s="300">
        <v>765.26</v>
      </c>
      <c r="AA12" s="300">
        <v>523.72</v>
      </c>
      <c r="AB12" s="300">
        <v>4800.96</v>
      </c>
      <c r="AC12" s="300"/>
      <c r="AD12" s="300">
        <v>81.459999999999994</v>
      </c>
      <c r="AE12" s="300">
        <v>995.94</v>
      </c>
      <c r="AF12" s="300">
        <v>270.39999999999998</v>
      </c>
      <c r="AG12" s="300"/>
      <c r="AH12" s="300"/>
      <c r="AI12" s="300"/>
      <c r="AJ12" s="300">
        <v>64855.159999999996</v>
      </c>
      <c r="AK12" s="300">
        <v>1759.5700000000002</v>
      </c>
      <c r="AL12" s="300">
        <v>3320.48</v>
      </c>
      <c r="AM12" s="300">
        <v>14208.47</v>
      </c>
      <c r="AN12" s="300">
        <v>7605.96</v>
      </c>
      <c r="AO12" s="300"/>
      <c r="AP12" s="300"/>
      <c r="AQ12" s="300"/>
      <c r="AR12" s="300"/>
      <c r="AS12" s="300"/>
      <c r="AT12" s="300">
        <v>16313.789999999999</v>
      </c>
      <c r="AU12" s="300">
        <v>75.34</v>
      </c>
      <c r="AV12" s="300">
        <v>297.34000000000003</v>
      </c>
      <c r="AW12" s="300">
        <v>1418.2</v>
      </c>
      <c r="AX12" s="300">
        <v>3403.9800000000005</v>
      </c>
      <c r="AY12" s="300">
        <v>1752.35</v>
      </c>
      <c r="AZ12" s="300"/>
      <c r="BA12" s="300"/>
      <c r="BB12" s="300"/>
      <c r="BC12" s="300">
        <v>9152.08</v>
      </c>
      <c r="BD12" s="300">
        <v>682.58</v>
      </c>
      <c r="BE12" s="300">
        <v>392.11</v>
      </c>
      <c r="BF12" s="300">
        <v>2038.31</v>
      </c>
      <c r="BG12" s="300">
        <v>1023.2199999999999</v>
      </c>
      <c r="BH12" s="300">
        <v>9910.2200000000012</v>
      </c>
      <c r="BI12" s="300">
        <v>18.2</v>
      </c>
      <c r="BJ12" s="300">
        <v>223.82999999999998</v>
      </c>
      <c r="BK12" s="300">
        <v>1612.31</v>
      </c>
      <c r="BL12" s="300">
        <v>651.94000000000005</v>
      </c>
      <c r="BM12" s="300"/>
      <c r="BN12" s="300"/>
      <c r="BO12" s="300"/>
      <c r="BP12" s="300"/>
      <c r="BQ12" s="300"/>
      <c r="BR12" s="300"/>
      <c r="BS12" s="300"/>
      <c r="BT12" s="300"/>
      <c r="BU12" s="300"/>
      <c r="BV12" s="300"/>
      <c r="BW12" s="300">
        <v>270</v>
      </c>
      <c r="BX12" s="300"/>
      <c r="BY12" s="300"/>
      <c r="BZ12" s="300"/>
      <c r="CA12" s="300"/>
      <c r="CB12" s="300">
        <v>3156.92</v>
      </c>
      <c r="CC12" s="300"/>
      <c r="CD12" s="300"/>
      <c r="CE12" s="300"/>
      <c r="CF12" s="300"/>
      <c r="CG12" s="300">
        <v>2771.7</v>
      </c>
      <c r="CH12" s="300"/>
      <c r="CI12" s="300"/>
      <c r="CJ12" s="300">
        <v>580.77</v>
      </c>
      <c r="CK12" s="300"/>
      <c r="CL12" s="300">
        <v>3642.7</v>
      </c>
      <c r="CM12" s="300">
        <v>3088.32</v>
      </c>
      <c r="CN12" s="300"/>
      <c r="CO12" s="300">
        <v>1069.3</v>
      </c>
      <c r="CP12" s="300"/>
      <c r="CQ12" s="300"/>
      <c r="CR12" s="300"/>
      <c r="CS12" s="300"/>
      <c r="CT12" s="300"/>
      <c r="CU12" s="300"/>
      <c r="CV12" s="300"/>
      <c r="CW12" s="300">
        <v>39.9</v>
      </c>
      <c r="CX12" s="300"/>
      <c r="CY12" s="300"/>
      <c r="CZ12" s="300"/>
      <c r="DA12" s="300"/>
      <c r="DB12" s="300">
        <v>1276</v>
      </c>
      <c r="DC12" s="300"/>
      <c r="DD12" s="300">
        <v>8837.909999999998</v>
      </c>
      <c r="DE12" s="300"/>
      <c r="DF12" s="300">
        <v>37</v>
      </c>
      <c r="DG12" s="300"/>
      <c r="DH12" s="300">
        <v>7041.15</v>
      </c>
      <c r="DI12" s="300"/>
      <c r="DJ12" s="300">
        <v>3961.5</v>
      </c>
      <c r="DK12" s="300"/>
      <c r="DL12" s="300"/>
      <c r="DM12" s="300">
        <v>585.88</v>
      </c>
      <c r="DN12" s="300"/>
      <c r="DO12" s="300"/>
      <c r="DP12" s="300"/>
      <c r="DQ12" s="300">
        <v>512</v>
      </c>
      <c r="DR12" s="300">
        <v>2203.1</v>
      </c>
      <c r="DS12" s="300"/>
      <c r="DT12" s="300"/>
      <c r="DU12" s="300">
        <v>123</v>
      </c>
      <c r="DV12" s="300"/>
      <c r="DW12" s="300"/>
      <c r="DX12" s="300"/>
      <c r="DY12" s="300"/>
      <c r="DZ12" s="300">
        <v>7082.12</v>
      </c>
      <c r="EA12" s="300"/>
      <c r="EB12" s="300">
        <v>12956.890000000003</v>
      </c>
      <c r="EC12" s="300">
        <v>8863.2200000000012</v>
      </c>
      <c r="ED12" s="300"/>
      <c r="EE12" s="300">
        <v>52.8</v>
      </c>
      <c r="EF12" s="300"/>
      <c r="EG12" s="300"/>
      <c r="EH12" s="300">
        <v>-1161024.06</v>
      </c>
      <c r="EI12" s="300"/>
      <c r="EJ12" s="300"/>
      <c r="EK12" s="300">
        <v>-12878</v>
      </c>
      <c r="EL12" s="300"/>
      <c r="EM12" s="300">
        <v>1414.86</v>
      </c>
      <c r="EN12" s="300"/>
      <c r="EO12" s="300"/>
      <c r="EP12" s="300">
        <v>-6306.25</v>
      </c>
      <c r="EQ12" s="300">
        <v>-34863</v>
      </c>
      <c r="ER12" s="300">
        <v>-8885</v>
      </c>
      <c r="ES12" s="300">
        <v>-40187</v>
      </c>
      <c r="ET12" s="300">
        <v>4159.18</v>
      </c>
      <c r="EU12" s="300">
        <v>616.1</v>
      </c>
      <c r="EV12" s="300"/>
      <c r="EW12" s="300">
        <v>-12414</v>
      </c>
      <c r="EX12" s="300"/>
      <c r="EY12" s="300"/>
      <c r="EZ12" s="300"/>
      <c r="FA12" s="300">
        <v>1651.26</v>
      </c>
      <c r="FB12" s="300"/>
      <c r="FC12" s="300"/>
      <c r="FD12" s="300"/>
      <c r="FE12" s="300">
        <v>90</v>
      </c>
      <c r="FF12" s="300">
        <v>7803.54</v>
      </c>
      <c r="FG12" s="300">
        <v>269</v>
      </c>
      <c r="FH12" s="300">
        <v>3037.2</v>
      </c>
      <c r="FI12" s="300">
        <v>2779.92</v>
      </c>
      <c r="FJ12" s="300">
        <v>2222</v>
      </c>
      <c r="FK12" s="300">
        <v>580</v>
      </c>
      <c r="FL12" s="300">
        <v>1155.7</v>
      </c>
      <c r="FM12" s="300">
        <v>579.32000000000016</v>
      </c>
      <c r="FN12" s="300"/>
      <c r="FO12" s="300"/>
      <c r="FP12" s="300"/>
      <c r="FQ12" s="300"/>
      <c r="FR12" s="300"/>
      <c r="FS12" s="300"/>
      <c r="FT12" s="300">
        <v>-626.16</v>
      </c>
      <c r="FU12" s="300">
        <v>-4324.83</v>
      </c>
      <c r="FV12" s="300"/>
      <c r="FW12" s="300">
        <v>-591.84</v>
      </c>
      <c r="FX12" s="300"/>
      <c r="FY12" s="300">
        <v>-6167.2899999999991</v>
      </c>
      <c r="FZ12" s="300"/>
      <c r="GA12" s="300">
        <v>-3375</v>
      </c>
      <c r="GB12" s="300">
        <v>-10309.350000000002</v>
      </c>
      <c r="GC12" s="300">
        <v>-54.57</v>
      </c>
      <c r="GD12" s="300"/>
      <c r="GE12" s="300"/>
      <c r="GF12" s="300">
        <v>-4302.68</v>
      </c>
      <c r="GG12" s="300"/>
      <c r="GH12" s="300"/>
      <c r="GI12" s="300"/>
      <c r="GJ12" s="300"/>
      <c r="GK12" s="300"/>
      <c r="GL12" s="300"/>
      <c r="GM12" s="300"/>
      <c r="GN12" s="300"/>
      <c r="GO12" s="300"/>
      <c r="GP12" s="300"/>
      <c r="GQ12" s="300"/>
      <c r="GR12" s="300"/>
      <c r="GS12" s="300"/>
      <c r="GT12" s="300"/>
      <c r="GU12" s="300"/>
      <c r="GV12" s="300"/>
      <c r="GW12" s="300"/>
      <c r="GX12" s="300"/>
      <c r="GY12" s="300"/>
      <c r="GZ12" s="300"/>
      <c r="HA12" s="300"/>
      <c r="HB12" s="300"/>
      <c r="HC12" s="300"/>
      <c r="HD12" s="300"/>
      <c r="HE12" s="300"/>
      <c r="HF12" s="300"/>
      <c r="HG12" s="300"/>
      <c r="HH12" s="300"/>
      <c r="HI12" s="300"/>
      <c r="HJ12" s="300"/>
      <c r="HK12" s="300"/>
      <c r="HL12" s="300"/>
      <c r="HM12" s="300"/>
      <c r="HN12" s="300"/>
      <c r="HO12" s="300"/>
      <c r="HP12" s="300"/>
      <c r="HQ12" s="300"/>
      <c r="HR12" s="300"/>
      <c r="HS12" s="300"/>
      <c r="HT12" s="300"/>
      <c r="HU12" s="300"/>
    </row>
    <row r="13" spans="1:229">
      <c r="A13" s="116">
        <v>107547</v>
      </c>
      <c r="B13" s="300"/>
      <c r="C13" s="300">
        <v>318393.27</v>
      </c>
      <c r="D13" s="300">
        <v>1308.22</v>
      </c>
      <c r="E13" s="300">
        <v>19289</v>
      </c>
      <c r="F13" s="300">
        <v>91690.47</v>
      </c>
      <c r="G13" s="300">
        <v>42355.11</v>
      </c>
      <c r="H13" s="300">
        <v>2535.9399999999996</v>
      </c>
      <c r="I13" s="300">
        <v>172.55</v>
      </c>
      <c r="J13" s="300">
        <v>922.7399999999999</v>
      </c>
      <c r="K13" s="300">
        <v>331.64</v>
      </c>
      <c r="L13" s="300"/>
      <c r="M13" s="300"/>
      <c r="N13" s="300"/>
      <c r="O13" s="300"/>
      <c r="P13" s="300"/>
      <c r="Q13" s="300"/>
      <c r="R13" s="300"/>
      <c r="S13" s="300"/>
      <c r="T13" s="300"/>
      <c r="U13" s="300"/>
      <c r="V13" s="300"/>
      <c r="W13" s="300">
        <v>35441.689999999995</v>
      </c>
      <c r="X13" s="300">
        <v>232.8</v>
      </c>
      <c r="Y13" s="300">
        <v>1443.8300000000002</v>
      </c>
      <c r="Z13" s="300">
        <v>6234.3200000000006</v>
      </c>
      <c r="AA13" s="300">
        <v>3280.6899999999996</v>
      </c>
      <c r="AB13" s="300">
        <v>12797.81</v>
      </c>
      <c r="AC13" s="300">
        <v>232.99</v>
      </c>
      <c r="AD13" s="300">
        <v>100.96000000000001</v>
      </c>
      <c r="AE13" s="300">
        <v>2678.62</v>
      </c>
      <c r="AF13" s="300">
        <v>1290.0000000000002</v>
      </c>
      <c r="AG13" s="300"/>
      <c r="AH13" s="300"/>
      <c r="AI13" s="300"/>
      <c r="AJ13" s="300">
        <v>86454.98000000001</v>
      </c>
      <c r="AK13" s="300">
        <v>1074.1400000000001</v>
      </c>
      <c r="AL13" s="300">
        <v>1499.81</v>
      </c>
      <c r="AM13" s="300">
        <v>18071.93</v>
      </c>
      <c r="AN13" s="300">
        <v>9239.17</v>
      </c>
      <c r="AO13" s="300">
        <v>29424.65</v>
      </c>
      <c r="AP13" s="300">
        <v>446.5</v>
      </c>
      <c r="AQ13" s="300">
        <v>2429.69</v>
      </c>
      <c r="AR13" s="300">
        <v>5991.26</v>
      </c>
      <c r="AS13" s="300">
        <v>3393.73</v>
      </c>
      <c r="AT13" s="300">
        <v>39127.730000000003</v>
      </c>
      <c r="AU13" s="300"/>
      <c r="AV13" s="300"/>
      <c r="AW13" s="300"/>
      <c r="AX13" s="300">
        <v>7981.93</v>
      </c>
      <c r="AY13" s="300">
        <v>4698.08</v>
      </c>
      <c r="AZ13" s="300"/>
      <c r="BA13" s="300"/>
      <c r="BB13" s="300"/>
      <c r="BC13" s="300"/>
      <c r="BD13" s="300"/>
      <c r="BE13" s="300"/>
      <c r="BF13" s="300"/>
      <c r="BG13" s="300"/>
      <c r="BH13" s="300">
        <v>4992.41</v>
      </c>
      <c r="BI13" s="300"/>
      <c r="BJ13" s="300">
        <v>14.35</v>
      </c>
      <c r="BK13" s="300">
        <v>1021.3599999999999</v>
      </c>
      <c r="BL13" s="300">
        <v>560.01</v>
      </c>
      <c r="BM13" s="300"/>
      <c r="BN13" s="300"/>
      <c r="BO13" s="300"/>
      <c r="BP13" s="300"/>
      <c r="BQ13" s="300"/>
      <c r="BR13" s="300"/>
      <c r="BS13" s="300"/>
      <c r="BT13" s="300"/>
      <c r="BU13" s="300"/>
      <c r="BV13" s="300"/>
      <c r="BW13" s="300">
        <v>700</v>
      </c>
      <c r="BX13" s="300"/>
      <c r="BY13" s="300"/>
      <c r="BZ13" s="300"/>
      <c r="CA13" s="300">
        <v>27945.34</v>
      </c>
      <c r="CB13" s="300">
        <v>47329.61</v>
      </c>
      <c r="CC13" s="300">
        <v>3116.32</v>
      </c>
      <c r="CD13" s="300"/>
      <c r="CE13" s="300">
        <v>46332.46</v>
      </c>
      <c r="CF13" s="300">
        <v>239.37</v>
      </c>
      <c r="CG13" s="300">
        <v>7046.57</v>
      </c>
      <c r="CH13" s="300">
        <v>2538.2399999999998</v>
      </c>
      <c r="CI13" s="300"/>
      <c r="CJ13" s="300"/>
      <c r="CK13" s="300"/>
      <c r="CL13" s="300">
        <v>31122</v>
      </c>
      <c r="CM13" s="300">
        <v>3460.16</v>
      </c>
      <c r="CN13" s="300"/>
      <c r="CO13" s="300">
        <v>1506.85</v>
      </c>
      <c r="CP13" s="300">
        <v>3530.0599999999995</v>
      </c>
      <c r="CQ13" s="300"/>
      <c r="CR13" s="300"/>
      <c r="CS13" s="300"/>
      <c r="CT13" s="300"/>
      <c r="CU13" s="300"/>
      <c r="CV13" s="300"/>
      <c r="CW13" s="300"/>
      <c r="CX13" s="300"/>
      <c r="CY13" s="300">
        <v>918.66</v>
      </c>
      <c r="CZ13" s="300"/>
      <c r="DA13" s="300"/>
      <c r="DB13" s="300"/>
      <c r="DC13" s="300">
        <v>2680</v>
      </c>
      <c r="DD13" s="300">
        <v>26696.650000000009</v>
      </c>
      <c r="DE13" s="300">
        <v>770.12</v>
      </c>
      <c r="DF13" s="300"/>
      <c r="DG13" s="300">
        <v>3692.0099999999998</v>
      </c>
      <c r="DH13" s="300"/>
      <c r="DI13" s="300"/>
      <c r="DJ13" s="300">
        <v>7148</v>
      </c>
      <c r="DK13" s="300"/>
      <c r="DL13" s="300"/>
      <c r="DM13" s="300">
        <v>693.64</v>
      </c>
      <c r="DN13" s="300"/>
      <c r="DO13" s="300"/>
      <c r="DP13" s="300"/>
      <c r="DQ13" s="300"/>
      <c r="DR13" s="300"/>
      <c r="DS13" s="300">
        <v>439</v>
      </c>
      <c r="DT13" s="300"/>
      <c r="DU13" s="300">
        <v>12504.060000000001</v>
      </c>
      <c r="DV13" s="300"/>
      <c r="DW13" s="300"/>
      <c r="DX13" s="300"/>
      <c r="DY13" s="300"/>
      <c r="DZ13" s="300">
        <v>14690.14</v>
      </c>
      <c r="EA13" s="300"/>
      <c r="EB13" s="300">
        <v>1390.4100000000003</v>
      </c>
      <c r="EC13" s="300">
        <v>11208.76</v>
      </c>
      <c r="ED13" s="300"/>
      <c r="EE13" s="300">
        <v>8477.0699999999943</v>
      </c>
      <c r="EF13" s="300"/>
      <c r="EG13" s="300"/>
      <c r="EH13" s="300">
        <v>-2228977.2999999998</v>
      </c>
      <c r="EI13" s="300"/>
      <c r="EJ13" s="300">
        <v>-1600</v>
      </c>
      <c r="EK13" s="300">
        <v>-30925</v>
      </c>
      <c r="EL13" s="300"/>
      <c r="EM13" s="300"/>
      <c r="EN13" s="300"/>
      <c r="EO13" s="300">
        <v>-60634.01</v>
      </c>
      <c r="EP13" s="300">
        <v>-8713.75</v>
      </c>
      <c r="EQ13" s="300">
        <v>-61879</v>
      </c>
      <c r="ER13" s="300">
        <v>-9795</v>
      </c>
      <c r="ES13" s="300">
        <v>-182696</v>
      </c>
      <c r="ET13" s="300">
        <v>8627.2099999999991</v>
      </c>
      <c r="EU13" s="300">
        <v>1277.95</v>
      </c>
      <c r="EV13" s="300"/>
      <c r="EW13" s="300">
        <v>-20198</v>
      </c>
      <c r="EX13" s="300">
        <v>693.1</v>
      </c>
      <c r="EY13" s="300"/>
      <c r="EZ13" s="300"/>
      <c r="FA13" s="300">
        <v>2330.4699999999998</v>
      </c>
      <c r="FB13" s="300"/>
      <c r="FC13" s="300">
        <v>16751.12</v>
      </c>
      <c r="FD13" s="300">
        <v>118460.25</v>
      </c>
      <c r="FE13" s="300">
        <v>450</v>
      </c>
      <c r="FF13" s="300">
        <v>9054.1399999999921</v>
      </c>
      <c r="FG13" s="300">
        <v>269</v>
      </c>
      <c r="FH13" s="300">
        <v>3289.15</v>
      </c>
      <c r="FI13" s="300">
        <v>5573.88</v>
      </c>
      <c r="FJ13" s="300">
        <v>4000</v>
      </c>
      <c r="FK13" s="300">
        <v>580</v>
      </c>
      <c r="FL13" s="300">
        <v>1667.82</v>
      </c>
      <c r="FM13" s="300"/>
      <c r="FN13" s="300"/>
      <c r="FO13" s="300"/>
      <c r="FP13" s="300"/>
      <c r="FQ13" s="300"/>
      <c r="FR13" s="300"/>
      <c r="FS13" s="300"/>
      <c r="FT13" s="300">
        <v>-375.37</v>
      </c>
      <c r="FU13" s="300">
        <v>-1018.4599999999997</v>
      </c>
      <c r="FV13" s="300"/>
      <c r="FW13" s="300">
        <v>-171.55</v>
      </c>
      <c r="FX13" s="300"/>
      <c r="FY13" s="300"/>
      <c r="FZ13" s="300">
        <v>-520</v>
      </c>
      <c r="GA13" s="300"/>
      <c r="GB13" s="300">
        <v>-69996.709999999992</v>
      </c>
      <c r="GC13" s="300">
        <v>-7117.48</v>
      </c>
      <c r="GD13" s="300">
        <v>-4935.21</v>
      </c>
      <c r="GE13" s="300"/>
      <c r="GF13" s="300"/>
      <c r="GG13" s="300"/>
      <c r="GH13" s="300"/>
      <c r="GI13" s="300"/>
      <c r="GJ13" s="300"/>
      <c r="GK13" s="300"/>
      <c r="GL13" s="300"/>
      <c r="GM13" s="300"/>
      <c r="GN13" s="300"/>
      <c r="GO13" s="300"/>
      <c r="GP13" s="300"/>
      <c r="GQ13" s="300"/>
      <c r="GR13" s="300"/>
      <c r="GS13" s="300"/>
      <c r="GT13" s="300"/>
      <c r="GU13" s="300"/>
      <c r="GV13" s="300"/>
      <c r="GW13" s="300"/>
      <c r="GX13" s="300"/>
      <c r="GY13" s="300"/>
      <c r="GZ13" s="300"/>
      <c r="HA13" s="300"/>
      <c r="HB13" s="300"/>
      <c r="HC13" s="300"/>
      <c r="HD13" s="300"/>
      <c r="HE13" s="300"/>
      <c r="HF13" s="300"/>
      <c r="HG13" s="300"/>
      <c r="HH13" s="300"/>
      <c r="HI13" s="300"/>
      <c r="HJ13" s="300"/>
      <c r="HK13" s="300"/>
      <c r="HL13" s="300"/>
      <c r="HM13" s="300"/>
      <c r="HN13" s="300"/>
      <c r="HO13" s="300"/>
      <c r="HP13" s="300"/>
      <c r="HQ13" s="300"/>
      <c r="HR13" s="300"/>
      <c r="HS13" s="300"/>
      <c r="HT13" s="300"/>
      <c r="HU13" s="300"/>
    </row>
    <row r="14" spans="1:229">
      <c r="A14" s="116">
        <v>107551</v>
      </c>
      <c r="B14" s="300"/>
      <c r="C14" s="300">
        <v>87163.63</v>
      </c>
      <c r="D14" s="300"/>
      <c r="E14" s="300"/>
      <c r="F14" s="300">
        <v>25856.39</v>
      </c>
      <c r="G14" s="300">
        <v>11696.23</v>
      </c>
      <c r="H14" s="300"/>
      <c r="I14" s="300"/>
      <c r="J14" s="300"/>
      <c r="K14" s="300"/>
      <c r="L14" s="300"/>
      <c r="M14" s="300"/>
      <c r="N14" s="300"/>
      <c r="O14" s="300"/>
      <c r="P14" s="300"/>
      <c r="Q14" s="300"/>
      <c r="R14" s="300"/>
      <c r="S14" s="300"/>
      <c r="T14" s="300"/>
      <c r="U14" s="300"/>
      <c r="V14" s="300"/>
      <c r="W14" s="300"/>
      <c r="X14" s="300"/>
      <c r="Y14" s="300"/>
      <c r="Z14" s="300"/>
      <c r="AA14" s="300"/>
      <c r="AB14" s="300"/>
      <c r="AC14" s="300"/>
      <c r="AD14" s="300"/>
      <c r="AE14" s="300"/>
      <c r="AF14" s="300"/>
      <c r="AG14" s="300"/>
      <c r="AH14" s="300"/>
      <c r="AI14" s="300"/>
      <c r="AJ14" s="300">
        <v>29682.89</v>
      </c>
      <c r="AK14" s="300"/>
      <c r="AL14" s="300">
        <v>515.61</v>
      </c>
      <c r="AM14" s="300">
        <v>5105.57</v>
      </c>
      <c r="AN14" s="300">
        <v>3354.36</v>
      </c>
      <c r="AO14" s="300"/>
      <c r="AP14" s="300"/>
      <c r="AQ14" s="300"/>
      <c r="AR14" s="300"/>
      <c r="AS14" s="300"/>
      <c r="AT14" s="300">
        <v>13618.91</v>
      </c>
      <c r="AU14" s="300"/>
      <c r="AV14" s="300">
        <v>543.55999999999995</v>
      </c>
      <c r="AW14" s="300"/>
      <c r="AX14" s="300">
        <v>2868.0299999999997</v>
      </c>
      <c r="AY14" s="300">
        <v>1559.55</v>
      </c>
      <c r="AZ14" s="300"/>
      <c r="BA14" s="300"/>
      <c r="BB14" s="300"/>
      <c r="BC14" s="300"/>
      <c r="BD14" s="300"/>
      <c r="BE14" s="300"/>
      <c r="BF14" s="300"/>
      <c r="BG14" s="300"/>
      <c r="BH14" s="300"/>
      <c r="BI14" s="300"/>
      <c r="BJ14" s="300"/>
      <c r="BK14" s="300"/>
      <c r="BL14" s="300"/>
      <c r="BM14" s="300"/>
      <c r="BN14" s="300"/>
      <c r="BO14" s="300"/>
      <c r="BP14" s="300"/>
      <c r="BQ14" s="300"/>
      <c r="BR14" s="300"/>
      <c r="BS14" s="300"/>
      <c r="BT14" s="300"/>
      <c r="BU14" s="300"/>
      <c r="BV14" s="300"/>
      <c r="BW14" s="300">
        <v>1050</v>
      </c>
      <c r="BX14" s="300"/>
      <c r="BY14" s="300"/>
      <c r="BZ14" s="300"/>
      <c r="CA14" s="300"/>
      <c r="CB14" s="300">
        <v>1661.28</v>
      </c>
      <c r="CC14" s="300">
        <v>1266.68</v>
      </c>
      <c r="CD14" s="300"/>
      <c r="CE14" s="300"/>
      <c r="CF14" s="300"/>
      <c r="CG14" s="300">
        <v>2769.42</v>
      </c>
      <c r="CH14" s="300"/>
      <c r="CI14" s="300"/>
      <c r="CJ14" s="300">
        <v>39.36</v>
      </c>
      <c r="CK14" s="300"/>
      <c r="CL14" s="300">
        <v>4690.6000000000004</v>
      </c>
      <c r="CM14" s="300">
        <v>2406.7399999999998</v>
      </c>
      <c r="CN14" s="300">
        <v>1290</v>
      </c>
      <c r="CO14" s="300">
        <v>366.59000000000003</v>
      </c>
      <c r="CP14" s="300"/>
      <c r="CQ14" s="300"/>
      <c r="CR14" s="300"/>
      <c r="CS14" s="300"/>
      <c r="CT14" s="300"/>
      <c r="CU14" s="300"/>
      <c r="CV14" s="300"/>
      <c r="CW14" s="300">
        <v>12.95</v>
      </c>
      <c r="CX14" s="300"/>
      <c r="CY14" s="300"/>
      <c r="CZ14" s="300"/>
      <c r="DA14" s="300"/>
      <c r="DB14" s="300"/>
      <c r="DC14" s="300">
        <v>671</v>
      </c>
      <c r="DD14" s="300">
        <v>3781.1499999999992</v>
      </c>
      <c r="DE14" s="300">
        <v>6.49</v>
      </c>
      <c r="DF14" s="300"/>
      <c r="DG14" s="300">
        <v>489.42999999999995</v>
      </c>
      <c r="DH14" s="300">
        <v>902.93</v>
      </c>
      <c r="DI14" s="300">
        <v>209</v>
      </c>
      <c r="DJ14" s="300">
        <v>8232</v>
      </c>
      <c r="DK14" s="300"/>
      <c r="DL14" s="300"/>
      <c r="DM14" s="300">
        <v>315.56</v>
      </c>
      <c r="DN14" s="300"/>
      <c r="DO14" s="300"/>
      <c r="DP14" s="300"/>
      <c r="DQ14" s="300">
        <v>341.65</v>
      </c>
      <c r="DR14" s="300">
        <v>2802.5</v>
      </c>
      <c r="DS14" s="300">
        <v>32.49</v>
      </c>
      <c r="DT14" s="300"/>
      <c r="DU14" s="300">
        <v>285</v>
      </c>
      <c r="DV14" s="300">
        <v>46.85</v>
      </c>
      <c r="DW14" s="300"/>
      <c r="DX14" s="300"/>
      <c r="DY14" s="300"/>
      <c r="DZ14" s="300">
        <v>3576.12</v>
      </c>
      <c r="EA14" s="300">
        <v>2786.75</v>
      </c>
      <c r="EB14" s="300">
        <v>96.580000000000013</v>
      </c>
      <c r="EC14" s="300">
        <v>5104.7</v>
      </c>
      <c r="ED14" s="300"/>
      <c r="EE14" s="300"/>
      <c r="EF14" s="300"/>
      <c r="EG14" s="300"/>
      <c r="EH14" s="300">
        <v>-654077.49</v>
      </c>
      <c r="EI14" s="300"/>
      <c r="EJ14" s="300">
        <v>-1200</v>
      </c>
      <c r="EK14" s="300">
        <v>-3165</v>
      </c>
      <c r="EL14" s="300"/>
      <c r="EM14" s="300"/>
      <c r="EN14" s="300"/>
      <c r="EO14" s="300"/>
      <c r="EP14" s="300">
        <v>-5125</v>
      </c>
      <c r="EQ14" s="300">
        <v>-18704</v>
      </c>
      <c r="ER14" s="300">
        <v>-8430</v>
      </c>
      <c r="ES14" s="300"/>
      <c r="ET14" s="300">
        <v>2100.1799999999998</v>
      </c>
      <c r="EU14" s="300">
        <v>311.10000000000002</v>
      </c>
      <c r="EV14" s="300"/>
      <c r="EW14" s="300">
        <v>-5938</v>
      </c>
      <c r="EX14" s="300">
        <v>2357.5</v>
      </c>
      <c r="EY14" s="300"/>
      <c r="EZ14" s="300"/>
      <c r="FA14" s="300">
        <v>1338.26</v>
      </c>
      <c r="FB14" s="300"/>
      <c r="FC14" s="300">
        <v>3507.99</v>
      </c>
      <c r="FD14" s="300">
        <v>21962</v>
      </c>
      <c r="FE14" s="300">
        <v>140</v>
      </c>
      <c r="FF14" s="300">
        <v>5720.7400000000007</v>
      </c>
      <c r="FG14" s="300">
        <v>269</v>
      </c>
      <c r="FH14" s="300">
        <v>3550.2</v>
      </c>
      <c r="FI14" s="300">
        <v>1326.78</v>
      </c>
      <c r="FJ14" s="300">
        <v>3922</v>
      </c>
      <c r="FK14" s="300">
        <v>580</v>
      </c>
      <c r="FL14" s="300">
        <v>44.080000000000041</v>
      </c>
      <c r="FM14" s="300">
        <v>307</v>
      </c>
      <c r="FN14" s="300"/>
      <c r="FO14" s="300"/>
      <c r="FP14" s="300"/>
      <c r="FQ14" s="300"/>
      <c r="FR14" s="300"/>
      <c r="FS14" s="300"/>
      <c r="FT14" s="300">
        <v>-16314.73</v>
      </c>
      <c r="FU14" s="300">
        <v>-2160.4500000000003</v>
      </c>
      <c r="FV14" s="300"/>
      <c r="FW14" s="300">
        <v>-694.66</v>
      </c>
      <c r="FX14" s="300"/>
      <c r="FY14" s="300"/>
      <c r="FZ14" s="300"/>
      <c r="GA14" s="300">
        <v>-584</v>
      </c>
      <c r="GB14" s="300"/>
      <c r="GC14" s="300"/>
      <c r="GD14" s="300"/>
      <c r="GE14" s="300"/>
      <c r="GF14" s="300"/>
      <c r="GG14" s="300"/>
      <c r="GH14" s="300"/>
      <c r="GI14" s="300"/>
      <c r="GJ14" s="300"/>
      <c r="GK14" s="300"/>
      <c r="GL14" s="300"/>
      <c r="GM14" s="300"/>
      <c r="GN14" s="300"/>
      <c r="GO14" s="300"/>
      <c r="GP14" s="300"/>
      <c r="GQ14" s="300"/>
      <c r="GR14" s="300"/>
      <c r="GS14" s="300"/>
      <c r="GT14" s="300"/>
      <c r="GU14" s="300"/>
      <c r="GV14" s="300"/>
      <c r="GW14" s="300"/>
      <c r="GX14" s="300"/>
      <c r="GY14" s="300"/>
      <c r="GZ14" s="300"/>
      <c r="HA14" s="300"/>
      <c r="HB14" s="300"/>
      <c r="HC14" s="300"/>
      <c r="HD14" s="300"/>
      <c r="HE14" s="300"/>
      <c r="HF14" s="300"/>
      <c r="HG14" s="300"/>
      <c r="HH14" s="300"/>
      <c r="HI14" s="300"/>
      <c r="HJ14" s="300"/>
      <c r="HK14" s="300"/>
      <c r="HL14" s="300"/>
      <c r="HM14" s="300"/>
      <c r="HN14" s="300"/>
      <c r="HO14" s="300"/>
      <c r="HP14" s="300"/>
      <c r="HQ14" s="300"/>
      <c r="HR14" s="300"/>
      <c r="HS14" s="300"/>
      <c r="HT14" s="300"/>
      <c r="HU14" s="300"/>
    </row>
    <row r="15" spans="1:229">
      <c r="A15" s="116">
        <v>107553</v>
      </c>
      <c r="B15" s="300"/>
      <c r="C15" s="300">
        <v>54552.12</v>
      </c>
      <c r="D15" s="300"/>
      <c r="E15" s="300">
        <v>6810.36</v>
      </c>
      <c r="F15" s="300">
        <v>15645.52</v>
      </c>
      <c r="G15" s="300">
        <v>7139.27</v>
      </c>
      <c r="H15" s="300"/>
      <c r="I15" s="300"/>
      <c r="J15" s="300"/>
      <c r="K15" s="300"/>
      <c r="L15" s="300"/>
      <c r="M15" s="300"/>
      <c r="N15" s="300"/>
      <c r="O15" s="300"/>
      <c r="P15" s="300"/>
      <c r="Q15" s="300"/>
      <c r="R15" s="300"/>
      <c r="S15" s="300"/>
      <c r="T15" s="300"/>
      <c r="U15" s="300"/>
      <c r="V15" s="300"/>
      <c r="W15" s="300">
        <v>6567.3600000000006</v>
      </c>
      <c r="X15" s="300">
        <v>19.37</v>
      </c>
      <c r="Y15" s="300">
        <v>117.02</v>
      </c>
      <c r="Z15" s="300">
        <v>1033.17</v>
      </c>
      <c r="AA15" s="300">
        <v>371.23</v>
      </c>
      <c r="AB15" s="300">
        <v>3574.3599999999997</v>
      </c>
      <c r="AC15" s="300">
        <v>-20.450000000000003</v>
      </c>
      <c r="AD15" s="300">
        <v>85.27000000000001</v>
      </c>
      <c r="AE15" s="300">
        <v>-43.629999999999995</v>
      </c>
      <c r="AF15" s="300">
        <v>168.08</v>
      </c>
      <c r="AG15" s="300"/>
      <c r="AH15" s="300"/>
      <c r="AI15" s="300"/>
      <c r="AJ15" s="300">
        <v>26173.85</v>
      </c>
      <c r="AK15" s="300">
        <v>216.6</v>
      </c>
      <c r="AL15" s="300">
        <v>1481.1999999999998</v>
      </c>
      <c r="AM15" s="300">
        <v>1930.2200000000003</v>
      </c>
      <c r="AN15" s="300">
        <v>2531.13</v>
      </c>
      <c r="AO15" s="300">
        <v>7666.7599999999993</v>
      </c>
      <c r="AP15" s="300"/>
      <c r="AQ15" s="300">
        <v>113.01</v>
      </c>
      <c r="AR15" s="300">
        <v>1548.55</v>
      </c>
      <c r="AS15" s="300">
        <v>967.85</v>
      </c>
      <c r="AT15" s="300">
        <v>14798.82</v>
      </c>
      <c r="AU15" s="300">
        <v>-2899.3300000000004</v>
      </c>
      <c r="AV15" s="300"/>
      <c r="AW15" s="300">
        <v>789.08</v>
      </c>
      <c r="AX15" s="300">
        <v>1234.6399999999999</v>
      </c>
      <c r="AY15" s="300">
        <v>684.37</v>
      </c>
      <c r="AZ15" s="300"/>
      <c r="BA15" s="300"/>
      <c r="BB15" s="300"/>
      <c r="BC15" s="300"/>
      <c r="BD15" s="300"/>
      <c r="BE15" s="300"/>
      <c r="BF15" s="300"/>
      <c r="BG15" s="300"/>
      <c r="BH15" s="300"/>
      <c r="BI15" s="300"/>
      <c r="BJ15" s="300"/>
      <c r="BK15" s="300"/>
      <c r="BL15" s="300"/>
      <c r="BM15" s="300"/>
      <c r="BN15" s="300"/>
      <c r="BO15" s="300"/>
      <c r="BP15" s="300"/>
      <c r="BQ15" s="300"/>
      <c r="BR15" s="300"/>
      <c r="BS15" s="300"/>
      <c r="BT15" s="300"/>
      <c r="BU15" s="300"/>
      <c r="BV15" s="300"/>
      <c r="BW15" s="300"/>
      <c r="BX15" s="300"/>
      <c r="BY15" s="300"/>
      <c r="BZ15" s="300"/>
      <c r="CA15" s="300">
        <v>4156.33</v>
      </c>
      <c r="CB15" s="300">
        <v>968.16000000000008</v>
      </c>
      <c r="CC15" s="300">
        <v>225</v>
      </c>
      <c r="CD15" s="300"/>
      <c r="CE15" s="300"/>
      <c r="CF15" s="300"/>
      <c r="CG15" s="300">
        <v>2653.71</v>
      </c>
      <c r="CH15" s="300"/>
      <c r="CI15" s="300">
        <v>2969.7</v>
      </c>
      <c r="CJ15" s="300"/>
      <c r="CK15" s="300">
        <v>208</v>
      </c>
      <c r="CL15" s="300">
        <v>3842.3</v>
      </c>
      <c r="CM15" s="300">
        <v>634.42999999999995</v>
      </c>
      <c r="CN15" s="300"/>
      <c r="CO15" s="300">
        <v>4832.28</v>
      </c>
      <c r="CP15" s="300">
        <v>68.599999999999994</v>
      </c>
      <c r="CQ15" s="300"/>
      <c r="CR15" s="300"/>
      <c r="CS15" s="300"/>
      <c r="CT15" s="300"/>
      <c r="CU15" s="300"/>
      <c r="CV15" s="300"/>
      <c r="CW15" s="300">
        <v>77.960000000000008</v>
      </c>
      <c r="CX15" s="300"/>
      <c r="CY15" s="300"/>
      <c r="CZ15" s="300"/>
      <c r="DA15" s="300"/>
      <c r="DB15" s="300"/>
      <c r="DC15" s="300">
        <v>532</v>
      </c>
      <c r="DD15" s="300">
        <v>4134.8099999999995</v>
      </c>
      <c r="DE15" s="300"/>
      <c r="DF15" s="300"/>
      <c r="DG15" s="300">
        <v>669.05</v>
      </c>
      <c r="DH15" s="300">
        <v>450.28999999999996</v>
      </c>
      <c r="DI15" s="300">
        <v>98</v>
      </c>
      <c r="DJ15" s="300">
        <v>6216.7000000000007</v>
      </c>
      <c r="DK15" s="300"/>
      <c r="DL15" s="300">
        <v>14.4</v>
      </c>
      <c r="DM15" s="300">
        <v>298.8</v>
      </c>
      <c r="DN15" s="300"/>
      <c r="DO15" s="300"/>
      <c r="DP15" s="300"/>
      <c r="DQ15" s="300"/>
      <c r="DR15" s="300"/>
      <c r="DS15" s="300"/>
      <c r="DT15" s="300">
        <v>852.91</v>
      </c>
      <c r="DU15" s="300"/>
      <c r="DV15" s="300">
        <v>97.95</v>
      </c>
      <c r="DW15" s="300"/>
      <c r="DX15" s="300"/>
      <c r="DY15" s="300"/>
      <c r="DZ15" s="300">
        <v>4290</v>
      </c>
      <c r="EA15" s="300">
        <v>2553.0300000000002</v>
      </c>
      <c r="EB15" s="300">
        <v>3533.3300000000004</v>
      </c>
      <c r="EC15" s="300">
        <v>965</v>
      </c>
      <c r="ED15" s="300"/>
      <c r="EE15" s="300"/>
      <c r="EF15" s="300"/>
      <c r="EG15" s="300"/>
      <c r="EH15" s="300">
        <v>-466606.14</v>
      </c>
      <c r="EI15" s="300"/>
      <c r="EJ15" s="300"/>
      <c r="EK15" s="300">
        <v>-3475</v>
      </c>
      <c r="EL15" s="300"/>
      <c r="EM15" s="300"/>
      <c r="EN15" s="300"/>
      <c r="EO15" s="300">
        <v>-14881</v>
      </c>
      <c r="EP15" s="300">
        <v>-4585</v>
      </c>
      <c r="EQ15" s="300">
        <v>-4356</v>
      </c>
      <c r="ER15" s="300">
        <v>-8235</v>
      </c>
      <c r="ES15" s="300">
        <v>-85166</v>
      </c>
      <c r="ET15" s="300">
        <v>1029.5</v>
      </c>
      <c r="EU15" s="300">
        <v>152.5</v>
      </c>
      <c r="EV15" s="300"/>
      <c r="EW15" s="300">
        <v>-5700</v>
      </c>
      <c r="EX15" s="300">
        <v>927</v>
      </c>
      <c r="EY15" s="300"/>
      <c r="EZ15" s="300"/>
      <c r="FA15" s="300">
        <v>1175.5</v>
      </c>
      <c r="FB15" s="300"/>
      <c r="FC15" s="300"/>
      <c r="FD15" s="300">
        <v>-508.21</v>
      </c>
      <c r="FE15" s="300"/>
      <c r="FF15" s="300">
        <v>2411.92</v>
      </c>
      <c r="FG15" s="300"/>
      <c r="FH15" s="300">
        <v>4064.85</v>
      </c>
      <c r="FI15" s="300">
        <v>1312.74</v>
      </c>
      <c r="FJ15" s="300">
        <v>3643</v>
      </c>
      <c r="FK15" s="300">
        <v>580</v>
      </c>
      <c r="FL15" s="300">
        <v>773.7</v>
      </c>
      <c r="FM15" s="300">
        <v>395.71999999999997</v>
      </c>
      <c r="FN15" s="300"/>
      <c r="FO15" s="300"/>
      <c r="FP15" s="300"/>
      <c r="FQ15" s="300"/>
      <c r="FR15" s="300"/>
      <c r="FS15" s="300"/>
      <c r="FT15" s="300"/>
      <c r="FU15" s="300">
        <v>-1642.76</v>
      </c>
      <c r="FV15" s="300"/>
      <c r="FW15" s="300"/>
      <c r="FX15" s="300"/>
      <c r="FY15" s="300">
        <v>-2039.11</v>
      </c>
      <c r="FZ15" s="300"/>
      <c r="GA15" s="300"/>
      <c r="GB15" s="300">
        <v>-4529.0900000000011</v>
      </c>
      <c r="GC15" s="300"/>
      <c r="GD15" s="300">
        <v>-1487</v>
      </c>
      <c r="GE15" s="300"/>
      <c r="GF15" s="300"/>
      <c r="GG15" s="300"/>
      <c r="GH15" s="300"/>
      <c r="GI15" s="300"/>
      <c r="GJ15" s="300"/>
      <c r="GK15" s="300"/>
      <c r="GL15" s="300"/>
      <c r="GM15" s="300"/>
      <c r="GN15" s="300"/>
      <c r="GO15" s="300"/>
      <c r="GP15" s="300"/>
      <c r="GQ15" s="300"/>
      <c r="GR15" s="300"/>
      <c r="GS15" s="300"/>
      <c r="GT15" s="300"/>
      <c r="GU15" s="300"/>
      <c r="GV15" s="300"/>
      <c r="GW15" s="300"/>
      <c r="GX15" s="300"/>
      <c r="GY15" s="300"/>
      <c r="GZ15" s="300"/>
      <c r="HA15" s="300"/>
      <c r="HB15" s="300"/>
      <c r="HC15" s="300"/>
      <c r="HD15" s="300"/>
      <c r="HE15" s="300"/>
      <c r="HF15" s="300"/>
      <c r="HG15" s="300"/>
      <c r="HH15" s="300"/>
      <c r="HI15" s="300"/>
      <c r="HJ15" s="300"/>
      <c r="HK15" s="300"/>
      <c r="HL15" s="300"/>
      <c r="HM15" s="300"/>
      <c r="HN15" s="300"/>
      <c r="HO15" s="300"/>
      <c r="HP15" s="300"/>
      <c r="HQ15" s="300"/>
      <c r="HR15" s="300"/>
      <c r="HS15" s="300"/>
      <c r="HT15" s="300"/>
      <c r="HU15" s="300"/>
    </row>
    <row r="16" spans="1:229">
      <c r="A16" s="116">
        <v>107558</v>
      </c>
      <c r="B16" s="300"/>
      <c r="C16" s="300">
        <v>153007.57999999999</v>
      </c>
      <c r="D16" s="300"/>
      <c r="E16" s="300">
        <v>7151</v>
      </c>
      <c r="F16" s="300">
        <v>40993.620000000003</v>
      </c>
      <c r="G16" s="300">
        <v>18735.91</v>
      </c>
      <c r="H16" s="300"/>
      <c r="I16" s="300"/>
      <c r="J16" s="300"/>
      <c r="K16" s="300"/>
      <c r="L16" s="300"/>
      <c r="M16" s="300"/>
      <c r="N16" s="300"/>
      <c r="O16" s="300"/>
      <c r="P16" s="300"/>
      <c r="Q16" s="300"/>
      <c r="R16" s="300"/>
      <c r="S16" s="300"/>
      <c r="T16" s="300"/>
      <c r="U16" s="300"/>
      <c r="V16" s="300"/>
      <c r="W16" s="300">
        <v>488.2</v>
      </c>
      <c r="X16" s="300"/>
      <c r="Y16" s="300"/>
      <c r="Z16" s="300"/>
      <c r="AA16" s="300">
        <v>57.31</v>
      </c>
      <c r="AB16" s="300">
        <v>5747.18</v>
      </c>
      <c r="AC16" s="300">
        <v>72.739999999999995</v>
      </c>
      <c r="AD16" s="300">
        <v>51.4</v>
      </c>
      <c r="AE16" s="300">
        <v>446.83000000000004</v>
      </c>
      <c r="AF16" s="300">
        <v>229.63</v>
      </c>
      <c r="AG16" s="300"/>
      <c r="AH16" s="300"/>
      <c r="AI16" s="300"/>
      <c r="AJ16" s="300">
        <v>70132.420000000013</v>
      </c>
      <c r="AK16" s="300"/>
      <c r="AL16" s="300">
        <v>91.87</v>
      </c>
      <c r="AM16" s="300">
        <v>12845.460000000001</v>
      </c>
      <c r="AN16" s="300">
        <v>7322.17</v>
      </c>
      <c r="AO16" s="300"/>
      <c r="AP16" s="300"/>
      <c r="AQ16" s="300"/>
      <c r="AR16" s="300"/>
      <c r="AS16" s="300"/>
      <c r="AT16" s="300">
        <v>18730.12</v>
      </c>
      <c r="AU16" s="300"/>
      <c r="AV16" s="300"/>
      <c r="AW16" s="300"/>
      <c r="AX16" s="300">
        <v>3820.88</v>
      </c>
      <c r="AY16" s="300">
        <v>2247.36</v>
      </c>
      <c r="AZ16" s="300"/>
      <c r="BA16" s="300"/>
      <c r="BB16" s="300"/>
      <c r="BC16" s="300"/>
      <c r="BD16" s="300"/>
      <c r="BE16" s="300"/>
      <c r="BF16" s="300"/>
      <c r="BG16" s="300"/>
      <c r="BH16" s="300">
        <v>7377.7000000000007</v>
      </c>
      <c r="BI16" s="300">
        <v>197.39999999999998</v>
      </c>
      <c r="BJ16" s="300"/>
      <c r="BK16" s="300">
        <v>1243.4299999999998</v>
      </c>
      <c r="BL16" s="300">
        <v>213.11</v>
      </c>
      <c r="BM16" s="300"/>
      <c r="BN16" s="300"/>
      <c r="BO16" s="300"/>
      <c r="BP16" s="300"/>
      <c r="BQ16" s="300"/>
      <c r="BR16" s="300">
        <v>1500</v>
      </c>
      <c r="BS16" s="300"/>
      <c r="BT16" s="300"/>
      <c r="BU16" s="300"/>
      <c r="BV16" s="300"/>
      <c r="BW16" s="300">
        <v>725.1</v>
      </c>
      <c r="BX16" s="300"/>
      <c r="BY16" s="300"/>
      <c r="BZ16" s="300"/>
      <c r="CA16" s="300"/>
      <c r="CB16" s="300">
        <v>1455.7</v>
      </c>
      <c r="CC16" s="300">
        <v>1879.1399999999999</v>
      </c>
      <c r="CD16" s="300">
        <v>0</v>
      </c>
      <c r="CE16" s="300"/>
      <c r="CF16" s="300">
        <v>1436.54</v>
      </c>
      <c r="CG16" s="300">
        <v>5243.38</v>
      </c>
      <c r="CH16" s="300">
        <v>1461.7</v>
      </c>
      <c r="CI16" s="300"/>
      <c r="CJ16" s="300"/>
      <c r="CK16" s="300"/>
      <c r="CL16" s="300">
        <v>18213.5</v>
      </c>
      <c r="CM16" s="300">
        <v>1334.92</v>
      </c>
      <c r="CN16" s="300"/>
      <c r="CO16" s="300">
        <v>716.94000000000017</v>
      </c>
      <c r="CP16" s="300">
        <v>992.3</v>
      </c>
      <c r="CQ16" s="300"/>
      <c r="CR16" s="300"/>
      <c r="CS16" s="300"/>
      <c r="CT16" s="300">
        <v>0</v>
      </c>
      <c r="CU16" s="300"/>
      <c r="CV16" s="300"/>
      <c r="CW16" s="300">
        <v>13.96</v>
      </c>
      <c r="CX16" s="300"/>
      <c r="CY16" s="300"/>
      <c r="CZ16" s="300"/>
      <c r="DA16" s="300"/>
      <c r="DB16" s="300"/>
      <c r="DC16" s="300">
        <v>1224</v>
      </c>
      <c r="DD16" s="300">
        <v>12939.84</v>
      </c>
      <c r="DE16" s="300">
        <v>468.63</v>
      </c>
      <c r="DF16" s="300"/>
      <c r="DG16" s="300">
        <v>668.56999999999994</v>
      </c>
      <c r="DH16" s="300">
        <v>14065.630000000001</v>
      </c>
      <c r="DI16" s="300"/>
      <c r="DJ16" s="300">
        <v>2128</v>
      </c>
      <c r="DK16" s="300"/>
      <c r="DL16" s="300">
        <v>3.6</v>
      </c>
      <c r="DM16" s="300">
        <v>188.06</v>
      </c>
      <c r="DN16" s="300"/>
      <c r="DO16" s="300">
        <v>2008.5</v>
      </c>
      <c r="DP16" s="300">
        <v>526.74</v>
      </c>
      <c r="DQ16" s="300"/>
      <c r="DR16" s="300">
        <v>4756.01</v>
      </c>
      <c r="DS16" s="300"/>
      <c r="DT16" s="300">
        <v>1131.8399999999999</v>
      </c>
      <c r="DU16" s="300"/>
      <c r="DV16" s="300">
        <v>2.8</v>
      </c>
      <c r="DW16" s="300"/>
      <c r="DX16" s="300"/>
      <c r="DY16" s="300"/>
      <c r="DZ16" s="300">
        <v>5153.82</v>
      </c>
      <c r="EA16" s="300"/>
      <c r="EB16" s="300">
        <v>102.05999999999999</v>
      </c>
      <c r="EC16" s="300">
        <v>2181.66</v>
      </c>
      <c r="ED16" s="300"/>
      <c r="EE16" s="300"/>
      <c r="EF16" s="300"/>
      <c r="EG16" s="300"/>
      <c r="EH16" s="300">
        <v>-1109109.01</v>
      </c>
      <c r="EI16" s="300"/>
      <c r="EJ16" s="300"/>
      <c r="EK16" s="300">
        <v>-8045</v>
      </c>
      <c r="EL16" s="300"/>
      <c r="EM16" s="300"/>
      <c r="EN16" s="300"/>
      <c r="EO16" s="300"/>
      <c r="EP16" s="300">
        <v>-9777.5</v>
      </c>
      <c r="EQ16" s="300">
        <v>-23335</v>
      </c>
      <c r="ER16" s="300">
        <v>-16670</v>
      </c>
      <c r="ES16" s="300">
        <v>-65771</v>
      </c>
      <c r="ET16" s="300">
        <v>3026.73</v>
      </c>
      <c r="EU16" s="300">
        <v>448.35</v>
      </c>
      <c r="EV16" s="300"/>
      <c r="EW16" s="300">
        <v>-13359</v>
      </c>
      <c r="EX16" s="300">
        <v>309</v>
      </c>
      <c r="EY16" s="300"/>
      <c r="EZ16" s="300"/>
      <c r="FA16" s="300">
        <v>2498.1099999999997</v>
      </c>
      <c r="FB16" s="300"/>
      <c r="FC16" s="300"/>
      <c r="FD16" s="300">
        <v>46923</v>
      </c>
      <c r="FE16" s="300"/>
      <c r="FF16" s="300">
        <v>12775.849999999997</v>
      </c>
      <c r="FG16" s="300">
        <v>538</v>
      </c>
      <c r="FH16" s="300">
        <v>4319.83</v>
      </c>
      <c r="FI16" s="300">
        <v>3243.24</v>
      </c>
      <c r="FJ16" s="300">
        <v>7300</v>
      </c>
      <c r="FK16" s="300">
        <v>1160</v>
      </c>
      <c r="FL16" s="300">
        <v>2449.62</v>
      </c>
      <c r="FM16" s="300">
        <v>515.54999999999995</v>
      </c>
      <c r="FN16" s="300"/>
      <c r="FO16" s="300"/>
      <c r="FP16" s="300"/>
      <c r="FQ16" s="300"/>
      <c r="FR16" s="300"/>
      <c r="FS16" s="300"/>
      <c r="FT16" s="300"/>
      <c r="FU16" s="300">
        <v>-1185.1500000000001</v>
      </c>
      <c r="FV16" s="300"/>
      <c r="FW16" s="300">
        <v>-107.91</v>
      </c>
      <c r="FX16" s="300"/>
      <c r="FY16" s="300"/>
      <c r="FZ16" s="300"/>
      <c r="GA16" s="300"/>
      <c r="GB16" s="300">
        <v>-254.67999999999998</v>
      </c>
      <c r="GC16" s="300">
        <v>-3102.65</v>
      </c>
      <c r="GD16" s="300"/>
      <c r="GE16" s="300"/>
      <c r="GF16" s="300"/>
      <c r="GG16" s="300"/>
      <c r="GH16" s="300"/>
      <c r="GI16" s="300"/>
      <c r="GJ16" s="300"/>
      <c r="GK16" s="300"/>
      <c r="GL16" s="300"/>
      <c r="GM16" s="300"/>
      <c r="GN16" s="300"/>
      <c r="GO16" s="300"/>
      <c r="GP16" s="300"/>
      <c r="GQ16" s="300"/>
      <c r="GR16" s="300"/>
      <c r="GS16" s="300"/>
      <c r="GT16" s="300"/>
      <c r="GU16" s="300"/>
      <c r="GV16" s="300"/>
      <c r="GW16" s="300"/>
      <c r="GX16" s="300"/>
      <c r="GY16" s="300"/>
      <c r="GZ16" s="300"/>
      <c r="HA16" s="300"/>
      <c r="HB16" s="300"/>
      <c r="HC16" s="300"/>
      <c r="HD16" s="300"/>
      <c r="HE16" s="300"/>
      <c r="HF16" s="300"/>
      <c r="HG16" s="300"/>
      <c r="HH16" s="300"/>
      <c r="HI16" s="300"/>
      <c r="HJ16" s="300"/>
      <c r="HK16" s="300"/>
      <c r="HL16" s="300"/>
      <c r="HM16" s="300"/>
      <c r="HN16" s="300"/>
      <c r="HO16" s="300"/>
      <c r="HP16" s="300"/>
      <c r="HQ16" s="300"/>
      <c r="HR16" s="300"/>
      <c r="HS16" s="300"/>
      <c r="HT16" s="300"/>
      <c r="HU16" s="300"/>
    </row>
    <row r="17" spans="1:229">
      <c r="A17" s="116">
        <v>107559</v>
      </c>
      <c r="B17" s="300"/>
      <c r="C17" s="300">
        <v>91322.06</v>
      </c>
      <c r="D17" s="300"/>
      <c r="E17" s="300"/>
      <c r="F17" s="300">
        <v>27083.4</v>
      </c>
      <c r="G17" s="300">
        <v>11998.26</v>
      </c>
      <c r="H17" s="300">
        <v>394.37</v>
      </c>
      <c r="I17" s="300"/>
      <c r="J17" s="300">
        <v>113.11</v>
      </c>
      <c r="K17" s="300">
        <v>27.21</v>
      </c>
      <c r="L17" s="300"/>
      <c r="M17" s="300"/>
      <c r="N17" s="300"/>
      <c r="O17" s="300"/>
      <c r="P17" s="300"/>
      <c r="Q17" s="300"/>
      <c r="R17" s="300"/>
      <c r="S17" s="300"/>
      <c r="T17" s="300"/>
      <c r="U17" s="300"/>
      <c r="V17" s="300"/>
      <c r="W17" s="300">
        <v>978.84</v>
      </c>
      <c r="X17" s="300"/>
      <c r="Y17" s="300"/>
      <c r="Z17" s="300">
        <v>199.68</v>
      </c>
      <c r="AA17" s="300">
        <v>113.8</v>
      </c>
      <c r="AB17" s="300">
        <v>3372.08</v>
      </c>
      <c r="AC17" s="300"/>
      <c r="AD17" s="300">
        <v>45.69</v>
      </c>
      <c r="AE17" s="300">
        <v>697.11</v>
      </c>
      <c r="AF17" s="300">
        <v>311.84000000000003</v>
      </c>
      <c r="AG17" s="300"/>
      <c r="AH17" s="300"/>
      <c r="AI17" s="300"/>
      <c r="AJ17" s="300">
        <v>26226.74</v>
      </c>
      <c r="AK17" s="300"/>
      <c r="AL17" s="300">
        <v>222.35</v>
      </c>
      <c r="AM17" s="300">
        <v>5395.47</v>
      </c>
      <c r="AN17" s="300">
        <v>2463.0500000000002</v>
      </c>
      <c r="AO17" s="300"/>
      <c r="AP17" s="300"/>
      <c r="AQ17" s="300"/>
      <c r="AR17" s="300"/>
      <c r="AS17" s="300"/>
      <c r="AT17" s="300">
        <v>7222.52</v>
      </c>
      <c r="AU17" s="300"/>
      <c r="AV17" s="300"/>
      <c r="AW17" s="300"/>
      <c r="AX17" s="300">
        <v>1473.36</v>
      </c>
      <c r="AY17" s="300">
        <v>833.2</v>
      </c>
      <c r="AZ17" s="300"/>
      <c r="BA17" s="300"/>
      <c r="BB17" s="300"/>
      <c r="BC17" s="300"/>
      <c r="BD17" s="300"/>
      <c r="BE17" s="300"/>
      <c r="BF17" s="300"/>
      <c r="BG17" s="300"/>
      <c r="BH17" s="300">
        <v>2949.6</v>
      </c>
      <c r="BI17" s="300"/>
      <c r="BJ17" s="300"/>
      <c r="BK17" s="300">
        <v>601.67999999999995</v>
      </c>
      <c r="BL17" s="300">
        <v>192.24</v>
      </c>
      <c r="BM17" s="300"/>
      <c r="BN17" s="300"/>
      <c r="BO17" s="300"/>
      <c r="BP17" s="300"/>
      <c r="BQ17" s="300"/>
      <c r="BR17" s="300"/>
      <c r="BS17" s="300"/>
      <c r="BT17" s="300"/>
      <c r="BU17" s="300"/>
      <c r="BV17" s="300"/>
      <c r="BW17" s="300">
        <v>2357.5</v>
      </c>
      <c r="BX17" s="300"/>
      <c r="BY17" s="300"/>
      <c r="BZ17" s="300"/>
      <c r="CA17" s="300"/>
      <c r="CB17" s="300">
        <v>7571.93</v>
      </c>
      <c r="CC17" s="300"/>
      <c r="CD17" s="300">
        <v>0</v>
      </c>
      <c r="CE17" s="300"/>
      <c r="CF17" s="300"/>
      <c r="CG17" s="300">
        <v>4234.78</v>
      </c>
      <c r="CH17" s="300"/>
      <c r="CI17" s="300">
        <v>324.98</v>
      </c>
      <c r="CJ17" s="300"/>
      <c r="CK17" s="300">
        <v>1104.1500000000001</v>
      </c>
      <c r="CL17" s="300">
        <v>9730.5</v>
      </c>
      <c r="CM17" s="300"/>
      <c r="CN17" s="300"/>
      <c r="CO17" s="300">
        <v>762.96</v>
      </c>
      <c r="CP17" s="300">
        <v>74.06</v>
      </c>
      <c r="CQ17" s="300"/>
      <c r="CR17" s="300"/>
      <c r="CS17" s="300"/>
      <c r="CT17" s="300"/>
      <c r="CU17" s="300"/>
      <c r="CV17" s="300"/>
      <c r="CW17" s="300"/>
      <c r="CX17" s="300"/>
      <c r="CY17" s="300"/>
      <c r="CZ17" s="300">
        <v>903.76</v>
      </c>
      <c r="DA17" s="300">
        <v>640.49</v>
      </c>
      <c r="DB17" s="300"/>
      <c r="DC17" s="300">
        <v>677</v>
      </c>
      <c r="DD17" s="300">
        <v>3876.639999999999</v>
      </c>
      <c r="DE17" s="300"/>
      <c r="DF17" s="300"/>
      <c r="DG17" s="300"/>
      <c r="DH17" s="300">
        <v>613.61</v>
      </c>
      <c r="DI17" s="300">
        <v>12977.8</v>
      </c>
      <c r="DJ17" s="300">
        <v>12334.5</v>
      </c>
      <c r="DK17" s="300"/>
      <c r="DL17" s="300"/>
      <c r="DM17" s="300">
        <v>260.37</v>
      </c>
      <c r="DN17" s="300"/>
      <c r="DO17" s="300">
        <v>342</v>
      </c>
      <c r="DP17" s="300"/>
      <c r="DQ17" s="300">
        <v>916.55</v>
      </c>
      <c r="DR17" s="300">
        <v>2920.02</v>
      </c>
      <c r="DS17" s="300"/>
      <c r="DT17" s="300"/>
      <c r="DU17" s="300">
        <v>1200.8399999999999</v>
      </c>
      <c r="DV17" s="300"/>
      <c r="DW17" s="300"/>
      <c r="DX17" s="300"/>
      <c r="DY17" s="300"/>
      <c r="DZ17" s="300">
        <v>2804.8</v>
      </c>
      <c r="EA17" s="300"/>
      <c r="EB17" s="300"/>
      <c r="EC17" s="300">
        <v>3645.1000000000004</v>
      </c>
      <c r="ED17" s="300"/>
      <c r="EE17" s="300"/>
      <c r="EF17" s="300"/>
      <c r="EG17" s="300"/>
      <c r="EH17" s="300">
        <v>-582961.25</v>
      </c>
      <c r="EI17" s="300"/>
      <c r="EJ17" s="300">
        <v>-1200</v>
      </c>
      <c r="EK17" s="300">
        <v>-1433</v>
      </c>
      <c r="EL17" s="300"/>
      <c r="EM17" s="300"/>
      <c r="EN17" s="300"/>
      <c r="EO17" s="300"/>
      <c r="EP17" s="300">
        <v>-4877.5</v>
      </c>
      <c r="EQ17" s="300">
        <v>-15649</v>
      </c>
      <c r="ER17" s="300">
        <v>-8330</v>
      </c>
      <c r="ES17" s="300"/>
      <c r="ET17" s="300">
        <v>1647.1999999999998</v>
      </c>
      <c r="EU17" s="300">
        <v>244</v>
      </c>
      <c r="EV17" s="300"/>
      <c r="EW17" s="300">
        <v>-5729</v>
      </c>
      <c r="EX17" s="300"/>
      <c r="EY17" s="300"/>
      <c r="EZ17" s="300"/>
      <c r="FA17" s="300">
        <v>1269.4000000000001</v>
      </c>
      <c r="FB17" s="300">
        <v>1705.74</v>
      </c>
      <c r="FC17" s="300"/>
      <c r="FD17" s="300">
        <v>27150.25</v>
      </c>
      <c r="FE17" s="300"/>
      <c r="FF17" s="300">
        <v>4228.62</v>
      </c>
      <c r="FG17" s="300"/>
      <c r="FH17" s="300">
        <v>2083.5</v>
      </c>
      <c r="FI17" s="300">
        <v>1439.1000000000001</v>
      </c>
      <c r="FJ17" s="300">
        <v>880</v>
      </c>
      <c r="FK17" s="300">
        <v>580</v>
      </c>
      <c r="FL17" s="300">
        <v>867.78</v>
      </c>
      <c r="FM17" s="300">
        <v>503.36</v>
      </c>
      <c r="FN17" s="300"/>
      <c r="FO17" s="300"/>
      <c r="FP17" s="300">
        <v>0</v>
      </c>
      <c r="FQ17" s="300"/>
      <c r="FR17" s="300"/>
      <c r="FS17" s="300">
        <v>-9282</v>
      </c>
      <c r="FT17" s="300">
        <v>-4340.25</v>
      </c>
      <c r="FU17" s="300">
        <v>-2489.7799999999997</v>
      </c>
      <c r="FV17" s="300"/>
      <c r="FW17" s="300">
        <v>-24.66</v>
      </c>
      <c r="FX17" s="300"/>
      <c r="FY17" s="300"/>
      <c r="FZ17" s="300"/>
      <c r="GA17" s="300"/>
      <c r="GB17" s="300">
        <v>-2379.13</v>
      </c>
      <c r="GC17" s="300">
        <v>-7155.25</v>
      </c>
      <c r="GD17" s="300"/>
      <c r="GE17" s="300"/>
      <c r="GF17" s="300"/>
      <c r="GG17" s="300"/>
      <c r="GH17" s="300"/>
      <c r="GI17" s="300"/>
      <c r="GJ17" s="300"/>
      <c r="GK17" s="300"/>
      <c r="GL17" s="300"/>
      <c r="GM17" s="300"/>
      <c r="GN17" s="300"/>
      <c r="GO17" s="300"/>
      <c r="GP17" s="300"/>
      <c r="GQ17" s="300"/>
      <c r="GR17" s="300"/>
      <c r="GS17" s="300"/>
      <c r="GT17" s="300"/>
      <c r="GU17" s="300"/>
      <c r="GV17" s="300"/>
      <c r="GW17" s="300"/>
      <c r="GX17" s="300"/>
      <c r="GY17" s="300"/>
      <c r="GZ17" s="300"/>
      <c r="HA17" s="300"/>
      <c r="HB17" s="300"/>
      <c r="HC17" s="300"/>
      <c r="HD17" s="300"/>
      <c r="HE17" s="300"/>
      <c r="HF17" s="300"/>
      <c r="HG17" s="300"/>
      <c r="HH17" s="300"/>
      <c r="HI17" s="300"/>
      <c r="HJ17" s="300"/>
      <c r="HK17" s="300"/>
      <c r="HL17" s="300"/>
      <c r="HM17" s="300"/>
      <c r="HN17" s="300"/>
      <c r="HO17" s="300"/>
      <c r="HP17" s="300"/>
      <c r="HQ17" s="300"/>
      <c r="HR17" s="300"/>
      <c r="HS17" s="300"/>
      <c r="HT17" s="300"/>
      <c r="HU17" s="300"/>
    </row>
    <row r="18" spans="1:229">
      <c r="A18" s="116">
        <v>107567</v>
      </c>
      <c r="B18" s="300"/>
      <c r="C18" s="300">
        <v>102037.07</v>
      </c>
      <c r="D18" s="300">
        <v>1727.13</v>
      </c>
      <c r="E18" s="300">
        <v>1050</v>
      </c>
      <c r="F18" s="300">
        <v>29759.469999999998</v>
      </c>
      <c r="G18" s="300">
        <v>13514.91</v>
      </c>
      <c r="H18" s="300"/>
      <c r="I18" s="300"/>
      <c r="J18" s="300"/>
      <c r="K18" s="300"/>
      <c r="L18" s="300"/>
      <c r="M18" s="300"/>
      <c r="N18" s="300"/>
      <c r="O18" s="300"/>
      <c r="P18" s="300"/>
      <c r="Q18" s="300"/>
      <c r="R18" s="300"/>
      <c r="S18" s="300"/>
      <c r="T18" s="300"/>
      <c r="U18" s="300"/>
      <c r="V18" s="300"/>
      <c r="W18" s="300"/>
      <c r="X18" s="300"/>
      <c r="Y18" s="300"/>
      <c r="Z18" s="300"/>
      <c r="AA18" s="300"/>
      <c r="AB18" s="300">
        <v>1354.8500000000001</v>
      </c>
      <c r="AC18" s="300">
        <v>11.55</v>
      </c>
      <c r="AD18" s="300"/>
      <c r="AE18" s="300">
        <v>349.21</v>
      </c>
      <c r="AF18" s="300">
        <v>140.31</v>
      </c>
      <c r="AG18" s="300"/>
      <c r="AH18" s="300"/>
      <c r="AI18" s="300"/>
      <c r="AJ18" s="300">
        <v>32049.350000000002</v>
      </c>
      <c r="AK18" s="300">
        <v>156.53000000000009</v>
      </c>
      <c r="AL18" s="300">
        <v>150.21</v>
      </c>
      <c r="AM18" s="300">
        <v>6600.47</v>
      </c>
      <c r="AN18" s="300">
        <v>3197.8199999999997</v>
      </c>
      <c r="AO18" s="300">
        <v>7589.87</v>
      </c>
      <c r="AP18" s="300"/>
      <c r="AQ18" s="300">
        <v>104.52</v>
      </c>
      <c r="AR18" s="300">
        <v>1569.62</v>
      </c>
      <c r="AS18" s="300">
        <v>903.94999999999993</v>
      </c>
      <c r="AT18" s="300">
        <v>8529.81</v>
      </c>
      <c r="AU18" s="300"/>
      <c r="AV18" s="300">
        <v>1531.85</v>
      </c>
      <c r="AW18" s="300"/>
      <c r="AX18" s="300">
        <v>2052.52</v>
      </c>
      <c r="AY18" s="300">
        <v>1172.3399999999999</v>
      </c>
      <c r="AZ18" s="300"/>
      <c r="BA18" s="300"/>
      <c r="BB18" s="300"/>
      <c r="BC18" s="300"/>
      <c r="BD18" s="300"/>
      <c r="BE18" s="300"/>
      <c r="BF18" s="300"/>
      <c r="BG18" s="300"/>
      <c r="BH18" s="300"/>
      <c r="BI18" s="300"/>
      <c r="BJ18" s="300"/>
      <c r="BK18" s="300"/>
      <c r="BL18" s="300"/>
      <c r="BM18" s="300"/>
      <c r="BN18" s="300"/>
      <c r="BO18" s="300"/>
      <c r="BP18" s="300"/>
      <c r="BQ18" s="300"/>
      <c r="BR18" s="300"/>
      <c r="BS18" s="300"/>
      <c r="BT18" s="300"/>
      <c r="BU18" s="300"/>
      <c r="BV18" s="300"/>
      <c r="BW18" s="300">
        <v>379</v>
      </c>
      <c r="BX18" s="300"/>
      <c r="BY18" s="300"/>
      <c r="BZ18" s="300"/>
      <c r="CA18" s="300"/>
      <c r="CB18" s="300">
        <v>3582.09</v>
      </c>
      <c r="CC18" s="300">
        <v>347.94</v>
      </c>
      <c r="CD18" s="300"/>
      <c r="CE18" s="300"/>
      <c r="CF18" s="300">
        <v>300</v>
      </c>
      <c r="CG18" s="300">
        <v>1408.91</v>
      </c>
      <c r="CH18" s="300">
        <v>1819.08</v>
      </c>
      <c r="CI18" s="300"/>
      <c r="CJ18" s="300"/>
      <c r="CK18" s="300"/>
      <c r="CL18" s="300">
        <v>2894.2</v>
      </c>
      <c r="CM18" s="300">
        <v>760.17</v>
      </c>
      <c r="CN18" s="300"/>
      <c r="CO18" s="300">
        <v>5259.25</v>
      </c>
      <c r="CP18" s="300">
        <v>181.76</v>
      </c>
      <c r="CQ18" s="300"/>
      <c r="CR18" s="300"/>
      <c r="CS18" s="300"/>
      <c r="CT18" s="300"/>
      <c r="CU18" s="300"/>
      <c r="CV18" s="300"/>
      <c r="CW18" s="300"/>
      <c r="CX18" s="300"/>
      <c r="CY18" s="300">
        <v>2789.8100000000009</v>
      </c>
      <c r="CZ18" s="300"/>
      <c r="DA18" s="300"/>
      <c r="DB18" s="300">
        <v>369.93</v>
      </c>
      <c r="DC18" s="300"/>
      <c r="DD18" s="300">
        <v>3163.0699999999997</v>
      </c>
      <c r="DE18" s="300">
        <v>7.44</v>
      </c>
      <c r="DF18" s="300"/>
      <c r="DG18" s="300"/>
      <c r="DH18" s="300"/>
      <c r="DI18" s="300">
        <v>1615.7</v>
      </c>
      <c r="DJ18" s="300">
        <v>8778</v>
      </c>
      <c r="DK18" s="300"/>
      <c r="DL18" s="300"/>
      <c r="DM18" s="300">
        <v>195.98</v>
      </c>
      <c r="DN18" s="300"/>
      <c r="DO18" s="300"/>
      <c r="DP18" s="300"/>
      <c r="DQ18" s="300"/>
      <c r="DR18" s="300">
        <v>2195.58</v>
      </c>
      <c r="DS18" s="300">
        <v>459.57</v>
      </c>
      <c r="DT18" s="300">
        <v>24.14</v>
      </c>
      <c r="DU18" s="300"/>
      <c r="DV18" s="300"/>
      <c r="DW18" s="300">
        <v>819.5</v>
      </c>
      <c r="DX18" s="300"/>
      <c r="DY18" s="300">
        <v>4567.4799999999996</v>
      </c>
      <c r="DZ18" s="300">
        <v>3400.82</v>
      </c>
      <c r="EA18" s="300">
        <v>4923.8999999999996</v>
      </c>
      <c r="EB18" s="300"/>
      <c r="EC18" s="300">
        <v>986.67000000000007</v>
      </c>
      <c r="ED18" s="300"/>
      <c r="EE18" s="300"/>
      <c r="EF18" s="300">
        <v>13282.95</v>
      </c>
      <c r="EG18" s="300"/>
      <c r="EH18" s="300">
        <v>-625768.22</v>
      </c>
      <c r="EI18" s="300"/>
      <c r="EJ18" s="300"/>
      <c r="EK18" s="300">
        <v>-5218</v>
      </c>
      <c r="EL18" s="300"/>
      <c r="EM18" s="300"/>
      <c r="EN18" s="300"/>
      <c r="EO18" s="300">
        <v>-24166.510000000002</v>
      </c>
      <c r="EP18" s="300"/>
      <c r="EQ18" s="300">
        <v>-15411</v>
      </c>
      <c r="ER18" s="300">
        <v>-8430</v>
      </c>
      <c r="ES18" s="300">
        <v>-35505</v>
      </c>
      <c r="ET18" s="300">
        <v>1997.23</v>
      </c>
      <c r="EU18" s="300">
        <v>295.85000000000002</v>
      </c>
      <c r="EV18" s="300"/>
      <c r="EW18" s="300">
        <v>-7171</v>
      </c>
      <c r="EX18" s="300">
        <v>314.5</v>
      </c>
      <c r="EY18" s="300"/>
      <c r="EZ18" s="300"/>
      <c r="FA18" s="300">
        <v>1322.61</v>
      </c>
      <c r="FB18" s="300">
        <v>63.18</v>
      </c>
      <c r="FC18" s="300"/>
      <c r="FD18" s="300"/>
      <c r="FE18" s="300">
        <v>110</v>
      </c>
      <c r="FF18" s="300">
        <v>6453.4700000000012</v>
      </c>
      <c r="FG18" s="300"/>
      <c r="FH18" s="300">
        <v>6146.8399999999992</v>
      </c>
      <c r="FI18" s="300">
        <v>1747.98</v>
      </c>
      <c r="FJ18" s="300">
        <v>5687</v>
      </c>
      <c r="FK18" s="300">
        <v>580</v>
      </c>
      <c r="FL18" s="300">
        <v>881.33</v>
      </c>
      <c r="FM18" s="300">
        <v>323.90999999999997</v>
      </c>
      <c r="FN18" s="300"/>
      <c r="FO18" s="300">
        <v>0</v>
      </c>
      <c r="FP18" s="300"/>
      <c r="FQ18" s="300"/>
      <c r="FR18" s="300"/>
      <c r="FS18" s="300"/>
      <c r="FT18" s="300">
        <v>-88.77</v>
      </c>
      <c r="FU18" s="300">
        <v>-2727.3999999999996</v>
      </c>
      <c r="FV18" s="300"/>
      <c r="FW18" s="300"/>
      <c r="FX18" s="300"/>
      <c r="FY18" s="300">
        <v>-3247.9000000000005</v>
      </c>
      <c r="FZ18" s="300"/>
      <c r="GA18" s="300">
        <v>-1845</v>
      </c>
      <c r="GB18" s="300">
        <v>-218.45999999999995</v>
      </c>
      <c r="GC18" s="300">
        <v>-1525.54</v>
      </c>
      <c r="GD18" s="300">
        <v>-1614.16</v>
      </c>
      <c r="GE18" s="300"/>
      <c r="GF18" s="300"/>
      <c r="GG18" s="300"/>
      <c r="GH18" s="300"/>
      <c r="GI18" s="300"/>
      <c r="GJ18" s="300"/>
      <c r="GK18" s="300"/>
      <c r="GL18" s="300"/>
      <c r="GM18" s="300"/>
      <c r="GN18" s="300"/>
      <c r="GO18" s="300"/>
      <c r="GP18" s="300"/>
      <c r="GQ18" s="300"/>
      <c r="GR18" s="300"/>
      <c r="GS18" s="300"/>
      <c r="GT18" s="300"/>
      <c r="GU18" s="300"/>
      <c r="GV18" s="300"/>
      <c r="GW18" s="300"/>
      <c r="GX18" s="300"/>
      <c r="GY18" s="300"/>
      <c r="GZ18" s="300"/>
      <c r="HA18" s="300"/>
      <c r="HB18" s="300"/>
      <c r="HC18" s="300"/>
      <c r="HD18" s="300"/>
      <c r="HE18" s="300"/>
      <c r="HF18" s="300"/>
      <c r="HG18" s="300"/>
      <c r="HH18" s="300"/>
      <c r="HI18" s="300"/>
      <c r="HJ18" s="300"/>
      <c r="HK18" s="300"/>
      <c r="HL18" s="300"/>
      <c r="HM18" s="300"/>
      <c r="HN18" s="300"/>
      <c r="HO18" s="300"/>
      <c r="HP18" s="300"/>
      <c r="HQ18" s="300"/>
      <c r="HR18" s="300"/>
      <c r="HS18" s="300"/>
      <c r="HT18" s="300"/>
      <c r="HU18" s="300"/>
    </row>
    <row r="19" spans="1:229">
      <c r="A19" s="116">
        <v>107569</v>
      </c>
      <c r="B19" s="300"/>
      <c r="C19" s="300">
        <v>241328.75999999998</v>
      </c>
      <c r="D19" s="300">
        <v>9429.0300000000007</v>
      </c>
      <c r="E19" s="300">
        <v>608</v>
      </c>
      <c r="F19" s="300">
        <v>71917.31</v>
      </c>
      <c r="G19" s="300">
        <v>33126.769999999997</v>
      </c>
      <c r="H19" s="300"/>
      <c r="I19" s="300"/>
      <c r="J19" s="300"/>
      <c r="K19" s="300"/>
      <c r="L19" s="300"/>
      <c r="M19" s="300">
        <v>8426.89</v>
      </c>
      <c r="N19" s="300"/>
      <c r="O19" s="300">
        <v>141.36000000000001</v>
      </c>
      <c r="P19" s="300">
        <v>1747.9099999999999</v>
      </c>
      <c r="Q19" s="300">
        <v>1035.04</v>
      </c>
      <c r="R19" s="300"/>
      <c r="S19" s="300"/>
      <c r="T19" s="300"/>
      <c r="U19" s="300"/>
      <c r="V19" s="300"/>
      <c r="W19" s="300"/>
      <c r="X19" s="300"/>
      <c r="Y19" s="300"/>
      <c r="Z19" s="300"/>
      <c r="AA19" s="300"/>
      <c r="AB19" s="300">
        <v>13106.199999999999</v>
      </c>
      <c r="AC19" s="300">
        <v>1096.49</v>
      </c>
      <c r="AD19" s="300">
        <v>286</v>
      </c>
      <c r="AE19" s="300">
        <v>1975.9700000000003</v>
      </c>
      <c r="AF19" s="300">
        <v>229.7</v>
      </c>
      <c r="AG19" s="300"/>
      <c r="AH19" s="300"/>
      <c r="AI19" s="300"/>
      <c r="AJ19" s="300">
        <v>95950.31</v>
      </c>
      <c r="AK19" s="300">
        <v>3523.0499999999997</v>
      </c>
      <c r="AL19" s="300">
        <v>2876.21</v>
      </c>
      <c r="AM19" s="300">
        <v>20682.64</v>
      </c>
      <c r="AN19" s="300">
        <v>10809.35</v>
      </c>
      <c r="AO19" s="300"/>
      <c r="AP19" s="300"/>
      <c r="AQ19" s="300"/>
      <c r="AR19" s="300"/>
      <c r="AS19" s="300"/>
      <c r="AT19" s="300">
        <v>30716.12</v>
      </c>
      <c r="AU19" s="300"/>
      <c r="AV19" s="300"/>
      <c r="AW19" s="300"/>
      <c r="AX19" s="300">
        <v>6154.9</v>
      </c>
      <c r="AY19" s="300">
        <v>3796.9</v>
      </c>
      <c r="AZ19" s="300"/>
      <c r="BA19" s="300"/>
      <c r="BB19" s="300"/>
      <c r="BC19" s="300"/>
      <c r="BD19" s="300"/>
      <c r="BE19" s="300"/>
      <c r="BF19" s="300"/>
      <c r="BG19" s="300"/>
      <c r="BH19" s="300">
        <v>1608.14</v>
      </c>
      <c r="BI19" s="300"/>
      <c r="BJ19" s="300">
        <v>84.75</v>
      </c>
      <c r="BK19" s="300">
        <v>345.31</v>
      </c>
      <c r="BL19" s="300">
        <v>11.87</v>
      </c>
      <c r="BM19" s="300"/>
      <c r="BN19" s="300"/>
      <c r="BO19" s="300"/>
      <c r="BP19" s="300"/>
      <c r="BQ19" s="300">
        <v>725</v>
      </c>
      <c r="BR19" s="300"/>
      <c r="BS19" s="300"/>
      <c r="BT19" s="300"/>
      <c r="BU19" s="300"/>
      <c r="BV19" s="300"/>
      <c r="BW19" s="300">
        <v>955</v>
      </c>
      <c r="BX19" s="300"/>
      <c r="BY19" s="300"/>
      <c r="BZ19" s="300"/>
      <c r="CA19" s="300"/>
      <c r="CB19" s="300">
        <v>13033.030000000002</v>
      </c>
      <c r="CC19" s="300">
        <v>1065.83</v>
      </c>
      <c r="CD19" s="300"/>
      <c r="CE19" s="300"/>
      <c r="CF19" s="300">
        <v>724</v>
      </c>
      <c r="CG19" s="300">
        <v>5443.7900000000009</v>
      </c>
      <c r="CH19" s="300">
        <v>4426.08</v>
      </c>
      <c r="CI19" s="300"/>
      <c r="CJ19" s="300"/>
      <c r="CK19" s="300"/>
      <c r="CL19" s="300">
        <v>21332.25</v>
      </c>
      <c r="CM19" s="300">
        <v>2498.8500000000004</v>
      </c>
      <c r="CN19" s="300"/>
      <c r="CO19" s="300">
        <v>875.81</v>
      </c>
      <c r="CP19" s="300"/>
      <c r="CQ19" s="300"/>
      <c r="CR19" s="300"/>
      <c r="CS19" s="300"/>
      <c r="CT19" s="300"/>
      <c r="CU19" s="300"/>
      <c r="CV19" s="300"/>
      <c r="CW19" s="300"/>
      <c r="CX19" s="300"/>
      <c r="CY19" s="300">
        <v>197.02</v>
      </c>
      <c r="CZ19" s="300"/>
      <c r="DA19" s="300"/>
      <c r="DB19" s="300"/>
      <c r="DC19" s="300">
        <v>2044</v>
      </c>
      <c r="DD19" s="300">
        <v>10091.179999999997</v>
      </c>
      <c r="DE19" s="300">
        <v>715</v>
      </c>
      <c r="DF19" s="300">
        <v>1133.25</v>
      </c>
      <c r="DG19" s="300">
        <v>6862.24</v>
      </c>
      <c r="DH19" s="300">
        <v>3200.17</v>
      </c>
      <c r="DI19" s="300">
        <v>1055.9000000000001</v>
      </c>
      <c r="DJ19" s="300">
        <v>9309</v>
      </c>
      <c r="DK19" s="300"/>
      <c r="DL19" s="300"/>
      <c r="DM19" s="300">
        <v>5054.8599999999997</v>
      </c>
      <c r="DN19" s="300">
        <v>198</v>
      </c>
      <c r="DO19" s="300">
        <v>1704</v>
      </c>
      <c r="DP19" s="300"/>
      <c r="DQ19" s="300">
        <v>3679.83</v>
      </c>
      <c r="DR19" s="300">
        <v>955.9</v>
      </c>
      <c r="DS19" s="300"/>
      <c r="DT19" s="300">
        <v>436</v>
      </c>
      <c r="DU19" s="300">
        <v>7671.24</v>
      </c>
      <c r="DV19" s="300"/>
      <c r="DW19" s="300"/>
      <c r="DX19" s="300"/>
      <c r="DY19" s="300"/>
      <c r="DZ19" s="300">
        <v>10027.16</v>
      </c>
      <c r="EA19" s="300">
        <v>617.58000000000004</v>
      </c>
      <c r="EB19" s="300">
        <v>150.38999999999999</v>
      </c>
      <c r="EC19" s="300">
        <v>11497.75</v>
      </c>
      <c r="ED19" s="300"/>
      <c r="EE19" s="300"/>
      <c r="EF19" s="300"/>
      <c r="EG19" s="300"/>
      <c r="EH19" s="300">
        <v>-1764010.22</v>
      </c>
      <c r="EI19" s="300"/>
      <c r="EJ19" s="300"/>
      <c r="EK19" s="300">
        <v>-29923</v>
      </c>
      <c r="EL19" s="300"/>
      <c r="EM19" s="300"/>
      <c r="EN19" s="300"/>
      <c r="EO19" s="300"/>
      <c r="EP19" s="300">
        <v>-11453.75</v>
      </c>
      <c r="EQ19" s="300">
        <v>-28439</v>
      </c>
      <c r="ER19" s="300">
        <v>-9055</v>
      </c>
      <c r="ES19" s="300">
        <v>-141753</v>
      </c>
      <c r="ET19" s="300">
        <v>5888.74</v>
      </c>
      <c r="EU19" s="300">
        <v>872.3</v>
      </c>
      <c r="EV19" s="300"/>
      <c r="EW19" s="300">
        <v>-15194</v>
      </c>
      <c r="EX19" s="300"/>
      <c r="EY19" s="300"/>
      <c r="EZ19" s="300"/>
      <c r="FA19" s="300">
        <v>1914.18</v>
      </c>
      <c r="FB19" s="300"/>
      <c r="FC19" s="300">
        <v>17961.55</v>
      </c>
      <c r="FD19" s="300">
        <v>89042.75</v>
      </c>
      <c r="FE19" s="300"/>
      <c r="FF19" s="300">
        <v>5580.54</v>
      </c>
      <c r="FG19" s="300">
        <v>269</v>
      </c>
      <c r="FH19" s="300">
        <v>2885.27</v>
      </c>
      <c r="FI19" s="300">
        <v>5482.62</v>
      </c>
      <c r="FJ19" s="300">
        <v>3146</v>
      </c>
      <c r="FK19" s="300">
        <v>580</v>
      </c>
      <c r="FL19" s="300">
        <v>1314.14</v>
      </c>
      <c r="FM19" s="300">
        <v>1455.5300000000002</v>
      </c>
      <c r="FN19" s="300"/>
      <c r="FO19" s="300"/>
      <c r="FP19" s="300"/>
      <c r="FQ19" s="300"/>
      <c r="FR19" s="300"/>
      <c r="FS19" s="300"/>
      <c r="FT19" s="300"/>
      <c r="FU19" s="300">
        <v>-8371.1200000000008</v>
      </c>
      <c r="FV19" s="300"/>
      <c r="FW19" s="300">
        <v>-349.71000000000004</v>
      </c>
      <c r="FX19" s="300"/>
      <c r="FY19" s="300"/>
      <c r="FZ19" s="300"/>
      <c r="GA19" s="300"/>
      <c r="GB19" s="300"/>
      <c r="GC19" s="300"/>
      <c r="GD19" s="300"/>
      <c r="GE19" s="300"/>
      <c r="GF19" s="300"/>
      <c r="GG19" s="300"/>
      <c r="GH19" s="300"/>
      <c r="GI19" s="300"/>
      <c r="GJ19" s="300"/>
      <c r="GK19" s="300"/>
      <c r="GL19" s="300"/>
      <c r="GM19" s="300"/>
      <c r="GN19" s="300"/>
      <c r="GO19" s="300"/>
      <c r="GP19" s="300"/>
      <c r="GQ19" s="300"/>
      <c r="GR19" s="300"/>
      <c r="GS19" s="300"/>
      <c r="GT19" s="300"/>
      <c r="GU19" s="300"/>
      <c r="GV19" s="300"/>
      <c r="GW19" s="300"/>
      <c r="GX19" s="300"/>
      <c r="GY19" s="300"/>
      <c r="GZ19" s="300"/>
      <c r="HA19" s="300"/>
      <c r="HB19" s="300"/>
      <c r="HC19" s="300"/>
      <c r="HD19" s="300"/>
      <c r="HE19" s="300"/>
      <c r="HF19" s="300"/>
      <c r="HG19" s="300"/>
      <c r="HH19" s="300"/>
      <c r="HI19" s="300"/>
      <c r="HJ19" s="300"/>
      <c r="HK19" s="300"/>
      <c r="HL19" s="300"/>
      <c r="HM19" s="300"/>
      <c r="HN19" s="300"/>
      <c r="HO19" s="300"/>
      <c r="HP19" s="300"/>
      <c r="HQ19" s="300"/>
      <c r="HR19" s="300"/>
      <c r="HS19" s="300"/>
      <c r="HT19" s="300"/>
      <c r="HU19" s="300"/>
    </row>
    <row r="20" spans="1:229">
      <c r="A20" s="116">
        <v>107578</v>
      </c>
      <c r="B20" s="300"/>
      <c r="C20" s="300">
        <v>147836.53</v>
      </c>
      <c r="D20" s="300">
        <v>4880.22</v>
      </c>
      <c r="E20" s="300">
        <v>420</v>
      </c>
      <c r="F20" s="300">
        <v>43802.340000000004</v>
      </c>
      <c r="G20" s="300">
        <v>20371.440000000002</v>
      </c>
      <c r="H20" s="300">
        <v>1355.6399999999999</v>
      </c>
      <c r="I20" s="300"/>
      <c r="J20" s="300">
        <v>332</v>
      </c>
      <c r="K20" s="300">
        <v>77.490000000000009</v>
      </c>
      <c r="L20" s="300"/>
      <c r="M20" s="300"/>
      <c r="N20" s="300"/>
      <c r="O20" s="300"/>
      <c r="P20" s="300"/>
      <c r="Q20" s="300"/>
      <c r="R20" s="300"/>
      <c r="S20" s="300"/>
      <c r="T20" s="300"/>
      <c r="U20" s="300"/>
      <c r="V20" s="300"/>
      <c r="W20" s="300">
        <v>8131.2999999999993</v>
      </c>
      <c r="X20" s="300"/>
      <c r="Y20" s="300"/>
      <c r="Z20" s="300">
        <v>1883.98</v>
      </c>
      <c r="AA20" s="300">
        <v>781.75</v>
      </c>
      <c r="AB20" s="300">
        <v>5984.88</v>
      </c>
      <c r="AC20" s="300"/>
      <c r="AD20" s="300">
        <v>220.91</v>
      </c>
      <c r="AE20" s="300">
        <v>1433.5899999999997</v>
      </c>
      <c r="AF20" s="300">
        <v>505.88</v>
      </c>
      <c r="AG20" s="300">
        <v>1333.2</v>
      </c>
      <c r="AH20" s="300">
        <v>271.95999999999998</v>
      </c>
      <c r="AI20" s="300">
        <v>150.42000000000002</v>
      </c>
      <c r="AJ20" s="300">
        <v>55582.74</v>
      </c>
      <c r="AK20" s="300"/>
      <c r="AL20" s="300">
        <v>3423.52</v>
      </c>
      <c r="AM20" s="300">
        <v>12266.619999999999</v>
      </c>
      <c r="AN20" s="300">
        <v>6043.09</v>
      </c>
      <c r="AO20" s="300"/>
      <c r="AP20" s="300"/>
      <c r="AQ20" s="300"/>
      <c r="AR20" s="300"/>
      <c r="AS20" s="300"/>
      <c r="AT20" s="300">
        <v>14406.95</v>
      </c>
      <c r="AU20" s="300"/>
      <c r="AV20" s="300">
        <v>1733.33</v>
      </c>
      <c r="AW20" s="300"/>
      <c r="AX20" s="300">
        <v>1893.1200000000001</v>
      </c>
      <c r="AY20" s="300">
        <v>1810.04</v>
      </c>
      <c r="AZ20" s="300"/>
      <c r="BA20" s="300"/>
      <c r="BB20" s="300"/>
      <c r="BC20" s="300"/>
      <c r="BD20" s="300"/>
      <c r="BE20" s="300"/>
      <c r="BF20" s="300"/>
      <c r="BG20" s="300"/>
      <c r="BH20" s="300">
        <v>6756</v>
      </c>
      <c r="BI20" s="300">
        <v>8.6</v>
      </c>
      <c r="BJ20" s="300"/>
      <c r="BK20" s="300">
        <v>1647.96</v>
      </c>
      <c r="BL20" s="300">
        <v>332.98</v>
      </c>
      <c r="BM20" s="300">
        <v>173.01999999999998</v>
      </c>
      <c r="BN20" s="300"/>
      <c r="BO20" s="300"/>
      <c r="BP20" s="300"/>
      <c r="BQ20" s="300"/>
      <c r="BR20" s="300"/>
      <c r="BS20" s="300"/>
      <c r="BT20" s="300"/>
      <c r="BU20" s="300"/>
      <c r="BV20" s="300"/>
      <c r="BW20" s="300">
        <v>1015.2</v>
      </c>
      <c r="BX20" s="300">
        <v>1371.12</v>
      </c>
      <c r="BY20" s="300"/>
      <c r="BZ20" s="300">
        <v>-33.61</v>
      </c>
      <c r="CA20" s="300"/>
      <c r="CB20" s="300">
        <v>2344.12</v>
      </c>
      <c r="CC20" s="300">
        <v>2036.54</v>
      </c>
      <c r="CD20" s="300"/>
      <c r="CE20" s="300"/>
      <c r="CF20" s="300">
        <v>355</v>
      </c>
      <c r="CG20" s="300">
        <v>3336.33</v>
      </c>
      <c r="CH20" s="300">
        <v>1864.51</v>
      </c>
      <c r="CI20" s="300"/>
      <c r="CJ20" s="300"/>
      <c r="CK20" s="300"/>
      <c r="CL20" s="300">
        <v>3567.85</v>
      </c>
      <c r="CM20" s="300">
        <v>1404.28</v>
      </c>
      <c r="CN20" s="300"/>
      <c r="CO20" s="300">
        <v>1396.4800000000002</v>
      </c>
      <c r="CP20" s="300">
        <v>279.36</v>
      </c>
      <c r="CQ20" s="300"/>
      <c r="CR20" s="300"/>
      <c r="CS20" s="300"/>
      <c r="CT20" s="300"/>
      <c r="CU20" s="300"/>
      <c r="CV20" s="300"/>
      <c r="CW20" s="300">
        <v>341.89</v>
      </c>
      <c r="CX20" s="300"/>
      <c r="CY20" s="300">
        <v>102.89</v>
      </c>
      <c r="CZ20" s="300"/>
      <c r="DA20" s="300"/>
      <c r="DB20" s="300">
        <v>1342.31</v>
      </c>
      <c r="DC20" s="300"/>
      <c r="DD20" s="300">
        <v>5280.9000000000005</v>
      </c>
      <c r="DE20" s="300">
        <v>102.72</v>
      </c>
      <c r="DF20" s="300"/>
      <c r="DG20" s="300">
        <v>1217.75</v>
      </c>
      <c r="DH20" s="300"/>
      <c r="DI20" s="300">
        <v>3461.99</v>
      </c>
      <c r="DJ20" s="300">
        <v>17068.239999999998</v>
      </c>
      <c r="DK20" s="300"/>
      <c r="DL20" s="300">
        <v>24.369999999999997</v>
      </c>
      <c r="DM20" s="300">
        <v>171.72</v>
      </c>
      <c r="DN20" s="300"/>
      <c r="DO20" s="300">
        <v>1787.92</v>
      </c>
      <c r="DP20" s="300">
        <v>501</v>
      </c>
      <c r="DQ20" s="300">
        <v>803.2</v>
      </c>
      <c r="DR20" s="300">
        <v>1170</v>
      </c>
      <c r="DS20" s="300">
        <v>585.32000000000005</v>
      </c>
      <c r="DT20" s="300"/>
      <c r="DU20" s="300">
        <v>942.75</v>
      </c>
      <c r="DV20" s="300">
        <v>89.100000000000023</v>
      </c>
      <c r="DW20" s="300"/>
      <c r="DX20" s="300"/>
      <c r="DY20" s="300">
        <v>11760.25</v>
      </c>
      <c r="DZ20" s="300">
        <v>6626.34</v>
      </c>
      <c r="EA20" s="300">
        <v>515.89</v>
      </c>
      <c r="EB20" s="300">
        <v>701.13</v>
      </c>
      <c r="EC20" s="300">
        <v>11776.06</v>
      </c>
      <c r="ED20" s="300"/>
      <c r="EE20" s="300"/>
      <c r="EF20" s="300"/>
      <c r="EG20" s="300"/>
      <c r="EH20" s="300">
        <v>-1036737.65</v>
      </c>
      <c r="EI20" s="300"/>
      <c r="EJ20" s="300"/>
      <c r="EK20" s="300">
        <v>-7245</v>
      </c>
      <c r="EL20" s="300"/>
      <c r="EM20" s="300"/>
      <c r="EN20" s="300"/>
      <c r="EO20" s="300"/>
      <c r="EP20" s="300"/>
      <c r="EQ20" s="300">
        <v>-19903</v>
      </c>
      <c r="ER20" s="300">
        <v>-8840</v>
      </c>
      <c r="ES20" s="300">
        <v>-28415</v>
      </c>
      <c r="ET20" s="300">
        <v>3891.51</v>
      </c>
      <c r="EU20" s="300">
        <v>576.45000000000005</v>
      </c>
      <c r="EV20" s="300"/>
      <c r="EW20" s="300">
        <v>-10364</v>
      </c>
      <c r="EX20" s="300">
        <v>309</v>
      </c>
      <c r="EY20" s="300"/>
      <c r="EZ20" s="300"/>
      <c r="FA20" s="300">
        <v>1610.57</v>
      </c>
      <c r="FB20" s="300"/>
      <c r="FC20" s="300"/>
      <c r="FD20" s="300">
        <v>12273.63</v>
      </c>
      <c r="FE20" s="300">
        <v>276.41000000000003</v>
      </c>
      <c r="FF20" s="300">
        <v>4950.2200000000021</v>
      </c>
      <c r="FG20" s="300">
        <v>269</v>
      </c>
      <c r="FH20" s="300">
        <v>3854.65</v>
      </c>
      <c r="FI20" s="300">
        <v>2590.38</v>
      </c>
      <c r="FJ20" s="300">
        <v>2079</v>
      </c>
      <c r="FK20" s="300">
        <v>580</v>
      </c>
      <c r="FL20" s="300">
        <v>1092.01</v>
      </c>
      <c r="FM20" s="300">
        <v>947.66000000000008</v>
      </c>
      <c r="FN20" s="300"/>
      <c r="FO20" s="300"/>
      <c r="FP20" s="300"/>
      <c r="FQ20" s="300"/>
      <c r="FR20" s="300">
        <v>-10807.5</v>
      </c>
      <c r="FS20" s="300"/>
      <c r="FT20" s="300">
        <v>-3215.63</v>
      </c>
      <c r="FU20" s="300">
        <v>-5214.1000000000013</v>
      </c>
      <c r="FV20" s="300"/>
      <c r="FW20" s="300">
        <v>-64.12</v>
      </c>
      <c r="FX20" s="300"/>
      <c r="FY20" s="300"/>
      <c r="FZ20" s="300"/>
      <c r="GA20" s="300"/>
      <c r="GB20" s="300">
        <v>-11818.779999999999</v>
      </c>
      <c r="GC20" s="300">
        <v>-9130.4599999999991</v>
      </c>
      <c r="GD20" s="300"/>
      <c r="GE20" s="300"/>
      <c r="GF20" s="300"/>
      <c r="GG20" s="300"/>
      <c r="GH20" s="300"/>
      <c r="GI20" s="300"/>
      <c r="GJ20" s="300"/>
      <c r="GK20" s="300"/>
      <c r="GL20" s="300"/>
      <c r="GM20" s="300"/>
      <c r="GN20" s="300"/>
      <c r="GO20" s="300"/>
      <c r="GP20" s="300"/>
      <c r="GQ20" s="300"/>
      <c r="GR20" s="300"/>
      <c r="GS20" s="300"/>
      <c r="GT20" s="300"/>
      <c r="GU20" s="300"/>
      <c r="GV20" s="300"/>
      <c r="GW20" s="300"/>
      <c r="GX20" s="300"/>
      <c r="GY20" s="300"/>
      <c r="GZ20" s="300"/>
      <c r="HA20" s="300"/>
      <c r="HB20" s="300"/>
      <c r="HC20" s="300"/>
      <c r="HD20" s="300"/>
      <c r="HE20" s="300"/>
      <c r="HF20" s="300"/>
      <c r="HG20" s="300"/>
      <c r="HH20" s="300"/>
      <c r="HI20" s="300"/>
      <c r="HJ20" s="300"/>
      <c r="HK20" s="300"/>
      <c r="HL20" s="300"/>
      <c r="HM20" s="300"/>
      <c r="HN20" s="300"/>
      <c r="HO20" s="300"/>
      <c r="HP20" s="300"/>
      <c r="HQ20" s="300"/>
      <c r="HR20" s="300"/>
      <c r="HS20" s="300"/>
      <c r="HT20" s="300"/>
      <c r="HU20" s="300"/>
    </row>
    <row r="21" spans="1:229">
      <c r="A21" s="116">
        <v>107579</v>
      </c>
      <c r="B21" s="300"/>
      <c r="C21" s="300">
        <v>163930.59999999998</v>
      </c>
      <c r="D21" s="300">
        <v>432.23</v>
      </c>
      <c r="E21" s="300"/>
      <c r="F21" s="300">
        <v>43806.53</v>
      </c>
      <c r="G21" s="300">
        <v>21526.880000000001</v>
      </c>
      <c r="H21" s="300">
        <v>1614.17</v>
      </c>
      <c r="I21" s="300"/>
      <c r="J21" s="300">
        <v>462.94</v>
      </c>
      <c r="K21" s="300">
        <v>179.57</v>
      </c>
      <c r="L21" s="300"/>
      <c r="M21" s="300"/>
      <c r="N21" s="300"/>
      <c r="O21" s="300"/>
      <c r="P21" s="300"/>
      <c r="Q21" s="300"/>
      <c r="R21" s="300"/>
      <c r="S21" s="300"/>
      <c r="T21" s="300"/>
      <c r="U21" s="300"/>
      <c r="V21" s="300"/>
      <c r="W21" s="300">
        <v>2827.83</v>
      </c>
      <c r="X21" s="300">
        <v>26.49</v>
      </c>
      <c r="Y21" s="300"/>
      <c r="Z21" s="300">
        <v>582.16</v>
      </c>
      <c r="AA21" s="300">
        <v>114.44</v>
      </c>
      <c r="AB21" s="300">
        <v>6049.07</v>
      </c>
      <c r="AC21" s="300">
        <v>82.07</v>
      </c>
      <c r="AD21" s="300">
        <v>53.88</v>
      </c>
      <c r="AE21" s="300">
        <v>1261.54</v>
      </c>
      <c r="AF21" s="300">
        <v>607.02</v>
      </c>
      <c r="AG21" s="300"/>
      <c r="AH21" s="300"/>
      <c r="AI21" s="300"/>
      <c r="AJ21" s="300">
        <v>56386.04</v>
      </c>
      <c r="AK21" s="300">
        <v>653.79999999999995</v>
      </c>
      <c r="AL21" s="300">
        <v>218.57</v>
      </c>
      <c r="AM21" s="300">
        <v>11680.45</v>
      </c>
      <c r="AN21" s="300">
        <v>5667.39</v>
      </c>
      <c r="AO21" s="300"/>
      <c r="AP21" s="300"/>
      <c r="AQ21" s="300"/>
      <c r="AR21" s="300"/>
      <c r="AS21" s="300"/>
      <c r="AT21" s="300">
        <v>21654.67</v>
      </c>
      <c r="AU21" s="300">
        <v>212.34</v>
      </c>
      <c r="AV21" s="300"/>
      <c r="AW21" s="300"/>
      <c r="AX21" s="300">
        <v>4460.79</v>
      </c>
      <c r="AY21" s="300">
        <v>2445.15</v>
      </c>
      <c r="AZ21" s="300"/>
      <c r="BA21" s="300"/>
      <c r="BB21" s="300"/>
      <c r="BC21" s="300"/>
      <c r="BD21" s="300"/>
      <c r="BE21" s="300"/>
      <c r="BF21" s="300"/>
      <c r="BG21" s="300"/>
      <c r="BH21" s="300">
        <v>7233.72</v>
      </c>
      <c r="BI21" s="300"/>
      <c r="BJ21" s="300"/>
      <c r="BK21" s="300">
        <v>1034.4000000000001</v>
      </c>
      <c r="BL21" s="300">
        <v>609.63</v>
      </c>
      <c r="BM21" s="300"/>
      <c r="BN21" s="300"/>
      <c r="BO21" s="300"/>
      <c r="BP21" s="300"/>
      <c r="BQ21" s="300"/>
      <c r="BR21" s="300"/>
      <c r="BS21" s="300"/>
      <c r="BT21" s="300"/>
      <c r="BU21" s="300"/>
      <c r="BV21" s="300"/>
      <c r="BW21" s="300">
        <v>845</v>
      </c>
      <c r="BX21" s="300"/>
      <c r="BY21" s="300"/>
      <c r="BZ21" s="300"/>
      <c r="CA21" s="300"/>
      <c r="CB21" s="300">
        <v>33229.910000000003</v>
      </c>
      <c r="CC21" s="300"/>
      <c r="CD21" s="300"/>
      <c r="CE21" s="300"/>
      <c r="CF21" s="300"/>
      <c r="CG21" s="300">
        <v>2164.5500000000002</v>
      </c>
      <c r="CH21" s="300">
        <v>1680.21</v>
      </c>
      <c r="CI21" s="300"/>
      <c r="CJ21" s="300"/>
      <c r="CK21" s="300"/>
      <c r="CL21" s="300">
        <v>18213.5</v>
      </c>
      <c r="CM21" s="300">
        <v>2114.91</v>
      </c>
      <c r="CN21" s="300">
        <v>274</v>
      </c>
      <c r="CO21" s="300">
        <v>825.96999999999991</v>
      </c>
      <c r="CP21" s="300">
        <v>754.84</v>
      </c>
      <c r="CQ21" s="300"/>
      <c r="CR21" s="300"/>
      <c r="CS21" s="300"/>
      <c r="CT21" s="300"/>
      <c r="CU21" s="300"/>
      <c r="CV21" s="300"/>
      <c r="CW21" s="300">
        <v>10</v>
      </c>
      <c r="CX21" s="300"/>
      <c r="CY21" s="300">
        <v>1646.91</v>
      </c>
      <c r="CZ21" s="300"/>
      <c r="DA21" s="300"/>
      <c r="DB21" s="300"/>
      <c r="DC21" s="300">
        <v>1305</v>
      </c>
      <c r="DD21" s="300">
        <v>7856.95</v>
      </c>
      <c r="DE21" s="300">
        <v>120.35999999999999</v>
      </c>
      <c r="DF21" s="300"/>
      <c r="DG21" s="300">
        <v>371.40999999999997</v>
      </c>
      <c r="DH21" s="300">
        <v>2882.71</v>
      </c>
      <c r="DI21" s="300">
        <v>760.75</v>
      </c>
      <c r="DJ21" s="300">
        <v>9443.66</v>
      </c>
      <c r="DK21" s="300"/>
      <c r="DL21" s="300">
        <v>45.5</v>
      </c>
      <c r="DM21" s="300">
        <v>527.5</v>
      </c>
      <c r="DN21" s="300"/>
      <c r="DO21" s="300"/>
      <c r="DP21" s="300"/>
      <c r="DQ21" s="300">
        <v>1559.67</v>
      </c>
      <c r="DR21" s="300">
        <v>8885.4800000000014</v>
      </c>
      <c r="DS21" s="300">
        <v>10261.14</v>
      </c>
      <c r="DT21" s="300"/>
      <c r="DU21" s="300"/>
      <c r="DV21" s="300"/>
      <c r="DW21" s="300"/>
      <c r="DX21" s="300"/>
      <c r="DY21" s="300">
        <v>2461.67</v>
      </c>
      <c r="DZ21" s="300">
        <v>7362.6</v>
      </c>
      <c r="EA21" s="300">
        <v>0</v>
      </c>
      <c r="EB21" s="300">
        <v>611.85</v>
      </c>
      <c r="EC21" s="300">
        <v>4357.41</v>
      </c>
      <c r="ED21" s="300"/>
      <c r="EE21" s="300"/>
      <c r="EF21" s="300"/>
      <c r="EG21" s="300">
        <v>2.41</v>
      </c>
      <c r="EH21" s="300">
        <v>-1215729.99</v>
      </c>
      <c r="EI21" s="300"/>
      <c r="EJ21" s="300"/>
      <c r="EK21" s="300">
        <v>-24133</v>
      </c>
      <c r="EL21" s="300"/>
      <c r="EM21" s="300"/>
      <c r="EN21" s="300"/>
      <c r="EO21" s="300"/>
      <c r="EP21" s="300">
        <v>-6373.75</v>
      </c>
      <c r="EQ21" s="300">
        <v>-23077</v>
      </c>
      <c r="ER21" s="300">
        <v>-8905</v>
      </c>
      <c r="ES21" s="300">
        <v>-40245</v>
      </c>
      <c r="ET21" s="300">
        <v>4323.8999999999996</v>
      </c>
      <c r="EU21" s="300">
        <v>640.5</v>
      </c>
      <c r="EV21" s="300"/>
      <c r="EW21" s="300">
        <v>-11774</v>
      </c>
      <c r="EX21" s="300">
        <v>1175.4499999999998</v>
      </c>
      <c r="EY21" s="300"/>
      <c r="EZ21" s="300"/>
      <c r="FA21" s="300">
        <v>1676.3</v>
      </c>
      <c r="FB21" s="300">
        <v>1981.46</v>
      </c>
      <c r="FC21" s="300">
        <v>5835.23</v>
      </c>
      <c r="FD21" s="300">
        <v>69752.5</v>
      </c>
      <c r="FE21" s="300">
        <v>900</v>
      </c>
      <c r="FF21" s="300">
        <v>8063.4400000000014</v>
      </c>
      <c r="FG21" s="300">
        <v>269</v>
      </c>
      <c r="FH21" s="300">
        <v>4136</v>
      </c>
      <c r="FI21" s="300">
        <v>2892.2400000000002</v>
      </c>
      <c r="FJ21" s="300">
        <v>8218</v>
      </c>
      <c r="FK21" s="300">
        <v>580</v>
      </c>
      <c r="FL21" s="300">
        <v>1140.0999999999999</v>
      </c>
      <c r="FM21" s="300">
        <v>879.61999999999989</v>
      </c>
      <c r="FN21" s="300"/>
      <c r="FO21" s="300"/>
      <c r="FP21" s="300"/>
      <c r="FQ21" s="300"/>
      <c r="FR21" s="300"/>
      <c r="FS21" s="300"/>
      <c r="FT21" s="300">
        <v>-26089.02</v>
      </c>
      <c r="FU21" s="300">
        <v>-5302.409999999998</v>
      </c>
      <c r="FV21" s="300"/>
      <c r="FW21" s="300">
        <v>-492.86</v>
      </c>
      <c r="FX21" s="300"/>
      <c r="FY21" s="300"/>
      <c r="FZ21" s="300">
        <v>-1248</v>
      </c>
      <c r="GA21" s="300">
        <v>-3721</v>
      </c>
      <c r="GB21" s="300">
        <v>-3908.89</v>
      </c>
      <c r="GC21" s="300">
        <v>-325</v>
      </c>
      <c r="GD21" s="300"/>
      <c r="GE21" s="300"/>
      <c r="GF21" s="300"/>
      <c r="GG21" s="300"/>
      <c r="GH21" s="300"/>
      <c r="GI21" s="300"/>
      <c r="GJ21" s="300"/>
      <c r="GK21" s="300"/>
      <c r="GL21" s="300"/>
      <c r="GM21" s="300"/>
      <c r="GN21" s="300"/>
      <c r="GO21" s="300"/>
      <c r="GP21" s="300"/>
      <c r="GQ21" s="300"/>
      <c r="GR21" s="300"/>
      <c r="GS21" s="300"/>
      <c r="GT21" s="300"/>
      <c r="GU21" s="300"/>
      <c r="GV21" s="300"/>
      <c r="GW21" s="300"/>
      <c r="GX21" s="300"/>
      <c r="GY21" s="300"/>
      <c r="GZ21" s="300"/>
      <c r="HA21" s="300"/>
      <c r="HB21" s="300"/>
      <c r="HC21" s="300"/>
      <c r="HD21" s="300"/>
      <c r="HE21" s="300"/>
      <c r="HF21" s="300"/>
      <c r="HG21" s="300"/>
      <c r="HH21" s="300"/>
      <c r="HI21" s="300"/>
      <c r="HJ21" s="300"/>
      <c r="HK21" s="300"/>
      <c r="HL21" s="300"/>
      <c r="HM21" s="300"/>
      <c r="HN21" s="300"/>
      <c r="HO21" s="300"/>
      <c r="HP21" s="300"/>
      <c r="HQ21" s="300"/>
      <c r="HR21" s="300"/>
      <c r="HS21" s="300"/>
      <c r="HT21" s="300"/>
      <c r="HU21" s="300"/>
    </row>
    <row r="22" spans="1:229">
      <c r="A22" s="116">
        <v>107580</v>
      </c>
      <c r="B22" s="300"/>
      <c r="C22" s="300">
        <v>168835.37000000002</v>
      </c>
      <c r="D22" s="300">
        <v>225.91</v>
      </c>
      <c r="E22" s="300">
        <v>5135</v>
      </c>
      <c r="F22" s="300">
        <v>48459.939999999995</v>
      </c>
      <c r="G22" s="300">
        <v>21976.47</v>
      </c>
      <c r="H22" s="300">
        <v>3294.51</v>
      </c>
      <c r="I22" s="300"/>
      <c r="J22" s="300">
        <v>944.86</v>
      </c>
      <c r="K22" s="300">
        <v>417.73</v>
      </c>
      <c r="L22" s="300"/>
      <c r="M22" s="300"/>
      <c r="N22" s="300"/>
      <c r="O22" s="300"/>
      <c r="P22" s="300"/>
      <c r="Q22" s="300"/>
      <c r="R22" s="300"/>
      <c r="S22" s="300"/>
      <c r="T22" s="300"/>
      <c r="U22" s="300"/>
      <c r="V22" s="300"/>
      <c r="W22" s="300">
        <v>10042.27</v>
      </c>
      <c r="X22" s="300"/>
      <c r="Y22" s="300">
        <v>544.4</v>
      </c>
      <c r="Z22" s="300">
        <v>2159.4199999999996</v>
      </c>
      <c r="AA22" s="300">
        <v>842.43999999999994</v>
      </c>
      <c r="AB22" s="300">
        <v>13233.720000000001</v>
      </c>
      <c r="AC22" s="300">
        <v>439.36</v>
      </c>
      <c r="AD22" s="300">
        <v>846.15</v>
      </c>
      <c r="AE22" s="300">
        <v>3072.71</v>
      </c>
      <c r="AF22" s="300">
        <v>841.92000000000007</v>
      </c>
      <c r="AG22" s="300"/>
      <c r="AH22" s="300"/>
      <c r="AI22" s="300"/>
      <c r="AJ22" s="300">
        <v>83421.08</v>
      </c>
      <c r="AK22" s="300">
        <v>870.77</v>
      </c>
      <c r="AL22" s="300">
        <v>2318.35</v>
      </c>
      <c r="AM22" s="300">
        <v>17533.599999999999</v>
      </c>
      <c r="AN22" s="300">
        <v>9326.7999999999993</v>
      </c>
      <c r="AO22" s="300"/>
      <c r="AP22" s="300"/>
      <c r="AQ22" s="300"/>
      <c r="AR22" s="300"/>
      <c r="AS22" s="300"/>
      <c r="AT22" s="300">
        <v>16528.12</v>
      </c>
      <c r="AU22" s="300"/>
      <c r="AV22" s="300"/>
      <c r="AW22" s="300"/>
      <c r="AX22" s="300">
        <v>3371.68</v>
      </c>
      <c r="AY22" s="300">
        <v>1926.24</v>
      </c>
      <c r="AZ22" s="300"/>
      <c r="BA22" s="300"/>
      <c r="BB22" s="300"/>
      <c r="BC22" s="300"/>
      <c r="BD22" s="300"/>
      <c r="BE22" s="300"/>
      <c r="BF22" s="300"/>
      <c r="BG22" s="300"/>
      <c r="BH22" s="300">
        <v>8554.4599999999991</v>
      </c>
      <c r="BI22" s="300"/>
      <c r="BJ22" s="300">
        <v>401.91</v>
      </c>
      <c r="BK22" s="300">
        <v>1849.8899999999999</v>
      </c>
      <c r="BL22" s="300">
        <v>408.72999999999996</v>
      </c>
      <c r="BM22" s="300">
        <v>198</v>
      </c>
      <c r="BN22" s="300"/>
      <c r="BO22" s="300"/>
      <c r="BP22" s="300"/>
      <c r="BQ22" s="300"/>
      <c r="BR22" s="300"/>
      <c r="BS22" s="300"/>
      <c r="BT22" s="300"/>
      <c r="BU22" s="300"/>
      <c r="BV22" s="300"/>
      <c r="BW22" s="300">
        <v>469.99</v>
      </c>
      <c r="BX22" s="300"/>
      <c r="BY22" s="300"/>
      <c r="BZ22" s="300"/>
      <c r="CA22" s="300"/>
      <c r="CB22" s="300">
        <v>2052.1999999999998</v>
      </c>
      <c r="CC22" s="300">
        <v>1584.69</v>
      </c>
      <c r="CD22" s="300"/>
      <c r="CE22" s="300"/>
      <c r="CF22" s="300">
        <v>3821.61</v>
      </c>
      <c r="CG22" s="300">
        <v>2978.53</v>
      </c>
      <c r="CH22" s="300">
        <v>1679.7800000000002</v>
      </c>
      <c r="CI22" s="300"/>
      <c r="CJ22" s="300"/>
      <c r="CK22" s="300"/>
      <c r="CL22" s="300">
        <v>14970</v>
      </c>
      <c r="CM22" s="300"/>
      <c r="CN22" s="300">
        <v>882.78</v>
      </c>
      <c r="CO22" s="300">
        <v>963.7</v>
      </c>
      <c r="CP22" s="300"/>
      <c r="CQ22" s="300"/>
      <c r="CR22" s="300"/>
      <c r="CS22" s="300"/>
      <c r="CT22" s="300"/>
      <c r="CU22" s="300"/>
      <c r="CV22" s="300"/>
      <c r="CW22" s="300">
        <v>848.52</v>
      </c>
      <c r="CX22" s="300"/>
      <c r="CY22" s="300"/>
      <c r="CZ22" s="300"/>
      <c r="DA22" s="300"/>
      <c r="DB22" s="300">
        <v>115</v>
      </c>
      <c r="DC22" s="300">
        <v>1545</v>
      </c>
      <c r="DD22" s="300">
        <v>10820.71</v>
      </c>
      <c r="DE22" s="300">
        <v>240.32999999999998</v>
      </c>
      <c r="DF22" s="300"/>
      <c r="DG22" s="300">
        <v>2709.92</v>
      </c>
      <c r="DH22" s="300"/>
      <c r="DI22" s="300"/>
      <c r="DJ22" s="300">
        <v>6441</v>
      </c>
      <c r="DK22" s="300"/>
      <c r="DL22" s="300"/>
      <c r="DM22" s="300">
        <v>405.26999999999992</v>
      </c>
      <c r="DN22" s="300"/>
      <c r="DO22" s="300"/>
      <c r="DP22" s="300"/>
      <c r="DQ22" s="300">
        <v>844.3</v>
      </c>
      <c r="DR22" s="300">
        <v>16082.08</v>
      </c>
      <c r="DS22" s="300"/>
      <c r="DT22" s="300"/>
      <c r="DU22" s="300"/>
      <c r="DV22" s="300">
        <v>14.7</v>
      </c>
      <c r="DW22" s="300"/>
      <c r="DX22" s="300"/>
      <c r="DY22" s="300">
        <v>9027.67</v>
      </c>
      <c r="DZ22" s="300">
        <v>7257.42</v>
      </c>
      <c r="EA22" s="300"/>
      <c r="EB22" s="300">
        <v>247.04999999999998</v>
      </c>
      <c r="EC22" s="300">
        <v>10740.010000000002</v>
      </c>
      <c r="ED22" s="300"/>
      <c r="EE22" s="300"/>
      <c r="EF22" s="300"/>
      <c r="EG22" s="300"/>
      <c r="EH22" s="300">
        <v>-1179475.1200000001</v>
      </c>
      <c r="EI22" s="300"/>
      <c r="EJ22" s="300">
        <v>-1875</v>
      </c>
      <c r="EK22" s="300">
        <v>-19728</v>
      </c>
      <c r="EL22" s="300"/>
      <c r="EM22" s="300"/>
      <c r="EN22" s="300"/>
      <c r="EO22" s="300"/>
      <c r="EP22" s="300">
        <v>-6340</v>
      </c>
      <c r="EQ22" s="300">
        <v>-31416</v>
      </c>
      <c r="ER22" s="300">
        <v>-8890</v>
      </c>
      <c r="ES22" s="300">
        <v>-146002</v>
      </c>
      <c r="ET22" s="300">
        <v>4262.13</v>
      </c>
      <c r="EU22" s="300">
        <v>631.35</v>
      </c>
      <c r="EV22" s="300"/>
      <c r="EW22" s="300">
        <v>-10380</v>
      </c>
      <c r="EX22" s="300">
        <v>476</v>
      </c>
      <c r="EY22" s="300"/>
      <c r="EZ22" s="300"/>
      <c r="FA22" s="300">
        <v>1666.91</v>
      </c>
      <c r="FB22" s="300">
        <v>372.86</v>
      </c>
      <c r="FC22" s="300">
        <v>522.21</v>
      </c>
      <c r="FD22" s="300">
        <v>73656.5</v>
      </c>
      <c r="FE22" s="300">
        <v>1050</v>
      </c>
      <c r="FF22" s="300">
        <v>5646.2400000000007</v>
      </c>
      <c r="FG22" s="300">
        <v>269</v>
      </c>
      <c r="FH22" s="300">
        <v>4042.95</v>
      </c>
      <c r="FI22" s="300">
        <v>4148.82</v>
      </c>
      <c r="FJ22" s="300">
        <v>2277</v>
      </c>
      <c r="FK22" s="300">
        <v>580</v>
      </c>
      <c r="FL22" s="300">
        <v>1133.23</v>
      </c>
      <c r="FM22" s="300">
        <v>494.94999999999993</v>
      </c>
      <c r="FN22" s="300"/>
      <c r="FO22" s="300"/>
      <c r="FP22" s="300"/>
      <c r="FQ22" s="300"/>
      <c r="FR22" s="300"/>
      <c r="FS22" s="300"/>
      <c r="FT22" s="300"/>
      <c r="FU22" s="300">
        <v>-2770.8099999999995</v>
      </c>
      <c r="FV22" s="300"/>
      <c r="FW22" s="300"/>
      <c r="FX22" s="300"/>
      <c r="FY22" s="300"/>
      <c r="FZ22" s="300"/>
      <c r="GA22" s="300"/>
      <c r="GB22" s="300">
        <v>-7332.1599999999989</v>
      </c>
      <c r="GC22" s="300"/>
      <c r="GD22" s="300"/>
      <c r="GE22" s="300"/>
      <c r="GF22" s="300"/>
      <c r="GG22" s="300"/>
      <c r="GH22" s="300"/>
      <c r="GI22" s="300"/>
      <c r="GJ22" s="300"/>
      <c r="GK22" s="300"/>
      <c r="GL22" s="300"/>
      <c r="GM22" s="300"/>
      <c r="GN22" s="300"/>
      <c r="GO22" s="300"/>
      <c r="GP22" s="300"/>
      <c r="GQ22" s="300"/>
      <c r="GR22" s="300"/>
      <c r="GS22" s="300"/>
      <c r="GT22" s="300"/>
      <c r="GU22" s="300"/>
      <c r="GV22" s="300"/>
      <c r="GW22" s="300"/>
      <c r="GX22" s="300"/>
      <c r="GY22" s="300"/>
      <c r="GZ22" s="300"/>
      <c r="HA22" s="300"/>
      <c r="HB22" s="300"/>
      <c r="HC22" s="300"/>
      <c r="HD22" s="300"/>
      <c r="HE22" s="300"/>
      <c r="HF22" s="300"/>
      <c r="HG22" s="300"/>
      <c r="HH22" s="300"/>
      <c r="HI22" s="300"/>
      <c r="HJ22" s="300"/>
      <c r="HK22" s="300"/>
      <c r="HL22" s="300"/>
      <c r="HM22" s="300"/>
      <c r="HN22" s="300"/>
      <c r="HO22" s="300"/>
      <c r="HP22" s="300"/>
      <c r="HQ22" s="300"/>
      <c r="HR22" s="300"/>
      <c r="HS22" s="300"/>
      <c r="HT22" s="300"/>
      <c r="HU22" s="300"/>
    </row>
    <row r="23" spans="1:229">
      <c r="A23" s="116">
        <v>107582</v>
      </c>
      <c r="B23" s="300"/>
      <c r="C23" s="300">
        <v>151437.26</v>
      </c>
      <c r="D23" s="300">
        <v>2605.67</v>
      </c>
      <c r="E23" s="300">
        <v>7101.7</v>
      </c>
      <c r="F23" s="300">
        <v>44670.39</v>
      </c>
      <c r="G23" s="300">
        <v>20729.82</v>
      </c>
      <c r="H23" s="300">
        <v>1738.79</v>
      </c>
      <c r="I23" s="300"/>
      <c r="J23" s="300">
        <v>498.69000000000005</v>
      </c>
      <c r="K23" s="300">
        <v>231.78</v>
      </c>
      <c r="L23" s="300"/>
      <c r="M23" s="300"/>
      <c r="N23" s="300"/>
      <c r="O23" s="300"/>
      <c r="P23" s="300"/>
      <c r="Q23" s="300"/>
      <c r="R23" s="300"/>
      <c r="S23" s="300"/>
      <c r="T23" s="300"/>
      <c r="U23" s="300"/>
      <c r="V23" s="300"/>
      <c r="W23" s="300"/>
      <c r="X23" s="300"/>
      <c r="Y23" s="300"/>
      <c r="Z23" s="300"/>
      <c r="AA23" s="300"/>
      <c r="AB23" s="300">
        <v>8041.48</v>
      </c>
      <c r="AC23" s="300">
        <v>456.65000000000003</v>
      </c>
      <c r="AD23" s="300">
        <v>300.24</v>
      </c>
      <c r="AE23" s="300">
        <v>1764.1100000000001</v>
      </c>
      <c r="AF23" s="300">
        <v>63.09</v>
      </c>
      <c r="AG23" s="300"/>
      <c r="AH23" s="300"/>
      <c r="AI23" s="300"/>
      <c r="AJ23" s="300">
        <v>55493.7</v>
      </c>
      <c r="AK23" s="300">
        <v>60.349999999999994</v>
      </c>
      <c r="AL23" s="300">
        <v>2646.25</v>
      </c>
      <c r="AM23" s="300">
        <v>11652.4</v>
      </c>
      <c r="AN23" s="300">
        <v>5988.87</v>
      </c>
      <c r="AO23" s="300"/>
      <c r="AP23" s="300"/>
      <c r="AQ23" s="300"/>
      <c r="AR23" s="300"/>
      <c r="AS23" s="300"/>
      <c r="AT23" s="300">
        <v>16652.29</v>
      </c>
      <c r="AU23" s="300">
        <v>67.09</v>
      </c>
      <c r="AV23" s="300">
        <v>99.71</v>
      </c>
      <c r="AW23" s="300"/>
      <c r="AX23" s="300">
        <v>4305.5300000000007</v>
      </c>
      <c r="AY23" s="300">
        <v>1994.97</v>
      </c>
      <c r="AZ23" s="300"/>
      <c r="BA23" s="300"/>
      <c r="BB23" s="300"/>
      <c r="BC23" s="300"/>
      <c r="BD23" s="300"/>
      <c r="BE23" s="300"/>
      <c r="BF23" s="300"/>
      <c r="BG23" s="300"/>
      <c r="BH23" s="300">
        <v>3136.68</v>
      </c>
      <c r="BI23" s="300"/>
      <c r="BJ23" s="300"/>
      <c r="BK23" s="300">
        <v>639.88</v>
      </c>
      <c r="BL23" s="300">
        <v>220.28</v>
      </c>
      <c r="BM23" s="300"/>
      <c r="BN23" s="300"/>
      <c r="BO23" s="300"/>
      <c r="BP23" s="300"/>
      <c r="BQ23" s="300"/>
      <c r="BR23" s="300"/>
      <c r="BS23" s="300"/>
      <c r="BT23" s="300"/>
      <c r="BU23" s="300"/>
      <c r="BV23" s="300"/>
      <c r="BW23" s="300">
        <v>1595</v>
      </c>
      <c r="BX23" s="300"/>
      <c r="BY23" s="300"/>
      <c r="BZ23" s="300"/>
      <c r="CA23" s="300">
        <v>1781.06</v>
      </c>
      <c r="CB23" s="300">
        <v>7465.079999999999</v>
      </c>
      <c r="CC23" s="300">
        <v>1214.24</v>
      </c>
      <c r="CD23" s="300"/>
      <c r="CE23" s="300"/>
      <c r="CF23" s="300"/>
      <c r="CG23" s="300">
        <v>1848.6399999999999</v>
      </c>
      <c r="CH23" s="300">
        <v>1292.7799999999997</v>
      </c>
      <c r="CI23" s="300"/>
      <c r="CJ23" s="300"/>
      <c r="CK23" s="300"/>
      <c r="CL23" s="300">
        <v>2145.6999999999998</v>
      </c>
      <c r="CM23" s="300">
        <v>1171.68</v>
      </c>
      <c r="CN23" s="300"/>
      <c r="CO23" s="300">
        <v>6854.8799999999983</v>
      </c>
      <c r="CP23" s="300">
        <v>166.89</v>
      </c>
      <c r="CQ23" s="300"/>
      <c r="CR23" s="300"/>
      <c r="CS23" s="300"/>
      <c r="CT23" s="300"/>
      <c r="CU23" s="300">
        <v>3825</v>
      </c>
      <c r="CV23" s="300"/>
      <c r="CW23" s="300">
        <v>266.69</v>
      </c>
      <c r="CX23" s="300"/>
      <c r="CY23" s="300"/>
      <c r="CZ23" s="300"/>
      <c r="DA23" s="300"/>
      <c r="DB23" s="300"/>
      <c r="DC23" s="300"/>
      <c r="DD23" s="300">
        <v>9399.8999999999978</v>
      </c>
      <c r="DE23" s="300">
        <v>433.6</v>
      </c>
      <c r="DF23" s="300"/>
      <c r="DG23" s="300">
        <v>171.93</v>
      </c>
      <c r="DH23" s="300">
        <v>1464.33</v>
      </c>
      <c r="DI23" s="300">
        <v>11472.5</v>
      </c>
      <c r="DJ23" s="300"/>
      <c r="DK23" s="300">
        <v>75</v>
      </c>
      <c r="DL23" s="300"/>
      <c r="DM23" s="300">
        <v>306</v>
      </c>
      <c r="DN23" s="300"/>
      <c r="DO23" s="300">
        <v>129</v>
      </c>
      <c r="DP23" s="300"/>
      <c r="DQ23" s="300">
        <v>4179.3999999999996</v>
      </c>
      <c r="DR23" s="300">
        <v>3484.59</v>
      </c>
      <c r="DS23" s="300">
        <v>315</v>
      </c>
      <c r="DT23" s="300"/>
      <c r="DU23" s="300">
        <v>3495</v>
      </c>
      <c r="DV23" s="300">
        <v>9.3000000000000007</v>
      </c>
      <c r="DW23" s="300"/>
      <c r="DX23" s="300"/>
      <c r="DY23" s="300">
        <v>3002.84</v>
      </c>
      <c r="DZ23" s="300">
        <v>7292.48</v>
      </c>
      <c r="EA23" s="300">
        <v>35</v>
      </c>
      <c r="EB23" s="300">
        <v>103.14</v>
      </c>
      <c r="EC23" s="300">
        <v>9708.39</v>
      </c>
      <c r="ED23" s="300"/>
      <c r="EE23" s="300"/>
      <c r="EF23" s="300"/>
      <c r="EG23" s="300"/>
      <c r="EH23" s="300">
        <v>-1123208.54</v>
      </c>
      <c r="EI23" s="300">
        <v>830.2</v>
      </c>
      <c r="EJ23" s="300">
        <v>-1200</v>
      </c>
      <c r="EK23" s="300">
        <v>-9095</v>
      </c>
      <c r="EL23" s="300"/>
      <c r="EM23" s="300"/>
      <c r="EN23" s="300"/>
      <c r="EO23" s="300"/>
      <c r="EP23" s="300"/>
      <c r="EQ23" s="300">
        <v>-29757</v>
      </c>
      <c r="ER23" s="300">
        <v>-8905</v>
      </c>
      <c r="ES23" s="300">
        <v>-57838</v>
      </c>
      <c r="ET23" s="300">
        <v>4282.7199999999993</v>
      </c>
      <c r="EU23" s="300">
        <v>634.4</v>
      </c>
      <c r="EV23" s="300"/>
      <c r="EW23" s="300">
        <v>-11390</v>
      </c>
      <c r="EX23" s="300">
        <v>186</v>
      </c>
      <c r="EY23" s="300"/>
      <c r="EZ23" s="300"/>
      <c r="FA23" s="300">
        <v>3337.04</v>
      </c>
      <c r="FB23" s="300">
        <v>372.86</v>
      </c>
      <c r="FC23" s="300"/>
      <c r="FD23" s="300">
        <v>59083.5</v>
      </c>
      <c r="FE23" s="300">
        <v>850</v>
      </c>
      <c r="FF23" s="300">
        <v>5631.7400000000007</v>
      </c>
      <c r="FG23" s="300">
        <v>269</v>
      </c>
      <c r="FH23" s="300">
        <v>2949.3</v>
      </c>
      <c r="FI23" s="300">
        <v>2737.8</v>
      </c>
      <c r="FJ23" s="300">
        <v>2288</v>
      </c>
      <c r="FK23" s="300">
        <v>580</v>
      </c>
      <c r="FL23" s="300">
        <v>1135.52</v>
      </c>
      <c r="FM23" s="300">
        <v>367.44</v>
      </c>
      <c r="FN23" s="300"/>
      <c r="FO23" s="300"/>
      <c r="FP23" s="300"/>
      <c r="FQ23" s="300"/>
      <c r="FR23" s="300"/>
      <c r="FS23" s="300"/>
      <c r="FT23" s="300">
        <v>-28042.720000000001</v>
      </c>
      <c r="FU23" s="300">
        <v>-3856.570000000002</v>
      </c>
      <c r="FV23" s="300"/>
      <c r="FW23" s="300">
        <v>-1366.07</v>
      </c>
      <c r="FX23" s="300"/>
      <c r="FY23" s="300"/>
      <c r="FZ23" s="300"/>
      <c r="GA23" s="300"/>
      <c r="GB23" s="300"/>
      <c r="GC23" s="300">
        <v>-195</v>
      </c>
      <c r="GD23" s="300"/>
      <c r="GE23" s="300"/>
      <c r="GF23" s="300">
        <v>-339</v>
      </c>
      <c r="GG23" s="300"/>
      <c r="GH23" s="300"/>
      <c r="GI23" s="300"/>
      <c r="GJ23" s="300"/>
      <c r="GK23" s="300"/>
      <c r="GL23" s="300"/>
      <c r="GM23" s="300"/>
      <c r="GN23" s="300"/>
      <c r="GO23" s="300"/>
      <c r="GP23" s="300"/>
      <c r="GQ23" s="300"/>
      <c r="GR23" s="300"/>
      <c r="GS23" s="300"/>
      <c r="GT23" s="300"/>
      <c r="GU23" s="300"/>
      <c r="GV23" s="300"/>
      <c r="GW23" s="300"/>
      <c r="GX23" s="300"/>
      <c r="GY23" s="300"/>
      <c r="GZ23" s="300"/>
      <c r="HA23" s="300"/>
      <c r="HB23" s="300"/>
      <c r="HC23" s="300"/>
      <c r="HD23" s="300"/>
      <c r="HE23" s="300"/>
      <c r="HF23" s="300"/>
      <c r="HG23" s="300"/>
      <c r="HH23" s="300"/>
      <c r="HI23" s="300"/>
      <c r="HJ23" s="300"/>
      <c r="HK23" s="300"/>
      <c r="HL23" s="300"/>
      <c r="HM23" s="300"/>
      <c r="HN23" s="300"/>
      <c r="HO23" s="300"/>
      <c r="HP23" s="300"/>
      <c r="HQ23" s="300"/>
      <c r="HR23" s="300"/>
      <c r="HS23" s="300"/>
      <c r="HT23" s="300"/>
      <c r="HU23" s="300"/>
    </row>
    <row r="24" spans="1:229">
      <c r="A24" s="116">
        <v>107583</v>
      </c>
      <c r="B24" s="300">
        <v>-84.81</v>
      </c>
      <c r="C24" s="300">
        <v>123720.01000000001</v>
      </c>
      <c r="D24" s="300"/>
      <c r="E24" s="300">
        <v>3107.550000000002</v>
      </c>
      <c r="F24" s="300">
        <v>35482.92</v>
      </c>
      <c r="G24" s="300">
        <v>16055.97</v>
      </c>
      <c r="H24" s="300"/>
      <c r="I24" s="300"/>
      <c r="J24" s="300"/>
      <c r="K24" s="300"/>
      <c r="L24" s="300">
        <v>-22.38</v>
      </c>
      <c r="M24" s="300"/>
      <c r="N24" s="300"/>
      <c r="O24" s="300"/>
      <c r="P24" s="300"/>
      <c r="Q24" s="300"/>
      <c r="R24" s="300"/>
      <c r="S24" s="300"/>
      <c r="T24" s="300"/>
      <c r="U24" s="300"/>
      <c r="V24" s="300"/>
      <c r="W24" s="300"/>
      <c r="X24" s="300"/>
      <c r="Y24" s="300"/>
      <c r="Z24" s="300"/>
      <c r="AA24" s="300"/>
      <c r="AB24" s="300">
        <v>2701.44</v>
      </c>
      <c r="AC24" s="300"/>
      <c r="AD24" s="300"/>
      <c r="AE24" s="300">
        <v>551.04</v>
      </c>
      <c r="AF24" s="300">
        <v>279.98</v>
      </c>
      <c r="AG24" s="300"/>
      <c r="AH24" s="300"/>
      <c r="AI24" s="300"/>
      <c r="AJ24" s="300">
        <v>69221.279999999999</v>
      </c>
      <c r="AK24" s="300">
        <v>996.13</v>
      </c>
      <c r="AL24" s="300">
        <v>154.42000000000002</v>
      </c>
      <c r="AM24" s="300">
        <v>14355.55</v>
      </c>
      <c r="AN24" s="300">
        <v>7178.08</v>
      </c>
      <c r="AO24" s="300"/>
      <c r="AP24" s="300"/>
      <c r="AQ24" s="300"/>
      <c r="AR24" s="300"/>
      <c r="AS24" s="300"/>
      <c r="AT24" s="300">
        <v>8606.07</v>
      </c>
      <c r="AU24" s="300"/>
      <c r="AV24" s="300">
        <v>217.87</v>
      </c>
      <c r="AW24" s="300"/>
      <c r="AX24" s="300">
        <v>1805.13</v>
      </c>
      <c r="AY24" s="300">
        <v>947.24</v>
      </c>
      <c r="AZ24" s="300"/>
      <c r="BA24" s="300"/>
      <c r="BB24" s="300"/>
      <c r="BC24" s="300"/>
      <c r="BD24" s="300"/>
      <c r="BE24" s="300"/>
      <c r="BF24" s="300"/>
      <c r="BG24" s="300"/>
      <c r="BH24" s="300">
        <v>2143.3500000000004</v>
      </c>
      <c r="BI24" s="300">
        <v>18.010000000000002</v>
      </c>
      <c r="BJ24" s="300"/>
      <c r="BK24" s="300">
        <v>440.88</v>
      </c>
      <c r="BL24" s="300">
        <v>74</v>
      </c>
      <c r="BM24" s="300"/>
      <c r="BN24" s="300"/>
      <c r="BO24" s="300"/>
      <c r="BP24" s="300"/>
      <c r="BQ24" s="300"/>
      <c r="BR24" s="300"/>
      <c r="BS24" s="300"/>
      <c r="BT24" s="300"/>
      <c r="BU24" s="300"/>
      <c r="BV24" s="300"/>
      <c r="BW24" s="300">
        <v>1530.58</v>
      </c>
      <c r="BX24" s="300"/>
      <c r="BY24" s="300"/>
      <c r="BZ24" s="300"/>
      <c r="CA24" s="300">
        <v>22776.750000000004</v>
      </c>
      <c r="CB24" s="300">
        <v>4091.6500000000005</v>
      </c>
      <c r="CC24" s="300">
        <v>1214.1199999999999</v>
      </c>
      <c r="CD24" s="300"/>
      <c r="CE24" s="300"/>
      <c r="CF24" s="300">
        <v>234.4</v>
      </c>
      <c r="CG24" s="300">
        <v>636.84999999999991</v>
      </c>
      <c r="CH24" s="300">
        <v>2002.9899999999998</v>
      </c>
      <c r="CI24" s="300"/>
      <c r="CJ24" s="300"/>
      <c r="CK24" s="300"/>
      <c r="CL24" s="300">
        <v>12225.5</v>
      </c>
      <c r="CM24" s="300">
        <v>554.43000000000006</v>
      </c>
      <c r="CN24" s="300"/>
      <c r="CO24" s="300">
        <v>668.85</v>
      </c>
      <c r="CP24" s="300">
        <v>443.39</v>
      </c>
      <c r="CQ24" s="300"/>
      <c r="CR24" s="300"/>
      <c r="CS24" s="300"/>
      <c r="CT24" s="300"/>
      <c r="CU24" s="300"/>
      <c r="CV24" s="300"/>
      <c r="CW24" s="300">
        <v>79.100000000000009</v>
      </c>
      <c r="CX24" s="300"/>
      <c r="CY24" s="300"/>
      <c r="CZ24" s="300"/>
      <c r="DA24" s="300"/>
      <c r="DB24" s="300"/>
      <c r="DC24" s="300">
        <v>1036</v>
      </c>
      <c r="DD24" s="300">
        <v>5053.3599999999988</v>
      </c>
      <c r="DE24" s="300"/>
      <c r="DF24" s="300"/>
      <c r="DG24" s="300"/>
      <c r="DH24" s="300">
        <v>719.19</v>
      </c>
      <c r="DI24" s="300"/>
      <c r="DJ24" s="300">
        <v>26434.870000000003</v>
      </c>
      <c r="DK24" s="300"/>
      <c r="DL24" s="300"/>
      <c r="DM24" s="300">
        <v>144</v>
      </c>
      <c r="DN24" s="300"/>
      <c r="DO24" s="300">
        <v>198</v>
      </c>
      <c r="DP24" s="300"/>
      <c r="DQ24" s="300">
        <v>1050</v>
      </c>
      <c r="DR24" s="300">
        <v>8554.98</v>
      </c>
      <c r="DS24" s="300"/>
      <c r="DT24" s="300"/>
      <c r="DU24" s="300"/>
      <c r="DV24" s="300"/>
      <c r="DW24" s="300"/>
      <c r="DX24" s="300"/>
      <c r="DY24" s="300">
        <v>10004.59</v>
      </c>
      <c r="DZ24" s="300">
        <v>4768.16</v>
      </c>
      <c r="EA24" s="300">
        <v>20</v>
      </c>
      <c r="EB24" s="300">
        <v>93.15</v>
      </c>
      <c r="EC24" s="300">
        <v>863</v>
      </c>
      <c r="ED24" s="300"/>
      <c r="EE24" s="300"/>
      <c r="EF24" s="300"/>
      <c r="EG24" s="300"/>
      <c r="EH24" s="300">
        <v>-845543.79</v>
      </c>
      <c r="EI24" s="300"/>
      <c r="EJ24" s="300"/>
      <c r="EK24" s="300">
        <v>-12013</v>
      </c>
      <c r="EL24" s="300"/>
      <c r="EM24" s="300"/>
      <c r="EN24" s="300"/>
      <c r="EO24" s="300"/>
      <c r="EP24" s="300">
        <v>-5687.5</v>
      </c>
      <c r="EQ24" s="300">
        <v>-24464</v>
      </c>
      <c r="ER24" s="300">
        <v>-8530</v>
      </c>
      <c r="ES24" s="300">
        <v>-106981</v>
      </c>
      <c r="ET24" s="300">
        <v>2800.24</v>
      </c>
      <c r="EU24" s="300">
        <v>414.8</v>
      </c>
      <c r="EV24" s="300"/>
      <c r="EW24" s="300">
        <v>-8678</v>
      </c>
      <c r="EX24" s="300">
        <v>0</v>
      </c>
      <c r="EY24" s="300"/>
      <c r="EZ24" s="300"/>
      <c r="FA24" s="300">
        <v>1444.68</v>
      </c>
      <c r="FB24" s="300">
        <v>372.86</v>
      </c>
      <c r="FC24" s="300">
        <v>6172.4500000000007</v>
      </c>
      <c r="FD24" s="300">
        <v>72908.25</v>
      </c>
      <c r="FE24" s="300"/>
      <c r="FF24" s="300">
        <v>4606.74</v>
      </c>
      <c r="FG24" s="300">
        <v>269</v>
      </c>
      <c r="FH24" s="300">
        <v>3744.1</v>
      </c>
      <c r="FI24" s="300">
        <v>2190.2399999999998</v>
      </c>
      <c r="FJ24" s="300">
        <v>3861</v>
      </c>
      <c r="FK24" s="300">
        <v>580</v>
      </c>
      <c r="FL24" s="300">
        <v>970.64</v>
      </c>
      <c r="FM24" s="300">
        <v>795.01</v>
      </c>
      <c r="FN24" s="300"/>
      <c r="FO24" s="300"/>
      <c r="FP24" s="300"/>
      <c r="FQ24" s="300"/>
      <c r="FR24" s="300"/>
      <c r="FS24" s="300"/>
      <c r="FT24" s="300">
        <v>-5795</v>
      </c>
      <c r="FU24" s="300">
        <v>-356</v>
      </c>
      <c r="FV24" s="300"/>
      <c r="FW24" s="300"/>
      <c r="FX24" s="300"/>
      <c r="FY24" s="300"/>
      <c r="FZ24" s="300"/>
      <c r="GA24" s="300"/>
      <c r="GB24" s="300"/>
      <c r="GC24" s="300">
        <v>-1692.52</v>
      </c>
      <c r="GD24" s="300"/>
      <c r="GE24" s="300"/>
      <c r="GF24" s="300"/>
      <c r="GG24" s="300"/>
      <c r="GH24" s="300"/>
      <c r="GI24" s="300"/>
      <c r="GJ24" s="300"/>
      <c r="GK24" s="300"/>
      <c r="GL24" s="300"/>
      <c r="GM24" s="300"/>
      <c r="GN24" s="300"/>
      <c r="GO24" s="300"/>
      <c r="GP24" s="300"/>
      <c r="GQ24" s="300"/>
      <c r="GR24" s="300"/>
      <c r="GS24" s="300"/>
      <c r="GT24" s="300"/>
      <c r="GU24" s="300"/>
      <c r="GV24" s="300"/>
      <c r="GW24" s="300"/>
      <c r="GX24" s="300"/>
      <c r="GY24" s="300"/>
      <c r="GZ24" s="300"/>
      <c r="HA24" s="300"/>
      <c r="HB24" s="300"/>
      <c r="HC24" s="300"/>
      <c r="HD24" s="300"/>
      <c r="HE24" s="300"/>
      <c r="HF24" s="300"/>
      <c r="HG24" s="300"/>
      <c r="HH24" s="300"/>
      <c r="HI24" s="300"/>
      <c r="HJ24" s="300"/>
      <c r="HK24" s="300"/>
      <c r="HL24" s="300"/>
      <c r="HM24" s="300"/>
      <c r="HN24" s="300"/>
      <c r="HO24" s="300"/>
      <c r="HP24" s="300"/>
      <c r="HQ24" s="300"/>
      <c r="HR24" s="300"/>
      <c r="HS24" s="300"/>
      <c r="HT24" s="300"/>
      <c r="HU24" s="300"/>
    </row>
    <row r="25" spans="1:229">
      <c r="A25" s="116">
        <v>107585</v>
      </c>
      <c r="B25" s="300"/>
      <c r="C25" s="300">
        <v>170658.56</v>
      </c>
      <c r="D25" s="300">
        <v>203.78</v>
      </c>
      <c r="E25" s="300"/>
      <c r="F25" s="300">
        <v>49003.32</v>
      </c>
      <c r="G25" s="300">
        <v>22708.63</v>
      </c>
      <c r="H25" s="300">
        <v>325.26</v>
      </c>
      <c r="I25" s="300"/>
      <c r="J25" s="300">
        <v>93.28</v>
      </c>
      <c r="K25" s="300">
        <v>41.54</v>
      </c>
      <c r="L25" s="300"/>
      <c r="M25" s="300"/>
      <c r="N25" s="300"/>
      <c r="O25" s="300"/>
      <c r="P25" s="300"/>
      <c r="Q25" s="300"/>
      <c r="R25" s="300"/>
      <c r="S25" s="300"/>
      <c r="T25" s="300"/>
      <c r="U25" s="300"/>
      <c r="V25" s="300"/>
      <c r="W25" s="300">
        <v>7128.88</v>
      </c>
      <c r="X25" s="300"/>
      <c r="Y25" s="300">
        <v>527.53</v>
      </c>
      <c r="Z25" s="300">
        <v>1534.1599999999999</v>
      </c>
      <c r="AA25" s="300">
        <v>742.29000000000008</v>
      </c>
      <c r="AB25" s="300">
        <v>1371.16</v>
      </c>
      <c r="AC25" s="300"/>
      <c r="AD25" s="300"/>
      <c r="AE25" s="300">
        <v>279.69</v>
      </c>
      <c r="AF25" s="300">
        <v>159.25</v>
      </c>
      <c r="AG25" s="300"/>
      <c r="AH25" s="300"/>
      <c r="AI25" s="300"/>
      <c r="AJ25" s="300">
        <v>107600.79</v>
      </c>
      <c r="AK25" s="300">
        <v>1282.32</v>
      </c>
      <c r="AL25" s="300">
        <v>815.28</v>
      </c>
      <c r="AM25" s="300">
        <v>22191.18</v>
      </c>
      <c r="AN25" s="300">
        <v>10803.38</v>
      </c>
      <c r="AO25" s="300">
        <v>271.8</v>
      </c>
      <c r="AP25" s="300"/>
      <c r="AQ25" s="300"/>
      <c r="AR25" s="300"/>
      <c r="AS25" s="300">
        <v>24.39</v>
      </c>
      <c r="AT25" s="300">
        <v>18891.82</v>
      </c>
      <c r="AU25" s="300">
        <v>207.29</v>
      </c>
      <c r="AV25" s="300">
        <v>77.78</v>
      </c>
      <c r="AW25" s="300"/>
      <c r="AX25" s="300">
        <v>3831.11</v>
      </c>
      <c r="AY25" s="300">
        <v>2369.3500000000004</v>
      </c>
      <c r="AZ25" s="300"/>
      <c r="BA25" s="300"/>
      <c r="BB25" s="300"/>
      <c r="BC25" s="300"/>
      <c r="BD25" s="300"/>
      <c r="BE25" s="300"/>
      <c r="BF25" s="300"/>
      <c r="BG25" s="300"/>
      <c r="BH25" s="300">
        <v>9313.5600000000013</v>
      </c>
      <c r="BI25" s="300"/>
      <c r="BJ25" s="300">
        <v>335.97</v>
      </c>
      <c r="BK25" s="300">
        <v>1927.49</v>
      </c>
      <c r="BL25" s="300">
        <v>702.41000000000008</v>
      </c>
      <c r="BM25" s="300"/>
      <c r="BN25" s="300"/>
      <c r="BO25" s="300"/>
      <c r="BP25" s="300"/>
      <c r="BQ25" s="300"/>
      <c r="BR25" s="300"/>
      <c r="BS25" s="300"/>
      <c r="BT25" s="300"/>
      <c r="BU25" s="300"/>
      <c r="BV25" s="300"/>
      <c r="BW25" s="300">
        <v>525.88</v>
      </c>
      <c r="BX25" s="300"/>
      <c r="BY25" s="300"/>
      <c r="BZ25" s="300"/>
      <c r="CA25" s="300"/>
      <c r="CB25" s="300">
        <v>12958.309999999996</v>
      </c>
      <c r="CC25" s="300">
        <v>4995</v>
      </c>
      <c r="CD25" s="300">
        <v>1255</v>
      </c>
      <c r="CE25" s="300"/>
      <c r="CF25" s="300">
        <v>1499.52</v>
      </c>
      <c r="CG25" s="300">
        <v>3034.79</v>
      </c>
      <c r="CH25" s="300">
        <v>2367.64</v>
      </c>
      <c r="CI25" s="300"/>
      <c r="CJ25" s="300"/>
      <c r="CK25" s="300"/>
      <c r="CL25" s="300">
        <v>19386.150000000001</v>
      </c>
      <c r="CM25" s="300">
        <v>3383.24</v>
      </c>
      <c r="CN25" s="300">
        <v>20</v>
      </c>
      <c r="CO25" s="300">
        <v>1097.03</v>
      </c>
      <c r="CP25" s="300">
        <v>810.01</v>
      </c>
      <c r="CQ25" s="300"/>
      <c r="CR25" s="300"/>
      <c r="CS25" s="300"/>
      <c r="CT25" s="300"/>
      <c r="CU25" s="300"/>
      <c r="CV25" s="300"/>
      <c r="CW25" s="300">
        <v>459.79999999999995</v>
      </c>
      <c r="CX25" s="300"/>
      <c r="CY25" s="300">
        <v>115</v>
      </c>
      <c r="CZ25" s="300"/>
      <c r="DA25" s="300"/>
      <c r="DB25" s="300"/>
      <c r="DC25" s="300">
        <v>1593</v>
      </c>
      <c r="DD25" s="300">
        <v>14606.51</v>
      </c>
      <c r="DE25" s="300">
        <v>301.70999999999998</v>
      </c>
      <c r="DF25" s="300"/>
      <c r="DG25" s="300"/>
      <c r="DH25" s="300">
        <v>1906.3400000000001</v>
      </c>
      <c r="DI25" s="300">
        <v>15416</v>
      </c>
      <c r="DJ25" s="300">
        <v>3364</v>
      </c>
      <c r="DK25" s="300"/>
      <c r="DL25" s="300"/>
      <c r="DM25" s="300">
        <v>1409.98</v>
      </c>
      <c r="DN25" s="300"/>
      <c r="DO25" s="300">
        <v>2699</v>
      </c>
      <c r="DP25" s="300"/>
      <c r="DQ25" s="300">
        <v>4610.5</v>
      </c>
      <c r="DR25" s="300">
        <v>3961.1000000000004</v>
      </c>
      <c r="DS25" s="300"/>
      <c r="DT25" s="300"/>
      <c r="DU25" s="300">
        <v>540.22</v>
      </c>
      <c r="DV25" s="300"/>
      <c r="DW25" s="300"/>
      <c r="DX25" s="300">
        <v>541.78</v>
      </c>
      <c r="DY25" s="300">
        <v>1129.96</v>
      </c>
      <c r="DZ25" s="300"/>
      <c r="EA25" s="300"/>
      <c r="EB25" s="300">
        <v>399.43</v>
      </c>
      <c r="EC25" s="300">
        <v>14496.140000000001</v>
      </c>
      <c r="ED25" s="300">
        <v>2725</v>
      </c>
      <c r="EE25" s="300"/>
      <c r="EF25" s="300"/>
      <c r="EG25" s="300"/>
      <c r="EH25" s="300">
        <v>-1269505.2</v>
      </c>
      <c r="EI25" s="300">
        <v>-15651.900000000005</v>
      </c>
      <c r="EJ25" s="300">
        <v>-2400</v>
      </c>
      <c r="EK25" s="300">
        <v>-23615</v>
      </c>
      <c r="EL25" s="300"/>
      <c r="EM25" s="300"/>
      <c r="EN25" s="300"/>
      <c r="EO25" s="300"/>
      <c r="EP25" s="300">
        <v>-6362.5</v>
      </c>
      <c r="EQ25" s="300">
        <v>-19026</v>
      </c>
      <c r="ER25" s="300">
        <v>-8900</v>
      </c>
      <c r="ES25" s="300">
        <v>-185544</v>
      </c>
      <c r="ET25" s="300">
        <v>4365.08</v>
      </c>
      <c r="EU25" s="300">
        <v>646.6</v>
      </c>
      <c r="EV25" s="300"/>
      <c r="EW25" s="300">
        <v>-14059</v>
      </c>
      <c r="EX25" s="300">
        <v>80</v>
      </c>
      <c r="EY25" s="300"/>
      <c r="EZ25" s="300"/>
      <c r="FA25" s="300">
        <v>1682.56</v>
      </c>
      <c r="FB25" s="300"/>
      <c r="FC25" s="300"/>
      <c r="FD25" s="300">
        <v>57988.5</v>
      </c>
      <c r="FE25" s="300">
        <v>560</v>
      </c>
      <c r="FF25" s="300">
        <v>5388.88</v>
      </c>
      <c r="FG25" s="300"/>
      <c r="FH25" s="300">
        <v>3490.7</v>
      </c>
      <c r="FI25" s="300">
        <v>2969.46</v>
      </c>
      <c r="FJ25" s="300">
        <v>2332</v>
      </c>
      <c r="FK25" s="300">
        <v>580</v>
      </c>
      <c r="FL25" s="300">
        <v>1179.3</v>
      </c>
      <c r="FM25" s="300">
        <v>990.16000000000008</v>
      </c>
      <c r="FN25" s="300"/>
      <c r="FO25" s="300"/>
      <c r="FP25" s="300"/>
      <c r="FQ25" s="300"/>
      <c r="FR25" s="300"/>
      <c r="FS25" s="300"/>
      <c r="FT25" s="300"/>
      <c r="FU25" s="300">
        <v>-6016.43</v>
      </c>
      <c r="FV25" s="300"/>
      <c r="FW25" s="300">
        <v>-1263.5400000000002</v>
      </c>
      <c r="FX25" s="300"/>
      <c r="FY25" s="300"/>
      <c r="FZ25" s="300"/>
      <c r="GA25" s="300">
        <v>-1486.5</v>
      </c>
      <c r="GB25" s="300">
        <v>-6191.5400000000036</v>
      </c>
      <c r="GC25" s="300"/>
      <c r="GD25" s="300"/>
      <c r="GE25" s="300"/>
      <c r="GF25" s="300"/>
      <c r="GG25" s="300"/>
      <c r="GH25" s="300"/>
      <c r="GI25" s="300"/>
      <c r="GJ25" s="300"/>
      <c r="GK25" s="300"/>
      <c r="GL25" s="300"/>
      <c r="GM25" s="300"/>
      <c r="GN25" s="300"/>
      <c r="GO25" s="300"/>
      <c r="GP25" s="300"/>
      <c r="GQ25" s="300"/>
      <c r="GR25" s="300"/>
      <c r="GS25" s="300"/>
      <c r="GT25" s="300"/>
      <c r="GU25" s="300"/>
      <c r="GV25" s="300"/>
      <c r="GW25" s="300"/>
      <c r="GX25" s="300"/>
      <c r="GY25" s="300"/>
      <c r="GZ25" s="300"/>
      <c r="HA25" s="300"/>
      <c r="HB25" s="300"/>
      <c r="HC25" s="300"/>
      <c r="HD25" s="300"/>
      <c r="HE25" s="300"/>
      <c r="HF25" s="300"/>
      <c r="HG25" s="300"/>
      <c r="HH25" s="300"/>
      <c r="HI25" s="300"/>
      <c r="HJ25" s="300"/>
      <c r="HK25" s="300"/>
      <c r="HL25" s="300"/>
      <c r="HM25" s="300"/>
      <c r="HN25" s="300"/>
      <c r="HO25" s="300"/>
      <c r="HP25" s="300"/>
      <c r="HQ25" s="300"/>
      <c r="HR25" s="300"/>
      <c r="HS25" s="300"/>
      <c r="HT25" s="300"/>
      <c r="HU25" s="300"/>
    </row>
    <row r="26" spans="1:229">
      <c r="A26" s="116">
        <v>107586</v>
      </c>
      <c r="B26" s="300"/>
      <c r="C26" s="300">
        <v>144643.6</v>
      </c>
      <c r="D26" s="300">
        <v>268.88</v>
      </c>
      <c r="E26" s="300">
        <v>195</v>
      </c>
      <c r="F26" s="300">
        <v>41560.949999999997</v>
      </c>
      <c r="G26" s="300">
        <v>19052.080000000002</v>
      </c>
      <c r="H26" s="300">
        <v>6529.87</v>
      </c>
      <c r="I26" s="300"/>
      <c r="J26" s="300">
        <v>1872.77</v>
      </c>
      <c r="K26" s="300">
        <v>509.12</v>
      </c>
      <c r="L26" s="300"/>
      <c r="M26" s="300"/>
      <c r="N26" s="300"/>
      <c r="O26" s="300"/>
      <c r="P26" s="300"/>
      <c r="Q26" s="300"/>
      <c r="R26" s="300"/>
      <c r="S26" s="300"/>
      <c r="T26" s="300"/>
      <c r="U26" s="300"/>
      <c r="V26" s="300"/>
      <c r="W26" s="300">
        <v>2963.2</v>
      </c>
      <c r="X26" s="300"/>
      <c r="Y26" s="300"/>
      <c r="Z26" s="300">
        <v>604.44000000000005</v>
      </c>
      <c r="AA26" s="300">
        <v>36.61</v>
      </c>
      <c r="AB26" s="300">
        <v>1897.2</v>
      </c>
      <c r="AC26" s="300"/>
      <c r="AD26" s="300"/>
      <c r="AE26" s="300">
        <v>387</v>
      </c>
      <c r="AF26" s="300">
        <v>34.36</v>
      </c>
      <c r="AG26" s="300"/>
      <c r="AH26" s="300"/>
      <c r="AI26" s="300"/>
      <c r="AJ26" s="300">
        <v>48005.919999999998</v>
      </c>
      <c r="AK26" s="300">
        <v>216.95</v>
      </c>
      <c r="AL26" s="300">
        <v>7801.9</v>
      </c>
      <c r="AM26" s="300">
        <v>11428.699999999999</v>
      </c>
      <c r="AN26" s="300">
        <v>5548.17</v>
      </c>
      <c r="AO26" s="300"/>
      <c r="AP26" s="300"/>
      <c r="AQ26" s="300"/>
      <c r="AR26" s="300"/>
      <c r="AS26" s="300"/>
      <c r="AT26" s="300">
        <v>16327.95</v>
      </c>
      <c r="AU26" s="300"/>
      <c r="AV26" s="300">
        <v>47.15</v>
      </c>
      <c r="AW26" s="300"/>
      <c r="AX26" s="300">
        <v>3340.4</v>
      </c>
      <c r="AY26" s="300">
        <v>1705.67</v>
      </c>
      <c r="AZ26" s="300"/>
      <c r="BA26" s="300"/>
      <c r="BB26" s="300"/>
      <c r="BC26" s="300"/>
      <c r="BD26" s="300"/>
      <c r="BE26" s="300"/>
      <c r="BF26" s="300"/>
      <c r="BG26" s="300"/>
      <c r="BH26" s="300">
        <v>2089.4399999999996</v>
      </c>
      <c r="BI26" s="300">
        <v>51.8</v>
      </c>
      <c r="BJ26" s="300"/>
      <c r="BK26" s="300">
        <v>436.8</v>
      </c>
      <c r="BL26" s="300">
        <v>71</v>
      </c>
      <c r="BM26" s="300"/>
      <c r="BN26" s="300"/>
      <c r="BO26" s="300"/>
      <c r="BP26" s="300"/>
      <c r="BQ26" s="300"/>
      <c r="BR26" s="300"/>
      <c r="BS26" s="300"/>
      <c r="BT26" s="300"/>
      <c r="BU26" s="300"/>
      <c r="BV26" s="300"/>
      <c r="BW26" s="300">
        <v>1077.25</v>
      </c>
      <c r="BX26" s="300"/>
      <c r="BY26" s="300"/>
      <c r="BZ26" s="300"/>
      <c r="CA26" s="300"/>
      <c r="CB26" s="300">
        <v>3511.6400000000003</v>
      </c>
      <c r="CC26" s="300">
        <v>1123.3699999999999</v>
      </c>
      <c r="CD26" s="300">
        <v>495</v>
      </c>
      <c r="CE26" s="300"/>
      <c r="CF26" s="300">
        <v>1087.8</v>
      </c>
      <c r="CG26" s="300">
        <v>6372.03</v>
      </c>
      <c r="CH26" s="300">
        <v>1049.79</v>
      </c>
      <c r="CI26" s="300"/>
      <c r="CJ26" s="300"/>
      <c r="CK26" s="300"/>
      <c r="CL26" s="300">
        <v>6409.66</v>
      </c>
      <c r="CM26" s="300">
        <v>1003.22</v>
      </c>
      <c r="CN26" s="300"/>
      <c r="CO26" s="300">
        <v>627.34</v>
      </c>
      <c r="CP26" s="300">
        <v>1058.03</v>
      </c>
      <c r="CQ26" s="300"/>
      <c r="CR26" s="300"/>
      <c r="CS26" s="300"/>
      <c r="CT26" s="300"/>
      <c r="CU26" s="300"/>
      <c r="CV26" s="300"/>
      <c r="CW26" s="300">
        <v>62.019999999999996</v>
      </c>
      <c r="CX26" s="300"/>
      <c r="CY26" s="300"/>
      <c r="CZ26" s="300"/>
      <c r="DA26" s="300"/>
      <c r="DB26" s="300"/>
      <c r="DC26" s="300">
        <v>1147</v>
      </c>
      <c r="DD26" s="300">
        <v>5722.2599999999984</v>
      </c>
      <c r="DE26" s="300">
        <v>205.87999999999997</v>
      </c>
      <c r="DF26" s="300"/>
      <c r="DG26" s="300">
        <v>210.68</v>
      </c>
      <c r="DH26" s="300">
        <v>807.4</v>
      </c>
      <c r="DI26" s="300">
        <v>792.7</v>
      </c>
      <c r="DJ26" s="300">
        <v>16571.18</v>
      </c>
      <c r="DK26" s="300"/>
      <c r="DL26" s="300"/>
      <c r="DM26" s="300">
        <v>475.44</v>
      </c>
      <c r="DN26" s="300"/>
      <c r="DO26" s="300">
        <v>3565</v>
      </c>
      <c r="DP26" s="300">
        <v>1373.0900000000001</v>
      </c>
      <c r="DQ26" s="300"/>
      <c r="DR26" s="300">
        <v>4934.2299999999996</v>
      </c>
      <c r="DS26" s="300"/>
      <c r="DT26" s="300">
        <v>185.07999999999998</v>
      </c>
      <c r="DU26" s="300"/>
      <c r="DV26" s="300"/>
      <c r="DW26" s="300"/>
      <c r="DX26" s="300"/>
      <c r="DY26" s="300">
        <v>3644.54</v>
      </c>
      <c r="DZ26" s="300"/>
      <c r="EA26" s="300">
        <v>672</v>
      </c>
      <c r="EB26" s="300">
        <v>20152.93</v>
      </c>
      <c r="EC26" s="300">
        <v>1669.17</v>
      </c>
      <c r="ED26" s="300"/>
      <c r="EE26" s="300"/>
      <c r="EF26" s="300"/>
      <c r="EG26" s="300"/>
      <c r="EH26" s="300">
        <v>-1019431.91</v>
      </c>
      <c r="EI26" s="300"/>
      <c r="EJ26" s="300"/>
      <c r="EK26" s="300">
        <v>-4353</v>
      </c>
      <c r="EL26" s="300"/>
      <c r="EM26" s="300"/>
      <c r="EN26" s="300"/>
      <c r="EO26" s="300"/>
      <c r="EP26" s="300">
        <v>-6205</v>
      </c>
      <c r="EQ26" s="300">
        <v>-35934</v>
      </c>
      <c r="ER26" s="300">
        <v>-8830</v>
      </c>
      <c r="ES26" s="300">
        <v>-20431</v>
      </c>
      <c r="ET26" s="300">
        <v>3932.69</v>
      </c>
      <c r="EU26" s="300">
        <v>582.54999999999995</v>
      </c>
      <c r="EV26" s="300"/>
      <c r="EW26" s="300">
        <v>-9753</v>
      </c>
      <c r="EX26" s="300"/>
      <c r="EY26" s="300"/>
      <c r="EZ26" s="300"/>
      <c r="FA26" s="300">
        <v>1616.83</v>
      </c>
      <c r="FB26" s="300"/>
      <c r="FC26" s="300">
        <v>10243.08</v>
      </c>
      <c r="FD26" s="300">
        <v>0</v>
      </c>
      <c r="FE26" s="300">
        <v>690</v>
      </c>
      <c r="FF26" s="300">
        <v>3545.6200000000003</v>
      </c>
      <c r="FG26" s="300">
        <v>269</v>
      </c>
      <c r="FH26" s="300">
        <v>2761.35</v>
      </c>
      <c r="FI26" s="300">
        <v>2927.3399999999997</v>
      </c>
      <c r="FJ26" s="300">
        <v>2101</v>
      </c>
      <c r="FK26" s="300">
        <v>580</v>
      </c>
      <c r="FL26" s="300">
        <v>1096.5899999999999</v>
      </c>
      <c r="FM26" s="300">
        <v>557.69000000000005</v>
      </c>
      <c r="FN26" s="300"/>
      <c r="FO26" s="300"/>
      <c r="FP26" s="300"/>
      <c r="FQ26" s="300"/>
      <c r="FR26" s="300"/>
      <c r="FS26" s="300"/>
      <c r="FT26" s="300">
        <v>-1121.5</v>
      </c>
      <c r="FU26" s="300">
        <v>-2858.1800000000003</v>
      </c>
      <c r="FV26" s="300"/>
      <c r="FW26" s="300"/>
      <c r="FX26" s="300"/>
      <c r="FY26" s="300">
        <v>-5997.9900000000025</v>
      </c>
      <c r="FZ26" s="300">
        <v>-438</v>
      </c>
      <c r="GA26" s="300"/>
      <c r="GB26" s="300">
        <v>-2667.05</v>
      </c>
      <c r="GC26" s="300"/>
      <c r="GD26" s="300"/>
      <c r="GE26" s="300"/>
      <c r="GF26" s="300"/>
      <c r="GG26" s="300"/>
      <c r="GH26" s="300"/>
      <c r="GI26" s="300"/>
      <c r="GJ26" s="300"/>
      <c r="GK26" s="300"/>
      <c r="GL26" s="300"/>
      <c r="GM26" s="300"/>
      <c r="GN26" s="300"/>
      <c r="GO26" s="300"/>
      <c r="GP26" s="300"/>
      <c r="GQ26" s="300"/>
      <c r="GR26" s="300"/>
      <c r="GS26" s="300"/>
      <c r="GT26" s="300"/>
      <c r="GU26" s="300"/>
      <c r="GV26" s="300"/>
      <c r="GW26" s="300"/>
      <c r="GX26" s="300"/>
      <c r="GY26" s="300"/>
      <c r="GZ26" s="300"/>
      <c r="HA26" s="300"/>
      <c r="HB26" s="300"/>
      <c r="HC26" s="300"/>
      <c r="HD26" s="300"/>
      <c r="HE26" s="300"/>
      <c r="HF26" s="300"/>
      <c r="HG26" s="300"/>
      <c r="HH26" s="300"/>
      <c r="HI26" s="300"/>
      <c r="HJ26" s="300"/>
      <c r="HK26" s="300"/>
      <c r="HL26" s="300"/>
      <c r="HM26" s="300"/>
      <c r="HN26" s="300"/>
      <c r="HO26" s="300"/>
      <c r="HP26" s="300"/>
      <c r="HQ26" s="300"/>
      <c r="HR26" s="300"/>
      <c r="HS26" s="300"/>
      <c r="HT26" s="300"/>
      <c r="HU26" s="300"/>
    </row>
    <row r="27" spans="1:229">
      <c r="A27" s="116">
        <v>107593</v>
      </c>
      <c r="B27" s="300"/>
      <c r="C27" s="300">
        <v>170418.59</v>
      </c>
      <c r="D27" s="300">
        <v>1203.45</v>
      </c>
      <c r="E27" s="300">
        <v>824</v>
      </c>
      <c r="F27" s="300">
        <v>49221.24</v>
      </c>
      <c r="G27" s="300">
        <v>22789.91</v>
      </c>
      <c r="H27" s="300">
        <v>1342.6399999999999</v>
      </c>
      <c r="I27" s="300"/>
      <c r="J27" s="300">
        <v>385.07</v>
      </c>
      <c r="K27" s="300">
        <v>172.3</v>
      </c>
      <c r="L27" s="300"/>
      <c r="M27" s="300"/>
      <c r="N27" s="300"/>
      <c r="O27" s="300"/>
      <c r="P27" s="300"/>
      <c r="Q27" s="300"/>
      <c r="R27" s="300"/>
      <c r="S27" s="300"/>
      <c r="T27" s="300"/>
      <c r="U27" s="300"/>
      <c r="V27" s="300"/>
      <c r="W27" s="300"/>
      <c r="X27" s="300"/>
      <c r="Y27" s="300"/>
      <c r="Z27" s="300"/>
      <c r="AA27" s="300"/>
      <c r="AB27" s="300">
        <v>10010.23</v>
      </c>
      <c r="AC27" s="300">
        <v>6.47</v>
      </c>
      <c r="AD27" s="300">
        <v>13.05</v>
      </c>
      <c r="AE27" s="300">
        <v>2045.8</v>
      </c>
      <c r="AF27" s="300">
        <v>987.98</v>
      </c>
      <c r="AG27" s="300"/>
      <c r="AH27" s="300"/>
      <c r="AI27" s="300"/>
      <c r="AJ27" s="300">
        <v>83262.859999999986</v>
      </c>
      <c r="AK27" s="300">
        <v>35.03</v>
      </c>
      <c r="AL27" s="300">
        <v>74.09</v>
      </c>
      <c r="AM27" s="300">
        <v>16701.669999999998</v>
      </c>
      <c r="AN27" s="300">
        <v>7794.8300000000008</v>
      </c>
      <c r="AO27" s="300"/>
      <c r="AP27" s="300"/>
      <c r="AQ27" s="300"/>
      <c r="AR27" s="300"/>
      <c r="AS27" s="300"/>
      <c r="AT27" s="300">
        <v>13806.96</v>
      </c>
      <c r="AU27" s="300"/>
      <c r="AV27" s="300"/>
      <c r="AW27" s="300"/>
      <c r="AX27" s="300">
        <v>2675.84</v>
      </c>
      <c r="AY27" s="300">
        <v>1482.28</v>
      </c>
      <c r="AZ27" s="300"/>
      <c r="BA27" s="300"/>
      <c r="BB27" s="300"/>
      <c r="BC27" s="300">
        <v>15691.16</v>
      </c>
      <c r="BD27" s="300"/>
      <c r="BE27" s="300"/>
      <c r="BF27" s="300">
        <v>3200.92</v>
      </c>
      <c r="BG27" s="300">
        <v>1603.04</v>
      </c>
      <c r="BH27" s="300"/>
      <c r="BI27" s="300">
        <v>1028.23</v>
      </c>
      <c r="BJ27" s="300"/>
      <c r="BK27" s="300">
        <v>873.24</v>
      </c>
      <c r="BL27" s="300">
        <v>91.68</v>
      </c>
      <c r="BM27" s="300"/>
      <c r="BN27" s="300"/>
      <c r="BO27" s="300"/>
      <c r="BP27" s="300"/>
      <c r="BQ27" s="300"/>
      <c r="BR27" s="300"/>
      <c r="BS27" s="300"/>
      <c r="BT27" s="300"/>
      <c r="BU27" s="300"/>
      <c r="BV27" s="300"/>
      <c r="BW27" s="300">
        <v>170</v>
      </c>
      <c r="BX27" s="300">
        <v>1069.58</v>
      </c>
      <c r="BY27" s="300">
        <v>-225</v>
      </c>
      <c r="BZ27" s="300"/>
      <c r="CA27" s="300">
        <v>5040</v>
      </c>
      <c r="CB27" s="300">
        <v>2636.98</v>
      </c>
      <c r="CC27" s="300">
        <v>1111.01</v>
      </c>
      <c r="CD27" s="300"/>
      <c r="CE27" s="300"/>
      <c r="CF27" s="300">
        <v>595</v>
      </c>
      <c r="CG27" s="300">
        <v>4209.3599999999997</v>
      </c>
      <c r="CH27" s="300">
        <v>1116.24</v>
      </c>
      <c r="CI27" s="300"/>
      <c r="CJ27" s="300"/>
      <c r="CK27" s="300"/>
      <c r="CL27" s="300">
        <v>14720.5</v>
      </c>
      <c r="CM27" s="300">
        <v>1922.46</v>
      </c>
      <c r="CN27" s="300"/>
      <c r="CO27" s="300">
        <v>885.95</v>
      </c>
      <c r="CP27" s="300">
        <v>280</v>
      </c>
      <c r="CQ27" s="300"/>
      <c r="CR27" s="300"/>
      <c r="CS27" s="300">
        <v>41.68</v>
      </c>
      <c r="CT27" s="300"/>
      <c r="CU27" s="300"/>
      <c r="CV27" s="300"/>
      <c r="CW27" s="300">
        <v>168.10000000000002</v>
      </c>
      <c r="CX27" s="300"/>
      <c r="CY27" s="300">
        <v>241.55</v>
      </c>
      <c r="CZ27" s="300"/>
      <c r="DA27" s="300"/>
      <c r="DB27" s="300"/>
      <c r="DC27" s="300">
        <v>1482</v>
      </c>
      <c r="DD27" s="300">
        <v>16267.960000000001</v>
      </c>
      <c r="DE27" s="300">
        <v>30.59</v>
      </c>
      <c r="DF27" s="300"/>
      <c r="DG27" s="300">
        <v>290.17</v>
      </c>
      <c r="DH27" s="300">
        <v>1310.1399999999999</v>
      </c>
      <c r="DI27" s="300">
        <v>915</v>
      </c>
      <c r="DJ27" s="300">
        <v>6742.69</v>
      </c>
      <c r="DK27" s="300"/>
      <c r="DL27" s="300">
        <v>54.75</v>
      </c>
      <c r="DM27" s="300">
        <v>154.80000000000001</v>
      </c>
      <c r="DN27" s="300"/>
      <c r="DO27" s="300"/>
      <c r="DP27" s="300"/>
      <c r="DQ27" s="300">
        <v>3418</v>
      </c>
      <c r="DR27" s="300">
        <v>4276.08</v>
      </c>
      <c r="DS27" s="300"/>
      <c r="DT27" s="300">
        <v>95</v>
      </c>
      <c r="DU27" s="300">
        <v>5522.39</v>
      </c>
      <c r="DV27" s="300"/>
      <c r="DW27" s="300"/>
      <c r="DX27" s="300"/>
      <c r="DY27" s="300">
        <v>4278.3</v>
      </c>
      <c r="DZ27" s="300">
        <v>6836.7</v>
      </c>
      <c r="EA27" s="300"/>
      <c r="EB27" s="300">
        <v>15490.449999999997</v>
      </c>
      <c r="EC27" s="300">
        <v>25070</v>
      </c>
      <c r="ED27" s="300"/>
      <c r="EE27" s="300"/>
      <c r="EF27" s="300"/>
      <c r="EG27" s="300"/>
      <c r="EH27" s="300">
        <v>-1070436.73</v>
      </c>
      <c r="EI27" s="300"/>
      <c r="EJ27" s="300"/>
      <c r="EK27" s="300">
        <v>-12808</v>
      </c>
      <c r="EL27" s="300"/>
      <c r="EM27" s="300"/>
      <c r="EN27" s="300"/>
      <c r="EO27" s="300"/>
      <c r="EP27" s="300">
        <v>-6340</v>
      </c>
      <c r="EQ27" s="300">
        <v>-26473</v>
      </c>
      <c r="ER27" s="300">
        <v>-8900</v>
      </c>
      <c r="ES27" s="300">
        <v>-137467</v>
      </c>
      <c r="ET27" s="300">
        <v>4015.05</v>
      </c>
      <c r="EU27" s="300">
        <v>594.75</v>
      </c>
      <c r="EV27" s="300"/>
      <c r="EW27" s="300">
        <v>-9765</v>
      </c>
      <c r="EX27" s="300"/>
      <c r="EY27" s="300"/>
      <c r="EZ27" s="300"/>
      <c r="FA27" s="300">
        <v>3296.35</v>
      </c>
      <c r="FB27" s="300">
        <v>372.86</v>
      </c>
      <c r="FC27" s="300">
        <v>9229.44</v>
      </c>
      <c r="FD27" s="300"/>
      <c r="FE27" s="300">
        <v>190</v>
      </c>
      <c r="FF27" s="300">
        <v>3516.82</v>
      </c>
      <c r="FG27" s="300">
        <v>269</v>
      </c>
      <c r="FH27" s="300">
        <v>2762.75</v>
      </c>
      <c r="FI27" s="300">
        <v>3390.6600000000003</v>
      </c>
      <c r="FJ27" s="300">
        <v>2145</v>
      </c>
      <c r="FK27" s="300">
        <v>580</v>
      </c>
      <c r="FL27" s="300">
        <v>1139.18</v>
      </c>
      <c r="FM27" s="300">
        <v>855.85</v>
      </c>
      <c r="FN27" s="300"/>
      <c r="FO27" s="300"/>
      <c r="FP27" s="300"/>
      <c r="FQ27" s="300">
        <v>-11996.22</v>
      </c>
      <c r="FR27" s="300"/>
      <c r="FS27" s="300"/>
      <c r="FT27" s="300"/>
      <c r="FU27" s="300">
        <v>-14177.400000000001</v>
      </c>
      <c r="FV27" s="300"/>
      <c r="FW27" s="300">
        <v>-755.84</v>
      </c>
      <c r="FX27" s="300"/>
      <c r="FY27" s="300">
        <v>-13035.279999999999</v>
      </c>
      <c r="FZ27" s="300"/>
      <c r="GA27" s="300">
        <v>-4369.16</v>
      </c>
      <c r="GB27" s="300"/>
      <c r="GC27" s="300">
        <v>-13220</v>
      </c>
      <c r="GD27" s="300"/>
      <c r="GE27" s="300"/>
      <c r="GF27" s="300"/>
      <c r="GG27" s="300"/>
      <c r="GH27" s="300"/>
      <c r="GI27" s="300"/>
      <c r="GJ27" s="300"/>
      <c r="GK27" s="300"/>
      <c r="GL27" s="300"/>
      <c r="GM27" s="300"/>
      <c r="GN27" s="300"/>
      <c r="GO27" s="300"/>
      <c r="GP27" s="300"/>
      <c r="GQ27" s="300"/>
      <c r="GR27" s="300"/>
      <c r="GS27" s="300"/>
      <c r="GT27" s="300"/>
      <c r="GU27" s="300"/>
      <c r="GV27" s="300"/>
      <c r="GW27" s="300"/>
      <c r="GX27" s="300"/>
      <c r="GY27" s="300"/>
      <c r="GZ27" s="300"/>
      <c r="HA27" s="300"/>
      <c r="HB27" s="300"/>
      <c r="HC27" s="300"/>
      <c r="HD27" s="300"/>
      <c r="HE27" s="300"/>
      <c r="HF27" s="300"/>
      <c r="HG27" s="300"/>
      <c r="HH27" s="300"/>
      <c r="HI27" s="300"/>
      <c r="HJ27" s="300"/>
      <c r="HK27" s="300"/>
      <c r="HL27" s="300"/>
      <c r="HM27" s="300"/>
      <c r="HN27" s="300"/>
      <c r="HO27" s="300"/>
      <c r="HP27" s="300"/>
      <c r="HQ27" s="300"/>
      <c r="HR27" s="300"/>
      <c r="HS27" s="300"/>
      <c r="HT27" s="300"/>
      <c r="HU27" s="300"/>
    </row>
    <row r="28" spans="1:229">
      <c r="A28" s="116">
        <v>107598</v>
      </c>
      <c r="B28" s="300"/>
      <c r="C28" s="300">
        <v>50192.86</v>
      </c>
      <c r="D28" s="300">
        <v>359.39</v>
      </c>
      <c r="E28" s="300">
        <v>14002</v>
      </c>
      <c r="F28" s="300">
        <v>17346.32</v>
      </c>
      <c r="G28" s="300">
        <v>8020.67</v>
      </c>
      <c r="H28" s="300">
        <v>1321.1399999999999</v>
      </c>
      <c r="I28" s="300"/>
      <c r="J28" s="300">
        <v>378.9</v>
      </c>
      <c r="K28" s="300">
        <v>170.61</v>
      </c>
      <c r="L28" s="300"/>
      <c r="M28" s="300"/>
      <c r="N28" s="300"/>
      <c r="O28" s="300"/>
      <c r="P28" s="300"/>
      <c r="Q28" s="300"/>
      <c r="R28" s="300"/>
      <c r="S28" s="300"/>
      <c r="T28" s="300"/>
      <c r="U28" s="300"/>
      <c r="V28" s="300"/>
      <c r="W28" s="300">
        <v>2951.27</v>
      </c>
      <c r="X28" s="300">
        <v>24.57</v>
      </c>
      <c r="Y28" s="300"/>
      <c r="Z28" s="300">
        <v>607.02</v>
      </c>
      <c r="AA28" s="300">
        <v>353.51</v>
      </c>
      <c r="AB28" s="300">
        <v>1673.25</v>
      </c>
      <c r="AC28" s="300">
        <v>14.709999999999999</v>
      </c>
      <c r="AD28" s="300"/>
      <c r="AE28" s="300">
        <v>140.12</v>
      </c>
      <c r="AF28" s="300">
        <v>194.38</v>
      </c>
      <c r="AG28" s="300"/>
      <c r="AH28" s="300"/>
      <c r="AI28" s="300"/>
      <c r="AJ28" s="300">
        <v>15408.48</v>
      </c>
      <c r="AK28" s="300">
        <v>87.61</v>
      </c>
      <c r="AL28" s="300"/>
      <c r="AM28" s="300">
        <v>3161.12</v>
      </c>
      <c r="AN28" s="300">
        <v>1725.44</v>
      </c>
      <c r="AO28" s="300"/>
      <c r="AP28" s="300"/>
      <c r="AQ28" s="300"/>
      <c r="AR28" s="300"/>
      <c r="AS28" s="300"/>
      <c r="AT28" s="300">
        <v>8299.9500000000007</v>
      </c>
      <c r="AU28" s="300"/>
      <c r="AV28" s="300">
        <v>40.590000000000003</v>
      </c>
      <c r="AW28" s="300"/>
      <c r="AX28" s="300">
        <v>1701.44</v>
      </c>
      <c r="AY28" s="300">
        <v>1000.87</v>
      </c>
      <c r="AZ28" s="300"/>
      <c r="BA28" s="300"/>
      <c r="BB28" s="300"/>
      <c r="BC28" s="300"/>
      <c r="BD28" s="300"/>
      <c r="BE28" s="300"/>
      <c r="BF28" s="300"/>
      <c r="BG28" s="300"/>
      <c r="BH28" s="300"/>
      <c r="BI28" s="300"/>
      <c r="BJ28" s="300"/>
      <c r="BK28" s="300"/>
      <c r="BL28" s="300"/>
      <c r="BM28" s="300"/>
      <c r="BN28" s="300"/>
      <c r="BO28" s="300"/>
      <c r="BP28" s="300"/>
      <c r="BQ28" s="300"/>
      <c r="BR28" s="300"/>
      <c r="BS28" s="300"/>
      <c r="BT28" s="300"/>
      <c r="BU28" s="300"/>
      <c r="BV28" s="300"/>
      <c r="BW28" s="300">
        <v>120</v>
      </c>
      <c r="BX28" s="300"/>
      <c r="BY28" s="300"/>
      <c r="BZ28" s="300"/>
      <c r="CA28" s="300"/>
      <c r="CB28" s="300"/>
      <c r="CC28" s="300">
        <v>1120</v>
      </c>
      <c r="CD28" s="300"/>
      <c r="CE28" s="300"/>
      <c r="CF28" s="300">
        <v>500</v>
      </c>
      <c r="CG28" s="300">
        <v>2247.89</v>
      </c>
      <c r="CH28" s="300"/>
      <c r="CI28" s="300"/>
      <c r="CJ28" s="300"/>
      <c r="CK28" s="300">
        <v>7192</v>
      </c>
      <c r="CL28" s="300">
        <v>3892.2</v>
      </c>
      <c r="CM28" s="300">
        <v>512.69000000000005</v>
      </c>
      <c r="CN28" s="300"/>
      <c r="CO28" s="300">
        <v>181.76</v>
      </c>
      <c r="CP28" s="300">
        <v>156.91999999999999</v>
      </c>
      <c r="CQ28" s="300"/>
      <c r="CR28" s="300"/>
      <c r="CS28" s="300"/>
      <c r="CT28" s="300"/>
      <c r="CU28" s="300"/>
      <c r="CV28" s="300"/>
      <c r="CW28" s="300"/>
      <c r="CX28" s="300"/>
      <c r="CY28" s="300">
        <v>454.72</v>
      </c>
      <c r="CZ28" s="300"/>
      <c r="DA28" s="300">
        <v>1084.9000000000001</v>
      </c>
      <c r="DB28" s="300"/>
      <c r="DC28" s="300">
        <v>450</v>
      </c>
      <c r="DD28" s="300">
        <v>6212.5199999999995</v>
      </c>
      <c r="DE28" s="300">
        <v>28.39</v>
      </c>
      <c r="DF28" s="300"/>
      <c r="DG28" s="300">
        <v>72.960000000000008</v>
      </c>
      <c r="DH28" s="300"/>
      <c r="DI28" s="300"/>
      <c r="DJ28" s="300">
        <v>8235</v>
      </c>
      <c r="DK28" s="300"/>
      <c r="DL28" s="300"/>
      <c r="DM28" s="300">
        <v>76.14</v>
      </c>
      <c r="DN28" s="300"/>
      <c r="DO28" s="300">
        <v>548</v>
      </c>
      <c r="DP28" s="300"/>
      <c r="DQ28" s="300"/>
      <c r="DR28" s="300">
        <v>2669.14</v>
      </c>
      <c r="DS28" s="300"/>
      <c r="DT28" s="300">
        <v>143.88</v>
      </c>
      <c r="DU28" s="300">
        <v>970</v>
      </c>
      <c r="DV28" s="300">
        <v>315</v>
      </c>
      <c r="DW28" s="300"/>
      <c r="DX28" s="300"/>
      <c r="DY28" s="300"/>
      <c r="DZ28" s="300">
        <v>1227.0999999999999</v>
      </c>
      <c r="EA28" s="300"/>
      <c r="EB28" s="300"/>
      <c r="EC28" s="300">
        <v>3340.1</v>
      </c>
      <c r="ED28" s="300"/>
      <c r="EE28" s="300"/>
      <c r="EF28" s="300"/>
      <c r="EG28" s="300"/>
      <c r="EH28" s="300">
        <v>-410697.07</v>
      </c>
      <c r="EI28" s="300"/>
      <c r="EJ28" s="300">
        <v>-1200</v>
      </c>
      <c r="EK28" s="300">
        <v>-5995</v>
      </c>
      <c r="EL28" s="300"/>
      <c r="EM28" s="300"/>
      <c r="EN28" s="300"/>
      <c r="EO28" s="300"/>
      <c r="EP28" s="300">
        <v>-4517.5</v>
      </c>
      <c r="EQ28" s="300">
        <v>-1218</v>
      </c>
      <c r="ER28" s="300">
        <v>-8205</v>
      </c>
      <c r="ES28" s="300">
        <v>-9850</v>
      </c>
      <c r="ET28" s="300">
        <v>720.65</v>
      </c>
      <c r="EU28" s="300">
        <v>106.75</v>
      </c>
      <c r="EV28" s="300"/>
      <c r="EW28" s="300">
        <v>-4703</v>
      </c>
      <c r="EX28" s="300">
        <v>0</v>
      </c>
      <c r="EY28" s="300">
        <v>2919.57</v>
      </c>
      <c r="EZ28" s="300">
        <v>729.89</v>
      </c>
      <c r="FA28" s="300">
        <v>1128.55</v>
      </c>
      <c r="FB28" s="300">
        <v>372.86</v>
      </c>
      <c r="FC28" s="300">
        <v>5474.9600000000009</v>
      </c>
      <c r="FD28" s="300">
        <v>14500.75</v>
      </c>
      <c r="FE28" s="300">
        <v>450</v>
      </c>
      <c r="FF28" s="300">
        <v>2124.8199999999997</v>
      </c>
      <c r="FG28" s="300">
        <v>269</v>
      </c>
      <c r="FH28" s="300">
        <v>3344.75</v>
      </c>
      <c r="FI28" s="300">
        <v>1031.94</v>
      </c>
      <c r="FJ28" s="300">
        <v>850</v>
      </c>
      <c r="FK28" s="300">
        <v>580</v>
      </c>
      <c r="FL28" s="300">
        <v>739.35</v>
      </c>
      <c r="FM28" s="300">
        <v>152.86999999999998</v>
      </c>
      <c r="FN28" s="300"/>
      <c r="FO28" s="300"/>
      <c r="FP28" s="300"/>
      <c r="FQ28" s="300"/>
      <c r="FR28" s="300"/>
      <c r="FS28" s="300"/>
      <c r="FT28" s="300">
        <v>-689.5</v>
      </c>
      <c r="FU28" s="300">
        <v>959.94</v>
      </c>
      <c r="FV28" s="300"/>
      <c r="FW28" s="300">
        <v>-59.18</v>
      </c>
      <c r="FX28" s="300"/>
      <c r="FY28" s="300"/>
      <c r="FZ28" s="300"/>
      <c r="GA28" s="300"/>
      <c r="GB28" s="300">
        <v>-1025.1199999999999</v>
      </c>
      <c r="GC28" s="300">
        <v>-2935.09</v>
      </c>
      <c r="GD28" s="300"/>
      <c r="GE28" s="300"/>
      <c r="GF28" s="300"/>
      <c r="GG28" s="300"/>
      <c r="GH28" s="300"/>
      <c r="GI28" s="300"/>
      <c r="GJ28" s="300"/>
      <c r="GK28" s="300"/>
      <c r="GL28" s="300"/>
      <c r="GM28" s="300"/>
      <c r="GN28" s="300"/>
      <c r="GO28" s="300"/>
      <c r="GP28" s="300"/>
      <c r="GQ28" s="300"/>
      <c r="GR28" s="300"/>
      <c r="GS28" s="300"/>
      <c r="GT28" s="300"/>
      <c r="GU28" s="300"/>
      <c r="GV28" s="300"/>
      <c r="GW28" s="300"/>
      <c r="GX28" s="300"/>
      <c r="GY28" s="300"/>
      <c r="GZ28" s="300"/>
      <c r="HA28" s="300"/>
      <c r="HB28" s="300"/>
      <c r="HC28" s="300"/>
      <c r="HD28" s="300"/>
      <c r="HE28" s="300"/>
      <c r="HF28" s="300"/>
      <c r="HG28" s="300"/>
      <c r="HH28" s="300"/>
      <c r="HI28" s="300"/>
      <c r="HJ28" s="300"/>
      <c r="HK28" s="300"/>
      <c r="HL28" s="300"/>
      <c r="HM28" s="300"/>
      <c r="HN28" s="300"/>
      <c r="HO28" s="300"/>
      <c r="HP28" s="300"/>
      <c r="HQ28" s="300"/>
      <c r="HR28" s="300"/>
      <c r="HS28" s="300"/>
      <c r="HT28" s="300"/>
      <c r="HU28" s="300"/>
    </row>
    <row r="29" spans="1:229">
      <c r="A29" s="116"/>
      <c r="B29" s="300"/>
      <c r="C29" s="300"/>
      <c r="D29" s="300"/>
      <c r="E29" s="300"/>
      <c r="F29" s="300"/>
      <c r="G29" s="300"/>
      <c r="H29" s="300"/>
      <c r="I29" s="300"/>
      <c r="J29" s="300"/>
      <c r="K29" s="300"/>
      <c r="L29" s="300"/>
      <c r="M29" s="300"/>
      <c r="N29" s="300"/>
      <c r="O29" s="300"/>
      <c r="P29" s="300"/>
      <c r="Q29" s="300"/>
      <c r="R29" s="300"/>
      <c r="S29" s="300"/>
      <c r="T29" s="300"/>
      <c r="U29" s="300"/>
      <c r="V29" s="300"/>
      <c r="W29" s="300"/>
      <c r="X29" s="300"/>
      <c r="Y29" s="300"/>
      <c r="Z29" s="300"/>
      <c r="AA29" s="300"/>
      <c r="AB29" s="300"/>
      <c r="AC29" s="300"/>
      <c r="AD29" s="300"/>
      <c r="AE29" s="300"/>
      <c r="AF29" s="300"/>
      <c r="AG29" s="300"/>
      <c r="AH29" s="300"/>
      <c r="AI29" s="300"/>
      <c r="AJ29" s="300"/>
      <c r="AK29" s="300"/>
      <c r="AL29" s="300"/>
      <c r="AM29" s="300"/>
      <c r="AN29" s="300"/>
      <c r="AO29" s="300"/>
      <c r="AP29" s="300"/>
      <c r="AQ29" s="300"/>
      <c r="AR29" s="300"/>
      <c r="AS29" s="300"/>
      <c r="AT29" s="300"/>
      <c r="AU29" s="300"/>
      <c r="AV29" s="300"/>
      <c r="AW29" s="300"/>
      <c r="AX29" s="300"/>
      <c r="AY29" s="300"/>
      <c r="AZ29" s="300"/>
      <c r="BA29" s="300"/>
      <c r="BB29" s="300"/>
      <c r="BC29" s="300"/>
      <c r="BD29" s="300"/>
      <c r="BE29" s="300"/>
      <c r="BF29" s="300"/>
      <c r="BG29" s="300"/>
      <c r="BH29" s="300"/>
      <c r="BI29" s="300"/>
      <c r="BJ29" s="300"/>
      <c r="BK29" s="300"/>
      <c r="BL29" s="300"/>
      <c r="BM29" s="300"/>
      <c r="BN29" s="300"/>
      <c r="BO29" s="300"/>
      <c r="BP29" s="300"/>
      <c r="BQ29" s="300"/>
      <c r="BR29" s="300"/>
      <c r="BS29" s="300"/>
      <c r="BT29" s="300"/>
      <c r="BU29" s="300"/>
      <c r="BV29" s="300"/>
      <c r="BW29" s="300"/>
      <c r="BX29" s="300"/>
      <c r="BY29" s="300"/>
      <c r="BZ29" s="300"/>
      <c r="CA29" s="300"/>
      <c r="CB29" s="300"/>
      <c r="CC29" s="300"/>
      <c r="CD29" s="300"/>
      <c r="CE29" s="300"/>
      <c r="CF29" s="300"/>
      <c r="CG29" s="300"/>
      <c r="CH29" s="300"/>
      <c r="CI29" s="300"/>
      <c r="CJ29" s="300"/>
      <c r="CK29" s="300"/>
      <c r="CL29" s="300"/>
      <c r="CM29" s="300"/>
      <c r="CN29" s="300"/>
      <c r="CO29" s="300"/>
      <c r="CP29" s="300"/>
      <c r="CQ29" s="300"/>
      <c r="CR29" s="300"/>
      <c r="CS29" s="300"/>
      <c r="CT29" s="300"/>
      <c r="CU29" s="300"/>
      <c r="CV29" s="300"/>
      <c r="CW29" s="300"/>
      <c r="CX29" s="300"/>
      <c r="CY29" s="300"/>
      <c r="CZ29" s="300"/>
      <c r="DA29" s="300"/>
      <c r="DB29" s="300"/>
      <c r="DC29" s="300"/>
      <c r="DD29" s="300"/>
      <c r="DE29" s="300"/>
      <c r="DF29" s="300"/>
      <c r="DG29" s="300"/>
      <c r="DH29" s="300"/>
      <c r="DI29" s="300"/>
      <c r="DJ29" s="300"/>
      <c r="DK29" s="300"/>
      <c r="DL29" s="300"/>
      <c r="DM29" s="300"/>
      <c r="DN29" s="300"/>
      <c r="DO29" s="300"/>
      <c r="DP29" s="300"/>
      <c r="DQ29" s="300"/>
      <c r="DR29" s="300"/>
      <c r="DS29" s="300"/>
      <c r="DT29" s="300"/>
      <c r="DU29" s="300"/>
      <c r="DV29" s="300"/>
      <c r="DW29" s="300"/>
      <c r="DX29" s="300"/>
      <c r="DY29" s="300"/>
      <c r="DZ29" s="300"/>
      <c r="EA29" s="300"/>
      <c r="EB29" s="300"/>
      <c r="EC29" s="300"/>
      <c r="ED29" s="300"/>
      <c r="EE29" s="300"/>
      <c r="EF29" s="300"/>
      <c r="EG29" s="300"/>
      <c r="EH29" s="300"/>
      <c r="EI29" s="300"/>
      <c r="EJ29" s="300"/>
      <c r="EK29" s="300"/>
      <c r="EL29" s="300"/>
      <c r="EM29" s="300"/>
      <c r="EN29" s="300"/>
      <c r="EO29" s="300"/>
      <c r="EP29" s="300"/>
      <c r="EQ29" s="300"/>
      <c r="ER29" s="300"/>
      <c r="ES29" s="300"/>
      <c r="ET29" s="300"/>
      <c r="EU29" s="300"/>
      <c r="EV29" s="300"/>
      <c r="EW29" s="300"/>
      <c r="EX29" s="300"/>
      <c r="EY29" s="300"/>
      <c r="EZ29" s="300"/>
      <c r="FA29" s="300"/>
      <c r="FB29" s="300"/>
      <c r="FC29" s="300"/>
      <c r="FD29" s="300"/>
      <c r="FE29" s="300"/>
      <c r="FF29" s="300"/>
      <c r="FG29" s="300"/>
      <c r="FH29" s="300"/>
      <c r="FI29" s="300"/>
      <c r="FJ29" s="300"/>
      <c r="FK29" s="300"/>
      <c r="FL29" s="300"/>
      <c r="FM29" s="300"/>
      <c r="FN29" s="300"/>
      <c r="FO29" s="300"/>
      <c r="FP29" s="300"/>
      <c r="FQ29" s="300"/>
      <c r="FR29" s="300"/>
      <c r="FS29" s="300"/>
      <c r="FT29" s="300"/>
      <c r="FU29" s="300"/>
      <c r="FV29" s="300"/>
      <c r="FW29" s="300"/>
      <c r="FX29" s="300"/>
      <c r="FY29" s="300"/>
      <c r="FZ29" s="300"/>
      <c r="GA29" s="300"/>
      <c r="GB29" s="300"/>
      <c r="GC29" s="300"/>
      <c r="GD29" s="300"/>
      <c r="GE29" s="300"/>
      <c r="GF29" s="300"/>
      <c r="GG29" s="300"/>
      <c r="GH29" s="300"/>
      <c r="GI29" s="300"/>
      <c r="GJ29" s="300"/>
      <c r="GK29" s="300"/>
      <c r="GL29" s="300"/>
      <c r="GM29" s="300"/>
      <c r="GN29" s="300"/>
      <c r="GO29" s="300"/>
      <c r="GP29" s="300"/>
      <c r="GQ29" s="300"/>
      <c r="GR29" s="300"/>
      <c r="GS29" s="300"/>
      <c r="GT29" s="300"/>
      <c r="GU29" s="300"/>
      <c r="GV29" s="300"/>
      <c r="GW29" s="300"/>
      <c r="GX29" s="300"/>
      <c r="GY29" s="300"/>
      <c r="GZ29" s="300"/>
      <c r="HA29" s="300"/>
      <c r="HB29" s="300"/>
      <c r="HC29" s="300"/>
      <c r="HD29" s="300"/>
      <c r="HE29" s="300"/>
      <c r="HF29" s="300"/>
      <c r="HG29" s="300"/>
      <c r="HH29" s="300"/>
      <c r="HI29" s="300"/>
      <c r="HJ29" s="300"/>
      <c r="HK29" s="300"/>
      <c r="HL29" s="300"/>
      <c r="HM29" s="300"/>
      <c r="HN29" s="300"/>
      <c r="HO29" s="300"/>
      <c r="HP29" s="300"/>
      <c r="HQ29" s="300"/>
      <c r="HR29" s="300"/>
      <c r="HS29" s="300"/>
      <c r="HT29" s="300"/>
      <c r="HU29" s="300"/>
    </row>
    <row r="30" spans="1:229">
      <c r="A30" s="116"/>
      <c r="B30" s="300"/>
      <c r="C30" s="300"/>
      <c r="D30" s="300"/>
      <c r="E30" s="300"/>
      <c r="F30" s="300"/>
      <c r="G30" s="300"/>
      <c r="H30" s="300"/>
      <c r="I30" s="300"/>
      <c r="J30" s="300"/>
      <c r="K30" s="300"/>
      <c r="L30" s="300"/>
      <c r="M30" s="300"/>
      <c r="N30" s="300"/>
      <c r="O30" s="300"/>
      <c r="P30" s="300"/>
      <c r="Q30" s="300"/>
      <c r="R30" s="300"/>
      <c r="S30" s="300"/>
      <c r="T30" s="300"/>
      <c r="U30" s="300"/>
      <c r="V30" s="300"/>
      <c r="W30" s="300"/>
      <c r="X30" s="300"/>
      <c r="Y30" s="300"/>
      <c r="Z30" s="300"/>
      <c r="AA30" s="300"/>
      <c r="AB30" s="300"/>
      <c r="AC30" s="300"/>
      <c r="AD30" s="300"/>
      <c r="AE30" s="300"/>
      <c r="AF30" s="300"/>
      <c r="AG30" s="300"/>
      <c r="AH30" s="300"/>
      <c r="AI30" s="300"/>
      <c r="AJ30" s="300"/>
      <c r="AK30" s="300"/>
      <c r="AL30" s="300"/>
      <c r="AM30" s="300"/>
      <c r="AN30" s="300"/>
      <c r="AO30" s="300"/>
      <c r="AP30" s="300"/>
      <c r="AQ30" s="300"/>
      <c r="AR30" s="300"/>
      <c r="AS30" s="300"/>
      <c r="AT30" s="300"/>
      <c r="AU30" s="300"/>
      <c r="AV30" s="300"/>
      <c r="AW30" s="300"/>
      <c r="AX30" s="300"/>
      <c r="AY30" s="300"/>
      <c r="AZ30" s="300"/>
      <c r="BA30" s="300"/>
      <c r="BB30" s="300"/>
      <c r="BC30" s="300"/>
      <c r="BD30" s="300"/>
      <c r="BE30" s="300"/>
      <c r="BF30" s="300"/>
      <c r="BG30" s="300"/>
      <c r="BH30" s="300"/>
      <c r="BI30" s="300"/>
      <c r="BJ30" s="300"/>
      <c r="BK30" s="300"/>
      <c r="BL30" s="300"/>
      <c r="BM30" s="300"/>
      <c r="BN30" s="300"/>
      <c r="BO30" s="300"/>
      <c r="BP30" s="300"/>
      <c r="BQ30" s="300"/>
      <c r="BR30" s="300"/>
      <c r="BS30" s="300"/>
      <c r="BT30" s="300"/>
      <c r="BU30" s="300"/>
      <c r="BV30" s="300"/>
      <c r="BW30" s="300"/>
      <c r="BX30" s="300"/>
      <c r="BY30" s="300"/>
      <c r="BZ30" s="300"/>
      <c r="CA30" s="300"/>
      <c r="CB30" s="300"/>
      <c r="CC30" s="300"/>
      <c r="CD30" s="300"/>
      <c r="CE30" s="300"/>
      <c r="CF30" s="300"/>
      <c r="CG30" s="300"/>
      <c r="CH30" s="300"/>
      <c r="CI30" s="300"/>
      <c r="CJ30" s="300"/>
      <c r="CK30" s="300"/>
      <c r="CL30" s="300"/>
      <c r="CM30" s="300"/>
      <c r="CN30" s="300"/>
      <c r="CO30" s="300"/>
      <c r="CP30" s="300"/>
      <c r="CQ30" s="300"/>
      <c r="CR30" s="300"/>
      <c r="CS30" s="300"/>
      <c r="CT30" s="300"/>
      <c r="CU30" s="300"/>
      <c r="CV30" s="300"/>
      <c r="CW30" s="300"/>
      <c r="CX30" s="300"/>
      <c r="CY30" s="300"/>
      <c r="CZ30" s="300"/>
      <c r="DA30" s="300"/>
      <c r="DB30" s="300"/>
      <c r="DC30" s="300"/>
      <c r="DD30" s="300"/>
      <c r="DE30" s="300"/>
      <c r="DF30" s="300"/>
      <c r="DG30" s="300"/>
      <c r="DH30" s="300"/>
      <c r="DI30" s="300"/>
      <c r="DJ30" s="300"/>
      <c r="DK30" s="300"/>
      <c r="DL30" s="300"/>
      <c r="DM30" s="300"/>
      <c r="DN30" s="300"/>
      <c r="DO30" s="300"/>
      <c r="DP30" s="300"/>
      <c r="DQ30" s="300"/>
      <c r="DR30" s="300"/>
      <c r="DS30" s="300"/>
      <c r="DT30" s="300"/>
      <c r="DU30" s="300"/>
      <c r="DV30" s="300"/>
      <c r="DW30" s="300"/>
      <c r="DX30" s="300"/>
      <c r="DY30" s="300"/>
      <c r="DZ30" s="300"/>
      <c r="EA30" s="300"/>
      <c r="EB30" s="300"/>
      <c r="EC30" s="300"/>
      <c r="ED30" s="300"/>
      <c r="EE30" s="300"/>
      <c r="EF30" s="300"/>
      <c r="EG30" s="300"/>
      <c r="EH30" s="300"/>
      <c r="EI30" s="300"/>
      <c r="EJ30" s="300"/>
      <c r="EK30" s="300"/>
      <c r="EL30" s="300"/>
      <c r="EM30" s="300"/>
      <c r="EN30" s="300"/>
      <c r="EO30" s="300"/>
      <c r="EP30" s="300"/>
      <c r="EQ30" s="300"/>
      <c r="ER30" s="300"/>
      <c r="ES30" s="300"/>
      <c r="ET30" s="300"/>
      <c r="EU30" s="300"/>
      <c r="EV30" s="300"/>
      <c r="EW30" s="300"/>
      <c r="EX30" s="300"/>
      <c r="EY30" s="300"/>
      <c r="EZ30" s="300"/>
      <c r="FA30" s="300"/>
      <c r="FB30" s="300"/>
      <c r="FC30" s="300"/>
      <c r="FD30" s="300"/>
      <c r="FE30" s="300"/>
      <c r="FF30" s="300"/>
      <c r="FG30" s="300"/>
      <c r="FH30" s="300"/>
      <c r="FI30" s="300"/>
      <c r="FJ30" s="300"/>
      <c r="FK30" s="300"/>
      <c r="FL30" s="300"/>
      <c r="FM30" s="300"/>
      <c r="FN30" s="300"/>
      <c r="FO30" s="300"/>
      <c r="FP30" s="300"/>
      <c r="FQ30" s="300"/>
      <c r="FR30" s="300"/>
      <c r="FS30" s="300"/>
      <c r="FT30" s="300"/>
      <c r="FU30" s="300"/>
      <c r="FV30" s="300"/>
      <c r="FW30" s="300"/>
      <c r="FX30" s="300"/>
      <c r="FY30" s="300"/>
      <c r="FZ30" s="300"/>
      <c r="GA30" s="300"/>
      <c r="GB30" s="300"/>
      <c r="GC30" s="300"/>
      <c r="GD30" s="300"/>
      <c r="GE30" s="300"/>
      <c r="GF30" s="300"/>
      <c r="GG30" s="300"/>
      <c r="GH30" s="300"/>
      <c r="GI30" s="300"/>
      <c r="GJ30" s="300"/>
      <c r="GK30" s="300"/>
      <c r="GL30" s="300"/>
      <c r="GM30" s="300"/>
      <c r="GN30" s="300"/>
      <c r="GO30" s="300"/>
      <c r="GP30" s="300"/>
      <c r="GQ30" s="300"/>
      <c r="GR30" s="300"/>
      <c r="GS30" s="300"/>
      <c r="GT30" s="300"/>
      <c r="GU30" s="300"/>
      <c r="GV30" s="300"/>
      <c r="GW30" s="300"/>
      <c r="GX30" s="300"/>
      <c r="GY30" s="300"/>
      <c r="GZ30" s="300"/>
      <c r="HA30" s="300"/>
      <c r="HB30" s="300"/>
      <c r="HC30" s="300"/>
      <c r="HD30" s="300"/>
      <c r="HE30" s="300"/>
      <c r="HF30" s="300"/>
      <c r="HG30" s="300"/>
      <c r="HH30" s="300"/>
      <c r="HI30" s="300"/>
      <c r="HJ30" s="300"/>
      <c r="HK30" s="300"/>
      <c r="HL30" s="300"/>
      <c r="HM30" s="300"/>
      <c r="HN30" s="300"/>
      <c r="HO30" s="300"/>
      <c r="HP30" s="300"/>
      <c r="HQ30" s="300"/>
      <c r="HR30" s="300"/>
      <c r="HS30" s="300"/>
      <c r="HT30" s="300"/>
      <c r="HU30" s="300"/>
    </row>
    <row r="31" spans="1:229">
      <c r="A31" s="116"/>
      <c r="B31" s="300"/>
      <c r="C31" s="300"/>
      <c r="D31" s="300"/>
      <c r="E31" s="300"/>
      <c r="F31" s="300"/>
      <c r="G31" s="300"/>
      <c r="H31" s="300"/>
      <c r="I31" s="300"/>
      <c r="J31" s="300"/>
      <c r="K31" s="300"/>
      <c r="L31" s="300"/>
      <c r="M31" s="300"/>
      <c r="N31" s="300"/>
      <c r="O31" s="300"/>
      <c r="P31" s="300"/>
      <c r="Q31" s="300"/>
      <c r="R31" s="300"/>
      <c r="S31" s="300"/>
      <c r="T31" s="300"/>
      <c r="U31" s="300"/>
      <c r="V31" s="300"/>
      <c r="W31" s="300"/>
      <c r="X31" s="300"/>
      <c r="Y31" s="300"/>
      <c r="Z31" s="300"/>
      <c r="AA31" s="300"/>
      <c r="AB31" s="300"/>
      <c r="AC31" s="300"/>
      <c r="AD31" s="300"/>
      <c r="AE31" s="300"/>
      <c r="AF31" s="300"/>
      <c r="AG31" s="300"/>
      <c r="AH31" s="300"/>
      <c r="AI31" s="300"/>
      <c r="AJ31" s="300"/>
      <c r="AK31" s="300"/>
      <c r="AL31" s="300"/>
      <c r="AM31" s="300"/>
      <c r="AN31" s="300"/>
      <c r="AO31" s="300"/>
      <c r="AP31" s="300"/>
      <c r="AQ31" s="300"/>
      <c r="AR31" s="300"/>
      <c r="AS31" s="300"/>
      <c r="AT31" s="300"/>
      <c r="AU31" s="300"/>
      <c r="AV31" s="300"/>
      <c r="AW31" s="300"/>
      <c r="AX31" s="300"/>
      <c r="AY31" s="300"/>
      <c r="AZ31" s="300"/>
      <c r="BA31" s="300"/>
      <c r="BB31" s="300"/>
      <c r="BC31" s="300"/>
      <c r="BD31" s="300"/>
      <c r="BE31" s="300"/>
      <c r="BF31" s="300"/>
      <c r="BG31" s="300"/>
      <c r="BH31" s="300"/>
      <c r="BI31" s="300"/>
      <c r="BJ31" s="300"/>
      <c r="BK31" s="300"/>
      <c r="BL31" s="300"/>
      <c r="BM31" s="300"/>
      <c r="BN31" s="300"/>
      <c r="BO31" s="300"/>
      <c r="BP31" s="300"/>
      <c r="BQ31" s="300"/>
      <c r="BR31" s="300"/>
      <c r="BS31" s="300"/>
      <c r="BT31" s="300"/>
      <c r="BU31" s="300"/>
      <c r="BV31" s="300"/>
      <c r="BW31" s="300"/>
      <c r="BX31" s="300"/>
      <c r="BY31" s="300"/>
      <c r="BZ31" s="300"/>
      <c r="CA31" s="300"/>
      <c r="CB31" s="300"/>
      <c r="CC31" s="300"/>
      <c r="CD31" s="300"/>
      <c r="CE31" s="300"/>
      <c r="CF31" s="300"/>
      <c r="CG31" s="300"/>
      <c r="CH31" s="300"/>
      <c r="CI31" s="300"/>
      <c r="CJ31" s="300"/>
      <c r="CK31" s="300"/>
      <c r="CL31" s="300"/>
      <c r="CM31" s="300"/>
      <c r="CN31" s="300"/>
      <c r="CO31" s="300"/>
      <c r="CP31" s="300"/>
      <c r="CQ31" s="300"/>
      <c r="CR31" s="300"/>
      <c r="CS31" s="300"/>
      <c r="CT31" s="300"/>
      <c r="CU31" s="300"/>
      <c r="CV31" s="300"/>
      <c r="CW31" s="300"/>
      <c r="CX31" s="300"/>
      <c r="CY31" s="300"/>
      <c r="CZ31" s="300"/>
      <c r="DA31" s="300"/>
      <c r="DB31" s="300"/>
      <c r="DC31" s="300"/>
      <c r="DD31" s="300"/>
      <c r="DE31" s="300"/>
      <c r="DF31" s="300"/>
      <c r="DG31" s="300"/>
      <c r="DH31" s="300"/>
      <c r="DI31" s="300"/>
      <c r="DJ31" s="300"/>
      <c r="DK31" s="300"/>
      <c r="DL31" s="300"/>
      <c r="DM31" s="300"/>
      <c r="DN31" s="300"/>
      <c r="DO31" s="300"/>
      <c r="DP31" s="300"/>
      <c r="DQ31" s="300"/>
      <c r="DR31" s="300"/>
      <c r="DS31" s="300"/>
      <c r="DT31" s="300"/>
      <c r="DU31" s="300"/>
      <c r="DV31" s="300"/>
      <c r="DW31" s="300"/>
      <c r="DX31" s="300"/>
      <c r="DY31" s="300"/>
      <c r="DZ31" s="300"/>
      <c r="EA31" s="300"/>
      <c r="EB31" s="300"/>
      <c r="EC31" s="300"/>
      <c r="ED31" s="300"/>
      <c r="EE31" s="300"/>
      <c r="EF31" s="300"/>
      <c r="EG31" s="300"/>
      <c r="EH31" s="300"/>
      <c r="EI31" s="300"/>
      <c r="EJ31" s="300"/>
      <c r="EK31" s="300"/>
      <c r="EL31" s="300"/>
      <c r="EM31" s="300"/>
      <c r="EN31" s="300"/>
      <c r="EO31" s="300"/>
      <c r="EP31" s="300"/>
      <c r="EQ31" s="300"/>
      <c r="ER31" s="300"/>
      <c r="ES31" s="300"/>
      <c r="ET31" s="300"/>
      <c r="EU31" s="300"/>
      <c r="EV31" s="300"/>
      <c r="EW31" s="300"/>
      <c r="EX31" s="300"/>
      <c r="EY31" s="300"/>
      <c r="EZ31" s="300"/>
      <c r="FA31" s="300"/>
      <c r="FB31" s="300"/>
      <c r="FC31" s="300"/>
      <c r="FD31" s="300"/>
      <c r="FE31" s="300"/>
      <c r="FF31" s="300"/>
      <c r="FG31" s="300"/>
      <c r="FH31" s="300"/>
      <c r="FI31" s="300"/>
      <c r="FJ31" s="300"/>
      <c r="FK31" s="300"/>
      <c r="FL31" s="300"/>
      <c r="FM31" s="300"/>
      <c r="FN31" s="300"/>
      <c r="FO31" s="300"/>
      <c r="FP31" s="300"/>
      <c r="FQ31" s="300"/>
      <c r="FR31" s="300"/>
      <c r="FS31" s="300"/>
      <c r="FT31" s="300"/>
      <c r="FU31" s="300"/>
      <c r="FV31" s="300"/>
      <c r="FW31" s="300"/>
      <c r="FX31" s="300"/>
      <c r="FY31" s="300"/>
      <c r="FZ31" s="300"/>
      <c r="GA31" s="300"/>
      <c r="GB31" s="300"/>
      <c r="GC31" s="300"/>
      <c r="GD31" s="300"/>
      <c r="GE31" s="300"/>
      <c r="GF31" s="300"/>
      <c r="GG31" s="300"/>
      <c r="GH31" s="300"/>
      <c r="GI31" s="300"/>
      <c r="GJ31" s="300"/>
      <c r="GK31" s="300"/>
      <c r="GL31" s="300"/>
      <c r="GM31" s="300"/>
      <c r="GN31" s="300"/>
      <c r="GO31" s="300"/>
      <c r="GP31" s="300"/>
      <c r="GQ31" s="300"/>
      <c r="GR31" s="300"/>
      <c r="GS31" s="300"/>
      <c r="GT31" s="300"/>
      <c r="GU31" s="300"/>
      <c r="GV31" s="300"/>
      <c r="GW31" s="300"/>
      <c r="GX31" s="300"/>
      <c r="GY31" s="300"/>
      <c r="GZ31" s="300"/>
      <c r="HA31" s="300"/>
      <c r="HB31" s="300"/>
      <c r="HC31" s="300"/>
      <c r="HD31" s="300"/>
      <c r="HE31" s="300"/>
      <c r="HF31" s="300"/>
      <c r="HG31" s="300"/>
      <c r="HH31" s="300"/>
      <c r="HI31" s="300"/>
      <c r="HJ31" s="300"/>
      <c r="HK31" s="300"/>
      <c r="HL31" s="300"/>
      <c r="HM31" s="300"/>
      <c r="HN31" s="300"/>
      <c r="HO31" s="300"/>
      <c r="HP31" s="300"/>
      <c r="HQ31" s="300"/>
      <c r="HR31" s="300"/>
      <c r="HS31" s="300"/>
      <c r="HT31" s="300"/>
      <c r="HU31" s="300"/>
    </row>
    <row r="32" spans="1:229">
      <c r="A32" s="396" t="s">
        <v>948</v>
      </c>
      <c r="C32" s="245"/>
    </row>
    <row r="33" spans="1:11">
      <c r="A33" s="167"/>
      <c r="C33" s="245"/>
    </row>
    <row r="34" spans="1:11">
      <c r="A34" s="167"/>
      <c r="C34" s="245"/>
      <c r="K34" s="420" t="s">
        <v>967</v>
      </c>
    </row>
    <row r="35" spans="1:11">
      <c r="A35" s="167"/>
      <c r="C35" s="245"/>
    </row>
    <row r="36" spans="1:11">
      <c r="A36" s="167"/>
      <c r="C36" s="245"/>
    </row>
    <row r="37" spans="1:11">
      <c r="A37" s="167"/>
      <c r="C37" s="245"/>
    </row>
    <row r="38" spans="1:11">
      <c r="A38" s="167"/>
      <c r="C38" s="245"/>
    </row>
    <row r="39" spans="1:11">
      <c r="A39" s="167"/>
      <c r="C39" s="245"/>
    </row>
    <row r="40" spans="1:11">
      <c r="A40" s="167"/>
      <c r="C40" s="245"/>
    </row>
    <row r="41" spans="1:11">
      <c r="A41" s="167"/>
      <c r="C41" s="245"/>
    </row>
    <row r="42" spans="1:11">
      <c r="A42" s="167"/>
      <c r="C42" s="245"/>
    </row>
    <row r="43" spans="1:11">
      <c r="A43" s="167"/>
      <c r="C43" s="245"/>
    </row>
    <row r="44" spans="1:11">
      <c r="A44" s="167"/>
      <c r="C44" s="245"/>
    </row>
    <row r="45" spans="1:11">
      <c r="A45" s="167"/>
      <c r="C45" s="245"/>
    </row>
    <row r="46" spans="1:11">
      <c r="A46" s="167"/>
      <c r="C46" s="245"/>
    </row>
    <row r="47" spans="1:11">
      <c r="A47" s="167"/>
      <c r="C47" s="245"/>
    </row>
    <row r="48" spans="1:11">
      <c r="A48" s="167"/>
      <c r="C48" s="245"/>
    </row>
    <row r="49" spans="1:3">
      <c r="A49" s="167"/>
      <c r="C49" s="245"/>
    </row>
    <row r="50" spans="1:3">
      <c r="A50" s="167"/>
      <c r="C50" s="245"/>
    </row>
    <row r="51" spans="1:3">
      <c r="A51" s="167"/>
      <c r="C51" s="245"/>
    </row>
    <row r="52" spans="1:3">
      <c r="A52" s="167"/>
      <c r="C52" s="245"/>
    </row>
    <row r="53" spans="1:3">
      <c r="A53" s="167"/>
      <c r="C53" s="245"/>
    </row>
    <row r="54" spans="1:3">
      <c r="A54" s="167"/>
      <c r="C54" s="245"/>
    </row>
    <row r="55" spans="1:3">
      <c r="A55" s="167"/>
      <c r="C55" s="245"/>
    </row>
    <row r="56" spans="1:3">
      <c r="A56" s="167"/>
      <c r="C56" s="245"/>
    </row>
    <row r="57" spans="1:3">
      <c r="A57" s="167"/>
      <c r="C57" s="245"/>
    </row>
    <row r="58" spans="1:3">
      <c r="A58" s="167"/>
      <c r="C58" s="245"/>
    </row>
    <row r="59" spans="1:3">
      <c r="A59" s="167"/>
      <c r="C59" s="245"/>
    </row>
    <row r="60" spans="1:3">
      <c r="A60" s="167"/>
      <c r="C60" s="245"/>
    </row>
    <row r="61" spans="1:3">
      <c r="A61" s="167"/>
      <c r="C61" s="245"/>
    </row>
    <row r="62" spans="1:3">
      <c r="A62" s="167"/>
      <c r="C62" s="245"/>
    </row>
    <row r="63" spans="1:3">
      <c r="A63" s="167"/>
      <c r="C63" s="245"/>
    </row>
    <row r="64" spans="1:3">
      <c r="A64" s="167"/>
      <c r="C64" s="245"/>
    </row>
    <row r="65" spans="1:3">
      <c r="A65" s="167"/>
      <c r="C65" s="245"/>
    </row>
    <row r="66" spans="1:3">
      <c r="A66" s="167"/>
      <c r="C66" s="245"/>
    </row>
    <row r="67" spans="1:3">
      <c r="A67" s="167"/>
      <c r="C67" s="245"/>
    </row>
    <row r="68" spans="1:3">
      <c r="A68" s="167"/>
      <c r="C68" s="245"/>
    </row>
    <row r="69" spans="1:3">
      <c r="A69" s="167"/>
      <c r="C69" s="245"/>
    </row>
    <row r="70" spans="1:3">
      <c r="A70" s="167"/>
      <c r="C70" s="245"/>
    </row>
    <row r="71" spans="1:3">
      <c r="A71" s="167"/>
      <c r="C71" s="245"/>
    </row>
    <row r="72" spans="1:3">
      <c r="A72" s="167"/>
      <c r="C72" s="245"/>
    </row>
    <row r="73" spans="1:3">
      <c r="A73" s="167"/>
      <c r="C73" s="245"/>
    </row>
    <row r="74" spans="1:3">
      <c r="A74" s="167"/>
      <c r="C74" s="245"/>
    </row>
    <row r="75" spans="1:3">
      <c r="A75" s="167"/>
      <c r="C75" s="245"/>
    </row>
    <row r="76" spans="1:3">
      <c r="A76" s="167"/>
      <c r="C76" s="245"/>
    </row>
    <row r="77" spans="1:3">
      <c r="A77" s="167"/>
      <c r="C77" s="245"/>
    </row>
    <row r="78" spans="1:3">
      <c r="A78" s="167"/>
      <c r="C78" s="245"/>
    </row>
    <row r="79" spans="1:3">
      <c r="A79" s="167"/>
      <c r="C79" s="245"/>
    </row>
    <row r="80" spans="1:3">
      <c r="A80" s="167"/>
      <c r="C80" s="245"/>
    </row>
    <row r="81" spans="1:3">
      <c r="A81" s="167"/>
      <c r="C81" s="245"/>
    </row>
    <row r="82" spans="1:3">
      <c r="A82" s="167"/>
      <c r="C82" s="245"/>
    </row>
    <row r="83" spans="1:3">
      <c r="A83" s="167"/>
      <c r="C83" s="245"/>
    </row>
    <row r="84" spans="1:3">
      <c r="A84" s="167"/>
      <c r="C84" s="245"/>
    </row>
    <row r="85" spans="1:3">
      <c r="A85" s="167"/>
      <c r="C85" s="245"/>
    </row>
    <row r="86" spans="1:3">
      <c r="A86" s="167"/>
      <c r="C86" s="245"/>
    </row>
    <row r="87" spans="1:3">
      <c r="A87" s="167"/>
      <c r="C87" s="245"/>
    </row>
    <row r="88" spans="1:3">
      <c r="A88" s="167"/>
      <c r="C88" s="245"/>
    </row>
    <row r="89" spans="1:3">
      <c r="A89" s="167"/>
      <c r="C89" s="245"/>
    </row>
    <row r="90" spans="1:3">
      <c r="A90" s="167"/>
      <c r="C90" s="245"/>
    </row>
    <row r="91" spans="1:3">
      <c r="A91" s="167"/>
      <c r="C91" s="245"/>
    </row>
    <row r="92" spans="1:3">
      <c r="A92" s="167"/>
      <c r="C92" s="245"/>
    </row>
    <row r="93" spans="1:3">
      <c r="A93" s="167"/>
      <c r="C93" s="222"/>
    </row>
    <row r="94" spans="1:3">
      <c r="A94" s="167"/>
      <c r="C94" s="222"/>
    </row>
    <row r="95" spans="1:3">
      <c r="A95" s="167"/>
      <c r="C95" s="222"/>
    </row>
    <row r="96" spans="1:3">
      <c r="A96" s="167"/>
      <c r="C96" s="222"/>
    </row>
    <row r="97" spans="1:3">
      <c r="A97" s="167"/>
      <c r="C97" s="222"/>
    </row>
    <row r="98" spans="1:3">
      <c r="A98" s="167"/>
      <c r="C98" s="222"/>
    </row>
    <row r="99" spans="1:3">
      <c r="A99" s="167"/>
      <c r="C99" s="222"/>
    </row>
    <row r="100" spans="1:3">
      <c r="A100" s="167"/>
      <c r="C100" s="222"/>
    </row>
    <row r="101" spans="1:3">
      <c r="A101" s="167"/>
      <c r="C101" s="222"/>
    </row>
    <row r="102" spans="1:3">
      <c r="A102" s="167"/>
      <c r="C102" s="222"/>
    </row>
    <row r="103" spans="1:3">
      <c r="A103" s="167"/>
      <c r="C103" s="222"/>
    </row>
    <row r="104" spans="1:3">
      <c r="A104" s="167"/>
      <c r="C104" s="222"/>
    </row>
    <row r="105" spans="1:3">
      <c r="A105" s="167"/>
      <c r="C105" s="222"/>
    </row>
    <row r="106" spans="1:3">
      <c r="A106" s="167"/>
      <c r="C106" s="222"/>
    </row>
    <row r="107" spans="1:3">
      <c r="A107" s="167"/>
      <c r="C107" s="222"/>
    </row>
    <row r="108" spans="1:3">
      <c r="A108" s="167"/>
      <c r="C108" s="222"/>
    </row>
    <row r="109" spans="1:3">
      <c r="A109" s="167"/>
      <c r="C109" s="222"/>
    </row>
    <row r="110" spans="1:3">
      <c r="A110" s="167"/>
      <c r="C110" s="222"/>
    </row>
    <row r="111" spans="1:3">
      <c r="A111" s="167"/>
      <c r="C111" s="222"/>
    </row>
    <row r="112" spans="1:3">
      <c r="A112" s="167"/>
      <c r="C112" s="222"/>
    </row>
    <row r="113" spans="1:3">
      <c r="A113" s="167"/>
      <c r="C113" s="222"/>
    </row>
    <row r="114" spans="1:3">
      <c r="A114" s="167"/>
      <c r="C114" s="222"/>
    </row>
    <row r="115" spans="1:3">
      <c r="A115" s="167"/>
      <c r="C115" s="222"/>
    </row>
    <row r="116" spans="1:3">
      <c r="A116" s="167"/>
      <c r="C116" s="222"/>
    </row>
    <row r="117" spans="1:3">
      <c r="A117" s="167"/>
      <c r="C117" s="222"/>
    </row>
    <row r="118" spans="1:3">
      <c r="A118" s="167"/>
      <c r="C118" s="222"/>
    </row>
    <row r="119" spans="1:3">
      <c r="A119" s="167"/>
      <c r="C119" s="222"/>
    </row>
    <row r="120" spans="1:3">
      <c r="A120" s="167"/>
      <c r="C120" s="222"/>
    </row>
    <row r="121" spans="1:3">
      <c r="A121" s="167"/>
      <c r="C121" s="222"/>
    </row>
    <row r="122" spans="1:3">
      <c r="A122" s="167"/>
      <c r="C122" s="222"/>
    </row>
    <row r="123" spans="1:3">
      <c r="A123" s="167"/>
      <c r="C123" s="222"/>
    </row>
    <row r="124" spans="1:3">
      <c r="A124" s="167"/>
      <c r="C124" s="222"/>
    </row>
    <row r="125" spans="1:3">
      <c r="A125" s="167"/>
      <c r="C125" s="222"/>
    </row>
    <row r="126" spans="1:3">
      <c r="A126" s="167"/>
      <c r="C126" s="222"/>
    </row>
    <row r="127" spans="1:3">
      <c r="A127" s="167"/>
      <c r="C127" s="222"/>
    </row>
    <row r="128" spans="1:3">
      <c r="A128" s="167"/>
      <c r="C128" s="222"/>
    </row>
    <row r="129" spans="1:3">
      <c r="A129" s="167"/>
      <c r="C129" s="222"/>
    </row>
    <row r="130" spans="1:3">
      <c r="A130" s="167"/>
      <c r="C130" s="222"/>
    </row>
    <row r="131" spans="1:3">
      <c r="A131" s="167"/>
      <c r="C131" s="222"/>
    </row>
    <row r="132" spans="1:3">
      <c r="A132" s="167"/>
      <c r="C132" s="222"/>
    </row>
  </sheetData>
  <pageMargins left="0.7" right="0.7" top="0.75" bottom="0.75" header="0.3" footer="0.3"/>
  <pageSetup paperSize="9" orientation="portrait"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GK30"/>
  <sheetViews>
    <sheetView workbookViewId="0">
      <selection activeCell="A3" sqref="A3:FB28"/>
    </sheetView>
  </sheetViews>
  <sheetFormatPr defaultRowHeight="12.75"/>
  <cols>
    <col min="1" max="1" width="11.5703125" bestFit="1" customWidth="1"/>
    <col min="2" max="2" width="11.140625" customWidth="1"/>
    <col min="3" max="3" width="11.140625" bestFit="1" customWidth="1"/>
    <col min="4" max="4" width="9.28515625" bestFit="1" customWidth="1"/>
    <col min="5" max="8" width="10.140625" bestFit="1" customWidth="1"/>
    <col min="9" max="16" width="9.28515625" bestFit="1" customWidth="1"/>
    <col min="17" max="17" width="10.140625" bestFit="1" customWidth="1"/>
    <col min="18" max="21" width="9.28515625" bestFit="1" customWidth="1"/>
    <col min="22" max="22" width="10.140625" bestFit="1" customWidth="1"/>
    <col min="23" max="26" width="9.28515625" bestFit="1" customWidth="1"/>
  </cols>
  <sheetData>
    <row r="1" spans="1:193" s="46" customFormat="1">
      <c r="B1" s="46" t="str">
        <f>VLOOKUP(B2,'Sch Nums for Downloads'!$P$5:$Q$488,2,FALSE)</f>
        <v>E01</v>
      </c>
      <c r="C1" s="46" t="str">
        <f>VLOOKUP(C2,'Sch Nums for Downloads'!$P$5:$Q$488,2,FALSE)</f>
        <v>E01</v>
      </c>
      <c r="D1" s="46" t="str">
        <f>VLOOKUP(D2,'Sch Nums for Downloads'!$P$5:$Q$488,2,FALSE)</f>
        <v>E26</v>
      </c>
      <c r="E1" s="46" t="str">
        <f>VLOOKUP(E2,'Sch Nums for Downloads'!$P$5:$Q$488,2,FALSE)</f>
        <v>E01</v>
      </c>
      <c r="F1" s="46" t="str">
        <f>VLOOKUP(F2,'Sch Nums for Downloads'!$P$5:$Q$488,2,FALSE)</f>
        <v>E01</v>
      </c>
      <c r="G1" s="46" t="str">
        <f>VLOOKUP(G2,'Sch Nums for Downloads'!$P$5:$Q$488,2,FALSE)</f>
        <v>E02</v>
      </c>
      <c r="H1" s="46" t="str">
        <f>VLOOKUP(H2,'Sch Nums for Downloads'!$P$5:$Q$488,2,FALSE)</f>
        <v>E02</v>
      </c>
      <c r="I1" s="46" t="str">
        <f>VLOOKUP(I2,'Sch Nums for Downloads'!$P$5:$Q$488,2,FALSE)</f>
        <v>E02</v>
      </c>
      <c r="J1" s="46" t="str">
        <f>VLOOKUP(J2,'Sch Nums for Downloads'!$P$5:$Q$488,2,FALSE)</f>
        <v>E07</v>
      </c>
      <c r="K1" s="46" t="str">
        <f>VLOOKUP(K2,'Sch Nums for Downloads'!$P$5:$Q$488,2,FALSE)</f>
        <v>E07</v>
      </c>
      <c r="L1" s="46" t="str">
        <f>VLOOKUP(L2,'Sch Nums for Downloads'!$P$5:$Q$488,2,FALSE)</f>
        <v>E07</v>
      </c>
      <c r="M1" s="46" t="str">
        <f>VLOOKUP(M2,'Sch Nums for Downloads'!$P$5:$Q$488,2,FALSE)</f>
        <v>E07</v>
      </c>
      <c r="N1" s="46" t="str">
        <f>VLOOKUP(N2,'Sch Nums for Downloads'!$P$5:$Q$488,2,FALSE)</f>
        <v>E07</v>
      </c>
      <c r="O1" s="46" t="str">
        <f>VLOOKUP(O2,'Sch Nums for Downloads'!$P$5:$Q$488,2,FALSE)</f>
        <v>E07</v>
      </c>
      <c r="P1" s="46" t="str">
        <f>VLOOKUP(P2,'Sch Nums for Downloads'!$P$5:$Q$488,2,FALSE)</f>
        <v>E07</v>
      </c>
      <c r="Q1" s="46" t="str">
        <f>VLOOKUP(Q2,'Sch Nums for Downloads'!$P$5:$Q$488,2,FALSE)</f>
        <v>E07</v>
      </c>
      <c r="R1" s="46" t="str">
        <f>VLOOKUP(R2,'Sch Nums for Downloads'!$P$5:$Q$488,2,FALSE)</f>
        <v>E07</v>
      </c>
      <c r="S1" s="46" t="str">
        <f>VLOOKUP(S2,'Sch Nums for Downloads'!$P$5:$Q$488,2,FALSE)</f>
        <v>E07</v>
      </c>
      <c r="T1" s="46" t="str">
        <f>VLOOKUP(T2,'Sch Nums for Downloads'!$P$5:$Q$488,2,FALSE)</f>
        <v>E03</v>
      </c>
      <c r="U1" s="46" t="str">
        <f>VLOOKUP(U2,'Sch Nums for Downloads'!$P$5:$Q$488,2,FALSE)</f>
        <v>E03</v>
      </c>
      <c r="V1" s="46" t="str">
        <f>VLOOKUP(V2,'Sch Nums for Downloads'!$P$5:$Q$488,2,FALSE)</f>
        <v>E03</v>
      </c>
      <c r="W1" s="46" t="str">
        <f>VLOOKUP(W2,'Sch Nums for Downloads'!$P$5:$Q$488,2,FALSE)</f>
        <v>E03</v>
      </c>
      <c r="X1" s="46" t="str">
        <f>VLOOKUP(X2,'Sch Nums for Downloads'!$P$5:$Q$488,2,FALSE)</f>
        <v>E03</v>
      </c>
      <c r="Y1" s="46" t="str">
        <f>VLOOKUP(Y2,'Sch Nums for Downloads'!$P$5:$Q$488,2,FALSE)</f>
        <v>E03</v>
      </c>
      <c r="Z1" s="46" t="str">
        <f>VLOOKUP(Z2,'Sch Nums for Downloads'!$P$5:$Q$488,2,FALSE)</f>
        <v>E03</v>
      </c>
      <c r="AA1" s="46" t="str">
        <f>VLOOKUP(AA2,'Sch Nums for Downloads'!$P$5:$Q$488,2,FALSE)</f>
        <v>E03</v>
      </c>
      <c r="AB1" s="46" t="str">
        <f>VLOOKUP(AB2,'Sch Nums for Downloads'!$P$5:$Q$488,2,FALSE)</f>
        <v>E31</v>
      </c>
      <c r="AC1" s="46" t="str">
        <f>VLOOKUP(AC2,'Sch Nums for Downloads'!$P$5:$Q$488,2,FALSE)</f>
        <v>E31</v>
      </c>
      <c r="AD1" s="46" t="str">
        <f>VLOOKUP(AD2,'Sch Nums for Downloads'!$P$5:$Q$488,2,FALSE)</f>
        <v>E31</v>
      </c>
      <c r="AE1" s="46" t="str">
        <f>VLOOKUP(AE2,'Sch Nums for Downloads'!$P$5:$Q$488,2,FALSE)</f>
        <v>E31</v>
      </c>
      <c r="AF1" s="46" t="str">
        <f>VLOOKUP(AF2,'Sch Nums for Downloads'!$P$5:$Q$488,2,FALSE)</f>
        <v>E31</v>
      </c>
      <c r="AG1" s="46" t="str">
        <f>VLOOKUP(AG2,'Sch Nums for Downloads'!$P$5:$Q$488,2,FALSE)</f>
        <v>E07</v>
      </c>
      <c r="AH1" s="46" t="str">
        <f>VLOOKUP(AH2,'Sch Nums for Downloads'!$P$5:$Q$488,2,FALSE)</f>
        <v>E07</v>
      </c>
      <c r="AI1" s="46" t="str">
        <f>VLOOKUP(AI2,'Sch Nums for Downloads'!$P$5:$Q$488,2,FALSE)</f>
        <v>E07</v>
      </c>
      <c r="AJ1" s="46" t="str">
        <f>VLOOKUP(AJ2,'Sch Nums for Downloads'!$P$5:$Q$488,2,FALSE)</f>
        <v>E07</v>
      </c>
      <c r="AK1" s="46" t="str">
        <f>VLOOKUP(AK2,'Sch Nums for Downloads'!$P$5:$Q$488,2,FALSE)</f>
        <v>E07</v>
      </c>
      <c r="AL1" s="46" t="str">
        <f>VLOOKUP(AL2,'Sch Nums for Downloads'!$P$5:$Q$488,2,FALSE)</f>
        <v>E07</v>
      </c>
      <c r="AM1" s="46" t="str">
        <f>VLOOKUP(AM2,'Sch Nums for Downloads'!$P$5:$Q$488,2,FALSE)</f>
        <v>E05</v>
      </c>
      <c r="AN1" s="46" t="str">
        <f>VLOOKUP(AN2,'Sch Nums for Downloads'!$P$5:$Q$488,2,FALSE)</f>
        <v>E05</v>
      </c>
      <c r="AO1" s="46" t="str">
        <f>VLOOKUP(AO2,'Sch Nums for Downloads'!$P$5:$Q$488,2,FALSE)</f>
        <v>E05</v>
      </c>
      <c r="AP1" s="46" t="str">
        <f>VLOOKUP(AP2,'Sch Nums for Downloads'!$P$5:$Q$488,2,FALSE)</f>
        <v>E28A</v>
      </c>
      <c r="AQ1" s="46" t="str">
        <f>VLOOKUP(AQ2,'Sch Nums for Downloads'!$P$5:$Q$488,2,FALSE)</f>
        <v>E05</v>
      </c>
      <c r="AR1" s="46" t="str">
        <f>VLOOKUP(AR2,'Sch Nums for Downloads'!$P$5:$Q$488,2,FALSE)</f>
        <v>E05</v>
      </c>
      <c r="AS1" s="46" t="str">
        <f>VLOOKUP(AS2,'Sch Nums for Downloads'!$P$5:$Q$488,2,FALSE)</f>
        <v>E04</v>
      </c>
      <c r="AT1" s="46" t="str">
        <f>VLOOKUP(AT2,'Sch Nums for Downloads'!$P$5:$Q$488,2,FALSE)</f>
        <v>E04</v>
      </c>
      <c r="AU1" s="46" t="str">
        <f>VLOOKUP(AU2,'Sch Nums for Downloads'!$P$5:$Q$488,2,FALSE)</f>
        <v>E04</v>
      </c>
      <c r="AV1" s="46" t="str">
        <f>VLOOKUP(AV2,'Sch Nums for Downloads'!$P$5:$Q$488,2,FALSE)</f>
        <v>E06</v>
      </c>
      <c r="AW1" s="46" t="str">
        <f>VLOOKUP(AW2,'Sch Nums for Downloads'!$P$5:$Q$488,2,FALSE)</f>
        <v>E06</v>
      </c>
      <c r="AX1" s="46" t="str">
        <f>VLOOKUP(AX2,'Sch Nums for Downloads'!$P$5:$Q$488,2,FALSE)</f>
        <v>E06</v>
      </c>
      <c r="AY1" s="46" t="str">
        <f>VLOOKUP(AY2,'Sch Nums for Downloads'!$P$5:$Q$488,2,FALSE)</f>
        <v>E04</v>
      </c>
      <c r="AZ1" s="46" t="str">
        <f>VLOOKUP(AZ2,'Sch Nums for Downloads'!$P$5:$Q$488,2,FALSE)</f>
        <v>E04</v>
      </c>
      <c r="BA1" s="46" t="str">
        <f>VLOOKUP(BA2,'Sch Nums for Downloads'!$P$5:$Q$488,2,FALSE)</f>
        <v>E04</v>
      </c>
      <c r="BB1" s="46" t="str">
        <f>VLOOKUP(BB2,'Sch Nums for Downloads'!$P$5:$Q$488,2,FALSE)</f>
        <v>E04</v>
      </c>
      <c r="BC1" s="46" t="str">
        <f>VLOOKUP(BC2,'Sch Nums for Downloads'!$P$5:$Q$488,2,FALSE)</f>
        <v>E04</v>
      </c>
      <c r="BD1" s="46" t="str">
        <f>VLOOKUP(BD2,'Sch Nums for Downloads'!$P$5:$Q$488,2,FALSE)</f>
        <v>E07</v>
      </c>
      <c r="BE1" s="46" t="str">
        <f>VLOOKUP(BE2,'Sch Nums for Downloads'!$P$5:$Q$488,2,FALSE)</f>
        <v>E08</v>
      </c>
      <c r="BF1" s="46" t="str">
        <f>VLOOKUP(BF2,'Sch Nums for Downloads'!$P$5:$Q$488,2,FALSE)</f>
        <v>E09</v>
      </c>
      <c r="BG1" s="46" t="str">
        <f>VLOOKUP(BG2,'Sch Nums for Downloads'!$P$5:$Q$488,2,FALSE)</f>
        <v>E11</v>
      </c>
      <c r="BH1" s="46" t="str">
        <f>VLOOKUP(BH2,'Sch Nums for Downloads'!$P$5:$Q$488,2,FALSE)</f>
        <v>E08</v>
      </c>
      <c r="BI1" s="46" t="str">
        <f>VLOOKUP(BI2,'Sch Nums for Downloads'!$P$5:$Q$488,2,FALSE)</f>
        <v>E27</v>
      </c>
      <c r="BJ1" s="46" t="str">
        <f>VLOOKUP(BJ2,'Sch Nums for Downloads'!$P$5:$Q$488,2,FALSE)</f>
        <v>E12</v>
      </c>
      <c r="BK1" s="46" t="str">
        <f>VLOOKUP(BK2,'Sch Nums for Downloads'!$P$5:$Q$488,2,FALSE)</f>
        <v>E13</v>
      </c>
      <c r="BL1" s="46" t="str">
        <f>VLOOKUP(BL2,'Sch Nums for Downloads'!$P$5:$Q$488,2,FALSE)</f>
        <v>CE02</v>
      </c>
      <c r="BM1" s="46" t="str">
        <f>VLOOKUP(BM2,'Sch Nums for Downloads'!$P$5:$Q$488,2,FALSE)</f>
        <v>CE04A</v>
      </c>
      <c r="BN1" s="46" t="str">
        <f>VLOOKUP(BN2,'Sch Nums for Downloads'!$P$5:$Q$488,2,FALSE)</f>
        <v>CE04D</v>
      </c>
      <c r="BO1" s="46" t="str">
        <f>VLOOKUP(BO2,'Sch Nums for Downloads'!$P$5:$Q$488,2,FALSE)</f>
        <v>CE02</v>
      </c>
      <c r="BP1" s="46" t="str">
        <f>VLOOKUP(BP2,'Sch Nums for Downloads'!$P$5:$Q$488,2,FALSE)</f>
        <v>E18</v>
      </c>
      <c r="BQ1" s="46" t="str">
        <f>VLOOKUP(BQ2,'Sch Nums for Downloads'!$P$5:$Q$488,2,FALSE)</f>
        <v>E16</v>
      </c>
      <c r="BR1" s="46" t="str">
        <f>VLOOKUP(BR2,'Sch Nums for Downloads'!$P$5:$Q$488,2,FALSE)</f>
        <v>E16</v>
      </c>
      <c r="BS1" s="46" t="str">
        <f>VLOOKUP(BS2,'Sch Nums for Downloads'!$P$5:$Q$488,2,FALSE)</f>
        <v>E16</v>
      </c>
      <c r="BT1" s="46" t="str">
        <f>VLOOKUP(BT2,'Sch Nums for Downloads'!$P$5:$Q$488,2,FALSE)</f>
        <v>E18</v>
      </c>
      <c r="BU1" s="46" t="str">
        <f>VLOOKUP(BU2,'Sch Nums for Downloads'!$P$5:$Q$488,2,FALSE)</f>
        <v>E18</v>
      </c>
      <c r="BV1" s="46" t="str">
        <f>VLOOKUP(BV2,'Sch Nums for Downloads'!$P$5:$Q$488,2,FALSE)</f>
        <v>E18</v>
      </c>
      <c r="BW1" s="46" t="str">
        <f>VLOOKUP(BW2,'Sch Nums for Downloads'!$P$5:$Q$488,2,FALSE)</f>
        <v>E17</v>
      </c>
      <c r="BX1" s="46" t="str">
        <f>VLOOKUP(BX2,'Sch Nums for Downloads'!$P$5:$Q$488,2,FALSE)</f>
        <v>E15</v>
      </c>
      <c r="BY1" s="46" t="str">
        <f>VLOOKUP(BY2,'Sch Nums for Downloads'!$P$5:$Q$488,2,FALSE)</f>
        <v>E18</v>
      </c>
      <c r="BZ1" s="46" t="str">
        <f>VLOOKUP(BZ2,'Sch Nums for Downloads'!$P$5:$Q$488,2,FALSE)</f>
        <v>E14</v>
      </c>
      <c r="CA1" s="46" t="str">
        <f>VLOOKUP(CA2,'Sch Nums for Downloads'!$P$5:$Q$488,2,FALSE)</f>
        <v>E18</v>
      </c>
      <c r="CB1" s="46" t="str">
        <f>VLOOKUP(CB2,'Sch Nums for Downloads'!$P$5:$Q$488,2,FALSE)</f>
        <v>E19</v>
      </c>
      <c r="CC1" s="46" t="str">
        <f>VLOOKUP(CC2,'Sch Nums for Downloads'!$P$5:$Q$488,2,FALSE)</f>
        <v>E08</v>
      </c>
      <c r="CD1" s="46" t="str">
        <f>VLOOKUP(CD2,'Sch Nums for Downloads'!$P$5:$Q$488,2,FALSE)</f>
        <v>E22</v>
      </c>
      <c r="CE1" s="46" t="str">
        <f>VLOOKUP(CE2,'Sch Nums for Downloads'!$P$5:$Q$488,2,FALSE)</f>
        <v>CE04D</v>
      </c>
      <c r="CF1" s="46" t="str">
        <f>VLOOKUP(CF2,'Sch Nums for Downloads'!$P$5:$Q$488,2,FALSE)</f>
        <v>E19</v>
      </c>
      <c r="CG1" s="46" t="str">
        <f>VLOOKUP(CG2,'Sch Nums for Downloads'!$P$5:$Q$488,2,FALSE)</f>
        <v>E08</v>
      </c>
      <c r="CH1" s="46" t="str">
        <f>VLOOKUP(CH2,'Sch Nums for Downloads'!$P$5:$Q$488,2,FALSE)</f>
        <v>E19</v>
      </c>
      <c r="CI1" s="46" t="str">
        <f>VLOOKUP(CI2,'Sch Nums for Downloads'!$P$5:$Q$488,2,FALSE)</f>
        <v>E22</v>
      </c>
      <c r="CJ1" s="46" t="str">
        <f>VLOOKUP(CJ2,'Sch Nums for Downloads'!$P$5:$Q$488,2,FALSE)</f>
        <v>E22</v>
      </c>
      <c r="CK1" s="46" t="str">
        <f>VLOOKUP(CK2,'Sch Nums for Downloads'!$P$5:$Q$488,2,FALSE)</f>
        <v>E22</v>
      </c>
      <c r="CL1" s="46" t="str">
        <f>VLOOKUP(CL2,'Sch Nums for Downloads'!$P$5:$Q$488,2,FALSE)</f>
        <v>E19</v>
      </c>
      <c r="CM1" s="46" t="str">
        <f>VLOOKUP(CM2,'Sch Nums for Downloads'!$P$5:$Q$488,2,FALSE)</f>
        <v>E28A</v>
      </c>
      <c r="CN1" s="46" t="str">
        <f>VLOOKUP(CN2,'Sch Nums for Downloads'!$P$5:$Q$488,2,FALSE)</f>
        <v>E27</v>
      </c>
      <c r="CO1" s="46" t="str">
        <f>VLOOKUP(CO2,'Sch Nums for Downloads'!$P$5:$Q$488,2,FALSE)</f>
        <v>E21</v>
      </c>
      <c r="CP1" s="46" t="str">
        <f>VLOOKUP(CP2,'Sch Nums for Downloads'!$P$5:$Q$488,2,FALSE)</f>
        <v>E22</v>
      </c>
      <c r="CQ1" s="46" t="str">
        <f>VLOOKUP(CQ2,'Sch Nums for Downloads'!$P$5:$Q$488,2,FALSE)</f>
        <v>E22</v>
      </c>
      <c r="CR1" s="46" t="str">
        <f>VLOOKUP(CR2,'Sch Nums for Downloads'!$P$5:$Q$488,2,FALSE)</f>
        <v>E20</v>
      </c>
      <c r="CS1" s="46" t="str">
        <f>VLOOKUP(CS2,'Sch Nums for Downloads'!$P$5:$Q$488,2,FALSE)</f>
        <v>E20A</v>
      </c>
      <c r="CT1" s="46" t="str">
        <f>VLOOKUP(CT2,'Sch Nums for Downloads'!$P$5:$Q$488,2,FALSE)</f>
        <v>E20C</v>
      </c>
      <c r="CU1" s="46" t="str">
        <f>VLOOKUP(CU2,'Sch Nums for Downloads'!$P$5:$Q$488,2,FALSE)</f>
        <v>E20D</v>
      </c>
      <c r="CV1" s="46" t="str">
        <f>VLOOKUP(CV2,'Sch Nums for Downloads'!$P$5:$Q$488,2,FALSE)</f>
        <v>E20E</v>
      </c>
      <c r="CW1" s="46" t="str">
        <f>VLOOKUP(CW2,'Sch Nums for Downloads'!$P$5:$Q$488,2,FALSE)</f>
        <v>E20F</v>
      </c>
      <c r="CX1" s="46" t="str">
        <f>VLOOKUP(CX2,'Sch Nums for Downloads'!$P$5:$Q$488,2,FALSE)</f>
        <v>E20G</v>
      </c>
      <c r="CY1" s="46" t="str">
        <f>VLOOKUP(CY2,'Sch Nums for Downloads'!$P$5:$Q$488,2,FALSE)</f>
        <v>E08</v>
      </c>
      <c r="CZ1" s="46" t="str">
        <f>VLOOKUP(CZ2,'Sch Nums for Downloads'!$P$5:$Q$488,2,FALSE)</f>
        <v>E22</v>
      </c>
      <c r="DA1" s="46" t="str">
        <f>VLOOKUP(DA2,'Sch Nums for Downloads'!$P$5:$Q$488,2,FALSE)</f>
        <v>E10</v>
      </c>
      <c r="DB1" s="46" t="str">
        <f>VLOOKUP(DB2,'Sch Nums for Downloads'!$P$5:$Q$488,2,FALSE)</f>
        <v>E23</v>
      </c>
      <c r="DC1" s="46" t="str">
        <f>VLOOKUP(DC2,'Sch Nums for Downloads'!$P$5:$Q$488,2,FALSE)</f>
        <v>E19</v>
      </c>
      <c r="DD1" s="46" t="str">
        <f>VLOOKUP(DD2,'Sch Nums for Downloads'!$P$5:$Q$488,2,FALSE)</f>
        <v>E25</v>
      </c>
      <c r="DE1" s="46" t="str">
        <f>VLOOKUP(DE2,'Sch Nums for Downloads'!$P$5:$Q$488,2,FALSE)</f>
        <v>E19</v>
      </c>
      <c r="DF1" s="46" t="str">
        <f>VLOOKUP(DF2,'Sch Nums for Downloads'!$P$5:$Q$488,2,FALSE)</f>
        <v>E32</v>
      </c>
      <c r="DG1" s="46" t="str">
        <f>VLOOKUP(DG2,'Sch Nums for Downloads'!$P$5:$Q$488,2,FALSE)</f>
        <v>E25</v>
      </c>
      <c r="DH1" s="46" t="str">
        <f>VLOOKUP(DH2,'Sch Nums for Downloads'!$P$5:$Q$488,2,FALSE)</f>
        <v>E22</v>
      </c>
      <c r="DI1" s="46" t="str">
        <f>VLOOKUP(DI2,'Sch Nums for Downloads'!$P$5:$Q$488,2,FALSE)</f>
        <v>I01</v>
      </c>
      <c r="DJ1" s="46" t="str">
        <f>VLOOKUP(DJ2,'Sch Nums for Downloads'!$P$5:$Q$488,2,FALSE)</f>
        <v>I 08b</v>
      </c>
      <c r="DK1" s="46" t="str">
        <f>VLOOKUP(DK2,'Sch Nums for Downloads'!$P$5:$Q$488,2,FALSE)</f>
        <v>I07</v>
      </c>
      <c r="DL1" s="46" t="str">
        <f>VLOOKUP(DL2,'Sch Nums for Downloads'!$P$5:$Q$488,2,FALSE)</f>
        <v>I05</v>
      </c>
      <c r="DM1" s="46" t="str">
        <f>VLOOKUP(DM2,'Sch Nums for Downloads'!$P$5:$Q$488,2,FALSE)</f>
        <v>I01</v>
      </c>
      <c r="DN1" s="46" t="str">
        <f>VLOOKUP(DN2,'Sch Nums for Downloads'!$P$5:$Q$488,2,FALSE)</f>
        <v>I06</v>
      </c>
      <c r="DO1" s="46" t="str">
        <f>VLOOKUP(DO2,'Sch Nums for Downloads'!$P$5:$Q$488,2,FALSE)</f>
        <v>I16</v>
      </c>
      <c r="DP1" s="46" t="str">
        <f>VLOOKUP(DP2,'Sch Nums for Downloads'!$P$5:$Q$488,2,FALSE)</f>
        <v>CI01</v>
      </c>
      <c r="DQ1" s="46" t="str">
        <f>VLOOKUP(DQ2,'Sch Nums for Downloads'!$P$5:$Q$488,2,FALSE)</f>
        <v>I06</v>
      </c>
      <c r="DR1" s="46" t="str">
        <f>VLOOKUP(DR2,'Sch Nums for Downloads'!$P$5:$Q$488,2,FALSE)</f>
        <v>I06</v>
      </c>
      <c r="DS1" s="46" t="str">
        <f>VLOOKUP(DS2,'Sch Nums for Downloads'!$P$5:$Q$488,2,FALSE)</f>
        <v>I03</v>
      </c>
      <c r="DT1" s="46" t="str">
        <f>VLOOKUP(DT2,'Sch Nums for Downloads'!$P$5:$Q$488,2,FALSE)</f>
        <v>E23</v>
      </c>
      <c r="DU1" s="46" t="str">
        <f>VLOOKUP(DU2,'Sch Nums for Downloads'!$P$5:$Q$488,2,FALSE)</f>
        <v>E10</v>
      </c>
      <c r="DV1" s="46" t="str">
        <f>VLOOKUP(DV2,'Sch Nums for Downloads'!$P$5:$Q$488,2,FALSE)</f>
        <v>I01</v>
      </c>
      <c r="DW1" s="46" t="str">
        <f>VLOOKUP(DW2,'Sch Nums for Downloads'!$P$5:$Q$488,2,FALSE)</f>
        <v>E09</v>
      </c>
      <c r="DX1" s="46" t="str">
        <f>VLOOKUP(DX2,'Sch Nums for Downloads'!$P$5:$Q$488,2,FALSE)</f>
        <v>E10</v>
      </c>
      <c r="DY1" s="46" t="str">
        <f>VLOOKUP(DY2,'Sch Nums for Downloads'!$P$5:$Q$488,2,FALSE)</f>
        <v>E12</v>
      </c>
      <c r="DZ1" s="46" t="str">
        <f>VLOOKUP(DZ2,'Sch Nums for Downloads'!$P$5:$Q$488,2,FALSE)</f>
        <v>E13</v>
      </c>
      <c r="EA1" s="46" t="str">
        <f>VLOOKUP(EA2,'Sch Nums for Downloads'!$P$5:$Q$488,2,FALSE)</f>
        <v>E14</v>
      </c>
      <c r="EB1" s="46" t="str">
        <f>VLOOKUP(EB2,'Sch Nums for Downloads'!$P$5:$Q$488,2,FALSE)</f>
        <v>E25</v>
      </c>
      <c r="EC1" s="46" t="str">
        <f>VLOOKUP(EC2,'Sch Nums for Downloads'!$P$5:$Q$488,2,FALSE)</f>
        <v>E27</v>
      </c>
      <c r="ED1" s="46" t="str">
        <f>VLOOKUP(ED2,'Sch Nums for Downloads'!$P$5:$Q$488,2,FALSE)</f>
        <v>E28A</v>
      </c>
      <c r="EE1" s="46" t="str">
        <f>VLOOKUP(EE2,'Sch Nums for Downloads'!$P$5:$Q$488,2,FALSE)</f>
        <v>E28A</v>
      </c>
      <c r="EF1" s="46" t="str">
        <f>VLOOKUP(EF2,'Sch Nums for Downloads'!$P$5:$Q$488,2,FALSE)</f>
        <v>E28A</v>
      </c>
      <c r="EG1" s="46" t="str">
        <f>VLOOKUP(EG2,'Sch Nums for Downloads'!$P$5:$Q$488,2,FALSE)</f>
        <v>E28A</v>
      </c>
      <c r="EH1" s="46" t="str">
        <f>VLOOKUP(EH2,'Sch Nums for Downloads'!$P$5:$Q$488,2,FALSE)</f>
        <v>E20G</v>
      </c>
      <c r="EI1" s="46" t="str">
        <f>VLOOKUP(EI2,'Sch Nums for Downloads'!$P$5:$Q$488,2,FALSE)</f>
        <v>E28A</v>
      </c>
      <c r="EJ1" s="46" t="str">
        <f>VLOOKUP(EJ2,'Sch Nums for Downloads'!$P$5:$Q$488,2,FALSE)</f>
        <v>E28A</v>
      </c>
      <c r="EK1" s="46" t="str">
        <f>VLOOKUP(EK2,'Sch Nums for Downloads'!$P$5:$Q$488,2,FALSE)</f>
        <v>E18</v>
      </c>
      <c r="EL1" s="46" t="str">
        <f>VLOOKUP(EL2,'Sch Nums for Downloads'!$P$5:$Q$488,2,FALSE)</f>
        <v>E19</v>
      </c>
      <c r="EM1" s="46" t="str">
        <f>VLOOKUP(EM2,'Sch Nums for Downloads'!$P$5:$Q$488,2,FALSE)</f>
        <v>I07</v>
      </c>
      <c r="EN1" s="46" t="str">
        <f>VLOOKUP(EN2,'Sch Nums for Downloads'!$P$5:$Q$488,2,FALSE)</f>
        <v>I10</v>
      </c>
      <c r="EO1" s="46" t="str">
        <f>VLOOKUP(EO2,'Sch Nums for Downloads'!$P$5:$Q$488,2,FALSE)</f>
        <v>I03</v>
      </c>
      <c r="EP1" s="46" t="str">
        <f>VLOOKUP(EP2,'Sch Nums for Downloads'!$P$5:$Q$488,2,FALSE)</f>
        <v>I13</v>
      </c>
      <c r="EQ1" s="46" t="str">
        <f>VLOOKUP(EQ2,'Sch Nums for Downloads'!$P$5:$Q$488,2,FALSE)</f>
        <v>I12</v>
      </c>
      <c r="ER1" s="46" t="str">
        <f>VLOOKUP(ER2,'Sch Nums for Downloads'!$P$5:$Q$488,2,FALSE)</f>
        <v>I12</v>
      </c>
      <c r="ES1" s="46" t="str">
        <f>VLOOKUP(ES2,'Sch Nums for Downloads'!$P$5:$Q$488,2,FALSE)</f>
        <v>I11</v>
      </c>
      <c r="ET1" s="46" t="str">
        <f>VLOOKUP(ET2,'Sch Nums for Downloads'!$P$5:$Q$488,2,FALSE)</f>
        <v>I09</v>
      </c>
      <c r="EU1" s="46" t="str">
        <f>VLOOKUP(EU2,'Sch Nums for Downloads'!$P$5:$Q$488,2,FALSE)</f>
        <v>I 08b</v>
      </c>
      <c r="EV1" s="46" t="str">
        <f>VLOOKUP(EV2,'Sch Nums for Downloads'!$P$5:$Q$488,2,FALSE)</f>
        <v>I 08a</v>
      </c>
      <c r="EW1" s="46" t="str">
        <f>VLOOKUP(EW2,'Sch Nums for Downloads'!$P$5:$Q$488,2,FALSE)</f>
        <v>I 08b</v>
      </c>
      <c r="EX1" s="46" t="str">
        <f>VLOOKUP(EX2,'Sch Nums for Downloads'!$P$5:$Q$488,2,FALSE)</f>
        <v>I 08b</v>
      </c>
      <c r="EY1" s="46" t="str">
        <f>VLOOKUP(EY2,'Sch Nums for Downloads'!$P$5:$Q$488,2,FALSE)</f>
        <v>I 08b</v>
      </c>
      <c r="EZ1" s="46" t="str">
        <f>VLOOKUP(EZ2,'Sch Nums for Downloads'!$P$5:$Q$488,2,FALSE)</f>
        <v>I17</v>
      </c>
      <c r="FA1" s="46" t="str">
        <f>VLOOKUP(FA2,'Sch Nums for Downloads'!$P$5:$Q$488,2,FALSE)</f>
        <v>I17</v>
      </c>
      <c r="FB1" s="46" t="str">
        <f>VLOOKUP(FB2,'Sch Nums for Downloads'!$P$5:$Q$488,2,FALSE)</f>
        <v>I11</v>
      </c>
      <c r="FC1" s="46" t="e">
        <f>VLOOKUP(FC2,'Sch Nums for Downloads'!$P$5:$Q$488,2,FALSE)</f>
        <v>#N/A</v>
      </c>
      <c r="FD1" s="46" t="e">
        <f>VLOOKUP(FD2,'Sch Nums for Downloads'!$P$5:$Q$488,2,FALSE)</f>
        <v>#N/A</v>
      </c>
      <c r="FE1" s="46" t="e">
        <f>VLOOKUP(FE2,'Sch Nums for Downloads'!$P$5:$Q$488,2,FALSE)</f>
        <v>#N/A</v>
      </c>
      <c r="FF1" s="46" t="e">
        <f>VLOOKUP(FF2,'Sch Nums for Downloads'!$P$5:$Q$488,2,FALSE)</f>
        <v>#N/A</v>
      </c>
      <c r="FG1" s="46" t="e">
        <f>VLOOKUP(FG2,'Sch Nums for Downloads'!$P$5:$Q$488,2,FALSE)</f>
        <v>#N/A</v>
      </c>
      <c r="FH1" s="46" t="e">
        <f>VLOOKUP(FH2,'Sch Nums for Downloads'!$P$5:$Q$488,2,FALSE)</f>
        <v>#N/A</v>
      </c>
      <c r="FI1" s="46" t="e">
        <f>VLOOKUP(FI2,'Sch Nums for Downloads'!$P$5:$Q$488,2,FALSE)</f>
        <v>#N/A</v>
      </c>
      <c r="FJ1" s="46" t="e">
        <f>VLOOKUP(FJ2,'Sch Nums for Downloads'!$P$5:$Q$488,2,FALSE)</f>
        <v>#N/A</v>
      </c>
      <c r="FK1" s="46" t="e">
        <f>VLOOKUP(FK2,'Sch Nums for Downloads'!$P$5:$Q$488,2,FALSE)</f>
        <v>#N/A</v>
      </c>
      <c r="FL1" s="46" t="e">
        <f>VLOOKUP(FL2,'Sch Nums for Downloads'!$P$5:$Q$488,2,FALSE)</f>
        <v>#N/A</v>
      </c>
      <c r="FM1" s="46" t="e">
        <f>VLOOKUP(FM2,'Sch Nums for Downloads'!$P$5:$Q$488,2,FALSE)</f>
        <v>#N/A</v>
      </c>
      <c r="FN1" s="46" t="e">
        <f>VLOOKUP(FN2,'Sch Nums for Downloads'!$P$5:$Q$488,2,FALSE)</f>
        <v>#N/A</v>
      </c>
      <c r="FO1" s="46" t="e">
        <f>VLOOKUP(FO2,'Sch Nums for Downloads'!$P$5:$Q$488,2,FALSE)</f>
        <v>#N/A</v>
      </c>
      <c r="FP1" s="46" t="e">
        <f>VLOOKUP(FP2,'Sch Nums for Downloads'!$P$5:$Q$488,2,FALSE)</f>
        <v>#N/A</v>
      </c>
      <c r="FQ1" s="46" t="e">
        <f>VLOOKUP(FQ2,'Sch Nums for Downloads'!$P$5:$Q$488,2,FALSE)</f>
        <v>#N/A</v>
      </c>
      <c r="FR1" s="46" t="e">
        <f>VLOOKUP(FR2,'Sch Nums for Downloads'!$P$5:$Q$488,2,FALSE)</f>
        <v>#N/A</v>
      </c>
      <c r="FS1" s="46" t="e">
        <f>VLOOKUP(FS2,'Sch Nums for Downloads'!$P$5:$Q$488,2,FALSE)</f>
        <v>#N/A</v>
      </c>
      <c r="FT1" s="46" t="e">
        <f>VLOOKUP(FT2,'Sch Nums for Downloads'!$P$5:$Q$488,2,FALSE)</f>
        <v>#N/A</v>
      </c>
      <c r="FU1" s="46" t="e">
        <f>VLOOKUP(FU2,'Sch Nums for Downloads'!$P$5:$Q$488,2,FALSE)</f>
        <v>#N/A</v>
      </c>
      <c r="FV1" s="46" t="e">
        <f>VLOOKUP(FV2,'Sch Nums for Downloads'!$P$5:$Q$488,2,FALSE)</f>
        <v>#N/A</v>
      </c>
      <c r="FW1" s="46" t="e">
        <f>VLOOKUP(FW2,'Sch Nums for Downloads'!$P$5:$Q$488,2,FALSE)</f>
        <v>#N/A</v>
      </c>
      <c r="FX1" s="46" t="e">
        <f>VLOOKUP(FX2,'Sch Nums for Downloads'!$P$5:$Q$488,2,FALSE)</f>
        <v>#N/A</v>
      </c>
      <c r="FY1" s="46" t="e">
        <f>VLOOKUP(FY2,'Sch Nums for Downloads'!$P$5:$Q$488,2,FALSE)</f>
        <v>#N/A</v>
      </c>
      <c r="FZ1" s="46" t="e">
        <f>VLOOKUP(FZ2,'Sch Nums for Downloads'!$P$5:$Q$488,2,FALSE)</f>
        <v>#N/A</v>
      </c>
      <c r="GA1" s="46" t="e">
        <f>VLOOKUP(GA2,'Sch Nums for Downloads'!$P$5:$Q$488,2,FALSE)</f>
        <v>#N/A</v>
      </c>
      <c r="GB1" s="46" t="e">
        <f>VLOOKUP(GB2,'Sch Nums for Downloads'!$P$5:$Q$488,2,FALSE)</f>
        <v>#N/A</v>
      </c>
      <c r="GC1" s="46" t="e">
        <f>VLOOKUP(GC2,'Sch Nums for Downloads'!$P$5:$Q$488,2,FALSE)</f>
        <v>#N/A</v>
      </c>
      <c r="GD1" s="46" t="e">
        <f>VLOOKUP(GD2,'Sch Nums for Downloads'!$P$5:$Q$488,2,FALSE)</f>
        <v>#N/A</v>
      </c>
      <c r="GE1" s="46" t="e">
        <f>VLOOKUP(GE2,'Sch Nums for Downloads'!$P$5:$Q$488,2,FALSE)</f>
        <v>#N/A</v>
      </c>
      <c r="GF1" s="46" t="e">
        <f>VLOOKUP(GF2,'Sch Nums for Downloads'!$P$5:$Q$488,2,FALSE)</f>
        <v>#N/A</v>
      </c>
      <c r="GG1" s="46" t="e">
        <f>VLOOKUP(GG2,'Sch Nums for Downloads'!$P$5:$Q$488,2,FALSE)</f>
        <v>#N/A</v>
      </c>
      <c r="GH1" s="46" t="e">
        <f>VLOOKUP(GH2,'Sch Nums for Downloads'!$P$5:$Q$488,2,FALSE)</f>
        <v>#N/A</v>
      </c>
      <c r="GI1" s="46" t="e">
        <f>VLOOKUP(GI2,'Sch Nums for Downloads'!$P$5:$Q$488,2,FALSE)</f>
        <v>#N/A</v>
      </c>
      <c r="GJ1" s="46" t="e">
        <f>VLOOKUP(GJ2,'Sch Nums for Downloads'!$P$5:$Q$488,2,FALSE)</f>
        <v>#N/A</v>
      </c>
      <c r="GK1" s="46" t="e">
        <f>VLOOKUP(GK2,'Sch Nums for Downloads'!$P$5:$Q$488,2,FALSE)</f>
        <v>#N/A</v>
      </c>
    </row>
    <row r="2" spans="1:193" s="397" customFormat="1">
      <c r="A2" s="397" t="s">
        <v>426</v>
      </c>
      <c r="B2" s="397">
        <v>10101</v>
      </c>
      <c r="C2" s="397">
        <v>10102</v>
      </c>
      <c r="D2" s="397">
        <v>10105</v>
      </c>
      <c r="E2" s="397">
        <v>10108</v>
      </c>
      <c r="F2" s="397">
        <v>10109</v>
      </c>
      <c r="G2" s="397">
        <v>10111</v>
      </c>
      <c r="H2" s="397">
        <v>10118</v>
      </c>
      <c r="I2" s="397">
        <v>10119</v>
      </c>
      <c r="J2" s="397">
        <v>10181</v>
      </c>
      <c r="K2" s="397">
        <v>10182</v>
      </c>
      <c r="L2" s="397">
        <v>10184</v>
      </c>
      <c r="M2" s="397">
        <v>10188</v>
      </c>
      <c r="N2" s="397">
        <v>10189</v>
      </c>
      <c r="O2" s="397">
        <v>10191</v>
      </c>
      <c r="P2" s="397">
        <v>10192</v>
      </c>
      <c r="Q2" s="397">
        <v>10194</v>
      </c>
      <c r="R2" s="397">
        <v>10198</v>
      </c>
      <c r="S2" s="397">
        <v>10199</v>
      </c>
      <c r="T2" s="397">
        <v>10201</v>
      </c>
      <c r="U2" s="397">
        <v>10208</v>
      </c>
      <c r="V2" s="397">
        <v>10209</v>
      </c>
      <c r="W2" s="397">
        <v>10231</v>
      </c>
      <c r="X2" s="397">
        <v>10232</v>
      </c>
      <c r="Y2" s="397">
        <v>10234</v>
      </c>
      <c r="Z2" s="397">
        <v>10238</v>
      </c>
      <c r="AA2" s="397">
        <v>10239</v>
      </c>
      <c r="AB2" s="397">
        <v>10241</v>
      </c>
      <c r="AC2" s="397">
        <v>10242</v>
      </c>
      <c r="AD2" s="397">
        <v>10244</v>
      </c>
      <c r="AE2" s="397">
        <v>10248</v>
      </c>
      <c r="AF2" s="397">
        <v>10249</v>
      </c>
      <c r="AG2" s="397">
        <v>10281</v>
      </c>
      <c r="AH2" s="397">
        <v>10288</v>
      </c>
      <c r="AI2" s="397">
        <v>10289</v>
      </c>
      <c r="AJ2" s="397">
        <v>10821</v>
      </c>
      <c r="AK2" s="397">
        <v>10828</v>
      </c>
      <c r="AL2" s="397">
        <v>10829</v>
      </c>
      <c r="AM2" s="397">
        <v>10831</v>
      </c>
      <c r="AN2" s="397">
        <v>10832</v>
      </c>
      <c r="AO2" s="397">
        <v>10834</v>
      </c>
      <c r="AP2" s="397">
        <v>10835</v>
      </c>
      <c r="AQ2" s="397">
        <v>10838</v>
      </c>
      <c r="AR2" s="397">
        <v>10839</v>
      </c>
      <c r="AS2" s="397">
        <v>10841</v>
      </c>
      <c r="AT2" s="397">
        <v>10848</v>
      </c>
      <c r="AU2" s="397">
        <v>10849</v>
      </c>
      <c r="AV2" s="397">
        <v>10851</v>
      </c>
      <c r="AW2" s="397">
        <v>10858</v>
      </c>
      <c r="AX2" s="397">
        <v>10859</v>
      </c>
      <c r="AY2" s="397">
        <v>10861</v>
      </c>
      <c r="AZ2" s="397">
        <v>10862</v>
      </c>
      <c r="BA2" s="397">
        <v>10864</v>
      </c>
      <c r="BB2" s="397">
        <v>10868</v>
      </c>
      <c r="BC2" s="397">
        <v>10869</v>
      </c>
      <c r="BD2" s="397">
        <v>11010</v>
      </c>
      <c r="BE2" s="397">
        <v>11100</v>
      </c>
      <c r="BF2" s="397">
        <v>11150</v>
      </c>
      <c r="BG2" s="397">
        <v>11170</v>
      </c>
      <c r="BH2" s="397">
        <v>11770</v>
      </c>
      <c r="BI2" s="397">
        <v>13035</v>
      </c>
      <c r="BJ2" s="397">
        <v>20060</v>
      </c>
      <c r="BK2" s="397">
        <v>20110</v>
      </c>
      <c r="BL2" s="397">
        <v>20130</v>
      </c>
      <c r="BM2" s="397">
        <v>20141</v>
      </c>
      <c r="BN2" s="397">
        <v>20144</v>
      </c>
      <c r="BO2" s="397">
        <v>20190</v>
      </c>
      <c r="BP2" s="397">
        <v>20200</v>
      </c>
      <c r="BQ2" s="397">
        <v>21010</v>
      </c>
      <c r="BR2" s="397">
        <v>21020</v>
      </c>
      <c r="BS2" s="397">
        <v>21030</v>
      </c>
      <c r="BT2" s="397">
        <v>22000</v>
      </c>
      <c r="BU2" s="397">
        <v>22030</v>
      </c>
      <c r="BV2" s="397">
        <v>22050</v>
      </c>
      <c r="BW2" s="397">
        <v>22400</v>
      </c>
      <c r="BX2" s="397">
        <v>22700</v>
      </c>
      <c r="BY2" s="397">
        <v>23020</v>
      </c>
      <c r="BZ2" s="397">
        <v>25020</v>
      </c>
      <c r="CA2" s="397">
        <v>25030</v>
      </c>
      <c r="CB2" s="397">
        <v>30160</v>
      </c>
      <c r="CC2" s="397">
        <v>33020</v>
      </c>
      <c r="CD2" s="397">
        <v>40000</v>
      </c>
      <c r="CE2" s="397">
        <v>40005</v>
      </c>
      <c r="CF2" s="397">
        <v>40280</v>
      </c>
      <c r="CG2" s="397">
        <v>40450</v>
      </c>
      <c r="CH2" s="397">
        <v>40510</v>
      </c>
      <c r="CI2" s="397">
        <v>40540</v>
      </c>
      <c r="CJ2" s="397">
        <v>41500</v>
      </c>
      <c r="CK2" s="397">
        <v>42000</v>
      </c>
      <c r="CL2" s="397">
        <v>42040</v>
      </c>
      <c r="CM2" s="397">
        <v>43010</v>
      </c>
      <c r="CN2" s="397">
        <v>43040</v>
      </c>
      <c r="CO2" s="397">
        <v>43120</v>
      </c>
      <c r="CP2" s="397">
        <v>44000</v>
      </c>
      <c r="CQ2" s="397">
        <v>44100</v>
      </c>
      <c r="CR2" s="397">
        <v>44280</v>
      </c>
      <c r="CS2" s="397">
        <v>44281</v>
      </c>
      <c r="CT2" s="397">
        <v>44601</v>
      </c>
      <c r="CU2" s="397">
        <v>44602</v>
      </c>
      <c r="CV2" s="397">
        <v>44603</v>
      </c>
      <c r="CW2" s="397">
        <v>44604</v>
      </c>
      <c r="CX2" s="397">
        <v>44605</v>
      </c>
      <c r="CY2" s="397">
        <v>45010</v>
      </c>
      <c r="CZ2" s="397">
        <v>47710</v>
      </c>
      <c r="DA2" s="397">
        <v>47733</v>
      </c>
      <c r="DB2" s="397">
        <v>47735</v>
      </c>
      <c r="DC2" s="397">
        <v>47740</v>
      </c>
      <c r="DD2" s="397">
        <v>47780</v>
      </c>
      <c r="DE2" s="397">
        <v>47820</v>
      </c>
      <c r="DF2" s="397">
        <v>47850</v>
      </c>
      <c r="DG2" s="397">
        <v>57040</v>
      </c>
      <c r="DH2" s="397">
        <v>61840</v>
      </c>
      <c r="DI2" s="397">
        <v>73000</v>
      </c>
      <c r="DJ2" s="397">
        <v>73003</v>
      </c>
      <c r="DK2" s="107">
        <v>73004</v>
      </c>
      <c r="DL2" s="397">
        <v>73007</v>
      </c>
      <c r="DM2" s="397">
        <v>73012</v>
      </c>
      <c r="DN2" s="397">
        <v>73023</v>
      </c>
      <c r="DO2" s="397">
        <v>73030</v>
      </c>
      <c r="DP2" s="397">
        <v>73031</v>
      </c>
      <c r="DQ2" s="397">
        <v>73032</v>
      </c>
      <c r="DR2" s="397">
        <v>73033</v>
      </c>
      <c r="DS2" s="397">
        <v>73050</v>
      </c>
      <c r="DT2" s="397">
        <v>73051</v>
      </c>
      <c r="DU2" s="397">
        <v>73052</v>
      </c>
      <c r="DV2" s="397">
        <v>73069</v>
      </c>
      <c r="DW2" s="397">
        <v>73621</v>
      </c>
      <c r="DX2" s="397">
        <v>73622</v>
      </c>
      <c r="DY2" s="397">
        <v>73624</v>
      </c>
      <c r="DZ2" s="397">
        <v>73625</v>
      </c>
      <c r="EA2" s="397">
        <v>73626</v>
      </c>
      <c r="EB2" s="397">
        <v>73627</v>
      </c>
      <c r="EC2" s="397">
        <v>73628</v>
      </c>
      <c r="ED2" s="397">
        <v>73629</v>
      </c>
      <c r="EE2" s="397">
        <v>73630</v>
      </c>
      <c r="EF2" s="397">
        <v>73631</v>
      </c>
      <c r="EG2" s="397">
        <v>73632</v>
      </c>
      <c r="EH2" s="397">
        <v>73633</v>
      </c>
      <c r="EI2" s="397">
        <v>73634</v>
      </c>
      <c r="EJ2" s="397">
        <v>73635</v>
      </c>
      <c r="EK2" s="397">
        <v>73636</v>
      </c>
      <c r="EL2" s="397">
        <v>73650</v>
      </c>
      <c r="EM2" s="397">
        <v>80907</v>
      </c>
      <c r="EN2" s="397">
        <v>81101</v>
      </c>
      <c r="EO2" s="397">
        <v>81200</v>
      </c>
      <c r="EP2" s="397">
        <v>81304</v>
      </c>
      <c r="EQ2" s="397">
        <v>81305</v>
      </c>
      <c r="ER2" s="397">
        <v>81315</v>
      </c>
      <c r="ES2" s="397">
        <v>81409</v>
      </c>
      <c r="ET2" s="397">
        <v>82000</v>
      </c>
      <c r="EU2" s="397">
        <v>82300</v>
      </c>
      <c r="EV2" s="397">
        <v>82306</v>
      </c>
      <c r="EW2" s="397">
        <v>82312</v>
      </c>
      <c r="EX2" s="397">
        <v>82400</v>
      </c>
      <c r="EY2" s="397">
        <v>82700</v>
      </c>
      <c r="EZ2" s="397">
        <v>82716</v>
      </c>
      <c r="FA2" s="397">
        <v>82719</v>
      </c>
      <c r="FB2" s="397">
        <v>84011</v>
      </c>
      <c r="FD2" s="397" t="s">
        <v>944</v>
      </c>
    </row>
    <row r="3" spans="1:193">
      <c r="A3" s="116">
        <v>107603</v>
      </c>
      <c r="B3" s="300">
        <v>240240.71000000002</v>
      </c>
      <c r="C3" s="300">
        <v>10845.88</v>
      </c>
      <c r="D3" s="300">
        <v>21210.81</v>
      </c>
      <c r="E3" s="300">
        <v>69808.39</v>
      </c>
      <c r="F3" s="300">
        <v>33341.01</v>
      </c>
      <c r="G3" s="300">
        <v>8979.7999999999993</v>
      </c>
      <c r="H3" s="300">
        <v>2575.41</v>
      </c>
      <c r="I3" s="300">
        <v>1087.6999999999998</v>
      </c>
      <c r="J3" s="300">
        <v>1204.5</v>
      </c>
      <c r="K3" s="300">
        <v>718.66</v>
      </c>
      <c r="L3" s="300">
        <v>651.19999999999993</v>
      </c>
      <c r="M3" s="300">
        <v>525.13</v>
      </c>
      <c r="N3" s="300">
        <v>277.52</v>
      </c>
      <c r="O3" s="300">
        <v>13338.999999999998</v>
      </c>
      <c r="P3" s="300">
        <v>561.91</v>
      </c>
      <c r="Q3" s="300">
        <v>144.19</v>
      </c>
      <c r="R3" s="300">
        <v>2768.34</v>
      </c>
      <c r="S3" s="300">
        <v>1169.33</v>
      </c>
      <c r="T3" s="300"/>
      <c r="U3" s="300"/>
      <c r="V3" s="300"/>
      <c r="W3" s="300">
        <v>110040.28</v>
      </c>
      <c r="X3" s="300">
        <v>4208.8499999999995</v>
      </c>
      <c r="Y3" s="300">
        <v>2161.11</v>
      </c>
      <c r="Z3" s="300">
        <v>24157.439999999999</v>
      </c>
      <c r="AA3" s="300">
        <v>11572.75</v>
      </c>
      <c r="AB3" s="300">
        <v>17859.370000000003</v>
      </c>
      <c r="AC3" s="300">
        <v>84.32</v>
      </c>
      <c r="AD3" s="300">
        <v>3224.16</v>
      </c>
      <c r="AE3" s="300">
        <v>4211.2099999999991</v>
      </c>
      <c r="AF3" s="300">
        <v>1828.86</v>
      </c>
      <c r="AG3" s="300"/>
      <c r="AH3" s="300"/>
      <c r="AI3" s="300"/>
      <c r="AJ3" s="300">
        <v>-1556.9299999999994</v>
      </c>
      <c r="AK3" s="300">
        <v>-411.02</v>
      </c>
      <c r="AL3" s="300">
        <v>-170.99</v>
      </c>
      <c r="AM3" s="300">
        <v>27892.28</v>
      </c>
      <c r="AN3" s="300">
        <v>2492.17</v>
      </c>
      <c r="AO3" s="300">
        <v>716.73</v>
      </c>
      <c r="AP3" s="300"/>
      <c r="AQ3" s="300">
        <v>6437.98</v>
      </c>
      <c r="AR3" s="300">
        <v>3643.9300000000003</v>
      </c>
      <c r="AS3" s="300"/>
      <c r="AT3" s="300"/>
      <c r="AU3" s="300"/>
      <c r="AV3" s="300"/>
      <c r="AW3" s="300"/>
      <c r="AX3" s="300"/>
      <c r="AY3" s="300">
        <v>14040.85</v>
      </c>
      <c r="AZ3" s="300"/>
      <c r="BA3" s="300">
        <v>28.27</v>
      </c>
      <c r="BB3" s="300">
        <v>2479.29</v>
      </c>
      <c r="BC3" s="300">
        <v>1633.35</v>
      </c>
      <c r="BD3" s="300"/>
      <c r="BE3" s="300"/>
      <c r="BF3" s="300">
        <v>3229</v>
      </c>
      <c r="BG3" s="300"/>
      <c r="BH3" s="300"/>
      <c r="BI3" s="300">
        <v>12036.650000000001</v>
      </c>
      <c r="BJ3" s="300">
        <v>5957.8499999999995</v>
      </c>
      <c r="BK3" s="300">
        <v>1980.81</v>
      </c>
      <c r="BL3" s="300"/>
      <c r="BM3" s="300"/>
      <c r="BN3" s="300"/>
      <c r="BO3" s="300"/>
      <c r="BP3" s="300">
        <v>366.74</v>
      </c>
      <c r="BQ3" s="300">
        <v>5509.36</v>
      </c>
      <c r="BR3" s="300">
        <v>2805.58</v>
      </c>
      <c r="BS3" s="300"/>
      <c r="BT3" s="300"/>
      <c r="BU3" s="300">
        <v>135.97</v>
      </c>
      <c r="BV3" s="300"/>
      <c r="BW3" s="300">
        <v>36855</v>
      </c>
      <c r="BX3" s="300">
        <v>1674.3000000000002</v>
      </c>
      <c r="BY3" s="300"/>
      <c r="BZ3" s="300">
        <v>4789.3200000000006</v>
      </c>
      <c r="CA3" s="300">
        <v>270.06</v>
      </c>
      <c r="CB3" s="300"/>
      <c r="CC3" s="300">
        <v>13.5</v>
      </c>
      <c r="CD3" s="300">
        <v>22.04</v>
      </c>
      <c r="CE3" s="300"/>
      <c r="CF3" s="300"/>
      <c r="CG3" s="300">
        <v>2307</v>
      </c>
      <c r="CH3" s="300">
        <v>10724</v>
      </c>
      <c r="CI3" s="300">
        <v>-10</v>
      </c>
      <c r="CJ3" s="300"/>
      <c r="CK3" s="300">
        <v>2012.1599999999999</v>
      </c>
      <c r="CL3" s="300">
        <v>2067.7399999999998</v>
      </c>
      <c r="CM3" s="300">
        <v>13087.45</v>
      </c>
      <c r="CN3" s="300">
        <v>1440.5</v>
      </c>
      <c r="CO3" s="300"/>
      <c r="CP3" s="300"/>
      <c r="CQ3" s="300">
        <v>281.04999999999995</v>
      </c>
      <c r="CR3" s="300"/>
      <c r="CS3" s="300">
        <v>1850</v>
      </c>
      <c r="CT3" s="300">
        <v>1311.35</v>
      </c>
      <c r="CU3" s="300">
        <v>4793.75</v>
      </c>
      <c r="CV3" s="300"/>
      <c r="CW3" s="300"/>
      <c r="CX3" s="300">
        <v>5034.5</v>
      </c>
      <c r="CY3" s="300"/>
      <c r="CZ3" s="300"/>
      <c r="DA3" s="300"/>
      <c r="DB3" s="300">
        <v>10272.58</v>
      </c>
      <c r="DC3" s="300">
        <v>764</v>
      </c>
      <c r="DD3" s="300">
        <v>930.7</v>
      </c>
      <c r="DE3" s="300">
        <v>3541.93</v>
      </c>
      <c r="DF3" s="300">
        <v>3380.2199999999993</v>
      </c>
      <c r="DG3" s="300"/>
      <c r="DH3" s="300"/>
      <c r="DI3" s="300">
        <v>-1725827.35</v>
      </c>
      <c r="DJ3" s="300"/>
      <c r="DK3" s="300"/>
      <c r="DL3" s="300">
        <v>-40095</v>
      </c>
      <c r="DM3" s="300"/>
      <c r="DN3" s="300"/>
      <c r="DO3" s="300">
        <v>-57871.95</v>
      </c>
      <c r="DP3" s="300">
        <v>-7555</v>
      </c>
      <c r="DQ3" s="300">
        <v>-29977</v>
      </c>
      <c r="DR3" s="300">
        <v>-9370</v>
      </c>
      <c r="DS3" s="300">
        <v>-93977</v>
      </c>
      <c r="DT3" s="300">
        <v>6032.87</v>
      </c>
      <c r="DU3" s="300">
        <v>893.65</v>
      </c>
      <c r="DV3" s="300">
        <v>-13993</v>
      </c>
      <c r="DW3" s="300">
        <v>2332.15</v>
      </c>
      <c r="DX3" s="300"/>
      <c r="DY3" s="300">
        <v>1936.09</v>
      </c>
      <c r="DZ3" s="300"/>
      <c r="EA3" s="300"/>
      <c r="EB3" s="300">
        <v>89896.5</v>
      </c>
      <c r="EC3" s="300">
        <v>259</v>
      </c>
      <c r="ED3" s="300">
        <v>7931.14</v>
      </c>
      <c r="EE3" s="300">
        <v>269</v>
      </c>
      <c r="EF3" s="300">
        <v>4065.05</v>
      </c>
      <c r="EG3" s="300">
        <v>4738.5</v>
      </c>
      <c r="EH3" s="300">
        <v>3238</v>
      </c>
      <c r="EI3" s="300">
        <v>580</v>
      </c>
      <c r="EJ3" s="300">
        <v>1370.46</v>
      </c>
      <c r="EK3" s="300">
        <v>1143.06</v>
      </c>
      <c r="EL3" s="300"/>
      <c r="EM3" s="300">
        <v>-764.35</v>
      </c>
      <c r="EN3" s="300"/>
      <c r="EO3" s="300"/>
      <c r="EP3" s="300">
        <v>-6142.96</v>
      </c>
      <c r="EQ3" s="300">
        <v>-5634.07</v>
      </c>
      <c r="ER3" s="300">
        <v>-14.8</v>
      </c>
      <c r="ES3" s="300">
        <v>-9648</v>
      </c>
      <c r="ET3" s="300">
        <v>-10</v>
      </c>
      <c r="EU3" s="300"/>
      <c r="EV3" s="300">
        <v>-4547.5</v>
      </c>
      <c r="EW3" s="300">
        <v>-3920.7900000000009</v>
      </c>
      <c r="EX3" s="300"/>
      <c r="EY3" s="300">
        <v>-80</v>
      </c>
      <c r="EZ3" s="300">
        <v>-6341.7199999999993</v>
      </c>
      <c r="FA3" s="300"/>
      <c r="FB3" s="300"/>
      <c r="FC3" s="300"/>
      <c r="FD3" s="300">
        <v>1961.8</v>
      </c>
      <c r="FE3" s="300">
        <v>33.6</v>
      </c>
      <c r="FF3" s="300"/>
      <c r="FG3" s="300">
        <v>75205.17</v>
      </c>
      <c r="FH3" s="300">
        <v>-84</v>
      </c>
      <c r="FI3" s="300">
        <v>9597.0700000000052</v>
      </c>
      <c r="FJ3" s="300">
        <v>261</v>
      </c>
      <c r="FK3" s="300">
        <v>2904</v>
      </c>
      <c r="FL3" s="300">
        <v>4669</v>
      </c>
      <c r="FM3" s="300">
        <v>3276</v>
      </c>
      <c r="FN3" s="300">
        <v>925</v>
      </c>
      <c r="FO3" s="300">
        <v>1683.64</v>
      </c>
      <c r="FP3" s="300">
        <v>3212.2599999999998</v>
      </c>
      <c r="FQ3" s="300">
        <v>360</v>
      </c>
      <c r="FR3" s="300"/>
      <c r="FS3" s="300"/>
      <c r="FT3" s="300"/>
      <c r="FU3" s="300"/>
      <c r="FV3" s="300"/>
      <c r="FW3" s="300"/>
      <c r="FX3" s="300">
        <v>-10290.379999999999</v>
      </c>
      <c r="FY3" s="300">
        <v>-18449.659999999996</v>
      </c>
      <c r="FZ3" s="300"/>
      <c r="GA3" s="300"/>
      <c r="GB3" s="300">
        <v>-17764.05</v>
      </c>
      <c r="GC3" s="300">
        <v>-2444.5700000000002</v>
      </c>
      <c r="GD3" s="300"/>
      <c r="GE3" s="300">
        <v>-15072</v>
      </c>
      <c r="GF3" s="300">
        <v>-9710.1000000000058</v>
      </c>
      <c r="GG3">
        <v>-621</v>
      </c>
      <c r="GI3">
        <v>-315</v>
      </c>
      <c r="GJ3">
        <v>-24957.920000000006</v>
      </c>
      <c r="GK3">
        <v>-13168.43</v>
      </c>
    </row>
    <row r="4" spans="1:193">
      <c r="A4" s="116">
        <v>107605</v>
      </c>
      <c r="B4" s="300">
        <v>51830.62</v>
      </c>
      <c r="C4" s="300">
        <v>9135.26</v>
      </c>
      <c r="D4" s="300">
        <v>7348</v>
      </c>
      <c r="E4" s="300">
        <v>17484.990000000002</v>
      </c>
      <c r="F4" s="300">
        <v>8167.46</v>
      </c>
      <c r="G4" s="300">
        <v>1321.14</v>
      </c>
      <c r="H4" s="300">
        <v>378.89000000000004</v>
      </c>
      <c r="I4" s="300">
        <v>176.98</v>
      </c>
      <c r="J4" s="300">
        <v>789.4</v>
      </c>
      <c r="K4" s="300">
        <v>374.52</v>
      </c>
      <c r="L4" s="300"/>
      <c r="M4" s="300">
        <v>237.4</v>
      </c>
      <c r="N4" s="300">
        <v>38.119999999999997</v>
      </c>
      <c r="O4" s="300">
        <v>3082.6</v>
      </c>
      <c r="P4" s="300">
        <v>312.08</v>
      </c>
      <c r="Q4" s="300"/>
      <c r="R4" s="300">
        <v>197.84</v>
      </c>
      <c r="S4" s="300">
        <v>163.6</v>
      </c>
      <c r="T4" s="300">
        <v>4854.24</v>
      </c>
      <c r="U4" s="300">
        <v>990.24</v>
      </c>
      <c r="V4" s="300">
        <v>527.96</v>
      </c>
      <c r="W4" s="300">
        <v>13062.04</v>
      </c>
      <c r="X4" s="300">
        <v>89.33</v>
      </c>
      <c r="Y4" s="300"/>
      <c r="Z4" s="300">
        <v>2682.77</v>
      </c>
      <c r="AA4" s="300">
        <v>1472.32</v>
      </c>
      <c r="AB4" s="300"/>
      <c r="AC4" s="300"/>
      <c r="AD4" s="300"/>
      <c r="AE4" s="300"/>
      <c r="AF4" s="300"/>
      <c r="AG4" s="300"/>
      <c r="AH4" s="300"/>
      <c r="AI4" s="300"/>
      <c r="AJ4" s="300"/>
      <c r="AK4" s="300"/>
      <c r="AL4" s="300"/>
      <c r="AM4" s="300">
        <v>10236.99</v>
      </c>
      <c r="AN4" s="300">
        <v>169.45</v>
      </c>
      <c r="AO4" s="300"/>
      <c r="AP4" s="300"/>
      <c r="AQ4" s="300">
        <v>2122.84</v>
      </c>
      <c r="AR4" s="300">
        <v>1274.8</v>
      </c>
      <c r="AS4" s="300"/>
      <c r="AT4" s="300"/>
      <c r="AU4" s="300"/>
      <c r="AV4" s="300"/>
      <c r="AW4" s="300"/>
      <c r="AX4" s="300"/>
      <c r="AY4" s="300">
        <v>3061.8</v>
      </c>
      <c r="AZ4" s="300"/>
      <c r="BA4" s="300"/>
      <c r="BB4" s="300">
        <v>624.55999999999995</v>
      </c>
      <c r="BC4" s="300">
        <v>177.42000000000002</v>
      </c>
      <c r="BD4" s="300"/>
      <c r="BE4" s="300"/>
      <c r="BF4" s="300">
        <v>40</v>
      </c>
      <c r="BG4" s="300"/>
      <c r="BH4" s="300"/>
      <c r="BI4" s="300">
        <v>4079.25</v>
      </c>
      <c r="BJ4" s="300">
        <v>76.86</v>
      </c>
      <c r="BK4" s="300">
        <v>4200</v>
      </c>
      <c r="BL4" s="300"/>
      <c r="BM4" s="300"/>
      <c r="BN4" s="300">
        <v>2455</v>
      </c>
      <c r="BO4" s="300"/>
      <c r="BP4" s="300"/>
      <c r="BQ4" s="300">
        <v>1220.06</v>
      </c>
      <c r="BR4" s="300"/>
      <c r="BS4" s="300">
        <v>2540.13</v>
      </c>
      <c r="BT4" s="300"/>
      <c r="BU4" s="300"/>
      <c r="BV4" s="300">
        <v>2084.5</v>
      </c>
      <c r="BW4" s="300">
        <v>5114.75</v>
      </c>
      <c r="BX4" s="300">
        <v>1057.07</v>
      </c>
      <c r="BY4" s="300"/>
      <c r="BZ4" s="300">
        <v>443.87</v>
      </c>
      <c r="CA4" s="300"/>
      <c r="CB4" s="300">
        <v>962</v>
      </c>
      <c r="CC4" s="300"/>
      <c r="CD4" s="300">
        <v>336.08000000000004</v>
      </c>
      <c r="CE4" s="300"/>
      <c r="CF4" s="300"/>
      <c r="CG4" s="300">
        <v>489</v>
      </c>
      <c r="CH4" s="300">
        <v>6178.0999999999995</v>
      </c>
      <c r="CI4" s="300">
        <v>66.28</v>
      </c>
      <c r="CJ4" s="300"/>
      <c r="CK4" s="300">
        <v>84.89</v>
      </c>
      <c r="CL4" s="300">
        <v>157.86000000000001</v>
      </c>
      <c r="CM4" s="300">
        <v>5580.58</v>
      </c>
      <c r="CN4" s="300">
        <v>4908.7</v>
      </c>
      <c r="CO4" s="300"/>
      <c r="CP4" s="300"/>
      <c r="CQ4" s="300">
        <v>95.38</v>
      </c>
      <c r="CR4" s="300"/>
      <c r="CS4" s="300"/>
      <c r="CT4" s="300">
        <v>1153.45</v>
      </c>
      <c r="CU4" s="300">
        <v>816.51</v>
      </c>
      <c r="CV4" s="300"/>
      <c r="CW4" s="300"/>
      <c r="CX4" s="300"/>
      <c r="CY4" s="300"/>
      <c r="CZ4" s="300"/>
      <c r="DA4" s="300">
        <v>1505.35</v>
      </c>
      <c r="DB4" s="300">
        <v>1507.58</v>
      </c>
      <c r="DC4" s="300"/>
      <c r="DD4" s="300"/>
      <c r="DE4" s="300">
        <v>38</v>
      </c>
      <c r="DF4" s="300"/>
      <c r="DG4" s="300"/>
      <c r="DH4" s="300"/>
      <c r="DI4" s="300">
        <v>-410683.15</v>
      </c>
      <c r="DJ4" s="300"/>
      <c r="DK4" s="300"/>
      <c r="DL4" s="300">
        <v>-7055</v>
      </c>
      <c r="DM4" s="300"/>
      <c r="DN4" s="300"/>
      <c r="DO4" s="300"/>
      <c r="DP4" s="300">
        <v>-4472.5</v>
      </c>
      <c r="DQ4" s="300">
        <v>-2248</v>
      </c>
      <c r="DR4" s="300">
        <v>-8180</v>
      </c>
      <c r="DS4" s="300">
        <v>-32611</v>
      </c>
      <c r="DT4" s="300">
        <v>885.37</v>
      </c>
      <c r="DU4" s="300">
        <v>131.15</v>
      </c>
      <c r="DV4" s="300">
        <v>-4703</v>
      </c>
      <c r="DW4" s="300">
        <v>186</v>
      </c>
      <c r="DX4" s="300"/>
      <c r="DY4" s="300">
        <v>1153.5899999999999</v>
      </c>
      <c r="DZ4" s="300"/>
      <c r="EA4" s="300"/>
      <c r="EB4" s="300">
        <v>17081.5</v>
      </c>
      <c r="EC4" s="300">
        <v>30</v>
      </c>
      <c r="ED4" s="300">
        <v>5345.02</v>
      </c>
      <c r="EE4" s="300"/>
      <c r="EF4" s="300">
        <v>3439.55</v>
      </c>
      <c r="EG4" s="300">
        <v>1207.44</v>
      </c>
      <c r="EH4" s="300">
        <v>2650</v>
      </c>
      <c r="EI4" s="300">
        <v>580</v>
      </c>
      <c r="EJ4" s="300">
        <v>1152.83</v>
      </c>
      <c r="EK4" s="300">
        <v>408.67</v>
      </c>
      <c r="EL4" s="300"/>
      <c r="EM4" s="300"/>
      <c r="EN4" s="300"/>
      <c r="EO4" s="300"/>
      <c r="EP4" s="300"/>
      <c r="EQ4" s="300">
        <v>-405.4</v>
      </c>
      <c r="ER4" s="300"/>
      <c r="ES4" s="300"/>
      <c r="ET4" s="300"/>
      <c r="EU4" s="300"/>
      <c r="EV4" s="300"/>
      <c r="EW4" s="300">
        <v>-1671.1799999999998</v>
      </c>
      <c r="EX4" s="300"/>
      <c r="EY4" s="300">
        <v>-4600</v>
      </c>
      <c r="EZ4" s="300"/>
      <c r="FA4" s="300"/>
      <c r="FB4" s="300">
        <v>-5440</v>
      </c>
      <c r="FC4" s="300"/>
      <c r="FD4" s="300">
        <v>1141</v>
      </c>
      <c r="FE4" s="300"/>
      <c r="FF4" s="300"/>
      <c r="FG4" s="300">
        <v>12173.119999999999</v>
      </c>
      <c r="FH4" s="300">
        <v>36</v>
      </c>
      <c r="FI4" s="300">
        <v>5454.4000000000005</v>
      </c>
      <c r="FJ4" s="300"/>
      <c r="FK4" s="300">
        <v>3338.54</v>
      </c>
      <c r="FL4" s="300">
        <v>1313.99</v>
      </c>
      <c r="FM4" s="300">
        <v>2290</v>
      </c>
      <c r="FN4" s="300">
        <v>560</v>
      </c>
      <c r="FO4" s="300">
        <v>739.33</v>
      </c>
      <c r="FP4" s="300">
        <v>1068.8399999999999</v>
      </c>
      <c r="FQ4" s="300"/>
      <c r="FR4" s="300"/>
      <c r="FS4" s="300"/>
      <c r="FT4" s="300"/>
      <c r="FU4" s="300"/>
      <c r="FV4" s="300"/>
      <c r="FW4" s="300"/>
      <c r="FX4" s="300">
        <v>-1223.5800000000002</v>
      </c>
      <c r="FY4" s="300">
        <v>-938.17</v>
      </c>
      <c r="FZ4" s="300"/>
      <c r="GA4" s="300"/>
      <c r="GB4" s="300">
        <v>-4752</v>
      </c>
      <c r="GC4" s="300"/>
      <c r="GD4" s="300"/>
      <c r="GE4" s="300"/>
      <c r="GF4" s="300">
        <v>-6834.8700000000017</v>
      </c>
      <c r="GK4">
        <v>-1960.18</v>
      </c>
    </row>
    <row r="5" spans="1:193" s="107" customFormat="1">
      <c r="A5" s="116">
        <v>107609</v>
      </c>
      <c r="B5" s="300">
        <v>73189.680000000008</v>
      </c>
      <c r="C5" s="300"/>
      <c r="D5" s="300"/>
      <c r="E5" s="300">
        <v>20990.82</v>
      </c>
      <c r="F5" s="300">
        <v>9436.1200000000008</v>
      </c>
      <c r="G5" s="300">
        <v>492.15999999999997</v>
      </c>
      <c r="H5" s="300">
        <v>141.16</v>
      </c>
      <c r="I5" s="300">
        <v>34.32</v>
      </c>
      <c r="J5" s="300"/>
      <c r="K5" s="300"/>
      <c r="L5" s="300"/>
      <c r="M5" s="300"/>
      <c r="N5" s="300"/>
      <c r="O5" s="300"/>
      <c r="P5" s="300"/>
      <c r="Q5" s="300"/>
      <c r="R5" s="300"/>
      <c r="S5" s="300"/>
      <c r="T5" s="300"/>
      <c r="U5" s="300"/>
      <c r="V5" s="300"/>
      <c r="W5" s="300">
        <v>23454.87</v>
      </c>
      <c r="X5" s="300"/>
      <c r="Y5" s="300">
        <v>1430.3</v>
      </c>
      <c r="Z5" s="300">
        <v>5076.42</v>
      </c>
      <c r="AA5" s="300">
        <v>2499.7999999999997</v>
      </c>
      <c r="AB5" s="300"/>
      <c r="AC5" s="300"/>
      <c r="AD5" s="300"/>
      <c r="AE5" s="300"/>
      <c r="AF5" s="300"/>
      <c r="AG5" s="300"/>
      <c r="AH5" s="300"/>
      <c r="AI5" s="300"/>
      <c r="AJ5" s="300"/>
      <c r="AK5" s="300"/>
      <c r="AL5" s="300"/>
      <c r="AM5" s="300">
        <v>12424.589999999998</v>
      </c>
      <c r="AN5" s="300"/>
      <c r="AO5" s="300">
        <v>1115.1399999999999</v>
      </c>
      <c r="AP5" s="300"/>
      <c r="AQ5" s="300">
        <v>2762.0299999999997</v>
      </c>
      <c r="AR5" s="300">
        <v>1521.31</v>
      </c>
      <c r="AS5" s="300"/>
      <c r="AT5" s="300"/>
      <c r="AU5" s="300"/>
      <c r="AV5" s="300"/>
      <c r="AW5" s="300"/>
      <c r="AX5" s="300"/>
      <c r="AY5" s="300"/>
      <c r="AZ5" s="300"/>
      <c r="BA5" s="300"/>
      <c r="BB5" s="300"/>
      <c r="BC5" s="300"/>
      <c r="BD5" s="300"/>
      <c r="BE5" s="300"/>
      <c r="BF5" s="300">
        <v>271.99</v>
      </c>
      <c r="BG5" s="300"/>
      <c r="BH5" s="300"/>
      <c r="BI5" s="300"/>
      <c r="BJ5" s="300">
        <v>13739.289999999999</v>
      </c>
      <c r="BK5" s="300">
        <v>537</v>
      </c>
      <c r="BL5" s="300"/>
      <c r="BM5" s="300"/>
      <c r="BN5" s="300">
        <v>2915.26</v>
      </c>
      <c r="BO5" s="300"/>
      <c r="BP5" s="300">
        <v>380</v>
      </c>
      <c r="BQ5" s="300">
        <v>4791.7700000000004</v>
      </c>
      <c r="BR5" s="300"/>
      <c r="BS5" s="300"/>
      <c r="BT5" s="300"/>
      <c r="BU5" s="300"/>
      <c r="BV5" s="300"/>
      <c r="BW5" s="300">
        <v>4990</v>
      </c>
      <c r="BX5" s="300">
        <v>228.04000000000002</v>
      </c>
      <c r="BY5" s="300"/>
      <c r="BZ5" s="300">
        <v>118.99</v>
      </c>
      <c r="CA5" s="300">
        <v>467.15000000000003</v>
      </c>
      <c r="CB5" s="300"/>
      <c r="CC5" s="300"/>
      <c r="CD5" s="300">
        <v>778.74</v>
      </c>
      <c r="CE5" s="300"/>
      <c r="CF5" s="300">
        <v>562.16</v>
      </c>
      <c r="CG5" s="300">
        <v>559</v>
      </c>
      <c r="CH5" s="300">
        <v>2521.6299999999997</v>
      </c>
      <c r="CI5" s="300">
        <v>79.42</v>
      </c>
      <c r="CJ5" s="300"/>
      <c r="CK5" s="300">
        <v>1064.05</v>
      </c>
      <c r="CL5" s="300"/>
      <c r="CM5" s="300"/>
      <c r="CN5" s="300">
        <v>14603.5</v>
      </c>
      <c r="CO5" s="300"/>
      <c r="CP5" s="300"/>
      <c r="CQ5" s="300"/>
      <c r="CR5" s="300"/>
      <c r="CS5" s="300"/>
      <c r="CT5" s="300"/>
      <c r="CU5" s="300"/>
      <c r="CV5" s="300">
        <v>2872</v>
      </c>
      <c r="CW5" s="300"/>
      <c r="CX5" s="300"/>
      <c r="CY5" s="300"/>
      <c r="CZ5" s="300"/>
      <c r="DA5" s="300"/>
      <c r="DB5" s="300">
        <v>2629.5</v>
      </c>
      <c r="DC5" s="300">
        <v>1639.19</v>
      </c>
      <c r="DD5" s="300"/>
      <c r="DE5" s="300">
        <v>8331.83</v>
      </c>
      <c r="DF5" s="300"/>
      <c r="DG5" s="300"/>
      <c r="DH5" s="300"/>
      <c r="DI5" s="300">
        <v>-579274.32999999996</v>
      </c>
      <c r="DJ5" s="300"/>
      <c r="DK5" s="300"/>
      <c r="DL5" s="300">
        <v>-1550</v>
      </c>
      <c r="DM5" s="300"/>
      <c r="DN5" s="300"/>
      <c r="DO5" s="300"/>
      <c r="DP5" s="300">
        <v>-4798.75</v>
      </c>
      <c r="DQ5" s="300">
        <v>-9002</v>
      </c>
      <c r="DR5" s="300">
        <v>-8335</v>
      </c>
      <c r="DS5" s="300"/>
      <c r="DT5" s="300">
        <v>1544.25</v>
      </c>
      <c r="DU5" s="300">
        <v>228.75</v>
      </c>
      <c r="DV5" s="300">
        <v>-5869</v>
      </c>
      <c r="DW5" s="300">
        <v>1014</v>
      </c>
      <c r="DX5" s="300"/>
      <c r="DY5" s="300">
        <v>1253.75</v>
      </c>
      <c r="DZ5" s="300">
        <v>20.09</v>
      </c>
      <c r="EA5" s="300">
        <v>7196.5599999999995</v>
      </c>
      <c r="EB5" s="300">
        <v>15054</v>
      </c>
      <c r="EC5" s="300">
        <v>1065</v>
      </c>
      <c r="ED5" s="300">
        <v>4705.5400000000009</v>
      </c>
      <c r="EE5" s="300">
        <v>269</v>
      </c>
      <c r="EF5" s="300">
        <v>4360.75</v>
      </c>
      <c r="EG5" s="300">
        <v>1102.1399999999999</v>
      </c>
      <c r="EH5" s="300">
        <v>3650</v>
      </c>
      <c r="EI5" s="300">
        <v>580</v>
      </c>
      <c r="EJ5" s="300">
        <v>830.95</v>
      </c>
      <c r="EK5" s="300"/>
      <c r="EL5" s="300">
        <v>304</v>
      </c>
      <c r="EM5" s="300"/>
      <c r="EN5" s="300"/>
      <c r="EO5" s="300"/>
      <c r="EP5" s="300">
        <v>-1.97</v>
      </c>
      <c r="EQ5" s="300">
        <v>-2140.9600000000005</v>
      </c>
      <c r="ER5" s="300">
        <v>-59.18</v>
      </c>
      <c r="ES5" s="300"/>
      <c r="ET5" s="300"/>
      <c r="EU5" s="300">
        <v>-320</v>
      </c>
      <c r="EV5" s="300"/>
      <c r="EW5" s="300">
        <v>9</v>
      </c>
      <c r="EX5" s="300"/>
      <c r="EY5" s="300"/>
      <c r="EZ5" s="300"/>
      <c r="FA5" s="300"/>
      <c r="FB5" s="300"/>
      <c r="FC5" s="300"/>
      <c r="FD5" s="300">
        <v>1201.8</v>
      </c>
      <c r="FE5" s="300"/>
      <c r="FF5" s="300">
        <v>19650.22</v>
      </c>
      <c r="FG5" s="300">
        <v>11948.88</v>
      </c>
      <c r="FH5" s="300">
        <v>2388</v>
      </c>
      <c r="FI5" s="300">
        <v>4940.9600000000028</v>
      </c>
      <c r="FJ5" s="300">
        <v>261</v>
      </c>
      <c r="FK5" s="300">
        <v>5189.38</v>
      </c>
      <c r="FL5" s="300">
        <v>1260.6300000000001</v>
      </c>
      <c r="FM5" s="300">
        <v>4790</v>
      </c>
      <c r="FN5" s="300">
        <v>610</v>
      </c>
      <c r="FO5" s="300">
        <v>793.18</v>
      </c>
      <c r="FP5" s="300"/>
      <c r="FQ5" s="300"/>
      <c r="FR5" s="300"/>
      <c r="FS5" s="300"/>
      <c r="FT5" s="300"/>
      <c r="FU5" s="300"/>
      <c r="FV5" s="300">
        <v>-10000</v>
      </c>
      <c r="FW5" s="300"/>
      <c r="FX5" s="300">
        <v>-298.88000000000005</v>
      </c>
      <c r="FY5" s="300">
        <v>-13710.019999999999</v>
      </c>
      <c r="FZ5" s="300"/>
      <c r="GA5" s="300">
        <v>-2107.04</v>
      </c>
      <c r="GB5" s="300"/>
      <c r="GC5" s="300">
        <v>1233.17</v>
      </c>
      <c r="GD5" s="300"/>
      <c r="GE5" s="300"/>
      <c r="GF5" s="300">
        <v>-5948.0600000000013</v>
      </c>
      <c r="GG5" s="300"/>
      <c r="GH5" s="300"/>
      <c r="GI5" s="300">
        <v>-6500</v>
      </c>
      <c r="GK5" s="107">
        <v>-5979.27</v>
      </c>
    </row>
    <row r="6" spans="1:193">
      <c r="A6" s="116">
        <v>107610</v>
      </c>
      <c r="B6" s="300">
        <v>289880.34999999998</v>
      </c>
      <c r="C6" s="300">
        <v>13418.419999999998</v>
      </c>
      <c r="D6" s="300">
        <v>4004.24</v>
      </c>
      <c r="E6" s="300">
        <v>86986.04</v>
      </c>
      <c r="F6" s="300">
        <v>40279.079999999994</v>
      </c>
      <c r="G6" s="300"/>
      <c r="H6" s="300"/>
      <c r="I6" s="300"/>
      <c r="J6" s="300">
        <v>12090.609999999999</v>
      </c>
      <c r="K6" s="300">
        <v>15.85</v>
      </c>
      <c r="L6" s="300"/>
      <c r="M6" s="300">
        <v>1807.87</v>
      </c>
      <c r="N6" s="300">
        <v>1301.8</v>
      </c>
      <c r="O6" s="300">
        <v>18753.780000000002</v>
      </c>
      <c r="P6" s="300">
        <v>433.01</v>
      </c>
      <c r="Q6" s="300">
        <v>600.42000000000007</v>
      </c>
      <c r="R6" s="300">
        <v>3694.49</v>
      </c>
      <c r="S6" s="300">
        <v>1426.88</v>
      </c>
      <c r="T6" s="300">
        <v>15.02</v>
      </c>
      <c r="U6" s="300"/>
      <c r="V6" s="300">
        <v>1.77</v>
      </c>
      <c r="W6" s="300">
        <v>184732.01</v>
      </c>
      <c r="X6" s="300">
        <v>3725.53</v>
      </c>
      <c r="Y6" s="300">
        <v>1935.68</v>
      </c>
      <c r="Z6" s="300">
        <v>36942.840000000004</v>
      </c>
      <c r="AA6" s="300">
        <v>19906.86</v>
      </c>
      <c r="AB6" s="300">
        <v>30718.29</v>
      </c>
      <c r="AC6" s="300">
        <v>99.26</v>
      </c>
      <c r="AD6" s="300">
        <v>236.54</v>
      </c>
      <c r="AE6" s="300">
        <v>5362.73</v>
      </c>
      <c r="AF6" s="300">
        <v>3299.17</v>
      </c>
      <c r="AG6" s="300"/>
      <c r="AH6" s="300"/>
      <c r="AI6" s="300"/>
      <c r="AJ6" s="300"/>
      <c r="AK6" s="300"/>
      <c r="AL6" s="300"/>
      <c r="AM6" s="300">
        <v>40426.340000000004</v>
      </c>
      <c r="AN6" s="300">
        <v>99.42</v>
      </c>
      <c r="AO6" s="300"/>
      <c r="AP6" s="300"/>
      <c r="AQ6" s="300">
        <v>8555.82</v>
      </c>
      <c r="AR6" s="300">
        <v>5290.29</v>
      </c>
      <c r="AS6" s="300"/>
      <c r="AT6" s="300"/>
      <c r="AU6" s="300"/>
      <c r="AV6" s="300"/>
      <c r="AW6" s="300"/>
      <c r="AX6" s="300"/>
      <c r="AY6" s="300">
        <v>12121</v>
      </c>
      <c r="AZ6" s="300"/>
      <c r="BA6" s="300"/>
      <c r="BB6" s="300">
        <v>2472.6799999999998</v>
      </c>
      <c r="BC6" s="300">
        <v>1567.96</v>
      </c>
      <c r="BD6" s="300">
        <v>1415</v>
      </c>
      <c r="BE6" s="300"/>
      <c r="BF6" s="300">
        <v>425</v>
      </c>
      <c r="BG6" s="300"/>
      <c r="BH6" s="300"/>
      <c r="BI6" s="300"/>
      <c r="BJ6" s="300">
        <v>3368.7500000000005</v>
      </c>
      <c r="BK6" s="300">
        <v>388.53999999999996</v>
      </c>
      <c r="BL6" s="300"/>
      <c r="BM6" s="300"/>
      <c r="BN6" s="300"/>
      <c r="BO6" s="300"/>
      <c r="BP6" s="300">
        <v>937.04</v>
      </c>
      <c r="BQ6" s="300">
        <v>8983.7999999999993</v>
      </c>
      <c r="BR6" s="300">
        <v>4105.2900000000009</v>
      </c>
      <c r="BS6" s="300"/>
      <c r="BT6" s="300"/>
      <c r="BU6" s="300"/>
      <c r="BV6" s="300"/>
      <c r="BW6" s="300">
        <v>19960</v>
      </c>
      <c r="BX6" s="300">
        <v>2895.71</v>
      </c>
      <c r="BY6" s="300">
        <v>425.44</v>
      </c>
      <c r="BZ6" s="300">
        <v>2844.51</v>
      </c>
      <c r="CA6" s="300">
        <v>650.06999999999994</v>
      </c>
      <c r="CB6" s="300"/>
      <c r="CC6" s="300"/>
      <c r="CD6" s="300">
        <v>2294.9900000000016</v>
      </c>
      <c r="CE6" s="300"/>
      <c r="CF6" s="300"/>
      <c r="CG6" s="300">
        <v>3065</v>
      </c>
      <c r="CH6" s="300">
        <v>21282.959999999992</v>
      </c>
      <c r="CI6" s="300"/>
      <c r="CJ6" s="300"/>
      <c r="CK6" s="300">
        <v>135.32999999999998</v>
      </c>
      <c r="CL6" s="300">
        <v>1950.3600000000001</v>
      </c>
      <c r="CM6" s="300">
        <v>8082.5099999999993</v>
      </c>
      <c r="CN6" s="300">
        <v>31137.3</v>
      </c>
      <c r="CO6" s="300"/>
      <c r="CP6" s="300">
        <v>93.32</v>
      </c>
      <c r="CQ6" s="300">
        <v>414.65</v>
      </c>
      <c r="CR6" s="300"/>
      <c r="CS6" s="300"/>
      <c r="CT6" s="300"/>
      <c r="CU6" s="300"/>
      <c r="CV6" s="300"/>
      <c r="CW6" s="300"/>
      <c r="CX6" s="300"/>
      <c r="CY6" s="300"/>
      <c r="CZ6" s="300"/>
      <c r="DA6" s="300"/>
      <c r="DB6" s="300">
        <v>13638.34</v>
      </c>
      <c r="DC6" s="300">
        <v>360</v>
      </c>
      <c r="DD6" s="300">
        <v>345.28</v>
      </c>
      <c r="DE6" s="300">
        <v>16515</v>
      </c>
      <c r="DF6" s="300">
        <v>3021.4700000000003</v>
      </c>
      <c r="DG6" s="300">
        <v>41306.65</v>
      </c>
      <c r="DH6" s="300"/>
      <c r="DI6" s="300">
        <v>-2199401.2999999998</v>
      </c>
      <c r="DJ6" s="300"/>
      <c r="DK6" s="300"/>
      <c r="DL6" s="300">
        <v>-28616</v>
      </c>
      <c r="DM6" s="300"/>
      <c r="DN6" s="300"/>
      <c r="DO6" s="300">
        <v>-50014.53</v>
      </c>
      <c r="DP6" s="300">
        <v>-12359.380000000001</v>
      </c>
      <c r="DQ6" s="300">
        <v>-51303</v>
      </c>
      <c r="DR6" s="300">
        <v>-17690</v>
      </c>
      <c r="DS6" s="300">
        <v>-303765</v>
      </c>
      <c r="DT6" s="300">
        <v>8009.51</v>
      </c>
      <c r="DU6" s="300">
        <v>1186.45</v>
      </c>
      <c r="DV6" s="300">
        <v>-20037</v>
      </c>
      <c r="DW6" s="300">
        <v>2220.5</v>
      </c>
      <c r="DX6" s="300"/>
      <c r="DY6" s="300">
        <v>6589.57</v>
      </c>
      <c r="DZ6" s="300">
        <v>3741.8999999999987</v>
      </c>
      <c r="EA6" s="300">
        <v>23881.03</v>
      </c>
      <c r="EB6" s="300"/>
      <c r="EC6" s="300"/>
      <c r="ED6" s="300">
        <v>10665.429999999998</v>
      </c>
      <c r="EE6" s="300">
        <v>538</v>
      </c>
      <c r="EF6" s="300">
        <v>3229</v>
      </c>
      <c r="EG6" s="300">
        <v>5847.66</v>
      </c>
      <c r="EH6" s="300">
        <v>10302</v>
      </c>
      <c r="EI6" s="300">
        <v>870</v>
      </c>
      <c r="EJ6" s="300">
        <v>2245.09</v>
      </c>
      <c r="EK6" s="300">
        <v>1429.6999999999998</v>
      </c>
      <c r="EL6" s="300"/>
      <c r="EM6" s="300"/>
      <c r="EN6" s="300"/>
      <c r="EO6" s="300"/>
      <c r="EP6" s="300"/>
      <c r="EQ6" s="300">
        <v>-6062</v>
      </c>
      <c r="ER6" s="300"/>
      <c r="ES6" s="300"/>
      <c r="ET6" s="300">
        <v>-5227.5</v>
      </c>
      <c r="EU6" s="300">
        <v>-450</v>
      </c>
      <c r="EV6" s="300"/>
      <c r="EW6" s="300">
        <v>-9219.0400000000009</v>
      </c>
      <c r="EX6" s="300"/>
      <c r="EY6" s="300"/>
      <c r="EZ6" s="300">
        <v>-4550.8999999999996</v>
      </c>
      <c r="FA6" s="300"/>
      <c r="FB6" s="300"/>
      <c r="FC6" s="300"/>
      <c r="FD6" s="300">
        <v>6369.2000000000007</v>
      </c>
      <c r="FE6" s="300">
        <v>9276.7700000000023</v>
      </c>
      <c r="FF6" s="300">
        <v>66344.12</v>
      </c>
      <c r="FG6" s="300"/>
      <c r="FH6" s="300"/>
      <c r="FI6" s="300">
        <v>11671.120000000004</v>
      </c>
      <c r="FJ6" s="300">
        <v>522</v>
      </c>
      <c r="FK6" s="300">
        <v>2132.8199999999997</v>
      </c>
      <c r="FL6" s="300">
        <v>6383.19</v>
      </c>
      <c r="FM6" s="300">
        <v>9514.86</v>
      </c>
      <c r="FN6" s="300">
        <v>840</v>
      </c>
      <c r="FO6" s="300">
        <v>2174.9299999999998</v>
      </c>
      <c r="FP6" s="300">
        <v>3673.2600000000016</v>
      </c>
      <c r="FQ6" s="300"/>
      <c r="FR6" s="300"/>
      <c r="FS6" s="300"/>
      <c r="FT6" s="300"/>
      <c r="FU6" s="300"/>
      <c r="FV6" s="300"/>
      <c r="FW6" s="300"/>
      <c r="FX6" s="300">
        <v>-22615.73</v>
      </c>
      <c r="FY6" s="300">
        <v>-20524.690000000002</v>
      </c>
      <c r="FZ6" s="300"/>
      <c r="GA6" s="300"/>
      <c r="GB6" s="300"/>
      <c r="GC6" s="300">
        <v>-25365</v>
      </c>
      <c r="GD6" s="300">
        <v>-5258.75</v>
      </c>
      <c r="GE6" s="300"/>
      <c r="GF6" s="300">
        <v>-62467.380000000012</v>
      </c>
      <c r="GI6">
        <v>-5950</v>
      </c>
      <c r="GJ6">
        <v>-17432.039999999997</v>
      </c>
    </row>
    <row r="7" spans="1:193">
      <c r="A7" s="116">
        <v>107616</v>
      </c>
      <c r="B7" s="300">
        <v>63953.71</v>
      </c>
      <c r="C7" s="300"/>
      <c r="D7" s="300"/>
      <c r="E7" s="300">
        <v>18341.920000000002</v>
      </c>
      <c r="F7" s="300">
        <v>8342.0399999999991</v>
      </c>
      <c r="G7" s="300"/>
      <c r="H7" s="300"/>
      <c r="I7" s="300"/>
      <c r="J7" s="300">
        <v>6010.2799999999988</v>
      </c>
      <c r="K7" s="300"/>
      <c r="L7" s="300">
        <v>414.22999999999996</v>
      </c>
      <c r="M7" s="300">
        <v>1263.8</v>
      </c>
      <c r="N7" s="300">
        <v>700.36</v>
      </c>
      <c r="O7" s="300">
        <v>3570.44</v>
      </c>
      <c r="P7" s="300"/>
      <c r="Q7" s="300"/>
      <c r="R7" s="300">
        <v>728.28</v>
      </c>
      <c r="S7" s="300">
        <v>204.87</v>
      </c>
      <c r="T7" s="300"/>
      <c r="U7" s="300"/>
      <c r="V7" s="300"/>
      <c r="W7" s="300">
        <v>26912.539999999997</v>
      </c>
      <c r="X7" s="300"/>
      <c r="Y7" s="300">
        <v>271.92</v>
      </c>
      <c r="Z7" s="300">
        <v>5545.51</v>
      </c>
      <c r="AA7" s="300">
        <v>3013.33</v>
      </c>
      <c r="AB7" s="300"/>
      <c r="AC7" s="300"/>
      <c r="AD7" s="300"/>
      <c r="AE7" s="300"/>
      <c r="AF7" s="300"/>
      <c r="AG7" s="300"/>
      <c r="AH7" s="300"/>
      <c r="AI7" s="300"/>
      <c r="AJ7" s="300"/>
      <c r="AK7" s="300"/>
      <c r="AL7" s="300"/>
      <c r="AM7" s="300">
        <v>8131.64</v>
      </c>
      <c r="AN7" s="300"/>
      <c r="AO7" s="300">
        <v>26.79</v>
      </c>
      <c r="AP7" s="300"/>
      <c r="AQ7" s="300">
        <v>1664.2900000000002</v>
      </c>
      <c r="AR7" s="300">
        <v>852.76</v>
      </c>
      <c r="AS7" s="300"/>
      <c r="AT7" s="300"/>
      <c r="AU7" s="300"/>
      <c r="AV7" s="300"/>
      <c r="AW7" s="300"/>
      <c r="AX7" s="300"/>
      <c r="AY7" s="300"/>
      <c r="AZ7" s="300"/>
      <c r="BA7" s="300"/>
      <c r="BB7" s="300"/>
      <c r="BC7" s="300"/>
      <c r="BD7" s="300"/>
      <c r="BE7" s="300"/>
      <c r="BF7" s="300">
        <v>279.46000000000004</v>
      </c>
      <c r="BG7" s="300"/>
      <c r="BH7" s="300"/>
      <c r="BI7" s="300"/>
      <c r="BJ7" s="300">
        <v>1506.97</v>
      </c>
      <c r="BK7" s="300"/>
      <c r="BL7" s="300"/>
      <c r="BM7" s="300"/>
      <c r="BN7" s="300"/>
      <c r="BO7" s="300"/>
      <c r="BP7" s="300"/>
      <c r="BQ7" s="300">
        <v>1623.0400000000002</v>
      </c>
      <c r="BR7" s="300"/>
      <c r="BS7" s="300"/>
      <c r="BT7" s="300"/>
      <c r="BU7" s="300"/>
      <c r="BV7" s="300">
        <v>50</v>
      </c>
      <c r="BW7" s="300">
        <v>928.14</v>
      </c>
      <c r="BX7" s="300">
        <v>550.92000000000007</v>
      </c>
      <c r="BY7" s="300"/>
      <c r="BZ7" s="300">
        <v>465.89999999999992</v>
      </c>
      <c r="CA7" s="300"/>
      <c r="CB7" s="300"/>
      <c r="CC7" s="300"/>
      <c r="CD7" s="300"/>
      <c r="CE7" s="300"/>
      <c r="CF7" s="300"/>
      <c r="CG7" s="300"/>
      <c r="CH7" s="300">
        <v>1898.0900000000001</v>
      </c>
      <c r="CI7" s="300">
        <v>29.66</v>
      </c>
      <c r="CJ7" s="300"/>
      <c r="CK7" s="300">
        <v>722.86999999999989</v>
      </c>
      <c r="CL7" s="300">
        <v>75.94</v>
      </c>
      <c r="CM7" s="300">
        <v>1223</v>
      </c>
      <c r="CN7" s="300">
        <v>2102</v>
      </c>
      <c r="CO7" s="300"/>
      <c r="CP7" s="300"/>
      <c r="CQ7" s="300">
        <v>235.31</v>
      </c>
      <c r="CR7" s="300"/>
      <c r="CS7" s="300"/>
      <c r="CT7" s="300"/>
      <c r="CU7" s="300">
        <v>498.66999999999996</v>
      </c>
      <c r="CV7" s="300">
        <v>77.349999999999994</v>
      </c>
      <c r="CW7" s="300"/>
      <c r="CX7" s="300"/>
      <c r="CY7" s="300"/>
      <c r="CZ7" s="300">
        <v>19</v>
      </c>
      <c r="DA7" s="300">
        <v>2353.5700000000002</v>
      </c>
      <c r="DB7" s="300">
        <v>1963.36</v>
      </c>
      <c r="DC7" s="300">
        <v>1790.48</v>
      </c>
      <c r="DD7" s="300">
        <v>6422.3799999999992</v>
      </c>
      <c r="DE7" s="300">
        <v>2835.7000000000003</v>
      </c>
      <c r="DF7" s="300"/>
      <c r="DG7" s="300"/>
      <c r="DH7" s="300"/>
      <c r="DI7" s="300">
        <v>-473674.66</v>
      </c>
      <c r="DJ7" s="300"/>
      <c r="DK7" s="300"/>
      <c r="DL7" s="300">
        <v>-1730</v>
      </c>
      <c r="DM7" s="300"/>
      <c r="DN7" s="300"/>
      <c r="DO7" s="300"/>
      <c r="DP7" s="300"/>
      <c r="DQ7" s="300">
        <v>-8092</v>
      </c>
      <c r="DR7" s="300">
        <v>-8260</v>
      </c>
      <c r="DS7" s="300">
        <v>-36753</v>
      </c>
      <c r="DT7" s="300">
        <v>1153.04</v>
      </c>
      <c r="DU7" s="300">
        <v>170.8</v>
      </c>
      <c r="DV7" s="300">
        <v>-4723</v>
      </c>
      <c r="DW7" s="300">
        <v>-106</v>
      </c>
      <c r="DX7" s="300"/>
      <c r="DY7" s="300"/>
      <c r="DZ7" s="300"/>
      <c r="EA7" s="300">
        <v>4347.8099999999995</v>
      </c>
      <c r="EB7" s="300"/>
      <c r="EC7" s="300">
        <v>437.7</v>
      </c>
      <c r="ED7" s="300">
        <v>1616.52</v>
      </c>
      <c r="EE7" s="300">
        <v>269</v>
      </c>
      <c r="EF7" s="300">
        <v>3285.18</v>
      </c>
      <c r="EG7" s="300">
        <v>1228.5</v>
      </c>
      <c r="EH7" s="300">
        <v>850</v>
      </c>
      <c r="EI7" s="300">
        <v>580</v>
      </c>
      <c r="EJ7" s="300">
        <v>811.14</v>
      </c>
      <c r="EK7" s="300">
        <v>341.59000000000003</v>
      </c>
      <c r="EL7" s="300"/>
      <c r="EM7" s="300"/>
      <c r="EN7" s="300"/>
      <c r="EO7" s="300"/>
      <c r="EP7" s="300">
        <v>-3229.98</v>
      </c>
      <c r="EQ7" s="300">
        <v>-999.04</v>
      </c>
      <c r="ER7" s="300">
        <v>-734.84999999999991</v>
      </c>
      <c r="ES7" s="300"/>
      <c r="ET7" s="300">
        <v>-2001.0900000000004</v>
      </c>
      <c r="EU7" s="300"/>
      <c r="EV7" s="300"/>
      <c r="EW7" s="300">
        <v>-3593.5299999999997</v>
      </c>
      <c r="EX7" s="300"/>
      <c r="EY7" s="300"/>
      <c r="EZ7" s="300"/>
      <c r="FA7" s="300"/>
      <c r="FB7" s="300"/>
      <c r="FC7" s="300"/>
      <c r="FD7" s="300"/>
      <c r="FE7" s="300">
        <v>20.09</v>
      </c>
      <c r="FF7" s="300">
        <v>11432.020000000002</v>
      </c>
      <c r="FG7" s="300"/>
      <c r="FH7" s="300">
        <v>399.1</v>
      </c>
      <c r="FI7" s="300">
        <v>2976.3599999999997</v>
      </c>
      <c r="FJ7" s="300">
        <v>261</v>
      </c>
      <c r="FK7" s="300">
        <v>3208.26</v>
      </c>
      <c r="FL7" s="300">
        <v>1367.35</v>
      </c>
      <c r="FM7" s="300">
        <v>790</v>
      </c>
      <c r="FN7" s="300">
        <v>885</v>
      </c>
      <c r="FO7" s="300">
        <v>757.81</v>
      </c>
      <c r="FP7" s="300">
        <v>948.95000000000016</v>
      </c>
      <c r="FQ7" s="300"/>
      <c r="FR7" s="300"/>
      <c r="FS7" s="300"/>
      <c r="FT7" s="300"/>
      <c r="FU7" s="300"/>
      <c r="FV7" s="300"/>
      <c r="FW7" s="300"/>
      <c r="FX7" s="300">
        <v>-9779.4700000000012</v>
      </c>
      <c r="FY7" s="300">
        <v>-6008.7099999999973</v>
      </c>
      <c r="FZ7" s="300"/>
      <c r="GA7" s="300">
        <v>-852.74</v>
      </c>
      <c r="GB7" s="300"/>
      <c r="GC7" s="300">
        <v>-6579.18</v>
      </c>
      <c r="GD7" s="300"/>
      <c r="GE7" s="300"/>
      <c r="GF7" s="300">
        <v>-11759.439999999997</v>
      </c>
      <c r="GI7">
        <v>-425</v>
      </c>
      <c r="GK7">
        <v>-4071.09</v>
      </c>
    </row>
    <row r="8" spans="1:193">
      <c r="A8" s="116">
        <v>107619</v>
      </c>
      <c r="B8" s="300">
        <v>81631.350000000006</v>
      </c>
      <c r="C8" s="300">
        <v>3131.8</v>
      </c>
      <c r="D8" s="300"/>
      <c r="E8" s="300">
        <v>24310.079999999998</v>
      </c>
      <c r="F8" s="300">
        <v>10712.859999999999</v>
      </c>
      <c r="G8" s="300"/>
      <c r="H8" s="300"/>
      <c r="I8" s="300"/>
      <c r="J8" s="300"/>
      <c r="K8" s="300"/>
      <c r="L8" s="300"/>
      <c r="M8" s="300"/>
      <c r="N8" s="300"/>
      <c r="O8" s="300">
        <v>4122.51</v>
      </c>
      <c r="P8" s="300">
        <v>103.85</v>
      </c>
      <c r="Q8" s="300"/>
      <c r="R8" s="300">
        <v>594.28</v>
      </c>
      <c r="S8" s="300">
        <v>314.12</v>
      </c>
      <c r="T8" s="300"/>
      <c r="U8" s="300"/>
      <c r="V8" s="300"/>
      <c r="W8" s="300">
        <v>15516.41</v>
      </c>
      <c r="X8" s="300">
        <v>1002.74</v>
      </c>
      <c r="Y8" s="300">
        <v>101.37</v>
      </c>
      <c r="Z8" s="300">
        <v>3390.43</v>
      </c>
      <c r="AA8" s="300">
        <v>1641.92</v>
      </c>
      <c r="AB8" s="300">
        <v>8243.48</v>
      </c>
      <c r="AC8" s="300"/>
      <c r="AD8" s="300"/>
      <c r="AE8" s="300">
        <v>1681.64</v>
      </c>
      <c r="AF8" s="300">
        <v>736.12</v>
      </c>
      <c r="AG8" s="300"/>
      <c r="AH8" s="300"/>
      <c r="AI8" s="300"/>
      <c r="AJ8" s="300"/>
      <c r="AK8" s="300"/>
      <c r="AL8" s="300"/>
      <c r="AM8" s="300">
        <v>498.1</v>
      </c>
      <c r="AN8" s="300"/>
      <c r="AO8" s="300"/>
      <c r="AP8" s="300"/>
      <c r="AQ8" s="300">
        <v>101.6</v>
      </c>
      <c r="AR8" s="300">
        <v>12.16</v>
      </c>
      <c r="AS8" s="300"/>
      <c r="AT8" s="300"/>
      <c r="AU8" s="300"/>
      <c r="AV8" s="300"/>
      <c r="AW8" s="300"/>
      <c r="AX8" s="300"/>
      <c r="AY8" s="300"/>
      <c r="AZ8" s="300"/>
      <c r="BA8" s="300"/>
      <c r="BB8" s="300"/>
      <c r="BC8" s="300"/>
      <c r="BD8" s="300"/>
      <c r="BE8" s="300"/>
      <c r="BF8" s="300"/>
      <c r="BG8" s="300"/>
      <c r="BH8" s="300"/>
      <c r="BI8" s="300"/>
      <c r="BJ8" s="300">
        <v>1607.99</v>
      </c>
      <c r="BK8" s="300">
        <v>80</v>
      </c>
      <c r="BL8" s="300"/>
      <c r="BM8" s="300"/>
      <c r="BN8" s="300"/>
      <c r="BO8" s="300"/>
      <c r="BP8" s="300">
        <v>425</v>
      </c>
      <c r="BQ8" s="300">
        <v>1729.66</v>
      </c>
      <c r="BR8" s="300">
        <v>728.37000000000012</v>
      </c>
      <c r="BS8" s="300"/>
      <c r="BT8" s="300"/>
      <c r="BU8" s="300"/>
      <c r="BV8" s="300"/>
      <c r="BW8" s="300">
        <v>6736.5</v>
      </c>
      <c r="BX8" s="300">
        <v>510.27</v>
      </c>
      <c r="BY8" s="300"/>
      <c r="BZ8" s="300">
        <v>463.82</v>
      </c>
      <c r="CA8" s="300"/>
      <c r="CB8" s="300"/>
      <c r="CC8" s="300"/>
      <c r="CD8" s="300"/>
      <c r="CE8" s="300"/>
      <c r="CF8" s="300">
        <v>0</v>
      </c>
      <c r="CG8" s="300">
        <v>570</v>
      </c>
      <c r="CH8" s="300">
        <v>-129.94</v>
      </c>
      <c r="CI8" s="300">
        <v>64.98</v>
      </c>
      <c r="CJ8" s="300"/>
      <c r="CK8" s="300">
        <v>8.49</v>
      </c>
      <c r="CL8" s="300">
        <v>652.85</v>
      </c>
      <c r="CM8" s="300">
        <v>1179.92</v>
      </c>
      <c r="CN8" s="300">
        <v>5870</v>
      </c>
      <c r="CO8" s="300"/>
      <c r="CP8" s="300"/>
      <c r="CQ8" s="300">
        <v>163.32</v>
      </c>
      <c r="CR8" s="300"/>
      <c r="CS8" s="300"/>
      <c r="CT8" s="300">
        <v>1539.1</v>
      </c>
      <c r="CU8" s="300">
        <v>5713.4400000000005</v>
      </c>
      <c r="CV8" s="300">
        <v>3050.91</v>
      </c>
      <c r="CW8" s="300"/>
      <c r="CX8" s="300"/>
      <c r="CY8" s="300"/>
      <c r="CZ8" s="300"/>
      <c r="DA8" s="300"/>
      <c r="DB8" s="300">
        <v>2594.44</v>
      </c>
      <c r="DC8" s="300"/>
      <c r="DD8" s="300">
        <v>6291.659999999998</v>
      </c>
      <c r="DE8" s="300">
        <v>815</v>
      </c>
      <c r="DF8" s="300">
        <v>139.51</v>
      </c>
      <c r="DG8" s="300"/>
      <c r="DH8" s="300"/>
      <c r="DI8" s="300">
        <v>-560270.44999999995</v>
      </c>
      <c r="DJ8" s="300"/>
      <c r="DK8" s="300"/>
      <c r="DL8" s="300">
        <v>-3100</v>
      </c>
      <c r="DM8" s="300"/>
      <c r="DN8" s="300"/>
      <c r="DO8" s="300">
        <v>-13901.48</v>
      </c>
      <c r="DP8" s="300">
        <v>-4888.75</v>
      </c>
      <c r="DQ8" s="300">
        <v>-8654</v>
      </c>
      <c r="DR8" s="300">
        <v>-8335</v>
      </c>
      <c r="DS8" s="300">
        <v>-18050</v>
      </c>
      <c r="DT8" s="300">
        <v>1523.66</v>
      </c>
      <c r="DU8" s="300">
        <v>225.7</v>
      </c>
      <c r="DV8" s="300">
        <v>-5258</v>
      </c>
      <c r="DW8" s="300">
        <v>1660</v>
      </c>
      <c r="DX8" s="300"/>
      <c r="DY8" s="300">
        <v>1250.6199999999999</v>
      </c>
      <c r="DZ8" s="300">
        <v>1519.9800000000002</v>
      </c>
      <c r="EA8" s="300">
        <v>6232.9900000000007</v>
      </c>
      <c r="EB8" s="300"/>
      <c r="EC8" s="300"/>
      <c r="ED8" s="300">
        <v>6353.54</v>
      </c>
      <c r="EE8" s="300">
        <v>269</v>
      </c>
      <c r="EF8" s="300">
        <v>5512.46</v>
      </c>
      <c r="EG8" s="300">
        <v>1270.6199999999999</v>
      </c>
      <c r="EH8" s="300">
        <v>3650</v>
      </c>
      <c r="EI8" s="300">
        <v>580</v>
      </c>
      <c r="EJ8" s="300">
        <v>853.62</v>
      </c>
      <c r="EK8" s="300">
        <v>393.36</v>
      </c>
      <c r="EL8" s="300"/>
      <c r="EM8" s="300"/>
      <c r="EN8" s="300"/>
      <c r="EO8" s="300"/>
      <c r="EP8" s="300">
        <v>-2212.33</v>
      </c>
      <c r="EQ8" s="300">
        <v>-1554.9799999999998</v>
      </c>
      <c r="ER8" s="300">
        <v>-467.9</v>
      </c>
      <c r="ES8" s="300"/>
      <c r="ET8" s="300">
        <v>-1875.3999999999996</v>
      </c>
      <c r="EU8" s="300"/>
      <c r="EV8" s="300"/>
      <c r="EW8" s="300">
        <v>-396</v>
      </c>
      <c r="EX8" s="300"/>
      <c r="EY8" s="300"/>
      <c r="EZ8" s="300">
        <v>-1431.28</v>
      </c>
      <c r="FA8" s="300"/>
      <c r="FB8" s="300"/>
      <c r="FC8" s="300">
        <v>759</v>
      </c>
      <c r="FD8" s="300">
        <v>1220.04</v>
      </c>
      <c r="FE8" s="300">
        <v>3776.3800000000006</v>
      </c>
      <c r="FF8" s="300">
        <v>16877.8</v>
      </c>
      <c r="FG8" s="300"/>
      <c r="FH8" s="300"/>
      <c r="FI8" s="300">
        <v>5977.2100000000009</v>
      </c>
      <c r="FJ8" s="300">
        <v>261</v>
      </c>
      <c r="FK8" s="300">
        <v>2643.12</v>
      </c>
      <c r="FL8" s="300">
        <v>1340.67</v>
      </c>
      <c r="FM8" s="300">
        <v>2580</v>
      </c>
      <c r="FN8" s="300">
        <v>945</v>
      </c>
      <c r="FO8" s="300">
        <v>824.8</v>
      </c>
      <c r="FP8" s="300">
        <v>1132.26</v>
      </c>
      <c r="FQ8" s="300"/>
      <c r="FR8" s="300"/>
      <c r="FS8" s="300"/>
      <c r="FT8" s="300"/>
      <c r="FU8" s="300"/>
      <c r="FV8" s="300"/>
      <c r="FW8" s="300"/>
      <c r="FX8" s="300">
        <v>-11363.63</v>
      </c>
      <c r="FY8" s="300">
        <v>-4365.8999999999987</v>
      </c>
      <c r="FZ8" s="300"/>
      <c r="GA8" s="300">
        <v>-577.51</v>
      </c>
      <c r="GB8" s="300"/>
      <c r="GC8" s="300">
        <v>-7395.1500000000005</v>
      </c>
      <c r="GD8" s="300"/>
      <c r="GE8" s="300"/>
      <c r="GF8" s="300">
        <v>0</v>
      </c>
      <c r="GI8">
        <v>-7725</v>
      </c>
      <c r="GJ8">
        <v>-4012.3400000000015</v>
      </c>
      <c r="GK8">
        <v>-6186.35</v>
      </c>
    </row>
    <row r="9" spans="1:193">
      <c r="A9" s="116">
        <v>107620</v>
      </c>
      <c r="B9" s="300"/>
      <c r="C9" s="300"/>
      <c r="D9" s="300"/>
      <c r="E9" s="300"/>
      <c r="F9" s="300"/>
      <c r="G9" s="300"/>
      <c r="H9" s="300"/>
      <c r="I9" s="300"/>
      <c r="J9" s="300"/>
      <c r="K9" s="300"/>
      <c r="L9" s="300"/>
      <c r="M9" s="300"/>
      <c r="N9" s="300"/>
      <c r="O9" s="300"/>
      <c r="P9" s="300"/>
      <c r="Q9" s="300"/>
      <c r="R9" s="300"/>
      <c r="S9" s="300"/>
      <c r="T9" s="300"/>
      <c r="U9" s="300"/>
      <c r="V9" s="300"/>
      <c r="W9" s="300">
        <v>-51.29</v>
      </c>
      <c r="X9" s="300">
        <v>51.29</v>
      </c>
      <c r="Y9" s="300"/>
      <c r="Z9" s="300">
        <v>1.06</v>
      </c>
      <c r="AA9" s="300">
        <v>0.59</v>
      </c>
      <c r="AB9" s="300"/>
      <c r="AC9" s="300"/>
      <c r="AD9" s="300"/>
      <c r="AE9" s="300"/>
      <c r="AF9" s="300"/>
      <c r="AG9" s="300"/>
      <c r="AH9" s="300"/>
      <c r="AI9" s="300"/>
      <c r="AJ9" s="300"/>
      <c r="AK9" s="300"/>
      <c r="AL9" s="300"/>
      <c r="AM9" s="300"/>
      <c r="AN9" s="300"/>
      <c r="AO9" s="300"/>
      <c r="AP9" s="300"/>
      <c r="AQ9" s="300"/>
      <c r="AR9" s="300"/>
      <c r="AS9" s="300"/>
      <c r="AT9" s="300"/>
      <c r="AU9" s="300"/>
      <c r="AV9" s="300"/>
      <c r="AW9" s="300"/>
      <c r="AX9" s="300"/>
      <c r="AY9" s="300"/>
      <c r="AZ9" s="300"/>
      <c r="BA9" s="300"/>
      <c r="BB9" s="300"/>
      <c r="BC9" s="300"/>
      <c r="BD9" s="300"/>
      <c r="BE9" s="300"/>
      <c r="BF9" s="300"/>
      <c r="BG9" s="300"/>
      <c r="BH9" s="300"/>
      <c r="BI9" s="300"/>
      <c r="BJ9" s="300"/>
      <c r="BK9" s="300"/>
      <c r="BL9" s="300"/>
      <c r="BM9" s="300"/>
      <c r="BN9" s="300"/>
      <c r="BO9" s="300"/>
      <c r="BP9" s="300"/>
      <c r="BQ9" s="300"/>
      <c r="BR9" s="300"/>
      <c r="BS9" s="300"/>
      <c r="BT9" s="300"/>
      <c r="BU9" s="300"/>
      <c r="BV9" s="300"/>
      <c r="BW9" s="300"/>
      <c r="BX9" s="300"/>
      <c r="BY9" s="300"/>
      <c r="BZ9" s="300"/>
      <c r="CA9" s="300"/>
      <c r="CB9" s="300"/>
      <c r="CC9" s="300"/>
      <c r="CD9" s="300"/>
      <c r="CE9" s="300"/>
      <c r="CF9" s="300"/>
      <c r="CG9" s="300"/>
      <c r="CH9" s="300"/>
      <c r="CI9" s="300"/>
      <c r="CJ9" s="300"/>
      <c r="CK9" s="300"/>
      <c r="CL9" s="300"/>
      <c r="CM9" s="300"/>
      <c r="CN9" s="300"/>
      <c r="CO9" s="300"/>
      <c r="CP9" s="300"/>
      <c r="CQ9" s="300"/>
      <c r="CR9" s="300"/>
      <c r="CS9" s="300"/>
      <c r="CT9" s="300"/>
      <c r="CU9" s="300"/>
      <c r="CV9" s="300"/>
      <c r="CW9" s="300"/>
      <c r="CX9" s="300"/>
      <c r="CY9" s="300"/>
      <c r="CZ9" s="300"/>
      <c r="DA9" s="300"/>
      <c r="DB9" s="300"/>
      <c r="DC9" s="300"/>
      <c r="DD9" s="300"/>
      <c r="DE9" s="300"/>
      <c r="DF9" s="300"/>
      <c r="DG9" s="300"/>
      <c r="DH9" s="300"/>
      <c r="DI9" s="300"/>
      <c r="DJ9" s="300"/>
      <c r="DK9" s="300"/>
      <c r="DL9" s="300"/>
      <c r="DM9" s="300"/>
      <c r="DN9" s="300"/>
      <c r="DO9" s="300"/>
      <c r="DP9" s="300"/>
      <c r="DQ9" s="300"/>
      <c r="DR9" s="300">
        <v>-8320</v>
      </c>
      <c r="DS9" s="300"/>
      <c r="DT9" s="300"/>
      <c r="DU9" s="300"/>
      <c r="DV9" s="300"/>
      <c r="DW9" s="300"/>
      <c r="DX9" s="300"/>
      <c r="DY9" s="300"/>
      <c r="DZ9" s="300"/>
      <c r="EA9" s="300"/>
      <c r="EB9" s="300"/>
      <c r="EC9" s="300"/>
      <c r="ED9" s="300"/>
      <c r="EE9" s="300"/>
      <c r="EF9" s="300"/>
      <c r="EG9" s="300"/>
      <c r="EH9" s="300"/>
      <c r="EI9" s="300"/>
      <c r="EJ9" s="300"/>
      <c r="EK9" s="300">
        <v>463.08</v>
      </c>
      <c r="EL9" s="300"/>
      <c r="EM9" s="300"/>
      <c r="EN9" s="300"/>
      <c r="EO9" s="300"/>
      <c r="EP9" s="300"/>
      <c r="EQ9" s="300"/>
      <c r="ER9" s="300">
        <v>-547.65</v>
      </c>
      <c r="ES9" s="300"/>
      <c r="ET9" s="300"/>
      <c r="EU9" s="300"/>
      <c r="EV9" s="300"/>
      <c r="EW9" s="300"/>
      <c r="EX9" s="300"/>
      <c r="EY9" s="300">
        <v>-600</v>
      </c>
      <c r="EZ9" s="300"/>
      <c r="FA9" s="300"/>
      <c r="FB9" s="300"/>
      <c r="FC9" s="300"/>
      <c r="FD9" s="300">
        <v>1338.6</v>
      </c>
      <c r="FE9" s="300">
        <v>548.16</v>
      </c>
      <c r="FF9" s="300">
        <v>26390.05</v>
      </c>
      <c r="FG9" s="300">
        <v>49476.65</v>
      </c>
      <c r="FH9" s="300">
        <v>1308</v>
      </c>
      <c r="FI9" s="300">
        <v>7311.5200000000013</v>
      </c>
      <c r="FJ9" s="300"/>
      <c r="FK9" s="300">
        <v>3400.58</v>
      </c>
      <c r="FL9" s="300">
        <v>2534.6</v>
      </c>
      <c r="FM9" s="300">
        <v>1039.5</v>
      </c>
      <c r="FN9" s="300">
        <v>560</v>
      </c>
      <c r="FO9" s="300">
        <v>859.78</v>
      </c>
      <c r="FP9" s="300">
        <v>1204.1999999999998</v>
      </c>
      <c r="FQ9" s="300"/>
      <c r="FR9" s="300"/>
      <c r="FS9" s="300"/>
      <c r="FT9" s="300"/>
      <c r="FU9" s="300"/>
      <c r="FV9" s="300"/>
      <c r="FW9" s="300"/>
      <c r="FX9" s="300"/>
      <c r="FY9" s="300">
        <v>-690.52</v>
      </c>
      <c r="FZ9" s="300">
        <v>-17248.680000000004</v>
      </c>
      <c r="GA9" s="300">
        <v>-946.93999999999994</v>
      </c>
      <c r="GB9" s="300">
        <v>-3261.3</v>
      </c>
      <c r="GC9" s="300"/>
      <c r="GD9" s="300"/>
      <c r="GE9" s="300"/>
      <c r="GF9" s="300">
        <v>0</v>
      </c>
      <c r="GI9">
        <v>-3714.9300000000003</v>
      </c>
      <c r="GK9">
        <v>-2777.66</v>
      </c>
    </row>
    <row r="10" spans="1:193">
      <c r="A10" s="116">
        <v>107633</v>
      </c>
      <c r="B10" s="300">
        <v>67850.959999999992</v>
      </c>
      <c r="C10" s="300">
        <v>1773.7</v>
      </c>
      <c r="D10" s="300">
        <v>1584</v>
      </c>
      <c r="E10" s="300">
        <v>19968.390000000003</v>
      </c>
      <c r="F10" s="300">
        <v>9415.75</v>
      </c>
      <c r="G10" s="300">
        <v>203.25</v>
      </c>
      <c r="H10" s="300">
        <v>58.29</v>
      </c>
      <c r="I10" s="300">
        <v>26.89</v>
      </c>
      <c r="J10" s="300">
        <v>3929.05</v>
      </c>
      <c r="K10" s="300"/>
      <c r="L10" s="300">
        <v>516.76</v>
      </c>
      <c r="M10" s="300">
        <v>906.9</v>
      </c>
      <c r="N10" s="300">
        <v>468.36</v>
      </c>
      <c r="O10" s="300">
        <v>1939.76</v>
      </c>
      <c r="P10" s="300"/>
      <c r="Q10" s="300"/>
      <c r="R10" s="300">
        <v>395.68</v>
      </c>
      <c r="S10" s="300">
        <v>84.97</v>
      </c>
      <c r="T10" s="300"/>
      <c r="U10" s="300"/>
      <c r="V10" s="300"/>
      <c r="W10" s="300">
        <v>21012.18</v>
      </c>
      <c r="X10" s="300">
        <v>122.92</v>
      </c>
      <c r="Y10" s="300">
        <v>365.15</v>
      </c>
      <c r="Z10" s="300">
        <v>4385.97</v>
      </c>
      <c r="AA10" s="300">
        <v>2245.7799999999997</v>
      </c>
      <c r="AB10" s="300"/>
      <c r="AC10" s="300"/>
      <c r="AD10" s="300"/>
      <c r="AE10" s="300"/>
      <c r="AF10" s="300"/>
      <c r="AG10" s="300"/>
      <c r="AH10" s="300"/>
      <c r="AI10" s="300"/>
      <c r="AJ10" s="300"/>
      <c r="AK10" s="300"/>
      <c r="AL10" s="300"/>
      <c r="AM10" s="300">
        <v>6841.75</v>
      </c>
      <c r="AN10" s="300"/>
      <c r="AO10" s="300">
        <v>43.84</v>
      </c>
      <c r="AP10" s="300"/>
      <c r="AQ10" s="300">
        <v>1404.62</v>
      </c>
      <c r="AR10" s="300">
        <v>519.69000000000005</v>
      </c>
      <c r="AS10" s="300"/>
      <c r="AT10" s="300"/>
      <c r="AU10" s="300"/>
      <c r="AV10" s="300"/>
      <c r="AW10" s="300"/>
      <c r="AX10" s="300"/>
      <c r="AY10" s="300"/>
      <c r="AZ10" s="300"/>
      <c r="BA10" s="300"/>
      <c r="BB10" s="300"/>
      <c r="BC10" s="300"/>
      <c r="BD10" s="300"/>
      <c r="BE10" s="300">
        <v>299</v>
      </c>
      <c r="BF10" s="300">
        <v>110</v>
      </c>
      <c r="BG10" s="300"/>
      <c r="BH10" s="300"/>
      <c r="BI10" s="300"/>
      <c r="BJ10" s="300">
        <v>236.10000000000002</v>
      </c>
      <c r="BK10" s="300"/>
      <c r="BL10" s="300">
        <v>3755</v>
      </c>
      <c r="BM10" s="300"/>
      <c r="BN10" s="300"/>
      <c r="BO10" s="300"/>
      <c r="BP10" s="300">
        <v>1303.68</v>
      </c>
      <c r="BQ10" s="300">
        <v>1114.8599999999999</v>
      </c>
      <c r="BR10" s="300">
        <v>559.46</v>
      </c>
      <c r="BS10" s="300"/>
      <c r="BT10" s="300"/>
      <c r="BU10" s="300">
        <v>47.38</v>
      </c>
      <c r="BV10" s="300">
        <v>600</v>
      </c>
      <c r="BW10" s="300">
        <v>4191.6000000000004</v>
      </c>
      <c r="BX10" s="300">
        <v>163.34</v>
      </c>
      <c r="BY10" s="300">
        <v>287.64</v>
      </c>
      <c r="BZ10" s="300">
        <v>2808.55</v>
      </c>
      <c r="CA10" s="300"/>
      <c r="CB10" s="300"/>
      <c r="CC10" s="300"/>
      <c r="CD10" s="300"/>
      <c r="CE10" s="300"/>
      <c r="CF10" s="300"/>
      <c r="CG10" s="300">
        <v>521</v>
      </c>
      <c r="CH10" s="300">
        <v>2064.08</v>
      </c>
      <c r="CI10" s="300">
        <v>76.319999999999993</v>
      </c>
      <c r="CJ10" s="300"/>
      <c r="CK10" s="300"/>
      <c r="CL10" s="300"/>
      <c r="CM10" s="300"/>
      <c r="CN10" s="300">
        <v>4898.63</v>
      </c>
      <c r="CO10" s="300"/>
      <c r="CP10" s="300"/>
      <c r="CQ10" s="300">
        <v>249.74</v>
      </c>
      <c r="CR10" s="300">
        <v>58</v>
      </c>
      <c r="CS10" s="300">
        <v>1669</v>
      </c>
      <c r="CT10" s="300"/>
      <c r="CU10" s="300"/>
      <c r="CV10" s="300"/>
      <c r="CW10" s="300">
        <v>22.99</v>
      </c>
      <c r="CX10" s="300"/>
      <c r="CY10" s="300"/>
      <c r="CZ10" s="300"/>
      <c r="DA10" s="300">
        <v>1980.79</v>
      </c>
      <c r="DB10" s="300">
        <v>1612.76</v>
      </c>
      <c r="DC10" s="300">
        <v>3515.9700000000003</v>
      </c>
      <c r="DD10" s="300"/>
      <c r="DE10" s="300">
        <v>6105.85</v>
      </c>
      <c r="DF10" s="300"/>
      <c r="DG10" s="300">
        <v>3451.02</v>
      </c>
      <c r="DH10" s="300"/>
      <c r="DI10" s="300">
        <v>-382631.26</v>
      </c>
      <c r="DJ10" s="300"/>
      <c r="DK10" s="300"/>
      <c r="DL10" s="300">
        <v>-2713</v>
      </c>
      <c r="DM10" s="300">
        <v>744.67</v>
      </c>
      <c r="DN10" s="300"/>
      <c r="DO10" s="300"/>
      <c r="DP10" s="300">
        <v>-4573.75</v>
      </c>
      <c r="DQ10" s="300">
        <v>-7795</v>
      </c>
      <c r="DR10" s="300">
        <v>-8230</v>
      </c>
      <c r="DS10" s="300">
        <v>-26625</v>
      </c>
      <c r="DT10" s="300">
        <v>947.14</v>
      </c>
      <c r="DU10" s="300">
        <v>140.30000000000001</v>
      </c>
      <c r="DV10" s="300">
        <v>-5315</v>
      </c>
      <c r="DW10" s="300"/>
      <c r="DX10" s="300"/>
      <c r="DY10" s="300">
        <v>1162.98</v>
      </c>
      <c r="DZ10" s="300"/>
      <c r="EA10" s="300"/>
      <c r="EB10" s="300">
        <v>262.89999999999998</v>
      </c>
      <c r="EC10" s="300">
        <v>450.2</v>
      </c>
      <c r="ED10" s="300">
        <v>4617.84</v>
      </c>
      <c r="EE10" s="300">
        <v>269</v>
      </c>
      <c r="EF10" s="300">
        <v>2968.6</v>
      </c>
      <c r="EG10" s="300">
        <v>1060.02</v>
      </c>
      <c r="EH10" s="300">
        <v>850</v>
      </c>
      <c r="EI10" s="300">
        <v>580</v>
      </c>
      <c r="EJ10" s="300">
        <v>787.54</v>
      </c>
      <c r="EK10" s="300">
        <v>193.52</v>
      </c>
      <c r="EL10" s="300"/>
      <c r="EM10" s="300"/>
      <c r="EN10" s="300">
        <v>-704</v>
      </c>
      <c r="EO10" s="300"/>
      <c r="EP10" s="300">
        <v>-479.90000000000003</v>
      </c>
      <c r="EQ10" s="300">
        <v>-1233.26</v>
      </c>
      <c r="ER10" s="300">
        <v>-378.78000000000003</v>
      </c>
      <c r="ES10" s="300"/>
      <c r="ET10" s="300">
        <v>-353.42999999999995</v>
      </c>
      <c r="EU10" s="300"/>
      <c r="EV10" s="300"/>
      <c r="EW10" s="300">
        <v>-1195.51</v>
      </c>
      <c r="EX10" s="300"/>
      <c r="EY10" s="300"/>
      <c r="EZ10" s="300"/>
      <c r="FA10" s="300"/>
      <c r="FB10" s="300"/>
      <c r="FC10" s="300"/>
      <c r="FD10" s="300">
        <v>1137.96</v>
      </c>
      <c r="FE10" s="300"/>
      <c r="FF10" s="300"/>
      <c r="FG10" s="300">
        <v>2794.32</v>
      </c>
      <c r="FH10" s="300">
        <v>616.1</v>
      </c>
      <c r="FI10" s="300">
        <v>3335.86</v>
      </c>
      <c r="FJ10" s="300">
        <v>261</v>
      </c>
      <c r="FK10" s="300">
        <v>2543.6</v>
      </c>
      <c r="FL10" s="300">
        <v>1167.25</v>
      </c>
      <c r="FM10" s="300">
        <v>790</v>
      </c>
      <c r="FN10" s="300">
        <v>560</v>
      </c>
      <c r="FO10" s="300">
        <v>760.12</v>
      </c>
      <c r="FP10" s="300">
        <v>488.84</v>
      </c>
      <c r="FQ10" s="300"/>
      <c r="FR10" s="300"/>
      <c r="FS10" s="300"/>
      <c r="FT10" s="300"/>
      <c r="FU10" s="300"/>
      <c r="FV10" s="300"/>
      <c r="FW10" s="300"/>
      <c r="FX10" s="300">
        <v>-11473.92</v>
      </c>
      <c r="FY10" s="300">
        <v>-4838.8500000000004</v>
      </c>
      <c r="FZ10" s="300"/>
      <c r="GA10" s="300">
        <v>-907.56999999999994</v>
      </c>
      <c r="GB10" s="300"/>
      <c r="GC10" s="300">
        <v>-1194.3899999999999</v>
      </c>
      <c r="GD10" s="300"/>
      <c r="GE10" s="300"/>
      <c r="GF10" s="300">
        <v>-6019.9299999999994</v>
      </c>
      <c r="GK10">
        <v>-8600.56</v>
      </c>
    </row>
    <row r="11" spans="1:193">
      <c r="A11" s="116">
        <v>107635</v>
      </c>
      <c r="B11" s="300">
        <v>116040.07</v>
      </c>
      <c r="C11" s="300"/>
      <c r="D11" s="300">
        <v>832</v>
      </c>
      <c r="E11" s="300">
        <v>33280.239999999998</v>
      </c>
      <c r="F11" s="300">
        <v>15125.86</v>
      </c>
      <c r="G11" s="300">
        <v>430.18</v>
      </c>
      <c r="H11" s="300">
        <v>123.37</v>
      </c>
      <c r="I11" s="300">
        <v>57.07</v>
      </c>
      <c r="J11" s="300"/>
      <c r="K11" s="300"/>
      <c r="L11" s="300"/>
      <c r="M11" s="300"/>
      <c r="N11" s="300"/>
      <c r="O11" s="300">
        <v>4417.45</v>
      </c>
      <c r="P11" s="300"/>
      <c r="Q11" s="300"/>
      <c r="R11" s="300">
        <v>699.56</v>
      </c>
      <c r="S11" s="300">
        <v>486.87</v>
      </c>
      <c r="T11" s="300"/>
      <c r="U11" s="300"/>
      <c r="V11" s="300"/>
      <c r="W11" s="300">
        <v>30649.25</v>
      </c>
      <c r="X11" s="300"/>
      <c r="Y11" s="300">
        <v>2426.84</v>
      </c>
      <c r="Z11" s="300">
        <v>6747.3600000000006</v>
      </c>
      <c r="AA11" s="300">
        <v>3385.6400000000003</v>
      </c>
      <c r="AB11" s="300"/>
      <c r="AC11" s="300"/>
      <c r="AD11" s="300"/>
      <c r="AE11" s="300"/>
      <c r="AF11" s="300"/>
      <c r="AG11" s="300"/>
      <c r="AH11" s="300"/>
      <c r="AI11" s="300"/>
      <c r="AJ11" s="300"/>
      <c r="AK11" s="300"/>
      <c r="AL11" s="300"/>
      <c r="AM11" s="300">
        <v>11475.34</v>
      </c>
      <c r="AN11" s="300"/>
      <c r="AO11" s="300">
        <v>641.09999999999991</v>
      </c>
      <c r="AP11" s="300"/>
      <c r="AQ11" s="300">
        <v>2471.67</v>
      </c>
      <c r="AR11" s="300">
        <v>1337.5500000000002</v>
      </c>
      <c r="AS11" s="300"/>
      <c r="AT11" s="300"/>
      <c r="AU11" s="300"/>
      <c r="AV11" s="300"/>
      <c r="AW11" s="300"/>
      <c r="AX11" s="300"/>
      <c r="AY11" s="300">
        <v>35.549999999999997</v>
      </c>
      <c r="AZ11" s="300">
        <v>142.21</v>
      </c>
      <c r="BA11" s="300"/>
      <c r="BB11" s="300">
        <v>36.260000000000005</v>
      </c>
      <c r="BC11" s="300"/>
      <c r="BD11" s="300"/>
      <c r="BE11" s="300"/>
      <c r="BF11" s="300">
        <v>450</v>
      </c>
      <c r="BG11" s="300"/>
      <c r="BH11" s="300"/>
      <c r="BI11" s="300"/>
      <c r="BJ11" s="300">
        <v>2047.5599999999997</v>
      </c>
      <c r="BK11" s="300">
        <v>497.79</v>
      </c>
      <c r="BL11" s="300">
        <v>1012.16</v>
      </c>
      <c r="BM11" s="300"/>
      <c r="BN11" s="300"/>
      <c r="BO11" s="300"/>
      <c r="BP11" s="300">
        <v>1490</v>
      </c>
      <c r="BQ11" s="300">
        <v>4231.3599999999997</v>
      </c>
      <c r="BR11" s="300"/>
      <c r="BS11" s="300"/>
      <c r="BT11" s="300"/>
      <c r="BU11" s="300"/>
      <c r="BV11" s="300">
        <v>7500</v>
      </c>
      <c r="BW11" s="300">
        <v>15968</v>
      </c>
      <c r="BX11" s="300">
        <v>1644.0700000000002</v>
      </c>
      <c r="BY11" s="300"/>
      <c r="BZ11" s="300">
        <v>1187.3499999999999</v>
      </c>
      <c r="CA11" s="300">
        <v>778.60000000000014</v>
      </c>
      <c r="CB11" s="300"/>
      <c r="CC11" s="300"/>
      <c r="CD11" s="300"/>
      <c r="CE11" s="300">
        <v>916</v>
      </c>
      <c r="CF11" s="300"/>
      <c r="CG11" s="300">
        <v>829</v>
      </c>
      <c r="CH11" s="300">
        <v>6720.1299999999983</v>
      </c>
      <c r="CI11" s="300">
        <v>95.53</v>
      </c>
      <c r="CJ11" s="300"/>
      <c r="CK11" s="300">
        <v>169.09</v>
      </c>
      <c r="CL11" s="300">
        <v>1254.08</v>
      </c>
      <c r="CM11" s="300"/>
      <c r="CN11" s="300">
        <v>18081.660000000003</v>
      </c>
      <c r="CO11" s="300">
        <v>37.5</v>
      </c>
      <c r="CP11" s="300">
        <v>20.93</v>
      </c>
      <c r="CQ11" s="300">
        <v>325.26</v>
      </c>
      <c r="CR11" s="300"/>
      <c r="CS11" s="300">
        <v>457.9</v>
      </c>
      <c r="CT11" s="300"/>
      <c r="CU11" s="300">
        <v>731.68</v>
      </c>
      <c r="CV11" s="300"/>
      <c r="CW11" s="300"/>
      <c r="CX11" s="300"/>
      <c r="CY11" s="300">
        <v>28.72</v>
      </c>
      <c r="CZ11" s="300"/>
      <c r="DA11" s="300"/>
      <c r="DB11" s="300">
        <v>4908.3999999999996</v>
      </c>
      <c r="DC11" s="300"/>
      <c r="DD11" s="300"/>
      <c r="DE11" s="300">
        <v>3822.15</v>
      </c>
      <c r="DF11" s="300">
        <v>118.74000000000001</v>
      </c>
      <c r="DG11" s="300"/>
      <c r="DH11" s="300"/>
      <c r="DI11" s="300">
        <v>-818713.3</v>
      </c>
      <c r="DJ11" s="300">
        <v>674.7</v>
      </c>
      <c r="DK11" s="300"/>
      <c r="DL11" s="300">
        <v>-3190</v>
      </c>
      <c r="DM11" s="300"/>
      <c r="DN11" s="300"/>
      <c r="DO11" s="300"/>
      <c r="DP11" s="300">
        <v>-5530</v>
      </c>
      <c r="DQ11" s="300">
        <v>-15734</v>
      </c>
      <c r="DR11" s="300">
        <v>-8595</v>
      </c>
      <c r="DS11" s="300">
        <v>-33301</v>
      </c>
      <c r="DT11" s="300">
        <v>2882.6</v>
      </c>
      <c r="DU11" s="300">
        <v>427</v>
      </c>
      <c r="DV11" s="300">
        <v>-7913</v>
      </c>
      <c r="DW11" s="300">
        <v>984</v>
      </c>
      <c r="DX11" s="300"/>
      <c r="DY11" s="300">
        <v>1537.2</v>
      </c>
      <c r="DZ11" s="300"/>
      <c r="EA11" s="300"/>
      <c r="EB11" s="300">
        <v>29482.5</v>
      </c>
      <c r="EC11" s="300">
        <v>194</v>
      </c>
      <c r="ED11" s="300">
        <v>6771.14</v>
      </c>
      <c r="EE11" s="300">
        <v>269</v>
      </c>
      <c r="EF11" s="300">
        <v>5189.5</v>
      </c>
      <c r="EG11" s="300">
        <v>1762.02</v>
      </c>
      <c r="EH11" s="300">
        <v>4340</v>
      </c>
      <c r="EI11" s="300">
        <v>580</v>
      </c>
      <c r="EJ11" s="300">
        <v>979.8</v>
      </c>
      <c r="EK11" s="300"/>
      <c r="EL11" s="300"/>
      <c r="EM11" s="300"/>
      <c r="EN11" s="300"/>
      <c r="EO11" s="300"/>
      <c r="EP11" s="300">
        <v>-9933.76</v>
      </c>
      <c r="EQ11" s="300">
        <v>-1096.5</v>
      </c>
      <c r="ER11" s="300">
        <v>-1011.9000000000001</v>
      </c>
      <c r="ES11" s="300">
        <v>-6600</v>
      </c>
      <c r="ET11" s="300"/>
      <c r="EU11" s="300"/>
      <c r="EV11" s="300"/>
      <c r="EW11" s="300"/>
      <c r="EX11" s="300"/>
      <c r="EY11" s="300"/>
      <c r="EZ11" s="300"/>
      <c r="FA11" s="300"/>
      <c r="FB11" s="300"/>
      <c r="FC11" s="300"/>
      <c r="FD11" s="300">
        <v>1420.68</v>
      </c>
      <c r="FE11" s="300"/>
      <c r="FF11" s="300"/>
      <c r="FG11" s="300">
        <v>27140.160000000003</v>
      </c>
      <c r="FH11" s="300">
        <v>1724</v>
      </c>
      <c r="FI11" s="300">
        <v>7820.9900000000016</v>
      </c>
      <c r="FJ11" s="300">
        <v>261</v>
      </c>
      <c r="FK11" s="300">
        <v>4862.84</v>
      </c>
      <c r="FL11" s="300">
        <v>1554.1100000000001</v>
      </c>
      <c r="FM11" s="300">
        <v>4367</v>
      </c>
      <c r="FN11" s="300">
        <v>925</v>
      </c>
      <c r="FO11" s="300">
        <v>946.36</v>
      </c>
      <c r="FP11" s="300"/>
      <c r="FQ11" s="300"/>
      <c r="FR11" s="300"/>
      <c r="FS11" s="300"/>
      <c r="FT11" s="300"/>
      <c r="FU11" s="300"/>
      <c r="FV11" s="300"/>
      <c r="FW11" s="300"/>
      <c r="FX11" s="300">
        <v>-4178.03</v>
      </c>
      <c r="FY11" s="300">
        <v>-5306.5700000000015</v>
      </c>
      <c r="FZ11" s="300"/>
      <c r="GA11" s="300">
        <v>-3209.2600000000007</v>
      </c>
      <c r="GB11" s="300">
        <v>-3015.5</v>
      </c>
      <c r="GC11" s="300">
        <v>106.17999999999999</v>
      </c>
      <c r="GD11" s="300"/>
      <c r="GE11" s="300"/>
      <c r="GF11" s="300"/>
      <c r="GK11">
        <v>-4005.3</v>
      </c>
    </row>
    <row r="12" spans="1:193">
      <c r="A12" s="116">
        <v>107640</v>
      </c>
      <c r="B12" s="300">
        <v>125409.38</v>
      </c>
      <c r="C12" s="300">
        <v>193.46</v>
      </c>
      <c r="D12" s="300"/>
      <c r="E12" s="300">
        <v>36913.75</v>
      </c>
      <c r="F12" s="300">
        <v>16993.830000000002</v>
      </c>
      <c r="G12" s="300">
        <v>646.86999999999989</v>
      </c>
      <c r="H12" s="300">
        <v>185.51999999999998</v>
      </c>
      <c r="I12" s="300">
        <v>68.94</v>
      </c>
      <c r="J12" s="300"/>
      <c r="K12" s="300"/>
      <c r="L12" s="300"/>
      <c r="M12" s="300"/>
      <c r="N12" s="300"/>
      <c r="O12" s="300">
        <v>5398.0499999999993</v>
      </c>
      <c r="P12" s="300"/>
      <c r="Q12" s="300"/>
      <c r="R12" s="300">
        <v>643.04</v>
      </c>
      <c r="S12" s="300">
        <v>255.92</v>
      </c>
      <c r="T12" s="300"/>
      <c r="U12" s="300"/>
      <c r="V12" s="300"/>
      <c r="W12" s="300">
        <v>32661.100000000002</v>
      </c>
      <c r="X12" s="300"/>
      <c r="Y12" s="300">
        <v>1434.8</v>
      </c>
      <c r="Z12" s="300">
        <v>6921.12</v>
      </c>
      <c r="AA12" s="300">
        <v>3493.2799999999997</v>
      </c>
      <c r="AB12" s="300"/>
      <c r="AC12" s="300"/>
      <c r="AD12" s="300"/>
      <c r="AE12" s="300"/>
      <c r="AF12" s="300"/>
      <c r="AG12" s="300"/>
      <c r="AH12" s="300"/>
      <c r="AI12" s="300"/>
      <c r="AJ12" s="300"/>
      <c r="AK12" s="300"/>
      <c r="AL12" s="300"/>
      <c r="AM12" s="300">
        <v>11503.06</v>
      </c>
      <c r="AN12" s="300"/>
      <c r="AO12" s="300"/>
      <c r="AP12" s="300"/>
      <c r="AQ12" s="300">
        <v>2307</v>
      </c>
      <c r="AR12" s="300">
        <v>1195.94</v>
      </c>
      <c r="AS12" s="300"/>
      <c r="AT12" s="300"/>
      <c r="AU12" s="300"/>
      <c r="AV12" s="300"/>
      <c r="AW12" s="300"/>
      <c r="AX12" s="300"/>
      <c r="AY12" s="300">
        <v>5352.9</v>
      </c>
      <c r="AZ12" s="300">
        <v>118.18</v>
      </c>
      <c r="BA12" s="300"/>
      <c r="BB12" s="300">
        <v>1116.04</v>
      </c>
      <c r="BC12" s="300">
        <v>197.88</v>
      </c>
      <c r="BD12" s="300"/>
      <c r="BE12" s="300"/>
      <c r="BF12" s="300">
        <v>2071</v>
      </c>
      <c r="BG12" s="300"/>
      <c r="BH12" s="300"/>
      <c r="BI12" s="300"/>
      <c r="BJ12" s="300">
        <v>1447.74</v>
      </c>
      <c r="BK12" s="300"/>
      <c r="BL12" s="300"/>
      <c r="BM12" s="300"/>
      <c r="BN12" s="300"/>
      <c r="BO12" s="300"/>
      <c r="BP12" s="300">
        <v>737.94</v>
      </c>
      <c r="BQ12" s="300">
        <v>2696.4</v>
      </c>
      <c r="BR12" s="300"/>
      <c r="BS12" s="300"/>
      <c r="BT12" s="300"/>
      <c r="BU12" s="300">
        <v>185.12</v>
      </c>
      <c r="BV12" s="300"/>
      <c r="BW12" s="300">
        <v>14221.5</v>
      </c>
      <c r="BX12" s="300">
        <v>200.97</v>
      </c>
      <c r="BY12" s="300"/>
      <c r="BZ12" s="300">
        <v>640.11999999999989</v>
      </c>
      <c r="CA12" s="300">
        <v>92.64</v>
      </c>
      <c r="CB12" s="300">
        <v>3544</v>
      </c>
      <c r="CC12" s="300">
        <v>454.03999999999991</v>
      </c>
      <c r="CD12" s="300">
        <v>487.04</v>
      </c>
      <c r="CE12" s="300"/>
      <c r="CF12" s="300"/>
      <c r="CG12" s="300">
        <v>927</v>
      </c>
      <c r="CH12" s="300">
        <v>8511.6099999999988</v>
      </c>
      <c r="CI12" s="300">
        <v>477.38</v>
      </c>
      <c r="CJ12" s="300"/>
      <c r="CK12" s="300">
        <v>670.62000000000012</v>
      </c>
      <c r="CL12" s="300">
        <v>3197.54</v>
      </c>
      <c r="CM12" s="300"/>
      <c r="CN12" s="300">
        <v>11013.6</v>
      </c>
      <c r="CO12" s="300"/>
      <c r="CP12" s="300"/>
      <c r="CQ12" s="300"/>
      <c r="CR12" s="300"/>
      <c r="CS12" s="300">
        <v>219.8</v>
      </c>
      <c r="CT12" s="300">
        <v>1018</v>
      </c>
      <c r="CU12" s="300">
        <v>747</v>
      </c>
      <c r="CV12" s="300"/>
      <c r="CW12" s="300"/>
      <c r="CX12" s="300">
        <v>3653.75</v>
      </c>
      <c r="CY12" s="300">
        <v>4.8</v>
      </c>
      <c r="CZ12" s="300"/>
      <c r="DA12" s="300"/>
      <c r="DB12" s="300">
        <v>4838.28</v>
      </c>
      <c r="DC12" s="300">
        <v>540</v>
      </c>
      <c r="DD12" s="300">
        <v>112.46000000000001</v>
      </c>
      <c r="DE12" s="300">
        <v>6525.27</v>
      </c>
      <c r="DF12" s="300"/>
      <c r="DG12" s="300"/>
      <c r="DH12" s="300"/>
      <c r="DI12" s="300">
        <v>-851825.21</v>
      </c>
      <c r="DJ12" s="300"/>
      <c r="DK12" s="300"/>
      <c r="DL12" s="300">
        <v>-14805</v>
      </c>
      <c r="DM12" s="300"/>
      <c r="DN12" s="300"/>
      <c r="DO12" s="300"/>
      <c r="DP12" s="300">
        <v>-5586.25</v>
      </c>
      <c r="DQ12" s="300">
        <v>-16857</v>
      </c>
      <c r="DR12" s="300">
        <v>-8605</v>
      </c>
      <c r="DS12" s="300">
        <v>-31313</v>
      </c>
      <c r="DT12" s="300">
        <v>2841.42</v>
      </c>
      <c r="DU12" s="300">
        <v>420.9</v>
      </c>
      <c r="DV12" s="300">
        <v>-8265</v>
      </c>
      <c r="DW12" s="300"/>
      <c r="DX12" s="300"/>
      <c r="DY12" s="300">
        <v>1450.94</v>
      </c>
      <c r="DZ12" s="300">
        <v>1514.4599999999998</v>
      </c>
      <c r="EA12" s="300"/>
      <c r="EB12" s="300">
        <v>47705.25</v>
      </c>
      <c r="EC12" s="300">
        <v>450</v>
      </c>
      <c r="ED12" s="300">
        <v>6260.74</v>
      </c>
      <c r="EE12" s="300">
        <v>269</v>
      </c>
      <c r="EF12" s="300">
        <v>3106.8</v>
      </c>
      <c r="EG12" s="300">
        <v>2035.8000000000002</v>
      </c>
      <c r="EH12" s="300">
        <v>1518</v>
      </c>
      <c r="EI12" s="300">
        <v>580</v>
      </c>
      <c r="EJ12" s="300">
        <v>1004.66</v>
      </c>
      <c r="EK12" s="300">
        <v>587.83000000000004</v>
      </c>
      <c r="EL12" s="300"/>
      <c r="EM12" s="300"/>
      <c r="EN12" s="300"/>
      <c r="EO12" s="300"/>
      <c r="EP12" s="300"/>
      <c r="EQ12" s="300">
        <v>-2760.5400000000009</v>
      </c>
      <c r="ER12" s="300">
        <v>-11.93</v>
      </c>
      <c r="ES12" s="300"/>
      <c r="ET12" s="300"/>
      <c r="EU12" s="300">
        <v>-3768.21</v>
      </c>
      <c r="EV12" s="300"/>
      <c r="EW12" s="300">
        <v>-34.43</v>
      </c>
      <c r="EX12" s="300"/>
      <c r="EY12" s="300">
        <v>-2033.01</v>
      </c>
      <c r="EZ12" s="300"/>
      <c r="FA12" s="300"/>
      <c r="FB12" s="300"/>
      <c r="FC12" s="300"/>
      <c r="FD12" s="300">
        <v>1399.4</v>
      </c>
      <c r="FE12" s="300">
        <v>3815.2199999999984</v>
      </c>
      <c r="FF12" s="300"/>
      <c r="FG12" s="300">
        <v>43831.72</v>
      </c>
      <c r="FH12" s="300">
        <v>1348</v>
      </c>
      <c r="FI12" s="300">
        <v>6866.8900000000012</v>
      </c>
      <c r="FJ12" s="300">
        <v>261</v>
      </c>
      <c r="FK12" s="300">
        <v>3015.1800000000003</v>
      </c>
      <c r="FL12" s="300">
        <v>2354.5100000000002</v>
      </c>
      <c r="FM12" s="300">
        <v>1459.5</v>
      </c>
      <c r="FN12" s="300">
        <v>610</v>
      </c>
      <c r="FO12" s="300">
        <v>961.09</v>
      </c>
      <c r="FP12" s="300">
        <v>1548.1400000000003</v>
      </c>
      <c r="FQ12" s="300"/>
      <c r="FR12" s="300"/>
      <c r="FS12" s="300"/>
      <c r="FT12" s="300"/>
      <c r="FU12" s="300"/>
      <c r="FV12" s="300"/>
      <c r="FW12" s="300"/>
      <c r="FX12" s="300">
        <v>-1446.0900000000001</v>
      </c>
      <c r="FY12" s="300">
        <v>-16439</v>
      </c>
      <c r="FZ12" s="300"/>
      <c r="GA12" s="300">
        <v>-1302.3900000000001</v>
      </c>
      <c r="GB12" s="300"/>
      <c r="GC12" s="300">
        <v>124.36999999999999</v>
      </c>
      <c r="GD12" s="300">
        <v>-5260.01</v>
      </c>
      <c r="GE12" s="300"/>
      <c r="GF12" s="300"/>
      <c r="GI12">
        <v>-37894</v>
      </c>
      <c r="GK12">
        <v>-6060.8</v>
      </c>
    </row>
    <row r="13" spans="1:193">
      <c r="A13" s="116">
        <v>107656</v>
      </c>
      <c r="B13" s="300">
        <v>311805.41000000003</v>
      </c>
      <c r="C13" s="300">
        <v>4749.3600000000006</v>
      </c>
      <c r="D13" s="300">
        <v>8680.2999999999993</v>
      </c>
      <c r="E13" s="300">
        <v>90787.819999999992</v>
      </c>
      <c r="F13" s="300">
        <v>42267.25</v>
      </c>
      <c r="G13" s="300">
        <v>169.13</v>
      </c>
      <c r="H13" s="300">
        <v>48.51</v>
      </c>
      <c r="I13" s="300"/>
      <c r="J13" s="300"/>
      <c r="K13" s="300"/>
      <c r="L13" s="300"/>
      <c r="M13" s="300"/>
      <c r="N13" s="300"/>
      <c r="O13" s="300">
        <v>13274.72</v>
      </c>
      <c r="P13" s="300">
        <v>825.97</v>
      </c>
      <c r="Q13" s="300">
        <v>6.74</v>
      </c>
      <c r="R13" s="300">
        <v>2611.6999999999998</v>
      </c>
      <c r="S13" s="300">
        <v>1113.7499999999998</v>
      </c>
      <c r="T13" s="300"/>
      <c r="U13" s="300"/>
      <c r="V13" s="300"/>
      <c r="W13" s="300">
        <v>114958.49</v>
      </c>
      <c r="X13" s="300">
        <v>394.22</v>
      </c>
      <c r="Y13" s="300">
        <v>2723.96</v>
      </c>
      <c r="Z13" s="300">
        <v>23017.78</v>
      </c>
      <c r="AA13" s="300">
        <v>12643.33</v>
      </c>
      <c r="AB13" s="300"/>
      <c r="AC13" s="300"/>
      <c r="AD13" s="300"/>
      <c r="AE13" s="300"/>
      <c r="AF13" s="300"/>
      <c r="AG13" s="300"/>
      <c r="AH13" s="300"/>
      <c r="AI13" s="300"/>
      <c r="AJ13" s="300"/>
      <c r="AK13" s="300"/>
      <c r="AL13" s="300"/>
      <c r="AM13" s="300">
        <v>20727.159999999996</v>
      </c>
      <c r="AN13" s="300">
        <v>1000.1</v>
      </c>
      <c r="AO13" s="300">
        <v>134.30000000000001</v>
      </c>
      <c r="AP13" s="300"/>
      <c r="AQ13" s="300">
        <v>4459.6900000000005</v>
      </c>
      <c r="AR13" s="300">
        <v>2455.42</v>
      </c>
      <c r="AS13" s="300"/>
      <c r="AT13" s="300"/>
      <c r="AU13" s="300"/>
      <c r="AV13" s="300"/>
      <c r="AW13" s="300"/>
      <c r="AX13" s="300"/>
      <c r="AY13" s="300">
        <v>17363.36</v>
      </c>
      <c r="AZ13" s="300">
        <v>407.4</v>
      </c>
      <c r="BA13" s="300"/>
      <c r="BB13" s="300">
        <v>3625.13</v>
      </c>
      <c r="BC13" s="300">
        <v>1757</v>
      </c>
      <c r="BD13" s="300"/>
      <c r="BE13" s="300"/>
      <c r="BF13" s="300">
        <v>1012.8399999999999</v>
      </c>
      <c r="BG13" s="300"/>
      <c r="BH13" s="300"/>
      <c r="BI13" s="300"/>
      <c r="BJ13" s="300">
        <v>4766.5600000000004</v>
      </c>
      <c r="BK13" s="300">
        <v>4100</v>
      </c>
      <c r="BL13" s="300">
        <v>10637.2</v>
      </c>
      <c r="BM13" s="300"/>
      <c r="BN13" s="300"/>
      <c r="BO13" s="300">
        <v>34479.980000000003</v>
      </c>
      <c r="BP13" s="300">
        <v>80</v>
      </c>
      <c r="BQ13" s="300">
        <v>6144.8700000000008</v>
      </c>
      <c r="BR13" s="300">
        <v>2186.1999999999998</v>
      </c>
      <c r="BS13" s="300"/>
      <c r="BT13" s="300"/>
      <c r="BU13" s="300"/>
      <c r="BV13" s="300"/>
      <c r="BW13" s="300">
        <v>67704</v>
      </c>
      <c r="BX13" s="300">
        <v>2821.24</v>
      </c>
      <c r="BY13" s="300">
        <v>729</v>
      </c>
      <c r="BZ13" s="300">
        <v>1033.24</v>
      </c>
      <c r="CA13" s="300">
        <v>678.29</v>
      </c>
      <c r="CB13" s="300"/>
      <c r="CC13" s="300">
        <v>144.22</v>
      </c>
      <c r="CD13" s="300">
        <v>440.29</v>
      </c>
      <c r="CE13" s="300"/>
      <c r="CF13" s="300"/>
      <c r="CG13" s="300">
        <v>2436</v>
      </c>
      <c r="CH13" s="300">
        <v>7994.1499999999987</v>
      </c>
      <c r="CI13" s="300">
        <v>524.06000000000006</v>
      </c>
      <c r="CJ13" s="300"/>
      <c r="CK13" s="300">
        <v>1056.5</v>
      </c>
      <c r="CL13" s="300">
        <v>7791.170000000001</v>
      </c>
      <c r="CM13" s="300">
        <v>1320</v>
      </c>
      <c r="CN13" s="300">
        <v>9931.9</v>
      </c>
      <c r="CO13" s="300"/>
      <c r="CP13" s="300"/>
      <c r="CQ13" s="300">
        <v>2186.41</v>
      </c>
      <c r="CR13" s="300"/>
      <c r="CS13" s="300">
        <v>286</v>
      </c>
      <c r="CT13" s="300"/>
      <c r="CU13" s="300"/>
      <c r="CV13" s="300"/>
      <c r="CW13" s="300"/>
      <c r="CX13" s="300">
        <v>6325</v>
      </c>
      <c r="CY13" s="300"/>
      <c r="CZ13" s="300"/>
      <c r="DA13" s="300"/>
      <c r="DB13" s="300">
        <v>14760.26</v>
      </c>
      <c r="DC13" s="300">
        <v>78</v>
      </c>
      <c r="DD13" s="300">
        <v>37.799999999999997</v>
      </c>
      <c r="DE13" s="300">
        <v>21384.91</v>
      </c>
      <c r="DF13" s="300"/>
      <c r="DG13" s="300"/>
      <c r="DH13" s="300"/>
      <c r="DI13" s="300">
        <v>-2221912.15</v>
      </c>
      <c r="DJ13" s="300"/>
      <c r="DK13" s="300"/>
      <c r="DL13" s="300">
        <v>-24825</v>
      </c>
      <c r="DM13" s="300">
        <v>243.59</v>
      </c>
      <c r="DN13" s="300"/>
      <c r="DO13" s="300"/>
      <c r="DP13" s="300">
        <v>-8736.25</v>
      </c>
      <c r="DQ13" s="300">
        <v>-57395</v>
      </c>
      <c r="DR13" s="300">
        <v>-9805</v>
      </c>
      <c r="DS13" s="300">
        <v>-122747</v>
      </c>
      <c r="DT13" s="300">
        <v>8668.39</v>
      </c>
      <c r="DU13" s="300">
        <v>1284.05</v>
      </c>
      <c r="DV13" s="300">
        <v>-17466</v>
      </c>
      <c r="DW13" s="300">
        <v>880.65000000000009</v>
      </c>
      <c r="DX13" s="300"/>
      <c r="DY13" s="300">
        <v>4003.73</v>
      </c>
      <c r="DZ13" s="300">
        <v>2568.94</v>
      </c>
      <c r="EA13" s="300">
        <v>522.21</v>
      </c>
      <c r="EB13" s="300">
        <v>100824</v>
      </c>
      <c r="EC13" s="300">
        <v>1340</v>
      </c>
      <c r="ED13" s="300">
        <v>13774.869999999999</v>
      </c>
      <c r="EE13" s="300">
        <v>269</v>
      </c>
      <c r="EF13" s="300">
        <v>4481.8500000000004</v>
      </c>
      <c r="EG13" s="300">
        <v>4703.3999999999996</v>
      </c>
      <c r="EH13" s="300">
        <v>4000</v>
      </c>
      <c r="EI13" s="300">
        <v>580</v>
      </c>
      <c r="EJ13" s="300">
        <v>1623.29</v>
      </c>
      <c r="EK13" s="300">
        <v>1035.0999999999999</v>
      </c>
      <c r="EL13" s="300"/>
      <c r="EM13" s="300"/>
      <c r="EN13" s="300"/>
      <c r="EO13" s="300"/>
      <c r="EP13" s="300">
        <v>-22288.03</v>
      </c>
      <c r="EQ13" s="300">
        <v>-10115.339999999998</v>
      </c>
      <c r="ER13" s="300">
        <v>-45.99</v>
      </c>
      <c r="ES13" s="300"/>
      <c r="ET13" s="300"/>
      <c r="EU13" s="300"/>
      <c r="EV13" s="300">
        <v>-600</v>
      </c>
      <c r="EW13" s="300"/>
      <c r="EX13" s="300"/>
      <c r="EY13" s="300">
        <v>-6005</v>
      </c>
      <c r="EZ13" s="300"/>
      <c r="FA13" s="300"/>
      <c r="FB13" s="300"/>
      <c r="FC13" s="300"/>
      <c r="FD13" s="300">
        <v>3886.84</v>
      </c>
      <c r="FE13" s="300">
        <v>5801.48</v>
      </c>
      <c r="FF13" s="300">
        <v>507</v>
      </c>
      <c r="FG13" s="300">
        <v>89726.349999999991</v>
      </c>
      <c r="FH13" s="300">
        <v>1245</v>
      </c>
      <c r="FI13" s="300">
        <v>10947.369999999999</v>
      </c>
      <c r="FJ13" s="300">
        <v>261</v>
      </c>
      <c r="FK13" s="300">
        <v>4346.72</v>
      </c>
      <c r="FL13" s="300">
        <v>5102.55</v>
      </c>
      <c r="FM13" s="300">
        <v>3780</v>
      </c>
      <c r="FN13" s="300">
        <v>590</v>
      </c>
      <c r="FO13" s="300">
        <v>1572.4</v>
      </c>
      <c r="FP13" s="300">
        <v>2915.3799999999997</v>
      </c>
      <c r="FQ13" s="300"/>
      <c r="FR13" s="300"/>
      <c r="FS13" s="300"/>
      <c r="FT13" s="300">
        <v>-600</v>
      </c>
      <c r="FU13" s="300">
        <v>-400</v>
      </c>
      <c r="FV13" s="300"/>
      <c r="FW13" s="300">
        <v>-9249.75</v>
      </c>
      <c r="FX13" s="300">
        <v>-1327.1299999999997</v>
      </c>
      <c r="FY13" s="300">
        <v>-25061.299999999996</v>
      </c>
      <c r="FZ13" s="300"/>
      <c r="GA13" s="300">
        <v>-1536.5099999999998</v>
      </c>
      <c r="GB13" s="300">
        <v>-3570</v>
      </c>
      <c r="GC13" s="300">
        <v>117.56</v>
      </c>
      <c r="GD13" s="300"/>
      <c r="GE13" s="300">
        <v>-9487.5</v>
      </c>
      <c r="GF13" s="300"/>
      <c r="GI13">
        <v>-18839.599999999999</v>
      </c>
      <c r="GJ13">
        <v>0</v>
      </c>
      <c r="GK13">
        <v>-7992.76</v>
      </c>
    </row>
    <row r="14" spans="1:193">
      <c r="A14" s="116">
        <v>107657</v>
      </c>
      <c r="B14" s="300">
        <v>174816.85</v>
      </c>
      <c r="C14" s="300">
        <v>6483.05</v>
      </c>
      <c r="D14" s="300">
        <v>34946</v>
      </c>
      <c r="E14" s="300">
        <v>45746.7</v>
      </c>
      <c r="F14" s="300">
        <v>24688.01</v>
      </c>
      <c r="G14" s="300">
        <v>1507.33</v>
      </c>
      <c r="H14" s="300">
        <v>432.29999999999995</v>
      </c>
      <c r="I14" s="300">
        <v>185.31</v>
      </c>
      <c r="J14" s="300">
        <v>10223.15</v>
      </c>
      <c r="K14" s="300">
        <v>60.47</v>
      </c>
      <c r="L14" s="300">
        <v>776.57999999999993</v>
      </c>
      <c r="M14" s="300">
        <v>2256.1</v>
      </c>
      <c r="N14" s="300">
        <v>969</v>
      </c>
      <c r="O14" s="300">
        <v>13158.000000000002</v>
      </c>
      <c r="P14" s="300">
        <v>84.300000000000011</v>
      </c>
      <c r="Q14" s="300"/>
      <c r="R14" s="300">
        <v>2152.7199999999998</v>
      </c>
      <c r="S14" s="300">
        <v>1394.8999999999999</v>
      </c>
      <c r="T14" s="300"/>
      <c r="U14" s="300"/>
      <c r="V14" s="300"/>
      <c r="W14" s="300">
        <v>77622.880000000005</v>
      </c>
      <c r="X14" s="300">
        <v>442.28999999999996</v>
      </c>
      <c r="Y14" s="300">
        <v>957.47</v>
      </c>
      <c r="Z14" s="300">
        <v>16120.24</v>
      </c>
      <c r="AA14" s="300">
        <v>8414.94</v>
      </c>
      <c r="AB14" s="300">
        <v>22867.090000000004</v>
      </c>
      <c r="AC14" s="300">
        <v>468.31</v>
      </c>
      <c r="AD14" s="300">
        <v>91.87</v>
      </c>
      <c r="AE14" s="300">
        <v>5141.71</v>
      </c>
      <c r="AF14" s="300">
        <v>2738.0699999999997</v>
      </c>
      <c r="AG14" s="300"/>
      <c r="AH14" s="300"/>
      <c r="AI14" s="300"/>
      <c r="AJ14" s="300"/>
      <c r="AK14" s="300"/>
      <c r="AL14" s="300"/>
      <c r="AM14" s="300">
        <v>23294.249999999996</v>
      </c>
      <c r="AN14" s="300">
        <v>89.37</v>
      </c>
      <c r="AO14" s="300">
        <v>988.27</v>
      </c>
      <c r="AP14" s="300"/>
      <c r="AQ14" s="300">
        <v>4733.18</v>
      </c>
      <c r="AR14" s="300">
        <v>2716.8</v>
      </c>
      <c r="AS14" s="300"/>
      <c r="AT14" s="300"/>
      <c r="AU14" s="300"/>
      <c r="AV14" s="300">
        <v>2909.72</v>
      </c>
      <c r="AW14" s="300"/>
      <c r="AX14" s="300">
        <v>187.01999999999998</v>
      </c>
      <c r="AY14" s="300">
        <v>2084.6999999999998</v>
      </c>
      <c r="AZ14" s="300"/>
      <c r="BA14" s="300">
        <v>260.98</v>
      </c>
      <c r="BB14" s="300">
        <v>478.49</v>
      </c>
      <c r="BC14" s="300">
        <v>208.77</v>
      </c>
      <c r="BD14" s="300"/>
      <c r="BE14" s="300"/>
      <c r="BF14" s="300">
        <v>1941.75</v>
      </c>
      <c r="BG14" s="300"/>
      <c r="BH14" s="300"/>
      <c r="BI14" s="300">
        <v>640</v>
      </c>
      <c r="BJ14" s="300">
        <v>18397.57</v>
      </c>
      <c r="BK14" s="300"/>
      <c r="BL14" s="300"/>
      <c r="BM14" s="300"/>
      <c r="BN14" s="300"/>
      <c r="BO14" s="300"/>
      <c r="BP14" s="300">
        <v>1249.4499999999998</v>
      </c>
      <c r="BQ14" s="300">
        <v>1993.73</v>
      </c>
      <c r="BR14" s="300">
        <v>2088.69</v>
      </c>
      <c r="BS14" s="300">
        <v>565</v>
      </c>
      <c r="BT14" s="300"/>
      <c r="BU14" s="300"/>
      <c r="BV14" s="300"/>
      <c r="BW14" s="300">
        <v>54721.25</v>
      </c>
      <c r="BX14" s="300">
        <v>1869.6100000000001</v>
      </c>
      <c r="BY14" s="300">
        <v>1725.46</v>
      </c>
      <c r="BZ14" s="300">
        <v>595.80999999999995</v>
      </c>
      <c r="CA14" s="300">
        <v>543.96</v>
      </c>
      <c r="CB14" s="300">
        <v>485.48999999999995</v>
      </c>
      <c r="CC14" s="300">
        <v>421.12</v>
      </c>
      <c r="CD14" s="300"/>
      <c r="CE14" s="300"/>
      <c r="CF14" s="300"/>
      <c r="CG14" s="300">
        <v>1715</v>
      </c>
      <c r="CH14" s="300">
        <v>17021.809999999998</v>
      </c>
      <c r="CI14" s="300">
        <v>409.16</v>
      </c>
      <c r="CJ14" s="300"/>
      <c r="CK14" s="300">
        <v>596.30999999999995</v>
      </c>
      <c r="CL14" s="300">
        <v>2795.67</v>
      </c>
      <c r="CM14" s="300">
        <v>7900</v>
      </c>
      <c r="CN14" s="300">
        <v>1636.7</v>
      </c>
      <c r="CO14" s="300"/>
      <c r="CP14" s="300"/>
      <c r="CQ14" s="300">
        <v>1893.97</v>
      </c>
      <c r="CR14" s="300"/>
      <c r="CS14" s="300">
        <v>4345.1099999999997</v>
      </c>
      <c r="CT14" s="300">
        <v>2677.7</v>
      </c>
      <c r="CU14" s="300">
        <v>2257.9</v>
      </c>
      <c r="CV14" s="300">
        <v>844.09</v>
      </c>
      <c r="CW14" s="300">
        <v>5849.49</v>
      </c>
      <c r="CX14" s="300"/>
      <c r="CY14" s="300"/>
      <c r="CZ14" s="300"/>
      <c r="DA14" s="300">
        <v>11435.51</v>
      </c>
      <c r="DB14" s="300">
        <v>8168.98</v>
      </c>
      <c r="DC14" s="300"/>
      <c r="DD14" s="300">
        <v>278.81</v>
      </c>
      <c r="DE14" s="300">
        <v>17963.259999999998</v>
      </c>
      <c r="DF14" s="300">
        <v>1938.95</v>
      </c>
      <c r="DG14" s="300"/>
      <c r="DH14" s="300">
        <v>8.5</v>
      </c>
      <c r="DI14" s="300">
        <v>-1342924</v>
      </c>
      <c r="DJ14" s="300">
        <v>-567.5</v>
      </c>
      <c r="DK14" s="300"/>
      <c r="DL14" s="300">
        <v>-12683</v>
      </c>
      <c r="DM14" s="300">
        <v>148.93</v>
      </c>
      <c r="DN14" s="300"/>
      <c r="DO14" s="300">
        <v>-46796.29</v>
      </c>
      <c r="DP14" s="300">
        <v>-6868.75</v>
      </c>
      <c r="DQ14" s="300">
        <v>-28012</v>
      </c>
      <c r="DR14" s="300">
        <v>-9120</v>
      </c>
      <c r="DS14" s="300">
        <v>-159693</v>
      </c>
      <c r="DT14" s="300">
        <v>4797.4699999999993</v>
      </c>
      <c r="DU14" s="300">
        <v>710.65</v>
      </c>
      <c r="DV14" s="300">
        <v>-10137</v>
      </c>
      <c r="DW14" s="300">
        <v>1269.9499999999998</v>
      </c>
      <c r="DX14" s="300"/>
      <c r="DY14" s="300">
        <v>3415.29</v>
      </c>
      <c r="DZ14" s="300">
        <v>2296.98</v>
      </c>
      <c r="EA14" s="300">
        <v>17242.659999999996</v>
      </c>
      <c r="EB14" s="300">
        <v>58959.25</v>
      </c>
      <c r="EC14" s="300"/>
      <c r="ED14" s="300">
        <v>8313.14</v>
      </c>
      <c r="EE14" s="300">
        <v>269</v>
      </c>
      <c r="EF14" s="300">
        <v>3050.05</v>
      </c>
      <c r="EG14" s="300">
        <v>3538.08</v>
      </c>
      <c r="EH14" s="300">
        <v>7323</v>
      </c>
      <c r="EI14" s="300">
        <v>580</v>
      </c>
      <c r="EJ14" s="300">
        <v>-1526.1100000000001</v>
      </c>
      <c r="EK14" s="300">
        <v>927.71</v>
      </c>
      <c r="EL14" s="300"/>
      <c r="EM14" s="300"/>
      <c r="EN14" s="300"/>
      <c r="EO14" s="300"/>
      <c r="EP14" s="300"/>
      <c r="EQ14" s="300">
        <v>-9647.31</v>
      </c>
      <c r="ER14" s="300">
        <v>-450.45999999999987</v>
      </c>
      <c r="ES14" s="300"/>
      <c r="ET14" s="300"/>
      <c r="EU14" s="300"/>
      <c r="EV14" s="300">
        <v>-650</v>
      </c>
      <c r="EW14" s="300">
        <v>-12367.610000000002</v>
      </c>
      <c r="EX14" s="300"/>
      <c r="EY14" s="300">
        <v>-827.5</v>
      </c>
      <c r="EZ14" s="300">
        <v>-565.98</v>
      </c>
      <c r="FA14" s="300"/>
      <c r="FB14" s="300"/>
      <c r="FC14" s="300"/>
      <c r="FD14" s="300">
        <v>3348.76</v>
      </c>
      <c r="FE14" s="300">
        <v>7604.4299999999985</v>
      </c>
      <c r="FF14" s="300">
        <v>48420.400000000009</v>
      </c>
      <c r="FG14" s="300">
        <v>55774.080000000002</v>
      </c>
      <c r="FH14" s="300"/>
      <c r="FI14" s="300">
        <v>17208.009999999987</v>
      </c>
      <c r="FJ14" s="300">
        <v>261</v>
      </c>
      <c r="FK14" s="300">
        <v>2968.2799999999997</v>
      </c>
      <c r="FL14" s="300">
        <v>3788.56</v>
      </c>
      <c r="FM14" s="300">
        <v>6917</v>
      </c>
      <c r="FN14" s="300">
        <v>560</v>
      </c>
      <c r="FO14" s="300">
        <v>3922.76</v>
      </c>
      <c r="FP14" s="300">
        <v>2253.48</v>
      </c>
      <c r="FQ14" s="300">
        <v>140</v>
      </c>
      <c r="FR14" s="300"/>
      <c r="FS14" s="300"/>
      <c r="FT14" s="300"/>
      <c r="FU14" s="300"/>
      <c r="FV14" s="300"/>
      <c r="FW14" s="300">
        <v>-4250</v>
      </c>
      <c r="FX14" s="300">
        <v>-15684.4</v>
      </c>
      <c r="FY14" s="300">
        <v>-40235.940000000031</v>
      </c>
      <c r="FZ14" s="300"/>
      <c r="GA14" s="300">
        <v>-917.34999999999991</v>
      </c>
      <c r="GB14" s="300">
        <v>-1672</v>
      </c>
      <c r="GC14" s="300">
        <v>10605.939999999999</v>
      </c>
      <c r="GD14" s="300"/>
      <c r="GE14" s="300">
        <v>-3248.25</v>
      </c>
      <c r="GF14" s="300">
        <v>-43948.249999999971</v>
      </c>
      <c r="GI14">
        <v>-625</v>
      </c>
      <c r="GJ14">
        <v>-4275.1900000000005</v>
      </c>
      <c r="GK14">
        <v>-7107.37</v>
      </c>
    </row>
    <row r="15" spans="1:193">
      <c r="A15" s="116">
        <v>107665</v>
      </c>
      <c r="B15" s="300">
        <v>91252.829999999987</v>
      </c>
      <c r="C15" s="300"/>
      <c r="D15" s="300"/>
      <c r="E15" s="300">
        <v>26171.33</v>
      </c>
      <c r="F15" s="300">
        <v>12186.68</v>
      </c>
      <c r="G15" s="300">
        <v>10470.109999999999</v>
      </c>
      <c r="H15" s="300">
        <v>3002.8300000000004</v>
      </c>
      <c r="I15" s="300">
        <v>1382.8600000000001</v>
      </c>
      <c r="J15" s="300">
        <v>1541.04</v>
      </c>
      <c r="K15" s="300"/>
      <c r="L15" s="300"/>
      <c r="M15" s="300">
        <v>314.36</v>
      </c>
      <c r="N15" s="300">
        <v>200.52</v>
      </c>
      <c r="O15" s="300">
        <v>2957.28</v>
      </c>
      <c r="P15" s="300"/>
      <c r="Q15" s="300"/>
      <c r="R15" s="300">
        <v>290.24</v>
      </c>
      <c r="S15" s="300"/>
      <c r="T15" s="300"/>
      <c r="U15" s="300"/>
      <c r="V15" s="300"/>
      <c r="W15" s="300">
        <v>39125.020000000004</v>
      </c>
      <c r="X15" s="300">
        <v>667.94999999999993</v>
      </c>
      <c r="Y15" s="300">
        <v>1009.75</v>
      </c>
      <c r="Z15" s="300">
        <v>8380.41</v>
      </c>
      <c r="AA15" s="300">
        <v>4106.0999999999995</v>
      </c>
      <c r="AB15" s="300"/>
      <c r="AC15" s="300"/>
      <c r="AD15" s="300"/>
      <c r="AE15" s="300"/>
      <c r="AF15" s="300"/>
      <c r="AG15" s="300"/>
      <c r="AH15" s="300"/>
      <c r="AI15" s="300"/>
      <c r="AJ15" s="300"/>
      <c r="AK15" s="300"/>
      <c r="AL15" s="300"/>
      <c r="AM15" s="300">
        <v>11050.68</v>
      </c>
      <c r="AN15" s="300"/>
      <c r="AO15" s="300"/>
      <c r="AP15" s="300"/>
      <c r="AQ15" s="300">
        <v>2254.3200000000002</v>
      </c>
      <c r="AR15" s="300">
        <v>1438.04</v>
      </c>
      <c r="AS15" s="300"/>
      <c r="AT15" s="300"/>
      <c r="AU15" s="300"/>
      <c r="AV15" s="300"/>
      <c r="AW15" s="300"/>
      <c r="AX15" s="300"/>
      <c r="AY15" s="300"/>
      <c r="AZ15" s="300"/>
      <c r="BA15" s="300"/>
      <c r="BB15" s="300"/>
      <c r="BC15" s="300"/>
      <c r="BD15" s="300">
        <v>333.32</v>
      </c>
      <c r="BE15" s="300"/>
      <c r="BF15" s="300">
        <v>730.2</v>
      </c>
      <c r="BG15" s="300"/>
      <c r="BH15" s="300"/>
      <c r="BI15" s="300">
        <v>4065</v>
      </c>
      <c r="BJ15" s="300">
        <v>563.88</v>
      </c>
      <c r="BK15" s="300">
        <v>2221.19</v>
      </c>
      <c r="BL15" s="300"/>
      <c r="BM15" s="300"/>
      <c r="BN15" s="300"/>
      <c r="BO15" s="300"/>
      <c r="BP15" s="300"/>
      <c r="BQ15" s="300">
        <v>1721.35</v>
      </c>
      <c r="BR15" s="300"/>
      <c r="BS15" s="300"/>
      <c r="BT15" s="300"/>
      <c r="BU15" s="300"/>
      <c r="BV15" s="300"/>
      <c r="BW15" s="300">
        <v>3592.8</v>
      </c>
      <c r="BX15" s="300">
        <v>665.18000000000006</v>
      </c>
      <c r="BY15" s="300"/>
      <c r="BZ15" s="300">
        <v>5833.18</v>
      </c>
      <c r="CA15" s="300">
        <v>223.66</v>
      </c>
      <c r="CB15" s="300">
        <v>2246.25</v>
      </c>
      <c r="CC15" s="300"/>
      <c r="CD15" s="300"/>
      <c r="CE15" s="300"/>
      <c r="CF15" s="300"/>
      <c r="CG15" s="300">
        <v>790</v>
      </c>
      <c r="CH15" s="300">
        <v>4233.5399999999991</v>
      </c>
      <c r="CI15" s="300"/>
      <c r="CJ15" s="300"/>
      <c r="CK15" s="300">
        <v>2682.7200000000003</v>
      </c>
      <c r="CL15" s="300">
        <v>279.38</v>
      </c>
      <c r="CM15" s="300">
        <v>1496</v>
      </c>
      <c r="CN15" s="300">
        <v>9267.4500000000007</v>
      </c>
      <c r="CO15" s="300"/>
      <c r="CP15" s="300"/>
      <c r="CQ15" s="300">
        <v>146.19999999999999</v>
      </c>
      <c r="CR15" s="300"/>
      <c r="CS15" s="300"/>
      <c r="CT15" s="300">
        <v>4012.79</v>
      </c>
      <c r="CU15" s="300">
        <v>655</v>
      </c>
      <c r="CV15" s="300"/>
      <c r="CW15" s="300"/>
      <c r="CX15" s="300"/>
      <c r="CY15" s="300"/>
      <c r="CZ15" s="300"/>
      <c r="DA15" s="300"/>
      <c r="DB15" s="300">
        <v>3260.58</v>
      </c>
      <c r="DC15" s="300"/>
      <c r="DD15" s="300">
        <v>333.2</v>
      </c>
      <c r="DE15" s="300">
        <v>4223.09</v>
      </c>
      <c r="DF15" s="300">
        <v>216.85</v>
      </c>
      <c r="DG15" s="300"/>
      <c r="DH15" s="300"/>
      <c r="DI15" s="300">
        <v>-612282.94999999995</v>
      </c>
      <c r="DJ15" s="300"/>
      <c r="DK15" s="300"/>
      <c r="DL15" s="300">
        <v>-2325</v>
      </c>
      <c r="DM15" s="300"/>
      <c r="DN15" s="300"/>
      <c r="DO15" s="300"/>
      <c r="DP15" s="300">
        <v>-5147.5</v>
      </c>
      <c r="DQ15" s="300">
        <v>-10748</v>
      </c>
      <c r="DR15" s="300">
        <v>-8440</v>
      </c>
      <c r="DS15" s="300">
        <v>-42279</v>
      </c>
      <c r="DT15" s="300">
        <v>1914.87</v>
      </c>
      <c r="DU15" s="300">
        <v>283.64999999999998</v>
      </c>
      <c r="DV15" s="300">
        <v>-7260</v>
      </c>
      <c r="DW15" s="300">
        <v>424</v>
      </c>
      <c r="DX15" s="300"/>
      <c r="DY15" s="300">
        <v>1310.0899999999999</v>
      </c>
      <c r="DZ15" s="300"/>
      <c r="EA15" s="300"/>
      <c r="EB15" s="300">
        <v>26374.5</v>
      </c>
      <c r="EC15" s="300">
        <v>755</v>
      </c>
      <c r="ED15" s="300">
        <v>7166.0400000000009</v>
      </c>
      <c r="EE15" s="300"/>
      <c r="EF15" s="300">
        <v>3273.05</v>
      </c>
      <c r="EG15" s="300">
        <v>1565.46</v>
      </c>
      <c r="EH15" s="300">
        <v>1023</v>
      </c>
      <c r="EI15" s="300">
        <v>580</v>
      </c>
      <c r="EJ15" s="300">
        <v>872.17</v>
      </c>
      <c r="EK15" s="300">
        <v>460.24</v>
      </c>
      <c r="EL15" s="300"/>
      <c r="EM15" s="300"/>
      <c r="EN15" s="300"/>
      <c r="EO15" s="300"/>
      <c r="EP15" s="300"/>
      <c r="EQ15" s="300">
        <v>-322.60000000000002</v>
      </c>
      <c r="ER15" s="300">
        <v>-2260</v>
      </c>
      <c r="ES15" s="300"/>
      <c r="ET15" s="300"/>
      <c r="EU15" s="300"/>
      <c r="EV15" s="300"/>
      <c r="EW15" s="300">
        <v>-1030.2</v>
      </c>
      <c r="EX15" s="300"/>
      <c r="EY15" s="300"/>
      <c r="EZ15" s="300"/>
      <c r="FA15" s="300"/>
      <c r="FB15" s="300"/>
      <c r="FC15" s="300"/>
      <c r="FD15" s="300">
        <v>1296.04</v>
      </c>
      <c r="FE15" s="300"/>
      <c r="FF15" s="300"/>
      <c r="FG15" s="300">
        <v>23579.329999999998</v>
      </c>
      <c r="FH15" s="300">
        <v>1998.26</v>
      </c>
      <c r="FI15" s="300">
        <v>7341.18</v>
      </c>
      <c r="FJ15" s="300"/>
      <c r="FK15" s="300">
        <v>3179.2799999999997</v>
      </c>
      <c r="FL15" s="300">
        <v>1740.8700000000001</v>
      </c>
      <c r="FM15" s="300">
        <v>1092</v>
      </c>
      <c r="FN15" s="300">
        <v>560</v>
      </c>
      <c r="FO15" s="300">
        <v>870.88</v>
      </c>
      <c r="FP15" s="300">
        <v>1345.5600000000002</v>
      </c>
      <c r="FQ15" s="300"/>
      <c r="FR15" s="300"/>
      <c r="FS15" s="300"/>
      <c r="FT15" s="300"/>
      <c r="FU15" s="300"/>
      <c r="FV15" s="300"/>
      <c r="FW15" s="300"/>
      <c r="FX15" s="300"/>
      <c r="FY15" s="300">
        <v>-3030.5</v>
      </c>
      <c r="FZ15" s="300"/>
      <c r="GA15" s="300">
        <v>-1930</v>
      </c>
      <c r="GB15" s="300"/>
      <c r="GC15" s="300">
        <v>-395.99</v>
      </c>
      <c r="GD15" s="300"/>
      <c r="GE15" s="300"/>
      <c r="GF15" s="300">
        <v>-5612.5999999999985</v>
      </c>
      <c r="GH15">
        <v>0</v>
      </c>
      <c r="GI15">
        <v>-350</v>
      </c>
      <c r="GK15">
        <v>-11321.32</v>
      </c>
    </row>
    <row r="16" spans="1:193">
      <c r="A16" s="116">
        <v>107667</v>
      </c>
      <c r="B16" s="300">
        <v>79549.81</v>
      </c>
      <c r="C16" s="300"/>
      <c r="D16" s="300"/>
      <c r="E16" s="300">
        <v>22814.949999999997</v>
      </c>
      <c r="F16" s="300">
        <v>10508.89</v>
      </c>
      <c r="G16" s="300"/>
      <c r="H16" s="300"/>
      <c r="I16" s="300"/>
      <c r="J16" s="300">
        <v>4632.1399999999994</v>
      </c>
      <c r="K16" s="300"/>
      <c r="L16" s="300">
        <v>87.24</v>
      </c>
      <c r="M16" s="300">
        <v>962.73</v>
      </c>
      <c r="N16" s="300">
        <v>426.26</v>
      </c>
      <c r="O16" s="300">
        <v>969.88</v>
      </c>
      <c r="P16" s="300"/>
      <c r="Q16" s="300"/>
      <c r="R16" s="300">
        <v>197.84</v>
      </c>
      <c r="S16" s="300">
        <v>113.55999999999999</v>
      </c>
      <c r="T16" s="300"/>
      <c r="U16" s="300"/>
      <c r="V16" s="300"/>
      <c r="W16" s="300">
        <v>21984.57</v>
      </c>
      <c r="X16" s="300"/>
      <c r="Y16" s="300">
        <v>435.31999999999994</v>
      </c>
      <c r="Z16" s="300">
        <v>4466.18</v>
      </c>
      <c r="AA16" s="300">
        <v>1685.06</v>
      </c>
      <c r="AB16" s="300"/>
      <c r="AC16" s="300"/>
      <c r="AD16" s="300"/>
      <c r="AE16" s="300"/>
      <c r="AF16" s="300"/>
      <c r="AG16" s="300"/>
      <c r="AH16" s="300"/>
      <c r="AI16" s="300"/>
      <c r="AJ16" s="300"/>
      <c r="AK16" s="300"/>
      <c r="AL16" s="300"/>
      <c r="AM16" s="300">
        <v>9364.98</v>
      </c>
      <c r="AN16" s="300"/>
      <c r="AO16" s="300">
        <v>355.92</v>
      </c>
      <c r="AP16" s="300"/>
      <c r="AQ16" s="300">
        <v>1983.02</v>
      </c>
      <c r="AR16" s="300">
        <v>1207.93</v>
      </c>
      <c r="AS16" s="300"/>
      <c r="AT16" s="300"/>
      <c r="AU16" s="300"/>
      <c r="AV16" s="300"/>
      <c r="AW16" s="300"/>
      <c r="AX16" s="300"/>
      <c r="AY16" s="300">
        <v>2268.92</v>
      </c>
      <c r="AZ16" s="300"/>
      <c r="BA16" s="300"/>
      <c r="BB16" s="300">
        <v>462.84</v>
      </c>
      <c r="BC16" s="300">
        <v>265.68</v>
      </c>
      <c r="BD16" s="300"/>
      <c r="BE16" s="300"/>
      <c r="BF16" s="300">
        <v>1188.75</v>
      </c>
      <c r="BG16" s="300"/>
      <c r="BH16" s="300"/>
      <c r="BI16" s="300"/>
      <c r="BJ16" s="300">
        <v>1218</v>
      </c>
      <c r="BK16" s="300">
        <v>412.5</v>
      </c>
      <c r="BL16" s="300"/>
      <c r="BM16" s="300"/>
      <c r="BN16" s="300"/>
      <c r="BO16" s="300"/>
      <c r="BP16" s="300">
        <v>552.06999999999994</v>
      </c>
      <c r="BQ16" s="300">
        <v>3243.9</v>
      </c>
      <c r="BR16" s="300"/>
      <c r="BS16" s="300"/>
      <c r="BT16" s="300"/>
      <c r="BU16" s="300"/>
      <c r="BV16" s="300"/>
      <c r="BW16" s="300">
        <v>8233.5</v>
      </c>
      <c r="BX16" s="300">
        <v>1034.78</v>
      </c>
      <c r="BY16" s="300">
        <v>30</v>
      </c>
      <c r="BZ16" s="300">
        <v>341.38</v>
      </c>
      <c r="CA16" s="300">
        <v>429.46</v>
      </c>
      <c r="CB16" s="300"/>
      <c r="CC16" s="300">
        <v>13.700000000000045</v>
      </c>
      <c r="CD16" s="300"/>
      <c r="CE16" s="300">
        <v>1742</v>
      </c>
      <c r="CF16" s="300"/>
      <c r="CG16" s="300">
        <v>595</v>
      </c>
      <c r="CH16" s="300">
        <v>2809.37</v>
      </c>
      <c r="CI16" s="300">
        <v>518.16</v>
      </c>
      <c r="CJ16" s="300"/>
      <c r="CK16" s="300">
        <v>803.96000000000015</v>
      </c>
      <c r="CL16" s="300"/>
      <c r="CM16" s="300">
        <v>1942.69</v>
      </c>
      <c r="CN16" s="300">
        <v>1480</v>
      </c>
      <c r="CO16" s="300"/>
      <c r="CP16" s="300">
        <v>12.91</v>
      </c>
      <c r="CQ16" s="300">
        <v>539.6</v>
      </c>
      <c r="CR16" s="300">
        <v>2515.75</v>
      </c>
      <c r="CS16" s="300"/>
      <c r="CT16" s="300">
        <v>1252.21</v>
      </c>
      <c r="CU16" s="300"/>
      <c r="CV16" s="300">
        <v>58</v>
      </c>
      <c r="CW16" s="300">
        <v>69.650000000000006</v>
      </c>
      <c r="CX16" s="300">
        <v>1380</v>
      </c>
      <c r="CY16" s="300"/>
      <c r="CZ16" s="300"/>
      <c r="DA16" s="300">
        <v>2788.13</v>
      </c>
      <c r="DB16" s="300">
        <v>2804.8</v>
      </c>
      <c r="DC16" s="300">
        <v>545</v>
      </c>
      <c r="DD16" s="300"/>
      <c r="DE16" s="300">
        <v>3657.49</v>
      </c>
      <c r="DF16" s="300">
        <v>711.88</v>
      </c>
      <c r="DG16" s="300"/>
      <c r="DH16" s="300"/>
      <c r="DI16" s="300">
        <v>-555437.37</v>
      </c>
      <c r="DJ16" s="300"/>
      <c r="DK16" s="300"/>
      <c r="DL16" s="300">
        <v>-1820</v>
      </c>
      <c r="DM16" s="300"/>
      <c r="DN16" s="300"/>
      <c r="DO16" s="300"/>
      <c r="DP16" s="300">
        <v>-4967.5</v>
      </c>
      <c r="DQ16" s="300">
        <v>-15615</v>
      </c>
      <c r="DR16" s="300">
        <v>-8370</v>
      </c>
      <c r="DS16" s="300">
        <v>-9850</v>
      </c>
      <c r="DT16" s="300">
        <v>1647.1999999999998</v>
      </c>
      <c r="DU16" s="300">
        <v>244</v>
      </c>
      <c r="DV16" s="300">
        <v>-4896</v>
      </c>
      <c r="DW16" s="300">
        <v>3358</v>
      </c>
      <c r="DX16" s="300"/>
      <c r="DY16" s="300">
        <v>1269.4000000000001</v>
      </c>
      <c r="DZ16" s="300">
        <v>372.86</v>
      </c>
      <c r="EA16" s="300">
        <v>7493.25</v>
      </c>
      <c r="EB16" s="300">
        <v>19303.25</v>
      </c>
      <c r="EC16" s="300">
        <v>868</v>
      </c>
      <c r="ED16" s="300">
        <v>3167.92</v>
      </c>
      <c r="EE16" s="300"/>
      <c r="EF16" s="300">
        <v>3268.5</v>
      </c>
      <c r="EG16" s="300">
        <v>1010.88</v>
      </c>
      <c r="EH16" s="300">
        <v>880</v>
      </c>
      <c r="EI16" s="300">
        <v>580</v>
      </c>
      <c r="EJ16" s="300">
        <v>842.4</v>
      </c>
      <c r="EK16" s="300">
        <v>179.64</v>
      </c>
      <c r="EL16" s="300"/>
      <c r="EM16" s="300"/>
      <c r="EN16" s="300"/>
      <c r="EO16" s="300"/>
      <c r="EP16" s="300">
        <v>-999</v>
      </c>
      <c r="EQ16" s="300">
        <v>-2539.2299999999996</v>
      </c>
      <c r="ER16" s="300">
        <v>-98.64</v>
      </c>
      <c r="ES16" s="300"/>
      <c r="ET16" s="300"/>
      <c r="EU16" s="300"/>
      <c r="EV16" s="300"/>
      <c r="EW16" s="300">
        <v>-7574.8100000000013</v>
      </c>
      <c r="EX16" s="300"/>
      <c r="EY16" s="300"/>
      <c r="EZ16" s="300"/>
      <c r="FA16" s="300"/>
      <c r="FB16" s="300"/>
      <c r="FC16" s="300"/>
      <c r="FD16" s="300">
        <v>1247.4000000000001</v>
      </c>
      <c r="FE16" s="300">
        <v>362</v>
      </c>
      <c r="FF16" s="300">
        <v>20444.71</v>
      </c>
      <c r="FG16" s="300">
        <v>18837.95</v>
      </c>
      <c r="FH16" s="300">
        <v>120</v>
      </c>
      <c r="FI16" s="300">
        <v>3009.79</v>
      </c>
      <c r="FJ16" s="300"/>
      <c r="FK16" s="300">
        <v>3439.16</v>
      </c>
      <c r="FL16" s="300">
        <v>1300.6500000000001</v>
      </c>
      <c r="FM16" s="300">
        <v>903</v>
      </c>
      <c r="FN16" s="300">
        <v>560</v>
      </c>
      <c r="FO16" s="300">
        <v>830.92</v>
      </c>
      <c r="FP16" s="300">
        <v>509.22</v>
      </c>
      <c r="FQ16" s="300"/>
      <c r="FR16" s="300"/>
      <c r="FS16" s="300"/>
      <c r="FT16" s="300"/>
      <c r="FU16" s="300"/>
      <c r="FV16" s="300"/>
      <c r="FW16" s="300"/>
      <c r="FX16" s="300">
        <v>-2179</v>
      </c>
      <c r="FY16" s="300">
        <v>-6641.7</v>
      </c>
      <c r="FZ16" s="300">
        <v>-272284.27</v>
      </c>
      <c r="GA16" s="300">
        <v>-1121.53</v>
      </c>
      <c r="GB16" s="300"/>
      <c r="GC16" s="300">
        <v>31.79</v>
      </c>
      <c r="GD16" s="300"/>
      <c r="GE16" s="300"/>
      <c r="GF16" s="300">
        <v>-25319.009999999966</v>
      </c>
      <c r="GI16">
        <v>-2470.8200000000002</v>
      </c>
      <c r="GK16">
        <v>-4568</v>
      </c>
    </row>
    <row r="17" spans="1:193">
      <c r="A17" s="116">
        <v>107671</v>
      </c>
      <c r="B17" s="300">
        <v>53776.35</v>
      </c>
      <c r="C17" s="300"/>
      <c r="D17" s="300"/>
      <c r="E17" s="300">
        <v>15423.06</v>
      </c>
      <c r="F17" s="300">
        <v>6863.9600000000009</v>
      </c>
      <c r="G17" s="300"/>
      <c r="H17" s="300"/>
      <c r="I17" s="300"/>
      <c r="J17" s="300">
        <v>1760.88</v>
      </c>
      <c r="K17" s="300"/>
      <c r="L17" s="300"/>
      <c r="M17" s="300">
        <v>265.95999999999998</v>
      </c>
      <c r="N17" s="300">
        <v>55.209999999999994</v>
      </c>
      <c r="O17" s="300">
        <v>2468.17</v>
      </c>
      <c r="P17" s="300"/>
      <c r="Q17" s="300">
        <v>13.47</v>
      </c>
      <c r="R17" s="300">
        <v>296.59000000000003</v>
      </c>
      <c r="S17" s="300">
        <v>220.55</v>
      </c>
      <c r="T17" s="300"/>
      <c r="U17" s="300"/>
      <c r="V17" s="300"/>
      <c r="W17" s="300">
        <v>18879.25</v>
      </c>
      <c r="X17" s="300"/>
      <c r="Y17" s="300">
        <v>1642.31</v>
      </c>
      <c r="Z17" s="300">
        <v>4186.2800000000007</v>
      </c>
      <c r="AA17" s="300">
        <v>2170.4899999999998</v>
      </c>
      <c r="AB17" s="300"/>
      <c r="AC17" s="300"/>
      <c r="AD17" s="300"/>
      <c r="AE17" s="300"/>
      <c r="AF17" s="300"/>
      <c r="AG17" s="300"/>
      <c r="AH17" s="300"/>
      <c r="AI17" s="300"/>
      <c r="AJ17" s="300"/>
      <c r="AK17" s="300"/>
      <c r="AL17" s="300"/>
      <c r="AM17" s="300">
        <v>6646</v>
      </c>
      <c r="AN17" s="300"/>
      <c r="AO17" s="300"/>
      <c r="AP17" s="300"/>
      <c r="AQ17" s="300">
        <v>1355.72</v>
      </c>
      <c r="AR17" s="300">
        <v>528.76</v>
      </c>
      <c r="AS17" s="300">
        <v>80.180000000000007</v>
      </c>
      <c r="AT17" s="300"/>
      <c r="AU17" s="300"/>
      <c r="AV17" s="300"/>
      <c r="AW17" s="300"/>
      <c r="AX17" s="300"/>
      <c r="AY17" s="300">
        <v>2648.76</v>
      </c>
      <c r="AZ17" s="300"/>
      <c r="BA17" s="300"/>
      <c r="BB17" s="300">
        <v>540.32000000000005</v>
      </c>
      <c r="BC17" s="300">
        <v>147.12</v>
      </c>
      <c r="BD17" s="300"/>
      <c r="BE17" s="300"/>
      <c r="BF17" s="300">
        <v>267.5</v>
      </c>
      <c r="BG17" s="300"/>
      <c r="BH17" s="300"/>
      <c r="BI17" s="300"/>
      <c r="BJ17" s="300">
        <v>1007.17</v>
      </c>
      <c r="BK17" s="300"/>
      <c r="BL17" s="300"/>
      <c r="BM17" s="300"/>
      <c r="BN17" s="300"/>
      <c r="BO17" s="300"/>
      <c r="BP17" s="300">
        <v>240</v>
      </c>
      <c r="BQ17" s="300">
        <v>1920.6200000000001</v>
      </c>
      <c r="BR17" s="300"/>
      <c r="BS17" s="300"/>
      <c r="BT17" s="300"/>
      <c r="BU17" s="300"/>
      <c r="BV17" s="300"/>
      <c r="BW17" s="300">
        <v>698.6</v>
      </c>
      <c r="BX17" s="300"/>
      <c r="BY17" s="300"/>
      <c r="BZ17" s="300">
        <v>38.35</v>
      </c>
      <c r="CA17" s="300">
        <v>75</v>
      </c>
      <c r="CB17" s="300"/>
      <c r="CC17" s="300"/>
      <c r="CD17" s="300"/>
      <c r="CE17" s="300"/>
      <c r="CF17" s="300"/>
      <c r="CG17" s="300"/>
      <c r="CH17" s="300">
        <v>1746.35</v>
      </c>
      <c r="CI17" s="300"/>
      <c r="CJ17" s="300"/>
      <c r="CK17" s="300">
        <v>734.53</v>
      </c>
      <c r="CL17" s="300"/>
      <c r="CM17" s="300">
        <v>427.7</v>
      </c>
      <c r="CN17" s="300">
        <v>10202.89</v>
      </c>
      <c r="CO17" s="300"/>
      <c r="CP17" s="300"/>
      <c r="CQ17" s="300">
        <v>86.31</v>
      </c>
      <c r="CR17" s="300"/>
      <c r="CS17" s="300"/>
      <c r="CT17" s="300">
        <v>1826.5000000000002</v>
      </c>
      <c r="CU17" s="300"/>
      <c r="CV17" s="300"/>
      <c r="CW17" s="300"/>
      <c r="CX17" s="300">
        <v>360</v>
      </c>
      <c r="CY17" s="300"/>
      <c r="CZ17" s="300">
        <v>55</v>
      </c>
      <c r="DA17" s="300"/>
      <c r="DB17" s="300">
        <v>1682.88</v>
      </c>
      <c r="DC17" s="300">
        <v>2665.78</v>
      </c>
      <c r="DD17" s="300"/>
      <c r="DE17" s="300">
        <v>3968.8500000000004</v>
      </c>
      <c r="DF17" s="300">
        <v>0</v>
      </c>
      <c r="DG17" s="300"/>
      <c r="DH17" s="300"/>
      <c r="DI17" s="300">
        <v>-423052.31</v>
      </c>
      <c r="DJ17" s="300"/>
      <c r="DK17" s="300"/>
      <c r="DL17" s="300">
        <v>-1433</v>
      </c>
      <c r="DM17" s="300"/>
      <c r="DN17" s="300"/>
      <c r="DO17" s="300"/>
      <c r="DP17" s="300"/>
      <c r="DQ17" s="300">
        <v>-9190</v>
      </c>
      <c r="DR17" s="300">
        <v>-8200</v>
      </c>
      <c r="DS17" s="300"/>
      <c r="DT17" s="300">
        <v>988.32</v>
      </c>
      <c r="DU17" s="300">
        <v>146.4</v>
      </c>
      <c r="DV17" s="300">
        <v>-5646</v>
      </c>
      <c r="DW17" s="300"/>
      <c r="DX17" s="300"/>
      <c r="DY17" s="300"/>
      <c r="DZ17" s="300"/>
      <c r="EA17" s="300"/>
      <c r="EB17" s="300">
        <v>9566.75</v>
      </c>
      <c r="EC17" s="300"/>
      <c r="ED17" s="300">
        <v>4924.2400000000007</v>
      </c>
      <c r="EE17" s="300"/>
      <c r="EF17" s="300">
        <v>3531.3</v>
      </c>
      <c r="EG17" s="300">
        <v>1116.18</v>
      </c>
      <c r="EH17" s="300">
        <v>2650</v>
      </c>
      <c r="EI17" s="300">
        <v>935</v>
      </c>
      <c r="EJ17" s="300">
        <v>769.12</v>
      </c>
      <c r="EK17" s="300">
        <v>255.46</v>
      </c>
      <c r="EL17" s="300"/>
      <c r="EM17" s="300"/>
      <c r="EN17" s="300"/>
      <c r="EO17" s="300"/>
      <c r="EP17" s="300">
        <v>-278.95</v>
      </c>
      <c r="EQ17" s="300">
        <v>-1698.59</v>
      </c>
      <c r="ER17" s="300"/>
      <c r="ES17" s="300"/>
      <c r="ET17" s="300"/>
      <c r="EU17" s="300">
        <v>-35</v>
      </c>
      <c r="EV17" s="300"/>
      <c r="EW17" s="300">
        <v>-9565.7300000000032</v>
      </c>
      <c r="EX17" s="300"/>
      <c r="EY17" s="300">
        <v>-307.33</v>
      </c>
      <c r="EZ17" s="300"/>
      <c r="FA17" s="300"/>
      <c r="FB17" s="300"/>
      <c r="FC17" s="300"/>
      <c r="FD17" s="300"/>
      <c r="FE17" s="300"/>
      <c r="FF17" s="300"/>
      <c r="FG17" s="300">
        <v>9304.83</v>
      </c>
      <c r="FH17" s="300">
        <v>1863</v>
      </c>
      <c r="FI17" s="300">
        <v>4628.7100000000009</v>
      </c>
      <c r="FJ17" s="300"/>
      <c r="FK17" s="300">
        <v>3774.5</v>
      </c>
      <c r="FL17" s="300">
        <v>1140.57</v>
      </c>
      <c r="FM17" s="300">
        <v>2290</v>
      </c>
      <c r="FN17" s="300">
        <v>560</v>
      </c>
      <c r="FO17" s="300">
        <v>722.14</v>
      </c>
      <c r="FP17" s="300">
        <v>433.53999999999996</v>
      </c>
      <c r="FQ17" s="300"/>
      <c r="FR17" s="300"/>
      <c r="FS17" s="300"/>
      <c r="FT17" s="300"/>
      <c r="FU17" s="300"/>
      <c r="FV17" s="300"/>
      <c r="FW17" s="300"/>
      <c r="FX17" s="300">
        <v>-4399.8200000000006</v>
      </c>
      <c r="FY17" s="300">
        <v>-3558.2799999999997</v>
      </c>
      <c r="FZ17" s="300"/>
      <c r="GA17" s="300">
        <v>-1831.7000000000003</v>
      </c>
      <c r="GB17" s="300"/>
      <c r="GC17" s="300">
        <v>0</v>
      </c>
      <c r="GD17" s="300">
        <v>-1272.5</v>
      </c>
      <c r="GE17" s="300">
        <v>-100</v>
      </c>
      <c r="GF17" s="300">
        <v>-28001.079999999973</v>
      </c>
      <c r="GI17">
        <v>0</v>
      </c>
      <c r="GJ17">
        <v>0</v>
      </c>
    </row>
    <row r="18" spans="1:193">
      <c r="A18" s="116">
        <v>107672</v>
      </c>
      <c r="B18" s="300">
        <v>73916.06</v>
      </c>
      <c r="C18" s="300">
        <v>1533.4</v>
      </c>
      <c r="D18" s="300">
        <v>2426</v>
      </c>
      <c r="E18" s="300">
        <v>29186.510000000002</v>
      </c>
      <c r="F18" s="300">
        <v>13421.66</v>
      </c>
      <c r="G18" s="300">
        <v>1158.0500000000002</v>
      </c>
      <c r="H18" s="300">
        <v>462.66999999999996</v>
      </c>
      <c r="I18" s="300">
        <v>201.26999999999998</v>
      </c>
      <c r="J18" s="300">
        <v>310.27</v>
      </c>
      <c r="K18" s="300"/>
      <c r="L18" s="300"/>
      <c r="M18" s="300">
        <v>63.28</v>
      </c>
      <c r="N18" s="300">
        <v>4.71</v>
      </c>
      <c r="O18" s="300">
        <v>5551.0999999999995</v>
      </c>
      <c r="P18" s="300"/>
      <c r="Q18" s="300">
        <v>26.11</v>
      </c>
      <c r="R18" s="300">
        <v>1137.6000000000001</v>
      </c>
      <c r="S18" s="300">
        <v>563.89</v>
      </c>
      <c r="T18" s="300"/>
      <c r="U18" s="300"/>
      <c r="V18" s="300"/>
      <c r="W18" s="300">
        <v>32313.439999999999</v>
      </c>
      <c r="X18" s="300">
        <v>14.3</v>
      </c>
      <c r="Y18" s="300">
        <v>806.93000000000006</v>
      </c>
      <c r="Z18" s="300">
        <v>6793.33</v>
      </c>
      <c r="AA18" s="300">
        <v>3679.3</v>
      </c>
      <c r="AB18" s="300"/>
      <c r="AC18" s="300"/>
      <c r="AD18" s="300"/>
      <c r="AE18" s="300"/>
      <c r="AF18" s="300"/>
      <c r="AG18" s="300"/>
      <c r="AH18" s="300"/>
      <c r="AI18" s="300"/>
      <c r="AJ18" s="300"/>
      <c r="AK18" s="300"/>
      <c r="AL18" s="300"/>
      <c r="AM18" s="300">
        <v>13557.050000000001</v>
      </c>
      <c r="AN18" s="300"/>
      <c r="AO18" s="300"/>
      <c r="AP18" s="300"/>
      <c r="AQ18" s="300">
        <v>2765.59</v>
      </c>
      <c r="AR18" s="300">
        <v>1579.76</v>
      </c>
      <c r="AS18" s="300"/>
      <c r="AT18" s="300"/>
      <c r="AU18" s="300"/>
      <c r="AV18" s="300"/>
      <c r="AW18" s="300"/>
      <c r="AX18" s="300"/>
      <c r="AY18" s="300"/>
      <c r="AZ18" s="300"/>
      <c r="BA18" s="300"/>
      <c r="BB18" s="300"/>
      <c r="BC18" s="300"/>
      <c r="BD18" s="300"/>
      <c r="BE18" s="300"/>
      <c r="BF18" s="300">
        <v>3037.29</v>
      </c>
      <c r="BG18" s="300"/>
      <c r="BH18" s="300"/>
      <c r="BI18" s="300"/>
      <c r="BJ18" s="300">
        <v>4223.7699999999995</v>
      </c>
      <c r="BK18" s="300">
        <v>288.18</v>
      </c>
      <c r="BL18" s="300"/>
      <c r="BM18" s="300"/>
      <c r="BN18" s="300"/>
      <c r="BO18" s="300"/>
      <c r="BP18" s="300">
        <v>669</v>
      </c>
      <c r="BQ18" s="300">
        <v>3059.51</v>
      </c>
      <c r="BR18" s="300">
        <v>830.91</v>
      </c>
      <c r="BS18" s="300"/>
      <c r="BT18" s="300"/>
      <c r="BU18" s="300"/>
      <c r="BV18" s="300"/>
      <c r="BW18" s="300">
        <v>1746.5</v>
      </c>
      <c r="BX18" s="300">
        <v>1135.67</v>
      </c>
      <c r="BY18" s="300"/>
      <c r="BZ18" s="300">
        <v>537.85</v>
      </c>
      <c r="CA18" s="300"/>
      <c r="CB18" s="300"/>
      <c r="CC18" s="300"/>
      <c r="CD18" s="300">
        <v>8.8699999999999992</v>
      </c>
      <c r="CE18" s="300"/>
      <c r="CF18" s="300"/>
      <c r="CG18" s="300"/>
      <c r="CH18" s="300">
        <v>1404.7900000000002</v>
      </c>
      <c r="CI18" s="300">
        <v>35.15</v>
      </c>
      <c r="CJ18" s="300"/>
      <c r="CK18" s="300">
        <v>214.97</v>
      </c>
      <c r="CL18" s="300">
        <v>1508.1799999999998</v>
      </c>
      <c r="CM18" s="300"/>
      <c r="CN18" s="300">
        <v>556</v>
      </c>
      <c r="CO18" s="300"/>
      <c r="CP18" s="300"/>
      <c r="CQ18" s="300">
        <v>224.32</v>
      </c>
      <c r="CR18" s="300"/>
      <c r="CS18" s="300"/>
      <c r="CT18" s="300">
        <v>999</v>
      </c>
      <c r="CU18" s="300">
        <v>2947</v>
      </c>
      <c r="CV18" s="300">
        <v>652.42999999999995</v>
      </c>
      <c r="CW18" s="300"/>
      <c r="CX18" s="300">
        <v>1230</v>
      </c>
      <c r="CY18" s="300">
        <v>11.58</v>
      </c>
      <c r="CZ18" s="300"/>
      <c r="DA18" s="300">
        <v>4279.3999999999996</v>
      </c>
      <c r="DB18" s="300">
        <v>3681.3</v>
      </c>
      <c r="DC18" s="300">
        <v>3503</v>
      </c>
      <c r="DD18" s="300">
        <v>234.74000000000004</v>
      </c>
      <c r="DE18" s="300">
        <v>15885.53</v>
      </c>
      <c r="DF18" s="300">
        <v>33.240000000000009</v>
      </c>
      <c r="DG18" s="300"/>
      <c r="DH18" s="300"/>
      <c r="DI18" s="300">
        <v>-653420.59</v>
      </c>
      <c r="DJ18" s="300">
        <v>550.20000000000005</v>
      </c>
      <c r="DK18" s="300"/>
      <c r="DL18" s="300">
        <v>-3283</v>
      </c>
      <c r="DM18" s="300"/>
      <c r="DN18" s="300"/>
      <c r="DO18" s="300"/>
      <c r="DP18" s="300"/>
      <c r="DQ18" s="300">
        <v>-19988</v>
      </c>
      <c r="DR18" s="300">
        <v>-8415</v>
      </c>
      <c r="DS18" s="300">
        <v>-28404</v>
      </c>
      <c r="DT18" s="300">
        <v>2161.9499999999998</v>
      </c>
      <c r="DU18" s="300">
        <v>320.25</v>
      </c>
      <c r="DV18" s="300">
        <v>-6545</v>
      </c>
      <c r="DW18" s="300"/>
      <c r="DX18" s="300"/>
      <c r="DY18" s="300">
        <v>3014.65</v>
      </c>
      <c r="DZ18" s="300"/>
      <c r="EA18" s="300">
        <v>6594.98</v>
      </c>
      <c r="EB18" s="300">
        <v>29268</v>
      </c>
      <c r="EC18" s="300"/>
      <c r="ED18" s="300">
        <v>7547.9400000000014</v>
      </c>
      <c r="EE18" s="300"/>
      <c r="EF18" s="300">
        <v>3870.25</v>
      </c>
      <c r="EG18" s="300">
        <v>1551.4199999999998</v>
      </c>
      <c r="EH18" s="300">
        <v>1155</v>
      </c>
      <c r="EI18" s="300">
        <v>580</v>
      </c>
      <c r="EJ18" s="300">
        <v>899.65</v>
      </c>
      <c r="EK18" s="300">
        <v>280.57</v>
      </c>
      <c r="EL18" s="300"/>
      <c r="EM18" s="300"/>
      <c r="EN18" s="300"/>
      <c r="EO18" s="300"/>
      <c r="EP18" s="300">
        <v>-4139.8</v>
      </c>
      <c r="EQ18" s="300">
        <v>-5257.9900000000025</v>
      </c>
      <c r="ER18" s="300">
        <v>-16.77</v>
      </c>
      <c r="ES18" s="300"/>
      <c r="ET18" s="300"/>
      <c r="EU18" s="300"/>
      <c r="EV18" s="300"/>
      <c r="EW18" s="300">
        <v>-3872.6899999999991</v>
      </c>
      <c r="EX18" s="300"/>
      <c r="EY18" s="300">
        <v>-7010.02</v>
      </c>
      <c r="EZ18" s="300"/>
      <c r="FA18" s="300"/>
      <c r="FB18" s="300"/>
      <c r="FC18" s="300"/>
      <c r="FD18" s="300">
        <v>2904.92</v>
      </c>
      <c r="FE18" s="300">
        <v>75</v>
      </c>
      <c r="FF18" s="300">
        <v>17821.580000000002</v>
      </c>
      <c r="FG18" s="300">
        <v>27860.98</v>
      </c>
      <c r="FH18" s="300">
        <v>2644.91</v>
      </c>
      <c r="FI18" s="300">
        <v>5579.3600000000024</v>
      </c>
      <c r="FJ18" s="300"/>
      <c r="FK18" s="300">
        <v>3619.58</v>
      </c>
      <c r="FL18" s="300">
        <v>1767.55</v>
      </c>
      <c r="FM18" s="300">
        <v>1039.5</v>
      </c>
      <c r="FN18" s="300">
        <v>560</v>
      </c>
      <c r="FO18" s="300">
        <v>859.78</v>
      </c>
      <c r="FP18" s="300">
        <v>644.37</v>
      </c>
      <c r="FQ18" s="300"/>
      <c r="FR18" s="300"/>
      <c r="FS18" s="300"/>
      <c r="FT18" s="300">
        <v>-1800</v>
      </c>
      <c r="FU18" s="300"/>
      <c r="FV18" s="300"/>
      <c r="FW18" s="300"/>
      <c r="FX18" s="300">
        <v>-12165.4</v>
      </c>
      <c r="FY18" s="300">
        <v>-18031.060000000009</v>
      </c>
      <c r="FZ18" s="300"/>
      <c r="GA18" s="300">
        <v>-1712.02</v>
      </c>
      <c r="GB18" s="300"/>
      <c r="GC18" s="300"/>
      <c r="GD18" s="300">
        <v>0</v>
      </c>
      <c r="GE18" s="300"/>
      <c r="GF18" s="300">
        <v>-24970.139999999996</v>
      </c>
      <c r="GI18">
        <v>-7178.04</v>
      </c>
      <c r="GJ18">
        <v>587.23999999999887</v>
      </c>
      <c r="GK18">
        <v>-3173.03</v>
      </c>
    </row>
    <row r="19" spans="1:193">
      <c r="A19" s="116">
        <v>107677</v>
      </c>
      <c r="B19" s="300">
        <v>80648.930000000008</v>
      </c>
      <c r="C19" s="300"/>
      <c r="D19" s="300"/>
      <c r="E19" s="300">
        <v>24022.379999999997</v>
      </c>
      <c r="F19" s="300">
        <v>11095.81</v>
      </c>
      <c r="G19" s="300"/>
      <c r="H19" s="300"/>
      <c r="I19" s="300"/>
      <c r="J19" s="300">
        <v>2654.88</v>
      </c>
      <c r="K19" s="300"/>
      <c r="L19" s="300">
        <v>538.45000000000005</v>
      </c>
      <c r="M19" s="300">
        <v>542.56000000000006</v>
      </c>
      <c r="N19" s="300">
        <v>251.59</v>
      </c>
      <c r="O19" s="300">
        <v>6052.61</v>
      </c>
      <c r="P19" s="300"/>
      <c r="Q19" s="300">
        <v>336.48</v>
      </c>
      <c r="R19" s="300">
        <v>480.79</v>
      </c>
      <c r="S19" s="300">
        <v>313.62</v>
      </c>
      <c r="T19" s="300"/>
      <c r="U19" s="300"/>
      <c r="V19" s="300"/>
      <c r="W19" s="300">
        <v>15927.57</v>
      </c>
      <c r="X19" s="300"/>
      <c r="Y19" s="300">
        <v>463.78999999999996</v>
      </c>
      <c r="Z19" s="300">
        <v>3343.71</v>
      </c>
      <c r="AA19" s="300">
        <v>1461.78</v>
      </c>
      <c r="AB19" s="300"/>
      <c r="AC19" s="300"/>
      <c r="AD19" s="300"/>
      <c r="AE19" s="300"/>
      <c r="AF19" s="300"/>
      <c r="AG19" s="300">
        <v>779.05</v>
      </c>
      <c r="AH19" s="300">
        <v>158.91999999999999</v>
      </c>
      <c r="AI19" s="300">
        <v>71.430000000000007</v>
      </c>
      <c r="AJ19" s="300"/>
      <c r="AK19" s="300"/>
      <c r="AL19" s="300"/>
      <c r="AM19" s="300">
        <v>8879.99</v>
      </c>
      <c r="AN19" s="300"/>
      <c r="AO19" s="300">
        <v>233.32</v>
      </c>
      <c r="AP19" s="300"/>
      <c r="AQ19" s="300">
        <v>1859.0500000000002</v>
      </c>
      <c r="AR19" s="300">
        <v>972.24</v>
      </c>
      <c r="AS19" s="300"/>
      <c r="AT19" s="300"/>
      <c r="AU19" s="300"/>
      <c r="AV19" s="300"/>
      <c r="AW19" s="300"/>
      <c r="AX19" s="300"/>
      <c r="AY19" s="300"/>
      <c r="AZ19" s="300"/>
      <c r="BA19" s="300"/>
      <c r="BB19" s="300"/>
      <c r="BC19" s="300"/>
      <c r="BD19" s="300"/>
      <c r="BE19" s="300"/>
      <c r="BF19" s="300">
        <v>609</v>
      </c>
      <c r="BG19" s="300"/>
      <c r="BH19" s="300"/>
      <c r="BI19" s="300"/>
      <c r="BJ19" s="300">
        <v>2333.3200000000002</v>
      </c>
      <c r="BK19" s="300"/>
      <c r="BL19" s="300"/>
      <c r="BM19" s="300"/>
      <c r="BN19" s="300"/>
      <c r="BO19" s="300"/>
      <c r="BP19" s="300"/>
      <c r="BQ19" s="300">
        <v>5191.5499999999993</v>
      </c>
      <c r="BR19" s="300"/>
      <c r="BS19" s="300"/>
      <c r="BT19" s="300"/>
      <c r="BU19" s="300"/>
      <c r="BV19" s="300"/>
      <c r="BW19" s="300">
        <v>1821.35</v>
      </c>
      <c r="BX19" s="300">
        <v>419.15</v>
      </c>
      <c r="BY19" s="300"/>
      <c r="BZ19" s="300">
        <v>360.19</v>
      </c>
      <c r="CA19" s="300">
        <v>160.04</v>
      </c>
      <c r="CB19" s="300"/>
      <c r="CC19" s="300">
        <v>31.5</v>
      </c>
      <c r="CD19" s="300"/>
      <c r="CE19" s="300"/>
      <c r="CF19" s="300"/>
      <c r="CG19" s="300"/>
      <c r="CH19" s="300">
        <v>6664.9699999999984</v>
      </c>
      <c r="CI19" s="300">
        <v>693.92000000000007</v>
      </c>
      <c r="CJ19" s="300"/>
      <c r="CK19" s="300"/>
      <c r="CL19" s="300">
        <v>218.5</v>
      </c>
      <c r="CM19" s="300">
        <v>548.47</v>
      </c>
      <c r="CN19" s="300">
        <v>507</v>
      </c>
      <c r="CO19" s="300">
        <v>53</v>
      </c>
      <c r="CP19" s="300"/>
      <c r="CQ19" s="300">
        <v>216.2</v>
      </c>
      <c r="CR19" s="300"/>
      <c r="CS19" s="300"/>
      <c r="CT19" s="300">
        <v>901.7</v>
      </c>
      <c r="CU19" s="300">
        <v>2365</v>
      </c>
      <c r="CV19" s="300"/>
      <c r="CW19" s="300"/>
      <c r="CX19" s="300"/>
      <c r="CY19" s="300"/>
      <c r="CZ19" s="300"/>
      <c r="DA19" s="300"/>
      <c r="DB19" s="300">
        <v>2804.8</v>
      </c>
      <c r="DC19" s="300"/>
      <c r="DD19" s="300">
        <v>394.18</v>
      </c>
      <c r="DE19" s="300">
        <v>16127.9</v>
      </c>
      <c r="DF19" s="300">
        <v>175.62999999999991</v>
      </c>
      <c r="DG19" s="300"/>
      <c r="DH19" s="300"/>
      <c r="DI19" s="300">
        <v>-571086.31999999995</v>
      </c>
      <c r="DJ19" s="300"/>
      <c r="DK19" s="300">
        <v>-3893.6</v>
      </c>
      <c r="DL19" s="300">
        <v>-3840</v>
      </c>
      <c r="DM19" s="300"/>
      <c r="DN19" s="300">
        <v>-3205.09</v>
      </c>
      <c r="DO19" s="300"/>
      <c r="DP19" s="300"/>
      <c r="DQ19" s="300">
        <v>-8059</v>
      </c>
      <c r="DR19" s="300">
        <v>-8390</v>
      </c>
      <c r="DS19" s="300">
        <v>-6057</v>
      </c>
      <c r="DT19" s="300">
        <v>1647.1999999999998</v>
      </c>
      <c r="DU19" s="300">
        <v>244</v>
      </c>
      <c r="DV19" s="300">
        <v>-5439</v>
      </c>
      <c r="DW19" s="300">
        <v>617</v>
      </c>
      <c r="DX19" s="300"/>
      <c r="DY19" s="300"/>
      <c r="DZ19" s="300">
        <v>1231.4100000000001</v>
      </c>
      <c r="EA19" s="300">
        <v>6655.6100000000006</v>
      </c>
      <c r="EB19" s="300">
        <v>19010</v>
      </c>
      <c r="EC19" s="300">
        <v>80</v>
      </c>
      <c r="ED19" s="300">
        <v>6178.3200000000006</v>
      </c>
      <c r="EE19" s="300">
        <v>269</v>
      </c>
      <c r="EF19" s="300">
        <v>5454.5</v>
      </c>
      <c r="EG19" s="300">
        <v>1298.6999999999998</v>
      </c>
      <c r="EH19" s="300">
        <v>880</v>
      </c>
      <c r="EI19" s="300">
        <v>935</v>
      </c>
      <c r="EJ19" s="300">
        <v>842.4</v>
      </c>
      <c r="EK19" s="300">
        <v>220.47</v>
      </c>
      <c r="EL19" s="300"/>
      <c r="EM19" s="300"/>
      <c r="EN19" s="300"/>
      <c r="EO19" s="300"/>
      <c r="EP19" s="300"/>
      <c r="EQ19" s="300">
        <v>-9324.4100000000017</v>
      </c>
      <c r="ER19" s="300">
        <v>-35.19</v>
      </c>
      <c r="ES19" s="300"/>
      <c r="ET19" s="300"/>
      <c r="EU19" s="300"/>
      <c r="EV19" s="300"/>
      <c r="EW19" s="300">
        <v>-3012.83</v>
      </c>
      <c r="EX19" s="300"/>
      <c r="EY19" s="300">
        <v>-3704.01</v>
      </c>
      <c r="EZ19" s="300"/>
      <c r="FA19" s="300"/>
      <c r="FB19" s="300"/>
      <c r="FC19" s="300"/>
      <c r="FD19" s="300"/>
      <c r="FE19" s="300">
        <v>3562.2900000000009</v>
      </c>
      <c r="FF19" s="300">
        <v>18091.100000000006</v>
      </c>
      <c r="FG19" s="300">
        <v>16084.1</v>
      </c>
      <c r="FH19" s="300">
        <v>826</v>
      </c>
      <c r="FI19" s="300">
        <v>5848.0900000000029</v>
      </c>
      <c r="FJ19" s="300">
        <v>261</v>
      </c>
      <c r="FK19" s="300">
        <v>5289.5</v>
      </c>
      <c r="FL19" s="300">
        <v>1347.3400000000001</v>
      </c>
      <c r="FM19" s="300">
        <v>913.5</v>
      </c>
      <c r="FN19" s="300">
        <v>560</v>
      </c>
      <c r="FO19" s="300">
        <v>833.14</v>
      </c>
      <c r="FP19" s="300">
        <v>647.13</v>
      </c>
      <c r="FQ19" s="300">
        <v>180</v>
      </c>
      <c r="FR19" s="300"/>
      <c r="FS19" s="300"/>
      <c r="FT19" s="300"/>
      <c r="FU19" s="300"/>
      <c r="FV19" s="300"/>
      <c r="FW19" s="300"/>
      <c r="FX19" s="300">
        <v>-375</v>
      </c>
      <c r="FY19" s="300">
        <v>-20176.980000000003</v>
      </c>
      <c r="FZ19" s="300"/>
      <c r="GA19" s="300">
        <v>-1427.8799999999999</v>
      </c>
      <c r="GB19" s="300"/>
      <c r="GC19" s="300">
        <v>5.56</v>
      </c>
      <c r="GD19" s="300"/>
      <c r="GE19" s="300"/>
      <c r="GF19" s="300">
        <v>-10443.529999999999</v>
      </c>
      <c r="GI19">
        <v>-24602.01</v>
      </c>
      <c r="GK19">
        <v>-7446.21</v>
      </c>
    </row>
    <row r="20" spans="1:193">
      <c r="A20" s="116">
        <v>107678</v>
      </c>
      <c r="B20" s="300">
        <v>200016.03000000003</v>
      </c>
      <c r="C20" s="300">
        <v>1348.9099999999999</v>
      </c>
      <c r="D20" s="300">
        <v>7386.2099999999991</v>
      </c>
      <c r="E20" s="300">
        <v>53596.179999999993</v>
      </c>
      <c r="F20" s="300">
        <v>27565.65</v>
      </c>
      <c r="G20" s="300">
        <v>6544.8</v>
      </c>
      <c r="H20" s="300"/>
      <c r="I20" s="300">
        <v>731.52</v>
      </c>
      <c r="J20" s="300">
        <v>9418.4500000000007</v>
      </c>
      <c r="K20" s="300"/>
      <c r="L20" s="300">
        <v>8.9</v>
      </c>
      <c r="M20" s="300">
        <v>1810.53</v>
      </c>
      <c r="N20" s="300">
        <v>1718.41</v>
      </c>
      <c r="O20" s="300">
        <v>2814.2700000000004</v>
      </c>
      <c r="P20" s="300"/>
      <c r="Q20" s="300">
        <v>389.4</v>
      </c>
      <c r="R20" s="300">
        <v>653.51</v>
      </c>
      <c r="S20" s="300">
        <v>46.44</v>
      </c>
      <c r="T20" s="300"/>
      <c r="U20" s="300"/>
      <c r="V20" s="300"/>
      <c r="W20" s="300">
        <v>55556.710000000006</v>
      </c>
      <c r="X20" s="300">
        <v>607.08999999999992</v>
      </c>
      <c r="Y20" s="300">
        <v>671.19999999999993</v>
      </c>
      <c r="Z20" s="300">
        <v>11594.159999999998</v>
      </c>
      <c r="AA20" s="300">
        <v>6227.24</v>
      </c>
      <c r="AB20" s="300"/>
      <c r="AC20" s="300"/>
      <c r="AD20" s="300"/>
      <c r="AE20" s="300"/>
      <c r="AF20" s="300"/>
      <c r="AG20" s="300"/>
      <c r="AH20" s="300"/>
      <c r="AI20" s="300"/>
      <c r="AJ20" s="300"/>
      <c r="AK20" s="300"/>
      <c r="AL20" s="300"/>
      <c r="AM20" s="300">
        <v>12623.26</v>
      </c>
      <c r="AN20" s="300"/>
      <c r="AO20" s="300">
        <v>1299</v>
      </c>
      <c r="AP20" s="300"/>
      <c r="AQ20" s="300">
        <v>2840.0899999999997</v>
      </c>
      <c r="AR20" s="300">
        <v>1587.94</v>
      </c>
      <c r="AS20" s="300"/>
      <c r="AT20" s="300"/>
      <c r="AU20" s="300"/>
      <c r="AV20" s="300"/>
      <c r="AW20" s="300"/>
      <c r="AX20" s="300"/>
      <c r="AY20" s="300">
        <v>10115.41</v>
      </c>
      <c r="AZ20" s="300">
        <v>397.31999999999994</v>
      </c>
      <c r="BA20" s="300"/>
      <c r="BB20" s="300">
        <v>2138.12</v>
      </c>
      <c r="BC20" s="300">
        <v>826.29</v>
      </c>
      <c r="BD20" s="300"/>
      <c r="BE20" s="300"/>
      <c r="BF20" s="300">
        <v>1238.92</v>
      </c>
      <c r="BG20" s="300"/>
      <c r="BH20" s="300"/>
      <c r="BI20" s="300">
        <v>45436.749999999985</v>
      </c>
      <c r="BJ20" s="300">
        <v>1646.56</v>
      </c>
      <c r="BK20" s="300"/>
      <c r="BL20" s="300">
        <v>242.66000000000003</v>
      </c>
      <c r="BM20" s="300"/>
      <c r="BN20" s="300"/>
      <c r="BO20" s="300"/>
      <c r="BP20" s="300">
        <v>1187.8600000000001</v>
      </c>
      <c r="BQ20" s="300">
        <v>2365.14</v>
      </c>
      <c r="BR20" s="300">
        <v>3084.44</v>
      </c>
      <c r="BS20" s="300"/>
      <c r="BT20" s="300"/>
      <c r="BU20" s="300">
        <v>163.68</v>
      </c>
      <c r="BV20" s="300"/>
      <c r="BW20" s="300">
        <v>15094.75</v>
      </c>
      <c r="BX20" s="300">
        <v>1807.25</v>
      </c>
      <c r="BY20" s="300"/>
      <c r="BZ20" s="300">
        <v>872.07999999999993</v>
      </c>
      <c r="CA20" s="300">
        <v>350</v>
      </c>
      <c r="CB20" s="300"/>
      <c r="CC20" s="300">
        <v>8</v>
      </c>
      <c r="CD20" s="300"/>
      <c r="CE20" s="300"/>
      <c r="CF20" s="300">
        <v>4556.8999999999996</v>
      </c>
      <c r="CG20" s="300">
        <v>1527</v>
      </c>
      <c r="CH20" s="300">
        <v>4277.1599999999989</v>
      </c>
      <c r="CI20" s="300">
        <v>101.36999999999999</v>
      </c>
      <c r="CJ20" s="300"/>
      <c r="CK20" s="300">
        <v>182.85</v>
      </c>
      <c r="CL20" s="300">
        <v>1659.0300000000002</v>
      </c>
      <c r="CM20" s="300">
        <v>8356.69</v>
      </c>
      <c r="CN20" s="300">
        <v>26924.5</v>
      </c>
      <c r="CO20" s="300"/>
      <c r="CP20" s="300"/>
      <c r="CQ20" s="300">
        <v>632.04999999999995</v>
      </c>
      <c r="CR20" s="300"/>
      <c r="CS20" s="300">
        <v>2015.1</v>
      </c>
      <c r="CT20" s="300">
        <v>477.5</v>
      </c>
      <c r="CU20" s="300">
        <v>5.41</v>
      </c>
      <c r="CV20" s="300">
        <v>1112.32</v>
      </c>
      <c r="CW20" s="300"/>
      <c r="CX20" s="300">
        <v>150</v>
      </c>
      <c r="CY20" s="300"/>
      <c r="CZ20" s="300"/>
      <c r="DA20" s="300"/>
      <c r="DB20" s="300">
        <v>7748.26</v>
      </c>
      <c r="DC20" s="300">
        <v>179.52</v>
      </c>
      <c r="DD20" s="300">
        <v>9315.3799999999992</v>
      </c>
      <c r="DE20" s="300">
        <v>12173.400000000001</v>
      </c>
      <c r="DF20" s="300"/>
      <c r="DG20" s="300"/>
      <c r="DH20" s="300">
        <v>3.25</v>
      </c>
      <c r="DI20" s="300">
        <v>-1342933.7</v>
      </c>
      <c r="DJ20" s="300"/>
      <c r="DK20" s="300">
        <v>-3400</v>
      </c>
      <c r="DL20" s="300">
        <v>-26133</v>
      </c>
      <c r="DM20" s="300">
        <v>553.11</v>
      </c>
      <c r="DN20" s="300"/>
      <c r="DO20" s="300"/>
      <c r="DP20" s="300">
        <v>-6362.5</v>
      </c>
      <c r="DQ20" s="300"/>
      <c r="DR20" s="300">
        <v>-9050</v>
      </c>
      <c r="DS20" s="300">
        <v>-73424</v>
      </c>
      <c r="DT20" s="300">
        <v>4550.3900000000003</v>
      </c>
      <c r="DU20" s="300">
        <v>674.05</v>
      </c>
      <c r="DV20" s="300">
        <v>-14148</v>
      </c>
      <c r="DW20" s="300">
        <v>325</v>
      </c>
      <c r="DX20" s="300"/>
      <c r="DY20" s="300">
        <v>3377.73</v>
      </c>
      <c r="DZ20" s="300">
        <v>1813.9000000000003</v>
      </c>
      <c r="EA20" s="300"/>
      <c r="EB20" s="300"/>
      <c r="EC20" s="300">
        <v>-220</v>
      </c>
      <c r="ED20" s="300">
        <v>4638.12</v>
      </c>
      <c r="EE20" s="300">
        <v>269</v>
      </c>
      <c r="EF20" s="300">
        <v>5233.8500000000004</v>
      </c>
      <c r="EG20" s="300">
        <v>2850.12</v>
      </c>
      <c r="EH20" s="300">
        <v>5431</v>
      </c>
      <c r="EI20" s="300">
        <v>580</v>
      </c>
      <c r="EJ20" s="300">
        <v>1165.29</v>
      </c>
      <c r="EK20" s="300">
        <v>263</v>
      </c>
      <c r="EL20" s="300"/>
      <c r="EM20" s="300"/>
      <c r="EN20" s="300"/>
      <c r="EO20" s="300"/>
      <c r="EP20" s="300">
        <v>-40</v>
      </c>
      <c r="EQ20" s="300">
        <v>-17876.55</v>
      </c>
      <c r="ER20" s="300"/>
      <c r="ES20" s="300"/>
      <c r="ET20" s="300"/>
      <c r="EU20" s="300">
        <v>-160</v>
      </c>
      <c r="EV20" s="300"/>
      <c r="EW20" s="300">
        <v>-14214.5</v>
      </c>
      <c r="EX20" s="300"/>
      <c r="EY20" s="300"/>
      <c r="EZ20" s="300"/>
      <c r="FA20" s="300"/>
      <c r="FB20" s="300"/>
      <c r="FC20" s="300"/>
      <c r="FD20" s="300">
        <v>3193.72</v>
      </c>
      <c r="FE20" s="300">
        <v>4312.0899999999992</v>
      </c>
      <c r="FF20" s="300"/>
      <c r="FG20" s="300"/>
      <c r="FH20" s="300">
        <v>162</v>
      </c>
      <c r="FI20" s="300">
        <v>6844.5300000000016</v>
      </c>
      <c r="FJ20" s="300">
        <v>261</v>
      </c>
      <c r="FK20" s="300">
        <v>5262.4</v>
      </c>
      <c r="FL20" s="300">
        <v>2841.42</v>
      </c>
      <c r="FM20" s="300">
        <v>4568.5</v>
      </c>
      <c r="FN20" s="300">
        <v>560</v>
      </c>
      <c r="FO20" s="300">
        <v>1077.3399999999999</v>
      </c>
      <c r="FP20" s="300">
        <v>731.73</v>
      </c>
      <c r="FQ20" s="300"/>
      <c r="FR20" s="300">
        <v>8103</v>
      </c>
      <c r="FS20" s="300">
        <v>-8103</v>
      </c>
      <c r="FT20" s="300"/>
      <c r="FU20" s="300"/>
      <c r="FV20" s="300"/>
      <c r="FW20" s="300"/>
      <c r="FX20" s="300"/>
      <c r="FY20" s="300">
        <v>-20334.7</v>
      </c>
      <c r="FZ20" s="300"/>
      <c r="GA20" s="300">
        <v>-2225</v>
      </c>
      <c r="GB20" s="300"/>
      <c r="GC20" s="300"/>
      <c r="GD20" s="300">
        <v>-737.5</v>
      </c>
      <c r="GE20" s="300"/>
      <c r="GF20" s="300">
        <v>-60437.8</v>
      </c>
      <c r="GI20">
        <v>-400</v>
      </c>
      <c r="GK20">
        <v>-13600.25</v>
      </c>
    </row>
    <row r="21" spans="1:193">
      <c r="A21" s="116">
        <v>107682</v>
      </c>
      <c r="B21" s="300">
        <v>77132.48000000001</v>
      </c>
      <c r="C21" s="300">
        <v>3308.79</v>
      </c>
      <c r="D21" s="300">
        <v>4515</v>
      </c>
      <c r="E21" s="300">
        <v>23823.679999999997</v>
      </c>
      <c r="F21" s="300">
        <v>10777.71</v>
      </c>
      <c r="G21" s="300">
        <v>432.21</v>
      </c>
      <c r="H21" s="300">
        <v>123.96</v>
      </c>
      <c r="I21" s="300">
        <v>51.79</v>
      </c>
      <c r="J21" s="300">
        <v>2490.2399999999998</v>
      </c>
      <c r="K21" s="300"/>
      <c r="L21" s="300"/>
      <c r="M21" s="300">
        <v>507.96</v>
      </c>
      <c r="N21" s="300">
        <v>229</v>
      </c>
      <c r="O21" s="300">
        <v>2479.16</v>
      </c>
      <c r="P21" s="300">
        <v>291</v>
      </c>
      <c r="Q21" s="300"/>
      <c r="R21" s="300">
        <v>565.04</v>
      </c>
      <c r="S21" s="300">
        <v>122.52</v>
      </c>
      <c r="T21" s="300"/>
      <c r="U21" s="300"/>
      <c r="V21" s="300"/>
      <c r="W21" s="300">
        <v>35532.74</v>
      </c>
      <c r="X21" s="300">
        <v>3904.19</v>
      </c>
      <c r="Y21" s="300">
        <v>702.44999999999993</v>
      </c>
      <c r="Z21" s="300">
        <v>7919.11</v>
      </c>
      <c r="AA21" s="300">
        <v>4368.63</v>
      </c>
      <c r="AB21" s="300"/>
      <c r="AC21" s="300"/>
      <c r="AD21" s="300"/>
      <c r="AE21" s="300"/>
      <c r="AF21" s="300"/>
      <c r="AG21" s="300"/>
      <c r="AH21" s="300"/>
      <c r="AI21" s="300"/>
      <c r="AJ21" s="300"/>
      <c r="AK21" s="300"/>
      <c r="AL21" s="300"/>
      <c r="AM21" s="300">
        <v>7904.02</v>
      </c>
      <c r="AN21" s="300"/>
      <c r="AO21" s="300">
        <v>180.33999999999997</v>
      </c>
      <c r="AP21" s="300"/>
      <c r="AQ21" s="300">
        <v>1649.15</v>
      </c>
      <c r="AR21" s="300">
        <v>879.97</v>
      </c>
      <c r="AS21" s="300"/>
      <c r="AT21" s="300"/>
      <c r="AU21" s="300"/>
      <c r="AV21" s="300"/>
      <c r="AW21" s="300"/>
      <c r="AX21" s="300"/>
      <c r="AY21" s="300">
        <v>1957.76</v>
      </c>
      <c r="AZ21" s="300"/>
      <c r="BA21" s="300"/>
      <c r="BB21" s="300"/>
      <c r="BC21" s="300">
        <v>43.48</v>
      </c>
      <c r="BD21" s="300"/>
      <c r="BE21" s="300"/>
      <c r="BF21" s="300">
        <v>265</v>
      </c>
      <c r="BG21" s="300"/>
      <c r="BH21" s="300"/>
      <c r="BI21" s="300"/>
      <c r="BJ21" s="300"/>
      <c r="BK21" s="300"/>
      <c r="BL21" s="300"/>
      <c r="BM21" s="300"/>
      <c r="BN21" s="300"/>
      <c r="BO21" s="300"/>
      <c r="BP21" s="300"/>
      <c r="BQ21" s="300">
        <v>2779.0599999999995</v>
      </c>
      <c r="BR21" s="300">
        <v>2141.71</v>
      </c>
      <c r="BS21" s="300"/>
      <c r="BT21" s="300">
        <v>625</v>
      </c>
      <c r="BU21" s="300"/>
      <c r="BV21" s="300"/>
      <c r="BW21" s="300">
        <v>16342.25</v>
      </c>
      <c r="BX21" s="300"/>
      <c r="BY21" s="300"/>
      <c r="BZ21" s="300"/>
      <c r="CA21" s="300"/>
      <c r="CB21" s="300"/>
      <c r="CC21" s="300"/>
      <c r="CD21" s="300"/>
      <c r="CE21" s="300"/>
      <c r="CF21" s="300"/>
      <c r="CG21" s="300">
        <v>693</v>
      </c>
      <c r="CH21" s="300">
        <v>1513.3100000000002</v>
      </c>
      <c r="CI21" s="300">
        <v>14.22</v>
      </c>
      <c r="CJ21" s="300"/>
      <c r="CK21" s="300"/>
      <c r="CL21" s="300">
        <v>434.06</v>
      </c>
      <c r="CM21" s="300">
        <v>1676.5</v>
      </c>
      <c r="CN21" s="300">
        <v>495</v>
      </c>
      <c r="CO21" s="300"/>
      <c r="CP21" s="300"/>
      <c r="CQ21" s="300"/>
      <c r="CR21" s="300"/>
      <c r="CS21" s="300"/>
      <c r="CT21" s="300"/>
      <c r="CU21" s="300">
        <v>2442.4500000000003</v>
      </c>
      <c r="CV21" s="300"/>
      <c r="CW21" s="300"/>
      <c r="CX21" s="300"/>
      <c r="CY21" s="300"/>
      <c r="CZ21" s="300"/>
      <c r="DA21" s="300">
        <v>962</v>
      </c>
      <c r="DB21" s="300">
        <v>2419.14</v>
      </c>
      <c r="DC21" s="300"/>
      <c r="DD21" s="300">
        <v>84</v>
      </c>
      <c r="DE21" s="300">
        <v>2175.42</v>
      </c>
      <c r="DF21" s="300"/>
      <c r="DG21" s="300"/>
      <c r="DH21" s="300"/>
      <c r="DI21" s="300">
        <v>-560427.61</v>
      </c>
      <c r="DJ21" s="300"/>
      <c r="DK21" s="300"/>
      <c r="DL21" s="300">
        <v>-2880</v>
      </c>
      <c r="DM21" s="300"/>
      <c r="DN21" s="300"/>
      <c r="DO21" s="300">
        <v>-1099.98</v>
      </c>
      <c r="DP21" s="300">
        <v>-4787.5</v>
      </c>
      <c r="DQ21" s="300">
        <v>-11045</v>
      </c>
      <c r="DR21" s="300">
        <v>-8315</v>
      </c>
      <c r="DS21" s="300">
        <v>-22554</v>
      </c>
      <c r="DT21" s="300">
        <v>1420.71</v>
      </c>
      <c r="DU21" s="300">
        <v>210.45</v>
      </c>
      <c r="DV21" s="300">
        <v>-6325</v>
      </c>
      <c r="DW21" s="300">
        <v>606</v>
      </c>
      <c r="DX21" s="300"/>
      <c r="DY21" s="300">
        <v>1234.97</v>
      </c>
      <c r="DZ21" s="300"/>
      <c r="EA21" s="300">
        <v>6369.380000000001</v>
      </c>
      <c r="EB21" s="300">
        <v>14454.5</v>
      </c>
      <c r="EC21" s="300"/>
      <c r="ED21" s="300">
        <v>5438.46</v>
      </c>
      <c r="EE21" s="300"/>
      <c r="EF21" s="300">
        <v>5678.07</v>
      </c>
      <c r="EG21" s="300">
        <v>1446.1200000000001</v>
      </c>
      <c r="EH21" s="300">
        <v>5575</v>
      </c>
      <c r="EI21" s="300">
        <v>580</v>
      </c>
      <c r="EJ21" s="300">
        <v>817.21</v>
      </c>
      <c r="EK21" s="300">
        <v>395.28000000000009</v>
      </c>
      <c r="EL21" s="300"/>
      <c r="EM21" s="300"/>
      <c r="EN21" s="300"/>
      <c r="EO21" s="300"/>
      <c r="EP21" s="300"/>
      <c r="EQ21" s="300">
        <v>-1324.12</v>
      </c>
      <c r="ER21" s="300">
        <v>-492.71000000000004</v>
      </c>
      <c r="ES21" s="300"/>
      <c r="ET21" s="300">
        <v>-150.68</v>
      </c>
      <c r="EU21" s="300"/>
      <c r="EV21" s="300"/>
      <c r="EW21" s="300">
        <v>-2887.7400000000002</v>
      </c>
      <c r="EX21" s="300"/>
      <c r="EY21" s="300"/>
      <c r="EZ21" s="300">
        <v>0</v>
      </c>
      <c r="FA21" s="300">
        <v>-1409.5</v>
      </c>
      <c r="FB21" s="300"/>
      <c r="FC21" s="300"/>
      <c r="FD21" s="300">
        <v>1247.4000000000001</v>
      </c>
      <c r="FE21" s="300"/>
      <c r="FF21" s="300">
        <v>17235.789999999997</v>
      </c>
      <c r="FG21" s="300">
        <v>16710.670000000002</v>
      </c>
      <c r="FH21" s="300">
        <v>1329</v>
      </c>
      <c r="FI21" s="300">
        <v>6312.7600000000066</v>
      </c>
      <c r="FJ21" s="300"/>
      <c r="FK21" s="300">
        <v>5284.4</v>
      </c>
      <c r="FL21" s="300">
        <v>1507.42</v>
      </c>
      <c r="FM21" s="300">
        <v>3815</v>
      </c>
      <c r="FN21" s="300">
        <v>560</v>
      </c>
      <c r="FO21" s="300">
        <v>799.84</v>
      </c>
      <c r="FP21" s="300">
        <v>1189.3400000000001</v>
      </c>
      <c r="FQ21" s="300"/>
      <c r="FR21" s="300"/>
      <c r="FS21" s="300"/>
      <c r="FT21" s="300"/>
      <c r="FU21" s="300"/>
      <c r="FV21" s="300"/>
      <c r="FW21" s="300"/>
      <c r="FX21" s="300"/>
      <c r="FY21" s="300">
        <v>-7475.3200000000033</v>
      </c>
      <c r="FZ21" s="300"/>
      <c r="GA21" s="300">
        <v>-2778.7799999999997</v>
      </c>
      <c r="GB21" s="300"/>
      <c r="GC21" s="300">
        <v>130.32</v>
      </c>
      <c r="GD21" s="300"/>
      <c r="GE21" s="300"/>
      <c r="GF21" s="300">
        <v>-9517.7999999999975</v>
      </c>
      <c r="GJ21">
        <v>-1805.86</v>
      </c>
      <c r="GK21">
        <v>-5520.69</v>
      </c>
    </row>
    <row r="22" spans="1:193">
      <c r="A22" s="116">
        <v>107683</v>
      </c>
      <c r="B22" s="300">
        <v>95614.360000000015</v>
      </c>
      <c r="C22" s="300">
        <v>2600.04</v>
      </c>
      <c r="D22" s="300">
        <v>13885</v>
      </c>
      <c r="E22" s="300">
        <v>28167.85</v>
      </c>
      <c r="F22" s="300">
        <v>12990.7</v>
      </c>
      <c r="G22" s="300">
        <v>321.02</v>
      </c>
      <c r="H22" s="300">
        <v>92.07</v>
      </c>
      <c r="I22" s="300">
        <v>38.21</v>
      </c>
      <c r="J22" s="300"/>
      <c r="K22" s="300"/>
      <c r="L22" s="300"/>
      <c r="M22" s="300"/>
      <c r="N22" s="300"/>
      <c r="O22" s="300">
        <v>4646.84</v>
      </c>
      <c r="P22" s="300">
        <v>122.65</v>
      </c>
      <c r="Q22" s="300"/>
      <c r="R22" s="300">
        <v>854.21</v>
      </c>
      <c r="S22" s="300">
        <v>185.35999999999999</v>
      </c>
      <c r="T22" s="300"/>
      <c r="U22" s="300"/>
      <c r="V22" s="300"/>
      <c r="W22" s="300">
        <v>67487.7</v>
      </c>
      <c r="X22" s="300">
        <v>260.64999999999998</v>
      </c>
      <c r="Y22" s="300"/>
      <c r="Z22" s="300">
        <v>11965.039999999999</v>
      </c>
      <c r="AA22" s="300">
        <v>6801.97</v>
      </c>
      <c r="AB22" s="300"/>
      <c r="AC22" s="300"/>
      <c r="AD22" s="300"/>
      <c r="AE22" s="300"/>
      <c r="AF22" s="300"/>
      <c r="AG22" s="300"/>
      <c r="AH22" s="300"/>
      <c r="AI22" s="300"/>
      <c r="AJ22" s="300"/>
      <c r="AK22" s="300"/>
      <c r="AL22" s="300"/>
      <c r="AM22" s="300">
        <v>10330.52</v>
      </c>
      <c r="AN22" s="300"/>
      <c r="AO22" s="300"/>
      <c r="AP22" s="300"/>
      <c r="AQ22" s="300">
        <v>2107.4</v>
      </c>
      <c r="AR22" s="300">
        <v>1299.3599999999999</v>
      </c>
      <c r="AS22" s="300"/>
      <c r="AT22" s="300"/>
      <c r="AU22" s="300"/>
      <c r="AV22" s="300"/>
      <c r="AW22" s="300"/>
      <c r="AX22" s="300"/>
      <c r="AY22" s="300">
        <v>3877.08</v>
      </c>
      <c r="AZ22" s="300"/>
      <c r="BA22" s="300"/>
      <c r="BB22" s="300">
        <v>790.92</v>
      </c>
      <c r="BC22" s="300">
        <v>374.56</v>
      </c>
      <c r="BD22" s="300"/>
      <c r="BE22" s="300">
        <v>358.8</v>
      </c>
      <c r="BF22" s="300">
        <v>2256.96</v>
      </c>
      <c r="BG22" s="300"/>
      <c r="BH22" s="300"/>
      <c r="BI22" s="300">
        <v>442.68</v>
      </c>
      <c r="BJ22" s="300">
        <v>4618.6900000000005</v>
      </c>
      <c r="BK22" s="300"/>
      <c r="BL22" s="300"/>
      <c r="BM22" s="300"/>
      <c r="BN22" s="300"/>
      <c r="BO22" s="300"/>
      <c r="BP22" s="300">
        <v>328.9</v>
      </c>
      <c r="BQ22" s="300">
        <v>1338.1</v>
      </c>
      <c r="BR22" s="300">
        <v>1348.94</v>
      </c>
      <c r="BS22" s="300"/>
      <c r="BT22" s="300"/>
      <c r="BU22" s="300">
        <v>595.04</v>
      </c>
      <c r="BV22" s="300"/>
      <c r="BW22" s="300">
        <v>15094.75</v>
      </c>
      <c r="BX22" s="300">
        <v>-386.65999999999997</v>
      </c>
      <c r="BY22" s="300"/>
      <c r="BZ22" s="300">
        <v>498.56999999999994</v>
      </c>
      <c r="CA22" s="300">
        <v>75</v>
      </c>
      <c r="CB22" s="300"/>
      <c r="CC22" s="300">
        <v>230.89</v>
      </c>
      <c r="CD22" s="300">
        <v>8.3699999999999992</v>
      </c>
      <c r="CE22" s="300"/>
      <c r="CF22" s="300">
        <v>116.67</v>
      </c>
      <c r="CG22" s="300">
        <v>925</v>
      </c>
      <c r="CH22" s="300">
        <v>1566.9800000000002</v>
      </c>
      <c r="CI22" s="300">
        <v>22.41</v>
      </c>
      <c r="CJ22" s="300"/>
      <c r="CK22" s="300">
        <v>247.85000000000002</v>
      </c>
      <c r="CL22" s="300">
        <v>630.16999999999996</v>
      </c>
      <c r="CM22" s="300">
        <v>466.18</v>
      </c>
      <c r="CN22" s="300">
        <v>23192.5</v>
      </c>
      <c r="CO22" s="300"/>
      <c r="CP22" s="300">
        <v>7.2</v>
      </c>
      <c r="CQ22" s="300">
        <v>118.72</v>
      </c>
      <c r="CR22" s="300"/>
      <c r="CS22" s="300">
        <v>4702.05</v>
      </c>
      <c r="CT22" s="300">
        <v>1855.44</v>
      </c>
      <c r="CU22" s="300">
        <v>355.44000000000005</v>
      </c>
      <c r="CV22" s="300"/>
      <c r="CW22" s="300">
        <v>1422.8</v>
      </c>
      <c r="CX22" s="300"/>
      <c r="CY22" s="300"/>
      <c r="CZ22" s="300"/>
      <c r="DA22" s="300"/>
      <c r="DB22" s="300">
        <v>4382.5</v>
      </c>
      <c r="DC22" s="300">
        <v>180</v>
      </c>
      <c r="DD22" s="300">
        <v>16122.110000000002</v>
      </c>
      <c r="DE22" s="300"/>
      <c r="DF22" s="300"/>
      <c r="DG22" s="300"/>
      <c r="DH22" s="300">
        <v>3.24</v>
      </c>
      <c r="DI22" s="300">
        <v>-826063.01</v>
      </c>
      <c r="DJ22" s="300"/>
      <c r="DK22" s="300"/>
      <c r="DL22" s="300">
        <v>-12278</v>
      </c>
      <c r="DM22" s="300">
        <v>372.33</v>
      </c>
      <c r="DN22" s="300"/>
      <c r="DO22" s="300"/>
      <c r="DP22" s="300">
        <v>-5524.38</v>
      </c>
      <c r="DQ22" s="300">
        <v>-34335</v>
      </c>
      <c r="DR22" s="300">
        <v>-8445</v>
      </c>
      <c r="DS22" s="300">
        <v>-99388</v>
      </c>
      <c r="DT22" s="300">
        <v>2573.75</v>
      </c>
      <c r="DU22" s="300">
        <v>381.25</v>
      </c>
      <c r="DV22" s="300">
        <v>-8223</v>
      </c>
      <c r="DW22" s="300"/>
      <c r="DX22" s="300"/>
      <c r="DY22" s="300">
        <v>3077.25</v>
      </c>
      <c r="DZ22" s="300">
        <v>1538.5400000000002</v>
      </c>
      <c r="EA22" s="300">
        <v>6887.78</v>
      </c>
      <c r="EB22" s="300"/>
      <c r="EC22" s="300"/>
      <c r="ED22" s="300">
        <v>2753.0200000000009</v>
      </c>
      <c r="EE22" s="300">
        <v>269</v>
      </c>
      <c r="EF22" s="300">
        <v>3740.25</v>
      </c>
      <c r="EG22" s="300">
        <v>1846.26</v>
      </c>
      <c r="EH22" s="300">
        <v>3875</v>
      </c>
      <c r="EI22" s="300">
        <v>580</v>
      </c>
      <c r="EJ22" s="300">
        <v>973.98</v>
      </c>
      <c r="EK22" s="300">
        <v>274.77</v>
      </c>
      <c r="EL22" s="300"/>
      <c r="EM22" s="300"/>
      <c r="EN22" s="300"/>
      <c r="EO22" s="300"/>
      <c r="EP22" s="300">
        <v>-415</v>
      </c>
      <c r="EQ22" s="300"/>
      <c r="ER22" s="300"/>
      <c r="ES22" s="300"/>
      <c r="ET22" s="300"/>
      <c r="EU22" s="300"/>
      <c r="EV22" s="300"/>
      <c r="EW22" s="300"/>
      <c r="EX22" s="300"/>
      <c r="EY22" s="300">
        <v>-5343.84</v>
      </c>
      <c r="EZ22" s="300"/>
      <c r="FA22" s="300"/>
      <c r="FB22" s="300"/>
      <c r="FC22" s="300"/>
      <c r="FD22" s="300">
        <v>2968.76</v>
      </c>
      <c r="FE22" s="300">
        <v>3642.9399999999987</v>
      </c>
      <c r="FF22" s="300">
        <v>18693.169999999995</v>
      </c>
      <c r="FG22" s="300"/>
      <c r="FH22" s="300"/>
      <c r="FI22" s="300">
        <v>3183.7400000000002</v>
      </c>
      <c r="FJ22" s="300">
        <v>261</v>
      </c>
      <c r="FK22" s="300">
        <v>3630.46</v>
      </c>
      <c r="FL22" s="300">
        <v>1780.8899999999999</v>
      </c>
      <c r="FM22" s="300">
        <v>3471.5</v>
      </c>
      <c r="FN22" s="300">
        <v>560</v>
      </c>
      <c r="FO22" s="300">
        <v>942.61</v>
      </c>
      <c r="FP22" s="300">
        <v>731.7299999999999</v>
      </c>
      <c r="FQ22" s="300"/>
      <c r="FR22" s="300"/>
      <c r="FS22" s="300"/>
      <c r="FT22" s="300"/>
      <c r="FU22" s="300">
        <v>-800</v>
      </c>
      <c r="FV22" s="300"/>
      <c r="FW22" s="300"/>
      <c r="FX22" s="300">
        <v>-1260</v>
      </c>
      <c r="FY22" s="300">
        <v>-2704.2999999999997</v>
      </c>
      <c r="FZ22" s="300"/>
      <c r="GA22" s="300"/>
      <c r="GB22" s="300"/>
      <c r="GC22" s="300"/>
      <c r="GD22" s="300">
        <v>-450</v>
      </c>
      <c r="GE22" s="300"/>
      <c r="GF22" s="300"/>
      <c r="GI22">
        <v>-11104.6</v>
      </c>
      <c r="GK22">
        <v>-12408.08</v>
      </c>
    </row>
    <row r="23" spans="1:193">
      <c r="A23" s="116">
        <v>107686</v>
      </c>
      <c r="B23" s="300">
        <v>157100.04</v>
      </c>
      <c r="C23" s="300">
        <v>2239.2600000000002</v>
      </c>
      <c r="D23" s="300">
        <v>2178</v>
      </c>
      <c r="E23" s="300">
        <v>46451.61</v>
      </c>
      <c r="F23" s="300">
        <v>20742.52</v>
      </c>
      <c r="G23" s="300">
        <v>289.25</v>
      </c>
      <c r="H23" s="300">
        <v>82.949999999999989</v>
      </c>
      <c r="I23" s="300">
        <v>35.599999999999994</v>
      </c>
      <c r="J23" s="300">
        <v>12144.09</v>
      </c>
      <c r="K23" s="300">
        <v>68.77</v>
      </c>
      <c r="L23" s="300">
        <v>65.28</v>
      </c>
      <c r="M23" s="300">
        <v>2504.6800000000003</v>
      </c>
      <c r="N23" s="300">
        <v>920.36</v>
      </c>
      <c r="O23" s="300">
        <v>10562.380000000001</v>
      </c>
      <c r="P23" s="300">
        <v>464.78999999999996</v>
      </c>
      <c r="Q23" s="300"/>
      <c r="R23" s="300">
        <v>2123.7600000000002</v>
      </c>
      <c r="S23" s="300">
        <v>1148.52</v>
      </c>
      <c r="T23" s="300"/>
      <c r="U23" s="300"/>
      <c r="V23" s="300"/>
      <c r="W23" s="300">
        <v>60314.31</v>
      </c>
      <c r="X23" s="300">
        <v>2036.1200000000001</v>
      </c>
      <c r="Y23" s="300">
        <v>698.81</v>
      </c>
      <c r="Z23" s="300">
        <v>12652.96</v>
      </c>
      <c r="AA23" s="300">
        <v>6714.76</v>
      </c>
      <c r="AB23" s="300"/>
      <c r="AC23" s="300"/>
      <c r="AD23" s="300"/>
      <c r="AE23" s="300"/>
      <c r="AF23" s="300"/>
      <c r="AG23" s="300"/>
      <c r="AH23" s="300"/>
      <c r="AI23" s="300"/>
      <c r="AJ23" s="300"/>
      <c r="AK23" s="300"/>
      <c r="AL23" s="300"/>
      <c r="AM23" s="300">
        <v>18825.050000000003</v>
      </c>
      <c r="AN23" s="300"/>
      <c r="AO23" s="300">
        <v>26.94</v>
      </c>
      <c r="AP23" s="300"/>
      <c r="AQ23" s="300">
        <v>3779.0299999999997</v>
      </c>
      <c r="AR23" s="300">
        <v>2028.12</v>
      </c>
      <c r="AS23" s="300"/>
      <c r="AT23" s="300"/>
      <c r="AU23" s="300"/>
      <c r="AV23" s="300"/>
      <c r="AW23" s="300"/>
      <c r="AX23" s="300"/>
      <c r="AY23" s="300">
        <v>9904.15</v>
      </c>
      <c r="AZ23" s="300">
        <v>21.96</v>
      </c>
      <c r="BA23" s="300"/>
      <c r="BB23" s="300">
        <v>2012.6</v>
      </c>
      <c r="BC23" s="300">
        <v>729.28</v>
      </c>
      <c r="BD23" s="300"/>
      <c r="BE23" s="300"/>
      <c r="BF23" s="300">
        <v>752.25</v>
      </c>
      <c r="BG23" s="300"/>
      <c r="BH23" s="300"/>
      <c r="BI23" s="300"/>
      <c r="BJ23" s="300">
        <v>3611.08</v>
      </c>
      <c r="BK23" s="300">
        <v>839.80000000000007</v>
      </c>
      <c r="BL23" s="300">
        <v>10615.3</v>
      </c>
      <c r="BM23" s="300"/>
      <c r="BN23" s="300"/>
      <c r="BO23" s="300"/>
      <c r="BP23" s="300">
        <v>702.47</v>
      </c>
      <c r="BQ23" s="300">
        <v>2243.4999999999995</v>
      </c>
      <c r="BR23" s="300">
        <v>1694.53</v>
      </c>
      <c r="BS23" s="300"/>
      <c r="BT23" s="300"/>
      <c r="BU23" s="300"/>
      <c r="BV23" s="300"/>
      <c r="BW23" s="300">
        <v>7485</v>
      </c>
      <c r="BX23" s="300">
        <v>260.7</v>
      </c>
      <c r="BY23" s="300">
        <v>369.15</v>
      </c>
      <c r="BZ23" s="300">
        <v>949.3900000000001</v>
      </c>
      <c r="CA23" s="300">
        <v>1674.53</v>
      </c>
      <c r="CB23" s="300"/>
      <c r="CC23" s="300"/>
      <c r="CD23" s="300"/>
      <c r="CE23" s="300"/>
      <c r="CF23" s="300"/>
      <c r="CG23" s="300">
        <v>1385</v>
      </c>
      <c r="CH23" s="300">
        <v>16659.849999999999</v>
      </c>
      <c r="CI23" s="300">
        <v>531.56999999999994</v>
      </c>
      <c r="CJ23" s="300">
        <v>202.08999999999997</v>
      </c>
      <c r="CK23" s="300">
        <v>722.81</v>
      </c>
      <c r="CL23" s="300">
        <v>1720.78</v>
      </c>
      <c r="CM23" s="300">
        <v>750</v>
      </c>
      <c r="CN23" s="300">
        <v>23723.45</v>
      </c>
      <c r="CO23" s="300"/>
      <c r="CP23" s="300">
        <v>7.6</v>
      </c>
      <c r="CQ23" s="300">
        <v>318.23</v>
      </c>
      <c r="CR23" s="300"/>
      <c r="CS23" s="300">
        <v>3197.8</v>
      </c>
      <c r="CT23" s="300">
        <v>550</v>
      </c>
      <c r="CU23" s="300">
        <v>5328.59</v>
      </c>
      <c r="CV23" s="300"/>
      <c r="CW23" s="300">
        <v>250</v>
      </c>
      <c r="CX23" s="300">
        <v>2995.13</v>
      </c>
      <c r="CY23" s="300"/>
      <c r="CZ23" s="300"/>
      <c r="DA23" s="300"/>
      <c r="DB23" s="300">
        <v>7292.48</v>
      </c>
      <c r="DC23" s="300"/>
      <c r="DD23" s="300">
        <v>872.24</v>
      </c>
      <c r="DE23" s="300">
        <v>16744.450000000004</v>
      </c>
      <c r="DF23" s="300">
        <v>0</v>
      </c>
      <c r="DG23" s="300"/>
      <c r="DH23" s="300"/>
      <c r="DI23" s="300">
        <v>-1123057.3700000001</v>
      </c>
      <c r="DJ23" s="300"/>
      <c r="DK23" s="300">
        <v>-500</v>
      </c>
      <c r="DL23" s="300">
        <v>-4440</v>
      </c>
      <c r="DM23" s="300"/>
      <c r="DN23" s="300"/>
      <c r="DO23" s="300"/>
      <c r="DP23" s="300">
        <v>-6323.13</v>
      </c>
      <c r="DQ23" s="300">
        <v>-28924</v>
      </c>
      <c r="DR23" s="300">
        <v>-8885</v>
      </c>
      <c r="DS23" s="300">
        <v>-114510</v>
      </c>
      <c r="DT23" s="300">
        <v>4282.7199999999993</v>
      </c>
      <c r="DU23" s="300">
        <v>634.4</v>
      </c>
      <c r="DV23" s="300">
        <v>-11511</v>
      </c>
      <c r="DW23" s="300">
        <v>106</v>
      </c>
      <c r="DX23" s="300">
        <v>9496.3799999999992</v>
      </c>
      <c r="DY23" s="300"/>
      <c r="DZ23" s="300"/>
      <c r="EA23" s="300"/>
      <c r="EB23" s="300">
        <v>47573.75</v>
      </c>
      <c r="EC23" s="300">
        <v>650</v>
      </c>
      <c r="ED23" s="300">
        <v>5174.2400000000007</v>
      </c>
      <c r="EE23" s="300"/>
      <c r="EF23" s="300">
        <v>2493.3000000000002</v>
      </c>
      <c r="EG23" s="300">
        <v>3201.12</v>
      </c>
      <c r="EH23" s="300">
        <v>2288</v>
      </c>
      <c r="EI23" s="300">
        <v>580</v>
      </c>
      <c r="EJ23" s="300">
        <v>1169.8599999999999</v>
      </c>
      <c r="EK23" s="300"/>
      <c r="EL23" s="300"/>
      <c r="EM23" s="300"/>
      <c r="EN23" s="300">
        <v>-4504.5</v>
      </c>
      <c r="EO23" s="300"/>
      <c r="EP23" s="300">
        <v>-2052.5</v>
      </c>
      <c r="EQ23" s="300">
        <v>-3985.64</v>
      </c>
      <c r="ER23" s="300">
        <v>-683.34</v>
      </c>
      <c r="ES23" s="300"/>
      <c r="ET23" s="300"/>
      <c r="EU23" s="300"/>
      <c r="EV23" s="300"/>
      <c r="EW23" s="300">
        <v>-31942.5</v>
      </c>
      <c r="EX23" s="300">
        <v>-2000</v>
      </c>
      <c r="EY23" s="300"/>
      <c r="EZ23" s="300"/>
      <c r="FA23" s="300"/>
      <c r="FB23" s="300"/>
      <c r="FC23" s="300">
        <v>8928.14</v>
      </c>
      <c r="FD23" s="300"/>
      <c r="FE23" s="300"/>
      <c r="FF23" s="300"/>
      <c r="FG23" s="300">
        <v>44809.78</v>
      </c>
      <c r="FH23" s="300">
        <v>3727.69</v>
      </c>
      <c r="FI23" s="300">
        <v>5950.5300000000061</v>
      </c>
      <c r="FJ23" s="300"/>
      <c r="FK23" s="300">
        <v>2420.3000000000002</v>
      </c>
      <c r="FL23" s="300">
        <v>3495.08</v>
      </c>
      <c r="FM23" s="300">
        <v>2173.5</v>
      </c>
      <c r="FN23" s="300">
        <v>560</v>
      </c>
      <c r="FO23" s="300">
        <v>1118.17</v>
      </c>
      <c r="FP23" s="300"/>
      <c r="FQ23" s="300"/>
      <c r="FR23" s="300"/>
      <c r="FS23" s="300"/>
      <c r="FT23" s="300"/>
      <c r="FU23" s="300"/>
      <c r="FV23" s="300"/>
      <c r="FW23" s="300">
        <v>-10965</v>
      </c>
      <c r="FX23" s="300">
        <v>-11081.63</v>
      </c>
      <c r="FY23" s="300">
        <v>-13458.179999999998</v>
      </c>
      <c r="FZ23" s="300"/>
      <c r="GA23" s="300">
        <v>-2748.81</v>
      </c>
      <c r="GB23" s="300"/>
      <c r="GC23" s="300">
        <v>-2968.78</v>
      </c>
      <c r="GD23" s="300"/>
      <c r="GE23" s="300"/>
      <c r="GF23" s="300">
        <v>-59098.92</v>
      </c>
      <c r="GH23">
        <v>-12</v>
      </c>
      <c r="GI23">
        <v>0</v>
      </c>
      <c r="GK23">
        <v>-5759.27</v>
      </c>
    </row>
    <row r="24" spans="1:193">
      <c r="A24" s="116">
        <v>107691</v>
      </c>
      <c r="B24" s="300">
        <v>103857.84</v>
      </c>
      <c r="C24" s="300"/>
      <c r="D24" s="300">
        <v>3414</v>
      </c>
      <c r="E24" s="300">
        <v>29786.45</v>
      </c>
      <c r="F24" s="300">
        <v>13992.09</v>
      </c>
      <c r="G24" s="300">
        <v>518.36</v>
      </c>
      <c r="H24" s="300">
        <v>148.66</v>
      </c>
      <c r="I24" s="300">
        <v>62.76</v>
      </c>
      <c r="J24" s="300"/>
      <c r="K24" s="300"/>
      <c r="L24" s="300"/>
      <c r="M24" s="300"/>
      <c r="N24" s="300"/>
      <c r="O24" s="300">
        <v>2788.9300000000003</v>
      </c>
      <c r="P24" s="300"/>
      <c r="Q24" s="300">
        <v>509.19</v>
      </c>
      <c r="R24" s="300">
        <v>303.63</v>
      </c>
      <c r="S24" s="300">
        <v>75.320000000000007</v>
      </c>
      <c r="T24" s="300"/>
      <c r="U24" s="300"/>
      <c r="V24" s="300"/>
      <c r="W24" s="300">
        <v>39249.79</v>
      </c>
      <c r="X24" s="300"/>
      <c r="Y24" s="300">
        <v>916.32999999999993</v>
      </c>
      <c r="Z24" s="300">
        <v>8193.57</v>
      </c>
      <c r="AA24" s="300">
        <v>4164.03</v>
      </c>
      <c r="AB24" s="300"/>
      <c r="AC24" s="300"/>
      <c r="AD24" s="300"/>
      <c r="AE24" s="300"/>
      <c r="AF24" s="300"/>
      <c r="AG24" s="300"/>
      <c r="AH24" s="300"/>
      <c r="AI24" s="300"/>
      <c r="AJ24" s="300"/>
      <c r="AK24" s="300"/>
      <c r="AL24" s="300"/>
      <c r="AM24" s="300">
        <v>15973.029999999999</v>
      </c>
      <c r="AN24" s="300"/>
      <c r="AO24" s="300">
        <v>183.74</v>
      </c>
      <c r="AP24" s="300"/>
      <c r="AQ24" s="300">
        <v>3295.8600000000006</v>
      </c>
      <c r="AR24" s="300">
        <v>1672.9299999999998</v>
      </c>
      <c r="AS24" s="300"/>
      <c r="AT24" s="300"/>
      <c r="AU24" s="300"/>
      <c r="AV24" s="300"/>
      <c r="AW24" s="300"/>
      <c r="AX24" s="300"/>
      <c r="AY24" s="300">
        <v>1359.17</v>
      </c>
      <c r="AZ24" s="300"/>
      <c r="BA24" s="300"/>
      <c r="BB24" s="300"/>
      <c r="BC24" s="300"/>
      <c r="BD24" s="300"/>
      <c r="BE24" s="300"/>
      <c r="BF24" s="300">
        <v>290</v>
      </c>
      <c r="BG24" s="300"/>
      <c r="BH24" s="300">
        <v>-747.69</v>
      </c>
      <c r="BI24" s="300"/>
      <c r="BJ24" s="300">
        <v>1049.23</v>
      </c>
      <c r="BK24" s="300"/>
      <c r="BL24" s="300">
        <v>2016.75</v>
      </c>
      <c r="BM24" s="300">
        <v>4256.28</v>
      </c>
      <c r="BN24" s="300"/>
      <c r="BO24" s="300"/>
      <c r="BP24" s="300">
        <v>598.5</v>
      </c>
      <c r="BQ24" s="300">
        <v>1238.76</v>
      </c>
      <c r="BR24" s="300">
        <v>489.18</v>
      </c>
      <c r="BS24" s="300"/>
      <c r="BT24" s="300"/>
      <c r="BU24" s="300"/>
      <c r="BV24" s="300"/>
      <c r="BW24" s="300">
        <v>11227.5</v>
      </c>
      <c r="BX24" s="300">
        <v>270.75</v>
      </c>
      <c r="BY24" s="300"/>
      <c r="BZ24" s="300">
        <v>162.12</v>
      </c>
      <c r="CA24" s="300">
        <v>140.82</v>
      </c>
      <c r="CB24" s="300">
        <v>320</v>
      </c>
      <c r="CC24" s="300">
        <v>125.18999999999998</v>
      </c>
      <c r="CD24" s="300"/>
      <c r="CE24" s="300"/>
      <c r="CF24" s="300"/>
      <c r="CG24" s="300">
        <v>824</v>
      </c>
      <c r="CH24" s="300">
        <v>5003.0899999999983</v>
      </c>
      <c r="CI24" s="300"/>
      <c r="CJ24" s="300"/>
      <c r="CK24" s="300"/>
      <c r="CL24" s="300">
        <v>937.58</v>
      </c>
      <c r="CM24" s="300">
        <v>10418.57</v>
      </c>
      <c r="CN24" s="300">
        <v>2125</v>
      </c>
      <c r="CO24" s="300"/>
      <c r="CP24" s="300"/>
      <c r="CQ24" s="300">
        <v>199.1</v>
      </c>
      <c r="CR24" s="300"/>
      <c r="CS24" s="300">
        <v>208.16</v>
      </c>
      <c r="CT24" s="300"/>
      <c r="CU24" s="300"/>
      <c r="CV24" s="300"/>
      <c r="CW24" s="300"/>
      <c r="CX24" s="300"/>
      <c r="CY24" s="300">
        <v>774.65000000000009</v>
      </c>
      <c r="CZ24" s="300"/>
      <c r="DA24" s="300">
        <v>1971.45</v>
      </c>
      <c r="DB24" s="300">
        <v>3646.24</v>
      </c>
      <c r="DC24" s="300">
        <v>3070.3100000000004</v>
      </c>
      <c r="DD24" s="300">
        <v>19.170000000000002</v>
      </c>
      <c r="DE24" s="300">
        <v>7714.4</v>
      </c>
      <c r="DF24" s="300"/>
      <c r="DG24" s="300"/>
      <c r="DH24" s="300"/>
      <c r="DI24" s="300">
        <v>-665132.46</v>
      </c>
      <c r="DJ24" s="300"/>
      <c r="DK24" s="300"/>
      <c r="DL24" s="300">
        <v>-8473</v>
      </c>
      <c r="DM24" s="300"/>
      <c r="DN24" s="300">
        <v>-3878.85</v>
      </c>
      <c r="DO24" s="300"/>
      <c r="DP24" s="300">
        <v>-5068.75</v>
      </c>
      <c r="DQ24" s="300">
        <v>-11898</v>
      </c>
      <c r="DR24" s="300">
        <v>-8425</v>
      </c>
      <c r="DS24" s="300">
        <v>-31971</v>
      </c>
      <c r="DT24" s="300">
        <v>2141.3599999999997</v>
      </c>
      <c r="DU24" s="300">
        <v>317.2</v>
      </c>
      <c r="DV24" s="300">
        <v>-7509</v>
      </c>
      <c r="DW24" s="300">
        <v>87</v>
      </c>
      <c r="DX24" s="300"/>
      <c r="DY24" s="300">
        <v>1344.52</v>
      </c>
      <c r="DZ24" s="300"/>
      <c r="EA24" s="300">
        <v>4211.57</v>
      </c>
      <c r="EB24" s="300">
        <v>30128.25</v>
      </c>
      <c r="EC24" s="300">
        <v>450</v>
      </c>
      <c r="ED24" s="300">
        <v>4717.13</v>
      </c>
      <c r="EE24" s="300"/>
      <c r="EF24" s="300">
        <v>3368.9</v>
      </c>
      <c r="EG24" s="300">
        <v>1642.6799999999998</v>
      </c>
      <c r="EH24" s="300">
        <v>3944</v>
      </c>
      <c r="EI24" s="300">
        <v>580</v>
      </c>
      <c r="EJ24" s="300">
        <v>924.42</v>
      </c>
      <c r="EK24" s="300">
        <v>195.04</v>
      </c>
      <c r="EL24" s="300"/>
      <c r="EM24" s="300"/>
      <c r="EN24" s="300"/>
      <c r="EO24" s="300">
        <v>-191.17</v>
      </c>
      <c r="EP24" s="300">
        <v>-1438.23</v>
      </c>
      <c r="EQ24" s="300">
        <v>-5039.8200000000024</v>
      </c>
      <c r="ER24" s="300">
        <v>-290.97999999999996</v>
      </c>
      <c r="ES24" s="300"/>
      <c r="ET24" s="300"/>
      <c r="EU24" s="300"/>
      <c r="EV24" s="300"/>
      <c r="EW24" s="300">
        <v>-9149.909999999998</v>
      </c>
      <c r="EX24" s="300"/>
      <c r="EY24" s="300">
        <v>-3262.95</v>
      </c>
      <c r="EZ24" s="300"/>
      <c r="FA24" s="300"/>
      <c r="FB24" s="300"/>
      <c r="FC24" s="300"/>
      <c r="FD24" s="300">
        <v>1289.96</v>
      </c>
      <c r="FE24" s="300"/>
      <c r="FF24" s="300">
        <v>10972.770000000002</v>
      </c>
      <c r="FG24" s="300">
        <v>25096.880000000001</v>
      </c>
      <c r="FH24" s="300">
        <v>3299.45</v>
      </c>
      <c r="FI24" s="300">
        <v>7099.5500000000038</v>
      </c>
      <c r="FJ24" s="300"/>
      <c r="FK24" s="300">
        <v>3265.54</v>
      </c>
      <c r="FL24" s="300">
        <v>1827.58</v>
      </c>
      <c r="FM24" s="300">
        <v>3476.5</v>
      </c>
      <c r="FN24" s="300">
        <v>560</v>
      </c>
      <c r="FO24" s="300">
        <v>258.08</v>
      </c>
      <c r="FP24" s="300">
        <v>550.15</v>
      </c>
      <c r="FQ24" s="300"/>
      <c r="FR24" s="300"/>
      <c r="FS24" s="300"/>
      <c r="FT24" s="300">
        <v>0</v>
      </c>
      <c r="FU24" s="300"/>
      <c r="FV24" s="300"/>
      <c r="FW24" s="300">
        <v>-456</v>
      </c>
      <c r="FX24" s="300">
        <v>-2303.71</v>
      </c>
      <c r="FY24" s="300">
        <v>-4727.7500000000009</v>
      </c>
      <c r="FZ24" s="300"/>
      <c r="GA24" s="300">
        <v>-1291.9699999999998</v>
      </c>
      <c r="GB24" s="300"/>
      <c r="GC24" s="300">
        <v>98.2</v>
      </c>
      <c r="GD24" s="300"/>
      <c r="GE24" s="300"/>
      <c r="GF24" s="300">
        <v>-19239.93</v>
      </c>
      <c r="GI24">
        <v>-20845.07</v>
      </c>
      <c r="GK24">
        <v>-5182.46</v>
      </c>
    </row>
    <row r="25" spans="1:193">
      <c r="A25" s="116">
        <v>107693</v>
      </c>
      <c r="B25" s="300">
        <v>315988.67000000004</v>
      </c>
      <c r="C25" s="300">
        <v>3622.79</v>
      </c>
      <c r="D25" s="300">
        <v>3883</v>
      </c>
      <c r="E25" s="300">
        <v>93462.1</v>
      </c>
      <c r="F25" s="300">
        <v>43065.54</v>
      </c>
      <c r="G25" s="300">
        <v>13243.88</v>
      </c>
      <c r="H25" s="300">
        <v>3798.37</v>
      </c>
      <c r="I25" s="300">
        <v>1598.5</v>
      </c>
      <c r="J25" s="300">
        <v>27565.179999999997</v>
      </c>
      <c r="K25" s="300">
        <v>164.11</v>
      </c>
      <c r="L25" s="300">
        <v>1540.67</v>
      </c>
      <c r="M25" s="300">
        <v>6279.8099999999995</v>
      </c>
      <c r="N25" s="300">
        <v>2884.94</v>
      </c>
      <c r="O25" s="300">
        <v>13897.710000000001</v>
      </c>
      <c r="P25" s="300">
        <v>859.24</v>
      </c>
      <c r="Q25" s="300">
        <v>489.27</v>
      </c>
      <c r="R25" s="300">
        <v>2853.58</v>
      </c>
      <c r="S25" s="300">
        <v>574.58999999999992</v>
      </c>
      <c r="T25" s="300"/>
      <c r="U25" s="300"/>
      <c r="V25" s="300"/>
      <c r="W25" s="300">
        <v>90613.829999999987</v>
      </c>
      <c r="X25" s="300">
        <v>3324.7599999999998</v>
      </c>
      <c r="Y25" s="300">
        <v>2028.05</v>
      </c>
      <c r="Z25" s="300">
        <v>19534.25</v>
      </c>
      <c r="AA25" s="300">
        <v>10155.959999999999</v>
      </c>
      <c r="AB25" s="300"/>
      <c r="AC25" s="300"/>
      <c r="AD25" s="300"/>
      <c r="AE25" s="300"/>
      <c r="AF25" s="300"/>
      <c r="AG25" s="300"/>
      <c r="AH25" s="300"/>
      <c r="AI25" s="300"/>
      <c r="AJ25" s="300"/>
      <c r="AK25" s="300"/>
      <c r="AL25" s="300"/>
      <c r="AM25" s="300">
        <v>37069.410000000003</v>
      </c>
      <c r="AN25" s="300"/>
      <c r="AO25" s="300">
        <v>525.36</v>
      </c>
      <c r="AP25" s="300">
        <v>2913</v>
      </c>
      <c r="AQ25" s="300">
        <v>7669.25</v>
      </c>
      <c r="AR25" s="300">
        <v>4561.97</v>
      </c>
      <c r="AS25" s="300"/>
      <c r="AT25" s="300"/>
      <c r="AU25" s="300"/>
      <c r="AV25" s="300"/>
      <c r="AW25" s="300"/>
      <c r="AX25" s="300"/>
      <c r="AY25" s="300">
        <v>24411.129999999997</v>
      </c>
      <c r="AZ25" s="300">
        <v>745.96</v>
      </c>
      <c r="BA25" s="300">
        <v>185.57</v>
      </c>
      <c r="BB25" s="300">
        <v>5169.7700000000004</v>
      </c>
      <c r="BC25" s="300">
        <v>2103.44</v>
      </c>
      <c r="BD25" s="300"/>
      <c r="BE25" s="300"/>
      <c r="BF25" s="300">
        <v>795.5</v>
      </c>
      <c r="BG25" s="300"/>
      <c r="BH25" s="300"/>
      <c r="BI25" s="300"/>
      <c r="BJ25" s="300">
        <v>4769.3999999999996</v>
      </c>
      <c r="BK25" s="300">
        <v>2415.42</v>
      </c>
      <c r="BL25" s="300"/>
      <c r="BM25" s="300"/>
      <c r="BN25" s="300"/>
      <c r="BO25" s="300"/>
      <c r="BP25" s="300"/>
      <c r="BQ25" s="300">
        <v>12815.12</v>
      </c>
      <c r="BR25" s="300">
        <v>411.93</v>
      </c>
      <c r="BS25" s="300"/>
      <c r="BT25" s="300"/>
      <c r="BU25" s="300"/>
      <c r="BV25" s="300"/>
      <c r="BW25" s="300">
        <v>11042.56</v>
      </c>
      <c r="BX25" s="300">
        <v>1655.13</v>
      </c>
      <c r="BY25" s="300"/>
      <c r="BZ25" s="300">
        <v>1155.0200000000002</v>
      </c>
      <c r="CA25" s="300">
        <v>576.81000000000006</v>
      </c>
      <c r="CB25" s="300"/>
      <c r="CC25" s="300">
        <v>65.37</v>
      </c>
      <c r="CD25" s="300">
        <v>720.93</v>
      </c>
      <c r="CE25" s="300"/>
      <c r="CF25" s="300"/>
      <c r="CG25" s="300"/>
      <c r="CH25" s="300">
        <v>21095.39</v>
      </c>
      <c r="CI25" s="300">
        <v>343.45</v>
      </c>
      <c r="CJ25" s="300"/>
      <c r="CK25" s="300">
        <v>1599.42</v>
      </c>
      <c r="CL25" s="300">
        <v>2610.6999999999998</v>
      </c>
      <c r="CM25" s="300">
        <v>2544.5500000000002</v>
      </c>
      <c r="CN25" s="300">
        <v>1260</v>
      </c>
      <c r="CO25" s="300"/>
      <c r="CP25" s="300"/>
      <c r="CQ25" s="300">
        <v>637.4</v>
      </c>
      <c r="CR25" s="300"/>
      <c r="CS25" s="300">
        <v>4825</v>
      </c>
      <c r="CT25" s="300">
        <v>9665</v>
      </c>
      <c r="CU25" s="300">
        <v>3343</v>
      </c>
      <c r="CV25" s="300">
        <v>439</v>
      </c>
      <c r="CW25" s="300"/>
      <c r="CX25" s="300"/>
      <c r="CY25" s="300"/>
      <c r="CZ25" s="300"/>
      <c r="DA25" s="300"/>
      <c r="DB25" s="300">
        <v>14725.2</v>
      </c>
      <c r="DC25" s="300"/>
      <c r="DD25" s="300">
        <v>959.2099999999997</v>
      </c>
      <c r="DE25" s="300">
        <v>21257.33</v>
      </c>
      <c r="DF25" s="300"/>
      <c r="DG25" s="300"/>
      <c r="DH25" s="300"/>
      <c r="DI25" s="300">
        <v>-2159499.96</v>
      </c>
      <c r="DJ25" s="300"/>
      <c r="DK25" s="300">
        <v>-1600</v>
      </c>
      <c r="DL25" s="300">
        <v>-23355</v>
      </c>
      <c r="DM25" s="300"/>
      <c r="DN25" s="300"/>
      <c r="DO25" s="300"/>
      <c r="DP25" s="300">
        <v>-8725</v>
      </c>
      <c r="DQ25" s="300">
        <v>-45594</v>
      </c>
      <c r="DR25" s="300">
        <v>-9805</v>
      </c>
      <c r="DS25" s="300">
        <v>-103866</v>
      </c>
      <c r="DT25" s="300">
        <v>8647.7999999999993</v>
      </c>
      <c r="DU25" s="300">
        <v>1281</v>
      </c>
      <c r="DV25" s="300">
        <v>-16902</v>
      </c>
      <c r="DW25" s="300">
        <v>1113</v>
      </c>
      <c r="DX25" s="300"/>
      <c r="DY25" s="300"/>
      <c r="DZ25" s="300"/>
      <c r="EA25" s="300"/>
      <c r="EB25" s="300">
        <v>114237</v>
      </c>
      <c r="EC25" s="300">
        <v>-410</v>
      </c>
      <c r="ED25" s="300">
        <v>10625.64</v>
      </c>
      <c r="EE25" s="300">
        <v>269</v>
      </c>
      <c r="EF25" s="300">
        <v>3389.5</v>
      </c>
      <c r="EG25" s="300">
        <v>5995.08</v>
      </c>
      <c r="EH25" s="300">
        <v>4000</v>
      </c>
      <c r="EI25" s="300">
        <v>580</v>
      </c>
      <c r="EJ25" s="300">
        <v>1670.18</v>
      </c>
      <c r="EK25" s="300">
        <v>1444.82</v>
      </c>
      <c r="EL25" s="300"/>
      <c r="EM25" s="300"/>
      <c r="EN25" s="300"/>
      <c r="EO25" s="300"/>
      <c r="EP25" s="300"/>
      <c r="EQ25" s="300">
        <v>-19442.859999999993</v>
      </c>
      <c r="ER25" s="300">
        <v>-425.33</v>
      </c>
      <c r="ES25" s="300"/>
      <c r="ET25" s="300"/>
      <c r="EU25" s="300"/>
      <c r="EV25" s="300"/>
      <c r="EW25" s="300"/>
      <c r="EX25" s="300"/>
      <c r="EY25" s="300"/>
      <c r="EZ25" s="300"/>
      <c r="FA25" s="300"/>
      <c r="FB25" s="300"/>
      <c r="FC25" s="300"/>
      <c r="FD25" s="300">
        <v>2268.84</v>
      </c>
      <c r="FE25" s="300">
        <v>9237.66</v>
      </c>
      <c r="FF25" s="300"/>
      <c r="FG25" s="300">
        <v>106337.86</v>
      </c>
      <c r="FH25" s="300">
        <v>1233</v>
      </c>
      <c r="FI25" s="300">
        <v>13132.160000000007</v>
      </c>
      <c r="FJ25" s="300">
        <v>261</v>
      </c>
      <c r="FK25" s="300">
        <v>3556.7200000000003</v>
      </c>
      <c r="FL25" s="300">
        <v>6223.1100000000006</v>
      </c>
      <c r="FM25" s="300">
        <v>3780</v>
      </c>
      <c r="FN25" s="300">
        <v>560</v>
      </c>
      <c r="FO25" s="300">
        <v>1610.2</v>
      </c>
      <c r="FP25" s="300">
        <v>3900.7499999999995</v>
      </c>
      <c r="FQ25" s="300"/>
      <c r="FR25" s="300"/>
      <c r="FS25" s="300"/>
      <c r="FT25" s="300"/>
      <c r="FU25" s="300"/>
      <c r="FV25" s="300"/>
      <c r="FW25" s="300"/>
      <c r="FX25" s="300">
        <v>-38422.559999999998</v>
      </c>
      <c r="FY25" s="300">
        <v>-57617.969999999987</v>
      </c>
      <c r="FZ25" s="300"/>
      <c r="GA25" s="300">
        <v>-2652.4900000000002</v>
      </c>
      <c r="GB25" s="300"/>
      <c r="GC25" s="300">
        <v>31.68</v>
      </c>
      <c r="GD25" s="300">
        <v>-3878</v>
      </c>
      <c r="GE25" s="300"/>
      <c r="GF25" s="300">
        <v>-132000</v>
      </c>
      <c r="GH25">
        <v>-23.67</v>
      </c>
      <c r="GI25">
        <v>-350</v>
      </c>
      <c r="GK25">
        <v>-4963.95</v>
      </c>
    </row>
    <row r="26" spans="1:193">
      <c r="A26" s="116">
        <v>107694</v>
      </c>
      <c r="B26" s="300">
        <v>166926.23000000001</v>
      </c>
      <c r="C26" s="300"/>
      <c r="D26" s="300">
        <v>923</v>
      </c>
      <c r="E26" s="300">
        <v>47874.389999999992</v>
      </c>
      <c r="F26" s="300">
        <v>22373.620000000003</v>
      </c>
      <c r="G26" s="300">
        <v>156.12</v>
      </c>
      <c r="H26" s="300">
        <v>44.78</v>
      </c>
      <c r="I26" s="300">
        <v>18.97</v>
      </c>
      <c r="J26" s="300">
        <v>8284.85</v>
      </c>
      <c r="K26" s="300"/>
      <c r="L26" s="300">
        <v>331.35</v>
      </c>
      <c r="M26" s="300">
        <v>1757.59</v>
      </c>
      <c r="N26" s="300">
        <v>719.95</v>
      </c>
      <c r="O26" s="300">
        <v>2473.84</v>
      </c>
      <c r="P26" s="300"/>
      <c r="Q26" s="300"/>
      <c r="R26" s="300">
        <v>290.24</v>
      </c>
      <c r="S26" s="300">
        <v>283.82</v>
      </c>
      <c r="T26" s="300"/>
      <c r="U26" s="300"/>
      <c r="V26" s="300"/>
      <c r="W26" s="300">
        <v>61687.880000000005</v>
      </c>
      <c r="X26" s="300"/>
      <c r="Y26" s="300">
        <v>1025.1300000000001</v>
      </c>
      <c r="Z26" s="300">
        <v>12411.17</v>
      </c>
      <c r="AA26" s="300">
        <v>6768.46</v>
      </c>
      <c r="AB26" s="300">
        <v>23504.31</v>
      </c>
      <c r="AC26" s="300"/>
      <c r="AD26" s="300">
        <v>921.55</v>
      </c>
      <c r="AE26" s="300">
        <v>4490.01</v>
      </c>
      <c r="AF26" s="300">
        <v>2434.5699999999997</v>
      </c>
      <c r="AG26" s="300"/>
      <c r="AH26" s="300"/>
      <c r="AI26" s="300"/>
      <c r="AJ26" s="300"/>
      <c r="AK26" s="300"/>
      <c r="AL26" s="300"/>
      <c r="AM26" s="300">
        <v>16743.829999999998</v>
      </c>
      <c r="AN26" s="300"/>
      <c r="AO26" s="300">
        <v>226.18</v>
      </c>
      <c r="AP26" s="300"/>
      <c r="AQ26" s="300">
        <v>3461.8200000000006</v>
      </c>
      <c r="AR26" s="300">
        <v>1711.4500000000003</v>
      </c>
      <c r="AS26" s="300">
        <v>801.39</v>
      </c>
      <c r="AT26" s="300">
        <v>148.38</v>
      </c>
      <c r="AU26" s="300">
        <v>97.54</v>
      </c>
      <c r="AV26" s="300">
        <v>705.72</v>
      </c>
      <c r="AW26" s="300">
        <v>143.91999999999999</v>
      </c>
      <c r="AX26" s="300">
        <v>79.88</v>
      </c>
      <c r="AY26" s="300">
        <v>3619</v>
      </c>
      <c r="AZ26" s="300"/>
      <c r="BA26" s="300"/>
      <c r="BB26" s="300">
        <v>738.24</v>
      </c>
      <c r="BC26" s="300">
        <v>292.64</v>
      </c>
      <c r="BD26" s="300"/>
      <c r="BE26" s="300"/>
      <c r="BF26" s="300"/>
      <c r="BG26" s="300">
        <v>5500.37</v>
      </c>
      <c r="BH26" s="300"/>
      <c r="BI26" s="300">
        <v>3648</v>
      </c>
      <c r="BJ26" s="300">
        <v>8429.7900000000009</v>
      </c>
      <c r="BK26" s="300">
        <v>3387.97</v>
      </c>
      <c r="BL26" s="300"/>
      <c r="BM26" s="300"/>
      <c r="BN26" s="300"/>
      <c r="BO26" s="300"/>
      <c r="BP26" s="300">
        <v>135.68</v>
      </c>
      <c r="BQ26" s="300">
        <v>3595.56</v>
      </c>
      <c r="BR26" s="300">
        <v>889.41</v>
      </c>
      <c r="BS26" s="300"/>
      <c r="BT26" s="300"/>
      <c r="BU26" s="300">
        <v>301.59999999999997</v>
      </c>
      <c r="BV26" s="300"/>
      <c r="BW26" s="300">
        <v>3218.55</v>
      </c>
      <c r="BX26" s="300">
        <v>2319.17</v>
      </c>
      <c r="BY26" s="300"/>
      <c r="BZ26" s="300">
        <v>6113.2900000000009</v>
      </c>
      <c r="CA26" s="300">
        <v>2198.9300000000003</v>
      </c>
      <c r="CB26" s="300"/>
      <c r="CC26" s="300"/>
      <c r="CD26" s="300">
        <v>722</v>
      </c>
      <c r="CE26" s="300"/>
      <c r="CF26" s="300"/>
      <c r="CG26" s="300"/>
      <c r="CH26" s="300">
        <v>5639.2500000000009</v>
      </c>
      <c r="CI26" s="300">
        <v>65.34</v>
      </c>
      <c r="CJ26" s="300"/>
      <c r="CK26" s="300">
        <v>597.81000000000017</v>
      </c>
      <c r="CL26" s="300">
        <v>4524.84</v>
      </c>
      <c r="CM26" s="300">
        <v>73.2</v>
      </c>
      <c r="CN26" s="300">
        <v>2015</v>
      </c>
      <c r="CO26" s="300"/>
      <c r="CP26" s="300">
        <v>6</v>
      </c>
      <c r="CQ26" s="300">
        <v>427.68</v>
      </c>
      <c r="CR26" s="300"/>
      <c r="CS26" s="300">
        <v>2016.74</v>
      </c>
      <c r="CT26" s="300">
        <v>748.93999999999994</v>
      </c>
      <c r="CU26" s="300">
        <v>5724.9</v>
      </c>
      <c r="CV26" s="300"/>
      <c r="CW26" s="300">
        <v>11.69</v>
      </c>
      <c r="CX26" s="300"/>
      <c r="CY26" s="300"/>
      <c r="CZ26" s="300"/>
      <c r="DA26" s="300">
        <v>47.97</v>
      </c>
      <c r="DB26" s="300">
        <v>6380.92</v>
      </c>
      <c r="DC26" s="300">
        <v>180</v>
      </c>
      <c r="DD26" s="300">
        <v>14109.470000000001</v>
      </c>
      <c r="DE26" s="300">
        <v>5293.35</v>
      </c>
      <c r="DF26" s="300">
        <v>2636.3399999999997</v>
      </c>
      <c r="DG26" s="300"/>
      <c r="DH26" s="300"/>
      <c r="DI26" s="300">
        <v>-1018204.93</v>
      </c>
      <c r="DJ26" s="300"/>
      <c r="DK26" s="300"/>
      <c r="DL26" s="300">
        <v>-15168</v>
      </c>
      <c r="DM26" s="300">
        <v>148.93</v>
      </c>
      <c r="DN26" s="300"/>
      <c r="DO26" s="300">
        <v>-56139.87000000001</v>
      </c>
      <c r="DP26" s="300"/>
      <c r="DQ26" s="300">
        <v>-20798</v>
      </c>
      <c r="DR26" s="300">
        <v>-8850</v>
      </c>
      <c r="DS26" s="300">
        <v>-84764</v>
      </c>
      <c r="DT26" s="300">
        <v>3747.38</v>
      </c>
      <c r="DU26" s="300">
        <v>555.1</v>
      </c>
      <c r="DV26" s="300">
        <v>-9527</v>
      </c>
      <c r="DW26" s="300">
        <v>698</v>
      </c>
      <c r="DX26" s="300"/>
      <c r="DY26" s="300"/>
      <c r="DZ26" s="300"/>
      <c r="EA26" s="300"/>
      <c r="EB26" s="300"/>
      <c r="EC26" s="300">
        <v>580</v>
      </c>
      <c r="ED26" s="300">
        <v>4556.9399999999996</v>
      </c>
      <c r="EE26" s="300"/>
      <c r="EF26" s="300">
        <v>3985.2</v>
      </c>
      <c r="EG26" s="300">
        <v>2899.2599999999998</v>
      </c>
      <c r="EH26" s="300">
        <v>2002</v>
      </c>
      <c r="EI26" s="300"/>
      <c r="EJ26" s="300">
        <v>1075.98</v>
      </c>
      <c r="EK26" s="300"/>
      <c r="EL26" s="300"/>
      <c r="EM26" s="300"/>
      <c r="EN26" s="300"/>
      <c r="EO26" s="300"/>
      <c r="EP26" s="300">
        <v>-3998.83</v>
      </c>
      <c r="EQ26" s="300">
        <v>-4720.5400000000009</v>
      </c>
      <c r="ER26" s="300">
        <v>-906.86000000000024</v>
      </c>
      <c r="ES26" s="300">
        <v>-1081.3499999999999</v>
      </c>
      <c r="ET26" s="300">
        <v>-1363.59</v>
      </c>
      <c r="EU26" s="300"/>
      <c r="EV26" s="300">
        <v>-720</v>
      </c>
      <c r="EW26" s="300">
        <v>-9951.8100000000013</v>
      </c>
      <c r="EX26" s="300"/>
      <c r="EY26" s="300"/>
      <c r="EZ26" s="300">
        <v>-3776.5699999999997</v>
      </c>
      <c r="FA26" s="300"/>
      <c r="FB26" s="300"/>
      <c r="FC26" s="300"/>
      <c r="FD26" s="300">
        <v>1563.56</v>
      </c>
      <c r="FE26" s="300"/>
      <c r="FF26" s="300"/>
      <c r="FG26" s="300"/>
      <c r="FH26" s="300">
        <v>1928</v>
      </c>
      <c r="FI26" s="300">
        <v>6895.2400000000025</v>
      </c>
      <c r="FJ26" s="300"/>
      <c r="FK26" s="300">
        <v>3743.58</v>
      </c>
      <c r="FL26" s="300">
        <v>3134.9</v>
      </c>
      <c r="FM26" s="300">
        <v>4589.5</v>
      </c>
      <c r="FN26" s="300">
        <v>560</v>
      </c>
      <c r="FO26" s="300">
        <v>1081.78</v>
      </c>
      <c r="FP26" s="300"/>
      <c r="FQ26" s="300"/>
      <c r="FR26" s="300"/>
      <c r="FS26" s="300"/>
      <c r="FT26" s="300"/>
      <c r="FU26" s="300"/>
      <c r="FV26" s="300"/>
      <c r="FW26" s="300">
        <v>-2918.4000000000005</v>
      </c>
      <c r="FX26" s="300">
        <v>-17210.09</v>
      </c>
      <c r="FY26" s="300">
        <v>-8380.6100000000042</v>
      </c>
      <c r="FZ26" s="300"/>
      <c r="GA26" s="300">
        <v>-548.80000000000007</v>
      </c>
      <c r="GB26" s="300"/>
      <c r="GC26" s="300">
        <v>-4306.9199999999992</v>
      </c>
      <c r="GD26" s="300">
        <v>-100</v>
      </c>
      <c r="GE26" s="300">
        <v>-1925</v>
      </c>
      <c r="GF26" s="300">
        <v>-35939.97</v>
      </c>
      <c r="GI26">
        <v>0</v>
      </c>
      <c r="GJ26">
        <v>-13000</v>
      </c>
      <c r="GK26">
        <v>-2202</v>
      </c>
    </row>
    <row r="27" spans="1:193">
      <c r="A27" s="116">
        <v>107695</v>
      </c>
      <c r="B27" s="300">
        <v>58256.36</v>
      </c>
      <c r="C27" s="300"/>
      <c r="D27" s="300">
        <v>22858.609999999997</v>
      </c>
      <c r="E27" s="300">
        <v>16707.93</v>
      </c>
      <c r="F27" s="300">
        <v>7987.84</v>
      </c>
      <c r="G27" s="300"/>
      <c r="H27" s="300"/>
      <c r="I27" s="300"/>
      <c r="J27" s="300"/>
      <c r="K27" s="300"/>
      <c r="L27" s="300"/>
      <c r="M27" s="300"/>
      <c r="N27" s="300"/>
      <c r="O27" s="300">
        <v>7297.3200000000006</v>
      </c>
      <c r="P27" s="300">
        <v>454.49</v>
      </c>
      <c r="Q27" s="300"/>
      <c r="R27" s="300">
        <v>842.74000000000012</v>
      </c>
      <c r="S27" s="300">
        <v>881.28</v>
      </c>
      <c r="T27" s="300"/>
      <c r="U27" s="300"/>
      <c r="V27" s="300"/>
      <c r="W27" s="300">
        <v>38224.58</v>
      </c>
      <c r="X27" s="300">
        <v>1494.87</v>
      </c>
      <c r="Y27" s="300">
        <v>281.64999999999998</v>
      </c>
      <c r="Z27" s="300">
        <v>8163.68</v>
      </c>
      <c r="AA27" s="300">
        <v>3973.59</v>
      </c>
      <c r="AB27" s="300">
        <v>11422.69</v>
      </c>
      <c r="AC27" s="300">
        <v>121.92</v>
      </c>
      <c r="AD27" s="300">
        <v>67.349999999999994</v>
      </c>
      <c r="AE27" s="300">
        <v>1492.24</v>
      </c>
      <c r="AF27" s="300">
        <v>1314.16</v>
      </c>
      <c r="AG27" s="300"/>
      <c r="AH27" s="300"/>
      <c r="AI27" s="300"/>
      <c r="AJ27" s="300"/>
      <c r="AK27" s="300"/>
      <c r="AL27" s="300"/>
      <c r="AM27" s="300">
        <v>8986.66</v>
      </c>
      <c r="AN27" s="300"/>
      <c r="AO27" s="300">
        <v>205.66</v>
      </c>
      <c r="AP27" s="300"/>
      <c r="AQ27" s="300">
        <v>1875.18</v>
      </c>
      <c r="AR27" s="300">
        <v>878.46</v>
      </c>
      <c r="AS27" s="300"/>
      <c r="AT27" s="300"/>
      <c r="AU27" s="300"/>
      <c r="AV27" s="300"/>
      <c r="AW27" s="300"/>
      <c r="AX27" s="300"/>
      <c r="AY27" s="300">
        <v>735.72</v>
      </c>
      <c r="AZ27" s="300"/>
      <c r="BA27" s="300">
        <v>192.35999999999999</v>
      </c>
      <c r="BB27" s="300">
        <v>189.30999999999997</v>
      </c>
      <c r="BC27" s="300"/>
      <c r="BD27" s="300"/>
      <c r="BE27" s="300"/>
      <c r="BF27" s="300">
        <v>1200.52</v>
      </c>
      <c r="BG27" s="300"/>
      <c r="BH27" s="300">
        <v>-29.19</v>
      </c>
      <c r="BI27" s="300">
        <v>10594.95</v>
      </c>
      <c r="BJ27" s="300">
        <v>1467.69</v>
      </c>
      <c r="BK27" s="300"/>
      <c r="BL27" s="300">
        <v>2234</v>
      </c>
      <c r="BM27" s="300"/>
      <c r="BN27" s="300"/>
      <c r="BO27" s="300"/>
      <c r="BP27" s="300">
        <v>1162.5</v>
      </c>
      <c r="BQ27" s="300">
        <v>1428.16</v>
      </c>
      <c r="BR27" s="300">
        <v>977.46999999999991</v>
      </c>
      <c r="BS27" s="300"/>
      <c r="BT27" s="300"/>
      <c r="BU27" s="300"/>
      <c r="BV27" s="300"/>
      <c r="BW27" s="300">
        <v>12974</v>
      </c>
      <c r="BX27" s="300">
        <v>639.9</v>
      </c>
      <c r="BY27" s="300">
        <v>805</v>
      </c>
      <c r="BZ27" s="300">
        <v>497.62</v>
      </c>
      <c r="CA27" s="300"/>
      <c r="CB27" s="300"/>
      <c r="CC27" s="300"/>
      <c r="CD27" s="300"/>
      <c r="CE27" s="300"/>
      <c r="CF27" s="300"/>
      <c r="CG27" s="300">
        <v>626</v>
      </c>
      <c r="CH27" s="300">
        <v>2386.35</v>
      </c>
      <c r="CI27" s="300">
        <v>446.54999999999995</v>
      </c>
      <c r="CJ27" s="300"/>
      <c r="CK27" s="300"/>
      <c r="CL27" s="300">
        <v>1174.3699999999999</v>
      </c>
      <c r="CM27" s="300">
        <v>871.98</v>
      </c>
      <c r="CN27" s="300">
        <v>5645</v>
      </c>
      <c r="CO27" s="300"/>
      <c r="CP27" s="300"/>
      <c r="CQ27" s="300">
        <v>347.76</v>
      </c>
      <c r="CR27" s="300"/>
      <c r="CS27" s="300">
        <v>350</v>
      </c>
      <c r="CT27" s="300">
        <v>33.659999999999997</v>
      </c>
      <c r="CU27" s="300">
        <v>3749.07</v>
      </c>
      <c r="CV27" s="300"/>
      <c r="CW27" s="300">
        <v>19.989999999999998</v>
      </c>
      <c r="CX27" s="300"/>
      <c r="CY27" s="300"/>
      <c r="CZ27" s="300">
        <v>95</v>
      </c>
      <c r="DA27" s="300"/>
      <c r="DB27" s="300">
        <v>1963.36</v>
      </c>
      <c r="DC27" s="300"/>
      <c r="DD27" s="300"/>
      <c r="DE27" s="300">
        <v>1601.7999999999997</v>
      </c>
      <c r="DF27" s="300">
        <v>4.5699999999999932</v>
      </c>
      <c r="DG27" s="300"/>
      <c r="DH27" s="300"/>
      <c r="DI27" s="300">
        <v>-462201.28</v>
      </c>
      <c r="DJ27" s="300"/>
      <c r="DK27" s="300"/>
      <c r="DL27" s="300">
        <v>-5425</v>
      </c>
      <c r="DM27" s="300"/>
      <c r="DN27" s="300"/>
      <c r="DO27" s="300">
        <v>-14890.36</v>
      </c>
      <c r="DP27" s="300">
        <v>-4776.25</v>
      </c>
      <c r="DQ27" s="300">
        <v>-6340</v>
      </c>
      <c r="DR27" s="300">
        <v>-8310</v>
      </c>
      <c r="DS27" s="300">
        <v>-100638</v>
      </c>
      <c r="DT27" s="300">
        <v>1153.04</v>
      </c>
      <c r="DU27" s="300">
        <v>170.8</v>
      </c>
      <c r="DV27" s="300">
        <v>-5910</v>
      </c>
      <c r="DW27" s="300">
        <v>351.5</v>
      </c>
      <c r="DX27" s="300"/>
      <c r="DY27" s="300">
        <v>1194.28</v>
      </c>
      <c r="DZ27" s="300">
        <v>1309.22</v>
      </c>
      <c r="EA27" s="300">
        <v>9026.85</v>
      </c>
      <c r="EB27" s="300">
        <v>18764.05</v>
      </c>
      <c r="EC27" s="300">
        <v>1094</v>
      </c>
      <c r="ED27" s="300">
        <v>4569.2300000000005</v>
      </c>
      <c r="EE27" s="300"/>
      <c r="EF27" s="300">
        <v>2988.1</v>
      </c>
      <c r="EG27" s="300">
        <v>1698.8400000000001</v>
      </c>
      <c r="EH27" s="300">
        <v>850</v>
      </c>
      <c r="EI27" s="300">
        <v>580</v>
      </c>
      <c r="EJ27" s="300">
        <v>787.44</v>
      </c>
      <c r="EK27" s="300">
        <v>235.32</v>
      </c>
      <c r="EL27" s="300"/>
      <c r="EM27" s="300"/>
      <c r="EN27" s="300"/>
      <c r="EO27" s="300"/>
      <c r="EP27" s="300"/>
      <c r="EQ27" s="300">
        <v>-382.81</v>
      </c>
      <c r="ER27" s="300">
        <v>-299.47000000000008</v>
      </c>
      <c r="ES27" s="300"/>
      <c r="ET27" s="300"/>
      <c r="EU27" s="300"/>
      <c r="EV27" s="300"/>
      <c r="EW27" s="300"/>
      <c r="EX27" s="300"/>
      <c r="EY27" s="300">
        <v>-338</v>
      </c>
      <c r="EZ27" s="300">
        <v>-221.2</v>
      </c>
      <c r="FA27" s="300"/>
      <c r="FB27" s="300"/>
      <c r="FC27" s="300"/>
      <c r="FD27" s="300">
        <v>1241.32</v>
      </c>
      <c r="FE27" s="300">
        <v>3092.9099999999994</v>
      </c>
      <c r="FF27" s="300">
        <v>24974.34</v>
      </c>
      <c r="FG27" s="300">
        <v>15380.71</v>
      </c>
      <c r="FH27" s="300">
        <v>194</v>
      </c>
      <c r="FI27" s="300">
        <v>5217.3800000000019</v>
      </c>
      <c r="FJ27" s="300">
        <v>261</v>
      </c>
      <c r="FK27" s="300">
        <v>2640.74</v>
      </c>
      <c r="FL27" s="300">
        <v>1920.96</v>
      </c>
      <c r="FM27" s="300">
        <v>790</v>
      </c>
      <c r="FN27" s="300">
        <v>945</v>
      </c>
      <c r="FO27" s="300">
        <v>802.06</v>
      </c>
      <c r="FP27" s="300">
        <v>600.2399999999999</v>
      </c>
      <c r="FQ27" s="300"/>
      <c r="FR27" s="300"/>
      <c r="FS27" s="300"/>
      <c r="FT27" s="300"/>
      <c r="FU27" s="300"/>
      <c r="FV27" s="300">
        <v>-1749</v>
      </c>
      <c r="FW27" s="300"/>
      <c r="FX27" s="300">
        <v>-3950.3900000000003</v>
      </c>
      <c r="FY27" s="300">
        <v>-2215.5400000000004</v>
      </c>
      <c r="FZ27" s="300"/>
      <c r="GA27" s="300">
        <v>-573.87</v>
      </c>
      <c r="GB27" s="300"/>
      <c r="GC27" s="300"/>
      <c r="GD27" s="300"/>
      <c r="GE27" s="300"/>
      <c r="GF27" s="300"/>
      <c r="GI27">
        <v>-6662.77</v>
      </c>
      <c r="GJ27">
        <v>-391.2</v>
      </c>
      <c r="GK27">
        <v>-3702.94</v>
      </c>
    </row>
    <row r="28" spans="1:193">
      <c r="A28" s="116"/>
      <c r="B28" s="300"/>
      <c r="C28" s="300"/>
      <c r="D28" s="300"/>
      <c r="E28" s="300"/>
      <c r="F28" s="300"/>
      <c r="G28" s="300"/>
      <c r="H28" s="300"/>
      <c r="I28" s="300"/>
      <c r="J28" s="300"/>
      <c r="K28" s="300"/>
      <c r="L28" s="300"/>
      <c r="M28" s="300"/>
      <c r="N28" s="300"/>
      <c r="O28" s="300"/>
      <c r="P28" s="300"/>
      <c r="Q28" s="300"/>
      <c r="R28" s="300"/>
      <c r="S28" s="300"/>
      <c r="T28" s="300"/>
      <c r="U28" s="300"/>
      <c r="V28" s="300"/>
      <c r="W28" s="300"/>
      <c r="X28" s="300"/>
      <c r="Y28" s="300"/>
      <c r="Z28" s="300"/>
      <c r="AA28" s="300"/>
      <c r="AB28" s="300"/>
      <c r="AC28" s="300"/>
      <c r="AD28" s="300"/>
      <c r="AE28" s="300"/>
      <c r="AF28" s="300"/>
      <c r="AG28" s="300"/>
      <c r="AH28" s="300"/>
      <c r="AI28" s="300"/>
      <c r="AJ28" s="300"/>
      <c r="AK28" s="300"/>
      <c r="AL28" s="300"/>
      <c r="AM28" s="300"/>
      <c r="AN28" s="300"/>
      <c r="AO28" s="300"/>
      <c r="AP28" s="300"/>
      <c r="AQ28" s="300"/>
      <c r="AR28" s="300"/>
      <c r="AS28" s="300"/>
      <c r="AT28" s="300"/>
      <c r="AU28" s="300"/>
      <c r="AV28" s="300"/>
      <c r="AW28" s="300"/>
      <c r="AX28" s="300"/>
      <c r="AY28" s="300"/>
      <c r="AZ28" s="300"/>
      <c r="BA28" s="300"/>
      <c r="BB28" s="300"/>
      <c r="BC28" s="300"/>
      <c r="BD28" s="300"/>
      <c r="BE28" s="300"/>
      <c r="BF28" s="300"/>
      <c r="BG28" s="300"/>
      <c r="BH28" s="300"/>
      <c r="BI28" s="300"/>
      <c r="BJ28" s="300"/>
      <c r="BK28" s="300"/>
      <c r="BL28" s="300"/>
      <c r="BM28" s="300"/>
      <c r="BN28" s="300"/>
      <c r="BO28" s="300"/>
      <c r="BP28" s="300"/>
      <c r="BQ28" s="300"/>
      <c r="BR28" s="300"/>
      <c r="BS28" s="300"/>
      <c r="BT28" s="300"/>
      <c r="BU28" s="300"/>
      <c r="BV28" s="300"/>
      <c r="BW28" s="300"/>
      <c r="BX28" s="300"/>
      <c r="BY28" s="300"/>
      <c r="BZ28" s="300"/>
      <c r="CA28" s="300"/>
      <c r="CB28" s="300"/>
      <c r="CC28" s="300"/>
      <c r="CD28" s="300"/>
      <c r="CE28" s="300"/>
      <c r="CF28" s="300"/>
      <c r="CG28" s="300"/>
      <c r="CH28" s="300"/>
      <c r="CI28" s="300"/>
      <c r="CJ28" s="300"/>
      <c r="CK28" s="300"/>
      <c r="CL28" s="300"/>
      <c r="CM28" s="300"/>
      <c r="CN28" s="300"/>
      <c r="CO28" s="300"/>
      <c r="CP28" s="300"/>
      <c r="CQ28" s="300"/>
      <c r="CR28" s="300"/>
      <c r="CS28" s="300"/>
      <c r="CT28" s="300"/>
      <c r="CU28" s="300"/>
      <c r="CV28" s="300"/>
      <c r="CW28" s="300"/>
      <c r="CX28" s="300"/>
      <c r="CY28" s="300"/>
      <c r="CZ28" s="300"/>
      <c r="DA28" s="300"/>
      <c r="DB28" s="300"/>
      <c r="DC28" s="300"/>
      <c r="DD28" s="300"/>
      <c r="DE28" s="300"/>
      <c r="DF28" s="300"/>
      <c r="DG28" s="300"/>
      <c r="DH28" s="300"/>
      <c r="DI28" s="300"/>
      <c r="DJ28" s="300"/>
      <c r="DK28" s="300"/>
      <c r="DL28" s="300"/>
      <c r="DM28" s="300"/>
      <c r="DN28" s="300"/>
      <c r="DO28" s="300"/>
      <c r="DP28" s="300"/>
      <c r="DQ28" s="300"/>
      <c r="DR28" s="300"/>
      <c r="DS28" s="300"/>
      <c r="DT28" s="300"/>
      <c r="DU28" s="300"/>
      <c r="DV28" s="300"/>
      <c r="DW28" s="300"/>
      <c r="DX28" s="300"/>
      <c r="DY28" s="300"/>
      <c r="DZ28" s="300"/>
      <c r="EA28" s="300"/>
      <c r="EB28" s="300"/>
      <c r="EC28" s="300"/>
      <c r="ED28" s="300"/>
      <c r="EE28" s="300"/>
      <c r="EF28" s="300"/>
      <c r="EG28" s="300"/>
      <c r="EH28" s="300"/>
      <c r="EI28" s="300"/>
      <c r="EJ28" s="300"/>
      <c r="EK28" s="300"/>
      <c r="EL28" s="300"/>
      <c r="EM28" s="300"/>
      <c r="EN28" s="300"/>
      <c r="EO28" s="300"/>
      <c r="EP28" s="300"/>
      <c r="EQ28" s="300"/>
      <c r="ER28" s="300"/>
      <c r="ES28" s="300"/>
      <c r="ET28" s="300"/>
      <c r="EU28" s="300"/>
      <c r="EV28" s="300"/>
      <c r="EW28" s="300"/>
      <c r="EX28" s="300"/>
      <c r="EY28" s="300"/>
      <c r="EZ28" s="300"/>
      <c r="FA28" s="300"/>
      <c r="FB28" s="300"/>
      <c r="FC28" s="300"/>
      <c r="FD28" s="300"/>
      <c r="FE28" s="300"/>
      <c r="FF28" s="300"/>
      <c r="FG28" s="300"/>
      <c r="FH28" s="300"/>
      <c r="FI28" s="300"/>
      <c r="FJ28" s="300"/>
      <c r="FK28" s="300"/>
      <c r="FL28" s="300"/>
      <c r="FM28" s="300"/>
      <c r="FN28" s="300"/>
      <c r="FO28" s="300"/>
      <c r="FP28" s="300"/>
      <c r="FQ28" s="300"/>
      <c r="FR28" s="300"/>
      <c r="FS28" s="300"/>
      <c r="FT28" s="300"/>
      <c r="FU28" s="300"/>
      <c r="FV28" s="300"/>
      <c r="FW28" s="300"/>
      <c r="FX28" s="300"/>
      <c r="FY28" s="300"/>
      <c r="FZ28" s="300"/>
      <c r="GA28" s="300"/>
      <c r="GB28" s="300"/>
      <c r="GC28" s="300"/>
      <c r="GD28" s="300"/>
      <c r="GE28" s="300"/>
      <c r="GF28" s="300"/>
    </row>
    <row r="29" spans="1:193">
      <c r="A29" s="46"/>
    </row>
    <row r="30" spans="1:193">
      <c r="A30" s="46"/>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dimension ref="A1:HG44"/>
  <sheetViews>
    <sheetView workbookViewId="0">
      <selection activeCell="A3" sqref="A3:FX40"/>
    </sheetView>
  </sheetViews>
  <sheetFormatPr defaultRowHeight="12.75"/>
  <cols>
    <col min="1" max="1" width="12.42578125" customWidth="1"/>
    <col min="2" max="2" width="13.42578125" customWidth="1"/>
    <col min="3" max="3" width="11" customWidth="1"/>
    <col min="4" max="5" width="9.28515625" bestFit="1" customWidth="1"/>
    <col min="6" max="6" width="10.140625" bestFit="1" customWidth="1"/>
    <col min="7" max="10" width="9.28515625" bestFit="1" customWidth="1"/>
    <col min="11" max="11" width="12.42578125" bestFit="1" customWidth="1"/>
    <col min="12" max="127" width="9.28515625" bestFit="1" customWidth="1"/>
    <col min="128" max="128" width="12.28515625" bestFit="1" customWidth="1"/>
    <col min="129" max="129" width="9.7109375" bestFit="1" customWidth="1"/>
    <col min="130" max="130" width="9.28515625" bestFit="1" customWidth="1"/>
    <col min="131" max="132" width="9.7109375" bestFit="1" customWidth="1"/>
    <col min="133" max="135" width="9.28515625" bestFit="1" customWidth="1"/>
    <col min="136" max="140" width="9.7109375" bestFit="1" customWidth="1"/>
    <col min="141" max="141" width="10.7109375" bestFit="1" customWidth="1"/>
    <col min="142" max="142" width="9.28515625" bestFit="1" customWidth="1"/>
    <col min="143" max="145" width="9.7109375" bestFit="1" customWidth="1"/>
    <col min="146" max="147" width="9.28515625" bestFit="1" customWidth="1"/>
    <col min="148" max="148" width="9.7109375" bestFit="1" customWidth="1"/>
    <col min="149" max="165" width="9.28515625" bestFit="1" customWidth="1"/>
    <col min="166" max="166" width="9.7109375" bestFit="1" customWidth="1"/>
    <col min="167" max="170" width="9.28515625" bestFit="1" customWidth="1"/>
    <col min="171" max="173" width="9.7109375" bestFit="1" customWidth="1"/>
    <col min="174" max="176" width="9.28515625" bestFit="1" customWidth="1"/>
    <col min="177" max="177" width="9.7109375" bestFit="1" customWidth="1"/>
    <col min="178" max="179" width="9.28515625" bestFit="1" customWidth="1"/>
    <col min="180" max="180" width="9.7109375" bestFit="1" customWidth="1"/>
    <col min="181" max="183" width="9.28515625" bestFit="1" customWidth="1"/>
    <col min="184" max="184" width="9.7109375" bestFit="1" customWidth="1"/>
    <col min="185" max="185" width="9.28515625" bestFit="1" customWidth="1"/>
  </cols>
  <sheetData>
    <row r="1" spans="1:215" s="46" customFormat="1">
      <c r="B1" s="46" t="str">
        <f>VLOOKUP(B2,'Sch Nums for Downloads'!$P$5:$Q$488,2,FALSE)</f>
        <v>E03</v>
      </c>
      <c r="C1" s="46" t="str">
        <f>VLOOKUP(C2,'Sch Nums for Downloads'!$P$5:$Q$488,2,FALSE)</f>
        <v>E01</v>
      </c>
      <c r="D1" s="46" t="str">
        <f>VLOOKUP(D2,'Sch Nums for Downloads'!$P$5:$Q$488,2,FALSE)</f>
        <v>E01</v>
      </c>
      <c r="E1" s="46" t="str">
        <f>VLOOKUP(E2,'Sch Nums for Downloads'!$P$5:$Q$488,2,FALSE)</f>
        <v>E26</v>
      </c>
      <c r="F1" s="46" t="str">
        <f>VLOOKUP(F2,'Sch Nums for Downloads'!$P$5:$Q$488,2,FALSE)</f>
        <v>E01</v>
      </c>
      <c r="G1" s="46" t="str">
        <f>VLOOKUP(G2,'Sch Nums for Downloads'!$P$5:$Q$488,2,FALSE)</f>
        <v>E01</v>
      </c>
      <c r="H1" s="46" t="str">
        <f>VLOOKUP(H2,'Sch Nums for Downloads'!$P$5:$Q$488,2,FALSE)</f>
        <v>E02</v>
      </c>
      <c r="I1" s="46" t="str">
        <f>VLOOKUP(I2,'Sch Nums for Downloads'!$P$5:$Q$488,2,FALSE)</f>
        <v>E02</v>
      </c>
      <c r="J1" s="46" t="str">
        <f>VLOOKUP(J2,'Sch Nums for Downloads'!$P$5:$Q$488,2,FALSE)</f>
        <v>E02</v>
      </c>
      <c r="K1" s="46" t="str">
        <f>VLOOKUP(K2,'Sch Nums for Downloads'!$P$5:$Q$488,2,FALSE)</f>
        <v>E02</v>
      </c>
      <c r="L1" s="46" t="str">
        <f>VLOOKUP(L2,'Sch Nums for Downloads'!$P$5:$Q$488,2,FALSE)</f>
        <v>E03</v>
      </c>
      <c r="M1" s="46" t="str">
        <f>VLOOKUP(M2,'Sch Nums for Downloads'!$P$5:$Q$488,2,FALSE)</f>
        <v>E03</v>
      </c>
      <c r="N1" s="46" t="str">
        <f>VLOOKUP(N2,'Sch Nums for Downloads'!$P$5:$Q$488,2,FALSE)</f>
        <v>E03</v>
      </c>
      <c r="O1" s="46" t="str">
        <f>VLOOKUP(O2,'Sch Nums for Downloads'!$P$5:$Q$488,2,FALSE)</f>
        <v>E03</v>
      </c>
      <c r="P1" s="46" t="str">
        <f>VLOOKUP(P2,'Sch Nums for Downloads'!$P$5:$Q$488,2,FALSE)</f>
        <v>E03</v>
      </c>
      <c r="Q1" s="46" t="str">
        <f>VLOOKUP(Q2,'Sch Nums for Downloads'!$P$5:$Q$488,2,FALSE)</f>
        <v>E03</v>
      </c>
      <c r="R1" s="46" t="str">
        <f>VLOOKUP(R2,'Sch Nums for Downloads'!$P$5:$Q$488,2,FALSE)</f>
        <v>E03</v>
      </c>
      <c r="S1" s="46" t="str">
        <f>VLOOKUP(S2,'Sch Nums for Downloads'!$P$5:$Q$488,2,FALSE)</f>
        <v>E03</v>
      </c>
      <c r="T1" s="46" t="str">
        <f>VLOOKUP(T2,'Sch Nums for Downloads'!$P$5:$Q$488,2,FALSE)</f>
        <v>E07</v>
      </c>
      <c r="U1" s="46" t="str">
        <f>VLOOKUP(U2,'Sch Nums for Downloads'!$P$5:$Q$488,2,FALSE)</f>
        <v>E07</v>
      </c>
      <c r="V1" s="46" t="str">
        <f>VLOOKUP(V2,'Sch Nums for Downloads'!$P$5:$Q$488,2,FALSE)</f>
        <v>E07</v>
      </c>
      <c r="W1" s="46" t="str">
        <f>VLOOKUP(W2,'Sch Nums for Downloads'!$P$5:$Q$488,2,FALSE)</f>
        <v>E07</v>
      </c>
      <c r="X1" s="46" t="str">
        <f>VLOOKUP(X2,'Sch Nums for Downloads'!$P$5:$Q$488,2,FALSE)</f>
        <v>E07</v>
      </c>
      <c r="Y1" s="46" t="str">
        <f>VLOOKUP(Y2,'Sch Nums for Downloads'!$P$5:$Q$488,2,FALSE)</f>
        <v>E07</v>
      </c>
      <c r="Z1" s="46" t="str">
        <f>VLOOKUP(Z2,'Sch Nums for Downloads'!$P$5:$Q$488,2,FALSE)</f>
        <v>E07</v>
      </c>
      <c r="AA1" s="46" t="str">
        <f>VLOOKUP(AA2,'Sch Nums for Downloads'!$P$5:$Q$488,2,FALSE)</f>
        <v>E07</v>
      </c>
      <c r="AB1" s="46" t="str">
        <f>VLOOKUP(AB2,'Sch Nums for Downloads'!$P$5:$Q$488,2,FALSE)</f>
        <v>E07</v>
      </c>
      <c r="AC1" s="46" t="str">
        <f>VLOOKUP(AC2,'Sch Nums for Downloads'!$P$5:$Q$488,2,FALSE)</f>
        <v>E07</v>
      </c>
      <c r="AD1" s="46" t="str">
        <f>VLOOKUP(AD2,'Sch Nums for Downloads'!$P$5:$Q$488,2,FALSE)</f>
        <v>E03</v>
      </c>
      <c r="AE1" s="46" t="str">
        <f>VLOOKUP(AE2,'Sch Nums for Downloads'!$P$5:$Q$488,2,FALSE)</f>
        <v>E03</v>
      </c>
      <c r="AF1" s="46" t="str">
        <f>VLOOKUP(AF2,'Sch Nums for Downloads'!$P$5:$Q$488,2,FALSE)</f>
        <v>E03</v>
      </c>
      <c r="AG1" s="46" t="str">
        <f>VLOOKUP(AG2,'Sch Nums for Downloads'!$P$5:$Q$488,2,FALSE)</f>
        <v>E03</v>
      </c>
      <c r="AH1" s="46" t="str">
        <f>VLOOKUP(AH2,'Sch Nums for Downloads'!$P$5:$Q$488,2,FALSE)</f>
        <v>E03</v>
      </c>
      <c r="AI1" s="46" t="str">
        <f>VLOOKUP(AI2,'Sch Nums for Downloads'!$P$5:$Q$488,2,FALSE)</f>
        <v>E03</v>
      </c>
      <c r="AJ1" s="46" t="str">
        <f>VLOOKUP(AJ2,'Sch Nums for Downloads'!$P$5:$Q$488,2,FALSE)</f>
        <v>E03</v>
      </c>
      <c r="AK1" s="46" t="str">
        <f>VLOOKUP(AK2,'Sch Nums for Downloads'!$P$5:$Q$488,2,FALSE)</f>
        <v>E03</v>
      </c>
      <c r="AL1" s="46" t="str">
        <f>VLOOKUP(AL2,'Sch Nums for Downloads'!$P$5:$Q$488,2,FALSE)</f>
        <v>E03</v>
      </c>
      <c r="AM1" s="46" t="str">
        <f>VLOOKUP(AM2,'Sch Nums for Downloads'!$P$5:$Q$488,2,FALSE)</f>
        <v>E03</v>
      </c>
      <c r="AN1" s="46" t="str">
        <f>VLOOKUP(AN2,'Sch Nums for Downloads'!$P$5:$Q$488,2,FALSE)</f>
        <v>E31</v>
      </c>
      <c r="AO1" s="46" t="str">
        <f>VLOOKUP(AO2,'Sch Nums for Downloads'!$P$5:$Q$488,2,FALSE)</f>
        <v>E31</v>
      </c>
      <c r="AP1" s="46" t="str">
        <f>VLOOKUP(AP2,'Sch Nums for Downloads'!$P$5:$Q$488,2,FALSE)</f>
        <v>E31</v>
      </c>
      <c r="AQ1" s="46" t="str">
        <f>VLOOKUP(AQ2,'Sch Nums for Downloads'!$P$5:$Q$488,2,FALSE)</f>
        <v>E31</v>
      </c>
      <c r="AR1" s="46" t="str">
        <f>VLOOKUP(AR2,'Sch Nums for Downloads'!$P$5:$Q$488,2,FALSE)</f>
        <v>E31</v>
      </c>
      <c r="AS1" s="46" t="str">
        <f>VLOOKUP(AS2,'Sch Nums for Downloads'!$P$5:$Q$488,2,FALSE)</f>
        <v>E07</v>
      </c>
      <c r="AT1" s="46" t="str">
        <f>VLOOKUP(AT2,'Sch Nums for Downloads'!$P$5:$Q$488,2,FALSE)</f>
        <v>E07</v>
      </c>
      <c r="AU1" s="46" t="str">
        <f>VLOOKUP(AU2,'Sch Nums for Downloads'!$P$5:$Q$488,2,FALSE)</f>
        <v>E07</v>
      </c>
      <c r="AV1" s="46" t="str">
        <f>VLOOKUP(AV2,'Sch Nums for Downloads'!$P$5:$Q$488,2,FALSE)</f>
        <v>E05</v>
      </c>
      <c r="AW1" s="46" t="str">
        <f>VLOOKUP(AW2,'Sch Nums for Downloads'!$P$5:$Q$488,2,FALSE)</f>
        <v>E05</v>
      </c>
      <c r="AX1" s="46" t="str">
        <f>VLOOKUP(AX2,'Sch Nums for Downloads'!$P$5:$Q$488,2,FALSE)</f>
        <v>E05</v>
      </c>
      <c r="AY1" s="46" t="str">
        <f>VLOOKUP(AY2,'Sch Nums for Downloads'!$P$5:$Q$488,2,FALSE)</f>
        <v>E28A</v>
      </c>
      <c r="AZ1" s="46" t="str">
        <f>VLOOKUP(AZ2,'Sch Nums for Downloads'!$P$5:$Q$488,2,FALSE)</f>
        <v>E05</v>
      </c>
      <c r="BA1" s="46" t="str">
        <f>VLOOKUP(BA2,'Sch Nums for Downloads'!$P$5:$Q$488,2,FALSE)</f>
        <v>E05</v>
      </c>
      <c r="BB1" s="46" t="str">
        <f>VLOOKUP(BB2,'Sch Nums for Downloads'!$P$5:$Q$488,2,FALSE)</f>
        <v>E06</v>
      </c>
      <c r="BC1" s="46" t="str">
        <f>VLOOKUP(BC2,'Sch Nums for Downloads'!$P$5:$Q$488,2,FALSE)</f>
        <v>E06</v>
      </c>
      <c r="BD1" s="46" t="str">
        <f>VLOOKUP(BD2,'Sch Nums for Downloads'!$P$5:$Q$488,2,FALSE)</f>
        <v>E06</v>
      </c>
      <c r="BE1" s="46" t="str">
        <f>VLOOKUP(BE2,'Sch Nums for Downloads'!$P$5:$Q$488,2,FALSE)</f>
        <v>E06</v>
      </c>
      <c r="BF1" s="46" t="str">
        <f>VLOOKUP(BF2,'Sch Nums for Downloads'!$P$5:$Q$488,2,FALSE)</f>
        <v>E04</v>
      </c>
      <c r="BG1" s="46" t="str">
        <f>VLOOKUP(BG2,'Sch Nums for Downloads'!$P$5:$Q$488,2,FALSE)</f>
        <v>E04</v>
      </c>
      <c r="BH1" s="46" t="str">
        <f>VLOOKUP(BH2,'Sch Nums for Downloads'!$P$5:$Q$488,2,FALSE)</f>
        <v>E04</v>
      </c>
      <c r="BI1" s="46" t="str">
        <f>VLOOKUP(BI2,'Sch Nums for Downloads'!$P$5:$Q$488,2,FALSE)</f>
        <v>E04</v>
      </c>
      <c r="BJ1" s="46" t="str">
        <f>VLOOKUP(BJ2,'Sch Nums for Downloads'!$P$5:$Q$488,2,FALSE)</f>
        <v>E04</v>
      </c>
      <c r="BK1" s="46" t="str">
        <f>VLOOKUP(BK2,'Sch Nums for Downloads'!$P$5:$Q$488,2,FALSE)</f>
        <v>E07</v>
      </c>
      <c r="BL1" s="46" t="str">
        <f>VLOOKUP(BL2,'Sch Nums for Downloads'!$P$5:$Q$488,2,FALSE)</f>
        <v>E08</v>
      </c>
      <c r="BM1" s="46" t="str">
        <f>VLOOKUP(BM2,'Sch Nums for Downloads'!$P$5:$Q$488,2,FALSE)</f>
        <v>E08</v>
      </c>
      <c r="BN1" s="46" t="str">
        <f>VLOOKUP(BN2,'Sch Nums for Downloads'!$P$5:$Q$488,2,FALSE)</f>
        <v>E08</v>
      </c>
      <c r="BO1" s="46" t="str">
        <f>VLOOKUP(BO2,'Sch Nums for Downloads'!$P$5:$Q$488,2,FALSE)</f>
        <v>E09</v>
      </c>
      <c r="BP1" s="46" t="str">
        <f>VLOOKUP(BP2,'Sch Nums for Downloads'!$P$5:$Q$488,2,FALSE)</f>
        <v>E11</v>
      </c>
      <c r="BQ1" s="46" t="str">
        <f>VLOOKUP(BQ2,'Sch Nums for Downloads'!$P$5:$Q$488,2,FALSE)</f>
        <v>E08</v>
      </c>
      <c r="BR1" s="46" t="str">
        <f>VLOOKUP(BR2,'Sch Nums for Downloads'!$P$5:$Q$488,2,FALSE)</f>
        <v>E08</v>
      </c>
      <c r="BS1" s="46" t="str">
        <f>VLOOKUP(BS2,'Sch Nums for Downloads'!$P$5:$Q$488,2,FALSE)</f>
        <v>E27</v>
      </c>
      <c r="BT1" s="46" t="str">
        <f>VLOOKUP(BT2,'Sch Nums for Downloads'!$P$5:$Q$488,2,FALSE)</f>
        <v>E12</v>
      </c>
      <c r="BU1" s="46" t="str">
        <f>VLOOKUP(BU2,'Sch Nums for Downloads'!$P$5:$Q$488,2,FALSE)</f>
        <v>E13</v>
      </c>
      <c r="BV1" s="46" t="str">
        <f>VLOOKUP(BV2,'Sch Nums for Downloads'!$P$5:$Q$488,2,FALSE)</f>
        <v>CE02</v>
      </c>
      <c r="BW1" s="46" t="str">
        <f>VLOOKUP(BW2,'Sch Nums for Downloads'!$P$5:$Q$488,2,FALSE)</f>
        <v>CE04A</v>
      </c>
      <c r="BX1" s="46" t="str">
        <f>VLOOKUP(BX2,'Sch Nums for Downloads'!$P$5:$Q$488,2,FALSE)</f>
        <v>CE04B</v>
      </c>
      <c r="BY1" s="46" t="str">
        <f>VLOOKUP(BY2,'Sch Nums for Downloads'!$P$5:$Q$488,2,FALSE)</f>
        <v>CE04D</v>
      </c>
      <c r="BZ1" s="46" t="str">
        <f>VLOOKUP(BZ2,'Sch Nums for Downloads'!$P$5:$Q$488,2,FALSE)</f>
        <v>CE02</v>
      </c>
      <c r="CA1" s="46" t="str">
        <f>VLOOKUP(CA2,'Sch Nums for Downloads'!$P$5:$Q$488,2,FALSE)</f>
        <v>E18</v>
      </c>
      <c r="CB1" s="46" t="str">
        <f>VLOOKUP(CB2,'Sch Nums for Downloads'!$P$5:$Q$488,2,FALSE)</f>
        <v>E16</v>
      </c>
      <c r="CC1" s="46" t="str">
        <f>VLOOKUP(CC2,'Sch Nums for Downloads'!$P$5:$Q$488,2,FALSE)</f>
        <v>E16</v>
      </c>
      <c r="CD1" s="46" t="str">
        <f>VLOOKUP(CD2,'Sch Nums for Downloads'!$P$5:$Q$488,2,FALSE)</f>
        <v>E16</v>
      </c>
      <c r="CE1" s="46" t="str">
        <f>VLOOKUP(CE2,'Sch Nums for Downloads'!$P$5:$Q$488,2,FALSE)</f>
        <v>E18</v>
      </c>
      <c r="CF1" s="46" t="str">
        <f>VLOOKUP(CF2,'Sch Nums for Downloads'!$P$5:$Q$488,2,FALSE)</f>
        <v>E18</v>
      </c>
      <c r="CG1" s="46" t="str">
        <f>VLOOKUP(CG2,'Sch Nums for Downloads'!$P$5:$Q$488,2,FALSE)</f>
        <v>E18</v>
      </c>
      <c r="CH1" s="46" t="str">
        <f>VLOOKUP(CH2,'Sch Nums for Downloads'!$P$5:$Q$488,2,FALSE)</f>
        <v>E17</v>
      </c>
      <c r="CI1" s="46" t="str">
        <f>VLOOKUP(CI2,'Sch Nums for Downloads'!$P$5:$Q$488,2,FALSE)</f>
        <v>E15</v>
      </c>
      <c r="CJ1" s="46" t="str">
        <f>VLOOKUP(CJ2,'Sch Nums for Downloads'!$P$5:$Q$488,2,FALSE)</f>
        <v>E18</v>
      </c>
      <c r="CK1" s="46" t="str">
        <f>VLOOKUP(CK2,'Sch Nums for Downloads'!$P$5:$Q$488,2,FALSE)</f>
        <v>E14</v>
      </c>
      <c r="CL1" s="46" t="str">
        <f>VLOOKUP(CL2,'Sch Nums for Downloads'!$P$5:$Q$488,2,FALSE)</f>
        <v>E18</v>
      </c>
      <c r="CM1" s="46" t="str">
        <f>VLOOKUP(CM2,'Sch Nums for Downloads'!$P$5:$Q$488,2,FALSE)</f>
        <v>CE03</v>
      </c>
      <c r="CN1" s="46" t="str">
        <f>VLOOKUP(CN2,'Sch Nums for Downloads'!$P$5:$Q$488,2,FALSE)</f>
        <v>E16</v>
      </c>
      <c r="CO1" s="46" t="str">
        <f>VLOOKUP(CO2,'Sch Nums for Downloads'!$P$5:$Q$488,2,FALSE)</f>
        <v>E19</v>
      </c>
      <c r="CP1" s="46" t="str">
        <f>VLOOKUP(CP2,'Sch Nums for Downloads'!$P$5:$Q$488,2,FALSE)</f>
        <v>E19</v>
      </c>
      <c r="CQ1" s="46" t="str">
        <f>VLOOKUP(CQ2,'Sch Nums for Downloads'!$P$5:$Q$488,2,FALSE)</f>
        <v>E08</v>
      </c>
      <c r="CR1" s="46" t="str">
        <f>VLOOKUP(CR2,'Sch Nums for Downloads'!$P$5:$Q$488,2,FALSE)</f>
        <v>E23</v>
      </c>
      <c r="CS1" s="46" t="str">
        <f>VLOOKUP(CS2,'Sch Nums for Downloads'!$P$5:$Q$488,2,FALSE)</f>
        <v>E22</v>
      </c>
      <c r="CT1" s="46" t="str">
        <f>VLOOKUP(CT2,'Sch Nums for Downloads'!$P$5:$Q$488,2,FALSE)</f>
        <v>CE04C</v>
      </c>
      <c r="CU1" s="46" t="str">
        <f>VLOOKUP(CU2,'Sch Nums for Downloads'!$P$5:$Q$488,2,FALSE)</f>
        <v>CE04D</v>
      </c>
      <c r="CV1" s="46" t="str">
        <f>VLOOKUP(CV2,'Sch Nums for Downloads'!$P$5:$Q$488,2,FALSE)</f>
        <v>CE04E</v>
      </c>
      <c r="CW1" s="46" t="str">
        <f>VLOOKUP(CW2,'Sch Nums for Downloads'!$P$5:$Q$488,2,FALSE)</f>
        <v>E19</v>
      </c>
      <c r="CX1" s="46" t="str">
        <f>VLOOKUP(CX2,'Sch Nums for Downloads'!$P$5:$Q$488,2,FALSE)</f>
        <v>E08</v>
      </c>
      <c r="CY1" s="46" t="str">
        <f>VLOOKUP(CY2,'Sch Nums for Downloads'!$P$5:$Q$488,2,FALSE)</f>
        <v>E19</v>
      </c>
      <c r="CZ1" s="46" t="str">
        <f>VLOOKUP(CZ2,'Sch Nums for Downloads'!$P$5:$Q$488,2,FALSE)</f>
        <v>E22</v>
      </c>
      <c r="DA1" s="46" t="str">
        <f>VLOOKUP(DA2,'Sch Nums for Downloads'!$P$5:$Q$488,2,FALSE)</f>
        <v>E22</v>
      </c>
      <c r="DB1" s="46" t="str">
        <f>VLOOKUP(DB2,'Sch Nums for Downloads'!$P$5:$Q$488,2,FALSE)</f>
        <v>E22</v>
      </c>
      <c r="DC1" s="46" t="str">
        <f>VLOOKUP(DC2,'Sch Nums for Downloads'!$P$5:$Q$488,2,FALSE)</f>
        <v>E19</v>
      </c>
      <c r="DD1" s="46" t="str">
        <f>VLOOKUP(DD2,'Sch Nums for Downloads'!$P$5:$Q$488,2,FALSE)</f>
        <v>E28A</v>
      </c>
      <c r="DE1" s="46" t="str">
        <f>VLOOKUP(DE2,'Sch Nums for Downloads'!$P$5:$Q$488,2,FALSE)</f>
        <v>E27</v>
      </c>
      <c r="DF1" s="46" t="str">
        <f>VLOOKUP(DF2,'Sch Nums for Downloads'!$P$5:$Q$488,2,FALSE)</f>
        <v>E21</v>
      </c>
      <c r="DG1" s="46" t="str">
        <f>VLOOKUP(DG2,'Sch Nums for Downloads'!$P$5:$Q$488,2,FALSE)</f>
        <v>E22</v>
      </c>
      <c r="DH1" s="46" t="str">
        <f>VLOOKUP(DH2,'Sch Nums for Downloads'!$P$5:$Q$488,2,FALSE)</f>
        <v>E22</v>
      </c>
      <c r="DI1" s="46" t="str">
        <f>VLOOKUP(DI2,'Sch Nums for Downloads'!$P$5:$Q$488,2,FALSE)</f>
        <v>E20A</v>
      </c>
      <c r="DJ1" s="46" t="str">
        <f>VLOOKUP(DJ2,'Sch Nums for Downloads'!$P$5:$Q$488,2,FALSE)</f>
        <v>E20</v>
      </c>
      <c r="DK1" s="46" t="str">
        <f>VLOOKUP(DK2,'Sch Nums for Downloads'!$P$5:$Q$488,2,FALSE)</f>
        <v>E20C</v>
      </c>
      <c r="DL1" s="46" t="str">
        <f>VLOOKUP(DL2,'Sch Nums for Downloads'!$P$5:$Q$488,2,FALSE)</f>
        <v>E20D</v>
      </c>
      <c r="DM1" s="46" t="str">
        <f>VLOOKUP(DM2,'Sch Nums for Downloads'!$P$5:$Q$488,2,FALSE)</f>
        <v>E20E</v>
      </c>
      <c r="DN1" s="46" t="str">
        <f>VLOOKUP(DN2,'Sch Nums for Downloads'!$P$5:$Q$488,2,FALSE)</f>
        <v>E20F</v>
      </c>
      <c r="DO1" s="46" t="str">
        <f>VLOOKUP(DO2,'Sch Nums for Downloads'!$P$5:$Q$488,2,FALSE)</f>
        <v>E20G</v>
      </c>
      <c r="DP1" s="46" t="str">
        <f>VLOOKUP(DP2,'Sch Nums for Downloads'!$P$5:$Q$488,2,FALSE)</f>
        <v>E08</v>
      </c>
      <c r="DQ1" s="46" t="str">
        <f>VLOOKUP(DQ2,'Sch Nums for Downloads'!$P$5:$Q$488,2,FALSE)</f>
        <v>E08</v>
      </c>
      <c r="DR1" s="46" t="str">
        <f>VLOOKUP(DR2,'Sch Nums for Downloads'!$P$5:$Q$488,2,FALSE)</f>
        <v>E22</v>
      </c>
      <c r="DS1" s="46" t="str">
        <f>VLOOKUP(DS2,'Sch Nums for Downloads'!$P$5:$Q$488,2,FALSE)</f>
        <v>E10</v>
      </c>
      <c r="DT1" s="46" t="str">
        <f>VLOOKUP(DT2,'Sch Nums for Downloads'!$P$5:$Q$488,2,FALSE)</f>
        <v>E23</v>
      </c>
      <c r="DU1" s="46" t="str">
        <f>VLOOKUP(DU2,'Sch Nums for Downloads'!$P$5:$Q$488,2,FALSE)</f>
        <v>E19</v>
      </c>
      <c r="DV1" s="46" t="str">
        <f>VLOOKUP(DV2,'Sch Nums for Downloads'!$P$5:$Q$488,2,FALSE)</f>
        <v>E22</v>
      </c>
      <c r="DW1" s="46" t="str">
        <f>VLOOKUP(DW2,'Sch Nums for Downloads'!$P$5:$Q$488,2,FALSE)</f>
        <v>E25</v>
      </c>
      <c r="DX1" s="46" t="str">
        <f>VLOOKUP(DX2,'Sch Nums for Downloads'!$P$5:$Q$488,2,FALSE)</f>
        <v>E19</v>
      </c>
      <c r="DY1" s="46" t="str">
        <f>VLOOKUP(DY2,'Sch Nums for Downloads'!$P$5:$Q$488,2,FALSE)</f>
        <v>E24</v>
      </c>
      <c r="DZ1" s="46" t="str">
        <f>VLOOKUP(DZ2,'Sch Nums for Downloads'!$P$5:$Q$488,2,FALSE)</f>
        <v>E32</v>
      </c>
      <c r="EA1" s="46" t="str">
        <f>VLOOKUP(EA2,'Sch Nums for Downloads'!$P$5:$Q$488,2,FALSE)</f>
        <v>E25</v>
      </c>
      <c r="EB1" s="46" t="str">
        <f>VLOOKUP(EB2,'Sch Nums for Downloads'!$P$5:$Q$488,2,FALSE)</f>
        <v>E22</v>
      </c>
      <c r="EC1" s="46" t="str">
        <f>VLOOKUP(EC2,'Sch Nums for Downloads'!$P$5:$Q$488,2,FALSE)</f>
        <v>I01</v>
      </c>
      <c r="ED1" s="46" t="str">
        <f>VLOOKUP(ED2,'Sch Nums for Downloads'!$P$5:$Q$488,2,FALSE)</f>
        <v>I 08b</v>
      </c>
      <c r="EE1" s="46" t="str">
        <f>VLOOKUP(EE2,'Sch Nums for Downloads'!$P$5:$Q$488,2,FALSE)</f>
        <v>I07</v>
      </c>
      <c r="EF1" s="46" t="str">
        <f>VLOOKUP(EF2,'Sch Nums for Downloads'!$P$5:$Q$488,2,FALSE)</f>
        <v>I05</v>
      </c>
      <c r="EG1" s="46" t="str">
        <f>VLOOKUP(EG2,'Sch Nums for Downloads'!$P$5:$Q$488,2,FALSE)</f>
        <v>I01</v>
      </c>
      <c r="EH1" s="46" t="str">
        <f>VLOOKUP(EH2,'Sch Nums for Downloads'!$P$5:$Q$488,2,FALSE)</f>
        <v>I01</v>
      </c>
      <c r="EI1" s="46" t="str">
        <f>VLOOKUP(EI2,'Sch Nums for Downloads'!$P$5:$Q$488,2,FALSE)</f>
        <v>I06</v>
      </c>
      <c r="EJ1" s="46" t="str">
        <f>VLOOKUP(EJ2,'Sch Nums for Downloads'!$P$5:$Q$488,2,FALSE)</f>
        <v>I16</v>
      </c>
      <c r="EK1" s="46" t="str">
        <f>VLOOKUP(EK2,'Sch Nums for Downloads'!$P$5:$Q$488,2,FALSE)</f>
        <v>CI01</v>
      </c>
      <c r="EL1" s="46" t="str">
        <f>VLOOKUP(EL2,'Sch Nums for Downloads'!$P$5:$Q$488,2,FALSE)</f>
        <v>I06</v>
      </c>
      <c r="EM1" s="46" t="str">
        <f>VLOOKUP(EM2,'Sch Nums for Downloads'!$P$5:$Q$488,2,FALSE)</f>
        <v>I06</v>
      </c>
      <c r="EN1" s="46" t="str">
        <f>VLOOKUP(EN2,'Sch Nums for Downloads'!$P$5:$Q$488,2,FALSE)</f>
        <v>I03</v>
      </c>
      <c r="EO1" s="46" t="str">
        <f>VLOOKUP(EO2,'Sch Nums for Downloads'!$P$5:$Q$488,2,FALSE)</f>
        <v>E23</v>
      </c>
      <c r="EP1" s="46" t="str">
        <f>VLOOKUP(EP2,'Sch Nums for Downloads'!$P$5:$Q$488,2,FALSE)</f>
        <v>E10</v>
      </c>
      <c r="EQ1" s="46" t="str">
        <f>VLOOKUP(EQ2,'Sch Nums for Downloads'!$P$5:$Q$488,2,FALSE)</f>
        <v>I01</v>
      </c>
      <c r="ER1" s="46" t="str">
        <f>VLOOKUP(ER2,'Sch Nums for Downloads'!$P$5:$Q$488,2,FALSE)</f>
        <v>E09</v>
      </c>
      <c r="ES1" s="46" t="str">
        <f>VLOOKUP(ES2,'Sch Nums for Downloads'!$P$5:$Q$488,2,FALSE)</f>
        <v>E10</v>
      </c>
      <c r="ET1" s="46" t="str">
        <f>VLOOKUP(ET2,'Sch Nums for Downloads'!$P$5:$Q$488,2,FALSE)</f>
        <v>E12</v>
      </c>
      <c r="EU1" s="46" t="str">
        <f>VLOOKUP(EU2,'Sch Nums for Downloads'!$P$5:$Q$488,2,FALSE)</f>
        <v>E13</v>
      </c>
      <c r="EV1" s="46" t="str">
        <f>VLOOKUP(EV2,'Sch Nums for Downloads'!$P$5:$Q$488,2,FALSE)</f>
        <v>E14</v>
      </c>
      <c r="EW1" s="46" t="str">
        <f>VLOOKUP(EW2,'Sch Nums for Downloads'!$P$5:$Q$488,2,FALSE)</f>
        <v>E25</v>
      </c>
      <c r="EX1" s="46" t="str">
        <f>VLOOKUP(EX2,'Sch Nums for Downloads'!$P$5:$Q$488,2,FALSE)</f>
        <v>E27</v>
      </c>
      <c r="EY1" s="46" t="str">
        <f>VLOOKUP(EY2,'Sch Nums for Downloads'!$P$5:$Q$488,2,FALSE)</f>
        <v>E28A</v>
      </c>
      <c r="EZ1" s="46" t="str">
        <f>VLOOKUP(EZ2,'Sch Nums for Downloads'!$P$5:$Q$488,2,FALSE)</f>
        <v>E28A</v>
      </c>
      <c r="FA1" s="46" t="str">
        <f>VLOOKUP(FA2,'Sch Nums for Downloads'!$P$5:$Q$488,2,FALSE)</f>
        <v>E28A</v>
      </c>
      <c r="FB1" s="46" t="str">
        <f>VLOOKUP(FB2,'Sch Nums for Downloads'!$P$5:$Q$488,2,FALSE)</f>
        <v>E28A</v>
      </c>
      <c r="FC1" s="46" t="str">
        <f>VLOOKUP(FC2,'Sch Nums for Downloads'!$P$5:$Q$488,2,FALSE)</f>
        <v>E20G</v>
      </c>
      <c r="FD1" s="46" t="str">
        <f>VLOOKUP(FD2,'Sch Nums for Downloads'!$P$5:$Q$488,2,FALSE)</f>
        <v>E28A</v>
      </c>
      <c r="FE1" s="46" t="str">
        <f>VLOOKUP(FE2,'Sch Nums for Downloads'!$P$5:$Q$488,2,FALSE)</f>
        <v>E28A</v>
      </c>
      <c r="FF1" s="46" t="str">
        <f>VLOOKUP(FF2,'Sch Nums for Downloads'!$P$5:$Q$488,2,FALSE)</f>
        <v>E18</v>
      </c>
      <c r="FG1" s="46" t="str">
        <f>VLOOKUP(FG2,'Sch Nums for Downloads'!$P$5:$Q$488,2,FALSE)</f>
        <v>E19</v>
      </c>
      <c r="FH1" s="46" t="str">
        <f>VLOOKUP(FH2,'Sch Nums for Downloads'!$P$5:$Q$488,2,FALSE)</f>
        <v>E19</v>
      </c>
      <c r="FI1" s="46" t="str">
        <f>VLOOKUP(FI2,'Sch Nums for Downloads'!$P$5:$Q$488,2,FALSE)</f>
        <v>I15</v>
      </c>
      <c r="FJ1" s="46" t="str">
        <f>VLOOKUP(FJ2,'Sch Nums for Downloads'!$P$5:$Q$488,2,FALSE)</f>
        <v>I07</v>
      </c>
      <c r="FK1" s="46" t="str">
        <f>VLOOKUP(FK2,'Sch Nums for Downloads'!$P$5:$Q$488,2,FALSE)</f>
        <v>I10</v>
      </c>
      <c r="FL1" s="46" t="str">
        <f>VLOOKUP(FL2,'Sch Nums for Downloads'!$P$5:$Q$488,2,FALSE)</f>
        <v>I03</v>
      </c>
      <c r="FM1" s="46" t="str">
        <f>VLOOKUP(FM2,'Sch Nums for Downloads'!$P$5:$Q$488,2,FALSE)</f>
        <v>I13</v>
      </c>
      <c r="FN1" s="46" t="str">
        <f>VLOOKUP(FN2,'Sch Nums for Downloads'!$P$5:$Q$488,2,FALSE)</f>
        <v>I12</v>
      </c>
      <c r="FO1" s="46" t="str">
        <f>VLOOKUP(FO2,'Sch Nums for Downloads'!$P$5:$Q$488,2,FALSE)</f>
        <v>CI01</v>
      </c>
      <c r="FP1" s="46" t="str">
        <f>VLOOKUP(FP2,'Sch Nums for Downloads'!$P$5:$Q$488,2,FALSE)</f>
        <v>I12</v>
      </c>
      <c r="FQ1" s="46" t="str">
        <f>VLOOKUP(FQ2,'Sch Nums for Downloads'!$P$5:$Q$488,2,FALSE)</f>
        <v>I09</v>
      </c>
      <c r="FR1" s="46" t="str">
        <f>VLOOKUP(FR2,'Sch Nums for Downloads'!$P$5:$Q$488,2,FALSE)</f>
        <v>I 08b</v>
      </c>
      <c r="FS1" s="46" t="str">
        <f>VLOOKUP(FS2,'Sch Nums for Downloads'!$P$5:$Q$488,2,FALSE)</f>
        <v>I 08a</v>
      </c>
      <c r="FT1" s="46" t="str">
        <f>VLOOKUP(FT2,'Sch Nums for Downloads'!$P$5:$Q$488,2,FALSE)</f>
        <v>I 08b</v>
      </c>
      <c r="FU1" s="46" t="str">
        <f>VLOOKUP(FU2,'Sch Nums for Downloads'!$P$5:$Q$488,2,FALSE)</f>
        <v>I 08b</v>
      </c>
      <c r="FV1" s="46" t="str">
        <f>VLOOKUP(FV2,'Sch Nums for Downloads'!$P$5:$Q$488,2,FALSE)</f>
        <v>I 08b</v>
      </c>
      <c r="FW1" s="46" t="str">
        <f>VLOOKUP(FW2,'Sch Nums for Downloads'!$P$5:$Q$488,2,FALSE)</f>
        <v>I17</v>
      </c>
      <c r="FX1" s="46" t="str">
        <f>VLOOKUP(FX2,'Sch Nums for Downloads'!$P$5:$Q$488,2,FALSE)</f>
        <v>I11</v>
      </c>
      <c r="FY1" s="46" t="e">
        <f>VLOOKUP(FY2,'Sch Nums for Downloads'!$P$5:$Q$488,2,FALSE)</f>
        <v>#N/A</v>
      </c>
      <c r="FZ1" s="46" t="e">
        <f>VLOOKUP(FZ2,'Sch Nums for Downloads'!$P$5:$Q$488,2,FALSE)</f>
        <v>#N/A</v>
      </c>
      <c r="GA1" s="46" t="e">
        <f>VLOOKUP(GA2,'Sch Nums for Downloads'!$P$5:$Q$488,2,FALSE)</f>
        <v>#N/A</v>
      </c>
      <c r="GB1" s="46" t="e">
        <f>VLOOKUP(GB2,'Sch Nums for Downloads'!$P$5:$Q$488,2,FALSE)</f>
        <v>#N/A</v>
      </c>
      <c r="GC1" s="46" t="e">
        <f>VLOOKUP(GC2,'Sch Nums for Downloads'!$P$5:$Q$488,2,FALSE)</f>
        <v>#N/A</v>
      </c>
      <c r="GD1" s="46" t="e">
        <f>VLOOKUP(GD2,'Sch Nums for Downloads'!$P$5:$Q$488,2,FALSE)</f>
        <v>#N/A</v>
      </c>
      <c r="GE1" s="46" t="e">
        <f>VLOOKUP(GE2,'Sch Nums for Downloads'!$P$5:$Q$488,2,FALSE)</f>
        <v>#N/A</v>
      </c>
      <c r="GF1" s="46" t="e">
        <f>VLOOKUP(GF2,'Sch Nums for Downloads'!$P$5:$Q$488,2,FALSE)</f>
        <v>#N/A</v>
      </c>
      <c r="GG1" s="46" t="e">
        <f>VLOOKUP(GG2,'Sch Nums for Downloads'!$P$5:$Q$488,2,FALSE)</f>
        <v>#N/A</v>
      </c>
      <c r="GH1" s="46" t="e">
        <f>VLOOKUP(GH2,'Sch Nums for Downloads'!$P$5:$Q$488,2,FALSE)</f>
        <v>#N/A</v>
      </c>
      <c r="GI1" s="46" t="e">
        <f>VLOOKUP(GI2,'Sch Nums for Downloads'!$P$5:$Q$488,2,FALSE)</f>
        <v>#N/A</v>
      </c>
      <c r="GJ1" s="46" t="e">
        <f>VLOOKUP(GJ2,'Sch Nums for Downloads'!$P$5:$Q$488,2,FALSE)</f>
        <v>#N/A</v>
      </c>
      <c r="GK1" s="46" t="e">
        <f>VLOOKUP(GK2,'Sch Nums for Downloads'!$P$5:$Q$488,2,FALSE)</f>
        <v>#N/A</v>
      </c>
      <c r="GL1" s="46" t="e">
        <f>VLOOKUP(GL2,'Sch Nums for Downloads'!$P$5:$Q$488,2,FALSE)</f>
        <v>#N/A</v>
      </c>
      <c r="GM1" s="46" t="e">
        <f>VLOOKUP(GM2,'Sch Nums for Downloads'!$P$5:$Q$488,2,FALSE)</f>
        <v>#N/A</v>
      </c>
      <c r="GN1" s="46" t="e">
        <f>VLOOKUP(GN2,'Sch Nums for Downloads'!$P$5:$Q$488,2,FALSE)</f>
        <v>#N/A</v>
      </c>
      <c r="GO1" s="46" t="e">
        <f>VLOOKUP(GO2,'Sch Nums for Downloads'!$P$5:$Q$488,2,FALSE)</f>
        <v>#N/A</v>
      </c>
      <c r="GP1" s="46" t="e">
        <f>VLOOKUP(GP2,'Sch Nums for Downloads'!$P$5:$Q$488,2,FALSE)</f>
        <v>#N/A</v>
      </c>
      <c r="GQ1" s="46" t="e">
        <f>VLOOKUP(GQ2,'Sch Nums for Downloads'!$P$5:$Q$488,2,FALSE)</f>
        <v>#N/A</v>
      </c>
      <c r="GR1" s="46" t="e">
        <f>VLOOKUP(GR2,'Sch Nums for Downloads'!$P$5:$Q$488,2,FALSE)</f>
        <v>#N/A</v>
      </c>
      <c r="GS1" s="46" t="e">
        <f>VLOOKUP(GS2,'Sch Nums for Downloads'!$P$5:$Q$488,2,FALSE)</f>
        <v>#N/A</v>
      </c>
      <c r="GT1" s="46" t="e">
        <f>VLOOKUP(GT2,'Sch Nums for Downloads'!$P$5:$Q$488,2,FALSE)</f>
        <v>#N/A</v>
      </c>
      <c r="GU1" s="46" t="e">
        <f>VLOOKUP(GU2,'Sch Nums for Downloads'!$P$5:$Q$488,2,FALSE)</f>
        <v>#N/A</v>
      </c>
      <c r="GV1" s="46" t="e">
        <f>VLOOKUP(GV2,'Sch Nums for Downloads'!$P$5:$Q$488,2,FALSE)</f>
        <v>#N/A</v>
      </c>
      <c r="GW1" s="46" t="e">
        <f>VLOOKUP(GW2,'Sch Nums for Downloads'!$P$5:$Q$488,2,FALSE)</f>
        <v>#N/A</v>
      </c>
      <c r="GX1" s="46" t="e">
        <f>VLOOKUP(GX2,'Sch Nums for Downloads'!$P$5:$Q$488,2,FALSE)</f>
        <v>#N/A</v>
      </c>
      <c r="GY1" s="46" t="e">
        <f>VLOOKUP(GY2,'Sch Nums for Downloads'!$P$5:$Q$488,2,FALSE)</f>
        <v>#N/A</v>
      </c>
      <c r="GZ1" s="46" t="e">
        <f>VLOOKUP(GZ2,'Sch Nums for Downloads'!$P$5:$Q$488,2,FALSE)</f>
        <v>#N/A</v>
      </c>
      <c r="HA1" s="46" t="e">
        <f>VLOOKUP(HA2,'Sch Nums for Downloads'!$P$5:$Q$488,2,FALSE)</f>
        <v>#N/A</v>
      </c>
      <c r="HB1" s="46" t="e">
        <f>VLOOKUP(HB2,'Sch Nums for Downloads'!$P$5:$Q$488,2,FALSE)</f>
        <v>#N/A</v>
      </c>
      <c r="HC1" s="46" t="e">
        <f>VLOOKUP(HC2,'Sch Nums for Downloads'!$P$5:$Q$488,2,FALSE)</f>
        <v>#N/A</v>
      </c>
      <c r="HD1" s="46" t="e">
        <f>VLOOKUP(HD2,'Sch Nums for Downloads'!$P$5:$Q$488,2,FALSE)</f>
        <v>#N/A</v>
      </c>
      <c r="HE1" s="46" t="e">
        <f>VLOOKUP(HE2,'Sch Nums for Downloads'!$P$5:$Q$488,2,FALSE)</f>
        <v>#N/A</v>
      </c>
      <c r="HF1" s="46" t="e">
        <f>VLOOKUP(HF2,'Sch Nums for Downloads'!$P$5:$Q$488,2,FALSE)</f>
        <v>#N/A</v>
      </c>
      <c r="HG1" s="46" t="e">
        <f>VLOOKUP(HG2,'Sch Nums for Downloads'!$P$5:$Q$488,2,FALSE)</f>
        <v>#N/A</v>
      </c>
    </row>
    <row r="2" spans="1:215" s="397" customFormat="1">
      <c r="A2" s="397" t="s">
        <v>426</v>
      </c>
      <c r="B2" s="397">
        <v>10011</v>
      </c>
      <c r="C2" s="397">
        <v>10101</v>
      </c>
      <c r="D2" s="397">
        <v>10102</v>
      </c>
      <c r="E2" s="397">
        <v>10105</v>
      </c>
      <c r="F2" s="397">
        <v>10108</v>
      </c>
      <c r="G2" s="397">
        <v>10109</v>
      </c>
      <c r="H2" s="397">
        <v>10111</v>
      </c>
      <c r="I2" s="397">
        <v>10112</v>
      </c>
      <c r="J2" s="397">
        <v>10118</v>
      </c>
      <c r="K2" s="397">
        <v>10119</v>
      </c>
      <c r="L2" s="397">
        <v>10138</v>
      </c>
      <c r="M2" s="397">
        <v>10151</v>
      </c>
      <c r="N2" s="397">
        <v>10154</v>
      </c>
      <c r="O2" s="397">
        <v>10158</v>
      </c>
      <c r="P2" s="397">
        <v>10159</v>
      </c>
      <c r="Q2" s="397">
        <v>10161</v>
      </c>
      <c r="R2" s="397">
        <v>10168</v>
      </c>
      <c r="S2" s="397">
        <v>10169</v>
      </c>
      <c r="T2" s="397">
        <v>10181</v>
      </c>
      <c r="U2" s="397">
        <v>10182</v>
      </c>
      <c r="V2" s="397">
        <v>10184</v>
      </c>
      <c r="W2" s="397">
        <v>10188</v>
      </c>
      <c r="X2" s="397">
        <v>10189</v>
      </c>
      <c r="Y2" s="397">
        <v>10191</v>
      </c>
      <c r="Z2" s="397">
        <v>10192</v>
      </c>
      <c r="AA2" s="397">
        <v>10194</v>
      </c>
      <c r="AB2" s="397">
        <v>10198</v>
      </c>
      <c r="AC2" s="397">
        <v>10199</v>
      </c>
      <c r="AD2" s="397">
        <v>10201</v>
      </c>
      <c r="AE2" s="397">
        <v>10202</v>
      </c>
      <c r="AF2" s="397">
        <v>10204</v>
      </c>
      <c r="AG2" s="397">
        <v>10208</v>
      </c>
      <c r="AH2" s="397">
        <v>10209</v>
      </c>
      <c r="AI2" s="397">
        <v>10231</v>
      </c>
      <c r="AJ2" s="397">
        <v>10232</v>
      </c>
      <c r="AK2" s="397">
        <v>10234</v>
      </c>
      <c r="AL2" s="397">
        <v>10238</v>
      </c>
      <c r="AM2" s="397">
        <v>10239</v>
      </c>
      <c r="AN2" s="397">
        <v>10241</v>
      </c>
      <c r="AO2" s="397">
        <v>10242</v>
      </c>
      <c r="AP2" s="397">
        <v>10244</v>
      </c>
      <c r="AQ2" s="397">
        <v>10248</v>
      </c>
      <c r="AR2" s="397">
        <v>10249</v>
      </c>
      <c r="AS2" s="397">
        <v>10281</v>
      </c>
      <c r="AT2" s="397">
        <v>10288</v>
      </c>
      <c r="AU2" s="397">
        <v>10289</v>
      </c>
      <c r="AV2" s="397">
        <v>10831</v>
      </c>
      <c r="AW2" s="397">
        <v>10832</v>
      </c>
      <c r="AX2" s="397">
        <v>10834</v>
      </c>
      <c r="AY2" s="397">
        <v>10835</v>
      </c>
      <c r="AZ2" s="397">
        <v>10838</v>
      </c>
      <c r="BA2" s="397">
        <v>10839</v>
      </c>
      <c r="BB2" s="397">
        <v>10851</v>
      </c>
      <c r="BC2" s="397">
        <v>10854</v>
      </c>
      <c r="BD2" s="397">
        <v>10858</v>
      </c>
      <c r="BE2" s="397">
        <v>10859</v>
      </c>
      <c r="BF2" s="397">
        <v>10861</v>
      </c>
      <c r="BG2" s="397">
        <v>10862</v>
      </c>
      <c r="BH2" s="397">
        <v>10864</v>
      </c>
      <c r="BI2" s="397">
        <v>10868</v>
      </c>
      <c r="BJ2" s="397">
        <v>10869</v>
      </c>
      <c r="BK2" s="397">
        <v>11010</v>
      </c>
      <c r="BL2" s="397">
        <v>11020</v>
      </c>
      <c r="BM2" s="397">
        <v>11090</v>
      </c>
      <c r="BN2" s="397">
        <v>11100</v>
      </c>
      <c r="BO2" s="397">
        <v>11150</v>
      </c>
      <c r="BP2" s="397">
        <v>11170</v>
      </c>
      <c r="BQ2" s="397">
        <v>11770</v>
      </c>
      <c r="BR2" s="397">
        <v>11775</v>
      </c>
      <c r="BS2" s="397">
        <v>13035</v>
      </c>
      <c r="BT2" s="397">
        <v>20060</v>
      </c>
      <c r="BU2" s="397">
        <v>20110</v>
      </c>
      <c r="BV2" s="397">
        <v>20130</v>
      </c>
      <c r="BW2" s="397">
        <v>20141</v>
      </c>
      <c r="BX2" s="397">
        <v>20142</v>
      </c>
      <c r="BY2" s="397">
        <v>20144</v>
      </c>
      <c r="BZ2" s="397">
        <v>20190</v>
      </c>
      <c r="CA2" s="397">
        <v>20200</v>
      </c>
      <c r="CB2" s="397">
        <v>21010</v>
      </c>
      <c r="CC2" s="397">
        <v>21020</v>
      </c>
      <c r="CD2" s="397">
        <v>21030</v>
      </c>
      <c r="CE2" s="397">
        <v>22000</v>
      </c>
      <c r="CF2" s="397">
        <v>22030</v>
      </c>
      <c r="CG2" s="397">
        <v>22050</v>
      </c>
      <c r="CH2" s="397">
        <v>22400</v>
      </c>
      <c r="CI2" s="397">
        <v>22700</v>
      </c>
      <c r="CJ2" s="397">
        <v>23020</v>
      </c>
      <c r="CK2" s="397">
        <v>25020</v>
      </c>
      <c r="CL2" s="397">
        <v>25030</v>
      </c>
      <c r="CM2" s="397">
        <v>30010</v>
      </c>
      <c r="CN2" s="397">
        <v>30070</v>
      </c>
      <c r="CO2" s="397">
        <v>30120</v>
      </c>
      <c r="CP2" s="397">
        <v>30160</v>
      </c>
      <c r="CQ2" s="397">
        <v>33020</v>
      </c>
      <c r="CR2" s="397">
        <v>34010</v>
      </c>
      <c r="CS2" s="397">
        <v>40000</v>
      </c>
      <c r="CT2" s="397">
        <v>40004</v>
      </c>
      <c r="CU2" s="397">
        <v>40005</v>
      </c>
      <c r="CV2" s="397">
        <v>40006</v>
      </c>
      <c r="CW2" s="397">
        <v>40280</v>
      </c>
      <c r="CX2" s="397">
        <v>40450</v>
      </c>
      <c r="CY2" s="397">
        <v>40510</v>
      </c>
      <c r="CZ2" s="397">
        <v>40540</v>
      </c>
      <c r="DA2" s="397">
        <v>41500</v>
      </c>
      <c r="DB2" s="397">
        <v>42000</v>
      </c>
      <c r="DC2" s="397">
        <v>42040</v>
      </c>
      <c r="DD2" s="397">
        <v>43010</v>
      </c>
      <c r="DE2" s="397">
        <v>43040</v>
      </c>
      <c r="DF2" s="397">
        <v>43120</v>
      </c>
      <c r="DG2" s="397">
        <v>44000</v>
      </c>
      <c r="DH2" s="397">
        <v>44100</v>
      </c>
      <c r="DI2" s="397">
        <v>44281</v>
      </c>
      <c r="DJ2" s="397">
        <v>44600</v>
      </c>
      <c r="DK2" s="397">
        <v>44601</v>
      </c>
      <c r="DL2" s="397">
        <v>44602</v>
      </c>
      <c r="DM2" s="397">
        <v>44603</v>
      </c>
      <c r="DN2" s="397">
        <v>44604</v>
      </c>
      <c r="DO2" s="397">
        <v>44605</v>
      </c>
      <c r="DP2" s="397">
        <v>45010</v>
      </c>
      <c r="DQ2" s="397">
        <v>45011</v>
      </c>
      <c r="DR2" s="397">
        <v>47710</v>
      </c>
      <c r="DS2" s="397">
        <v>47733</v>
      </c>
      <c r="DT2" s="397">
        <v>47735</v>
      </c>
      <c r="DU2" s="107">
        <v>47740</v>
      </c>
      <c r="DV2" s="107">
        <v>47750</v>
      </c>
      <c r="DW2" s="397">
        <v>47780</v>
      </c>
      <c r="DX2" s="397">
        <v>47820</v>
      </c>
      <c r="DY2" s="397">
        <v>47840</v>
      </c>
      <c r="DZ2" s="397">
        <v>47850</v>
      </c>
      <c r="EA2" s="397">
        <v>57040</v>
      </c>
      <c r="EB2" s="397">
        <v>61840</v>
      </c>
      <c r="EC2" s="397">
        <v>73000</v>
      </c>
      <c r="ED2" s="397">
        <v>73003</v>
      </c>
      <c r="EE2" s="397">
        <v>73004</v>
      </c>
      <c r="EF2" s="397">
        <v>73007</v>
      </c>
      <c r="EG2" s="397">
        <v>73011</v>
      </c>
      <c r="EH2" s="397">
        <v>73012</v>
      </c>
      <c r="EI2" s="397">
        <v>73023</v>
      </c>
      <c r="EJ2" s="397">
        <v>73030</v>
      </c>
      <c r="EK2" s="397">
        <v>73031</v>
      </c>
      <c r="EL2" s="397">
        <v>73032</v>
      </c>
      <c r="EM2" s="397">
        <v>73033</v>
      </c>
      <c r="EN2" s="397">
        <v>73050</v>
      </c>
      <c r="EO2" s="397">
        <v>73051</v>
      </c>
      <c r="EP2" s="397">
        <v>73052</v>
      </c>
      <c r="EQ2" s="397">
        <v>73069</v>
      </c>
      <c r="ER2" s="397">
        <v>73621</v>
      </c>
      <c r="ES2" s="397">
        <v>73622</v>
      </c>
      <c r="ET2" s="397">
        <v>73624</v>
      </c>
      <c r="EU2" s="397">
        <v>73625</v>
      </c>
      <c r="EV2" s="397">
        <v>73626</v>
      </c>
      <c r="EW2" s="397">
        <v>73627</v>
      </c>
      <c r="EX2" s="397">
        <v>73628</v>
      </c>
      <c r="EY2" s="397">
        <v>73629</v>
      </c>
      <c r="EZ2" s="397">
        <v>73630</v>
      </c>
      <c r="FA2" s="397">
        <v>73631</v>
      </c>
      <c r="FB2" s="397">
        <v>73632</v>
      </c>
      <c r="FC2" s="397">
        <v>73633</v>
      </c>
      <c r="FD2" s="397">
        <v>73634</v>
      </c>
      <c r="FE2" s="397">
        <v>73635</v>
      </c>
      <c r="FF2" s="397">
        <v>73636</v>
      </c>
      <c r="FG2" s="397">
        <v>73639</v>
      </c>
      <c r="FH2" s="397">
        <v>73650</v>
      </c>
      <c r="FI2" s="397">
        <v>80007</v>
      </c>
      <c r="FJ2" s="397">
        <v>80907</v>
      </c>
      <c r="FK2" s="397">
        <v>81101</v>
      </c>
      <c r="FL2" s="397">
        <v>81200</v>
      </c>
      <c r="FM2" s="397">
        <v>81304</v>
      </c>
      <c r="FN2" s="397">
        <v>81305</v>
      </c>
      <c r="FO2" s="397">
        <v>81306</v>
      </c>
      <c r="FP2" s="397">
        <v>81315</v>
      </c>
      <c r="FQ2" s="397">
        <v>82000</v>
      </c>
      <c r="FR2" s="397">
        <v>82300</v>
      </c>
      <c r="FS2" s="397">
        <v>82306</v>
      </c>
      <c r="FT2" s="397">
        <v>82312</v>
      </c>
      <c r="FU2" s="397">
        <v>82400</v>
      </c>
      <c r="FV2" s="397">
        <v>82700</v>
      </c>
      <c r="FW2" s="397">
        <v>82716</v>
      </c>
      <c r="FX2" s="397">
        <v>84011</v>
      </c>
      <c r="FZ2" s="397" t="s">
        <v>944</v>
      </c>
    </row>
    <row r="3" spans="1:215">
      <c r="A3" s="116">
        <v>107709</v>
      </c>
      <c r="B3" s="300"/>
      <c r="C3" s="300">
        <v>47258.530000000006</v>
      </c>
      <c r="D3" s="300">
        <v>2353.4899999999998</v>
      </c>
      <c r="E3" s="300">
        <v>3153</v>
      </c>
      <c r="F3" s="300">
        <v>14331.26</v>
      </c>
      <c r="G3" s="300">
        <v>6499.84</v>
      </c>
      <c r="H3" s="300">
        <v>7153.26</v>
      </c>
      <c r="I3" s="300"/>
      <c r="J3" s="300">
        <v>1989.6100000000001</v>
      </c>
      <c r="K3" s="300">
        <v>790.38</v>
      </c>
      <c r="L3" s="300"/>
      <c r="M3" s="300"/>
      <c r="N3" s="300"/>
      <c r="O3" s="300"/>
      <c r="P3" s="300"/>
      <c r="Q3" s="300"/>
      <c r="R3" s="300"/>
      <c r="S3" s="300"/>
      <c r="T3" s="300">
        <v>2183.73</v>
      </c>
      <c r="U3" s="300"/>
      <c r="V3" s="300"/>
      <c r="W3" s="300">
        <v>271.8</v>
      </c>
      <c r="X3" s="300">
        <v>173.44</v>
      </c>
      <c r="Y3" s="300">
        <v>6012.35</v>
      </c>
      <c r="Z3" s="300">
        <v>81.52</v>
      </c>
      <c r="AA3" s="300">
        <v>97.899999999999991</v>
      </c>
      <c r="AB3" s="300">
        <v>664.61</v>
      </c>
      <c r="AC3" s="300">
        <v>353.79</v>
      </c>
      <c r="AD3" s="300"/>
      <c r="AE3" s="300"/>
      <c r="AF3" s="300"/>
      <c r="AG3" s="300"/>
      <c r="AH3" s="300"/>
      <c r="AI3" s="300">
        <v>24155.03</v>
      </c>
      <c r="AJ3" s="300">
        <v>44.32</v>
      </c>
      <c r="AK3" s="300">
        <v>133.78</v>
      </c>
      <c r="AL3" s="300">
        <v>4941.9799999999996</v>
      </c>
      <c r="AM3" s="300">
        <v>2446.29</v>
      </c>
      <c r="AN3" s="300">
        <v>12000.54</v>
      </c>
      <c r="AO3" s="300"/>
      <c r="AP3" s="300"/>
      <c r="AQ3" s="300">
        <v>2145.92</v>
      </c>
      <c r="AR3" s="300">
        <v>1270.73</v>
      </c>
      <c r="AS3" s="300"/>
      <c r="AT3" s="300"/>
      <c r="AU3" s="300"/>
      <c r="AV3" s="300">
        <v>11755.82</v>
      </c>
      <c r="AW3" s="300">
        <v>91.18</v>
      </c>
      <c r="AX3" s="300">
        <v>111.81</v>
      </c>
      <c r="AY3" s="300"/>
      <c r="AZ3" s="300">
        <v>2402.17</v>
      </c>
      <c r="BA3" s="300">
        <v>1281.04</v>
      </c>
      <c r="BB3" s="300"/>
      <c r="BC3" s="300"/>
      <c r="BD3" s="300"/>
      <c r="BE3" s="300"/>
      <c r="BF3" s="300"/>
      <c r="BG3" s="300"/>
      <c r="BH3" s="300"/>
      <c r="BI3" s="300"/>
      <c r="BJ3" s="300"/>
      <c r="BK3" s="300"/>
      <c r="BL3" s="300"/>
      <c r="BM3" s="300"/>
      <c r="BN3" s="300">
        <v>449</v>
      </c>
      <c r="BO3" s="300">
        <v>100</v>
      </c>
      <c r="BP3" s="300"/>
      <c r="BQ3" s="300"/>
      <c r="BR3" s="300"/>
      <c r="BS3" s="300"/>
      <c r="BT3" s="300">
        <v>704.41</v>
      </c>
      <c r="BU3" s="300"/>
      <c r="BV3" s="300"/>
      <c r="BW3" s="300"/>
      <c r="BX3" s="300">
        <v>199.99</v>
      </c>
      <c r="BY3" s="300"/>
      <c r="BZ3" s="300"/>
      <c r="CA3" s="300"/>
      <c r="CB3" s="300">
        <v>1849.3899999999999</v>
      </c>
      <c r="CC3" s="300">
        <v>3166.66</v>
      </c>
      <c r="CD3" s="300"/>
      <c r="CE3" s="300"/>
      <c r="CF3" s="300"/>
      <c r="CG3" s="300"/>
      <c r="CH3" s="300">
        <v>12724.5</v>
      </c>
      <c r="CI3" s="300">
        <v>888.45</v>
      </c>
      <c r="CJ3" s="300"/>
      <c r="CK3" s="300">
        <v>845.37</v>
      </c>
      <c r="CL3" s="300">
        <v>532.59</v>
      </c>
      <c r="CM3" s="300"/>
      <c r="CN3" s="300"/>
      <c r="CO3" s="300"/>
      <c r="CP3" s="300">
        <v>450</v>
      </c>
      <c r="CQ3" s="300">
        <v>45.769999999999996</v>
      </c>
      <c r="CR3" s="300"/>
      <c r="CS3" s="300"/>
      <c r="CT3" s="300"/>
      <c r="CU3" s="300"/>
      <c r="CV3" s="300"/>
      <c r="CW3" s="300">
        <v>279.31</v>
      </c>
      <c r="CX3" s="300">
        <v>566</v>
      </c>
      <c r="CY3" s="300">
        <v>3785.4500000000003</v>
      </c>
      <c r="CZ3" s="300"/>
      <c r="DA3" s="300"/>
      <c r="DB3" s="300"/>
      <c r="DC3" s="300">
        <v>1594.39</v>
      </c>
      <c r="DD3" s="300">
        <v>548.47</v>
      </c>
      <c r="DE3" s="300"/>
      <c r="DF3" s="300"/>
      <c r="DG3" s="300">
        <v>14</v>
      </c>
      <c r="DH3" s="300">
        <v>337.9</v>
      </c>
      <c r="DI3" s="300">
        <v>2277</v>
      </c>
      <c r="DJ3" s="300"/>
      <c r="DK3" s="300"/>
      <c r="DL3" s="300"/>
      <c r="DM3" s="300"/>
      <c r="DN3" s="300"/>
      <c r="DO3" s="300">
        <v>952</v>
      </c>
      <c r="DP3" s="300"/>
      <c r="DQ3" s="300"/>
      <c r="DR3" s="300"/>
      <c r="DS3" s="300"/>
      <c r="DT3" s="300">
        <v>2489.2600000000002</v>
      </c>
      <c r="DU3" s="300">
        <v>3511.6699999999996</v>
      </c>
      <c r="DV3" s="300"/>
      <c r="DW3" s="300"/>
      <c r="DX3" s="300">
        <v>7136.8</v>
      </c>
      <c r="DY3" s="300"/>
      <c r="DZ3" s="300">
        <v>96.039999999999992</v>
      </c>
      <c r="EA3" s="300"/>
      <c r="EB3" s="300"/>
      <c r="EC3" s="300">
        <v>-566824.73</v>
      </c>
      <c r="ED3" s="300"/>
      <c r="EE3" s="300"/>
      <c r="EF3" s="300">
        <v>-7070</v>
      </c>
      <c r="EG3" s="300"/>
      <c r="EH3" s="300"/>
      <c r="EI3" s="300"/>
      <c r="EJ3" s="300">
        <v>-21692.41</v>
      </c>
      <c r="EK3" s="300">
        <v>-4945</v>
      </c>
      <c r="EL3" s="300">
        <v>-7922</v>
      </c>
      <c r="EM3" s="300">
        <v>-8370</v>
      </c>
      <c r="EN3" s="300">
        <v>-24643</v>
      </c>
      <c r="EO3" s="300">
        <v>1461.8899999999999</v>
      </c>
      <c r="EP3" s="300">
        <v>216.55</v>
      </c>
      <c r="EQ3" s="300">
        <v>-6558</v>
      </c>
      <c r="ER3" s="300">
        <v>106</v>
      </c>
      <c r="ES3" s="300"/>
      <c r="ET3" s="300">
        <v>1241.23</v>
      </c>
      <c r="EU3" s="300">
        <v>2621.06</v>
      </c>
      <c r="EV3" s="300">
        <v>8962.68</v>
      </c>
      <c r="EW3" s="300">
        <v>23442</v>
      </c>
      <c r="EX3" s="300">
        <v>80</v>
      </c>
      <c r="EY3" s="300">
        <v>5721.920000000001</v>
      </c>
      <c r="EZ3" s="300"/>
      <c r="FA3" s="300">
        <v>3517.39</v>
      </c>
      <c r="FB3" s="300">
        <v>1684.8000000000002</v>
      </c>
      <c r="FC3" s="300">
        <v>2650</v>
      </c>
      <c r="FD3" s="300">
        <v>580</v>
      </c>
      <c r="FE3" s="300">
        <v>846.54</v>
      </c>
      <c r="FF3" s="300">
        <v>426.73</v>
      </c>
      <c r="FG3" s="300"/>
      <c r="FH3" s="300"/>
      <c r="FI3" s="300"/>
      <c r="FJ3" s="300"/>
      <c r="FK3" s="300"/>
      <c r="FL3" s="300"/>
      <c r="FM3" s="300">
        <v>-501.97</v>
      </c>
      <c r="FN3" s="300">
        <v>-961.68000000000018</v>
      </c>
      <c r="FO3" s="300"/>
      <c r="FP3" s="300">
        <v>-334.89000000000004</v>
      </c>
      <c r="FQ3" s="300"/>
      <c r="FR3" s="300"/>
      <c r="FS3" s="300"/>
      <c r="FT3" s="300">
        <v>-1396.9799999999996</v>
      </c>
      <c r="FU3" s="300"/>
      <c r="FV3" s="300"/>
      <c r="FW3" s="300">
        <v>-568.05999999999995</v>
      </c>
      <c r="FX3" s="300"/>
      <c r="FY3" s="300"/>
      <c r="FZ3" s="300"/>
      <c r="GA3" s="300"/>
      <c r="GB3" s="300"/>
      <c r="GC3" s="300"/>
      <c r="GD3" s="300"/>
      <c r="GE3" s="300"/>
      <c r="GF3" s="300"/>
      <c r="GG3" s="300"/>
      <c r="GH3" s="300"/>
      <c r="GI3" s="300"/>
      <c r="GJ3" s="300"/>
      <c r="GK3" s="300"/>
      <c r="GL3" s="300"/>
      <c r="GM3" s="300"/>
      <c r="GN3" s="300"/>
      <c r="GO3" s="300"/>
      <c r="GP3" s="300"/>
      <c r="GQ3" s="300"/>
      <c r="GR3" s="300"/>
      <c r="GS3" s="300"/>
      <c r="GT3" s="300"/>
      <c r="GU3" s="300"/>
      <c r="GV3" s="300"/>
      <c r="GW3" s="300"/>
      <c r="GX3" s="300"/>
      <c r="GY3" s="300"/>
      <c r="GZ3" s="300"/>
      <c r="HA3" s="300"/>
      <c r="HB3" s="300"/>
      <c r="HC3" s="300"/>
      <c r="HD3" s="300"/>
      <c r="HE3" s="300"/>
      <c r="HF3" s="300"/>
      <c r="HG3" s="300"/>
    </row>
    <row r="4" spans="1:215">
      <c r="A4" s="116">
        <v>107714</v>
      </c>
      <c r="B4" s="300"/>
      <c r="C4" s="300">
        <v>71216.56</v>
      </c>
      <c r="D4" s="300"/>
      <c r="E4" s="300">
        <v>6930</v>
      </c>
      <c r="F4" s="300">
        <v>21301.020000000004</v>
      </c>
      <c r="G4" s="300">
        <v>9896.75</v>
      </c>
      <c r="H4" s="300">
        <v>3177.7400000000002</v>
      </c>
      <c r="I4" s="300"/>
      <c r="J4" s="300">
        <v>796.77</v>
      </c>
      <c r="K4" s="300">
        <v>203.29000000000002</v>
      </c>
      <c r="L4" s="300"/>
      <c r="M4" s="300"/>
      <c r="N4" s="300"/>
      <c r="O4" s="300"/>
      <c r="P4" s="300"/>
      <c r="Q4" s="300">
        <v>1173.2</v>
      </c>
      <c r="R4" s="300">
        <v>239.32</v>
      </c>
      <c r="S4" s="300">
        <v>154.63999999999999</v>
      </c>
      <c r="T4" s="300">
        <v>3215.16</v>
      </c>
      <c r="U4" s="300"/>
      <c r="V4" s="300"/>
      <c r="W4" s="300">
        <v>655.82</v>
      </c>
      <c r="X4" s="300">
        <v>71.37</v>
      </c>
      <c r="Y4" s="300">
        <v>3743.45</v>
      </c>
      <c r="Z4" s="300">
        <v>400.48</v>
      </c>
      <c r="AA4" s="300"/>
      <c r="AB4" s="300">
        <v>628.72</v>
      </c>
      <c r="AC4" s="300">
        <v>291.39</v>
      </c>
      <c r="AD4" s="300"/>
      <c r="AE4" s="300"/>
      <c r="AF4" s="300"/>
      <c r="AG4" s="300"/>
      <c r="AH4" s="300"/>
      <c r="AI4" s="300">
        <v>15523.05</v>
      </c>
      <c r="AJ4" s="300">
        <v>3254.63</v>
      </c>
      <c r="AK4" s="300"/>
      <c r="AL4" s="300">
        <v>3830.56</v>
      </c>
      <c r="AM4" s="300">
        <v>1744.6</v>
      </c>
      <c r="AN4" s="300"/>
      <c r="AO4" s="300"/>
      <c r="AP4" s="300"/>
      <c r="AQ4" s="300"/>
      <c r="AR4" s="300"/>
      <c r="AS4" s="300"/>
      <c r="AT4" s="300"/>
      <c r="AU4" s="300"/>
      <c r="AV4" s="300">
        <v>12856.56</v>
      </c>
      <c r="AW4" s="300"/>
      <c r="AX4" s="300"/>
      <c r="AY4" s="300"/>
      <c r="AZ4" s="300">
        <v>2622.68</v>
      </c>
      <c r="BA4" s="300">
        <v>1617.4699999999998</v>
      </c>
      <c r="BB4" s="300"/>
      <c r="BC4" s="300"/>
      <c r="BD4" s="300"/>
      <c r="BE4" s="300"/>
      <c r="BF4" s="300">
        <v>3599.24</v>
      </c>
      <c r="BG4" s="300"/>
      <c r="BH4" s="300"/>
      <c r="BI4" s="300">
        <v>734.2</v>
      </c>
      <c r="BJ4" s="300">
        <v>459.88</v>
      </c>
      <c r="BK4" s="300"/>
      <c r="BL4" s="300"/>
      <c r="BM4" s="300"/>
      <c r="BN4" s="300"/>
      <c r="BO4" s="300">
        <v>3358.4</v>
      </c>
      <c r="BP4" s="300"/>
      <c r="BQ4" s="300"/>
      <c r="BR4" s="300"/>
      <c r="BS4" s="300"/>
      <c r="BT4" s="300">
        <v>1623.3</v>
      </c>
      <c r="BU4" s="300">
        <v>5193.12</v>
      </c>
      <c r="BV4" s="300"/>
      <c r="BW4" s="300"/>
      <c r="BX4" s="300"/>
      <c r="BY4" s="300"/>
      <c r="BZ4" s="300">
        <v>15515.65</v>
      </c>
      <c r="CA4" s="300"/>
      <c r="CB4" s="300">
        <v>1584.3</v>
      </c>
      <c r="CC4" s="300"/>
      <c r="CD4" s="300"/>
      <c r="CE4" s="300"/>
      <c r="CF4" s="300"/>
      <c r="CG4" s="300">
        <v>2850</v>
      </c>
      <c r="CH4" s="300">
        <v>2195.6</v>
      </c>
      <c r="CI4" s="300">
        <v>461.71000000000004</v>
      </c>
      <c r="CJ4" s="300"/>
      <c r="CK4" s="300">
        <v>15.879999999999999</v>
      </c>
      <c r="CL4" s="300"/>
      <c r="CM4" s="300"/>
      <c r="CN4" s="300"/>
      <c r="CO4" s="300"/>
      <c r="CP4" s="300"/>
      <c r="CQ4" s="300"/>
      <c r="CR4" s="300"/>
      <c r="CS4" s="300">
        <v>49.98</v>
      </c>
      <c r="CT4" s="300"/>
      <c r="CU4" s="300"/>
      <c r="CV4" s="300"/>
      <c r="CW4" s="300"/>
      <c r="CX4" s="300">
        <v>605</v>
      </c>
      <c r="CY4" s="300">
        <v>5569.88</v>
      </c>
      <c r="CZ4" s="300">
        <v>109.13000000000001</v>
      </c>
      <c r="DA4" s="300"/>
      <c r="DB4" s="300">
        <v>65.67</v>
      </c>
      <c r="DC4" s="300">
        <v>325.58999999999997</v>
      </c>
      <c r="DD4" s="300">
        <v>9394.58</v>
      </c>
      <c r="DE4" s="300">
        <v>4057.7899999999995</v>
      </c>
      <c r="DF4" s="300"/>
      <c r="DG4" s="300">
        <v>9.9</v>
      </c>
      <c r="DH4" s="300">
        <v>113.16</v>
      </c>
      <c r="DI4" s="300">
        <v>356.96</v>
      </c>
      <c r="DJ4" s="300"/>
      <c r="DK4" s="300"/>
      <c r="DL4" s="300">
        <v>158.97</v>
      </c>
      <c r="DM4" s="300"/>
      <c r="DN4" s="300"/>
      <c r="DO4" s="300"/>
      <c r="DP4" s="300"/>
      <c r="DQ4" s="300"/>
      <c r="DR4" s="300"/>
      <c r="DS4" s="300"/>
      <c r="DT4" s="300">
        <v>3751.42</v>
      </c>
      <c r="DU4" s="300">
        <v>1700</v>
      </c>
      <c r="DV4" s="300"/>
      <c r="DW4" s="300"/>
      <c r="DX4" s="300">
        <v>13496.35</v>
      </c>
      <c r="DY4" s="300">
        <v>4680</v>
      </c>
      <c r="DZ4" s="300"/>
      <c r="EA4" s="300"/>
      <c r="EB4" s="300"/>
      <c r="EC4" s="300">
        <v>-661863.57999999996</v>
      </c>
      <c r="ED4" s="300"/>
      <c r="EE4" s="300"/>
      <c r="EF4" s="300">
        <v>-2298</v>
      </c>
      <c r="EG4" s="300"/>
      <c r="EH4" s="300"/>
      <c r="EI4" s="300"/>
      <c r="EJ4" s="300"/>
      <c r="EK4" s="300">
        <v>-5147.5</v>
      </c>
      <c r="EL4" s="300">
        <v>-17027</v>
      </c>
      <c r="EM4" s="300">
        <v>-8435</v>
      </c>
      <c r="EN4" s="300">
        <v>-20431</v>
      </c>
      <c r="EO4" s="300">
        <v>2203.13</v>
      </c>
      <c r="EP4" s="300">
        <v>326.35000000000002</v>
      </c>
      <c r="EQ4" s="300">
        <v>-6304</v>
      </c>
      <c r="ER4" s="300"/>
      <c r="ES4" s="300"/>
      <c r="ET4" s="300">
        <v>1353.91</v>
      </c>
      <c r="EU4" s="300"/>
      <c r="EV4" s="300"/>
      <c r="EW4" s="300">
        <v>23689</v>
      </c>
      <c r="EX4" s="300">
        <v>194</v>
      </c>
      <c r="EY4" s="300">
        <v>1166.42</v>
      </c>
      <c r="EZ4" s="300"/>
      <c r="FA4" s="300">
        <v>2913.95</v>
      </c>
      <c r="FB4" s="300">
        <v>1214.46</v>
      </c>
      <c r="FC4" s="300">
        <v>1177</v>
      </c>
      <c r="FD4" s="300"/>
      <c r="FE4" s="300">
        <v>904.23</v>
      </c>
      <c r="FF4" s="300">
        <v>113.92</v>
      </c>
      <c r="FG4" s="300"/>
      <c r="FH4" s="300"/>
      <c r="FI4" s="300"/>
      <c r="FJ4" s="300"/>
      <c r="FK4" s="300"/>
      <c r="FL4" s="300"/>
      <c r="FM4" s="300">
        <v>-935.2</v>
      </c>
      <c r="FN4" s="300">
        <v>-7337</v>
      </c>
      <c r="FO4" s="300"/>
      <c r="FP4" s="300"/>
      <c r="FQ4" s="300"/>
      <c r="FR4" s="300"/>
      <c r="FS4" s="300"/>
      <c r="FT4" s="300"/>
      <c r="FU4" s="300"/>
      <c r="FV4" s="300"/>
      <c r="FW4" s="300"/>
      <c r="FX4" s="300"/>
      <c r="FY4" s="300"/>
      <c r="FZ4" s="300"/>
      <c r="GA4" s="300"/>
      <c r="GB4" s="300"/>
      <c r="GC4" s="300"/>
      <c r="GD4" s="300"/>
      <c r="GE4" s="300"/>
      <c r="GF4" s="300"/>
      <c r="GG4" s="300"/>
      <c r="GH4" s="300"/>
      <c r="GI4" s="300"/>
      <c r="GJ4" s="300"/>
      <c r="GK4" s="300"/>
      <c r="GL4" s="300"/>
      <c r="GM4" s="300"/>
      <c r="GN4" s="300"/>
      <c r="GO4" s="300"/>
      <c r="GP4" s="300"/>
      <c r="GQ4" s="300"/>
      <c r="GR4" s="300"/>
      <c r="GS4" s="300"/>
      <c r="GT4" s="300"/>
      <c r="GU4" s="300"/>
      <c r="GV4" s="300"/>
      <c r="GW4" s="300"/>
      <c r="GX4" s="300"/>
      <c r="GY4" s="300"/>
      <c r="GZ4" s="300"/>
      <c r="HA4" s="300"/>
      <c r="HB4" s="300"/>
      <c r="HC4" s="300"/>
      <c r="HD4" s="300"/>
      <c r="HE4" s="300"/>
      <c r="HF4" s="300"/>
      <c r="HG4" s="300"/>
    </row>
    <row r="5" spans="1:215">
      <c r="A5" s="116">
        <v>107717</v>
      </c>
      <c r="B5" s="300"/>
      <c r="C5" s="300">
        <v>128347.53</v>
      </c>
      <c r="D5" s="300">
        <v>846.26</v>
      </c>
      <c r="E5" s="300">
        <v>19223</v>
      </c>
      <c r="F5" s="300">
        <v>38800.83</v>
      </c>
      <c r="G5" s="300">
        <v>18093.93</v>
      </c>
      <c r="H5" s="300">
        <v>6644.54</v>
      </c>
      <c r="I5" s="300"/>
      <c r="J5" s="300">
        <v>1905.64</v>
      </c>
      <c r="K5" s="300">
        <v>694.03</v>
      </c>
      <c r="L5" s="300"/>
      <c r="M5" s="300"/>
      <c r="N5" s="300"/>
      <c r="O5" s="300"/>
      <c r="P5" s="300"/>
      <c r="Q5" s="300"/>
      <c r="R5" s="300"/>
      <c r="S5" s="300"/>
      <c r="T5" s="300"/>
      <c r="U5" s="300"/>
      <c r="V5" s="300"/>
      <c r="W5" s="300"/>
      <c r="X5" s="300"/>
      <c r="Y5" s="300"/>
      <c r="Z5" s="300"/>
      <c r="AA5" s="300"/>
      <c r="AB5" s="300"/>
      <c r="AC5" s="300"/>
      <c r="AD5" s="300">
        <v>5098.38</v>
      </c>
      <c r="AE5" s="300">
        <v>38.58</v>
      </c>
      <c r="AF5" s="300"/>
      <c r="AG5" s="300">
        <v>1047.8399999999999</v>
      </c>
      <c r="AH5" s="300">
        <v>638.58000000000004</v>
      </c>
      <c r="AI5" s="300">
        <v>71201.58</v>
      </c>
      <c r="AJ5" s="300">
        <v>108.45000000000006</v>
      </c>
      <c r="AK5" s="300">
        <v>758.46</v>
      </c>
      <c r="AL5" s="300">
        <v>14701.670000000002</v>
      </c>
      <c r="AM5" s="300">
        <v>8248.16</v>
      </c>
      <c r="AN5" s="300"/>
      <c r="AO5" s="300"/>
      <c r="AP5" s="300"/>
      <c r="AQ5" s="300"/>
      <c r="AR5" s="300"/>
      <c r="AS5" s="300"/>
      <c r="AT5" s="300"/>
      <c r="AU5" s="300"/>
      <c r="AV5" s="300">
        <v>9535.6</v>
      </c>
      <c r="AW5" s="300"/>
      <c r="AX5" s="300"/>
      <c r="AY5" s="300"/>
      <c r="AZ5" s="300">
        <v>1945.24</v>
      </c>
      <c r="BA5" s="300">
        <v>1180.1199999999999</v>
      </c>
      <c r="BB5" s="300"/>
      <c r="BC5" s="300"/>
      <c r="BD5" s="300"/>
      <c r="BE5" s="300"/>
      <c r="BF5" s="300">
        <v>7452</v>
      </c>
      <c r="BG5" s="300"/>
      <c r="BH5" s="300"/>
      <c r="BI5" s="300">
        <v>1050.52</v>
      </c>
      <c r="BJ5" s="300">
        <v>809.36</v>
      </c>
      <c r="BK5" s="300"/>
      <c r="BL5" s="300"/>
      <c r="BM5" s="300"/>
      <c r="BN5" s="300"/>
      <c r="BO5" s="300">
        <v>10312.75</v>
      </c>
      <c r="BP5" s="300"/>
      <c r="BQ5" s="300"/>
      <c r="BR5" s="300"/>
      <c r="BS5" s="300">
        <v>13296.75</v>
      </c>
      <c r="BT5" s="300">
        <v>5539.6</v>
      </c>
      <c r="BU5" s="300">
        <v>368.84000000000003</v>
      </c>
      <c r="BV5" s="300"/>
      <c r="BW5" s="300"/>
      <c r="BX5" s="300"/>
      <c r="BY5" s="300"/>
      <c r="BZ5" s="300"/>
      <c r="CA5" s="300"/>
      <c r="CB5" s="300">
        <v>3356.35</v>
      </c>
      <c r="CC5" s="300">
        <v>1673.6399999999999</v>
      </c>
      <c r="CD5" s="300"/>
      <c r="CE5" s="300"/>
      <c r="CF5" s="300"/>
      <c r="CG5" s="300"/>
      <c r="CH5" s="300">
        <v>28938</v>
      </c>
      <c r="CI5" s="300">
        <v>2908.45</v>
      </c>
      <c r="CJ5" s="300"/>
      <c r="CK5" s="300">
        <v>994.44</v>
      </c>
      <c r="CL5" s="300">
        <v>74.03</v>
      </c>
      <c r="CM5" s="300"/>
      <c r="CN5" s="300"/>
      <c r="CO5" s="300"/>
      <c r="CP5" s="300"/>
      <c r="CQ5" s="300">
        <v>68.400000000000006</v>
      </c>
      <c r="CR5" s="300"/>
      <c r="CS5" s="300"/>
      <c r="CT5" s="300"/>
      <c r="CU5" s="300"/>
      <c r="CV5" s="300"/>
      <c r="CW5" s="300"/>
      <c r="CX5" s="300">
        <v>1179</v>
      </c>
      <c r="CY5" s="300">
        <v>8644.48</v>
      </c>
      <c r="CZ5" s="300">
        <v>39.56</v>
      </c>
      <c r="DA5" s="300"/>
      <c r="DB5" s="300">
        <v>7.86</v>
      </c>
      <c r="DC5" s="300">
        <v>1570.92</v>
      </c>
      <c r="DD5" s="300">
        <v>2698.16</v>
      </c>
      <c r="DE5" s="300">
        <v>10255.75</v>
      </c>
      <c r="DF5" s="300"/>
      <c r="DG5" s="300">
        <v>39.049999999999997</v>
      </c>
      <c r="DH5" s="300">
        <v>326</v>
      </c>
      <c r="DI5" s="300"/>
      <c r="DJ5" s="300"/>
      <c r="DK5" s="300">
        <v>3781</v>
      </c>
      <c r="DL5" s="300">
        <v>5822.8600000000006</v>
      </c>
      <c r="DM5" s="300"/>
      <c r="DN5" s="300">
        <v>248.34</v>
      </c>
      <c r="DO5" s="300"/>
      <c r="DP5" s="300"/>
      <c r="DQ5" s="300"/>
      <c r="DR5" s="300"/>
      <c r="DS5" s="300"/>
      <c r="DT5" s="300">
        <v>6871.76</v>
      </c>
      <c r="DU5" s="300"/>
      <c r="DV5" s="300"/>
      <c r="DW5" s="300">
        <v>18.36</v>
      </c>
      <c r="DX5" s="300">
        <v>11451.08</v>
      </c>
      <c r="DY5" s="300"/>
      <c r="DZ5" s="300">
        <v>113.82</v>
      </c>
      <c r="EA5" s="300"/>
      <c r="EB5" s="300"/>
      <c r="EC5" s="300">
        <v>-1114926.3600000001</v>
      </c>
      <c r="ED5" s="300"/>
      <c r="EE5" s="300"/>
      <c r="EF5" s="300">
        <v>-17780</v>
      </c>
      <c r="EG5" s="300"/>
      <c r="EH5" s="300"/>
      <c r="EI5" s="300">
        <v>-4082</v>
      </c>
      <c r="EJ5" s="300"/>
      <c r="EK5" s="300">
        <v>-6205</v>
      </c>
      <c r="EL5" s="300">
        <v>-28906</v>
      </c>
      <c r="EM5" s="300">
        <v>-8835</v>
      </c>
      <c r="EN5" s="300">
        <v>-52231</v>
      </c>
      <c r="EO5" s="300">
        <v>4035.6400000000003</v>
      </c>
      <c r="EP5" s="300">
        <v>597.79999999999995</v>
      </c>
      <c r="EQ5" s="300">
        <v>-10945</v>
      </c>
      <c r="ER5" s="300"/>
      <c r="ES5" s="300"/>
      <c r="ET5" s="300">
        <v>1632.48</v>
      </c>
      <c r="EU5" s="300">
        <v>962.59</v>
      </c>
      <c r="EV5" s="300"/>
      <c r="EW5" s="300">
        <v>57089.25</v>
      </c>
      <c r="EX5" s="300">
        <v>700</v>
      </c>
      <c r="EY5" s="300">
        <v>6442.52</v>
      </c>
      <c r="EZ5" s="300">
        <v>269</v>
      </c>
      <c r="FA5" s="300">
        <v>7589.1</v>
      </c>
      <c r="FB5" s="300">
        <v>2183.2200000000003</v>
      </c>
      <c r="FC5" s="300">
        <v>5869</v>
      </c>
      <c r="FD5" s="300">
        <v>580</v>
      </c>
      <c r="FE5" s="300">
        <v>1141.54</v>
      </c>
      <c r="FF5" s="300">
        <v>503.17999999999995</v>
      </c>
      <c r="FG5" s="300"/>
      <c r="FH5" s="300"/>
      <c r="FI5" s="300"/>
      <c r="FJ5" s="300"/>
      <c r="FK5" s="300"/>
      <c r="FL5" s="300">
        <v>-6437</v>
      </c>
      <c r="FM5" s="300"/>
      <c r="FN5" s="300">
        <v>-10806.580000000002</v>
      </c>
      <c r="FO5" s="300"/>
      <c r="FP5" s="300"/>
      <c r="FQ5" s="300"/>
      <c r="FR5" s="300"/>
      <c r="FS5" s="300"/>
      <c r="FT5" s="300">
        <v>-12246.579999999998</v>
      </c>
      <c r="FU5" s="300"/>
      <c r="FV5" s="300"/>
      <c r="FW5" s="300"/>
      <c r="FX5" s="300"/>
      <c r="FY5" s="300"/>
      <c r="FZ5" s="300"/>
      <c r="GA5" s="300"/>
      <c r="GB5" s="300"/>
      <c r="GC5" s="300"/>
      <c r="GD5" s="300"/>
      <c r="GE5" s="300"/>
      <c r="GF5" s="300"/>
      <c r="GG5" s="300"/>
      <c r="GH5" s="300"/>
      <c r="GI5" s="300"/>
      <c r="GJ5" s="300"/>
      <c r="GK5" s="300"/>
      <c r="GL5" s="300"/>
      <c r="GM5" s="300"/>
      <c r="GN5" s="300"/>
      <c r="GO5" s="300"/>
      <c r="GP5" s="300"/>
      <c r="GQ5" s="300"/>
      <c r="GR5" s="300"/>
      <c r="GS5" s="300"/>
      <c r="GT5" s="300"/>
      <c r="GU5" s="300"/>
      <c r="GV5" s="300"/>
      <c r="GW5" s="300"/>
      <c r="GX5" s="300"/>
      <c r="GY5" s="300"/>
      <c r="GZ5" s="300"/>
      <c r="HA5" s="300"/>
      <c r="HB5" s="300"/>
      <c r="HC5" s="300"/>
      <c r="HD5" s="300"/>
      <c r="HE5" s="300"/>
      <c r="HF5" s="300"/>
      <c r="HG5" s="300"/>
    </row>
    <row r="6" spans="1:215">
      <c r="A6" s="116">
        <v>107720</v>
      </c>
      <c r="B6" s="300"/>
      <c r="C6" s="300">
        <v>52581.2</v>
      </c>
      <c r="D6" s="300"/>
      <c r="E6" s="300">
        <v>745.46</v>
      </c>
      <c r="F6" s="300">
        <v>15080.25</v>
      </c>
      <c r="G6" s="300">
        <v>7124.9500000000007</v>
      </c>
      <c r="H6" s="300"/>
      <c r="I6" s="300"/>
      <c r="J6" s="300"/>
      <c r="K6" s="300"/>
      <c r="L6" s="300"/>
      <c r="M6" s="300"/>
      <c r="N6" s="300"/>
      <c r="O6" s="300"/>
      <c r="P6" s="300"/>
      <c r="Q6" s="300"/>
      <c r="R6" s="300"/>
      <c r="S6" s="300"/>
      <c r="T6" s="300">
        <v>2428.9499999999998</v>
      </c>
      <c r="U6" s="300"/>
      <c r="V6" s="300">
        <v>72.739999999999981</v>
      </c>
      <c r="W6" s="300">
        <v>508.06999999999994</v>
      </c>
      <c r="X6" s="300">
        <v>318.06999999999994</v>
      </c>
      <c r="Y6" s="300">
        <v>1549.74</v>
      </c>
      <c r="Z6" s="300"/>
      <c r="AA6" s="300"/>
      <c r="AB6" s="300">
        <v>316.11</v>
      </c>
      <c r="AC6" s="300">
        <v>137.09</v>
      </c>
      <c r="AD6" s="300"/>
      <c r="AE6" s="300"/>
      <c r="AF6" s="300"/>
      <c r="AG6" s="300"/>
      <c r="AH6" s="300"/>
      <c r="AI6" s="300">
        <v>13539.259999999998</v>
      </c>
      <c r="AJ6" s="300">
        <v>304.91000000000003</v>
      </c>
      <c r="AK6" s="300">
        <v>522.96</v>
      </c>
      <c r="AL6" s="300">
        <v>2933.07</v>
      </c>
      <c r="AM6" s="300">
        <v>1324.46</v>
      </c>
      <c r="AN6" s="300">
        <v>7961.22</v>
      </c>
      <c r="AO6" s="300"/>
      <c r="AP6" s="300"/>
      <c r="AQ6" s="300">
        <v>1616.29</v>
      </c>
      <c r="AR6" s="300">
        <v>854.8900000000001</v>
      </c>
      <c r="AS6" s="300"/>
      <c r="AT6" s="300"/>
      <c r="AU6" s="300"/>
      <c r="AV6" s="300">
        <v>9615.130000000001</v>
      </c>
      <c r="AW6" s="300"/>
      <c r="AX6" s="300">
        <v>332.32000000000005</v>
      </c>
      <c r="AY6" s="300"/>
      <c r="AZ6" s="300">
        <v>1932.2999999999997</v>
      </c>
      <c r="BA6" s="300">
        <v>1093.58</v>
      </c>
      <c r="BB6" s="300"/>
      <c r="BC6" s="300"/>
      <c r="BD6" s="300"/>
      <c r="BE6" s="300"/>
      <c r="BF6" s="300"/>
      <c r="BG6" s="300"/>
      <c r="BH6" s="300"/>
      <c r="BI6" s="300"/>
      <c r="BJ6" s="300"/>
      <c r="BK6" s="300"/>
      <c r="BL6" s="300"/>
      <c r="BM6" s="300"/>
      <c r="BN6" s="300"/>
      <c r="BO6" s="300"/>
      <c r="BP6" s="300"/>
      <c r="BQ6" s="300"/>
      <c r="BR6" s="300"/>
      <c r="BS6" s="300">
        <v>2500</v>
      </c>
      <c r="BT6" s="300">
        <v>3507.43</v>
      </c>
      <c r="BU6" s="300"/>
      <c r="BV6" s="300"/>
      <c r="BW6" s="300"/>
      <c r="BX6" s="300"/>
      <c r="BY6" s="300"/>
      <c r="BZ6" s="300"/>
      <c r="CA6" s="300"/>
      <c r="CB6" s="300">
        <v>2148.96</v>
      </c>
      <c r="CC6" s="300"/>
      <c r="CD6" s="300">
        <v>772.41</v>
      </c>
      <c r="CE6" s="300"/>
      <c r="CF6" s="300"/>
      <c r="CG6" s="300"/>
      <c r="CH6" s="300">
        <v>1497</v>
      </c>
      <c r="CI6" s="300">
        <v>1094.7399999999998</v>
      </c>
      <c r="CJ6" s="300"/>
      <c r="CK6" s="300">
        <v>3695.52</v>
      </c>
      <c r="CL6" s="300">
        <v>74.679999999999993</v>
      </c>
      <c r="CM6" s="300"/>
      <c r="CN6" s="300"/>
      <c r="CO6" s="300"/>
      <c r="CP6" s="300"/>
      <c r="CQ6" s="300">
        <v>22.8</v>
      </c>
      <c r="CR6" s="300"/>
      <c r="CS6" s="300">
        <v>124.93</v>
      </c>
      <c r="CT6" s="300"/>
      <c r="CU6" s="300"/>
      <c r="CV6" s="300"/>
      <c r="CW6" s="300"/>
      <c r="CX6" s="300"/>
      <c r="CY6" s="300">
        <v>514.21999999999991</v>
      </c>
      <c r="CZ6" s="300">
        <v>83.519999999999982</v>
      </c>
      <c r="DA6" s="300"/>
      <c r="DB6" s="300">
        <v>366.37999999999994</v>
      </c>
      <c r="DC6" s="300">
        <v>249.69</v>
      </c>
      <c r="DD6" s="300"/>
      <c r="DE6" s="300">
        <v>5805</v>
      </c>
      <c r="DF6" s="300"/>
      <c r="DG6" s="300"/>
      <c r="DH6" s="300">
        <v>110.64</v>
      </c>
      <c r="DI6" s="300"/>
      <c r="DJ6" s="300"/>
      <c r="DK6" s="300"/>
      <c r="DL6" s="300"/>
      <c r="DM6" s="300"/>
      <c r="DN6" s="300"/>
      <c r="DO6" s="300"/>
      <c r="DP6" s="300">
        <v>17.28</v>
      </c>
      <c r="DQ6" s="300"/>
      <c r="DR6" s="300">
        <v>155</v>
      </c>
      <c r="DS6" s="300">
        <v>5105.47</v>
      </c>
      <c r="DT6" s="300">
        <v>1121.92</v>
      </c>
      <c r="DU6" s="300">
        <v>4454.38</v>
      </c>
      <c r="DV6" s="300"/>
      <c r="DW6" s="300">
        <v>1384.3</v>
      </c>
      <c r="DX6" s="300">
        <v>575</v>
      </c>
      <c r="DY6" s="300"/>
      <c r="DZ6" s="300">
        <v>8.32</v>
      </c>
      <c r="EA6" s="300"/>
      <c r="EB6" s="300"/>
      <c r="EC6" s="300">
        <v>-381976.93</v>
      </c>
      <c r="ED6" s="300"/>
      <c r="EE6" s="300"/>
      <c r="EF6" s="300">
        <v>-3385</v>
      </c>
      <c r="EG6" s="300"/>
      <c r="EH6" s="300"/>
      <c r="EI6" s="300"/>
      <c r="EJ6" s="300">
        <v>-26052.42</v>
      </c>
      <c r="EK6" s="300"/>
      <c r="EL6" s="300">
        <v>-3839</v>
      </c>
      <c r="EM6" s="300">
        <v>-8115</v>
      </c>
      <c r="EN6" s="300">
        <v>-6510</v>
      </c>
      <c r="EO6" s="300">
        <v>658.88</v>
      </c>
      <c r="EP6" s="300">
        <v>97.6</v>
      </c>
      <c r="EQ6" s="300">
        <v>-4884</v>
      </c>
      <c r="ER6" s="300">
        <v>73</v>
      </c>
      <c r="ES6" s="300"/>
      <c r="ET6" s="300">
        <v>2786.16</v>
      </c>
      <c r="EU6" s="300">
        <v>1044.8999999999999</v>
      </c>
      <c r="EV6" s="300"/>
      <c r="EW6" s="300">
        <v>9997.25</v>
      </c>
      <c r="EX6" s="300">
        <v>194</v>
      </c>
      <c r="EY6" s="300">
        <v>2371.0200000000004</v>
      </c>
      <c r="EZ6" s="300">
        <v>269</v>
      </c>
      <c r="FA6" s="300">
        <v>3708.12</v>
      </c>
      <c r="FB6" s="300">
        <v>1095.1199999999999</v>
      </c>
      <c r="FC6" s="300">
        <v>3650</v>
      </c>
      <c r="FD6" s="300">
        <v>580</v>
      </c>
      <c r="FE6" s="300">
        <v>754.5</v>
      </c>
      <c r="FF6" s="300">
        <v>147.91</v>
      </c>
      <c r="FG6" s="300"/>
      <c r="FH6" s="300"/>
      <c r="FI6" s="300"/>
      <c r="FJ6" s="300"/>
      <c r="FK6" s="300"/>
      <c r="FL6" s="300"/>
      <c r="FM6" s="300"/>
      <c r="FN6" s="300"/>
      <c r="FO6" s="300"/>
      <c r="FP6" s="300">
        <v>-113.44</v>
      </c>
      <c r="FQ6" s="300">
        <v>-955.72</v>
      </c>
      <c r="FR6" s="300"/>
      <c r="FS6" s="300"/>
      <c r="FT6" s="300">
        <v>-1664.0700000000002</v>
      </c>
      <c r="FU6" s="300"/>
      <c r="FV6" s="300">
        <v>-1900</v>
      </c>
      <c r="FW6" s="300">
        <v>-1557.1200000000001</v>
      </c>
      <c r="FX6" s="300"/>
      <c r="FY6" s="300"/>
      <c r="FZ6" s="300"/>
      <c r="GA6" s="300"/>
      <c r="GB6" s="300"/>
      <c r="GC6" s="300"/>
      <c r="GD6" s="300"/>
      <c r="GE6" s="300"/>
      <c r="GF6" s="300"/>
      <c r="GG6" s="300"/>
      <c r="GH6" s="300"/>
      <c r="GI6" s="300"/>
      <c r="GJ6" s="300"/>
      <c r="GK6" s="300"/>
      <c r="GL6" s="300"/>
      <c r="GM6" s="300"/>
      <c r="GN6" s="300"/>
      <c r="GO6" s="300"/>
      <c r="GP6" s="300"/>
      <c r="GQ6" s="300"/>
      <c r="GR6" s="300"/>
      <c r="GS6" s="300"/>
      <c r="GT6" s="300"/>
      <c r="GU6" s="300"/>
      <c r="GV6" s="300"/>
      <c r="GW6" s="300"/>
      <c r="GX6" s="300"/>
      <c r="GY6" s="300"/>
      <c r="GZ6" s="300"/>
      <c r="HA6" s="300"/>
      <c r="HB6" s="300"/>
      <c r="HC6" s="300"/>
      <c r="HD6" s="300"/>
      <c r="HE6" s="300"/>
      <c r="HF6" s="300"/>
      <c r="HG6" s="300"/>
    </row>
    <row r="7" spans="1:215">
      <c r="A7" s="116">
        <v>107721</v>
      </c>
      <c r="B7" s="300"/>
      <c r="C7" s="300">
        <v>177063.29</v>
      </c>
      <c r="D7" s="300">
        <v>486.34999999999997</v>
      </c>
      <c r="E7" s="300"/>
      <c r="F7" s="300">
        <v>50921.229999999996</v>
      </c>
      <c r="G7" s="300">
        <v>23463.340000000004</v>
      </c>
      <c r="H7" s="300">
        <v>1348.88</v>
      </c>
      <c r="I7" s="300"/>
      <c r="J7" s="300">
        <v>386.86</v>
      </c>
      <c r="K7" s="300">
        <v>169.98</v>
      </c>
      <c r="L7" s="300"/>
      <c r="M7" s="300">
        <v>4442.03</v>
      </c>
      <c r="N7" s="300">
        <v>1390.03</v>
      </c>
      <c r="O7" s="300">
        <v>1189.73</v>
      </c>
      <c r="P7" s="300">
        <v>732.96</v>
      </c>
      <c r="Q7" s="300"/>
      <c r="R7" s="300"/>
      <c r="S7" s="300"/>
      <c r="T7" s="300">
        <v>7624.08</v>
      </c>
      <c r="U7" s="300"/>
      <c r="V7" s="300"/>
      <c r="W7" s="300">
        <v>1202.21</v>
      </c>
      <c r="X7" s="300">
        <v>858.9</v>
      </c>
      <c r="Y7" s="300">
        <v>7658.7100000000009</v>
      </c>
      <c r="Z7" s="300">
        <v>77.509999999999991</v>
      </c>
      <c r="AA7" s="300">
        <v>56.06</v>
      </c>
      <c r="AB7" s="300">
        <v>1525.46</v>
      </c>
      <c r="AC7" s="300">
        <v>669.33999999999992</v>
      </c>
      <c r="AD7" s="300"/>
      <c r="AE7" s="300"/>
      <c r="AF7" s="300"/>
      <c r="AG7" s="300"/>
      <c r="AH7" s="300"/>
      <c r="AI7" s="300">
        <v>75622.209999999992</v>
      </c>
      <c r="AJ7" s="300">
        <v>1163.96</v>
      </c>
      <c r="AK7" s="300">
        <v>750.55000000000007</v>
      </c>
      <c r="AL7" s="300">
        <v>15702.4</v>
      </c>
      <c r="AM7" s="300">
        <v>7715.73</v>
      </c>
      <c r="AN7" s="300"/>
      <c r="AO7" s="300"/>
      <c r="AP7" s="300"/>
      <c r="AQ7" s="300"/>
      <c r="AR7" s="300"/>
      <c r="AS7" s="300"/>
      <c r="AT7" s="300"/>
      <c r="AU7" s="300"/>
      <c r="AV7" s="300">
        <v>13933.2</v>
      </c>
      <c r="AW7" s="300"/>
      <c r="AX7" s="300"/>
      <c r="AY7" s="300"/>
      <c r="AZ7" s="300">
        <v>2842.32</v>
      </c>
      <c r="BA7" s="300">
        <v>1589.56</v>
      </c>
      <c r="BB7" s="300"/>
      <c r="BC7" s="300"/>
      <c r="BD7" s="300"/>
      <c r="BE7" s="300"/>
      <c r="BF7" s="300">
        <v>7199.02</v>
      </c>
      <c r="BG7" s="300">
        <v>110.28</v>
      </c>
      <c r="BH7" s="300">
        <v>533.37</v>
      </c>
      <c r="BI7" s="300">
        <v>926.23</v>
      </c>
      <c r="BJ7" s="300">
        <v>527.20000000000005</v>
      </c>
      <c r="BK7" s="300"/>
      <c r="BL7" s="300"/>
      <c r="BM7" s="300"/>
      <c r="BN7" s="300">
        <v>96</v>
      </c>
      <c r="BO7" s="300">
        <v>975</v>
      </c>
      <c r="BP7" s="300">
        <v>200</v>
      </c>
      <c r="BQ7" s="300"/>
      <c r="BR7" s="300"/>
      <c r="BS7" s="300"/>
      <c r="BT7" s="300">
        <v>4368.67</v>
      </c>
      <c r="BU7" s="300">
        <v>2126.3200000000002</v>
      </c>
      <c r="BV7" s="300"/>
      <c r="BW7" s="300"/>
      <c r="BX7" s="300"/>
      <c r="BY7" s="300"/>
      <c r="BZ7" s="300"/>
      <c r="CA7" s="300">
        <v>1194.8499999999999</v>
      </c>
      <c r="CB7" s="300">
        <v>3912.1000000000004</v>
      </c>
      <c r="CC7" s="300">
        <v>1560.6100000000001</v>
      </c>
      <c r="CD7" s="300"/>
      <c r="CE7" s="300"/>
      <c r="CF7" s="300">
        <v>5.34</v>
      </c>
      <c r="CG7" s="300"/>
      <c r="CH7" s="300">
        <v>5039.8999999999996</v>
      </c>
      <c r="CI7" s="300">
        <v>1265.6300000000001</v>
      </c>
      <c r="CJ7" s="300"/>
      <c r="CK7" s="300">
        <v>1123.0700000000002</v>
      </c>
      <c r="CL7" s="300">
        <v>358.22999999999996</v>
      </c>
      <c r="CM7" s="300"/>
      <c r="CN7" s="300"/>
      <c r="CO7" s="300"/>
      <c r="CP7" s="300">
        <v>3015</v>
      </c>
      <c r="CQ7" s="300">
        <v>50.18</v>
      </c>
      <c r="CR7" s="300"/>
      <c r="CS7" s="300">
        <v>1404.72</v>
      </c>
      <c r="CT7" s="300"/>
      <c r="CU7" s="300"/>
      <c r="CV7" s="300"/>
      <c r="CW7" s="300"/>
      <c r="CX7" s="300"/>
      <c r="CY7" s="300">
        <v>6355.579999999999</v>
      </c>
      <c r="CZ7" s="300"/>
      <c r="DA7" s="300"/>
      <c r="DB7" s="300">
        <v>318.13</v>
      </c>
      <c r="DC7" s="300">
        <v>638.87</v>
      </c>
      <c r="DD7" s="300"/>
      <c r="DE7" s="300">
        <v>8735.3999999999978</v>
      </c>
      <c r="DF7" s="300">
        <v>37.5</v>
      </c>
      <c r="DG7" s="300">
        <v>6.05</v>
      </c>
      <c r="DH7" s="300">
        <v>173.02</v>
      </c>
      <c r="DI7" s="300">
        <v>57.04</v>
      </c>
      <c r="DJ7" s="300"/>
      <c r="DK7" s="300">
        <v>803</v>
      </c>
      <c r="DL7" s="300">
        <v>3337.19</v>
      </c>
      <c r="DM7" s="300"/>
      <c r="DN7" s="300"/>
      <c r="DO7" s="300">
        <v>454</v>
      </c>
      <c r="DP7" s="300"/>
      <c r="DQ7" s="300"/>
      <c r="DR7" s="300"/>
      <c r="DS7" s="300">
        <v>3198.06</v>
      </c>
      <c r="DT7" s="300">
        <v>7187.3</v>
      </c>
      <c r="DU7" s="300"/>
      <c r="DV7" s="300"/>
      <c r="DW7" s="300">
        <v>791.94</v>
      </c>
      <c r="DX7" s="300">
        <v>3254</v>
      </c>
      <c r="DY7" s="300"/>
      <c r="DZ7" s="300"/>
      <c r="EA7" s="300"/>
      <c r="EB7" s="300">
        <v>55.9</v>
      </c>
      <c r="EC7" s="300">
        <v>-1169265.8700000001</v>
      </c>
      <c r="ED7" s="300"/>
      <c r="EE7" s="300"/>
      <c r="EF7" s="300">
        <v>-16830</v>
      </c>
      <c r="EG7" s="300"/>
      <c r="EH7" s="300"/>
      <c r="EI7" s="300"/>
      <c r="EJ7" s="300"/>
      <c r="EK7" s="300"/>
      <c r="EL7" s="300">
        <v>-35058</v>
      </c>
      <c r="EM7" s="300">
        <v>-8900</v>
      </c>
      <c r="EN7" s="300">
        <v>-126156</v>
      </c>
      <c r="EO7" s="300">
        <v>4220.95</v>
      </c>
      <c r="EP7" s="300">
        <v>625.25</v>
      </c>
      <c r="EQ7" s="300">
        <v>-11967</v>
      </c>
      <c r="ER7" s="300">
        <v>2553.9499999999998</v>
      </c>
      <c r="ES7" s="300"/>
      <c r="ET7" s="300">
        <v>1660.65</v>
      </c>
      <c r="EU7" s="300">
        <v>487.66</v>
      </c>
      <c r="EV7" s="300"/>
      <c r="EW7" s="300">
        <v>61306</v>
      </c>
      <c r="EX7" s="300">
        <v>-200</v>
      </c>
      <c r="EY7" s="300">
        <v>8397.84</v>
      </c>
      <c r="EZ7" s="300">
        <v>269</v>
      </c>
      <c r="FA7" s="300">
        <v>3768.25</v>
      </c>
      <c r="FB7" s="300">
        <v>3348.54</v>
      </c>
      <c r="FC7" s="300">
        <v>5255</v>
      </c>
      <c r="FD7" s="300">
        <v>580</v>
      </c>
      <c r="FE7" s="300">
        <v>1162.78</v>
      </c>
      <c r="FF7" s="300">
        <v>341.5</v>
      </c>
      <c r="FG7" s="300"/>
      <c r="FH7" s="300"/>
      <c r="FI7" s="300"/>
      <c r="FJ7" s="300">
        <v>-1051.3499999999999</v>
      </c>
      <c r="FK7" s="300"/>
      <c r="FL7" s="300">
        <v>-815.3</v>
      </c>
      <c r="FM7" s="300">
        <v>-800</v>
      </c>
      <c r="FN7" s="300">
        <v>-1356.4299999999998</v>
      </c>
      <c r="FO7" s="300"/>
      <c r="FP7" s="300">
        <v>-4384.6400000000003</v>
      </c>
      <c r="FQ7" s="300"/>
      <c r="FR7" s="300"/>
      <c r="FS7" s="300"/>
      <c r="FT7" s="300">
        <v>-7459.5600000000031</v>
      </c>
      <c r="FU7" s="300"/>
      <c r="FV7" s="300"/>
      <c r="FW7" s="300"/>
      <c r="FX7" s="300"/>
      <c r="FY7" s="300"/>
      <c r="FZ7" s="300"/>
      <c r="GA7" s="300"/>
      <c r="GB7" s="300"/>
      <c r="GC7" s="300"/>
      <c r="GD7" s="300"/>
      <c r="GE7" s="300"/>
      <c r="GF7" s="300"/>
      <c r="GG7" s="300"/>
      <c r="GH7" s="300"/>
      <c r="GI7" s="300"/>
      <c r="GJ7" s="300"/>
      <c r="GK7" s="300"/>
      <c r="GL7" s="300"/>
      <c r="GM7" s="300"/>
      <c r="GN7" s="300"/>
      <c r="GO7" s="300"/>
      <c r="GP7" s="300"/>
      <c r="GQ7" s="300"/>
      <c r="GR7" s="300"/>
      <c r="GS7" s="300"/>
      <c r="GT7" s="300"/>
      <c r="GU7" s="300"/>
      <c r="GV7" s="300"/>
      <c r="GW7" s="300"/>
      <c r="GX7" s="300"/>
      <c r="GY7" s="300"/>
      <c r="GZ7" s="300"/>
      <c r="HA7" s="300"/>
      <c r="HB7" s="300"/>
      <c r="HC7" s="300"/>
      <c r="HD7" s="300"/>
      <c r="HE7" s="300"/>
      <c r="HF7" s="300"/>
      <c r="HG7" s="300"/>
    </row>
    <row r="8" spans="1:215">
      <c r="A8" s="116">
        <v>107724</v>
      </c>
      <c r="B8" s="300"/>
      <c r="C8" s="300">
        <v>109195.73</v>
      </c>
      <c r="D8" s="300">
        <v>7925.74</v>
      </c>
      <c r="E8" s="300">
        <v>20210.400000000001</v>
      </c>
      <c r="F8" s="300">
        <v>34528.239999999998</v>
      </c>
      <c r="G8" s="300">
        <v>15597.41</v>
      </c>
      <c r="H8" s="300">
        <v>1552.6799999999998</v>
      </c>
      <c r="I8" s="300"/>
      <c r="J8" s="300">
        <v>445.32000000000005</v>
      </c>
      <c r="K8" s="300">
        <v>67.149999999999991</v>
      </c>
      <c r="L8" s="300"/>
      <c r="M8" s="300"/>
      <c r="N8" s="300"/>
      <c r="O8" s="300"/>
      <c r="P8" s="300"/>
      <c r="Q8" s="300"/>
      <c r="R8" s="300"/>
      <c r="S8" s="300"/>
      <c r="T8" s="300">
        <v>8443.4</v>
      </c>
      <c r="U8" s="300"/>
      <c r="V8" s="300">
        <v>517.37</v>
      </c>
      <c r="W8" s="300">
        <v>2108.39</v>
      </c>
      <c r="X8" s="300">
        <v>1035.19</v>
      </c>
      <c r="Y8" s="300">
        <v>7634.49</v>
      </c>
      <c r="Z8" s="300"/>
      <c r="AA8" s="300">
        <v>175.7</v>
      </c>
      <c r="AB8" s="300">
        <v>1498.47</v>
      </c>
      <c r="AC8" s="300">
        <v>637.91999999999996</v>
      </c>
      <c r="AD8" s="300"/>
      <c r="AE8" s="300"/>
      <c r="AF8" s="300"/>
      <c r="AG8" s="300"/>
      <c r="AH8" s="300"/>
      <c r="AI8" s="300">
        <v>63172.5</v>
      </c>
      <c r="AJ8" s="300">
        <v>649.57999999999993</v>
      </c>
      <c r="AK8" s="300">
        <v>127.26</v>
      </c>
      <c r="AL8" s="300">
        <v>12410.14</v>
      </c>
      <c r="AM8" s="300">
        <v>5410.869999999999</v>
      </c>
      <c r="AN8" s="300"/>
      <c r="AO8" s="300"/>
      <c r="AP8" s="300"/>
      <c r="AQ8" s="300"/>
      <c r="AR8" s="300"/>
      <c r="AS8" s="300"/>
      <c r="AT8" s="300"/>
      <c r="AU8" s="300"/>
      <c r="AV8" s="300">
        <v>8372.07</v>
      </c>
      <c r="AW8" s="300">
        <v>65.69</v>
      </c>
      <c r="AX8" s="300">
        <v>759.72</v>
      </c>
      <c r="AY8" s="300"/>
      <c r="AZ8" s="300">
        <v>4672.17</v>
      </c>
      <c r="BA8" s="300">
        <v>2987.21</v>
      </c>
      <c r="BB8" s="300">
        <v>9577.9599999999991</v>
      </c>
      <c r="BC8" s="300"/>
      <c r="BD8" s="300">
        <v>1953.88</v>
      </c>
      <c r="BE8" s="300">
        <v>936.28</v>
      </c>
      <c r="BF8" s="300">
        <v>6333.76</v>
      </c>
      <c r="BG8" s="300"/>
      <c r="BH8" s="300"/>
      <c r="BI8" s="300">
        <v>1292.08</v>
      </c>
      <c r="BJ8" s="300">
        <v>518.91999999999996</v>
      </c>
      <c r="BK8" s="300"/>
      <c r="BL8" s="300"/>
      <c r="BM8" s="300"/>
      <c r="BN8" s="300"/>
      <c r="BO8" s="300">
        <v>2366.5</v>
      </c>
      <c r="BP8" s="300"/>
      <c r="BQ8" s="300"/>
      <c r="BR8" s="300"/>
      <c r="BS8" s="300">
        <v>807.5</v>
      </c>
      <c r="BT8" s="300">
        <v>8586.3799999999992</v>
      </c>
      <c r="BU8" s="300">
        <v>166</v>
      </c>
      <c r="BV8" s="300"/>
      <c r="BW8" s="300"/>
      <c r="BX8" s="300"/>
      <c r="BY8" s="300"/>
      <c r="BZ8" s="300"/>
      <c r="CA8" s="300"/>
      <c r="CB8" s="300">
        <v>3403.85</v>
      </c>
      <c r="CC8" s="300">
        <v>2871.4300000000003</v>
      </c>
      <c r="CD8" s="300"/>
      <c r="CE8" s="300"/>
      <c r="CF8" s="300"/>
      <c r="CG8" s="300"/>
      <c r="CH8" s="300">
        <v>17090.75</v>
      </c>
      <c r="CI8" s="300">
        <v>2562.6699999999996</v>
      </c>
      <c r="CJ8" s="300"/>
      <c r="CK8" s="300">
        <v>656.65</v>
      </c>
      <c r="CL8" s="300">
        <v>1323.8000000000002</v>
      </c>
      <c r="CM8" s="300"/>
      <c r="CN8" s="300"/>
      <c r="CO8" s="300"/>
      <c r="CP8" s="300"/>
      <c r="CQ8" s="300">
        <v>48.269999999999996</v>
      </c>
      <c r="CR8" s="300"/>
      <c r="CS8" s="300"/>
      <c r="CT8" s="300"/>
      <c r="CU8" s="300"/>
      <c r="CV8" s="300"/>
      <c r="CW8" s="300"/>
      <c r="CX8" s="300">
        <v>1218</v>
      </c>
      <c r="CY8" s="300">
        <v>2516.8699999999994</v>
      </c>
      <c r="CZ8" s="300">
        <v>63.83</v>
      </c>
      <c r="DA8" s="300"/>
      <c r="DB8" s="300">
        <v>25960.829999999998</v>
      </c>
      <c r="DC8" s="300"/>
      <c r="DD8" s="300">
        <v>-78</v>
      </c>
      <c r="DE8" s="300">
        <v>3123.64</v>
      </c>
      <c r="DF8" s="300"/>
      <c r="DG8" s="300"/>
      <c r="DH8" s="300">
        <v>511.7</v>
      </c>
      <c r="DI8" s="300">
        <v>4190</v>
      </c>
      <c r="DJ8" s="300">
        <v>668.96</v>
      </c>
      <c r="DK8" s="300"/>
      <c r="DL8" s="300">
        <v>1715.94</v>
      </c>
      <c r="DM8" s="300"/>
      <c r="DN8" s="300"/>
      <c r="DO8" s="300">
        <v>3946.6</v>
      </c>
      <c r="DP8" s="300">
        <v>74.580000000000013</v>
      </c>
      <c r="DQ8" s="300"/>
      <c r="DR8" s="300">
        <v>-204</v>
      </c>
      <c r="DS8" s="300"/>
      <c r="DT8" s="300">
        <v>6030.32</v>
      </c>
      <c r="DU8" s="300">
        <v>233.58999999999969</v>
      </c>
      <c r="DV8" s="300"/>
      <c r="DW8" s="300">
        <v>11281.37</v>
      </c>
      <c r="DX8" s="300">
        <v>18740.669999999998</v>
      </c>
      <c r="DY8" s="300"/>
      <c r="DZ8" s="300">
        <v>143.38</v>
      </c>
      <c r="EA8" s="300"/>
      <c r="EB8" s="300"/>
      <c r="EC8" s="300">
        <v>-1013472.47</v>
      </c>
      <c r="ED8" s="300"/>
      <c r="EE8" s="300"/>
      <c r="EF8" s="300">
        <v>-15510</v>
      </c>
      <c r="EG8" s="300"/>
      <c r="EH8" s="300"/>
      <c r="EI8" s="300"/>
      <c r="EJ8" s="300"/>
      <c r="EK8" s="300">
        <v>-6115</v>
      </c>
      <c r="EL8" s="300">
        <v>-16585</v>
      </c>
      <c r="EM8" s="300">
        <v>-8830</v>
      </c>
      <c r="EN8" s="300">
        <v>-99700</v>
      </c>
      <c r="EO8" s="300">
        <v>3541.48</v>
      </c>
      <c r="EP8" s="300">
        <v>524.6</v>
      </c>
      <c r="EQ8" s="300">
        <v>-8701</v>
      </c>
      <c r="ER8" s="300">
        <v>240.29999999999995</v>
      </c>
      <c r="ES8" s="300">
        <v>6817</v>
      </c>
      <c r="ET8" s="300">
        <v>1557.36</v>
      </c>
      <c r="EU8" s="300"/>
      <c r="EV8" s="300"/>
      <c r="EW8" s="300">
        <v>731.3</v>
      </c>
      <c r="EX8" s="300"/>
      <c r="EY8" s="300">
        <v>7723.3200000000006</v>
      </c>
      <c r="EZ8" s="300">
        <v>269</v>
      </c>
      <c r="FA8" s="300">
        <v>5341.2999999999993</v>
      </c>
      <c r="FB8" s="300">
        <v>2983.5</v>
      </c>
      <c r="FC8" s="300">
        <v>1892</v>
      </c>
      <c r="FD8" s="300">
        <v>580</v>
      </c>
      <c r="FE8" s="300">
        <v>1053.08</v>
      </c>
      <c r="FF8" s="300"/>
      <c r="FG8" s="300">
        <v>250.03999999999996</v>
      </c>
      <c r="FH8" s="300"/>
      <c r="FI8" s="300"/>
      <c r="FJ8" s="300"/>
      <c r="FK8" s="300"/>
      <c r="FL8" s="300"/>
      <c r="FM8" s="300"/>
      <c r="FN8" s="300">
        <v>-10114.170000000002</v>
      </c>
      <c r="FO8" s="300"/>
      <c r="FP8" s="300"/>
      <c r="FQ8" s="300">
        <v>-3792.5900000000006</v>
      </c>
      <c r="FR8" s="300">
        <v>-900</v>
      </c>
      <c r="FS8" s="300">
        <v>-7280</v>
      </c>
      <c r="FT8" s="300">
        <v>-13935.67</v>
      </c>
      <c r="FU8" s="300"/>
      <c r="FV8" s="300"/>
      <c r="FW8" s="300">
        <v>-31.5</v>
      </c>
      <c r="FX8" s="300">
        <v>-2895</v>
      </c>
      <c r="FY8" s="300"/>
      <c r="FZ8" s="300"/>
      <c r="GA8" s="300"/>
      <c r="GB8" s="300"/>
      <c r="GC8" s="300"/>
      <c r="GD8" s="300"/>
      <c r="GE8" s="300"/>
      <c r="GF8" s="300"/>
      <c r="GG8" s="300"/>
      <c r="GH8" s="300"/>
      <c r="GI8" s="300"/>
      <c r="GJ8" s="300"/>
      <c r="GK8" s="300"/>
      <c r="GL8" s="300"/>
      <c r="GM8" s="300"/>
      <c r="GN8" s="300"/>
      <c r="GO8" s="300"/>
      <c r="GP8" s="300"/>
      <c r="GQ8" s="300"/>
      <c r="GR8" s="300"/>
      <c r="GS8" s="300"/>
      <c r="GT8" s="300"/>
      <c r="GU8" s="300"/>
      <c r="GV8" s="300"/>
      <c r="GW8" s="300"/>
      <c r="GX8" s="300"/>
      <c r="GY8" s="300"/>
      <c r="GZ8" s="300"/>
      <c r="HA8" s="300"/>
      <c r="HB8" s="300"/>
      <c r="HC8" s="300"/>
      <c r="HD8" s="300"/>
      <c r="HE8" s="300"/>
      <c r="HF8" s="300"/>
      <c r="HG8" s="300"/>
    </row>
    <row r="9" spans="1:215">
      <c r="A9" s="116">
        <v>107726</v>
      </c>
      <c r="B9" s="300"/>
      <c r="C9" s="300">
        <v>273143.18</v>
      </c>
      <c r="D9" s="300">
        <v>4643.6100000000006</v>
      </c>
      <c r="E9" s="300">
        <v>20387.79</v>
      </c>
      <c r="F9" s="300">
        <v>80385.16</v>
      </c>
      <c r="G9" s="300">
        <v>37065.47</v>
      </c>
      <c r="H9" s="300">
        <v>1240.2099999999998</v>
      </c>
      <c r="I9" s="300"/>
      <c r="J9" s="300">
        <v>355.7</v>
      </c>
      <c r="K9" s="300">
        <v>158.98999999999998</v>
      </c>
      <c r="L9" s="300"/>
      <c r="M9" s="300"/>
      <c r="N9" s="300"/>
      <c r="O9" s="300"/>
      <c r="P9" s="300"/>
      <c r="Q9" s="300"/>
      <c r="R9" s="300"/>
      <c r="S9" s="300"/>
      <c r="T9" s="300">
        <v>2474.7199999999998</v>
      </c>
      <c r="U9" s="300"/>
      <c r="V9" s="300"/>
      <c r="W9" s="300">
        <v>504.8</v>
      </c>
      <c r="X9" s="300">
        <v>280.62</v>
      </c>
      <c r="Y9" s="300">
        <v>12103.970000000001</v>
      </c>
      <c r="Z9" s="300">
        <v>101.52</v>
      </c>
      <c r="AA9" s="300">
        <v>1821.85</v>
      </c>
      <c r="AB9" s="300">
        <v>2836.48</v>
      </c>
      <c r="AC9" s="300">
        <v>888.41000000000008</v>
      </c>
      <c r="AD9" s="300"/>
      <c r="AE9" s="300"/>
      <c r="AF9" s="300"/>
      <c r="AG9" s="300"/>
      <c r="AH9" s="300"/>
      <c r="AI9" s="300">
        <v>95444.28</v>
      </c>
      <c r="AJ9" s="300">
        <v>494.62</v>
      </c>
      <c r="AK9" s="300"/>
      <c r="AL9" s="300">
        <v>19564.89</v>
      </c>
      <c r="AM9" s="300">
        <v>10306.129999999999</v>
      </c>
      <c r="AN9" s="300"/>
      <c r="AO9" s="300"/>
      <c r="AP9" s="300"/>
      <c r="AQ9" s="300"/>
      <c r="AR9" s="300"/>
      <c r="AS9" s="300"/>
      <c r="AT9" s="300"/>
      <c r="AU9" s="300"/>
      <c r="AV9" s="300">
        <v>21176.51</v>
      </c>
      <c r="AW9" s="300"/>
      <c r="AX9" s="300"/>
      <c r="AY9" s="300"/>
      <c r="AZ9" s="300">
        <v>4319.92</v>
      </c>
      <c r="BA9" s="300">
        <v>2425.8900000000003</v>
      </c>
      <c r="BB9" s="300">
        <v>17112.28</v>
      </c>
      <c r="BC9" s="300"/>
      <c r="BD9" s="300">
        <v>3490.84</v>
      </c>
      <c r="BE9" s="300">
        <v>1664.6200000000001</v>
      </c>
      <c r="BF9" s="300">
        <v>23315.43</v>
      </c>
      <c r="BG9" s="300">
        <v>99.85</v>
      </c>
      <c r="BH9" s="300"/>
      <c r="BI9" s="300">
        <v>4776.49</v>
      </c>
      <c r="BJ9" s="300">
        <v>1819.41</v>
      </c>
      <c r="BK9" s="300"/>
      <c r="BL9" s="300"/>
      <c r="BM9" s="300"/>
      <c r="BN9" s="300"/>
      <c r="BO9" s="300">
        <v>379.95</v>
      </c>
      <c r="BP9" s="300"/>
      <c r="BQ9" s="300"/>
      <c r="BR9" s="300"/>
      <c r="BS9" s="300"/>
      <c r="BT9" s="300">
        <v>3995.7399999999993</v>
      </c>
      <c r="BU9" s="300"/>
      <c r="BV9" s="300">
        <v>0</v>
      </c>
      <c r="BW9" s="300"/>
      <c r="BX9" s="300"/>
      <c r="BY9" s="300"/>
      <c r="BZ9" s="300"/>
      <c r="CA9" s="300">
        <v>860.1</v>
      </c>
      <c r="CB9" s="300">
        <v>3218.2999999999997</v>
      </c>
      <c r="CC9" s="300">
        <v>3222.35</v>
      </c>
      <c r="CD9" s="300"/>
      <c r="CE9" s="300"/>
      <c r="CF9" s="300">
        <v>538.42000000000007</v>
      </c>
      <c r="CG9" s="300"/>
      <c r="CH9" s="300">
        <v>9742.93</v>
      </c>
      <c r="CI9" s="300">
        <v>1243.9499999999998</v>
      </c>
      <c r="CJ9" s="300"/>
      <c r="CK9" s="300">
        <v>1772.7900000000002</v>
      </c>
      <c r="CL9" s="300"/>
      <c r="CM9" s="300"/>
      <c r="CN9" s="300"/>
      <c r="CO9" s="300"/>
      <c r="CP9" s="300"/>
      <c r="CQ9" s="300"/>
      <c r="CR9" s="300"/>
      <c r="CS9" s="300"/>
      <c r="CT9" s="300"/>
      <c r="CU9" s="300"/>
      <c r="CV9" s="300">
        <v>2499.4</v>
      </c>
      <c r="CW9" s="300"/>
      <c r="CX9" s="300"/>
      <c r="CY9" s="300">
        <v>20231.890000000003</v>
      </c>
      <c r="CZ9" s="300"/>
      <c r="DA9" s="300"/>
      <c r="DB9" s="300">
        <v>206.97</v>
      </c>
      <c r="DC9" s="300">
        <v>3311.27</v>
      </c>
      <c r="DD9" s="300">
        <v>2374.6799999999998</v>
      </c>
      <c r="DE9" s="300">
        <v>17720.64</v>
      </c>
      <c r="DF9" s="300"/>
      <c r="DG9" s="300"/>
      <c r="DH9" s="300">
        <v>1925.4100000000003</v>
      </c>
      <c r="DI9" s="300"/>
      <c r="DJ9" s="300"/>
      <c r="DK9" s="300"/>
      <c r="DL9" s="300">
        <v>4167.95</v>
      </c>
      <c r="DM9" s="300">
        <v>4732</v>
      </c>
      <c r="DN9" s="300">
        <v>1118</v>
      </c>
      <c r="DO9" s="300">
        <v>2625</v>
      </c>
      <c r="DP9" s="300">
        <v>78.739999999999995</v>
      </c>
      <c r="DQ9" s="300"/>
      <c r="DR9" s="300"/>
      <c r="DS9" s="300">
        <v>9129.17</v>
      </c>
      <c r="DT9" s="300">
        <v>9992.0999999999985</v>
      </c>
      <c r="DU9" s="300">
        <v>13499.369999999999</v>
      </c>
      <c r="DV9" s="300"/>
      <c r="DW9" s="300">
        <v>14414.439999999997</v>
      </c>
      <c r="DX9" s="300">
        <v>13596.9</v>
      </c>
      <c r="DY9" s="300"/>
      <c r="DZ9" s="300"/>
      <c r="EA9" s="300"/>
      <c r="EB9" s="300"/>
      <c r="EC9" s="300">
        <v>-1764644.33</v>
      </c>
      <c r="ED9" s="300"/>
      <c r="EE9" s="300"/>
      <c r="EF9" s="300">
        <v>-32726</v>
      </c>
      <c r="EG9" s="300"/>
      <c r="EH9" s="300"/>
      <c r="EI9" s="300"/>
      <c r="EJ9" s="300"/>
      <c r="EK9" s="300">
        <v>-11363.75</v>
      </c>
      <c r="EL9" s="300">
        <v>-31357</v>
      </c>
      <c r="EM9" s="300">
        <v>-17275</v>
      </c>
      <c r="EN9" s="300">
        <v>-122402</v>
      </c>
      <c r="EO9" s="300">
        <v>5868.15</v>
      </c>
      <c r="EP9" s="300">
        <v>869.25</v>
      </c>
      <c r="EQ9" s="300">
        <v>-20015</v>
      </c>
      <c r="ER9" s="300">
        <v>525.29999999999995</v>
      </c>
      <c r="ES9" s="300"/>
      <c r="ET9" s="300">
        <v>2930.05</v>
      </c>
      <c r="EU9" s="300">
        <v>3408</v>
      </c>
      <c r="EV9" s="300">
        <v>1044.42</v>
      </c>
      <c r="EW9" s="300">
        <v>731.3</v>
      </c>
      <c r="EX9" s="300"/>
      <c r="EY9" s="300">
        <v>10304.659999999998</v>
      </c>
      <c r="EZ9" s="300"/>
      <c r="FA9" s="300">
        <v>6101.65</v>
      </c>
      <c r="FB9" s="300">
        <v>4612.1400000000003</v>
      </c>
      <c r="FC9" s="300">
        <v>3135</v>
      </c>
      <c r="FD9" s="300">
        <v>1160</v>
      </c>
      <c r="FE9" s="300">
        <v>1971.0500000000002</v>
      </c>
      <c r="FF9" s="300">
        <v>813.59</v>
      </c>
      <c r="FG9" s="300"/>
      <c r="FH9" s="300"/>
      <c r="FI9" s="300"/>
      <c r="FJ9" s="300"/>
      <c r="FK9" s="300"/>
      <c r="FL9" s="300"/>
      <c r="FM9" s="300">
        <v>-820.5</v>
      </c>
      <c r="FN9" s="300">
        <v>-10171</v>
      </c>
      <c r="FO9" s="300">
        <v>-160</v>
      </c>
      <c r="FP9" s="300"/>
      <c r="FQ9" s="300">
        <v>-5887.8000000000011</v>
      </c>
      <c r="FR9" s="300">
        <v>-2400</v>
      </c>
      <c r="FS9" s="300">
        <v>-845</v>
      </c>
      <c r="FT9" s="300">
        <v>-4167</v>
      </c>
      <c r="FU9" s="300"/>
      <c r="FV9" s="300">
        <v>-532.66999999999996</v>
      </c>
      <c r="FW9" s="300"/>
      <c r="FX9" s="300">
        <v>-2499.92</v>
      </c>
      <c r="FY9" s="300"/>
      <c r="FZ9" s="300"/>
      <c r="GA9" s="300"/>
      <c r="GB9" s="300"/>
      <c r="GC9" s="300"/>
      <c r="GD9" s="300"/>
      <c r="GE9" s="300"/>
      <c r="GF9" s="300"/>
      <c r="GG9" s="300"/>
      <c r="GH9" s="300"/>
      <c r="GI9" s="300"/>
      <c r="GJ9" s="300"/>
      <c r="GK9" s="300"/>
      <c r="GL9" s="300"/>
      <c r="GM9" s="300"/>
      <c r="GN9" s="300"/>
      <c r="GO9" s="300"/>
      <c r="GP9" s="300"/>
      <c r="GQ9" s="300"/>
      <c r="GR9" s="300"/>
      <c r="GS9" s="300"/>
      <c r="GT9" s="300"/>
      <c r="GU9" s="300"/>
      <c r="GV9" s="300"/>
      <c r="GW9" s="300"/>
      <c r="GX9" s="300"/>
      <c r="GY9" s="300"/>
      <c r="GZ9" s="300"/>
      <c r="HA9" s="300"/>
      <c r="HB9" s="300"/>
      <c r="HC9" s="300"/>
      <c r="HD9" s="300"/>
      <c r="HE9" s="300"/>
      <c r="HF9" s="300"/>
      <c r="HG9" s="300"/>
    </row>
    <row r="10" spans="1:215">
      <c r="A10" s="116">
        <v>107730</v>
      </c>
      <c r="B10" s="300"/>
      <c r="C10" s="300">
        <v>91450.49</v>
      </c>
      <c r="D10" s="300"/>
      <c r="E10" s="300">
        <v>17749.390000000003</v>
      </c>
      <c r="F10" s="300">
        <v>27120.300000000003</v>
      </c>
      <c r="G10" s="300">
        <v>12154.59</v>
      </c>
      <c r="H10" s="300"/>
      <c r="I10" s="300"/>
      <c r="J10" s="300"/>
      <c r="K10" s="300"/>
      <c r="L10" s="300"/>
      <c r="M10" s="300"/>
      <c r="N10" s="300"/>
      <c r="O10" s="300"/>
      <c r="P10" s="300"/>
      <c r="Q10" s="300"/>
      <c r="R10" s="300"/>
      <c r="S10" s="300"/>
      <c r="T10" s="300">
        <v>3938.9</v>
      </c>
      <c r="U10" s="300"/>
      <c r="V10" s="300">
        <v>17.66</v>
      </c>
      <c r="W10" s="300">
        <v>807.07</v>
      </c>
      <c r="X10" s="300">
        <v>307.13</v>
      </c>
      <c r="Y10" s="300">
        <v>7490.49</v>
      </c>
      <c r="Z10" s="300"/>
      <c r="AA10" s="300">
        <v>633.11</v>
      </c>
      <c r="AB10" s="300">
        <v>1657.1</v>
      </c>
      <c r="AC10" s="300">
        <v>93.360000000000014</v>
      </c>
      <c r="AD10" s="300"/>
      <c r="AE10" s="300"/>
      <c r="AF10" s="300"/>
      <c r="AG10" s="300"/>
      <c r="AH10" s="300"/>
      <c r="AI10" s="300">
        <v>23383.769999999997</v>
      </c>
      <c r="AJ10" s="300"/>
      <c r="AK10" s="300">
        <v>654.56999999999994</v>
      </c>
      <c r="AL10" s="300">
        <v>4879.92</v>
      </c>
      <c r="AM10" s="300">
        <v>2625.88</v>
      </c>
      <c r="AN10" s="300"/>
      <c r="AO10" s="300"/>
      <c r="AP10" s="300"/>
      <c r="AQ10" s="300"/>
      <c r="AR10" s="300"/>
      <c r="AS10" s="300"/>
      <c r="AT10" s="300"/>
      <c r="AU10" s="300"/>
      <c r="AV10" s="300">
        <v>12050.329999999998</v>
      </c>
      <c r="AW10" s="300"/>
      <c r="AX10" s="300">
        <v>659.68000000000006</v>
      </c>
      <c r="AY10" s="300"/>
      <c r="AZ10" s="300">
        <v>2592.8300000000004</v>
      </c>
      <c r="BA10" s="300">
        <v>1656.4199999999998</v>
      </c>
      <c r="BB10" s="300"/>
      <c r="BC10" s="300"/>
      <c r="BD10" s="300"/>
      <c r="BE10" s="300"/>
      <c r="BF10" s="300">
        <v>8979.59</v>
      </c>
      <c r="BG10" s="300"/>
      <c r="BH10" s="300">
        <v>1555.86</v>
      </c>
      <c r="BI10" s="300">
        <v>2149.17</v>
      </c>
      <c r="BJ10" s="300">
        <v>829.69</v>
      </c>
      <c r="BK10" s="300"/>
      <c r="BL10" s="300"/>
      <c r="BM10" s="300"/>
      <c r="BN10" s="300"/>
      <c r="BO10" s="300">
        <v>1901.75</v>
      </c>
      <c r="BP10" s="300"/>
      <c r="BQ10" s="300"/>
      <c r="BR10" s="300"/>
      <c r="BS10" s="300"/>
      <c r="BT10" s="300">
        <v>6024.0999999999995</v>
      </c>
      <c r="BU10" s="300"/>
      <c r="BV10" s="300">
        <v>2651</v>
      </c>
      <c r="BW10" s="300"/>
      <c r="BX10" s="300"/>
      <c r="BY10" s="300"/>
      <c r="BZ10" s="300"/>
      <c r="CA10" s="300"/>
      <c r="CB10" s="300">
        <v>4469.5999999999995</v>
      </c>
      <c r="CC10" s="300"/>
      <c r="CD10" s="300">
        <v>3540.45</v>
      </c>
      <c r="CE10" s="300"/>
      <c r="CF10" s="300"/>
      <c r="CG10" s="300"/>
      <c r="CH10" s="300">
        <v>22205.5</v>
      </c>
      <c r="CI10" s="300"/>
      <c r="CJ10" s="300">
        <v>125</v>
      </c>
      <c r="CK10" s="300">
        <v>706.78000000000009</v>
      </c>
      <c r="CL10" s="300">
        <v>570</v>
      </c>
      <c r="CM10" s="300"/>
      <c r="CN10" s="300"/>
      <c r="CO10" s="300"/>
      <c r="CP10" s="300">
        <v>2995</v>
      </c>
      <c r="CQ10" s="300">
        <v>127.63</v>
      </c>
      <c r="CR10" s="300"/>
      <c r="CS10" s="300">
        <v>350</v>
      </c>
      <c r="CT10" s="300"/>
      <c r="CU10" s="300"/>
      <c r="CV10" s="300"/>
      <c r="CW10" s="300"/>
      <c r="CX10" s="300">
        <v>769</v>
      </c>
      <c r="CY10" s="300">
        <v>10349.429999999998</v>
      </c>
      <c r="CZ10" s="300">
        <v>321.14999999999998</v>
      </c>
      <c r="DA10" s="300"/>
      <c r="DB10" s="300">
        <v>120</v>
      </c>
      <c r="DC10" s="300">
        <v>801.83</v>
      </c>
      <c r="DD10" s="300">
        <v>932.38</v>
      </c>
      <c r="DE10" s="300">
        <v>4833</v>
      </c>
      <c r="DF10" s="300"/>
      <c r="DG10" s="300">
        <v>10.25</v>
      </c>
      <c r="DH10" s="300">
        <v>620</v>
      </c>
      <c r="DI10" s="300"/>
      <c r="DJ10" s="300"/>
      <c r="DK10" s="300">
        <v>1205.26</v>
      </c>
      <c r="DL10" s="300">
        <v>3846.1599999999989</v>
      </c>
      <c r="DM10" s="300">
        <v>1159.99</v>
      </c>
      <c r="DN10" s="300"/>
      <c r="DO10" s="300"/>
      <c r="DP10" s="300"/>
      <c r="DQ10" s="300"/>
      <c r="DR10" s="300"/>
      <c r="DS10" s="300"/>
      <c r="DT10" s="300">
        <v>4031.9</v>
      </c>
      <c r="DU10" s="300"/>
      <c r="DV10" s="300"/>
      <c r="DW10" s="300">
        <v>372.51</v>
      </c>
      <c r="DX10" s="300">
        <v>1570.7199999999998</v>
      </c>
      <c r="DY10" s="300"/>
      <c r="DZ10" s="300">
        <v>96.210000000000008</v>
      </c>
      <c r="EA10" s="300"/>
      <c r="EB10" s="300"/>
      <c r="EC10" s="300">
        <v>-750837.84</v>
      </c>
      <c r="ED10" s="300"/>
      <c r="EE10" s="300"/>
      <c r="EF10" s="300">
        <v>-7530</v>
      </c>
      <c r="EG10" s="300"/>
      <c r="EH10" s="300"/>
      <c r="EI10" s="300"/>
      <c r="EJ10" s="300"/>
      <c r="EK10" s="300">
        <v>-5248.75</v>
      </c>
      <c r="EL10" s="300">
        <v>-14092</v>
      </c>
      <c r="EM10" s="300">
        <v>-8480</v>
      </c>
      <c r="EN10" s="300">
        <v>-37750</v>
      </c>
      <c r="EO10" s="300">
        <v>2367.85</v>
      </c>
      <c r="EP10" s="300">
        <v>350.75</v>
      </c>
      <c r="EQ10" s="300">
        <v>-7704</v>
      </c>
      <c r="ER10" s="300">
        <v>0</v>
      </c>
      <c r="ES10" s="300">
        <v>6703.02</v>
      </c>
      <c r="ET10" s="300">
        <v>1378.95</v>
      </c>
      <c r="EU10" s="300">
        <v>1388.94</v>
      </c>
      <c r="EV10" s="300"/>
      <c r="EW10" s="300">
        <v>30167.25</v>
      </c>
      <c r="EX10" s="300">
        <v>-130</v>
      </c>
      <c r="EY10" s="300">
        <v>6432.1200000000008</v>
      </c>
      <c r="EZ10" s="300"/>
      <c r="FA10" s="300">
        <v>3280.75</v>
      </c>
      <c r="FB10" s="300">
        <v>2035.8000000000002</v>
      </c>
      <c r="FC10" s="300">
        <v>4065</v>
      </c>
      <c r="FD10" s="300">
        <v>580</v>
      </c>
      <c r="FE10" s="300">
        <v>950.38</v>
      </c>
      <c r="FF10" s="300">
        <v>644.51</v>
      </c>
      <c r="FG10" s="300"/>
      <c r="FH10" s="300"/>
      <c r="FI10" s="300"/>
      <c r="FJ10" s="300"/>
      <c r="FK10" s="300"/>
      <c r="FL10" s="300"/>
      <c r="FM10" s="300">
        <v>920.5</v>
      </c>
      <c r="FN10" s="300">
        <v>-1215.1099999999999</v>
      </c>
      <c r="FO10" s="300"/>
      <c r="FP10" s="300"/>
      <c r="FQ10" s="300"/>
      <c r="FR10" s="300"/>
      <c r="FS10" s="300"/>
      <c r="FT10" s="300">
        <v>-12161.479999999998</v>
      </c>
      <c r="FU10" s="300"/>
      <c r="FV10" s="300"/>
      <c r="FW10" s="300"/>
      <c r="FX10" s="300"/>
      <c r="FY10" s="300"/>
      <c r="FZ10" s="300"/>
      <c r="GA10" s="300"/>
      <c r="GB10" s="300"/>
      <c r="GC10" s="300"/>
      <c r="GD10" s="300"/>
      <c r="GE10" s="300"/>
      <c r="GF10" s="300"/>
      <c r="GG10" s="300"/>
      <c r="GH10" s="300"/>
      <c r="GI10" s="300"/>
      <c r="GJ10" s="300"/>
      <c r="GK10" s="300"/>
      <c r="GL10" s="300"/>
      <c r="GM10" s="300"/>
      <c r="GN10" s="300"/>
      <c r="GO10" s="300"/>
      <c r="GP10" s="300"/>
      <c r="GQ10" s="300"/>
      <c r="GR10" s="300"/>
      <c r="GS10" s="300"/>
      <c r="GT10" s="300"/>
      <c r="GU10" s="300"/>
      <c r="GV10" s="300"/>
      <c r="GW10" s="300"/>
      <c r="GX10" s="300"/>
      <c r="GY10" s="300"/>
      <c r="GZ10" s="300"/>
      <c r="HA10" s="300"/>
      <c r="HB10" s="300"/>
      <c r="HC10" s="300"/>
      <c r="HD10" s="300"/>
      <c r="HE10" s="300"/>
      <c r="HF10" s="300"/>
      <c r="HG10" s="300"/>
    </row>
    <row r="11" spans="1:215">
      <c r="A11" s="116">
        <v>107731</v>
      </c>
      <c r="B11" s="300"/>
      <c r="C11" s="300">
        <v>81811.19</v>
      </c>
      <c r="D11" s="300"/>
      <c r="E11" s="300">
        <v>5999.9999999999991</v>
      </c>
      <c r="F11" s="300">
        <v>24267.840000000004</v>
      </c>
      <c r="G11" s="300">
        <v>10940.94</v>
      </c>
      <c r="H11" s="300">
        <v>52.04</v>
      </c>
      <c r="I11" s="300"/>
      <c r="J11" s="300">
        <v>14.93</v>
      </c>
      <c r="K11" s="300"/>
      <c r="L11" s="300"/>
      <c r="M11" s="300"/>
      <c r="N11" s="300"/>
      <c r="O11" s="300"/>
      <c r="P11" s="300"/>
      <c r="Q11" s="300"/>
      <c r="R11" s="300"/>
      <c r="S11" s="300"/>
      <c r="T11" s="300">
        <v>8731.26</v>
      </c>
      <c r="U11" s="300">
        <v>36.340000000000003</v>
      </c>
      <c r="V11" s="300">
        <v>39.78</v>
      </c>
      <c r="W11" s="300">
        <v>933.68999999999994</v>
      </c>
      <c r="X11" s="300">
        <v>911.62999999999988</v>
      </c>
      <c r="Y11" s="300">
        <v>7158.4000000000005</v>
      </c>
      <c r="Z11" s="300">
        <v>244.42</v>
      </c>
      <c r="AA11" s="300">
        <v>84.85</v>
      </c>
      <c r="AB11" s="300">
        <v>691.74</v>
      </c>
      <c r="AC11" s="300">
        <v>359.83</v>
      </c>
      <c r="AD11" s="300">
        <v>1150.6400000000001</v>
      </c>
      <c r="AE11" s="300"/>
      <c r="AF11" s="300">
        <v>60.83</v>
      </c>
      <c r="AG11" s="300">
        <v>-361.09999999999997</v>
      </c>
      <c r="AH11" s="300">
        <v>106.1</v>
      </c>
      <c r="AI11" s="300">
        <v>27188.28</v>
      </c>
      <c r="AJ11" s="300">
        <v>127.86</v>
      </c>
      <c r="AK11" s="300">
        <v>1450.2</v>
      </c>
      <c r="AL11" s="300">
        <v>6219.45</v>
      </c>
      <c r="AM11" s="300">
        <v>2821.83</v>
      </c>
      <c r="AN11" s="300"/>
      <c r="AO11" s="300"/>
      <c r="AP11" s="300"/>
      <c r="AQ11" s="300"/>
      <c r="AR11" s="300"/>
      <c r="AS11" s="300"/>
      <c r="AT11" s="300"/>
      <c r="AU11" s="300"/>
      <c r="AV11" s="300">
        <v>12121.510000000002</v>
      </c>
      <c r="AW11" s="300"/>
      <c r="AX11" s="300">
        <v>240.92</v>
      </c>
      <c r="AY11" s="300"/>
      <c r="AZ11" s="300">
        <v>1852.31</v>
      </c>
      <c r="BA11" s="300">
        <v>1365.32</v>
      </c>
      <c r="BB11" s="300"/>
      <c r="BC11" s="300"/>
      <c r="BD11" s="300"/>
      <c r="BE11" s="300"/>
      <c r="BF11" s="300">
        <v>4493.3999999999996</v>
      </c>
      <c r="BG11" s="300">
        <v>58.08</v>
      </c>
      <c r="BH11" s="300"/>
      <c r="BI11" s="300">
        <v>928.48</v>
      </c>
      <c r="BJ11" s="300">
        <v>312.88</v>
      </c>
      <c r="BK11" s="300">
        <v>67.66</v>
      </c>
      <c r="BL11" s="300"/>
      <c r="BM11" s="300"/>
      <c r="BN11" s="300"/>
      <c r="BO11" s="300">
        <v>675</v>
      </c>
      <c r="BP11" s="300"/>
      <c r="BQ11" s="300"/>
      <c r="BR11" s="300"/>
      <c r="BS11" s="300">
        <v>10338.679999999998</v>
      </c>
      <c r="BT11" s="300">
        <v>10054.700000000004</v>
      </c>
      <c r="BU11" s="300"/>
      <c r="BV11" s="300"/>
      <c r="BW11" s="300"/>
      <c r="BX11" s="300"/>
      <c r="BY11" s="300"/>
      <c r="BZ11" s="300"/>
      <c r="CA11" s="300">
        <v>217.72</v>
      </c>
      <c r="CB11" s="300">
        <v>951.24</v>
      </c>
      <c r="CC11" s="300">
        <v>861.34999999999991</v>
      </c>
      <c r="CD11" s="300"/>
      <c r="CE11" s="300"/>
      <c r="CF11" s="300"/>
      <c r="CG11" s="300"/>
      <c r="CH11" s="300">
        <v>1621.75</v>
      </c>
      <c r="CI11" s="300">
        <v>282.95</v>
      </c>
      <c r="CJ11" s="300"/>
      <c r="CK11" s="300">
        <v>552.32999999999993</v>
      </c>
      <c r="CL11" s="300">
        <v>328.82000000000005</v>
      </c>
      <c r="CM11" s="300"/>
      <c r="CN11" s="300"/>
      <c r="CO11" s="300"/>
      <c r="CP11" s="300">
        <v>3640</v>
      </c>
      <c r="CQ11" s="300">
        <v>71.62</v>
      </c>
      <c r="CR11" s="300"/>
      <c r="CS11" s="300">
        <v>2655.48</v>
      </c>
      <c r="CT11" s="300"/>
      <c r="CU11" s="300"/>
      <c r="CV11" s="300"/>
      <c r="CW11" s="300"/>
      <c r="CX11" s="300"/>
      <c r="CY11" s="300">
        <v>6202.52</v>
      </c>
      <c r="CZ11" s="300">
        <v>49.84</v>
      </c>
      <c r="DA11" s="300"/>
      <c r="DB11" s="300">
        <v>458.06</v>
      </c>
      <c r="DC11" s="300">
        <v>1261.9100000000001</v>
      </c>
      <c r="DD11" s="300">
        <v>1650</v>
      </c>
      <c r="DE11" s="300">
        <v>8263.34</v>
      </c>
      <c r="DF11" s="300"/>
      <c r="DG11" s="300"/>
      <c r="DH11" s="300">
        <v>125.26000000000002</v>
      </c>
      <c r="DI11" s="300">
        <v>102.26</v>
      </c>
      <c r="DJ11" s="300"/>
      <c r="DK11" s="300">
        <v>230.41</v>
      </c>
      <c r="DL11" s="300">
        <v>1319</v>
      </c>
      <c r="DM11" s="300"/>
      <c r="DN11" s="300"/>
      <c r="DO11" s="300"/>
      <c r="DP11" s="300"/>
      <c r="DQ11" s="300"/>
      <c r="DR11" s="300"/>
      <c r="DS11" s="300"/>
      <c r="DT11" s="300">
        <v>3751.42</v>
      </c>
      <c r="DU11" s="300">
        <v>235.51</v>
      </c>
      <c r="DV11" s="300"/>
      <c r="DW11" s="300">
        <v>403.26</v>
      </c>
      <c r="DX11" s="300">
        <v>8329.9600000000009</v>
      </c>
      <c r="DY11" s="300"/>
      <c r="DZ11" s="300">
        <v>18</v>
      </c>
      <c r="EA11" s="300"/>
      <c r="EB11" s="300"/>
      <c r="EC11" s="300">
        <v>-677642.36</v>
      </c>
      <c r="ED11" s="300">
        <v>-107.34</v>
      </c>
      <c r="EE11" s="300">
        <v>-4999</v>
      </c>
      <c r="EF11" s="300">
        <v>-2713</v>
      </c>
      <c r="EG11" s="300"/>
      <c r="EH11" s="300"/>
      <c r="EI11" s="300"/>
      <c r="EJ11" s="300"/>
      <c r="EK11" s="300"/>
      <c r="EL11" s="300">
        <v>-14832</v>
      </c>
      <c r="EM11" s="300">
        <v>-8475</v>
      </c>
      <c r="EN11" s="300">
        <v>-36533</v>
      </c>
      <c r="EO11" s="300">
        <v>2203.13</v>
      </c>
      <c r="EP11" s="300">
        <v>326.35000000000002</v>
      </c>
      <c r="EQ11" s="300">
        <v>-7033</v>
      </c>
      <c r="ER11" s="300">
        <v>314.5</v>
      </c>
      <c r="ES11" s="300"/>
      <c r="ET11" s="300">
        <v>1353.91</v>
      </c>
      <c r="EU11" s="300"/>
      <c r="EV11" s="300"/>
      <c r="EW11" s="300">
        <v>25911.5</v>
      </c>
      <c r="EX11" s="300"/>
      <c r="EY11" s="300">
        <v>5162.0200000000004</v>
      </c>
      <c r="EZ11" s="300"/>
      <c r="FA11" s="300">
        <v>3733.95</v>
      </c>
      <c r="FB11" s="300">
        <v>1867.3200000000002</v>
      </c>
      <c r="FC11" s="300">
        <v>3317</v>
      </c>
      <c r="FD11" s="300">
        <v>580</v>
      </c>
      <c r="FE11" s="300">
        <v>931.5</v>
      </c>
      <c r="FF11" s="300">
        <v>192.74</v>
      </c>
      <c r="FG11" s="300"/>
      <c r="FH11" s="300"/>
      <c r="FI11" s="300"/>
      <c r="FJ11" s="300"/>
      <c r="FK11" s="300"/>
      <c r="FL11" s="300"/>
      <c r="FM11" s="300"/>
      <c r="FN11" s="300">
        <v>-3243.0199999999995</v>
      </c>
      <c r="FO11" s="300"/>
      <c r="FP11" s="300">
        <v>-37.729999999999997</v>
      </c>
      <c r="FQ11" s="300"/>
      <c r="FR11" s="300"/>
      <c r="FS11" s="300"/>
      <c r="FT11" s="300">
        <v>-12085.259999999998</v>
      </c>
      <c r="FU11" s="300"/>
      <c r="FV11" s="300">
        <v>-800</v>
      </c>
      <c r="FW11" s="300"/>
      <c r="FX11" s="300"/>
      <c r="FY11" s="300"/>
      <c r="FZ11" s="300"/>
      <c r="GA11" s="300"/>
      <c r="GB11" s="300"/>
      <c r="GC11" s="300"/>
      <c r="GD11" s="300"/>
      <c r="GE11" s="300"/>
      <c r="GF11" s="300"/>
      <c r="GG11" s="300"/>
      <c r="GH11" s="300"/>
      <c r="GI11" s="300"/>
      <c r="GJ11" s="300"/>
      <c r="GK11" s="300"/>
      <c r="GL11" s="300"/>
      <c r="GM11" s="300"/>
      <c r="GN11" s="300"/>
      <c r="GO11" s="300"/>
      <c r="GP11" s="300"/>
      <c r="GQ11" s="300"/>
      <c r="GR11" s="300"/>
      <c r="GS11" s="300"/>
      <c r="GT11" s="300"/>
      <c r="GU11" s="300"/>
      <c r="GV11" s="300"/>
      <c r="GW11" s="300"/>
      <c r="GX11" s="300"/>
      <c r="GY11" s="300"/>
      <c r="GZ11" s="300"/>
      <c r="HA11" s="300"/>
      <c r="HB11" s="300"/>
      <c r="HC11" s="300"/>
      <c r="HD11" s="300"/>
      <c r="HE11" s="300"/>
      <c r="HF11" s="300"/>
      <c r="HG11" s="300"/>
    </row>
    <row r="12" spans="1:215">
      <c r="A12" s="116">
        <v>107733</v>
      </c>
      <c r="B12" s="300"/>
      <c r="C12" s="300">
        <v>127173.84</v>
      </c>
      <c r="D12" s="300"/>
      <c r="E12" s="300">
        <v>1754</v>
      </c>
      <c r="F12" s="300">
        <v>32137.74</v>
      </c>
      <c r="G12" s="300">
        <v>17074.439999999999</v>
      </c>
      <c r="H12" s="300"/>
      <c r="I12" s="300"/>
      <c r="J12" s="300"/>
      <c r="K12" s="300"/>
      <c r="L12" s="300"/>
      <c r="M12" s="300"/>
      <c r="N12" s="300"/>
      <c r="O12" s="300"/>
      <c r="P12" s="300"/>
      <c r="Q12" s="300"/>
      <c r="R12" s="300"/>
      <c r="S12" s="300"/>
      <c r="T12" s="300">
        <v>3652.37</v>
      </c>
      <c r="U12" s="300"/>
      <c r="V12" s="300"/>
      <c r="W12" s="300">
        <v>744.94999999999993</v>
      </c>
      <c r="X12" s="300">
        <v>288.28999999999996</v>
      </c>
      <c r="Y12" s="300">
        <v>4801.6400000000003</v>
      </c>
      <c r="Z12" s="300"/>
      <c r="AA12" s="300"/>
      <c r="AB12" s="300">
        <v>682.68</v>
      </c>
      <c r="AC12" s="300">
        <v>226.31</v>
      </c>
      <c r="AD12" s="300"/>
      <c r="AE12" s="300"/>
      <c r="AF12" s="300"/>
      <c r="AG12" s="300"/>
      <c r="AH12" s="300"/>
      <c r="AI12" s="300">
        <v>61012.08</v>
      </c>
      <c r="AJ12" s="300">
        <v>6.45</v>
      </c>
      <c r="AK12" s="300">
        <v>65.790000000000006</v>
      </c>
      <c r="AL12" s="300">
        <v>12882.02</v>
      </c>
      <c r="AM12" s="300">
        <v>6215.12</v>
      </c>
      <c r="AN12" s="300">
        <v>14399.109999999999</v>
      </c>
      <c r="AO12" s="300"/>
      <c r="AP12" s="300"/>
      <c r="AQ12" s="300">
        <v>2937.37</v>
      </c>
      <c r="AR12" s="300">
        <v>1659.48</v>
      </c>
      <c r="AS12" s="300"/>
      <c r="AT12" s="300"/>
      <c r="AU12" s="300"/>
      <c r="AV12" s="300">
        <v>11502.28</v>
      </c>
      <c r="AW12" s="300"/>
      <c r="AX12" s="300"/>
      <c r="AY12" s="300"/>
      <c r="AZ12" s="300">
        <v>2346.41</v>
      </c>
      <c r="BA12" s="300">
        <v>1133.7</v>
      </c>
      <c r="BB12" s="300"/>
      <c r="BC12" s="300"/>
      <c r="BD12" s="300"/>
      <c r="BE12" s="300"/>
      <c r="BF12" s="300"/>
      <c r="BG12" s="300"/>
      <c r="BH12" s="300"/>
      <c r="BI12" s="300"/>
      <c r="BJ12" s="300"/>
      <c r="BK12" s="300"/>
      <c r="BL12" s="300"/>
      <c r="BM12" s="300"/>
      <c r="BN12" s="300"/>
      <c r="BO12" s="300">
        <v>230</v>
      </c>
      <c r="BP12" s="300"/>
      <c r="BQ12" s="300"/>
      <c r="BR12" s="300"/>
      <c r="BS12" s="300">
        <v>145</v>
      </c>
      <c r="BT12" s="300">
        <v>1276.1599999999999</v>
      </c>
      <c r="BU12" s="300">
        <v>306.36</v>
      </c>
      <c r="BV12" s="300"/>
      <c r="BW12" s="300"/>
      <c r="BX12" s="300"/>
      <c r="BY12" s="300"/>
      <c r="BZ12" s="300"/>
      <c r="CA12" s="300">
        <v>198</v>
      </c>
      <c r="CB12" s="300">
        <v>1914.08</v>
      </c>
      <c r="CC12" s="300">
        <v>1055.58</v>
      </c>
      <c r="CD12" s="300"/>
      <c r="CE12" s="300"/>
      <c r="CF12" s="300"/>
      <c r="CG12" s="300">
        <v>6125</v>
      </c>
      <c r="CH12" s="300">
        <v>4890.2</v>
      </c>
      <c r="CI12" s="300">
        <v>1508.17</v>
      </c>
      <c r="CJ12" s="300"/>
      <c r="CK12" s="300">
        <v>484.96999999999997</v>
      </c>
      <c r="CL12" s="300">
        <v>1115.94</v>
      </c>
      <c r="CM12" s="300"/>
      <c r="CN12" s="300"/>
      <c r="CO12" s="300"/>
      <c r="CP12" s="300"/>
      <c r="CQ12" s="300"/>
      <c r="CR12" s="300"/>
      <c r="CS12" s="300">
        <v>1989.24</v>
      </c>
      <c r="CT12" s="300"/>
      <c r="CU12" s="300"/>
      <c r="CV12" s="300"/>
      <c r="CW12" s="300"/>
      <c r="CX12" s="300">
        <v>1125</v>
      </c>
      <c r="CY12" s="300">
        <v>5564.8099999999986</v>
      </c>
      <c r="CZ12" s="300">
        <v>70.92</v>
      </c>
      <c r="DA12" s="300"/>
      <c r="DB12" s="300">
        <v>400.95</v>
      </c>
      <c r="DC12" s="300">
        <v>965.42000000000007</v>
      </c>
      <c r="DD12" s="300">
        <v>5081</v>
      </c>
      <c r="DE12" s="300"/>
      <c r="DF12" s="300"/>
      <c r="DG12" s="300">
        <v>36.72</v>
      </c>
      <c r="DH12" s="300">
        <v>209.85</v>
      </c>
      <c r="DI12" s="300">
        <v>5773</v>
      </c>
      <c r="DJ12" s="300"/>
      <c r="DK12" s="300">
        <v>3507.96</v>
      </c>
      <c r="DL12" s="300"/>
      <c r="DM12" s="300">
        <v>2136</v>
      </c>
      <c r="DN12" s="300"/>
      <c r="DO12" s="300"/>
      <c r="DP12" s="300"/>
      <c r="DQ12" s="300"/>
      <c r="DR12" s="300"/>
      <c r="DS12" s="300"/>
      <c r="DT12" s="300">
        <v>5329.12</v>
      </c>
      <c r="DU12" s="300">
        <v>8805.1299999999992</v>
      </c>
      <c r="DV12" s="300"/>
      <c r="DW12" s="300"/>
      <c r="DX12" s="300">
        <v>5455.58</v>
      </c>
      <c r="DY12" s="300">
        <v>21494.76</v>
      </c>
      <c r="DZ12" s="300">
        <v>6327.5399999999991</v>
      </c>
      <c r="EA12" s="300"/>
      <c r="EB12" s="300">
        <v>2.25</v>
      </c>
      <c r="EC12" s="300">
        <v>-891797.33</v>
      </c>
      <c r="ED12" s="300"/>
      <c r="EE12" s="300"/>
      <c r="EF12" s="300">
        <v>-6575</v>
      </c>
      <c r="EG12" s="300"/>
      <c r="EH12" s="300"/>
      <c r="EI12" s="300"/>
      <c r="EJ12" s="300">
        <v>-30769.489999999998</v>
      </c>
      <c r="EK12" s="300">
        <v>-5687.5</v>
      </c>
      <c r="EL12" s="300">
        <v>-23222</v>
      </c>
      <c r="EM12" s="300">
        <v>-8635</v>
      </c>
      <c r="EN12" s="300">
        <v>-116614</v>
      </c>
      <c r="EO12" s="300">
        <v>3129.68</v>
      </c>
      <c r="EP12" s="300">
        <v>463.6</v>
      </c>
      <c r="EQ12" s="300">
        <v>-8257</v>
      </c>
      <c r="ER12" s="300">
        <v>540.29999999999995</v>
      </c>
      <c r="ES12" s="300"/>
      <c r="ET12" s="300">
        <v>1494.76</v>
      </c>
      <c r="EU12" s="300"/>
      <c r="EV12" s="300">
        <v>7389.41</v>
      </c>
      <c r="EW12" s="300">
        <v>38548</v>
      </c>
      <c r="EX12" s="300">
        <v>120</v>
      </c>
      <c r="EY12" s="300">
        <v>5743.420000000001</v>
      </c>
      <c r="EZ12" s="300"/>
      <c r="FA12" s="300">
        <v>4313.2</v>
      </c>
      <c r="FB12" s="300">
        <v>2232.36</v>
      </c>
      <c r="FC12" s="300">
        <v>1672</v>
      </c>
      <c r="FD12" s="300">
        <v>580</v>
      </c>
      <c r="FE12" s="300">
        <v>1037.7</v>
      </c>
      <c r="FF12" s="300"/>
      <c r="FG12" s="300"/>
      <c r="FH12" s="300"/>
      <c r="FI12" s="300"/>
      <c r="FJ12" s="300"/>
      <c r="FK12" s="300"/>
      <c r="FL12" s="300"/>
      <c r="FM12" s="300">
        <v>-4590.1000000000004</v>
      </c>
      <c r="FN12" s="300">
        <v>-3013.8399999999992</v>
      </c>
      <c r="FO12" s="300"/>
      <c r="FP12" s="300"/>
      <c r="FQ12" s="300">
        <v>-31.58</v>
      </c>
      <c r="FR12" s="300"/>
      <c r="FS12" s="300"/>
      <c r="FT12" s="300">
        <v>-11945.53</v>
      </c>
      <c r="FU12" s="300"/>
      <c r="FV12" s="300">
        <v>-840</v>
      </c>
      <c r="FW12" s="300">
        <v>-6374.3500000000013</v>
      </c>
      <c r="FX12" s="300"/>
      <c r="FY12" s="300"/>
      <c r="FZ12" s="300"/>
      <c r="GA12" s="300"/>
      <c r="GB12" s="300"/>
      <c r="GC12" s="300"/>
      <c r="GD12" s="300"/>
      <c r="GE12" s="300"/>
      <c r="GF12" s="300"/>
      <c r="GG12" s="300"/>
      <c r="GH12" s="300"/>
      <c r="GI12" s="300"/>
      <c r="GJ12" s="300"/>
      <c r="GK12" s="300"/>
      <c r="GL12" s="300"/>
      <c r="GM12" s="300"/>
      <c r="GN12" s="300"/>
      <c r="GO12" s="300"/>
      <c r="GP12" s="300"/>
      <c r="GQ12" s="300"/>
      <c r="GR12" s="300"/>
      <c r="GS12" s="300"/>
      <c r="GT12" s="300"/>
      <c r="GU12" s="300"/>
      <c r="GV12" s="300"/>
      <c r="GW12" s="300"/>
      <c r="GX12" s="300"/>
      <c r="GY12" s="300"/>
      <c r="GZ12" s="300"/>
      <c r="HA12" s="300"/>
      <c r="HB12" s="300"/>
      <c r="HC12" s="300"/>
      <c r="HD12" s="300"/>
      <c r="HE12" s="300"/>
      <c r="HF12" s="300"/>
      <c r="HG12" s="300"/>
    </row>
    <row r="13" spans="1:215">
      <c r="A13" s="116">
        <v>107735</v>
      </c>
      <c r="B13" s="300"/>
      <c r="C13" s="300">
        <v>35363.79</v>
      </c>
      <c r="D13" s="300"/>
      <c r="E13" s="300">
        <v>422</v>
      </c>
      <c r="F13" s="300">
        <v>10255.23</v>
      </c>
      <c r="G13" s="300">
        <v>4520.6099999999997</v>
      </c>
      <c r="H13" s="300">
        <v>0</v>
      </c>
      <c r="I13" s="300"/>
      <c r="J13" s="300"/>
      <c r="K13" s="300"/>
      <c r="L13" s="300"/>
      <c r="M13" s="300"/>
      <c r="N13" s="300"/>
      <c r="O13" s="300"/>
      <c r="P13" s="300"/>
      <c r="Q13" s="300"/>
      <c r="R13" s="300"/>
      <c r="S13" s="300"/>
      <c r="T13" s="300">
        <v>1687.26</v>
      </c>
      <c r="U13" s="300">
        <v>-538.35</v>
      </c>
      <c r="V13" s="300"/>
      <c r="W13" s="300">
        <v>232.04</v>
      </c>
      <c r="X13" s="300">
        <v>137.44</v>
      </c>
      <c r="Y13" s="300">
        <v>1926.75</v>
      </c>
      <c r="Z13" s="300"/>
      <c r="AA13" s="300"/>
      <c r="AB13" s="300">
        <v>386.92</v>
      </c>
      <c r="AC13" s="300">
        <v>63.000000000000007</v>
      </c>
      <c r="AD13" s="300"/>
      <c r="AE13" s="300"/>
      <c r="AF13" s="300"/>
      <c r="AG13" s="300"/>
      <c r="AH13" s="300"/>
      <c r="AI13" s="300">
        <v>22535.66</v>
      </c>
      <c r="AJ13" s="300">
        <v>-2795.42</v>
      </c>
      <c r="AK13" s="300">
        <v>239.5</v>
      </c>
      <c r="AL13" s="300">
        <v>3986.25</v>
      </c>
      <c r="AM13" s="300">
        <v>1487.6100000000001</v>
      </c>
      <c r="AN13" s="300"/>
      <c r="AO13" s="300"/>
      <c r="AP13" s="300"/>
      <c r="AQ13" s="300"/>
      <c r="AR13" s="300"/>
      <c r="AS13" s="300"/>
      <c r="AT13" s="300"/>
      <c r="AU13" s="300"/>
      <c r="AV13" s="300">
        <v>12298.82</v>
      </c>
      <c r="AW13" s="300"/>
      <c r="AX13" s="300">
        <v>633.89</v>
      </c>
      <c r="AY13" s="300"/>
      <c r="AZ13" s="300">
        <v>558.83999999999992</v>
      </c>
      <c r="BA13" s="300">
        <v>161.49</v>
      </c>
      <c r="BB13" s="300"/>
      <c r="BC13" s="300"/>
      <c r="BD13" s="300"/>
      <c r="BE13" s="300"/>
      <c r="BF13" s="300"/>
      <c r="BG13" s="300"/>
      <c r="BH13" s="300"/>
      <c r="BI13" s="300"/>
      <c r="BJ13" s="300"/>
      <c r="BK13" s="300"/>
      <c r="BL13" s="300"/>
      <c r="BM13" s="300"/>
      <c r="BN13" s="300"/>
      <c r="BO13" s="300">
        <v>255</v>
      </c>
      <c r="BP13" s="300"/>
      <c r="BQ13" s="300"/>
      <c r="BR13" s="300"/>
      <c r="BS13" s="300">
        <v>7210.0600000000013</v>
      </c>
      <c r="BT13" s="300">
        <v>1117.9499999999998</v>
      </c>
      <c r="BU13" s="300"/>
      <c r="BV13" s="300"/>
      <c r="BW13" s="300"/>
      <c r="BX13" s="300"/>
      <c r="BY13" s="300"/>
      <c r="BZ13" s="300"/>
      <c r="CA13" s="300"/>
      <c r="CB13" s="300">
        <v>2281.67</v>
      </c>
      <c r="CC13" s="300"/>
      <c r="CD13" s="300"/>
      <c r="CE13" s="300"/>
      <c r="CF13" s="300"/>
      <c r="CG13" s="300"/>
      <c r="CH13" s="300">
        <v>548.9</v>
      </c>
      <c r="CI13" s="300">
        <v>969.12</v>
      </c>
      <c r="CJ13" s="300"/>
      <c r="CK13" s="300">
        <v>88.92</v>
      </c>
      <c r="CL13" s="300">
        <v>193</v>
      </c>
      <c r="CM13" s="300"/>
      <c r="CN13" s="300"/>
      <c r="CO13" s="300"/>
      <c r="CP13" s="300"/>
      <c r="CQ13" s="300">
        <v>24.71</v>
      </c>
      <c r="CR13" s="300"/>
      <c r="CS13" s="300">
        <v>228.94</v>
      </c>
      <c r="CT13" s="300"/>
      <c r="CU13" s="300"/>
      <c r="CV13" s="300"/>
      <c r="CW13" s="300"/>
      <c r="CX13" s="300"/>
      <c r="CY13" s="300">
        <v>1263.9000000000001</v>
      </c>
      <c r="CZ13" s="300"/>
      <c r="DA13" s="300"/>
      <c r="DB13" s="300">
        <v>13.91</v>
      </c>
      <c r="DC13" s="300">
        <v>414.92999999999995</v>
      </c>
      <c r="DD13" s="300">
        <v>1458.47</v>
      </c>
      <c r="DE13" s="300">
        <v>9359.75</v>
      </c>
      <c r="DF13" s="300"/>
      <c r="DG13" s="300"/>
      <c r="DH13" s="300">
        <v>355.44000000000005</v>
      </c>
      <c r="DI13" s="300">
        <v>2828</v>
      </c>
      <c r="DJ13" s="300"/>
      <c r="DK13" s="300"/>
      <c r="DL13" s="300"/>
      <c r="DM13" s="300"/>
      <c r="DN13" s="300"/>
      <c r="DO13" s="300"/>
      <c r="DP13" s="300">
        <v>70.64</v>
      </c>
      <c r="DQ13" s="300"/>
      <c r="DR13" s="300">
        <v>204</v>
      </c>
      <c r="DS13" s="300">
        <v>2050</v>
      </c>
      <c r="DT13" s="300">
        <v>1051.8</v>
      </c>
      <c r="DU13" s="300">
        <v>2953.21</v>
      </c>
      <c r="DV13" s="300"/>
      <c r="DW13" s="300">
        <v>3578.51</v>
      </c>
      <c r="DX13" s="300">
        <v>4860.7</v>
      </c>
      <c r="DY13" s="300"/>
      <c r="DZ13" s="300">
        <v>0</v>
      </c>
      <c r="EA13" s="300"/>
      <c r="EB13" s="300"/>
      <c r="EC13" s="300">
        <v>-339610.13</v>
      </c>
      <c r="ED13" s="300"/>
      <c r="EE13" s="300"/>
      <c r="EF13" s="300">
        <v>-2713</v>
      </c>
      <c r="EG13" s="300"/>
      <c r="EH13" s="300"/>
      <c r="EI13" s="300"/>
      <c r="EJ13" s="300"/>
      <c r="EK13" s="300"/>
      <c r="EL13" s="300">
        <v>-2904</v>
      </c>
      <c r="EM13" s="300">
        <v>-8150</v>
      </c>
      <c r="EN13" s="300">
        <v>-22886</v>
      </c>
      <c r="EO13" s="300">
        <v>617.70000000000005</v>
      </c>
      <c r="EP13" s="300">
        <v>91.5</v>
      </c>
      <c r="EQ13" s="300">
        <v>-4580</v>
      </c>
      <c r="ER13" s="300">
        <v>309</v>
      </c>
      <c r="ES13" s="300"/>
      <c r="ET13" s="300">
        <v>1112.9000000000001</v>
      </c>
      <c r="EU13" s="300"/>
      <c r="EV13" s="300">
        <v>2719.91</v>
      </c>
      <c r="EW13" s="300"/>
      <c r="EX13" s="300">
        <v>40</v>
      </c>
      <c r="EY13" s="300">
        <v>1829.62</v>
      </c>
      <c r="EZ13" s="300">
        <v>269</v>
      </c>
      <c r="FA13" s="300">
        <v>3223.39</v>
      </c>
      <c r="FB13" s="300">
        <v>954.72</v>
      </c>
      <c r="FC13" s="300">
        <v>2677</v>
      </c>
      <c r="FD13" s="300">
        <v>580</v>
      </c>
      <c r="FE13" s="300">
        <v>749.78</v>
      </c>
      <c r="FF13" s="300">
        <v>636.21999999999991</v>
      </c>
      <c r="FG13" s="300"/>
      <c r="FH13" s="300"/>
      <c r="FI13" s="300"/>
      <c r="FJ13" s="300"/>
      <c r="FK13" s="300"/>
      <c r="FL13" s="300"/>
      <c r="FM13" s="300">
        <v>-2752.69</v>
      </c>
      <c r="FN13" s="300">
        <v>-318.61</v>
      </c>
      <c r="FO13" s="300"/>
      <c r="FP13" s="300"/>
      <c r="FQ13" s="300">
        <v>-911.82999999999993</v>
      </c>
      <c r="FR13" s="300"/>
      <c r="FS13" s="300"/>
      <c r="FT13" s="300">
        <v>-814.68999999999983</v>
      </c>
      <c r="FU13" s="300"/>
      <c r="FV13" s="300"/>
      <c r="FW13" s="300"/>
      <c r="FX13" s="300"/>
      <c r="FY13" s="300"/>
      <c r="FZ13" s="300"/>
      <c r="GA13" s="300"/>
      <c r="GB13" s="300"/>
      <c r="GC13" s="300"/>
      <c r="GD13" s="300"/>
      <c r="GE13" s="300"/>
      <c r="GF13" s="300"/>
      <c r="GG13" s="300"/>
      <c r="GH13" s="300"/>
      <c r="GI13" s="300"/>
      <c r="GJ13" s="300"/>
      <c r="GK13" s="300"/>
      <c r="GL13" s="300"/>
      <c r="GM13" s="300"/>
      <c r="GN13" s="300"/>
      <c r="GO13" s="300"/>
      <c r="GP13" s="300"/>
      <c r="GQ13" s="300"/>
      <c r="GR13" s="300"/>
      <c r="GS13" s="300"/>
      <c r="GT13" s="300"/>
      <c r="GU13" s="300"/>
      <c r="GV13" s="300"/>
      <c r="GW13" s="300"/>
      <c r="GX13" s="300"/>
      <c r="GY13" s="300"/>
      <c r="GZ13" s="300"/>
      <c r="HA13" s="300"/>
      <c r="HB13" s="300"/>
      <c r="HC13" s="300"/>
      <c r="HD13" s="300"/>
      <c r="HE13" s="300"/>
      <c r="HF13" s="300"/>
      <c r="HG13" s="300"/>
    </row>
    <row r="14" spans="1:215">
      <c r="A14" s="116">
        <v>107742</v>
      </c>
      <c r="B14" s="300">
        <v>-89.34</v>
      </c>
      <c r="C14" s="300">
        <v>131878.84000000003</v>
      </c>
      <c r="D14" s="300">
        <v>258.36</v>
      </c>
      <c r="E14" s="300">
        <v>4240</v>
      </c>
      <c r="F14" s="300">
        <v>37896.969999999994</v>
      </c>
      <c r="G14" s="300">
        <v>17577.889999999996</v>
      </c>
      <c r="H14" s="300"/>
      <c r="I14" s="300"/>
      <c r="J14" s="300"/>
      <c r="K14" s="300"/>
      <c r="L14" s="300">
        <v>-23.58</v>
      </c>
      <c r="M14" s="300"/>
      <c r="N14" s="300"/>
      <c r="O14" s="300"/>
      <c r="P14" s="300"/>
      <c r="Q14" s="300"/>
      <c r="R14" s="300"/>
      <c r="S14" s="300"/>
      <c r="T14" s="300">
        <v>5032.04</v>
      </c>
      <c r="U14" s="300"/>
      <c r="V14" s="300">
        <v>9.7899999999999991</v>
      </c>
      <c r="W14" s="300">
        <v>1028.49</v>
      </c>
      <c r="X14" s="300">
        <v>633.4899999999999</v>
      </c>
      <c r="Y14" s="300">
        <v>4071.49</v>
      </c>
      <c r="Z14" s="300"/>
      <c r="AA14" s="300">
        <v>25.9</v>
      </c>
      <c r="AB14" s="300">
        <v>616.63</v>
      </c>
      <c r="AC14" s="300">
        <v>268.98</v>
      </c>
      <c r="AD14" s="300"/>
      <c r="AE14" s="300"/>
      <c r="AF14" s="300"/>
      <c r="AG14" s="300"/>
      <c r="AH14" s="300"/>
      <c r="AI14" s="300">
        <v>19868.419999999998</v>
      </c>
      <c r="AJ14" s="300">
        <v>52.94</v>
      </c>
      <c r="AK14" s="300">
        <v>796.2</v>
      </c>
      <c r="AL14" s="300">
        <v>4226.29</v>
      </c>
      <c r="AM14" s="300">
        <v>2045.55</v>
      </c>
      <c r="AN14" s="300"/>
      <c r="AO14" s="300"/>
      <c r="AP14" s="300"/>
      <c r="AQ14" s="300"/>
      <c r="AR14" s="300"/>
      <c r="AS14" s="300"/>
      <c r="AT14" s="300"/>
      <c r="AU14" s="300"/>
      <c r="AV14" s="300">
        <v>11314.11</v>
      </c>
      <c r="AW14" s="300">
        <v>49.88</v>
      </c>
      <c r="AX14" s="300">
        <v>569.79000000000008</v>
      </c>
      <c r="AY14" s="300"/>
      <c r="AZ14" s="300">
        <v>2439.7799999999997</v>
      </c>
      <c r="BA14" s="300">
        <v>1251.9000000000001</v>
      </c>
      <c r="BB14" s="300"/>
      <c r="BC14" s="300"/>
      <c r="BD14" s="300"/>
      <c r="BE14" s="300"/>
      <c r="BF14" s="300"/>
      <c r="BG14" s="300"/>
      <c r="BH14" s="300"/>
      <c r="BI14" s="300"/>
      <c r="BJ14" s="300"/>
      <c r="BK14" s="300"/>
      <c r="BL14" s="300"/>
      <c r="BM14" s="300"/>
      <c r="BN14" s="300"/>
      <c r="BO14" s="300">
        <v>3215.49</v>
      </c>
      <c r="BP14" s="300"/>
      <c r="BQ14" s="300"/>
      <c r="BR14" s="300"/>
      <c r="BS14" s="300">
        <v>297</v>
      </c>
      <c r="BT14" s="300">
        <v>1917.3700000000001</v>
      </c>
      <c r="BU14" s="300">
        <v>1458.59</v>
      </c>
      <c r="BV14" s="300">
        <v>2951.2</v>
      </c>
      <c r="BW14" s="300"/>
      <c r="BX14" s="300"/>
      <c r="BY14" s="300"/>
      <c r="BZ14" s="300"/>
      <c r="CA14" s="300">
        <v>857</v>
      </c>
      <c r="CB14" s="300">
        <v>3050.3599999999997</v>
      </c>
      <c r="CC14" s="300">
        <v>2451.04</v>
      </c>
      <c r="CD14" s="300"/>
      <c r="CE14" s="300"/>
      <c r="CF14" s="300"/>
      <c r="CG14" s="300"/>
      <c r="CH14" s="300">
        <v>18662.599999999999</v>
      </c>
      <c r="CI14" s="300">
        <v>1301.27</v>
      </c>
      <c r="CJ14" s="300"/>
      <c r="CK14" s="300">
        <v>96.929999999999993</v>
      </c>
      <c r="CL14" s="300">
        <v>162.12</v>
      </c>
      <c r="CM14" s="300"/>
      <c r="CN14" s="300"/>
      <c r="CO14" s="300"/>
      <c r="CP14" s="300"/>
      <c r="CQ14" s="300"/>
      <c r="CR14" s="300"/>
      <c r="CS14" s="300"/>
      <c r="CT14" s="300"/>
      <c r="CU14" s="300"/>
      <c r="CV14" s="300"/>
      <c r="CW14" s="300"/>
      <c r="CX14" s="300">
        <v>867</v>
      </c>
      <c r="CY14" s="300">
        <v>4077.86</v>
      </c>
      <c r="CZ14" s="300">
        <v>66.14</v>
      </c>
      <c r="DA14" s="300"/>
      <c r="DB14" s="300">
        <v>512.96</v>
      </c>
      <c r="DC14" s="300">
        <v>1065.2800000000002</v>
      </c>
      <c r="DD14" s="300">
        <v>870</v>
      </c>
      <c r="DE14" s="300"/>
      <c r="DF14" s="300"/>
      <c r="DG14" s="300"/>
      <c r="DH14" s="300">
        <v>298.86</v>
      </c>
      <c r="DI14" s="300">
        <v>2007</v>
      </c>
      <c r="DJ14" s="300"/>
      <c r="DK14" s="300"/>
      <c r="DL14" s="300"/>
      <c r="DM14" s="300"/>
      <c r="DN14" s="300"/>
      <c r="DO14" s="300"/>
      <c r="DP14" s="300"/>
      <c r="DQ14" s="300"/>
      <c r="DR14" s="300"/>
      <c r="DS14" s="300">
        <v>2981</v>
      </c>
      <c r="DT14" s="300">
        <v>4592.8599999999997</v>
      </c>
      <c r="DU14" s="300">
        <v>4693.79</v>
      </c>
      <c r="DV14" s="300"/>
      <c r="DW14" s="300">
        <v>420.81</v>
      </c>
      <c r="DX14" s="300">
        <v>3486.7700000000004</v>
      </c>
      <c r="DY14" s="300"/>
      <c r="DZ14" s="300"/>
      <c r="EA14" s="300"/>
      <c r="EB14" s="300"/>
      <c r="EC14" s="300">
        <v>-772811.22</v>
      </c>
      <c r="ED14" s="300"/>
      <c r="EE14" s="300"/>
      <c r="EF14" s="300">
        <v>-5128</v>
      </c>
      <c r="EG14" s="300"/>
      <c r="EH14" s="300"/>
      <c r="EI14" s="300"/>
      <c r="EJ14" s="300"/>
      <c r="EK14" s="300">
        <v>-5552.5</v>
      </c>
      <c r="EL14" s="300">
        <v>-20942</v>
      </c>
      <c r="EM14" s="300">
        <v>-8600</v>
      </c>
      <c r="EN14" s="300">
        <v>-12579</v>
      </c>
      <c r="EO14" s="300">
        <v>2697.29</v>
      </c>
      <c r="EP14" s="300">
        <v>399.55</v>
      </c>
      <c r="EQ14" s="300">
        <v>-6774</v>
      </c>
      <c r="ER14" s="300"/>
      <c r="ES14" s="300"/>
      <c r="ET14" s="300">
        <v>1429.03</v>
      </c>
      <c r="EU14" s="300"/>
      <c r="EV14" s="300">
        <v>8697.66</v>
      </c>
      <c r="EW14" s="300">
        <v>34207.75</v>
      </c>
      <c r="EX14" s="300">
        <v>450</v>
      </c>
      <c r="EY14" s="300">
        <v>5507.9400000000005</v>
      </c>
      <c r="EZ14" s="300"/>
      <c r="FA14" s="300">
        <v>2740.35</v>
      </c>
      <c r="FB14" s="300">
        <v>1593.54</v>
      </c>
      <c r="FC14" s="300">
        <v>1441</v>
      </c>
      <c r="FD14" s="300">
        <v>580</v>
      </c>
      <c r="FE14" s="300">
        <v>959.19</v>
      </c>
      <c r="FF14" s="300">
        <v>505.46000000000004</v>
      </c>
      <c r="FG14" s="300"/>
      <c r="FH14" s="300"/>
      <c r="FI14" s="300"/>
      <c r="FJ14" s="300"/>
      <c r="FK14" s="300"/>
      <c r="FL14" s="300"/>
      <c r="FM14" s="300">
        <v>-1339.29</v>
      </c>
      <c r="FN14" s="300">
        <v>-2815.9800000000018</v>
      </c>
      <c r="FO14" s="300"/>
      <c r="FP14" s="300">
        <v>-24.41</v>
      </c>
      <c r="FQ14" s="300"/>
      <c r="FR14" s="300"/>
      <c r="FS14" s="300">
        <v>-1010</v>
      </c>
      <c r="FT14" s="300">
        <v>-11275.500000000002</v>
      </c>
      <c r="FU14" s="300"/>
      <c r="FV14" s="300"/>
      <c r="FW14" s="300"/>
      <c r="FX14" s="300"/>
      <c r="FY14" s="300"/>
      <c r="FZ14" s="300"/>
      <c r="GA14" s="300"/>
      <c r="GB14" s="300"/>
      <c r="GC14" s="300"/>
      <c r="GD14" s="300"/>
      <c r="GE14" s="300"/>
      <c r="GF14" s="300"/>
      <c r="GG14" s="300"/>
      <c r="GH14" s="300"/>
      <c r="GI14" s="300"/>
      <c r="GJ14" s="300"/>
      <c r="GK14" s="300"/>
      <c r="GL14" s="300"/>
      <c r="GM14" s="300"/>
      <c r="GN14" s="300"/>
      <c r="GO14" s="300"/>
      <c r="GP14" s="300"/>
      <c r="GQ14" s="300"/>
      <c r="GR14" s="300"/>
      <c r="GS14" s="300"/>
      <c r="GT14" s="300"/>
      <c r="GU14" s="300"/>
      <c r="GV14" s="300"/>
      <c r="GW14" s="300"/>
      <c r="GX14" s="300"/>
      <c r="GY14" s="300"/>
      <c r="GZ14" s="300"/>
      <c r="HA14" s="300"/>
      <c r="HB14" s="300"/>
      <c r="HC14" s="300"/>
      <c r="HD14" s="300"/>
      <c r="HE14" s="300"/>
      <c r="HF14" s="300"/>
      <c r="HG14" s="300"/>
    </row>
    <row r="15" spans="1:215">
      <c r="A15" s="116">
        <v>107743</v>
      </c>
      <c r="B15" s="300"/>
      <c r="C15" s="300">
        <v>31243.68</v>
      </c>
      <c r="D15" s="300"/>
      <c r="E15" s="300">
        <v>4211</v>
      </c>
      <c r="F15" s="300">
        <v>8960.68</v>
      </c>
      <c r="G15" s="300">
        <v>4127.13</v>
      </c>
      <c r="H15" s="300"/>
      <c r="I15" s="300"/>
      <c r="J15" s="300"/>
      <c r="K15" s="300"/>
      <c r="L15" s="300"/>
      <c r="M15" s="300"/>
      <c r="N15" s="300"/>
      <c r="O15" s="300"/>
      <c r="P15" s="300"/>
      <c r="Q15" s="300"/>
      <c r="R15" s="300"/>
      <c r="S15" s="300"/>
      <c r="T15" s="300"/>
      <c r="U15" s="300"/>
      <c r="V15" s="300"/>
      <c r="W15" s="300"/>
      <c r="X15" s="300"/>
      <c r="Y15" s="300">
        <v>3786.13</v>
      </c>
      <c r="Z15" s="300"/>
      <c r="AA15" s="300">
        <v>94.49</v>
      </c>
      <c r="AB15" s="300">
        <v>791.55</v>
      </c>
      <c r="AC15" s="300">
        <v>409.34000000000003</v>
      </c>
      <c r="AD15" s="300"/>
      <c r="AE15" s="300"/>
      <c r="AF15" s="300"/>
      <c r="AG15" s="300"/>
      <c r="AH15" s="300"/>
      <c r="AI15" s="300">
        <v>27794.59</v>
      </c>
      <c r="AJ15" s="300"/>
      <c r="AK15" s="300">
        <v>902.7</v>
      </c>
      <c r="AL15" s="300">
        <v>5854.01</v>
      </c>
      <c r="AM15" s="300">
        <v>3139.8500000000004</v>
      </c>
      <c r="AN15" s="300"/>
      <c r="AO15" s="300"/>
      <c r="AP15" s="300"/>
      <c r="AQ15" s="300"/>
      <c r="AR15" s="300"/>
      <c r="AS15" s="300"/>
      <c r="AT15" s="300"/>
      <c r="AU15" s="300"/>
      <c r="AV15" s="300">
        <v>7226.6</v>
      </c>
      <c r="AW15" s="300"/>
      <c r="AX15" s="300"/>
      <c r="AY15" s="300"/>
      <c r="AZ15" s="300">
        <v>1474.2</v>
      </c>
      <c r="BA15" s="300">
        <v>833.8</v>
      </c>
      <c r="BB15" s="300"/>
      <c r="BC15" s="300"/>
      <c r="BD15" s="300"/>
      <c r="BE15" s="300"/>
      <c r="BF15" s="300">
        <v>3650.28</v>
      </c>
      <c r="BG15" s="300"/>
      <c r="BH15" s="300"/>
      <c r="BI15" s="300">
        <v>744.64</v>
      </c>
      <c r="BJ15" s="300">
        <v>352.94000000000005</v>
      </c>
      <c r="BK15" s="300"/>
      <c r="BL15" s="300"/>
      <c r="BM15" s="300"/>
      <c r="BN15" s="300"/>
      <c r="BO15" s="300"/>
      <c r="BP15" s="300"/>
      <c r="BQ15" s="300"/>
      <c r="BR15" s="300"/>
      <c r="BS15" s="300"/>
      <c r="BT15" s="300">
        <v>3566.22</v>
      </c>
      <c r="BU15" s="300"/>
      <c r="BV15" s="300"/>
      <c r="BW15" s="300"/>
      <c r="BX15" s="300"/>
      <c r="BY15" s="300"/>
      <c r="BZ15" s="300"/>
      <c r="CA15" s="300"/>
      <c r="CB15" s="300">
        <v>1945.39</v>
      </c>
      <c r="CC15" s="300"/>
      <c r="CD15" s="300"/>
      <c r="CE15" s="300"/>
      <c r="CF15" s="300"/>
      <c r="CG15" s="300"/>
      <c r="CH15" s="300">
        <v>7360.25</v>
      </c>
      <c r="CI15" s="300">
        <v>575.46</v>
      </c>
      <c r="CJ15" s="300"/>
      <c r="CK15" s="300">
        <v>386.55000000000007</v>
      </c>
      <c r="CL15" s="300"/>
      <c r="CM15" s="300"/>
      <c r="CN15" s="300"/>
      <c r="CO15" s="300"/>
      <c r="CP15" s="300">
        <v>340</v>
      </c>
      <c r="CQ15" s="300">
        <v>24.310000000000002</v>
      </c>
      <c r="CR15" s="300"/>
      <c r="CS15" s="300"/>
      <c r="CT15" s="300"/>
      <c r="CU15" s="300"/>
      <c r="CV15" s="300"/>
      <c r="CW15" s="300">
        <v>650</v>
      </c>
      <c r="CX15" s="300">
        <v>371</v>
      </c>
      <c r="CY15" s="300">
        <v>2450.2100000000005</v>
      </c>
      <c r="CZ15" s="300"/>
      <c r="DA15" s="300"/>
      <c r="DB15" s="300"/>
      <c r="DC15" s="300">
        <v>2142.25</v>
      </c>
      <c r="DD15" s="300">
        <v>975.75</v>
      </c>
      <c r="DE15" s="300">
        <v>2827</v>
      </c>
      <c r="DF15" s="300"/>
      <c r="DG15" s="300">
        <v>2.5</v>
      </c>
      <c r="DH15" s="300">
        <v>103.76</v>
      </c>
      <c r="DI15" s="300">
        <v>2180.1799999999998</v>
      </c>
      <c r="DJ15" s="300"/>
      <c r="DK15" s="300">
        <v>300</v>
      </c>
      <c r="DL15" s="300">
        <v>4279.71</v>
      </c>
      <c r="DM15" s="300">
        <v>294</v>
      </c>
      <c r="DN15" s="300"/>
      <c r="DO15" s="300"/>
      <c r="DP15" s="300"/>
      <c r="DQ15" s="300"/>
      <c r="DR15" s="300"/>
      <c r="DS15" s="300"/>
      <c r="DT15" s="300">
        <v>2384.08</v>
      </c>
      <c r="DU15" s="300"/>
      <c r="DV15" s="300"/>
      <c r="DW15" s="300">
        <v>115.02</v>
      </c>
      <c r="DX15" s="300">
        <v>200</v>
      </c>
      <c r="DY15" s="300"/>
      <c r="DZ15" s="300">
        <v>16.72</v>
      </c>
      <c r="EA15" s="300"/>
      <c r="EB15" s="300"/>
      <c r="EC15" s="300">
        <v>-545684.73</v>
      </c>
      <c r="ED15" s="300"/>
      <c r="EE15" s="300"/>
      <c r="EF15" s="300">
        <v>-5813</v>
      </c>
      <c r="EG15" s="300"/>
      <c r="EH15" s="300"/>
      <c r="EI15" s="300"/>
      <c r="EJ15" s="300"/>
      <c r="EK15" s="300">
        <v>-4675</v>
      </c>
      <c r="EL15" s="300">
        <v>-12884</v>
      </c>
      <c r="EM15" s="300">
        <v>-8250</v>
      </c>
      <c r="EN15" s="300">
        <v>-40131</v>
      </c>
      <c r="EO15" s="300">
        <v>1400.12</v>
      </c>
      <c r="EP15" s="300">
        <v>207.4</v>
      </c>
      <c r="EQ15" s="300">
        <v>-5726</v>
      </c>
      <c r="ER15" s="300"/>
      <c r="ES15" s="300"/>
      <c r="ET15" s="300">
        <v>1231.8399999999999</v>
      </c>
      <c r="EU15" s="300">
        <v>372.86</v>
      </c>
      <c r="EV15" s="300">
        <v>522.21</v>
      </c>
      <c r="EW15" s="300">
        <v>21460.75</v>
      </c>
      <c r="EX15" s="300"/>
      <c r="EY15" s="300">
        <v>2039.57</v>
      </c>
      <c r="EZ15" s="300"/>
      <c r="FA15" s="300">
        <v>2900.3</v>
      </c>
      <c r="FB15" s="300">
        <v>891.54000000000008</v>
      </c>
      <c r="FC15" s="300">
        <v>850</v>
      </c>
      <c r="FD15" s="300">
        <v>580</v>
      </c>
      <c r="FE15" s="300">
        <v>814.92</v>
      </c>
      <c r="FF15" s="300">
        <v>576.41999999999996</v>
      </c>
      <c r="FG15" s="300"/>
      <c r="FH15" s="300"/>
      <c r="FI15" s="300"/>
      <c r="FJ15" s="300"/>
      <c r="FK15" s="300"/>
      <c r="FL15" s="300"/>
      <c r="FM15" s="300"/>
      <c r="FN15" s="300">
        <v>-19.97</v>
      </c>
      <c r="FO15" s="300"/>
      <c r="FP15" s="300"/>
      <c r="FQ15" s="300"/>
      <c r="FR15" s="300">
        <v>-516</v>
      </c>
      <c r="FS15" s="300">
        <v>-172</v>
      </c>
      <c r="FT15" s="300"/>
      <c r="FU15" s="300">
        <v>-100</v>
      </c>
      <c r="FV15" s="300"/>
      <c r="FW15" s="300"/>
      <c r="FX15" s="300"/>
      <c r="FY15" s="300"/>
      <c r="FZ15" s="300"/>
      <c r="GA15" s="300"/>
      <c r="GB15" s="300"/>
      <c r="GC15" s="300"/>
      <c r="GD15" s="300"/>
      <c r="GE15" s="300"/>
      <c r="GF15" s="300"/>
      <c r="GG15" s="300"/>
      <c r="GH15" s="300"/>
      <c r="GI15" s="300"/>
      <c r="GJ15" s="300"/>
      <c r="GK15" s="300"/>
      <c r="GL15" s="300"/>
      <c r="GM15" s="300"/>
      <c r="GN15" s="300"/>
      <c r="GO15" s="300"/>
      <c r="GP15" s="300"/>
      <c r="GQ15" s="300"/>
      <c r="GR15" s="300"/>
      <c r="GS15" s="300"/>
      <c r="GT15" s="300"/>
      <c r="GU15" s="300"/>
      <c r="GV15" s="300"/>
      <c r="GW15" s="300"/>
      <c r="GX15" s="300"/>
      <c r="GY15" s="300"/>
      <c r="GZ15" s="300"/>
      <c r="HA15" s="300"/>
      <c r="HB15" s="300"/>
      <c r="HC15" s="300"/>
      <c r="HD15" s="300"/>
      <c r="HE15" s="300"/>
      <c r="HF15" s="300"/>
      <c r="HG15" s="300"/>
    </row>
    <row r="16" spans="1:215">
      <c r="A16" s="116">
        <v>107749</v>
      </c>
      <c r="B16" s="300"/>
      <c r="C16" s="300">
        <v>33699.72</v>
      </c>
      <c r="D16" s="300"/>
      <c r="E16" s="300">
        <v>5626</v>
      </c>
      <c r="F16" s="300">
        <v>9665.0700000000015</v>
      </c>
      <c r="G16" s="300">
        <v>4554.5600000000004</v>
      </c>
      <c r="H16" s="300">
        <v>356</v>
      </c>
      <c r="I16" s="300"/>
      <c r="J16" s="300"/>
      <c r="K16" s="300"/>
      <c r="L16" s="300"/>
      <c r="M16" s="300"/>
      <c r="N16" s="300"/>
      <c r="O16" s="300"/>
      <c r="P16" s="300"/>
      <c r="Q16" s="300"/>
      <c r="R16" s="300"/>
      <c r="S16" s="300"/>
      <c r="T16" s="300"/>
      <c r="U16" s="300"/>
      <c r="V16" s="300"/>
      <c r="W16" s="300"/>
      <c r="X16" s="300"/>
      <c r="Y16" s="300">
        <v>1153.24</v>
      </c>
      <c r="Z16" s="300"/>
      <c r="AA16" s="300"/>
      <c r="AB16" s="300">
        <v>96.76</v>
      </c>
      <c r="AC16" s="300">
        <v>130.27000000000001</v>
      </c>
      <c r="AD16" s="300"/>
      <c r="AE16" s="300"/>
      <c r="AF16" s="300"/>
      <c r="AG16" s="300"/>
      <c r="AH16" s="300"/>
      <c r="AI16" s="300">
        <v>12354.3</v>
      </c>
      <c r="AJ16" s="300"/>
      <c r="AK16" s="300">
        <v>122.49</v>
      </c>
      <c r="AL16" s="300">
        <v>1342.76</v>
      </c>
      <c r="AM16" s="300">
        <v>1413.9099999999999</v>
      </c>
      <c r="AN16" s="300"/>
      <c r="AO16" s="300"/>
      <c r="AP16" s="300"/>
      <c r="AQ16" s="300"/>
      <c r="AR16" s="300"/>
      <c r="AS16" s="300"/>
      <c r="AT16" s="300"/>
      <c r="AU16" s="300"/>
      <c r="AV16" s="300">
        <v>7717.63</v>
      </c>
      <c r="AW16" s="300"/>
      <c r="AX16" s="300"/>
      <c r="AY16" s="300"/>
      <c r="AZ16" s="300">
        <v>1574.36</v>
      </c>
      <c r="BA16" s="300">
        <v>907.44</v>
      </c>
      <c r="BB16" s="300">
        <v>3134.21</v>
      </c>
      <c r="BC16" s="300">
        <v>26.11</v>
      </c>
      <c r="BD16" s="300">
        <v>644.67999999999995</v>
      </c>
      <c r="BE16" s="300">
        <v>223.85</v>
      </c>
      <c r="BF16" s="300">
        <v>2465.7199999999998</v>
      </c>
      <c r="BG16" s="300"/>
      <c r="BH16" s="300"/>
      <c r="BI16" s="300">
        <v>503</v>
      </c>
      <c r="BJ16" s="300">
        <v>119.64</v>
      </c>
      <c r="BK16" s="300"/>
      <c r="BL16" s="300"/>
      <c r="BM16" s="300"/>
      <c r="BN16" s="300"/>
      <c r="BO16" s="300"/>
      <c r="BP16" s="300"/>
      <c r="BQ16" s="300"/>
      <c r="BR16" s="300"/>
      <c r="BS16" s="300"/>
      <c r="BT16" s="300">
        <v>1758.23</v>
      </c>
      <c r="BU16" s="300">
        <v>1364</v>
      </c>
      <c r="BV16" s="300"/>
      <c r="BW16" s="300"/>
      <c r="BX16" s="300"/>
      <c r="BY16" s="300"/>
      <c r="BZ16" s="300"/>
      <c r="CA16" s="300"/>
      <c r="CB16" s="300">
        <v>1300.53</v>
      </c>
      <c r="CC16" s="300"/>
      <c r="CD16" s="300"/>
      <c r="CE16" s="300"/>
      <c r="CF16" s="300"/>
      <c r="CG16" s="300"/>
      <c r="CH16" s="300">
        <v>7235.5</v>
      </c>
      <c r="CI16" s="300">
        <v>175.6</v>
      </c>
      <c r="CJ16" s="300"/>
      <c r="CK16" s="300">
        <v>376.11</v>
      </c>
      <c r="CL16" s="300"/>
      <c r="CM16" s="300"/>
      <c r="CN16" s="300"/>
      <c r="CO16" s="300"/>
      <c r="CP16" s="300">
        <v>100</v>
      </c>
      <c r="CQ16" s="300">
        <v>197.89000000000001</v>
      </c>
      <c r="CR16" s="300"/>
      <c r="CS16" s="300"/>
      <c r="CT16" s="300"/>
      <c r="CU16" s="300"/>
      <c r="CV16" s="300"/>
      <c r="CW16" s="300">
        <v>150</v>
      </c>
      <c r="CX16" s="300">
        <v>301</v>
      </c>
      <c r="CY16" s="300">
        <v>9213.93</v>
      </c>
      <c r="CZ16" s="300"/>
      <c r="DA16" s="300"/>
      <c r="DB16" s="300">
        <v>1310.84</v>
      </c>
      <c r="DC16" s="300"/>
      <c r="DD16" s="300">
        <v>6315.09</v>
      </c>
      <c r="DE16" s="300">
        <v>1000</v>
      </c>
      <c r="DF16" s="300"/>
      <c r="DG16" s="300"/>
      <c r="DH16" s="300">
        <v>190.29</v>
      </c>
      <c r="DI16" s="300">
        <v>160</v>
      </c>
      <c r="DJ16" s="300"/>
      <c r="DK16" s="300"/>
      <c r="DL16" s="300">
        <v>4308.55</v>
      </c>
      <c r="DM16" s="300"/>
      <c r="DN16" s="300"/>
      <c r="DO16" s="300">
        <v>97.3</v>
      </c>
      <c r="DP16" s="300">
        <v>38.200000000000003</v>
      </c>
      <c r="DQ16" s="300"/>
      <c r="DR16" s="300"/>
      <c r="DS16" s="300">
        <v>1401.3500000000004</v>
      </c>
      <c r="DT16" s="300">
        <v>911.56</v>
      </c>
      <c r="DU16" s="300">
        <v>418.81</v>
      </c>
      <c r="DV16" s="300"/>
      <c r="DW16" s="300"/>
      <c r="DX16" s="300">
        <v>703.27</v>
      </c>
      <c r="DY16" s="300"/>
      <c r="DZ16" s="300"/>
      <c r="EA16" s="300"/>
      <c r="EB16" s="300"/>
      <c r="EC16" s="300">
        <v>-359480.55</v>
      </c>
      <c r="ED16" s="300"/>
      <c r="EE16" s="300"/>
      <c r="EF16" s="300">
        <v>-2805</v>
      </c>
      <c r="EG16" s="300"/>
      <c r="EH16" s="300"/>
      <c r="EI16" s="300"/>
      <c r="EJ16" s="300"/>
      <c r="EK16" s="300">
        <v>-4326.25</v>
      </c>
      <c r="EL16" s="300">
        <v>-5658</v>
      </c>
      <c r="EM16" s="300">
        <v>-8115</v>
      </c>
      <c r="EN16" s="300">
        <v>-28845</v>
      </c>
      <c r="EO16" s="300">
        <v>535.33999999999992</v>
      </c>
      <c r="EP16" s="300">
        <v>79.3</v>
      </c>
      <c r="EQ16" s="300">
        <v>-4324</v>
      </c>
      <c r="ER16" s="300">
        <v>618</v>
      </c>
      <c r="ES16" s="300"/>
      <c r="ET16" s="300">
        <v>1100.3800000000001</v>
      </c>
      <c r="EU16" s="300"/>
      <c r="EV16" s="300"/>
      <c r="EW16" s="300">
        <v>731.3</v>
      </c>
      <c r="EX16" s="300"/>
      <c r="EY16" s="300">
        <v>897.81999999999994</v>
      </c>
      <c r="EZ16" s="300"/>
      <c r="FA16" s="300">
        <v>3615.6</v>
      </c>
      <c r="FB16" s="300">
        <v>638.81999999999994</v>
      </c>
      <c r="FC16" s="300">
        <v>850</v>
      </c>
      <c r="FD16" s="300">
        <v>580</v>
      </c>
      <c r="FE16" s="300">
        <v>718.74</v>
      </c>
      <c r="FF16" s="300">
        <v>119.43</v>
      </c>
      <c r="FG16" s="300"/>
      <c r="FH16" s="300"/>
      <c r="FI16" s="300"/>
      <c r="FJ16" s="300"/>
      <c r="FK16" s="300"/>
      <c r="FL16" s="300"/>
      <c r="FM16" s="300"/>
      <c r="FN16" s="300">
        <v>-917.33999999999992</v>
      </c>
      <c r="FO16" s="300"/>
      <c r="FP16" s="300">
        <v>-142.04</v>
      </c>
      <c r="FQ16" s="300"/>
      <c r="FR16" s="300"/>
      <c r="FS16" s="300"/>
      <c r="FT16" s="300">
        <v>-1474.6700000000005</v>
      </c>
      <c r="FU16" s="300"/>
      <c r="FV16" s="300"/>
      <c r="FW16" s="300"/>
      <c r="FX16" s="300"/>
      <c r="FY16" s="300"/>
      <c r="FZ16" s="300"/>
      <c r="GA16" s="300"/>
      <c r="GB16" s="300"/>
      <c r="GC16" s="300"/>
      <c r="GD16" s="300"/>
      <c r="GE16" s="300"/>
      <c r="GF16" s="300"/>
      <c r="GG16" s="300"/>
      <c r="GH16" s="300"/>
      <c r="GI16" s="300"/>
      <c r="GJ16" s="300"/>
      <c r="GK16" s="300"/>
      <c r="GL16" s="300"/>
      <c r="GM16" s="300"/>
      <c r="GN16" s="300"/>
      <c r="GO16" s="300"/>
      <c r="GP16" s="300"/>
      <c r="GQ16" s="300"/>
      <c r="GR16" s="300"/>
      <c r="GS16" s="300"/>
      <c r="GT16" s="300"/>
      <c r="GU16" s="300"/>
      <c r="GV16" s="300"/>
      <c r="GW16" s="300"/>
      <c r="GX16" s="300"/>
      <c r="GY16" s="300"/>
      <c r="GZ16" s="300"/>
      <c r="HA16" s="300"/>
      <c r="HB16" s="300"/>
      <c r="HC16" s="300"/>
      <c r="HD16" s="300"/>
      <c r="HE16" s="300"/>
      <c r="HF16" s="300"/>
      <c r="HG16" s="300"/>
    </row>
    <row r="17" spans="1:215">
      <c r="A17" s="116">
        <v>107754</v>
      </c>
      <c r="B17" s="300"/>
      <c r="C17" s="300">
        <v>222495.91</v>
      </c>
      <c r="D17" s="300">
        <v>5669.84</v>
      </c>
      <c r="E17" s="300">
        <v>3790.56</v>
      </c>
      <c r="F17" s="300">
        <v>61441.15</v>
      </c>
      <c r="G17" s="300">
        <v>30783.9</v>
      </c>
      <c r="H17" s="300"/>
      <c r="I17" s="300"/>
      <c r="J17" s="300"/>
      <c r="K17" s="300"/>
      <c r="L17" s="300"/>
      <c r="M17" s="300"/>
      <c r="N17" s="300"/>
      <c r="O17" s="300"/>
      <c r="P17" s="300"/>
      <c r="Q17" s="300"/>
      <c r="R17" s="300"/>
      <c r="S17" s="300"/>
      <c r="T17" s="300">
        <v>8550.7900000000009</v>
      </c>
      <c r="U17" s="300"/>
      <c r="V17" s="300">
        <v>267.94</v>
      </c>
      <c r="W17" s="300">
        <v>1798.98</v>
      </c>
      <c r="X17" s="300">
        <v>974.00000000000011</v>
      </c>
      <c r="Y17" s="300">
        <v>9799.2000000000007</v>
      </c>
      <c r="Z17" s="300">
        <v>119.91</v>
      </c>
      <c r="AA17" s="300">
        <v>129.88</v>
      </c>
      <c r="AB17" s="300">
        <v>1851.9299999999998</v>
      </c>
      <c r="AC17" s="300">
        <v>816.56000000000006</v>
      </c>
      <c r="AD17" s="300">
        <v>2909.01</v>
      </c>
      <c r="AE17" s="300"/>
      <c r="AF17" s="300">
        <v>20.86</v>
      </c>
      <c r="AG17" s="300">
        <v>573.57999999999993</v>
      </c>
      <c r="AH17" s="300">
        <v>338.58000000000004</v>
      </c>
      <c r="AI17" s="300">
        <v>66926.149999999994</v>
      </c>
      <c r="AJ17" s="300">
        <v>609.80999999999995</v>
      </c>
      <c r="AK17" s="300">
        <v>1072.3499999999999</v>
      </c>
      <c r="AL17" s="300">
        <v>13995.8</v>
      </c>
      <c r="AM17" s="300">
        <v>7027.24</v>
      </c>
      <c r="AN17" s="300"/>
      <c r="AO17" s="300"/>
      <c r="AP17" s="300"/>
      <c r="AQ17" s="300"/>
      <c r="AR17" s="300"/>
      <c r="AS17" s="300"/>
      <c r="AT17" s="300"/>
      <c r="AU17" s="300"/>
      <c r="AV17" s="300">
        <v>8722.76</v>
      </c>
      <c r="AW17" s="300">
        <v>53.22</v>
      </c>
      <c r="AX17" s="300"/>
      <c r="AY17" s="300"/>
      <c r="AZ17" s="300">
        <v>1790.28</v>
      </c>
      <c r="BA17" s="300">
        <v>991.5300000000002</v>
      </c>
      <c r="BB17" s="300"/>
      <c r="BC17" s="300"/>
      <c r="BD17" s="300"/>
      <c r="BE17" s="300"/>
      <c r="BF17" s="300">
        <v>2618.7600000000002</v>
      </c>
      <c r="BG17" s="300"/>
      <c r="BH17" s="300"/>
      <c r="BI17" s="300">
        <v>534.20000000000005</v>
      </c>
      <c r="BJ17" s="300">
        <v>307.97000000000003</v>
      </c>
      <c r="BK17" s="300"/>
      <c r="BL17" s="300"/>
      <c r="BM17" s="300"/>
      <c r="BN17" s="300"/>
      <c r="BO17" s="300">
        <v>340</v>
      </c>
      <c r="BP17" s="300"/>
      <c r="BQ17" s="300"/>
      <c r="BR17" s="300">
        <v>0</v>
      </c>
      <c r="BS17" s="300"/>
      <c r="BT17" s="300">
        <v>15189.670000000002</v>
      </c>
      <c r="BU17" s="300"/>
      <c r="BV17" s="300"/>
      <c r="BW17" s="300"/>
      <c r="BX17" s="300"/>
      <c r="BY17" s="300"/>
      <c r="BZ17" s="300"/>
      <c r="CA17" s="300"/>
      <c r="CB17" s="300">
        <v>3075.33</v>
      </c>
      <c r="CC17" s="300">
        <v>1414.0499999999997</v>
      </c>
      <c r="CD17" s="300"/>
      <c r="CE17" s="300"/>
      <c r="CF17" s="300"/>
      <c r="CG17" s="300"/>
      <c r="CH17" s="300">
        <v>5039.8999999999996</v>
      </c>
      <c r="CI17" s="300"/>
      <c r="CJ17" s="300">
        <v>75</v>
      </c>
      <c r="CK17" s="300">
        <v>6296.01</v>
      </c>
      <c r="CL17" s="300">
        <v>47.41</v>
      </c>
      <c r="CM17" s="300"/>
      <c r="CN17" s="300"/>
      <c r="CO17" s="300"/>
      <c r="CP17" s="300"/>
      <c r="CQ17" s="300">
        <v>502.93999999999994</v>
      </c>
      <c r="CR17" s="300"/>
      <c r="CS17" s="300"/>
      <c r="CT17" s="300"/>
      <c r="CU17" s="300"/>
      <c r="CV17" s="300"/>
      <c r="CW17" s="300"/>
      <c r="CX17" s="300"/>
      <c r="CY17" s="300">
        <v>6854.11</v>
      </c>
      <c r="CZ17" s="300">
        <v>670.6</v>
      </c>
      <c r="DA17" s="300"/>
      <c r="DB17" s="300"/>
      <c r="DC17" s="300">
        <v>897.5</v>
      </c>
      <c r="DD17" s="300"/>
      <c r="DE17" s="300">
        <v>5205</v>
      </c>
      <c r="DF17" s="300"/>
      <c r="DG17" s="300">
        <v>4.1100000000000003</v>
      </c>
      <c r="DH17" s="300">
        <v>337.08</v>
      </c>
      <c r="DI17" s="300"/>
      <c r="DJ17" s="300"/>
      <c r="DK17" s="300">
        <v>4820.7700000000004</v>
      </c>
      <c r="DL17" s="300">
        <v>9546.3100000000013</v>
      </c>
      <c r="DM17" s="300"/>
      <c r="DN17" s="300"/>
      <c r="DO17" s="300"/>
      <c r="DP17" s="300"/>
      <c r="DQ17" s="300"/>
      <c r="DR17" s="300"/>
      <c r="DS17" s="300"/>
      <c r="DT17" s="300">
        <v>8414.4</v>
      </c>
      <c r="DU17" s="300"/>
      <c r="DV17" s="300"/>
      <c r="DW17" s="300">
        <v>209.28000000000006</v>
      </c>
      <c r="DX17" s="300">
        <v>29382.5</v>
      </c>
      <c r="DY17" s="300"/>
      <c r="DZ17" s="300"/>
      <c r="EA17" s="300"/>
      <c r="EB17" s="300"/>
      <c r="EC17" s="300">
        <v>-1315840.1200000001</v>
      </c>
      <c r="ED17" s="300"/>
      <c r="EE17" s="300">
        <v>-1250</v>
      </c>
      <c r="EF17" s="300">
        <v>-16443</v>
      </c>
      <c r="EG17" s="300"/>
      <c r="EH17" s="300"/>
      <c r="EI17" s="300"/>
      <c r="EJ17" s="300"/>
      <c r="EK17" s="300"/>
      <c r="EL17" s="300"/>
      <c r="EM17" s="300">
        <v>-9340</v>
      </c>
      <c r="EN17" s="300">
        <v>-73951</v>
      </c>
      <c r="EO17" s="300">
        <v>4941.6000000000004</v>
      </c>
      <c r="EP17" s="300">
        <v>732</v>
      </c>
      <c r="EQ17" s="300">
        <v>-11794</v>
      </c>
      <c r="ER17" s="300"/>
      <c r="ES17" s="300">
        <v>7424.32</v>
      </c>
      <c r="ET17" s="300">
        <v>1770.2</v>
      </c>
      <c r="EU17" s="300"/>
      <c r="EV17" s="300"/>
      <c r="EW17" s="300">
        <v>25088</v>
      </c>
      <c r="EX17" s="300">
        <v>-390</v>
      </c>
      <c r="EY17" s="300">
        <v>5694.1200000000008</v>
      </c>
      <c r="EZ17" s="300"/>
      <c r="FA17" s="300">
        <v>2139.5</v>
      </c>
      <c r="FB17" s="300">
        <v>3383.6400000000003</v>
      </c>
      <c r="FC17" s="300">
        <v>2640</v>
      </c>
      <c r="FD17" s="300">
        <v>580</v>
      </c>
      <c r="FE17" s="300">
        <v>1245.3800000000001</v>
      </c>
      <c r="FF17" s="300">
        <v>1237.08</v>
      </c>
      <c r="FG17" s="300"/>
      <c r="FH17" s="300"/>
      <c r="FI17" s="300"/>
      <c r="FJ17" s="300"/>
      <c r="FK17" s="300"/>
      <c r="FL17" s="300"/>
      <c r="FM17" s="300">
        <v>-950</v>
      </c>
      <c r="FN17" s="300">
        <v>-8406.2499999999964</v>
      </c>
      <c r="FO17" s="300"/>
      <c r="FP17" s="300">
        <v>-974.07999999999993</v>
      </c>
      <c r="FQ17" s="300"/>
      <c r="FR17" s="300"/>
      <c r="FS17" s="300"/>
      <c r="FT17" s="300"/>
      <c r="FU17" s="300"/>
      <c r="FV17" s="300">
        <v>-197.5</v>
      </c>
      <c r="FW17" s="300"/>
      <c r="FX17" s="300"/>
      <c r="FY17" s="300"/>
      <c r="FZ17" s="300"/>
      <c r="GA17" s="300"/>
      <c r="GB17" s="300"/>
      <c r="GC17" s="300"/>
      <c r="GD17" s="300"/>
      <c r="GE17" s="300"/>
      <c r="GF17" s="300"/>
      <c r="GG17" s="300"/>
      <c r="GH17" s="300"/>
      <c r="GI17" s="300"/>
      <c r="GJ17" s="300"/>
      <c r="GK17" s="300"/>
      <c r="GL17" s="300"/>
      <c r="GM17" s="300"/>
      <c r="GN17" s="300"/>
      <c r="GO17" s="300"/>
      <c r="GP17" s="300"/>
      <c r="GQ17" s="300"/>
      <c r="GR17" s="300"/>
      <c r="GS17" s="300"/>
      <c r="GT17" s="300"/>
      <c r="GU17" s="300"/>
      <c r="GV17" s="300"/>
      <c r="GW17" s="300"/>
      <c r="GX17" s="300"/>
      <c r="GY17" s="300"/>
      <c r="GZ17" s="300"/>
      <c r="HA17" s="300"/>
      <c r="HB17" s="300"/>
      <c r="HC17" s="300"/>
      <c r="HD17" s="300"/>
      <c r="HE17" s="300"/>
      <c r="HF17" s="300"/>
      <c r="HG17" s="300"/>
    </row>
    <row r="18" spans="1:215">
      <c r="A18" s="116">
        <v>107759</v>
      </c>
      <c r="B18" s="300"/>
      <c r="C18" s="300">
        <v>84233.56</v>
      </c>
      <c r="D18" s="300"/>
      <c r="E18" s="300">
        <v>2574</v>
      </c>
      <c r="F18" s="300">
        <v>24158.19</v>
      </c>
      <c r="G18" s="300">
        <v>11299.670000000002</v>
      </c>
      <c r="H18" s="300"/>
      <c r="I18" s="300"/>
      <c r="J18" s="300"/>
      <c r="K18" s="300"/>
      <c r="L18" s="300"/>
      <c r="M18" s="300"/>
      <c r="N18" s="300"/>
      <c r="O18" s="300"/>
      <c r="P18" s="300"/>
      <c r="Q18" s="300"/>
      <c r="R18" s="300"/>
      <c r="S18" s="300"/>
      <c r="T18" s="300">
        <v>6969.5700000000006</v>
      </c>
      <c r="U18" s="300"/>
      <c r="V18" s="300">
        <v>79.56</v>
      </c>
      <c r="W18" s="300">
        <v>1437.9799999999998</v>
      </c>
      <c r="X18" s="300">
        <v>860.52</v>
      </c>
      <c r="Y18" s="300">
        <v>1468.32</v>
      </c>
      <c r="Z18" s="300"/>
      <c r="AA18" s="300"/>
      <c r="AB18" s="300">
        <v>299.52</v>
      </c>
      <c r="AC18" s="300"/>
      <c r="AD18" s="300"/>
      <c r="AE18" s="300"/>
      <c r="AF18" s="300"/>
      <c r="AG18" s="300"/>
      <c r="AH18" s="300"/>
      <c r="AI18" s="300">
        <v>32524.12</v>
      </c>
      <c r="AJ18" s="300"/>
      <c r="AK18" s="300"/>
      <c r="AL18" s="300">
        <v>6634.8</v>
      </c>
      <c r="AM18" s="300">
        <v>3882.84</v>
      </c>
      <c r="AN18" s="300"/>
      <c r="AO18" s="300"/>
      <c r="AP18" s="300"/>
      <c r="AQ18" s="300"/>
      <c r="AR18" s="300"/>
      <c r="AS18" s="300"/>
      <c r="AT18" s="300"/>
      <c r="AU18" s="300"/>
      <c r="AV18" s="300">
        <v>12126.84</v>
      </c>
      <c r="AW18" s="300"/>
      <c r="AX18" s="300"/>
      <c r="AY18" s="300"/>
      <c r="AZ18" s="300">
        <v>2433.4</v>
      </c>
      <c r="BA18" s="300">
        <v>1539.08</v>
      </c>
      <c r="BB18" s="300">
        <v>4018.8</v>
      </c>
      <c r="BC18" s="300"/>
      <c r="BD18" s="300">
        <v>819.8</v>
      </c>
      <c r="BE18" s="300">
        <v>352.6</v>
      </c>
      <c r="BF18" s="300"/>
      <c r="BG18" s="300"/>
      <c r="BH18" s="300"/>
      <c r="BI18" s="300"/>
      <c r="BJ18" s="300"/>
      <c r="BK18" s="300"/>
      <c r="BL18" s="300"/>
      <c r="BM18" s="300"/>
      <c r="BN18" s="300"/>
      <c r="BO18" s="300">
        <v>313.2</v>
      </c>
      <c r="BP18" s="300"/>
      <c r="BQ18" s="300"/>
      <c r="BR18" s="300"/>
      <c r="BS18" s="300"/>
      <c r="BT18" s="300">
        <v>2266.5100000000002</v>
      </c>
      <c r="BU18" s="300"/>
      <c r="BV18" s="300"/>
      <c r="BW18" s="300"/>
      <c r="BX18" s="300"/>
      <c r="BY18" s="300"/>
      <c r="BZ18" s="300"/>
      <c r="CA18" s="300"/>
      <c r="CB18" s="300">
        <v>1546.53</v>
      </c>
      <c r="CC18" s="300">
        <v>653.08000000000004</v>
      </c>
      <c r="CD18" s="300"/>
      <c r="CE18" s="300"/>
      <c r="CF18" s="300"/>
      <c r="CG18" s="300">
        <v>230</v>
      </c>
      <c r="CH18" s="300">
        <v>5613.75</v>
      </c>
      <c r="CI18" s="300">
        <v>539.5200000000001</v>
      </c>
      <c r="CJ18" s="300"/>
      <c r="CK18" s="300">
        <v>4746.6400000000003</v>
      </c>
      <c r="CL18" s="300">
        <v>1254.05</v>
      </c>
      <c r="CM18" s="300"/>
      <c r="CN18" s="300"/>
      <c r="CO18" s="300"/>
      <c r="CP18" s="300"/>
      <c r="CQ18" s="300"/>
      <c r="CR18" s="300"/>
      <c r="CS18" s="300"/>
      <c r="CT18" s="300"/>
      <c r="CU18" s="300">
        <v>499.99</v>
      </c>
      <c r="CV18" s="300"/>
      <c r="CW18" s="300"/>
      <c r="CX18" s="300">
        <v>705</v>
      </c>
      <c r="CY18" s="300">
        <v>1345.8200000000004</v>
      </c>
      <c r="CZ18" s="300">
        <v>650</v>
      </c>
      <c r="DA18" s="300"/>
      <c r="DB18" s="300"/>
      <c r="DC18" s="300">
        <v>444.96999999999997</v>
      </c>
      <c r="DD18" s="300">
        <v>1417.7</v>
      </c>
      <c r="DE18" s="300">
        <v>7815.9100000000008</v>
      </c>
      <c r="DF18" s="300"/>
      <c r="DG18" s="300"/>
      <c r="DH18" s="300">
        <v>138.36000000000001</v>
      </c>
      <c r="DI18" s="300">
        <v>198</v>
      </c>
      <c r="DJ18" s="300"/>
      <c r="DK18" s="300"/>
      <c r="DL18" s="300"/>
      <c r="DM18" s="300"/>
      <c r="DN18" s="300"/>
      <c r="DO18" s="300"/>
      <c r="DP18" s="300"/>
      <c r="DQ18" s="300"/>
      <c r="DR18" s="300"/>
      <c r="DS18" s="300"/>
      <c r="DT18" s="300">
        <v>2980.1</v>
      </c>
      <c r="DU18" s="300">
        <v>1606.25</v>
      </c>
      <c r="DV18" s="300"/>
      <c r="DW18" s="300">
        <v>5447.65</v>
      </c>
      <c r="DX18" s="300">
        <v>1864.35</v>
      </c>
      <c r="DY18" s="300"/>
      <c r="DZ18" s="300"/>
      <c r="EA18" s="300"/>
      <c r="EB18" s="300"/>
      <c r="EC18" s="300">
        <v>-548065.1</v>
      </c>
      <c r="ED18" s="300"/>
      <c r="EE18" s="300"/>
      <c r="EF18" s="300">
        <v>-4160</v>
      </c>
      <c r="EG18" s="300"/>
      <c r="EH18" s="300"/>
      <c r="EI18" s="300"/>
      <c r="EJ18" s="300"/>
      <c r="EK18" s="300">
        <v>-4967.5</v>
      </c>
      <c r="EL18" s="300">
        <v>-11378</v>
      </c>
      <c r="EM18" s="300">
        <v>-8365</v>
      </c>
      <c r="EN18" s="300">
        <v>-40596.400000000001</v>
      </c>
      <c r="EO18" s="300">
        <v>1750.15</v>
      </c>
      <c r="EP18" s="300">
        <v>259.25</v>
      </c>
      <c r="EQ18" s="300">
        <v>-5370</v>
      </c>
      <c r="ER18" s="300"/>
      <c r="ES18" s="300">
        <v>3922.08</v>
      </c>
      <c r="ET18" s="300">
        <v>2952.05</v>
      </c>
      <c r="EU18" s="300"/>
      <c r="EV18" s="300"/>
      <c r="EW18" s="300"/>
      <c r="EX18" s="300">
        <v>225</v>
      </c>
      <c r="EY18" s="300">
        <v>1662.82</v>
      </c>
      <c r="EZ18" s="300">
        <v>269</v>
      </c>
      <c r="FA18" s="300">
        <v>2632.25</v>
      </c>
      <c r="FB18" s="300">
        <v>1375.9199999999998</v>
      </c>
      <c r="FC18" s="300">
        <v>3735</v>
      </c>
      <c r="FD18" s="300">
        <v>580</v>
      </c>
      <c r="FE18" s="300">
        <v>853.85</v>
      </c>
      <c r="FF18" s="300"/>
      <c r="FG18" s="300"/>
      <c r="FH18" s="300"/>
      <c r="FI18" s="300"/>
      <c r="FJ18" s="300"/>
      <c r="FK18" s="300"/>
      <c r="FL18" s="300"/>
      <c r="FM18" s="300">
        <v>-1038.7099999999996</v>
      </c>
      <c r="FN18" s="300">
        <v>-2369.33</v>
      </c>
      <c r="FO18" s="300"/>
      <c r="FP18" s="300">
        <v>-34.43</v>
      </c>
      <c r="FQ18" s="300">
        <v>-2790.1299999999997</v>
      </c>
      <c r="FR18" s="300">
        <v>-3584.9700000000003</v>
      </c>
      <c r="FS18" s="300"/>
      <c r="FT18" s="300">
        <v>-1330.5300000000002</v>
      </c>
      <c r="FU18" s="300"/>
      <c r="FV18" s="300">
        <v>-43</v>
      </c>
      <c r="FW18" s="300"/>
      <c r="FX18" s="300"/>
      <c r="FY18" s="300"/>
      <c r="FZ18" s="300"/>
      <c r="GA18" s="300"/>
      <c r="GB18" s="300"/>
      <c r="GC18" s="300"/>
      <c r="GD18" s="300"/>
      <c r="GE18" s="300"/>
      <c r="GF18" s="300"/>
      <c r="GG18" s="300"/>
      <c r="GH18" s="300"/>
      <c r="GI18" s="300"/>
      <c r="GJ18" s="300"/>
      <c r="GK18" s="300"/>
      <c r="GL18" s="300"/>
      <c r="GM18" s="300"/>
      <c r="GN18" s="300"/>
      <c r="GO18" s="300"/>
      <c r="GP18" s="300"/>
      <c r="GQ18" s="300"/>
      <c r="GR18" s="300"/>
      <c r="GS18" s="300"/>
      <c r="GT18" s="300"/>
      <c r="GU18" s="300"/>
      <c r="GV18" s="300"/>
      <c r="GW18" s="300"/>
      <c r="GX18" s="300"/>
      <c r="GY18" s="300"/>
      <c r="GZ18" s="300"/>
      <c r="HA18" s="300"/>
      <c r="HB18" s="300"/>
      <c r="HC18" s="300"/>
      <c r="HD18" s="300"/>
      <c r="HE18" s="300"/>
      <c r="HF18" s="300"/>
      <c r="HG18" s="300"/>
    </row>
    <row r="19" spans="1:215">
      <c r="A19" s="116">
        <v>107763</v>
      </c>
      <c r="B19" s="300"/>
      <c r="C19" s="300">
        <v>151063.26</v>
      </c>
      <c r="D19" s="300">
        <v>513.97</v>
      </c>
      <c r="E19" s="300">
        <v>1050</v>
      </c>
      <c r="F19" s="300">
        <v>43472.32</v>
      </c>
      <c r="G19" s="300">
        <v>20193.55</v>
      </c>
      <c r="H19" s="300">
        <v>3059.96</v>
      </c>
      <c r="I19" s="300"/>
      <c r="J19" s="300">
        <v>877.59</v>
      </c>
      <c r="K19" s="300">
        <v>363.65999999999997</v>
      </c>
      <c r="L19" s="300"/>
      <c r="M19" s="300"/>
      <c r="N19" s="300"/>
      <c r="O19" s="300"/>
      <c r="P19" s="300"/>
      <c r="Q19" s="300"/>
      <c r="R19" s="300"/>
      <c r="S19" s="300"/>
      <c r="T19" s="300"/>
      <c r="U19" s="300"/>
      <c r="V19" s="300"/>
      <c r="W19" s="300"/>
      <c r="X19" s="300"/>
      <c r="Y19" s="300">
        <v>7791.8900000000012</v>
      </c>
      <c r="Z19" s="300">
        <v>474.75</v>
      </c>
      <c r="AA19" s="300">
        <v>39.159999999999997</v>
      </c>
      <c r="AB19" s="300">
        <v>1620.7700000000002</v>
      </c>
      <c r="AC19" s="300">
        <v>783.25</v>
      </c>
      <c r="AD19" s="300">
        <v>1421.73</v>
      </c>
      <c r="AE19" s="300">
        <v>20.18</v>
      </c>
      <c r="AF19" s="300"/>
      <c r="AG19" s="300">
        <v>255.2</v>
      </c>
      <c r="AH19" s="300">
        <v>177.76</v>
      </c>
      <c r="AI19" s="300">
        <v>37342.44</v>
      </c>
      <c r="AJ19" s="300">
        <v>1436.54</v>
      </c>
      <c r="AK19" s="300">
        <v>5133.78</v>
      </c>
      <c r="AL19" s="300">
        <v>8002.6900000000005</v>
      </c>
      <c r="AM19" s="300">
        <v>4576.0200000000004</v>
      </c>
      <c r="AN19" s="300"/>
      <c r="AO19" s="300"/>
      <c r="AP19" s="300"/>
      <c r="AQ19" s="300"/>
      <c r="AR19" s="300"/>
      <c r="AS19" s="300"/>
      <c r="AT19" s="300"/>
      <c r="AU19" s="300"/>
      <c r="AV19" s="300">
        <v>19193.03</v>
      </c>
      <c r="AW19" s="300">
        <v>48.02</v>
      </c>
      <c r="AX19" s="300">
        <v>469.21</v>
      </c>
      <c r="AY19" s="300"/>
      <c r="AZ19" s="300">
        <v>3996.3399999999997</v>
      </c>
      <c r="BA19" s="300">
        <v>2206.7399999999998</v>
      </c>
      <c r="BB19" s="300"/>
      <c r="BC19" s="300"/>
      <c r="BD19" s="300"/>
      <c r="BE19" s="300"/>
      <c r="BF19" s="300">
        <v>5860.3</v>
      </c>
      <c r="BG19" s="300">
        <v>43.58</v>
      </c>
      <c r="BH19" s="300"/>
      <c r="BI19" s="300">
        <v>1204.32</v>
      </c>
      <c r="BJ19" s="300">
        <v>701.95</v>
      </c>
      <c r="BK19" s="300"/>
      <c r="BL19" s="300"/>
      <c r="BM19" s="300"/>
      <c r="BN19" s="300"/>
      <c r="BO19" s="300">
        <v>4524.3999999999996</v>
      </c>
      <c r="BP19" s="300">
        <v>812.5</v>
      </c>
      <c r="BQ19" s="300">
        <v>989.37</v>
      </c>
      <c r="BR19" s="300">
        <v>132.09</v>
      </c>
      <c r="BS19" s="300">
        <v>13773.479999999998</v>
      </c>
      <c r="BT19" s="300">
        <v>2633.9500000000003</v>
      </c>
      <c r="BU19" s="300">
        <v>3295</v>
      </c>
      <c r="BV19" s="300"/>
      <c r="BW19" s="300"/>
      <c r="BX19" s="300"/>
      <c r="BY19" s="300"/>
      <c r="BZ19" s="300"/>
      <c r="CA19" s="300">
        <v>2903.8900000000003</v>
      </c>
      <c r="CB19" s="300">
        <v>4156.6500000000005</v>
      </c>
      <c r="CC19" s="300">
        <v>2244.65</v>
      </c>
      <c r="CD19" s="300"/>
      <c r="CE19" s="300"/>
      <c r="CF19" s="300">
        <v>446.21</v>
      </c>
      <c r="CG19" s="300"/>
      <c r="CH19" s="300">
        <v>11352.25</v>
      </c>
      <c r="CI19" s="300">
        <v>2486.09</v>
      </c>
      <c r="CJ19" s="300"/>
      <c r="CK19" s="300">
        <v>522.28</v>
      </c>
      <c r="CL19" s="300">
        <v>433.34</v>
      </c>
      <c r="CM19" s="300"/>
      <c r="CN19" s="300"/>
      <c r="CO19" s="300"/>
      <c r="CP19" s="300"/>
      <c r="CQ19" s="300">
        <v>314.53999999999996</v>
      </c>
      <c r="CR19" s="300"/>
      <c r="CS19" s="300"/>
      <c r="CT19" s="300"/>
      <c r="CU19" s="300"/>
      <c r="CV19" s="300"/>
      <c r="CW19" s="300"/>
      <c r="CX19" s="300">
        <v>1159</v>
      </c>
      <c r="CY19" s="300">
        <v>13324.43</v>
      </c>
      <c r="CZ19" s="300">
        <v>423.71999999999997</v>
      </c>
      <c r="DA19" s="300"/>
      <c r="DB19" s="300">
        <v>461.2</v>
      </c>
      <c r="DC19" s="300">
        <v>2061.7600000000002</v>
      </c>
      <c r="DD19" s="300"/>
      <c r="DE19" s="300">
        <v>28489.599999999999</v>
      </c>
      <c r="DF19" s="300"/>
      <c r="DG19" s="300"/>
      <c r="DH19" s="300">
        <v>160.44</v>
      </c>
      <c r="DI19" s="300"/>
      <c r="DJ19" s="300"/>
      <c r="DK19" s="300">
        <v>5464.24</v>
      </c>
      <c r="DL19" s="300">
        <v>5985</v>
      </c>
      <c r="DM19" s="300">
        <v>5070</v>
      </c>
      <c r="DN19" s="300"/>
      <c r="DO19" s="300">
        <v>1506.75</v>
      </c>
      <c r="DP19" s="300"/>
      <c r="DQ19" s="300">
        <v>40</v>
      </c>
      <c r="DR19" s="300"/>
      <c r="DS19" s="300">
        <v>3103.93</v>
      </c>
      <c r="DT19" s="300">
        <v>6415.98</v>
      </c>
      <c r="DU19" s="300">
        <v>102</v>
      </c>
      <c r="DV19" s="300"/>
      <c r="DW19" s="300">
        <v>459.68999999999994</v>
      </c>
      <c r="DX19" s="300">
        <v>3935.0399999999995</v>
      </c>
      <c r="DY19" s="300"/>
      <c r="DZ19" s="300">
        <v>134.41</v>
      </c>
      <c r="EA19" s="300"/>
      <c r="EB19" s="300">
        <v>2.8200000000000003</v>
      </c>
      <c r="EC19" s="300">
        <v>-994444.9</v>
      </c>
      <c r="ED19" s="300"/>
      <c r="EE19" s="300">
        <v>-930</v>
      </c>
      <c r="EF19" s="300">
        <v>-6188</v>
      </c>
      <c r="EG19" s="300"/>
      <c r="EH19" s="300"/>
      <c r="EI19" s="300"/>
      <c r="EJ19" s="300"/>
      <c r="EK19" s="300">
        <v>-6019.38</v>
      </c>
      <c r="EL19" s="300">
        <v>-25580</v>
      </c>
      <c r="EM19" s="300">
        <v>-8780</v>
      </c>
      <c r="EN19" s="300">
        <v>-61521</v>
      </c>
      <c r="EO19" s="300">
        <v>3767.97</v>
      </c>
      <c r="EP19" s="300">
        <v>558.15</v>
      </c>
      <c r="EQ19" s="300">
        <v>-8507</v>
      </c>
      <c r="ER19" s="300">
        <v>1143.6500000000001</v>
      </c>
      <c r="ES19" s="300"/>
      <c r="ET19" s="300">
        <v>1591.79</v>
      </c>
      <c r="EU19" s="300">
        <v>372.86</v>
      </c>
      <c r="EV19" s="300">
        <v>522.21</v>
      </c>
      <c r="EW19" s="300">
        <v>42399.25</v>
      </c>
      <c r="EX19" s="300"/>
      <c r="EY19" s="300">
        <v>7320.9400000000005</v>
      </c>
      <c r="EZ19" s="300">
        <v>269</v>
      </c>
      <c r="FA19" s="300">
        <v>2119.5500000000002</v>
      </c>
      <c r="FB19" s="300">
        <v>2253.42</v>
      </c>
      <c r="FC19" s="300">
        <v>2013</v>
      </c>
      <c r="FD19" s="300">
        <v>580</v>
      </c>
      <c r="FE19" s="300">
        <v>1078.27</v>
      </c>
      <c r="FF19" s="300">
        <v>1091.57</v>
      </c>
      <c r="FG19" s="300"/>
      <c r="FH19" s="300"/>
      <c r="FI19" s="300"/>
      <c r="FJ19" s="300"/>
      <c r="FK19" s="300"/>
      <c r="FL19" s="300"/>
      <c r="FM19" s="300">
        <v>-6186.5999999999995</v>
      </c>
      <c r="FN19" s="300">
        <v>-3657.84</v>
      </c>
      <c r="FO19" s="300"/>
      <c r="FP19" s="300">
        <v>-696.02</v>
      </c>
      <c r="FQ19" s="300"/>
      <c r="FR19" s="300"/>
      <c r="FS19" s="300"/>
      <c r="FT19" s="300">
        <v>-4158</v>
      </c>
      <c r="FU19" s="300"/>
      <c r="FV19" s="300">
        <v>-472.55999999999995</v>
      </c>
      <c r="FW19" s="300"/>
      <c r="FX19" s="300"/>
      <c r="FY19" s="300"/>
      <c r="FZ19" s="300"/>
      <c r="GA19" s="300"/>
      <c r="GB19" s="300"/>
      <c r="GC19" s="300"/>
      <c r="GD19" s="300"/>
      <c r="GE19" s="300"/>
      <c r="GF19" s="300"/>
      <c r="GG19" s="300"/>
      <c r="GH19" s="300"/>
      <c r="GI19" s="300"/>
      <c r="GJ19" s="300"/>
      <c r="GK19" s="300"/>
      <c r="GL19" s="300"/>
      <c r="GM19" s="300"/>
      <c r="GN19" s="300"/>
      <c r="GO19" s="300"/>
      <c r="GP19" s="300"/>
      <c r="GQ19" s="300"/>
      <c r="GR19" s="300"/>
      <c r="GS19" s="300"/>
      <c r="GT19" s="300"/>
      <c r="GU19" s="300"/>
      <c r="GV19" s="300"/>
      <c r="GW19" s="300"/>
      <c r="GX19" s="300"/>
      <c r="GY19" s="300"/>
      <c r="GZ19" s="300"/>
      <c r="HA19" s="300"/>
      <c r="HB19" s="300"/>
      <c r="HC19" s="300"/>
      <c r="HD19" s="300"/>
      <c r="HE19" s="300"/>
      <c r="HF19" s="300"/>
      <c r="HG19" s="300"/>
    </row>
    <row r="20" spans="1:215">
      <c r="A20" s="116">
        <v>107764</v>
      </c>
      <c r="B20" s="300"/>
      <c r="C20" s="300">
        <v>80186.91</v>
      </c>
      <c r="D20" s="300">
        <v>283.60000000000002</v>
      </c>
      <c r="E20" s="300"/>
      <c r="F20" s="300">
        <v>23079.010000000002</v>
      </c>
      <c r="G20" s="300">
        <v>10100.299999999999</v>
      </c>
      <c r="H20" s="300">
        <v>2769.5299999999997</v>
      </c>
      <c r="I20" s="300"/>
      <c r="J20" s="300">
        <v>794.3</v>
      </c>
      <c r="K20" s="300">
        <v>346.97</v>
      </c>
      <c r="L20" s="300"/>
      <c r="M20" s="300"/>
      <c r="N20" s="300"/>
      <c r="O20" s="300"/>
      <c r="P20" s="300"/>
      <c r="Q20" s="300"/>
      <c r="R20" s="300"/>
      <c r="S20" s="300"/>
      <c r="T20" s="300">
        <v>4358.5200000000004</v>
      </c>
      <c r="U20" s="300"/>
      <c r="V20" s="300"/>
      <c r="W20" s="300">
        <v>653.44000000000005</v>
      </c>
      <c r="X20" s="300">
        <v>480.04</v>
      </c>
      <c r="Y20" s="300">
        <v>3443.2</v>
      </c>
      <c r="Z20" s="300"/>
      <c r="AA20" s="300"/>
      <c r="AB20" s="300">
        <v>702.36</v>
      </c>
      <c r="AC20" s="300">
        <v>345.64</v>
      </c>
      <c r="AD20" s="300"/>
      <c r="AE20" s="300"/>
      <c r="AF20" s="300"/>
      <c r="AG20" s="300"/>
      <c r="AH20" s="300"/>
      <c r="AI20" s="300">
        <v>19686.400000000001</v>
      </c>
      <c r="AJ20" s="300"/>
      <c r="AK20" s="300"/>
      <c r="AL20" s="300">
        <v>3809.4900000000002</v>
      </c>
      <c r="AM20" s="300">
        <v>2299.9</v>
      </c>
      <c r="AN20" s="300"/>
      <c r="AO20" s="300"/>
      <c r="AP20" s="300"/>
      <c r="AQ20" s="300"/>
      <c r="AR20" s="300"/>
      <c r="AS20" s="300"/>
      <c r="AT20" s="300"/>
      <c r="AU20" s="300"/>
      <c r="AV20" s="300">
        <v>9745.48</v>
      </c>
      <c r="AW20" s="300"/>
      <c r="AX20" s="300"/>
      <c r="AY20" s="300"/>
      <c r="AZ20" s="300">
        <v>1988.04</v>
      </c>
      <c r="BA20" s="300">
        <v>946.36</v>
      </c>
      <c r="BB20" s="300"/>
      <c r="BC20" s="300"/>
      <c r="BD20" s="300"/>
      <c r="BE20" s="300"/>
      <c r="BF20" s="300"/>
      <c r="BG20" s="300"/>
      <c r="BH20" s="300"/>
      <c r="BI20" s="300"/>
      <c r="BJ20" s="300"/>
      <c r="BK20" s="300"/>
      <c r="BL20" s="300"/>
      <c r="BM20" s="300"/>
      <c r="BN20" s="300"/>
      <c r="BO20" s="300">
        <v>2775</v>
      </c>
      <c r="BP20" s="300"/>
      <c r="BQ20" s="300"/>
      <c r="BR20" s="300"/>
      <c r="BS20" s="300">
        <v>9478.44</v>
      </c>
      <c r="BT20" s="300">
        <v>1609.99</v>
      </c>
      <c r="BU20" s="300">
        <v>828.32</v>
      </c>
      <c r="BV20" s="300"/>
      <c r="BW20" s="300"/>
      <c r="BX20" s="300"/>
      <c r="BY20" s="300"/>
      <c r="BZ20" s="300"/>
      <c r="CA20" s="300">
        <v>212.39</v>
      </c>
      <c r="CB20" s="300">
        <v>841.92</v>
      </c>
      <c r="CC20" s="300"/>
      <c r="CD20" s="300"/>
      <c r="CE20" s="300">
        <v>2375</v>
      </c>
      <c r="CF20" s="300"/>
      <c r="CG20" s="300"/>
      <c r="CH20" s="300">
        <v>5364.25</v>
      </c>
      <c r="CI20" s="300">
        <v>1189.3200000000002</v>
      </c>
      <c r="CJ20" s="300"/>
      <c r="CK20" s="300">
        <v>337.1</v>
      </c>
      <c r="CL20" s="300"/>
      <c r="CM20" s="300"/>
      <c r="CN20" s="300"/>
      <c r="CO20" s="300"/>
      <c r="CP20" s="300"/>
      <c r="CQ20" s="300"/>
      <c r="CR20" s="300"/>
      <c r="CS20" s="300">
        <v>388.99</v>
      </c>
      <c r="CT20" s="300"/>
      <c r="CU20" s="300"/>
      <c r="CV20" s="300"/>
      <c r="CW20" s="300"/>
      <c r="CX20" s="300">
        <v>596</v>
      </c>
      <c r="CY20" s="300">
        <v>4164.58</v>
      </c>
      <c r="CZ20" s="300"/>
      <c r="DA20" s="300"/>
      <c r="DB20" s="300">
        <v>88.29</v>
      </c>
      <c r="DC20" s="300">
        <v>361.69999999999993</v>
      </c>
      <c r="DD20" s="300">
        <v>981.47</v>
      </c>
      <c r="DE20" s="300">
        <v>7212.0599999999995</v>
      </c>
      <c r="DF20" s="300"/>
      <c r="DG20" s="300"/>
      <c r="DH20" s="300">
        <v>79.599999999999994</v>
      </c>
      <c r="DI20" s="300">
        <v>142.19999999999999</v>
      </c>
      <c r="DJ20" s="300"/>
      <c r="DK20" s="300">
        <v>337.35</v>
      </c>
      <c r="DL20" s="300">
        <v>385</v>
      </c>
      <c r="DM20" s="300"/>
      <c r="DN20" s="300"/>
      <c r="DO20" s="300">
        <v>1150.5999999999999</v>
      </c>
      <c r="DP20" s="300">
        <v>8.1300000000000008</v>
      </c>
      <c r="DQ20" s="300"/>
      <c r="DR20" s="300"/>
      <c r="DS20" s="300"/>
      <c r="DT20" s="300">
        <v>2349.02</v>
      </c>
      <c r="DU20" s="300"/>
      <c r="DV20" s="300"/>
      <c r="DW20" s="300">
        <v>139.14999999999998</v>
      </c>
      <c r="DX20" s="300">
        <v>3479.82</v>
      </c>
      <c r="DY20" s="300"/>
      <c r="DZ20" s="300">
        <v>61.93</v>
      </c>
      <c r="EA20" s="300"/>
      <c r="EB20" s="300"/>
      <c r="EC20" s="300">
        <v>-537522.1</v>
      </c>
      <c r="ED20" s="300"/>
      <c r="EE20" s="300"/>
      <c r="EF20" s="300">
        <v>-2120</v>
      </c>
      <c r="EG20" s="300"/>
      <c r="EH20" s="300"/>
      <c r="EI20" s="300"/>
      <c r="EJ20" s="300"/>
      <c r="EK20" s="300">
        <v>-4776.25</v>
      </c>
      <c r="EL20" s="300">
        <v>-12849</v>
      </c>
      <c r="EM20" s="300">
        <v>-8290</v>
      </c>
      <c r="EN20" s="300">
        <v>-23160</v>
      </c>
      <c r="EO20" s="300">
        <v>1379.53</v>
      </c>
      <c r="EP20" s="300">
        <v>204.35</v>
      </c>
      <c r="EQ20" s="300">
        <v>-5220</v>
      </c>
      <c r="ER20" s="300">
        <v>370</v>
      </c>
      <c r="ES20" s="300"/>
      <c r="ET20" s="300">
        <v>1228.71</v>
      </c>
      <c r="EU20" s="300"/>
      <c r="EV20" s="300">
        <v>4865.24</v>
      </c>
      <c r="EW20" s="300">
        <v>20607</v>
      </c>
      <c r="EX20" s="300"/>
      <c r="EY20" s="300">
        <v>2289.42</v>
      </c>
      <c r="EZ20" s="300"/>
      <c r="FA20" s="300">
        <v>4163.95</v>
      </c>
      <c r="FB20" s="300">
        <v>1151.28</v>
      </c>
      <c r="FC20" s="300">
        <v>850</v>
      </c>
      <c r="FD20" s="300">
        <v>580</v>
      </c>
      <c r="FE20" s="300">
        <v>812.63</v>
      </c>
      <c r="FF20" s="300">
        <v>223.63</v>
      </c>
      <c r="FG20" s="300"/>
      <c r="FH20" s="300"/>
      <c r="FI20" s="300"/>
      <c r="FJ20" s="300"/>
      <c r="FK20" s="300"/>
      <c r="FL20" s="300"/>
      <c r="FM20" s="300">
        <v>-6430.6400000000012</v>
      </c>
      <c r="FN20" s="300">
        <v>-858.0999999999998</v>
      </c>
      <c r="FO20" s="300"/>
      <c r="FP20" s="300">
        <v>-72.989999999999995</v>
      </c>
      <c r="FQ20" s="300"/>
      <c r="FR20" s="300"/>
      <c r="FS20" s="300"/>
      <c r="FT20" s="300">
        <v>-5830.9700000000039</v>
      </c>
      <c r="FU20" s="300"/>
      <c r="FV20" s="300">
        <v>-9002.5</v>
      </c>
      <c r="FW20" s="300"/>
      <c r="FX20" s="300"/>
      <c r="FY20" s="300"/>
      <c r="FZ20" s="300"/>
      <c r="GA20" s="300"/>
      <c r="GB20" s="300"/>
      <c r="GC20" s="300"/>
      <c r="GD20" s="300"/>
      <c r="GE20" s="300"/>
      <c r="GF20" s="300"/>
      <c r="GG20" s="300"/>
      <c r="GH20" s="300"/>
      <c r="GI20" s="300"/>
      <c r="GJ20" s="300"/>
      <c r="GK20" s="300"/>
      <c r="GL20" s="300"/>
      <c r="GM20" s="300"/>
      <c r="GN20" s="300"/>
      <c r="GO20" s="300"/>
      <c r="GP20" s="300"/>
      <c r="GQ20" s="300"/>
      <c r="GR20" s="300"/>
      <c r="GS20" s="300"/>
      <c r="GT20" s="300"/>
      <c r="GU20" s="300"/>
      <c r="GV20" s="300"/>
      <c r="GW20" s="300"/>
      <c r="GX20" s="300"/>
      <c r="GY20" s="300"/>
      <c r="GZ20" s="300"/>
      <c r="HA20" s="300"/>
      <c r="HB20" s="300"/>
      <c r="HC20" s="300"/>
      <c r="HD20" s="300"/>
      <c r="HE20" s="300"/>
      <c r="HF20" s="300"/>
      <c r="HG20" s="300"/>
    </row>
    <row r="21" spans="1:215">
      <c r="A21" s="116">
        <v>107765</v>
      </c>
      <c r="B21" s="300"/>
      <c r="C21" s="300">
        <v>81286.81</v>
      </c>
      <c r="D21" s="300">
        <v>4464.79</v>
      </c>
      <c r="E21" s="300">
        <v>3400</v>
      </c>
      <c r="F21" s="300">
        <v>24593.589999999997</v>
      </c>
      <c r="G21" s="300">
        <v>11616.529999999999</v>
      </c>
      <c r="H21" s="300">
        <v>469.25</v>
      </c>
      <c r="I21" s="300">
        <v>16.149999999999999</v>
      </c>
      <c r="J21" s="300">
        <v>134.57999999999998</v>
      </c>
      <c r="K21" s="300">
        <v>38.410000000000004</v>
      </c>
      <c r="L21" s="300"/>
      <c r="M21" s="300"/>
      <c r="N21" s="300"/>
      <c r="O21" s="300"/>
      <c r="P21" s="300"/>
      <c r="Q21" s="300"/>
      <c r="R21" s="300"/>
      <c r="S21" s="300"/>
      <c r="T21" s="300">
        <v>2839.08</v>
      </c>
      <c r="U21" s="300"/>
      <c r="V21" s="300"/>
      <c r="W21" s="300"/>
      <c r="X21" s="300">
        <v>337.46</v>
      </c>
      <c r="Y21" s="300">
        <v>4268.6400000000003</v>
      </c>
      <c r="Z21" s="300"/>
      <c r="AA21" s="300"/>
      <c r="AB21" s="300">
        <v>580.48</v>
      </c>
      <c r="AC21" s="300">
        <v>320.86</v>
      </c>
      <c r="AD21" s="300"/>
      <c r="AE21" s="300"/>
      <c r="AF21" s="300"/>
      <c r="AG21" s="300"/>
      <c r="AH21" s="300"/>
      <c r="AI21" s="300">
        <v>41726.04</v>
      </c>
      <c r="AJ21" s="300">
        <v>56.18</v>
      </c>
      <c r="AK21" s="300">
        <v>1125.44</v>
      </c>
      <c r="AL21" s="300">
        <v>8752.98</v>
      </c>
      <c r="AM21" s="300">
        <v>4879.05</v>
      </c>
      <c r="AN21" s="300"/>
      <c r="AO21" s="300"/>
      <c r="AP21" s="300"/>
      <c r="AQ21" s="300"/>
      <c r="AR21" s="300"/>
      <c r="AS21" s="300"/>
      <c r="AT21" s="300"/>
      <c r="AU21" s="300"/>
      <c r="AV21" s="300">
        <v>12437.750000000002</v>
      </c>
      <c r="AW21" s="300"/>
      <c r="AX21" s="300">
        <v>30.62</v>
      </c>
      <c r="AY21" s="300"/>
      <c r="AZ21" s="300">
        <v>2543.4899999999998</v>
      </c>
      <c r="BA21" s="300">
        <v>1257.79</v>
      </c>
      <c r="BB21" s="300"/>
      <c r="BC21" s="300"/>
      <c r="BD21" s="300"/>
      <c r="BE21" s="300"/>
      <c r="BF21" s="300">
        <v>1728.56</v>
      </c>
      <c r="BG21" s="300"/>
      <c r="BH21" s="300"/>
      <c r="BI21" s="300">
        <v>352.6</v>
      </c>
      <c r="BJ21" s="300">
        <v>9.08</v>
      </c>
      <c r="BK21" s="300"/>
      <c r="BL21" s="300"/>
      <c r="BM21" s="300"/>
      <c r="BN21" s="300"/>
      <c r="BO21" s="300">
        <v>932.4</v>
      </c>
      <c r="BP21" s="300"/>
      <c r="BQ21" s="300"/>
      <c r="BR21" s="300"/>
      <c r="BS21" s="300">
        <v>2877.07</v>
      </c>
      <c r="BT21" s="300">
        <v>1157.4899999999998</v>
      </c>
      <c r="BU21" s="300"/>
      <c r="BV21" s="300"/>
      <c r="BW21" s="300"/>
      <c r="BX21" s="300"/>
      <c r="BY21" s="300"/>
      <c r="BZ21" s="300"/>
      <c r="CA21" s="300"/>
      <c r="CB21" s="300">
        <v>7127.4500000000007</v>
      </c>
      <c r="CC21" s="300"/>
      <c r="CD21" s="300"/>
      <c r="CE21" s="300"/>
      <c r="CF21" s="300">
        <v>321.73</v>
      </c>
      <c r="CG21" s="300"/>
      <c r="CH21" s="300">
        <v>8857.25</v>
      </c>
      <c r="CI21" s="300">
        <v>739.04000000000008</v>
      </c>
      <c r="CJ21" s="300">
        <v>30</v>
      </c>
      <c r="CK21" s="300"/>
      <c r="CL21" s="300"/>
      <c r="CM21" s="300"/>
      <c r="CN21" s="300"/>
      <c r="CO21" s="300"/>
      <c r="CP21" s="300"/>
      <c r="CQ21" s="300">
        <v>5.2299999999999969</v>
      </c>
      <c r="CR21" s="300"/>
      <c r="CS21" s="300"/>
      <c r="CT21" s="300"/>
      <c r="CU21" s="300">
        <v>567</v>
      </c>
      <c r="CV21" s="300"/>
      <c r="CW21" s="300"/>
      <c r="CX21" s="300">
        <v>750</v>
      </c>
      <c r="CY21" s="300">
        <v>3836.1499999999992</v>
      </c>
      <c r="CZ21" s="300">
        <v>240.57</v>
      </c>
      <c r="DA21" s="300"/>
      <c r="DB21" s="300">
        <v>838.92</v>
      </c>
      <c r="DC21" s="300">
        <v>1040.53</v>
      </c>
      <c r="DD21" s="300">
        <v>548.47</v>
      </c>
      <c r="DE21" s="300">
        <v>2545</v>
      </c>
      <c r="DF21" s="300"/>
      <c r="DG21" s="300">
        <v>4.95</v>
      </c>
      <c r="DH21" s="300">
        <v>736.26</v>
      </c>
      <c r="DI21" s="300">
        <v>1545.6</v>
      </c>
      <c r="DJ21" s="300"/>
      <c r="DK21" s="300">
        <v>48</v>
      </c>
      <c r="DL21" s="300">
        <v>3147.75</v>
      </c>
      <c r="DM21" s="300">
        <v>567</v>
      </c>
      <c r="DN21" s="300"/>
      <c r="DO21" s="300"/>
      <c r="DP21" s="300"/>
      <c r="DQ21" s="300"/>
      <c r="DR21" s="300"/>
      <c r="DS21" s="300">
        <v>3763.49</v>
      </c>
      <c r="DT21" s="300">
        <v>2559.38</v>
      </c>
      <c r="DU21" s="300"/>
      <c r="DV21" s="300"/>
      <c r="DW21" s="300">
        <v>40.770000000000003</v>
      </c>
      <c r="DX21" s="300">
        <v>4041.7999999999997</v>
      </c>
      <c r="DY21" s="300"/>
      <c r="DZ21" s="300">
        <v>-216.85</v>
      </c>
      <c r="EA21" s="300"/>
      <c r="EB21" s="300"/>
      <c r="EC21" s="300">
        <v>-532460.4</v>
      </c>
      <c r="ED21" s="300"/>
      <c r="EE21" s="300">
        <v>-1611</v>
      </c>
      <c r="EF21" s="300">
        <v>-6678</v>
      </c>
      <c r="EG21" s="300">
        <v>-76000</v>
      </c>
      <c r="EH21" s="300"/>
      <c r="EI21" s="300"/>
      <c r="EJ21" s="300"/>
      <c r="EK21" s="300">
        <v>-4810</v>
      </c>
      <c r="EL21" s="300">
        <v>-5991</v>
      </c>
      <c r="EM21" s="300">
        <v>-8350</v>
      </c>
      <c r="EN21" s="300">
        <v>-81950.37</v>
      </c>
      <c r="EO21" s="300">
        <v>1503.0700000000002</v>
      </c>
      <c r="EP21" s="300">
        <v>222.65</v>
      </c>
      <c r="EQ21" s="300">
        <v>-6368</v>
      </c>
      <c r="ER21" s="300">
        <v>262.64999999999998</v>
      </c>
      <c r="ES21" s="300"/>
      <c r="ET21" s="300">
        <v>1247.49</v>
      </c>
      <c r="EU21" s="300">
        <v>1737.4200000000003</v>
      </c>
      <c r="EV21" s="300">
        <v>6734.42</v>
      </c>
      <c r="EW21" s="300">
        <v>21512.75</v>
      </c>
      <c r="EX21" s="300"/>
      <c r="EY21" s="300">
        <v>5728.42</v>
      </c>
      <c r="EZ21" s="300"/>
      <c r="FA21" s="300">
        <v>5540.72</v>
      </c>
      <c r="FB21" s="300">
        <v>1558.44</v>
      </c>
      <c r="FC21" s="300">
        <v>3650</v>
      </c>
      <c r="FD21" s="300">
        <v>580</v>
      </c>
      <c r="FE21" s="300">
        <v>826.37</v>
      </c>
      <c r="FF21" s="300">
        <v>735.54000000000008</v>
      </c>
      <c r="FG21" s="300"/>
      <c r="FH21" s="300"/>
      <c r="FI21" s="300"/>
      <c r="FJ21" s="300"/>
      <c r="FK21" s="300"/>
      <c r="FL21" s="300"/>
      <c r="FM21" s="300">
        <v>-1307.6500000000001</v>
      </c>
      <c r="FN21" s="300">
        <v>-1017.6700000000001</v>
      </c>
      <c r="FO21" s="300"/>
      <c r="FP21" s="300"/>
      <c r="FQ21" s="300"/>
      <c r="FR21" s="300"/>
      <c r="FS21" s="300"/>
      <c r="FT21" s="300">
        <v>-1881.06</v>
      </c>
      <c r="FU21" s="300"/>
      <c r="FV21" s="300">
        <v>-2100</v>
      </c>
      <c r="FW21" s="300"/>
      <c r="FX21" s="300"/>
      <c r="FY21" s="300"/>
      <c r="FZ21" s="300"/>
      <c r="GA21" s="300"/>
      <c r="GB21" s="300"/>
      <c r="GC21" s="300"/>
      <c r="GD21" s="300"/>
      <c r="GE21" s="300"/>
      <c r="GF21" s="300"/>
      <c r="GG21" s="300"/>
      <c r="GH21" s="300"/>
      <c r="GI21" s="300"/>
      <c r="GJ21" s="300"/>
      <c r="GK21" s="300"/>
      <c r="GL21" s="300"/>
      <c r="GM21" s="300"/>
      <c r="GN21" s="300"/>
      <c r="GO21" s="300"/>
      <c r="GP21" s="300"/>
      <c r="GQ21" s="300"/>
      <c r="GR21" s="300"/>
      <c r="GS21" s="300"/>
      <c r="GT21" s="300"/>
      <c r="GU21" s="300"/>
      <c r="GV21" s="300"/>
      <c r="GW21" s="300"/>
      <c r="GX21" s="300"/>
      <c r="GY21" s="300"/>
      <c r="GZ21" s="300"/>
      <c r="HA21" s="300"/>
      <c r="HB21" s="300"/>
      <c r="HC21" s="300"/>
      <c r="HD21" s="300"/>
      <c r="HE21" s="300"/>
      <c r="HF21" s="300"/>
      <c r="HG21" s="300"/>
    </row>
    <row r="22" spans="1:215">
      <c r="A22" s="116">
        <v>107766</v>
      </c>
      <c r="B22" s="300"/>
      <c r="C22" s="300">
        <v>19778.559999999998</v>
      </c>
      <c r="D22" s="300">
        <v>7500.3000000000011</v>
      </c>
      <c r="E22" s="300">
        <v>834.78</v>
      </c>
      <c r="F22" s="300">
        <v>35778.009999999995</v>
      </c>
      <c r="G22" s="300">
        <v>16624.05</v>
      </c>
      <c r="H22" s="300"/>
      <c r="I22" s="300"/>
      <c r="J22" s="300"/>
      <c r="K22" s="300"/>
      <c r="L22" s="300"/>
      <c r="M22" s="300"/>
      <c r="N22" s="300"/>
      <c r="O22" s="300"/>
      <c r="P22" s="300"/>
      <c r="Q22" s="300"/>
      <c r="R22" s="300"/>
      <c r="S22" s="300"/>
      <c r="T22" s="300">
        <v>3200.92</v>
      </c>
      <c r="U22" s="300"/>
      <c r="V22" s="300">
        <v>616.91999999999996</v>
      </c>
      <c r="W22" s="300">
        <v>778.78</v>
      </c>
      <c r="X22" s="300">
        <v>279.45999999999998</v>
      </c>
      <c r="Y22" s="300">
        <v>2005.2399999999998</v>
      </c>
      <c r="Z22" s="300"/>
      <c r="AA22" s="300"/>
      <c r="AB22" s="300">
        <v>294.60000000000002</v>
      </c>
      <c r="AC22" s="300">
        <v>149.72</v>
      </c>
      <c r="AD22" s="300"/>
      <c r="AE22" s="300"/>
      <c r="AF22" s="300"/>
      <c r="AG22" s="300"/>
      <c r="AH22" s="300"/>
      <c r="AI22" s="300">
        <v>30938.04</v>
      </c>
      <c r="AJ22" s="300"/>
      <c r="AK22" s="300">
        <v>1360.2</v>
      </c>
      <c r="AL22" s="300">
        <v>6588.6900000000005</v>
      </c>
      <c r="AM22" s="300">
        <v>3287.45</v>
      </c>
      <c r="AN22" s="300">
        <v>6671.9400000000005</v>
      </c>
      <c r="AO22" s="300"/>
      <c r="AP22" s="300">
        <v>2084.2800000000002</v>
      </c>
      <c r="AQ22" s="300">
        <v>1786.22</v>
      </c>
      <c r="AR22" s="300">
        <v>813.04</v>
      </c>
      <c r="AS22" s="300"/>
      <c r="AT22" s="300"/>
      <c r="AU22" s="300"/>
      <c r="AV22" s="300">
        <v>18432.400000000001</v>
      </c>
      <c r="AW22" s="300">
        <v>-622</v>
      </c>
      <c r="AX22" s="300"/>
      <c r="AY22" s="300"/>
      <c r="AZ22" s="300">
        <v>3760.1499999999996</v>
      </c>
      <c r="BA22" s="300">
        <v>2256.84</v>
      </c>
      <c r="BB22" s="300"/>
      <c r="BC22" s="300"/>
      <c r="BD22" s="300"/>
      <c r="BE22" s="300"/>
      <c r="BF22" s="300"/>
      <c r="BG22" s="300"/>
      <c r="BH22" s="300"/>
      <c r="BI22" s="300"/>
      <c r="BJ22" s="300"/>
      <c r="BK22" s="300"/>
      <c r="BL22" s="300"/>
      <c r="BM22" s="300"/>
      <c r="BN22" s="300"/>
      <c r="BO22" s="300">
        <v>300</v>
      </c>
      <c r="BP22" s="300"/>
      <c r="BQ22" s="300"/>
      <c r="BR22" s="300"/>
      <c r="BS22" s="300"/>
      <c r="BT22" s="300">
        <v>1863.09</v>
      </c>
      <c r="BU22" s="300"/>
      <c r="BV22" s="300">
        <v>2647.1099999999997</v>
      </c>
      <c r="BW22" s="300"/>
      <c r="BX22" s="300"/>
      <c r="BY22" s="300"/>
      <c r="BZ22" s="300"/>
      <c r="CA22" s="300">
        <v>1475.77</v>
      </c>
      <c r="CB22" s="300">
        <v>1255.1300000000001</v>
      </c>
      <c r="CC22" s="300"/>
      <c r="CD22" s="300">
        <v>497.75</v>
      </c>
      <c r="CE22" s="300"/>
      <c r="CF22" s="300"/>
      <c r="CG22" s="300"/>
      <c r="CH22" s="300">
        <v>12724.5</v>
      </c>
      <c r="CI22" s="300">
        <v>1193.4499999999998</v>
      </c>
      <c r="CJ22" s="300"/>
      <c r="CK22" s="300">
        <v>171.14000000000001</v>
      </c>
      <c r="CL22" s="300">
        <v>44.269999999999996</v>
      </c>
      <c r="CM22" s="300"/>
      <c r="CN22" s="300">
        <v>29.17</v>
      </c>
      <c r="CO22" s="300"/>
      <c r="CP22" s="300"/>
      <c r="CQ22" s="300">
        <v>712.99999999999966</v>
      </c>
      <c r="CR22" s="300"/>
      <c r="CS22" s="300"/>
      <c r="CT22" s="300"/>
      <c r="CU22" s="300"/>
      <c r="CV22" s="300"/>
      <c r="CW22" s="300"/>
      <c r="CX22" s="300">
        <v>948</v>
      </c>
      <c r="CY22" s="300">
        <v>3680.53</v>
      </c>
      <c r="CZ22" s="300">
        <v>-4.16</v>
      </c>
      <c r="DA22" s="300"/>
      <c r="DB22" s="300">
        <v>198</v>
      </c>
      <c r="DC22" s="300">
        <v>246.5</v>
      </c>
      <c r="DD22" s="300"/>
      <c r="DE22" s="300">
        <v>3846.7799999999997</v>
      </c>
      <c r="DF22" s="300"/>
      <c r="DG22" s="300">
        <v>10.23</v>
      </c>
      <c r="DH22" s="300">
        <v>367.96999999999997</v>
      </c>
      <c r="DI22" s="300"/>
      <c r="DJ22" s="300"/>
      <c r="DK22" s="300">
        <v>1045.96</v>
      </c>
      <c r="DL22" s="300">
        <v>602.55999999999995</v>
      </c>
      <c r="DM22" s="300"/>
      <c r="DN22" s="300"/>
      <c r="DO22" s="300">
        <v>200</v>
      </c>
      <c r="DP22" s="300">
        <v>27</v>
      </c>
      <c r="DQ22" s="300"/>
      <c r="DR22" s="300"/>
      <c r="DS22" s="300">
        <v>6727.61</v>
      </c>
      <c r="DT22" s="300">
        <v>3856.6</v>
      </c>
      <c r="DU22" s="300">
        <v>2960.36</v>
      </c>
      <c r="DV22" s="300">
        <v>100</v>
      </c>
      <c r="DW22" s="300">
        <v>337.09999999999991</v>
      </c>
      <c r="DX22" s="300">
        <v>7934.4000000000005</v>
      </c>
      <c r="DY22" s="300">
        <v>120</v>
      </c>
      <c r="DZ22" s="300">
        <v>431.9</v>
      </c>
      <c r="EA22" s="300"/>
      <c r="EB22" s="300"/>
      <c r="EC22" s="300">
        <v>-694576.25</v>
      </c>
      <c r="ED22" s="300"/>
      <c r="EE22" s="300"/>
      <c r="EF22" s="300">
        <v>-4055</v>
      </c>
      <c r="EG22" s="300"/>
      <c r="EH22" s="300"/>
      <c r="EI22" s="300"/>
      <c r="EJ22" s="300">
        <v>-22827.429999999997</v>
      </c>
      <c r="EK22" s="300">
        <v>-5260</v>
      </c>
      <c r="EL22" s="300">
        <v>-16993</v>
      </c>
      <c r="EM22" s="300">
        <v>-8475</v>
      </c>
      <c r="EN22" s="300">
        <v>-12080</v>
      </c>
      <c r="EO22" s="300">
        <v>2264.9</v>
      </c>
      <c r="EP22" s="300">
        <v>335.5</v>
      </c>
      <c r="EQ22" s="300">
        <v>-8260</v>
      </c>
      <c r="ER22" s="300"/>
      <c r="ES22" s="300"/>
      <c r="ET22" s="300">
        <v>1363.3</v>
      </c>
      <c r="EU22" s="300">
        <v>1303.46</v>
      </c>
      <c r="EV22" s="300">
        <v>8791.51</v>
      </c>
      <c r="EW22" s="300">
        <v>32376.75</v>
      </c>
      <c r="EX22" s="300"/>
      <c r="EY22" s="300">
        <v>2643.6200000000003</v>
      </c>
      <c r="EZ22" s="300">
        <v>269</v>
      </c>
      <c r="FA22" s="300">
        <v>4101</v>
      </c>
      <c r="FB22" s="300">
        <v>1930.5</v>
      </c>
      <c r="FC22" s="300">
        <v>4010</v>
      </c>
      <c r="FD22" s="300">
        <v>970</v>
      </c>
      <c r="FE22" s="300">
        <v>938.58</v>
      </c>
      <c r="FF22" s="300">
        <v>476.12</v>
      </c>
      <c r="FG22" s="300"/>
      <c r="FH22" s="300"/>
      <c r="FI22" s="300"/>
      <c r="FJ22" s="300"/>
      <c r="FK22" s="300">
        <v>-3660</v>
      </c>
      <c r="FL22" s="300"/>
      <c r="FM22" s="300">
        <v>-715</v>
      </c>
      <c r="FN22" s="300">
        <v>-4746.5599999999995</v>
      </c>
      <c r="FO22" s="300"/>
      <c r="FP22" s="300"/>
      <c r="FQ22" s="300"/>
      <c r="FR22" s="300"/>
      <c r="FS22" s="300"/>
      <c r="FT22" s="300">
        <v>-3271.2699999999991</v>
      </c>
      <c r="FU22" s="300"/>
      <c r="FV22" s="300">
        <v>-938.8</v>
      </c>
      <c r="FW22" s="300">
        <v>-1111.94</v>
      </c>
      <c r="FX22" s="300"/>
      <c r="FY22" s="300"/>
      <c r="FZ22" s="300"/>
      <c r="GA22" s="300"/>
      <c r="GB22" s="300"/>
      <c r="GC22" s="300"/>
      <c r="GD22" s="300"/>
      <c r="GE22" s="300"/>
      <c r="GF22" s="300"/>
      <c r="GG22" s="300"/>
      <c r="GH22" s="300"/>
      <c r="GI22" s="300"/>
      <c r="GJ22" s="300"/>
      <c r="GK22" s="300"/>
      <c r="GL22" s="300"/>
      <c r="GM22" s="300"/>
      <c r="GN22" s="300"/>
      <c r="GO22" s="300"/>
      <c r="GP22" s="300"/>
      <c r="GQ22" s="300"/>
      <c r="GR22" s="300"/>
      <c r="GS22" s="300"/>
      <c r="GT22" s="300"/>
      <c r="GU22" s="300"/>
      <c r="GV22" s="300"/>
      <c r="GW22" s="300"/>
      <c r="GX22" s="300"/>
      <c r="GY22" s="300"/>
      <c r="GZ22" s="300"/>
      <c r="HA22" s="300"/>
      <c r="HB22" s="300"/>
      <c r="HC22" s="300"/>
      <c r="HD22" s="300"/>
      <c r="HE22" s="300"/>
      <c r="HF22" s="300"/>
      <c r="HG22" s="300"/>
    </row>
    <row r="23" spans="1:215">
      <c r="A23" s="116">
        <v>107767</v>
      </c>
      <c r="B23" s="300"/>
      <c r="C23" s="300">
        <v>201119.12</v>
      </c>
      <c r="D23" s="300">
        <v>926.68000000000006</v>
      </c>
      <c r="E23" s="300">
        <v>11573</v>
      </c>
      <c r="F23" s="300">
        <v>58906.06</v>
      </c>
      <c r="G23" s="300">
        <v>27305.760000000002</v>
      </c>
      <c r="H23" s="300"/>
      <c r="I23" s="300"/>
      <c r="J23" s="300"/>
      <c r="K23" s="300"/>
      <c r="L23" s="300"/>
      <c r="M23" s="300"/>
      <c r="N23" s="300"/>
      <c r="O23" s="300"/>
      <c r="P23" s="300"/>
      <c r="Q23" s="300"/>
      <c r="R23" s="300"/>
      <c r="S23" s="300"/>
      <c r="T23" s="300">
        <v>7435.96</v>
      </c>
      <c r="U23" s="300">
        <v>65.42</v>
      </c>
      <c r="V23" s="300">
        <v>30.31</v>
      </c>
      <c r="W23" s="300">
        <v>1515.3</v>
      </c>
      <c r="X23" s="300">
        <v>738.73</v>
      </c>
      <c r="Y23" s="300">
        <v>12725.07</v>
      </c>
      <c r="Z23" s="300">
        <v>60.120000000000005</v>
      </c>
      <c r="AA23" s="300">
        <v>20.560000000000002</v>
      </c>
      <c r="AB23" s="300">
        <v>2168.7200000000003</v>
      </c>
      <c r="AC23" s="300">
        <v>769.95</v>
      </c>
      <c r="AD23" s="300"/>
      <c r="AE23" s="300"/>
      <c r="AF23" s="300"/>
      <c r="AG23" s="300"/>
      <c r="AH23" s="300"/>
      <c r="AI23" s="300">
        <v>99207.94</v>
      </c>
      <c r="AJ23" s="300">
        <v>713.75</v>
      </c>
      <c r="AK23" s="300">
        <v>1411.81</v>
      </c>
      <c r="AL23" s="300">
        <v>20226</v>
      </c>
      <c r="AM23" s="300">
        <v>11389.53</v>
      </c>
      <c r="AN23" s="300"/>
      <c r="AO23" s="300"/>
      <c r="AP23" s="300"/>
      <c r="AQ23" s="300"/>
      <c r="AR23" s="300"/>
      <c r="AS23" s="300"/>
      <c r="AT23" s="300"/>
      <c r="AU23" s="300"/>
      <c r="AV23" s="300">
        <v>21982.840000000004</v>
      </c>
      <c r="AW23" s="300">
        <v>1384.23</v>
      </c>
      <c r="AX23" s="300">
        <v>294.61</v>
      </c>
      <c r="AY23" s="300"/>
      <c r="AZ23" s="300">
        <v>4826.88</v>
      </c>
      <c r="BA23" s="300">
        <v>2817.8999999999996</v>
      </c>
      <c r="BB23" s="300"/>
      <c r="BC23" s="300"/>
      <c r="BD23" s="300"/>
      <c r="BE23" s="300"/>
      <c r="BF23" s="300">
        <v>11083.779999999999</v>
      </c>
      <c r="BG23" s="300">
        <v>96.53</v>
      </c>
      <c r="BH23" s="300">
        <v>384.93000000000006</v>
      </c>
      <c r="BI23" s="300">
        <v>2359.25</v>
      </c>
      <c r="BJ23" s="300">
        <v>1045.17</v>
      </c>
      <c r="BK23" s="300"/>
      <c r="BL23" s="300"/>
      <c r="BM23" s="300"/>
      <c r="BN23" s="300"/>
      <c r="BO23" s="300">
        <v>405</v>
      </c>
      <c r="BP23" s="300"/>
      <c r="BQ23" s="300">
        <v>-147</v>
      </c>
      <c r="BR23" s="300"/>
      <c r="BS23" s="300"/>
      <c r="BT23" s="300">
        <v>11264.65</v>
      </c>
      <c r="BU23" s="300"/>
      <c r="BV23" s="300"/>
      <c r="BW23" s="300"/>
      <c r="BX23" s="300"/>
      <c r="BY23" s="300">
        <v>1514</v>
      </c>
      <c r="BZ23" s="300"/>
      <c r="CA23" s="300">
        <v>30</v>
      </c>
      <c r="CB23" s="300">
        <v>5663.2800000000007</v>
      </c>
      <c r="CC23" s="300">
        <v>1824.5</v>
      </c>
      <c r="CD23" s="300"/>
      <c r="CE23" s="300"/>
      <c r="CF23" s="300"/>
      <c r="CG23" s="300"/>
      <c r="CH23" s="300">
        <v>64974</v>
      </c>
      <c r="CI23" s="300">
        <v>1427.22</v>
      </c>
      <c r="CJ23" s="300"/>
      <c r="CK23" s="300">
        <v>1103.1599999999999</v>
      </c>
      <c r="CL23" s="300">
        <v>75</v>
      </c>
      <c r="CM23" s="300"/>
      <c r="CN23" s="300"/>
      <c r="CO23" s="300"/>
      <c r="CP23" s="300">
        <v>9651.67</v>
      </c>
      <c r="CQ23" s="300">
        <v>39.33</v>
      </c>
      <c r="CR23" s="300"/>
      <c r="CS23" s="300"/>
      <c r="CT23" s="300"/>
      <c r="CU23" s="300"/>
      <c r="CV23" s="300"/>
      <c r="CW23" s="300"/>
      <c r="CX23" s="300">
        <v>1809</v>
      </c>
      <c r="CY23" s="300">
        <v>7115.6799999999985</v>
      </c>
      <c r="CZ23" s="300">
        <v>503.26</v>
      </c>
      <c r="DA23" s="300">
        <v>44.98</v>
      </c>
      <c r="DB23" s="300">
        <v>350.82</v>
      </c>
      <c r="DC23" s="300">
        <v>1383.66</v>
      </c>
      <c r="DD23" s="300"/>
      <c r="DE23" s="300">
        <v>6415.26</v>
      </c>
      <c r="DF23" s="300"/>
      <c r="DG23" s="300">
        <v>20.93</v>
      </c>
      <c r="DH23" s="300">
        <v>373.26</v>
      </c>
      <c r="DI23" s="300">
        <v>285.99</v>
      </c>
      <c r="DJ23" s="300"/>
      <c r="DK23" s="300">
        <v>767</v>
      </c>
      <c r="DL23" s="300">
        <v>6512.57</v>
      </c>
      <c r="DM23" s="300"/>
      <c r="DN23" s="300"/>
      <c r="DO23" s="300"/>
      <c r="DP23" s="300"/>
      <c r="DQ23" s="300"/>
      <c r="DR23" s="300">
        <v>270</v>
      </c>
      <c r="DS23" s="300"/>
      <c r="DT23" s="300">
        <v>8694.8799999999992</v>
      </c>
      <c r="DU23" s="300"/>
      <c r="DV23" s="300"/>
      <c r="DW23" s="300">
        <v>1015.3700000000001</v>
      </c>
      <c r="DX23" s="300">
        <v>12454.38</v>
      </c>
      <c r="DY23" s="300"/>
      <c r="DZ23" s="300"/>
      <c r="EA23" s="300"/>
      <c r="EB23" s="300"/>
      <c r="EC23" s="300">
        <v>-1479287.51</v>
      </c>
      <c r="ED23" s="300"/>
      <c r="EE23" s="300"/>
      <c r="EF23" s="300">
        <v>-25728</v>
      </c>
      <c r="EG23" s="300"/>
      <c r="EH23" s="300"/>
      <c r="EI23" s="300"/>
      <c r="EJ23" s="300"/>
      <c r="EK23" s="300">
        <v>-6812.5</v>
      </c>
      <c r="EL23" s="300">
        <v>-17046</v>
      </c>
      <c r="EM23" s="300">
        <v>-9130</v>
      </c>
      <c r="EN23" s="300">
        <v>-99523</v>
      </c>
      <c r="EO23" s="300">
        <v>5106.32</v>
      </c>
      <c r="EP23" s="300">
        <v>756.4</v>
      </c>
      <c r="EQ23" s="300">
        <v>-13320</v>
      </c>
      <c r="ER23" s="300"/>
      <c r="ES23" s="300"/>
      <c r="ET23" s="300">
        <v>1795.24</v>
      </c>
      <c r="EU23" s="300">
        <v>1273.42</v>
      </c>
      <c r="EV23" s="300"/>
      <c r="EW23" s="300">
        <v>73616.75</v>
      </c>
      <c r="EX23" s="300">
        <v>450</v>
      </c>
      <c r="EY23" s="300">
        <v>10481.509999999998</v>
      </c>
      <c r="EZ23" s="300">
        <v>269</v>
      </c>
      <c r="FA23" s="300">
        <v>3419.3</v>
      </c>
      <c r="FB23" s="300">
        <v>3664.44</v>
      </c>
      <c r="FC23" s="300">
        <v>7269</v>
      </c>
      <c r="FD23" s="300">
        <v>580</v>
      </c>
      <c r="FE23" s="300">
        <v>1264.26</v>
      </c>
      <c r="FF23" s="300">
        <v>1154.8899999999999</v>
      </c>
      <c r="FG23" s="300"/>
      <c r="FH23" s="300"/>
      <c r="FI23" s="300"/>
      <c r="FJ23" s="300">
        <v>-645</v>
      </c>
      <c r="FK23" s="300"/>
      <c r="FL23" s="300"/>
      <c r="FM23" s="300">
        <v>-54.4</v>
      </c>
      <c r="FN23" s="300">
        <v>-9582.5700000000015</v>
      </c>
      <c r="FO23" s="300"/>
      <c r="FP23" s="300">
        <v>-643.93000000000006</v>
      </c>
      <c r="FQ23" s="300"/>
      <c r="FR23" s="300"/>
      <c r="FS23" s="300"/>
      <c r="FT23" s="300">
        <v>-10992.340000000002</v>
      </c>
      <c r="FU23" s="300"/>
      <c r="FV23" s="300">
        <v>-1031.3499999999999</v>
      </c>
      <c r="FW23" s="300"/>
      <c r="FX23" s="300"/>
      <c r="FY23" s="300"/>
      <c r="FZ23" s="300"/>
      <c r="GA23" s="300"/>
      <c r="GB23" s="300"/>
      <c r="GC23" s="300"/>
      <c r="GD23" s="300"/>
      <c r="GE23" s="300"/>
      <c r="GF23" s="300"/>
      <c r="GG23" s="300"/>
      <c r="GH23" s="300"/>
      <c r="GI23" s="300"/>
      <c r="GJ23" s="300"/>
      <c r="GK23" s="300"/>
      <c r="GL23" s="300"/>
      <c r="GM23" s="300"/>
      <c r="GN23" s="300"/>
      <c r="GO23" s="300"/>
      <c r="GP23" s="300"/>
      <c r="GQ23" s="300"/>
      <c r="GR23" s="300"/>
      <c r="GS23" s="300"/>
      <c r="GT23" s="300"/>
      <c r="GU23" s="300"/>
      <c r="GV23" s="300"/>
      <c r="GW23" s="300"/>
      <c r="GX23" s="300"/>
      <c r="GY23" s="300"/>
      <c r="GZ23" s="300"/>
      <c r="HA23" s="300"/>
      <c r="HB23" s="300"/>
      <c r="HC23" s="300"/>
      <c r="HD23" s="300"/>
      <c r="HE23" s="300"/>
      <c r="HF23" s="300"/>
      <c r="HG23" s="300"/>
    </row>
    <row r="24" spans="1:215">
      <c r="A24" s="116">
        <v>107768</v>
      </c>
      <c r="B24" s="300"/>
      <c r="C24" s="300">
        <v>112169.63</v>
      </c>
      <c r="D24" s="300">
        <v>224.64</v>
      </c>
      <c r="E24" s="300">
        <v>3094</v>
      </c>
      <c r="F24" s="300">
        <v>32899.32</v>
      </c>
      <c r="G24" s="300">
        <v>14992.79</v>
      </c>
      <c r="H24" s="300"/>
      <c r="I24" s="300"/>
      <c r="J24" s="300"/>
      <c r="K24" s="300"/>
      <c r="L24" s="300"/>
      <c r="M24" s="300"/>
      <c r="N24" s="300"/>
      <c r="O24" s="300"/>
      <c r="P24" s="300"/>
      <c r="Q24" s="300"/>
      <c r="R24" s="300"/>
      <c r="S24" s="300"/>
      <c r="T24" s="300">
        <v>66.09</v>
      </c>
      <c r="U24" s="300"/>
      <c r="V24" s="300"/>
      <c r="W24" s="300"/>
      <c r="X24" s="300">
        <v>8.1300000000000008</v>
      </c>
      <c r="Y24" s="300">
        <v>7670.59</v>
      </c>
      <c r="Z24" s="300">
        <v>48.57</v>
      </c>
      <c r="AA24" s="300">
        <v>77.72</v>
      </c>
      <c r="AB24" s="300">
        <v>1436.08</v>
      </c>
      <c r="AC24" s="300">
        <v>747.73</v>
      </c>
      <c r="AD24" s="300">
        <v>3311.6499999999996</v>
      </c>
      <c r="AE24" s="300">
        <v>312.33999999999997</v>
      </c>
      <c r="AF24" s="300">
        <v>378.73</v>
      </c>
      <c r="AG24" s="300">
        <v>816.51</v>
      </c>
      <c r="AH24" s="300">
        <v>478.28999999999996</v>
      </c>
      <c r="AI24" s="300">
        <v>59945.67</v>
      </c>
      <c r="AJ24" s="300">
        <v>601.86</v>
      </c>
      <c r="AK24" s="300">
        <v>2463.21</v>
      </c>
      <c r="AL24" s="300">
        <v>12728.029999999999</v>
      </c>
      <c r="AM24" s="300">
        <v>6526.7099999999991</v>
      </c>
      <c r="AN24" s="300"/>
      <c r="AO24" s="300"/>
      <c r="AP24" s="300"/>
      <c r="AQ24" s="300"/>
      <c r="AR24" s="300"/>
      <c r="AS24" s="300"/>
      <c r="AT24" s="300"/>
      <c r="AU24" s="300"/>
      <c r="AV24" s="300">
        <v>18531.39</v>
      </c>
      <c r="AW24" s="300"/>
      <c r="AX24" s="300">
        <v>145.46</v>
      </c>
      <c r="AY24" s="300"/>
      <c r="AZ24" s="300">
        <v>3810.01</v>
      </c>
      <c r="BA24" s="300">
        <v>2302.9</v>
      </c>
      <c r="BB24" s="300"/>
      <c r="BC24" s="300"/>
      <c r="BD24" s="300"/>
      <c r="BE24" s="300"/>
      <c r="BF24" s="300"/>
      <c r="BG24" s="300"/>
      <c r="BH24" s="300"/>
      <c r="BI24" s="300"/>
      <c r="BJ24" s="300"/>
      <c r="BK24" s="300"/>
      <c r="BL24" s="300"/>
      <c r="BM24" s="300"/>
      <c r="BN24" s="300"/>
      <c r="BO24" s="300">
        <v>445</v>
      </c>
      <c r="BP24" s="300"/>
      <c r="BQ24" s="300"/>
      <c r="BR24" s="300"/>
      <c r="BS24" s="300"/>
      <c r="BT24" s="300">
        <v>-213.78000000000031</v>
      </c>
      <c r="BU24" s="300">
        <v>448.32</v>
      </c>
      <c r="BV24" s="300"/>
      <c r="BW24" s="300"/>
      <c r="BX24" s="300"/>
      <c r="BY24" s="300"/>
      <c r="BZ24" s="300"/>
      <c r="CA24" s="300"/>
      <c r="CB24" s="300">
        <v>7455.2</v>
      </c>
      <c r="CC24" s="300">
        <v>1810.42</v>
      </c>
      <c r="CD24" s="300"/>
      <c r="CE24" s="300"/>
      <c r="CF24" s="300"/>
      <c r="CG24" s="300"/>
      <c r="CH24" s="300">
        <v>3343.3</v>
      </c>
      <c r="CI24" s="300">
        <v>587.17000000000007</v>
      </c>
      <c r="CJ24" s="300">
        <v>340</v>
      </c>
      <c r="CK24" s="300">
        <v>7221.0699999999979</v>
      </c>
      <c r="CL24" s="300"/>
      <c r="CM24" s="300"/>
      <c r="CN24" s="300"/>
      <c r="CO24" s="300"/>
      <c r="CP24" s="300"/>
      <c r="CQ24" s="300">
        <v>356.53</v>
      </c>
      <c r="CR24" s="300"/>
      <c r="CS24" s="300">
        <v>645.83000000000004</v>
      </c>
      <c r="CT24" s="300"/>
      <c r="CU24" s="300"/>
      <c r="CV24" s="300"/>
      <c r="CW24" s="300"/>
      <c r="CX24" s="300"/>
      <c r="CY24" s="300">
        <v>5729.5199999999995</v>
      </c>
      <c r="CZ24" s="300">
        <v>866.04000000000008</v>
      </c>
      <c r="DA24" s="300"/>
      <c r="DB24" s="300"/>
      <c r="DC24" s="300">
        <v>893.25</v>
      </c>
      <c r="DD24" s="300"/>
      <c r="DE24" s="300">
        <v>16079</v>
      </c>
      <c r="DF24" s="300">
        <v>37.5</v>
      </c>
      <c r="DG24" s="300">
        <v>36.520000000000003</v>
      </c>
      <c r="DH24" s="300">
        <v>90.509999999999991</v>
      </c>
      <c r="DI24" s="300"/>
      <c r="DJ24" s="300"/>
      <c r="DK24" s="300">
        <v>1493.28</v>
      </c>
      <c r="DL24" s="300">
        <v>5410.99</v>
      </c>
      <c r="DM24" s="300"/>
      <c r="DN24" s="300"/>
      <c r="DO24" s="300"/>
      <c r="DP24" s="300">
        <v>90.66</v>
      </c>
      <c r="DQ24" s="300"/>
      <c r="DR24" s="300"/>
      <c r="DS24" s="300"/>
      <c r="DT24" s="300">
        <v>6135.5</v>
      </c>
      <c r="DU24" s="300"/>
      <c r="DV24" s="300"/>
      <c r="DW24" s="300">
        <v>347.22</v>
      </c>
      <c r="DX24" s="300">
        <v>3852.29</v>
      </c>
      <c r="DY24" s="300"/>
      <c r="DZ24" s="300"/>
      <c r="EA24" s="300"/>
      <c r="EB24" s="300"/>
      <c r="EC24" s="300">
        <v>-1002056.94</v>
      </c>
      <c r="ED24" s="300"/>
      <c r="EE24" s="300"/>
      <c r="EF24" s="300">
        <v>-11215.04</v>
      </c>
      <c r="EG24" s="300"/>
      <c r="EH24" s="300"/>
      <c r="EI24" s="300"/>
      <c r="EJ24" s="300"/>
      <c r="EK24" s="300"/>
      <c r="EL24" s="300">
        <v>-53847</v>
      </c>
      <c r="EM24" s="300">
        <v>-8595</v>
      </c>
      <c r="EN24" s="300">
        <v>-47770</v>
      </c>
      <c r="EO24" s="300">
        <v>3603.25</v>
      </c>
      <c r="EP24" s="300">
        <v>533.75</v>
      </c>
      <c r="EQ24" s="300">
        <v>-9257</v>
      </c>
      <c r="ER24" s="300"/>
      <c r="ES24" s="300">
        <v>3911.5</v>
      </c>
      <c r="ET24" s="300"/>
      <c r="EU24" s="300"/>
      <c r="EV24" s="300"/>
      <c r="EW24" s="300">
        <v>85786</v>
      </c>
      <c r="EX24" s="300"/>
      <c r="EY24" s="300">
        <v>4035.57</v>
      </c>
      <c r="EZ24" s="300"/>
      <c r="FA24" s="300">
        <v>2116.75</v>
      </c>
      <c r="FB24" s="300">
        <v>2288.52</v>
      </c>
      <c r="FC24" s="300">
        <v>1925</v>
      </c>
      <c r="FD24" s="300"/>
      <c r="FE24" s="300">
        <v>1059.95</v>
      </c>
      <c r="FF24" s="300">
        <v>857.18</v>
      </c>
      <c r="FG24" s="300"/>
      <c r="FH24" s="300"/>
      <c r="FI24" s="300"/>
      <c r="FJ24" s="300"/>
      <c r="FK24" s="300"/>
      <c r="FL24" s="300"/>
      <c r="FM24" s="300">
        <v>-2855.7099999999996</v>
      </c>
      <c r="FN24" s="300">
        <v>-7.1</v>
      </c>
      <c r="FO24" s="300"/>
      <c r="FP24" s="300"/>
      <c r="FQ24" s="300"/>
      <c r="FR24" s="300"/>
      <c r="FS24" s="300"/>
      <c r="FT24" s="300"/>
      <c r="FU24" s="300"/>
      <c r="FV24" s="300">
        <v>-200</v>
      </c>
      <c r="FW24" s="300"/>
      <c r="FX24" s="300">
        <v>-15673.96</v>
      </c>
      <c r="FY24" s="300"/>
      <c r="FZ24" s="300"/>
      <c r="GA24" s="300"/>
      <c r="GB24" s="300"/>
      <c r="GC24" s="300"/>
      <c r="GD24" s="300"/>
      <c r="GE24" s="300"/>
      <c r="GF24" s="300"/>
      <c r="GG24" s="300"/>
      <c r="GH24" s="300"/>
      <c r="GI24" s="300"/>
      <c r="GJ24" s="300"/>
      <c r="GK24" s="300"/>
      <c r="GL24" s="300"/>
      <c r="GM24" s="300"/>
      <c r="GN24" s="300"/>
      <c r="GO24" s="300"/>
      <c r="GP24" s="300"/>
      <c r="GQ24" s="300"/>
      <c r="GR24" s="300"/>
      <c r="GS24" s="300"/>
      <c r="GT24" s="300"/>
      <c r="GU24" s="300"/>
      <c r="GV24" s="300"/>
      <c r="GW24" s="300"/>
      <c r="GX24" s="300"/>
      <c r="GY24" s="300"/>
      <c r="GZ24" s="300"/>
      <c r="HA24" s="300"/>
      <c r="HB24" s="300"/>
      <c r="HC24" s="300"/>
      <c r="HD24" s="300"/>
      <c r="HE24" s="300"/>
      <c r="HF24" s="300"/>
      <c r="HG24" s="300"/>
    </row>
    <row r="25" spans="1:215">
      <c r="A25" s="116">
        <v>107769</v>
      </c>
      <c r="B25" s="300"/>
      <c r="C25" s="300">
        <v>148833.5</v>
      </c>
      <c r="D25" s="300">
        <v>14557.86</v>
      </c>
      <c r="E25" s="300">
        <v>682.45</v>
      </c>
      <c r="F25" s="300">
        <v>48068.38</v>
      </c>
      <c r="G25" s="300">
        <v>22197.120000000003</v>
      </c>
      <c r="H25" s="300">
        <v>12088.47</v>
      </c>
      <c r="I25" s="300"/>
      <c r="J25" s="300">
        <v>2187.02</v>
      </c>
      <c r="K25" s="300">
        <v>766.59</v>
      </c>
      <c r="L25" s="300"/>
      <c r="M25" s="300"/>
      <c r="N25" s="300"/>
      <c r="O25" s="300"/>
      <c r="P25" s="300"/>
      <c r="Q25" s="300"/>
      <c r="R25" s="300"/>
      <c r="S25" s="300"/>
      <c r="T25" s="300">
        <v>5431.44</v>
      </c>
      <c r="U25" s="300"/>
      <c r="V25" s="300"/>
      <c r="W25" s="300">
        <v>1107.92</v>
      </c>
      <c r="X25" s="300">
        <v>563</v>
      </c>
      <c r="Y25" s="300">
        <v>6558.8</v>
      </c>
      <c r="Z25" s="300"/>
      <c r="AA25" s="300">
        <v>2216.27</v>
      </c>
      <c r="AB25" s="300">
        <v>1789.99</v>
      </c>
      <c r="AC25" s="300">
        <v>425.35</v>
      </c>
      <c r="AD25" s="300"/>
      <c r="AE25" s="300"/>
      <c r="AF25" s="300"/>
      <c r="AG25" s="300"/>
      <c r="AH25" s="300"/>
      <c r="AI25" s="300">
        <v>61221.65</v>
      </c>
      <c r="AJ25" s="300">
        <v>1653.53</v>
      </c>
      <c r="AK25" s="300">
        <v>1403.12</v>
      </c>
      <c r="AL25" s="300">
        <v>12580.27</v>
      </c>
      <c r="AM25" s="300">
        <v>6633.8</v>
      </c>
      <c r="AN25" s="300">
        <v>15426.380000000001</v>
      </c>
      <c r="AO25" s="300"/>
      <c r="AP25" s="300">
        <v>376.16000000000008</v>
      </c>
      <c r="AQ25" s="300">
        <v>3223.64</v>
      </c>
      <c r="AR25" s="300">
        <v>1619.7700000000002</v>
      </c>
      <c r="AS25" s="300"/>
      <c r="AT25" s="300"/>
      <c r="AU25" s="300"/>
      <c r="AV25" s="300">
        <v>20855.86</v>
      </c>
      <c r="AW25" s="300"/>
      <c r="AX25" s="300"/>
      <c r="AY25" s="300"/>
      <c r="AZ25" s="300">
        <v>4254.5300000000007</v>
      </c>
      <c r="BA25" s="300">
        <v>2062.54</v>
      </c>
      <c r="BB25" s="300">
        <v>9161.59</v>
      </c>
      <c r="BC25" s="300">
        <v>671.55</v>
      </c>
      <c r="BD25" s="300">
        <v>2005.9099999999999</v>
      </c>
      <c r="BE25" s="300">
        <v>1142.4099999999999</v>
      </c>
      <c r="BF25" s="300">
        <v>4602.7900000000009</v>
      </c>
      <c r="BG25" s="300"/>
      <c r="BH25" s="300">
        <v>1578.23</v>
      </c>
      <c r="BI25" s="300">
        <v>1260.8899999999999</v>
      </c>
      <c r="BJ25" s="300">
        <v>661.71</v>
      </c>
      <c r="BK25" s="300"/>
      <c r="BL25" s="300"/>
      <c r="BM25" s="300"/>
      <c r="BN25" s="300"/>
      <c r="BO25" s="300">
        <v>1250.5999999999999</v>
      </c>
      <c r="BP25" s="300"/>
      <c r="BQ25" s="300"/>
      <c r="BR25" s="300"/>
      <c r="BS25" s="300"/>
      <c r="BT25" s="300">
        <v>1576.4099999999999</v>
      </c>
      <c r="BU25" s="300">
        <v>741.4</v>
      </c>
      <c r="BV25" s="300"/>
      <c r="BW25" s="300"/>
      <c r="BX25" s="300"/>
      <c r="BY25" s="300"/>
      <c r="BZ25" s="300"/>
      <c r="CA25" s="300">
        <v>112.84</v>
      </c>
      <c r="CB25" s="300">
        <v>4545.4800000000005</v>
      </c>
      <c r="CC25" s="300"/>
      <c r="CD25" s="300"/>
      <c r="CE25" s="300"/>
      <c r="CF25" s="300"/>
      <c r="CG25" s="300"/>
      <c r="CH25" s="300">
        <v>5189.6000000000004</v>
      </c>
      <c r="CI25" s="300">
        <v>2000.58</v>
      </c>
      <c r="CJ25" s="300">
        <v>90</v>
      </c>
      <c r="CK25" s="300">
        <v>902.25</v>
      </c>
      <c r="CL25" s="300"/>
      <c r="CM25" s="300"/>
      <c r="CN25" s="300"/>
      <c r="CO25" s="300"/>
      <c r="CP25" s="300"/>
      <c r="CQ25" s="300">
        <v>132.28</v>
      </c>
      <c r="CR25" s="300"/>
      <c r="CS25" s="300"/>
      <c r="CT25" s="300"/>
      <c r="CU25" s="300"/>
      <c r="CV25" s="300"/>
      <c r="CW25" s="300"/>
      <c r="CX25" s="300">
        <v>249</v>
      </c>
      <c r="CY25" s="300">
        <v>11221.630000000001</v>
      </c>
      <c r="CZ25" s="300">
        <v>229.45</v>
      </c>
      <c r="DA25" s="300"/>
      <c r="DB25" s="300">
        <v>1279.0099999999998</v>
      </c>
      <c r="DC25" s="300">
        <v>1904.1599999999999</v>
      </c>
      <c r="DD25" s="300">
        <v>652.36</v>
      </c>
      <c r="DE25" s="300">
        <v>3380</v>
      </c>
      <c r="DF25" s="300">
        <v>-110.4</v>
      </c>
      <c r="DG25" s="300"/>
      <c r="DH25" s="300">
        <v>1095.02</v>
      </c>
      <c r="DI25" s="300">
        <v>2814</v>
      </c>
      <c r="DJ25" s="300"/>
      <c r="DK25" s="300"/>
      <c r="DL25" s="300">
        <v>4796.4500000000007</v>
      </c>
      <c r="DM25" s="300">
        <v>5066.45</v>
      </c>
      <c r="DN25" s="300"/>
      <c r="DO25" s="300"/>
      <c r="DP25" s="300">
        <v>30.240000000000002</v>
      </c>
      <c r="DQ25" s="300"/>
      <c r="DR25" s="300"/>
      <c r="DS25" s="300"/>
      <c r="DT25" s="300">
        <v>5890.08</v>
      </c>
      <c r="DU25" s="300"/>
      <c r="DV25" s="300"/>
      <c r="DW25" s="300">
        <v>6129.7099999999973</v>
      </c>
      <c r="DX25" s="300">
        <v>16932</v>
      </c>
      <c r="DY25" s="300"/>
      <c r="DZ25" s="300">
        <v>-76.090000000000032</v>
      </c>
      <c r="EA25" s="300"/>
      <c r="EB25" s="300"/>
      <c r="EC25" s="300">
        <v>-1160272.0900000001</v>
      </c>
      <c r="ED25" s="300"/>
      <c r="EE25" s="300">
        <v>-2800</v>
      </c>
      <c r="EF25" s="300">
        <v>-6188</v>
      </c>
      <c r="EG25" s="300"/>
      <c r="EH25" s="300"/>
      <c r="EI25" s="300"/>
      <c r="EJ25" s="300">
        <v>-27053.199999999997</v>
      </c>
      <c r="EK25" s="300">
        <v>-4270</v>
      </c>
      <c r="EL25" s="300">
        <v>-25503</v>
      </c>
      <c r="EM25" s="300">
        <v>-16690</v>
      </c>
      <c r="EN25" s="300">
        <v>-77240</v>
      </c>
      <c r="EO25" s="300">
        <v>3459.12</v>
      </c>
      <c r="EP25" s="300">
        <v>512.4</v>
      </c>
      <c r="EQ25" s="300">
        <v>-11985</v>
      </c>
      <c r="ER25" s="300">
        <v>830</v>
      </c>
      <c r="ES25" s="300"/>
      <c r="ET25" s="300">
        <v>2563.84</v>
      </c>
      <c r="EU25" s="300">
        <v>372.86</v>
      </c>
      <c r="EV25" s="300">
        <v>2192.17</v>
      </c>
      <c r="EW25" s="300">
        <v>8667.5</v>
      </c>
      <c r="EX25" s="300">
        <v>900</v>
      </c>
      <c r="EY25" s="300">
        <v>4044.4100000000017</v>
      </c>
      <c r="EZ25" s="300"/>
      <c r="FA25" s="300">
        <v>3012.7</v>
      </c>
      <c r="FB25" s="300">
        <v>3180.0600000000004</v>
      </c>
      <c r="FC25" s="300">
        <v>5662</v>
      </c>
      <c r="FD25" s="300">
        <v>580</v>
      </c>
      <c r="FE25" s="300">
        <v>1703.12</v>
      </c>
      <c r="FF25" s="300">
        <v>926.78999999999985</v>
      </c>
      <c r="FG25" s="300"/>
      <c r="FH25" s="300"/>
      <c r="FI25" s="300"/>
      <c r="FJ25" s="300"/>
      <c r="FK25" s="300"/>
      <c r="FL25" s="300"/>
      <c r="FM25" s="300">
        <v>-1295.46</v>
      </c>
      <c r="FN25" s="300">
        <v>-3440.6099999999992</v>
      </c>
      <c r="FO25" s="300"/>
      <c r="FP25" s="300"/>
      <c r="FQ25" s="300">
        <v>-6262.3100000000013</v>
      </c>
      <c r="FR25" s="300"/>
      <c r="FS25" s="300"/>
      <c r="FT25" s="300">
        <v>-6905.979999999995</v>
      </c>
      <c r="FU25" s="300"/>
      <c r="FV25" s="300">
        <v>-3889.7</v>
      </c>
      <c r="FW25" s="300">
        <v>-1231.3399999999999</v>
      </c>
      <c r="FX25" s="300"/>
      <c r="FY25" s="300"/>
      <c r="FZ25" s="300"/>
      <c r="GA25" s="300"/>
      <c r="GB25" s="300"/>
      <c r="GC25" s="300"/>
      <c r="GD25" s="300"/>
      <c r="GE25" s="300"/>
      <c r="GF25" s="300"/>
      <c r="GG25" s="300"/>
      <c r="GH25" s="300"/>
      <c r="GI25" s="300"/>
      <c r="GJ25" s="300"/>
      <c r="GK25" s="300"/>
      <c r="GL25" s="300"/>
      <c r="GM25" s="300"/>
      <c r="GN25" s="300"/>
      <c r="GO25" s="300"/>
      <c r="GP25" s="300"/>
      <c r="GQ25" s="300"/>
      <c r="GR25" s="300"/>
      <c r="GS25" s="300"/>
      <c r="GT25" s="300"/>
      <c r="GU25" s="300"/>
      <c r="GV25" s="300"/>
      <c r="GW25" s="300"/>
      <c r="GX25" s="300"/>
      <c r="GY25" s="300"/>
      <c r="GZ25" s="300"/>
      <c r="HA25" s="300"/>
      <c r="HB25" s="300"/>
      <c r="HC25" s="300"/>
      <c r="HD25" s="300"/>
      <c r="HE25" s="300"/>
      <c r="HF25" s="300"/>
      <c r="HG25" s="300"/>
    </row>
    <row r="26" spans="1:215">
      <c r="A26" s="116">
        <v>107771</v>
      </c>
      <c r="B26" s="300"/>
      <c r="C26" s="300">
        <v>59913.05</v>
      </c>
      <c r="D26" s="300">
        <v>398.94</v>
      </c>
      <c r="E26" s="300"/>
      <c r="F26" s="300">
        <v>16150.31</v>
      </c>
      <c r="G26" s="300">
        <v>7231.7100000000009</v>
      </c>
      <c r="H26" s="300">
        <v>2778.48</v>
      </c>
      <c r="I26" s="300"/>
      <c r="J26" s="300">
        <v>796.86999999999989</v>
      </c>
      <c r="K26" s="300">
        <v>329.08000000000004</v>
      </c>
      <c r="L26" s="300"/>
      <c r="M26" s="300"/>
      <c r="N26" s="300"/>
      <c r="O26" s="300"/>
      <c r="P26" s="300"/>
      <c r="Q26" s="300"/>
      <c r="R26" s="300"/>
      <c r="S26" s="300"/>
      <c r="T26" s="300">
        <v>5715.97</v>
      </c>
      <c r="U26" s="300">
        <v>40.1</v>
      </c>
      <c r="V26" s="300"/>
      <c r="W26" s="300">
        <v>1174.17</v>
      </c>
      <c r="X26" s="300">
        <v>365.40999999999997</v>
      </c>
      <c r="Y26" s="300">
        <v>2762.17</v>
      </c>
      <c r="Z26" s="300">
        <v>22.75</v>
      </c>
      <c r="AA26" s="300"/>
      <c r="AB26" s="300">
        <v>568.1</v>
      </c>
      <c r="AC26" s="300">
        <v>136.78</v>
      </c>
      <c r="AD26" s="300"/>
      <c r="AE26" s="300"/>
      <c r="AF26" s="300"/>
      <c r="AG26" s="300"/>
      <c r="AH26" s="300"/>
      <c r="AI26" s="300">
        <v>20720.379999999997</v>
      </c>
      <c r="AJ26" s="300">
        <v>118.44</v>
      </c>
      <c r="AK26" s="300"/>
      <c r="AL26" s="300">
        <v>4153.47</v>
      </c>
      <c r="AM26" s="300">
        <v>2151.0700000000002</v>
      </c>
      <c r="AN26" s="300"/>
      <c r="AO26" s="300"/>
      <c r="AP26" s="300"/>
      <c r="AQ26" s="300"/>
      <c r="AR26" s="300"/>
      <c r="AS26" s="300"/>
      <c r="AT26" s="300"/>
      <c r="AU26" s="300"/>
      <c r="AV26" s="300">
        <v>12272.07</v>
      </c>
      <c r="AW26" s="300"/>
      <c r="AX26" s="300">
        <v>75.37</v>
      </c>
      <c r="AY26" s="300"/>
      <c r="AZ26" s="300">
        <v>2518.8000000000002</v>
      </c>
      <c r="BA26" s="300">
        <v>1245.17</v>
      </c>
      <c r="BB26" s="300"/>
      <c r="BC26" s="300"/>
      <c r="BD26" s="300"/>
      <c r="BE26" s="300"/>
      <c r="BF26" s="300"/>
      <c r="BG26" s="300"/>
      <c r="BH26" s="300"/>
      <c r="BI26" s="300"/>
      <c r="BJ26" s="300"/>
      <c r="BK26" s="300"/>
      <c r="BL26" s="300">
        <v>0</v>
      </c>
      <c r="BM26" s="300"/>
      <c r="BN26" s="300"/>
      <c r="BO26" s="300">
        <v>630</v>
      </c>
      <c r="BP26" s="300"/>
      <c r="BQ26" s="300"/>
      <c r="BR26" s="300"/>
      <c r="BS26" s="300"/>
      <c r="BT26" s="300">
        <v>2120.17</v>
      </c>
      <c r="BU26" s="300">
        <v>2050.1800000000003</v>
      </c>
      <c r="BV26" s="300"/>
      <c r="BW26" s="300"/>
      <c r="BX26" s="300"/>
      <c r="BY26" s="300"/>
      <c r="BZ26" s="300"/>
      <c r="CA26" s="300">
        <v>3500</v>
      </c>
      <c r="CB26" s="300">
        <v>3172.42</v>
      </c>
      <c r="CC26" s="300"/>
      <c r="CD26" s="300"/>
      <c r="CE26" s="300">
        <v>1</v>
      </c>
      <c r="CF26" s="300"/>
      <c r="CG26" s="300"/>
      <c r="CH26" s="300">
        <v>938.12</v>
      </c>
      <c r="CI26" s="300"/>
      <c r="CJ26" s="300"/>
      <c r="CK26" s="300">
        <v>182.33</v>
      </c>
      <c r="CL26" s="300">
        <v>9.24</v>
      </c>
      <c r="CM26" s="300"/>
      <c r="CN26" s="300"/>
      <c r="CO26" s="300"/>
      <c r="CP26" s="300"/>
      <c r="CQ26" s="300">
        <v>42.6</v>
      </c>
      <c r="CR26" s="300"/>
      <c r="CS26" s="300">
        <v>440.61</v>
      </c>
      <c r="CT26" s="300"/>
      <c r="CU26" s="300"/>
      <c r="CV26" s="300"/>
      <c r="CW26" s="300"/>
      <c r="CX26" s="300"/>
      <c r="CY26" s="300">
        <v>2163.81</v>
      </c>
      <c r="CZ26" s="300">
        <v>24.259999999999998</v>
      </c>
      <c r="DA26" s="300"/>
      <c r="DB26" s="300"/>
      <c r="DC26" s="300">
        <v>569.94000000000005</v>
      </c>
      <c r="DD26" s="300">
        <v>1259</v>
      </c>
      <c r="DE26" s="300">
        <v>6490</v>
      </c>
      <c r="DF26" s="300"/>
      <c r="DG26" s="300"/>
      <c r="DH26" s="300">
        <v>291.84000000000003</v>
      </c>
      <c r="DI26" s="300">
        <v>300</v>
      </c>
      <c r="DJ26" s="300"/>
      <c r="DK26" s="300">
        <v>47</v>
      </c>
      <c r="DL26" s="300">
        <v>807</v>
      </c>
      <c r="DM26" s="300">
        <v>1396.8</v>
      </c>
      <c r="DN26" s="300"/>
      <c r="DO26" s="300">
        <v>3013</v>
      </c>
      <c r="DP26" s="300"/>
      <c r="DQ26" s="300"/>
      <c r="DR26" s="300"/>
      <c r="DS26" s="300"/>
      <c r="DT26" s="300">
        <v>1682.88</v>
      </c>
      <c r="DU26" s="300"/>
      <c r="DV26" s="300"/>
      <c r="DW26" s="300">
        <v>523.80999999999995</v>
      </c>
      <c r="DX26" s="300">
        <v>6359</v>
      </c>
      <c r="DY26" s="300"/>
      <c r="DZ26" s="300">
        <v>1540.06</v>
      </c>
      <c r="EA26" s="300"/>
      <c r="EB26" s="300"/>
      <c r="EC26" s="300">
        <v>-453442.87</v>
      </c>
      <c r="ED26" s="300"/>
      <c r="EE26" s="300"/>
      <c r="EF26" s="300">
        <v>-5750</v>
      </c>
      <c r="EG26" s="300"/>
      <c r="EH26" s="300"/>
      <c r="EI26" s="300"/>
      <c r="EJ26" s="300">
        <v>-10962.75</v>
      </c>
      <c r="EK26" s="300"/>
      <c r="EL26" s="300">
        <v>-3557</v>
      </c>
      <c r="EM26" s="300">
        <v>-8225</v>
      </c>
      <c r="EN26" s="300">
        <v>-58444</v>
      </c>
      <c r="EO26" s="300">
        <v>988.32</v>
      </c>
      <c r="EP26" s="300">
        <v>146.4</v>
      </c>
      <c r="EQ26" s="300">
        <v>-5054</v>
      </c>
      <c r="ER26" s="300">
        <v>-230</v>
      </c>
      <c r="ES26" s="300">
        <v>2726.04</v>
      </c>
      <c r="ET26" s="300">
        <v>2836.24</v>
      </c>
      <c r="EU26" s="300"/>
      <c r="EV26" s="300">
        <v>4635.2100000000009</v>
      </c>
      <c r="EW26" s="300">
        <v>15458.5</v>
      </c>
      <c r="EX26" s="300">
        <v>644</v>
      </c>
      <c r="EY26" s="300">
        <v>3961.73</v>
      </c>
      <c r="EZ26" s="300"/>
      <c r="FA26" s="300">
        <v>5249.3</v>
      </c>
      <c r="FB26" s="300">
        <v>1389.96</v>
      </c>
      <c r="FC26" s="300">
        <v>850</v>
      </c>
      <c r="FD26" s="300">
        <v>580</v>
      </c>
      <c r="FE26" s="300">
        <v>769.12</v>
      </c>
      <c r="FF26" s="300">
        <v>313.24999999999994</v>
      </c>
      <c r="FG26" s="300"/>
      <c r="FH26" s="300"/>
      <c r="FI26" s="300">
        <v>0</v>
      </c>
      <c r="FJ26" s="300"/>
      <c r="FK26" s="300"/>
      <c r="FL26" s="300"/>
      <c r="FM26" s="300">
        <v>-1495.07</v>
      </c>
      <c r="FN26" s="300">
        <v>-3322.7099999999996</v>
      </c>
      <c r="FO26" s="300"/>
      <c r="FP26" s="300"/>
      <c r="FQ26" s="300">
        <v>0</v>
      </c>
      <c r="FR26" s="300"/>
      <c r="FS26" s="300"/>
      <c r="FT26" s="300">
        <v>-6451.9500000000007</v>
      </c>
      <c r="FU26" s="300"/>
      <c r="FV26" s="300">
        <v>-170</v>
      </c>
      <c r="FW26" s="300">
        <v>-583.00000000000011</v>
      </c>
      <c r="FX26" s="300"/>
      <c r="FY26" s="300"/>
      <c r="FZ26" s="300"/>
      <c r="GA26" s="300"/>
      <c r="GB26" s="300"/>
      <c r="GC26" s="300"/>
      <c r="GD26" s="300"/>
      <c r="GE26" s="300"/>
      <c r="GF26" s="300"/>
      <c r="GG26" s="300"/>
      <c r="GH26" s="300"/>
      <c r="GI26" s="300"/>
      <c r="GJ26" s="300"/>
      <c r="GK26" s="300"/>
      <c r="GL26" s="300"/>
      <c r="GM26" s="300"/>
      <c r="GN26" s="300"/>
      <c r="GO26" s="300"/>
      <c r="GP26" s="300"/>
      <c r="GQ26" s="300"/>
      <c r="GR26" s="300"/>
      <c r="GS26" s="300"/>
      <c r="GT26" s="300"/>
      <c r="GU26" s="300"/>
      <c r="GV26" s="300"/>
      <c r="GW26" s="300"/>
      <c r="GX26" s="300"/>
      <c r="GY26" s="300"/>
      <c r="GZ26" s="300"/>
      <c r="HA26" s="300"/>
      <c r="HB26" s="300"/>
      <c r="HC26" s="300"/>
      <c r="HD26" s="300"/>
      <c r="HE26" s="300"/>
      <c r="HF26" s="300"/>
      <c r="HG26" s="300"/>
    </row>
    <row r="27" spans="1:215">
      <c r="A27" s="116">
        <v>107775</v>
      </c>
      <c r="B27" s="300"/>
      <c r="C27" s="300">
        <v>98981.12000000001</v>
      </c>
      <c r="D27" s="300">
        <v>567.20000000000005</v>
      </c>
      <c r="E27" s="300">
        <v>6015</v>
      </c>
      <c r="F27" s="300">
        <v>28550.489999999998</v>
      </c>
      <c r="G27" s="300">
        <v>13199.28</v>
      </c>
      <c r="H27" s="300">
        <v>781</v>
      </c>
      <c r="I27" s="300"/>
      <c r="J27" s="300"/>
      <c r="K27" s="300"/>
      <c r="L27" s="300"/>
      <c r="M27" s="300"/>
      <c r="N27" s="300"/>
      <c r="O27" s="300"/>
      <c r="P27" s="300"/>
      <c r="Q27" s="300"/>
      <c r="R27" s="300"/>
      <c r="S27" s="300"/>
      <c r="T27" s="300"/>
      <c r="U27" s="300"/>
      <c r="V27" s="300"/>
      <c r="W27" s="300"/>
      <c r="X27" s="300"/>
      <c r="Y27" s="300">
        <v>5811.22</v>
      </c>
      <c r="Z27" s="300">
        <v>696.08999999999992</v>
      </c>
      <c r="AA27" s="300">
        <v>1088.2</v>
      </c>
      <c r="AB27" s="300">
        <v>1529.9299999999998</v>
      </c>
      <c r="AC27" s="300">
        <v>652.31000000000006</v>
      </c>
      <c r="AD27" s="300"/>
      <c r="AE27" s="300"/>
      <c r="AF27" s="300"/>
      <c r="AG27" s="300"/>
      <c r="AH27" s="300"/>
      <c r="AI27" s="300">
        <v>42257.95</v>
      </c>
      <c r="AJ27" s="300">
        <v>2184.27</v>
      </c>
      <c r="AK27" s="300">
        <v>80.819999999999993</v>
      </c>
      <c r="AL27" s="300">
        <v>9096.7099999999991</v>
      </c>
      <c r="AM27" s="300">
        <v>4648.84</v>
      </c>
      <c r="AN27" s="300"/>
      <c r="AO27" s="300"/>
      <c r="AP27" s="300"/>
      <c r="AQ27" s="300"/>
      <c r="AR27" s="300"/>
      <c r="AS27" s="300"/>
      <c r="AT27" s="300"/>
      <c r="AU27" s="300"/>
      <c r="AV27" s="300">
        <v>9102.64</v>
      </c>
      <c r="AW27" s="300"/>
      <c r="AX27" s="300"/>
      <c r="AY27" s="300"/>
      <c r="AZ27" s="300">
        <v>1856.88</v>
      </c>
      <c r="BA27" s="300">
        <v>1009</v>
      </c>
      <c r="BB27" s="300"/>
      <c r="BC27" s="300"/>
      <c r="BD27" s="300"/>
      <c r="BE27" s="300"/>
      <c r="BF27" s="300">
        <v>5445.4800000000005</v>
      </c>
      <c r="BG27" s="300"/>
      <c r="BH27" s="300">
        <v>26.11</v>
      </c>
      <c r="BI27" s="300">
        <v>924.8</v>
      </c>
      <c r="BJ27" s="300">
        <v>570.51</v>
      </c>
      <c r="BK27" s="300"/>
      <c r="BL27" s="300"/>
      <c r="BM27" s="300"/>
      <c r="BN27" s="300"/>
      <c r="BO27" s="300">
        <v>295</v>
      </c>
      <c r="BP27" s="300">
        <v>2667</v>
      </c>
      <c r="BQ27" s="300"/>
      <c r="BR27" s="300"/>
      <c r="BS27" s="300"/>
      <c r="BT27" s="300">
        <v>1463.2</v>
      </c>
      <c r="BU27" s="300">
        <v>1700</v>
      </c>
      <c r="BV27" s="300">
        <v>15953.150000000001</v>
      </c>
      <c r="BW27" s="300"/>
      <c r="BX27" s="300"/>
      <c r="BY27" s="300"/>
      <c r="BZ27" s="300"/>
      <c r="CA27" s="300"/>
      <c r="CB27" s="300">
        <v>2336.4699999999998</v>
      </c>
      <c r="CC27" s="300">
        <v>1608.24</v>
      </c>
      <c r="CD27" s="300"/>
      <c r="CE27" s="300"/>
      <c r="CF27" s="300"/>
      <c r="CG27" s="300"/>
      <c r="CH27" s="300">
        <v>14346.25</v>
      </c>
      <c r="CI27" s="300">
        <v>249.55</v>
      </c>
      <c r="CJ27" s="300">
        <v>65</v>
      </c>
      <c r="CK27" s="300">
        <v>327.59000000000003</v>
      </c>
      <c r="CL27" s="300">
        <v>511.89</v>
      </c>
      <c r="CM27" s="300"/>
      <c r="CN27" s="300"/>
      <c r="CO27" s="300"/>
      <c r="CP27" s="300"/>
      <c r="CQ27" s="300">
        <v>20</v>
      </c>
      <c r="CR27" s="300"/>
      <c r="CS27" s="300">
        <v>134.99</v>
      </c>
      <c r="CT27" s="300"/>
      <c r="CU27" s="300"/>
      <c r="CV27" s="300"/>
      <c r="CW27" s="300"/>
      <c r="CX27" s="300">
        <v>826</v>
      </c>
      <c r="CY27" s="300">
        <v>1103.2200000000003</v>
      </c>
      <c r="CZ27" s="300">
        <v>369.13</v>
      </c>
      <c r="DA27" s="300"/>
      <c r="DB27" s="300">
        <v>48.930000000000007</v>
      </c>
      <c r="DC27" s="300">
        <v>1702.27</v>
      </c>
      <c r="DD27" s="300">
        <v>488.73</v>
      </c>
      <c r="DE27" s="300">
        <v>7139.25</v>
      </c>
      <c r="DF27" s="300"/>
      <c r="DG27" s="300"/>
      <c r="DH27" s="300"/>
      <c r="DI27" s="300"/>
      <c r="DJ27" s="300"/>
      <c r="DK27" s="300"/>
      <c r="DL27" s="300"/>
      <c r="DM27" s="300"/>
      <c r="DN27" s="300"/>
      <c r="DO27" s="300"/>
      <c r="DP27" s="300"/>
      <c r="DQ27" s="300"/>
      <c r="DR27" s="300"/>
      <c r="DS27" s="300"/>
      <c r="DT27" s="300">
        <v>3926.72</v>
      </c>
      <c r="DU27" s="300"/>
      <c r="DV27" s="300"/>
      <c r="DW27" s="300">
        <v>6232.2800000000007</v>
      </c>
      <c r="DX27" s="300">
        <v>2282.5</v>
      </c>
      <c r="DY27" s="300"/>
      <c r="DZ27" s="300">
        <v>8.5500000000000007</v>
      </c>
      <c r="EA27" s="300">
        <v>2498.6</v>
      </c>
      <c r="EB27" s="300"/>
      <c r="EC27" s="300">
        <v>-737745.73</v>
      </c>
      <c r="ED27" s="300">
        <v>587.70000000000005</v>
      </c>
      <c r="EE27" s="300"/>
      <c r="EF27" s="300">
        <v>-11135</v>
      </c>
      <c r="EG27" s="300"/>
      <c r="EH27" s="300"/>
      <c r="EI27" s="300"/>
      <c r="EJ27" s="300"/>
      <c r="EK27" s="300">
        <v>-5282.5</v>
      </c>
      <c r="EL27" s="300">
        <v>-19427</v>
      </c>
      <c r="EM27" s="300">
        <v>-8475</v>
      </c>
      <c r="EN27" s="300">
        <v>-81577.3</v>
      </c>
      <c r="EO27" s="300">
        <v>2306.08</v>
      </c>
      <c r="EP27" s="300">
        <v>341.6</v>
      </c>
      <c r="EQ27" s="300">
        <v>-7077</v>
      </c>
      <c r="ER27" s="300">
        <v>408.65</v>
      </c>
      <c r="ES27" s="300"/>
      <c r="ET27" s="300">
        <v>1369.56</v>
      </c>
      <c r="EU27" s="300">
        <v>372.86</v>
      </c>
      <c r="EV27" s="300"/>
      <c r="EW27" s="300"/>
      <c r="EX27" s="300">
        <v>450</v>
      </c>
      <c r="EY27" s="300">
        <v>5826.3200000000006</v>
      </c>
      <c r="EZ27" s="300"/>
      <c r="FA27" s="300">
        <v>3735.7</v>
      </c>
      <c r="FB27" s="300">
        <v>1684.8000000000002</v>
      </c>
      <c r="FC27" s="300">
        <v>1232</v>
      </c>
      <c r="FD27" s="300">
        <v>970</v>
      </c>
      <c r="FE27" s="300">
        <v>943.3</v>
      </c>
      <c r="FF27" s="300">
        <v>309.76</v>
      </c>
      <c r="FG27" s="300"/>
      <c r="FH27" s="300">
        <v>519</v>
      </c>
      <c r="FI27" s="300"/>
      <c r="FJ27" s="300"/>
      <c r="FK27" s="300"/>
      <c r="FL27" s="300"/>
      <c r="FM27" s="300"/>
      <c r="FN27" s="300">
        <v>-3304.6000000000008</v>
      </c>
      <c r="FO27" s="300"/>
      <c r="FP27" s="300">
        <v>-1208.1399999999999</v>
      </c>
      <c r="FQ27" s="300">
        <v>-2364.46</v>
      </c>
      <c r="FR27" s="300">
        <v>-340</v>
      </c>
      <c r="FS27" s="300"/>
      <c r="FT27" s="300"/>
      <c r="FU27" s="300"/>
      <c r="FV27" s="300"/>
      <c r="FW27" s="300"/>
      <c r="FX27" s="300"/>
      <c r="FY27" s="300"/>
      <c r="FZ27" s="300"/>
      <c r="GA27" s="300"/>
      <c r="GB27" s="300"/>
      <c r="GC27" s="300"/>
      <c r="GD27" s="300"/>
      <c r="GE27" s="300"/>
      <c r="GF27" s="300"/>
      <c r="GG27" s="300"/>
      <c r="GH27" s="300"/>
      <c r="GI27" s="300"/>
      <c r="GJ27" s="300"/>
      <c r="GK27" s="300"/>
      <c r="GL27" s="300"/>
      <c r="GM27" s="300"/>
      <c r="GN27" s="300"/>
      <c r="GO27" s="300"/>
      <c r="GP27" s="300"/>
      <c r="GQ27" s="300"/>
      <c r="GR27" s="300"/>
      <c r="GS27" s="300"/>
      <c r="GT27" s="300"/>
      <c r="GU27" s="300"/>
      <c r="GV27" s="300"/>
      <c r="GW27" s="300"/>
      <c r="GX27" s="300"/>
      <c r="GY27" s="300"/>
      <c r="GZ27" s="300"/>
      <c r="HA27" s="300"/>
      <c r="HB27" s="300"/>
      <c r="HC27" s="300"/>
      <c r="HD27" s="300"/>
      <c r="HE27" s="300"/>
      <c r="HF27" s="300"/>
      <c r="HG27" s="300"/>
    </row>
    <row r="28" spans="1:215">
      <c r="A28" s="116">
        <v>107776</v>
      </c>
      <c r="B28" s="300"/>
      <c r="C28" s="300">
        <v>83798.52</v>
      </c>
      <c r="D28" s="300"/>
      <c r="E28" s="300">
        <v>3499</v>
      </c>
      <c r="F28" s="300">
        <v>24033.43</v>
      </c>
      <c r="G28" s="300">
        <v>10884.01</v>
      </c>
      <c r="H28" s="300">
        <v>1011.0999999999999</v>
      </c>
      <c r="I28" s="300"/>
      <c r="J28" s="300">
        <v>289.98</v>
      </c>
      <c r="K28" s="300">
        <v>121.84</v>
      </c>
      <c r="L28" s="300"/>
      <c r="M28" s="300"/>
      <c r="N28" s="300"/>
      <c r="O28" s="300"/>
      <c r="P28" s="300"/>
      <c r="Q28" s="300"/>
      <c r="R28" s="300"/>
      <c r="S28" s="300"/>
      <c r="T28" s="300">
        <v>484.96</v>
      </c>
      <c r="U28" s="300"/>
      <c r="V28" s="300"/>
      <c r="W28" s="300">
        <v>98.92</v>
      </c>
      <c r="X28" s="300">
        <v>60.25</v>
      </c>
      <c r="Y28" s="300">
        <v>474.32</v>
      </c>
      <c r="Z28" s="300"/>
      <c r="AA28" s="300"/>
      <c r="AB28" s="300">
        <v>96.76</v>
      </c>
      <c r="AC28" s="300">
        <v>51.36</v>
      </c>
      <c r="AD28" s="300"/>
      <c r="AE28" s="300"/>
      <c r="AF28" s="300"/>
      <c r="AG28" s="300"/>
      <c r="AH28" s="300"/>
      <c r="AI28" s="300">
        <v>5527.72</v>
      </c>
      <c r="AJ28" s="300"/>
      <c r="AK28" s="300"/>
      <c r="AL28" s="300">
        <v>1127.6400000000001</v>
      </c>
      <c r="AM28" s="300">
        <v>598.76</v>
      </c>
      <c r="AN28" s="300"/>
      <c r="AO28" s="300"/>
      <c r="AP28" s="300"/>
      <c r="AQ28" s="300"/>
      <c r="AR28" s="300"/>
      <c r="AS28" s="300"/>
      <c r="AT28" s="300"/>
      <c r="AU28" s="300"/>
      <c r="AV28" s="300">
        <v>9700.64</v>
      </c>
      <c r="AW28" s="300"/>
      <c r="AX28" s="300"/>
      <c r="AY28" s="300"/>
      <c r="AZ28" s="300">
        <v>1978.92</v>
      </c>
      <c r="BA28" s="300">
        <v>1197.44</v>
      </c>
      <c r="BB28" s="300"/>
      <c r="BC28" s="300"/>
      <c r="BD28" s="300"/>
      <c r="BE28" s="300"/>
      <c r="BF28" s="300"/>
      <c r="BG28" s="300"/>
      <c r="BH28" s="300"/>
      <c r="BI28" s="300"/>
      <c r="BJ28" s="300"/>
      <c r="BK28" s="300"/>
      <c r="BL28" s="300"/>
      <c r="BM28" s="300"/>
      <c r="BN28" s="300"/>
      <c r="BO28" s="300"/>
      <c r="BP28" s="300"/>
      <c r="BQ28" s="300"/>
      <c r="BR28" s="300"/>
      <c r="BS28" s="300">
        <v>15117.039999999999</v>
      </c>
      <c r="BT28" s="300">
        <v>1536.99</v>
      </c>
      <c r="BU28" s="300"/>
      <c r="BV28" s="300"/>
      <c r="BW28" s="300"/>
      <c r="BX28" s="300"/>
      <c r="BY28" s="300"/>
      <c r="BZ28" s="300"/>
      <c r="CA28" s="300"/>
      <c r="CB28" s="300">
        <v>4731.3999999999987</v>
      </c>
      <c r="CC28" s="300"/>
      <c r="CD28" s="300"/>
      <c r="CE28" s="300"/>
      <c r="CF28" s="300"/>
      <c r="CG28" s="300"/>
      <c r="CH28" s="300">
        <v>3243.5</v>
      </c>
      <c r="CI28" s="300">
        <v>157.08000000000001</v>
      </c>
      <c r="CJ28" s="300"/>
      <c r="CK28" s="300">
        <v>164.01000000000002</v>
      </c>
      <c r="CL28" s="300">
        <v>750.27</v>
      </c>
      <c r="CM28" s="300"/>
      <c r="CN28" s="300"/>
      <c r="CO28" s="300"/>
      <c r="CP28" s="300"/>
      <c r="CQ28" s="300">
        <v>88.259999999999991</v>
      </c>
      <c r="CR28" s="300"/>
      <c r="CS28" s="300"/>
      <c r="CT28" s="300"/>
      <c r="CU28" s="300"/>
      <c r="CV28" s="300"/>
      <c r="CW28" s="300"/>
      <c r="CX28" s="300">
        <v>501</v>
      </c>
      <c r="CY28" s="300">
        <v>1006.48</v>
      </c>
      <c r="CZ28" s="300"/>
      <c r="DA28" s="300"/>
      <c r="DB28" s="300">
        <v>201.51</v>
      </c>
      <c r="DC28" s="300"/>
      <c r="DD28" s="300"/>
      <c r="DE28" s="300">
        <v>8589.5</v>
      </c>
      <c r="DF28" s="300"/>
      <c r="DG28" s="300">
        <v>3.6</v>
      </c>
      <c r="DH28" s="300">
        <v>176.19</v>
      </c>
      <c r="DI28" s="300"/>
      <c r="DJ28" s="300"/>
      <c r="DK28" s="300">
        <v>684</v>
      </c>
      <c r="DL28" s="300">
        <v>7608.6100000000006</v>
      </c>
      <c r="DM28" s="300"/>
      <c r="DN28" s="300"/>
      <c r="DO28" s="300"/>
      <c r="DP28" s="300">
        <v>0</v>
      </c>
      <c r="DQ28" s="300"/>
      <c r="DR28" s="300"/>
      <c r="DS28" s="300"/>
      <c r="DT28" s="300">
        <v>2138.66</v>
      </c>
      <c r="DU28" s="300">
        <v>185</v>
      </c>
      <c r="DV28" s="300"/>
      <c r="DW28" s="300">
        <v>1011.28</v>
      </c>
      <c r="DX28" s="300">
        <v>9028.85</v>
      </c>
      <c r="DY28" s="300"/>
      <c r="DZ28" s="300">
        <v>386.97</v>
      </c>
      <c r="EA28" s="300"/>
      <c r="EB28" s="300"/>
      <c r="EC28" s="300">
        <v>-484459.42</v>
      </c>
      <c r="ED28" s="300"/>
      <c r="EE28" s="300">
        <v>-1900</v>
      </c>
      <c r="EF28" s="300">
        <v>-1163</v>
      </c>
      <c r="EG28" s="300"/>
      <c r="EH28" s="300"/>
      <c r="EI28" s="300"/>
      <c r="EJ28" s="300">
        <v>-11632.35</v>
      </c>
      <c r="EK28" s="300">
        <v>-4753.75</v>
      </c>
      <c r="EL28" s="300">
        <v>-8042</v>
      </c>
      <c r="EM28" s="300">
        <v>-8300</v>
      </c>
      <c r="EN28" s="300">
        <v>-20031</v>
      </c>
      <c r="EO28" s="300">
        <v>1255.99</v>
      </c>
      <c r="EP28" s="300">
        <v>186.05</v>
      </c>
      <c r="EQ28" s="300">
        <v>-4913</v>
      </c>
      <c r="ER28" s="300">
        <v>32</v>
      </c>
      <c r="ES28" s="300">
        <v>6036.48</v>
      </c>
      <c r="ET28" s="300">
        <v>1209.93</v>
      </c>
      <c r="EU28" s="300"/>
      <c r="EV28" s="300">
        <v>3490.7400000000002</v>
      </c>
      <c r="EW28" s="300">
        <v>12154</v>
      </c>
      <c r="EX28" s="300">
        <v>1800</v>
      </c>
      <c r="EY28" s="300">
        <v>5733.9500000000007</v>
      </c>
      <c r="EZ28" s="300">
        <v>269</v>
      </c>
      <c r="FA28" s="300">
        <v>3261.85</v>
      </c>
      <c r="FB28" s="300">
        <v>1123.1999999999998</v>
      </c>
      <c r="FC28" s="300">
        <v>850</v>
      </c>
      <c r="FD28" s="300">
        <v>580</v>
      </c>
      <c r="FE28" s="300">
        <v>798.89</v>
      </c>
      <c r="FF28" s="300"/>
      <c r="FG28" s="300"/>
      <c r="FH28" s="300"/>
      <c r="FI28" s="300"/>
      <c r="FJ28" s="300"/>
      <c r="FK28" s="300"/>
      <c r="FL28" s="300"/>
      <c r="FM28" s="300"/>
      <c r="FN28" s="300">
        <v>-4167.8499999999985</v>
      </c>
      <c r="FO28" s="300"/>
      <c r="FP28" s="300"/>
      <c r="FQ28" s="300"/>
      <c r="FR28" s="300"/>
      <c r="FS28" s="300"/>
      <c r="FT28" s="300">
        <v>-101.11000000000001</v>
      </c>
      <c r="FU28" s="300"/>
      <c r="FV28" s="300"/>
      <c r="FW28" s="300"/>
      <c r="FX28" s="300"/>
      <c r="FY28" s="300"/>
      <c r="FZ28" s="300"/>
      <c r="GA28" s="300"/>
      <c r="GB28" s="300"/>
      <c r="GC28" s="300"/>
      <c r="GD28" s="300"/>
      <c r="GE28" s="300"/>
      <c r="GF28" s="300"/>
      <c r="GG28" s="300"/>
      <c r="GH28" s="300"/>
      <c r="GI28" s="300"/>
      <c r="GJ28" s="300"/>
      <c r="GK28" s="300"/>
      <c r="GL28" s="300"/>
      <c r="GM28" s="300"/>
      <c r="GN28" s="300"/>
      <c r="GO28" s="300"/>
      <c r="GP28" s="300"/>
      <c r="GQ28" s="300"/>
      <c r="GR28" s="300"/>
      <c r="GS28" s="300"/>
      <c r="GT28" s="300"/>
      <c r="GU28" s="300"/>
      <c r="GV28" s="300"/>
      <c r="GW28" s="300"/>
      <c r="GX28" s="300"/>
      <c r="GY28" s="300"/>
      <c r="GZ28" s="300"/>
      <c r="HA28" s="300"/>
      <c r="HB28" s="300"/>
      <c r="HC28" s="300"/>
      <c r="HD28" s="300"/>
      <c r="HE28" s="300"/>
      <c r="HF28" s="300"/>
      <c r="HG28" s="300"/>
    </row>
    <row r="29" spans="1:215">
      <c r="A29" s="116">
        <v>107779</v>
      </c>
      <c r="B29" s="300"/>
      <c r="C29" s="300">
        <v>178921.46000000002</v>
      </c>
      <c r="D29" s="300"/>
      <c r="E29" s="300">
        <v>6426</v>
      </c>
      <c r="F29" s="300">
        <v>52505.299999999996</v>
      </c>
      <c r="G29" s="300">
        <v>23992.59</v>
      </c>
      <c r="H29" s="300">
        <v>564.96</v>
      </c>
      <c r="I29" s="300"/>
      <c r="J29" s="300">
        <v>162.04</v>
      </c>
      <c r="K29" s="300">
        <v>72.59</v>
      </c>
      <c r="L29" s="300"/>
      <c r="M29" s="300"/>
      <c r="N29" s="300"/>
      <c r="O29" s="300"/>
      <c r="P29" s="300"/>
      <c r="Q29" s="300"/>
      <c r="R29" s="300"/>
      <c r="S29" s="300"/>
      <c r="T29" s="300">
        <v>6856.93</v>
      </c>
      <c r="U29" s="300"/>
      <c r="V29" s="300">
        <v>78.319999999999993</v>
      </c>
      <c r="W29" s="300">
        <v>1414.71</v>
      </c>
      <c r="X29" s="300">
        <v>617.21999999999991</v>
      </c>
      <c r="Y29" s="300">
        <v>10153.68</v>
      </c>
      <c r="Z29" s="300"/>
      <c r="AA29" s="300">
        <v>1211.4099999999999</v>
      </c>
      <c r="AB29" s="300">
        <v>2010.56</v>
      </c>
      <c r="AC29" s="300">
        <v>890.57</v>
      </c>
      <c r="AD29" s="300"/>
      <c r="AE29" s="300"/>
      <c r="AF29" s="300"/>
      <c r="AG29" s="300"/>
      <c r="AH29" s="300"/>
      <c r="AI29" s="300">
        <v>74267.739999999991</v>
      </c>
      <c r="AJ29" s="300"/>
      <c r="AK29" s="300">
        <v>178.29</v>
      </c>
      <c r="AL29" s="300">
        <v>15033.49</v>
      </c>
      <c r="AM29" s="300">
        <v>7980.99</v>
      </c>
      <c r="AN29" s="300"/>
      <c r="AO29" s="300"/>
      <c r="AP29" s="300"/>
      <c r="AQ29" s="300"/>
      <c r="AR29" s="300"/>
      <c r="AS29" s="300"/>
      <c r="AT29" s="300"/>
      <c r="AU29" s="300"/>
      <c r="AV29" s="300">
        <v>9370.2200000000012</v>
      </c>
      <c r="AW29" s="300"/>
      <c r="AX29" s="300">
        <v>345.02</v>
      </c>
      <c r="AY29" s="300"/>
      <c r="AZ29" s="300">
        <v>1356.66</v>
      </c>
      <c r="BA29" s="300">
        <v>867.01</v>
      </c>
      <c r="BB29" s="300"/>
      <c r="BC29" s="300"/>
      <c r="BD29" s="300"/>
      <c r="BE29" s="300"/>
      <c r="BF29" s="300">
        <v>8105.4299999999994</v>
      </c>
      <c r="BG29" s="300"/>
      <c r="BH29" s="300">
        <v>387.71</v>
      </c>
      <c r="BI29" s="300">
        <v>1641.13</v>
      </c>
      <c r="BJ29" s="300">
        <v>313.51</v>
      </c>
      <c r="BK29" s="300"/>
      <c r="BL29" s="300"/>
      <c r="BM29" s="300"/>
      <c r="BN29" s="300"/>
      <c r="BO29" s="300">
        <v>3835.2</v>
      </c>
      <c r="BP29" s="300">
        <v>2755.99</v>
      </c>
      <c r="BQ29" s="300"/>
      <c r="BR29" s="300"/>
      <c r="BS29" s="300">
        <v>9111</v>
      </c>
      <c r="BT29" s="300">
        <v>2082.87</v>
      </c>
      <c r="BU29" s="300">
        <v>1050.8200000000002</v>
      </c>
      <c r="BV29" s="300"/>
      <c r="BW29" s="300"/>
      <c r="BX29" s="300"/>
      <c r="BY29" s="300"/>
      <c r="BZ29" s="300"/>
      <c r="CA29" s="300">
        <v>937.97</v>
      </c>
      <c r="CB29" s="300">
        <v>2191.7200000000003</v>
      </c>
      <c r="CC29" s="300">
        <v>925.7</v>
      </c>
      <c r="CD29" s="300"/>
      <c r="CE29" s="300"/>
      <c r="CF29" s="300"/>
      <c r="CG29" s="300"/>
      <c r="CH29" s="300">
        <v>28938</v>
      </c>
      <c r="CI29" s="300">
        <v>-2425.5600000000004</v>
      </c>
      <c r="CJ29" s="300"/>
      <c r="CK29" s="300">
        <v>821.86000000000013</v>
      </c>
      <c r="CL29" s="300">
        <v>285</v>
      </c>
      <c r="CM29" s="300"/>
      <c r="CN29" s="300"/>
      <c r="CO29" s="300"/>
      <c r="CP29" s="300">
        <v>2055</v>
      </c>
      <c r="CQ29" s="300">
        <v>205.23999999999998</v>
      </c>
      <c r="CR29" s="300"/>
      <c r="CS29" s="300"/>
      <c r="CT29" s="300"/>
      <c r="CU29" s="300"/>
      <c r="CV29" s="300"/>
      <c r="CW29" s="300">
        <v>21.6</v>
      </c>
      <c r="CX29" s="300">
        <v>1469</v>
      </c>
      <c r="CY29" s="300">
        <v>3786.2399999999993</v>
      </c>
      <c r="CZ29" s="300">
        <v>9.75</v>
      </c>
      <c r="DA29" s="300"/>
      <c r="DB29" s="300">
        <v>1792.55</v>
      </c>
      <c r="DC29" s="300"/>
      <c r="DD29" s="300">
        <v>6402.5</v>
      </c>
      <c r="DE29" s="300">
        <v>18626</v>
      </c>
      <c r="DF29" s="300"/>
      <c r="DG29" s="300">
        <v>13.440000000000001</v>
      </c>
      <c r="DH29" s="300">
        <v>180</v>
      </c>
      <c r="DI29" s="300"/>
      <c r="DJ29" s="300"/>
      <c r="DK29" s="300">
        <v>1455</v>
      </c>
      <c r="DL29" s="300">
        <v>4817.13</v>
      </c>
      <c r="DM29" s="300">
        <v>123</v>
      </c>
      <c r="DN29" s="300"/>
      <c r="DO29" s="300"/>
      <c r="DP29" s="300">
        <v>412.83</v>
      </c>
      <c r="DQ29" s="300"/>
      <c r="DR29" s="300"/>
      <c r="DS29" s="300"/>
      <c r="DT29" s="300">
        <v>7082.12</v>
      </c>
      <c r="DU29" s="300">
        <v>1405</v>
      </c>
      <c r="DV29" s="300"/>
      <c r="DW29" s="300">
        <v>246.24</v>
      </c>
      <c r="DX29" s="300">
        <v>8251.5</v>
      </c>
      <c r="DY29" s="300"/>
      <c r="DZ29" s="300"/>
      <c r="EA29" s="300"/>
      <c r="EB29" s="300"/>
      <c r="EC29" s="300">
        <v>-1187193.99</v>
      </c>
      <c r="ED29" s="300"/>
      <c r="EE29" s="300"/>
      <c r="EF29" s="300">
        <v>-22918</v>
      </c>
      <c r="EG29" s="300"/>
      <c r="EH29" s="300"/>
      <c r="EI29" s="300"/>
      <c r="EJ29" s="300"/>
      <c r="EK29" s="300">
        <v>-6238.75</v>
      </c>
      <c r="EL29" s="300">
        <v>-31255</v>
      </c>
      <c r="EM29" s="300">
        <v>-8880</v>
      </c>
      <c r="EN29" s="300">
        <v>-143373</v>
      </c>
      <c r="EO29" s="300">
        <v>4159.18</v>
      </c>
      <c r="EP29" s="300">
        <v>616.1</v>
      </c>
      <c r="EQ29" s="300">
        <v>-10950</v>
      </c>
      <c r="ER29" s="300">
        <v>-266.05000000000007</v>
      </c>
      <c r="ES29" s="300"/>
      <c r="ET29" s="300">
        <v>1651.26</v>
      </c>
      <c r="EU29" s="300">
        <v>372.86</v>
      </c>
      <c r="EV29" s="300">
        <v>522.21</v>
      </c>
      <c r="EW29" s="300">
        <v>68381.41</v>
      </c>
      <c r="EX29" s="300">
        <v>450</v>
      </c>
      <c r="EY29" s="300">
        <v>7938.0400000000009</v>
      </c>
      <c r="EZ29" s="300">
        <v>269</v>
      </c>
      <c r="FA29" s="300">
        <v>6571.2</v>
      </c>
      <c r="FB29" s="300">
        <v>3102.8399999999997</v>
      </c>
      <c r="FC29" s="300">
        <v>7878</v>
      </c>
      <c r="FD29" s="300">
        <v>580</v>
      </c>
      <c r="FE29" s="300">
        <v>1155.7</v>
      </c>
      <c r="FF29" s="300">
        <v>1045.26</v>
      </c>
      <c r="FG29" s="300"/>
      <c r="FH29" s="300"/>
      <c r="FI29" s="300"/>
      <c r="FJ29" s="300"/>
      <c r="FK29" s="300"/>
      <c r="FL29" s="300"/>
      <c r="FM29" s="300">
        <v>-439.73</v>
      </c>
      <c r="FN29" s="300">
        <v>-5353.6</v>
      </c>
      <c r="FO29" s="300"/>
      <c r="FP29" s="300"/>
      <c r="FQ29" s="300"/>
      <c r="FR29" s="300">
        <v>-1455</v>
      </c>
      <c r="FS29" s="300"/>
      <c r="FT29" s="300">
        <v>-10062.070000000002</v>
      </c>
      <c r="FU29" s="300"/>
      <c r="FV29" s="300">
        <v>-600</v>
      </c>
      <c r="FW29" s="300"/>
      <c r="FX29" s="300"/>
      <c r="FY29" s="300"/>
      <c r="FZ29" s="300"/>
      <c r="GA29" s="300"/>
      <c r="GB29" s="300"/>
      <c r="GC29" s="300"/>
      <c r="GD29" s="300"/>
      <c r="GE29" s="300"/>
      <c r="GF29" s="300"/>
      <c r="GG29" s="300"/>
      <c r="GH29" s="300"/>
      <c r="GI29" s="300"/>
      <c r="GJ29" s="300"/>
      <c r="GK29" s="300"/>
      <c r="GL29" s="300"/>
      <c r="GM29" s="300"/>
      <c r="GN29" s="300"/>
      <c r="GO29" s="300"/>
      <c r="GP29" s="300"/>
      <c r="GQ29" s="300"/>
      <c r="GR29" s="300"/>
      <c r="GS29" s="300"/>
      <c r="GT29" s="300"/>
      <c r="GU29" s="300"/>
      <c r="GV29" s="300"/>
      <c r="GW29" s="300"/>
      <c r="GX29" s="300"/>
      <c r="GY29" s="300"/>
      <c r="GZ29" s="300"/>
      <c r="HA29" s="300"/>
      <c r="HB29" s="300"/>
      <c r="HC29" s="300"/>
      <c r="HD29" s="300"/>
      <c r="HE29" s="300"/>
      <c r="HF29" s="300"/>
      <c r="HG29" s="300"/>
    </row>
    <row r="30" spans="1:215">
      <c r="A30" s="116">
        <v>107781</v>
      </c>
      <c r="B30" s="300"/>
      <c r="C30" s="300">
        <v>183883.79</v>
      </c>
      <c r="D30" s="300">
        <v>-294.02</v>
      </c>
      <c r="E30" s="300">
        <v>7379.78</v>
      </c>
      <c r="F30" s="300">
        <v>40793.460000000006</v>
      </c>
      <c r="G30" s="300">
        <v>21402.33</v>
      </c>
      <c r="H30" s="300">
        <v>1334.46</v>
      </c>
      <c r="I30" s="300">
        <v>123.25</v>
      </c>
      <c r="J30" s="300">
        <v>418.07</v>
      </c>
      <c r="K30" s="300">
        <v>144.21</v>
      </c>
      <c r="L30" s="300"/>
      <c r="M30" s="300"/>
      <c r="N30" s="300"/>
      <c r="O30" s="300"/>
      <c r="P30" s="300"/>
      <c r="Q30" s="300"/>
      <c r="R30" s="300"/>
      <c r="S30" s="300"/>
      <c r="T30" s="300">
        <v>7381.72</v>
      </c>
      <c r="U30" s="300">
        <v>142.12</v>
      </c>
      <c r="V30" s="300"/>
      <c r="W30" s="300">
        <v>1534.8</v>
      </c>
      <c r="X30" s="300">
        <v>746.41</v>
      </c>
      <c r="Y30" s="300">
        <v>7024.3400000000011</v>
      </c>
      <c r="Z30" s="300">
        <v>67.87</v>
      </c>
      <c r="AA30" s="300"/>
      <c r="AB30" s="300">
        <v>1425.3899999999999</v>
      </c>
      <c r="AC30" s="300">
        <v>609.05999999999995</v>
      </c>
      <c r="AD30" s="300"/>
      <c r="AE30" s="300"/>
      <c r="AF30" s="300"/>
      <c r="AG30" s="300"/>
      <c r="AH30" s="300"/>
      <c r="AI30" s="300">
        <v>96624.640000000014</v>
      </c>
      <c r="AJ30" s="300">
        <v>1372.0899999999997</v>
      </c>
      <c r="AK30" s="300">
        <v>5227.8599999999997</v>
      </c>
      <c r="AL30" s="300">
        <v>20159.009999999998</v>
      </c>
      <c r="AM30" s="300">
        <v>10535.47</v>
      </c>
      <c r="AN30" s="300"/>
      <c r="AO30" s="300"/>
      <c r="AP30" s="300"/>
      <c r="AQ30" s="300"/>
      <c r="AR30" s="300"/>
      <c r="AS30" s="300"/>
      <c r="AT30" s="300"/>
      <c r="AU30" s="300"/>
      <c r="AV30" s="300">
        <v>14063.420000000002</v>
      </c>
      <c r="AW30" s="300"/>
      <c r="AX30" s="300">
        <v>50.69</v>
      </c>
      <c r="AY30" s="300"/>
      <c r="AZ30" s="300">
        <v>2879.26</v>
      </c>
      <c r="BA30" s="300">
        <v>1616.74</v>
      </c>
      <c r="BB30" s="300"/>
      <c r="BC30" s="300"/>
      <c r="BD30" s="300"/>
      <c r="BE30" s="300"/>
      <c r="BF30" s="300"/>
      <c r="BG30" s="300"/>
      <c r="BH30" s="300"/>
      <c r="BI30" s="300"/>
      <c r="BJ30" s="300"/>
      <c r="BK30" s="300"/>
      <c r="BL30" s="300"/>
      <c r="BM30" s="300"/>
      <c r="BN30" s="300"/>
      <c r="BO30" s="300"/>
      <c r="BP30" s="300"/>
      <c r="BQ30" s="300"/>
      <c r="BR30" s="300"/>
      <c r="BS30" s="300"/>
      <c r="BT30" s="300">
        <v>14660.439999999999</v>
      </c>
      <c r="BU30" s="300">
        <v>529.12</v>
      </c>
      <c r="BV30" s="300"/>
      <c r="BW30" s="300"/>
      <c r="BX30" s="300"/>
      <c r="BY30" s="300"/>
      <c r="BZ30" s="300"/>
      <c r="CA30" s="300"/>
      <c r="CB30" s="300">
        <v>3967.9400000000005</v>
      </c>
      <c r="CC30" s="300">
        <v>1987.7</v>
      </c>
      <c r="CD30" s="300"/>
      <c r="CE30" s="300"/>
      <c r="CF30" s="300"/>
      <c r="CG30" s="300"/>
      <c r="CH30" s="300">
        <v>23702.5</v>
      </c>
      <c r="CI30" s="300">
        <v>3048.56</v>
      </c>
      <c r="CJ30" s="300"/>
      <c r="CK30" s="300">
        <v>16027.65</v>
      </c>
      <c r="CL30" s="300">
        <v>913.18000000000006</v>
      </c>
      <c r="CM30" s="300"/>
      <c r="CN30" s="300"/>
      <c r="CO30" s="300"/>
      <c r="CP30" s="300"/>
      <c r="CQ30" s="300">
        <v>211.88</v>
      </c>
      <c r="CR30" s="300"/>
      <c r="CS30" s="300">
        <v>677.47</v>
      </c>
      <c r="CT30" s="300"/>
      <c r="CU30" s="300"/>
      <c r="CV30" s="300"/>
      <c r="CW30" s="300"/>
      <c r="CX30" s="300">
        <v>1470</v>
      </c>
      <c r="CY30" s="300">
        <v>9509.5300000000007</v>
      </c>
      <c r="CZ30" s="300">
        <v>286.77999999999997</v>
      </c>
      <c r="DA30" s="300"/>
      <c r="DB30" s="300">
        <v>705.97</v>
      </c>
      <c r="DC30" s="300">
        <v>349.53</v>
      </c>
      <c r="DD30" s="300">
        <v>9662</v>
      </c>
      <c r="DE30" s="300">
        <v>2540</v>
      </c>
      <c r="DF30" s="300"/>
      <c r="DG30" s="300"/>
      <c r="DH30" s="300">
        <v>166.04</v>
      </c>
      <c r="DI30" s="300"/>
      <c r="DJ30" s="300"/>
      <c r="DK30" s="300"/>
      <c r="DL30" s="300">
        <v>9919.4500000000007</v>
      </c>
      <c r="DM30" s="300"/>
      <c r="DN30" s="300">
        <v>20</v>
      </c>
      <c r="DO30" s="300">
        <v>1731.9</v>
      </c>
      <c r="DP30" s="300"/>
      <c r="DQ30" s="300"/>
      <c r="DR30" s="300"/>
      <c r="DS30" s="300"/>
      <c r="DT30" s="300">
        <v>6170.56</v>
      </c>
      <c r="DU30" s="300"/>
      <c r="DV30" s="300"/>
      <c r="DW30" s="300">
        <v>20.65</v>
      </c>
      <c r="DX30" s="300">
        <v>9510.33</v>
      </c>
      <c r="DY30" s="300"/>
      <c r="DZ30" s="300"/>
      <c r="EA30" s="300"/>
      <c r="EB30" s="300"/>
      <c r="EC30" s="300">
        <v>-1005567.76</v>
      </c>
      <c r="ED30" s="300"/>
      <c r="EE30" s="300"/>
      <c r="EF30" s="300">
        <v>-6343</v>
      </c>
      <c r="EG30" s="300">
        <v>-84000</v>
      </c>
      <c r="EH30" s="300"/>
      <c r="EI30" s="300"/>
      <c r="EJ30" s="300"/>
      <c r="EK30" s="300">
        <v>-6013.75</v>
      </c>
      <c r="EL30" s="300">
        <v>-30243</v>
      </c>
      <c r="EM30" s="300">
        <v>-8770</v>
      </c>
      <c r="EN30" s="300">
        <v>-217978.37</v>
      </c>
      <c r="EO30" s="300">
        <v>3623.84</v>
      </c>
      <c r="EP30" s="300">
        <v>536.79999999999995</v>
      </c>
      <c r="EQ30" s="300">
        <v>-12013</v>
      </c>
      <c r="ER30" s="300">
        <v>999.94999999999982</v>
      </c>
      <c r="ES30" s="300">
        <v>9954.27</v>
      </c>
      <c r="ET30" s="300">
        <v>3236.88</v>
      </c>
      <c r="EU30" s="300">
        <v>372.86</v>
      </c>
      <c r="EV30" s="300"/>
      <c r="EW30" s="300">
        <v>45958</v>
      </c>
      <c r="EX30" s="300">
        <v>140</v>
      </c>
      <c r="EY30" s="300">
        <v>8791.3999999999924</v>
      </c>
      <c r="EZ30" s="300">
        <v>269</v>
      </c>
      <c r="FA30" s="300">
        <v>4419.66</v>
      </c>
      <c r="FB30" s="300">
        <v>3320.46</v>
      </c>
      <c r="FC30" s="300">
        <v>1936</v>
      </c>
      <c r="FD30" s="300">
        <v>580</v>
      </c>
      <c r="FE30" s="300">
        <v>1466.71</v>
      </c>
      <c r="FF30" s="300"/>
      <c r="FG30" s="300"/>
      <c r="FH30" s="300"/>
      <c r="FI30" s="300"/>
      <c r="FJ30" s="300"/>
      <c r="FK30" s="300">
        <v>-3551.5</v>
      </c>
      <c r="FL30" s="300"/>
      <c r="FM30" s="300">
        <v>-496.04</v>
      </c>
      <c r="FN30" s="300">
        <v>-3433.3399999999992</v>
      </c>
      <c r="FO30" s="300"/>
      <c r="FP30" s="300">
        <v>-222.28000000000003</v>
      </c>
      <c r="FQ30" s="300"/>
      <c r="FR30" s="300">
        <v>-219.5</v>
      </c>
      <c r="FS30" s="300"/>
      <c r="FT30" s="300">
        <v>-8081.6600000000008</v>
      </c>
      <c r="FU30" s="300"/>
      <c r="FV30" s="300">
        <v>-2819.79</v>
      </c>
      <c r="FW30" s="300"/>
      <c r="FX30" s="300"/>
      <c r="FY30" s="300"/>
      <c r="FZ30" s="300"/>
      <c r="GA30" s="300"/>
      <c r="GB30" s="300"/>
      <c r="GC30" s="300"/>
      <c r="GD30" s="300"/>
      <c r="GE30" s="300"/>
      <c r="GF30" s="300"/>
      <c r="GG30" s="300"/>
      <c r="GH30" s="300"/>
      <c r="GI30" s="300"/>
      <c r="GJ30" s="300"/>
      <c r="GK30" s="300"/>
      <c r="GL30" s="300"/>
      <c r="GM30" s="300"/>
      <c r="GN30" s="300"/>
      <c r="GO30" s="300"/>
      <c r="GP30" s="300"/>
      <c r="GQ30" s="300"/>
      <c r="GR30" s="300"/>
      <c r="GS30" s="300"/>
      <c r="GT30" s="300"/>
      <c r="GU30" s="300"/>
      <c r="GV30" s="300"/>
      <c r="GW30" s="300"/>
      <c r="GX30" s="300"/>
      <c r="GY30" s="300"/>
      <c r="GZ30" s="300"/>
      <c r="HA30" s="300"/>
      <c r="HB30" s="300"/>
      <c r="HC30" s="300"/>
      <c r="HD30" s="300"/>
      <c r="HE30" s="300"/>
      <c r="HF30" s="300"/>
      <c r="HG30" s="300"/>
    </row>
    <row r="31" spans="1:215">
      <c r="A31" s="116">
        <v>107782</v>
      </c>
      <c r="B31" s="300"/>
      <c r="C31" s="300">
        <v>111078.54999999999</v>
      </c>
      <c r="D31" s="300">
        <v>153.13999999999999</v>
      </c>
      <c r="E31" s="300"/>
      <c r="F31" s="300">
        <v>31901.27</v>
      </c>
      <c r="G31" s="300">
        <v>14681.47</v>
      </c>
      <c r="H31" s="300">
        <v>3685.13</v>
      </c>
      <c r="I31" s="300"/>
      <c r="J31" s="300">
        <v>1056.9000000000001</v>
      </c>
      <c r="K31" s="300">
        <v>372.97</v>
      </c>
      <c r="L31" s="300"/>
      <c r="M31" s="300"/>
      <c r="N31" s="300"/>
      <c r="O31" s="300"/>
      <c r="P31" s="300"/>
      <c r="Q31" s="300"/>
      <c r="R31" s="300"/>
      <c r="S31" s="300"/>
      <c r="T31" s="300">
        <v>7374.67</v>
      </c>
      <c r="U31" s="300">
        <v>4.7700000000000005</v>
      </c>
      <c r="V31" s="300">
        <v>78.31</v>
      </c>
      <c r="W31" s="300">
        <v>1448.7799999999997</v>
      </c>
      <c r="X31" s="300">
        <v>821.17</v>
      </c>
      <c r="Y31" s="300">
        <v>8801.67</v>
      </c>
      <c r="Z31" s="300">
        <v>22.37</v>
      </c>
      <c r="AA31" s="300">
        <v>133.80000000000001</v>
      </c>
      <c r="AB31" s="300">
        <v>1251.96</v>
      </c>
      <c r="AC31" s="300">
        <v>882.68999999999994</v>
      </c>
      <c r="AD31" s="300"/>
      <c r="AE31" s="300"/>
      <c r="AF31" s="300"/>
      <c r="AG31" s="300"/>
      <c r="AH31" s="300"/>
      <c r="AI31" s="300">
        <v>63165.4</v>
      </c>
      <c r="AJ31" s="300">
        <v>626.42999999999995</v>
      </c>
      <c r="AK31" s="300">
        <v>1599.44</v>
      </c>
      <c r="AL31" s="300">
        <v>12998.45</v>
      </c>
      <c r="AM31" s="300">
        <v>6903.23</v>
      </c>
      <c r="AN31" s="300">
        <v>11677.08</v>
      </c>
      <c r="AO31" s="300"/>
      <c r="AP31" s="300">
        <v>3590.7499999999995</v>
      </c>
      <c r="AQ31" s="300">
        <v>3111.39</v>
      </c>
      <c r="AR31" s="300">
        <v>1538.0700000000002</v>
      </c>
      <c r="AS31" s="300"/>
      <c r="AT31" s="300"/>
      <c r="AU31" s="300"/>
      <c r="AV31" s="300">
        <v>15824.68</v>
      </c>
      <c r="AW31" s="300"/>
      <c r="AX31" s="300"/>
      <c r="AY31" s="300">
        <v>7925.2699999999995</v>
      </c>
      <c r="AZ31" s="300">
        <v>3228.16</v>
      </c>
      <c r="BA31" s="300">
        <v>1689.67</v>
      </c>
      <c r="BB31" s="300">
        <v>954.95</v>
      </c>
      <c r="BC31" s="300"/>
      <c r="BD31" s="300">
        <v>194.8</v>
      </c>
      <c r="BE31" s="300">
        <v>116.32</v>
      </c>
      <c r="BF31" s="300">
        <v>4777.3599999999997</v>
      </c>
      <c r="BG31" s="300"/>
      <c r="BH31" s="300"/>
      <c r="BI31" s="300">
        <v>974.56</v>
      </c>
      <c r="BJ31" s="300">
        <v>451.89</v>
      </c>
      <c r="BK31" s="300"/>
      <c r="BL31" s="300"/>
      <c r="BM31" s="300"/>
      <c r="BN31" s="300"/>
      <c r="BO31" s="300">
        <v>1830.99</v>
      </c>
      <c r="BP31" s="300"/>
      <c r="BQ31" s="300">
        <v>-105.59000000000003</v>
      </c>
      <c r="BR31" s="300"/>
      <c r="BS31" s="300"/>
      <c r="BT31" s="300">
        <v>4539.21</v>
      </c>
      <c r="BU31" s="300">
        <v>752.06999999999994</v>
      </c>
      <c r="BV31" s="300"/>
      <c r="BW31" s="300"/>
      <c r="BX31" s="300"/>
      <c r="BY31" s="300"/>
      <c r="BZ31" s="300"/>
      <c r="CA31" s="300"/>
      <c r="CB31" s="300">
        <v>2563.66</v>
      </c>
      <c r="CC31" s="300">
        <v>872.45999999999992</v>
      </c>
      <c r="CD31" s="300"/>
      <c r="CE31" s="300"/>
      <c r="CF31" s="300"/>
      <c r="CG31" s="300"/>
      <c r="CH31" s="300">
        <v>10229.5</v>
      </c>
      <c r="CI31" s="300"/>
      <c r="CJ31" s="300"/>
      <c r="CK31" s="300">
        <v>945.6099999999999</v>
      </c>
      <c r="CL31" s="300">
        <v>830.81</v>
      </c>
      <c r="CM31" s="300"/>
      <c r="CN31" s="300"/>
      <c r="CO31" s="300"/>
      <c r="CP31" s="300">
        <v>1715</v>
      </c>
      <c r="CQ31" s="300">
        <v>40.1</v>
      </c>
      <c r="CR31" s="300"/>
      <c r="CS31" s="300">
        <v>113.99</v>
      </c>
      <c r="CT31" s="300"/>
      <c r="CU31" s="300"/>
      <c r="CV31" s="300"/>
      <c r="CW31" s="300"/>
      <c r="CX31" s="300">
        <v>1166</v>
      </c>
      <c r="CY31" s="300">
        <v>5373.5499999999993</v>
      </c>
      <c r="CZ31" s="300">
        <v>27.39</v>
      </c>
      <c r="DA31" s="300"/>
      <c r="DB31" s="300">
        <v>0</v>
      </c>
      <c r="DC31" s="300">
        <v>3039.9399999999996</v>
      </c>
      <c r="DD31" s="300"/>
      <c r="DE31" s="300">
        <v>1774</v>
      </c>
      <c r="DF31" s="300"/>
      <c r="DG31" s="300">
        <v>7.28</v>
      </c>
      <c r="DH31" s="300">
        <v>318.27999999999997</v>
      </c>
      <c r="DI31" s="300">
        <v>1737.88</v>
      </c>
      <c r="DJ31" s="300"/>
      <c r="DK31" s="300">
        <v>762</v>
      </c>
      <c r="DL31" s="300">
        <v>6577.5499999999993</v>
      </c>
      <c r="DM31" s="300"/>
      <c r="DN31" s="300"/>
      <c r="DO31" s="300">
        <v>312.5</v>
      </c>
      <c r="DP31" s="300"/>
      <c r="DQ31" s="300"/>
      <c r="DR31" s="300"/>
      <c r="DS31" s="300"/>
      <c r="DT31" s="300">
        <v>5188.88</v>
      </c>
      <c r="DU31" s="300">
        <v>22.92</v>
      </c>
      <c r="DV31" s="300"/>
      <c r="DW31" s="300">
        <v>907.72999999999979</v>
      </c>
      <c r="DX31" s="300">
        <v>5351.3</v>
      </c>
      <c r="DY31" s="300"/>
      <c r="DZ31" s="300">
        <v>1492.0700000000004</v>
      </c>
      <c r="EA31" s="300">
        <v>16276</v>
      </c>
      <c r="EB31" s="300">
        <v>9.11</v>
      </c>
      <c r="EC31" s="300">
        <v>-872485.53</v>
      </c>
      <c r="ED31" s="300"/>
      <c r="EE31" s="300">
        <v>-2000</v>
      </c>
      <c r="EF31" s="300">
        <v>-13140</v>
      </c>
      <c r="EG31" s="300"/>
      <c r="EH31" s="300"/>
      <c r="EI31" s="300">
        <v>-15774</v>
      </c>
      <c r="EJ31" s="300">
        <v>-27083.55</v>
      </c>
      <c r="EK31" s="300">
        <v>-5586.25</v>
      </c>
      <c r="EL31" s="300">
        <v>-17997</v>
      </c>
      <c r="EM31" s="300">
        <v>-8600</v>
      </c>
      <c r="EN31" s="300">
        <v>-136180</v>
      </c>
      <c r="EO31" s="300">
        <v>3047.32</v>
      </c>
      <c r="EP31" s="300">
        <v>451.4</v>
      </c>
      <c r="EQ31" s="300">
        <v>-9081</v>
      </c>
      <c r="ER31" s="300"/>
      <c r="ES31" s="300"/>
      <c r="ET31" s="300">
        <v>1482.24</v>
      </c>
      <c r="EU31" s="300">
        <v>392.95</v>
      </c>
      <c r="EV31" s="300"/>
      <c r="EW31" s="300"/>
      <c r="EX31" s="300">
        <v>80</v>
      </c>
      <c r="EY31" s="300">
        <v>6290.9400000000005</v>
      </c>
      <c r="EZ31" s="300"/>
      <c r="FA31" s="300">
        <v>3666.3</v>
      </c>
      <c r="FB31" s="300">
        <v>2716.74</v>
      </c>
      <c r="FC31" s="300">
        <v>1628</v>
      </c>
      <c r="FD31" s="300">
        <v>580</v>
      </c>
      <c r="FE31" s="300">
        <v>1028.26</v>
      </c>
      <c r="FF31" s="300">
        <v>588.13</v>
      </c>
      <c r="FG31" s="300"/>
      <c r="FH31" s="300"/>
      <c r="FI31" s="300"/>
      <c r="FJ31" s="300"/>
      <c r="FK31" s="300"/>
      <c r="FL31" s="300"/>
      <c r="FM31" s="300">
        <v>-438</v>
      </c>
      <c r="FN31" s="300">
        <v>-4335.76</v>
      </c>
      <c r="FO31" s="300"/>
      <c r="FP31" s="300">
        <v>-221.32999999999998</v>
      </c>
      <c r="FQ31" s="300">
        <v>-3553.7099999999996</v>
      </c>
      <c r="FR31" s="300"/>
      <c r="FS31" s="300"/>
      <c r="FT31" s="300">
        <v>-8153.7800000000007</v>
      </c>
      <c r="FU31" s="300"/>
      <c r="FV31" s="300">
        <v>0</v>
      </c>
      <c r="FW31" s="300">
        <v>-3379.69</v>
      </c>
      <c r="FX31" s="300"/>
      <c r="FY31" s="300"/>
      <c r="FZ31" s="300"/>
      <c r="GA31" s="300"/>
      <c r="GB31" s="300"/>
      <c r="GC31" s="300"/>
      <c r="GD31" s="300"/>
      <c r="GE31" s="300"/>
      <c r="GF31" s="300"/>
      <c r="GG31" s="300"/>
      <c r="GH31" s="300"/>
      <c r="GI31" s="300"/>
      <c r="GJ31" s="300"/>
      <c r="GK31" s="300"/>
      <c r="GL31" s="300"/>
      <c r="GM31" s="300"/>
      <c r="GN31" s="300"/>
      <c r="GO31" s="300"/>
      <c r="GP31" s="300"/>
      <c r="GQ31" s="300"/>
      <c r="GR31" s="300"/>
      <c r="GS31" s="300"/>
      <c r="GT31" s="300"/>
      <c r="GU31" s="300"/>
      <c r="GV31" s="300"/>
      <c r="GW31" s="300"/>
      <c r="GX31" s="300"/>
      <c r="GY31" s="300"/>
      <c r="GZ31" s="300"/>
      <c r="HA31" s="300"/>
      <c r="HB31" s="300"/>
      <c r="HC31" s="300"/>
      <c r="HD31" s="300"/>
      <c r="HE31" s="300"/>
      <c r="HF31" s="300"/>
      <c r="HG31" s="300"/>
    </row>
    <row r="32" spans="1:215">
      <c r="A32" s="116">
        <v>107784</v>
      </c>
      <c r="B32" s="300"/>
      <c r="C32" s="300">
        <v>85542.67</v>
      </c>
      <c r="D32" s="300">
        <v>1418.11</v>
      </c>
      <c r="E32" s="300">
        <v>2562</v>
      </c>
      <c r="F32" s="300">
        <v>10963.189999999999</v>
      </c>
      <c r="G32" s="300">
        <v>5112.54</v>
      </c>
      <c r="H32" s="300">
        <v>290</v>
      </c>
      <c r="I32" s="300"/>
      <c r="J32" s="300"/>
      <c r="K32" s="300"/>
      <c r="L32" s="300"/>
      <c r="M32" s="300"/>
      <c r="N32" s="300"/>
      <c r="O32" s="300"/>
      <c r="P32" s="300"/>
      <c r="Q32" s="300"/>
      <c r="R32" s="300"/>
      <c r="S32" s="300"/>
      <c r="T32" s="300">
        <v>809.71</v>
      </c>
      <c r="U32" s="300">
        <v>742.27</v>
      </c>
      <c r="V32" s="300"/>
      <c r="W32" s="300">
        <v>232.92</v>
      </c>
      <c r="X32" s="300">
        <v>173.23999999999998</v>
      </c>
      <c r="Y32" s="300">
        <v>3455.0599999999995</v>
      </c>
      <c r="Z32" s="300">
        <v>259.32</v>
      </c>
      <c r="AA32" s="300"/>
      <c r="AB32" s="300">
        <v>510.21999999999997</v>
      </c>
      <c r="AC32" s="300">
        <v>159.63999999999999</v>
      </c>
      <c r="AD32" s="300"/>
      <c r="AE32" s="300"/>
      <c r="AF32" s="300"/>
      <c r="AG32" s="300"/>
      <c r="AH32" s="300"/>
      <c r="AI32" s="300">
        <v>34881.9</v>
      </c>
      <c r="AJ32" s="300">
        <v>6654.47</v>
      </c>
      <c r="AK32" s="300">
        <v>355.01</v>
      </c>
      <c r="AL32" s="300">
        <v>7091.41</v>
      </c>
      <c r="AM32" s="300">
        <v>3725.72</v>
      </c>
      <c r="AN32" s="300"/>
      <c r="AO32" s="300"/>
      <c r="AP32" s="300"/>
      <c r="AQ32" s="300"/>
      <c r="AR32" s="300"/>
      <c r="AS32" s="300"/>
      <c r="AT32" s="300"/>
      <c r="AU32" s="300"/>
      <c r="AV32" s="300">
        <v>6898.48</v>
      </c>
      <c r="AW32" s="300">
        <v>311</v>
      </c>
      <c r="AX32" s="300">
        <v>198.5</v>
      </c>
      <c r="AY32" s="300"/>
      <c r="AZ32" s="300">
        <v>1447.7300000000002</v>
      </c>
      <c r="BA32" s="300">
        <v>526.34</v>
      </c>
      <c r="BB32" s="300"/>
      <c r="BC32" s="300"/>
      <c r="BD32" s="300"/>
      <c r="BE32" s="300"/>
      <c r="BF32" s="300">
        <v>6178.92</v>
      </c>
      <c r="BG32" s="300">
        <v>991.29</v>
      </c>
      <c r="BH32" s="300"/>
      <c r="BI32" s="300">
        <v>903.94</v>
      </c>
      <c r="BJ32" s="300">
        <v>512.5</v>
      </c>
      <c r="BK32" s="300"/>
      <c r="BL32" s="300"/>
      <c r="BM32" s="300"/>
      <c r="BN32" s="300"/>
      <c r="BO32" s="300"/>
      <c r="BP32" s="300"/>
      <c r="BQ32" s="300"/>
      <c r="BR32" s="300"/>
      <c r="BS32" s="300"/>
      <c r="BT32" s="300">
        <v>5643.98</v>
      </c>
      <c r="BU32" s="300"/>
      <c r="BV32" s="300"/>
      <c r="BW32" s="300"/>
      <c r="BX32" s="300"/>
      <c r="BY32" s="300"/>
      <c r="BZ32" s="300"/>
      <c r="CA32" s="300"/>
      <c r="CB32" s="300">
        <v>1888.17</v>
      </c>
      <c r="CC32" s="300"/>
      <c r="CD32" s="300"/>
      <c r="CE32" s="300"/>
      <c r="CF32" s="300"/>
      <c r="CG32" s="300"/>
      <c r="CH32" s="300">
        <v>8732.5</v>
      </c>
      <c r="CI32" s="300">
        <v>629.95000000000005</v>
      </c>
      <c r="CJ32" s="300"/>
      <c r="CK32" s="300"/>
      <c r="CL32" s="300"/>
      <c r="CM32" s="300"/>
      <c r="CN32" s="300"/>
      <c r="CO32" s="300"/>
      <c r="CP32" s="300"/>
      <c r="CQ32" s="300"/>
      <c r="CR32" s="300"/>
      <c r="CS32" s="300"/>
      <c r="CT32" s="300"/>
      <c r="CU32" s="300"/>
      <c r="CV32" s="300"/>
      <c r="CW32" s="300"/>
      <c r="CX32" s="300">
        <v>465</v>
      </c>
      <c r="CY32" s="300">
        <v>2501.5200000000004</v>
      </c>
      <c r="CZ32" s="300"/>
      <c r="DA32" s="300"/>
      <c r="DB32" s="300"/>
      <c r="DC32" s="300">
        <v>1113.0899999999999</v>
      </c>
      <c r="DD32" s="300">
        <v>243.2</v>
      </c>
      <c r="DE32" s="300">
        <v>3911.45</v>
      </c>
      <c r="DF32" s="300"/>
      <c r="DG32" s="300">
        <v>9.4499999999999993</v>
      </c>
      <c r="DH32" s="300">
        <v>410.98</v>
      </c>
      <c r="DI32" s="300">
        <v>454.47</v>
      </c>
      <c r="DJ32" s="300"/>
      <c r="DK32" s="300"/>
      <c r="DL32" s="300">
        <v>2166.1899999999996</v>
      </c>
      <c r="DM32" s="300"/>
      <c r="DN32" s="300"/>
      <c r="DO32" s="300"/>
      <c r="DP32" s="300"/>
      <c r="DQ32" s="300"/>
      <c r="DR32" s="300"/>
      <c r="DS32" s="300">
        <v>500</v>
      </c>
      <c r="DT32" s="300">
        <v>1472.52</v>
      </c>
      <c r="DU32" s="300">
        <v>762</v>
      </c>
      <c r="DV32" s="300">
        <v>3168.1000000000004</v>
      </c>
      <c r="DW32" s="300">
        <v>169.74</v>
      </c>
      <c r="DX32" s="300">
        <v>450</v>
      </c>
      <c r="DY32" s="300"/>
      <c r="DZ32" s="300"/>
      <c r="EA32" s="300"/>
      <c r="EB32" s="300"/>
      <c r="EC32" s="300">
        <v>-436380.01</v>
      </c>
      <c r="ED32" s="300"/>
      <c r="EE32" s="300"/>
      <c r="EF32" s="300">
        <v>-3100</v>
      </c>
      <c r="EG32" s="300"/>
      <c r="EH32" s="300">
        <v>1638.26</v>
      </c>
      <c r="EI32" s="300"/>
      <c r="EJ32" s="300">
        <v>-4341.13</v>
      </c>
      <c r="EK32" s="300">
        <v>-4461.25</v>
      </c>
      <c r="EL32" s="300">
        <v>-7795</v>
      </c>
      <c r="EM32" s="300">
        <v>-8190</v>
      </c>
      <c r="EN32" s="300">
        <v>-53655</v>
      </c>
      <c r="EO32" s="300">
        <v>864.78</v>
      </c>
      <c r="EP32" s="300">
        <v>128.1</v>
      </c>
      <c r="EQ32" s="300">
        <v>-5106</v>
      </c>
      <c r="ER32" s="300">
        <v>1064</v>
      </c>
      <c r="ES32" s="300"/>
      <c r="ET32" s="300">
        <v>1150.46</v>
      </c>
      <c r="EU32" s="300">
        <v>702.38</v>
      </c>
      <c r="EV32" s="300"/>
      <c r="EW32" s="300">
        <v>10929</v>
      </c>
      <c r="EX32" s="300">
        <v>357.41999999999996</v>
      </c>
      <c r="EY32" s="300">
        <v>4570.92</v>
      </c>
      <c r="EZ32" s="300">
        <v>269</v>
      </c>
      <c r="FA32" s="300">
        <v>2983.2</v>
      </c>
      <c r="FB32" s="300">
        <v>1628.6399999999999</v>
      </c>
      <c r="FC32" s="300">
        <v>3650</v>
      </c>
      <c r="FD32" s="300">
        <v>790</v>
      </c>
      <c r="FE32" s="300">
        <v>778.1</v>
      </c>
      <c r="FF32" s="300">
        <v>468.95999999999992</v>
      </c>
      <c r="FG32" s="300"/>
      <c r="FH32" s="300"/>
      <c r="FI32" s="300"/>
      <c r="FJ32" s="300"/>
      <c r="FK32" s="300"/>
      <c r="FL32" s="300"/>
      <c r="FM32" s="300"/>
      <c r="FN32" s="300">
        <v>-347.21</v>
      </c>
      <c r="FO32" s="300"/>
      <c r="FP32" s="300"/>
      <c r="FQ32" s="300"/>
      <c r="FR32" s="300"/>
      <c r="FS32" s="300"/>
      <c r="FT32" s="300">
        <v>-416.76</v>
      </c>
      <c r="FU32" s="300"/>
      <c r="FV32" s="300"/>
      <c r="FW32" s="300">
        <v>-123.30000000000001</v>
      </c>
      <c r="FX32" s="300"/>
      <c r="FY32" s="300"/>
      <c r="FZ32" s="300"/>
      <c r="GA32" s="300"/>
      <c r="GB32" s="300"/>
      <c r="GC32" s="300"/>
      <c r="GD32" s="300"/>
      <c r="GE32" s="300"/>
      <c r="GF32" s="300"/>
      <c r="GG32" s="300"/>
      <c r="GH32" s="300"/>
      <c r="GI32" s="300"/>
      <c r="GJ32" s="300"/>
      <c r="GK32" s="300"/>
      <c r="GL32" s="300"/>
      <c r="GM32" s="300"/>
      <c r="GN32" s="300"/>
      <c r="GO32" s="300"/>
      <c r="GP32" s="300"/>
      <c r="GQ32" s="300"/>
      <c r="GR32" s="300"/>
      <c r="GS32" s="300"/>
      <c r="GT32" s="300"/>
      <c r="GU32" s="300"/>
      <c r="GV32" s="300"/>
      <c r="GW32" s="300"/>
      <c r="GX32" s="300"/>
      <c r="GY32" s="300"/>
      <c r="GZ32" s="300"/>
      <c r="HA32" s="300"/>
      <c r="HB32" s="300"/>
      <c r="HC32" s="300"/>
      <c r="HD32" s="300"/>
      <c r="HE32" s="300"/>
      <c r="HF32" s="300"/>
      <c r="HG32" s="300"/>
    </row>
    <row r="33" spans="1:215">
      <c r="A33" s="116">
        <v>107786</v>
      </c>
      <c r="B33" s="300"/>
      <c r="C33" s="300">
        <v>176591.45</v>
      </c>
      <c r="D33" s="300">
        <v>259.23</v>
      </c>
      <c r="E33" s="300"/>
      <c r="F33" s="300">
        <v>50975.28</v>
      </c>
      <c r="G33" s="300">
        <v>23481.99</v>
      </c>
      <c r="H33" s="300">
        <v>664</v>
      </c>
      <c r="I33" s="300"/>
      <c r="J33" s="300">
        <v>190.44</v>
      </c>
      <c r="K33" s="300">
        <v>21.65</v>
      </c>
      <c r="L33" s="300"/>
      <c r="M33" s="300"/>
      <c r="N33" s="300"/>
      <c r="O33" s="300"/>
      <c r="P33" s="300"/>
      <c r="Q33" s="300"/>
      <c r="R33" s="300"/>
      <c r="S33" s="300"/>
      <c r="T33" s="300">
        <v>9132.83</v>
      </c>
      <c r="U33" s="300">
        <v>1418.28</v>
      </c>
      <c r="V33" s="300">
        <v>919.26</v>
      </c>
      <c r="W33" s="300">
        <v>2332.6899999999996</v>
      </c>
      <c r="X33" s="300">
        <v>1346.4199999999998</v>
      </c>
      <c r="Y33" s="300">
        <v>9837.82</v>
      </c>
      <c r="Z33" s="300">
        <v>608.23</v>
      </c>
      <c r="AA33" s="300">
        <v>78.33</v>
      </c>
      <c r="AB33" s="300">
        <v>2157.3799999999997</v>
      </c>
      <c r="AC33" s="300">
        <v>783.87</v>
      </c>
      <c r="AD33" s="300"/>
      <c r="AE33" s="300"/>
      <c r="AF33" s="300"/>
      <c r="AG33" s="300"/>
      <c r="AH33" s="300"/>
      <c r="AI33" s="300">
        <v>74496.800000000003</v>
      </c>
      <c r="AJ33" s="300">
        <v>3255.1800000000003</v>
      </c>
      <c r="AK33" s="300">
        <v>1348.3899999999999</v>
      </c>
      <c r="AL33" s="300">
        <v>18394.240000000002</v>
      </c>
      <c r="AM33" s="300">
        <v>8880.7099999999991</v>
      </c>
      <c r="AN33" s="300"/>
      <c r="AO33" s="300"/>
      <c r="AP33" s="300"/>
      <c r="AQ33" s="300"/>
      <c r="AR33" s="300"/>
      <c r="AS33" s="300"/>
      <c r="AT33" s="300"/>
      <c r="AU33" s="300"/>
      <c r="AV33" s="300">
        <v>22616.240000000002</v>
      </c>
      <c r="AW33" s="300"/>
      <c r="AX33" s="300"/>
      <c r="AY33" s="300"/>
      <c r="AZ33" s="300">
        <v>4613.6400000000003</v>
      </c>
      <c r="BA33" s="300">
        <v>2641.84</v>
      </c>
      <c r="BB33" s="300"/>
      <c r="BC33" s="300"/>
      <c r="BD33" s="300"/>
      <c r="BE33" s="300"/>
      <c r="BF33" s="300">
        <v>6661.59</v>
      </c>
      <c r="BG33" s="300"/>
      <c r="BH33" s="300"/>
      <c r="BI33" s="300">
        <v>1358.95</v>
      </c>
      <c r="BJ33" s="300">
        <v>749.03</v>
      </c>
      <c r="BK33" s="300"/>
      <c r="BL33" s="300"/>
      <c r="BM33" s="300"/>
      <c r="BN33" s="300"/>
      <c r="BO33" s="300">
        <v>1384</v>
      </c>
      <c r="BP33" s="300"/>
      <c r="BQ33" s="300"/>
      <c r="BR33" s="300"/>
      <c r="BS33" s="300"/>
      <c r="BT33" s="300">
        <v>5919.489999999998</v>
      </c>
      <c r="BU33" s="300">
        <v>656.59</v>
      </c>
      <c r="BV33" s="300">
        <v>-1096.5</v>
      </c>
      <c r="BW33" s="300"/>
      <c r="BX33" s="300"/>
      <c r="BY33" s="300"/>
      <c r="BZ33" s="300"/>
      <c r="CA33" s="300">
        <v>875</v>
      </c>
      <c r="CB33" s="300">
        <v>3015.73</v>
      </c>
      <c r="CC33" s="300">
        <v>4063.52</v>
      </c>
      <c r="CD33" s="300"/>
      <c r="CE33" s="300"/>
      <c r="CF33" s="300"/>
      <c r="CG33" s="300"/>
      <c r="CH33" s="300">
        <v>24326.25</v>
      </c>
      <c r="CI33" s="300">
        <v>1356.86</v>
      </c>
      <c r="CJ33" s="300"/>
      <c r="CK33" s="300">
        <v>10894.72</v>
      </c>
      <c r="CL33" s="300">
        <v>1744.76</v>
      </c>
      <c r="CM33" s="300"/>
      <c r="CN33" s="300">
        <v>51.08</v>
      </c>
      <c r="CO33" s="300"/>
      <c r="CP33" s="300">
        <v>2025</v>
      </c>
      <c r="CQ33" s="300">
        <v>158.65000000000003</v>
      </c>
      <c r="CR33" s="300"/>
      <c r="CS33" s="300"/>
      <c r="CT33" s="300"/>
      <c r="CU33" s="300"/>
      <c r="CV33" s="300"/>
      <c r="CW33" s="300"/>
      <c r="CX33" s="300">
        <v>1558</v>
      </c>
      <c r="CY33" s="300">
        <v>11054.360000000004</v>
      </c>
      <c r="CZ33" s="300">
        <v>215.87</v>
      </c>
      <c r="DA33" s="300"/>
      <c r="DB33" s="300"/>
      <c r="DC33" s="300">
        <v>1403.12</v>
      </c>
      <c r="DD33" s="300">
        <v>15271.61</v>
      </c>
      <c r="DE33" s="300">
        <v>894</v>
      </c>
      <c r="DF33" s="300"/>
      <c r="DG33" s="300"/>
      <c r="DH33" s="300">
        <v>406.2</v>
      </c>
      <c r="DI33" s="300">
        <v>2491.2200000000003</v>
      </c>
      <c r="DJ33" s="300"/>
      <c r="DK33" s="300">
        <v>3200.1</v>
      </c>
      <c r="DL33" s="300">
        <v>6469.3899999999994</v>
      </c>
      <c r="DM33" s="300"/>
      <c r="DN33" s="300"/>
      <c r="DO33" s="300">
        <v>84.96</v>
      </c>
      <c r="DP33" s="300"/>
      <c r="DQ33" s="300"/>
      <c r="DR33" s="300"/>
      <c r="DS33" s="300">
        <v>9118.14</v>
      </c>
      <c r="DT33" s="300">
        <v>7187.3</v>
      </c>
      <c r="DU33" s="300">
        <v>198</v>
      </c>
      <c r="DV33" s="300"/>
      <c r="DW33" s="300">
        <v>46.889999999999993</v>
      </c>
      <c r="DX33" s="300">
        <v>501</v>
      </c>
      <c r="DY33" s="300"/>
      <c r="DZ33" s="300">
        <v>0</v>
      </c>
      <c r="EA33" s="300"/>
      <c r="EB33" s="300"/>
      <c r="EC33" s="300">
        <v>-1143627.1200000001</v>
      </c>
      <c r="ED33" s="300"/>
      <c r="EE33" s="300">
        <v>-2000</v>
      </c>
      <c r="EF33" s="300">
        <v>-17010</v>
      </c>
      <c r="EG33" s="300"/>
      <c r="EH33" s="300"/>
      <c r="EI33" s="300"/>
      <c r="EJ33" s="300"/>
      <c r="EK33" s="300">
        <v>-6576.25</v>
      </c>
      <c r="EL33" s="300">
        <v>-21087</v>
      </c>
      <c r="EM33" s="300">
        <v>-8995</v>
      </c>
      <c r="EN33" s="300">
        <v>-99610</v>
      </c>
      <c r="EO33" s="300">
        <v>4220.95</v>
      </c>
      <c r="EP33" s="300">
        <v>625.25</v>
      </c>
      <c r="EQ33" s="300">
        <v>-11260</v>
      </c>
      <c r="ER33" s="300">
        <v>292</v>
      </c>
      <c r="ES33" s="300"/>
      <c r="ET33" s="300">
        <v>1660.65</v>
      </c>
      <c r="EU33" s="300">
        <v>372.86</v>
      </c>
      <c r="EV33" s="300"/>
      <c r="EW33" s="300">
        <v>53185.25</v>
      </c>
      <c r="EX33" s="300">
        <v>230</v>
      </c>
      <c r="EY33" s="300">
        <v>6395.12</v>
      </c>
      <c r="EZ33" s="300"/>
      <c r="FA33" s="300">
        <v>4607.75</v>
      </c>
      <c r="FB33" s="300">
        <v>3495.96</v>
      </c>
      <c r="FC33" s="300">
        <v>2255</v>
      </c>
      <c r="FD33" s="300">
        <v>1115</v>
      </c>
      <c r="FE33" s="300">
        <v>1162.78</v>
      </c>
      <c r="FF33" s="300"/>
      <c r="FG33" s="300"/>
      <c r="FH33" s="300"/>
      <c r="FI33" s="300"/>
      <c r="FJ33" s="300"/>
      <c r="FK33" s="300"/>
      <c r="FL33" s="300"/>
      <c r="FM33" s="300">
        <v>-7352.98</v>
      </c>
      <c r="FN33" s="300">
        <v>-11539.839999999998</v>
      </c>
      <c r="FO33" s="300"/>
      <c r="FP33" s="300">
        <v>0</v>
      </c>
      <c r="FQ33" s="300"/>
      <c r="FR33" s="300"/>
      <c r="FS33" s="300"/>
      <c r="FT33" s="300">
        <v>-14755.329999999998</v>
      </c>
      <c r="FU33" s="300"/>
      <c r="FV33" s="300">
        <v>-5256.5700000000006</v>
      </c>
      <c r="FW33" s="300"/>
      <c r="FX33" s="300"/>
      <c r="FY33" s="300"/>
      <c r="FZ33" s="300"/>
      <c r="GA33" s="300"/>
      <c r="GB33" s="300"/>
      <c r="GC33" s="300"/>
      <c r="GD33" s="300"/>
      <c r="GE33" s="300"/>
      <c r="GF33" s="300"/>
      <c r="GG33" s="300"/>
      <c r="GH33" s="300"/>
      <c r="GI33" s="300"/>
      <c r="GJ33" s="300"/>
      <c r="GK33" s="300"/>
      <c r="GL33" s="300"/>
      <c r="GM33" s="300"/>
      <c r="GN33" s="300"/>
      <c r="GO33" s="300"/>
      <c r="GP33" s="300"/>
      <c r="GQ33" s="300"/>
      <c r="GR33" s="300"/>
      <c r="GS33" s="300"/>
      <c r="GT33" s="300"/>
      <c r="GU33" s="300"/>
      <c r="GV33" s="300"/>
      <c r="GW33" s="300"/>
      <c r="GX33" s="300"/>
      <c r="GY33" s="300"/>
      <c r="GZ33" s="300"/>
      <c r="HA33" s="300"/>
      <c r="HB33" s="300"/>
      <c r="HC33" s="300"/>
      <c r="HD33" s="300"/>
      <c r="HE33" s="300"/>
      <c r="HF33" s="300"/>
      <c r="HG33" s="300"/>
    </row>
    <row r="34" spans="1:215">
      <c r="A34" s="116">
        <v>107787</v>
      </c>
      <c r="B34" s="300"/>
      <c r="C34" s="300">
        <v>70378.399999999994</v>
      </c>
      <c r="D34" s="300"/>
      <c r="E34" s="300"/>
      <c r="F34" s="300">
        <v>20184.52</v>
      </c>
      <c r="G34" s="300">
        <v>9315.630000000001</v>
      </c>
      <c r="H34" s="300">
        <v>459.56</v>
      </c>
      <c r="I34" s="300"/>
      <c r="J34" s="300">
        <v>131.80000000000001</v>
      </c>
      <c r="K34" s="300">
        <v>59.03</v>
      </c>
      <c r="L34" s="300"/>
      <c r="M34" s="300"/>
      <c r="N34" s="300"/>
      <c r="O34" s="300"/>
      <c r="P34" s="300"/>
      <c r="Q34" s="300"/>
      <c r="R34" s="300"/>
      <c r="S34" s="300"/>
      <c r="T34" s="300">
        <v>2133.08</v>
      </c>
      <c r="U34" s="300"/>
      <c r="V34" s="300"/>
      <c r="W34" s="300">
        <v>435.12</v>
      </c>
      <c r="X34" s="300">
        <v>260.33999999999997</v>
      </c>
      <c r="Y34" s="300">
        <v>1815.4</v>
      </c>
      <c r="Z34" s="300"/>
      <c r="AA34" s="300">
        <v>26.11</v>
      </c>
      <c r="AB34" s="300">
        <v>375.61</v>
      </c>
      <c r="AC34" s="300">
        <v>47.36</v>
      </c>
      <c r="AD34" s="300"/>
      <c r="AE34" s="300"/>
      <c r="AF34" s="300"/>
      <c r="AG34" s="300"/>
      <c r="AH34" s="300"/>
      <c r="AI34" s="300">
        <v>14622.69</v>
      </c>
      <c r="AJ34" s="300"/>
      <c r="AK34" s="300">
        <v>1767.8</v>
      </c>
      <c r="AL34" s="300">
        <v>3343.51</v>
      </c>
      <c r="AM34" s="300">
        <v>1267.1999999999998</v>
      </c>
      <c r="AN34" s="300"/>
      <c r="AO34" s="300"/>
      <c r="AP34" s="300"/>
      <c r="AQ34" s="300"/>
      <c r="AR34" s="300"/>
      <c r="AS34" s="300"/>
      <c r="AT34" s="300"/>
      <c r="AU34" s="300"/>
      <c r="AV34" s="300">
        <v>3880.92</v>
      </c>
      <c r="AW34" s="300"/>
      <c r="AX34" s="300">
        <v>1549.1499999999999</v>
      </c>
      <c r="AY34" s="300"/>
      <c r="AZ34" s="300">
        <v>1107.6899999999998</v>
      </c>
      <c r="BA34" s="300">
        <v>564.30999999999995</v>
      </c>
      <c r="BB34" s="300"/>
      <c r="BC34" s="300"/>
      <c r="BD34" s="300"/>
      <c r="BE34" s="300"/>
      <c r="BF34" s="300"/>
      <c r="BG34" s="300"/>
      <c r="BH34" s="300"/>
      <c r="BI34" s="300"/>
      <c r="BJ34" s="300"/>
      <c r="BK34" s="300"/>
      <c r="BL34" s="300"/>
      <c r="BM34" s="300"/>
      <c r="BN34" s="300"/>
      <c r="BO34" s="300">
        <v>430.97</v>
      </c>
      <c r="BP34" s="300"/>
      <c r="BQ34" s="300"/>
      <c r="BR34" s="300"/>
      <c r="BS34" s="300"/>
      <c r="BT34" s="300">
        <v>2699.2599999999998</v>
      </c>
      <c r="BU34" s="300"/>
      <c r="BV34" s="300"/>
      <c r="BW34" s="300"/>
      <c r="BX34" s="300"/>
      <c r="BY34" s="300"/>
      <c r="BZ34" s="300"/>
      <c r="CA34" s="300">
        <v>90</v>
      </c>
      <c r="CB34" s="300">
        <v>786.18000000000006</v>
      </c>
      <c r="CC34" s="300"/>
      <c r="CD34" s="300"/>
      <c r="CE34" s="300"/>
      <c r="CF34" s="300"/>
      <c r="CG34" s="300">
        <v>96</v>
      </c>
      <c r="CH34" s="300">
        <v>2844.3</v>
      </c>
      <c r="CI34" s="300">
        <v>218.34</v>
      </c>
      <c r="CJ34" s="300"/>
      <c r="CK34" s="300">
        <v>138.84</v>
      </c>
      <c r="CL34" s="300"/>
      <c r="CM34" s="300"/>
      <c r="CN34" s="300">
        <v>0</v>
      </c>
      <c r="CO34" s="300"/>
      <c r="CP34" s="300">
        <v>110</v>
      </c>
      <c r="CQ34" s="300">
        <v>358.01000000000005</v>
      </c>
      <c r="CR34" s="300">
        <v>875.84</v>
      </c>
      <c r="CS34" s="300"/>
      <c r="CT34" s="300"/>
      <c r="CU34" s="300"/>
      <c r="CV34" s="300"/>
      <c r="CW34" s="300"/>
      <c r="CX34" s="300">
        <v>481</v>
      </c>
      <c r="CY34" s="300">
        <v>1404.1699999999998</v>
      </c>
      <c r="CZ34" s="300"/>
      <c r="DA34" s="300"/>
      <c r="DB34" s="300">
        <v>141.45999999999998</v>
      </c>
      <c r="DC34" s="300">
        <v>434.86</v>
      </c>
      <c r="DD34" s="300">
        <v>8016.76</v>
      </c>
      <c r="DE34" s="300">
        <v>5997</v>
      </c>
      <c r="DF34" s="300"/>
      <c r="DG34" s="300">
        <v>6.96</v>
      </c>
      <c r="DH34" s="300">
        <v>440.29000000000008</v>
      </c>
      <c r="DI34" s="300">
        <v>451.55</v>
      </c>
      <c r="DJ34" s="300"/>
      <c r="DK34" s="300">
        <v>1757.9</v>
      </c>
      <c r="DL34" s="300">
        <v>170</v>
      </c>
      <c r="DM34" s="300"/>
      <c r="DN34" s="300"/>
      <c r="DO34" s="300">
        <v>1229.96</v>
      </c>
      <c r="DP34" s="300"/>
      <c r="DQ34" s="300"/>
      <c r="DR34" s="300"/>
      <c r="DS34" s="300"/>
      <c r="DT34" s="300">
        <v>1367.34</v>
      </c>
      <c r="DU34" s="300"/>
      <c r="DV34" s="300"/>
      <c r="DW34" s="300">
        <v>14.31</v>
      </c>
      <c r="DX34" s="300">
        <v>7494.43</v>
      </c>
      <c r="DY34" s="300"/>
      <c r="DZ34" s="300">
        <v>125.04</v>
      </c>
      <c r="EA34" s="300"/>
      <c r="EB34" s="300"/>
      <c r="EC34" s="300">
        <v>-408994.32</v>
      </c>
      <c r="ED34" s="300"/>
      <c r="EE34" s="300"/>
      <c r="EF34" s="300">
        <v>-3450</v>
      </c>
      <c r="EG34" s="300"/>
      <c r="EH34" s="300"/>
      <c r="EI34" s="300"/>
      <c r="EJ34" s="300"/>
      <c r="EK34" s="300">
        <v>-4427.5</v>
      </c>
      <c r="EL34" s="300">
        <v>-4799</v>
      </c>
      <c r="EM34" s="300">
        <v>-8175</v>
      </c>
      <c r="EN34" s="300">
        <v>-33621</v>
      </c>
      <c r="EO34" s="300">
        <v>803.01</v>
      </c>
      <c r="EP34" s="300">
        <v>118.95</v>
      </c>
      <c r="EQ34" s="300">
        <v>-4399</v>
      </c>
      <c r="ER34" s="300"/>
      <c r="ES34" s="300"/>
      <c r="ET34" s="300">
        <v>1141.07</v>
      </c>
      <c r="EU34" s="300"/>
      <c r="EV34" s="300">
        <v>3759.3599999999997</v>
      </c>
      <c r="EW34" s="300">
        <v>10642.25</v>
      </c>
      <c r="EX34" s="300">
        <v>-70</v>
      </c>
      <c r="EY34" s="300">
        <v>5229.72</v>
      </c>
      <c r="EZ34" s="300"/>
      <c r="FA34" s="300">
        <v>7254.15</v>
      </c>
      <c r="FB34" s="300">
        <v>1067.04</v>
      </c>
      <c r="FC34" s="300">
        <v>1700</v>
      </c>
      <c r="FD34" s="300">
        <v>915</v>
      </c>
      <c r="FE34" s="300">
        <v>771.02</v>
      </c>
      <c r="FF34" s="300">
        <v>287.52000000000004</v>
      </c>
      <c r="FG34" s="300"/>
      <c r="FH34" s="300"/>
      <c r="FI34" s="300"/>
      <c r="FJ34" s="300"/>
      <c r="FK34" s="300"/>
      <c r="FL34" s="300"/>
      <c r="FM34" s="300"/>
      <c r="FN34" s="300">
        <v>-3940.7799999999997</v>
      </c>
      <c r="FO34" s="300"/>
      <c r="FP34" s="300"/>
      <c r="FQ34" s="300"/>
      <c r="FR34" s="300"/>
      <c r="FS34" s="300"/>
      <c r="FT34" s="300">
        <v>-2067.67</v>
      </c>
      <c r="FU34" s="300"/>
      <c r="FV34" s="300">
        <v>-2035.6</v>
      </c>
      <c r="FW34" s="300"/>
      <c r="FX34" s="300"/>
      <c r="FY34" s="300"/>
      <c r="FZ34" s="300"/>
      <c r="GA34" s="300"/>
      <c r="GB34" s="300"/>
      <c r="GC34" s="300"/>
      <c r="GD34" s="300"/>
      <c r="GE34" s="300"/>
      <c r="GF34" s="300"/>
      <c r="GG34" s="300"/>
      <c r="GH34" s="300"/>
      <c r="GI34" s="300"/>
      <c r="GJ34" s="300"/>
      <c r="GK34" s="300"/>
      <c r="GL34" s="300"/>
      <c r="GM34" s="300"/>
      <c r="GN34" s="300"/>
      <c r="GO34" s="300"/>
      <c r="GP34" s="300"/>
      <c r="GQ34" s="300"/>
      <c r="GR34" s="300"/>
      <c r="GS34" s="300"/>
      <c r="GT34" s="300"/>
      <c r="GU34" s="300"/>
      <c r="GV34" s="300"/>
      <c r="GW34" s="300"/>
      <c r="GX34" s="300"/>
      <c r="GY34" s="300"/>
      <c r="GZ34" s="300"/>
      <c r="HA34" s="300"/>
      <c r="HB34" s="300"/>
      <c r="HC34" s="300"/>
      <c r="HD34" s="300"/>
      <c r="HE34" s="300"/>
      <c r="HF34" s="300"/>
      <c r="HG34" s="300"/>
    </row>
    <row r="35" spans="1:215">
      <c r="A35" s="116">
        <v>107789</v>
      </c>
      <c r="B35" s="300"/>
      <c r="C35" s="300">
        <v>88369.15</v>
      </c>
      <c r="D35" s="300"/>
      <c r="E35" s="300">
        <v>2172</v>
      </c>
      <c r="F35" s="300">
        <v>25344.280000000002</v>
      </c>
      <c r="G35" s="300">
        <v>11655.25</v>
      </c>
      <c r="H35" s="300"/>
      <c r="I35" s="300"/>
      <c r="J35" s="300"/>
      <c r="K35" s="300"/>
      <c r="L35" s="300"/>
      <c r="M35" s="300"/>
      <c r="N35" s="300"/>
      <c r="O35" s="300"/>
      <c r="P35" s="300"/>
      <c r="Q35" s="300"/>
      <c r="R35" s="300"/>
      <c r="S35" s="300"/>
      <c r="T35" s="300">
        <v>3136</v>
      </c>
      <c r="U35" s="300"/>
      <c r="V35" s="300"/>
      <c r="W35" s="300"/>
      <c r="X35" s="300">
        <v>298.61</v>
      </c>
      <c r="Y35" s="300">
        <v>5290.24</v>
      </c>
      <c r="Z35" s="300"/>
      <c r="AA35" s="300"/>
      <c r="AB35" s="300">
        <v>306.24</v>
      </c>
      <c r="AC35" s="300">
        <v>276.56</v>
      </c>
      <c r="AD35" s="300"/>
      <c r="AE35" s="300"/>
      <c r="AF35" s="300"/>
      <c r="AG35" s="300"/>
      <c r="AH35" s="300"/>
      <c r="AI35" s="300">
        <v>30962.04</v>
      </c>
      <c r="AJ35" s="300">
        <v>56.5</v>
      </c>
      <c r="AK35" s="300">
        <v>800.01</v>
      </c>
      <c r="AL35" s="300">
        <v>6490.88</v>
      </c>
      <c r="AM35" s="300">
        <v>3586.26</v>
      </c>
      <c r="AN35" s="300"/>
      <c r="AO35" s="300"/>
      <c r="AP35" s="300"/>
      <c r="AQ35" s="300"/>
      <c r="AR35" s="300"/>
      <c r="AS35" s="300"/>
      <c r="AT35" s="300"/>
      <c r="AU35" s="300"/>
      <c r="AV35" s="300">
        <v>8221.8000000000011</v>
      </c>
      <c r="AW35" s="300"/>
      <c r="AX35" s="300">
        <v>131.28</v>
      </c>
      <c r="AY35" s="300"/>
      <c r="AZ35" s="300">
        <v>1704.01</v>
      </c>
      <c r="BA35" s="300">
        <v>753.16000000000008</v>
      </c>
      <c r="BB35" s="300"/>
      <c r="BC35" s="300"/>
      <c r="BD35" s="300"/>
      <c r="BE35" s="300"/>
      <c r="BF35" s="300"/>
      <c r="BG35" s="300"/>
      <c r="BH35" s="300"/>
      <c r="BI35" s="300"/>
      <c r="BJ35" s="300"/>
      <c r="BK35" s="300"/>
      <c r="BL35" s="300"/>
      <c r="BM35" s="300"/>
      <c r="BN35" s="300"/>
      <c r="BO35" s="300">
        <v>377.45</v>
      </c>
      <c r="BP35" s="300"/>
      <c r="BQ35" s="300"/>
      <c r="BR35" s="300"/>
      <c r="BS35" s="300"/>
      <c r="BT35" s="300">
        <v>694.11</v>
      </c>
      <c r="BU35" s="300"/>
      <c r="BV35" s="300">
        <v>12229.52</v>
      </c>
      <c r="BW35" s="300"/>
      <c r="BX35" s="300"/>
      <c r="BY35" s="300"/>
      <c r="BZ35" s="300"/>
      <c r="CA35" s="300">
        <v>246</v>
      </c>
      <c r="CB35" s="300">
        <v>5314.79</v>
      </c>
      <c r="CC35" s="300"/>
      <c r="CD35" s="300"/>
      <c r="CE35" s="300">
        <v>1000</v>
      </c>
      <c r="CF35" s="300"/>
      <c r="CG35" s="300"/>
      <c r="CH35" s="300">
        <v>13223.5</v>
      </c>
      <c r="CI35" s="300"/>
      <c r="CJ35" s="300"/>
      <c r="CK35" s="300">
        <v>7954.15</v>
      </c>
      <c r="CL35" s="300"/>
      <c r="CM35" s="300"/>
      <c r="CN35" s="300"/>
      <c r="CO35" s="300"/>
      <c r="CP35" s="300"/>
      <c r="CQ35" s="300">
        <v>246.19</v>
      </c>
      <c r="CR35" s="300"/>
      <c r="CS35" s="300"/>
      <c r="CT35" s="300"/>
      <c r="CU35" s="300"/>
      <c r="CV35" s="300"/>
      <c r="CW35" s="300"/>
      <c r="CX35" s="300">
        <v>679</v>
      </c>
      <c r="CY35" s="300">
        <v>8112.3499999999995</v>
      </c>
      <c r="CZ35" s="300">
        <v>10.9</v>
      </c>
      <c r="DA35" s="300"/>
      <c r="DB35" s="300">
        <v>564.89</v>
      </c>
      <c r="DC35" s="300">
        <v>289.02999999999997</v>
      </c>
      <c r="DD35" s="300"/>
      <c r="DE35" s="300">
        <v>1907.7600000000002</v>
      </c>
      <c r="DF35" s="300"/>
      <c r="DG35" s="300">
        <v>2.92</v>
      </c>
      <c r="DH35" s="300">
        <v>112.01999999999998</v>
      </c>
      <c r="DI35" s="300">
        <v>300</v>
      </c>
      <c r="DJ35" s="300"/>
      <c r="DK35" s="300">
        <v>1213.3499999999999</v>
      </c>
      <c r="DL35" s="300">
        <v>2930</v>
      </c>
      <c r="DM35" s="300"/>
      <c r="DN35" s="300"/>
      <c r="DO35" s="300"/>
      <c r="DP35" s="300"/>
      <c r="DQ35" s="300"/>
      <c r="DR35" s="300"/>
      <c r="DS35" s="300"/>
      <c r="DT35" s="300">
        <v>2909.98</v>
      </c>
      <c r="DU35" s="300"/>
      <c r="DV35" s="300"/>
      <c r="DW35" s="300">
        <v>10.8</v>
      </c>
      <c r="DX35" s="300">
        <v>6369.41</v>
      </c>
      <c r="DY35" s="300"/>
      <c r="DZ35" s="300"/>
      <c r="EA35" s="300"/>
      <c r="EB35" s="300"/>
      <c r="EC35" s="300">
        <v>-605302.04</v>
      </c>
      <c r="ED35" s="300"/>
      <c r="EE35" s="300"/>
      <c r="EF35" s="300">
        <v>-3100</v>
      </c>
      <c r="EG35" s="300"/>
      <c r="EH35" s="300"/>
      <c r="EI35" s="300"/>
      <c r="EJ35" s="300"/>
      <c r="EK35" s="300">
        <v>-4922.5</v>
      </c>
      <c r="EL35" s="300">
        <v>-16618</v>
      </c>
      <c r="EM35" s="300">
        <v>-8360</v>
      </c>
      <c r="EN35" s="300">
        <v>-29550</v>
      </c>
      <c r="EO35" s="300">
        <v>1708.97</v>
      </c>
      <c r="EP35" s="300">
        <v>253.15</v>
      </c>
      <c r="EQ35" s="300">
        <v>-5865</v>
      </c>
      <c r="ER35" s="300">
        <v>2762.45</v>
      </c>
      <c r="ES35" s="300"/>
      <c r="ET35" s="300">
        <v>1278.79</v>
      </c>
      <c r="EU35" s="300">
        <v>2182.42</v>
      </c>
      <c r="EV35" s="300"/>
      <c r="EW35" s="300">
        <v>17615.25</v>
      </c>
      <c r="EX35" s="300">
        <v>644</v>
      </c>
      <c r="EY35" s="300">
        <v>6599.18</v>
      </c>
      <c r="EZ35" s="300"/>
      <c r="FA35" s="300">
        <v>5337.55</v>
      </c>
      <c r="FB35" s="300">
        <v>1600.56</v>
      </c>
      <c r="FC35" s="300">
        <v>913</v>
      </c>
      <c r="FD35" s="300">
        <v>580</v>
      </c>
      <c r="FE35" s="300">
        <v>874.86</v>
      </c>
      <c r="FF35" s="300">
        <v>265.44</v>
      </c>
      <c r="FG35" s="300"/>
      <c r="FH35" s="300"/>
      <c r="FI35" s="300"/>
      <c r="FJ35" s="300"/>
      <c r="FK35" s="300"/>
      <c r="FL35" s="300"/>
      <c r="FM35" s="300">
        <v>-3.45</v>
      </c>
      <c r="FN35" s="300">
        <v>-3032.2300000000009</v>
      </c>
      <c r="FO35" s="300"/>
      <c r="FP35" s="300"/>
      <c r="FQ35" s="300"/>
      <c r="FR35" s="300"/>
      <c r="FS35" s="300"/>
      <c r="FT35" s="300">
        <v>-1876.81</v>
      </c>
      <c r="FU35" s="300"/>
      <c r="FV35" s="300"/>
      <c r="FW35" s="300"/>
      <c r="FX35" s="300"/>
      <c r="FY35" s="300"/>
      <c r="FZ35" s="300"/>
      <c r="GA35" s="300"/>
      <c r="GB35" s="300"/>
      <c r="GC35" s="300"/>
      <c r="GD35" s="300"/>
      <c r="GE35" s="300"/>
      <c r="GF35" s="300"/>
      <c r="GG35" s="300"/>
      <c r="GH35" s="300"/>
      <c r="GI35" s="300"/>
      <c r="GJ35" s="300"/>
      <c r="GK35" s="300"/>
      <c r="GL35" s="300"/>
      <c r="GM35" s="300"/>
      <c r="GN35" s="300"/>
      <c r="GO35" s="300"/>
      <c r="GP35" s="300"/>
      <c r="GQ35" s="300"/>
      <c r="GR35" s="300"/>
      <c r="GS35" s="300"/>
      <c r="GT35" s="300"/>
      <c r="GU35" s="300"/>
      <c r="GV35" s="300"/>
      <c r="GW35" s="300"/>
      <c r="GX35" s="300"/>
      <c r="GY35" s="300"/>
      <c r="GZ35" s="300"/>
      <c r="HA35" s="300"/>
      <c r="HB35" s="300"/>
      <c r="HC35" s="300"/>
      <c r="HD35" s="300"/>
      <c r="HE35" s="300"/>
      <c r="HF35" s="300"/>
      <c r="HG35" s="300"/>
    </row>
    <row r="36" spans="1:215">
      <c r="A36" s="116">
        <v>107791</v>
      </c>
      <c r="B36" s="300"/>
      <c r="C36" s="300">
        <v>78038.95</v>
      </c>
      <c r="D36" s="300"/>
      <c r="E36" s="300">
        <v>3278</v>
      </c>
      <c r="F36" s="300">
        <v>22381.590000000004</v>
      </c>
      <c r="G36" s="300">
        <v>10029.5</v>
      </c>
      <c r="H36" s="300">
        <v>1795.3200000000002</v>
      </c>
      <c r="I36" s="300"/>
      <c r="J36" s="300">
        <v>514.89</v>
      </c>
      <c r="K36" s="300">
        <v>84.36</v>
      </c>
      <c r="L36" s="300"/>
      <c r="M36" s="300"/>
      <c r="N36" s="300"/>
      <c r="O36" s="300"/>
      <c r="P36" s="300"/>
      <c r="Q36" s="300"/>
      <c r="R36" s="300"/>
      <c r="S36" s="300"/>
      <c r="T36" s="300">
        <v>7028.8099999999995</v>
      </c>
      <c r="U36" s="300"/>
      <c r="V36" s="300">
        <v>428.25</v>
      </c>
      <c r="W36" s="300">
        <v>1262.48</v>
      </c>
      <c r="X36" s="300">
        <v>862.29</v>
      </c>
      <c r="Y36" s="300">
        <v>8784.0299999999988</v>
      </c>
      <c r="Z36" s="300">
        <v>612.23</v>
      </c>
      <c r="AA36" s="300">
        <v>1374.6</v>
      </c>
      <c r="AB36" s="300">
        <v>1977.3700000000001</v>
      </c>
      <c r="AC36" s="300">
        <v>667.45999999999992</v>
      </c>
      <c r="AD36" s="300">
        <v>810.05</v>
      </c>
      <c r="AE36" s="300"/>
      <c r="AF36" s="300"/>
      <c r="AG36" s="300"/>
      <c r="AH36" s="300">
        <v>94.89</v>
      </c>
      <c r="AI36" s="300">
        <v>31171.040000000001</v>
      </c>
      <c r="AJ36" s="300">
        <v>1130.08</v>
      </c>
      <c r="AK36" s="300">
        <v>235.76</v>
      </c>
      <c r="AL36" s="300">
        <v>7805.89</v>
      </c>
      <c r="AM36" s="300">
        <v>3737.8900000000003</v>
      </c>
      <c r="AN36" s="300">
        <v>39061.83</v>
      </c>
      <c r="AO36" s="300">
        <v>12073.960000000001</v>
      </c>
      <c r="AP36" s="300">
        <v>110.69</v>
      </c>
      <c r="AQ36" s="300">
        <v>10830.83</v>
      </c>
      <c r="AR36" s="300">
        <v>4647.09</v>
      </c>
      <c r="AS36" s="300"/>
      <c r="AT36" s="300"/>
      <c r="AU36" s="300"/>
      <c r="AV36" s="300">
        <v>16120.029999999999</v>
      </c>
      <c r="AW36" s="300"/>
      <c r="AX36" s="300">
        <v>246.89999999999998</v>
      </c>
      <c r="AY36" s="300"/>
      <c r="AZ36" s="300">
        <v>3279.61</v>
      </c>
      <c r="BA36" s="300">
        <v>1933.5400000000002</v>
      </c>
      <c r="BB36" s="300"/>
      <c r="BC36" s="300"/>
      <c r="BD36" s="300"/>
      <c r="BE36" s="300"/>
      <c r="BF36" s="300">
        <v>14107.74</v>
      </c>
      <c r="BG36" s="300"/>
      <c r="BH36" s="300"/>
      <c r="BI36" s="300">
        <v>2629.86</v>
      </c>
      <c r="BJ36" s="300">
        <v>1437.18</v>
      </c>
      <c r="BK36" s="300"/>
      <c r="BL36" s="300"/>
      <c r="BM36" s="300"/>
      <c r="BN36" s="300"/>
      <c r="BO36" s="300">
        <v>1320</v>
      </c>
      <c r="BP36" s="300"/>
      <c r="BQ36" s="300"/>
      <c r="BR36" s="300"/>
      <c r="BS36" s="300"/>
      <c r="BT36" s="300">
        <v>9682.2900000000009</v>
      </c>
      <c r="BU36" s="300"/>
      <c r="BV36" s="300">
        <v>3455</v>
      </c>
      <c r="BW36" s="300"/>
      <c r="BX36" s="300"/>
      <c r="BY36" s="300"/>
      <c r="BZ36" s="300"/>
      <c r="CA36" s="300">
        <v>710</v>
      </c>
      <c r="CB36" s="300">
        <v>3050.83</v>
      </c>
      <c r="CC36" s="300">
        <v>4562.1200000000008</v>
      </c>
      <c r="CD36" s="300"/>
      <c r="CE36" s="300"/>
      <c r="CF36" s="300"/>
      <c r="CG36" s="300"/>
      <c r="CH36" s="300">
        <v>15344.25</v>
      </c>
      <c r="CI36" s="300"/>
      <c r="CJ36" s="300"/>
      <c r="CK36" s="300">
        <v>1782.5600000000002</v>
      </c>
      <c r="CL36" s="300"/>
      <c r="CM36" s="300"/>
      <c r="CN36" s="300">
        <v>20.47</v>
      </c>
      <c r="CO36" s="300"/>
      <c r="CP36" s="300"/>
      <c r="CQ36" s="300">
        <v>7.12</v>
      </c>
      <c r="CR36" s="300"/>
      <c r="CS36" s="300"/>
      <c r="CT36" s="300"/>
      <c r="CU36" s="300"/>
      <c r="CV36" s="300"/>
      <c r="CW36" s="300"/>
      <c r="CX36" s="300">
        <v>1064</v>
      </c>
      <c r="CY36" s="300">
        <v>14512.61</v>
      </c>
      <c r="CZ36" s="300"/>
      <c r="DA36" s="300"/>
      <c r="DB36" s="300">
        <v>121.44</v>
      </c>
      <c r="DC36" s="300">
        <v>910.71999999999991</v>
      </c>
      <c r="DD36" s="300"/>
      <c r="DE36" s="300">
        <v>191</v>
      </c>
      <c r="DF36" s="300"/>
      <c r="DG36" s="300"/>
      <c r="DH36" s="300"/>
      <c r="DI36" s="300"/>
      <c r="DJ36" s="300"/>
      <c r="DK36" s="300"/>
      <c r="DL36" s="300">
        <v>1321.78</v>
      </c>
      <c r="DM36" s="300"/>
      <c r="DN36" s="300"/>
      <c r="DO36" s="300"/>
      <c r="DP36" s="300"/>
      <c r="DQ36" s="300"/>
      <c r="DR36" s="300"/>
      <c r="DS36" s="300"/>
      <c r="DT36" s="300">
        <v>3330.7</v>
      </c>
      <c r="DU36" s="300"/>
      <c r="DV36" s="300"/>
      <c r="DW36" s="300">
        <v>566.02</v>
      </c>
      <c r="DX36" s="300"/>
      <c r="DY36" s="300"/>
      <c r="DZ36" s="300">
        <v>529</v>
      </c>
      <c r="EA36" s="300"/>
      <c r="EB36" s="300"/>
      <c r="EC36" s="300">
        <v>-684532.43</v>
      </c>
      <c r="ED36" s="300"/>
      <c r="EE36" s="300"/>
      <c r="EF36" s="300">
        <v>-11808</v>
      </c>
      <c r="EG36" s="300"/>
      <c r="EH36" s="300"/>
      <c r="EI36" s="300">
        <v>-2312.14</v>
      </c>
      <c r="EJ36" s="300">
        <v>-102713.09000000001</v>
      </c>
      <c r="EK36" s="300">
        <v>-5203.75</v>
      </c>
      <c r="EL36" s="300">
        <v>-24992</v>
      </c>
      <c r="EM36" s="300">
        <v>-8380</v>
      </c>
      <c r="EN36" s="300">
        <v>-114622</v>
      </c>
      <c r="EO36" s="300">
        <v>1956.0500000000002</v>
      </c>
      <c r="EP36" s="300">
        <v>289.75</v>
      </c>
      <c r="EQ36" s="300">
        <v>-9245</v>
      </c>
      <c r="ER36" s="300"/>
      <c r="ES36" s="300"/>
      <c r="ET36" s="300">
        <v>1316.35</v>
      </c>
      <c r="EU36" s="300"/>
      <c r="EV36" s="300"/>
      <c r="EW36" s="300">
        <v>58616.25</v>
      </c>
      <c r="EX36" s="300"/>
      <c r="EY36" s="300">
        <v>2256.3200000000002</v>
      </c>
      <c r="EZ36" s="300">
        <v>269</v>
      </c>
      <c r="FA36" s="300">
        <v>5725.75</v>
      </c>
      <c r="FB36" s="300">
        <v>3095.8199999999997</v>
      </c>
      <c r="FC36" s="300">
        <v>2945</v>
      </c>
      <c r="FD36" s="300">
        <v>780</v>
      </c>
      <c r="FE36" s="300">
        <v>876.75</v>
      </c>
      <c r="FF36" s="300">
        <v>831.25</v>
      </c>
      <c r="FG36" s="300"/>
      <c r="FH36" s="300"/>
      <c r="FI36" s="300"/>
      <c r="FJ36" s="300"/>
      <c r="FK36" s="300"/>
      <c r="FL36" s="300"/>
      <c r="FM36" s="300">
        <v>-190</v>
      </c>
      <c r="FN36" s="300">
        <v>-710.06999999999994</v>
      </c>
      <c r="FO36" s="300"/>
      <c r="FP36" s="300">
        <v>-50.300000000000004</v>
      </c>
      <c r="FQ36" s="300"/>
      <c r="FR36" s="300"/>
      <c r="FS36" s="300"/>
      <c r="FT36" s="300">
        <v>-5084.6600000000017</v>
      </c>
      <c r="FU36" s="300"/>
      <c r="FV36" s="300">
        <v>-403</v>
      </c>
      <c r="FW36" s="300">
        <v>-3128.4400000000005</v>
      </c>
      <c r="FX36" s="300"/>
      <c r="FY36" s="300"/>
      <c r="FZ36" s="300"/>
      <c r="GA36" s="300"/>
      <c r="GB36" s="300"/>
      <c r="GC36" s="300"/>
      <c r="GD36" s="300"/>
      <c r="GE36" s="300"/>
      <c r="GF36" s="300"/>
      <c r="GG36" s="300"/>
      <c r="GH36" s="300"/>
      <c r="GI36" s="300"/>
      <c r="GJ36" s="300"/>
      <c r="GK36" s="300"/>
      <c r="GL36" s="300"/>
      <c r="GM36" s="300"/>
      <c r="GN36" s="300"/>
      <c r="GO36" s="300"/>
      <c r="GP36" s="300"/>
      <c r="GQ36" s="300"/>
      <c r="GR36" s="300"/>
      <c r="GS36" s="300"/>
      <c r="GT36" s="300"/>
      <c r="GU36" s="300"/>
      <c r="GV36" s="300"/>
      <c r="GW36" s="300"/>
      <c r="GX36" s="300"/>
      <c r="GY36" s="300"/>
      <c r="GZ36" s="300"/>
      <c r="HA36" s="300"/>
      <c r="HB36" s="300"/>
      <c r="HC36" s="300"/>
      <c r="HD36" s="300"/>
      <c r="HE36" s="300"/>
      <c r="HF36" s="300"/>
      <c r="HG36" s="300"/>
    </row>
    <row r="37" spans="1:215">
      <c r="A37" s="116">
        <v>107793</v>
      </c>
      <c r="B37" s="300"/>
      <c r="C37" s="300">
        <v>125458.81999999999</v>
      </c>
      <c r="D37" s="300"/>
      <c r="E37" s="300">
        <v>9788.7199999999993</v>
      </c>
      <c r="F37" s="300">
        <v>22004.41</v>
      </c>
      <c r="G37" s="300">
        <v>9968.5499999999993</v>
      </c>
      <c r="H37" s="300"/>
      <c r="I37" s="300"/>
      <c r="J37" s="300"/>
      <c r="K37" s="300"/>
      <c r="L37" s="300"/>
      <c r="M37" s="300"/>
      <c r="N37" s="300"/>
      <c r="O37" s="300"/>
      <c r="P37" s="300"/>
      <c r="Q37" s="300"/>
      <c r="R37" s="300"/>
      <c r="S37" s="300"/>
      <c r="T37" s="300">
        <v>6567.33</v>
      </c>
      <c r="U37" s="300">
        <v>29.5</v>
      </c>
      <c r="V37" s="300">
        <v>651.99</v>
      </c>
      <c r="W37" s="300"/>
      <c r="X37" s="300">
        <v>793.37</v>
      </c>
      <c r="Y37" s="300">
        <v>5325.15</v>
      </c>
      <c r="Z37" s="300">
        <v>514.28</v>
      </c>
      <c r="AA37" s="300"/>
      <c r="AB37" s="300">
        <v>921.37</v>
      </c>
      <c r="AC37" s="300">
        <v>626.08000000000004</v>
      </c>
      <c r="AD37" s="300"/>
      <c r="AE37" s="300"/>
      <c r="AF37" s="300"/>
      <c r="AG37" s="300"/>
      <c r="AH37" s="300"/>
      <c r="AI37" s="300">
        <v>33703.75</v>
      </c>
      <c r="AJ37" s="300">
        <v>2928.81</v>
      </c>
      <c r="AK37" s="300">
        <v>683.65000000000009</v>
      </c>
      <c r="AL37" s="300">
        <v>7157.93</v>
      </c>
      <c r="AM37" s="300">
        <v>4050.46</v>
      </c>
      <c r="AN37" s="300">
        <v>13677.710000000001</v>
      </c>
      <c r="AO37" s="300">
        <v>127.13</v>
      </c>
      <c r="AP37" s="300">
        <v>390.41</v>
      </c>
      <c r="AQ37" s="300">
        <v>2816.55</v>
      </c>
      <c r="AR37" s="300">
        <v>878.1</v>
      </c>
      <c r="AS37" s="300"/>
      <c r="AT37" s="300"/>
      <c r="AU37" s="300"/>
      <c r="AV37" s="300">
        <v>13592.36</v>
      </c>
      <c r="AW37" s="300">
        <v>311</v>
      </c>
      <c r="AX37" s="300"/>
      <c r="AY37" s="300"/>
      <c r="AZ37" s="300">
        <v>2772.84</v>
      </c>
      <c r="BA37" s="300">
        <v>1788.64</v>
      </c>
      <c r="BB37" s="300"/>
      <c r="BC37" s="300"/>
      <c r="BD37" s="300"/>
      <c r="BE37" s="300"/>
      <c r="BF37" s="300">
        <v>7228.5</v>
      </c>
      <c r="BG37" s="300">
        <v>119.16999999999999</v>
      </c>
      <c r="BH37" s="300">
        <v>105.67</v>
      </c>
      <c r="BI37" s="300">
        <v>1297.8899999999999</v>
      </c>
      <c r="BJ37" s="300">
        <v>747.6099999999999</v>
      </c>
      <c r="BK37" s="300"/>
      <c r="BL37" s="300"/>
      <c r="BM37" s="300"/>
      <c r="BN37" s="300"/>
      <c r="BO37" s="300">
        <v>564</v>
      </c>
      <c r="BP37" s="300"/>
      <c r="BQ37" s="300"/>
      <c r="BR37" s="300"/>
      <c r="BS37" s="300"/>
      <c r="BT37" s="300">
        <v>1639.8599999999997</v>
      </c>
      <c r="BU37" s="300"/>
      <c r="BV37" s="300"/>
      <c r="BW37" s="300">
        <v>3124.6</v>
      </c>
      <c r="BX37" s="300"/>
      <c r="BY37" s="300"/>
      <c r="BZ37" s="300">
        <v>103990.40000000002</v>
      </c>
      <c r="CA37" s="300">
        <v>686.42000000000007</v>
      </c>
      <c r="CB37" s="300">
        <v>2163.0100000000002</v>
      </c>
      <c r="CC37" s="300"/>
      <c r="CD37" s="300"/>
      <c r="CE37" s="300"/>
      <c r="CF37" s="300"/>
      <c r="CG37" s="300"/>
      <c r="CH37" s="300">
        <v>9730.5</v>
      </c>
      <c r="CI37" s="300">
        <v>527.14</v>
      </c>
      <c r="CJ37" s="300">
        <v>70</v>
      </c>
      <c r="CK37" s="300">
        <v>1816.6699999999998</v>
      </c>
      <c r="CL37" s="300">
        <v>246.27999999999997</v>
      </c>
      <c r="CM37" s="300"/>
      <c r="CN37" s="300"/>
      <c r="CO37" s="300"/>
      <c r="CP37" s="300"/>
      <c r="CQ37" s="300">
        <v>36.18</v>
      </c>
      <c r="CR37" s="300"/>
      <c r="CS37" s="300"/>
      <c r="CT37" s="300">
        <v>1106.73</v>
      </c>
      <c r="CU37" s="300">
        <v>937.4</v>
      </c>
      <c r="CV37" s="300"/>
      <c r="CW37" s="300"/>
      <c r="CX37" s="300">
        <v>809</v>
      </c>
      <c r="CY37" s="300">
        <v>3115.27</v>
      </c>
      <c r="CZ37" s="300">
        <v>323.98</v>
      </c>
      <c r="DA37" s="300"/>
      <c r="DB37" s="300">
        <v>525.02</v>
      </c>
      <c r="DC37" s="300">
        <v>2643.96</v>
      </c>
      <c r="DD37" s="300">
        <v>1027.1500000000001</v>
      </c>
      <c r="DE37" s="300">
        <v>8148.1399999999994</v>
      </c>
      <c r="DF37" s="300"/>
      <c r="DG37" s="300">
        <v>48.11</v>
      </c>
      <c r="DH37" s="300">
        <v>288.32</v>
      </c>
      <c r="DI37" s="300">
        <v>-2839.2099999999996</v>
      </c>
      <c r="DJ37" s="300"/>
      <c r="DK37" s="300">
        <v>1866</v>
      </c>
      <c r="DL37" s="300">
        <v>3011.5200000000004</v>
      </c>
      <c r="DM37" s="300">
        <v>60</v>
      </c>
      <c r="DN37" s="300"/>
      <c r="DO37" s="300">
        <v>150</v>
      </c>
      <c r="DP37" s="300"/>
      <c r="DQ37" s="300"/>
      <c r="DR37" s="300"/>
      <c r="DS37" s="300">
        <v>0</v>
      </c>
      <c r="DT37" s="300">
        <v>3891.66</v>
      </c>
      <c r="DU37" s="300">
        <v>53.24</v>
      </c>
      <c r="DV37" s="300">
        <v>100</v>
      </c>
      <c r="DW37" s="300">
        <v>10873.47</v>
      </c>
      <c r="DX37" s="300">
        <v>4497</v>
      </c>
      <c r="DY37" s="300"/>
      <c r="DZ37" s="300">
        <v>128.93000000000004</v>
      </c>
      <c r="EA37" s="300"/>
      <c r="EB37" s="300">
        <v>7.63</v>
      </c>
      <c r="EC37" s="300">
        <v>-740945.07</v>
      </c>
      <c r="ED37" s="300"/>
      <c r="EE37" s="300"/>
      <c r="EF37" s="300">
        <v>-11715</v>
      </c>
      <c r="EG37" s="300"/>
      <c r="EH37" s="300"/>
      <c r="EI37" s="300"/>
      <c r="EJ37" s="300">
        <v>-31950.75</v>
      </c>
      <c r="EK37" s="300">
        <v>-5260</v>
      </c>
      <c r="EL37" s="300">
        <v>-15768</v>
      </c>
      <c r="EM37" s="300">
        <v>-8485</v>
      </c>
      <c r="EN37" s="300">
        <v>-26197</v>
      </c>
      <c r="EO37" s="300">
        <v>2285.4899999999998</v>
      </c>
      <c r="EP37" s="300">
        <v>338.55</v>
      </c>
      <c r="EQ37" s="300">
        <v>-8219</v>
      </c>
      <c r="ER37" s="300"/>
      <c r="ES37" s="300">
        <v>4967.38</v>
      </c>
      <c r="ET37" s="300">
        <v>1366.43</v>
      </c>
      <c r="EU37" s="300">
        <v>372.86</v>
      </c>
      <c r="EV37" s="300"/>
      <c r="EW37" s="300"/>
      <c r="EX37" s="300">
        <v>654.28</v>
      </c>
      <c r="EY37" s="300">
        <v>2797.6200000000008</v>
      </c>
      <c r="EZ37" s="300">
        <v>269</v>
      </c>
      <c r="FA37" s="300">
        <v>4169.8999999999996</v>
      </c>
      <c r="FB37" s="300">
        <v>1839.24</v>
      </c>
      <c r="FC37" s="300">
        <v>5946</v>
      </c>
      <c r="FD37" s="300">
        <v>580</v>
      </c>
      <c r="FE37" s="300">
        <v>913.39</v>
      </c>
      <c r="FF37" s="300">
        <v>637.04000000000008</v>
      </c>
      <c r="FG37" s="300"/>
      <c r="FH37" s="300">
        <v>212</v>
      </c>
      <c r="FI37" s="300"/>
      <c r="FJ37" s="300"/>
      <c r="FK37" s="300"/>
      <c r="FL37" s="300"/>
      <c r="FM37" s="300">
        <v>-1133.74</v>
      </c>
      <c r="FN37" s="300">
        <v>-1890.47</v>
      </c>
      <c r="FO37" s="300"/>
      <c r="FP37" s="300"/>
      <c r="FQ37" s="300">
        <v>-2055.3199999999997</v>
      </c>
      <c r="FR37" s="300"/>
      <c r="FS37" s="300"/>
      <c r="FT37" s="300">
        <v>-8755.3000000000011</v>
      </c>
      <c r="FU37" s="300"/>
      <c r="FV37" s="300">
        <v>-5000</v>
      </c>
      <c r="FW37" s="300">
        <v>-479.93</v>
      </c>
      <c r="FX37" s="300"/>
      <c r="FY37" s="300"/>
      <c r="FZ37" s="300"/>
      <c r="GA37" s="300"/>
      <c r="GB37" s="300"/>
      <c r="GC37" s="300"/>
      <c r="GD37" s="300"/>
      <c r="GE37" s="300"/>
      <c r="GF37" s="300"/>
      <c r="GG37" s="300"/>
      <c r="GH37" s="300"/>
      <c r="GI37" s="300"/>
      <c r="GJ37" s="300"/>
      <c r="GK37" s="300"/>
      <c r="GL37" s="300"/>
      <c r="GM37" s="300"/>
      <c r="GN37" s="300"/>
      <c r="GO37" s="300"/>
      <c r="GP37" s="300"/>
      <c r="GQ37" s="300"/>
      <c r="GR37" s="300"/>
      <c r="GS37" s="300"/>
      <c r="GT37" s="300"/>
      <c r="GU37" s="300"/>
      <c r="GV37" s="300"/>
      <c r="GW37" s="300"/>
      <c r="GX37" s="300"/>
      <c r="GY37" s="300"/>
      <c r="GZ37" s="300"/>
      <c r="HA37" s="300"/>
      <c r="HB37" s="300"/>
      <c r="HC37" s="300"/>
      <c r="HD37" s="300"/>
      <c r="HE37" s="300"/>
      <c r="HF37" s="300"/>
      <c r="HG37" s="300"/>
    </row>
    <row r="38" spans="1:215">
      <c r="A38" s="116">
        <v>107797</v>
      </c>
      <c r="B38" s="300"/>
      <c r="C38" s="300">
        <v>124600.97</v>
      </c>
      <c r="D38" s="300"/>
      <c r="E38" s="300">
        <v>2204.56</v>
      </c>
      <c r="F38" s="300">
        <v>35679.96</v>
      </c>
      <c r="G38" s="300">
        <v>16274.52</v>
      </c>
      <c r="H38" s="300">
        <v>6643.47</v>
      </c>
      <c r="I38" s="300"/>
      <c r="J38" s="300">
        <v>1905.35</v>
      </c>
      <c r="K38" s="300">
        <v>681.84</v>
      </c>
      <c r="L38" s="300"/>
      <c r="M38" s="300"/>
      <c r="N38" s="300"/>
      <c r="O38" s="300"/>
      <c r="P38" s="300"/>
      <c r="Q38" s="300"/>
      <c r="R38" s="300"/>
      <c r="S38" s="300"/>
      <c r="T38" s="300"/>
      <c r="U38" s="300"/>
      <c r="V38" s="300"/>
      <c r="W38" s="300"/>
      <c r="X38" s="300"/>
      <c r="Y38" s="300">
        <v>4412.92</v>
      </c>
      <c r="Z38" s="300"/>
      <c r="AA38" s="300">
        <v>958.54</v>
      </c>
      <c r="AB38" s="300">
        <v>1095.69</v>
      </c>
      <c r="AC38" s="300">
        <v>577.68000000000006</v>
      </c>
      <c r="AD38" s="300"/>
      <c r="AE38" s="300"/>
      <c r="AF38" s="300"/>
      <c r="AG38" s="300"/>
      <c r="AH38" s="300"/>
      <c r="AI38" s="300">
        <v>72851.040000000008</v>
      </c>
      <c r="AJ38" s="300"/>
      <c r="AK38" s="300">
        <v>1500.26</v>
      </c>
      <c r="AL38" s="300">
        <v>15071.61</v>
      </c>
      <c r="AM38" s="300">
        <v>8255.14</v>
      </c>
      <c r="AN38" s="300"/>
      <c r="AO38" s="300"/>
      <c r="AP38" s="300"/>
      <c r="AQ38" s="300"/>
      <c r="AR38" s="300"/>
      <c r="AS38" s="300">
        <v>1449.1000000000001</v>
      </c>
      <c r="AT38" s="300">
        <v>295.61</v>
      </c>
      <c r="AU38" s="300">
        <v>187.86</v>
      </c>
      <c r="AV38" s="300">
        <v>16077.369999999999</v>
      </c>
      <c r="AW38" s="300"/>
      <c r="AX38" s="300">
        <v>87.56</v>
      </c>
      <c r="AY38" s="300"/>
      <c r="AZ38" s="300">
        <v>3297.54</v>
      </c>
      <c r="BA38" s="300">
        <v>1961.83</v>
      </c>
      <c r="BB38" s="300"/>
      <c r="BC38" s="300"/>
      <c r="BD38" s="300"/>
      <c r="BE38" s="300"/>
      <c r="BF38" s="300">
        <v>16913.3</v>
      </c>
      <c r="BG38" s="300"/>
      <c r="BH38" s="300">
        <v>3464.83</v>
      </c>
      <c r="BI38" s="300">
        <v>3974.49</v>
      </c>
      <c r="BJ38" s="300">
        <v>2332.5600000000004</v>
      </c>
      <c r="BK38" s="300"/>
      <c r="BL38" s="300">
        <v>15750</v>
      </c>
      <c r="BM38" s="300">
        <v>9.33</v>
      </c>
      <c r="BN38" s="300"/>
      <c r="BO38" s="300">
        <v>374</v>
      </c>
      <c r="BP38" s="300"/>
      <c r="BQ38" s="300">
        <v>-289.55999999999995</v>
      </c>
      <c r="BR38" s="300">
        <v>-33.5</v>
      </c>
      <c r="BS38" s="300"/>
      <c r="BT38" s="300">
        <v>5634.31</v>
      </c>
      <c r="BU38" s="300"/>
      <c r="BV38" s="300"/>
      <c r="BW38" s="300"/>
      <c r="BX38" s="300"/>
      <c r="BY38" s="300"/>
      <c r="BZ38" s="300"/>
      <c r="CA38" s="300">
        <v>431.45</v>
      </c>
      <c r="CB38" s="300">
        <v>3693.5599999999995</v>
      </c>
      <c r="CC38" s="300">
        <v>2968.1400000000003</v>
      </c>
      <c r="CD38" s="300"/>
      <c r="CE38" s="300"/>
      <c r="CF38" s="300"/>
      <c r="CG38" s="300"/>
      <c r="CH38" s="300">
        <v>19960</v>
      </c>
      <c r="CI38" s="300"/>
      <c r="CJ38" s="300"/>
      <c r="CK38" s="300">
        <v>627.69999999999993</v>
      </c>
      <c r="CL38" s="300"/>
      <c r="CM38" s="300">
        <v>240.83</v>
      </c>
      <c r="CN38" s="300">
        <v>89</v>
      </c>
      <c r="CO38" s="300">
        <v>0</v>
      </c>
      <c r="CP38" s="300">
        <v>1750</v>
      </c>
      <c r="CQ38" s="300"/>
      <c r="CR38" s="300"/>
      <c r="CS38" s="300"/>
      <c r="CT38" s="300"/>
      <c r="CU38" s="300"/>
      <c r="CV38" s="300"/>
      <c r="CW38" s="300"/>
      <c r="CX38" s="300">
        <v>1238</v>
      </c>
      <c r="CY38" s="300">
        <v>1822.8200000000004</v>
      </c>
      <c r="CZ38" s="300">
        <v>1.69</v>
      </c>
      <c r="DA38" s="300"/>
      <c r="DB38" s="300">
        <v>612.89</v>
      </c>
      <c r="DC38" s="300">
        <v>6697.27</v>
      </c>
      <c r="DD38" s="300">
        <v>335</v>
      </c>
      <c r="DE38" s="300">
        <v>34183.79</v>
      </c>
      <c r="DF38" s="300">
        <v>0</v>
      </c>
      <c r="DG38" s="300"/>
      <c r="DH38" s="300">
        <v>278</v>
      </c>
      <c r="DI38" s="300">
        <v>-279.57</v>
      </c>
      <c r="DJ38" s="300"/>
      <c r="DK38" s="300">
        <v>4420</v>
      </c>
      <c r="DL38" s="300">
        <v>148.05000000000001</v>
      </c>
      <c r="DM38" s="300"/>
      <c r="DN38" s="300">
        <v>3245</v>
      </c>
      <c r="DO38" s="300"/>
      <c r="DP38" s="300"/>
      <c r="DQ38" s="300"/>
      <c r="DR38" s="300"/>
      <c r="DS38" s="300"/>
      <c r="DT38" s="300">
        <v>4908.3999999999996</v>
      </c>
      <c r="DU38" s="300"/>
      <c r="DV38" s="300"/>
      <c r="DW38" s="300">
        <v>2.83</v>
      </c>
      <c r="DX38" s="300">
        <v>13835.67</v>
      </c>
      <c r="DY38" s="300"/>
      <c r="DZ38" s="300"/>
      <c r="EA38" s="300"/>
      <c r="EB38" s="300"/>
      <c r="EC38" s="300">
        <v>-952116.61</v>
      </c>
      <c r="ED38" s="300"/>
      <c r="EE38" s="300"/>
      <c r="EF38" s="300">
        <v>-21275</v>
      </c>
      <c r="EG38" s="300"/>
      <c r="EH38" s="300"/>
      <c r="EI38" s="300"/>
      <c r="EJ38" s="300"/>
      <c r="EK38" s="300">
        <v>-5895.63</v>
      </c>
      <c r="EL38" s="300"/>
      <c r="EM38" s="300">
        <v>-8845</v>
      </c>
      <c r="EN38" s="300">
        <v>-133069</v>
      </c>
      <c r="EO38" s="300">
        <v>2882.6</v>
      </c>
      <c r="EP38" s="300">
        <v>427</v>
      </c>
      <c r="EQ38" s="300">
        <v>-11982</v>
      </c>
      <c r="ER38" s="300"/>
      <c r="ES38" s="300"/>
      <c r="ET38" s="300">
        <v>3124.2</v>
      </c>
      <c r="EU38" s="300"/>
      <c r="EV38" s="300"/>
      <c r="EW38" s="300">
        <v>28342</v>
      </c>
      <c r="EX38" s="300"/>
      <c r="EY38" s="300">
        <v>5046.8400000000011</v>
      </c>
      <c r="EZ38" s="300">
        <v>269</v>
      </c>
      <c r="FA38" s="300">
        <v>5741.5</v>
      </c>
      <c r="FB38" s="300">
        <v>2920.3199999999997</v>
      </c>
      <c r="FC38" s="300">
        <v>1540</v>
      </c>
      <c r="FD38" s="300">
        <v>580</v>
      </c>
      <c r="FE38" s="300">
        <v>979.8</v>
      </c>
      <c r="FF38" s="300">
        <v>725.12</v>
      </c>
      <c r="FG38" s="300"/>
      <c r="FH38" s="300"/>
      <c r="FI38" s="300"/>
      <c r="FJ38" s="300"/>
      <c r="FK38" s="300"/>
      <c r="FL38" s="300"/>
      <c r="FM38" s="300">
        <v>-750</v>
      </c>
      <c r="FN38" s="300">
        <v>-3798.4100000000003</v>
      </c>
      <c r="FO38" s="300"/>
      <c r="FP38" s="300">
        <v>-1015.9900000000001</v>
      </c>
      <c r="FQ38" s="300">
        <v>-36.43</v>
      </c>
      <c r="FR38" s="300"/>
      <c r="FS38" s="300">
        <v>-4585.7700000000004</v>
      </c>
      <c r="FT38" s="300"/>
      <c r="FU38" s="300"/>
      <c r="FV38" s="300"/>
      <c r="FW38" s="300"/>
      <c r="FX38" s="300"/>
      <c r="FY38" s="300"/>
      <c r="FZ38" s="300"/>
      <c r="GA38" s="300"/>
      <c r="GB38" s="300"/>
      <c r="GC38" s="300"/>
      <c r="GD38" s="300"/>
      <c r="GE38" s="300"/>
      <c r="GF38" s="300"/>
      <c r="GG38" s="300"/>
      <c r="GH38" s="300"/>
      <c r="GI38" s="300"/>
      <c r="GJ38" s="300"/>
      <c r="GK38" s="300"/>
      <c r="GL38" s="300"/>
      <c r="GM38" s="300"/>
      <c r="GN38" s="300"/>
      <c r="GO38" s="300"/>
      <c r="GP38" s="300"/>
      <c r="GQ38" s="300"/>
      <c r="GR38" s="300"/>
      <c r="GS38" s="300"/>
      <c r="GT38" s="300"/>
      <c r="GU38" s="300"/>
      <c r="GV38" s="300"/>
      <c r="GW38" s="300"/>
      <c r="GX38" s="300"/>
      <c r="GY38" s="300"/>
      <c r="GZ38" s="300"/>
      <c r="HA38" s="300"/>
      <c r="HB38" s="300"/>
      <c r="HC38" s="300"/>
      <c r="HD38" s="300"/>
      <c r="HE38" s="300"/>
      <c r="HF38" s="300"/>
      <c r="HG38" s="300"/>
    </row>
    <row r="39" spans="1:215">
      <c r="A39" s="116">
        <v>107798</v>
      </c>
      <c r="B39" s="300"/>
      <c r="C39" s="300">
        <v>71270.600000000006</v>
      </c>
      <c r="D39" s="300">
        <v>14974.08</v>
      </c>
      <c r="E39" s="300">
        <v>7005.6</v>
      </c>
      <c r="F39" s="300">
        <v>28877.29</v>
      </c>
      <c r="G39" s="300">
        <v>12964.42</v>
      </c>
      <c r="H39" s="300"/>
      <c r="I39" s="300"/>
      <c r="J39" s="300"/>
      <c r="K39" s="300"/>
      <c r="L39" s="300"/>
      <c r="M39" s="300"/>
      <c r="N39" s="300"/>
      <c r="O39" s="300"/>
      <c r="P39" s="300"/>
      <c r="Q39" s="300"/>
      <c r="R39" s="300"/>
      <c r="S39" s="300"/>
      <c r="T39" s="300"/>
      <c r="U39" s="300"/>
      <c r="V39" s="300"/>
      <c r="W39" s="300"/>
      <c r="X39" s="300"/>
      <c r="Y39" s="300">
        <v>7485.91</v>
      </c>
      <c r="Z39" s="300">
        <v>7.91</v>
      </c>
      <c r="AA39" s="300"/>
      <c r="AB39" s="300">
        <v>930.32</v>
      </c>
      <c r="AC39" s="300">
        <v>386.36</v>
      </c>
      <c r="AD39" s="300"/>
      <c r="AE39" s="300"/>
      <c r="AF39" s="300"/>
      <c r="AG39" s="300"/>
      <c r="AH39" s="300"/>
      <c r="AI39" s="300">
        <v>35643.47</v>
      </c>
      <c r="AJ39" s="300">
        <v>134.6</v>
      </c>
      <c r="AK39" s="300"/>
      <c r="AL39" s="300">
        <v>6884.96</v>
      </c>
      <c r="AM39" s="300">
        <v>3406.75</v>
      </c>
      <c r="AN39" s="300"/>
      <c r="AO39" s="300"/>
      <c r="AP39" s="300"/>
      <c r="AQ39" s="300"/>
      <c r="AR39" s="300"/>
      <c r="AS39" s="300"/>
      <c r="AT39" s="300"/>
      <c r="AU39" s="300"/>
      <c r="AV39" s="300">
        <v>11380.04</v>
      </c>
      <c r="AW39" s="300"/>
      <c r="AX39" s="300"/>
      <c r="AY39" s="300"/>
      <c r="AZ39" s="300">
        <v>2321.44</v>
      </c>
      <c r="BA39" s="300">
        <v>1481.4</v>
      </c>
      <c r="BB39" s="300"/>
      <c r="BC39" s="300"/>
      <c r="BD39" s="300"/>
      <c r="BE39" s="300"/>
      <c r="BF39" s="300">
        <v>6733.72</v>
      </c>
      <c r="BG39" s="300"/>
      <c r="BH39" s="300"/>
      <c r="BI39" s="300">
        <v>1373.64</v>
      </c>
      <c r="BJ39" s="300">
        <v>509.64</v>
      </c>
      <c r="BK39" s="300"/>
      <c r="BL39" s="300"/>
      <c r="BM39" s="300"/>
      <c r="BN39" s="300"/>
      <c r="BO39" s="300">
        <v>-198.25</v>
      </c>
      <c r="BP39" s="300"/>
      <c r="BQ39" s="300"/>
      <c r="BR39" s="300"/>
      <c r="BS39" s="300"/>
      <c r="BT39" s="300">
        <v>6560.2</v>
      </c>
      <c r="BU39" s="300"/>
      <c r="BV39" s="300"/>
      <c r="BW39" s="300"/>
      <c r="BX39" s="300"/>
      <c r="BY39" s="300"/>
      <c r="BZ39" s="300"/>
      <c r="CA39" s="300"/>
      <c r="CB39" s="300">
        <v>3482.0499999999997</v>
      </c>
      <c r="CC39" s="300">
        <v>1665.77</v>
      </c>
      <c r="CD39" s="300"/>
      <c r="CE39" s="300"/>
      <c r="CF39" s="300"/>
      <c r="CG39" s="300"/>
      <c r="CH39" s="300">
        <v>23827.25</v>
      </c>
      <c r="CI39" s="300">
        <v>1314.0100000000002</v>
      </c>
      <c r="CJ39" s="300"/>
      <c r="CK39" s="300">
        <v>1015.36</v>
      </c>
      <c r="CL39" s="300">
        <v>39.58</v>
      </c>
      <c r="CM39" s="300"/>
      <c r="CN39" s="300"/>
      <c r="CO39" s="300"/>
      <c r="CP39" s="300"/>
      <c r="CQ39" s="300"/>
      <c r="CR39" s="300"/>
      <c r="CS39" s="300"/>
      <c r="CT39" s="300"/>
      <c r="CU39" s="300"/>
      <c r="CV39" s="300"/>
      <c r="CW39" s="300"/>
      <c r="CX39" s="300">
        <v>807</v>
      </c>
      <c r="CY39" s="300">
        <v>3334.1799999999994</v>
      </c>
      <c r="CZ39" s="300"/>
      <c r="DA39" s="300"/>
      <c r="DB39" s="300">
        <v>1696.88</v>
      </c>
      <c r="DC39" s="300"/>
      <c r="DD39" s="300"/>
      <c r="DE39" s="300">
        <v>26463.340000000004</v>
      </c>
      <c r="DF39" s="300"/>
      <c r="DG39" s="300">
        <v>14.850000000000001</v>
      </c>
      <c r="DH39" s="300">
        <v>450.39</v>
      </c>
      <c r="DI39" s="300"/>
      <c r="DJ39" s="300"/>
      <c r="DK39" s="300">
        <v>95</v>
      </c>
      <c r="DL39" s="300">
        <v>5157.5</v>
      </c>
      <c r="DM39" s="300"/>
      <c r="DN39" s="300"/>
      <c r="DO39" s="300"/>
      <c r="DP39" s="300"/>
      <c r="DQ39" s="300"/>
      <c r="DR39" s="300"/>
      <c r="DS39" s="300">
        <v>10763.22</v>
      </c>
      <c r="DT39" s="300">
        <v>3155.4</v>
      </c>
      <c r="DU39" s="300">
        <v>1325</v>
      </c>
      <c r="DV39" s="300"/>
      <c r="DW39" s="300">
        <v>248.93</v>
      </c>
      <c r="DX39" s="300">
        <v>1935</v>
      </c>
      <c r="DY39" s="300"/>
      <c r="DZ39" s="300"/>
      <c r="EA39" s="300"/>
      <c r="EB39" s="300"/>
      <c r="EC39" s="300">
        <v>-639914.21</v>
      </c>
      <c r="ED39" s="300"/>
      <c r="EE39" s="300"/>
      <c r="EF39" s="300">
        <v>-5038</v>
      </c>
      <c r="EG39" s="300"/>
      <c r="EH39" s="300"/>
      <c r="EI39" s="300"/>
      <c r="EJ39" s="300"/>
      <c r="EK39" s="300">
        <v>-5113.75</v>
      </c>
      <c r="EL39" s="300">
        <v>-15343</v>
      </c>
      <c r="EM39" s="300">
        <v>-8435</v>
      </c>
      <c r="EN39" s="300">
        <v>-36408</v>
      </c>
      <c r="EO39" s="300">
        <v>1853.1</v>
      </c>
      <c r="EP39" s="300">
        <v>274.5</v>
      </c>
      <c r="EQ39" s="300">
        <v>-5728</v>
      </c>
      <c r="ER39" s="300"/>
      <c r="ES39" s="300"/>
      <c r="ET39" s="300">
        <v>1300.7</v>
      </c>
      <c r="EU39" s="300">
        <v>2975.89</v>
      </c>
      <c r="EV39" s="300">
        <v>522.21</v>
      </c>
      <c r="EW39" s="300">
        <v>27775.75</v>
      </c>
      <c r="EX39" s="300">
        <v>100</v>
      </c>
      <c r="EY39" s="300">
        <v>4207.2200000000012</v>
      </c>
      <c r="EZ39" s="300">
        <v>269</v>
      </c>
      <c r="FA39" s="300">
        <v>4002</v>
      </c>
      <c r="FB39" s="300">
        <v>1818.1799999999998</v>
      </c>
      <c r="FC39" s="300">
        <v>990</v>
      </c>
      <c r="FD39" s="300">
        <v>935</v>
      </c>
      <c r="FE39" s="300">
        <v>1263.75</v>
      </c>
      <c r="FF39" s="300">
        <v>905.84</v>
      </c>
      <c r="FG39" s="300"/>
      <c r="FH39" s="300"/>
      <c r="FI39" s="300"/>
      <c r="FJ39" s="300"/>
      <c r="FK39" s="300"/>
      <c r="FL39" s="300"/>
      <c r="FM39" s="300">
        <v>-2320</v>
      </c>
      <c r="FN39" s="300">
        <v>-3145.51</v>
      </c>
      <c r="FO39" s="300"/>
      <c r="FP39" s="300"/>
      <c r="FQ39" s="300"/>
      <c r="FR39" s="300"/>
      <c r="FS39" s="300">
        <v>-4565</v>
      </c>
      <c r="FT39" s="300">
        <v>-2170.44</v>
      </c>
      <c r="FU39" s="300"/>
      <c r="FV39" s="300"/>
      <c r="FW39" s="300"/>
      <c r="FX39" s="300"/>
      <c r="FY39" s="300"/>
      <c r="FZ39" s="300"/>
      <c r="GA39" s="300"/>
      <c r="GB39" s="300"/>
      <c r="GC39" s="300"/>
      <c r="GD39" s="300"/>
      <c r="GE39" s="300"/>
      <c r="GF39" s="300"/>
      <c r="GG39" s="300"/>
      <c r="GH39" s="300"/>
      <c r="GI39" s="300"/>
      <c r="GJ39" s="300"/>
      <c r="GK39" s="300"/>
      <c r="GL39" s="300"/>
      <c r="GM39" s="300"/>
      <c r="GN39" s="300"/>
      <c r="GO39" s="300"/>
      <c r="GP39" s="300"/>
      <c r="GQ39" s="300"/>
      <c r="GR39" s="300"/>
      <c r="GS39" s="300"/>
      <c r="GT39" s="300"/>
      <c r="GU39" s="300"/>
      <c r="GV39" s="300"/>
      <c r="GW39" s="300"/>
      <c r="GX39" s="300"/>
      <c r="GY39" s="300"/>
      <c r="GZ39" s="300"/>
      <c r="HA39" s="300"/>
      <c r="HB39" s="300"/>
      <c r="HC39" s="300"/>
      <c r="HD39" s="300"/>
      <c r="HE39" s="300"/>
      <c r="HF39" s="300"/>
      <c r="HG39" s="300"/>
    </row>
    <row r="40" spans="1:215">
      <c r="A40" s="116"/>
      <c r="B40" s="300"/>
      <c r="C40" s="300"/>
      <c r="D40" s="300"/>
      <c r="E40" s="300"/>
      <c r="F40" s="300"/>
      <c r="G40" s="300"/>
      <c r="H40" s="300"/>
      <c r="I40" s="300"/>
      <c r="J40" s="300"/>
      <c r="K40" s="300"/>
      <c r="L40" s="300"/>
      <c r="M40" s="300"/>
      <c r="N40" s="300"/>
      <c r="O40" s="300"/>
      <c r="P40" s="300"/>
      <c r="Q40" s="300"/>
      <c r="R40" s="300"/>
      <c r="S40" s="300"/>
      <c r="T40" s="300"/>
      <c r="U40" s="300"/>
      <c r="V40" s="300"/>
      <c r="W40" s="300"/>
      <c r="X40" s="300"/>
      <c r="Y40" s="300"/>
      <c r="Z40" s="300"/>
      <c r="AA40" s="300"/>
      <c r="AB40" s="300"/>
      <c r="AC40" s="300"/>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300"/>
      <c r="BC40" s="300"/>
      <c r="BD40" s="300"/>
      <c r="BE40" s="300"/>
      <c r="BF40" s="300"/>
      <c r="BG40" s="300"/>
      <c r="BH40" s="300"/>
      <c r="BI40" s="300"/>
      <c r="BJ40" s="300"/>
      <c r="BK40" s="300"/>
      <c r="BL40" s="300"/>
      <c r="BM40" s="300"/>
      <c r="BN40" s="300"/>
      <c r="BO40" s="300"/>
      <c r="BP40" s="300"/>
      <c r="BQ40" s="300"/>
      <c r="BR40" s="300"/>
      <c r="BS40" s="300"/>
      <c r="BT40" s="300"/>
      <c r="BU40" s="300"/>
      <c r="BV40" s="300"/>
      <c r="BW40" s="300"/>
      <c r="BX40" s="300"/>
      <c r="BY40" s="300"/>
      <c r="BZ40" s="300"/>
      <c r="CA40" s="300"/>
      <c r="CB40" s="300"/>
      <c r="CC40" s="300"/>
      <c r="CD40" s="300"/>
      <c r="CE40" s="300"/>
      <c r="CF40" s="300"/>
      <c r="CG40" s="300"/>
      <c r="CH40" s="300"/>
      <c r="CI40" s="300"/>
      <c r="CJ40" s="300"/>
      <c r="CK40" s="300"/>
      <c r="CL40" s="300"/>
      <c r="CM40" s="300"/>
      <c r="CN40" s="300"/>
      <c r="CO40" s="300"/>
      <c r="CP40" s="300"/>
      <c r="CQ40" s="300"/>
      <c r="CR40" s="300"/>
      <c r="CS40" s="300"/>
      <c r="CT40" s="300"/>
      <c r="CU40" s="300"/>
      <c r="CV40" s="300"/>
      <c r="CW40" s="300"/>
      <c r="CX40" s="300"/>
      <c r="CY40" s="300"/>
      <c r="CZ40" s="300"/>
      <c r="DA40" s="300"/>
      <c r="DB40" s="300"/>
      <c r="DC40" s="300"/>
      <c r="DD40" s="300"/>
      <c r="DE40" s="300"/>
      <c r="DF40" s="300"/>
      <c r="DG40" s="300"/>
      <c r="DH40" s="300"/>
      <c r="DI40" s="300"/>
      <c r="DJ40" s="300"/>
      <c r="DK40" s="300"/>
      <c r="DL40" s="300"/>
      <c r="DM40" s="300"/>
      <c r="DN40" s="300"/>
      <c r="DO40" s="300"/>
      <c r="DP40" s="300"/>
      <c r="DQ40" s="300"/>
      <c r="DR40" s="300"/>
      <c r="DS40" s="300"/>
      <c r="DT40" s="300"/>
      <c r="DU40" s="300"/>
      <c r="DV40" s="300"/>
      <c r="DW40" s="300"/>
      <c r="DX40" s="300"/>
      <c r="DY40" s="300"/>
      <c r="DZ40" s="300"/>
      <c r="EA40" s="300"/>
      <c r="EB40" s="300"/>
      <c r="EC40" s="300"/>
      <c r="ED40" s="300"/>
      <c r="EE40" s="300"/>
      <c r="EF40" s="300"/>
      <c r="EG40" s="300"/>
      <c r="EH40" s="300"/>
      <c r="EI40" s="300"/>
      <c r="EJ40" s="300"/>
      <c r="EK40" s="300"/>
      <c r="EL40" s="300"/>
      <c r="EM40" s="300"/>
      <c r="EN40" s="300"/>
      <c r="EO40" s="300"/>
      <c r="EP40" s="300"/>
      <c r="EQ40" s="300"/>
      <c r="ER40" s="300"/>
      <c r="ES40" s="300"/>
      <c r="ET40" s="300"/>
      <c r="EU40" s="300"/>
      <c r="EV40" s="300"/>
      <c r="EW40" s="300"/>
      <c r="EX40" s="300"/>
      <c r="EY40" s="300"/>
      <c r="EZ40" s="300"/>
      <c r="FA40" s="300"/>
      <c r="FB40" s="300"/>
      <c r="FC40" s="300"/>
      <c r="FD40" s="300"/>
      <c r="FE40" s="300"/>
      <c r="FF40" s="300"/>
      <c r="FG40" s="300"/>
      <c r="FH40" s="300"/>
      <c r="FI40" s="300"/>
      <c r="FJ40" s="300"/>
      <c r="FK40" s="300"/>
      <c r="FL40" s="300"/>
      <c r="FM40" s="300"/>
      <c r="FN40" s="300"/>
      <c r="FO40" s="300"/>
      <c r="FP40" s="300"/>
      <c r="FQ40" s="300"/>
      <c r="FR40" s="300"/>
      <c r="FS40" s="300"/>
      <c r="FT40" s="300"/>
      <c r="FU40" s="300"/>
      <c r="FV40" s="300"/>
      <c r="FW40" s="300"/>
      <c r="FX40" s="300"/>
      <c r="FY40" s="300"/>
      <c r="FZ40" s="300"/>
      <c r="GA40" s="300"/>
      <c r="GB40" s="300"/>
      <c r="GC40" s="300"/>
      <c r="GD40" s="300"/>
      <c r="GE40" s="300"/>
      <c r="GF40" s="300"/>
      <c r="GG40" s="300"/>
      <c r="GH40" s="300"/>
      <c r="GI40" s="300"/>
      <c r="GJ40" s="300"/>
      <c r="GK40" s="300"/>
      <c r="GL40" s="300"/>
      <c r="GM40" s="300"/>
      <c r="GN40" s="300"/>
      <c r="GO40" s="300"/>
      <c r="GP40" s="300"/>
      <c r="GQ40" s="300"/>
      <c r="GR40" s="300"/>
      <c r="GS40" s="300"/>
      <c r="GT40" s="300"/>
      <c r="GU40" s="300"/>
      <c r="GV40" s="300"/>
      <c r="GW40" s="300"/>
      <c r="GX40" s="300"/>
      <c r="GY40" s="300"/>
      <c r="GZ40" s="300"/>
      <c r="HA40" s="300"/>
      <c r="HB40" s="300"/>
      <c r="HC40" s="300"/>
      <c r="HD40" s="300"/>
      <c r="HE40" s="300"/>
      <c r="HF40" s="300"/>
      <c r="HG40" s="300"/>
    </row>
    <row r="41" spans="1:215">
      <c r="A41" s="116"/>
      <c r="B41" s="300"/>
      <c r="C41" s="300"/>
      <c r="D41" s="300"/>
      <c r="E41" s="300"/>
      <c r="F41" s="300"/>
      <c r="G41" s="300"/>
      <c r="H41" s="300"/>
      <c r="I41" s="300"/>
      <c r="J41" s="300"/>
      <c r="K41" s="300"/>
      <c r="L41" s="300"/>
      <c r="M41" s="300"/>
      <c r="N41" s="300"/>
      <c r="O41" s="300"/>
      <c r="P41" s="300"/>
      <c r="Q41" s="300"/>
      <c r="R41" s="300"/>
      <c r="S41" s="300"/>
      <c r="T41" s="300"/>
      <c r="U41" s="300"/>
      <c r="V41" s="300"/>
      <c r="W41" s="300"/>
      <c r="X41" s="300"/>
      <c r="Y41" s="300"/>
      <c r="Z41" s="300"/>
      <c r="AA41" s="300"/>
      <c r="AB41" s="300"/>
      <c r="AC41" s="300"/>
      <c r="AD41" s="300"/>
      <c r="AE41" s="300"/>
      <c r="AF41" s="300"/>
      <c r="AG41" s="300"/>
      <c r="AH41" s="300"/>
      <c r="AI41" s="300"/>
      <c r="AJ41" s="300"/>
      <c r="AK41" s="300"/>
      <c r="AL41" s="300"/>
      <c r="AM41" s="300"/>
      <c r="AN41" s="300"/>
      <c r="AO41" s="300"/>
      <c r="AP41" s="300"/>
      <c r="AQ41" s="300"/>
      <c r="AR41" s="300"/>
      <c r="AS41" s="300"/>
      <c r="AT41" s="300"/>
      <c r="AU41" s="300"/>
      <c r="AV41" s="300"/>
      <c r="AW41" s="300"/>
      <c r="AX41" s="300"/>
      <c r="AY41" s="300"/>
      <c r="AZ41" s="300"/>
      <c r="BA41" s="300"/>
      <c r="BB41" s="300"/>
      <c r="BC41" s="300"/>
      <c r="BD41" s="300"/>
      <c r="BE41" s="300"/>
      <c r="BF41" s="300"/>
      <c r="BG41" s="300"/>
      <c r="BH41" s="300"/>
      <c r="BI41" s="300"/>
      <c r="BJ41" s="300"/>
      <c r="BK41" s="300"/>
      <c r="BL41" s="300"/>
      <c r="BM41" s="300"/>
      <c r="BN41" s="300"/>
      <c r="BO41" s="300"/>
      <c r="BP41" s="300"/>
      <c r="BQ41" s="300"/>
      <c r="BR41" s="300"/>
      <c r="BS41" s="300"/>
      <c r="BT41" s="300"/>
      <c r="BU41" s="300"/>
      <c r="BV41" s="300"/>
      <c r="BW41" s="300"/>
      <c r="BX41" s="300"/>
      <c r="BY41" s="300"/>
      <c r="BZ41" s="300"/>
      <c r="CA41" s="300"/>
      <c r="CB41" s="300"/>
      <c r="CC41" s="300"/>
      <c r="CD41" s="300"/>
      <c r="CE41" s="300"/>
      <c r="CF41" s="300"/>
      <c r="CG41" s="300"/>
      <c r="CH41" s="300"/>
      <c r="CI41" s="300"/>
      <c r="CJ41" s="300"/>
      <c r="CK41" s="300"/>
      <c r="CL41" s="300"/>
      <c r="CM41" s="300"/>
      <c r="CN41" s="300"/>
      <c r="CO41" s="300"/>
      <c r="CP41" s="300"/>
      <c r="CQ41" s="300"/>
      <c r="CR41" s="300"/>
      <c r="CS41" s="300"/>
      <c r="CT41" s="300"/>
      <c r="CU41" s="300"/>
      <c r="CV41" s="300"/>
      <c r="CW41" s="300"/>
      <c r="CX41" s="300"/>
      <c r="CY41" s="300"/>
      <c r="CZ41" s="300"/>
      <c r="DA41" s="300"/>
      <c r="DB41" s="300"/>
      <c r="DC41" s="300"/>
      <c r="DD41" s="300"/>
      <c r="DE41" s="300"/>
      <c r="DF41" s="300"/>
      <c r="DG41" s="300"/>
      <c r="DH41" s="300"/>
      <c r="DI41" s="300"/>
      <c r="DJ41" s="300"/>
      <c r="DK41" s="300"/>
      <c r="DL41" s="300"/>
      <c r="DM41" s="300"/>
      <c r="DN41" s="300"/>
      <c r="DO41" s="300"/>
      <c r="DP41" s="300"/>
      <c r="DQ41" s="300"/>
      <c r="DR41" s="300"/>
      <c r="DS41" s="300"/>
      <c r="DT41" s="300"/>
      <c r="DU41" s="300"/>
      <c r="DV41" s="300"/>
      <c r="DW41" s="300"/>
      <c r="DX41" s="300"/>
      <c r="DY41" s="300"/>
      <c r="DZ41" s="300"/>
      <c r="EA41" s="300"/>
      <c r="EB41" s="300"/>
      <c r="EC41" s="300"/>
      <c r="ED41" s="300"/>
      <c r="EE41" s="300"/>
      <c r="EF41" s="300"/>
      <c r="EG41" s="300"/>
      <c r="EH41" s="300"/>
      <c r="EI41" s="300"/>
      <c r="EJ41" s="300"/>
      <c r="EK41" s="300"/>
      <c r="EL41" s="300"/>
      <c r="EM41" s="300"/>
      <c r="EN41" s="300"/>
      <c r="EO41" s="300"/>
      <c r="EP41" s="300"/>
      <c r="EQ41" s="300"/>
      <c r="ER41" s="300"/>
      <c r="ES41" s="300"/>
      <c r="ET41" s="300"/>
      <c r="EU41" s="300"/>
      <c r="EV41" s="300"/>
      <c r="EW41" s="300"/>
      <c r="EX41" s="300"/>
      <c r="EY41" s="300"/>
      <c r="EZ41" s="300"/>
      <c r="FA41" s="300"/>
      <c r="FB41" s="300"/>
      <c r="FC41" s="300"/>
      <c r="FD41" s="300"/>
      <c r="FE41" s="300"/>
      <c r="FF41" s="300"/>
      <c r="FG41" s="300"/>
      <c r="FH41" s="300"/>
      <c r="FI41" s="300"/>
      <c r="FJ41" s="300"/>
      <c r="FK41" s="300"/>
      <c r="FL41" s="300"/>
      <c r="FM41" s="300"/>
      <c r="FN41" s="300"/>
      <c r="FO41" s="300"/>
      <c r="FP41" s="300"/>
      <c r="FQ41" s="300"/>
      <c r="FR41" s="300"/>
      <c r="FS41" s="300"/>
      <c r="FT41" s="300"/>
      <c r="FU41" s="300"/>
      <c r="FV41" s="300"/>
      <c r="FW41" s="300"/>
      <c r="FX41" s="300"/>
      <c r="FY41" s="300"/>
      <c r="FZ41" s="300"/>
      <c r="GA41" s="300"/>
      <c r="GB41" s="300"/>
      <c r="GC41" s="300"/>
      <c r="GD41" s="300"/>
      <c r="GE41" s="300"/>
      <c r="GF41" s="300"/>
      <c r="GG41" s="300"/>
      <c r="GH41" s="300"/>
      <c r="GI41" s="300"/>
      <c r="GJ41" s="300"/>
      <c r="GK41" s="300"/>
      <c r="GL41" s="300"/>
      <c r="GM41" s="300"/>
      <c r="GN41" s="300"/>
      <c r="GO41" s="300"/>
      <c r="GP41" s="300"/>
      <c r="GQ41" s="300"/>
      <c r="GR41" s="300"/>
      <c r="GS41" s="300"/>
      <c r="GT41" s="300"/>
      <c r="GU41" s="300"/>
      <c r="GV41" s="300"/>
      <c r="GW41" s="300"/>
      <c r="GX41" s="300"/>
      <c r="GY41" s="300"/>
      <c r="GZ41" s="300"/>
      <c r="HA41" s="300"/>
      <c r="HB41" s="300"/>
      <c r="HC41" s="300"/>
      <c r="HD41" s="300"/>
      <c r="HE41" s="300"/>
      <c r="HF41" s="300"/>
      <c r="HG41" s="300"/>
    </row>
    <row r="42" spans="1:215">
      <c r="A42" s="116"/>
      <c r="B42" s="300"/>
      <c r="C42" s="300"/>
      <c r="D42" s="300"/>
      <c r="E42" s="300"/>
      <c r="F42" s="300"/>
      <c r="G42" s="300"/>
      <c r="H42" s="300"/>
      <c r="I42" s="300"/>
      <c r="J42" s="300"/>
      <c r="K42" s="300"/>
      <c r="L42" s="300"/>
      <c r="M42" s="300"/>
      <c r="N42" s="300"/>
      <c r="O42" s="300"/>
      <c r="P42" s="300"/>
      <c r="Q42" s="300"/>
      <c r="R42" s="300"/>
      <c r="S42" s="300"/>
      <c r="T42" s="300"/>
      <c r="U42" s="300"/>
      <c r="V42" s="300"/>
      <c r="W42" s="300"/>
      <c r="X42" s="300"/>
      <c r="Y42" s="300"/>
      <c r="Z42" s="300"/>
      <c r="AA42" s="300"/>
      <c r="AB42" s="300"/>
      <c r="AC42" s="300"/>
      <c r="AD42" s="300"/>
      <c r="AE42" s="300"/>
      <c r="AF42" s="300"/>
      <c r="AG42" s="300"/>
      <c r="AH42" s="300"/>
      <c r="AI42" s="300"/>
      <c r="AJ42" s="300"/>
      <c r="AK42" s="300"/>
      <c r="AL42" s="300"/>
      <c r="AM42" s="300"/>
      <c r="AN42" s="300"/>
      <c r="AO42" s="300"/>
      <c r="AP42" s="300"/>
      <c r="AQ42" s="300"/>
      <c r="AR42" s="300"/>
      <c r="AS42" s="300"/>
      <c r="AT42" s="300"/>
      <c r="AU42" s="300"/>
      <c r="AV42" s="300"/>
      <c r="AW42" s="300"/>
      <c r="AX42" s="300"/>
      <c r="AY42" s="300"/>
      <c r="AZ42" s="300"/>
      <c r="BA42" s="300"/>
      <c r="BB42" s="300"/>
      <c r="BC42" s="300"/>
      <c r="BD42" s="300"/>
      <c r="BE42" s="300"/>
      <c r="BF42" s="300"/>
      <c r="BG42" s="300"/>
      <c r="BH42" s="300"/>
      <c r="BI42" s="300"/>
      <c r="BJ42" s="300"/>
      <c r="BK42" s="300"/>
      <c r="BL42" s="300"/>
      <c r="BM42" s="300"/>
      <c r="BN42" s="300"/>
      <c r="BO42" s="300"/>
      <c r="BP42" s="300"/>
      <c r="BQ42" s="300"/>
      <c r="BR42" s="300"/>
      <c r="BS42" s="300"/>
      <c r="BT42" s="300"/>
      <c r="BU42" s="300"/>
      <c r="BV42" s="300"/>
      <c r="BW42" s="300"/>
      <c r="BX42" s="300"/>
      <c r="BY42" s="300"/>
      <c r="BZ42" s="300"/>
      <c r="CA42" s="300"/>
      <c r="CB42" s="300"/>
      <c r="CC42" s="300"/>
      <c r="CD42" s="300"/>
      <c r="CE42" s="300"/>
      <c r="CF42" s="300"/>
      <c r="CG42" s="300"/>
      <c r="CH42" s="300"/>
      <c r="CI42" s="300"/>
      <c r="CJ42" s="300"/>
      <c r="CK42" s="300"/>
      <c r="CL42" s="300"/>
      <c r="CM42" s="300"/>
      <c r="CN42" s="300"/>
      <c r="CO42" s="300"/>
      <c r="CP42" s="300"/>
      <c r="CQ42" s="300"/>
      <c r="CR42" s="300"/>
      <c r="CS42" s="300"/>
      <c r="CT42" s="300"/>
      <c r="CU42" s="300"/>
      <c r="CV42" s="300"/>
      <c r="CW42" s="300"/>
      <c r="CX42" s="300"/>
      <c r="CY42" s="300"/>
      <c r="CZ42" s="300"/>
      <c r="DA42" s="300"/>
      <c r="DB42" s="300"/>
      <c r="DC42" s="300"/>
      <c r="DD42" s="300"/>
      <c r="DE42" s="300"/>
      <c r="DF42" s="300"/>
      <c r="DG42" s="300"/>
      <c r="DH42" s="300"/>
      <c r="DI42" s="300"/>
      <c r="DJ42" s="300"/>
      <c r="DK42" s="300"/>
      <c r="DL42" s="300"/>
      <c r="DM42" s="300"/>
      <c r="DN42" s="300"/>
      <c r="DO42" s="300"/>
      <c r="DP42" s="300"/>
      <c r="DQ42" s="300"/>
      <c r="DR42" s="300"/>
      <c r="DS42" s="300"/>
      <c r="DT42" s="300"/>
      <c r="DU42" s="300"/>
      <c r="DV42" s="300"/>
      <c r="DW42" s="300"/>
      <c r="DX42" s="300"/>
      <c r="DY42" s="300"/>
      <c r="DZ42" s="300"/>
      <c r="EA42" s="300"/>
      <c r="EB42" s="300"/>
      <c r="EC42" s="300"/>
      <c r="ED42" s="300"/>
      <c r="EE42" s="300"/>
      <c r="EF42" s="300"/>
      <c r="EG42" s="300"/>
      <c r="EH42" s="300"/>
      <c r="EI42" s="300"/>
      <c r="EJ42" s="300"/>
      <c r="EK42" s="300"/>
      <c r="EL42" s="300"/>
      <c r="EM42" s="300"/>
      <c r="EN42" s="300"/>
      <c r="EO42" s="300"/>
      <c r="EP42" s="300"/>
      <c r="EQ42" s="300"/>
      <c r="ER42" s="300"/>
      <c r="ES42" s="300"/>
      <c r="ET42" s="300"/>
      <c r="EU42" s="300"/>
      <c r="EV42" s="300"/>
      <c r="EW42" s="300"/>
      <c r="EX42" s="300"/>
      <c r="EY42" s="300"/>
      <c r="EZ42" s="300"/>
      <c r="FA42" s="300"/>
      <c r="FB42" s="300"/>
      <c r="FC42" s="300"/>
      <c r="FD42" s="300"/>
      <c r="FE42" s="300"/>
      <c r="FF42" s="300"/>
      <c r="FG42" s="300"/>
      <c r="FH42" s="300"/>
      <c r="FI42" s="300"/>
      <c r="FJ42" s="300"/>
      <c r="FK42" s="300"/>
      <c r="FL42" s="300"/>
      <c r="FM42" s="300"/>
      <c r="FN42" s="300"/>
      <c r="FO42" s="300"/>
      <c r="FP42" s="300"/>
      <c r="FQ42" s="300"/>
      <c r="FR42" s="300"/>
      <c r="FS42" s="300"/>
      <c r="FT42" s="300"/>
      <c r="FU42" s="300"/>
      <c r="FV42" s="300"/>
      <c r="FW42" s="300"/>
      <c r="FX42" s="300"/>
      <c r="FY42" s="300"/>
      <c r="FZ42" s="300"/>
      <c r="GA42" s="300"/>
      <c r="GB42" s="300"/>
      <c r="GC42" s="300"/>
      <c r="GD42" s="300"/>
      <c r="GE42" s="300"/>
      <c r="GF42" s="300"/>
      <c r="GG42" s="300"/>
      <c r="GH42" s="300"/>
      <c r="GI42" s="300"/>
      <c r="GJ42" s="300"/>
      <c r="GK42" s="300"/>
      <c r="GL42" s="300"/>
      <c r="GM42" s="300"/>
      <c r="GN42" s="300"/>
      <c r="GO42" s="300"/>
      <c r="GP42" s="300"/>
      <c r="GQ42" s="300"/>
      <c r="GR42" s="300"/>
      <c r="GS42" s="300"/>
      <c r="GT42" s="300"/>
      <c r="GU42" s="300"/>
      <c r="GV42" s="300"/>
      <c r="GW42" s="300"/>
      <c r="GX42" s="300"/>
      <c r="GY42" s="300"/>
      <c r="GZ42" s="300"/>
      <c r="HA42" s="300"/>
      <c r="HB42" s="300"/>
      <c r="HC42" s="300"/>
      <c r="HD42" s="300"/>
      <c r="HE42" s="300"/>
      <c r="HF42" s="300"/>
      <c r="HG42" s="300"/>
    </row>
    <row r="43" spans="1:215">
      <c r="A43" s="116"/>
      <c r="B43" s="107"/>
      <c r="C43" s="107"/>
      <c r="D43" s="107"/>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AJ43" s="107"/>
      <c r="AK43" s="107"/>
      <c r="AL43" s="107"/>
      <c r="AM43" s="107"/>
      <c r="AN43" s="107"/>
      <c r="AO43" s="107"/>
      <c r="AP43" s="107"/>
      <c r="AQ43" s="107"/>
      <c r="AR43" s="107"/>
      <c r="AS43" s="107"/>
      <c r="AT43" s="107"/>
      <c r="AU43" s="107"/>
      <c r="AV43" s="107"/>
      <c r="AW43" s="107"/>
      <c r="AX43" s="107"/>
      <c r="AY43" s="107"/>
      <c r="AZ43" s="107"/>
      <c r="BA43" s="107"/>
      <c r="BB43" s="107"/>
      <c r="BC43" s="107"/>
      <c r="BD43" s="107"/>
      <c r="BE43" s="107"/>
      <c r="BF43" s="107"/>
      <c r="BG43" s="107"/>
      <c r="BH43" s="107"/>
      <c r="BI43" s="107"/>
      <c r="BJ43" s="107"/>
      <c r="BK43" s="107"/>
      <c r="BL43" s="107"/>
      <c r="BM43" s="107"/>
      <c r="BN43" s="107"/>
      <c r="BO43" s="107"/>
      <c r="BP43" s="107"/>
      <c r="BQ43" s="107"/>
      <c r="BR43" s="107"/>
      <c r="BS43" s="107"/>
      <c r="BT43" s="107"/>
      <c r="BU43" s="107"/>
      <c r="BV43" s="107"/>
      <c r="BW43" s="107"/>
      <c r="BX43" s="107"/>
      <c r="BY43" s="107"/>
      <c r="BZ43" s="107"/>
      <c r="CA43" s="107"/>
      <c r="CB43" s="107"/>
      <c r="CC43" s="107"/>
      <c r="CD43" s="107"/>
      <c r="CE43" s="107"/>
      <c r="CF43" s="107"/>
      <c r="CG43" s="107"/>
      <c r="CH43" s="107"/>
      <c r="CI43" s="107"/>
      <c r="CJ43" s="107"/>
      <c r="CK43" s="107"/>
      <c r="CL43" s="107"/>
      <c r="CM43" s="107"/>
      <c r="CN43" s="107"/>
      <c r="CO43" s="107"/>
      <c r="CP43" s="107"/>
      <c r="CQ43" s="107"/>
      <c r="CR43" s="107"/>
      <c r="CS43" s="107"/>
      <c r="CT43" s="107"/>
      <c r="CU43" s="107"/>
      <c r="CV43" s="107"/>
      <c r="CW43" s="107"/>
      <c r="CX43" s="107"/>
      <c r="CY43" s="107"/>
      <c r="CZ43" s="107"/>
      <c r="DA43" s="107"/>
      <c r="DB43" s="107"/>
      <c r="DC43" s="107"/>
      <c r="DD43" s="107"/>
      <c r="DE43" s="107"/>
      <c r="DF43" s="107"/>
      <c r="DG43" s="107"/>
      <c r="DH43" s="107"/>
      <c r="DI43" s="107"/>
      <c r="DJ43" s="107"/>
      <c r="DK43" s="107"/>
      <c r="DL43" s="107"/>
      <c r="DM43" s="107"/>
      <c r="DN43" s="107"/>
      <c r="DO43" s="107"/>
      <c r="DP43" s="107"/>
      <c r="DQ43" s="107"/>
      <c r="DR43" s="107"/>
      <c r="DS43" s="107"/>
      <c r="DT43" s="107"/>
      <c r="DU43" s="107"/>
      <c r="DV43" s="107"/>
      <c r="DW43" s="107"/>
      <c r="DX43" s="107"/>
      <c r="DY43" s="107"/>
      <c r="DZ43" s="107"/>
      <c r="EA43" s="107"/>
      <c r="EB43" s="107"/>
      <c r="EC43" s="107"/>
      <c r="ED43" s="107"/>
      <c r="EE43" s="107"/>
      <c r="EF43" s="107"/>
      <c r="EG43" s="107"/>
      <c r="EH43" s="107"/>
      <c r="EI43" s="107"/>
      <c r="EJ43" s="107"/>
      <c r="EK43" s="107"/>
      <c r="EL43" s="107"/>
      <c r="EM43" s="107"/>
      <c r="EN43" s="107"/>
      <c r="EO43" s="107"/>
      <c r="EP43" s="107"/>
      <c r="EQ43" s="107"/>
      <c r="ER43" s="107"/>
      <c r="ES43" s="107"/>
      <c r="ET43" s="107"/>
      <c r="EU43" s="107"/>
      <c r="EV43" s="107"/>
      <c r="EW43" s="107"/>
      <c r="EX43" s="107"/>
      <c r="EY43" s="107"/>
      <c r="EZ43" s="107"/>
      <c r="FA43" s="107"/>
      <c r="FB43" s="107"/>
      <c r="FC43" s="107"/>
      <c r="FD43" s="107"/>
      <c r="FE43" s="107"/>
      <c r="FF43" s="107"/>
      <c r="FG43" s="107"/>
      <c r="FH43" s="107"/>
      <c r="FI43" s="107"/>
      <c r="FJ43" s="107"/>
      <c r="FK43" s="107"/>
      <c r="FL43" s="107"/>
      <c r="FM43" s="107"/>
      <c r="FN43" s="107"/>
      <c r="FO43" s="107"/>
      <c r="FP43" s="107"/>
      <c r="FQ43" s="107"/>
      <c r="FR43" s="107"/>
      <c r="FS43" s="107"/>
      <c r="FT43" s="107"/>
      <c r="FU43" s="107"/>
      <c r="FV43" s="107"/>
      <c r="FW43" s="107"/>
      <c r="FX43" s="107"/>
      <c r="FY43" s="107"/>
      <c r="FZ43" s="107"/>
      <c r="GA43" s="107"/>
      <c r="GB43" s="107"/>
      <c r="GC43" s="107"/>
    </row>
    <row r="44" spans="1:215">
      <c r="A44" s="116"/>
      <c r="B44" s="107"/>
      <c r="C44" s="107"/>
      <c r="D44" s="107"/>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07"/>
      <c r="AL44" s="107"/>
      <c r="AM44" s="107"/>
      <c r="AN44" s="107"/>
      <c r="AO44" s="107"/>
      <c r="AP44" s="107"/>
      <c r="AQ44" s="107"/>
      <c r="AR44" s="107"/>
      <c r="AS44" s="107"/>
      <c r="AT44" s="107"/>
      <c r="AU44" s="107"/>
      <c r="AV44" s="107"/>
      <c r="AW44" s="107"/>
      <c r="AX44" s="107"/>
      <c r="AY44" s="107"/>
      <c r="AZ44" s="107"/>
      <c r="BA44" s="107"/>
      <c r="BB44" s="107"/>
      <c r="BC44" s="107"/>
      <c r="BD44" s="107"/>
      <c r="BE44" s="107"/>
      <c r="BF44" s="107"/>
      <c r="BG44" s="107"/>
      <c r="BH44" s="107"/>
      <c r="BI44" s="107"/>
      <c r="BJ44" s="107"/>
      <c r="BK44" s="107"/>
      <c r="BL44" s="107"/>
      <c r="BM44" s="107"/>
      <c r="BN44" s="107"/>
      <c r="BO44" s="107"/>
      <c r="BP44" s="107"/>
      <c r="BQ44" s="107"/>
      <c r="BR44" s="107"/>
      <c r="BS44" s="107"/>
      <c r="BT44" s="107"/>
      <c r="BU44" s="107"/>
      <c r="BV44" s="107"/>
      <c r="BW44" s="107"/>
      <c r="BX44" s="107"/>
      <c r="BY44" s="107"/>
      <c r="BZ44" s="107"/>
      <c r="CA44" s="107"/>
      <c r="CB44" s="107"/>
      <c r="CC44" s="107"/>
      <c r="CD44" s="107"/>
      <c r="CE44" s="107"/>
      <c r="CF44" s="107"/>
      <c r="CG44" s="107"/>
      <c r="CH44" s="107"/>
      <c r="CI44" s="107"/>
      <c r="CJ44" s="107"/>
      <c r="CK44" s="107"/>
      <c r="CL44" s="107"/>
      <c r="CM44" s="107"/>
      <c r="CN44" s="107"/>
      <c r="CO44" s="107"/>
      <c r="CP44" s="107"/>
      <c r="CQ44" s="107"/>
      <c r="CR44" s="107"/>
      <c r="CS44" s="107"/>
      <c r="CT44" s="107"/>
      <c r="CU44" s="107"/>
      <c r="CV44" s="107"/>
      <c r="CW44" s="107"/>
      <c r="CX44" s="107"/>
      <c r="CY44" s="107"/>
      <c r="CZ44" s="107"/>
      <c r="DA44" s="107"/>
      <c r="DB44" s="107"/>
      <c r="DC44" s="107"/>
      <c r="DD44" s="107"/>
      <c r="DE44" s="107"/>
      <c r="DF44" s="107"/>
      <c r="DG44" s="107"/>
      <c r="DH44" s="107"/>
      <c r="DI44" s="107"/>
      <c r="DJ44" s="107"/>
      <c r="DK44" s="107"/>
      <c r="DL44" s="107"/>
      <c r="DM44" s="107"/>
      <c r="DN44" s="107"/>
      <c r="DO44" s="107"/>
      <c r="DP44" s="107"/>
      <c r="DQ44" s="107"/>
      <c r="DR44" s="107"/>
      <c r="DS44" s="107"/>
      <c r="DT44" s="107"/>
      <c r="DU44" s="107"/>
      <c r="DV44" s="107"/>
      <c r="DW44" s="107"/>
      <c r="DX44" s="107"/>
      <c r="DY44" s="107"/>
      <c r="DZ44" s="107"/>
      <c r="EA44" s="107"/>
      <c r="EB44" s="107"/>
      <c r="EC44" s="107"/>
      <c r="ED44" s="107"/>
      <c r="EE44" s="107"/>
      <c r="EF44" s="107"/>
      <c r="EG44" s="107"/>
      <c r="EH44" s="107"/>
      <c r="EI44" s="107"/>
      <c r="EJ44" s="107"/>
      <c r="EK44" s="107"/>
      <c r="EL44" s="107"/>
      <c r="EM44" s="107"/>
      <c r="EN44" s="107"/>
      <c r="EO44" s="107"/>
      <c r="EP44" s="107"/>
      <c r="EQ44" s="107"/>
      <c r="ER44" s="107"/>
      <c r="ES44" s="107"/>
      <c r="ET44" s="107"/>
      <c r="EU44" s="107"/>
      <c r="EV44" s="107"/>
      <c r="EW44" s="107"/>
      <c r="EX44" s="107"/>
      <c r="EY44" s="107"/>
      <c r="EZ44" s="107"/>
      <c r="FA44" s="107"/>
      <c r="FB44" s="107"/>
      <c r="FC44" s="107"/>
      <c r="FD44" s="107"/>
      <c r="FE44" s="107"/>
      <c r="FF44" s="107"/>
      <c r="FG44" s="107"/>
      <c r="FH44" s="107"/>
      <c r="FI44" s="107"/>
      <c r="FJ44" s="107"/>
      <c r="FK44" s="107"/>
      <c r="FL44" s="107"/>
      <c r="FM44" s="107"/>
      <c r="FN44" s="107"/>
      <c r="FO44" s="107"/>
      <c r="FP44" s="107"/>
      <c r="FQ44" s="107"/>
      <c r="FR44" s="107"/>
      <c r="FS44" s="107"/>
      <c r="FT44" s="107"/>
      <c r="FU44" s="107"/>
      <c r="FV44" s="107"/>
      <c r="FW44" s="107"/>
      <c r="FX44" s="107"/>
      <c r="FY44" s="107"/>
      <c r="FZ44" s="107"/>
      <c r="GA44" s="107"/>
      <c r="GB44" s="107"/>
      <c r="GC44" s="107"/>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HP34"/>
  <sheetViews>
    <sheetView workbookViewId="0">
      <selection activeCell="A3" sqref="A3:FU32"/>
    </sheetView>
  </sheetViews>
  <sheetFormatPr defaultRowHeight="12.75"/>
  <cols>
    <col min="1" max="1" width="12.42578125" customWidth="1"/>
    <col min="2" max="2" width="10.140625" bestFit="1" customWidth="1"/>
    <col min="3" max="38" width="9.28515625" bestFit="1" customWidth="1"/>
    <col min="39" max="39" width="10.140625" bestFit="1" customWidth="1"/>
    <col min="40" max="133" width="9.28515625" bestFit="1" customWidth="1"/>
    <col min="134" max="134" width="12.28515625" bestFit="1" customWidth="1"/>
    <col min="135" max="135" width="9.7109375" bestFit="1" customWidth="1"/>
    <col min="136" max="136" width="9.28515625" bestFit="1" customWidth="1"/>
    <col min="137" max="138" width="9.7109375" bestFit="1" customWidth="1"/>
    <col min="139" max="139" width="9.28515625" bestFit="1" customWidth="1"/>
    <col min="140" max="140" width="9.7109375" bestFit="1" customWidth="1"/>
    <col min="141" max="141" width="9.28515625" bestFit="1" customWidth="1"/>
    <col min="142" max="142" width="9.7109375" bestFit="1" customWidth="1"/>
    <col min="143" max="143" width="10.7109375" bestFit="1" customWidth="1"/>
    <col min="144" max="144" width="9.28515625" bestFit="1" customWidth="1"/>
    <col min="145" max="146" width="9.7109375" bestFit="1" customWidth="1"/>
    <col min="147" max="147" width="10.7109375" bestFit="1" customWidth="1"/>
    <col min="148" max="149" width="9.28515625" bestFit="1" customWidth="1"/>
    <col min="150" max="150" width="9.7109375" bestFit="1" customWidth="1"/>
    <col min="151" max="170" width="9.28515625" bestFit="1" customWidth="1"/>
    <col min="171" max="172" width="9.7109375" bestFit="1" customWidth="1"/>
    <col min="173" max="177" width="9.28515625" bestFit="1" customWidth="1"/>
    <col min="178" max="178" width="9.7109375" bestFit="1" customWidth="1"/>
    <col min="179" max="179" width="9.28515625" bestFit="1" customWidth="1"/>
    <col min="180" max="180" width="9.7109375" bestFit="1" customWidth="1"/>
    <col min="181" max="184" width="9.28515625" bestFit="1" customWidth="1"/>
    <col min="213" max="213" width="14" customWidth="1"/>
  </cols>
  <sheetData>
    <row r="1" spans="1:224" s="46" customFormat="1">
      <c r="B1" s="46" t="str">
        <f>VLOOKUP(B2,'Sch Nums for Downloads'!$P$5:$Q$488,2,FALSE)</f>
        <v>E03</v>
      </c>
      <c r="C1" s="46" t="str">
        <f>VLOOKUP(C2,'Sch Nums for Downloads'!$P$5:$Q$488,2,FALSE)</f>
        <v>E01</v>
      </c>
      <c r="D1" s="46" t="str">
        <f>VLOOKUP(D2,'Sch Nums for Downloads'!$P$5:$Q$488,2,FALSE)</f>
        <v>E01</v>
      </c>
      <c r="E1" s="46" t="str">
        <f>VLOOKUP(E2,'Sch Nums for Downloads'!$P$5:$Q$488,2,FALSE)</f>
        <v>E01</v>
      </c>
      <c r="F1" s="46" t="str">
        <f>VLOOKUP(F2,'Sch Nums for Downloads'!$P$5:$Q$488,2,FALSE)</f>
        <v>E26</v>
      </c>
      <c r="G1" s="46" t="str">
        <f>VLOOKUP(G2,'Sch Nums for Downloads'!$P$5:$Q$488,2,FALSE)</f>
        <v>E01</v>
      </c>
      <c r="H1" s="46" t="str">
        <f>VLOOKUP(H2,'Sch Nums for Downloads'!$P$5:$Q$488,2,FALSE)</f>
        <v>E01</v>
      </c>
      <c r="I1" s="46" t="str">
        <f>VLOOKUP(I2,'Sch Nums for Downloads'!$P$5:$Q$488,2,FALSE)</f>
        <v>E02</v>
      </c>
      <c r="J1" s="46" t="str">
        <f>VLOOKUP(J2,'Sch Nums for Downloads'!$P$5:$Q$488,2,FALSE)</f>
        <v>E02</v>
      </c>
      <c r="K1" s="46" t="str">
        <f>VLOOKUP(K2,'Sch Nums for Downloads'!$P$5:$Q$488,2,FALSE)</f>
        <v>E02</v>
      </c>
      <c r="L1" s="46" t="str">
        <f>VLOOKUP(L2,'Sch Nums for Downloads'!$P$5:$Q$488,2,FALSE)</f>
        <v>E02</v>
      </c>
      <c r="M1" s="46" t="str">
        <f>VLOOKUP(M2,'Sch Nums for Downloads'!$P$5:$Q$488,2,FALSE)</f>
        <v>E03</v>
      </c>
      <c r="N1" s="46" t="str">
        <f>VLOOKUP(N2,'Sch Nums for Downloads'!$P$5:$Q$488,2,FALSE)</f>
        <v>E03</v>
      </c>
      <c r="O1" s="46" t="str">
        <f>VLOOKUP(O2,'Sch Nums for Downloads'!$P$5:$Q$488,2,FALSE)</f>
        <v>E03</v>
      </c>
      <c r="P1" s="46" t="str">
        <f>VLOOKUP(P2,'Sch Nums for Downloads'!$P$5:$Q$488,2,FALSE)</f>
        <v>E03</v>
      </c>
      <c r="Q1" s="46" t="str">
        <f>VLOOKUP(Q2,'Sch Nums for Downloads'!$P$5:$Q$488,2,FALSE)</f>
        <v>E07</v>
      </c>
      <c r="R1" s="46" t="str">
        <f>VLOOKUP(R2,'Sch Nums for Downloads'!$P$5:$Q$488,2,FALSE)</f>
        <v>E07</v>
      </c>
      <c r="S1" s="46" t="str">
        <f>VLOOKUP(S2,'Sch Nums for Downloads'!$P$5:$Q$488,2,FALSE)</f>
        <v>E07</v>
      </c>
      <c r="T1" s="46" t="str">
        <f>VLOOKUP(T2,'Sch Nums for Downloads'!$P$5:$Q$488,2,FALSE)</f>
        <v>E07</v>
      </c>
      <c r="U1" s="46" t="str">
        <f>VLOOKUP(U2,'Sch Nums for Downloads'!$P$5:$Q$488,2,FALSE)</f>
        <v>E07</v>
      </c>
      <c r="V1" s="46" t="str">
        <f>VLOOKUP(V2,'Sch Nums for Downloads'!$P$5:$Q$488,2,FALSE)</f>
        <v>E07</v>
      </c>
      <c r="W1" s="46" t="str">
        <f>VLOOKUP(W2,'Sch Nums for Downloads'!$P$5:$Q$488,2,FALSE)</f>
        <v>E07</v>
      </c>
      <c r="X1" s="46" t="str">
        <f>VLOOKUP(X2,'Sch Nums for Downloads'!$P$5:$Q$488,2,FALSE)</f>
        <v>E07</v>
      </c>
      <c r="Y1" s="46" t="str">
        <f>VLOOKUP(Y2,'Sch Nums for Downloads'!$P$5:$Q$488,2,FALSE)</f>
        <v>E07</v>
      </c>
      <c r="Z1" s="46" t="str">
        <f>VLOOKUP(Z2,'Sch Nums for Downloads'!$P$5:$Q$488,2,FALSE)</f>
        <v>E07</v>
      </c>
      <c r="AA1" s="46" t="str">
        <f>VLOOKUP(AA2,'Sch Nums for Downloads'!$P$5:$Q$488,2,FALSE)</f>
        <v>E03</v>
      </c>
      <c r="AB1" s="46" t="str">
        <f>VLOOKUP(AB2,'Sch Nums for Downloads'!$P$5:$Q$488,2,FALSE)</f>
        <v>E03</v>
      </c>
      <c r="AC1" s="46" t="str">
        <f>VLOOKUP(AC2,'Sch Nums for Downloads'!$P$5:$Q$488,2,FALSE)</f>
        <v>E03</v>
      </c>
      <c r="AD1" s="46" t="str">
        <f>VLOOKUP(AD2,'Sch Nums for Downloads'!$P$5:$Q$488,2,FALSE)</f>
        <v>E03</v>
      </c>
      <c r="AE1" s="46" t="str">
        <f>VLOOKUP(AE2,'Sch Nums for Downloads'!$P$5:$Q$488,2,FALSE)</f>
        <v>E03</v>
      </c>
      <c r="AF1" s="46" t="str">
        <f>VLOOKUP(AF2,'Sch Nums for Downloads'!$P$5:$Q$488,2,FALSE)</f>
        <v>E03</v>
      </c>
      <c r="AG1" s="46" t="str">
        <f>VLOOKUP(AG2,'Sch Nums for Downloads'!$P$5:$Q$488,2,FALSE)</f>
        <v>E03</v>
      </c>
      <c r="AH1" s="46" t="str">
        <f>VLOOKUP(AH2,'Sch Nums for Downloads'!$P$5:$Q$488,2,FALSE)</f>
        <v>E03</v>
      </c>
      <c r="AI1" s="46" t="str">
        <f>VLOOKUP(AI2,'Sch Nums for Downloads'!$P$5:$Q$488,2,FALSE)</f>
        <v>E03</v>
      </c>
      <c r="AJ1" s="46" t="str">
        <f>VLOOKUP(AJ2,'Sch Nums for Downloads'!$P$5:$Q$488,2,FALSE)</f>
        <v>E31</v>
      </c>
      <c r="AK1" s="46" t="str">
        <f>VLOOKUP(AK2,'Sch Nums for Downloads'!$P$5:$Q$488,2,FALSE)</f>
        <v>E31</v>
      </c>
      <c r="AL1" s="46" t="str">
        <f>VLOOKUP(AL2,'Sch Nums for Downloads'!$P$5:$Q$488,2,FALSE)</f>
        <v>E31</v>
      </c>
      <c r="AM1" s="46" t="str">
        <f>VLOOKUP(AM2,'Sch Nums for Downloads'!$P$5:$Q$488,2,FALSE)</f>
        <v>E31</v>
      </c>
      <c r="AN1" s="46" t="str">
        <f>VLOOKUP(AN2,'Sch Nums for Downloads'!$P$5:$Q$488,2,FALSE)</f>
        <v>E31</v>
      </c>
      <c r="AO1" s="46" t="str">
        <f>VLOOKUP(AO2,'Sch Nums for Downloads'!$P$5:$Q$488,2,FALSE)</f>
        <v>E05</v>
      </c>
      <c r="AP1" s="46" t="str">
        <f>VLOOKUP(AP2,'Sch Nums for Downloads'!$P$5:$Q$488,2,FALSE)</f>
        <v>E05</v>
      </c>
      <c r="AQ1" s="46" t="str">
        <f>VLOOKUP(AQ2,'Sch Nums for Downloads'!$P$5:$Q$488,2,FALSE)</f>
        <v>E05</v>
      </c>
      <c r="AR1" s="46" t="str">
        <f>VLOOKUP(AR2,'Sch Nums for Downloads'!$P$5:$Q$488,2,FALSE)</f>
        <v>E28A</v>
      </c>
      <c r="AS1" s="46" t="str">
        <f>VLOOKUP(AS2,'Sch Nums for Downloads'!$P$5:$Q$488,2,FALSE)</f>
        <v>E05</v>
      </c>
      <c r="AT1" s="46" t="str">
        <f>VLOOKUP(AT2,'Sch Nums for Downloads'!$P$5:$Q$488,2,FALSE)</f>
        <v>E05</v>
      </c>
      <c r="AU1" s="46" t="str">
        <f>VLOOKUP(AU2,'Sch Nums for Downloads'!$P$5:$Q$488,2,FALSE)</f>
        <v>E04</v>
      </c>
      <c r="AV1" s="46" t="str">
        <f>VLOOKUP(AV2,'Sch Nums for Downloads'!$P$5:$Q$488,2,FALSE)</f>
        <v>E04</v>
      </c>
      <c r="AW1" s="46" t="str">
        <f>VLOOKUP(AW2,'Sch Nums for Downloads'!$P$5:$Q$488,2,FALSE)</f>
        <v>E04</v>
      </c>
      <c r="AX1" s="46" t="str">
        <f>VLOOKUP(AX2,'Sch Nums for Downloads'!$P$5:$Q$488,2,FALSE)</f>
        <v>E04</v>
      </c>
      <c r="AY1" s="46" t="str">
        <f>VLOOKUP(AY2,'Sch Nums for Downloads'!$P$5:$Q$488,2,FALSE)</f>
        <v>E06</v>
      </c>
      <c r="AZ1" s="46" t="str">
        <f>VLOOKUP(AZ2,'Sch Nums for Downloads'!$P$5:$Q$488,2,FALSE)</f>
        <v>E06</v>
      </c>
      <c r="BA1" s="46" t="str">
        <f>VLOOKUP(BA2,'Sch Nums for Downloads'!$P$5:$Q$488,2,FALSE)</f>
        <v>E06</v>
      </c>
      <c r="BB1" s="46" t="str">
        <f>VLOOKUP(BB2,'Sch Nums for Downloads'!$P$5:$Q$488,2,FALSE)</f>
        <v>E06</v>
      </c>
      <c r="BC1" s="46" t="str">
        <f>VLOOKUP(BC2,'Sch Nums for Downloads'!$P$5:$Q$488,2,FALSE)</f>
        <v>E06</v>
      </c>
      <c r="BD1" s="46" t="str">
        <f>VLOOKUP(BD2,'Sch Nums for Downloads'!$P$5:$Q$488,2,FALSE)</f>
        <v>E04</v>
      </c>
      <c r="BE1" s="46" t="str">
        <f>VLOOKUP(BE2,'Sch Nums for Downloads'!$P$5:$Q$488,2,FALSE)</f>
        <v>E04</v>
      </c>
      <c r="BF1" s="46" t="str">
        <f>VLOOKUP(BF2,'Sch Nums for Downloads'!$P$5:$Q$488,2,FALSE)</f>
        <v>E04</v>
      </c>
      <c r="BG1" s="46" t="str">
        <f>VLOOKUP(BG2,'Sch Nums for Downloads'!$P$5:$Q$488,2,FALSE)</f>
        <v>E04</v>
      </c>
      <c r="BH1" s="46" t="str">
        <f>VLOOKUP(BH2,'Sch Nums for Downloads'!$P$5:$Q$488,2,FALSE)</f>
        <v>E04</v>
      </c>
      <c r="BI1" s="46" t="str">
        <f>VLOOKUP(BI2,'Sch Nums for Downloads'!$P$5:$Q$488,2,FALSE)</f>
        <v>E07</v>
      </c>
      <c r="BJ1" s="46" t="str">
        <f>VLOOKUP(BJ2,'Sch Nums for Downloads'!$P$5:$Q$488,2,FALSE)</f>
        <v>E07</v>
      </c>
      <c r="BK1" s="46" t="str">
        <f>VLOOKUP(BK2,'Sch Nums for Downloads'!$P$5:$Q$488,2,FALSE)</f>
        <v>E07</v>
      </c>
      <c r="BL1" s="46" t="str">
        <f>VLOOKUP(BL2,'Sch Nums for Downloads'!$P$5:$Q$488,2,FALSE)</f>
        <v>E07</v>
      </c>
      <c r="BM1" s="46" t="str">
        <f>VLOOKUP(BM2,'Sch Nums for Downloads'!$P$5:$Q$488,2,FALSE)</f>
        <v>E07</v>
      </c>
      <c r="BN1" s="46" t="str">
        <f>VLOOKUP(BN2,'Sch Nums for Downloads'!$P$5:$Q$488,2,FALSE)</f>
        <v>E08</v>
      </c>
      <c r="BO1" s="46" t="str">
        <f>VLOOKUP(BO2,'Sch Nums for Downloads'!$P$5:$Q$488,2,FALSE)</f>
        <v>E08</v>
      </c>
      <c r="BP1" s="46" t="str">
        <f>VLOOKUP(BP2,'Sch Nums for Downloads'!$P$5:$Q$488,2,FALSE)</f>
        <v>E08</v>
      </c>
      <c r="BQ1" s="46" t="str">
        <f>VLOOKUP(BQ2,'Sch Nums for Downloads'!$P$5:$Q$488,2,FALSE)</f>
        <v>E09</v>
      </c>
      <c r="BR1" s="46" t="str">
        <f>VLOOKUP(BR2,'Sch Nums for Downloads'!$P$5:$Q$488,2,FALSE)</f>
        <v>E11</v>
      </c>
      <c r="BS1" s="46" t="str">
        <f>VLOOKUP(BS2,'Sch Nums for Downloads'!$P$5:$Q$488,2,FALSE)</f>
        <v>E08</v>
      </c>
      <c r="BT1" s="46" t="str">
        <f>VLOOKUP(BT2,'Sch Nums for Downloads'!$P$5:$Q$488,2,FALSE)</f>
        <v>E08</v>
      </c>
      <c r="BU1" s="46" t="str">
        <f>VLOOKUP(BU2,'Sch Nums for Downloads'!$P$5:$Q$488,2,FALSE)</f>
        <v>E27</v>
      </c>
      <c r="BV1" s="46" t="str">
        <f>VLOOKUP(BV2,'Sch Nums for Downloads'!$P$5:$Q$488,2,FALSE)</f>
        <v>E12</v>
      </c>
      <c r="BW1" s="46" t="str">
        <f>VLOOKUP(BW2,'Sch Nums for Downloads'!$P$5:$Q$488,2,FALSE)</f>
        <v>E13</v>
      </c>
      <c r="BX1" s="46" t="str">
        <f>VLOOKUP(BX2,'Sch Nums for Downloads'!$P$5:$Q$488,2,FALSE)</f>
        <v>CE02</v>
      </c>
      <c r="BY1" s="46" t="str">
        <f>VLOOKUP(BY2,'Sch Nums for Downloads'!$P$5:$Q$488,2,FALSE)</f>
        <v>CE04C</v>
      </c>
      <c r="BZ1" s="46" t="str">
        <f>VLOOKUP(BZ2,'Sch Nums for Downloads'!$P$5:$Q$488,2,FALSE)</f>
        <v>CE04D</v>
      </c>
      <c r="CA1" s="46" t="str">
        <f>VLOOKUP(CA2,'Sch Nums for Downloads'!$P$5:$Q$488,2,FALSE)</f>
        <v>CE04E</v>
      </c>
      <c r="CB1" s="46" t="str">
        <f>VLOOKUP(CB2,'Sch Nums for Downloads'!$P$5:$Q$488,2,FALSE)</f>
        <v>CE02</v>
      </c>
      <c r="CC1" s="46" t="str">
        <f>VLOOKUP(CC2,'Sch Nums for Downloads'!$P$5:$Q$488,2,FALSE)</f>
        <v>E18</v>
      </c>
      <c r="CD1" s="46" t="str">
        <f>VLOOKUP(CD2,'Sch Nums for Downloads'!$P$5:$Q$488,2,FALSE)</f>
        <v>E16</v>
      </c>
      <c r="CE1" s="46" t="str">
        <f>VLOOKUP(CE2,'Sch Nums for Downloads'!$P$5:$Q$488,2,FALSE)</f>
        <v>E16</v>
      </c>
      <c r="CF1" s="46" t="str">
        <f>VLOOKUP(CF2,'Sch Nums for Downloads'!$P$5:$Q$488,2,FALSE)</f>
        <v>E16</v>
      </c>
      <c r="CG1" s="46" t="str">
        <f>VLOOKUP(CG2,'Sch Nums for Downloads'!$P$5:$Q$488,2,FALSE)</f>
        <v>E18</v>
      </c>
      <c r="CH1" s="46" t="str">
        <f>VLOOKUP(CH2,'Sch Nums for Downloads'!$P$5:$Q$488,2,FALSE)</f>
        <v>E18</v>
      </c>
      <c r="CI1" s="46" t="str">
        <f>VLOOKUP(CI2,'Sch Nums for Downloads'!$P$5:$Q$488,2,FALSE)</f>
        <v>E18</v>
      </c>
      <c r="CJ1" s="46" t="str">
        <f>VLOOKUP(CJ2,'Sch Nums for Downloads'!$P$5:$Q$488,2,FALSE)</f>
        <v>E17</v>
      </c>
      <c r="CK1" s="46" t="str">
        <f>VLOOKUP(CK2,'Sch Nums for Downloads'!$P$5:$Q$488,2,FALSE)</f>
        <v>E15</v>
      </c>
      <c r="CL1" s="46" t="str">
        <f>VLOOKUP(CL2,'Sch Nums for Downloads'!$P$5:$Q$488,2,FALSE)</f>
        <v>E18</v>
      </c>
      <c r="CM1" s="46" t="str">
        <f>VLOOKUP(CM2,'Sch Nums for Downloads'!$P$5:$Q$488,2,FALSE)</f>
        <v>E14</v>
      </c>
      <c r="CN1" s="46" t="str">
        <f>VLOOKUP(CN2,'Sch Nums for Downloads'!$P$5:$Q$488,2,FALSE)</f>
        <v>E18</v>
      </c>
      <c r="CO1" s="46" t="str">
        <f>VLOOKUP(CO2,'Sch Nums for Downloads'!$P$5:$Q$488,2,FALSE)</f>
        <v>E16</v>
      </c>
      <c r="CP1" s="46" t="str">
        <f>VLOOKUP(CP2,'Sch Nums for Downloads'!$P$5:$Q$488,2,FALSE)</f>
        <v>E19</v>
      </c>
      <c r="CQ1" s="46" t="str">
        <f>VLOOKUP(CQ2,'Sch Nums for Downloads'!$P$5:$Q$488,2,FALSE)</f>
        <v>E19</v>
      </c>
      <c r="CR1" s="46" t="str">
        <f>VLOOKUP(CR2,'Sch Nums for Downloads'!$P$5:$Q$488,2,FALSE)</f>
        <v>E08</v>
      </c>
      <c r="CS1" s="46" t="str">
        <f>VLOOKUP(CS2,'Sch Nums for Downloads'!$P$5:$Q$488,2,FALSE)</f>
        <v>E08</v>
      </c>
      <c r="CT1" s="46" t="str">
        <f>VLOOKUP(CT2,'Sch Nums for Downloads'!$P$5:$Q$488,2,FALSE)</f>
        <v>E22</v>
      </c>
      <c r="CU1" s="46" t="str">
        <f>VLOOKUP(CU2,'Sch Nums for Downloads'!$P$5:$Q$488,2,FALSE)</f>
        <v>CE04C</v>
      </c>
      <c r="CV1" s="46" t="str">
        <f>VLOOKUP(CV2,'Sch Nums for Downloads'!$P$5:$Q$488,2,FALSE)</f>
        <v>CE04D</v>
      </c>
      <c r="CW1" s="46" t="str">
        <f>VLOOKUP(CW2,'Sch Nums for Downloads'!$P$5:$Q$488,2,FALSE)</f>
        <v>E19</v>
      </c>
      <c r="CX1" s="46" t="str">
        <f>VLOOKUP(CX2,'Sch Nums for Downloads'!$P$5:$Q$488,2,FALSE)</f>
        <v>E08</v>
      </c>
      <c r="CY1" s="46" t="str">
        <f>VLOOKUP(CY2,'Sch Nums for Downloads'!$P$5:$Q$488,2,FALSE)</f>
        <v>E19</v>
      </c>
      <c r="CZ1" s="46" t="str">
        <f>VLOOKUP(CZ2,'Sch Nums for Downloads'!$P$5:$Q$488,2,FALSE)</f>
        <v>E22</v>
      </c>
      <c r="DA1" s="46" t="str">
        <f>VLOOKUP(DA2,'Sch Nums for Downloads'!$P$5:$Q$488,2,FALSE)</f>
        <v>E22</v>
      </c>
      <c r="DB1" s="46" t="str">
        <f>VLOOKUP(DB2,'Sch Nums for Downloads'!$P$5:$Q$488,2,FALSE)</f>
        <v>E22</v>
      </c>
      <c r="DC1" s="46" t="str">
        <f>VLOOKUP(DC2,'Sch Nums for Downloads'!$P$5:$Q$488,2,FALSE)</f>
        <v>E19</v>
      </c>
      <c r="DD1" s="46" t="str">
        <f>VLOOKUP(DD2,'Sch Nums for Downloads'!$P$5:$Q$488,2,FALSE)</f>
        <v>E28A</v>
      </c>
      <c r="DE1" s="46" t="str">
        <f>VLOOKUP(DE2,'Sch Nums for Downloads'!$P$5:$Q$488,2,FALSE)</f>
        <v>E27</v>
      </c>
      <c r="DF1" s="46" t="str">
        <f>VLOOKUP(DF2,'Sch Nums for Downloads'!$P$5:$Q$488,2,FALSE)</f>
        <v>E21</v>
      </c>
      <c r="DG1" s="46" t="str">
        <f>VLOOKUP(DG2,'Sch Nums for Downloads'!$P$5:$Q$488,2,FALSE)</f>
        <v>E22</v>
      </c>
      <c r="DH1" s="46" t="str">
        <f>VLOOKUP(DH2,'Sch Nums for Downloads'!$P$5:$Q$488,2,FALSE)</f>
        <v>E22</v>
      </c>
      <c r="DI1" s="46" t="str">
        <f>VLOOKUP(DI2,'Sch Nums for Downloads'!$P$5:$Q$488,2,FALSE)</f>
        <v>E20</v>
      </c>
      <c r="DJ1" s="46" t="str">
        <f>VLOOKUP(DJ2,'Sch Nums for Downloads'!$P$5:$Q$488,2,FALSE)</f>
        <v>E20A</v>
      </c>
      <c r="DK1" s="46" t="str">
        <f>VLOOKUP(DK2,'Sch Nums for Downloads'!$P$5:$Q$488,2,FALSE)</f>
        <v>E20B</v>
      </c>
      <c r="DL1" s="46" t="str">
        <f>VLOOKUP(DL2,'Sch Nums for Downloads'!$P$5:$Q$488,2,FALSE)</f>
        <v>E20C</v>
      </c>
      <c r="DM1" s="46" t="str">
        <f>VLOOKUP(DM2,'Sch Nums for Downloads'!$P$5:$Q$488,2,FALSE)</f>
        <v>E20D</v>
      </c>
      <c r="DN1" s="46" t="str">
        <f>VLOOKUP(DN2,'Sch Nums for Downloads'!$P$5:$Q$488,2,FALSE)</f>
        <v>E20E</v>
      </c>
      <c r="DO1" s="46" t="str">
        <f>VLOOKUP(DO2,'Sch Nums for Downloads'!$P$5:$Q$488,2,FALSE)</f>
        <v>E20F</v>
      </c>
      <c r="DP1" s="46" t="str">
        <f>VLOOKUP(DP2,'Sch Nums for Downloads'!$P$5:$Q$488,2,FALSE)</f>
        <v>E20G</v>
      </c>
      <c r="DQ1" s="46" t="str">
        <f>VLOOKUP(DQ2,'Sch Nums for Downloads'!$P$5:$Q$488,2,FALSE)</f>
        <v>E08</v>
      </c>
      <c r="DR1" s="46" t="str">
        <f>VLOOKUP(DR2,'Sch Nums for Downloads'!$P$5:$Q$488,2,FALSE)</f>
        <v>E08</v>
      </c>
      <c r="DS1" s="46" t="str">
        <f>VLOOKUP(DS2,'Sch Nums for Downloads'!$P$5:$Q$488,2,FALSE)</f>
        <v>E22</v>
      </c>
      <c r="DT1" s="46" t="str">
        <f>VLOOKUP(DT2,'Sch Nums for Downloads'!$P$5:$Q$488,2,FALSE)</f>
        <v>E10</v>
      </c>
      <c r="DU1" s="46" t="str">
        <f>VLOOKUP(DU2,'Sch Nums for Downloads'!$P$5:$Q$488,2,FALSE)</f>
        <v>E23</v>
      </c>
      <c r="DV1" s="46" t="str">
        <f>VLOOKUP(DV2,'Sch Nums for Downloads'!$P$5:$Q$488,2,FALSE)</f>
        <v>E19</v>
      </c>
      <c r="DW1" s="46" t="str">
        <f>VLOOKUP(DW2,'Sch Nums for Downloads'!$P$5:$Q$488,2,FALSE)</f>
        <v>E25</v>
      </c>
      <c r="DX1" s="46" t="str">
        <f>VLOOKUP(DX2,'Sch Nums for Downloads'!$P$5:$Q$488,2,FALSE)</f>
        <v>E19</v>
      </c>
      <c r="DY1" s="46" t="str">
        <f>VLOOKUP(DY2,'Sch Nums for Downloads'!$P$5:$Q$488,2,FALSE)</f>
        <v>E24</v>
      </c>
      <c r="DZ1" s="46" t="str">
        <f>VLOOKUP(DZ2,'Sch Nums for Downloads'!$P$5:$Q$488,2,FALSE)</f>
        <v>E32</v>
      </c>
      <c r="EA1" s="46" t="str">
        <f>VLOOKUP(EA2,'Sch Nums for Downloads'!$P$5:$Q$488,2,FALSE)</f>
        <v>E22</v>
      </c>
      <c r="EB1" s="46" t="str">
        <f>VLOOKUP(EB2,'Sch Nums for Downloads'!$P$5:$Q$488,2,FALSE)</f>
        <v>I01</v>
      </c>
      <c r="EC1" s="46" t="str">
        <f>VLOOKUP(EC2,'Sch Nums for Downloads'!$P$5:$Q$488,2,FALSE)</f>
        <v>I 08b</v>
      </c>
      <c r="ED1" s="46" t="str">
        <f>VLOOKUP(ED2,'Sch Nums for Downloads'!$P$5:$Q$488,2,FALSE)</f>
        <v>I07</v>
      </c>
      <c r="EE1" s="46" t="str">
        <f>VLOOKUP(EE2,'Sch Nums for Downloads'!$P$5:$Q$488,2,FALSE)</f>
        <v>I05</v>
      </c>
      <c r="EF1" s="159" t="str">
        <f>VLOOKUP(EF2,'Sch Nums for Downloads'!$P$5:$Q$488,2,FALSE)</f>
        <v>I01</v>
      </c>
      <c r="EG1" s="46" t="str">
        <f>VLOOKUP(EG2,'Sch Nums for Downloads'!$P$5:$Q$488,2,FALSE)</f>
        <v>I06</v>
      </c>
      <c r="EH1" s="46" t="str">
        <f>VLOOKUP(EH2,'Sch Nums for Downloads'!$P$5:$Q$488,2,FALSE)</f>
        <v>I16</v>
      </c>
      <c r="EI1" s="159" t="str">
        <f>VLOOKUP(EI2,'Sch Nums for Downloads'!$P$5:$Q$488,2,FALSE)</f>
        <v>CI01</v>
      </c>
      <c r="EJ1" s="46" t="str">
        <f>VLOOKUP(EJ2,'Sch Nums for Downloads'!$P$5:$Q$488,2,FALSE)</f>
        <v>I06</v>
      </c>
      <c r="EK1" s="46" t="str">
        <f>VLOOKUP(EK2,'Sch Nums for Downloads'!$P$5:$Q$488,2,FALSE)</f>
        <v>I06</v>
      </c>
      <c r="EL1" s="46" t="str">
        <f>VLOOKUP(EL2,'Sch Nums for Downloads'!$P$5:$Q$488,2,FALSE)</f>
        <v>CI01</v>
      </c>
      <c r="EM1" s="46" t="str">
        <f>VLOOKUP(EM2,'Sch Nums for Downloads'!$P$5:$Q$488,2,FALSE)</f>
        <v>I03</v>
      </c>
      <c r="EN1" s="46" t="str">
        <f>VLOOKUP(EN2,'Sch Nums for Downloads'!$P$5:$Q$488,2,FALSE)</f>
        <v>E23</v>
      </c>
      <c r="EO1" s="46" t="str">
        <f>VLOOKUP(EO2,'Sch Nums for Downloads'!$P$5:$Q$488,2,FALSE)</f>
        <v>E10</v>
      </c>
      <c r="EP1" s="46" t="str">
        <f>VLOOKUP(EP2,'Sch Nums for Downloads'!$P$5:$Q$488,2,FALSE)</f>
        <v>I01</v>
      </c>
      <c r="EQ1" s="46" t="str">
        <f>VLOOKUP(EQ2,'Sch Nums for Downloads'!$P$5:$Q$488,2,FALSE)</f>
        <v>E09</v>
      </c>
      <c r="ER1" s="46" t="str">
        <f>VLOOKUP(ER2,'Sch Nums for Downloads'!$P$5:$Q$488,2,FALSE)</f>
        <v>E10</v>
      </c>
      <c r="ES1" s="46" t="str">
        <f>VLOOKUP(ES2,'Sch Nums for Downloads'!$P$5:$Q$488,2,FALSE)</f>
        <v>E12</v>
      </c>
      <c r="ET1" s="46" t="str">
        <f>VLOOKUP(ET2,'Sch Nums for Downloads'!$P$5:$Q$488,2,FALSE)</f>
        <v>E13</v>
      </c>
      <c r="EU1" s="46" t="str">
        <f>VLOOKUP(EU2,'Sch Nums for Downloads'!$P$5:$Q$488,2,FALSE)</f>
        <v>E14</v>
      </c>
      <c r="EV1" s="46" t="str">
        <f>VLOOKUP(EV2,'Sch Nums for Downloads'!$P$5:$Q$488,2,FALSE)</f>
        <v>E25</v>
      </c>
      <c r="EW1" s="46" t="str">
        <f>VLOOKUP(EW2,'Sch Nums for Downloads'!$P$5:$Q$488,2,FALSE)</f>
        <v>E27</v>
      </c>
      <c r="EX1" s="46" t="str">
        <f>VLOOKUP(EX2,'Sch Nums for Downloads'!$P$5:$Q$488,2,FALSE)</f>
        <v>E28A</v>
      </c>
      <c r="EY1" s="46" t="str">
        <f>VLOOKUP(EY2,'Sch Nums for Downloads'!$P$5:$Q$488,2,FALSE)</f>
        <v>E28A</v>
      </c>
      <c r="EZ1" s="46" t="str">
        <f>VLOOKUP(EZ2,'Sch Nums for Downloads'!$P$5:$Q$488,2,FALSE)</f>
        <v>E28A</v>
      </c>
      <c r="FA1" s="46" t="str">
        <f>VLOOKUP(FA2,'Sch Nums for Downloads'!$P$5:$Q$488,2,FALSE)</f>
        <v>E28A</v>
      </c>
      <c r="FB1" s="46" t="str">
        <f>VLOOKUP(FB2,'Sch Nums for Downloads'!$P$5:$Q$488,2,FALSE)</f>
        <v>E20G</v>
      </c>
      <c r="FC1" s="46" t="str">
        <f>VLOOKUP(FC2,'Sch Nums for Downloads'!$P$5:$Q$488,2,FALSE)</f>
        <v>E28A</v>
      </c>
      <c r="FD1" s="46" t="str">
        <f>VLOOKUP(FD2,'Sch Nums for Downloads'!$P$5:$Q$488,2,FALSE)</f>
        <v>E28A</v>
      </c>
      <c r="FE1" s="46" t="str">
        <f>VLOOKUP(FE2,'Sch Nums for Downloads'!$P$5:$Q$488,2,FALSE)</f>
        <v>E18</v>
      </c>
      <c r="FF1" s="46" t="str">
        <f>VLOOKUP(FF2,'Sch Nums for Downloads'!$P$5:$Q$488,2,FALSE)</f>
        <v>E30</v>
      </c>
      <c r="FG1" s="46" t="str">
        <f>VLOOKUP(FG2,'Sch Nums for Downloads'!$P$5:$Q$488,2,FALSE)</f>
        <v>I05</v>
      </c>
      <c r="FH1" s="46" t="str">
        <f>VLOOKUP(FH2,'Sch Nums for Downloads'!$P$5:$Q$488,2,FALSE)</f>
        <v>I10</v>
      </c>
      <c r="FI1" s="46" t="str">
        <f>VLOOKUP(FI2,'Sch Nums for Downloads'!$P$5:$Q$488,2,FALSE)</f>
        <v>I13</v>
      </c>
      <c r="FJ1" s="46" t="str">
        <f>VLOOKUP(FJ2,'Sch Nums for Downloads'!$P$5:$Q$488,2,FALSE)</f>
        <v>I12</v>
      </c>
      <c r="FK1" s="46" t="str">
        <f>VLOOKUP(FK2,'Sch Nums for Downloads'!$P$5:$Q$488,2,FALSE)</f>
        <v>I12</v>
      </c>
      <c r="FL1" s="46" t="str">
        <f>VLOOKUP(FL2,'Sch Nums for Downloads'!$P$5:$Q$488,2,FALSE)</f>
        <v>I09</v>
      </c>
      <c r="FM1" s="46" t="str">
        <f>VLOOKUP(FM2,'Sch Nums for Downloads'!$P$5:$Q$488,2,FALSE)</f>
        <v>I 08b</v>
      </c>
      <c r="FN1" s="46" t="str">
        <f>VLOOKUP(FN2,'Sch Nums for Downloads'!$P$5:$Q$488,2,FALSE)</f>
        <v>I 08a</v>
      </c>
      <c r="FO1" s="46" t="str">
        <f>VLOOKUP(FO2,'Sch Nums for Downloads'!$P$5:$Q$488,2,FALSE)</f>
        <v>I 08b</v>
      </c>
      <c r="FP1" s="46" t="str">
        <f>VLOOKUP(FP2,'Sch Nums for Downloads'!$P$5:$Q$488,2,FALSE)</f>
        <v>I 08b</v>
      </c>
      <c r="FQ1" s="46" t="str">
        <f>VLOOKUP(FQ2,'Sch Nums for Downloads'!$P$5:$Q$488,2,FALSE)</f>
        <v>I 08b</v>
      </c>
      <c r="FR1" s="46" t="str">
        <f>VLOOKUP(FR2,'Sch Nums for Downloads'!$P$5:$Q$488,2,FALSE)</f>
        <v>I 08b</v>
      </c>
      <c r="FS1" s="46" t="str">
        <f>VLOOKUP(FS2,'Sch Nums for Downloads'!$P$5:$Q$488,2,FALSE)</f>
        <v>I17</v>
      </c>
      <c r="FT1" s="46" t="str">
        <f>VLOOKUP(FT2,'Sch Nums for Downloads'!$P$5:$Q$488,2,FALSE)</f>
        <v>I 08b</v>
      </c>
      <c r="FU1" s="46" t="str">
        <f>VLOOKUP(FU2,'Sch Nums for Downloads'!$P$5:$Q$488,2,FALSE)</f>
        <v>I11</v>
      </c>
      <c r="FV1" s="46" t="e">
        <f>VLOOKUP(FV2,'Sch Nums for Downloads'!$P$5:$Q$488,2,FALSE)</f>
        <v>#N/A</v>
      </c>
      <c r="FW1" s="46" t="e">
        <f>VLOOKUP(FW2,'Sch Nums for Downloads'!$P$5:$Q$488,2,FALSE)</f>
        <v>#N/A</v>
      </c>
      <c r="FX1" s="46" t="e">
        <f>VLOOKUP(FX2,'Sch Nums for Downloads'!$P$5:$Q$488,2,FALSE)</f>
        <v>#N/A</v>
      </c>
      <c r="FY1" s="46" t="e">
        <f>VLOOKUP(FY2,'Sch Nums for Downloads'!$P$5:$Q$488,2,FALSE)</f>
        <v>#N/A</v>
      </c>
      <c r="FZ1" s="46" t="e">
        <f>VLOOKUP(FZ2,'Sch Nums for Downloads'!$P$5:$Q$488,2,FALSE)</f>
        <v>#N/A</v>
      </c>
      <c r="GA1" s="46" t="e">
        <f>VLOOKUP(GA2,'Sch Nums for Downloads'!$P$5:$Q$488,2,FALSE)</f>
        <v>#N/A</v>
      </c>
      <c r="GB1" s="46" t="e">
        <f>VLOOKUP(GB2,'Sch Nums for Downloads'!$P$5:$Q$488,2,FALSE)</f>
        <v>#N/A</v>
      </c>
      <c r="GC1" s="46" t="e">
        <f>VLOOKUP(GC2,'Sch Nums for Downloads'!$P$5:$Q$488,2,FALSE)</f>
        <v>#N/A</v>
      </c>
      <c r="GD1" s="46" t="e">
        <f>VLOOKUP(GD2,'Sch Nums for Downloads'!$P$5:$Q$488,2,FALSE)</f>
        <v>#N/A</v>
      </c>
      <c r="GE1" s="46" t="e">
        <f>VLOOKUP(GE2,'Sch Nums for Downloads'!$P$5:$Q$488,2,FALSE)</f>
        <v>#N/A</v>
      </c>
      <c r="GF1" s="46" t="e">
        <f>VLOOKUP(GF2,'Sch Nums for Downloads'!$P$5:$Q$488,2,FALSE)</f>
        <v>#N/A</v>
      </c>
      <c r="GG1" s="46" t="e">
        <f>VLOOKUP(GG2,'Sch Nums for Downloads'!$P$5:$Q$488,2,FALSE)</f>
        <v>#N/A</v>
      </c>
      <c r="GH1" s="46" t="e">
        <f>VLOOKUP(GH2,'Sch Nums for Downloads'!$P$5:$Q$488,2,FALSE)</f>
        <v>#N/A</v>
      </c>
      <c r="GI1" s="46" t="e">
        <f>VLOOKUP(GI2,'Sch Nums for Downloads'!$P$5:$Q$488,2,FALSE)</f>
        <v>#N/A</v>
      </c>
      <c r="GJ1" s="46" t="e">
        <f>VLOOKUP(GJ2,'Sch Nums for Downloads'!$P$5:$Q$488,2,FALSE)</f>
        <v>#N/A</v>
      </c>
      <c r="GK1" s="46" t="e">
        <f>VLOOKUP(GK2,'Sch Nums for Downloads'!$P$5:$Q$488,2,FALSE)</f>
        <v>#N/A</v>
      </c>
      <c r="GL1" s="46" t="e">
        <f>VLOOKUP(GL2,'Sch Nums for Downloads'!$P$5:$Q$488,2,FALSE)</f>
        <v>#N/A</v>
      </c>
      <c r="GM1" s="46" t="e">
        <f>VLOOKUP(GM2,'Sch Nums for Downloads'!$P$5:$Q$488,2,FALSE)</f>
        <v>#N/A</v>
      </c>
      <c r="GN1" s="46" t="e">
        <f>VLOOKUP(GN2,'Sch Nums for Downloads'!$P$5:$Q$488,2,FALSE)</f>
        <v>#N/A</v>
      </c>
      <c r="GO1" s="46" t="e">
        <f>VLOOKUP(GO2,'Sch Nums for Downloads'!$P$5:$Q$488,2,FALSE)</f>
        <v>#N/A</v>
      </c>
      <c r="GP1" s="46" t="e">
        <f>VLOOKUP(GP2,'Sch Nums for Downloads'!$P$5:$Q$488,2,FALSE)</f>
        <v>#N/A</v>
      </c>
      <c r="GQ1" s="46" t="e">
        <f>VLOOKUP(GQ2,'Sch Nums for Downloads'!$P$5:$Q$488,2,FALSE)</f>
        <v>#N/A</v>
      </c>
      <c r="GR1" s="46" t="e">
        <f>VLOOKUP(GR2,'Sch Nums for Downloads'!$P$5:$Q$488,2,FALSE)</f>
        <v>#N/A</v>
      </c>
      <c r="GS1" s="46" t="e">
        <f>VLOOKUP(GS2,'Sch Nums for Downloads'!$P$5:$Q$488,2,FALSE)</f>
        <v>#N/A</v>
      </c>
      <c r="GT1" s="46" t="e">
        <f>VLOOKUP(GT2,'Sch Nums for Downloads'!$P$5:$Q$488,2,FALSE)</f>
        <v>#N/A</v>
      </c>
      <c r="GU1" s="46" t="e">
        <f>VLOOKUP(GU2,'Sch Nums for Downloads'!$P$5:$Q$488,2,FALSE)</f>
        <v>#N/A</v>
      </c>
      <c r="GV1" s="46" t="e">
        <f>VLOOKUP(GV2,'Sch Nums for Downloads'!$P$5:$Q$488,2,FALSE)</f>
        <v>#N/A</v>
      </c>
      <c r="GW1" s="46" t="e">
        <f>VLOOKUP(GW2,'Sch Nums for Downloads'!$P$5:$Q$488,2,FALSE)</f>
        <v>#N/A</v>
      </c>
      <c r="GX1" s="46" t="e">
        <f>VLOOKUP(GX2,'Sch Nums for Downloads'!$P$5:$Q$488,2,FALSE)</f>
        <v>#N/A</v>
      </c>
      <c r="GY1" s="46" t="e">
        <f>VLOOKUP(GY2,'Sch Nums for Downloads'!$P$5:$Q$488,2,FALSE)</f>
        <v>#N/A</v>
      </c>
      <c r="GZ1" s="46" t="e">
        <f>VLOOKUP(GZ2,'Sch Nums for Downloads'!$P$5:$Q$488,2,FALSE)</f>
        <v>#N/A</v>
      </c>
      <c r="HA1" s="46" t="e">
        <f>VLOOKUP(HA2,'Sch Nums for Downloads'!$P$5:$Q$488,2,FALSE)</f>
        <v>#N/A</v>
      </c>
      <c r="HB1" s="46" t="e">
        <f>VLOOKUP(HB2,'Sch Nums for Downloads'!$P$5:$Q$488,2,FALSE)</f>
        <v>#N/A</v>
      </c>
      <c r="HC1" s="46" t="e">
        <f>VLOOKUP(HC2,'Sch Nums for Downloads'!$P$5:$Q$488,2,FALSE)</f>
        <v>#N/A</v>
      </c>
      <c r="HD1" s="46" t="e">
        <f>VLOOKUP(HD2,'Sch Nums for Downloads'!$P$5:$Q$488,2,FALSE)</f>
        <v>#N/A</v>
      </c>
      <c r="HE1" s="46" t="e">
        <f>VLOOKUP(HE2,'Sch Nums for Downloads'!$P$5:$Q$488,2,FALSE)</f>
        <v>#N/A</v>
      </c>
      <c r="HF1" s="46" t="e">
        <f>VLOOKUP(HF2,'Sch Nums for Downloads'!$P$5:$Q$488,2,FALSE)</f>
        <v>#N/A</v>
      </c>
      <c r="HG1" s="46" t="e">
        <f>VLOOKUP(HG2,'Sch Nums for Downloads'!$P$5:$Q$488,2,FALSE)</f>
        <v>#N/A</v>
      </c>
      <c r="HH1" s="46" t="e">
        <f>VLOOKUP(HH2,'Sch Nums for Downloads'!$P$5:$Q$488,2,FALSE)</f>
        <v>#N/A</v>
      </c>
      <c r="HI1" s="46" t="e">
        <f>VLOOKUP(HI2,'Sch Nums for Downloads'!$P$5:$Q$488,2,FALSE)</f>
        <v>#N/A</v>
      </c>
      <c r="HJ1" s="46" t="e">
        <f>VLOOKUP(HJ2,'Sch Nums for Downloads'!$P$5:$Q$488,2,FALSE)</f>
        <v>#N/A</v>
      </c>
      <c r="HK1" s="46" t="e">
        <f>VLOOKUP(HK2,'Sch Nums for Downloads'!$P$5:$Q$488,2,FALSE)</f>
        <v>#N/A</v>
      </c>
      <c r="HL1" s="46" t="e">
        <f>VLOOKUP(HL2,'Sch Nums for Downloads'!$P$5:$Q$488,2,FALSE)</f>
        <v>#N/A</v>
      </c>
      <c r="HM1" s="46" t="e">
        <f>VLOOKUP(HM2,'Sch Nums for Downloads'!$P$5:$Q$488,2,FALSE)</f>
        <v>#N/A</v>
      </c>
      <c r="HN1" s="46" t="e">
        <f>VLOOKUP(HN2,'Sch Nums for Downloads'!$P$5:$Q$488,2,FALSE)</f>
        <v>#N/A</v>
      </c>
      <c r="HO1" s="46" t="e">
        <f>VLOOKUP(HO2,'Sch Nums for Downloads'!$P$5:$Q$488,2,FALSE)</f>
        <v>#N/A</v>
      </c>
      <c r="HP1" s="46" t="e">
        <f>VLOOKUP(HP2,'Sch Nums for Downloads'!$P$5:$Q$488,2,FALSE)</f>
        <v>#N/A</v>
      </c>
    </row>
    <row r="2" spans="1:224" s="397" customFormat="1">
      <c r="A2" s="397" t="s">
        <v>426</v>
      </c>
      <c r="B2" s="397">
        <v>10011</v>
      </c>
      <c r="C2" s="397">
        <v>10101</v>
      </c>
      <c r="D2" s="397">
        <v>10102</v>
      </c>
      <c r="E2" s="397">
        <v>10104</v>
      </c>
      <c r="F2" s="397">
        <v>10105</v>
      </c>
      <c r="G2" s="397">
        <v>10108</v>
      </c>
      <c r="H2" s="397">
        <v>10109</v>
      </c>
      <c r="I2" s="397">
        <v>10111</v>
      </c>
      <c r="J2" s="397">
        <v>10112</v>
      </c>
      <c r="K2" s="397">
        <v>10118</v>
      </c>
      <c r="L2" s="397">
        <v>10119</v>
      </c>
      <c r="M2" s="397">
        <v>10138</v>
      </c>
      <c r="N2" s="397">
        <v>10151</v>
      </c>
      <c r="O2" s="397">
        <v>10158</v>
      </c>
      <c r="P2" s="397">
        <v>10159</v>
      </c>
      <c r="Q2" s="397">
        <v>10181</v>
      </c>
      <c r="R2" s="397">
        <v>10182</v>
      </c>
      <c r="S2" s="397">
        <v>10184</v>
      </c>
      <c r="T2" s="397">
        <v>10188</v>
      </c>
      <c r="U2" s="397">
        <v>10189</v>
      </c>
      <c r="V2" s="397">
        <v>10191</v>
      </c>
      <c r="W2" s="397">
        <v>10192</v>
      </c>
      <c r="X2" s="397">
        <v>10194</v>
      </c>
      <c r="Y2" s="397">
        <v>10198</v>
      </c>
      <c r="Z2" s="397">
        <v>10199</v>
      </c>
      <c r="AA2" s="397">
        <v>10201</v>
      </c>
      <c r="AB2" s="397">
        <v>10204</v>
      </c>
      <c r="AC2" s="397">
        <v>10208</v>
      </c>
      <c r="AD2" s="397">
        <v>10209</v>
      </c>
      <c r="AE2" s="397">
        <v>10231</v>
      </c>
      <c r="AF2" s="397">
        <v>10232</v>
      </c>
      <c r="AG2" s="397">
        <v>10234</v>
      </c>
      <c r="AH2" s="397">
        <v>10238</v>
      </c>
      <c r="AI2" s="397">
        <v>10239</v>
      </c>
      <c r="AJ2" s="397">
        <v>10241</v>
      </c>
      <c r="AK2" s="397">
        <v>10242</v>
      </c>
      <c r="AL2" s="397">
        <v>10244</v>
      </c>
      <c r="AM2" s="397">
        <v>10248</v>
      </c>
      <c r="AN2" s="397">
        <v>10249</v>
      </c>
      <c r="AO2" s="397">
        <v>10831</v>
      </c>
      <c r="AP2" s="397">
        <v>10832</v>
      </c>
      <c r="AQ2" s="397">
        <v>10834</v>
      </c>
      <c r="AR2" s="397">
        <v>10835</v>
      </c>
      <c r="AS2" s="397">
        <v>10838</v>
      </c>
      <c r="AT2" s="397">
        <v>10839</v>
      </c>
      <c r="AU2" s="397">
        <v>10841</v>
      </c>
      <c r="AV2" s="397">
        <v>10844</v>
      </c>
      <c r="AW2" s="397">
        <v>10848</v>
      </c>
      <c r="AX2" s="397">
        <v>10849</v>
      </c>
      <c r="AY2" s="397">
        <v>10851</v>
      </c>
      <c r="AZ2" s="397">
        <v>10852</v>
      </c>
      <c r="BA2" s="397">
        <v>10854</v>
      </c>
      <c r="BB2" s="397">
        <v>10858</v>
      </c>
      <c r="BC2" s="397">
        <v>10859</v>
      </c>
      <c r="BD2" s="397">
        <v>10861</v>
      </c>
      <c r="BE2" s="397">
        <v>10862</v>
      </c>
      <c r="BF2" s="397">
        <v>10864</v>
      </c>
      <c r="BG2" s="397">
        <v>10868</v>
      </c>
      <c r="BH2" s="397">
        <v>10869</v>
      </c>
      <c r="BI2" s="397">
        <v>10901</v>
      </c>
      <c r="BJ2" s="397">
        <v>10904</v>
      </c>
      <c r="BK2" s="397">
        <v>10908</v>
      </c>
      <c r="BL2" s="397">
        <v>10909</v>
      </c>
      <c r="BM2" s="397">
        <v>11010</v>
      </c>
      <c r="BN2" s="397">
        <v>11030</v>
      </c>
      <c r="BO2" s="397">
        <v>11100</v>
      </c>
      <c r="BP2" s="397">
        <v>11120</v>
      </c>
      <c r="BQ2" s="397">
        <v>11150</v>
      </c>
      <c r="BR2" s="397">
        <v>11170</v>
      </c>
      <c r="BS2" s="397">
        <v>11770</v>
      </c>
      <c r="BT2" s="397">
        <v>11775</v>
      </c>
      <c r="BU2" s="397">
        <v>13035</v>
      </c>
      <c r="BV2" s="397">
        <v>20060</v>
      </c>
      <c r="BW2" s="397">
        <v>20110</v>
      </c>
      <c r="BX2" s="397">
        <v>20130</v>
      </c>
      <c r="BY2" s="397">
        <v>20143</v>
      </c>
      <c r="BZ2" s="397">
        <v>20144</v>
      </c>
      <c r="CA2" s="397">
        <v>20145</v>
      </c>
      <c r="CB2" s="397">
        <v>20190</v>
      </c>
      <c r="CC2" s="397">
        <v>20200</v>
      </c>
      <c r="CD2" s="397">
        <v>21010</v>
      </c>
      <c r="CE2" s="397">
        <v>21020</v>
      </c>
      <c r="CF2" s="397">
        <v>21030</v>
      </c>
      <c r="CG2" s="397">
        <v>22000</v>
      </c>
      <c r="CH2" s="397">
        <v>22030</v>
      </c>
      <c r="CI2" s="397">
        <v>22050</v>
      </c>
      <c r="CJ2" s="397">
        <v>22400</v>
      </c>
      <c r="CK2" s="397">
        <v>22700</v>
      </c>
      <c r="CL2" s="397">
        <v>23020</v>
      </c>
      <c r="CM2" s="397">
        <v>25020</v>
      </c>
      <c r="CN2" s="397">
        <v>25030</v>
      </c>
      <c r="CO2" s="397">
        <v>30070</v>
      </c>
      <c r="CP2" s="397">
        <v>30120</v>
      </c>
      <c r="CQ2" s="397">
        <v>30160</v>
      </c>
      <c r="CR2" s="397">
        <v>32010</v>
      </c>
      <c r="CS2" s="397">
        <v>33020</v>
      </c>
      <c r="CT2" s="397">
        <v>40000</v>
      </c>
      <c r="CU2" s="397">
        <v>40004</v>
      </c>
      <c r="CV2" s="397">
        <v>40005</v>
      </c>
      <c r="CW2" s="397">
        <v>40280</v>
      </c>
      <c r="CX2" s="397">
        <v>40450</v>
      </c>
      <c r="CY2" s="397">
        <v>40510</v>
      </c>
      <c r="CZ2" s="397">
        <v>40540</v>
      </c>
      <c r="DA2" s="397">
        <v>41500</v>
      </c>
      <c r="DB2" s="397">
        <v>42000</v>
      </c>
      <c r="DC2" s="397">
        <v>42040</v>
      </c>
      <c r="DD2" s="397">
        <v>43010</v>
      </c>
      <c r="DE2" s="397">
        <v>43040</v>
      </c>
      <c r="DF2" s="397">
        <v>43120</v>
      </c>
      <c r="DG2" s="397">
        <v>44000</v>
      </c>
      <c r="DH2" s="397">
        <v>44100</v>
      </c>
      <c r="DI2" s="397">
        <v>44280</v>
      </c>
      <c r="DJ2" s="397">
        <v>44281</v>
      </c>
      <c r="DK2" s="397">
        <v>44282</v>
      </c>
      <c r="DL2" s="397">
        <v>44601</v>
      </c>
      <c r="DM2" s="397">
        <v>44602</v>
      </c>
      <c r="DN2" s="397">
        <v>44603</v>
      </c>
      <c r="DO2" s="397">
        <v>44604</v>
      </c>
      <c r="DP2" s="397">
        <v>44605</v>
      </c>
      <c r="DQ2" s="397">
        <v>45010</v>
      </c>
      <c r="DR2" s="397">
        <v>45011</v>
      </c>
      <c r="DS2" s="397">
        <v>47710</v>
      </c>
      <c r="DT2" s="397">
        <v>47733</v>
      </c>
      <c r="DU2" s="397">
        <v>47735</v>
      </c>
      <c r="DV2" s="397">
        <v>47740</v>
      </c>
      <c r="DW2" s="397">
        <v>47780</v>
      </c>
      <c r="DX2" s="397">
        <v>47820</v>
      </c>
      <c r="DY2" s="397">
        <v>47840</v>
      </c>
      <c r="DZ2" s="397">
        <v>47850</v>
      </c>
      <c r="EA2" s="397">
        <v>61840</v>
      </c>
      <c r="EB2" s="397">
        <v>73000</v>
      </c>
      <c r="EC2" s="397">
        <v>73003</v>
      </c>
      <c r="ED2" s="397">
        <v>73004</v>
      </c>
      <c r="EE2" s="397">
        <v>73007</v>
      </c>
      <c r="EF2" s="397">
        <v>73012</v>
      </c>
      <c r="EG2" s="397">
        <v>73023</v>
      </c>
      <c r="EH2" s="397">
        <v>73030</v>
      </c>
      <c r="EI2" s="397">
        <v>73031</v>
      </c>
      <c r="EJ2" s="397">
        <v>73032</v>
      </c>
      <c r="EK2" s="397">
        <v>73033</v>
      </c>
      <c r="EL2" s="397">
        <v>73036</v>
      </c>
      <c r="EM2" s="397">
        <v>73050</v>
      </c>
      <c r="EN2" s="397">
        <v>73051</v>
      </c>
      <c r="EO2" s="397">
        <v>73052</v>
      </c>
      <c r="EP2" s="397">
        <v>73069</v>
      </c>
      <c r="EQ2" s="397">
        <v>73621</v>
      </c>
      <c r="ER2" s="397">
        <v>73622</v>
      </c>
      <c r="ES2" s="397">
        <v>73624</v>
      </c>
      <c r="ET2" s="397">
        <v>73625</v>
      </c>
      <c r="EU2" s="397">
        <v>73626</v>
      </c>
      <c r="EV2" s="397">
        <v>73627</v>
      </c>
      <c r="EW2" s="397">
        <v>73628</v>
      </c>
      <c r="EX2" s="397">
        <v>73629</v>
      </c>
      <c r="EY2" s="397">
        <v>73630</v>
      </c>
      <c r="EZ2" s="397">
        <v>73631</v>
      </c>
      <c r="FA2" s="397">
        <v>73632</v>
      </c>
      <c r="FB2" s="397">
        <v>73633</v>
      </c>
      <c r="FC2" s="397">
        <v>73634</v>
      </c>
      <c r="FD2" s="397">
        <v>73635</v>
      </c>
      <c r="FE2" s="397">
        <v>73636</v>
      </c>
      <c r="FF2" s="397">
        <v>75500</v>
      </c>
      <c r="FG2" s="397">
        <v>80001</v>
      </c>
      <c r="FH2" s="397">
        <v>81101</v>
      </c>
      <c r="FI2" s="397">
        <v>81304</v>
      </c>
      <c r="FJ2" s="397">
        <v>81305</v>
      </c>
      <c r="FK2" s="397">
        <v>81315</v>
      </c>
      <c r="FL2" s="397">
        <v>82000</v>
      </c>
      <c r="FM2" s="397">
        <v>82300</v>
      </c>
      <c r="FN2" s="397">
        <v>82306</v>
      </c>
      <c r="FO2" s="397">
        <v>82312</v>
      </c>
      <c r="FP2" s="397">
        <v>82400</v>
      </c>
      <c r="FQ2" s="397">
        <v>82538</v>
      </c>
      <c r="FR2" s="397">
        <v>82700</v>
      </c>
      <c r="FS2" s="397">
        <v>82716</v>
      </c>
      <c r="FT2" s="397">
        <v>83003</v>
      </c>
      <c r="FU2" s="397">
        <v>84011</v>
      </c>
      <c r="FW2" s="397" t="s">
        <v>944</v>
      </c>
    </row>
    <row r="3" spans="1:224" ht="13.5" customHeight="1">
      <c r="A3" s="116">
        <v>107800</v>
      </c>
      <c r="B3" s="300"/>
      <c r="C3" s="300">
        <v>148422.76</v>
      </c>
      <c r="D3" s="300"/>
      <c r="E3" s="300"/>
      <c r="F3" s="300"/>
      <c r="G3" s="300">
        <v>42567.62</v>
      </c>
      <c r="H3" s="300">
        <v>19261</v>
      </c>
      <c r="I3" s="300"/>
      <c r="J3" s="300"/>
      <c r="K3" s="300"/>
      <c r="L3" s="300"/>
      <c r="M3" s="300"/>
      <c r="N3" s="300"/>
      <c r="O3" s="300"/>
      <c r="P3" s="300"/>
      <c r="Q3" s="300">
        <v>8419.5</v>
      </c>
      <c r="R3" s="300"/>
      <c r="S3" s="300">
        <v>26.11</v>
      </c>
      <c r="T3" s="300">
        <v>1722.78</v>
      </c>
      <c r="U3" s="300">
        <v>1034.51</v>
      </c>
      <c r="V3" s="300">
        <v>4121.16</v>
      </c>
      <c r="W3" s="300">
        <v>2.37</v>
      </c>
      <c r="X3" s="300"/>
      <c r="Y3" s="300">
        <v>841.0200000000001</v>
      </c>
      <c r="Z3" s="300">
        <v>461.87</v>
      </c>
      <c r="AA3" s="300"/>
      <c r="AB3" s="300"/>
      <c r="AC3" s="300"/>
      <c r="AD3" s="300"/>
      <c r="AE3" s="300">
        <v>64421.95</v>
      </c>
      <c r="AF3" s="300"/>
      <c r="AG3" s="300">
        <v>61.24</v>
      </c>
      <c r="AH3" s="300">
        <v>13154.25</v>
      </c>
      <c r="AI3" s="300">
        <v>7375.4</v>
      </c>
      <c r="AJ3" s="300"/>
      <c r="AK3" s="300"/>
      <c r="AL3" s="300"/>
      <c r="AM3" s="300"/>
      <c r="AN3" s="300"/>
      <c r="AO3" s="300">
        <v>16007.73</v>
      </c>
      <c r="AP3" s="300"/>
      <c r="AQ3" s="300">
        <v>227.69</v>
      </c>
      <c r="AR3" s="300"/>
      <c r="AS3" s="300">
        <v>3265.7200000000003</v>
      </c>
      <c r="AT3" s="300">
        <v>1900.91</v>
      </c>
      <c r="AU3" s="300"/>
      <c r="AV3" s="300"/>
      <c r="AW3" s="300"/>
      <c r="AX3" s="300"/>
      <c r="AY3" s="300"/>
      <c r="AZ3" s="300"/>
      <c r="BA3" s="300"/>
      <c r="BB3" s="300"/>
      <c r="BC3" s="300"/>
      <c r="BD3" s="300">
        <v>1445.36</v>
      </c>
      <c r="BE3" s="300"/>
      <c r="BF3" s="300"/>
      <c r="BG3" s="300">
        <v>294.83999999999997</v>
      </c>
      <c r="BH3" s="300"/>
      <c r="BI3" s="300"/>
      <c r="BJ3" s="300"/>
      <c r="BK3" s="300"/>
      <c r="BL3" s="300"/>
      <c r="BM3" s="300"/>
      <c r="BN3" s="300">
        <v>112.5</v>
      </c>
      <c r="BO3" s="300">
        <v>1760.8</v>
      </c>
      <c r="BP3" s="300"/>
      <c r="BQ3" s="300">
        <v>1560</v>
      </c>
      <c r="BR3" s="300"/>
      <c r="BS3" s="300"/>
      <c r="BT3" s="300"/>
      <c r="BU3" s="300">
        <v>3806.3999999999996</v>
      </c>
      <c r="BV3" s="300">
        <v>4108.8799999999992</v>
      </c>
      <c r="BW3" s="300">
        <v>1214.96</v>
      </c>
      <c r="BX3" s="300"/>
      <c r="BY3" s="300"/>
      <c r="BZ3" s="300"/>
      <c r="CA3" s="300"/>
      <c r="CB3" s="300"/>
      <c r="CC3" s="300"/>
      <c r="CD3" s="300">
        <v>3585.85</v>
      </c>
      <c r="CE3" s="300">
        <v>2179.06</v>
      </c>
      <c r="CF3" s="300"/>
      <c r="CG3" s="300"/>
      <c r="CH3" s="300"/>
      <c r="CI3" s="300"/>
      <c r="CJ3" s="300">
        <v>15593.75</v>
      </c>
      <c r="CK3" s="300">
        <v>1363.86</v>
      </c>
      <c r="CL3" s="300"/>
      <c r="CM3" s="300">
        <v>9870.09</v>
      </c>
      <c r="CN3" s="300"/>
      <c r="CO3" s="300"/>
      <c r="CP3" s="300"/>
      <c r="CQ3" s="300"/>
      <c r="CR3" s="300"/>
      <c r="CS3" s="300">
        <v>9.1</v>
      </c>
      <c r="CT3" s="300"/>
      <c r="CU3" s="300"/>
      <c r="CV3" s="300"/>
      <c r="CW3" s="300"/>
      <c r="CX3" s="300">
        <v>1214</v>
      </c>
      <c r="CY3" s="300">
        <v>7639.11</v>
      </c>
      <c r="CZ3" s="300">
        <v>52.56</v>
      </c>
      <c r="DA3" s="300"/>
      <c r="DB3" s="300">
        <v>125.16</v>
      </c>
      <c r="DC3" s="300">
        <v>1255.49</v>
      </c>
      <c r="DD3" s="300"/>
      <c r="DE3" s="300">
        <v>23625.25</v>
      </c>
      <c r="DF3" s="300">
        <v>112.5</v>
      </c>
      <c r="DG3" s="300">
        <v>34.26</v>
      </c>
      <c r="DH3" s="300">
        <v>159.30000000000001</v>
      </c>
      <c r="DI3" s="300"/>
      <c r="DJ3" s="300"/>
      <c r="DK3" s="300"/>
      <c r="DL3" s="300">
        <v>3065</v>
      </c>
      <c r="DM3" s="300"/>
      <c r="DN3" s="300"/>
      <c r="DO3" s="300"/>
      <c r="DP3" s="300"/>
      <c r="DQ3" s="300"/>
      <c r="DR3" s="300"/>
      <c r="DS3" s="300"/>
      <c r="DT3" s="300"/>
      <c r="DU3" s="300">
        <v>6626.34</v>
      </c>
      <c r="DV3" s="300">
        <v>4789.7299999999996</v>
      </c>
      <c r="DW3" s="300">
        <v>757.6</v>
      </c>
      <c r="DX3" s="300">
        <v>15087.43</v>
      </c>
      <c r="DY3" s="300"/>
      <c r="DZ3" s="300"/>
      <c r="EA3" s="300"/>
      <c r="EB3" s="300">
        <v>-1048879.5</v>
      </c>
      <c r="EC3" s="300"/>
      <c r="ED3" s="300"/>
      <c r="EE3" s="300">
        <v>-6173</v>
      </c>
      <c r="EF3" s="300"/>
      <c r="EG3" s="300"/>
      <c r="EH3" s="300"/>
      <c r="EI3" s="300">
        <v>-6216.25</v>
      </c>
      <c r="EJ3" s="300">
        <v>-24124</v>
      </c>
      <c r="EK3" s="300">
        <v>-8835</v>
      </c>
      <c r="EL3" s="300"/>
      <c r="EM3" s="300">
        <v>-93099</v>
      </c>
      <c r="EN3" s="300">
        <v>3891.51</v>
      </c>
      <c r="EO3" s="300">
        <v>576.45000000000005</v>
      </c>
      <c r="EP3" s="300">
        <v>-10540</v>
      </c>
      <c r="EQ3" s="300">
        <v>556</v>
      </c>
      <c r="ER3" s="300"/>
      <c r="ES3" s="300">
        <v>1610.57</v>
      </c>
      <c r="ET3" s="300">
        <v>372.86</v>
      </c>
      <c r="EU3" s="300"/>
      <c r="EV3" s="300">
        <v>53648.25</v>
      </c>
      <c r="EW3" s="300">
        <v>1150</v>
      </c>
      <c r="EX3" s="300">
        <v>4447.6400000000003</v>
      </c>
      <c r="EY3" s="300"/>
      <c r="EZ3" s="300">
        <v>4487.5899999999992</v>
      </c>
      <c r="FA3" s="300">
        <v>2281.5</v>
      </c>
      <c r="FB3" s="300">
        <v>5887</v>
      </c>
      <c r="FC3" s="300">
        <v>580</v>
      </c>
      <c r="FD3" s="300">
        <v>1092.01</v>
      </c>
      <c r="FE3" s="300">
        <v>588.6400000000001</v>
      </c>
      <c r="FF3" s="300"/>
      <c r="FG3" s="300"/>
      <c r="FH3" s="300"/>
      <c r="FI3" s="300">
        <v>-2926.78</v>
      </c>
      <c r="FJ3" s="300">
        <v>-3815.9800000000009</v>
      </c>
      <c r="FK3" s="300">
        <v>-102.50999999999999</v>
      </c>
      <c r="FL3" s="300"/>
      <c r="FM3" s="300">
        <v>-210</v>
      </c>
      <c r="FN3" s="300"/>
      <c r="FO3" s="300">
        <v>-16088.83</v>
      </c>
      <c r="FP3" s="300"/>
      <c r="FQ3" s="300">
        <v>-415.48</v>
      </c>
      <c r="FR3" s="300"/>
      <c r="FS3" s="300"/>
      <c r="FT3" s="300"/>
      <c r="FU3" s="300"/>
      <c r="FV3" s="300"/>
      <c r="FW3" s="300"/>
      <c r="FX3" s="300"/>
      <c r="FY3" s="300"/>
      <c r="FZ3" s="300"/>
      <c r="GA3" s="300"/>
      <c r="GB3" s="300"/>
      <c r="GC3" s="300"/>
      <c r="GD3" s="300"/>
      <c r="GE3" s="300"/>
      <c r="GF3" s="300"/>
      <c r="GG3" s="300"/>
      <c r="GH3" s="300"/>
      <c r="GI3" s="300"/>
      <c r="GJ3" s="300"/>
      <c r="GK3" s="300"/>
      <c r="GL3" s="300"/>
      <c r="GM3" s="300"/>
      <c r="GN3" s="300"/>
      <c r="GO3" s="300"/>
      <c r="GP3" s="300"/>
      <c r="GQ3" s="300"/>
      <c r="GR3" s="300"/>
      <c r="GS3" s="300"/>
      <c r="GT3" s="300"/>
      <c r="GU3" s="300"/>
      <c r="GV3" s="300"/>
      <c r="GW3" s="300"/>
      <c r="GX3" s="300"/>
      <c r="GY3" s="300"/>
      <c r="GZ3" s="300"/>
      <c r="HA3" s="300"/>
      <c r="HB3" s="300"/>
      <c r="HC3" s="300"/>
      <c r="HD3" s="300"/>
      <c r="HE3" s="300"/>
      <c r="HF3" s="300"/>
      <c r="HG3" s="300"/>
      <c r="HH3" s="300"/>
      <c r="HI3" s="300"/>
      <c r="HJ3" s="300"/>
      <c r="HK3" s="300"/>
      <c r="HL3" s="300"/>
      <c r="HM3" s="300"/>
      <c r="HN3" s="300"/>
    </row>
    <row r="4" spans="1:224">
      <c r="A4" s="116">
        <v>107803</v>
      </c>
      <c r="B4" s="300"/>
      <c r="C4" s="300">
        <v>184167.80000000002</v>
      </c>
      <c r="D4" s="300"/>
      <c r="E4" s="300"/>
      <c r="F4" s="300">
        <v>5310</v>
      </c>
      <c r="G4" s="300">
        <v>52819.270000000004</v>
      </c>
      <c r="H4" s="300">
        <v>24482.53</v>
      </c>
      <c r="I4" s="300">
        <v>5587.5599999999995</v>
      </c>
      <c r="J4" s="300"/>
      <c r="K4" s="300">
        <v>1602.52</v>
      </c>
      <c r="L4" s="300">
        <v>709.79</v>
      </c>
      <c r="M4" s="300"/>
      <c r="N4" s="300"/>
      <c r="O4" s="300"/>
      <c r="P4" s="300"/>
      <c r="Q4" s="300">
        <v>5272.7</v>
      </c>
      <c r="R4" s="300"/>
      <c r="S4" s="300">
        <v>263.66999999999996</v>
      </c>
      <c r="T4" s="300">
        <v>1129.3600000000001</v>
      </c>
      <c r="U4" s="300">
        <v>496.18</v>
      </c>
      <c r="V4" s="300">
        <v>5470.3</v>
      </c>
      <c r="W4" s="300">
        <v>682.01</v>
      </c>
      <c r="X4" s="300">
        <v>1678.71</v>
      </c>
      <c r="Y4" s="300">
        <v>1458.26</v>
      </c>
      <c r="Z4" s="300">
        <v>279.08999999999997</v>
      </c>
      <c r="AA4" s="300"/>
      <c r="AB4" s="300"/>
      <c r="AC4" s="300"/>
      <c r="AD4" s="300"/>
      <c r="AE4" s="300">
        <v>105876.54999999999</v>
      </c>
      <c r="AF4" s="300">
        <v>-4403.83</v>
      </c>
      <c r="AG4" s="300">
        <v>2874.52</v>
      </c>
      <c r="AH4" s="300">
        <v>21286.26</v>
      </c>
      <c r="AI4" s="300">
        <v>11441.03</v>
      </c>
      <c r="AJ4" s="300"/>
      <c r="AK4" s="300"/>
      <c r="AL4" s="300"/>
      <c r="AM4" s="300"/>
      <c r="AN4" s="300"/>
      <c r="AO4" s="300">
        <v>12266.08</v>
      </c>
      <c r="AP4" s="300"/>
      <c r="AQ4" s="300">
        <v>2645.04</v>
      </c>
      <c r="AR4" s="300"/>
      <c r="AS4" s="300">
        <v>3041.8199999999997</v>
      </c>
      <c r="AT4" s="300">
        <v>1592.73</v>
      </c>
      <c r="AU4" s="300"/>
      <c r="AV4" s="300"/>
      <c r="AW4" s="300"/>
      <c r="AX4" s="300"/>
      <c r="AY4" s="300">
        <v>8647.68</v>
      </c>
      <c r="AZ4" s="300"/>
      <c r="BA4" s="300"/>
      <c r="BB4" s="300">
        <v>1764.08</v>
      </c>
      <c r="BC4" s="300">
        <v>796.76</v>
      </c>
      <c r="BD4" s="300">
        <v>3848.1299999999997</v>
      </c>
      <c r="BE4" s="300"/>
      <c r="BF4" s="300"/>
      <c r="BG4" s="300">
        <v>784.99</v>
      </c>
      <c r="BH4" s="300">
        <v>487.15</v>
      </c>
      <c r="BI4" s="300">
        <v>2231.17</v>
      </c>
      <c r="BJ4" s="300"/>
      <c r="BK4" s="300">
        <v>455.09000000000003</v>
      </c>
      <c r="BL4" s="300">
        <v>261.33</v>
      </c>
      <c r="BM4" s="300"/>
      <c r="BN4" s="300">
        <v>210</v>
      </c>
      <c r="BO4" s="300"/>
      <c r="BP4" s="300"/>
      <c r="BQ4" s="300"/>
      <c r="BR4" s="300">
        <v>14965.75</v>
      </c>
      <c r="BS4" s="300"/>
      <c r="BT4" s="300"/>
      <c r="BU4" s="300">
        <v>40624.800000000003</v>
      </c>
      <c r="BV4" s="300">
        <v>5936.72</v>
      </c>
      <c r="BW4" s="300"/>
      <c r="BX4" s="300">
        <v>32348.959999999999</v>
      </c>
      <c r="BY4" s="300"/>
      <c r="BZ4" s="300"/>
      <c r="CA4" s="300"/>
      <c r="CB4" s="300"/>
      <c r="CC4" s="300"/>
      <c r="CD4" s="300">
        <v>4583.63</v>
      </c>
      <c r="CE4" s="300">
        <v>3138.81</v>
      </c>
      <c r="CF4" s="300"/>
      <c r="CG4" s="300">
        <v>500</v>
      </c>
      <c r="CH4" s="300"/>
      <c r="CI4" s="300"/>
      <c r="CJ4" s="300">
        <v>36855</v>
      </c>
      <c r="CK4" s="300">
        <v>1583.1399999999999</v>
      </c>
      <c r="CL4" s="300"/>
      <c r="CM4" s="300">
        <v>819.03000000000009</v>
      </c>
      <c r="CN4" s="300">
        <v>1907.8</v>
      </c>
      <c r="CO4" s="300"/>
      <c r="CP4" s="300"/>
      <c r="CQ4" s="300"/>
      <c r="CR4" s="300"/>
      <c r="CS4" s="300">
        <v>31.06</v>
      </c>
      <c r="CT4" s="300">
        <v>15.99</v>
      </c>
      <c r="CU4" s="300"/>
      <c r="CV4" s="300"/>
      <c r="CW4" s="300"/>
      <c r="CX4" s="300">
        <v>1683</v>
      </c>
      <c r="CY4" s="300">
        <v>26284.76</v>
      </c>
      <c r="CZ4" s="300">
        <v>76.45</v>
      </c>
      <c r="DA4" s="300"/>
      <c r="DB4" s="300">
        <v>610.26</v>
      </c>
      <c r="DC4" s="300">
        <v>1516.99</v>
      </c>
      <c r="DD4" s="300">
        <v>5441.22</v>
      </c>
      <c r="DE4" s="300"/>
      <c r="DF4" s="300"/>
      <c r="DG4" s="300"/>
      <c r="DH4" s="300">
        <v>1391.3</v>
      </c>
      <c r="DI4" s="300"/>
      <c r="DJ4" s="300">
        <v>5499</v>
      </c>
      <c r="DK4" s="300"/>
      <c r="DL4" s="300">
        <v>1594</v>
      </c>
      <c r="DM4" s="300">
        <v>5214.0599999999995</v>
      </c>
      <c r="DN4" s="300">
        <v>2885</v>
      </c>
      <c r="DO4" s="300">
        <v>2676.88</v>
      </c>
      <c r="DP4" s="300">
        <v>13789</v>
      </c>
      <c r="DQ4" s="300"/>
      <c r="DR4" s="300"/>
      <c r="DS4" s="300"/>
      <c r="DT4" s="300"/>
      <c r="DU4" s="300">
        <v>8800.06</v>
      </c>
      <c r="DV4" s="300"/>
      <c r="DW4" s="300">
        <v>24871.620000000003</v>
      </c>
      <c r="DX4" s="300">
        <v>5880.3899999999994</v>
      </c>
      <c r="DY4" s="300"/>
      <c r="DZ4" s="300">
        <v>461.95</v>
      </c>
      <c r="EA4" s="300"/>
      <c r="EB4" s="300">
        <v>-1489608.59</v>
      </c>
      <c r="EC4" s="300"/>
      <c r="ED4" s="300">
        <v>-1000</v>
      </c>
      <c r="EE4" s="300">
        <v>-28765</v>
      </c>
      <c r="EF4" s="300"/>
      <c r="EG4" s="300"/>
      <c r="EH4" s="300"/>
      <c r="EI4" s="300">
        <v>-6823.75</v>
      </c>
      <c r="EJ4" s="300">
        <v>-27162</v>
      </c>
      <c r="EK4" s="300">
        <v>-9070</v>
      </c>
      <c r="EL4" s="300"/>
      <c r="EM4" s="300">
        <v>-75638</v>
      </c>
      <c r="EN4" s="300">
        <v>5168.09</v>
      </c>
      <c r="EO4" s="300">
        <v>765.55</v>
      </c>
      <c r="EP4" s="300">
        <v>-16270</v>
      </c>
      <c r="EQ4" s="300">
        <v>927</v>
      </c>
      <c r="ER4" s="300"/>
      <c r="ES4" s="300">
        <v>1804.63</v>
      </c>
      <c r="ET4" s="300"/>
      <c r="EU4" s="300">
        <v>13916.970000000001</v>
      </c>
      <c r="EV4" s="300">
        <v>731.3</v>
      </c>
      <c r="EW4" s="300">
        <v>160</v>
      </c>
      <c r="EX4" s="300">
        <v>4407.3899999999994</v>
      </c>
      <c r="EY4" s="300"/>
      <c r="EZ4" s="300">
        <v>8859.35</v>
      </c>
      <c r="FA4" s="300">
        <v>3657.42</v>
      </c>
      <c r="FB4" s="300">
        <v>2761</v>
      </c>
      <c r="FC4" s="300">
        <v>945</v>
      </c>
      <c r="FD4" s="300">
        <v>1233.99</v>
      </c>
      <c r="FE4" s="300"/>
      <c r="FF4" s="300"/>
      <c r="FG4" s="300"/>
      <c r="FH4" s="300"/>
      <c r="FI4" s="300"/>
      <c r="FJ4" s="300">
        <v>-3079.8799999999997</v>
      </c>
      <c r="FK4" s="300"/>
      <c r="FL4" s="300">
        <v>-4353.8099999999995</v>
      </c>
      <c r="FM4" s="300"/>
      <c r="FN4" s="300"/>
      <c r="FO4" s="300">
        <v>-10656.579999999998</v>
      </c>
      <c r="FP4" s="300"/>
      <c r="FQ4" s="300"/>
      <c r="FR4" s="300">
        <v>-10046.959999999999</v>
      </c>
      <c r="FS4" s="300">
        <v>-2318.04</v>
      </c>
      <c r="FT4" s="300"/>
      <c r="FU4" s="300"/>
      <c r="FV4" s="300"/>
      <c r="FW4" s="300"/>
      <c r="FX4" s="300"/>
      <c r="FY4" s="300"/>
      <c r="FZ4" s="300"/>
      <c r="GA4" s="300"/>
      <c r="GB4" s="300"/>
      <c r="GC4" s="300"/>
      <c r="GD4" s="300"/>
      <c r="GE4" s="300"/>
      <c r="GF4" s="300"/>
      <c r="GG4" s="300"/>
      <c r="GH4" s="300"/>
      <c r="GI4" s="300"/>
      <c r="GJ4" s="300"/>
      <c r="GK4" s="300"/>
      <c r="GL4" s="300"/>
      <c r="GM4" s="300"/>
      <c r="GN4" s="300"/>
      <c r="GO4" s="300"/>
      <c r="GP4" s="300"/>
      <c r="GQ4" s="300"/>
      <c r="GR4" s="300"/>
      <c r="GS4" s="300"/>
      <c r="GT4" s="300"/>
      <c r="GU4" s="300"/>
      <c r="GV4" s="300"/>
      <c r="GW4" s="300"/>
      <c r="GX4" s="300"/>
      <c r="GY4" s="300"/>
      <c r="GZ4" s="300"/>
      <c r="HA4" s="300"/>
      <c r="HB4" s="300"/>
      <c r="HC4" s="300"/>
      <c r="HD4" s="300"/>
      <c r="HE4" s="300"/>
      <c r="HF4" s="300"/>
      <c r="HG4" s="300"/>
      <c r="HH4" s="300"/>
      <c r="HI4" s="300"/>
      <c r="HJ4" s="300"/>
      <c r="HK4" s="300"/>
      <c r="HL4" s="300"/>
      <c r="HM4" s="300"/>
      <c r="HN4" s="300"/>
    </row>
    <row r="5" spans="1:224">
      <c r="A5" s="116">
        <v>107805</v>
      </c>
      <c r="B5" s="300"/>
      <c r="C5" s="300">
        <v>90344.069999999992</v>
      </c>
      <c r="D5" s="300">
        <v>26.39</v>
      </c>
      <c r="E5" s="300"/>
      <c r="F5" s="300">
        <v>1796</v>
      </c>
      <c r="G5" s="300">
        <v>24919.06</v>
      </c>
      <c r="H5" s="300">
        <v>12780.179999999998</v>
      </c>
      <c r="I5" s="300">
        <v>131</v>
      </c>
      <c r="J5" s="300"/>
      <c r="K5" s="300"/>
      <c r="L5" s="300"/>
      <c r="M5" s="300"/>
      <c r="N5" s="300"/>
      <c r="O5" s="300"/>
      <c r="P5" s="300"/>
      <c r="Q5" s="300">
        <v>4734.5400000000009</v>
      </c>
      <c r="R5" s="300"/>
      <c r="S5" s="300">
        <v>1374.59</v>
      </c>
      <c r="T5" s="300">
        <v>1246.1800000000003</v>
      </c>
      <c r="U5" s="300">
        <v>438.15999999999997</v>
      </c>
      <c r="V5" s="300">
        <v>4786.54</v>
      </c>
      <c r="W5" s="300">
        <v>9.7799999999999994</v>
      </c>
      <c r="X5" s="300"/>
      <c r="Y5" s="300">
        <v>978.4</v>
      </c>
      <c r="Z5" s="300">
        <v>437.38</v>
      </c>
      <c r="AA5" s="300"/>
      <c r="AB5" s="300"/>
      <c r="AC5" s="300"/>
      <c r="AD5" s="300"/>
      <c r="AE5" s="300">
        <v>39773.040000000001</v>
      </c>
      <c r="AF5" s="300"/>
      <c r="AG5" s="300">
        <v>1341.76</v>
      </c>
      <c r="AH5" s="300">
        <v>8190.37</v>
      </c>
      <c r="AI5" s="300">
        <v>4324.26</v>
      </c>
      <c r="AJ5" s="300">
        <v>13045.44</v>
      </c>
      <c r="AK5" s="300"/>
      <c r="AL5" s="300"/>
      <c r="AM5" s="300">
        <v>2661.2200000000003</v>
      </c>
      <c r="AN5" s="300">
        <v>1502.23</v>
      </c>
      <c r="AO5" s="300">
        <v>14521.460000000001</v>
      </c>
      <c r="AP5" s="300">
        <v>18.95</v>
      </c>
      <c r="AQ5" s="300">
        <v>762</v>
      </c>
      <c r="AR5" s="300"/>
      <c r="AS5" s="300">
        <v>3121.6299999999992</v>
      </c>
      <c r="AT5" s="300">
        <v>1544.73</v>
      </c>
      <c r="AU5" s="300"/>
      <c r="AV5" s="300"/>
      <c r="AW5" s="300"/>
      <c r="AX5" s="300"/>
      <c r="AY5" s="300"/>
      <c r="AZ5" s="300"/>
      <c r="BA5" s="300"/>
      <c r="BB5" s="300"/>
      <c r="BC5" s="300"/>
      <c r="BD5" s="300">
        <v>484.96</v>
      </c>
      <c r="BE5" s="300"/>
      <c r="BF5" s="300"/>
      <c r="BG5" s="300">
        <v>98.92</v>
      </c>
      <c r="BH5" s="300">
        <v>8.379999999999999</v>
      </c>
      <c r="BI5" s="300"/>
      <c r="BJ5" s="300"/>
      <c r="BK5" s="300"/>
      <c r="BL5" s="300"/>
      <c r="BM5" s="300"/>
      <c r="BN5" s="300"/>
      <c r="BO5" s="300"/>
      <c r="BP5" s="300"/>
      <c r="BQ5" s="300">
        <v>698.81999999999994</v>
      </c>
      <c r="BR5" s="300">
        <v>1899.55</v>
      </c>
      <c r="BS5" s="300"/>
      <c r="BT5" s="300"/>
      <c r="BU5" s="300">
        <v>8819.9599999999991</v>
      </c>
      <c r="BV5" s="300">
        <v>1955.4499999999998</v>
      </c>
      <c r="BW5" s="300">
        <v>630</v>
      </c>
      <c r="BX5" s="300">
        <v>1184</v>
      </c>
      <c r="BY5" s="300"/>
      <c r="BZ5" s="300"/>
      <c r="CA5" s="300"/>
      <c r="CB5" s="300"/>
      <c r="CC5" s="300">
        <v>671.8</v>
      </c>
      <c r="CD5" s="300">
        <v>2132.5400000000004</v>
      </c>
      <c r="CE5" s="300">
        <v>1822.1100000000001</v>
      </c>
      <c r="CF5" s="300"/>
      <c r="CG5" s="300"/>
      <c r="CH5" s="300"/>
      <c r="CI5" s="300"/>
      <c r="CJ5" s="300">
        <v>12475</v>
      </c>
      <c r="CK5" s="300">
        <v>1285.51</v>
      </c>
      <c r="CL5" s="300"/>
      <c r="CM5" s="300">
        <v>447.52</v>
      </c>
      <c r="CN5" s="300"/>
      <c r="CO5" s="300"/>
      <c r="CP5" s="300"/>
      <c r="CQ5" s="300"/>
      <c r="CR5" s="300"/>
      <c r="CS5" s="300"/>
      <c r="CT5" s="300">
        <v>759.99</v>
      </c>
      <c r="CU5" s="300"/>
      <c r="CV5" s="300"/>
      <c r="CW5" s="300"/>
      <c r="CX5" s="300">
        <v>886</v>
      </c>
      <c r="CY5" s="300">
        <v>14435.059999999998</v>
      </c>
      <c r="CZ5" s="300">
        <v>30</v>
      </c>
      <c r="DA5" s="300"/>
      <c r="DB5" s="300"/>
      <c r="DC5" s="300">
        <v>958.74</v>
      </c>
      <c r="DD5" s="300">
        <v>541.78</v>
      </c>
      <c r="DE5" s="300">
        <v>31407.949999999997</v>
      </c>
      <c r="DF5" s="300"/>
      <c r="DG5" s="300">
        <v>18.010000000000002</v>
      </c>
      <c r="DH5" s="300">
        <v>316.54000000000002</v>
      </c>
      <c r="DI5" s="300"/>
      <c r="DJ5" s="300"/>
      <c r="DK5" s="300"/>
      <c r="DL5" s="300"/>
      <c r="DM5" s="300"/>
      <c r="DN5" s="300"/>
      <c r="DO5" s="300"/>
      <c r="DP5" s="300"/>
      <c r="DQ5" s="300"/>
      <c r="DR5" s="300"/>
      <c r="DS5" s="300"/>
      <c r="DT5" s="300"/>
      <c r="DU5" s="300">
        <v>3821.54</v>
      </c>
      <c r="DV5" s="300"/>
      <c r="DW5" s="300">
        <v>91.84</v>
      </c>
      <c r="DX5" s="300">
        <v>3459.9700000000003</v>
      </c>
      <c r="DY5" s="300"/>
      <c r="DZ5" s="300">
        <v>7517.0199999999995</v>
      </c>
      <c r="EA5" s="300"/>
      <c r="EB5" s="300">
        <v>-680665.38</v>
      </c>
      <c r="EC5" s="300"/>
      <c r="ED5" s="300"/>
      <c r="EE5" s="300">
        <v>-10440</v>
      </c>
      <c r="EF5" s="300"/>
      <c r="EG5" s="300">
        <v>-10190</v>
      </c>
      <c r="EH5" s="300">
        <v>-37666.74</v>
      </c>
      <c r="EI5" s="300">
        <v>-5226.25</v>
      </c>
      <c r="EJ5" s="300">
        <v>-10671</v>
      </c>
      <c r="EK5" s="300">
        <v>-8460</v>
      </c>
      <c r="EL5" s="300"/>
      <c r="EM5" s="300">
        <v>-129314</v>
      </c>
      <c r="EN5" s="300">
        <v>2244.31</v>
      </c>
      <c r="EO5" s="300">
        <v>332.45</v>
      </c>
      <c r="EP5" s="300">
        <v>-6269</v>
      </c>
      <c r="EQ5" s="300"/>
      <c r="ER5" s="300">
        <v>5698.64</v>
      </c>
      <c r="ES5" s="300">
        <v>1360.17</v>
      </c>
      <c r="ET5" s="300">
        <v>25.02</v>
      </c>
      <c r="EU5" s="300">
        <v>6733.9400000000005</v>
      </c>
      <c r="EV5" s="300">
        <v>33211</v>
      </c>
      <c r="EW5" s="300">
        <v>90</v>
      </c>
      <c r="EX5" s="300">
        <v>1838.8199999999997</v>
      </c>
      <c r="EY5" s="300">
        <v>269</v>
      </c>
      <c r="EZ5" s="300">
        <v>3447.79</v>
      </c>
      <c r="FA5" s="300">
        <v>2000.6999999999998</v>
      </c>
      <c r="FB5" s="300">
        <v>3379</v>
      </c>
      <c r="FC5" s="300">
        <v>580</v>
      </c>
      <c r="FD5" s="300">
        <v>936.22</v>
      </c>
      <c r="FE5" s="300">
        <v>515.54999999999995</v>
      </c>
      <c r="FF5" s="300"/>
      <c r="FG5" s="300"/>
      <c r="FH5" s="300"/>
      <c r="FI5" s="300">
        <v>-250</v>
      </c>
      <c r="FJ5" s="300">
        <v>-3506.9200000000014</v>
      </c>
      <c r="FK5" s="300">
        <v>-26.63</v>
      </c>
      <c r="FL5" s="300"/>
      <c r="FM5" s="300"/>
      <c r="FN5" s="300"/>
      <c r="FO5" s="300">
        <v>-6764.8600000000006</v>
      </c>
      <c r="FP5" s="300"/>
      <c r="FQ5" s="300">
        <v>-142.04000000000002</v>
      </c>
      <c r="FR5" s="300">
        <v>-143.94999999999999</v>
      </c>
      <c r="FS5" s="300">
        <v>-1890.17</v>
      </c>
      <c r="FT5" s="300"/>
      <c r="FU5" s="300"/>
      <c r="FV5" s="300"/>
      <c r="FW5" s="300"/>
      <c r="FX5" s="300"/>
      <c r="FY5" s="300"/>
      <c r="FZ5" s="300"/>
      <c r="GA5" s="300"/>
      <c r="GB5" s="300"/>
      <c r="GC5" s="300"/>
      <c r="GD5" s="300"/>
      <c r="GE5" s="300"/>
      <c r="GF5" s="300"/>
      <c r="GG5" s="300"/>
      <c r="GH5" s="300"/>
      <c r="GI5" s="300"/>
      <c r="GJ5" s="300"/>
      <c r="GK5" s="300"/>
      <c r="GL5" s="300"/>
      <c r="GM5" s="300"/>
      <c r="GN5" s="300"/>
      <c r="GO5" s="300"/>
      <c r="GP5" s="300"/>
      <c r="GQ5" s="300"/>
      <c r="GR5" s="300"/>
      <c r="GS5" s="300"/>
      <c r="GT5" s="300"/>
      <c r="GU5" s="300"/>
      <c r="GV5" s="300"/>
      <c r="GW5" s="300"/>
      <c r="GX5" s="300"/>
      <c r="GY5" s="300"/>
      <c r="GZ5" s="300"/>
      <c r="HA5" s="300"/>
      <c r="HB5" s="300"/>
      <c r="HC5" s="300"/>
      <c r="HD5" s="300"/>
      <c r="HE5" s="300"/>
      <c r="HF5" s="300"/>
      <c r="HG5" s="300"/>
      <c r="HH5" s="300"/>
      <c r="HI5" s="300"/>
      <c r="HJ5" s="300"/>
      <c r="HK5" s="300"/>
      <c r="HL5" s="300"/>
      <c r="HM5" s="300"/>
      <c r="HN5" s="300"/>
    </row>
    <row r="6" spans="1:224">
      <c r="A6" s="116">
        <v>107808</v>
      </c>
      <c r="B6" s="300">
        <v>470.08</v>
      </c>
      <c r="C6" s="300">
        <v>93936.79</v>
      </c>
      <c r="D6" s="300"/>
      <c r="E6" s="300"/>
      <c r="F6" s="300">
        <v>0</v>
      </c>
      <c r="G6" s="300">
        <v>26941.100000000002</v>
      </c>
      <c r="H6" s="300">
        <v>12403.310000000001</v>
      </c>
      <c r="I6" s="300">
        <v>2669.54</v>
      </c>
      <c r="J6" s="300"/>
      <c r="K6" s="300">
        <v>765.63</v>
      </c>
      <c r="L6" s="300">
        <v>205.75</v>
      </c>
      <c r="M6" s="300">
        <v>95.88</v>
      </c>
      <c r="N6" s="300"/>
      <c r="O6" s="300"/>
      <c r="P6" s="300"/>
      <c r="Q6" s="300">
        <v>1806.1299999999999</v>
      </c>
      <c r="R6" s="300"/>
      <c r="S6" s="300"/>
      <c r="T6" s="300">
        <v>368.41000000000008</v>
      </c>
      <c r="U6" s="300">
        <v>213.26000000000002</v>
      </c>
      <c r="V6" s="300">
        <v>2047.51</v>
      </c>
      <c r="W6" s="300"/>
      <c r="X6" s="300"/>
      <c r="Y6" s="300">
        <v>417.59999999999997</v>
      </c>
      <c r="Z6" s="300">
        <v>259.83</v>
      </c>
      <c r="AA6" s="300"/>
      <c r="AB6" s="300"/>
      <c r="AC6" s="300"/>
      <c r="AD6" s="300"/>
      <c r="AE6" s="300">
        <v>30776.27</v>
      </c>
      <c r="AF6" s="300"/>
      <c r="AG6" s="300">
        <v>262.68</v>
      </c>
      <c r="AH6" s="300">
        <v>5892.75</v>
      </c>
      <c r="AI6" s="300">
        <v>3260.26</v>
      </c>
      <c r="AJ6" s="300"/>
      <c r="AK6" s="300"/>
      <c r="AL6" s="300"/>
      <c r="AM6" s="300"/>
      <c r="AN6" s="300"/>
      <c r="AO6" s="300">
        <v>7755.93</v>
      </c>
      <c r="AP6" s="300"/>
      <c r="AQ6" s="300"/>
      <c r="AR6" s="300"/>
      <c r="AS6" s="300">
        <v>1582.1999999999998</v>
      </c>
      <c r="AT6" s="300">
        <v>913.18</v>
      </c>
      <c r="AU6" s="300">
        <v>5725</v>
      </c>
      <c r="AV6" s="300"/>
      <c r="AW6" s="300">
        <v>1167.9000000000001</v>
      </c>
      <c r="AX6" s="300">
        <v>608.53</v>
      </c>
      <c r="AY6" s="300"/>
      <c r="AZ6" s="300"/>
      <c r="BA6" s="300"/>
      <c r="BB6" s="300"/>
      <c r="BC6" s="300"/>
      <c r="BD6" s="300"/>
      <c r="BE6" s="300"/>
      <c r="BF6" s="300"/>
      <c r="BG6" s="300"/>
      <c r="BH6" s="300"/>
      <c r="BI6" s="300"/>
      <c r="BJ6" s="300"/>
      <c r="BK6" s="300"/>
      <c r="BL6" s="300"/>
      <c r="BM6" s="300"/>
      <c r="BN6" s="300"/>
      <c r="BO6" s="300"/>
      <c r="BP6" s="300"/>
      <c r="BQ6" s="300">
        <v>704.75</v>
      </c>
      <c r="BR6" s="300"/>
      <c r="BS6" s="300"/>
      <c r="BT6" s="300"/>
      <c r="BU6" s="300">
        <v>105</v>
      </c>
      <c r="BV6" s="300">
        <v>5392.630000000001</v>
      </c>
      <c r="BW6" s="300">
        <v>0</v>
      </c>
      <c r="BX6" s="300"/>
      <c r="BY6" s="300"/>
      <c r="BZ6" s="300"/>
      <c r="CA6" s="300"/>
      <c r="CB6" s="300"/>
      <c r="CC6" s="300">
        <v>2617.25</v>
      </c>
      <c r="CD6" s="300">
        <v>3769.32</v>
      </c>
      <c r="CE6" s="300"/>
      <c r="CF6" s="300"/>
      <c r="CG6" s="300"/>
      <c r="CH6" s="300"/>
      <c r="CI6" s="300">
        <v>1500</v>
      </c>
      <c r="CJ6" s="300">
        <v>7173.13</v>
      </c>
      <c r="CK6" s="300">
        <v>606.4</v>
      </c>
      <c r="CL6" s="300"/>
      <c r="CM6" s="300">
        <v>395.74000000000007</v>
      </c>
      <c r="CN6" s="300"/>
      <c r="CO6" s="300"/>
      <c r="CP6" s="300"/>
      <c r="CQ6" s="300"/>
      <c r="CR6" s="300"/>
      <c r="CS6" s="300">
        <v>21.4</v>
      </c>
      <c r="CT6" s="300">
        <v>0</v>
      </c>
      <c r="CU6" s="300"/>
      <c r="CV6" s="300"/>
      <c r="CW6" s="300"/>
      <c r="CX6" s="300">
        <v>725</v>
      </c>
      <c r="CY6" s="300">
        <v>4197.87</v>
      </c>
      <c r="CZ6" s="300">
        <v>25.999999999999986</v>
      </c>
      <c r="DA6" s="300"/>
      <c r="DB6" s="300">
        <v>211.59</v>
      </c>
      <c r="DC6" s="300">
        <v>508.27</v>
      </c>
      <c r="DD6" s="300">
        <v>5032.1899999999996</v>
      </c>
      <c r="DE6" s="300">
        <v>3066.1800000000003</v>
      </c>
      <c r="DF6" s="300"/>
      <c r="DG6" s="300"/>
      <c r="DH6" s="300">
        <v>192.00000000000003</v>
      </c>
      <c r="DI6" s="300"/>
      <c r="DJ6" s="300">
        <v>619.79999999999927</v>
      </c>
      <c r="DK6" s="300"/>
      <c r="DL6" s="300">
        <v>622.34</v>
      </c>
      <c r="DM6" s="300"/>
      <c r="DN6" s="300"/>
      <c r="DO6" s="300">
        <v>0</v>
      </c>
      <c r="DP6" s="300">
        <v>1892.14</v>
      </c>
      <c r="DQ6" s="300"/>
      <c r="DR6" s="300"/>
      <c r="DS6" s="300"/>
      <c r="DT6" s="300"/>
      <c r="DU6" s="300">
        <v>3681.3</v>
      </c>
      <c r="DV6" s="300">
        <v>545</v>
      </c>
      <c r="DW6" s="300">
        <v>378.28000000000048</v>
      </c>
      <c r="DX6" s="300">
        <v>3587.7999999999993</v>
      </c>
      <c r="DY6" s="300"/>
      <c r="DZ6" s="300">
        <v>6.7501559897209518E-14</v>
      </c>
      <c r="EA6" s="300"/>
      <c r="EB6" s="300">
        <v>-678044.57</v>
      </c>
      <c r="EC6" s="300"/>
      <c r="ED6" s="300"/>
      <c r="EE6" s="300">
        <v>-4443</v>
      </c>
      <c r="EF6" s="300"/>
      <c r="EG6" s="300"/>
      <c r="EH6" s="300"/>
      <c r="EI6" s="300">
        <v>-5125</v>
      </c>
      <c r="EJ6" s="300">
        <v>-14118</v>
      </c>
      <c r="EK6" s="300">
        <v>-8420</v>
      </c>
      <c r="EL6" s="300"/>
      <c r="EM6" s="300">
        <v>-13921</v>
      </c>
      <c r="EN6" s="300">
        <v>2161.9499999999998</v>
      </c>
      <c r="EO6" s="300">
        <v>320.25</v>
      </c>
      <c r="EP6" s="300">
        <v>-6917</v>
      </c>
      <c r="EQ6" s="300"/>
      <c r="ER6" s="300"/>
      <c r="ES6" s="300">
        <v>3014.65</v>
      </c>
      <c r="ET6" s="300">
        <v>1704.8999999999999</v>
      </c>
      <c r="EU6" s="300"/>
      <c r="EV6" s="300">
        <v>27586.5</v>
      </c>
      <c r="EW6" s="300">
        <v>-90</v>
      </c>
      <c r="EX6" s="300">
        <v>5248.12</v>
      </c>
      <c r="EY6" s="300">
        <v>269</v>
      </c>
      <c r="EZ6" s="300">
        <v>11473.25</v>
      </c>
      <c r="FA6" s="300">
        <v>1425.06</v>
      </c>
      <c r="FB6" s="300">
        <v>1155</v>
      </c>
      <c r="FC6" s="300">
        <v>580</v>
      </c>
      <c r="FD6" s="300">
        <v>899.65</v>
      </c>
      <c r="FE6" s="300">
        <v>409.13</v>
      </c>
      <c r="FF6" s="300"/>
      <c r="FG6" s="300"/>
      <c r="FH6" s="300"/>
      <c r="FI6" s="300"/>
      <c r="FJ6" s="300">
        <v>-6002.6100000000006</v>
      </c>
      <c r="FK6" s="300">
        <v>8.7699999999999818</v>
      </c>
      <c r="FL6" s="300"/>
      <c r="FM6" s="300"/>
      <c r="FN6" s="300"/>
      <c r="FO6" s="300">
        <v>-4067.5200000000009</v>
      </c>
      <c r="FP6" s="300"/>
      <c r="FQ6" s="300"/>
      <c r="FR6" s="300">
        <v>-13125.57</v>
      </c>
      <c r="FS6" s="300"/>
      <c r="FT6" s="300"/>
      <c r="FU6" s="300"/>
      <c r="FV6" s="300"/>
      <c r="FW6" s="300"/>
      <c r="FX6" s="300"/>
      <c r="FY6" s="300"/>
      <c r="FZ6" s="300"/>
      <c r="GA6" s="300"/>
      <c r="GB6" s="300"/>
      <c r="GC6" s="300"/>
      <c r="GD6" s="300"/>
      <c r="GE6" s="300"/>
      <c r="GF6" s="300"/>
      <c r="GG6" s="300"/>
      <c r="GH6" s="300"/>
      <c r="GI6" s="300"/>
      <c r="GJ6" s="300"/>
      <c r="GK6" s="300"/>
      <c r="GL6" s="300"/>
      <c r="GM6" s="300"/>
      <c r="GN6" s="300"/>
      <c r="GO6" s="300"/>
      <c r="GP6" s="300"/>
      <c r="GQ6" s="300"/>
      <c r="GR6" s="300"/>
      <c r="GS6" s="300"/>
      <c r="GT6" s="300"/>
      <c r="GU6" s="300"/>
      <c r="GV6" s="300"/>
      <c r="GW6" s="300"/>
      <c r="GX6" s="300"/>
      <c r="GY6" s="300"/>
      <c r="GZ6" s="300"/>
      <c r="HA6" s="300"/>
      <c r="HB6" s="300"/>
      <c r="HC6" s="300"/>
      <c r="HD6" s="300"/>
      <c r="HE6" s="300"/>
      <c r="HF6" s="300"/>
      <c r="HG6" s="300"/>
      <c r="HH6" s="300"/>
      <c r="HI6" s="300"/>
      <c r="HJ6" s="300"/>
      <c r="HK6" s="300"/>
      <c r="HL6" s="300"/>
      <c r="HM6" s="300"/>
      <c r="HN6" s="300"/>
    </row>
    <row r="7" spans="1:224">
      <c r="A7" s="116">
        <v>107811</v>
      </c>
      <c r="B7" s="300"/>
      <c r="C7" s="300">
        <v>239426.59999999998</v>
      </c>
      <c r="D7" s="300"/>
      <c r="E7" s="300"/>
      <c r="F7" s="300">
        <v>8268.2200000000012</v>
      </c>
      <c r="G7" s="300">
        <v>69214.64</v>
      </c>
      <c r="H7" s="300">
        <v>31490.49</v>
      </c>
      <c r="I7" s="300"/>
      <c r="J7" s="300"/>
      <c r="K7" s="300"/>
      <c r="L7" s="300"/>
      <c r="M7" s="300"/>
      <c r="N7" s="300"/>
      <c r="O7" s="300"/>
      <c r="P7" s="300"/>
      <c r="Q7" s="300">
        <v>3425.16</v>
      </c>
      <c r="R7" s="300"/>
      <c r="S7" s="300">
        <v>22.49</v>
      </c>
      <c r="T7" s="300">
        <v>703.27</v>
      </c>
      <c r="U7" s="300">
        <v>421.18</v>
      </c>
      <c r="V7" s="300">
        <v>9942.1000000000022</v>
      </c>
      <c r="W7" s="300">
        <v>444.65</v>
      </c>
      <c r="X7" s="300">
        <v>6.53</v>
      </c>
      <c r="Y7" s="300">
        <v>2120.0700000000002</v>
      </c>
      <c r="Z7" s="300">
        <v>643.47</v>
      </c>
      <c r="AA7" s="300"/>
      <c r="AB7" s="300"/>
      <c r="AC7" s="300"/>
      <c r="AD7" s="300"/>
      <c r="AE7" s="300">
        <v>84476.67</v>
      </c>
      <c r="AF7" s="300"/>
      <c r="AG7" s="300">
        <v>817.59999999999991</v>
      </c>
      <c r="AH7" s="300">
        <v>17399.689999999999</v>
      </c>
      <c r="AI7" s="300">
        <v>9155.630000000001</v>
      </c>
      <c r="AJ7" s="300">
        <v>32849.919999999998</v>
      </c>
      <c r="AK7" s="300">
        <v>305.69</v>
      </c>
      <c r="AL7" s="300">
        <v>1694.81</v>
      </c>
      <c r="AM7" s="300">
        <v>5232.49</v>
      </c>
      <c r="AN7" s="300">
        <v>3631.0699999999997</v>
      </c>
      <c r="AO7" s="300">
        <v>20226.150000000001</v>
      </c>
      <c r="AP7" s="300"/>
      <c r="AQ7" s="300"/>
      <c r="AR7" s="300"/>
      <c r="AS7" s="300">
        <v>2338.5500000000002</v>
      </c>
      <c r="AT7" s="300">
        <v>2452.02</v>
      </c>
      <c r="AU7" s="300"/>
      <c r="AV7" s="300"/>
      <c r="AW7" s="300"/>
      <c r="AX7" s="300"/>
      <c r="AY7" s="300">
        <v>8053.6400000000012</v>
      </c>
      <c r="AZ7" s="300">
        <v>6594.01</v>
      </c>
      <c r="BA7" s="300"/>
      <c r="BB7" s="300">
        <v>2988.08</v>
      </c>
      <c r="BC7" s="300">
        <v>1566.5700000000002</v>
      </c>
      <c r="BD7" s="300">
        <v>22022.38</v>
      </c>
      <c r="BE7" s="300"/>
      <c r="BF7" s="300"/>
      <c r="BG7" s="300">
        <v>4492.42</v>
      </c>
      <c r="BH7" s="300">
        <v>2055.27</v>
      </c>
      <c r="BI7" s="300"/>
      <c r="BJ7" s="300"/>
      <c r="BK7" s="300"/>
      <c r="BL7" s="300"/>
      <c r="BM7" s="300"/>
      <c r="BN7" s="300"/>
      <c r="BO7" s="300"/>
      <c r="BP7" s="300"/>
      <c r="BQ7" s="300">
        <v>716.75</v>
      </c>
      <c r="BR7" s="300"/>
      <c r="BS7" s="300"/>
      <c r="BT7" s="300"/>
      <c r="BU7" s="300">
        <v>3051.58</v>
      </c>
      <c r="BV7" s="300">
        <v>5410.5199999999986</v>
      </c>
      <c r="BW7" s="300">
        <v>131.66</v>
      </c>
      <c r="BX7" s="300">
        <v>6839.6</v>
      </c>
      <c r="BY7" s="300"/>
      <c r="BZ7" s="300"/>
      <c r="CA7" s="300"/>
      <c r="CB7" s="300"/>
      <c r="CC7" s="300">
        <v>541.47</v>
      </c>
      <c r="CD7" s="300">
        <v>7235.4100000000008</v>
      </c>
      <c r="CE7" s="300">
        <v>3522.9699999999993</v>
      </c>
      <c r="CF7" s="300">
        <v>4.3899999999999997</v>
      </c>
      <c r="CG7" s="300"/>
      <c r="CH7" s="300"/>
      <c r="CI7" s="300"/>
      <c r="CJ7" s="300">
        <v>54370.5</v>
      </c>
      <c r="CK7" s="300">
        <v>1101.6799999999998</v>
      </c>
      <c r="CL7" s="300"/>
      <c r="CM7" s="300">
        <v>539.41999999999996</v>
      </c>
      <c r="CN7" s="300">
        <v>90.51</v>
      </c>
      <c r="CO7" s="300">
        <v>75.400000000000006</v>
      </c>
      <c r="CP7" s="300"/>
      <c r="CQ7" s="300"/>
      <c r="CR7" s="300"/>
      <c r="CS7" s="300"/>
      <c r="CT7" s="300">
        <v>384.96</v>
      </c>
      <c r="CU7" s="300"/>
      <c r="CV7" s="300"/>
      <c r="CW7" s="300"/>
      <c r="CX7" s="300">
        <v>2158</v>
      </c>
      <c r="CY7" s="300">
        <v>12164.73</v>
      </c>
      <c r="CZ7" s="300">
        <v>384.53000000000003</v>
      </c>
      <c r="DA7" s="300"/>
      <c r="DB7" s="300"/>
      <c r="DC7" s="300">
        <v>1521.09</v>
      </c>
      <c r="DD7" s="300">
        <v>1284.71</v>
      </c>
      <c r="DE7" s="300">
        <v>33296.5</v>
      </c>
      <c r="DF7" s="300"/>
      <c r="DG7" s="300"/>
      <c r="DH7" s="300">
        <v>788.36</v>
      </c>
      <c r="DI7" s="300"/>
      <c r="DJ7" s="300">
        <v>4456.4700000000012</v>
      </c>
      <c r="DK7" s="300"/>
      <c r="DL7" s="300"/>
      <c r="DM7" s="300"/>
      <c r="DN7" s="300"/>
      <c r="DO7" s="300">
        <v>250</v>
      </c>
      <c r="DP7" s="300"/>
      <c r="DQ7" s="300"/>
      <c r="DR7" s="300"/>
      <c r="DS7" s="300"/>
      <c r="DT7" s="300"/>
      <c r="DU7" s="300">
        <v>8975.36</v>
      </c>
      <c r="DV7" s="300"/>
      <c r="DW7" s="300">
        <v>15511.540000000003</v>
      </c>
      <c r="DX7" s="300">
        <v>9931.7799999999988</v>
      </c>
      <c r="DY7" s="300"/>
      <c r="DZ7" s="300">
        <v>2911.5400000000004</v>
      </c>
      <c r="EA7" s="300"/>
      <c r="EB7" s="300">
        <v>-1555796.36</v>
      </c>
      <c r="EC7" s="300"/>
      <c r="ED7" s="300"/>
      <c r="EE7" s="300">
        <v>-27293</v>
      </c>
      <c r="EF7" s="300"/>
      <c r="EG7" s="300"/>
      <c r="EH7" s="300">
        <v>-56834.59</v>
      </c>
      <c r="EI7" s="300">
        <v>-6756.25</v>
      </c>
      <c r="EJ7" s="300">
        <v>-31298</v>
      </c>
      <c r="EK7" s="300">
        <v>-9090</v>
      </c>
      <c r="EL7" s="300"/>
      <c r="EM7" s="300">
        <v>-140923</v>
      </c>
      <c r="EN7" s="300">
        <v>5271.04</v>
      </c>
      <c r="EO7" s="300">
        <v>780.8</v>
      </c>
      <c r="EP7" s="300">
        <v>-16097</v>
      </c>
      <c r="EQ7" s="300">
        <v>587.1</v>
      </c>
      <c r="ER7" s="300"/>
      <c r="ES7" s="300"/>
      <c r="ET7" s="300"/>
      <c r="EU7" s="300"/>
      <c r="EV7" s="300"/>
      <c r="EW7" s="300"/>
      <c r="EX7" s="300">
        <v>5809.3200000000006</v>
      </c>
      <c r="EY7" s="300">
        <v>269</v>
      </c>
      <c r="EZ7" s="300">
        <v>2784.1</v>
      </c>
      <c r="FA7" s="300">
        <v>4197.96</v>
      </c>
      <c r="FB7" s="300">
        <v>2816</v>
      </c>
      <c r="FC7" s="300">
        <v>580</v>
      </c>
      <c r="FD7" s="300">
        <v>1245.44</v>
      </c>
      <c r="FE7" s="300">
        <v>1010.4900000000002</v>
      </c>
      <c r="FF7" s="300"/>
      <c r="FG7" s="300"/>
      <c r="FH7" s="300"/>
      <c r="FI7" s="300"/>
      <c r="FJ7" s="300">
        <v>-4913.7</v>
      </c>
      <c r="FK7" s="300"/>
      <c r="FL7" s="300">
        <v>-4691.3999999999996</v>
      </c>
      <c r="FM7" s="300">
        <v>-300</v>
      </c>
      <c r="FN7" s="300"/>
      <c r="FO7" s="300">
        <v>-7555.25</v>
      </c>
      <c r="FP7" s="300"/>
      <c r="FQ7" s="300"/>
      <c r="FR7" s="300">
        <v>-35.4</v>
      </c>
      <c r="FS7" s="300">
        <v>-5632</v>
      </c>
      <c r="FT7" s="300"/>
      <c r="FU7" s="300"/>
      <c r="FV7" s="300"/>
      <c r="FW7" s="300"/>
      <c r="FX7" s="300"/>
      <c r="FY7" s="300"/>
      <c r="FZ7" s="300"/>
      <c r="GA7" s="300"/>
      <c r="GB7" s="300"/>
      <c r="GC7" s="300"/>
      <c r="GD7" s="300"/>
      <c r="GE7" s="300"/>
      <c r="GF7" s="300"/>
      <c r="GG7" s="300"/>
      <c r="GH7" s="300"/>
      <c r="GI7" s="300"/>
      <c r="GJ7" s="300"/>
      <c r="GK7" s="300"/>
      <c r="GL7" s="300"/>
      <c r="GM7" s="300"/>
      <c r="GN7" s="300"/>
      <c r="GO7" s="300"/>
      <c r="GP7" s="300"/>
      <c r="GQ7" s="300"/>
      <c r="GR7" s="300"/>
      <c r="GS7" s="300"/>
      <c r="GT7" s="300"/>
      <c r="GU7" s="300"/>
      <c r="GV7" s="300"/>
      <c r="GW7" s="300"/>
      <c r="GX7" s="300"/>
      <c r="GY7" s="300"/>
      <c r="GZ7" s="300"/>
      <c r="HA7" s="300"/>
      <c r="HB7" s="300"/>
      <c r="HC7" s="300"/>
      <c r="HD7" s="300"/>
      <c r="HE7" s="300"/>
      <c r="HF7" s="300"/>
      <c r="HG7" s="300"/>
      <c r="HH7" s="300"/>
      <c r="HI7" s="300"/>
      <c r="HJ7" s="300"/>
      <c r="HK7" s="300"/>
      <c r="HL7" s="300"/>
      <c r="HM7" s="300"/>
      <c r="HN7" s="300"/>
    </row>
    <row r="8" spans="1:224">
      <c r="A8" s="116">
        <v>107812</v>
      </c>
      <c r="B8" s="300"/>
      <c r="C8" s="300">
        <v>250185.01</v>
      </c>
      <c r="D8" s="300">
        <v>137.22999999999999</v>
      </c>
      <c r="E8" s="300"/>
      <c r="F8" s="300">
        <v>2156</v>
      </c>
      <c r="G8" s="300">
        <v>71792.39</v>
      </c>
      <c r="H8" s="300">
        <v>33396.29</v>
      </c>
      <c r="I8" s="300">
        <v>1015.28</v>
      </c>
      <c r="J8" s="300"/>
      <c r="K8" s="300">
        <v>291.16999999999996</v>
      </c>
      <c r="L8" s="300">
        <v>126.18</v>
      </c>
      <c r="M8" s="300"/>
      <c r="N8" s="300">
        <v>7321.4</v>
      </c>
      <c r="O8" s="300">
        <v>1493.56</v>
      </c>
      <c r="P8" s="300">
        <v>848</v>
      </c>
      <c r="Q8" s="300">
        <v>9846.73</v>
      </c>
      <c r="R8" s="300"/>
      <c r="S8" s="300">
        <v>365.4</v>
      </c>
      <c r="T8" s="300">
        <v>1568.16</v>
      </c>
      <c r="U8" s="300">
        <v>1105.8699999999999</v>
      </c>
      <c r="V8" s="300">
        <v>11788.429999999998</v>
      </c>
      <c r="W8" s="300">
        <v>293.45999999999998</v>
      </c>
      <c r="X8" s="300">
        <v>201.69</v>
      </c>
      <c r="Y8" s="300">
        <v>2149.4300000000003</v>
      </c>
      <c r="Z8" s="300">
        <v>1222.8499999999999</v>
      </c>
      <c r="AA8" s="300"/>
      <c r="AB8" s="300"/>
      <c r="AC8" s="300"/>
      <c r="AD8" s="300"/>
      <c r="AE8" s="300">
        <v>110698.31</v>
      </c>
      <c r="AF8" s="300">
        <v>3719.43</v>
      </c>
      <c r="AG8" s="300">
        <v>3386.3300000000004</v>
      </c>
      <c r="AH8" s="300">
        <v>22554.810000000005</v>
      </c>
      <c r="AI8" s="300">
        <v>13333.810000000001</v>
      </c>
      <c r="AJ8" s="300">
        <v>50616.01</v>
      </c>
      <c r="AK8" s="300"/>
      <c r="AL8" s="300">
        <v>1111.54</v>
      </c>
      <c r="AM8" s="300">
        <v>10552.169999999998</v>
      </c>
      <c r="AN8" s="300">
        <v>5673.9500000000007</v>
      </c>
      <c r="AO8" s="300">
        <v>19868.62</v>
      </c>
      <c r="AP8" s="300">
        <v>44.04</v>
      </c>
      <c r="AQ8" s="300">
        <v>573.43000000000006</v>
      </c>
      <c r="AR8" s="300"/>
      <c r="AS8" s="300">
        <v>4179.05</v>
      </c>
      <c r="AT8" s="300">
        <v>2322.29</v>
      </c>
      <c r="AU8" s="300"/>
      <c r="AV8" s="300"/>
      <c r="AW8" s="300"/>
      <c r="AX8" s="300"/>
      <c r="AY8" s="300"/>
      <c r="AZ8" s="300"/>
      <c r="BA8" s="300"/>
      <c r="BB8" s="300"/>
      <c r="BC8" s="300"/>
      <c r="BD8" s="300">
        <v>7559.3600000000006</v>
      </c>
      <c r="BE8" s="300"/>
      <c r="BF8" s="300"/>
      <c r="BG8" s="300">
        <v>1542.08</v>
      </c>
      <c r="BH8" s="300">
        <v>633.51</v>
      </c>
      <c r="BI8" s="300"/>
      <c r="BJ8" s="300"/>
      <c r="BK8" s="300"/>
      <c r="BL8" s="300"/>
      <c r="BM8" s="300"/>
      <c r="BN8" s="300"/>
      <c r="BO8" s="300"/>
      <c r="BP8" s="300"/>
      <c r="BQ8" s="300">
        <v>2270</v>
      </c>
      <c r="BR8" s="300"/>
      <c r="BS8" s="300"/>
      <c r="BT8" s="300"/>
      <c r="BU8" s="300"/>
      <c r="BV8" s="300">
        <v>8180.65</v>
      </c>
      <c r="BW8" s="300">
        <v>20.85</v>
      </c>
      <c r="BX8" s="300">
        <v>-532</v>
      </c>
      <c r="BY8" s="300"/>
      <c r="BZ8" s="300"/>
      <c r="CA8" s="300"/>
      <c r="CB8" s="300"/>
      <c r="CC8" s="300">
        <v>2369.0300000000002</v>
      </c>
      <c r="CD8" s="300">
        <v>5805.0399999999991</v>
      </c>
      <c r="CE8" s="300">
        <v>2612.48</v>
      </c>
      <c r="CF8" s="300"/>
      <c r="CG8" s="300"/>
      <c r="CH8" s="300"/>
      <c r="CI8" s="300"/>
      <c r="CJ8" s="300">
        <v>56102.8</v>
      </c>
      <c r="CK8" s="300">
        <v>1349.31</v>
      </c>
      <c r="CL8" s="300"/>
      <c r="CM8" s="300">
        <v>6559.56</v>
      </c>
      <c r="CN8" s="300">
        <v>443.45</v>
      </c>
      <c r="CO8" s="300"/>
      <c r="CP8" s="300"/>
      <c r="CQ8" s="300">
        <v>7983.83</v>
      </c>
      <c r="CR8" s="300"/>
      <c r="CS8" s="300">
        <v>401.45</v>
      </c>
      <c r="CT8" s="300">
        <v>2357.5699999999997</v>
      </c>
      <c r="CU8" s="300"/>
      <c r="CV8" s="300"/>
      <c r="CW8" s="300"/>
      <c r="CX8" s="300">
        <v>2391</v>
      </c>
      <c r="CY8" s="300">
        <v>11434.080000000002</v>
      </c>
      <c r="CZ8" s="300">
        <v>167.58999999999997</v>
      </c>
      <c r="DA8" s="300"/>
      <c r="DB8" s="300">
        <v>275.52999999999997</v>
      </c>
      <c r="DC8" s="300">
        <v>1865.7500000000002</v>
      </c>
      <c r="DD8" s="300">
        <v>300</v>
      </c>
      <c r="DE8" s="300">
        <v>11519.1</v>
      </c>
      <c r="DF8" s="300"/>
      <c r="DG8" s="300"/>
      <c r="DH8" s="300">
        <v>593.37</v>
      </c>
      <c r="DI8" s="300"/>
      <c r="DJ8" s="300">
        <v>2100</v>
      </c>
      <c r="DK8" s="300"/>
      <c r="DL8" s="300">
        <v>1387</v>
      </c>
      <c r="DM8" s="300">
        <v>1928.68</v>
      </c>
      <c r="DN8" s="300">
        <v>3020.41</v>
      </c>
      <c r="DO8" s="300">
        <v>1925</v>
      </c>
      <c r="DP8" s="300">
        <v>4079.15</v>
      </c>
      <c r="DQ8" s="300"/>
      <c r="DR8" s="300"/>
      <c r="DS8" s="300"/>
      <c r="DT8" s="300"/>
      <c r="DU8" s="300">
        <v>10903.66</v>
      </c>
      <c r="DV8" s="300">
        <v>1112.3800000000001</v>
      </c>
      <c r="DW8" s="300">
        <v>1269.17</v>
      </c>
      <c r="DX8" s="300">
        <v>20169.289999999997</v>
      </c>
      <c r="DY8" s="300"/>
      <c r="DZ8" s="300">
        <v>1522.3899999999999</v>
      </c>
      <c r="EA8" s="300">
        <v>3</v>
      </c>
      <c r="EB8" s="300">
        <v>-1646867.8</v>
      </c>
      <c r="EC8" s="300"/>
      <c r="ED8" s="300"/>
      <c r="EE8" s="300">
        <v>-22435</v>
      </c>
      <c r="EF8" s="300"/>
      <c r="EG8" s="300">
        <v>-23794</v>
      </c>
      <c r="EH8" s="300">
        <v>-92019.190000000017</v>
      </c>
      <c r="EI8" s="300">
        <v>-7386.25</v>
      </c>
      <c r="EJ8" s="300">
        <v>-46785</v>
      </c>
      <c r="EK8" s="300">
        <v>-9280</v>
      </c>
      <c r="EL8" s="300"/>
      <c r="EM8" s="300">
        <v>-149230</v>
      </c>
      <c r="EN8" s="300">
        <v>6403.49</v>
      </c>
      <c r="EO8" s="300">
        <v>948.55</v>
      </c>
      <c r="EP8" s="300">
        <v>-11926</v>
      </c>
      <c r="EQ8" s="300"/>
      <c r="ER8" s="300"/>
      <c r="ES8" s="300">
        <v>3659.43</v>
      </c>
      <c r="ET8" s="300"/>
      <c r="EU8" s="300"/>
      <c r="EV8" s="300">
        <v>93963</v>
      </c>
      <c r="EW8" s="300"/>
      <c r="EX8" s="300">
        <v>5128.8900000000012</v>
      </c>
      <c r="EY8" s="300">
        <v>269</v>
      </c>
      <c r="EZ8" s="300">
        <v>4263.3500000000004</v>
      </c>
      <c r="FA8" s="300">
        <v>4520.88</v>
      </c>
      <c r="FB8" s="300">
        <v>3421</v>
      </c>
      <c r="FC8" s="300">
        <v>580</v>
      </c>
      <c r="FD8" s="300">
        <v>1371.39</v>
      </c>
      <c r="FE8" s="300">
        <v>1033.5900000000001</v>
      </c>
      <c r="FF8" s="300"/>
      <c r="FG8" s="300"/>
      <c r="FH8" s="300"/>
      <c r="FI8" s="300">
        <v>-1246.76</v>
      </c>
      <c r="FJ8" s="300">
        <v>-16519.709999999995</v>
      </c>
      <c r="FK8" s="300"/>
      <c r="FL8" s="300"/>
      <c r="FM8" s="300"/>
      <c r="FN8" s="300">
        <v>-2193.75</v>
      </c>
      <c r="FO8" s="300">
        <v>-25270.13</v>
      </c>
      <c r="FP8" s="300"/>
      <c r="FQ8" s="300"/>
      <c r="FR8" s="300">
        <v>-430</v>
      </c>
      <c r="FS8" s="300">
        <v>-2536.4000000000005</v>
      </c>
      <c r="FT8" s="300"/>
      <c r="FU8" s="300"/>
      <c r="FV8" s="300"/>
      <c r="FW8" s="300"/>
      <c r="FX8" s="300"/>
      <c r="FY8" s="300"/>
      <c r="FZ8" s="300"/>
      <c r="GA8" s="300"/>
      <c r="GB8" s="300"/>
      <c r="GC8" s="300"/>
      <c r="GD8" s="300"/>
      <c r="GE8" s="300"/>
      <c r="GF8" s="300"/>
      <c r="GG8" s="300"/>
      <c r="GH8" s="300"/>
      <c r="GI8" s="300"/>
      <c r="GJ8" s="300"/>
      <c r="GK8" s="300"/>
      <c r="GL8" s="300"/>
      <c r="GM8" s="300"/>
      <c r="GN8" s="300"/>
      <c r="GO8" s="300"/>
      <c r="GP8" s="300"/>
      <c r="GQ8" s="300"/>
      <c r="GR8" s="300"/>
      <c r="GS8" s="300"/>
      <c r="GT8" s="300"/>
      <c r="GU8" s="300"/>
      <c r="GV8" s="300"/>
      <c r="GW8" s="300"/>
      <c r="GX8" s="300"/>
      <c r="GY8" s="300"/>
      <c r="GZ8" s="300"/>
      <c r="HA8" s="300"/>
      <c r="HB8" s="300"/>
      <c r="HC8" s="300"/>
      <c r="HD8" s="300"/>
      <c r="HE8" s="300"/>
      <c r="HF8" s="300"/>
      <c r="HG8" s="300"/>
      <c r="HH8" s="300"/>
      <c r="HI8" s="300"/>
      <c r="HJ8" s="300"/>
      <c r="HK8" s="300"/>
      <c r="HL8" s="300"/>
      <c r="HM8" s="300"/>
      <c r="HN8" s="300"/>
    </row>
    <row r="9" spans="1:224">
      <c r="A9" s="116">
        <v>107816</v>
      </c>
      <c r="B9" s="300"/>
      <c r="C9" s="300">
        <v>151520.57999999999</v>
      </c>
      <c r="D9" s="300">
        <v>456.69</v>
      </c>
      <c r="E9" s="300"/>
      <c r="F9" s="300">
        <v>3427.9600000000005</v>
      </c>
      <c r="G9" s="300">
        <v>43587.09</v>
      </c>
      <c r="H9" s="300">
        <v>20363.419999999998</v>
      </c>
      <c r="I9" s="300">
        <v>393.06</v>
      </c>
      <c r="J9" s="300"/>
      <c r="K9" s="300">
        <v>112.73</v>
      </c>
      <c r="L9" s="300"/>
      <c r="M9" s="300"/>
      <c r="N9" s="300"/>
      <c r="O9" s="300"/>
      <c r="P9" s="300"/>
      <c r="Q9" s="300"/>
      <c r="R9" s="300"/>
      <c r="S9" s="300"/>
      <c r="T9" s="300"/>
      <c r="U9" s="300"/>
      <c r="V9" s="300">
        <v>8922.9700000000012</v>
      </c>
      <c r="W9" s="300">
        <v>214.45999999999998</v>
      </c>
      <c r="X9" s="300">
        <v>499.48</v>
      </c>
      <c r="Y9" s="300">
        <v>1842.8000000000002</v>
      </c>
      <c r="Z9" s="300">
        <v>455.22</v>
      </c>
      <c r="AA9" s="300"/>
      <c r="AB9" s="300"/>
      <c r="AC9" s="300"/>
      <c r="AD9" s="300"/>
      <c r="AE9" s="300">
        <v>73274.5</v>
      </c>
      <c r="AF9" s="300">
        <v>2750.39</v>
      </c>
      <c r="AG9" s="300">
        <v>663.02</v>
      </c>
      <c r="AH9" s="300">
        <v>15558.52</v>
      </c>
      <c r="AI9" s="300">
        <v>6600.34</v>
      </c>
      <c r="AJ9" s="300"/>
      <c r="AK9" s="300"/>
      <c r="AL9" s="300"/>
      <c r="AM9" s="300"/>
      <c r="AN9" s="300"/>
      <c r="AO9" s="300">
        <v>11993.96</v>
      </c>
      <c r="AP9" s="300"/>
      <c r="AQ9" s="300"/>
      <c r="AR9" s="300"/>
      <c r="AS9" s="300">
        <v>2446.7199999999998</v>
      </c>
      <c r="AT9" s="300">
        <v>1357.32</v>
      </c>
      <c r="AU9" s="300"/>
      <c r="AV9" s="300"/>
      <c r="AW9" s="300"/>
      <c r="AX9" s="300"/>
      <c r="AY9" s="300"/>
      <c r="AZ9" s="300"/>
      <c r="BA9" s="300"/>
      <c r="BB9" s="300"/>
      <c r="BC9" s="300"/>
      <c r="BD9" s="300">
        <v>12400.48</v>
      </c>
      <c r="BE9" s="300">
        <v>29.77</v>
      </c>
      <c r="BF9" s="300">
        <v>511.24</v>
      </c>
      <c r="BG9" s="300">
        <v>2114.9899999999998</v>
      </c>
      <c r="BH9" s="300">
        <v>614.09</v>
      </c>
      <c r="BI9" s="300"/>
      <c r="BJ9" s="300"/>
      <c r="BK9" s="300"/>
      <c r="BL9" s="300"/>
      <c r="BM9" s="300"/>
      <c r="BN9" s="300"/>
      <c r="BO9" s="300"/>
      <c r="BP9" s="300"/>
      <c r="BQ9" s="300">
        <v>210</v>
      </c>
      <c r="BR9" s="300">
        <v>1079.53</v>
      </c>
      <c r="BS9" s="300"/>
      <c r="BT9" s="300"/>
      <c r="BU9" s="300">
        <v>4356.42</v>
      </c>
      <c r="BV9" s="300">
        <v>2767.7100000000005</v>
      </c>
      <c r="BW9" s="300">
        <v>1162.6000000000001</v>
      </c>
      <c r="BX9" s="300"/>
      <c r="BY9" s="300"/>
      <c r="BZ9" s="300"/>
      <c r="CA9" s="300"/>
      <c r="CB9" s="300"/>
      <c r="CC9" s="300">
        <v>160</v>
      </c>
      <c r="CD9" s="300">
        <v>4220.97</v>
      </c>
      <c r="CE9" s="300">
        <v>1461.7999999999997</v>
      </c>
      <c r="CF9" s="300"/>
      <c r="CG9" s="300"/>
      <c r="CH9" s="300"/>
      <c r="CI9" s="300"/>
      <c r="CJ9" s="300">
        <v>31122</v>
      </c>
      <c r="CK9" s="300">
        <v>496.05999999999995</v>
      </c>
      <c r="CL9" s="300">
        <v>322</v>
      </c>
      <c r="CM9" s="300">
        <v>1091.29</v>
      </c>
      <c r="CN9" s="300">
        <v>64.08</v>
      </c>
      <c r="CO9" s="300"/>
      <c r="CP9" s="300"/>
      <c r="CQ9" s="300"/>
      <c r="CR9" s="300"/>
      <c r="CS9" s="300">
        <v>758.93000000000006</v>
      </c>
      <c r="CT9" s="300"/>
      <c r="CU9" s="300"/>
      <c r="CV9" s="300"/>
      <c r="CW9" s="300"/>
      <c r="CX9" s="300">
        <v>1326</v>
      </c>
      <c r="CY9" s="300">
        <v>3798.4300000000003</v>
      </c>
      <c r="CZ9" s="300">
        <v>220.46</v>
      </c>
      <c r="DA9" s="300">
        <v>379.24</v>
      </c>
      <c r="DB9" s="300">
        <v>970.41</v>
      </c>
      <c r="DC9" s="300">
        <v>1158.3899999999999</v>
      </c>
      <c r="DD9" s="300">
        <v>1358.94</v>
      </c>
      <c r="DE9" s="300">
        <v>7574</v>
      </c>
      <c r="DF9" s="300"/>
      <c r="DG9" s="300"/>
      <c r="DH9" s="300">
        <v>174.6</v>
      </c>
      <c r="DI9" s="300"/>
      <c r="DJ9" s="300">
        <v>2421.8000000000002</v>
      </c>
      <c r="DK9" s="300"/>
      <c r="DL9" s="300">
        <v>2215</v>
      </c>
      <c r="DM9" s="300">
        <v>4417.87</v>
      </c>
      <c r="DN9" s="300"/>
      <c r="DO9" s="300">
        <v>231.86999999999998</v>
      </c>
      <c r="DP9" s="300">
        <v>2101.73</v>
      </c>
      <c r="DQ9" s="300"/>
      <c r="DR9" s="300"/>
      <c r="DS9" s="300"/>
      <c r="DT9" s="300">
        <v>4318</v>
      </c>
      <c r="DU9" s="300">
        <v>7152.24</v>
      </c>
      <c r="DV9" s="300"/>
      <c r="DW9" s="300"/>
      <c r="DX9" s="300">
        <v>6999.21</v>
      </c>
      <c r="DY9" s="300"/>
      <c r="DZ9" s="300"/>
      <c r="EA9" s="300"/>
      <c r="EB9" s="300">
        <v>-1130851.79</v>
      </c>
      <c r="EC9" s="300"/>
      <c r="ED9" s="300"/>
      <c r="EE9" s="300">
        <v>-7943</v>
      </c>
      <c r="EF9" s="300">
        <v>1279.73</v>
      </c>
      <c r="EG9" s="300"/>
      <c r="EH9" s="300"/>
      <c r="EI9" s="300">
        <v>-6328.75</v>
      </c>
      <c r="EJ9" s="300">
        <v>-28523</v>
      </c>
      <c r="EK9" s="300">
        <v>-8890</v>
      </c>
      <c r="EL9" s="300"/>
      <c r="EM9" s="300">
        <v>-97275</v>
      </c>
      <c r="EN9" s="300">
        <v>4200.3599999999997</v>
      </c>
      <c r="EO9" s="300">
        <v>622.20000000000005</v>
      </c>
      <c r="EP9" s="300">
        <v>-10977</v>
      </c>
      <c r="EQ9" s="300">
        <v>867.94999999999993</v>
      </c>
      <c r="ER9" s="300"/>
      <c r="ES9" s="300">
        <v>3324.52</v>
      </c>
      <c r="ET9" s="300"/>
      <c r="EU9" s="300">
        <v>522.21</v>
      </c>
      <c r="EV9" s="300">
        <v>46452.75</v>
      </c>
      <c r="EW9" s="300">
        <v>450</v>
      </c>
      <c r="EX9" s="300">
        <v>7885.8400000000011</v>
      </c>
      <c r="EY9" s="300"/>
      <c r="EZ9" s="300">
        <v>6771.9</v>
      </c>
      <c r="FA9" s="300">
        <v>3018.6000000000004</v>
      </c>
      <c r="FB9" s="300">
        <v>5259</v>
      </c>
      <c r="FC9" s="300">
        <v>580</v>
      </c>
      <c r="FD9" s="300">
        <v>1126.3599999999999</v>
      </c>
      <c r="FE9" s="300">
        <v>689.68000000000006</v>
      </c>
      <c r="FF9" s="300"/>
      <c r="FG9" s="300"/>
      <c r="FH9" s="300">
        <v>-1016.4</v>
      </c>
      <c r="FI9" s="300">
        <v>-238.7</v>
      </c>
      <c r="FJ9" s="300">
        <v>-3730.9400000000005</v>
      </c>
      <c r="FK9" s="300">
        <v>-1271.1099999999994</v>
      </c>
      <c r="FL9" s="300"/>
      <c r="FM9" s="300"/>
      <c r="FN9" s="300">
        <v>-665.81999999999994</v>
      </c>
      <c r="FO9" s="300"/>
      <c r="FP9" s="300"/>
      <c r="FQ9" s="300"/>
      <c r="FR9" s="300">
        <v>0</v>
      </c>
      <c r="FS9" s="300"/>
      <c r="FT9" s="300"/>
      <c r="FU9" s="300"/>
      <c r="FV9" s="300"/>
      <c r="FW9" s="300"/>
      <c r="FX9" s="300"/>
      <c r="FY9" s="300"/>
      <c r="FZ9" s="300"/>
      <c r="GA9" s="300"/>
      <c r="GB9" s="300"/>
      <c r="GC9" s="300"/>
      <c r="GD9" s="300"/>
      <c r="GE9" s="300"/>
      <c r="GF9" s="300"/>
      <c r="GG9" s="300"/>
      <c r="GH9" s="300"/>
      <c r="GI9" s="300"/>
      <c r="GJ9" s="300"/>
      <c r="GK9" s="300"/>
      <c r="GL9" s="300"/>
      <c r="GM9" s="300"/>
      <c r="GN9" s="300"/>
      <c r="GO9" s="300"/>
      <c r="GP9" s="300"/>
      <c r="GQ9" s="300"/>
      <c r="GR9" s="300"/>
      <c r="GS9" s="300"/>
      <c r="GT9" s="300"/>
      <c r="GU9" s="300"/>
      <c r="GV9" s="300"/>
      <c r="GW9" s="300"/>
      <c r="GX9" s="300"/>
      <c r="GY9" s="300"/>
      <c r="GZ9" s="300"/>
      <c r="HA9" s="300"/>
      <c r="HB9" s="300"/>
      <c r="HC9" s="300"/>
      <c r="HD9" s="300"/>
      <c r="HE9" s="300"/>
      <c r="HF9" s="300"/>
      <c r="HG9" s="300"/>
      <c r="HH9" s="300"/>
      <c r="HI9" s="300"/>
      <c r="HJ9" s="300"/>
      <c r="HK9" s="300"/>
      <c r="HL9" s="300"/>
      <c r="HM9" s="300"/>
      <c r="HN9" s="300"/>
    </row>
    <row r="10" spans="1:224">
      <c r="A10" s="116">
        <v>107817</v>
      </c>
      <c r="B10" s="300"/>
      <c r="C10" s="300">
        <v>305538.71000000002</v>
      </c>
      <c r="D10" s="300">
        <v>526.62</v>
      </c>
      <c r="E10" s="300">
        <v>322.83000000000004</v>
      </c>
      <c r="F10" s="300">
        <v>33269.179999999993</v>
      </c>
      <c r="G10" s="300">
        <v>82683.679999999993</v>
      </c>
      <c r="H10" s="300">
        <v>39936.99</v>
      </c>
      <c r="I10" s="300">
        <v>210.63</v>
      </c>
      <c r="J10" s="300"/>
      <c r="K10" s="300">
        <v>298.94</v>
      </c>
      <c r="L10" s="300">
        <v>25.43</v>
      </c>
      <c r="M10" s="300"/>
      <c r="N10" s="300"/>
      <c r="O10" s="300"/>
      <c r="P10" s="300"/>
      <c r="Q10" s="300">
        <v>6715.53</v>
      </c>
      <c r="R10" s="300">
        <v>81.400000000000006</v>
      </c>
      <c r="S10" s="300">
        <v>163.17000000000002</v>
      </c>
      <c r="T10" s="300">
        <v>1419.75</v>
      </c>
      <c r="U10" s="300">
        <v>713.76</v>
      </c>
      <c r="V10" s="300">
        <v>17861.14</v>
      </c>
      <c r="W10" s="300">
        <v>574.9</v>
      </c>
      <c r="X10" s="300">
        <v>1061.04</v>
      </c>
      <c r="Y10" s="300">
        <v>4125.82</v>
      </c>
      <c r="Z10" s="300">
        <v>538.92000000000007</v>
      </c>
      <c r="AA10" s="300"/>
      <c r="AB10" s="300"/>
      <c r="AC10" s="300"/>
      <c r="AD10" s="300"/>
      <c r="AE10" s="300">
        <v>118948.82</v>
      </c>
      <c r="AF10" s="300">
        <v>484.5</v>
      </c>
      <c r="AG10" s="300">
        <v>1148.47</v>
      </c>
      <c r="AH10" s="300">
        <v>24890.27</v>
      </c>
      <c r="AI10" s="300">
        <v>13178.68</v>
      </c>
      <c r="AJ10" s="300">
        <v>47923.94</v>
      </c>
      <c r="AK10" s="300">
        <v>11.48</v>
      </c>
      <c r="AL10" s="300">
        <v>526.49</v>
      </c>
      <c r="AM10" s="300">
        <v>9980.4900000000016</v>
      </c>
      <c r="AN10" s="300">
        <v>4863.9799999999996</v>
      </c>
      <c r="AO10" s="300">
        <v>36419.760000000002</v>
      </c>
      <c r="AP10" s="300"/>
      <c r="AQ10" s="300"/>
      <c r="AR10" s="300"/>
      <c r="AS10" s="300">
        <v>7429.58</v>
      </c>
      <c r="AT10" s="300">
        <v>4069.18</v>
      </c>
      <c r="AU10" s="300"/>
      <c r="AV10" s="300"/>
      <c r="AW10" s="300"/>
      <c r="AX10" s="300"/>
      <c r="AY10" s="300"/>
      <c r="AZ10" s="300"/>
      <c r="BA10" s="300"/>
      <c r="BB10" s="300"/>
      <c r="BC10" s="300"/>
      <c r="BD10" s="300">
        <v>10531.64</v>
      </c>
      <c r="BE10" s="300"/>
      <c r="BF10" s="300">
        <v>130.76999999999998</v>
      </c>
      <c r="BG10" s="300">
        <v>2175.12</v>
      </c>
      <c r="BH10" s="300">
        <v>1350.5800000000002</v>
      </c>
      <c r="BI10" s="300"/>
      <c r="BJ10" s="300"/>
      <c r="BK10" s="300"/>
      <c r="BL10" s="300"/>
      <c r="BM10" s="300"/>
      <c r="BN10" s="300"/>
      <c r="BO10" s="300"/>
      <c r="BP10" s="300"/>
      <c r="BQ10" s="300">
        <v>1911.5</v>
      </c>
      <c r="BR10" s="300"/>
      <c r="BS10" s="300"/>
      <c r="BT10" s="300"/>
      <c r="BU10" s="300">
        <v>114959.56999999999</v>
      </c>
      <c r="BV10" s="300">
        <v>12694.28</v>
      </c>
      <c r="BW10" s="300"/>
      <c r="BX10" s="300"/>
      <c r="BY10" s="300"/>
      <c r="BZ10" s="300"/>
      <c r="CA10" s="300"/>
      <c r="CB10" s="300"/>
      <c r="CC10" s="300">
        <v>1187.52</v>
      </c>
      <c r="CD10" s="300">
        <v>8672.1</v>
      </c>
      <c r="CE10" s="300">
        <v>4959.3900000000003</v>
      </c>
      <c r="CF10" s="300"/>
      <c r="CG10" s="300"/>
      <c r="CH10" s="300"/>
      <c r="CI10" s="300"/>
      <c r="CJ10" s="300">
        <v>71585.75</v>
      </c>
      <c r="CK10" s="300">
        <v>1457.72</v>
      </c>
      <c r="CL10" s="300"/>
      <c r="CM10" s="300">
        <v>14010.120000000004</v>
      </c>
      <c r="CN10" s="300">
        <v>718.68000000000006</v>
      </c>
      <c r="CO10" s="300"/>
      <c r="CP10" s="300"/>
      <c r="CQ10" s="300"/>
      <c r="CR10" s="300"/>
      <c r="CS10" s="300">
        <v>492.38</v>
      </c>
      <c r="CT10" s="300"/>
      <c r="CU10" s="300">
        <v>425</v>
      </c>
      <c r="CV10" s="300"/>
      <c r="CW10" s="300"/>
      <c r="CX10" s="300">
        <v>2740</v>
      </c>
      <c r="CY10" s="300">
        <v>29889.629999999994</v>
      </c>
      <c r="CZ10" s="300">
        <v>19.77</v>
      </c>
      <c r="DA10" s="300"/>
      <c r="DB10" s="300">
        <v>4935.7700000000004</v>
      </c>
      <c r="DC10" s="300">
        <v>1269.6100000000001</v>
      </c>
      <c r="DD10" s="300">
        <v>4822.6899999999996</v>
      </c>
      <c r="DE10" s="300"/>
      <c r="DF10" s="300"/>
      <c r="DG10" s="300"/>
      <c r="DH10" s="300">
        <v>256</v>
      </c>
      <c r="DI10" s="300"/>
      <c r="DJ10" s="300">
        <v>265.02000000000004</v>
      </c>
      <c r="DK10" s="300"/>
      <c r="DL10" s="300">
        <v>1366.6</v>
      </c>
      <c r="DM10" s="300">
        <v>5838.51</v>
      </c>
      <c r="DN10" s="300"/>
      <c r="DO10" s="300"/>
      <c r="DP10" s="300"/>
      <c r="DQ10" s="300"/>
      <c r="DR10" s="300"/>
      <c r="DS10" s="300"/>
      <c r="DT10" s="300"/>
      <c r="DU10" s="300">
        <v>13883.76</v>
      </c>
      <c r="DV10" s="300"/>
      <c r="DW10" s="300">
        <v>160.25</v>
      </c>
      <c r="DX10" s="300">
        <v>6586.8</v>
      </c>
      <c r="DY10" s="300"/>
      <c r="DZ10" s="300">
        <v>21086.9</v>
      </c>
      <c r="EA10" s="300">
        <v>12.2</v>
      </c>
      <c r="EB10" s="300">
        <v>-2268960.9300000002</v>
      </c>
      <c r="EC10" s="300">
        <v>-1690</v>
      </c>
      <c r="ED10" s="300">
        <v>-942</v>
      </c>
      <c r="EE10" s="300">
        <v>-42366.38</v>
      </c>
      <c r="EF10" s="300"/>
      <c r="EG10" s="300"/>
      <c r="EH10" s="300">
        <v>-89529.74</v>
      </c>
      <c r="EI10" s="300">
        <v>-8567.5</v>
      </c>
      <c r="EJ10" s="300">
        <v>-40565</v>
      </c>
      <c r="EK10" s="300">
        <v>-9770</v>
      </c>
      <c r="EL10" s="300"/>
      <c r="EM10" s="300">
        <v>-308545</v>
      </c>
      <c r="EN10" s="300">
        <v>8153.6399999999994</v>
      </c>
      <c r="EO10" s="300">
        <v>1207.8</v>
      </c>
      <c r="EP10" s="300">
        <v>-18243</v>
      </c>
      <c r="EQ10" s="300">
        <v>25</v>
      </c>
      <c r="ER10" s="300"/>
      <c r="ES10" s="300">
        <v>3925.48</v>
      </c>
      <c r="ET10" s="300">
        <v>372.86</v>
      </c>
      <c r="EU10" s="300"/>
      <c r="EV10" s="300">
        <v>144595.75</v>
      </c>
      <c r="EW10" s="300">
        <v>900</v>
      </c>
      <c r="EX10" s="300">
        <v>7244.52</v>
      </c>
      <c r="EY10" s="300">
        <v>806.65</v>
      </c>
      <c r="EZ10" s="300">
        <v>2833.1</v>
      </c>
      <c r="FA10" s="300">
        <v>5700.24</v>
      </c>
      <c r="FB10" s="300">
        <v>7112.5</v>
      </c>
      <c r="FC10" s="300">
        <v>580</v>
      </c>
      <c r="FD10" s="300">
        <v>1566.04</v>
      </c>
      <c r="FE10" s="300">
        <v>1213.21</v>
      </c>
      <c r="FF10" s="300"/>
      <c r="FG10" s="300"/>
      <c r="FH10" s="300"/>
      <c r="FI10" s="300">
        <v>-205</v>
      </c>
      <c r="FJ10" s="300">
        <v>-5772.1</v>
      </c>
      <c r="FK10" s="300">
        <v>-189.24999999999997</v>
      </c>
      <c r="FL10" s="300"/>
      <c r="FM10" s="300">
        <v>-910</v>
      </c>
      <c r="FN10" s="300">
        <v>-1740.03</v>
      </c>
      <c r="FO10" s="300">
        <v>-8544.7899999999991</v>
      </c>
      <c r="FP10" s="300"/>
      <c r="FQ10" s="300"/>
      <c r="FR10" s="300">
        <v>-3580</v>
      </c>
      <c r="FS10" s="300"/>
      <c r="FT10" s="300"/>
      <c r="FU10" s="300"/>
      <c r="FV10" s="300"/>
      <c r="FW10" s="300"/>
      <c r="FX10" s="300"/>
      <c r="FY10" s="300"/>
      <c r="FZ10" s="300"/>
      <c r="GA10" s="300"/>
      <c r="GB10" s="300"/>
      <c r="GC10" s="300"/>
      <c r="GD10" s="300"/>
      <c r="GE10" s="300"/>
      <c r="GF10" s="300"/>
      <c r="GG10" s="300"/>
      <c r="GH10" s="300"/>
      <c r="GI10" s="300"/>
      <c r="GJ10" s="300"/>
      <c r="GK10" s="300"/>
      <c r="GL10" s="300"/>
      <c r="GM10" s="300"/>
      <c r="GN10" s="300"/>
      <c r="GO10" s="300"/>
      <c r="GP10" s="300"/>
      <c r="GQ10" s="300"/>
      <c r="GR10" s="300"/>
      <c r="GS10" s="300"/>
      <c r="GT10" s="300"/>
      <c r="GU10" s="300"/>
      <c r="GV10" s="300"/>
      <c r="GW10" s="300"/>
      <c r="GX10" s="300"/>
      <c r="GY10" s="300"/>
      <c r="GZ10" s="300"/>
      <c r="HA10" s="300"/>
      <c r="HB10" s="300"/>
      <c r="HC10" s="300"/>
      <c r="HD10" s="300"/>
      <c r="HE10" s="300"/>
      <c r="HF10" s="300"/>
      <c r="HG10" s="300"/>
      <c r="HH10" s="300"/>
      <c r="HI10" s="300"/>
      <c r="HJ10" s="300"/>
      <c r="HK10" s="300"/>
      <c r="HL10" s="300"/>
      <c r="HM10" s="300"/>
      <c r="HN10" s="300"/>
    </row>
    <row r="11" spans="1:224">
      <c r="A11" s="116">
        <v>107818</v>
      </c>
      <c r="B11" s="300"/>
      <c r="C11" s="300">
        <v>121205.53</v>
      </c>
      <c r="D11" s="300">
        <v>525.98</v>
      </c>
      <c r="E11" s="300"/>
      <c r="F11" s="300">
        <v>-210</v>
      </c>
      <c r="G11" s="300">
        <v>35522.879999999997</v>
      </c>
      <c r="H11" s="300">
        <v>16141.16</v>
      </c>
      <c r="I11" s="300">
        <v>1225.06</v>
      </c>
      <c r="J11" s="300"/>
      <c r="K11" s="300">
        <v>351.34000000000003</v>
      </c>
      <c r="L11" s="300">
        <v>128.13999999999999</v>
      </c>
      <c r="M11" s="300"/>
      <c r="N11" s="300"/>
      <c r="O11" s="300"/>
      <c r="P11" s="300"/>
      <c r="Q11" s="300">
        <v>8570.2999999999993</v>
      </c>
      <c r="R11" s="300">
        <v>366.95</v>
      </c>
      <c r="S11" s="300">
        <v>47.15</v>
      </c>
      <c r="T11" s="300">
        <v>1474.66</v>
      </c>
      <c r="U11" s="300">
        <v>806.66</v>
      </c>
      <c r="V11" s="300">
        <v>6549.93</v>
      </c>
      <c r="W11" s="300">
        <v>508.4</v>
      </c>
      <c r="X11" s="300"/>
      <c r="Y11" s="300">
        <v>1439.76</v>
      </c>
      <c r="Z11" s="300">
        <v>709.19</v>
      </c>
      <c r="AA11" s="300"/>
      <c r="AB11" s="300"/>
      <c r="AC11" s="300"/>
      <c r="AD11" s="300"/>
      <c r="AE11" s="300">
        <v>63080.3</v>
      </c>
      <c r="AF11" s="300">
        <v>2404.21</v>
      </c>
      <c r="AG11" s="300">
        <v>3653.53</v>
      </c>
      <c r="AH11" s="300">
        <v>13918.31</v>
      </c>
      <c r="AI11" s="300">
        <v>6871.56</v>
      </c>
      <c r="AJ11" s="300">
        <v>25529.08</v>
      </c>
      <c r="AK11" s="300">
        <v>46.94</v>
      </c>
      <c r="AL11" s="300">
        <v>257.99</v>
      </c>
      <c r="AM11" s="300">
        <v>5132.72</v>
      </c>
      <c r="AN11" s="300">
        <v>2848.13</v>
      </c>
      <c r="AO11" s="300">
        <v>11713.880000000001</v>
      </c>
      <c r="AP11" s="300">
        <v>67.36</v>
      </c>
      <c r="AQ11" s="300"/>
      <c r="AR11" s="300"/>
      <c r="AS11" s="300">
        <v>2403.2800000000002</v>
      </c>
      <c r="AT11" s="300">
        <v>1329.36</v>
      </c>
      <c r="AU11" s="300">
        <v>195.76</v>
      </c>
      <c r="AV11" s="300"/>
      <c r="AW11" s="300">
        <v>39.92</v>
      </c>
      <c r="AX11" s="300"/>
      <c r="AY11" s="300"/>
      <c r="AZ11" s="300"/>
      <c r="BA11" s="300"/>
      <c r="BB11" s="300"/>
      <c r="BC11" s="300"/>
      <c r="BD11" s="300"/>
      <c r="BE11" s="300"/>
      <c r="BF11" s="300"/>
      <c r="BG11" s="300"/>
      <c r="BH11" s="300"/>
      <c r="BI11" s="300"/>
      <c r="BJ11" s="300"/>
      <c r="BK11" s="300"/>
      <c r="BL11" s="300"/>
      <c r="BM11" s="300"/>
      <c r="BN11" s="300"/>
      <c r="BO11" s="300"/>
      <c r="BP11" s="300"/>
      <c r="BQ11" s="300">
        <v>1015.75</v>
      </c>
      <c r="BR11" s="300"/>
      <c r="BS11" s="300"/>
      <c r="BT11" s="300"/>
      <c r="BU11" s="300"/>
      <c r="BV11" s="300">
        <v>3007.18</v>
      </c>
      <c r="BW11" s="300">
        <v>1091.6500000000001</v>
      </c>
      <c r="BX11" s="300"/>
      <c r="BY11" s="300">
        <v>40</v>
      </c>
      <c r="BZ11" s="300"/>
      <c r="CA11" s="300">
        <v>299.33999999999997</v>
      </c>
      <c r="CB11" s="300"/>
      <c r="CC11" s="300">
        <v>126</v>
      </c>
      <c r="CD11" s="300">
        <v>1186.8899999999999</v>
      </c>
      <c r="CE11" s="300">
        <v>827.28</v>
      </c>
      <c r="CF11" s="300"/>
      <c r="CG11" s="300"/>
      <c r="CH11" s="300"/>
      <c r="CI11" s="300"/>
      <c r="CJ11" s="300">
        <v>15469</v>
      </c>
      <c r="CK11" s="300">
        <v>917</v>
      </c>
      <c r="CL11" s="300"/>
      <c r="CM11" s="300">
        <v>472.07</v>
      </c>
      <c r="CN11" s="300">
        <v>1333.4900000000002</v>
      </c>
      <c r="CO11" s="300"/>
      <c r="CP11" s="300"/>
      <c r="CQ11" s="300"/>
      <c r="CR11" s="300"/>
      <c r="CS11" s="300">
        <v>6</v>
      </c>
      <c r="CT11" s="300">
        <v>1282.2399999999998</v>
      </c>
      <c r="CU11" s="300"/>
      <c r="CV11" s="300"/>
      <c r="CW11" s="300"/>
      <c r="CX11" s="300">
        <v>1239</v>
      </c>
      <c r="CY11" s="300">
        <v>4472.0999999999995</v>
      </c>
      <c r="CZ11" s="300">
        <v>15.76</v>
      </c>
      <c r="DA11" s="300"/>
      <c r="DB11" s="300">
        <v>45.11</v>
      </c>
      <c r="DC11" s="300"/>
      <c r="DD11" s="300">
        <v>4011.7</v>
      </c>
      <c r="DE11" s="300">
        <v>10863.79</v>
      </c>
      <c r="DF11" s="300"/>
      <c r="DG11" s="300">
        <v>1.53</v>
      </c>
      <c r="DH11" s="300">
        <v>340</v>
      </c>
      <c r="DI11" s="300"/>
      <c r="DJ11" s="300">
        <v>1445.5</v>
      </c>
      <c r="DK11" s="300"/>
      <c r="DL11" s="300">
        <v>2879.2999999999997</v>
      </c>
      <c r="DM11" s="300">
        <v>2789.5299999999997</v>
      </c>
      <c r="DN11" s="300"/>
      <c r="DO11" s="300"/>
      <c r="DP11" s="300">
        <v>820</v>
      </c>
      <c r="DQ11" s="300"/>
      <c r="DR11" s="300"/>
      <c r="DS11" s="300"/>
      <c r="DT11" s="300">
        <v>5770.3</v>
      </c>
      <c r="DU11" s="300">
        <v>4873.34</v>
      </c>
      <c r="DV11" s="300"/>
      <c r="DW11" s="300">
        <v>14769.94</v>
      </c>
      <c r="DX11" s="300">
        <v>8892.5</v>
      </c>
      <c r="DY11" s="300"/>
      <c r="DZ11" s="300">
        <v>1047.0600000000002</v>
      </c>
      <c r="EA11" s="300"/>
      <c r="EB11" s="300">
        <v>-816705.6</v>
      </c>
      <c r="EC11" s="300"/>
      <c r="ED11" s="300"/>
      <c r="EE11" s="300">
        <v>-6560</v>
      </c>
      <c r="EF11" s="300"/>
      <c r="EG11" s="300"/>
      <c r="EH11" s="300"/>
      <c r="EI11" s="300">
        <v>-5575</v>
      </c>
      <c r="EJ11" s="300">
        <v>-24627</v>
      </c>
      <c r="EK11" s="300">
        <v>-8605</v>
      </c>
      <c r="EL11" s="300"/>
      <c r="EM11" s="300">
        <v>-156826</v>
      </c>
      <c r="EN11" s="300">
        <v>2862.01</v>
      </c>
      <c r="EO11" s="300">
        <v>423.95</v>
      </c>
      <c r="EP11" s="300">
        <v>-8219</v>
      </c>
      <c r="EQ11" s="300">
        <v>186</v>
      </c>
      <c r="ER11" s="300"/>
      <c r="ES11" s="300">
        <v>1454.07</v>
      </c>
      <c r="ET11" s="300">
        <v>372.86</v>
      </c>
      <c r="EU11" s="300">
        <v>8364.7199999999993</v>
      </c>
      <c r="EV11" s="300">
        <v>1033.5</v>
      </c>
      <c r="EW11" s="300"/>
      <c r="EX11" s="300">
        <v>3355.2200000000007</v>
      </c>
      <c r="EY11" s="300">
        <v>269</v>
      </c>
      <c r="EZ11" s="300">
        <v>4019.15</v>
      </c>
      <c r="FA11" s="300">
        <v>3102.8399999999997</v>
      </c>
      <c r="FB11" s="300">
        <v>1529</v>
      </c>
      <c r="FC11" s="300">
        <v>580</v>
      </c>
      <c r="FD11" s="300">
        <v>977.51</v>
      </c>
      <c r="FE11" s="300"/>
      <c r="FF11" s="300"/>
      <c r="FG11" s="300"/>
      <c r="FH11" s="300"/>
      <c r="FI11" s="300">
        <v>-364.98</v>
      </c>
      <c r="FJ11" s="300">
        <v>-3479.3800000000006</v>
      </c>
      <c r="FK11" s="300">
        <v>-81.38</v>
      </c>
      <c r="FL11" s="300">
        <v>-3287.2000000000003</v>
      </c>
      <c r="FM11" s="300"/>
      <c r="FN11" s="300"/>
      <c r="FO11" s="300">
        <v>-19000</v>
      </c>
      <c r="FP11" s="300"/>
      <c r="FQ11" s="300"/>
      <c r="FR11" s="300"/>
      <c r="FS11" s="300">
        <v>-30000</v>
      </c>
      <c r="FT11" s="300"/>
      <c r="FU11" s="300"/>
      <c r="FV11" s="300"/>
      <c r="FW11" s="300"/>
      <c r="FX11" s="300"/>
      <c r="FY11" s="300"/>
      <c r="FZ11" s="300"/>
      <c r="GA11" s="300"/>
      <c r="GB11" s="300"/>
      <c r="GC11" s="300"/>
      <c r="GD11" s="300"/>
      <c r="GE11" s="300"/>
      <c r="GF11" s="300"/>
      <c r="GG11" s="300"/>
      <c r="GH11" s="300"/>
      <c r="GI11" s="300"/>
      <c r="GJ11" s="300"/>
      <c r="GK11" s="300"/>
      <c r="GL11" s="300"/>
      <c r="GM11" s="300"/>
      <c r="GN11" s="300"/>
      <c r="GO11" s="300"/>
      <c r="GP11" s="300"/>
      <c r="GQ11" s="300"/>
      <c r="GR11" s="300"/>
      <c r="GS11" s="300"/>
      <c r="GT11" s="300"/>
      <c r="GU11" s="300"/>
      <c r="GV11" s="300"/>
      <c r="GW11" s="300"/>
      <c r="GX11" s="300"/>
      <c r="GY11" s="300"/>
      <c r="GZ11" s="300"/>
      <c r="HA11" s="300"/>
      <c r="HB11" s="300"/>
      <c r="HC11" s="300"/>
      <c r="HD11" s="300"/>
      <c r="HE11" s="300"/>
      <c r="HF11" s="300"/>
      <c r="HG11" s="300"/>
      <c r="HH11" s="300"/>
      <c r="HI11" s="300"/>
      <c r="HJ11" s="300"/>
      <c r="HK11" s="300"/>
      <c r="HL11" s="300"/>
      <c r="HM11" s="300"/>
      <c r="HN11" s="300"/>
    </row>
    <row r="12" spans="1:224">
      <c r="A12" s="116">
        <v>107825</v>
      </c>
      <c r="B12" s="300"/>
      <c r="C12" s="300">
        <v>160226.62</v>
      </c>
      <c r="D12" s="300">
        <v>579.32000000000005</v>
      </c>
      <c r="E12" s="300"/>
      <c r="F12" s="300">
        <v>3294</v>
      </c>
      <c r="G12" s="300">
        <v>46119.11</v>
      </c>
      <c r="H12" s="300">
        <v>21625.620000000003</v>
      </c>
      <c r="I12" s="300">
        <v>1962.86</v>
      </c>
      <c r="J12" s="300"/>
      <c r="K12" s="300">
        <v>562.95000000000005</v>
      </c>
      <c r="L12" s="300">
        <v>240.8</v>
      </c>
      <c r="M12" s="300"/>
      <c r="N12" s="300"/>
      <c r="O12" s="300"/>
      <c r="P12" s="300"/>
      <c r="Q12" s="300"/>
      <c r="R12" s="300"/>
      <c r="S12" s="300"/>
      <c r="T12" s="300"/>
      <c r="U12" s="300"/>
      <c r="V12" s="300">
        <v>7690.12</v>
      </c>
      <c r="W12" s="300">
        <v>17.559999999999999</v>
      </c>
      <c r="X12" s="300"/>
      <c r="Y12" s="300">
        <v>1432.4900000000002</v>
      </c>
      <c r="Z12" s="300">
        <v>575.44999999999993</v>
      </c>
      <c r="AA12" s="300"/>
      <c r="AB12" s="300"/>
      <c r="AC12" s="300"/>
      <c r="AD12" s="300"/>
      <c r="AE12" s="300">
        <v>46068.91</v>
      </c>
      <c r="AF12" s="300">
        <v>160.14999999999998</v>
      </c>
      <c r="AG12" s="300">
        <v>444.03999999999996</v>
      </c>
      <c r="AH12" s="300">
        <v>9521.11</v>
      </c>
      <c r="AI12" s="300">
        <v>4871.13</v>
      </c>
      <c r="AJ12" s="300"/>
      <c r="AK12" s="300"/>
      <c r="AL12" s="300"/>
      <c r="AM12" s="300"/>
      <c r="AN12" s="300"/>
      <c r="AO12" s="300">
        <v>21626.83</v>
      </c>
      <c r="AP12" s="300"/>
      <c r="AQ12" s="300">
        <v>225.81</v>
      </c>
      <c r="AR12" s="300"/>
      <c r="AS12" s="300">
        <v>4457.8799999999992</v>
      </c>
      <c r="AT12" s="300">
        <v>2548.7199999999998</v>
      </c>
      <c r="AU12" s="300"/>
      <c r="AV12" s="300"/>
      <c r="AW12" s="300"/>
      <c r="AX12" s="300"/>
      <c r="AY12" s="300"/>
      <c r="AZ12" s="300"/>
      <c r="BA12" s="300"/>
      <c r="BB12" s="300"/>
      <c r="BC12" s="300"/>
      <c r="BD12" s="300">
        <v>15931.28</v>
      </c>
      <c r="BE12" s="300">
        <v>21.4</v>
      </c>
      <c r="BF12" s="300"/>
      <c r="BG12" s="300">
        <v>3254.24</v>
      </c>
      <c r="BH12" s="300">
        <v>1605.84</v>
      </c>
      <c r="BI12" s="300"/>
      <c r="BJ12" s="300"/>
      <c r="BK12" s="300"/>
      <c r="BL12" s="300"/>
      <c r="BM12" s="300"/>
      <c r="BN12" s="300"/>
      <c r="BO12" s="300"/>
      <c r="BP12" s="300"/>
      <c r="BQ12" s="300">
        <v>497.95</v>
      </c>
      <c r="BR12" s="300">
        <v>1200</v>
      </c>
      <c r="BS12" s="300"/>
      <c r="BT12" s="300"/>
      <c r="BU12" s="300">
        <v>1485</v>
      </c>
      <c r="BV12" s="300">
        <v>8027.69</v>
      </c>
      <c r="BW12" s="300">
        <v>20397.55</v>
      </c>
      <c r="BX12" s="300">
        <v>464.74</v>
      </c>
      <c r="BY12" s="300"/>
      <c r="BZ12" s="300"/>
      <c r="CA12" s="300"/>
      <c r="CB12" s="300"/>
      <c r="CC12" s="300">
        <v>1234.0999999999999</v>
      </c>
      <c r="CD12" s="300">
        <v>3703.9100000000003</v>
      </c>
      <c r="CE12" s="300">
        <v>1571.86</v>
      </c>
      <c r="CF12" s="300"/>
      <c r="CG12" s="300"/>
      <c r="CH12" s="300"/>
      <c r="CI12" s="300"/>
      <c r="CJ12" s="300">
        <v>28665</v>
      </c>
      <c r="CK12" s="300">
        <v>1142.69</v>
      </c>
      <c r="CL12" s="300"/>
      <c r="CM12" s="300">
        <v>1607.74</v>
      </c>
      <c r="CN12" s="300">
        <v>1052.45</v>
      </c>
      <c r="CO12" s="300"/>
      <c r="CP12" s="300"/>
      <c r="CQ12" s="300"/>
      <c r="CR12" s="300"/>
      <c r="CS12" s="300">
        <v>249.1</v>
      </c>
      <c r="CT12" s="300"/>
      <c r="CU12" s="300"/>
      <c r="CV12" s="300"/>
      <c r="CW12" s="300">
        <v>94</v>
      </c>
      <c r="CX12" s="300">
        <v>1272</v>
      </c>
      <c r="CY12" s="300">
        <v>3235.2799999999997</v>
      </c>
      <c r="CZ12" s="300"/>
      <c r="DA12" s="300"/>
      <c r="DB12" s="300">
        <v>615.17999999999995</v>
      </c>
      <c r="DC12" s="300">
        <v>3339.98</v>
      </c>
      <c r="DD12" s="300"/>
      <c r="DE12" s="300">
        <v>14538.5</v>
      </c>
      <c r="DF12" s="300"/>
      <c r="DG12" s="300"/>
      <c r="DH12" s="300">
        <v>311.76</v>
      </c>
      <c r="DI12" s="300"/>
      <c r="DJ12" s="300">
        <v>3149</v>
      </c>
      <c r="DK12" s="300"/>
      <c r="DL12" s="300">
        <v>2225</v>
      </c>
      <c r="DM12" s="300">
        <v>7660.2199999999993</v>
      </c>
      <c r="DN12" s="300"/>
      <c r="DO12" s="300">
        <v>52</v>
      </c>
      <c r="DP12" s="300"/>
      <c r="DQ12" s="300"/>
      <c r="DR12" s="300"/>
      <c r="DS12" s="300"/>
      <c r="DT12" s="300"/>
      <c r="DU12" s="300">
        <v>7362.6</v>
      </c>
      <c r="DV12" s="300"/>
      <c r="DW12" s="300"/>
      <c r="DX12" s="300">
        <v>9705.8700000000008</v>
      </c>
      <c r="DY12" s="300"/>
      <c r="DZ12" s="300">
        <v>393.91999999999996</v>
      </c>
      <c r="EA12" s="300"/>
      <c r="EB12" s="300">
        <v>-1123670.33</v>
      </c>
      <c r="EC12" s="300"/>
      <c r="ED12" s="300">
        <v>-936</v>
      </c>
      <c r="EE12" s="300">
        <v>-8645</v>
      </c>
      <c r="EF12" s="300"/>
      <c r="EG12" s="300"/>
      <c r="EH12" s="300"/>
      <c r="EI12" s="300">
        <v>-6396.25</v>
      </c>
      <c r="EJ12" s="300">
        <v>-24933</v>
      </c>
      <c r="EK12" s="300">
        <v>-8915</v>
      </c>
      <c r="EL12" s="300"/>
      <c r="EM12" s="300">
        <v>-49696</v>
      </c>
      <c r="EN12" s="300">
        <v>4323.8999999999996</v>
      </c>
      <c r="EO12" s="300">
        <v>640.5</v>
      </c>
      <c r="EP12" s="300">
        <v>-10491</v>
      </c>
      <c r="EQ12" s="300">
        <v>99</v>
      </c>
      <c r="ER12" s="300"/>
      <c r="ES12" s="300">
        <v>1676.3</v>
      </c>
      <c r="ET12" s="300">
        <v>573.25</v>
      </c>
      <c r="EU12" s="300">
        <v>522.21</v>
      </c>
      <c r="EV12" s="300">
        <v>53778.25</v>
      </c>
      <c r="EW12" s="300">
        <v>720</v>
      </c>
      <c r="EX12" s="300">
        <v>6930.24</v>
      </c>
      <c r="EY12" s="300">
        <v>269</v>
      </c>
      <c r="EZ12" s="300">
        <v>3316</v>
      </c>
      <c r="FA12" s="300">
        <v>2513.16</v>
      </c>
      <c r="FB12" s="300">
        <v>2310</v>
      </c>
      <c r="FC12" s="300">
        <v>580</v>
      </c>
      <c r="FD12" s="300">
        <v>1140.0999999999999</v>
      </c>
      <c r="FE12" s="300">
        <v>534.66999999999996</v>
      </c>
      <c r="FF12" s="300"/>
      <c r="FG12" s="300"/>
      <c r="FH12" s="300"/>
      <c r="FI12" s="300"/>
      <c r="FJ12" s="300">
        <v>-3201.1299999999987</v>
      </c>
      <c r="FK12" s="300"/>
      <c r="FL12" s="300"/>
      <c r="FM12" s="300"/>
      <c r="FN12" s="300">
        <v>-2350</v>
      </c>
      <c r="FO12" s="300">
        <v>-8702.8200000000052</v>
      </c>
      <c r="FP12" s="300"/>
      <c r="FQ12" s="300"/>
      <c r="FR12" s="300"/>
      <c r="FS12" s="300"/>
      <c r="FT12" s="300"/>
      <c r="FU12" s="300"/>
      <c r="FV12" s="300"/>
      <c r="FW12" s="300"/>
      <c r="FX12" s="300"/>
      <c r="FY12" s="300"/>
      <c r="FZ12" s="300"/>
      <c r="GA12" s="300"/>
      <c r="GB12" s="300"/>
      <c r="GC12" s="300"/>
      <c r="GD12" s="300"/>
      <c r="GE12" s="300"/>
      <c r="GF12" s="300"/>
      <c r="GG12" s="300"/>
      <c r="GH12" s="300"/>
      <c r="GI12" s="300"/>
      <c r="GJ12" s="300"/>
      <c r="GK12" s="300"/>
      <c r="GL12" s="300"/>
      <c r="GM12" s="300"/>
      <c r="GN12" s="300"/>
      <c r="GO12" s="300"/>
      <c r="GP12" s="300"/>
      <c r="GQ12" s="300"/>
      <c r="GR12" s="300"/>
      <c r="GS12" s="300"/>
      <c r="GT12" s="300"/>
      <c r="GU12" s="300"/>
      <c r="GV12" s="300"/>
      <c r="GW12" s="300"/>
      <c r="GX12" s="300"/>
      <c r="GY12" s="300"/>
      <c r="GZ12" s="300"/>
      <c r="HA12" s="300"/>
      <c r="HB12" s="300"/>
      <c r="HC12" s="300"/>
      <c r="HD12" s="300"/>
      <c r="HE12" s="300"/>
      <c r="HF12" s="300"/>
      <c r="HG12" s="300"/>
      <c r="HH12" s="300"/>
      <c r="HI12" s="300"/>
      <c r="HJ12" s="300"/>
      <c r="HK12" s="300"/>
      <c r="HL12" s="300"/>
      <c r="HM12" s="300"/>
      <c r="HN12" s="300"/>
    </row>
    <row r="13" spans="1:224">
      <c r="A13" s="116">
        <v>107827</v>
      </c>
      <c r="B13" s="300"/>
      <c r="C13" s="300">
        <v>106552.81999999999</v>
      </c>
      <c r="D13" s="300">
        <v>902.2600000000001</v>
      </c>
      <c r="E13" s="300"/>
      <c r="F13" s="300"/>
      <c r="G13" s="300">
        <v>29465.32</v>
      </c>
      <c r="H13" s="300">
        <v>14341.78</v>
      </c>
      <c r="I13" s="300">
        <v>9508.23</v>
      </c>
      <c r="J13" s="300"/>
      <c r="K13" s="300">
        <v>1870.62</v>
      </c>
      <c r="L13" s="300">
        <v>1260.81</v>
      </c>
      <c r="M13" s="300"/>
      <c r="N13" s="300"/>
      <c r="O13" s="300"/>
      <c r="P13" s="300"/>
      <c r="Q13" s="300">
        <v>5483.9699999999993</v>
      </c>
      <c r="R13" s="300"/>
      <c r="S13" s="300"/>
      <c r="T13" s="300">
        <v>220.67000000000002</v>
      </c>
      <c r="U13" s="300">
        <v>329.1</v>
      </c>
      <c r="V13" s="300">
        <v>6479.91</v>
      </c>
      <c r="W13" s="300">
        <v>48.14</v>
      </c>
      <c r="X13" s="300">
        <v>331.76</v>
      </c>
      <c r="Y13" s="300">
        <v>1391.68</v>
      </c>
      <c r="Z13" s="300">
        <v>383.65000000000003</v>
      </c>
      <c r="AA13" s="300"/>
      <c r="AB13" s="300"/>
      <c r="AC13" s="300"/>
      <c r="AD13" s="300"/>
      <c r="AE13" s="300">
        <v>40889.089999999997</v>
      </c>
      <c r="AF13" s="300">
        <v>244.94</v>
      </c>
      <c r="AG13" s="300">
        <v>1257.8499999999999</v>
      </c>
      <c r="AH13" s="300">
        <v>8600.84</v>
      </c>
      <c r="AI13" s="300">
        <v>4423.4400000000005</v>
      </c>
      <c r="AJ13" s="300"/>
      <c r="AK13" s="300"/>
      <c r="AL13" s="300"/>
      <c r="AM13" s="300"/>
      <c r="AN13" s="300"/>
      <c r="AO13" s="300">
        <v>13497.02</v>
      </c>
      <c r="AP13" s="300">
        <v>163.76999999999998</v>
      </c>
      <c r="AQ13" s="300">
        <v>197.8</v>
      </c>
      <c r="AR13" s="300"/>
      <c r="AS13" s="300">
        <v>2827.07</v>
      </c>
      <c r="AT13" s="300">
        <v>1513.1699999999998</v>
      </c>
      <c r="AU13" s="300"/>
      <c r="AV13" s="300"/>
      <c r="AW13" s="300"/>
      <c r="AX13" s="300"/>
      <c r="AY13" s="300"/>
      <c r="AZ13" s="300"/>
      <c r="BA13" s="300"/>
      <c r="BB13" s="300"/>
      <c r="BC13" s="300"/>
      <c r="BD13" s="300">
        <v>5420.6</v>
      </c>
      <c r="BE13" s="300"/>
      <c r="BF13" s="300">
        <v>77.12</v>
      </c>
      <c r="BG13" s="300">
        <v>910.01</v>
      </c>
      <c r="BH13" s="300">
        <v>348.14</v>
      </c>
      <c r="BI13" s="300"/>
      <c r="BJ13" s="300"/>
      <c r="BK13" s="300"/>
      <c r="BL13" s="300"/>
      <c r="BM13" s="300"/>
      <c r="BN13" s="300"/>
      <c r="BO13" s="300"/>
      <c r="BP13" s="300">
        <v>270</v>
      </c>
      <c r="BQ13" s="300">
        <v>337.88</v>
      </c>
      <c r="BR13" s="300">
        <v>7726.76</v>
      </c>
      <c r="BS13" s="300"/>
      <c r="BT13" s="300"/>
      <c r="BU13" s="300"/>
      <c r="BV13" s="300">
        <v>2752.7000000000003</v>
      </c>
      <c r="BW13" s="300">
        <v>255</v>
      </c>
      <c r="BX13" s="300">
        <v>1241.6199999999999</v>
      </c>
      <c r="BY13" s="300"/>
      <c r="BZ13" s="300"/>
      <c r="CA13" s="300"/>
      <c r="CB13" s="300"/>
      <c r="CC13" s="300"/>
      <c r="CD13" s="300">
        <v>2141.34</v>
      </c>
      <c r="CE13" s="300"/>
      <c r="CF13" s="300">
        <v>1730.69</v>
      </c>
      <c r="CG13" s="300"/>
      <c r="CH13" s="300"/>
      <c r="CI13" s="300"/>
      <c r="CJ13" s="300">
        <v>12724.5</v>
      </c>
      <c r="CK13" s="300">
        <v>903.03</v>
      </c>
      <c r="CL13" s="300">
        <v>85</v>
      </c>
      <c r="CM13" s="300">
        <v>698.82999999999993</v>
      </c>
      <c r="CN13" s="300">
        <v>1244.6400000000001</v>
      </c>
      <c r="CO13" s="300"/>
      <c r="CP13" s="300"/>
      <c r="CQ13" s="300"/>
      <c r="CR13" s="300"/>
      <c r="CS13" s="300">
        <v>144.38</v>
      </c>
      <c r="CT13" s="300"/>
      <c r="CU13" s="300"/>
      <c r="CV13" s="300"/>
      <c r="CW13" s="300"/>
      <c r="CX13" s="300">
        <v>958</v>
      </c>
      <c r="CY13" s="300">
        <v>4963.49</v>
      </c>
      <c r="CZ13" s="300">
        <v>124.98</v>
      </c>
      <c r="DA13" s="300"/>
      <c r="DB13" s="300">
        <v>806.41000000000008</v>
      </c>
      <c r="DC13" s="300">
        <v>844</v>
      </c>
      <c r="DD13" s="300">
        <v>1063.47</v>
      </c>
      <c r="DE13" s="300">
        <v>4894.24</v>
      </c>
      <c r="DF13" s="300"/>
      <c r="DG13" s="300"/>
      <c r="DH13" s="300">
        <v>373.71</v>
      </c>
      <c r="DI13" s="300"/>
      <c r="DJ13" s="300">
        <v>2546.4299999999998</v>
      </c>
      <c r="DK13" s="300"/>
      <c r="DL13" s="300">
        <v>3482.65</v>
      </c>
      <c r="DM13" s="300">
        <v>6127.3400000000011</v>
      </c>
      <c r="DN13" s="300">
        <v>504.99</v>
      </c>
      <c r="DO13" s="300">
        <v>30.41</v>
      </c>
      <c r="DP13" s="300"/>
      <c r="DQ13" s="300"/>
      <c r="DR13" s="300"/>
      <c r="DS13" s="300"/>
      <c r="DT13" s="300"/>
      <c r="DU13" s="300">
        <v>4452.62</v>
      </c>
      <c r="DV13" s="300"/>
      <c r="DW13" s="300"/>
      <c r="DX13" s="300">
        <v>6756.4499999999989</v>
      </c>
      <c r="DY13" s="300"/>
      <c r="DZ13" s="300">
        <v>251.76</v>
      </c>
      <c r="EA13" s="300">
        <v>2.21</v>
      </c>
      <c r="EB13" s="300">
        <v>-764733.47</v>
      </c>
      <c r="EC13" s="300"/>
      <c r="ED13" s="300">
        <v>-50</v>
      </c>
      <c r="EE13" s="300">
        <v>-3385</v>
      </c>
      <c r="EF13" s="300"/>
      <c r="EG13" s="300"/>
      <c r="EH13" s="300"/>
      <c r="EI13" s="300">
        <v>-5440</v>
      </c>
      <c r="EJ13" s="300">
        <v>-15002</v>
      </c>
      <c r="EK13" s="300">
        <v>-8540</v>
      </c>
      <c r="EL13" s="300"/>
      <c r="EM13" s="300">
        <v>-61463</v>
      </c>
      <c r="EN13" s="300">
        <v>2614.9299999999998</v>
      </c>
      <c r="EO13" s="300">
        <v>387.35</v>
      </c>
      <c r="EP13" s="300">
        <v>-8102</v>
      </c>
      <c r="EQ13" s="300">
        <v>867.94999999999993</v>
      </c>
      <c r="ER13" s="300"/>
      <c r="ES13" s="300">
        <v>1416.51</v>
      </c>
      <c r="ET13" s="300"/>
      <c r="EU13" s="300"/>
      <c r="EV13" s="300">
        <v>30525.5</v>
      </c>
      <c r="EW13" s="300">
        <v>330</v>
      </c>
      <c r="EX13" s="300">
        <v>6091.8200000000006</v>
      </c>
      <c r="EY13" s="300">
        <v>269</v>
      </c>
      <c r="EZ13" s="300">
        <v>2738.95</v>
      </c>
      <c r="FA13" s="300">
        <v>2681.64</v>
      </c>
      <c r="FB13" s="300">
        <v>4197</v>
      </c>
      <c r="FC13" s="300">
        <v>970</v>
      </c>
      <c r="FD13" s="300">
        <v>950.03</v>
      </c>
      <c r="FE13" s="300"/>
      <c r="FF13" s="300"/>
      <c r="FG13" s="300"/>
      <c r="FH13" s="300"/>
      <c r="FI13" s="300">
        <v>-1099</v>
      </c>
      <c r="FJ13" s="300">
        <v>-4210.57</v>
      </c>
      <c r="FK13" s="300"/>
      <c r="FL13" s="300"/>
      <c r="FM13" s="300"/>
      <c r="FN13" s="300"/>
      <c r="FO13" s="300">
        <v>-6014.6100000000006</v>
      </c>
      <c r="FP13" s="300"/>
      <c r="FQ13" s="300"/>
      <c r="FR13" s="300">
        <v>-8000</v>
      </c>
      <c r="FS13" s="300"/>
      <c r="FT13" s="300"/>
      <c r="FU13" s="300"/>
      <c r="FV13" s="300"/>
      <c r="FW13" s="300"/>
      <c r="FX13" s="300"/>
      <c r="FY13" s="300"/>
      <c r="FZ13" s="300"/>
      <c r="GA13" s="300"/>
      <c r="GB13" s="300"/>
      <c r="GC13" s="300"/>
      <c r="GD13" s="300"/>
      <c r="GE13" s="300"/>
      <c r="GF13" s="300"/>
      <c r="GG13" s="300"/>
      <c r="GH13" s="300"/>
      <c r="GI13" s="300"/>
      <c r="GJ13" s="300"/>
      <c r="GK13" s="300"/>
      <c r="GL13" s="300"/>
      <c r="GM13" s="300"/>
      <c r="GN13" s="300"/>
      <c r="GO13" s="300"/>
      <c r="GP13" s="300"/>
      <c r="GQ13" s="300"/>
      <c r="GR13" s="300"/>
      <c r="GS13" s="300"/>
      <c r="GT13" s="300"/>
      <c r="GU13" s="300"/>
      <c r="GV13" s="300"/>
      <c r="GW13" s="300"/>
      <c r="GX13" s="300"/>
      <c r="GY13" s="300"/>
      <c r="GZ13" s="300"/>
      <c r="HA13" s="300"/>
      <c r="HB13" s="300"/>
      <c r="HC13" s="300"/>
      <c r="HD13" s="300"/>
      <c r="HE13" s="300"/>
      <c r="HF13" s="300"/>
      <c r="HG13" s="300"/>
      <c r="HH13" s="300"/>
      <c r="HI13" s="300"/>
      <c r="HJ13" s="300"/>
      <c r="HK13" s="300"/>
      <c r="HL13" s="300"/>
      <c r="HM13" s="300"/>
      <c r="HN13" s="300"/>
    </row>
    <row r="14" spans="1:224">
      <c r="A14" s="116">
        <v>107829</v>
      </c>
      <c r="B14" s="300"/>
      <c r="C14" s="300">
        <v>93957.659999999989</v>
      </c>
      <c r="D14" s="300"/>
      <c r="E14" s="300"/>
      <c r="F14" s="300">
        <v>535</v>
      </c>
      <c r="G14" s="300">
        <v>26947.08</v>
      </c>
      <c r="H14" s="300">
        <v>12631.55</v>
      </c>
      <c r="I14" s="300">
        <v>442.05</v>
      </c>
      <c r="J14" s="300">
        <v>581.04999999999995</v>
      </c>
      <c r="K14" s="300">
        <v>293.43</v>
      </c>
      <c r="L14" s="300">
        <v>119.72999999999999</v>
      </c>
      <c r="M14" s="300"/>
      <c r="N14" s="300"/>
      <c r="O14" s="300"/>
      <c r="P14" s="300"/>
      <c r="Q14" s="300">
        <v>11327.91</v>
      </c>
      <c r="R14" s="300">
        <v>88.6</v>
      </c>
      <c r="S14" s="300">
        <v>1699.71</v>
      </c>
      <c r="T14" s="300">
        <v>2656.6800000000003</v>
      </c>
      <c r="U14" s="300">
        <v>832.82</v>
      </c>
      <c r="V14" s="300">
        <v>5072.12</v>
      </c>
      <c r="W14" s="300">
        <v>2.0299999999999998</v>
      </c>
      <c r="X14" s="300">
        <v>110.36</v>
      </c>
      <c r="Y14" s="300">
        <v>842.97</v>
      </c>
      <c r="Z14" s="300">
        <v>230.01000000000002</v>
      </c>
      <c r="AA14" s="300"/>
      <c r="AB14" s="300"/>
      <c r="AC14" s="300"/>
      <c r="AD14" s="300"/>
      <c r="AE14" s="300">
        <v>29848.11</v>
      </c>
      <c r="AF14" s="300">
        <v>1525.6</v>
      </c>
      <c r="AG14" s="300">
        <v>896.72</v>
      </c>
      <c r="AH14" s="300">
        <v>6277.0599999999995</v>
      </c>
      <c r="AI14" s="300">
        <v>3682.14</v>
      </c>
      <c r="AJ14" s="300"/>
      <c r="AK14" s="300"/>
      <c r="AL14" s="300"/>
      <c r="AM14" s="300"/>
      <c r="AN14" s="300"/>
      <c r="AO14" s="300">
        <v>9576.52</v>
      </c>
      <c r="AP14" s="300"/>
      <c r="AQ14" s="300">
        <v>147.01</v>
      </c>
      <c r="AR14" s="300"/>
      <c r="AS14" s="300">
        <v>1983.54</v>
      </c>
      <c r="AT14" s="300">
        <v>938.66</v>
      </c>
      <c r="AU14" s="300"/>
      <c r="AV14" s="300"/>
      <c r="AW14" s="300"/>
      <c r="AX14" s="300"/>
      <c r="AY14" s="300"/>
      <c r="AZ14" s="300"/>
      <c r="BA14" s="300"/>
      <c r="BB14" s="300"/>
      <c r="BC14" s="300"/>
      <c r="BD14" s="300"/>
      <c r="BE14" s="300"/>
      <c r="BF14" s="300"/>
      <c r="BG14" s="300"/>
      <c r="BH14" s="300"/>
      <c r="BI14" s="300"/>
      <c r="BJ14" s="300"/>
      <c r="BK14" s="300"/>
      <c r="BL14" s="300"/>
      <c r="BM14" s="300">
        <v>1000</v>
      </c>
      <c r="BN14" s="300"/>
      <c r="BO14" s="300"/>
      <c r="BP14" s="300"/>
      <c r="BQ14" s="300">
        <v>452.5</v>
      </c>
      <c r="BR14" s="300"/>
      <c r="BS14" s="300"/>
      <c r="BT14" s="300"/>
      <c r="BU14" s="300"/>
      <c r="BV14" s="300">
        <v>2225.52</v>
      </c>
      <c r="BW14" s="300">
        <v>597.75</v>
      </c>
      <c r="BX14" s="300">
        <v>600</v>
      </c>
      <c r="BY14" s="300"/>
      <c r="BZ14" s="300"/>
      <c r="CA14" s="300"/>
      <c r="CB14" s="300"/>
      <c r="CC14" s="300">
        <v>877.42000000000007</v>
      </c>
      <c r="CD14" s="300">
        <v>2081.44</v>
      </c>
      <c r="CE14" s="300">
        <v>858.82</v>
      </c>
      <c r="CF14" s="300"/>
      <c r="CG14" s="300"/>
      <c r="CH14" s="300"/>
      <c r="CI14" s="300"/>
      <c r="CJ14" s="300">
        <v>14595.75</v>
      </c>
      <c r="CK14" s="300">
        <v>829.73</v>
      </c>
      <c r="CL14" s="300">
        <v>691</v>
      </c>
      <c r="CM14" s="300">
        <v>190.87</v>
      </c>
      <c r="CN14" s="300">
        <v>709.33</v>
      </c>
      <c r="CO14" s="300"/>
      <c r="CP14" s="300"/>
      <c r="CQ14" s="300"/>
      <c r="CR14" s="300"/>
      <c r="CS14" s="300">
        <v>47.31</v>
      </c>
      <c r="CT14" s="300">
        <v>172.45</v>
      </c>
      <c r="CU14" s="300"/>
      <c r="CV14" s="300"/>
      <c r="CW14" s="300"/>
      <c r="CX14" s="300">
        <v>767</v>
      </c>
      <c r="CY14" s="300">
        <v>2035.8999999999999</v>
      </c>
      <c r="CZ14" s="300"/>
      <c r="DA14" s="300"/>
      <c r="DB14" s="300">
        <v>744.47</v>
      </c>
      <c r="DC14" s="300">
        <v>795.6</v>
      </c>
      <c r="DD14" s="300"/>
      <c r="DE14" s="300">
        <v>1467.2</v>
      </c>
      <c r="DF14" s="300"/>
      <c r="DG14" s="300">
        <v>5.3</v>
      </c>
      <c r="DH14" s="300">
        <v>290.98999999999995</v>
      </c>
      <c r="DI14" s="300"/>
      <c r="DJ14" s="300">
        <v>2254.5</v>
      </c>
      <c r="DK14" s="300"/>
      <c r="DL14" s="300">
        <v>1930</v>
      </c>
      <c r="DM14" s="300">
        <v>415</v>
      </c>
      <c r="DN14" s="300"/>
      <c r="DO14" s="300"/>
      <c r="DP14" s="300">
        <v>298</v>
      </c>
      <c r="DQ14" s="300"/>
      <c r="DR14" s="300"/>
      <c r="DS14" s="300"/>
      <c r="DT14" s="300">
        <v>305.11</v>
      </c>
      <c r="DU14" s="300">
        <v>3225.52</v>
      </c>
      <c r="DV14" s="300">
        <v>3098.33</v>
      </c>
      <c r="DW14" s="300">
        <v>206.43</v>
      </c>
      <c r="DX14" s="300">
        <v>3734.36</v>
      </c>
      <c r="DY14" s="300"/>
      <c r="DZ14" s="300">
        <v>60.939999999999991</v>
      </c>
      <c r="EA14" s="300"/>
      <c r="EB14" s="300">
        <v>-626029.6</v>
      </c>
      <c r="EC14" s="300"/>
      <c r="ED14" s="300"/>
      <c r="EE14" s="300">
        <v>-4343</v>
      </c>
      <c r="EF14" s="300"/>
      <c r="EG14" s="300"/>
      <c r="EH14" s="300">
        <v>-18745.939999999999</v>
      </c>
      <c r="EI14" s="300">
        <v>-5046.25</v>
      </c>
      <c r="EJ14" s="300">
        <v>-10569</v>
      </c>
      <c r="EK14" s="300">
        <v>-8410</v>
      </c>
      <c r="EL14" s="300">
        <v>-44000</v>
      </c>
      <c r="EM14" s="300">
        <v>-33669</v>
      </c>
      <c r="EN14" s="300">
        <v>1894.28</v>
      </c>
      <c r="EO14" s="300">
        <v>280.60000000000002</v>
      </c>
      <c r="EP14" s="300">
        <v>-6434</v>
      </c>
      <c r="EQ14" s="300"/>
      <c r="ER14" s="300"/>
      <c r="ES14" s="300">
        <v>1306.96</v>
      </c>
      <c r="ET14" s="300"/>
      <c r="EU14" s="300">
        <v>7450.8099999999995</v>
      </c>
      <c r="EV14" s="300">
        <v>21636.25</v>
      </c>
      <c r="EW14" s="300">
        <v>532.20000000000005</v>
      </c>
      <c r="EX14" s="300">
        <v>3814.4400000000005</v>
      </c>
      <c r="EY14" s="300"/>
      <c r="EZ14" s="300">
        <v>4316.37</v>
      </c>
      <c r="FA14" s="300">
        <v>1719.8999999999999</v>
      </c>
      <c r="FB14" s="300">
        <v>2852</v>
      </c>
      <c r="FC14" s="300">
        <v>580</v>
      </c>
      <c r="FD14" s="300">
        <v>869.88</v>
      </c>
      <c r="FE14" s="300"/>
      <c r="FF14" s="300"/>
      <c r="FG14" s="300"/>
      <c r="FH14" s="300"/>
      <c r="FI14" s="300"/>
      <c r="FJ14" s="300">
        <v>-1805.73</v>
      </c>
      <c r="FK14" s="300">
        <v>-660.71</v>
      </c>
      <c r="FL14" s="300"/>
      <c r="FM14" s="300"/>
      <c r="FN14" s="300"/>
      <c r="FO14" s="300">
        <v>-10439.699999999999</v>
      </c>
      <c r="FP14" s="300"/>
      <c r="FQ14" s="300">
        <v>66.34</v>
      </c>
      <c r="FR14" s="300"/>
      <c r="FS14" s="300">
        <v>-1228.76</v>
      </c>
      <c r="FT14" s="300"/>
      <c r="FU14" s="300"/>
      <c r="FV14" s="300"/>
      <c r="FW14" s="300"/>
      <c r="FX14" s="300"/>
      <c r="FY14" s="300"/>
      <c r="FZ14" s="300"/>
      <c r="GA14" s="300"/>
      <c r="GB14" s="300"/>
      <c r="GC14" s="300"/>
      <c r="GD14" s="300"/>
      <c r="GE14" s="300"/>
      <c r="GF14" s="300"/>
      <c r="GG14" s="300"/>
      <c r="GH14" s="300"/>
      <c r="GI14" s="300"/>
      <c r="GJ14" s="300"/>
      <c r="GK14" s="300"/>
      <c r="GL14" s="300"/>
      <c r="GM14" s="300"/>
      <c r="GN14" s="300"/>
      <c r="GO14" s="300"/>
      <c r="GP14" s="300"/>
      <c r="GQ14" s="300"/>
      <c r="GR14" s="300"/>
      <c r="GS14" s="300"/>
      <c r="GT14" s="300"/>
      <c r="GU14" s="300"/>
      <c r="GV14" s="300"/>
      <c r="GW14" s="300"/>
      <c r="GX14" s="300"/>
      <c r="GY14" s="300"/>
      <c r="GZ14" s="300"/>
      <c r="HA14" s="300"/>
      <c r="HB14" s="300"/>
      <c r="HC14" s="300"/>
      <c r="HD14" s="300"/>
      <c r="HE14" s="300"/>
      <c r="HF14" s="300"/>
      <c r="HG14" s="300"/>
      <c r="HH14" s="300"/>
      <c r="HI14" s="300"/>
      <c r="HJ14" s="300"/>
      <c r="HK14" s="300"/>
      <c r="HL14" s="300"/>
      <c r="HM14" s="300"/>
      <c r="HN14" s="300"/>
    </row>
    <row r="15" spans="1:224">
      <c r="A15" s="116">
        <v>107830</v>
      </c>
      <c r="B15" s="300"/>
      <c r="C15" s="300">
        <v>110024.56000000001</v>
      </c>
      <c r="D15" s="300">
        <v>29193.83</v>
      </c>
      <c r="E15" s="300"/>
      <c r="F15" s="300">
        <v>46336.080000000009</v>
      </c>
      <c r="G15" s="300">
        <v>42735.899999999994</v>
      </c>
      <c r="H15" s="300">
        <v>18743.98</v>
      </c>
      <c r="I15" s="300">
        <v>6858.16</v>
      </c>
      <c r="J15" s="300">
        <v>243.57</v>
      </c>
      <c r="K15" s="300">
        <v>1966.92</v>
      </c>
      <c r="L15" s="300">
        <v>910.37</v>
      </c>
      <c r="M15" s="300"/>
      <c r="N15" s="300"/>
      <c r="O15" s="300"/>
      <c r="P15" s="300"/>
      <c r="Q15" s="300">
        <v>5467.3399999999992</v>
      </c>
      <c r="R15" s="300">
        <v>10.01</v>
      </c>
      <c r="S15" s="300">
        <v>452.74</v>
      </c>
      <c r="T15" s="300">
        <v>1031.46</v>
      </c>
      <c r="U15" s="300">
        <v>633.86999999999989</v>
      </c>
      <c r="V15" s="300">
        <v>9527.0400000000009</v>
      </c>
      <c r="W15" s="300">
        <v>12.12</v>
      </c>
      <c r="X15" s="300"/>
      <c r="Y15" s="300">
        <v>1655.56</v>
      </c>
      <c r="Z15" s="300">
        <v>719.88000000000011</v>
      </c>
      <c r="AA15" s="300"/>
      <c r="AB15" s="300"/>
      <c r="AC15" s="300"/>
      <c r="AD15" s="300"/>
      <c r="AE15" s="300">
        <v>52551.950000000004</v>
      </c>
      <c r="AF15" s="300">
        <v>426.03</v>
      </c>
      <c r="AG15" s="300">
        <v>2059.36</v>
      </c>
      <c r="AH15" s="300">
        <v>10302.6</v>
      </c>
      <c r="AI15" s="300">
        <v>5985.01</v>
      </c>
      <c r="AJ15" s="300">
        <v>14517.970000000001</v>
      </c>
      <c r="AK15" s="300"/>
      <c r="AL15" s="300">
        <v>37.06</v>
      </c>
      <c r="AM15" s="300">
        <v>2969.1800000000003</v>
      </c>
      <c r="AN15" s="300">
        <v>1557.5800000000002</v>
      </c>
      <c r="AO15" s="300">
        <v>19147.759999999998</v>
      </c>
      <c r="AP15" s="300"/>
      <c r="AQ15" s="300"/>
      <c r="AR15" s="300"/>
      <c r="AS15" s="300">
        <v>3906.12</v>
      </c>
      <c r="AT15" s="300">
        <v>2271.0299999999997</v>
      </c>
      <c r="AU15" s="300"/>
      <c r="AV15" s="300"/>
      <c r="AW15" s="300"/>
      <c r="AX15" s="300"/>
      <c r="AY15" s="300">
        <v>10397.280000000001</v>
      </c>
      <c r="AZ15" s="300"/>
      <c r="BA15" s="300">
        <v>15.31</v>
      </c>
      <c r="BB15" s="300">
        <v>2124.12</v>
      </c>
      <c r="BC15" s="300">
        <v>1172.06</v>
      </c>
      <c r="BD15" s="300">
        <v>10837.740000000002</v>
      </c>
      <c r="BE15" s="300"/>
      <c r="BF15" s="300"/>
      <c r="BG15" s="300">
        <v>2077.7199999999998</v>
      </c>
      <c r="BH15" s="300">
        <v>727.54</v>
      </c>
      <c r="BI15" s="300"/>
      <c r="BJ15" s="300"/>
      <c r="BK15" s="300"/>
      <c r="BL15" s="300"/>
      <c r="BM15" s="300"/>
      <c r="BN15" s="300"/>
      <c r="BO15" s="300"/>
      <c r="BP15" s="300"/>
      <c r="BQ15" s="300">
        <v>515</v>
      </c>
      <c r="BR15" s="300"/>
      <c r="BS15" s="300"/>
      <c r="BT15" s="300"/>
      <c r="BU15" s="300">
        <v>55938.279999999984</v>
      </c>
      <c r="BV15" s="300">
        <v>2747.2200000000003</v>
      </c>
      <c r="BW15" s="300">
        <v>440.88</v>
      </c>
      <c r="BX15" s="300"/>
      <c r="BY15" s="300"/>
      <c r="BZ15" s="300"/>
      <c r="CA15" s="300"/>
      <c r="CB15" s="300"/>
      <c r="CC15" s="300"/>
      <c r="CD15" s="300">
        <v>1366.3</v>
      </c>
      <c r="CE15" s="300">
        <v>5154.6400000000003</v>
      </c>
      <c r="CF15" s="300"/>
      <c r="CG15" s="300"/>
      <c r="CH15" s="300"/>
      <c r="CI15" s="300"/>
      <c r="CJ15" s="300">
        <v>4441.1000000000004</v>
      </c>
      <c r="CK15" s="300">
        <v>881.81</v>
      </c>
      <c r="CL15" s="300"/>
      <c r="CM15" s="300">
        <v>723.37</v>
      </c>
      <c r="CN15" s="300">
        <v>1275.01</v>
      </c>
      <c r="CO15" s="300"/>
      <c r="CP15" s="300"/>
      <c r="CQ15" s="300"/>
      <c r="CR15" s="300"/>
      <c r="CS15" s="300">
        <v>28.25</v>
      </c>
      <c r="CT15" s="300">
        <v>155.80000000000001</v>
      </c>
      <c r="CU15" s="300"/>
      <c r="CV15" s="300">
        <v>5638.38</v>
      </c>
      <c r="CW15" s="300"/>
      <c r="CX15" s="300"/>
      <c r="CY15" s="300">
        <v>3040.849999999999</v>
      </c>
      <c r="CZ15" s="300">
        <v>83.570000000000007</v>
      </c>
      <c r="DA15" s="300"/>
      <c r="DB15" s="300">
        <v>1809.2200000000003</v>
      </c>
      <c r="DC15" s="300"/>
      <c r="DD15" s="300">
        <v>9067.0999999999985</v>
      </c>
      <c r="DE15" s="300"/>
      <c r="DF15" s="300"/>
      <c r="DG15" s="300"/>
      <c r="DH15" s="300"/>
      <c r="DI15" s="300"/>
      <c r="DJ15" s="300"/>
      <c r="DK15" s="300"/>
      <c r="DL15" s="300"/>
      <c r="DM15" s="300"/>
      <c r="DN15" s="300"/>
      <c r="DO15" s="300"/>
      <c r="DP15" s="300"/>
      <c r="DQ15" s="300"/>
      <c r="DR15" s="300"/>
      <c r="DS15" s="300"/>
      <c r="DT15" s="300"/>
      <c r="DU15" s="300">
        <v>5855.02</v>
      </c>
      <c r="DV15" s="300">
        <v>6675.83</v>
      </c>
      <c r="DW15" s="300">
        <v>3890.3800000000024</v>
      </c>
      <c r="DX15" s="300">
        <v>16975.13</v>
      </c>
      <c r="DY15" s="300"/>
      <c r="DZ15" s="300">
        <v>95.19</v>
      </c>
      <c r="EA15" s="300"/>
      <c r="EB15" s="300">
        <v>-941760.13</v>
      </c>
      <c r="EC15" s="300"/>
      <c r="ED15" s="300">
        <v>-2517</v>
      </c>
      <c r="EE15" s="300">
        <v>-10125</v>
      </c>
      <c r="EF15" s="300"/>
      <c r="EG15" s="300"/>
      <c r="EH15" s="300">
        <v>-36627.43</v>
      </c>
      <c r="EI15" s="300">
        <v>-6193.75</v>
      </c>
      <c r="EJ15" s="300">
        <v>-22925</v>
      </c>
      <c r="EK15" s="300">
        <v>-8865</v>
      </c>
      <c r="EL15" s="300"/>
      <c r="EM15" s="300">
        <v>-172124</v>
      </c>
      <c r="EN15" s="300">
        <v>3438.53</v>
      </c>
      <c r="EO15" s="300">
        <v>509.35</v>
      </c>
      <c r="EP15" s="300">
        <v>-8398</v>
      </c>
      <c r="EQ15" s="300">
        <v>186</v>
      </c>
      <c r="ER15" s="300"/>
      <c r="ES15" s="300">
        <v>1606.71</v>
      </c>
      <c r="ET15" s="300">
        <v>1978.18</v>
      </c>
      <c r="EU15" s="300"/>
      <c r="EV15" s="300"/>
      <c r="EW15" s="300">
        <v>900</v>
      </c>
      <c r="EX15" s="300">
        <v>3405.5200000000004</v>
      </c>
      <c r="EY15" s="300">
        <v>269</v>
      </c>
      <c r="EZ15" s="300">
        <v>3386.1099999999997</v>
      </c>
      <c r="FA15" s="300">
        <v>3166.02</v>
      </c>
      <c r="FB15" s="300">
        <v>5384</v>
      </c>
      <c r="FC15" s="300">
        <v>580</v>
      </c>
      <c r="FD15" s="300">
        <v>1041.6300000000001</v>
      </c>
      <c r="FE15" s="300"/>
      <c r="FF15" s="300"/>
      <c r="FG15" s="300"/>
      <c r="FH15" s="300"/>
      <c r="FI15" s="300"/>
      <c r="FJ15" s="300"/>
      <c r="FK15" s="300"/>
      <c r="FL15" s="300"/>
      <c r="FM15" s="300"/>
      <c r="FN15" s="300"/>
      <c r="FO15" s="300"/>
      <c r="FP15" s="300"/>
      <c r="FQ15" s="300"/>
      <c r="FR15" s="300"/>
      <c r="FS15" s="300">
        <v>-525</v>
      </c>
      <c r="FT15" s="300">
        <v>-5.09</v>
      </c>
      <c r="FU15" s="300"/>
      <c r="FV15" s="300"/>
      <c r="FW15" s="300"/>
      <c r="FX15" s="300"/>
      <c r="FY15" s="300"/>
      <c r="FZ15" s="300"/>
      <c r="GA15" s="300"/>
      <c r="GB15" s="300"/>
      <c r="GC15" s="300"/>
      <c r="GD15" s="300"/>
      <c r="GE15" s="300"/>
      <c r="GF15" s="300"/>
      <c r="GG15" s="300"/>
      <c r="GH15" s="300"/>
      <c r="GI15" s="300"/>
      <c r="GJ15" s="300"/>
      <c r="GK15" s="300"/>
      <c r="GL15" s="300"/>
      <c r="GM15" s="300"/>
      <c r="GN15" s="300"/>
      <c r="GO15" s="300"/>
      <c r="GP15" s="300"/>
      <c r="GQ15" s="300"/>
      <c r="GR15" s="300"/>
      <c r="GS15" s="300"/>
      <c r="GT15" s="300"/>
      <c r="GU15" s="300"/>
      <c r="GV15" s="300"/>
      <c r="GW15" s="300"/>
      <c r="GX15" s="300"/>
      <c r="GY15" s="300"/>
      <c r="GZ15" s="300"/>
      <c r="HA15" s="300"/>
      <c r="HB15" s="300"/>
      <c r="HC15" s="300"/>
      <c r="HD15" s="300"/>
      <c r="HE15" s="300"/>
      <c r="HF15" s="300"/>
      <c r="HG15" s="300"/>
      <c r="HH15" s="300"/>
      <c r="HI15" s="300"/>
      <c r="HJ15" s="300"/>
      <c r="HK15" s="300"/>
      <c r="HL15" s="300"/>
      <c r="HM15" s="300"/>
      <c r="HN15" s="300"/>
    </row>
    <row r="16" spans="1:224">
      <c r="A16" s="116">
        <v>107837</v>
      </c>
      <c r="B16" s="300"/>
      <c r="C16" s="300">
        <v>57007.81</v>
      </c>
      <c r="D16" s="300">
        <v>514.77</v>
      </c>
      <c r="E16" s="300"/>
      <c r="F16" s="300">
        <v>1949</v>
      </c>
      <c r="G16" s="300">
        <v>16235.45</v>
      </c>
      <c r="H16" s="300">
        <v>9163.67</v>
      </c>
      <c r="I16" s="300"/>
      <c r="J16" s="300"/>
      <c r="K16" s="300"/>
      <c r="L16" s="300"/>
      <c r="M16" s="300"/>
      <c r="N16" s="300"/>
      <c r="O16" s="300"/>
      <c r="P16" s="300"/>
      <c r="Q16" s="300"/>
      <c r="R16" s="300"/>
      <c r="S16" s="300"/>
      <c r="T16" s="300"/>
      <c r="U16" s="300"/>
      <c r="V16" s="300">
        <v>1939.76</v>
      </c>
      <c r="W16" s="300"/>
      <c r="X16" s="300"/>
      <c r="Y16" s="300">
        <v>197.84</v>
      </c>
      <c r="Z16" s="300">
        <v>214.6</v>
      </c>
      <c r="AA16" s="300"/>
      <c r="AB16" s="300"/>
      <c r="AC16" s="300"/>
      <c r="AD16" s="300"/>
      <c r="AE16" s="300">
        <v>12122.56</v>
      </c>
      <c r="AF16" s="300"/>
      <c r="AG16" s="300"/>
      <c r="AH16" s="300">
        <v>2472.92</v>
      </c>
      <c r="AI16" s="300">
        <v>1333</v>
      </c>
      <c r="AJ16" s="300"/>
      <c r="AK16" s="300"/>
      <c r="AL16" s="300"/>
      <c r="AM16" s="300"/>
      <c r="AN16" s="300"/>
      <c r="AO16" s="300">
        <v>10346.779999999999</v>
      </c>
      <c r="AP16" s="300"/>
      <c r="AQ16" s="300">
        <v>73.42</v>
      </c>
      <c r="AR16" s="300"/>
      <c r="AS16" s="300">
        <v>2125.7000000000003</v>
      </c>
      <c r="AT16" s="300">
        <v>1251.3600000000001</v>
      </c>
      <c r="AU16" s="300"/>
      <c r="AV16" s="300"/>
      <c r="AW16" s="300"/>
      <c r="AX16" s="300"/>
      <c r="AY16" s="300"/>
      <c r="AZ16" s="300"/>
      <c r="BA16" s="300"/>
      <c r="BB16" s="300"/>
      <c r="BC16" s="300"/>
      <c r="BD16" s="300">
        <v>2430.1400000000003</v>
      </c>
      <c r="BE16" s="300">
        <v>20.420000000000002</v>
      </c>
      <c r="BF16" s="300"/>
      <c r="BG16" s="300">
        <v>499.88</v>
      </c>
      <c r="BH16" s="300">
        <v>206.16</v>
      </c>
      <c r="BI16" s="300"/>
      <c r="BJ16" s="300"/>
      <c r="BK16" s="300"/>
      <c r="BL16" s="300"/>
      <c r="BM16" s="300"/>
      <c r="BN16" s="300"/>
      <c r="BO16" s="300"/>
      <c r="BP16" s="300"/>
      <c r="BQ16" s="300">
        <v>389.9</v>
      </c>
      <c r="BR16" s="300"/>
      <c r="BS16" s="300"/>
      <c r="BT16" s="300"/>
      <c r="BU16" s="300"/>
      <c r="BV16" s="300">
        <v>583.32999999999993</v>
      </c>
      <c r="BW16" s="300">
        <v>576.6</v>
      </c>
      <c r="BX16" s="300">
        <v>1186.19</v>
      </c>
      <c r="BY16" s="300"/>
      <c r="BZ16" s="300"/>
      <c r="CA16" s="300"/>
      <c r="CB16" s="300"/>
      <c r="CC16" s="300">
        <v>511.8</v>
      </c>
      <c r="CD16" s="300">
        <v>862.42</v>
      </c>
      <c r="CE16" s="300">
        <v>533.95000000000005</v>
      </c>
      <c r="CF16" s="300"/>
      <c r="CG16" s="300">
        <v>4495.17</v>
      </c>
      <c r="CH16" s="300"/>
      <c r="CI16" s="300"/>
      <c r="CJ16" s="300">
        <v>8108.75</v>
      </c>
      <c r="CK16" s="300">
        <v>173.42000000000002</v>
      </c>
      <c r="CL16" s="300">
        <v>31.05</v>
      </c>
      <c r="CM16" s="300">
        <v>430.83</v>
      </c>
      <c r="CN16" s="300">
        <v>125</v>
      </c>
      <c r="CO16" s="300"/>
      <c r="CP16" s="300">
        <v>0</v>
      </c>
      <c r="CQ16" s="300"/>
      <c r="CR16" s="300"/>
      <c r="CS16" s="300">
        <v>13.22</v>
      </c>
      <c r="CT16" s="300"/>
      <c r="CU16" s="300"/>
      <c r="CV16" s="300">
        <v>1020</v>
      </c>
      <c r="CW16" s="300"/>
      <c r="CX16" s="300">
        <v>471</v>
      </c>
      <c r="CY16" s="300">
        <v>3113.55</v>
      </c>
      <c r="CZ16" s="300">
        <v>515.26</v>
      </c>
      <c r="DA16" s="300"/>
      <c r="DB16" s="300">
        <v>262.53999999999996</v>
      </c>
      <c r="DC16" s="300">
        <v>262.55</v>
      </c>
      <c r="DD16" s="300"/>
      <c r="DE16" s="300">
        <v>4101.9699999999993</v>
      </c>
      <c r="DF16" s="300"/>
      <c r="DG16" s="300"/>
      <c r="DH16" s="300">
        <v>189.56</v>
      </c>
      <c r="DI16" s="300"/>
      <c r="DJ16" s="300">
        <v>2346.34</v>
      </c>
      <c r="DK16" s="300">
        <v>526.74</v>
      </c>
      <c r="DL16" s="300">
        <v>801.78</v>
      </c>
      <c r="DM16" s="300">
        <v>1538.91</v>
      </c>
      <c r="DN16" s="300"/>
      <c r="DO16" s="300">
        <v>5635.25</v>
      </c>
      <c r="DP16" s="300"/>
      <c r="DQ16" s="300">
        <v>58.47999999999999</v>
      </c>
      <c r="DR16" s="300"/>
      <c r="DS16" s="300"/>
      <c r="DT16" s="300">
        <v>142.99</v>
      </c>
      <c r="DU16" s="300">
        <v>1297.22</v>
      </c>
      <c r="DV16" s="300">
        <v>655</v>
      </c>
      <c r="DW16" s="300">
        <v>153.16</v>
      </c>
      <c r="DX16" s="300">
        <v>1257.5900000000001</v>
      </c>
      <c r="DY16" s="300"/>
      <c r="DZ16" s="300"/>
      <c r="EA16" s="300"/>
      <c r="EB16" s="300">
        <v>-425253.02</v>
      </c>
      <c r="EC16" s="300"/>
      <c r="ED16" s="300"/>
      <c r="EE16" s="300">
        <v>-3488</v>
      </c>
      <c r="EF16" s="300"/>
      <c r="EG16" s="300"/>
      <c r="EH16" s="300"/>
      <c r="EI16" s="300">
        <v>-4472.5</v>
      </c>
      <c r="EJ16" s="300">
        <v>833</v>
      </c>
      <c r="EK16" s="300">
        <v>-8170</v>
      </c>
      <c r="EL16" s="300"/>
      <c r="EM16" s="300">
        <v>-13655</v>
      </c>
      <c r="EN16" s="300">
        <v>761.83</v>
      </c>
      <c r="EO16" s="300">
        <v>112.85</v>
      </c>
      <c r="EP16" s="300">
        <v>-5366</v>
      </c>
      <c r="EQ16" s="300">
        <v>525.29999999999995</v>
      </c>
      <c r="ER16" s="300"/>
      <c r="ES16" s="300">
        <v>1134.81</v>
      </c>
      <c r="ET16" s="300"/>
      <c r="EU16" s="300"/>
      <c r="EV16" s="300">
        <v>13132</v>
      </c>
      <c r="EW16" s="300">
        <v>450</v>
      </c>
      <c r="EX16" s="300">
        <v>5587.27</v>
      </c>
      <c r="EY16" s="300">
        <v>269</v>
      </c>
      <c r="EZ16" s="300">
        <v>3801.45</v>
      </c>
      <c r="FA16" s="300">
        <v>1186.3800000000001</v>
      </c>
      <c r="FB16" s="300">
        <v>3650</v>
      </c>
      <c r="FC16" s="300">
        <v>580</v>
      </c>
      <c r="FD16" s="300">
        <v>1138.67</v>
      </c>
      <c r="FE16" s="300">
        <v>427.03999999999996</v>
      </c>
      <c r="FF16" s="300"/>
      <c r="FG16" s="300"/>
      <c r="FH16" s="300">
        <v>-120</v>
      </c>
      <c r="FI16" s="300"/>
      <c r="FJ16" s="300">
        <v>-309.06</v>
      </c>
      <c r="FK16" s="300">
        <v>-173.63</v>
      </c>
      <c r="FL16" s="300"/>
      <c r="FM16" s="300"/>
      <c r="FN16" s="300"/>
      <c r="FO16" s="300"/>
      <c r="FP16" s="300"/>
      <c r="FQ16" s="300"/>
      <c r="FR16" s="300">
        <v>-198.72</v>
      </c>
      <c r="FS16" s="300"/>
      <c r="FT16" s="300"/>
      <c r="FU16" s="300"/>
      <c r="FV16" s="300"/>
      <c r="FW16" s="300"/>
      <c r="FX16" s="300"/>
      <c r="FY16" s="300"/>
      <c r="FZ16" s="300"/>
      <c r="GA16" s="300"/>
      <c r="GB16" s="300"/>
      <c r="GC16" s="300"/>
      <c r="GD16" s="300"/>
      <c r="GE16" s="300"/>
      <c r="GF16" s="300"/>
      <c r="GG16" s="300"/>
      <c r="GH16" s="300"/>
      <c r="GI16" s="300"/>
      <c r="GJ16" s="300"/>
      <c r="GK16" s="300"/>
      <c r="GL16" s="300"/>
      <c r="GM16" s="300"/>
      <c r="GN16" s="300"/>
      <c r="GO16" s="300"/>
      <c r="GP16" s="300"/>
      <c r="GQ16" s="300"/>
      <c r="GR16" s="300"/>
      <c r="GS16" s="300"/>
      <c r="GT16" s="300"/>
      <c r="GU16" s="300"/>
      <c r="GV16" s="300"/>
      <c r="GW16" s="300"/>
      <c r="GX16" s="300"/>
      <c r="GY16" s="300"/>
      <c r="GZ16" s="300"/>
      <c r="HA16" s="300"/>
      <c r="HB16" s="300"/>
      <c r="HC16" s="300"/>
      <c r="HD16" s="300"/>
      <c r="HE16" s="300"/>
      <c r="HF16" s="300"/>
      <c r="HG16" s="300"/>
      <c r="HH16" s="300"/>
      <c r="HI16" s="300"/>
      <c r="HJ16" s="300"/>
      <c r="HK16" s="300"/>
      <c r="HL16" s="300"/>
      <c r="HM16" s="300"/>
      <c r="HN16" s="300"/>
    </row>
    <row r="17" spans="1:222">
      <c r="A17" s="116">
        <v>107838</v>
      </c>
      <c r="B17" s="300"/>
      <c r="C17" s="300">
        <v>71716.08</v>
      </c>
      <c r="D17" s="300">
        <v>1122.3699999999999</v>
      </c>
      <c r="E17" s="300"/>
      <c r="F17" s="300"/>
      <c r="G17" s="300">
        <v>14438.05</v>
      </c>
      <c r="H17" s="300">
        <v>9117.77</v>
      </c>
      <c r="I17" s="300">
        <v>238.77</v>
      </c>
      <c r="J17" s="300"/>
      <c r="K17" s="300">
        <v>68.48</v>
      </c>
      <c r="L17" s="300">
        <v>29.86</v>
      </c>
      <c r="M17" s="300"/>
      <c r="N17" s="300"/>
      <c r="O17" s="300"/>
      <c r="P17" s="300"/>
      <c r="Q17" s="300"/>
      <c r="R17" s="300"/>
      <c r="S17" s="300"/>
      <c r="T17" s="300"/>
      <c r="U17" s="300"/>
      <c r="V17" s="300">
        <v>1435.6799999999998</v>
      </c>
      <c r="W17" s="300">
        <v>36.72</v>
      </c>
      <c r="X17" s="300"/>
      <c r="Y17" s="300">
        <v>300.27999999999997</v>
      </c>
      <c r="Z17" s="300">
        <v>139</v>
      </c>
      <c r="AA17" s="300"/>
      <c r="AB17" s="300"/>
      <c r="AC17" s="300"/>
      <c r="AD17" s="300"/>
      <c r="AE17" s="300">
        <v>12676.07</v>
      </c>
      <c r="AF17" s="300">
        <v>378.65</v>
      </c>
      <c r="AG17" s="300">
        <v>348.07</v>
      </c>
      <c r="AH17" s="300">
        <v>2623.7</v>
      </c>
      <c r="AI17" s="300">
        <v>1126.55</v>
      </c>
      <c r="AJ17" s="300">
        <v>9905.41</v>
      </c>
      <c r="AK17" s="300">
        <v>78.150000000000006</v>
      </c>
      <c r="AL17" s="300">
        <v>182.65</v>
      </c>
      <c r="AM17" s="300">
        <v>2184.1999999999998</v>
      </c>
      <c r="AN17" s="300">
        <v>967.79</v>
      </c>
      <c r="AO17" s="300">
        <v>9256.1200000000008</v>
      </c>
      <c r="AP17" s="300"/>
      <c r="AQ17" s="300"/>
      <c r="AR17" s="300"/>
      <c r="AS17" s="300">
        <v>1888.2</v>
      </c>
      <c r="AT17" s="300">
        <v>1087.3500000000001</v>
      </c>
      <c r="AU17" s="300">
        <v>0</v>
      </c>
      <c r="AV17" s="300"/>
      <c r="AW17" s="300">
        <v>0</v>
      </c>
      <c r="AX17" s="300">
        <v>0</v>
      </c>
      <c r="AY17" s="300"/>
      <c r="AZ17" s="300"/>
      <c r="BA17" s="300"/>
      <c r="BB17" s="300"/>
      <c r="BC17" s="300"/>
      <c r="BD17" s="300">
        <v>298.41999999999996</v>
      </c>
      <c r="BE17" s="300"/>
      <c r="BF17" s="300">
        <v>71.760000000000005</v>
      </c>
      <c r="BG17" s="300">
        <v>75.48</v>
      </c>
      <c r="BH17" s="300">
        <v>27.760000000000005</v>
      </c>
      <c r="BI17" s="300"/>
      <c r="BJ17" s="300"/>
      <c r="BK17" s="300"/>
      <c r="BL17" s="300"/>
      <c r="BM17" s="300"/>
      <c r="BN17" s="300"/>
      <c r="BO17" s="300"/>
      <c r="BP17" s="300"/>
      <c r="BQ17" s="300">
        <v>845</v>
      </c>
      <c r="BR17" s="300"/>
      <c r="BS17" s="300"/>
      <c r="BT17" s="300">
        <v>205.8</v>
      </c>
      <c r="BU17" s="300"/>
      <c r="BV17" s="300">
        <v>5425.51</v>
      </c>
      <c r="BW17" s="300"/>
      <c r="BX17" s="300"/>
      <c r="BY17" s="300"/>
      <c r="BZ17" s="300"/>
      <c r="CA17" s="300"/>
      <c r="CB17" s="300"/>
      <c r="CC17" s="300"/>
      <c r="CD17" s="300">
        <v>5517.46</v>
      </c>
      <c r="CE17" s="300"/>
      <c r="CF17" s="300"/>
      <c r="CG17" s="300"/>
      <c r="CH17" s="300">
        <v>160.04</v>
      </c>
      <c r="CI17" s="300"/>
      <c r="CJ17" s="300">
        <v>2295.4</v>
      </c>
      <c r="CK17" s="300">
        <v>323.73999999999995</v>
      </c>
      <c r="CL17" s="300"/>
      <c r="CM17" s="300">
        <v>4279.16</v>
      </c>
      <c r="CN17" s="300"/>
      <c r="CO17" s="300"/>
      <c r="CP17" s="300"/>
      <c r="CQ17" s="300"/>
      <c r="CR17" s="300"/>
      <c r="CS17" s="300"/>
      <c r="CT17" s="300"/>
      <c r="CU17" s="300"/>
      <c r="CV17" s="300"/>
      <c r="CW17" s="300"/>
      <c r="CX17" s="300"/>
      <c r="CY17" s="300">
        <v>7615.81</v>
      </c>
      <c r="CZ17" s="300"/>
      <c r="DA17" s="300"/>
      <c r="DB17" s="300"/>
      <c r="DC17" s="300">
        <v>813.55000000000007</v>
      </c>
      <c r="DD17" s="300"/>
      <c r="DE17" s="300">
        <v>3975</v>
      </c>
      <c r="DF17" s="300"/>
      <c r="DG17" s="300"/>
      <c r="DH17" s="300">
        <v>200</v>
      </c>
      <c r="DI17" s="300"/>
      <c r="DJ17" s="300"/>
      <c r="DK17" s="300"/>
      <c r="DL17" s="300">
        <v>70</v>
      </c>
      <c r="DM17" s="300"/>
      <c r="DN17" s="300">
        <v>389</v>
      </c>
      <c r="DO17" s="300"/>
      <c r="DP17" s="300">
        <v>3094</v>
      </c>
      <c r="DQ17" s="300"/>
      <c r="DR17" s="300"/>
      <c r="DS17" s="300"/>
      <c r="DT17" s="300">
        <v>7704.49</v>
      </c>
      <c r="DU17" s="300">
        <v>1928.3</v>
      </c>
      <c r="DV17" s="300"/>
      <c r="DW17" s="300">
        <v>37.800000000000004</v>
      </c>
      <c r="DX17" s="300">
        <v>1198.4000000000001</v>
      </c>
      <c r="DY17" s="300"/>
      <c r="DZ17" s="300">
        <v>101.55</v>
      </c>
      <c r="EA17" s="300"/>
      <c r="EB17" s="300">
        <v>-481203.93</v>
      </c>
      <c r="EC17" s="300"/>
      <c r="ED17" s="300"/>
      <c r="EE17" s="300">
        <v>-1640</v>
      </c>
      <c r="EF17" s="300"/>
      <c r="EG17" s="300"/>
      <c r="EH17" s="300">
        <v>-11944.16</v>
      </c>
      <c r="EI17" s="300"/>
      <c r="EJ17" s="300">
        <v>-4425</v>
      </c>
      <c r="EK17" s="300">
        <v>-8235</v>
      </c>
      <c r="EL17" s="300"/>
      <c r="EM17" s="300">
        <v>-27842</v>
      </c>
      <c r="EN17" s="300">
        <v>1132.45</v>
      </c>
      <c r="EO17" s="300">
        <v>167.75</v>
      </c>
      <c r="EP17" s="300">
        <v>-5849</v>
      </c>
      <c r="EQ17" s="300"/>
      <c r="ER17" s="300">
        <v>906.3</v>
      </c>
      <c r="ES17" s="300"/>
      <c r="ET17" s="300">
        <v>935.66000000000008</v>
      </c>
      <c r="EU17" s="300"/>
      <c r="EV17" s="300">
        <v>8784.5</v>
      </c>
      <c r="EW17" s="300">
        <v>450</v>
      </c>
      <c r="EX17" s="300">
        <v>6807.4400000000014</v>
      </c>
      <c r="EY17" s="300">
        <v>269</v>
      </c>
      <c r="EZ17" s="300">
        <v>4758.75</v>
      </c>
      <c r="FA17" s="300">
        <v>1446.1200000000001</v>
      </c>
      <c r="FB17" s="300">
        <v>850</v>
      </c>
      <c r="FC17" s="300">
        <v>580</v>
      </c>
      <c r="FD17" s="300">
        <v>785.15</v>
      </c>
      <c r="FE17" s="300">
        <v>316.31</v>
      </c>
      <c r="FF17" s="300">
        <v>-1000</v>
      </c>
      <c r="FG17" s="300"/>
      <c r="FH17" s="300"/>
      <c r="FI17" s="300">
        <v>-18.5</v>
      </c>
      <c r="FJ17" s="300"/>
      <c r="FK17" s="300">
        <v>-10</v>
      </c>
      <c r="FL17" s="300">
        <v>-1.0900000000000001</v>
      </c>
      <c r="FM17" s="300"/>
      <c r="FN17" s="300"/>
      <c r="FO17" s="300"/>
      <c r="FP17" s="300"/>
      <c r="FQ17" s="300"/>
      <c r="FR17" s="300"/>
      <c r="FS17" s="300">
        <v>-251.76</v>
      </c>
      <c r="FT17" s="300"/>
      <c r="FU17" s="300"/>
      <c r="FV17" s="300"/>
      <c r="FW17" s="300"/>
      <c r="FX17" s="300"/>
      <c r="FY17" s="300"/>
      <c r="FZ17" s="300"/>
      <c r="GA17" s="300"/>
      <c r="GB17" s="300"/>
      <c r="GC17" s="300"/>
      <c r="GD17" s="300"/>
      <c r="GE17" s="300"/>
      <c r="GF17" s="300"/>
      <c r="GG17" s="300"/>
      <c r="GH17" s="300"/>
      <c r="GI17" s="300"/>
      <c r="GJ17" s="300"/>
      <c r="GK17" s="300"/>
      <c r="GL17" s="300"/>
      <c r="GM17" s="300"/>
      <c r="GN17" s="300"/>
      <c r="GO17" s="300"/>
      <c r="GP17" s="300"/>
      <c r="GQ17" s="300"/>
      <c r="GR17" s="300"/>
      <c r="GS17" s="300"/>
      <c r="GT17" s="300"/>
      <c r="GU17" s="300"/>
      <c r="GV17" s="300"/>
      <c r="GW17" s="300"/>
      <c r="GX17" s="300"/>
      <c r="GY17" s="300"/>
      <c r="GZ17" s="300"/>
      <c r="HA17" s="300"/>
      <c r="HB17" s="300"/>
      <c r="HC17" s="300"/>
      <c r="HD17" s="300"/>
      <c r="HE17" s="300"/>
      <c r="HF17" s="300"/>
      <c r="HG17" s="300"/>
      <c r="HH17" s="300"/>
      <c r="HI17" s="300"/>
      <c r="HJ17" s="300"/>
      <c r="HK17" s="300"/>
      <c r="HL17" s="300"/>
      <c r="HM17" s="300"/>
      <c r="HN17" s="300"/>
    </row>
    <row r="18" spans="1:222">
      <c r="A18" s="116">
        <v>107842</v>
      </c>
      <c r="B18" s="300"/>
      <c r="C18" s="300">
        <v>93352.43</v>
      </c>
      <c r="D18" s="300"/>
      <c r="E18" s="300"/>
      <c r="F18" s="300"/>
      <c r="G18" s="300">
        <v>26773.47</v>
      </c>
      <c r="H18" s="300">
        <v>12219.68</v>
      </c>
      <c r="I18" s="300"/>
      <c r="J18" s="300"/>
      <c r="K18" s="300"/>
      <c r="L18" s="300"/>
      <c r="M18" s="300"/>
      <c r="N18" s="300"/>
      <c r="O18" s="300"/>
      <c r="P18" s="300"/>
      <c r="Q18" s="300"/>
      <c r="R18" s="300"/>
      <c r="S18" s="300"/>
      <c r="T18" s="300"/>
      <c r="U18" s="300"/>
      <c r="V18" s="300">
        <v>5862.71</v>
      </c>
      <c r="W18" s="300"/>
      <c r="X18" s="300"/>
      <c r="Y18" s="300">
        <v>1057.08</v>
      </c>
      <c r="Z18" s="300">
        <v>367.61</v>
      </c>
      <c r="AA18" s="300"/>
      <c r="AB18" s="300"/>
      <c r="AC18" s="300"/>
      <c r="AD18" s="300"/>
      <c r="AE18" s="300">
        <v>33321.199999999997</v>
      </c>
      <c r="AF18" s="300"/>
      <c r="AG18" s="300"/>
      <c r="AH18" s="300">
        <v>6797.32</v>
      </c>
      <c r="AI18" s="300">
        <v>3269.18</v>
      </c>
      <c r="AJ18" s="300"/>
      <c r="AK18" s="300"/>
      <c r="AL18" s="300"/>
      <c r="AM18" s="300"/>
      <c r="AN18" s="300"/>
      <c r="AO18" s="300">
        <v>9767.4</v>
      </c>
      <c r="AP18" s="300"/>
      <c r="AQ18" s="300"/>
      <c r="AR18" s="300"/>
      <c r="AS18" s="300">
        <v>1992.52</v>
      </c>
      <c r="AT18" s="300">
        <v>1214.92</v>
      </c>
      <c r="AU18" s="300"/>
      <c r="AV18" s="300"/>
      <c r="AW18" s="300"/>
      <c r="AX18" s="300"/>
      <c r="AY18" s="300"/>
      <c r="AZ18" s="300"/>
      <c r="BA18" s="300"/>
      <c r="BB18" s="300"/>
      <c r="BC18" s="300"/>
      <c r="BD18" s="300">
        <v>4288.68</v>
      </c>
      <c r="BE18" s="300"/>
      <c r="BF18" s="300"/>
      <c r="BG18" s="300">
        <v>874.88</v>
      </c>
      <c r="BH18" s="300">
        <v>393.08</v>
      </c>
      <c r="BI18" s="300"/>
      <c r="BJ18" s="300"/>
      <c r="BK18" s="300"/>
      <c r="BL18" s="300"/>
      <c r="BM18" s="300"/>
      <c r="BN18" s="300"/>
      <c r="BO18" s="300"/>
      <c r="BP18" s="300"/>
      <c r="BQ18" s="300">
        <v>40</v>
      </c>
      <c r="BR18" s="300">
        <v>1483.59</v>
      </c>
      <c r="BS18" s="300"/>
      <c r="BT18" s="300"/>
      <c r="BU18" s="300"/>
      <c r="BV18" s="300">
        <v>765.1</v>
      </c>
      <c r="BW18" s="300">
        <v>224.68</v>
      </c>
      <c r="BX18" s="300"/>
      <c r="BY18" s="300"/>
      <c r="BZ18" s="300"/>
      <c r="CA18" s="300"/>
      <c r="CB18" s="300"/>
      <c r="CC18" s="300"/>
      <c r="CD18" s="300">
        <v>1669.01</v>
      </c>
      <c r="CE18" s="300">
        <v>556.25</v>
      </c>
      <c r="CF18" s="300"/>
      <c r="CG18" s="300"/>
      <c r="CH18" s="300"/>
      <c r="CI18" s="300">
        <v>2100</v>
      </c>
      <c r="CJ18" s="300">
        <v>12599.75</v>
      </c>
      <c r="CK18" s="300">
        <v>755.66000000000008</v>
      </c>
      <c r="CL18" s="300"/>
      <c r="CM18" s="300">
        <v>716.29</v>
      </c>
      <c r="CN18" s="300">
        <v>363.5</v>
      </c>
      <c r="CO18" s="300"/>
      <c r="CP18" s="300"/>
      <c r="CQ18" s="300"/>
      <c r="CR18" s="300"/>
      <c r="CS18" s="300">
        <v>4.47</v>
      </c>
      <c r="CT18" s="300"/>
      <c r="CU18" s="300"/>
      <c r="CV18" s="300"/>
      <c r="CW18" s="300"/>
      <c r="CX18" s="300">
        <v>731</v>
      </c>
      <c r="CY18" s="300">
        <v>2726.3399999999997</v>
      </c>
      <c r="CZ18" s="300"/>
      <c r="DA18" s="300"/>
      <c r="DB18" s="300">
        <v>292.56</v>
      </c>
      <c r="DC18" s="300"/>
      <c r="DD18" s="300">
        <v>737.22</v>
      </c>
      <c r="DE18" s="300">
        <v>2609.4</v>
      </c>
      <c r="DF18" s="300"/>
      <c r="DG18" s="300">
        <v>8.5</v>
      </c>
      <c r="DH18" s="300">
        <v>90.23</v>
      </c>
      <c r="DI18" s="300"/>
      <c r="DJ18" s="300">
        <v>1794.42</v>
      </c>
      <c r="DK18" s="300"/>
      <c r="DL18" s="300">
        <v>150</v>
      </c>
      <c r="DM18" s="300">
        <v>3109</v>
      </c>
      <c r="DN18" s="300"/>
      <c r="DO18" s="300">
        <v>25.5</v>
      </c>
      <c r="DP18" s="300">
        <v>914.5</v>
      </c>
      <c r="DQ18" s="300"/>
      <c r="DR18" s="300"/>
      <c r="DS18" s="300"/>
      <c r="DT18" s="300">
        <v>4777.58</v>
      </c>
      <c r="DU18" s="300">
        <v>3435.88</v>
      </c>
      <c r="DV18" s="300"/>
      <c r="DW18" s="300">
        <v>113.39999999999999</v>
      </c>
      <c r="DX18" s="300">
        <v>2682</v>
      </c>
      <c r="DY18" s="300"/>
      <c r="DZ18" s="300">
        <v>31.14</v>
      </c>
      <c r="EA18" s="300"/>
      <c r="EB18" s="300">
        <v>-650887.16</v>
      </c>
      <c r="EC18" s="300"/>
      <c r="ED18" s="300"/>
      <c r="EE18" s="300">
        <v>-5710</v>
      </c>
      <c r="EF18" s="300"/>
      <c r="EG18" s="300"/>
      <c r="EH18" s="300"/>
      <c r="EI18" s="300">
        <v>-5158.75</v>
      </c>
      <c r="EJ18" s="300">
        <v>-10876</v>
      </c>
      <c r="EK18" s="300">
        <v>-8465</v>
      </c>
      <c r="EL18" s="300"/>
      <c r="EM18" s="300">
        <v>-34817</v>
      </c>
      <c r="EN18" s="300">
        <v>2017.8200000000002</v>
      </c>
      <c r="EO18" s="300">
        <v>298.89999999999998</v>
      </c>
      <c r="EP18" s="300">
        <v>-5760</v>
      </c>
      <c r="EQ18" s="300">
        <v>925</v>
      </c>
      <c r="ER18" s="300"/>
      <c r="ES18" s="300">
        <v>1325.74</v>
      </c>
      <c r="ET18" s="300"/>
      <c r="EU18" s="300"/>
      <c r="EV18" s="300">
        <v>27267.25</v>
      </c>
      <c r="EW18" s="300">
        <v>440.20000000000005</v>
      </c>
      <c r="EX18" s="300">
        <v>7960.4400000000014</v>
      </c>
      <c r="EY18" s="300">
        <v>269</v>
      </c>
      <c r="EZ18" s="300">
        <v>3822.8</v>
      </c>
      <c r="FA18" s="300">
        <v>1516.3200000000002</v>
      </c>
      <c r="FB18" s="300">
        <v>3038</v>
      </c>
      <c r="FC18" s="300">
        <v>580</v>
      </c>
      <c r="FD18" s="300">
        <v>883.62</v>
      </c>
      <c r="FE18" s="300">
        <v>337.62</v>
      </c>
      <c r="FF18" s="300"/>
      <c r="FG18" s="300"/>
      <c r="FH18" s="300">
        <v>-442</v>
      </c>
      <c r="FI18" s="300"/>
      <c r="FJ18" s="300">
        <v>-3211.61</v>
      </c>
      <c r="FK18" s="300">
        <v>-1139.3</v>
      </c>
      <c r="FL18" s="300"/>
      <c r="FM18" s="300"/>
      <c r="FN18" s="300"/>
      <c r="FO18" s="300"/>
      <c r="FP18" s="300"/>
      <c r="FQ18" s="300"/>
      <c r="FR18" s="300">
        <v>-425</v>
      </c>
      <c r="FS18" s="300"/>
      <c r="FT18" s="300"/>
      <c r="FU18" s="300"/>
      <c r="FV18" s="300"/>
      <c r="FW18" s="300"/>
      <c r="FX18" s="300"/>
      <c r="FY18" s="300"/>
      <c r="FZ18" s="300"/>
      <c r="GA18" s="300"/>
      <c r="GB18" s="300"/>
      <c r="GC18" s="300"/>
      <c r="GD18" s="300"/>
      <c r="GE18" s="300"/>
      <c r="GF18" s="300"/>
      <c r="GG18" s="300"/>
      <c r="GH18" s="300"/>
      <c r="GI18" s="300"/>
      <c r="GJ18" s="300"/>
      <c r="GK18" s="300"/>
      <c r="GL18" s="300"/>
      <c r="GM18" s="300"/>
      <c r="GN18" s="300"/>
      <c r="GO18" s="300"/>
      <c r="GP18" s="300"/>
      <c r="GQ18" s="300"/>
      <c r="GR18" s="300"/>
      <c r="GS18" s="300"/>
      <c r="GT18" s="300"/>
      <c r="GU18" s="300"/>
      <c r="GV18" s="300"/>
      <c r="GW18" s="300"/>
      <c r="GX18" s="300"/>
      <c r="GY18" s="300"/>
      <c r="GZ18" s="300"/>
      <c r="HA18" s="300"/>
      <c r="HB18" s="300"/>
      <c r="HC18" s="300"/>
      <c r="HD18" s="300"/>
      <c r="HE18" s="300"/>
      <c r="HF18" s="300"/>
      <c r="HG18" s="300"/>
      <c r="HH18" s="300"/>
      <c r="HI18" s="300"/>
      <c r="HJ18" s="300"/>
      <c r="HK18" s="300"/>
      <c r="HL18" s="300"/>
      <c r="HM18" s="300"/>
      <c r="HN18" s="300"/>
    </row>
    <row r="19" spans="1:222">
      <c r="A19" s="116">
        <v>107845</v>
      </c>
      <c r="B19" s="300"/>
      <c r="C19" s="300">
        <v>56486.080000000002</v>
      </c>
      <c r="D19" s="300"/>
      <c r="E19" s="300"/>
      <c r="F19" s="300">
        <v>3903.4000000000005</v>
      </c>
      <c r="G19" s="300">
        <v>11000.130000000001</v>
      </c>
      <c r="H19" s="300">
        <v>7484.69</v>
      </c>
      <c r="I19" s="300">
        <v>418.36</v>
      </c>
      <c r="J19" s="300"/>
      <c r="K19" s="300">
        <v>119.99</v>
      </c>
      <c r="L19" s="300">
        <v>50.19</v>
      </c>
      <c r="M19" s="300"/>
      <c r="N19" s="300"/>
      <c r="O19" s="300"/>
      <c r="P19" s="300"/>
      <c r="Q19" s="300">
        <v>948.56</v>
      </c>
      <c r="R19" s="300"/>
      <c r="S19" s="300"/>
      <c r="T19" s="300">
        <v>193.48</v>
      </c>
      <c r="U19" s="300"/>
      <c r="V19" s="300">
        <v>3320.04</v>
      </c>
      <c r="W19" s="300"/>
      <c r="X19" s="300"/>
      <c r="Y19" s="300">
        <v>677.24</v>
      </c>
      <c r="Z19" s="300">
        <v>311.44</v>
      </c>
      <c r="AA19" s="300"/>
      <c r="AB19" s="300"/>
      <c r="AC19" s="300"/>
      <c r="AD19" s="300"/>
      <c r="AE19" s="300">
        <v>19457.589999999997</v>
      </c>
      <c r="AF19" s="300"/>
      <c r="AG19" s="300">
        <v>84.21</v>
      </c>
      <c r="AH19" s="300">
        <v>4781.1000000000004</v>
      </c>
      <c r="AI19" s="300">
        <v>2123.64</v>
      </c>
      <c r="AJ19" s="300"/>
      <c r="AK19" s="300"/>
      <c r="AL19" s="300"/>
      <c r="AM19" s="300"/>
      <c r="AN19" s="300"/>
      <c r="AO19" s="300">
        <v>30.48</v>
      </c>
      <c r="AP19" s="300"/>
      <c r="AQ19" s="300">
        <v>206.7</v>
      </c>
      <c r="AR19" s="300">
        <v>10389.219999999998</v>
      </c>
      <c r="AS19" s="300"/>
      <c r="AT19" s="300"/>
      <c r="AU19" s="300"/>
      <c r="AV19" s="300"/>
      <c r="AW19" s="300"/>
      <c r="AX19" s="300"/>
      <c r="AY19" s="300"/>
      <c r="AZ19" s="300"/>
      <c r="BA19" s="300"/>
      <c r="BB19" s="300"/>
      <c r="BC19" s="300"/>
      <c r="BD19" s="300">
        <v>1897.2</v>
      </c>
      <c r="BE19" s="300"/>
      <c r="BF19" s="300"/>
      <c r="BG19" s="300">
        <v>387</v>
      </c>
      <c r="BH19" s="300">
        <v>117.76</v>
      </c>
      <c r="BI19" s="300"/>
      <c r="BJ19" s="300"/>
      <c r="BK19" s="300"/>
      <c r="BL19" s="300"/>
      <c r="BM19" s="300"/>
      <c r="BN19" s="300"/>
      <c r="BO19" s="300"/>
      <c r="BP19" s="300"/>
      <c r="BQ19" s="300">
        <v>669.75</v>
      </c>
      <c r="BR19" s="300">
        <v>4646.99</v>
      </c>
      <c r="BS19" s="300"/>
      <c r="BT19" s="300"/>
      <c r="BU19" s="300"/>
      <c r="BV19" s="300">
        <v>6942.3899999999994</v>
      </c>
      <c r="BW19" s="300"/>
      <c r="BX19" s="300">
        <v>12192</v>
      </c>
      <c r="BY19" s="300"/>
      <c r="BZ19" s="300"/>
      <c r="CA19" s="300"/>
      <c r="CB19" s="300"/>
      <c r="CC19" s="300">
        <v>90</v>
      </c>
      <c r="CD19" s="300">
        <v>867.16999999999985</v>
      </c>
      <c r="CE19" s="300">
        <v>1150.18</v>
      </c>
      <c r="CF19" s="300"/>
      <c r="CG19" s="300"/>
      <c r="CH19" s="300">
        <v>105</v>
      </c>
      <c r="CI19" s="300"/>
      <c r="CJ19" s="300">
        <v>5114.75</v>
      </c>
      <c r="CK19" s="300">
        <v>167.55</v>
      </c>
      <c r="CL19" s="300">
        <v>283</v>
      </c>
      <c r="CM19" s="300">
        <v>293.76</v>
      </c>
      <c r="CN19" s="300">
        <v>375.34</v>
      </c>
      <c r="CO19" s="300"/>
      <c r="CP19" s="300"/>
      <c r="CQ19" s="300"/>
      <c r="CR19" s="300"/>
      <c r="CS19" s="300"/>
      <c r="CT19" s="300">
        <v>155</v>
      </c>
      <c r="CU19" s="300"/>
      <c r="CV19" s="300"/>
      <c r="CW19" s="300"/>
      <c r="CX19" s="300">
        <v>424</v>
      </c>
      <c r="CY19" s="300">
        <v>2196.5099999999998</v>
      </c>
      <c r="CZ19" s="300">
        <v>226.99</v>
      </c>
      <c r="DA19" s="300"/>
      <c r="DB19" s="300">
        <v>689.07</v>
      </c>
      <c r="DC19" s="300">
        <v>662.23</v>
      </c>
      <c r="DD19" s="300">
        <v>2064.88</v>
      </c>
      <c r="DE19" s="300">
        <v>9927.2800000000007</v>
      </c>
      <c r="DF19" s="300"/>
      <c r="DG19" s="300"/>
      <c r="DH19" s="300">
        <v>198</v>
      </c>
      <c r="DI19" s="300"/>
      <c r="DJ19" s="300"/>
      <c r="DK19" s="300"/>
      <c r="DL19" s="300">
        <v>6936.19</v>
      </c>
      <c r="DM19" s="300"/>
      <c r="DN19" s="300"/>
      <c r="DO19" s="300"/>
      <c r="DP19" s="300"/>
      <c r="DQ19" s="300"/>
      <c r="DR19" s="300"/>
      <c r="DS19" s="300">
        <v>629</v>
      </c>
      <c r="DT19" s="300"/>
      <c r="DU19" s="300">
        <v>1577.7</v>
      </c>
      <c r="DV19" s="300"/>
      <c r="DW19" s="300">
        <v>836.37999999999988</v>
      </c>
      <c r="DX19" s="300">
        <v>8047.16</v>
      </c>
      <c r="DY19" s="300"/>
      <c r="DZ19" s="300"/>
      <c r="EA19" s="300"/>
      <c r="EB19" s="300">
        <v>-430029.78</v>
      </c>
      <c r="EC19" s="300"/>
      <c r="ED19" s="300"/>
      <c r="EE19" s="300">
        <v>-6200</v>
      </c>
      <c r="EF19" s="300"/>
      <c r="EG19" s="300"/>
      <c r="EH19" s="300"/>
      <c r="EI19" s="300">
        <v>-4528.75</v>
      </c>
      <c r="EJ19" s="300">
        <v>-4944</v>
      </c>
      <c r="EK19" s="300">
        <v>-8220</v>
      </c>
      <c r="EL19" s="300"/>
      <c r="EM19" s="300">
        <v>-5835</v>
      </c>
      <c r="EN19" s="300">
        <v>926.55</v>
      </c>
      <c r="EO19" s="300">
        <v>137.25</v>
      </c>
      <c r="EP19" s="300">
        <v>-5940</v>
      </c>
      <c r="EQ19" s="300"/>
      <c r="ER19" s="300"/>
      <c r="ES19" s="300"/>
      <c r="ET19" s="300"/>
      <c r="EU19" s="300">
        <v>522.21</v>
      </c>
      <c r="EV19" s="300"/>
      <c r="EW19" s="300">
        <v>1061.25</v>
      </c>
      <c r="EX19" s="300">
        <v>5214.72</v>
      </c>
      <c r="EY19" s="300"/>
      <c r="EZ19" s="300">
        <v>4860.25</v>
      </c>
      <c r="FA19" s="300">
        <v>1235.52</v>
      </c>
      <c r="FB19" s="300">
        <v>3650</v>
      </c>
      <c r="FC19" s="300">
        <v>580</v>
      </c>
      <c r="FD19" s="300">
        <v>785.18</v>
      </c>
      <c r="FE19" s="300">
        <v>274.54999999999995</v>
      </c>
      <c r="FF19" s="300"/>
      <c r="FG19" s="300"/>
      <c r="FH19" s="300"/>
      <c r="FI19" s="300">
        <v>-370.45</v>
      </c>
      <c r="FJ19" s="300">
        <v>-3327.6399999999994</v>
      </c>
      <c r="FK19" s="300">
        <v>-378.88</v>
      </c>
      <c r="FL19" s="300"/>
      <c r="FM19" s="300"/>
      <c r="FN19" s="300"/>
      <c r="FO19" s="300">
        <v>-118.38</v>
      </c>
      <c r="FP19" s="300"/>
      <c r="FQ19" s="300"/>
      <c r="FR19" s="300">
        <v>-350</v>
      </c>
      <c r="FS19" s="300"/>
      <c r="FT19" s="300"/>
      <c r="FU19" s="300"/>
      <c r="FV19" s="300"/>
      <c r="FW19" s="300"/>
      <c r="FX19" s="300"/>
      <c r="FY19" s="300"/>
      <c r="FZ19" s="300"/>
      <c r="GA19" s="300"/>
      <c r="GB19" s="300"/>
      <c r="GC19" s="300"/>
      <c r="GD19" s="300"/>
      <c r="GE19" s="300"/>
      <c r="GF19" s="300"/>
      <c r="GG19" s="300"/>
      <c r="GH19" s="300"/>
      <c r="GI19" s="300"/>
      <c r="GJ19" s="300"/>
      <c r="GK19" s="300"/>
      <c r="GL19" s="300"/>
      <c r="GM19" s="300"/>
      <c r="GN19" s="300"/>
      <c r="GO19" s="300"/>
      <c r="GP19" s="300"/>
      <c r="GQ19" s="300"/>
      <c r="GR19" s="300"/>
      <c r="GS19" s="300"/>
      <c r="GT19" s="300"/>
      <c r="GU19" s="300"/>
      <c r="GV19" s="300"/>
      <c r="GW19" s="300"/>
      <c r="GX19" s="300"/>
      <c r="GY19" s="300"/>
      <c r="GZ19" s="300"/>
      <c r="HA19" s="300"/>
      <c r="HB19" s="300"/>
      <c r="HC19" s="300"/>
      <c r="HD19" s="300"/>
      <c r="HE19" s="300"/>
      <c r="HF19" s="300"/>
      <c r="HG19" s="300"/>
      <c r="HH19" s="300"/>
      <c r="HI19" s="300"/>
      <c r="HJ19" s="300"/>
      <c r="HK19" s="300"/>
      <c r="HL19" s="300"/>
      <c r="HM19" s="300"/>
      <c r="HN19" s="300"/>
    </row>
    <row r="20" spans="1:222">
      <c r="A20" s="116">
        <v>107851</v>
      </c>
      <c r="B20" s="300"/>
      <c r="C20" s="300">
        <v>10424.800000000001</v>
      </c>
      <c r="D20" s="300"/>
      <c r="E20" s="300"/>
      <c r="F20" s="300">
        <v>982.4</v>
      </c>
      <c r="G20" s="300">
        <v>907.68</v>
      </c>
      <c r="H20" s="300">
        <v>224.52</v>
      </c>
      <c r="I20" s="300"/>
      <c r="J20" s="300"/>
      <c r="K20" s="300"/>
      <c r="L20" s="300"/>
      <c r="M20" s="300"/>
      <c r="N20" s="300"/>
      <c r="O20" s="300"/>
      <c r="P20" s="300"/>
      <c r="Q20" s="300"/>
      <c r="R20" s="300"/>
      <c r="S20" s="300"/>
      <c r="T20" s="300"/>
      <c r="U20" s="300"/>
      <c r="V20" s="300">
        <v>969.88</v>
      </c>
      <c r="W20" s="300"/>
      <c r="X20" s="300"/>
      <c r="Y20" s="300">
        <v>197.84</v>
      </c>
      <c r="Z20" s="300">
        <v>112.64</v>
      </c>
      <c r="AA20" s="300"/>
      <c r="AB20" s="300"/>
      <c r="AC20" s="300"/>
      <c r="AD20" s="300"/>
      <c r="AE20" s="300">
        <v>13610.32</v>
      </c>
      <c r="AF20" s="300"/>
      <c r="AG20" s="300"/>
      <c r="AH20" s="300">
        <v>2776.44</v>
      </c>
      <c r="AI20" s="300">
        <v>1497.2</v>
      </c>
      <c r="AJ20" s="300">
        <v>2092.8200000000002</v>
      </c>
      <c r="AK20" s="300"/>
      <c r="AL20" s="300"/>
      <c r="AM20" s="300">
        <v>855.3</v>
      </c>
      <c r="AN20" s="300">
        <v>296.69</v>
      </c>
      <c r="AO20" s="300">
        <v>5085.92</v>
      </c>
      <c r="AP20" s="300"/>
      <c r="AQ20" s="300"/>
      <c r="AR20" s="300"/>
      <c r="AS20" s="300">
        <v>1037.52</v>
      </c>
      <c r="AT20" s="300">
        <v>512.67999999999995</v>
      </c>
      <c r="AU20" s="300"/>
      <c r="AV20" s="300"/>
      <c r="AW20" s="300"/>
      <c r="AX20" s="300"/>
      <c r="AY20" s="300"/>
      <c r="AZ20" s="300"/>
      <c r="BA20" s="300"/>
      <c r="BB20" s="300"/>
      <c r="BC20" s="300"/>
      <c r="BD20" s="300">
        <v>2197</v>
      </c>
      <c r="BE20" s="300"/>
      <c r="BF20" s="300"/>
      <c r="BG20" s="300">
        <v>448.16</v>
      </c>
      <c r="BH20" s="300">
        <v>79.36</v>
      </c>
      <c r="BI20" s="300"/>
      <c r="BJ20" s="300"/>
      <c r="BK20" s="300"/>
      <c r="BL20" s="300"/>
      <c r="BM20" s="300"/>
      <c r="BN20" s="300"/>
      <c r="BO20" s="300"/>
      <c r="BP20" s="300"/>
      <c r="BQ20" s="300">
        <v>517.5</v>
      </c>
      <c r="BR20" s="300"/>
      <c r="BS20" s="300"/>
      <c r="BT20" s="300"/>
      <c r="BU20" s="300"/>
      <c r="BV20" s="300">
        <v>400</v>
      </c>
      <c r="BW20" s="300"/>
      <c r="BX20" s="300"/>
      <c r="BY20" s="300"/>
      <c r="BZ20" s="300"/>
      <c r="CA20" s="300"/>
      <c r="CB20" s="300"/>
      <c r="CC20" s="300">
        <v>105</v>
      </c>
      <c r="CD20" s="300">
        <v>2850.9900000000002</v>
      </c>
      <c r="CE20" s="300"/>
      <c r="CF20" s="300"/>
      <c r="CG20" s="300"/>
      <c r="CH20" s="300"/>
      <c r="CI20" s="300"/>
      <c r="CJ20" s="300">
        <v>778.44</v>
      </c>
      <c r="CK20" s="300">
        <v>500.53</v>
      </c>
      <c r="CL20" s="300"/>
      <c r="CM20" s="300"/>
      <c r="CN20" s="300">
        <v>25.42</v>
      </c>
      <c r="CO20" s="300"/>
      <c r="CP20" s="300"/>
      <c r="CQ20" s="300"/>
      <c r="CR20" s="300"/>
      <c r="CS20" s="300"/>
      <c r="CT20" s="300"/>
      <c r="CU20" s="300"/>
      <c r="CV20" s="300"/>
      <c r="CW20" s="300"/>
      <c r="CX20" s="300"/>
      <c r="CY20" s="300">
        <v>159.65</v>
      </c>
      <c r="CZ20" s="300"/>
      <c r="DA20" s="300"/>
      <c r="DB20" s="300">
        <v>120</v>
      </c>
      <c r="DC20" s="300"/>
      <c r="DD20" s="300">
        <v>1191.3599999999999</v>
      </c>
      <c r="DE20" s="300">
        <v>4623</v>
      </c>
      <c r="DF20" s="300"/>
      <c r="DG20" s="300"/>
      <c r="DH20" s="300">
        <v>396.95000000000005</v>
      </c>
      <c r="DI20" s="300"/>
      <c r="DJ20" s="300">
        <v>3666.03</v>
      </c>
      <c r="DK20" s="300"/>
      <c r="DL20" s="300"/>
      <c r="DM20" s="300">
        <v>2639.74</v>
      </c>
      <c r="DN20" s="300"/>
      <c r="DO20" s="300"/>
      <c r="DP20" s="300">
        <v>1170</v>
      </c>
      <c r="DQ20" s="300"/>
      <c r="DR20" s="300"/>
      <c r="DS20" s="300"/>
      <c r="DT20" s="300"/>
      <c r="DU20" s="300">
        <v>280.48</v>
      </c>
      <c r="DV20" s="300">
        <v>164.64</v>
      </c>
      <c r="DW20" s="300"/>
      <c r="DX20" s="300">
        <v>185</v>
      </c>
      <c r="DY20" s="300"/>
      <c r="DZ20" s="300"/>
      <c r="EA20" s="300"/>
      <c r="EB20" s="300">
        <v>-252416.97</v>
      </c>
      <c r="EC20" s="300"/>
      <c r="ED20" s="300"/>
      <c r="EE20" s="300">
        <v>-35</v>
      </c>
      <c r="EF20" s="300"/>
      <c r="EG20" s="300"/>
      <c r="EH20" s="300"/>
      <c r="EI20" s="300"/>
      <c r="EJ20" s="300">
        <v>-229</v>
      </c>
      <c r="EK20" s="300">
        <v>-5500</v>
      </c>
      <c r="EL20" s="300"/>
      <c r="EM20" s="300">
        <v>1370</v>
      </c>
      <c r="EN20" s="300">
        <v>164.72</v>
      </c>
      <c r="EO20" s="300">
        <v>24.4</v>
      </c>
      <c r="EP20" s="300">
        <v>-3308</v>
      </c>
      <c r="EQ20" s="300"/>
      <c r="ER20" s="300"/>
      <c r="ES20" s="300"/>
      <c r="ET20" s="300"/>
      <c r="EU20" s="300"/>
      <c r="EV20" s="300"/>
      <c r="EW20" s="300"/>
      <c r="EX20" s="300">
        <v>726.91999999999985</v>
      </c>
      <c r="EY20" s="300"/>
      <c r="EZ20" s="300">
        <v>6525.3</v>
      </c>
      <c r="FA20" s="300">
        <v>1045.98</v>
      </c>
      <c r="FB20" s="300">
        <v>425</v>
      </c>
      <c r="FC20" s="300">
        <v>580</v>
      </c>
      <c r="FD20" s="300">
        <v>697.86</v>
      </c>
      <c r="FE20" s="300"/>
      <c r="FF20" s="300"/>
      <c r="FG20" s="300"/>
      <c r="FH20" s="300"/>
      <c r="FI20" s="300"/>
      <c r="FJ20" s="300">
        <v>422</v>
      </c>
      <c r="FK20" s="300"/>
      <c r="FL20" s="300"/>
      <c r="FM20" s="300"/>
      <c r="FN20" s="300"/>
      <c r="FO20" s="300"/>
      <c r="FP20" s="300"/>
      <c r="FQ20" s="300"/>
      <c r="FR20" s="300"/>
      <c r="FS20" s="300"/>
      <c r="FT20" s="300"/>
      <c r="FU20" s="300"/>
      <c r="FV20" s="300"/>
      <c r="FW20" s="300"/>
      <c r="FX20" s="300"/>
      <c r="FY20" s="300"/>
      <c r="FZ20" s="300"/>
      <c r="GA20" s="300"/>
      <c r="GB20" s="300"/>
      <c r="GC20" s="300"/>
      <c r="GD20" s="300"/>
      <c r="GE20" s="300"/>
      <c r="GF20" s="300"/>
      <c r="GG20" s="300"/>
      <c r="GH20" s="300"/>
      <c r="GI20" s="300"/>
      <c r="GJ20" s="300"/>
      <c r="GK20" s="300"/>
      <c r="GL20" s="300"/>
      <c r="GM20" s="300"/>
      <c r="GN20" s="300"/>
      <c r="GO20" s="300"/>
      <c r="GP20" s="300"/>
      <c r="GQ20" s="300"/>
      <c r="GR20" s="300"/>
      <c r="GS20" s="300"/>
      <c r="GT20" s="300"/>
      <c r="GU20" s="300"/>
      <c r="GV20" s="300"/>
      <c r="GW20" s="300"/>
      <c r="GX20" s="300"/>
      <c r="GY20" s="300"/>
      <c r="GZ20" s="300"/>
      <c r="HA20" s="300"/>
      <c r="HB20" s="300"/>
      <c r="HC20" s="300"/>
      <c r="HD20" s="300"/>
      <c r="HE20" s="300"/>
      <c r="HF20" s="300"/>
      <c r="HG20" s="300"/>
      <c r="HH20" s="300"/>
      <c r="HI20" s="300"/>
      <c r="HJ20" s="300"/>
      <c r="HK20" s="300"/>
      <c r="HL20" s="300"/>
      <c r="HM20" s="300"/>
      <c r="HN20" s="300"/>
    </row>
    <row r="21" spans="1:222">
      <c r="A21" s="116">
        <v>107852</v>
      </c>
      <c r="B21" s="300"/>
      <c r="C21" s="300">
        <v>96238.47</v>
      </c>
      <c r="D21" s="300">
        <v>4988.7299999999996</v>
      </c>
      <c r="E21" s="300"/>
      <c r="F21" s="300">
        <v>2946</v>
      </c>
      <c r="G21" s="300">
        <v>26958.339999999997</v>
      </c>
      <c r="H21" s="300">
        <v>13550.28</v>
      </c>
      <c r="I21" s="300">
        <v>8425.09</v>
      </c>
      <c r="J21" s="300"/>
      <c r="K21" s="300">
        <v>2416.3199999999997</v>
      </c>
      <c r="L21" s="300">
        <v>1054.1200000000001</v>
      </c>
      <c r="M21" s="300"/>
      <c r="N21" s="300"/>
      <c r="O21" s="300"/>
      <c r="P21" s="300"/>
      <c r="Q21" s="300"/>
      <c r="R21" s="300"/>
      <c r="S21" s="300"/>
      <c r="T21" s="300"/>
      <c r="U21" s="300"/>
      <c r="V21" s="300">
        <v>4901.47</v>
      </c>
      <c r="W21" s="300">
        <v>73.599999999999994</v>
      </c>
      <c r="X21" s="300"/>
      <c r="Y21" s="300">
        <v>1014.8199999999999</v>
      </c>
      <c r="Z21" s="300">
        <v>388.27</v>
      </c>
      <c r="AA21" s="300"/>
      <c r="AB21" s="300"/>
      <c r="AC21" s="300"/>
      <c r="AD21" s="300"/>
      <c r="AE21" s="300">
        <v>31666.43</v>
      </c>
      <c r="AF21" s="300">
        <v>1388.13</v>
      </c>
      <c r="AG21" s="300">
        <v>1754.38</v>
      </c>
      <c r="AH21" s="300">
        <v>7100.86</v>
      </c>
      <c r="AI21" s="300">
        <v>3851.92</v>
      </c>
      <c r="AJ21" s="300"/>
      <c r="AK21" s="300"/>
      <c r="AL21" s="300"/>
      <c r="AM21" s="300"/>
      <c r="AN21" s="300"/>
      <c r="AO21" s="300">
        <v>5845.82</v>
      </c>
      <c r="AP21" s="300"/>
      <c r="AQ21" s="300"/>
      <c r="AR21" s="300"/>
      <c r="AS21" s="300">
        <v>1156.8400000000001</v>
      </c>
      <c r="AT21" s="300">
        <v>579.24</v>
      </c>
      <c r="AU21" s="300"/>
      <c r="AV21" s="300"/>
      <c r="AW21" s="300"/>
      <c r="AX21" s="300"/>
      <c r="AY21" s="300"/>
      <c r="AZ21" s="300"/>
      <c r="BA21" s="300"/>
      <c r="BB21" s="300"/>
      <c r="BC21" s="300"/>
      <c r="BD21" s="300"/>
      <c r="BE21" s="300"/>
      <c r="BF21" s="300"/>
      <c r="BG21" s="300"/>
      <c r="BH21" s="300"/>
      <c r="BI21" s="300"/>
      <c r="BJ21" s="300"/>
      <c r="BK21" s="300"/>
      <c r="BL21" s="300"/>
      <c r="BM21" s="300"/>
      <c r="BN21" s="300"/>
      <c r="BO21" s="300"/>
      <c r="BP21" s="300"/>
      <c r="BQ21" s="300">
        <v>40</v>
      </c>
      <c r="BR21" s="300">
        <v>680</v>
      </c>
      <c r="BS21" s="300"/>
      <c r="BT21" s="300"/>
      <c r="BU21" s="300"/>
      <c r="BV21" s="300">
        <v>677.25</v>
      </c>
      <c r="BW21" s="300"/>
      <c r="BX21" s="300"/>
      <c r="BY21" s="300"/>
      <c r="BZ21" s="300"/>
      <c r="CA21" s="300"/>
      <c r="CB21" s="300"/>
      <c r="CC21" s="300">
        <v>1482.62</v>
      </c>
      <c r="CD21" s="300">
        <v>5890.68</v>
      </c>
      <c r="CE21" s="300"/>
      <c r="CF21" s="300">
        <v>723.65</v>
      </c>
      <c r="CG21" s="300">
        <v>1900</v>
      </c>
      <c r="CH21" s="300"/>
      <c r="CI21" s="300"/>
      <c r="CJ21" s="300">
        <v>16467</v>
      </c>
      <c r="CK21" s="300">
        <v>1087.8499999999999</v>
      </c>
      <c r="CL21" s="300"/>
      <c r="CM21" s="300">
        <v>294.64999999999998</v>
      </c>
      <c r="CN21" s="300">
        <v>251.78000000000003</v>
      </c>
      <c r="CO21" s="300"/>
      <c r="CP21" s="300"/>
      <c r="CQ21" s="300"/>
      <c r="CR21" s="300"/>
      <c r="CS21" s="300">
        <v>228.20999999999998</v>
      </c>
      <c r="CT21" s="300"/>
      <c r="CU21" s="300"/>
      <c r="CV21" s="300"/>
      <c r="CW21" s="300"/>
      <c r="CX21" s="300">
        <v>774</v>
      </c>
      <c r="CY21" s="300">
        <v>1376.28</v>
      </c>
      <c r="CZ21" s="300">
        <v>117.87</v>
      </c>
      <c r="DA21" s="300"/>
      <c r="DB21" s="300">
        <v>91.17</v>
      </c>
      <c r="DC21" s="300">
        <v>1456.81</v>
      </c>
      <c r="DD21" s="300">
        <v>400</v>
      </c>
      <c r="DE21" s="300">
        <v>13660.25</v>
      </c>
      <c r="DF21" s="300"/>
      <c r="DG21" s="300"/>
      <c r="DH21" s="300">
        <v>311.76</v>
      </c>
      <c r="DI21" s="300"/>
      <c r="DJ21" s="300">
        <v>2834</v>
      </c>
      <c r="DK21" s="300">
        <v>5819</v>
      </c>
      <c r="DL21" s="300">
        <v>1038.8800000000001</v>
      </c>
      <c r="DM21" s="300">
        <v>2291.8000000000002</v>
      </c>
      <c r="DN21" s="300"/>
      <c r="DO21" s="300">
        <v>91.99</v>
      </c>
      <c r="DP21" s="300"/>
      <c r="DQ21" s="300"/>
      <c r="DR21" s="300"/>
      <c r="DS21" s="300"/>
      <c r="DT21" s="300"/>
      <c r="DU21" s="300">
        <v>4102.0200000000004</v>
      </c>
      <c r="DV21" s="300"/>
      <c r="DW21" s="300"/>
      <c r="DX21" s="300">
        <v>5331.6299999999992</v>
      </c>
      <c r="DY21" s="300"/>
      <c r="DZ21" s="300"/>
      <c r="EA21" s="300"/>
      <c r="EB21" s="300">
        <v>-730079.19</v>
      </c>
      <c r="EC21" s="300"/>
      <c r="ED21" s="300"/>
      <c r="EE21" s="300">
        <v>-5817</v>
      </c>
      <c r="EF21" s="300"/>
      <c r="EG21" s="300"/>
      <c r="EH21" s="300"/>
      <c r="EI21" s="300">
        <v>-5473.75</v>
      </c>
      <c r="EJ21" s="300">
        <v>-13199</v>
      </c>
      <c r="EK21" s="300">
        <v>-8555</v>
      </c>
      <c r="EL21" s="300"/>
      <c r="EM21" s="300">
        <v>-53321</v>
      </c>
      <c r="EN21" s="300">
        <v>2409.0299999999997</v>
      </c>
      <c r="EO21" s="300">
        <v>356.85</v>
      </c>
      <c r="EP21" s="300">
        <v>-7119</v>
      </c>
      <c r="EQ21" s="300"/>
      <c r="ER21" s="300"/>
      <c r="ES21" s="300">
        <v>1385.21</v>
      </c>
      <c r="ET21" s="300">
        <v>1760.6999999999998</v>
      </c>
      <c r="EU21" s="300">
        <v>9421.14</v>
      </c>
      <c r="EV21" s="300">
        <v>32963.25</v>
      </c>
      <c r="EW21" s="300"/>
      <c r="EX21" s="300">
        <v>6071.14</v>
      </c>
      <c r="EY21" s="300">
        <v>269</v>
      </c>
      <c r="EZ21" s="300">
        <v>3283.45</v>
      </c>
      <c r="FA21" s="300">
        <v>1453.1399999999999</v>
      </c>
      <c r="FB21" s="300">
        <v>1287</v>
      </c>
      <c r="FC21" s="300">
        <v>580</v>
      </c>
      <c r="FD21" s="300">
        <v>955.1</v>
      </c>
      <c r="FE21" s="300">
        <v>505.09</v>
      </c>
      <c r="FF21" s="300"/>
      <c r="FG21" s="300"/>
      <c r="FH21" s="300"/>
      <c r="FI21" s="300">
        <v>-413.75</v>
      </c>
      <c r="FJ21" s="300">
        <v>-2079.2599999999998</v>
      </c>
      <c r="FK21" s="300"/>
      <c r="FL21" s="300"/>
      <c r="FM21" s="300"/>
      <c r="FN21" s="300">
        <v>-2102.56</v>
      </c>
      <c r="FO21" s="300">
        <v>-1005.9799999999998</v>
      </c>
      <c r="FP21" s="300"/>
      <c r="FQ21" s="300"/>
      <c r="FR21" s="300"/>
      <c r="FS21" s="300"/>
      <c r="FT21" s="300"/>
      <c r="FU21" s="300"/>
      <c r="FV21" s="300"/>
      <c r="FW21" s="300"/>
      <c r="FX21" s="300"/>
      <c r="FY21" s="300"/>
      <c r="FZ21" s="300"/>
      <c r="GA21" s="300"/>
      <c r="GB21" s="300"/>
      <c r="GC21" s="300"/>
      <c r="GD21" s="300"/>
      <c r="GE21" s="300"/>
      <c r="GF21" s="300"/>
      <c r="GG21" s="300"/>
      <c r="GH21" s="300"/>
      <c r="GI21" s="300"/>
      <c r="GJ21" s="300"/>
      <c r="GK21" s="300"/>
      <c r="GL21" s="300"/>
      <c r="GM21" s="300"/>
      <c r="GN21" s="300"/>
      <c r="GO21" s="300"/>
      <c r="GP21" s="300"/>
      <c r="GQ21" s="300"/>
      <c r="GR21" s="300"/>
      <c r="GS21" s="300"/>
      <c r="GT21" s="300"/>
      <c r="GU21" s="300"/>
      <c r="GV21" s="300"/>
      <c r="GW21" s="300"/>
      <c r="GX21" s="300"/>
      <c r="GY21" s="300"/>
      <c r="GZ21" s="300"/>
      <c r="HA21" s="300"/>
      <c r="HB21" s="300"/>
      <c r="HC21" s="300"/>
      <c r="HD21" s="300"/>
      <c r="HE21" s="300"/>
      <c r="HF21" s="300"/>
      <c r="HG21" s="300"/>
      <c r="HH21" s="300"/>
      <c r="HI21" s="300"/>
      <c r="HJ21" s="300"/>
      <c r="HK21" s="300"/>
      <c r="HL21" s="300"/>
      <c r="HM21" s="300"/>
      <c r="HN21" s="300"/>
    </row>
    <row r="22" spans="1:222">
      <c r="A22" s="116">
        <v>107853</v>
      </c>
      <c r="B22" s="300"/>
      <c r="C22" s="300">
        <v>92870.47</v>
      </c>
      <c r="D22" s="300">
        <v>24579.519999999997</v>
      </c>
      <c r="E22" s="300"/>
      <c r="F22" s="300">
        <v>16157.000000000004</v>
      </c>
      <c r="G22" s="300">
        <v>28048.410000000003</v>
      </c>
      <c r="H22" s="300">
        <v>12699.199999999999</v>
      </c>
      <c r="I22" s="300">
        <v>3352.16</v>
      </c>
      <c r="J22" s="300"/>
      <c r="K22" s="300">
        <v>961.3900000000001</v>
      </c>
      <c r="L22" s="300">
        <v>294.92999999999995</v>
      </c>
      <c r="M22" s="300"/>
      <c r="N22" s="300"/>
      <c r="O22" s="300"/>
      <c r="P22" s="300"/>
      <c r="Q22" s="300"/>
      <c r="R22" s="300"/>
      <c r="S22" s="300"/>
      <c r="T22" s="300"/>
      <c r="U22" s="300"/>
      <c r="V22" s="300">
        <v>4614.66</v>
      </c>
      <c r="W22" s="300">
        <v>260.52</v>
      </c>
      <c r="X22" s="300">
        <v>19.28</v>
      </c>
      <c r="Y22" s="300">
        <v>500.48</v>
      </c>
      <c r="Z22" s="300">
        <v>219.88</v>
      </c>
      <c r="AA22" s="300"/>
      <c r="AB22" s="300"/>
      <c r="AC22" s="300"/>
      <c r="AD22" s="300"/>
      <c r="AE22" s="300">
        <v>35728.400000000001</v>
      </c>
      <c r="AF22" s="300">
        <v>185.83</v>
      </c>
      <c r="AG22" s="300">
        <v>1832.44</v>
      </c>
      <c r="AH22" s="300">
        <v>7700.22</v>
      </c>
      <c r="AI22" s="300">
        <v>4017.44</v>
      </c>
      <c r="AJ22" s="300"/>
      <c r="AK22" s="300"/>
      <c r="AL22" s="300"/>
      <c r="AM22" s="300"/>
      <c r="AN22" s="300"/>
      <c r="AO22" s="300">
        <v>12141.02</v>
      </c>
      <c r="AP22" s="300"/>
      <c r="AQ22" s="300">
        <v>94.289999999999992</v>
      </c>
      <c r="AR22" s="300"/>
      <c r="AS22" s="300">
        <v>2495.9499999999998</v>
      </c>
      <c r="AT22" s="300">
        <v>1281.79</v>
      </c>
      <c r="AU22" s="300"/>
      <c r="AV22" s="300"/>
      <c r="AW22" s="300"/>
      <c r="AX22" s="300"/>
      <c r="AY22" s="300"/>
      <c r="AZ22" s="300"/>
      <c r="BA22" s="300"/>
      <c r="BB22" s="300"/>
      <c r="BC22" s="300"/>
      <c r="BD22" s="300"/>
      <c r="BE22" s="300"/>
      <c r="BF22" s="300"/>
      <c r="BG22" s="300"/>
      <c r="BH22" s="300"/>
      <c r="BI22" s="300"/>
      <c r="BJ22" s="300"/>
      <c r="BK22" s="300"/>
      <c r="BL22" s="300"/>
      <c r="BM22" s="300"/>
      <c r="BN22" s="300"/>
      <c r="BO22" s="300">
        <v>299</v>
      </c>
      <c r="BP22" s="300"/>
      <c r="BQ22" s="300">
        <v>420.5</v>
      </c>
      <c r="BR22" s="300">
        <v>1356.14</v>
      </c>
      <c r="BS22" s="300"/>
      <c r="BT22" s="300"/>
      <c r="BU22" s="300"/>
      <c r="BV22" s="300">
        <v>550.21</v>
      </c>
      <c r="BW22" s="300">
        <v>1567.83</v>
      </c>
      <c r="BX22" s="300"/>
      <c r="BY22" s="300"/>
      <c r="BZ22" s="300"/>
      <c r="CA22" s="300"/>
      <c r="CB22" s="300"/>
      <c r="CC22" s="300">
        <v>333.8</v>
      </c>
      <c r="CD22" s="300">
        <v>1653.53</v>
      </c>
      <c r="CE22" s="300">
        <v>719.11</v>
      </c>
      <c r="CF22" s="300"/>
      <c r="CG22" s="300"/>
      <c r="CH22" s="300"/>
      <c r="CI22" s="300"/>
      <c r="CJ22" s="300">
        <v>2619.75</v>
      </c>
      <c r="CK22" s="300">
        <v>967.53</v>
      </c>
      <c r="CL22" s="300">
        <v>39</v>
      </c>
      <c r="CM22" s="300">
        <v>4973.47</v>
      </c>
      <c r="CN22" s="300"/>
      <c r="CO22" s="300"/>
      <c r="CP22" s="300"/>
      <c r="CQ22" s="300"/>
      <c r="CR22" s="300"/>
      <c r="CS22" s="300">
        <v>8.4</v>
      </c>
      <c r="CT22" s="300">
        <v>120.8</v>
      </c>
      <c r="CU22" s="300"/>
      <c r="CV22" s="300"/>
      <c r="CW22" s="300"/>
      <c r="CX22" s="300"/>
      <c r="CY22" s="300">
        <v>3254.8299999999995</v>
      </c>
      <c r="CZ22" s="300">
        <v>62.56</v>
      </c>
      <c r="DA22" s="300"/>
      <c r="DB22" s="300">
        <v>138.03</v>
      </c>
      <c r="DC22" s="300">
        <v>804.38999999999987</v>
      </c>
      <c r="DD22" s="300">
        <v>4763.24</v>
      </c>
      <c r="DE22" s="300">
        <v>6808</v>
      </c>
      <c r="DF22" s="300"/>
      <c r="DG22" s="300">
        <v>16.809999999999999</v>
      </c>
      <c r="DH22" s="300">
        <v>113.28</v>
      </c>
      <c r="DI22" s="300"/>
      <c r="DJ22" s="300">
        <v>142.19999999999999</v>
      </c>
      <c r="DK22" s="300"/>
      <c r="DL22" s="300">
        <v>4740.2599999999993</v>
      </c>
      <c r="DM22" s="300">
        <v>4606.0199999999995</v>
      </c>
      <c r="DN22" s="300"/>
      <c r="DO22" s="300"/>
      <c r="DP22" s="300">
        <v>1552.5</v>
      </c>
      <c r="DQ22" s="300"/>
      <c r="DR22" s="300"/>
      <c r="DS22" s="300"/>
      <c r="DT22" s="300">
        <v>5337.65</v>
      </c>
      <c r="DU22" s="300">
        <v>4662.9799999999996</v>
      </c>
      <c r="DV22" s="300"/>
      <c r="DW22" s="300"/>
      <c r="DX22" s="300">
        <v>3764</v>
      </c>
      <c r="DY22" s="300"/>
      <c r="DZ22" s="300"/>
      <c r="EA22" s="300"/>
      <c r="EB22" s="300">
        <v>-757700.92</v>
      </c>
      <c r="EC22" s="300"/>
      <c r="ED22" s="300"/>
      <c r="EE22" s="300">
        <v>-3385</v>
      </c>
      <c r="EF22" s="300"/>
      <c r="EG22" s="300"/>
      <c r="EH22" s="300"/>
      <c r="EI22" s="300"/>
      <c r="EJ22" s="300">
        <v>-22483</v>
      </c>
      <c r="EK22" s="300">
        <v>-8575</v>
      </c>
      <c r="EL22" s="300"/>
      <c r="EM22" s="300">
        <v>-19700</v>
      </c>
      <c r="EN22" s="300">
        <v>2738.4700000000003</v>
      </c>
      <c r="EO22" s="300">
        <v>405.65</v>
      </c>
      <c r="EP22" s="300">
        <v>-7467</v>
      </c>
      <c r="EQ22" s="300">
        <v>893.94999999999993</v>
      </c>
      <c r="ER22" s="300"/>
      <c r="ES22" s="300">
        <v>1435.29</v>
      </c>
      <c r="ET22" s="300">
        <v>372.86</v>
      </c>
      <c r="EU22" s="300"/>
      <c r="EV22" s="300">
        <v>31424.75</v>
      </c>
      <c r="EW22" s="300">
        <v>1087.7</v>
      </c>
      <c r="EX22" s="300">
        <v>6898.6200000000008</v>
      </c>
      <c r="EY22" s="300">
        <v>269</v>
      </c>
      <c r="EZ22" s="300">
        <v>3561.05</v>
      </c>
      <c r="FA22" s="300">
        <v>1684.8000000000002</v>
      </c>
      <c r="FB22" s="300">
        <v>1463</v>
      </c>
      <c r="FC22" s="300">
        <v>580</v>
      </c>
      <c r="FD22" s="300">
        <v>992.86</v>
      </c>
      <c r="FE22" s="300">
        <v>245.56</v>
      </c>
      <c r="FF22" s="300"/>
      <c r="FG22" s="300"/>
      <c r="FH22" s="300"/>
      <c r="FI22" s="300">
        <v>-2262.85</v>
      </c>
      <c r="FJ22" s="300">
        <v>-2407.8200000000006</v>
      </c>
      <c r="FK22" s="300">
        <v>-142.04</v>
      </c>
      <c r="FL22" s="300"/>
      <c r="FM22" s="300"/>
      <c r="FN22" s="300">
        <v>-968.03</v>
      </c>
      <c r="FO22" s="300"/>
      <c r="FP22" s="300"/>
      <c r="FQ22" s="300"/>
      <c r="FR22" s="300"/>
      <c r="FS22" s="300"/>
      <c r="FT22" s="300"/>
      <c r="FU22" s="300"/>
      <c r="FV22" s="300"/>
      <c r="FW22" s="300"/>
      <c r="FX22" s="300"/>
      <c r="FY22" s="300"/>
      <c r="FZ22" s="300"/>
      <c r="GA22" s="300"/>
      <c r="GB22" s="300"/>
      <c r="GC22" s="300"/>
      <c r="GD22" s="300"/>
      <c r="GE22" s="300"/>
      <c r="GF22" s="300"/>
      <c r="GG22" s="300"/>
      <c r="GH22" s="300"/>
      <c r="GI22" s="300"/>
      <c r="GJ22" s="300"/>
      <c r="GK22" s="300"/>
      <c r="GL22" s="300"/>
      <c r="GM22" s="300"/>
      <c r="GN22" s="300"/>
      <c r="GO22" s="300"/>
      <c r="GP22" s="300"/>
      <c r="GQ22" s="300"/>
      <c r="GR22" s="300"/>
      <c r="GS22" s="300"/>
      <c r="GT22" s="300"/>
      <c r="GU22" s="300"/>
      <c r="GV22" s="300"/>
      <c r="GW22" s="300"/>
      <c r="GX22" s="300"/>
      <c r="GY22" s="300"/>
      <c r="GZ22" s="300"/>
      <c r="HA22" s="300"/>
      <c r="HB22" s="300"/>
      <c r="HC22" s="300"/>
      <c r="HD22" s="300"/>
      <c r="HE22" s="300"/>
      <c r="HF22" s="300"/>
      <c r="HG22" s="300"/>
      <c r="HH22" s="300"/>
      <c r="HI22" s="300"/>
      <c r="HJ22" s="300"/>
      <c r="HK22" s="300"/>
      <c r="HL22" s="300"/>
      <c r="HM22" s="300"/>
      <c r="HN22" s="300"/>
    </row>
    <row r="23" spans="1:222">
      <c r="A23" s="116">
        <v>107862</v>
      </c>
      <c r="B23" s="300"/>
      <c r="C23" s="300">
        <v>163686.39999999999</v>
      </c>
      <c r="D23" s="300"/>
      <c r="E23" s="300"/>
      <c r="F23" s="300">
        <v>4582.5</v>
      </c>
      <c r="G23" s="300">
        <v>46945.27</v>
      </c>
      <c r="H23" s="300">
        <v>21619.56</v>
      </c>
      <c r="I23" s="300"/>
      <c r="J23" s="300"/>
      <c r="K23" s="300"/>
      <c r="L23" s="300"/>
      <c r="M23" s="300"/>
      <c r="N23" s="300"/>
      <c r="O23" s="300"/>
      <c r="P23" s="300"/>
      <c r="Q23" s="300"/>
      <c r="R23" s="300"/>
      <c r="S23" s="300"/>
      <c r="T23" s="300"/>
      <c r="U23" s="300"/>
      <c r="V23" s="300">
        <v>6961.53</v>
      </c>
      <c r="W23" s="300"/>
      <c r="X23" s="300"/>
      <c r="Y23" s="300">
        <v>1733.48</v>
      </c>
      <c r="Z23" s="300">
        <v>565.65</v>
      </c>
      <c r="AA23" s="300"/>
      <c r="AB23" s="300"/>
      <c r="AC23" s="300"/>
      <c r="AD23" s="300"/>
      <c r="AE23" s="300">
        <v>62157.53</v>
      </c>
      <c r="AF23" s="300"/>
      <c r="AG23" s="300">
        <v>5891.41</v>
      </c>
      <c r="AH23" s="300">
        <v>13881.68</v>
      </c>
      <c r="AI23" s="300">
        <v>7243.369999999999</v>
      </c>
      <c r="AJ23" s="300"/>
      <c r="AK23" s="300"/>
      <c r="AL23" s="300"/>
      <c r="AM23" s="300"/>
      <c r="AN23" s="300"/>
      <c r="AO23" s="300">
        <v>15389.76</v>
      </c>
      <c r="AP23" s="300"/>
      <c r="AQ23" s="300">
        <v>206.60999999999999</v>
      </c>
      <c r="AR23" s="300"/>
      <c r="AS23" s="300">
        <v>3181.62</v>
      </c>
      <c r="AT23" s="300">
        <v>1777.32</v>
      </c>
      <c r="AU23" s="300"/>
      <c r="AV23" s="300"/>
      <c r="AW23" s="300"/>
      <c r="AX23" s="300"/>
      <c r="AY23" s="300"/>
      <c r="AZ23" s="300"/>
      <c r="BA23" s="300"/>
      <c r="BB23" s="300"/>
      <c r="BC23" s="300"/>
      <c r="BD23" s="300">
        <v>2494.96</v>
      </c>
      <c r="BE23" s="300"/>
      <c r="BF23" s="300"/>
      <c r="BG23" s="300">
        <v>508.96</v>
      </c>
      <c r="BH23" s="300">
        <v>124.04</v>
      </c>
      <c r="BI23" s="300">
        <v>7320.43</v>
      </c>
      <c r="BJ23" s="300">
        <v>846.56</v>
      </c>
      <c r="BK23" s="300">
        <v>1666.0500000000002</v>
      </c>
      <c r="BL23" s="300">
        <v>974.83999999999992</v>
      </c>
      <c r="BM23" s="300"/>
      <c r="BN23" s="300"/>
      <c r="BO23" s="300"/>
      <c r="BP23" s="300"/>
      <c r="BQ23" s="300">
        <v>180</v>
      </c>
      <c r="BR23" s="300"/>
      <c r="BS23" s="300"/>
      <c r="BT23" s="300"/>
      <c r="BU23" s="300"/>
      <c r="BV23" s="300">
        <v>3297.3</v>
      </c>
      <c r="BW23" s="300"/>
      <c r="BX23" s="300"/>
      <c r="BY23" s="300"/>
      <c r="BZ23" s="300"/>
      <c r="CA23" s="300"/>
      <c r="CB23" s="300"/>
      <c r="CC23" s="300"/>
      <c r="CD23" s="300">
        <v>3982.26</v>
      </c>
      <c r="CE23" s="300"/>
      <c r="CF23" s="300"/>
      <c r="CG23" s="300"/>
      <c r="CH23" s="300"/>
      <c r="CI23" s="300"/>
      <c r="CJ23" s="300">
        <v>22829.25</v>
      </c>
      <c r="CK23" s="300">
        <v>1342.25</v>
      </c>
      <c r="CL23" s="300"/>
      <c r="CM23" s="300">
        <v>543.22</v>
      </c>
      <c r="CN23" s="300"/>
      <c r="CO23" s="300"/>
      <c r="CP23" s="300"/>
      <c r="CQ23" s="300">
        <v>917.5</v>
      </c>
      <c r="CR23" s="300"/>
      <c r="CS23" s="300">
        <v>298.99999999999994</v>
      </c>
      <c r="CT23" s="300"/>
      <c r="CU23" s="300"/>
      <c r="CV23" s="300"/>
      <c r="CW23" s="300"/>
      <c r="CX23" s="300">
        <v>1334</v>
      </c>
      <c r="CY23" s="300">
        <v>7041.3099999999995</v>
      </c>
      <c r="CZ23" s="300">
        <v>15</v>
      </c>
      <c r="DA23" s="300"/>
      <c r="DB23" s="300">
        <v>1389.72</v>
      </c>
      <c r="DC23" s="300"/>
      <c r="DD23" s="300"/>
      <c r="DE23" s="300">
        <v>6103.3</v>
      </c>
      <c r="DF23" s="300"/>
      <c r="DG23" s="300">
        <v>422.6</v>
      </c>
      <c r="DH23" s="300">
        <v>304.42999999999995</v>
      </c>
      <c r="DI23" s="300"/>
      <c r="DJ23" s="300"/>
      <c r="DK23" s="300"/>
      <c r="DL23" s="300">
        <v>1671</v>
      </c>
      <c r="DM23" s="300">
        <v>2155.1799999999998</v>
      </c>
      <c r="DN23" s="300"/>
      <c r="DO23" s="300"/>
      <c r="DP23" s="300"/>
      <c r="DQ23" s="300">
        <v>128.54</v>
      </c>
      <c r="DR23" s="300">
        <v>38.99</v>
      </c>
      <c r="DS23" s="300"/>
      <c r="DT23" s="300"/>
      <c r="DU23" s="300">
        <v>6065.38</v>
      </c>
      <c r="DV23" s="300">
        <v>370</v>
      </c>
      <c r="DW23" s="300">
        <v>134.19</v>
      </c>
      <c r="DX23" s="300">
        <v>-12.050000000000011</v>
      </c>
      <c r="DY23" s="300"/>
      <c r="DZ23" s="300"/>
      <c r="EA23" s="300"/>
      <c r="EB23" s="300">
        <v>-1006673.34</v>
      </c>
      <c r="EC23" s="300"/>
      <c r="ED23" s="300"/>
      <c r="EE23" s="300">
        <v>-10245</v>
      </c>
      <c r="EF23" s="300"/>
      <c r="EG23" s="300"/>
      <c r="EH23" s="300"/>
      <c r="EI23" s="300">
        <v>-5935</v>
      </c>
      <c r="EJ23" s="300">
        <v>-28779</v>
      </c>
      <c r="EK23" s="300">
        <v>-8735</v>
      </c>
      <c r="EL23" s="300"/>
      <c r="EM23" s="300">
        <v>-47114</v>
      </c>
      <c r="EN23" s="300">
        <v>3562.0699999999997</v>
      </c>
      <c r="EO23" s="300">
        <v>527.65</v>
      </c>
      <c r="EP23" s="300">
        <v>-8399</v>
      </c>
      <c r="EQ23" s="300">
        <v>113</v>
      </c>
      <c r="ER23" s="300"/>
      <c r="ES23" s="300">
        <v>1560.49</v>
      </c>
      <c r="ET23" s="300">
        <v>1079.4199999999998</v>
      </c>
      <c r="EU23" s="300">
        <v>9171.66</v>
      </c>
      <c r="EV23" s="300">
        <v>53277</v>
      </c>
      <c r="EW23" s="300"/>
      <c r="EX23" s="300">
        <v>5634.83</v>
      </c>
      <c r="EY23" s="300"/>
      <c r="EZ23" s="300">
        <v>2937.05</v>
      </c>
      <c r="FA23" s="300">
        <v>2471.04</v>
      </c>
      <c r="FB23" s="300">
        <v>1903</v>
      </c>
      <c r="FC23" s="300">
        <v>580</v>
      </c>
      <c r="FD23" s="300">
        <v>1055.3699999999999</v>
      </c>
      <c r="FE23" s="300">
        <v>534.66999999999996</v>
      </c>
      <c r="FF23" s="300"/>
      <c r="FG23" s="300"/>
      <c r="FH23" s="300"/>
      <c r="FI23" s="300"/>
      <c r="FJ23" s="300">
        <v>-1141.1600000000003</v>
      </c>
      <c r="FK23" s="300">
        <v>135.37</v>
      </c>
      <c r="FL23" s="300">
        <v>-160.45000000000002</v>
      </c>
      <c r="FM23" s="300"/>
      <c r="FN23" s="300"/>
      <c r="FO23" s="300"/>
      <c r="FP23" s="300">
        <v>-400</v>
      </c>
      <c r="FQ23" s="300"/>
      <c r="FR23" s="300">
        <v>-150</v>
      </c>
      <c r="FS23" s="300"/>
      <c r="FT23" s="300"/>
      <c r="FU23" s="300"/>
      <c r="FV23" s="300"/>
      <c r="FW23" s="300"/>
      <c r="FX23" s="300"/>
      <c r="FY23" s="300"/>
      <c r="FZ23" s="300"/>
      <c r="GA23" s="300"/>
      <c r="GB23" s="300"/>
      <c r="GC23" s="300"/>
      <c r="GD23" s="300"/>
      <c r="GE23" s="300"/>
      <c r="GF23" s="300"/>
      <c r="GG23" s="300"/>
      <c r="GH23" s="300"/>
      <c r="GI23" s="300"/>
      <c r="GJ23" s="300"/>
      <c r="GK23" s="300"/>
      <c r="GL23" s="300"/>
      <c r="GM23" s="300"/>
      <c r="GN23" s="300"/>
      <c r="GO23" s="300"/>
      <c r="GP23" s="300"/>
      <c r="GQ23" s="300"/>
      <c r="GR23" s="300"/>
      <c r="GS23" s="300"/>
      <c r="GT23" s="300"/>
      <c r="GU23" s="300"/>
      <c r="GV23" s="300"/>
      <c r="GW23" s="300"/>
      <c r="GX23" s="300"/>
      <c r="GY23" s="300"/>
      <c r="GZ23" s="300"/>
      <c r="HA23" s="300"/>
      <c r="HB23" s="300"/>
      <c r="HC23" s="300"/>
      <c r="HD23" s="300"/>
      <c r="HE23" s="300"/>
      <c r="HF23" s="300"/>
      <c r="HG23" s="300"/>
      <c r="HH23" s="300"/>
      <c r="HI23" s="300"/>
      <c r="HJ23" s="300"/>
      <c r="HK23" s="300"/>
      <c r="HL23" s="300"/>
      <c r="HM23" s="300"/>
      <c r="HN23" s="300"/>
    </row>
    <row r="24" spans="1:222">
      <c r="A24" s="116">
        <v>107881</v>
      </c>
      <c r="B24" s="300"/>
      <c r="C24" s="300">
        <v>160238.10999999999</v>
      </c>
      <c r="D24" s="300">
        <v>2724.44</v>
      </c>
      <c r="E24" s="300"/>
      <c r="F24" s="300"/>
      <c r="G24" s="300">
        <v>39073.589999999997</v>
      </c>
      <c r="H24" s="300">
        <v>18016.13</v>
      </c>
      <c r="I24" s="300">
        <v>2245.8200000000002</v>
      </c>
      <c r="J24" s="300"/>
      <c r="K24" s="300">
        <v>644.11</v>
      </c>
      <c r="L24" s="300">
        <v>26.760000000000005</v>
      </c>
      <c r="M24" s="300"/>
      <c r="N24" s="300"/>
      <c r="O24" s="300"/>
      <c r="P24" s="300"/>
      <c r="Q24" s="300">
        <v>11761.32</v>
      </c>
      <c r="R24" s="300">
        <v>48.279999999999994</v>
      </c>
      <c r="S24" s="300"/>
      <c r="T24" s="300">
        <v>2409.04</v>
      </c>
      <c r="U24" s="300">
        <v>1286.31</v>
      </c>
      <c r="V24" s="300">
        <v>7798.6799999999994</v>
      </c>
      <c r="W24" s="300">
        <v>38.370000000000005</v>
      </c>
      <c r="X24" s="300">
        <v>35.799999999999997</v>
      </c>
      <c r="Y24" s="300">
        <v>1613.7</v>
      </c>
      <c r="Z24" s="300">
        <v>536.57000000000005</v>
      </c>
      <c r="AA24" s="300"/>
      <c r="AB24" s="300"/>
      <c r="AC24" s="300"/>
      <c r="AD24" s="300"/>
      <c r="AE24" s="300">
        <v>66664.31</v>
      </c>
      <c r="AF24" s="300">
        <v>567.77</v>
      </c>
      <c r="AG24" s="300">
        <v>2850.7299999999996</v>
      </c>
      <c r="AH24" s="300">
        <v>14247.099999999999</v>
      </c>
      <c r="AI24" s="300">
        <v>7391.5399999999991</v>
      </c>
      <c r="AJ24" s="300">
        <v>35788.57</v>
      </c>
      <c r="AK24" s="300">
        <v>225.96</v>
      </c>
      <c r="AL24" s="300">
        <v>226.02</v>
      </c>
      <c r="AM24" s="300">
        <v>7230.84</v>
      </c>
      <c r="AN24" s="300">
        <v>3447.4300000000003</v>
      </c>
      <c r="AO24" s="300">
        <v>17890.29</v>
      </c>
      <c r="AP24" s="300"/>
      <c r="AQ24" s="300">
        <v>13.05</v>
      </c>
      <c r="AR24" s="300"/>
      <c r="AS24" s="300">
        <v>3652.24</v>
      </c>
      <c r="AT24" s="300">
        <v>2233</v>
      </c>
      <c r="AU24" s="300"/>
      <c r="AV24" s="300"/>
      <c r="AW24" s="300"/>
      <c r="AX24" s="300"/>
      <c r="AY24" s="300"/>
      <c r="AZ24" s="300"/>
      <c r="BA24" s="300"/>
      <c r="BB24" s="300"/>
      <c r="BC24" s="300"/>
      <c r="BD24" s="300">
        <v>11258.55</v>
      </c>
      <c r="BE24" s="300"/>
      <c r="BF24" s="300"/>
      <c r="BG24" s="300">
        <v>2296.66</v>
      </c>
      <c r="BH24" s="300">
        <v>1151.75</v>
      </c>
      <c r="BI24" s="300"/>
      <c r="BJ24" s="300"/>
      <c r="BK24" s="300"/>
      <c r="BL24" s="300"/>
      <c r="BM24" s="300"/>
      <c r="BN24" s="300"/>
      <c r="BO24" s="300"/>
      <c r="BP24" s="300"/>
      <c r="BQ24" s="300">
        <v>763</v>
      </c>
      <c r="BR24" s="300"/>
      <c r="BS24" s="300"/>
      <c r="BT24" s="300"/>
      <c r="BU24" s="300">
        <v>8760.5600000000013</v>
      </c>
      <c r="BV24" s="300">
        <v>989.03000000000009</v>
      </c>
      <c r="BW24" s="300">
        <v>1526.1799999999998</v>
      </c>
      <c r="BX24" s="300"/>
      <c r="BY24" s="300"/>
      <c r="BZ24" s="300"/>
      <c r="CA24" s="300">
        <v>1909.78</v>
      </c>
      <c r="CB24" s="300"/>
      <c r="CC24" s="300">
        <v>265.5</v>
      </c>
      <c r="CD24" s="300">
        <v>1842.6100000000001</v>
      </c>
      <c r="CE24" s="300">
        <v>1614.8100000000004</v>
      </c>
      <c r="CF24" s="300"/>
      <c r="CG24" s="300"/>
      <c r="CH24" s="300"/>
      <c r="CI24" s="300"/>
      <c r="CJ24" s="300">
        <v>20708.5</v>
      </c>
      <c r="CK24" s="300">
        <v>903.98</v>
      </c>
      <c r="CL24" s="300"/>
      <c r="CM24" s="300">
        <v>702.43000000000006</v>
      </c>
      <c r="CN24" s="300"/>
      <c r="CO24" s="300"/>
      <c r="CP24" s="300"/>
      <c r="CQ24" s="300"/>
      <c r="CR24" s="300"/>
      <c r="CS24" s="300"/>
      <c r="CT24" s="300"/>
      <c r="CU24" s="300"/>
      <c r="CV24" s="300"/>
      <c r="CW24" s="300"/>
      <c r="CX24" s="300">
        <v>1466</v>
      </c>
      <c r="CY24" s="300">
        <v>8582.5400000000009</v>
      </c>
      <c r="CZ24" s="300">
        <v>13.18</v>
      </c>
      <c r="DA24" s="300"/>
      <c r="DB24" s="300"/>
      <c r="DC24" s="300"/>
      <c r="DD24" s="300">
        <v>90</v>
      </c>
      <c r="DE24" s="300">
        <v>1882</v>
      </c>
      <c r="DF24" s="300"/>
      <c r="DG24" s="300"/>
      <c r="DH24" s="300">
        <v>144.63</v>
      </c>
      <c r="DI24" s="300"/>
      <c r="DJ24" s="300">
        <v>2200</v>
      </c>
      <c r="DK24" s="300"/>
      <c r="DL24" s="300">
        <v>596.79999999999995</v>
      </c>
      <c r="DM24" s="300">
        <v>1612.6399999999999</v>
      </c>
      <c r="DN24" s="300">
        <v>1135</v>
      </c>
      <c r="DO24" s="300"/>
      <c r="DP24" s="300">
        <v>5083.8999999999996</v>
      </c>
      <c r="DQ24" s="300"/>
      <c r="DR24" s="300"/>
      <c r="DS24" s="300"/>
      <c r="DT24" s="300"/>
      <c r="DU24" s="300">
        <v>6380.92</v>
      </c>
      <c r="DV24" s="300"/>
      <c r="DW24" s="300">
        <v>308.43</v>
      </c>
      <c r="DX24" s="300">
        <v>1868.8</v>
      </c>
      <c r="DY24" s="300"/>
      <c r="DZ24" s="300">
        <v>9678.1699999999983</v>
      </c>
      <c r="EA24" s="300"/>
      <c r="EB24" s="300">
        <v>-1047308.32</v>
      </c>
      <c r="EC24" s="300"/>
      <c r="ED24" s="300"/>
      <c r="EE24" s="300">
        <v>-6278</v>
      </c>
      <c r="EF24" s="300"/>
      <c r="EG24" s="300"/>
      <c r="EH24" s="300">
        <v>-75382.48000000001</v>
      </c>
      <c r="EI24" s="300">
        <v>-5996.88</v>
      </c>
      <c r="EJ24" s="300">
        <v>-68977</v>
      </c>
      <c r="EK24" s="300">
        <v>-8590</v>
      </c>
      <c r="EL24" s="300"/>
      <c r="EM24" s="300">
        <v>-99823</v>
      </c>
      <c r="EN24" s="300">
        <v>3747.38</v>
      </c>
      <c r="EO24" s="300">
        <v>555.1</v>
      </c>
      <c r="EP24" s="300">
        <v>-10653</v>
      </c>
      <c r="EQ24" s="300">
        <v>887.65000000000009</v>
      </c>
      <c r="ER24" s="300"/>
      <c r="ES24" s="300">
        <v>1588.66</v>
      </c>
      <c r="ET24" s="300"/>
      <c r="EU24" s="300"/>
      <c r="EV24" s="300">
        <v>103461.25</v>
      </c>
      <c r="EW24" s="300"/>
      <c r="EX24" s="300">
        <v>6692.0400000000009</v>
      </c>
      <c r="EY24" s="300">
        <v>269</v>
      </c>
      <c r="EZ24" s="300">
        <v>5137.26</v>
      </c>
      <c r="FA24" s="300">
        <v>3531.06</v>
      </c>
      <c r="FB24" s="300">
        <v>2002</v>
      </c>
      <c r="FC24" s="300">
        <v>580</v>
      </c>
      <c r="FD24" s="300">
        <v>1108.5</v>
      </c>
      <c r="FE24" s="300">
        <v>467.3</v>
      </c>
      <c r="FF24" s="300"/>
      <c r="FG24" s="300"/>
      <c r="FH24" s="300"/>
      <c r="FI24" s="300"/>
      <c r="FJ24" s="300">
        <v>-993.79</v>
      </c>
      <c r="FK24" s="300"/>
      <c r="FL24" s="300"/>
      <c r="FM24" s="300"/>
      <c r="FN24" s="300"/>
      <c r="FO24" s="300">
        <v>-6</v>
      </c>
      <c r="FP24" s="300"/>
      <c r="FQ24" s="300"/>
      <c r="FR24" s="300">
        <v>-945</v>
      </c>
      <c r="FS24" s="300"/>
      <c r="FT24" s="300"/>
      <c r="FU24" s="300"/>
      <c r="FV24" s="300"/>
      <c r="FW24" s="300"/>
      <c r="FX24" s="300"/>
      <c r="FY24" s="300"/>
      <c r="FZ24" s="300"/>
      <c r="GA24" s="300"/>
      <c r="GB24" s="300"/>
      <c r="GC24" s="300"/>
      <c r="GD24" s="300"/>
      <c r="GE24" s="300"/>
      <c r="GF24" s="300"/>
      <c r="GG24" s="300"/>
      <c r="GH24" s="300"/>
      <c r="GI24" s="300"/>
      <c r="GJ24" s="300"/>
      <c r="GK24" s="300"/>
      <c r="GL24" s="300"/>
      <c r="GM24" s="300"/>
      <c r="GN24" s="300"/>
      <c r="GO24" s="300"/>
      <c r="GP24" s="300"/>
      <c r="GQ24" s="300"/>
      <c r="GR24" s="300"/>
      <c r="GS24" s="300"/>
      <c r="GT24" s="300"/>
      <c r="GU24" s="300"/>
      <c r="GV24" s="300"/>
      <c r="GW24" s="300"/>
      <c r="GX24" s="300"/>
      <c r="GY24" s="300"/>
      <c r="GZ24" s="300"/>
      <c r="HA24" s="300"/>
      <c r="HB24" s="300"/>
      <c r="HC24" s="300"/>
      <c r="HD24" s="300"/>
      <c r="HE24" s="300"/>
      <c r="HF24" s="300"/>
      <c r="HG24" s="300"/>
      <c r="HH24" s="300"/>
      <c r="HI24" s="300"/>
      <c r="HJ24" s="300"/>
      <c r="HK24" s="300"/>
      <c r="HL24" s="300"/>
      <c r="HM24" s="300"/>
      <c r="HN24" s="300"/>
    </row>
    <row r="25" spans="1:222">
      <c r="A25" s="116">
        <v>107886</v>
      </c>
      <c r="B25" s="300"/>
      <c r="C25" s="300">
        <v>219043.27</v>
      </c>
      <c r="D25" s="300">
        <v>2229.46</v>
      </c>
      <c r="E25" s="300"/>
      <c r="F25" s="300">
        <v>89925.089999999982</v>
      </c>
      <c r="G25" s="300">
        <v>59439.82</v>
      </c>
      <c r="H25" s="300">
        <v>27752.46</v>
      </c>
      <c r="I25" s="300">
        <v>200.02</v>
      </c>
      <c r="J25" s="300"/>
      <c r="K25" s="300">
        <v>57.37</v>
      </c>
      <c r="L25" s="300">
        <v>25.14</v>
      </c>
      <c r="M25" s="300"/>
      <c r="N25" s="300"/>
      <c r="O25" s="300"/>
      <c r="P25" s="300"/>
      <c r="Q25" s="300"/>
      <c r="R25" s="300"/>
      <c r="S25" s="300"/>
      <c r="T25" s="300"/>
      <c r="U25" s="300"/>
      <c r="V25" s="300">
        <v>10513.210000000001</v>
      </c>
      <c r="W25" s="300">
        <v>547.99</v>
      </c>
      <c r="X25" s="300"/>
      <c r="Y25" s="300">
        <v>1678.07</v>
      </c>
      <c r="Z25" s="300">
        <v>475.16999999999996</v>
      </c>
      <c r="AA25" s="300"/>
      <c r="AB25" s="300"/>
      <c r="AC25" s="300"/>
      <c r="AD25" s="300"/>
      <c r="AE25" s="300">
        <v>73964.3</v>
      </c>
      <c r="AF25" s="300">
        <v>299.26</v>
      </c>
      <c r="AG25" s="300"/>
      <c r="AH25" s="300">
        <v>15119.960000000001</v>
      </c>
      <c r="AI25" s="300">
        <v>7627.8</v>
      </c>
      <c r="AJ25" s="300"/>
      <c r="AK25" s="300"/>
      <c r="AL25" s="300"/>
      <c r="AM25" s="300"/>
      <c r="AN25" s="300"/>
      <c r="AO25" s="300">
        <v>37779.160000000003</v>
      </c>
      <c r="AP25" s="300">
        <v>118.04</v>
      </c>
      <c r="AQ25" s="300"/>
      <c r="AR25" s="300"/>
      <c r="AS25" s="300">
        <v>7730.88</v>
      </c>
      <c r="AT25" s="300">
        <v>4582</v>
      </c>
      <c r="AU25" s="300"/>
      <c r="AV25" s="300"/>
      <c r="AW25" s="300"/>
      <c r="AX25" s="300"/>
      <c r="AY25" s="300"/>
      <c r="AZ25" s="300"/>
      <c r="BA25" s="300"/>
      <c r="BB25" s="300"/>
      <c r="BC25" s="300"/>
      <c r="BD25" s="300">
        <v>25267.34</v>
      </c>
      <c r="BE25" s="300">
        <v>987.42000000000007</v>
      </c>
      <c r="BF25" s="300">
        <v>980.64</v>
      </c>
      <c r="BG25" s="300">
        <v>5555.9500000000007</v>
      </c>
      <c r="BH25" s="300">
        <v>3025.76</v>
      </c>
      <c r="BI25" s="300"/>
      <c r="BJ25" s="300"/>
      <c r="BK25" s="300"/>
      <c r="BL25" s="300"/>
      <c r="BM25" s="300"/>
      <c r="BN25" s="300"/>
      <c r="BO25" s="300"/>
      <c r="BP25" s="300"/>
      <c r="BQ25" s="300">
        <v>1355</v>
      </c>
      <c r="BR25" s="300"/>
      <c r="BS25" s="300"/>
      <c r="BT25" s="300"/>
      <c r="BU25" s="300"/>
      <c r="BV25" s="300">
        <v>20114.89</v>
      </c>
      <c r="BW25" s="300">
        <v>1583.6200000000001</v>
      </c>
      <c r="BX25" s="300">
        <v>1924</v>
      </c>
      <c r="BY25" s="300"/>
      <c r="BZ25" s="300"/>
      <c r="CA25" s="300"/>
      <c r="CB25" s="300"/>
      <c r="CC25" s="300"/>
      <c r="CD25" s="300">
        <v>6976.01</v>
      </c>
      <c r="CE25" s="300">
        <v>3230.4599999999996</v>
      </c>
      <c r="CF25" s="300"/>
      <c r="CG25" s="300"/>
      <c r="CH25" s="300"/>
      <c r="CI25" s="300"/>
      <c r="CJ25" s="300">
        <v>7152.6</v>
      </c>
      <c r="CK25" s="300">
        <v>1494.55</v>
      </c>
      <c r="CL25" s="300"/>
      <c r="CM25" s="300">
        <v>2164.77</v>
      </c>
      <c r="CN25" s="300"/>
      <c r="CO25" s="300"/>
      <c r="CP25" s="300"/>
      <c r="CQ25" s="300"/>
      <c r="CR25" s="300"/>
      <c r="CS25" s="300">
        <v>29.19</v>
      </c>
      <c r="CT25" s="300">
        <v>6563.6999999999989</v>
      </c>
      <c r="CU25" s="300"/>
      <c r="CV25" s="300"/>
      <c r="CW25" s="300"/>
      <c r="CX25" s="300"/>
      <c r="CY25" s="300">
        <v>8168.9099999999989</v>
      </c>
      <c r="CZ25" s="300">
        <v>417.53999999999996</v>
      </c>
      <c r="DA25" s="300"/>
      <c r="DB25" s="300">
        <v>267.67</v>
      </c>
      <c r="DC25" s="300">
        <v>2309.58</v>
      </c>
      <c r="DD25" s="300">
        <v>18563.63</v>
      </c>
      <c r="DE25" s="300"/>
      <c r="DF25" s="300"/>
      <c r="DG25" s="300"/>
      <c r="DH25" s="300">
        <v>1016.8900000000001</v>
      </c>
      <c r="DI25" s="300"/>
      <c r="DJ25" s="300">
        <v>57</v>
      </c>
      <c r="DK25" s="300"/>
      <c r="DL25" s="300">
        <v>2428.34</v>
      </c>
      <c r="DM25" s="300">
        <v>6534.1</v>
      </c>
      <c r="DN25" s="300"/>
      <c r="DO25" s="300">
        <v>3657.4</v>
      </c>
      <c r="DP25" s="300">
        <v>1400</v>
      </c>
      <c r="DQ25" s="300"/>
      <c r="DR25" s="300"/>
      <c r="DS25" s="300"/>
      <c r="DT25" s="300"/>
      <c r="DU25" s="300">
        <v>8975.36</v>
      </c>
      <c r="DV25" s="300">
        <v>180</v>
      </c>
      <c r="DW25" s="300">
        <v>548.89999999999975</v>
      </c>
      <c r="DX25" s="300">
        <v>4271.1000000000004</v>
      </c>
      <c r="DY25" s="300"/>
      <c r="DZ25" s="300"/>
      <c r="EA25" s="300"/>
      <c r="EB25" s="300">
        <v>-1641848.58</v>
      </c>
      <c r="EC25" s="300"/>
      <c r="ED25" s="300">
        <v>-2050</v>
      </c>
      <c r="EE25" s="300">
        <v>-40660</v>
      </c>
      <c r="EF25" s="300"/>
      <c r="EG25" s="300"/>
      <c r="EH25" s="300"/>
      <c r="EI25" s="300">
        <v>-7127.5</v>
      </c>
      <c r="EJ25" s="300">
        <v>-19206</v>
      </c>
      <c r="EK25" s="300">
        <v>-9210</v>
      </c>
      <c r="EL25" s="300"/>
      <c r="EM25" s="300">
        <v>-174359</v>
      </c>
      <c r="EN25" s="300">
        <v>5271.04</v>
      </c>
      <c r="EO25" s="300">
        <v>780.8</v>
      </c>
      <c r="EP25" s="300">
        <v>-15303</v>
      </c>
      <c r="EQ25" s="300"/>
      <c r="ER25" s="300"/>
      <c r="ES25" s="300">
        <v>3487.28</v>
      </c>
      <c r="ET25" s="300">
        <v>428.6</v>
      </c>
      <c r="EU25" s="300">
        <v>522.21</v>
      </c>
      <c r="EV25" s="300">
        <v>88860.75</v>
      </c>
      <c r="EW25" s="300">
        <v>70</v>
      </c>
      <c r="EX25" s="300">
        <v>6120.4600000000009</v>
      </c>
      <c r="EY25" s="300">
        <v>269</v>
      </c>
      <c r="EZ25" s="300">
        <v>2784.1</v>
      </c>
      <c r="FA25" s="300">
        <v>3713.58</v>
      </c>
      <c r="FB25" s="300">
        <v>2816</v>
      </c>
      <c r="FC25" s="300">
        <v>580</v>
      </c>
      <c r="FD25" s="300">
        <v>1283.1400000000001</v>
      </c>
      <c r="FE25" s="300">
        <v>1509.79</v>
      </c>
      <c r="FF25" s="300"/>
      <c r="FG25" s="300"/>
      <c r="FH25" s="300"/>
      <c r="FI25" s="300">
        <v>-1772.74</v>
      </c>
      <c r="FJ25" s="300">
        <v>-5659.7000000000007</v>
      </c>
      <c r="FK25" s="300">
        <v>-162</v>
      </c>
      <c r="FL25" s="300"/>
      <c r="FM25" s="300"/>
      <c r="FN25" s="300"/>
      <c r="FO25" s="300"/>
      <c r="FP25" s="300"/>
      <c r="FQ25" s="300"/>
      <c r="FR25" s="300">
        <v>520</v>
      </c>
      <c r="FS25" s="300"/>
      <c r="FT25" s="300"/>
      <c r="FU25" s="300"/>
      <c r="FV25" s="300"/>
      <c r="FW25" s="300"/>
      <c r="FX25" s="300"/>
      <c r="FY25" s="300"/>
      <c r="FZ25" s="300"/>
      <c r="GA25" s="300"/>
      <c r="GB25" s="300"/>
      <c r="GC25" s="300"/>
      <c r="GD25" s="300"/>
      <c r="GE25" s="300"/>
      <c r="GF25" s="300"/>
      <c r="GG25" s="300"/>
      <c r="GH25" s="300"/>
      <c r="GI25" s="300"/>
      <c r="GJ25" s="300"/>
      <c r="GK25" s="300"/>
      <c r="GL25" s="300"/>
      <c r="GM25" s="300"/>
      <c r="GN25" s="300"/>
      <c r="GO25" s="300"/>
      <c r="GP25" s="300"/>
      <c r="GQ25" s="300"/>
      <c r="GR25" s="300"/>
      <c r="GS25" s="300"/>
      <c r="GT25" s="300"/>
      <c r="GU25" s="300"/>
      <c r="GV25" s="300"/>
      <c r="GW25" s="300"/>
      <c r="GX25" s="300"/>
      <c r="GY25" s="300"/>
      <c r="GZ25" s="300"/>
      <c r="HA25" s="300"/>
      <c r="HB25" s="300"/>
      <c r="HC25" s="300"/>
      <c r="HD25" s="300"/>
      <c r="HE25" s="300"/>
      <c r="HF25" s="300"/>
      <c r="HG25" s="300"/>
      <c r="HH25" s="300"/>
      <c r="HI25" s="300"/>
      <c r="HJ25" s="300"/>
      <c r="HK25" s="300"/>
      <c r="HL25" s="300"/>
      <c r="HM25" s="300"/>
      <c r="HN25" s="300"/>
    </row>
    <row r="26" spans="1:222">
      <c r="A26" s="116">
        <v>107887</v>
      </c>
      <c r="B26" s="300"/>
      <c r="C26" s="300">
        <v>193119.34000000003</v>
      </c>
      <c r="D26" s="300"/>
      <c r="E26" s="300"/>
      <c r="F26" s="300">
        <v>25365.160000000003</v>
      </c>
      <c r="G26" s="300">
        <v>55386.61</v>
      </c>
      <c r="H26" s="300">
        <v>25590.22</v>
      </c>
      <c r="I26" s="300"/>
      <c r="J26" s="300"/>
      <c r="K26" s="300"/>
      <c r="L26" s="300"/>
      <c r="M26" s="300"/>
      <c r="N26" s="300"/>
      <c r="O26" s="300"/>
      <c r="P26" s="300"/>
      <c r="Q26" s="300">
        <v>7227.9699999999993</v>
      </c>
      <c r="R26" s="300">
        <v>32.1</v>
      </c>
      <c r="S26" s="300">
        <v>372.04</v>
      </c>
      <c r="T26" s="300">
        <v>825.52</v>
      </c>
      <c r="U26" s="300">
        <v>749.55000000000007</v>
      </c>
      <c r="V26" s="300">
        <v>1939.84</v>
      </c>
      <c r="W26" s="300"/>
      <c r="X26" s="300"/>
      <c r="Y26" s="300">
        <v>395.72</v>
      </c>
      <c r="Z26" s="300">
        <v>247.63</v>
      </c>
      <c r="AA26" s="300">
        <v>0</v>
      </c>
      <c r="AB26" s="300"/>
      <c r="AC26" s="300">
        <v>0</v>
      </c>
      <c r="AD26" s="300">
        <v>0</v>
      </c>
      <c r="AE26" s="300">
        <v>47290.96</v>
      </c>
      <c r="AF26" s="300">
        <v>4403.0300000000007</v>
      </c>
      <c r="AG26" s="300">
        <v>38.909999999999997</v>
      </c>
      <c r="AH26" s="300">
        <v>10905.29</v>
      </c>
      <c r="AI26" s="300">
        <v>4640.22</v>
      </c>
      <c r="AJ26" s="300">
        <v>8414.51</v>
      </c>
      <c r="AK26" s="300">
        <v>420.93</v>
      </c>
      <c r="AL26" s="300"/>
      <c r="AM26" s="300">
        <v>1802.4099999999999</v>
      </c>
      <c r="AN26" s="300">
        <v>453.17</v>
      </c>
      <c r="AO26" s="300">
        <v>25639.590000000004</v>
      </c>
      <c r="AP26" s="300">
        <v>78.02</v>
      </c>
      <c r="AQ26" s="300"/>
      <c r="AR26" s="300"/>
      <c r="AS26" s="300">
        <v>4808.6000000000004</v>
      </c>
      <c r="AT26" s="300">
        <v>3035.36</v>
      </c>
      <c r="AU26" s="300"/>
      <c r="AV26" s="300"/>
      <c r="AW26" s="300"/>
      <c r="AX26" s="300"/>
      <c r="AY26" s="300">
        <v>5718</v>
      </c>
      <c r="AZ26" s="300"/>
      <c r="BA26" s="300"/>
      <c r="BB26" s="300">
        <v>1166.44</v>
      </c>
      <c r="BC26" s="300">
        <v>607.48</v>
      </c>
      <c r="BD26" s="300">
        <v>11638.44</v>
      </c>
      <c r="BE26" s="300"/>
      <c r="BF26" s="300"/>
      <c r="BG26" s="300">
        <v>2374.16</v>
      </c>
      <c r="BH26" s="300">
        <v>1074.27</v>
      </c>
      <c r="BI26" s="300"/>
      <c r="BJ26" s="300"/>
      <c r="BK26" s="300"/>
      <c r="BL26" s="300"/>
      <c r="BM26" s="300"/>
      <c r="BN26" s="300"/>
      <c r="BO26" s="300"/>
      <c r="BP26" s="300"/>
      <c r="BQ26" s="300">
        <v>5650</v>
      </c>
      <c r="BR26" s="300"/>
      <c r="BS26" s="300"/>
      <c r="BT26" s="300"/>
      <c r="BU26" s="300">
        <v>14515.64</v>
      </c>
      <c r="BV26" s="300">
        <v>3217.6600000000012</v>
      </c>
      <c r="BW26" s="300">
        <v>0</v>
      </c>
      <c r="BX26" s="300"/>
      <c r="BY26" s="300"/>
      <c r="BZ26" s="300"/>
      <c r="CA26" s="300"/>
      <c r="CB26" s="300">
        <v>47497.67</v>
      </c>
      <c r="CC26" s="300"/>
      <c r="CD26" s="300">
        <v>2765.37</v>
      </c>
      <c r="CE26" s="300">
        <v>1502.43</v>
      </c>
      <c r="CF26" s="300"/>
      <c r="CG26" s="300"/>
      <c r="CH26" s="300"/>
      <c r="CI26" s="300"/>
      <c r="CJ26" s="300">
        <v>15593.75</v>
      </c>
      <c r="CK26" s="300">
        <v>828.64</v>
      </c>
      <c r="CL26" s="300"/>
      <c r="CM26" s="300">
        <v>1166.3499999999999</v>
      </c>
      <c r="CN26" s="300">
        <v>1018.4099999999999</v>
      </c>
      <c r="CO26" s="300"/>
      <c r="CP26" s="300"/>
      <c r="CQ26" s="300">
        <v>466.5</v>
      </c>
      <c r="CR26" s="300"/>
      <c r="CS26" s="300">
        <v>43.5</v>
      </c>
      <c r="CT26" s="300">
        <v>358.2</v>
      </c>
      <c r="CU26" s="300"/>
      <c r="CV26" s="300"/>
      <c r="CW26" s="300"/>
      <c r="CX26" s="300">
        <v>1537</v>
      </c>
      <c r="CY26" s="300">
        <v>38150.19000000001</v>
      </c>
      <c r="CZ26" s="300">
        <v>978.37</v>
      </c>
      <c r="DA26" s="300"/>
      <c r="DB26" s="300">
        <v>390.38</v>
      </c>
      <c r="DC26" s="300">
        <v>1554.83</v>
      </c>
      <c r="DD26" s="300">
        <v>5413.3099999999995</v>
      </c>
      <c r="DE26" s="300">
        <v>7145</v>
      </c>
      <c r="DF26" s="300"/>
      <c r="DG26" s="300">
        <v>45.5</v>
      </c>
      <c r="DH26" s="300">
        <v>619.56999999999994</v>
      </c>
      <c r="DI26" s="300"/>
      <c r="DJ26" s="300">
        <v>1890.24</v>
      </c>
      <c r="DK26" s="300"/>
      <c r="DL26" s="300"/>
      <c r="DM26" s="300">
        <v>1650</v>
      </c>
      <c r="DN26" s="300">
        <v>3612</v>
      </c>
      <c r="DO26" s="300">
        <v>8.32</v>
      </c>
      <c r="DP26" s="300"/>
      <c r="DQ26" s="300"/>
      <c r="DR26" s="300"/>
      <c r="DS26" s="300"/>
      <c r="DT26" s="300"/>
      <c r="DU26" s="300">
        <v>7187.3</v>
      </c>
      <c r="DV26" s="300">
        <v>3869.21</v>
      </c>
      <c r="DW26" s="300">
        <v>21396.42</v>
      </c>
      <c r="DX26" s="300">
        <v>1925</v>
      </c>
      <c r="DY26" s="300">
        <v>18105</v>
      </c>
      <c r="DZ26" s="300">
        <v>11525.88</v>
      </c>
      <c r="EA26" s="300">
        <v>18.75</v>
      </c>
      <c r="EB26" s="300">
        <v>-1270846.3700000001</v>
      </c>
      <c r="EC26" s="300">
        <v>-1380</v>
      </c>
      <c r="ED26" s="300"/>
      <c r="EE26" s="300">
        <v>-19465</v>
      </c>
      <c r="EF26" s="300"/>
      <c r="EG26" s="300"/>
      <c r="EH26" s="300">
        <v>-40288.57</v>
      </c>
      <c r="EI26" s="300">
        <v>-6317.5</v>
      </c>
      <c r="EJ26" s="300">
        <v>-25783</v>
      </c>
      <c r="EK26" s="300">
        <v>-8880</v>
      </c>
      <c r="EL26" s="300"/>
      <c r="EM26" s="300">
        <v>-166381</v>
      </c>
      <c r="EN26" s="300">
        <v>4220.95</v>
      </c>
      <c r="EO26" s="300">
        <v>625.25</v>
      </c>
      <c r="EP26" s="300">
        <v>-12289</v>
      </c>
      <c r="EQ26" s="300"/>
      <c r="ER26" s="300"/>
      <c r="ES26" s="300">
        <v>3327.65</v>
      </c>
      <c r="ET26" s="300">
        <v>1039.8800000000001</v>
      </c>
      <c r="EU26" s="300">
        <v>522.21</v>
      </c>
      <c r="EV26" s="300"/>
      <c r="EW26" s="300"/>
      <c r="EX26" s="300">
        <v>7784.5700000000015</v>
      </c>
      <c r="EY26" s="300">
        <v>269</v>
      </c>
      <c r="EZ26" s="300">
        <v>4406.25</v>
      </c>
      <c r="FA26" s="300">
        <v>3102.8399999999997</v>
      </c>
      <c r="FB26" s="300">
        <v>2255</v>
      </c>
      <c r="FC26" s="300">
        <v>580</v>
      </c>
      <c r="FD26" s="300">
        <v>1128.6500000000001</v>
      </c>
      <c r="FE26" s="300">
        <v>690.21</v>
      </c>
      <c r="FF26" s="300"/>
      <c r="FG26" s="300"/>
      <c r="FH26" s="300"/>
      <c r="FI26" s="300">
        <v>-1870.47</v>
      </c>
      <c r="FJ26" s="300">
        <v>-715.13</v>
      </c>
      <c r="FK26" s="300"/>
      <c r="FL26" s="300">
        <v>-7703.4800000000005</v>
      </c>
      <c r="FM26" s="300">
        <v>-185</v>
      </c>
      <c r="FN26" s="300">
        <v>-11402.5</v>
      </c>
      <c r="FO26" s="300">
        <v>-10879.61</v>
      </c>
      <c r="FP26" s="300"/>
      <c r="FQ26" s="300"/>
      <c r="FR26" s="300">
        <v>-10157.25</v>
      </c>
      <c r="FS26" s="300">
        <v>-4608.0199999999995</v>
      </c>
      <c r="FT26" s="300"/>
      <c r="FU26" s="300"/>
      <c r="FV26" s="300"/>
      <c r="FW26" s="300"/>
      <c r="FX26" s="300"/>
      <c r="FY26" s="300"/>
      <c r="FZ26" s="300"/>
      <c r="GA26" s="300"/>
      <c r="GB26" s="300"/>
      <c r="GC26" s="300"/>
      <c r="GD26" s="300"/>
      <c r="GE26" s="300"/>
      <c r="GF26" s="300"/>
      <c r="GG26" s="300"/>
      <c r="GH26" s="300"/>
      <c r="GI26" s="300"/>
      <c r="GJ26" s="300"/>
      <c r="GK26" s="300"/>
      <c r="GL26" s="300"/>
      <c r="GM26" s="300"/>
      <c r="GN26" s="300"/>
      <c r="GO26" s="300"/>
      <c r="GP26" s="300"/>
      <c r="GQ26" s="300"/>
      <c r="GR26" s="300"/>
      <c r="GS26" s="300"/>
      <c r="GT26" s="300"/>
      <c r="GU26" s="300"/>
      <c r="GV26" s="300"/>
      <c r="GW26" s="300"/>
      <c r="GX26" s="300"/>
      <c r="GY26" s="300"/>
      <c r="GZ26" s="300"/>
      <c r="HA26" s="300"/>
      <c r="HB26" s="300"/>
      <c r="HC26" s="300"/>
      <c r="HD26" s="300"/>
      <c r="HE26" s="300"/>
      <c r="HF26" s="300"/>
      <c r="HG26" s="300"/>
      <c r="HH26" s="300"/>
      <c r="HI26" s="300"/>
      <c r="HJ26" s="300"/>
      <c r="HK26" s="300"/>
      <c r="HL26" s="300"/>
      <c r="HM26" s="300"/>
      <c r="HN26" s="300"/>
    </row>
    <row r="27" spans="1:222">
      <c r="A27" s="116">
        <v>107888</v>
      </c>
      <c r="B27" s="300"/>
      <c r="C27" s="300">
        <v>169824.13999999998</v>
      </c>
      <c r="D27" s="300">
        <v>9443.74</v>
      </c>
      <c r="E27" s="300"/>
      <c r="F27" s="300">
        <v>29841.210000000003</v>
      </c>
      <c r="G27" s="300">
        <v>52078.729999999996</v>
      </c>
      <c r="H27" s="300">
        <v>24328.48</v>
      </c>
      <c r="I27" s="300">
        <v>3916.8199999999997</v>
      </c>
      <c r="J27" s="300"/>
      <c r="K27" s="300">
        <v>902.7</v>
      </c>
      <c r="L27" s="300">
        <v>492.23</v>
      </c>
      <c r="M27" s="300"/>
      <c r="N27" s="300"/>
      <c r="O27" s="300"/>
      <c r="P27" s="300"/>
      <c r="Q27" s="300"/>
      <c r="R27" s="300"/>
      <c r="S27" s="300"/>
      <c r="T27" s="300"/>
      <c r="U27" s="300"/>
      <c r="V27" s="300">
        <v>2830.16</v>
      </c>
      <c r="W27" s="300">
        <v>31.04</v>
      </c>
      <c r="X27" s="300"/>
      <c r="Y27" s="300">
        <v>197.84</v>
      </c>
      <c r="Z27" s="300">
        <v>306.77</v>
      </c>
      <c r="AA27" s="300"/>
      <c r="AB27" s="300"/>
      <c r="AC27" s="300"/>
      <c r="AD27" s="300"/>
      <c r="AE27" s="300">
        <v>78286.62</v>
      </c>
      <c r="AF27" s="300">
        <v>1016.92</v>
      </c>
      <c r="AG27" s="300">
        <v>4486.26</v>
      </c>
      <c r="AH27" s="300">
        <v>16341.98</v>
      </c>
      <c r="AI27" s="300">
        <v>9602.0400000000009</v>
      </c>
      <c r="AJ27" s="300"/>
      <c r="AK27" s="300"/>
      <c r="AL27" s="300"/>
      <c r="AM27" s="300"/>
      <c r="AN27" s="300"/>
      <c r="AO27" s="300">
        <v>9192.93</v>
      </c>
      <c r="AP27" s="300">
        <v>5106.1899999999996</v>
      </c>
      <c r="AQ27" s="300">
        <v>2227.79</v>
      </c>
      <c r="AR27" s="300"/>
      <c r="AS27" s="300">
        <v>3371.43</v>
      </c>
      <c r="AT27" s="300">
        <v>2015.8899999999999</v>
      </c>
      <c r="AU27" s="300"/>
      <c r="AV27" s="300"/>
      <c r="AW27" s="300"/>
      <c r="AX27" s="300"/>
      <c r="AY27" s="300">
        <v>10580.39</v>
      </c>
      <c r="AZ27" s="300">
        <v>2207.0300000000002</v>
      </c>
      <c r="BA27" s="300">
        <v>786.51</v>
      </c>
      <c r="BB27" s="300">
        <v>2769.04</v>
      </c>
      <c r="BC27" s="300">
        <v>1591.89</v>
      </c>
      <c r="BD27" s="300">
        <v>11153.32</v>
      </c>
      <c r="BE27" s="300">
        <v>2009.35</v>
      </c>
      <c r="BF27" s="300"/>
      <c r="BG27" s="300">
        <v>2871.56</v>
      </c>
      <c r="BH27" s="300">
        <v>1361.45</v>
      </c>
      <c r="BI27" s="300"/>
      <c r="BJ27" s="300"/>
      <c r="BK27" s="300"/>
      <c r="BL27" s="300"/>
      <c r="BM27" s="300"/>
      <c r="BN27" s="300"/>
      <c r="BO27" s="300"/>
      <c r="BP27" s="300"/>
      <c r="BQ27" s="300">
        <v>156</v>
      </c>
      <c r="BR27" s="300"/>
      <c r="BS27" s="300"/>
      <c r="BT27" s="300"/>
      <c r="BU27" s="300"/>
      <c r="BV27" s="300">
        <v>3669.5</v>
      </c>
      <c r="BW27" s="300"/>
      <c r="BX27" s="300"/>
      <c r="BY27" s="300"/>
      <c r="BZ27" s="300"/>
      <c r="CA27" s="300"/>
      <c r="CB27" s="300"/>
      <c r="CC27" s="300"/>
      <c r="CD27" s="300">
        <v>8742.1200000000008</v>
      </c>
      <c r="CE27" s="300">
        <v>4518.16</v>
      </c>
      <c r="CF27" s="300"/>
      <c r="CG27" s="300"/>
      <c r="CH27" s="300"/>
      <c r="CI27" s="300"/>
      <c r="CJ27" s="300">
        <v>18213.5</v>
      </c>
      <c r="CK27" s="300">
        <v>2427.92</v>
      </c>
      <c r="CL27" s="300"/>
      <c r="CM27" s="300">
        <v>2382.4600000000005</v>
      </c>
      <c r="CN27" s="300">
        <v>19.34</v>
      </c>
      <c r="CO27" s="300"/>
      <c r="CP27" s="300"/>
      <c r="CQ27" s="300"/>
      <c r="CR27" s="300"/>
      <c r="CS27" s="300"/>
      <c r="CT27" s="300"/>
      <c r="CU27" s="300"/>
      <c r="CV27" s="300"/>
      <c r="CW27" s="300"/>
      <c r="CX27" s="300">
        <v>1591</v>
      </c>
      <c r="CY27" s="300">
        <v>8213.66</v>
      </c>
      <c r="CZ27" s="300">
        <v>222.62</v>
      </c>
      <c r="DA27" s="300"/>
      <c r="DB27" s="300">
        <v>1213.27</v>
      </c>
      <c r="DC27" s="300">
        <v>3665.6000000000004</v>
      </c>
      <c r="DD27" s="300"/>
      <c r="DE27" s="300">
        <v>5690.5</v>
      </c>
      <c r="DF27" s="300"/>
      <c r="DG27" s="300">
        <v>67.960000000000022</v>
      </c>
      <c r="DH27" s="300">
        <v>521.82999999999993</v>
      </c>
      <c r="DI27" s="300"/>
      <c r="DJ27" s="300"/>
      <c r="DK27" s="300"/>
      <c r="DL27" s="300"/>
      <c r="DM27" s="300"/>
      <c r="DN27" s="300"/>
      <c r="DO27" s="300">
        <v>36</v>
      </c>
      <c r="DP27" s="300">
        <v>3330</v>
      </c>
      <c r="DQ27" s="300">
        <v>79.319999999999993</v>
      </c>
      <c r="DR27" s="300"/>
      <c r="DS27" s="300"/>
      <c r="DT27" s="300"/>
      <c r="DU27" s="300">
        <v>6030.32</v>
      </c>
      <c r="DV27" s="300">
        <v>10203.74</v>
      </c>
      <c r="DW27" s="300">
        <v>10841.839999999997</v>
      </c>
      <c r="DX27" s="300">
        <v>8189.63</v>
      </c>
      <c r="DY27" s="300"/>
      <c r="DZ27" s="300"/>
      <c r="EA27" s="300"/>
      <c r="EB27" s="300">
        <v>-1230461.29</v>
      </c>
      <c r="EC27" s="300">
        <v>-1220</v>
      </c>
      <c r="ED27" s="300"/>
      <c r="EE27" s="300">
        <v>-36145</v>
      </c>
      <c r="EF27" s="300"/>
      <c r="EG27" s="300"/>
      <c r="EH27" s="300"/>
      <c r="EI27" s="300">
        <v>-6081.25</v>
      </c>
      <c r="EJ27" s="300">
        <v>-13395</v>
      </c>
      <c r="EK27" s="300">
        <v>-8785</v>
      </c>
      <c r="EL27" s="300"/>
      <c r="EM27" s="300">
        <v>-144733</v>
      </c>
      <c r="EN27" s="300">
        <v>3541.48</v>
      </c>
      <c r="EO27" s="300">
        <v>524.6</v>
      </c>
      <c r="EP27" s="300">
        <v>-12469</v>
      </c>
      <c r="EQ27" s="300">
        <v>787.94999999999993</v>
      </c>
      <c r="ER27" s="300"/>
      <c r="ES27" s="300">
        <v>3224.36</v>
      </c>
      <c r="ET27" s="300">
        <v>2778.86</v>
      </c>
      <c r="EU27" s="300"/>
      <c r="EV27" s="300"/>
      <c r="EW27" s="300"/>
      <c r="EX27" s="300">
        <v>7491.44</v>
      </c>
      <c r="EY27" s="300">
        <v>269</v>
      </c>
      <c r="EZ27" s="300">
        <v>3574.7</v>
      </c>
      <c r="FA27" s="300">
        <v>2674.62</v>
      </c>
      <c r="FB27" s="300">
        <v>1892</v>
      </c>
      <c r="FC27" s="300">
        <v>580</v>
      </c>
      <c r="FD27" s="300">
        <v>1084.9000000000001</v>
      </c>
      <c r="FE27" s="300">
        <v>1096.55</v>
      </c>
      <c r="FF27" s="300"/>
      <c r="FG27" s="300"/>
      <c r="FH27" s="300"/>
      <c r="FI27" s="300"/>
      <c r="FJ27" s="300">
        <v>-1088.3900000000001</v>
      </c>
      <c r="FK27" s="300"/>
      <c r="FL27" s="300">
        <v>-4434.0900000000011</v>
      </c>
      <c r="FM27" s="300"/>
      <c r="FN27" s="300"/>
      <c r="FO27" s="300"/>
      <c r="FP27" s="300"/>
      <c r="FQ27" s="300"/>
      <c r="FR27" s="300">
        <v>-320</v>
      </c>
      <c r="FS27" s="300"/>
      <c r="FT27" s="300"/>
      <c r="FU27" s="300"/>
      <c r="FV27" s="300"/>
      <c r="FW27" s="300"/>
      <c r="FX27" s="300"/>
      <c r="FY27" s="300"/>
      <c r="FZ27" s="300"/>
      <c r="GA27" s="300"/>
      <c r="GB27" s="300"/>
      <c r="GC27" s="300"/>
      <c r="GD27" s="300"/>
      <c r="GE27" s="300"/>
      <c r="GF27" s="300"/>
      <c r="GG27" s="300"/>
      <c r="GH27" s="300"/>
      <c r="GI27" s="300"/>
      <c r="GJ27" s="300"/>
      <c r="GK27" s="300"/>
      <c r="GL27" s="300"/>
      <c r="GM27" s="300"/>
      <c r="GN27" s="300"/>
      <c r="GO27" s="300"/>
      <c r="GP27" s="300"/>
      <c r="GQ27" s="300"/>
      <c r="GR27" s="300"/>
      <c r="GS27" s="300"/>
      <c r="GT27" s="300"/>
      <c r="GU27" s="300"/>
      <c r="GV27" s="300"/>
      <c r="GW27" s="300"/>
      <c r="GX27" s="300"/>
      <c r="GY27" s="300"/>
      <c r="GZ27" s="300"/>
      <c r="HA27" s="300"/>
      <c r="HB27" s="300"/>
      <c r="HC27" s="300"/>
      <c r="HD27" s="300"/>
      <c r="HE27" s="300"/>
      <c r="HF27" s="300"/>
      <c r="HG27" s="300"/>
      <c r="HH27" s="300"/>
      <c r="HI27" s="300"/>
      <c r="HJ27" s="300"/>
      <c r="HK27" s="300"/>
      <c r="HL27" s="300"/>
      <c r="HM27" s="300"/>
      <c r="HN27" s="300"/>
    </row>
    <row r="28" spans="1:222">
      <c r="A28" s="116">
        <v>107890</v>
      </c>
      <c r="B28" s="300"/>
      <c r="C28" s="300">
        <v>163412.06</v>
      </c>
      <c r="D28" s="300">
        <v>604.5</v>
      </c>
      <c r="E28" s="300"/>
      <c r="F28" s="300">
        <v>4164</v>
      </c>
      <c r="G28" s="300">
        <v>47040</v>
      </c>
      <c r="H28" s="300">
        <v>21988.16</v>
      </c>
      <c r="I28" s="300">
        <v>229.81</v>
      </c>
      <c r="J28" s="300"/>
      <c r="K28" s="300">
        <v>65.91</v>
      </c>
      <c r="L28" s="300">
        <v>29.74</v>
      </c>
      <c r="M28" s="300"/>
      <c r="N28" s="300"/>
      <c r="O28" s="300"/>
      <c r="P28" s="300"/>
      <c r="Q28" s="300">
        <v>6684.84</v>
      </c>
      <c r="R28" s="300"/>
      <c r="S28" s="300">
        <v>535.88</v>
      </c>
      <c r="T28" s="300">
        <v>824.48</v>
      </c>
      <c r="U28" s="300">
        <v>785.13000000000011</v>
      </c>
      <c r="V28" s="300">
        <v>5214.59</v>
      </c>
      <c r="W28" s="300">
        <v>29.33</v>
      </c>
      <c r="X28" s="300"/>
      <c r="Y28" s="300">
        <v>532.12</v>
      </c>
      <c r="Z28" s="300">
        <v>316.70000000000005</v>
      </c>
      <c r="AA28" s="300"/>
      <c r="AB28" s="300"/>
      <c r="AC28" s="300"/>
      <c r="AD28" s="300"/>
      <c r="AE28" s="300">
        <v>63660.9</v>
      </c>
      <c r="AF28" s="300">
        <v>90.52</v>
      </c>
      <c r="AG28" s="300">
        <v>35.68</v>
      </c>
      <c r="AH28" s="300">
        <v>12863.16</v>
      </c>
      <c r="AI28" s="300">
        <v>7188.16</v>
      </c>
      <c r="AJ28" s="300"/>
      <c r="AK28" s="300"/>
      <c r="AL28" s="300"/>
      <c r="AM28" s="300"/>
      <c r="AN28" s="300"/>
      <c r="AO28" s="300">
        <v>11842.710000000001</v>
      </c>
      <c r="AP28" s="300">
        <v>105.82</v>
      </c>
      <c r="AQ28" s="300"/>
      <c r="AR28" s="300"/>
      <c r="AS28" s="300">
        <v>2460.4899999999998</v>
      </c>
      <c r="AT28" s="300">
        <v>1338.66</v>
      </c>
      <c r="AU28" s="300">
        <v>4013.07</v>
      </c>
      <c r="AV28" s="300">
        <v>143.55000000000001</v>
      </c>
      <c r="AW28" s="300">
        <v>847.92000000000007</v>
      </c>
      <c r="AX28" s="300">
        <v>373.29000000000008</v>
      </c>
      <c r="AY28" s="300"/>
      <c r="AZ28" s="300"/>
      <c r="BA28" s="300"/>
      <c r="BB28" s="300"/>
      <c r="BC28" s="300"/>
      <c r="BD28" s="300">
        <v>5284.48</v>
      </c>
      <c r="BE28" s="300"/>
      <c r="BF28" s="300"/>
      <c r="BG28" s="300">
        <v>1078</v>
      </c>
      <c r="BH28" s="300">
        <v>292.24</v>
      </c>
      <c r="BI28" s="300"/>
      <c r="BJ28" s="300"/>
      <c r="BK28" s="300"/>
      <c r="BL28" s="300"/>
      <c r="BM28" s="300"/>
      <c r="BN28" s="300"/>
      <c r="BO28" s="300"/>
      <c r="BP28" s="300"/>
      <c r="BQ28" s="300">
        <v>770</v>
      </c>
      <c r="BR28" s="300"/>
      <c r="BS28" s="300"/>
      <c r="BT28" s="300"/>
      <c r="BU28" s="300">
        <v>15848</v>
      </c>
      <c r="BV28" s="300">
        <v>8934.56</v>
      </c>
      <c r="BW28" s="300"/>
      <c r="BX28" s="300"/>
      <c r="BY28" s="300"/>
      <c r="BZ28" s="300"/>
      <c r="CA28" s="300"/>
      <c r="CB28" s="300"/>
      <c r="CC28" s="300"/>
      <c r="CD28" s="300">
        <v>2349.4300000000003</v>
      </c>
      <c r="CE28" s="300">
        <v>1708.87</v>
      </c>
      <c r="CF28" s="300"/>
      <c r="CG28" s="300"/>
      <c r="CH28" s="300"/>
      <c r="CI28" s="300"/>
      <c r="CJ28" s="300">
        <v>16467</v>
      </c>
      <c r="CK28" s="300">
        <v>1417.07</v>
      </c>
      <c r="CL28" s="300"/>
      <c r="CM28" s="300">
        <v>1825.3900000000006</v>
      </c>
      <c r="CN28" s="300"/>
      <c r="CO28" s="300"/>
      <c r="CP28" s="300"/>
      <c r="CQ28" s="300"/>
      <c r="CR28" s="300"/>
      <c r="CS28" s="300"/>
      <c r="CT28" s="300">
        <v>4630.07</v>
      </c>
      <c r="CU28" s="300"/>
      <c r="CV28" s="300">
        <v>1280</v>
      </c>
      <c r="CW28" s="300"/>
      <c r="CX28" s="300">
        <v>1305</v>
      </c>
      <c r="CY28" s="300">
        <v>6526.9000000000005</v>
      </c>
      <c r="CZ28" s="300">
        <v>119.00999999999999</v>
      </c>
      <c r="DA28" s="300"/>
      <c r="DB28" s="300">
        <v>3264.0500000000006</v>
      </c>
      <c r="DC28" s="300"/>
      <c r="DD28" s="300">
        <v>1783</v>
      </c>
      <c r="DE28" s="300">
        <v>10307</v>
      </c>
      <c r="DF28" s="300"/>
      <c r="DG28" s="300"/>
      <c r="DH28" s="300">
        <v>1021.72</v>
      </c>
      <c r="DI28" s="300"/>
      <c r="DJ28" s="300"/>
      <c r="DK28" s="300"/>
      <c r="DL28" s="300"/>
      <c r="DM28" s="300">
        <v>10770.27</v>
      </c>
      <c r="DN28" s="300">
        <v>495</v>
      </c>
      <c r="DO28" s="300">
        <v>530</v>
      </c>
      <c r="DP28" s="300"/>
      <c r="DQ28" s="300"/>
      <c r="DR28" s="300"/>
      <c r="DS28" s="300"/>
      <c r="DT28" s="300"/>
      <c r="DU28" s="300"/>
      <c r="DV28" s="300"/>
      <c r="DW28" s="300">
        <v>1770.93</v>
      </c>
      <c r="DX28" s="300">
        <v>17312</v>
      </c>
      <c r="DY28" s="300"/>
      <c r="DZ28" s="300"/>
      <c r="EA28" s="300"/>
      <c r="EB28" s="300">
        <v>-1045645.26</v>
      </c>
      <c r="EC28" s="300"/>
      <c r="ED28" s="300"/>
      <c r="EE28" s="300">
        <v>-18008</v>
      </c>
      <c r="EF28" s="300"/>
      <c r="EG28" s="300"/>
      <c r="EH28" s="300"/>
      <c r="EI28" s="300">
        <v>-6250</v>
      </c>
      <c r="EJ28" s="300">
        <v>-6290</v>
      </c>
      <c r="EK28" s="300">
        <v>-8875</v>
      </c>
      <c r="EL28" s="300"/>
      <c r="EM28" s="300">
        <v>-66746</v>
      </c>
      <c r="EN28" s="300">
        <v>3520.8900000000003</v>
      </c>
      <c r="EO28" s="300">
        <v>521.54999999999995</v>
      </c>
      <c r="EP28" s="300">
        <v>-9441</v>
      </c>
      <c r="EQ28" s="300">
        <v>80</v>
      </c>
      <c r="ER28" s="300"/>
      <c r="ES28" s="300">
        <v>1554.23</v>
      </c>
      <c r="ET28" s="300"/>
      <c r="EU28" s="300">
        <v>522.21</v>
      </c>
      <c r="EV28" s="300">
        <v>61072</v>
      </c>
      <c r="EW28" s="300">
        <v>1010</v>
      </c>
      <c r="EX28" s="300">
        <v>3407.32</v>
      </c>
      <c r="EY28" s="300">
        <v>269</v>
      </c>
      <c r="EZ28" s="300">
        <v>3392.35</v>
      </c>
      <c r="FA28" s="300">
        <v>2920.3199999999997</v>
      </c>
      <c r="FB28" s="300">
        <v>7593</v>
      </c>
      <c r="FC28" s="300">
        <v>580</v>
      </c>
      <c r="FD28" s="300">
        <v>1050.79</v>
      </c>
      <c r="FE28" s="300">
        <v>665.36000000000013</v>
      </c>
      <c r="FF28" s="300"/>
      <c r="FG28" s="300"/>
      <c r="FH28" s="300"/>
      <c r="FI28" s="300">
        <v>-9.86</v>
      </c>
      <c r="FJ28" s="300">
        <v>-7315.6300000000019</v>
      </c>
      <c r="FK28" s="300">
        <v>-914.64999999999986</v>
      </c>
      <c r="FL28" s="300"/>
      <c r="FM28" s="300"/>
      <c r="FN28" s="300"/>
      <c r="FO28" s="300">
        <v>-5327.9300000000012</v>
      </c>
      <c r="FP28" s="300"/>
      <c r="FQ28" s="300"/>
      <c r="FR28" s="300"/>
      <c r="FS28" s="300"/>
      <c r="FT28" s="300"/>
      <c r="FU28" s="300"/>
      <c r="FV28" s="300"/>
      <c r="FW28" s="300"/>
      <c r="FX28" s="300"/>
      <c r="FY28" s="300"/>
      <c r="FZ28" s="300"/>
      <c r="GA28" s="300"/>
      <c r="GB28" s="300"/>
      <c r="GC28" s="300"/>
      <c r="GD28" s="300"/>
      <c r="GE28" s="300"/>
      <c r="GF28" s="300"/>
      <c r="GG28" s="300"/>
      <c r="GH28" s="300"/>
      <c r="GI28" s="300"/>
      <c r="GJ28" s="300"/>
      <c r="GK28" s="300"/>
      <c r="GL28" s="300"/>
      <c r="GM28" s="300"/>
      <c r="GN28" s="300"/>
      <c r="GO28" s="300"/>
      <c r="GP28" s="300"/>
      <c r="GQ28" s="300"/>
      <c r="GR28" s="300"/>
      <c r="GS28" s="300"/>
      <c r="GT28" s="300"/>
      <c r="GU28" s="300"/>
      <c r="GV28" s="300"/>
      <c r="GW28" s="300"/>
      <c r="GX28" s="300"/>
      <c r="GY28" s="300"/>
      <c r="GZ28" s="300"/>
      <c r="HA28" s="300"/>
      <c r="HB28" s="300"/>
      <c r="HC28" s="300"/>
      <c r="HD28" s="300"/>
      <c r="HE28" s="300"/>
      <c r="HF28" s="300"/>
      <c r="HG28" s="300"/>
      <c r="HH28" s="300"/>
      <c r="HI28" s="300"/>
      <c r="HJ28" s="300"/>
      <c r="HK28" s="300"/>
      <c r="HL28" s="300"/>
      <c r="HM28" s="300"/>
      <c r="HN28" s="300"/>
    </row>
    <row r="29" spans="1:222">
      <c r="A29" s="116">
        <v>107891</v>
      </c>
      <c r="B29" s="300"/>
      <c r="C29" s="300">
        <v>161804.76999999999</v>
      </c>
      <c r="D29" s="300">
        <v>704</v>
      </c>
      <c r="E29" s="300"/>
      <c r="F29" s="300">
        <v>902.2</v>
      </c>
      <c r="G29" s="300">
        <v>41661.370000000003</v>
      </c>
      <c r="H29" s="300">
        <v>21389.72</v>
      </c>
      <c r="I29" s="300">
        <v>3383.5699999999997</v>
      </c>
      <c r="J29" s="300">
        <v>-34.700000000000003</v>
      </c>
      <c r="K29" s="300">
        <v>970.42000000000007</v>
      </c>
      <c r="L29" s="300">
        <v>258.49</v>
      </c>
      <c r="M29" s="300"/>
      <c r="N29" s="300"/>
      <c r="O29" s="300"/>
      <c r="P29" s="300"/>
      <c r="Q29" s="300"/>
      <c r="R29" s="300"/>
      <c r="S29" s="300"/>
      <c r="T29" s="300"/>
      <c r="U29" s="300"/>
      <c r="V29" s="300">
        <v>7411.3700000000008</v>
      </c>
      <c r="W29" s="300">
        <v>90.789999999999992</v>
      </c>
      <c r="X29" s="300"/>
      <c r="Y29" s="300">
        <v>1530.32</v>
      </c>
      <c r="Z29" s="300">
        <v>82.92</v>
      </c>
      <c r="AA29" s="300"/>
      <c r="AB29" s="300"/>
      <c r="AC29" s="300"/>
      <c r="AD29" s="300"/>
      <c r="AE29" s="300">
        <v>63246.61</v>
      </c>
      <c r="AF29" s="300">
        <v>1213.31</v>
      </c>
      <c r="AG29" s="300">
        <v>1070.21</v>
      </c>
      <c r="AH29" s="300">
        <v>13367.869999999999</v>
      </c>
      <c r="AI29" s="300">
        <v>6632.58</v>
      </c>
      <c r="AJ29" s="300"/>
      <c r="AK29" s="300"/>
      <c r="AL29" s="300"/>
      <c r="AM29" s="300"/>
      <c r="AN29" s="300"/>
      <c r="AO29" s="300">
        <v>20046.59</v>
      </c>
      <c r="AP29" s="300">
        <v>110.37</v>
      </c>
      <c r="AQ29" s="300"/>
      <c r="AR29" s="300"/>
      <c r="AS29" s="300">
        <v>4102.16</v>
      </c>
      <c r="AT29" s="300">
        <v>2365.2800000000002</v>
      </c>
      <c r="AU29" s="300"/>
      <c r="AV29" s="300"/>
      <c r="AW29" s="300"/>
      <c r="AX29" s="300"/>
      <c r="AY29" s="300"/>
      <c r="AZ29" s="300"/>
      <c r="BA29" s="300"/>
      <c r="BB29" s="300"/>
      <c r="BC29" s="300"/>
      <c r="BD29" s="300">
        <v>2856.6400000000003</v>
      </c>
      <c r="BE29" s="300"/>
      <c r="BF29" s="300"/>
      <c r="BG29" s="300">
        <v>341.78999999999996</v>
      </c>
      <c r="BH29" s="300">
        <v>107.53</v>
      </c>
      <c r="BI29" s="300"/>
      <c r="BJ29" s="300"/>
      <c r="BK29" s="300"/>
      <c r="BL29" s="300"/>
      <c r="BM29" s="300"/>
      <c r="BN29" s="300"/>
      <c r="BO29" s="300"/>
      <c r="BP29" s="300"/>
      <c r="BQ29" s="300">
        <v>1675</v>
      </c>
      <c r="BR29" s="300"/>
      <c r="BS29" s="300"/>
      <c r="BT29" s="300"/>
      <c r="BU29" s="300">
        <v>3287.9</v>
      </c>
      <c r="BV29" s="300">
        <v>2588.7900000000004</v>
      </c>
      <c r="BW29" s="300">
        <v>937.31000000000017</v>
      </c>
      <c r="BX29" s="300">
        <v>3205</v>
      </c>
      <c r="BY29" s="300"/>
      <c r="BZ29" s="300"/>
      <c r="CA29" s="300">
        <v>2035</v>
      </c>
      <c r="CB29" s="300">
        <v>3100.08</v>
      </c>
      <c r="CC29" s="300">
        <v>1048.22</v>
      </c>
      <c r="CD29" s="300">
        <v>2715.7599999999998</v>
      </c>
      <c r="CE29" s="300">
        <v>1939.8899999999999</v>
      </c>
      <c r="CF29" s="300"/>
      <c r="CG29" s="300"/>
      <c r="CH29" s="300"/>
      <c r="CI29" s="300"/>
      <c r="CJ29" s="300">
        <v>24825.25</v>
      </c>
      <c r="CK29" s="300">
        <v>2232.58</v>
      </c>
      <c r="CL29" s="300">
        <v>284</v>
      </c>
      <c r="CM29" s="300">
        <v>1394.03</v>
      </c>
      <c r="CN29" s="300">
        <v>148.49999999999997</v>
      </c>
      <c r="CO29" s="300"/>
      <c r="CP29" s="300"/>
      <c r="CQ29" s="300"/>
      <c r="CR29" s="300"/>
      <c r="CS29" s="300">
        <v>2.1</v>
      </c>
      <c r="CT29" s="300"/>
      <c r="CU29" s="300"/>
      <c r="CV29" s="300"/>
      <c r="CW29" s="300"/>
      <c r="CX29" s="300">
        <v>1303</v>
      </c>
      <c r="CY29" s="300">
        <v>11938.879999999997</v>
      </c>
      <c r="CZ29" s="300"/>
      <c r="DA29" s="300"/>
      <c r="DB29" s="300">
        <v>407.21000000000015</v>
      </c>
      <c r="DC29" s="300">
        <v>1869.79</v>
      </c>
      <c r="DD29" s="300"/>
      <c r="DE29" s="300">
        <v>6603.75</v>
      </c>
      <c r="DF29" s="300"/>
      <c r="DG29" s="300"/>
      <c r="DH29" s="300">
        <v>212.39</v>
      </c>
      <c r="DI29" s="300"/>
      <c r="DJ29" s="300">
        <v>2949</v>
      </c>
      <c r="DK29" s="300"/>
      <c r="DL29" s="300"/>
      <c r="DM29" s="300"/>
      <c r="DN29" s="300"/>
      <c r="DO29" s="300"/>
      <c r="DP29" s="300">
        <v>1584</v>
      </c>
      <c r="DQ29" s="300"/>
      <c r="DR29" s="300"/>
      <c r="DS29" s="300"/>
      <c r="DT29" s="300"/>
      <c r="DU29" s="300">
        <v>6345.86</v>
      </c>
      <c r="DV29" s="300">
        <v>2039.41</v>
      </c>
      <c r="DW29" s="300">
        <v>18.900000000000002</v>
      </c>
      <c r="DX29" s="300">
        <v>6344</v>
      </c>
      <c r="DY29" s="300"/>
      <c r="DZ29" s="300"/>
      <c r="EA29" s="300"/>
      <c r="EB29" s="300">
        <v>-1037152.29</v>
      </c>
      <c r="EC29" s="300"/>
      <c r="ED29" s="300"/>
      <c r="EE29" s="300">
        <v>-13948</v>
      </c>
      <c r="EF29" s="300">
        <v>1340.4</v>
      </c>
      <c r="EG29" s="300"/>
      <c r="EH29" s="300"/>
      <c r="EI29" s="300">
        <v>-6137.5</v>
      </c>
      <c r="EJ29" s="300">
        <v>-22755</v>
      </c>
      <c r="EK29" s="300">
        <v>-8850</v>
      </c>
      <c r="EL29" s="300"/>
      <c r="EM29" s="300">
        <v>-131342</v>
      </c>
      <c r="EN29" s="300">
        <v>3726.79</v>
      </c>
      <c r="EO29" s="300">
        <v>552.04999999999995</v>
      </c>
      <c r="EP29" s="300">
        <v>-9200</v>
      </c>
      <c r="EQ29" s="300">
        <v>2540.65</v>
      </c>
      <c r="ER29" s="300"/>
      <c r="ES29" s="300">
        <v>1585.53</v>
      </c>
      <c r="ET29" s="300">
        <v>372.86</v>
      </c>
      <c r="EU29" s="300">
        <v>6962.46</v>
      </c>
      <c r="EV29" s="300">
        <v>54997.5</v>
      </c>
      <c r="EW29" s="300">
        <v>190</v>
      </c>
      <c r="EX29" s="300">
        <v>6200.4400000000005</v>
      </c>
      <c r="EY29" s="300"/>
      <c r="EZ29" s="300">
        <v>4478.5200000000004</v>
      </c>
      <c r="FA29" s="300">
        <v>3208.1400000000003</v>
      </c>
      <c r="FB29" s="300">
        <v>4991</v>
      </c>
      <c r="FC29" s="300">
        <v>970</v>
      </c>
      <c r="FD29" s="300">
        <v>1073.69</v>
      </c>
      <c r="FE29" s="300">
        <v>640.75</v>
      </c>
      <c r="FF29" s="300"/>
      <c r="FG29" s="300"/>
      <c r="FH29" s="300"/>
      <c r="FI29" s="300">
        <v>-239.83</v>
      </c>
      <c r="FJ29" s="300">
        <v>-4704</v>
      </c>
      <c r="FK29" s="300"/>
      <c r="FL29" s="300"/>
      <c r="FM29" s="300">
        <v>-1575</v>
      </c>
      <c r="FN29" s="300">
        <v>-2460</v>
      </c>
      <c r="FO29" s="300"/>
      <c r="FP29" s="300"/>
      <c r="FQ29" s="300"/>
      <c r="FR29" s="300">
        <v>-500</v>
      </c>
      <c r="FS29" s="300"/>
      <c r="FT29" s="300"/>
      <c r="FU29" s="300">
        <v>-2113.11</v>
      </c>
      <c r="FV29" s="300"/>
      <c r="FW29" s="300"/>
      <c r="FX29" s="300"/>
      <c r="FY29" s="300"/>
      <c r="FZ29" s="300"/>
      <c r="GA29" s="300"/>
      <c r="GB29" s="300"/>
      <c r="GC29" s="300"/>
      <c r="GD29" s="300"/>
      <c r="GE29" s="300"/>
      <c r="GF29" s="300"/>
      <c r="GG29" s="300"/>
      <c r="GH29" s="300"/>
      <c r="GI29" s="300"/>
      <c r="GJ29" s="300"/>
      <c r="GK29" s="300"/>
      <c r="GL29" s="300"/>
      <c r="GM29" s="300"/>
      <c r="GN29" s="300"/>
      <c r="GO29" s="300"/>
      <c r="GP29" s="300"/>
      <c r="GQ29" s="300"/>
      <c r="GR29" s="300"/>
      <c r="GS29" s="300"/>
      <c r="GT29" s="300"/>
      <c r="GU29" s="300"/>
      <c r="GV29" s="300"/>
      <c r="GW29" s="300"/>
      <c r="GX29" s="300"/>
      <c r="GY29" s="300"/>
      <c r="GZ29" s="300"/>
      <c r="HA29" s="300"/>
      <c r="HB29" s="300"/>
      <c r="HC29" s="300"/>
      <c r="HD29" s="300"/>
      <c r="HE29" s="300"/>
      <c r="HF29" s="300"/>
      <c r="HG29" s="300"/>
      <c r="HH29" s="300"/>
      <c r="HI29" s="300"/>
      <c r="HJ29" s="300"/>
      <c r="HK29" s="300"/>
      <c r="HL29" s="300"/>
      <c r="HM29" s="300"/>
      <c r="HN29" s="300"/>
    </row>
    <row r="30" spans="1:222">
      <c r="A30" s="116">
        <v>107892</v>
      </c>
      <c r="B30" s="300"/>
      <c r="C30" s="300">
        <v>398062.25</v>
      </c>
      <c r="D30" s="300">
        <v>2326.7600000000002</v>
      </c>
      <c r="E30" s="300"/>
      <c r="F30" s="300">
        <v>4805</v>
      </c>
      <c r="G30" s="300">
        <v>115029.27</v>
      </c>
      <c r="H30" s="300">
        <v>52018.360000000008</v>
      </c>
      <c r="I30" s="300">
        <v>620.90000000000009</v>
      </c>
      <c r="J30" s="300"/>
      <c r="K30" s="300">
        <v>178.07999999999998</v>
      </c>
      <c r="L30" s="300">
        <v>53.47</v>
      </c>
      <c r="M30" s="300"/>
      <c r="N30" s="300"/>
      <c r="O30" s="300"/>
      <c r="P30" s="300"/>
      <c r="Q30" s="300">
        <v>9142.81</v>
      </c>
      <c r="R30" s="300"/>
      <c r="S30" s="300">
        <v>3123.73</v>
      </c>
      <c r="T30" s="300">
        <v>2357.2399999999998</v>
      </c>
      <c r="U30" s="300">
        <v>1293.05</v>
      </c>
      <c r="V30" s="300">
        <v>12240.04</v>
      </c>
      <c r="W30" s="300">
        <v>47.85</v>
      </c>
      <c r="X30" s="300">
        <v>52.22</v>
      </c>
      <c r="Y30" s="300">
        <v>2513.2600000000002</v>
      </c>
      <c r="Z30" s="300">
        <v>1146.77</v>
      </c>
      <c r="AA30" s="300">
        <v>380.81</v>
      </c>
      <c r="AB30" s="300"/>
      <c r="AC30" s="300"/>
      <c r="AD30" s="300">
        <v>35.57</v>
      </c>
      <c r="AE30" s="300">
        <v>107831.69</v>
      </c>
      <c r="AF30" s="300">
        <v>1073.9499999999998</v>
      </c>
      <c r="AG30" s="300">
        <v>3273.6899999999996</v>
      </c>
      <c r="AH30" s="300">
        <v>22884.29</v>
      </c>
      <c r="AI30" s="300">
        <v>12401.12</v>
      </c>
      <c r="AJ30" s="300"/>
      <c r="AK30" s="300"/>
      <c r="AL30" s="300"/>
      <c r="AM30" s="300"/>
      <c r="AN30" s="300"/>
      <c r="AO30" s="300">
        <v>43342.790000000008</v>
      </c>
      <c r="AP30" s="300">
        <v>279.83000000000004</v>
      </c>
      <c r="AQ30" s="300"/>
      <c r="AR30" s="300"/>
      <c r="AS30" s="300">
        <v>8898.9</v>
      </c>
      <c r="AT30" s="300">
        <v>5486.53</v>
      </c>
      <c r="AU30" s="300"/>
      <c r="AV30" s="300"/>
      <c r="AW30" s="300"/>
      <c r="AX30" s="300"/>
      <c r="AY30" s="300"/>
      <c r="AZ30" s="300"/>
      <c r="BA30" s="300"/>
      <c r="BB30" s="300"/>
      <c r="BC30" s="300"/>
      <c r="BD30" s="300">
        <v>21035.360000000001</v>
      </c>
      <c r="BE30" s="300"/>
      <c r="BF30" s="300"/>
      <c r="BG30" s="300">
        <v>4291.16</v>
      </c>
      <c r="BH30" s="300">
        <v>2654.9700000000003</v>
      </c>
      <c r="BI30" s="300"/>
      <c r="BJ30" s="300"/>
      <c r="BK30" s="300"/>
      <c r="BL30" s="300"/>
      <c r="BM30" s="300"/>
      <c r="BN30" s="300"/>
      <c r="BO30" s="300">
        <v>96</v>
      </c>
      <c r="BP30" s="300"/>
      <c r="BQ30" s="300">
        <v>987.77</v>
      </c>
      <c r="BR30" s="300">
        <v>1050</v>
      </c>
      <c r="BS30" s="300"/>
      <c r="BT30" s="300"/>
      <c r="BU30" s="300">
        <v>24373.690000000002</v>
      </c>
      <c r="BV30" s="300">
        <v>13771.669999999995</v>
      </c>
      <c r="BW30" s="300">
        <v>687.56999999999982</v>
      </c>
      <c r="BX30" s="300"/>
      <c r="BY30" s="300"/>
      <c r="BZ30" s="300">
        <v>499</v>
      </c>
      <c r="CA30" s="300">
        <v>1235</v>
      </c>
      <c r="CB30" s="300">
        <v>20000</v>
      </c>
      <c r="CC30" s="300">
        <v>3690</v>
      </c>
      <c r="CD30" s="300">
        <v>11849.87</v>
      </c>
      <c r="CE30" s="300">
        <v>5177.5599999999995</v>
      </c>
      <c r="CF30" s="300"/>
      <c r="CG30" s="300"/>
      <c r="CH30" s="300"/>
      <c r="CI30" s="300"/>
      <c r="CJ30" s="300">
        <v>24950</v>
      </c>
      <c r="CK30" s="300">
        <v>3315.55</v>
      </c>
      <c r="CL30" s="300">
        <v>453</v>
      </c>
      <c r="CM30" s="300">
        <v>2112.5100000000002</v>
      </c>
      <c r="CN30" s="300">
        <v>327.01</v>
      </c>
      <c r="CO30" s="300"/>
      <c r="CP30" s="300"/>
      <c r="CQ30" s="300">
        <v>2440</v>
      </c>
      <c r="CR30" s="300">
        <v>275</v>
      </c>
      <c r="CS30" s="300">
        <v>9.34</v>
      </c>
      <c r="CT30" s="300">
        <v>2.77</v>
      </c>
      <c r="CU30" s="300"/>
      <c r="CV30" s="300"/>
      <c r="CW30" s="300"/>
      <c r="CX30" s="300">
        <v>3015</v>
      </c>
      <c r="CY30" s="300">
        <v>18960.009999999998</v>
      </c>
      <c r="CZ30" s="300">
        <v>85.67</v>
      </c>
      <c r="DA30" s="300">
        <v>709</v>
      </c>
      <c r="DB30" s="300">
        <v>60.77000000000001</v>
      </c>
      <c r="DC30" s="300">
        <v>3573.36</v>
      </c>
      <c r="DD30" s="300"/>
      <c r="DE30" s="300">
        <v>8371.43</v>
      </c>
      <c r="DF30" s="300">
        <v>20.399999999999999</v>
      </c>
      <c r="DG30" s="300">
        <v>87</v>
      </c>
      <c r="DH30" s="300">
        <v>778.62999999999988</v>
      </c>
      <c r="DI30" s="300"/>
      <c r="DJ30" s="300">
        <v>225</v>
      </c>
      <c r="DK30" s="300"/>
      <c r="DL30" s="300">
        <v>106</v>
      </c>
      <c r="DM30" s="300">
        <v>4515.7100000000009</v>
      </c>
      <c r="DN30" s="300"/>
      <c r="DO30" s="300"/>
      <c r="DP30" s="300">
        <v>6300</v>
      </c>
      <c r="DQ30" s="300">
        <v>89.37</v>
      </c>
      <c r="DR30" s="300"/>
      <c r="DS30" s="300">
        <v>769</v>
      </c>
      <c r="DT30" s="300">
        <v>9491.92</v>
      </c>
      <c r="DU30" s="300">
        <v>17950.72</v>
      </c>
      <c r="DV30" s="300">
        <v>1733</v>
      </c>
      <c r="DW30" s="300">
        <v>39279.26999999999</v>
      </c>
      <c r="DX30" s="300">
        <v>59630.1</v>
      </c>
      <c r="DY30" s="300"/>
      <c r="DZ30" s="300">
        <v>205.67</v>
      </c>
      <c r="EA30" s="300"/>
      <c r="EB30" s="300">
        <v>-2650224.5</v>
      </c>
      <c r="EC30" s="300"/>
      <c r="ED30" s="300"/>
      <c r="EE30" s="300">
        <v>-27693</v>
      </c>
      <c r="EF30" s="300">
        <v>1489.33</v>
      </c>
      <c r="EG30" s="300">
        <v>-8759</v>
      </c>
      <c r="EH30" s="300"/>
      <c r="EI30" s="300">
        <v>-9962.5</v>
      </c>
      <c r="EJ30" s="300">
        <v>-70176</v>
      </c>
      <c r="EK30" s="300">
        <v>-10035</v>
      </c>
      <c r="EL30" s="300"/>
      <c r="EM30" s="300">
        <v>-144779</v>
      </c>
      <c r="EN30" s="300">
        <v>10542.08</v>
      </c>
      <c r="EO30" s="300">
        <v>1561.6</v>
      </c>
      <c r="EP30" s="300">
        <v>-20243</v>
      </c>
      <c r="EQ30" s="300"/>
      <c r="ER30" s="300"/>
      <c r="ES30" s="300">
        <v>2621.56</v>
      </c>
      <c r="ET30" s="300">
        <v>372.86</v>
      </c>
      <c r="EU30" s="300">
        <v>21208.69</v>
      </c>
      <c r="EV30" s="300"/>
      <c r="EW30" s="300">
        <v>242.91999999999996</v>
      </c>
      <c r="EX30" s="300">
        <v>8005.3400000000011</v>
      </c>
      <c r="EY30" s="300">
        <v>269</v>
      </c>
      <c r="EZ30" s="300">
        <v>1763.26</v>
      </c>
      <c r="FA30" s="300">
        <v>5398.38</v>
      </c>
      <c r="FB30" s="300">
        <v>4000</v>
      </c>
      <c r="FC30" s="300">
        <v>995</v>
      </c>
      <c r="FD30" s="300">
        <v>1887.3</v>
      </c>
      <c r="FE30" s="300">
        <v>1614.25</v>
      </c>
      <c r="FF30" s="300"/>
      <c r="FG30" s="300">
        <v>-1279</v>
      </c>
      <c r="FH30" s="300"/>
      <c r="FI30" s="300">
        <v>-8317.61</v>
      </c>
      <c r="FJ30" s="300">
        <v>-58817.579999999994</v>
      </c>
      <c r="FK30" s="300"/>
      <c r="FL30" s="300"/>
      <c r="FM30" s="300">
        <v>-172.07999999999998</v>
      </c>
      <c r="FN30" s="300">
        <v>-8663.2000000000007</v>
      </c>
      <c r="FO30" s="300"/>
      <c r="FP30" s="300"/>
      <c r="FQ30" s="300"/>
      <c r="FR30" s="300">
        <v>-1900</v>
      </c>
      <c r="FS30" s="300"/>
      <c r="FT30" s="300"/>
      <c r="FU30" s="300">
        <v>-1057.1300000000001</v>
      </c>
      <c r="FV30" s="300"/>
      <c r="FW30" s="300"/>
      <c r="FX30" s="300"/>
      <c r="FY30" s="300"/>
      <c r="FZ30" s="300"/>
      <c r="GA30" s="300"/>
      <c r="GB30" s="300"/>
      <c r="GC30" s="300"/>
      <c r="GD30" s="300"/>
      <c r="GE30" s="300"/>
      <c r="GF30" s="300"/>
      <c r="GG30" s="300"/>
      <c r="GH30" s="300"/>
      <c r="GI30" s="300"/>
      <c r="GJ30" s="300"/>
      <c r="GK30" s="300"/>
      <c r="GL30" s="300"/>
      <c r="GM30" s="300"/>
      <c r="GN30" s="300"/>
      <c r="GO30" s="300"/>
      <c r="GP30" s="300"/>
      <c r="GQ30" s="300"/>
      <c r="GR30" s="300"/>
      <c r="GS30" s="300"/>
      <c r="GT30" s="300"/>
      <c r="GU30" s="300"/>
      <c r="GV30" s="300"/>
      <c r="GW30" s="300"/>
      <c r="GX30" s="300"/>
      <c r="GY30" s="300"/>
      <c r="GZ30" s="300"/>
      <c r="HA30" s="300"/>
      <c r="HB30" s="300"/>
      <c r="HC30" s="300"/>
      <c r="HD30" s="300"/>
      <c r="HE30" s="300"/>
      <c r="HF30" s="300"/>
      <c r="HG30" s="300"/>
      <c r="HH30" s="300"/>
      <c r="HI30" s="300"/>
      <c r="HJ30" s="300"/>
      <c r="HK30" s="300"/>
      <c r="HL30" s="300"/>
      <c r="HM30" s="300"/>
      <c r="HN30" s="300"/>
    </row>
    <row r="31" spans="1:222">
      <c r="A31" s="116">
        <v>107898</v>
      </c>
      <c r="B31" s="300"/>
      <c r="C31" s="300">
        <v>282157.05</v>
      </c>
      <c r="D31" s="300">
        <v>10613.859999999999</v>
      </c>
      <c r="E31" s="300"/>
      <c r="F31" s="300">
        <v>198</v>
      </c>
      <c r="G31" s="300">
        <v>85154.4</v>
      </c>
      <c r="H31" s="300">
        <v>39020.86</v>
      </c>
      <c r="I31" s="300">
        <v>31252.57</v>
      </c>
      <c r="J31" s="300"/>
      <c r="K31" s="300">
        <v>8198.11</v>
      </c>
      <c r="L31" s="300">
        <v>3648.92</v>
      </c>
      <c r="M31" s="300"/>
      <c r="N31" s="300"/>
      <c r="O31" s="300"/>
      <c r="P31" s="300"/>
      <c r="Q31" s="300">
        <v>21782.839999999997</v>
      </c>
      <c r="R31" s="300">
        <v>10.199999999999999</v>
      </c>
      <c r="S31" s="300">
        <v>67.36</v>
      </c>
      <c r="T31" s="300">
        <v>4434.8899999999994</v>
      </c>
      <c r="U31" s="300">
        <v>2197.63</v>
      </c>
      <c r="V31" s="300">
        <v>13313.33</v>
      </c>
      <c r="W31" s="300">
        <v>512.05999999999995</v>
      </c>
      <c r="X31" s="300">
        <v>540.9</v>
      </c>
      <c r="Y31" s="300">
        <v>2880.27</v>
      </c>
      <c r="Z31" s="300">
        <v>609.97</v>
      </c>
      <c r="AA31" s="300">
        <v>3878.24</v>
      </c>
      <c r="AB31" s="300">
        <v>894.06000000000006</v>
      </c>
      <c r="AC31" s="300">
        <v>973.53</v>
      </c>
      <c r="AD31" s="300">
        <v>465.64</v>
      </c>
      <c r="AE31" s="300">
        <v>103007</v>
      </c>
      <c r="AF31" s="300">
        <v>3276.73</v>
      </c>
      <c r="AG31" s="300">
        <v>391.72</v>
      </c>
      <c r="AH31" s="300">
        <v>20044.02</v>
      </c>
      <c r="AI31" s="300">
        <v>10448.820000000002</v>
      </c>
      <c r="AJ31" s="300"/>
      <c r="AK31" s="300"/>
      <c r="AL31" s="300"/>
      <c r="AM31" s="300"/>
      <c r="AN31" s="300"/>
      <c r="AO31" s="300">
        <v>34664.199999999997</v>
      </c>
      <c r="AP31" s="300">
        <v>67.05</v>
      </c>
      <c r="AQ31" s="300">
        <v>1046.93</v>
      </c>
      <c r="AR31" s="300"/>
      <c r="AS31" s="300">
        <v>7298.66</v>
      </c>
      <c r="AT31" s="300">
        <v>4365.9100000000008</v>
      </c>
      <c r="AU31" s="300"/>
      <c r="AV31" s="300"/>
      <c r="AW31" s="300"/>
      <c r="AX31" s="300"/>
      <c r="AY31" s="300"/>
      <c r="AZ31" s="300"/>
      <c r="BA31" s="300"/>
      <c r="BB31" s="300"/>
      <c r="BC31" s="300"/>
      <c r="BD31" s="300">
        <v>10600.81</v>
      </c>
      <c r="BE31" s="300">
        <v>86.19</v>
      </c>
      <c r="BF31" s="300"/>
      <c r="BG31" s="300">
        <v>2180.12</v>
      </c>
      <c r="BH31" s="300">
        <v>1352.84</v>
      </c>
      <c r="BI31" s="300"/>
      <c r="BJ31" s="300"/>
      <c r="BK31" s="300"/>
      <c r="BL31" s="300"/>
      <c r="BM31" s="300"/>
      <c r="BN31" s="300"/>
      <c r="BO31" s="300"/>
      <c r="BP31" s="300"/>
      <c r="BQ31" s="300">
        <v>1689.95</v>
      </c>
      <c r="BR31" s="300">
        <v>17024.5</v>
      </c>
      <c r="BS31" s="300">
        <v>-772.93</v>
      </c>
      <c r="BT31" s="300"/>
      <c r="BU31" s="300">
        <v>3018</v>
      </c>
      <c r="BV31" s="300">
        <v>12691.490000000003</v>
      </c>
      <c r="BW31" s="300"/>
      <c r="BX31" s="300"/>
      <c r="BY31" s="300"/>
      <c r="BZ31" s="300"/>
      <c r="CA31" s="300"/>
      <c r="CB31" s="300">
        <v>7375</v>
      </c>
      <c r="CC31" s="300">
        <v>1391</v>
      </c>
      <c r="CD31" s="300">
        <v>7180.05</v>
      </c>
      <c r="CE31" s="300">
        <v>3329.96</v>
      </c>
      <c r="CF31" s="300"/>
      <c r="CG31" s="300"/>
      <c r="CH31" s="300"/>
      <c r="CI31" s="300"/>
      <c r="CJ31" s="300">
        <v>39585</v>
      </c>
      <c r="CK31" s="300">
        <v>-2183.25</v>
      </c>
      <c r="CL31" s="300"/>
      <c r="CM31" s="300">
        <v>18468.899999999998</v>
      </c>
      <c r="CN31" s="300">
        <v>887.94999999999993</v>
      </c>
      <c r="CO31" s="300"/>
      <c r="CP31" s="300"/>
      <c r="CQ31" s="300"/>
      <c r="CR31" s="300"/>
      <c r="CS31" s="300"/>
      <c r="CT31" s="300">
        <v>662.95</v>
      </c>
      <c r="CU31" s="300"/>
      <c r="CV31" s="300"/>
      <c r="CW31" s="300"/>
      <c r="CX31" s="300">
        <v>2602</v>
      </c>
      <c r="CY31" s="300">
        <v>10957.730000000001</v>
      </c>
      <c r="CZ31" s="300">
        <v>740.34</v>
      </c>
      <c r="DA31" s="300"/>
      <c r="DB31" s="300">
        <v>1116.8899999999999</v>
      </c>
      <c r="DC31" s="300">
        <v>1088.43</v>
      </c>
      <c r="DD31" s="300">
        <v>445</v>
      </c>
      <c r="DE31" s="300">
        <v>4534</v>
      </c>
      <c r="DF31" s="300"/>
      <c r="DG31" s="300"/>
      <c r="DH31" s="300">
        <v>725.68999999999994</v>
      </c>
      <c r="DI31" s="300">
        <v>1597.9</v>
      </c>
      <c r="DJ31" s="300">
        <v>670</v>
      </c>
      <c r="DK31" s="300"/>
      <c r="DL31" s="300">
        <v>1391.55</v>
      </c>
      <c r="DM31" s="300">
        <v>7985.78</v>
      </c>
      <c r="DN31" s="300">
        <v>1341.5</v>
      </c>
      <c r="DO31" s="300">
        <v>82.5</v>
      </c>
      <c r="DP31" s="300">
        <v>6334.95</v>
      </c>
      <c r="DQ31" s="300"/>
      <c r="DR31" s="300"/>
      <c r="DS31" s="300"/>
      <c r="DT31" s="300"/>
      <c r="DU31" s="300">
        <v>14129.18</v>
      </c>
      <c r="DV31" s="300">
        <v>1136.49</v>
      </c>
      <c r="DW31" s="300">
        <v>566.62000000000012</v>
      </c>
      <c r="DX31" s="300">
        <v>19029.169999999998</v>
      </c>
      <c r="DY31" s="300"/>
      <c r="DZ31" s="300"/>
      <c r="EA31" s="300"/>
      <c r="EB31" s="300">
        <v>-2102497.39</v>
      </c>
      <c r="EC31" s="300"/>
      <c r="ED31" s="300"/>
      <c r="EE31" s="300">
        <v>-11840</v>
      </c>
      <c r="EF31" s="300"/>
      <c r="EG31" s="300"/>
      <c r="EH31" s="300"/>
      <c r="EI31" s="300">
        <v>-8657.5</v>
      </c>
      <c r="EJ31" s="300">
        <v>-50597</v>
      </c>
      <c r="EK31" s="300">
        <v>-9775</v>
      </c>
      <c r="EL31" s="300"/>
      <c r="EM31" s="300">
        <v>-162356</v>
      </c>
      <c r="EN31" s="300">
        <v>8297.77</v>
      </c>
      <c r="EO31" s="300">
        <v>1229.1500000000001</v>
      </c>
      <c r="EP31" s="300">
        <v>-16798</v>
      </c>
      <c r="EQ31" s="300">
        <v>419.35</v>
      </c>
      <c r="ER31" s="300"/>
      <c r="ES31" s="300">
        <v>2280.39</v>
      </c>
      <c r="ET31" s="300"/>
      <c r="EU31" s="300"/>
      <c r="EV31" s="300">
        <v>105184.5</v>
      </c>
      <c r="EW31" s="300">
        <v>2894</v>
      </c>
      <c r="EX31" s="300">
        <v>8826.3399999999965</v>
      </c>
      <c r="EY31" s="300">
        <v>269</v>
      </c>
      <c r="EZ31" s="300">
        <v>3381.55</v>
      </c>
      <c r="FA31" s="300">
        <v>5826.5999999999995</v>
      </c>
      <c r="FB31" s="300">
        <v>4000</v>
      </c>
      <c r="FC31" s="300">
        <v>630</v>
      </c>
      <c r="FD31" s="300">
        <v>1582.07</v>
      </c>
      <c r="FE31" s="300">
        <v>935.88000000000022</v>
      </c>
      <c r="FF31" s="300"/>
      <c r="FG31" s="300"/>
      <c r="FH31" s="300"/>
      <c r="FI31" s="300">
        <v>-31.569999999999997</v>
      </c>
      <c r="FJ31" s="300">
        <v>-9506.0099999999948</v>
      </c>
      <c r="FK31" s="300">
        <v>-2149.8000000000002</v>
      </c>
      <c r="FL31" s="300">
        <v>-103.72999999999999</v>
      </c>
      <c r="FM31" s="300">
        <v>-3149.72</v>
      </c>
      <c r="FN31" s="300">
        <v>-1665</v>
      </c>
      <c r="FO31" s="300">
        <v>-15.29</v>
      </c>
      <c r="FP31" s="300"/>
      <c r="FQ31" s="300">
        <v>-198.76</v>
      </c>
      <c r="FR31" s="300">
        <v>-43280.05</v>
      </c>
      <c r="FS31" s="300">
        <v>-34.520000000000003</v>
      </c>
      <c r="FT31" s="300"/>
      <c r="FU31" s="300"/>
      <c r="FV31" s="300"/>
      <c r="FW31" s="300"/>
      <c r="FX31" s="300"/>
      <c r="FY31" s="300"/>
      <c r="FZ31" s="300"/>
      <c r="GA31" s="300"/>
      <c r="GB31" s="300"/>
      <c r="GC31" s="300"/>
      <c r="GD31" s="300"/>
      <c r="GE31" s="300"/>
      <c r="GF31" s="300"/>
      <c r="GG31" s="300"/>
      <c r="GH31" s="300"/>
      <c r="GI31" s="300"/>
      <c r="GJ31" s="300"/>
      <c r="GK31" s="300"/>
      <c r="GL31" s="300"/>
      <c r="GM31" s="300"/>
      <c r="GN31" s="300"/>
      <c r="GO31" s="300"/>
      <c r="GP31" s="300"/>
      <c r="GQ31" s="300"/>
      <c r="GR31" s="300"/>
      <c r="GS31" s="300"/>
      <c r="GT31" s="300"/>
      <c r="GU31" s="300"/>
      <c r="GV31" s="300"/>
      <c r="GW31" s="300"/>
      <c r="GX31" s="300"/>
      <c r="GY31" s="300"/>
      <c r="GZ31" s="300"/>
      <c r="HA31" s="300"/>
      <c r="HB31" s="300"/>
      <c r="HC31" s="300"/>
      <c r="HD31" s="300"/>
      <c r="HE31" s="300"/>
      <c r="HF31" s="300"/>
      <c r="HG31" s="300"/>
      <c r="HH31" s="300"/>
      <c r="HI31" s="300"/>
      <c r="HJ31" s="300"/>
      <c r="HK31" s="300"/>
      <c r="HL31" s="300"/>
      <c r="HM31" s="300"/>
      <c r="HN31" s="300"/>
    </row>
    <row r="32" spans="1:222">
      <c r="A32" s="116"/>
      <c r="B32" s="300"/>
      <c r="C32" s="300"/>
      <c r="D32" s="300"/>
      <c r="E32" s="300"/>
      <c r="F32" s="300"/>
      <c r="G32" s="300"/>
      <c r="H32" s="300"/>
      <c r="I32" s="300"/>
      <c r="J32" s="300"/>
      <c r="K32" s="300"/>
      <c r="L32" s="300"/>
      <c r="M32" s="300"/>
      <c r="N32" s="300"/>
      <c r="O32" s="300"/>
      <c r="P32" s="300"/>
      <c r="Q32" s="300"/>
      <c r="R32" s="300"/>
      <c r="S32" s="300"/>
      <c r="T32" s="300"/>
      <c r="U32" s="300"/>
      <c r="V32" s="300"/>
      <c r="W32" s="300"/>
      <c r="X32" s="300"/>
      <c r="Y32" s="300"/>
      <c r="Z32" s="300"/>
      <c r="AA32" s="300"/>
      <c r="AB32" s="300"/>
      <c r="AC32" s="300"/>
      <c r="AD32" s="300"/>
      <c r="AE32" s="300"/>
      <c r="AF32" s="300"/>
      <c r="AG32" s="300"/>
      <c r="AH32" s="300"/>
      <c r="AI32" s="300"/>
      <c r="AJ32" s="300"/>
      <c r="AK32" s="300"/>
      <c r="AL32" s="300"/>
      <c r="AM32" s="300"/>
      <c r="AN32" s="300"/>
      <c r="AO32" s="300"/>
      <c r="AP32" s="300"/>
      <c r="AQ32" s="300"/>
      <c r="AR32" s="300"/>
      <c r="AS32" s="300"/>
      <c r="AT32" s="300"/>
      <c r="AU32" s="300"/>
      <c r="AV32" s="300"/>
      <c r="AW32" s="300"/>
      <c r="AX32" s="300"/>
      <c r="AY32" s="300"/>
      <c r="AZ32" s="300"/>
      <c r="BA32" s="300"/>
      <c r="BB32" s="300"/>
      <c r="BC32" s="300"/>
      <c r="BD32" s="300"/>
      <c r="BE32" s="300"/>
      <c r="BF32" s="300"/>
      <c r="BG32" s="300"/>
      <c r="BH32" s="300"/>
      <c r="BI32" s="300"/>
      <c r="BJ32" s="300"/>
      <c r="BK32" s="300"/>
      <c r="BL32" s="300"/>
      <c r="BM32" s="300"/>
      <c r="BN32" s="300"/>
      <c r="BO32" s="300"/>
      <c r="BP32" s="300"/>
      <c r="BQ32" s="300"/>
      <c r="BR32" s="300"/>
      <c r="BS32" s="300"/>
      <c r="BT32" s="300"/>
      <c r="BU32" s="300"/>
      <c r="BV32" s="300"/>
      <c r="BW32" s="300"/>
      <c r="BX32" s="300"/>
      <c r="BY32" s="300"/>
      <c r="BZ32" s="300"/>
      <c r="CA32" s="300"/>
      <c r="CB32" s="300"/>
      <c r="CC32" s="300"/>
      <c r="CD32" s="300"/>
      <c r="CE32" s="300"/>
      <c r="CF32" s="300"/>
      <c r="CG32" s="300"/>
      <c r="CH32" s="300"/>
      <c r="CI32" s="300"/>
      <c r="CJ32" s="300"/>
      <c r="CK32" s="300"/>
      <c r="CL32" s="300"/>
      <c r="CM32" s="300"/>
      <c r="CN32" s="300"/>
      <c r="CO32" s="300"/>
      <c r="CP32" s="300"/>
      <c r="CQ32" s="300"/>
      <c r="CR32" s="300"/>
      <c r="CS32" s="300"/>
      <c r="CT32" s="300"/>
      <c r="CU32" s="300"/>
      <c r="CV32" s="300"/>
      <c r="CW32" s="300"/>
      <c r="CX32" s="300"/>
      <c r="CY32" s="300"/>
      <c r="CZ32" s="300"/>
      <c r="DA32" s="300"/>
      <c r="DB32" s="300"/>
      <c r="DC32" s="300"/>
      <c r="DD32" s="300"/>
      <c r="DE32" s="300"/>
      <c r="DF32" s="300"/>
      <c r="DG32" s="300"/>
      <c r="DH32" s="300"/>
      <c r="DI32" s="300"/>
      <c r="DJ32" s="300"/>
      <c r="DK32" s="300"/>
      <c r="DL32" s="300"/>
      <c r="DM32" s="300"/>
      <c r="DN32" s="300"/>
      <c r="DO32" s="300"/>
      <c r="DP32" s="300"/>
      <c r="DQ32" s="300"/>
      <c r="DR32" s="300"/>
      <c r="DS32" s="300"/>
      <c r="DT32" s="300"/>
      <c r="DU32" s="300"/>
      <c r="DV32" s="300"/>
      <c r="DW32" s="300"/>
      <c r="DX32" s="300"/>
      <c r="DY32" s="300"/>
      <c r="DZ32" s="300"/>
      <c r="EA32" s="300"/>
      <c r="EB32" s="300"/>
      <c r="EC32" s="300"/>
      <c r="ED32" s="300"/>
      <c r="EE32" s="300"/>
      <c r="EF32" s="300"/>
      <c r="EG32" s="300"/>
      <c r="EH32" s="300"/>
      <c r="EI32" s="300"/>
      <c r="EJ32" s="300"/>
      <c r="EK32" s="300"/>
      <c r="EL32" s="300"/>
      <c r="EM32" s="300"/>
      <c r="EN32" s="300"/>
      <c r="EO32" s="300"/>
      <c r="EP32" s="300"/>
      <c r="EQ32" s="300"/>
      <c r="ER32" s="300"/>
      <c r="ES32" s="300"/>
      <c r="ET32" s="300"/>
      <c r="EU32" s="300"/>
      <c r="EV32" s="300"/>
      <c r="EW32" s="300"/>
      <c r="EX32" s="300"/>
      <c r="EY32" s="300"/>
      <c r="EZ32" s="300"/>
      <c r="FA32" s="300"/>
      <c r="FB32" s="300"/>
      <c r="FC32" s="300"/>
      <c r="FD32" s="300"/>
      <c r="FE32" s="300"/>
      <c r="FF32" s="300"/>
      <c r="FG32" s="300"/>
      <c r="FH32" s="300"/>
      <c r="FI32" s="300"/>
      <c r="FJ32" s="300"/>
      <c r="FK32" s="300"/>
      <c r="FL32" s="300"/>
      <c r="FM32" s="300"/>
      <c r="FN32" s="300"/>
      <c r="FO32" s="300"/>
      <c r="FP32" s="300"/>
      <c r="FQ32" s="300"/>
      <c r="FR32" s="300"/>
      <c r="FS32" s="300"/>
      <c r="FT32" s="300"/>
      <c r="FU32" s="300"/>
      <c r="FV32" s="300"/>
      <c r="FW32" s="300"/>
      <c r="FX32" s="300"/>
      <c r="FY32" s="300"/>
      <c r="FZ32" s="300"/>
      <c r="GA32" s="300"/>
      <c r="GB32" s="300"/>
      <c r="GC32" s="300"/>
      <c r="GD32" s="300"/>
      <c r="GE32" s="300"/>
      <c r="GF32" s="300"/>
      <c r="GG32" s="300"/>
      <c r="GH32" s="300"/>
      <c r="GI32" s="300"/>
      <c r="GJ32" s="300"/>
      <c r="GK32" s="300"/>
      <c r="GL32" s="300"/>
      <c r="GM32" s="300"/>
      <c r="GN32" s="300"/>
      <c r="GO32" s="300"/>
      <c r="GP32" s="300"/>
      <c r="GQ32" s="300"/>
      <c r="GR32" s="300"/>
      <c r="GS32" s="300"/>
      <c r="GT32" s="300"/>
      <c r="GU32" s="300"/>
      <c r="GV32" s="300"/>
      <c r="GW32" s="300"/>
      <c r="GX32" s="300"/>
      <c r="GY32" s="300"/>
      <c r="GZ32" s="300"/>
      <c r="HA32" s="300"/>
      <c r="HB32" s="300"/>
      <c r="HC32" s="300"/>
      <c r="HD32" s="300"/>
      <c r="HE32" s="300"/>
      <c r="HF32" s="300"/>
      <c r="HG32" s="300"/>
      <c r="HH32" s="300"/>
      <c r="HI32" s="300"/>
      <c r="HJ32" s="300"/>
      <c r="HK32" s="300"/>
      <c r="HL32" s="300"/>
      <c r="HM32" s="300"/>
      <c r="HN32" s="300"/>
    </row>
    <row r="33" spans="1:222">
      <c r="A33" s="116"/>
      <c r="B33" s="300"/>
      <c r="C33" s="300"/>
      <c r="D33" s="300"/>
      <c r="E33" s="300"/>
      <c r="F33" s="300"/>
      <c r="G33" s="300"/>
      <c r="H33" s="300"/>
      <c r="I33" s="300"/>
      <c r="J33" s="300"/>
      <c r="K33" s="300"/>
      <c r="L33" s="300"/>
      <c r="M33" s="300"/>
      <c r="N33" s="300"/>
      <c r="O33" s="300"/>
      <c r="P33" s="300"/>
      <c r="Q33" s="300"/>
      <c r="R33" s="300"/>
      <c r="S33" s="300"/>
      <c r="T33" s="300"/>
      <c r="U33" s="300"/>
      <c r="V33" s="300"/>
      <c r="W33" s="300"/>
      <c r="X33" s="300"/>
      <c r="Y33" s="300"/>
      <c r="Z33" s="300"/>
      <c r="AA33" s="300"/>
      <c r="AB33" s="300"/>
      <c r="AC33" s="300"/>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300"/>
      <c r="BD33" s="300"/>
      <c r="BE33" s="300"/>
      <c r="BF33" s="300"/>
      <c r="BG33" s="300"/>
      <c r="BH33" s="300"/>
      <c r="BI33" s="300"/>
      <c r="BJ33" s="300"/>
      <c r="BK33" s="300"/>
      <c r="BL33" s="300"/>
      <c r="BM33" s="300"/>
      <c r="BN33" s="300"/>
      <c r="BO33" s="300"/>
      <c r="BP33" s="300"/>
      <c r="BQ33" s="300"/>
      <c r="BR33" s="300"/>
      <c r="BS33" s="300"/>
      <c r="BT33" s="300"/>
      <c r="BU33" s="300"/>
      <c r="BV33" s="300"/>
      <c r="BW33" s="300"/>
      <c r="BX33" s="300"/>
      <c r="BY33" s="300"/>
      <c r="BZ33" s="300"/>
      <c r="CA33" s="300"/>
      <c r="CB33" s="300"/>
      <c r="CC33" s="300"/>
      <c r="CD33" s="300"/>
      <c r="CE33" s="300"/>
      <c r="CF33" s="300"/>
      <c r="CG33" s="300"/>
      <c r="CH33" s="300"/>
      <c r="CI33" s="300"/>
      <c r="CJ33" s="300"/>
      <c r="CK33" s="300"/>
      <c r="CL33" s="300"/>
      <c r="CM33" s="300"/>
      <c r="CN33" s="300"/>
      <c r="CO33" s="300"/>
      <c r="CP33" s="300"/>
      <c r="CQ33" s="300"/>
      <c r="CR33" s="300"/>
      <c r="CS33" s="300"/>
      <c r="CT33" s="300"/>
      <c r="CU33" s="300"/>
      <c r="CV33" s="300"/>
      <c r="CW33" s="300"/>
      <c r="CX33" s="300"/>
      <c r="CY33" s="300"/>
      <c r="CZ33" s="300"/>
      <c r="DA33" s="300"/>
      <c r="DB33" s="300"/>
      <c r="DC33" s="300"/>
      <c r="DD33" s="300"/>
      <c r="DE33" s="300"/>
      <c r="DF33" s="300"/>
      <c r="DG33" s="300"/>
      <c r="DH33" s="300"/>
      <c r="DI33" s="300"/>
      <c r="DJ33" s="300"/>
      <c r="DK33" s="300"/>
      <c r="DL33" s="300"/>
      <c r="DM33" s="300"/>
      <c r="DN33" s="300"/>
      <c r="DO33" s="300"/>
      <c r="DP33" s="300"/>
      <c r="DQ33" s="300"/>
      <c r="DR33" s="300"/>
      <c r="DS33" s="300"/>
      <c r="DT33" s="300"/>
      <c r="DU33" s="300"/>
      <c r="DV33" s="300"/>
      <c r="DW33" s="300"/>
      <c r="DX33" s="300"/>
      <c r="DY33" s="300"/>
      <c r="DZ33" s="300"/>
      <c r="EA33" s="300"/>
      <c r="EB33" s="300"/>
      <c r="EC33" s="300"/>
      <c r="ED33" s="300"/>
      <c r="EE33" s="300"/>
      <c r="EF33" s="300"/>
      <c r="EG33" s="300"/>
      <c r="EH33" s="300"/>
      <c r="EI33" s="300"/>
      <c r="EJ33" s="300"/>
      <c r="EK33" s="300"/>
      <c r="EL33" s="300"/>
      <c r="EM33" s="300"/>
      <c r="EN33" s="300"/>
      <c r="EO33" s="300"/>
      <c r="EP33" s="300"/>
      <c r="EQ33" s="300"/>
      <c r="ER33" s="300"/>
      <c r="ES33" s="300"/>
      <c r="ET33" s="300"/>
      <c r="EU33" s="300"/>
      <c r="EV33" s="300"/>
      <c r="EW33" s="300"/>
      <c r="EX33" s="300"/>
      <c r="EY33" s="300"/>
      <c r="EZ33" s="300"/>
      <c r="FA33" s="300"/>
      <c r="FB33" s="300"/>
      <c r="FC33" s="300"/>
      <c r="FD33" s="300"/>
      <c r="FE33" s="300"/>
      <c r="FF33" s="300"/>
      <c r="FG33" s="300"/>
      <c r="FH33" s="300"/>
      <c r="FI33" s="300"/>
      <c r="FJ33" s="300"/>
      <c r="FK33" s="300"/>
      <c r="FL33" s="300"/>
      <c r="FM33" s="300"/>
      <c r="FN33" s="300"/>
      <c r="FO33" s="300"/>
      <c r="FP33" s="300"/>
      <c r="FQ33" s="300"/>
      <c r="FR33" s="300"/>
      <c r="FS33" s="300"/>
      <c r="FT33" s="300"/>
      <c r="FU33" s="300"/>
      <c r="FV33" s="300"/>
      <c r="FW33" s="300"/>
      <c r="FX33" s="300"/>
      <c r="FY33" s="300"/>
      <c r="FZ33" s="300"/>
      <c r="GA33" s="300"/>
      <c r="GB33" s="300"/>
      <c r="GC33" s="300"/>
      <c r="GD33" s="300"/>
      <c r="GE33" s="300"/>
      <c r="GF33" s="300"/>
      <c r="GG33" s="300"/>
      <c r="GH33" s="300"/>
      <c r="GI33" s="300"/>
      <c r="GJ33" s="300"/>
      <c r="GK33" s="300"/>
      <c r="GL33" s="300"/>
      <c r="GM33" s="300"/>
      <c r="GN33" s="300"/>
      <c r="GO33" s="300"/>
      <c r="GP33" s="300"/>
      <c r="GQ33" s="300"/>
      <c r="GR33" s="300"/>
      <c r="GS33" s="300"/>
      <c r="GT33" s="300"/>
      <c r="GU33" s="300"/>
      <c r="GV33" s="300"/>
      <c r="GW33" s="300"/>
      <c r="GX33" s="300"/>
      <c r="GY33" s="300"/>
      <c r="GZ33" s="300"/>
      <c r="HA33" s="300"/>
      <c r="HB33" s="300"/>
      <c r="HC33" s="300"/>
      <c r="HD33" s="300"/>
      <c r="HE33" s="300"/>
      <c r="HF33" s="300"/>
      <c r="HG33" s="300"/>
      <c r="HH33" s="300"/>
      <c r="HI33" s="300"/>
      <c r="HJ33" s="300"/>
      <c r="HK33" s="300"/>
      <c r="HL33" s="300"/>
      <c r="HM33" s="300"/>
      <c r="HN33" s="300"/>
    </row>
    <row r="34" spans="1:222">
      <c r="A34" s="116"/>
      <c r="B34" s="300"/>
      <c r="C34" s="300"/>
      <c r="D34" s="300"/>
      <c r="E34" s="300"/>
      <c r="F34" s="300"/>
      <c r="G34" s="300"/>
      <c r="H34" s="300"/>
      <c r="I34" s="300"/>
      <c r="J34" s="300"/>
      <c r="K34" s="300"/>
      <c r="L34" s="300"/>
      <c r="M34" s="300"/>
      <c r="N34" s="300"/>
      <c r="O34" s="300"/>
      <c r="P34" s="300"/>
      <c r="Q34" s="300"/>
      <c r="R34" s="300"/>
      <c r="S34" s="300"/>
      <c r="T34" s="300"/>
      <c r="U34" s="300"/>
      <c r="V34" s="300"/>
      <c r="W34" s="300"/>
      <c r="X34" s="300"/>
      <c r="Y34" s="300"/>
      <c r="Z34" s="300"/>
      <c r="AA34" s="300"/>
      <c r="AB34" s="300"/>
      <c r="AC34" s="300"/>
      <c r="AD34" s="300"/>
      <c r="AE34" s="300"/>
      <c r="AF34" s="300"/>
      <c r="AG34" s="300"/>
      <c r="AH34" s="300"/>
      <c r="AI34" s="300"/>
      <c r="AJ34" s="300"/>
      <c r="AK34" s="300"/>
      <c r="AL34" s="300"/>
      <c r="AM34" s="300"/>
      <c r="AN34" s="300"/>
      <c r="AO34" s="300"/>
      <c r="AP34" s="300"/>
      <c r="AQ34" s="300"/>
      <c r="AR34" s="300"/>
      <c r="AS34" s="300"/>
      <c r="AT34" s="300"/>
      <c r="AU34" s="300"/>
      <c r="AV34" s="300"/>
      <c r="AW34" s="300"/>
      <c r="AX34" s="300"/>
      <c r="AY34" s="300"/>
      <c r="AZ34" s="300"/>
      <c r="BA34" s="300"/>
      <c r="BB34" s="300"/>
      <c r="BC34" s="300"/>
      <c r="BD34" s="300"/>
      <c r="BE34" s="300"/>
      <c r="BF34" s="300"/>
      <c r="BG34" s="300"/>
      <c r="BH34" s="300"/>
      <c r="BI34" s="300"/>
      <c r="BJ34" s="300"/>
      <c r="BK34" s="300"/>
      <c r="BL34" s="300"/>
      <c r="BM34" s="300"/>
      <c r="BN34" s="300"/>
      <c r="BO34" s="300"/>
      <c r="BP34" s="300"/>
      <c r="BQ34" s="300"/>
      <c r="BR34" s="300"/>
      <c r="BS34" s="300"/>
      <c r="BT34" s="300"/>
      <c r="BU34" s="300"/>
      <c r="BV34" s="300"/>
      <c r="BW34" s="300"/>
      <c r="BX34" s="300"/>
      <c r="BY34" s="300"/>
      <c r="BZ34" s="300"/>
      <c r="CA34" s="300"/>
      <c r="CB34" s="300"/>
      <c r="CC34" s="300"/>
      <c r="CD34" s="300"/>
      <c r="CE34" s="300"/>
      <c r="CF34" s="300"/>
      <c r="CG34" s="300"/>
      <c r="CH34" s="300"/>
      <c r="CI34" s="300"/>
      <c r="CJ34" s="300"/>
      <c r="CK34" s="300"/>
      <c r="CL34" s="300"/>
      <c r="CM34" s="300"/>
      <c r="CN34" s="300"/>
      <c r="CO34" s="300"/>
      <c r="CP34" s="300"/>
      <c r="CQ34" s="300"/>
      <c r="CR34" s="300"/>
      <c r="CS34" s="300"/>
      <c r="CT34" s="300"/>
      <c r="CU34" s="300"/>
      <c r="CV34" s="300"/>
      <c r="CW34" s="300"/>
      <c r="CX34" s="300"/>
      <c r="CY34" s="300"/>
      <c r="CZ34" s="300"/>
      <c r="DA34" s="300"/>
      <c r="DB34" s="300"/>
      <c r="DC34" s="300"/>
      <c r="DD34" s="300"/>
      <c r="DE34" s="300"/>
      <c r="DF34" s="300"/>
      <c r="DG34" s="300"/>
      <c r="DH34" s="300"/>
      <c r="DI34" s="300"/>
      <c r="DJ34" s="300"/>
      <c r="DK34" s="300"/>
      <c r="DL34" s="300"/>
      <c r="DM34" s="300"/>
      <c r="DN34" s="300"/>
      <c r="DO34" s="300"/>
      <c r="DP34" s="300"/>
      <c r="DQ34" s="300"/>
      <c r="DR34" s="300"/>
      <c r="DS34" s="300"/>
      <c r="DT34" s="300"/>
      <c r="DU34" s="300"/>
      <c r="DV34" s="300"/>
      <c r="DW34" s="300"/>
      <c r="DX34" s="300"/>
      <c r="DY34" s="300"/>
      <c r="DZ34" s="300"/>
      <c r="EA34" s="300"/>
      <c r="EB34" s="300"/>
      <c r="EC34" s="300"/>
      <c r="ED34" s="300"/>
      <c r="EE34" s="300"/>
      <c r="EF34" s="300"/>
      <c r="EG34" s="300"/>
      <c r="EH34" s="300"/>
      <c r="EI34" s="300"/>
      <c r="EJ34" s="300"/>
      <c r="EK34" s="300"/>
      <c r="EL34" s="300"/>
      <c r="EM34" s="300"/>
      <c r="EN34" s="300"/>
      <c r="EO34" s="300"/>
      <c r="EP34" s="300"/>
      <c r="EQ34" s="300"/>
      <c r="ER34" s="300"/>
      <c r="ES34" s="300"/>
      <c r="ET34" s="300"/>
      <c r="EU34" s="300"/>
      <c r="EV34" s="300"/>
      <c r="EW34" s="300"/>
      <c r="EX34" s="300"/>
      <c r="EY34" s="300"/>
      <c r="EZ34" s="300"/>
      <c r="FA34" s="300"/>
      <c r="FB34" s="300"/>
      <c r="FC34" s="300"/>
      <c r="FD34" s="300"/>
      <c r="FE34" s="300"/>
      <c r="FF34" s="300"/>
      <c r="FG34" s="300"/>
      <c r="FH34" s="300"/>
      <c r="FI34" s="300"/>
      <c r="FJ34" s="300"/>
      <c r="FK34" s="300"/>
      <c r="FL34" s="300"/>
      <c r="FM34" s="300"/>
      <c r="FN34" s="300"/>
      <c r="FO34" s="300"/>
      <c r="FP34" s="300"/>
      <c r="FQ34" s="300"/>
      <c r="FR34" s="300"/>
      <c r="FS34" s="300"/>
      <c r="FT34" s="300"/>
      <c r="FU34" s="300"/>
      <c r="FV34" s="300"/>
      <c r="FW34" s="300"/>
      <c r="FX34" s="300"/>
      <c r="FY34" s="300"/>
      <c r="FZ34" s="300"/>
      <c r="GA34" s="300"/>
      <c r="GB34" s="300"/>
      <c r="GC34" s="300"/>
      <c r="GD34" s="300"/>
      <c r="GE34" s="300"/>
      <c r="GF34" s="300"/>
      <c r="GG34" s="300"/>
      <c r="GH34" s="300"/>
      <c r="GI34" s="300"/>
      <c r="GJ34" s="300"/>
      <c r="GK34" s="300"/>
      <c r="GL34" s="300"/>
      <c r="GM34" s="300"/>
      <c r="GN34" s="300"/>
      <c r="GO34" s="300"/>
      <c r="GP34" s="300"/>
      <c r="GQ34" s="300"/>
      <c r="GR34" s="300"/>
      <c r="GS34" s="300"/>
      <c r="GT34" s="300"/>
      <c r="GU34" s="300"/>
      <c r="GV34" s="300"/>
      <c r="GW34" s="300"/>
      <c r="GX34" s="300"/>
      <c r="GY34" s="300"/>
      <c r="GZ34" s="300"/>
      <c r="HA34" s="300"/>
      <c r="HB34" s="300"/>
      <c r="HC34" s="300"/>
      <c r="HD34" s="300"/>
      <c r="HE34" s="300"/>
      <c r="HF34" s="300"/>
      <c r="HG34" s="300"/>
      <c r="HH34" s="300"/>
      <c r="HI34" s="300"/>
      <c r="HJ34" s="300"/>
    </row>
  </sheetData>
  <pageMargins left="0.7" right="0.7" top="0.75" bottom="0.75" header="0.3" footer="0.3"/>
  <pageSetup paperSize="9" orientation="portrait"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dimension ref="A1:JT27"/>
  <sheetViews>
    <sheetView workbookViewId="0">
      <selection activeCell="T28" sqref="T28"/>
    </sheetView>
  </sheetViews>
  <sheetFormatPr defaultRowHeight="12.75"/>
  <cols>
    <col min="1" max="1" width="11.5703125" bestFit="1" customWidth="1"/>
    <col min="2" max="2" width="8" bestFit="1" customWidth="1"/>
  </cols>
  <sheetData>
    <row r="1" spans="1:280" s="46" customFormat="1">
      <c r="B1" s="46" t="str">
        <f>VLOOKUP(B2,'Sch Nums for Downloads'!$P$5:$Q$488,2,FALSE)</f>
        <v>E01</v>
      </c>
      <c r="C1" s="46" t="str">
        <f>VLOOKUP(C2,'Sch Nums for Downloads'!$P$5:$Q$488,2,FALSE)</f>
        <v>E01</v>
      </c>
      <c r="D1" s="46" t="str">
        <f>VLOOKUP(D2,'Sch Nums for Downloads'!$P$5:$Q$488,2,FALSE)</f>
        <v>E26</v>
      </c>
      <c r="E1" s="46" t="str">
        <f>VLOOKUP(E2,'Sch Nums for Downloads'!$P$5:$Q$488,2,FALSE)</f>
        <v>E01</v>
      </c>
      <c r="F1" s="46" t="str">
        <f>VLOOKUP(F2,'Sch Nums for Downloads'!$P$5:$Q$488,2,FALSE)</f>
        <v>E01</v>
      </c>
      <c r="G1" s="46" t="str">
        <f>VLOOKUP(G2,'Sch Nums for Downloads'!$P$5:$Q$488,2,FALSE)</f>
        <v>E02</v>
      </c>
      <c r="H1" s="46" t="str">
        <f>VLOOKUP(H2,'Sch Nums for Downloads'!$P$5:$Q$488,2,FALSE)</f>
        <v>E02</v>
      </c>
      <c r="I1" s="46" t="str">
        <f>VLOOKUP(I2,'Sch Nums for Downloads'!$P$5:$Q$488,2,FALSE)</f>
        <v>E02</v>
      </c>
      <c r="J1" s="46" t="str">
        <f>VLOOKUP(J2,'Sch Nums for Downloads'!$P$5:$Q$488,2,FALSE)</f>
        <v>E03</v>
      </c>
      <c r="K1" s="46" t="str">
        <f>VLOOKUP(K2,'Sch Nums for Downloads'!$P$5:$Q$488,2,FALSE)</f>
        <v>E03</v>
      </c>
      <c r="L1" s="46" t="str">
        <f>VLOOKUP(L2,'Sch Nums for Downloads'!$P$5:$Q$488,2,FALSE)</f>
        <v>E03</v>
      </c>
      <c r="M1" s="46" t="str">
        <f>VLOOKUP(M2,'Sch Nums for Downloads'!$P$5:$Q$488,2,FALSE)</f>
        <v>E03</v>
      </c>
      <c r="N1" s="46" t="str">
        <f>VLOOKUP(N2,'Sch Nums for Downloads'!$P$5:$Q$488,2,FALSE)</f>
        <v>E07</v>
      </c>
      <c r="O1" s="46" t="str">
        <f>VLOOKUP(O2,'Sch Nums for Downloads'!$P$5:$Q$488,2,FALSE)</f>
        <v>E07</v>
      </c>
      <c r="P1" s="46" t="str">
        <f>VLOOKUP(P2,'Sch Nums for Downloads'!$P$5:$Q$488,2,FALSE)</f>
        <v>E07</v>
      </c>
      <c r="Q1" s="46" t="str">
        <f>VLOOKUP(Q2,'Sch Nums for Downloads'!$P$5:$Q$488,2,FALSE)</f>
        <v>E07</v>
      </c>
      <c r="R1" s="46" t="str">
        <f>VLOOKUP(R2,'Sch Nums for Downloads'!$P$5:$Q$488,2,FALSE)</f>
        <v>E07</v>
      </c>
      <c r="S1" s="46" t="str">
        <f>VLOOKUP(S2,'Sch Nums for Downloads'!$P$5:$Q$488,2,FALSE)</f>
        <v>E07</v>
      </c>
      <c r="T1" s="46" t="str">
        <f>VLOOKUP(T2,'Sch Nums for Downloads'!$P$5:$Q$488,2,FALSE)</f>
        <v>E07</v>
      </c>
      <c r="U1" s="46" t="str">
        <f>VLOOKUP(U2,'Sch Nums for Downloads'!$P$5:$Q$488,2,FALSE)</f>
        <v>E07</v>
      </c>
      <c r="V1" s="46" t="str">
        <f>VLOOKUP(V2,'Sch Nums for Downloads'!$P$5:$Q$488,2,FALSE)</f>
        <v>E07</v>
      </c>
      <c r="W1" s="46" t="str">
        <f>VLOOKUP(W2,'Sch Nums for Downloads'!$P$5:$Q$488,2,FALSE)</f>
        <v>E07</v>
      </c>
      <c r="X1" s="46" t="str">
        <f>VLOOKUP(X2,'Sch Nums for Downloads'!$P$5:$Q$488,2,FALSE)</f>
        <v>E03</v>
      </c>
      <c r="Y1" s="46" t="str">
        <f>VLOOKUP(Y2,'Sch Nums for Downloads'!$P$5:$Q$488,2,FALSE)</f>
        <v>E03</v>
      </c>
      <c r="Z1" s="46" t="str">
        <f>VLOOKUP(Z2,'Sch Nums for Downloads'!$P$5:$Q$488,2,FALSE)</f>
        <v>E03</v>
      </c>
      <c r="AA1" s="46" t="str">
        <f>VLOOKUP(AA2,'Sch Nums for Downloads'!$P$5:$Q$488,2,FALSE)</f>
        <v>E03</v>
      </c>
      <c r="AB1" s="46" t="str">
        <f>VLOOKUP(AB2,'Sch Nums for Downloads'!$P$5:$Q$488,2,FALSE)</f>
        <v>E03</v>
      </c>
      <c r="AC1" s="46" t="str">
        <f>VLOOKUP(AC2,'Sch Nums for Downloads'!$P$5:$Q$488,2,FALSE)</f>
        <v>E03</v>
      </c>
      <c r="AD1" s="46" t="str">
        <f>VLOOKUP(AD2,'Sch Nums for Downloads'!$P$5:$Q$488,2,FALSE)</f>
        <v>E03</v>
      </c>
      <c r="AE1" s="46" t="str">
        <f>VLOOKUP(AE2,'Sch Nums for Downloads'!$P$5:$Q$488,2,FALSE)</f>
        <v>E03</v>
      </c>
      <c r="AF1" s="46" t="str">
        <f>VLOOKUP(AF2,'Sch Nums for Downloads'!$P$5:$Q$488,2,FALSE)</f>
        <v>E03</v>
      </c>
      <c r="AG1" s="46" t="str">
        <f>VLOOKUP(AG2,'Sch Nums for Downloads'!$P$5:$Q$488,2,FALSE)</f>
        <v>E03</v>
      </c>
      <c r="AH1" s="46" t="str">
        <f>VLOOKUP(AH2,'Sch Nums for Downloads'!$P$5:$Q$488,2,FALSE)</f>
        <v>E31</v>
      </c>
      <c r="AI1" s="46" t="str">
        <f>VLOOKUP(AI2,'Sch Nums for Downloads'!$P$5:$Q$488,2,FALSE)</f>
        <v>E31</v>
      </c>
      <c r="AJ1" s="46" t="str">
        <f>VLOOKUP(AJ2,'Sch Nums for Downloads'!$P$5:$Q$488,2,FALSE)</f>
        <v>E31</v>
      </c>
      <c r="AK1" s="46" t="str">
        <f>VLOOKUP(AK2,'Sch Nums for Downloads'!$P$5:$Q$488,2,FALSE)</f>
        <v>E31</v>
      </c>
      <c r="AL1" s="46" t="str">
        <f>VLOOKUP(AL2,'Sch Nums for Downloads'!$P$5:$Q$488,2,FALSE)</f>
        <v>E31</v>
      </c>
      <c r="AM1" s="46" t="str">
        <f>VLOOKUP(AM2,'Sch Nums for Downloads'!$P$5:$Q$488,2,FALSE)</f>
        <v>E05</v>
      </c>
      <c r="AN1" s="46" t="str">
        <f>VLOOKUP(AN2,'Sch Nums for Downloads'!$P$5:$Q$488,2,FALSE)</f>
        <v>E05</v>
      </c>
      <c r="AO1" s="46" t="str">
        <f>VLOOKUP(AO2,'Sch Nums for Downloads'!$P$5:$Q$488,2,FALSE)</f>
        <v>E05</v>
      </c>
      <c r="AP1" s="46" t="str">
        <f>VLOOKUP(AP2,'Sch Nums for Downloads'!$P$5:$Q$488,2,FALSE)</f>
        <v>E05</v>
      </c>
      <c r="AQ1" s="46" t="str">
        <f>VLOOKUP(AQ2,'Sch Nums for Downloads'!$P$5:$Q$488,2,FALSE)</f>
        <v>E05</v>
      </c>
      <c r="AR1" s="46" t="str">
        <f>VLOOKUP(AR2,'Sch Nums for Downloads'!$P$5:$Q$488,2,FALSE)</f>
        <v>E04</v>
      </c>
      <c r="AS1" s="46" t="str">
        <f>VLOOKUP(AS2,'Sch Nums for Downloads'!$P$5:$Q$488,2,FALSE)</f>
        <v>E04</v>
      </c>
      <c r="AT1" s="46" t="str">
        <f>VLOOKUP(AT2,'Sch Nums for Downloads'!$P$5:$Q$488,2,FALSE)</f>
        <v>E04</v>
      </c>
      <c r="AU1" s="46" t="str">
        <f>VLOOKUP(AU2,'Sch Nums for Downloads'!$P$5:$Q$488,2,FALSE)</f>
        <v>E04</v>
      </c>
      <c r="AV1" s="46" t="str">
        <f>VLOOKUP(AV2,'Sch Nums for Downloads'!$P$5:$Q$488,2,FALSE)</f>
        <v>E04</v>
      </c>
      <c r="AW1" s="46" t="str">
        <f>VLOOKUP(AW2,'Sch Nums for Downloads'!$P$5:$Q$488,2,FALSE)</f>
        <v>E06</v>
      </c>
      <c r="AX1" s="46" t="str">
        <f>VLOOKUP(AX2,'Sch Nums for Downloads'!$P$5:$Q$488,2,FALSE)</f>
        <v>E06</v>
      </c>
      <c r="AY1" s="46" t="str">
        <f>VLOOKUP(AY2,'Sch Nums for Downloads'!$P$5:$Q$488,2,FALSE)</f>
        <v>E06</v>
      </c>
      <c r="AZ1" s="46" t="str">
        <f>VLOOKUP(AZ2,'Sch Nums for Downloads'!$P$5:$Q$488,2,FALSE)</f>
        <v>E06</v>
      </c>
      <c r="BA1" s="46" t="str">
        <f>VLOOKUP(BA2,'Sch Nums for Downloads'!$P$5:$Q$488,2,FALSE)</f>
        <v>E04</v>
      </c>
      <c r="BB1" s="46" t="str">
        <f>VLOOKUP(BB2,'Sch Nums for Downloads'!$P$5:$Q$488,2,FALSE)</f>
        <v>E04</v>
      </c>
      <c r="BC1" s="46" t="str">
        <f>VLOOKUP(BC2,'Sch Nums for Downloads'!$P$5:$Q$488,2,FALSE)</f>
        <v>E04</v>
      </c>
      <c r="BD1" s="46" t="str">
        <f>VLOOKUP(BD2,'Sch Nums for Downloads'!$P$5:$Q$488,2,FALSE)</f>
        <v>E04</v>
      </c>
      <c r="BE1" s="46" t="str">
        <f>VLOOKUP(BE2,'Sch Nums for Downloads'!$P$5:$Q$488,2,FALSE)</f>
        <v>E04</v>
      </c>
      <c r="BF1" s="46" t="str">
        <f>VLOOKUP(BF2,'Sch Nums for Downloads'!$P$5:$Q$488,2,FALSE)</f>
        <v>E07</v>
      </c>
      <c r="BG1" s="46" t="str">
        <f>VLOOKUP(BG2,'Sch Nums for Downloads'!$P$5:$Q$488,2,FALSE)</f>
        <v>E07</v>
      </c>
      <c r="BH1" s="46" t="str">
        <f>VLOOKUP(BH2,'Sch Nums for Downloads'!$P$5:$Q$488,2,FALSE)</f>
        <v>E07</v>
      </c>
      <c r="BI1" s="46" t="str">
        <f>VLOOKUP(BI2,'Sch Nums for Downloads'!$P$5:$Q$488,2,FALSE)</f>
        <v>E07</v>
      </c>
      <c r="BJ1" s="46" t="str">
        <f>VLOOKUP(BJ2,'Sch Nums for Downloads'!$P$5:$Q$488,2,FALSE)</f>
        <v>E08</v>
      </c>
      <c r="BK1" s="46" t="str">
        <f>VLOOKUP(BK2,'Sch Nums for Downloads'!$P$5:$Q$488,2,FALSE)</f>
        <v>E08</v>
      </c>
      <c r="BL1" s="46" t="str">
        <f>VLOOKUP(BL2,'Sch Nums for Downloads'!$P$5:$Q$488,2,FALSE)</f>
        <v>E09</v>
      </c>
      <c r="BM1" s="46" t="str">
        <f>VLOOKUP(BM2,'Sch Nums for Downloads'!$P$5:$Q$488,2,FALSE)</f>
        <v>E11</v>
      </c>
      <c r="BN1" s="46" t="str">
        <f>VLOOKUP(BN2,'Sch Nums for Downloads'!$P$5:$Q$488,2,FALSE)</f>
        <v>E08</v>
      </c>
      <c r="BO1" s="46" t="str">
        <f>VLOOKUP(BO2,'Sch Nums for Downloads'!$P$5:$Q$488,2,FALSE)</f>
        <v>E08</v>
      </c>
      <c r="BP1" s="46" t="str">
        <f>VLOOKUP(BP2,'Sch Nums for Downloads'!$P$5:$Q$488,2,FALSE)</f>
        <v>E27</v>
      </c>
      <c r="BQ1" s="46" t="str">
        <f>VLOOKUP(BQ2,'Sch Nums for Downloads'!$P$5:$Q$488,2,FALSE)</f>
        <v>E12</v>
      </c>
      <c r="BR1" s="46" t="str">
        <f>VLOOKUP(BR2,'Sch Nums for Downloads'!$P$5:$Q$488,2,FALSE)</f>
        <v>E13</v>
      </c>
      <c r="BS1" s="46" t="str">
        <f>VLOOKUP(BS2,'Sch Nums for Downloads'!$P$5:$Q$488,2,FALSE)</f>
        <v>CE02</v>
      </c>
      <c r="BT1" s="46" t="str">
        <f>VLOOKUP(BT2,'Sch Nums for Downloads'!$P$5:$Q$488,2,FALSE)</f>
        <v>CE04A</v>
      </c>
      <c r="BU1" s="46" t="str">
        <f>VLOOKUP(BU2,'Sch Nums for Downloads'!$P$5:$Q$488,2,FALSE)</f>
        <v>CE04D</v>
      </c>
      <c r="BV1" s="46" t="str">
        <f>VLOOKUP(BV2,'Sch Nums for Downloads'!$P$5:$Q$488,2,FALSE)</f>
        <v>CE02</v>
      </c>
      <c r="BW1" s="46" t="str">
        <f>VLOOKUP(BW2,'Sch Nums for Downloads'!$P$5:$Q$488,2,FALSE)</f>
        <v>E18</v>
      </c>
      <c r="BX1" s="46" t="str">
        <f>VLOOKUP(BX2,'Sch Nums for Downloads'!$P$5:$Q$488,2,FALSE)</f>
        <v>E16</v>
      </c>
      <c r="BY1" s="46" t="str">
        <f>VLOOKUP(BY2,'Sch Nums for Downloads'!$P$5:$Q$488,2,FALSE)</f>
        <v>E16</v>
      </c>
      <c r="BZ1" s="46" t="str">
        <f>VLOOKUP(BZ2,'Sch Nums for Downloads'!$P$5:$Q$488,2,FALSE)</f>
        <v>E16</v>
      </c>
      <c r="CA1" s="46" t="str">
        <f>VLOOKUP(CA2,'Sch Nums for Downloads'!$P$5:$Q$488,2,FALSE)</f>
        <v>E18</v>
      </c>
      <c r="CB1" s="46" t="str">
        <f>VLOOKUP(CB2,'Sch Nums for Downloads'!$P$5:$Q$488,2,FALSE)</f>
        <v>E17</v>
      </c>
      <c r="CC1" s="46" t="str">
        <f>VLOOKUP(CC2,'Sch Nums for Downloads'!$P$5:$Q$488,2,FALSE)</f>
        <v>E15</v>
      </c>
      <c r="CD1" s="46" t="str">
        <f>VLOOKUP(CD2,'Sch Nums for Downloads'!$P$5:$Q$488,2,FALSE)</f>
        <v>E18</v>
      </c>
      <c r="CE1" s="46" t="str">
        <f>VLOOKUP(CE2,'Sch Nums for Downloads'!$P$5:$Q$488,2,FALSE)</f>
        <v>E14</v>
      </c>
      <c r="CF1" s="46" t="str">
        <f>VLOOKUP(CF2,'Sch Nums for Downloads'!$P$5:$Q$488,2,FALSE)</f>
        <v>E18</v>
      </c>
      <c r="CG1" s="46" t="str">
        <f>VLOOKUP(CG2,'Sch Nums for Downloads'!$P$5:$Q$488,2,FALSE)</f>
        <v>CE03</v>
      </c>
      <c r="CH1" s="46" t="str">
        <f>VLOOKUP(CH2,'Sch Nums for Downloads'!$P$5:$Q$488,2,FALSE)</f>
        <v>E16</v>
      </c>
      <c r="CI1" s="46" t="str">
        <f>VLOOKUP(CI2,'Sch Nums for Downloads'!$P$5:$Q$488,2,FALSE)</f>
        <v>E19</v>
      </c>
      <c r="CJ1" s="46" t="str">
        <f>VLOOKUP(CJ2,'Sch Nums for Downloads'!$P$5:$Q$488,2,FALSE)</f>
        <v>E19</v>
      </c>
      <c r="CK1" s="46" t="str">
        <f>VLOOKUP(CK2,'Sch Nums for Downloads'!$P$5:$Q$488,2,FALSE)</f>
        <v>E08</v>
      </c>
      <c r="CL1" s="46" t="str">
        <f>VLOOKUP(CL2,'Sch Nums for Downloads'!$P$5:$Q$488,2,FALSE)</f>
        <v>E08</v>
      </c>
      <c r="CM1" s="46" t="str">
        <f>VLOOKUP(CM2,'Sch Nums for Downloads'!$P$5:$Q$488,2,FALSE)</f>
        <v>E22</v>
      </c>
      <c r="CN1" s="46" t="str">
        <f>VLOOKUP(CN2,'Sch Nums for Downloads'!$P$5:$Q$488,2,FALSE)</f>
        <v>CE04D</v>
      </c>
      <c r="CO1" s="46" t="str">
        <f>VLOOKUP(CO2,'Sch Nums for Downloads'!$P$5:$Q$488,2,FALSE)</f>
        <v>CE04E</v>
      </c>
      <c r="CP1" s="46" t="str">
        <f>VLOOKUP(CP2,'Sch Nums for Downloads'!$P$5:$Q$488,2,FALSE)</f>
        <v>E19</v>
      </c>
      <c r="CQ1" s="46" t="str">
        <f>VLOOKUP(CQ2,'Sch Nums for Downloads'!$P$5:$Q$488,2,FALSE)</f>
        <v>E08</v>
      </c>
      <c r="CR1" s="46" t="str">
        <f>VLOOKUP(CR2,'Sch Nums for Downloads'!$P$5:$Q$488,2,FALSE)</f>
        <v>E19</v>
      </c>
      <c r="CS1" s="46" t="str">
        <f>VLOOKUP(CS2,'Sch Nums for Downloads'!$P$5:$Q$488,2,FALSE)</f>
        <v>E22</v>
      </c>
      <c r="CT1" s="46" t="str">
        <f>VLOOKUP(CT2,'Sch Nums for Downloads'!$P$5:$Q$488,2,FALSE)</f>
        <v>E22</v>
      </c>
      <c r="CU1" s="46" t="str">
        <f>VLOOKUP(CU2,'Sch Nums for Downloads'!$P$5:$Q$488,2,FALSE)</f>
        <v>E22</v>
      </c>
      <c r="CV1" s="46" t="str">
        <f>VLOOKUP(CV2,'Sch Nums for Downloads'!$P$5:$Q$488,2,FALSE)</f>
        <v>E19</v>
      </c>
      <c r="CW1" s="46" t="str">
        <f>VLOOKUP(CW2,'Sch Nums for Downloads'!$P$5:$Q$488,2,FALSE)</f>
        <v>E28A</v>
      </c>
      <c r="CX1" s="46" t="str">
        <f>VLOOKUP(CX2,'Sch Nums for Downloads'!$P$5:$Q$488,2,FALSE)</f>
        <v>E27</v>
      </c>
      <c r="CY1" s="46" t="str">
        <f>VLOOKUP(CY2,'Sch Nums for Downloads'!$P$5:$Q$488,2,FALSE)</f>
        <v>E22</v>
      </c>
      <c r="CZ1" s="46" t="str">
        <f>VLOOKUP(CZ2,'Sch Nums for Downloads'!$P$5:$Q$488,2,FALSE)</f>
        <v>E22</v>
      </c>
      <c r="DA1" s="46" t="str">
        <f>VLOOKUP(DA2,'Sch Nums for Downloads'!$P$5:$Q$488,2,FALSE)</f>
        <v>E20</v>
      </c>
      <c r="DB1" s="46" t="str">
        <f>VLOOKUP(DB2,'Sch Nums for Downloads'!$P$5:$Q$488,2,FALSE)</f>
        <v>E20A</v>
      </c>
      <c r="DC1" s="46" t="str">
        <f>VLOOKUP(DC2,'Sch Nums for Downloads'!$P$5:$Q$488,2,FALSE)</f>
        <v>E20C</v>
      </c>
      <c r="DD1" s="46" t="str">
        <f>VLOOKUP(DD2,'Sch Nums for Downloads'!$P$5:$Q$488,2,FALSE)</f>
        <v>E20D</v>
      </c>
      <c r="DE1" s="46" t="str">
        <f>VLOOKUP(DE2,'Sch Nums for Downloads'!$P$5:$Q$488,2,FALSE)</f>
        <v>E20E</v>
      </c>
      <c r="DF1" s="46" t="str">
        <f>VLOOKUP(DF2,'Sch Nums for Downloads'!$P$5:$Q$488,2,FALSE)</f>
        <v>E20F</v>
      </c>
      <c r="DG1" s="46" t="str">
        <f>VLOOKUP(DG2,'Sch Nums for Downloads'!$P$5:$Q$488,2,FALSE)</f>
        <v>E20G</v>
      </c>
      <c r="DH1" s="46" t="str">
        <f>VLOOKUP(DH2,'Sch Nums for Downloads'!$P$5:$Q$488,2,FALSE)</f>
        <v>E08</v>
      </c>
      <c r="DI1" s="46" t="str">
        <f>VLOOKUP(DI2,'Sch Nums for Downloads'!$P$5:$Q$488,2,FALSE)</f>
        <v>E08</v>
      </c>
      <c r="DJ1" s="46" t="str">
        <f>VLOOKUP(DJ2,'Sch Nums for Downloads'!$P$5:$Q$488,2,FALSE)</f>
        <v>E22</v>
      </c>
      <c r="DK1" s="46" t="str">
        <f>VLOOKUP(DK2,'Sch Nums for Downloads'!$P$5:$Q$488,2,FALSE)</f>
        <v>E10</v>
      </c>
      <c r="DL1" s="159" t="str">
        <f>VLOOKUP(DL2,'Sch Nums for Downloads'!$P$5:$Q$488,2,FALSE)</f>
        <v>E23</v>
      </c>
      <c r="DM1" s="46" t="str">
        <f>VLOOKUP(DM2,'Sch Nums for Downloads'!$P$5:$Q$488,2,FALSE)</f>
        <v>E19</v>
      </c>
      <c r="DN1" s="46" t="str">
        <f>VLOOKUP(DN2,'Sch Nums for Downloads'!$P$5:$Q$488,2,FALSE)</f>
        <v>E25</v>
      </c>
      <c r="DO1" s="46" t="str">
        <f>VLOOKUP(DO2,'Sch Nums for Downloads'!$P$5:$Q$488,2,FALSE)</f>
        <v>E19</v>
      </c>
      <c r="DP1" s="46" t="str">
        <f>VLOOKUP(DP2,'Sch Nums for Downloads'!$P$5:$Q$488,2,FALSE)</f>
        <v>E24</v>
      </c>
      <c r="DQ1" s="46" t="str">
        <f>VLOOKUP(DQ2,'Sch Nums for Downloads'!$P$5:$Q$488,2,FALSE)</f>
        <v>E32</v>
      </c>
      <c r="DR1" s="46" t="str">
        <f>VLOOKUP(DR2,'Sch Nums for Downloads'!$P$5:$Q$488,2,FALSE)</f>
        <v>E25</v>
      </c>
      <c r="DS1" s="46" t="str">
        <f>VLOOKUP(DS2,'Sch Nums for Downloads'!$P$5:$Q$488,2,FALSE)</f>
        <v>E22</v>
      </c>
      <c r="DT1" s="46" t="str">
        <f>VLOOKUP(DT2,'Sch Nums for Downloads'!$P$5:$Q$488,2,FALSE)</f>
        <v>I01</v>
      </c>
      <c r="DU1" s="46" t="str">
        <f>VLOOKUP(DU2,'Sch Nums for Downloads'!$P$5:$Q$488,2,FALSE)</f>
        <v>I 08b</v>
      </c>
      <c r="DV1" s="46" t="str">
        <f>VLOOKUP(DV2,'Sch Nums for Downloads'!$P$5:$Q$488,2,FALSE)</f>
        <v>I07</v>
      </c>
      <c r="DW1" s="46" t="str">
        <f>VLOOKUP(DW2,'Sch Nums for Downloads'!$P$5:$Q$488,2,FALSE)</f>
        <v>I05</v>
      </c>
      <c r="DX1" s="46" t="str">
        <f>VLOOKUP(DX2,'Sch Nums for Downloads'!$P$5:$Q$488,2,FALSE)</f>
        <v>I01</v>
      </c>
      <c r="DY1" s="46" t="str">
        <f>VLOOKUP(DY2,'Sch Nums for Downloads'!$P$5:$Q$488,2,FALSE)</f>
        <v>I06</v>
      </c>
      <c r="DZ1" s="46" t="str">
        <f>VLOOKUP(DZ2,'Sch Nums for Downloads'!$P$5:$Q$488,2,FALSE)</f>
        <v>I16</v>
      </c>
      <c r="EA1" s="46" t="str">
        <f>VLOOKUP(EA2,'Sch Nums for Downloads'!$P$5:$Q$488,2,FALSE)</f>
        <v>CI01</v>
      </c>
      <c r="EB1" s="46" t="str">
        <f>VLOOKUP(EB2,'Sch Nums for Downloads'!$P$5:$Q$488,2,FALSE)</f>
        <v>I06</v>
      </c>
      <c r="EC1" s="46" t="str">
        <f>VLOOKUP(EC2,'Sch Nums for Downloads'!$P$5:$Q$488,2,FALSE)</f>
        <v>I06</v>
      </c>
      <c r="ED1" s="46" t="str">
        <f>VLOOKUP(ED2,'Sch Nums for Downloads'!$P$5:$Q$488,2,FALSE)</f>
        <v>I03</v>
      </c>
      <c r="EE1" s="46" t="str">
        <f>VLOOKUP(EE2,'Sch Nums for Downloads'!$P$5:$Q$488,2,FALSE)</f>
        <v>E23</v>
      </c>
      <c r="EF1" s="46" t="str">
        <f>VLOOKUP(EF2,'Sch Nums for Downloads'!$P$5:$Q$488,2,FALSE)</f>
        <v>E10</v>
      </c>
      <c r="EG1" s="46" t="str">
        <f>VLOOKUP(EG2,'Sch Nums for Downloads'!$P$5:$Q$488,2,FALSE)</f>
        <v>I01</v>
      </c>
      <c r="EH1" s="46" t="str">
        <f>VLOOKUP(EH2,'Sch Nums for Downloads'!$P$5:$Q$488,2,FALSE)</f>
        <v>E09</v>
      </c>
      <c r="EI1" s="46" t="str">
        <f>VLOOKUP(EI2,'Sch Nums for Downloads'!$P$5:$Q$488,2,FALSE)</f>
        <v>E10</v>
      </c>
      <c r="EJ1" s="46" t="str">
        <f>VLOOKUP(EJ2,'Sch Nums for Downloads'!$P$5:$Q$488,2,FALSE)</f>
        <v>E12</v>
      </c>
      <c r="EK1" s="46" t="str">
        <f>VLOOKUP(EK2,'Sch Nums for Downloads'!$P$5:$Q$488,2,FALSE)</f>
        <v>E13</v>
      </c>
      <c r="EL1" s="46" t="str">
        <f>VLOOKUP(EL2,'Sch Nums for Downloads'!$P$5:$Q$488,2,FALSE)</f>
        <v>E14</v>
      </c>
      <c r="EM1" s="46" t="str">
        <f>VLOOKUP(EM2,'Sch Nums for Downloads'!$P$5:$Q$488,2,FALSE)</f>
        <v>E25</v>
      </c>
      <c r="EN1" s="46" t="str">
        <f>VLOOKUP(EN2,'Sch Nums for Downloads'!$P$5:$Q$488,2,FALSE)</f>
        <v>E27</v>
      </c>
      <c r="EO1" s="46" t="str">
        <f>VLOOKUP(EO2,'Sch Nums for Downloads'!$P$5:$Q$488,2,FALSE)</f>
        <v>E28A</v>
      </c>
      <c r="EP1" s="46" t="str">
        <f>VLOOKUP(EP2,'Sch Nums for Downloads'!$P$5:$Q$488,2,FALSE)</f>
        <v>E28A</v>
      </c>
      <c r="EQ1" s="46" t="str">
        <f>VLOOKUP(EQ2,'Sch Nums for Downloads'!$P$5:$Q$488,2,FALSE)</f>
        <v>E28A</v>
      </c>
      <c r="ER1" s="46" t="str">
        <f>VLOOKUP(ER2,'Sch Nums for Downloads'!$P$5:$Q$488,2,FALSE)</f>
        <v>E28A</v>
      </c>
      <c r="ES1" s="46" t="str">
        <f>VLOOKUP(ES2,'Sch Nums for Downloads'!$P$5:$Q$488,2,FALSE)</f>
        <v>E20G</v>
      </c>
      <c r="ET1" s="46" t="str">
        <f>VLOOKUP(ET2,'Sch Nums for Downloads'!$P$5:$Q$488,2,FALSE)</f>
        <v>E28A</v>
      </c>
      <c r="EU1" s="46" t="str">
        <f>VLOOKUP(EU2,'Sch Nums for Downloads'!$P$5:$Q$488,2,FALSE)</f>
        <v>E28A</v>
      </c>
      <c r="EV1" s="46" t="str">
        <f>VLOOKUP(EV2,'Sch Nums for Downloads'!$P$5:$Q$488,2,FALSE)</f>
        <v>E18</v>
      </c>
      <c r="EW1" s="46" t="str">
        <f>VLOOKUP(EW2,'Sch Nums for Downloads'!$P$5:$Q$488,2,FALSE)</f>
        <v>E19</v>
      </c>
      <c r="EX1" s="46" t="str">
        <f>VLOOKUP(EX2,'Sch Nums for Downloads'!$P$5:$Q$488,2,FALSE)</f>
        <v>I07</v>
      </c>
      <c r="EY1" s="46" t="str">
        <f>VLOOKUP(EY2,'Sch Nums for Downloads'!$P$5:$Q$488,2,FALSE)</f>
        <v>I10</v>
      </c>
      <c r="EZ1" s="46" t="str">
        <f>VLOOKUP(EZ2,'Sch Nums for Downloads'!$P$5:$Q$488,2,FALSE)</f>
        <v>I13</v>
      </c>
      <c r="FA1" s="46" t="str">
        <f>VLOOKUP(FA2,'Sch Nums for Downloads'!$P$5:$Q$488,2,FALSE)</f>
        <v>I12</v>
      </c>
      <c r="FB1" s="46" t="str">
        <f>VLOOKUP(FB2,'Sch Nums for Downloads'!$P$5:$Q$488,2,FALSE)</f>
        <v>I12</v>
      </c>
      <c r="FC1" s="46" t="str">
        <f>VLOOKUP(FC2,'Sch Nums for Downloads'!$P$5:$Q$488,2,FALSE)</f>
        <v>I11</v>
      </c>
      <c r="FD1" s="46" t="str">
        <f>VLOOKUP(FD2,'Sch Nums for Downloads'!$P$5:$Q$488,2,FALSE)</f>
        <v>I09</v>
      </c>
      <c r="FE1" s="46" t="str">
        <f>VLOOKUP(FE2,'Sch Nums for Downloads'!$P$5:$Q$488,2,FALSE)</f>
        <v>I 08b</v>
      </c>
      <c r="FF1" s="46" t="str">
        <f>VLOOKUP(FF2,'Sch Nums for Downloads'!$P$5:$Q$488,2,FALSE)</f>
        <v>I 08a</v>
      </c>
      <c r="FG1" s="46" t="str">
        <f>VLOOKUP(FG2,'Sch Nums for Downloads'!$P$5:$Q$488,2,FALSE)</f>
        <v>I 08b</v>
      </c>
      <c r="FH1" s="46" t="str">
        <f>VLOOKUP(FH2,'Sch Nums for Downloads'!$P$5:$Q$488,2,FALSE)</f>
        <v>I 08b</v>
      </c>
      <c r="FI1" s="46" t="str">
        <f>VLOOKUP(FI2,'Sch Nums for Downloads'!$P$5:$Q$488,2,FALSE)</f>
        <v>I 08b</v>
      </c>
      <c r="FJ1" s="46" t="str">
        <f>VLOOKUP(FJ2,'Sch Nums for Downloads'!$P$5:$Q$488,2,FALSE)</f>
        <v>I17</v>
      </c>
      <c r="FK1" s="46" t="str">
        <f>VLOOKUP(FK2,'Sch Nums for Downloads'!$P$5:$Q$488,2,FALSE)</f>
        <v>I11</v>
      </c>
      <c r="FL1" s="46" t="e">
        <f>VLOOKUP(FL2,'Sch Nums for Downloads'!$P$5:$Q$488,2,FALSE)</f>
        <v>#N/A</v>
      </c>
      <c r="FM1" s="46" t="e">
        <f>VLOOKUP(FM2,'Sch Nums for Downloads'!$P$5:$Q$488,2,FALSE)</f>
        <v>#N/A</v>
      </c>
      <c r="FN1" s="46" t="e">
        <f>VLOOKUP(FN2,'Sch Nums for Downloads'!$P$5:$Q$488,2,FALSE)</f>
        <v>#N/A</v>
      </c>
      <c r="FO1" s="46" t="e">
        <f>VLOOKUP(FO2,'Sch Nums for Downloads'!$P$5:$Q$488,2,FALSE)</f>
        <v>#N/A</v>
      </c>
      <c r="FP1" s="46" t="e">
        <f>VLOOKUP(FP2,'Sch Nums for Downloads'!$P$5:$Q$488,2,FALSE)</f>
        <v>#N/A</v>
      </c>
      <c r="FQ1" s="46" t="e">
        <f>VLOOKUP(FQ2,'Sch Nums for Downloads'!$P$5:$Q$488,2,FALSE)</f>
        <v>#N/A</v>
      </c>
      <c r="FR1" s="46" t="e">
        <f>VLOOKUP(FR2,'Sch Nums for Downloads'!$P$5:$Q$488,2,FALSE)</f>
        <v>#N/A</v>
      </c>
      <c r="FS1" s="46" t="e">
        <f>VLOOKUP(FS2,'Sch Nums for Downloads'!$P$5:$Q$488,2,FALSE)</f>
        <v>#N/A</v>
      </c>
      <c r="FT1" s="46" t="e">
        <f>VLOOKUP(FT2,'Sch Nums for Downloads'!$P$5:$Q$488,2,FALSE)</f>
        <v>#N/A</v>
      </c>
      <c r="FU1" s="46" t="e">
        <f>VLOOKUP(FU2,'Sch Nums for Downloads'!$P$5:$Q$488,2,FALSE)</f>
        <v>#N/A</v>
      </c>
      <c r="FV1" s="46" t="e">
        <f>VLOOKUP(FV2,'Sch Nums for Downloads'!$P$5:$Q$488,2,FALSE)</f>
        <v>#N/A</v>
      </c>
      <c r="FW1" s="46" t="e">
        <f>VLOOKUP(FW2,'Sch Nums for Downloads'!$P$5:$Q$488,2,FALSE)</f>
        <v>#N/A</v>
      </c>
      <c r="FX1" s="46" t="e">
        <f>VLOOKUP(FX2,'Sch Nums for Downloads'!$P$5:$Q$488,2,FALSE)</f>
        <v>#N/A</v>
      </c>
      <c r="FY1" s="46" t="e">
        <f>VLOOKUP(FY2,'Sch Nums for Downloads'!$P$5:$Q$488,2,FALSE)</f>
        <v>#N/A</v>
      </c>
      <c r="FZ1" s="46" t="e">
        <f>VLOOKUP(FZ2,'Sch Nums for Downloads'!$P$5:$Q$488,2,FALSE)</f>
        <v>#N/A</v>
      </c>
      <c r="GA1" s="46" t="e">
        <f>VLOOKUP(GA2,'Sch Nums for Downloads'!$P$5:$Q$488,2,FALSE)</f>
        <v>#N/A</v>
      </c>
      <c r="GB1" s="46" t="e">
        <f>VLOOKUP(GB2,'Sch Nums for Downloads'!$P$5:$Q$488,2,FALSE)</f>
        <v>#N/A</v>
      </c>
      <c r="GC1" s="46" t="e">
        <f>VLOOKUP(GC2,'Sch Nums for Downloads'!$P$5:$Q$488,2,FALSE)</f>
        <v>#N/A</v>
      </c>
      <c r="GD1" s="46" t="e">
        <f>VLOOKUP(GD2,'Sch Nums for Downloads'!$P$5:$Q$488,2,FALSE)</f>
        <v>#N/A</v>
      </c>
      <c r="GE1" s="46" t="e">
        <f>VLOOKUP(GE2,'Sch Nums for Downloads'!$P$5:$Q$488,2,FALSE)</f>
        <v>#N/A</v>
      </c>
      <c r="GF1" s="46" t="e">
        <f>VLOOKUP(GF2,'Sch Nums for Downloads'!$P$5:$Q$488,2,FALSE)</f>
        <v>#N/A</v>
      </c>
      <c r="GG1" s="46" t="e">
        <f>VLOOKUP(GG2,'Sch Nums for Downloads'!$P$5:$Q$488,2,FALSE)</f>
        <v>#N/A</v>
      </c>
      <c r="GH1" s="46" t="e">
        <f>VLOOKUP(GH2,'Sch Nums for Downloads'!$P$5:$Q$488,2,FALSE)</f>
        <v>#N/A</v>
      </c>
      <c r="GI1" s="46" t="e">
        <f>VLOOKUP(GI2,'Sch Nums for Downloads'!$P$5:$Q$488,2,FALSE)</f>
        <v>#N/A</v>
      </c>
      <c r="GJ1" s="46" t="e">
        <f>VLOOKUP(GJ2,'Sch Nums for Downloads'!$P$5:$Q$488,2,FALSE)</f>
        <v>#N/A</v>
      </c>
      <c r="GK1" s="46" t="e">
        <f>VLOOKUP(GK2,'Sch Nums for Downloads'!$P$5:$Q$488,2,FALSE)</f>
        <v>#N/A</v>
      </c>
      <c r="GL1" s="46" t="e">
        <f>VLOOKUP(GL2,'Sch Nums for Downloads'!$P$5:$Q$488,2,FALSE)</f>
        <v>#N/A</v>
      </c>
      <c r="GM1" s="46" t="e">
        <f>VLOOKUP(GM2,'Sch Nums for Downloads'!$P$5:$Q$488,2,FALSE)</f>
        <v>#N/A</v>
      </c>
      <c r="GN1" s="46" t="e">
        <f>VLOOKUP(GN2,'Sch Nums for Downloads'!$P$5:$Q$488,2,FALSE)</f>
        <v>#N/A</v>
      </c>
      <c r="GO1" s="46" t="e">
        <f>VLOOKUP(GO2,'Sch Nums for Downloads'!$P$5:$Q$488,2,FALSE)</f>
        <v>#N/A</v>
      </c>
      <c r="GP1" s="46" t="e">
        <f>VLOOKUP(GP2,'Sch Nums for Downloads'!$P$5:$Q$488,2,FALSE)</f>
        <v>#N/A</v>
      </c>
      <c r="GQ1" s="46" t="e">
        <f>VLOOKUP(GQ2,'Sch Nums for Downloads'!$P$5:$Q$488,2,FALSE)</f>
        <v>#N/A</v>
      </c>
      <c r="GR1" s="46" t="e">
        <f>VLOOKUP(GR2,'Sch Nums for Downloads'!$P$5:$Q$488,2,FALSE)</f>
        <v>#N/A</v>
      </c>
      <c r="GS1" s="46" t="e">
        <f>VLOOKUP(GS2,'Sch Nums for Downloads'!$P$5:$Q$488,2,FALSE)</f>
        <v>#N/A</v>
      </c>
      <c r="GT1" s="46" t="e">
        <f>VLOOKUP(GT2,'Sch Nums for Downloads'!$P$5:$Q$488,2,FALSE)</f>
        <v>#N/A</v>
      </c>
    </row>
    <row r="2" spans="1:280" s="397" customFormat="1">
      <c r="A2" s="397" t="s">
        <v>426</v>
      </c>
      <c r="B2" s="397">
        <v>10101</v>
      </c>
      <c r="C2" s="397">
        <v>10102</v>
      </c>
      <c r="D2" s="397">
        <v>10105</v>
      </c>
      <c r="E2" s="397">
        <v>10108</v>
      </c>
      <c r="F2" s="397">
        <v>10109</v>
      </c>
      <c r="G2" s="397">
        <v>10111</v>
      </c>
      <c r="H2" s="397">
        <v>10118</v>
      </c>
      <c r="I2" s="397">
        <v>10119</v>
      </c>
      <c r="J2" s="397">
        <v>10151</v>
      </c>
      <c r="K2" s="397">
        <v>10152</v>
      </c>
      <c r="L2" s="397">
        <v>10158</v>
      </c>
      <c r="M2" s="397">
        <v>10159</v>
      </c>
      <c r="N2" s="397">
        <v>10181</v>
      </c>
      <c r="O2" s="397">
        <v>10182</v>
      </c>
      <c r="P2" s="397">
        <v>10184</v>
      </c>
      <c r="Q2" s="397">
        <v>10188</v>
      </c>
      <c r="R2" s="397">
        <v>10189</v>
      </c>
      <c r="S2" s="397">
        <v>10191</v>
      </c>
      <c r="T2" s="397">
        <v>10192</v>
      </c>
      <c r="U2" s="397">
        <v>10194</v>
      </c>
      <c r="V2" s="397">
        <v>10198</v>
      </c>
      <c r="W2" s="397">
        <v>10199</v>
      </c>
      <c r="X2" s="397">
        <v>10201</v>
      </c>
      <c r="Y2" s="397">
        <v>10202</v>
      </c>
      <c r="Z2" s="397">
        <v>10204</v>
      </c>
      <c r="AA2" s="397">
        <v>10208</v>
      </c>
      <c r="AB2" s="397">
        <v>10209</v>
      </c>
      <c r="AC2" s="397">
        <v>10231</v>
      </c>
      <c r="AD2" s="397">
        <v>10232</v>
      </c>
      <c r="AE2" s="397">
        <v>10234</v>
      </c>
      <c r="AF2" s="397">
        <v>10238</v>
      </c>
      <c r="AG2" s="397">
        <v>10239</v>
      </c>
      <c r="AH2" s="397">
        <v>10241</v>
      </c>
      <c r="AI2" s="397">
        <v>10242</v>
      </c>
      <c r="AJ2" s="397">
        <v>10244</v>
      </c>
      <c r="AK2" s="397">
        <v>10248</v>
      </c>
      <c r="AL2" s="397">
        <v>10249</v>
      </c>
      <c r="AM2" s="397">
        <v>10831</v>
      </c>
      <c r="AN2" s="397">
        <v>10832</v>
      </c>
      <c r="AO2" s="397">
        <v>10834</v>
      </c>
      <c r="AP2" s="397">
        <v>10838</v>
      </c>
      <c r="AQ2" s="397">
        <v>10839</v>
      </c>
      <c r="AR2" s="397">
        <v>10841</v>
      </c>
      <c r="AS2" s="397">
        <v>10842</v>
      </c>
      <c r="AT2" s="397">
        <v>10844</v>
      </c>
      <c r="AU2" s="397">
        <v>10848</v>
      </c>
      <c r="AV2" s="397">
        <v>10849</v>
      </c>
      <c r="AW2" s="397">
        <v>10851</v>
      </c>
      <c r="AX2" s="397">
        <v>10852</v>
      </c>
      <c r="AY2" s="397">
        <v>10858</v>
      </c>
      <c r="AZ2" s="397">
        <v>10859</v>
      </c>
      <c r="BA2" s="397">
        <v>10861</v>
      </c>
      <c r="BB2" s="397">
        <v>10862</v>
      </c>
      <c r="BC2" s="397">
        <v>10864</v>
      </c>
      <c r="BD2" s="397">
        <v>10868</v>
      </c>
      <c r="BE2" s="397">
        <v>10869</v>
      </c>
      <c r="BF2" s="397">
        <v>10901</v>
      </c>
      <c r="BG2" s="397">
        <v>10902</v>
      </c>
      <c r="BH2" s="397">
        <v>10908</v>
      </c>
      <c r="BI2" s="397">
        <v>10909</v>
      </c>
      <c r="BJ2" s="397">
        <v>11080</v>
      </c>
      <c r="BK2" s="397">
        <v>11090</v>
      </c>
      <c r="BL2" s="397">
        <v>11150</v>
      </c>
      <c r="BM2" s="397">
        <v>11170</v>
      </c>
      <c r="BN2" s="397">
        <v>11770</v>
      </c>
      <c r="BO2" s="397">
        <v>11775</v>
      </c>
      <c r="BP2" s="397">
        <v>13035</v>
      </c>
      <c r="BQ2" s="397">
        <v>20060</v>
      </c>
      <c r="BR2" s="397">
        <v>20110</v>
      </c>
      <c r="BS2" s="397">
        <v>20130</v>
      </c>
      <c r="BT2" s="397">
        <v>20141</v>
      </c>
      <c r="BU2" s="397">
        <v>20144</v>
      </c>
      <c r="BV2" s="397">
        <v>20190</v>
      </c>
      <c r="BW2" s="397">
        <v>20200</v>
      </c>
      <c r="BX2" s="397">
        <v>21010</v>
      </c>
      <c r="BY2" s="397">
        <v>21020</v>
      </c>
      <c r="BZ2" s="397">
        <v>21030</v>
      </c>
      <c r="CA2" s="397">
        <v>22030</v>
      </c>
      <c r="CB2" s="397">
        <v>22400</v>
      </c>
      <c r="CC2" s="397">
        <v>22700</v>
      </c>
      <c r="CD2" s="397">
        <v>23020</v>
      </c>
      <c r="CE2" s="397">
        <v>25020</v>
      </c>
      <c r="CF2" s="397">
        <v>25030</v>
      </c>
      <c r="CG2" s="397">
        <v>30010</v>
      </c>
      <c r="CH2" s="397">
        <v>30070</v>
      </c>
      <c r="CI2" s="397">
        <v>30120</v>
      </c>
      <c r="CJ2" s="397">
        <v>30160</v>
      </c>
      <c r="CK2" s="397">
        <v>32010</v>
      </c>
      <c r="CL2" s="397">
        <v>33020</v>
      </c>
      <c r="CM2" s="397">
        <v>40000</v>
      </c>
      <c r="CN2" s="397">
        <v>40005</v>
      </c>
      <c r="CO2" s="397">
        <v>40006</v>
      </c>
      <c r="CP2" s="397">
        <v>40280</v>
      </c>
      <c r="CQ2" s="397">
        <v>40450</v>
      </c>
      <c r="CR2" s="397">
        <v>40510</v>
      </c>
      <c r="CS2" s="397">
        <v>40540</v>
      </c>
      <c r="CT2" s="397">
        <v>41500</v>
      </c>
      <c r="CU2" s="397">
        <v>42000</v>
      </c>
      <c r="CV2" s="397">
        <v>42040</v>
      </c>
      <c r="CW2" s="397">
        <v>43010</v>
      </c>
      <c r="CX2" s="397">
        <v>43040</v>
      </c>
      <c r="CY2" s="397">
        <v>44000</v>
      </c>
      <c r="CZ2" s="397">
        <v>44100</v>
      </c>
      <c r="DA2" s="397">
        <v>44280</v>
      </c>
      <c r="DB2" s="397">
        <v>44281</v>
      </c>
      <c r="DC2" s="397">
        <v>44601</v>
      </c>
      <c r="DD2" s="397">
        <v>44602</v>
      </c>
      <c r="DE2" s="397">
        <v>44603</v>
      </c>
      <c r="DF2" s="397">
        <v>44604</v>
      </c>
      <c r="DG2" s="397">
        <v>44605</v>
      </c>
      <c r="DH2" s="397">
        <v>45010</v>
      </c>
      <c r="DI2" s="397">
        <v>45011</v>
      </c>
      <c r="DJ2" s="397">
        <v>47710</v>
      </c>
      <c r="DK2" s="107">
        <v>47733</v>
      </c>
      <c r="DL2" s="414">
        <v>47735</v>
      </c>
      <c r="DM2" s="397">
        <v>47740</v>
      </c>
      <c r="DN2" s="397">
        <v>47780</v>
      </c>
      <c r="DO2" s="397">
        <v>47820</v>
      </c>
      <c r="DP2" s="397">
        <v>47840</v>
      </c>
      <c r="DQ2" s="397">
        <v>47850</v>
      </c>
      <c r="DR2" s="397">
        <v>57040</v>
      </c>
      <c r="DS2" s="397">
        <v>61840</v>
      </c>
      <c r="DT2" s="397">
        <v>73000</v>
      </c>
      <c r="DU2" s="397">
        <v>73003</v>
      </c>
      <c r="DV2" s="397">
        <v>73004</v>
      </c>
      <c r="DW2" s="397">
        <v>73007</v>
      </c>
      <c r="DX2" s="397">
        <v>73012</v>
      </c>
      <c r="DY2" s="397">
        <v>73023</v>
      </c>
      <c r="DZ2" s="397">
        <v>73030</v>
      </c>
      <c r="EA2" s="397">
        <v>73031</v>
      </c>
      <c r="EB2" s="397">
        <v>73032</v>
      </c>
      <c r="EC2" s="397">
        <v>73033</v>
      </c>
      <c r="ED2" s="397">
        <v>73050</v>
      </c>
      <c r="EE2" s="397">
        <v>73051</v>
      </c>
      <c r="EF2" s="397">
        <v>73052</v>
      </c>
      <c r="EG2" s="397">
        <v>73069</v>
      </c>
      <c r="EH2" s="397">
        <v>73621</v>
      </c>
      <c r="EI2" s="397">
        <v>73622</v>
      </c>
      <c r="EJ2" s="397">
        <v>73624</v>
      </c>
      <c r="EK2" s="397">
        <v>73625</v>
      </c>
      <c r="EL2" s="397">
        <v>73626</v>
      </c>
      <c r="EM2" s="397">
        <v>73627</v>
      </c>
      <c r="EN2" s="397">
        <v>73628</v>
      </c>
      <c r="EO2" s="397">
        <v>73629</v>
      </c>
      <c r="EP2" s="397">
        <v>73630</v>
      </c>
      <c r="EQ2" s="397">
        <v>73631</v>
      </c>
      <c r="ER2" s="397">
        <v>73632</v>
      </c>
      <c r="ES2" s="397">
        <v>73633</v>
      </c>
      <c r="ET2" s="397">
        <v>73634</v>
      </c>
      <c r="EU2" s="397">
        <v>73635</v>
      </c>
      <c r="EV2" s="397">
        <v>73636</v>
      </c>
      <c r="EW2" s="397">
        <v>73639</v>
      </c>
      <c r="EX2" s="397">
        <v>80907</v>
      </c>
      <c r="EY2" s="397">
        <v>81101</v>
      </c>
      <c r="EZ2" s="397">
        <v>81304</v>
      </c>
      <c r="FA2" s="397">
        <v>81305</v>
      </c>
      <c r="FB2" s="397">
        <v>81315</v>
      </c>
      <c r="FC2" s="397">
        <v>81409</v>
      </c>
      <c r="FD2" s="397">
        <v>82000</v>
      </c>
      <c r="FE2" s="397">
        <v>82300</v>
      </c>
      <c r="FF2" s="397">
        <v>82306</v>
      </c>
      <c r="FG2" s="397">
        <v>82312</v>
      </c>
      <c r="FH2" s="397">
        <v>82538</v>
      </c>
      <c r="FI2" s="397">
        <v>82700</v>
      </c>
      <c r="FJ2" s="397">
        <v>82716</v>
      </c>
      <c r="FK2" s="397">
        <v>84011</v>
      </c>
      <c r="FM2" s="397" t="s">
        <v>944</v>
      </c>
    </row>
    <row r="3" spans="1:280" ht="13.5" customHeight="1">
      <c r="A3" s="116">
        <v>107900</v>
      </c>
      <c r="B3" s="300">
        <v>274661.67</v>
      </c>
      <c r="C3" s="300">
        <v>1139.83</v>
      </c>
      <c r="D3" s="300">
        <v>20970.37</v>
      </c>
      <c r="E3" s="300">
        <v>80022.739999999991</v>
      </c>
      <c r="F3" s="300">
        <v>38592.839999999997</v>
      </c>
      <c r="G3" s="300">
        <v>8302.7900000000009</v>
      </c>
      <c r="H3" s="300">
        <v>2381.25</v>
      </c>
      <c r="I3" s="300">
        <v>1048.17</v>
      </c>
      <c r="J3" s="300"/>
      <c r="K3" s="300"/>
      <c r="L3" s="300"/>
      <c r="M3" s="300"/>
      <c r="N3" s="300">
        <v>5023.5700000000006</v>
      </c>
      <c r="O3" s="300">
        <v>7.31</v>
      </c>
      <c r="P3" s="300"/>
      <c r="Q3" s="300">
        <v>1026.2</v>
      </c>
      <c r="R3" s="300">
        <v>473.13</v>
      </c>
      <c r="S3" s="300">
        <v>11057.8</v>
      </c>
      <c r="T3" s="300">
        <v>61.36</v>
      </c>
      <c r="U3" s="300"/>
      <c r="V3" s="300">
        <v>1688.0800000000002</v>
      </c>
      <c r="W3" s="300">
        <v>347.08</v>
      </c>
      <c r="X3" s="300"/>
      <c r="Y3" s="300"/>
      <c r="Z3" s="300"/>
      <c r="AA3" s="300"/>
      <c r="AB3" s="300"/>
      <c r="AC3" s="300">
        <v>181883.86</v>
      </c>
      <c r="AD3" s="300">
        <v>1049.3499999999999</v>
      </c>
      <c r="AE3" s="300">
        <v>3807.29</v>
      </c>
      <c r="AF3" s="300">
        <v>36229.21</v>
      </c>
      <c r="AG3" s="300">
        <v>19859.64</v>
      </c>
      <c r="AH3" s="300"/>
      <c r="AI3" s="300"/>
      <c r="AJ3" s="300"/>
      <c r="AK3" s="300"/>
      <c r="AL3" s="300"/>
      <c r="AM3" s="300">
        <v>23357.1</v>
      </c>
      <c r="AN3" s="300">
        <v>365.74</v>
      </c>
      <c r="AO3" s="300"/>
      <c r="AP3" s="300">
        <v>3322.72</v>
      </c>
      <c r="AQ3" s="300">
        <v>2807.8</v>
      </c>
      <c r="AR3" s="300"/>
      <c r="AS3" s="300"/>
      <c r="AT3" s="300"/>
      <c r="AU3" s="300"/>
      <c r="AV3" s="300"/>
      <c r="AW3" s="300"/>
      <c r="AX3" s="300"/>
      <c r="AY3" s="300"/>
      <c r="AZ3" s="300"/>
      <c r="BA3" s="300">
        <v>10609.84</v>
      </c>
      <c r="BB3" s="300"/>
      <c r="BC3" s="300">
        <v>229.67000000000002</v>
      </c>
      <c r="BD3" s="300">
        <v>2211.25</v>
      </c>
      <c r="BE3" s="300">
        <v>1405.02</v>
      </c>
      <c r="BF3" s="300"/>
      <c r="BG3" s="300"/>
      <c r="BH3" s="300"/>
      <c r="BI3" s="300"/>
      <c r="BJ3" s="300">
        <v>10892.98</v>
      </c>
      <c r="BK3" s="300"/>
      <c r="BL3" s="300">
        <v>105</v>
      </c>
      <c r="BM3" s="300"/>
      <c r="BN3" s="300"/>
      <c r="BO3" s="300"/>
      <c r="BP3" s="300"/>
      <c r="BQ3" s="300">
        <v>8249.07</v>
      </c>
      <c r="BR3" s="300">
        <v>2724.38</v>
      </c>
      <c r="BS3" s="300"/>
      <c r="BT3" s="300"/>
      <c r="BU3" s="300"/>
      <c r="BV3" s="300">
        <v>0</v>
      </c>
      <c r="BW3" s="300"/>
      <c r="BX3" s="300">
        <v>10200.66</v>
      </c>
      <c r="BY3" s="300">
        <v>4207.54</v>
      </c>
      <c r="BZ3" s="300"/>
      <c r="CA3" s="300"/>
      <c r="CB3" s="300">
        <v>13431.6</v>
      </c>
      <c r="CC3" s="300">
        <v>3754.9800000000005</v>
      </c>
      <c r="CD3" s="300">
        <v>315.22000000000003</v>
      </c>
      <c r="CE3" s="300">
        <v>775.61999999999989</v>
      </c>
      <c r="CF3" s="300"/>
      <c r="CG3" s="300"/>
      <c r="CH3" s="300"/>
      <c r="CI3" s="300"/>
      <c r="CJ3" s="300"/>
      <c r="CK3" s="300"/>
      <c r="CL3" s="300">
        <v>21.29</v>
      </c>
      <c r="CM3" s="300">
        <v>677.32</v>
      </c>
      <c r="CN3" s="300"/>
      <c r="CO3" s="300"/>
      <c r="CP3" s="300"/>
      <c r="CQ3" s="300"/>
      <c r="CR3" s="300">
        <v>5512.94</v>
      </c>
      <c r="CS3" s="300">
        <v>287.58</v>
      </c>
      <c r="CT3" s="300">
        <v>891.31999999999994</v>
      </c>
      <c r="CU3" s="300">
        <v>3337.2299999999996</v>
      </c>
      <c r="CV3" s="300">
        <v>6361.44</v>
      </c>
      <c r="CW3" s="300">
        <v>30172.5</v>
      </c>
      <c r="CX3" s="300"/>
      <c r="CY3" s="300">
        <v>43.879999999999995</v>
      </c>
      <c r="CZ3" s="300">
        <v>2269.4500000000003</v>
      </c>
      <c r="DA3" s="300"/>
      <c r="DB3" s="300">
        <v>2710.6200000000003</v>
      </c>
      <c r="DC3" s="300">
        <v>1224</v>
      </c>
      <c r="DD3" s="300"/>
      <c r="DE3" s="300"/>
      <c r="DF3" s="300"/>
      <c r="DG3" s="300"/>
      <c r="DH3" s="300"/>
      <c r="DI3" s="300"/>
      <c r="DJ3" s="300"/>
      <c r="DK3" s="300"/>
      <c r="DL3" s="300">
        <v>11043.9</v>
      </c>
      <c r="DM3" s="300">
        <v>6977.92</v>
      </c>
      <c r="DN3" s="300">
        <v>540.62999999999988</v>
      </c>
      <c r="DO3" s="300">
        <v>8990.119999999999</v>
      </c>
      <c r="DP3" s="300"/>
      <c r="DQ3" s="300"/>
      <c r="DR3" s="300"/>
      <c r="DS3" s="300"/>
      <c r="DT3" s="300">
        <v>-2041299.58</v>
      </c>
      <c r="DU3" s="300"/>
      <c r="DV3" s="300"/>
      <c r="DW3" s="300">
        <v>-55347.99</v>
      </c>
      <c r="DX3" s="300">
        <v>3180.01</v>
      </c>
      <c r="DY3" s="300"/>
      <c r="DZ3" s="300"/>
      <c r="EA3" s="300">
        <v>-7841.88</v>
      </c>
      <c r="EB3" s="300">
        <v>-15394</v>
      </c>
      <c r="EC3" s="300">
        <v>-9475</v>
      </c>
      <c r="ED3" s="300">
        <v>-269320</v>
      </c>
      <c r="EE3" s="300">
        <v>6485.85</v>
      </c>
      <c r="EF3" s="300">
        <v>960.75</v>
      </c>
      <c r="EG3" s="300">
        <v>-21770</v>
      </c>
      <c r="EH3" s="300">
        <v>314.5</v>
      </c>
      <c r="EI3" s="300"/>
      <c r="EJ3" s="300">
        <v>3671.95</v>
      </c>
      <c r="EK3" s="300">
        <v>428.25</v>
      </c>
      <c r="EL3" s="300">
        <v>15701.680000000002</v>
      </c>
      <c r="EM3" s="300">
        <v>108790.25</v>
      </c>
      <c r="EN3" s="300"/>
      <c r="EO3" s="300">
        <v>9318.81</v>
      </c>
      <c r="EP3" s="300"/>
      <c r="EQ3" s="300">
        <v>3078.75</v>
      </c>
      <c r="ER3" s="300">
        <v>6303.96</v>
      </c>
      <c r="ES3" s="300">
        <v>3465</v>
      </c>
      <c r="ET3" s="300">
        <v>580</v>
      </c>
      <c r="EU3" s="300">
        <v>1380.55</v>
      </c>
      <c r="EV3" s="300">
        <v>1723.39</v>
      </c>
      <c r="EW3" s="300"/>
      <c r="EX3" s="300"/>
      <c r="EY3" s="300"/>
      <c r="EZ3" s="300">
        <v>-1456</v>
      </c>
      <c r="FA3" s="300">
        <v>-4658.7299999999987</v>
      </c>
      <c r="FB3" s="300"/>
      <c r="FC3" s="300"/>
      <c r="FD3" s="300"/>
      <c r="FE3" s="300">
        <v>-450</v>
      </c>
      <c r="FF3" s="300"/>
      <c r="FG3" s="300"/>
      <c r="FH3" s="300"/>
      <c r="FI3" s="300">
        <v>-1595</v>
      </c>
      <c r="FJ3" s="300"/>
      <c r="FK3" s="300">
        <v>-696.68</v>
      </c>
      <c r="FL3" s="300"/>
      <c r="FM3" s="300"/>
      <c r="FN3" s="300"/>
      <c r="FO3" s="300"/>
      <c r="FP3" s="300"/>
      <c r="FQ3" s="300"/>
      <c r="FR3" s="300"/>
      <c r="FS3" s="300"/>
      <c r="FT3" s="300"/>
      <c r="FU3" s="300"/>
      <c r="FV3" s="300"/>
      <c r="FW3" s="300"/>
      <c r="FX3" s="300"/>
      <c r="FY3" s="300"/>
      <c r="FZ3" s="300"/>
      <c r="GA3" s="300"/>
      <c r="GB3" s="300"/>
      <c r="GC3" s="300"/>
      <c r="GD3" s="300"/>
      <c r="GE3" s="300"/>
      <c r="GF3" s="300"/>
      <c r="GG3" s="300"/>
      <c r="GH3" s="300"/>
      <c r="GI3" s="300"/>
      <c r="GJ3" s="300"/>
      <c r="GK3" s="300"/>
      <c r="GL3" s="300"/>
      <c r="GM3" s="300"/>
      <c r="GN3" s="300"/>
      <c r="GO3" s="300"/>
      <c r="GP3" s="300"/>
      <c r="GQ3" s="300"/>
      <c r="GR3" s="300"/>
      <c r="GS3" s="300"/>
      <c r="GT3" s="300"/>
      <c r="GU3" s="222"/>
      <c r="GV3" s="222"/>
      <c r="GW3" s="222"/>
      <c r="GX3" s="222"/>
      <c r="GY3" s="222"/>
      <c r="GZ3" s="222"/>
      <c r="HA3" s="222"/>
      <c r="HB3" s="222"/>
      <c r="HC3" s="222"/>
      <c r="HD3" s="222"/>
      <c r="HE3" s="222"/>
      <c r="HF3" s="222"/>
      <c r="HG3" s="222"/>
      <c r="HH3" s="222"/>
      <c r="HI3" s="222"/>
      <c r="HJ3" s="222"/>
      <c r="HK3" s="222"/>
      <c r="HL3" s="222"/>
      <c r="HM3" s="222"/>
      <c r="HN3" s="222"/>
      <c r="HO3" s="222"/>
      <c r="HP3" s="222"/>
      <c r="HQ3" s="222"/>
      <c r="HR3" s="222"/>
      <c r="HS3" s="222"/>
      <c r="HT3" s="222"/>
      <c r="HU3" s="222"/>
      <c r="HV3" s="222"/>
      <c r="HW3" s="222"/>
      <c r="HX3" s="222"/>
      <c r="HY3" s="222"/>
      <c r="HZ3" s="222"/>
      <c r="IA3" s="222"/>
      <c r="IB3" s="222"/>
      <c r="IC3" s="222"/>
      <c r="ID3" s="222"/>
      <c r="IE3" s="222"/>
      <c r="IF3" s="222"/>
      <c r="IG3" s="222"/>
      <c r="IH3" s="222"/>
      <c r="II3" s="222"/>
      <c r="IJ3" s="222"/>
      <c r="IK3" s="222"/>
      <c r="IL3" s="222"/>
      <c r="IM3" s="222"/>
      <c r="IN3" s="222"/>
      <c r="IO3" s="222"/>
      <c r="IP3" s="222"/>
      <c r="IQ3" s="222"/>
      <c r="IR3" s="222"/>
      <c r="IS3" s="222"/>
      <c r="IT3" s="222"/>
      <c r="IU3" s="222"/>
      <c r="IV3" s="222"/>
      <c r="IW3" s="222"/>
      <c r="IX3" s="222"/>
      <c r="IY3" s="222"/>
      <c r="IZ3" s="222"/>
      <c r="JA3" s="222"/>
      <c r="JB3" s="222"/>
      <c r="JC3" s="222"/>
      <c r="JD3" s="222"/>
      <c r="JE3" s="222"/>
      <c r="JF3" s="222"/>
      <c r="JG3" s="222"/>
      <c r="JH3" s="222"/>
      <c r="JI3" s="222"/>
      <c r="JJ3" s="222"/>
      <c r="JK3" s="222"/>
      <c r="JL3" s="222"/>
      <c r="JM3" s="222"/>
      <c r="JN3" s="222"/>
      <c r="JO3" s="222"/>
      <c r="JP3" s="222"/>
      <c r="JQ3" s="222"/>
      <c r="JR3" s="222"/>
      <c r="JS3" s="222"/>
      <c r="JT3" s="222"/>
    </row>
    <row r="4" spans="1:280">
      <c r="A4" s="116">
        <v>107906</v>
      </c>
      <c r="B4" s="300">
        <v>168763.49</v>
      </c>
      <c r="C4" s="300">
        <v>93.61</v>
      </c>
      <c r="D4" s="300">
        <v>195</v>
      </c>
      <c r="E4" s="300">
        <v>48428.25</v>
      </c>
      <c r="F4" s="300">
        <v>22438.54</v>
      </c>
      <c r="G4" s="300">
        <v>3848.25</v>
      </c>
      <c r="H4" s="300">
        <v>1103.6799999999998</v>
      </c>
      <c r="I4" s="300">
        <v>330.76</v>
      </c>
      <c r="J4" s="300"/>
      <c r="K4" s="300"/>
      <c r="L4" s="300"/>
      <c r="M4" s="300"/>
      <c r="N4" s="300"/>
      <c r="O4" s="300"/>
      <c r="P4" s="300"/>
      <c r="Q4" s="300"/>
      <c r="R4" s="300"/>
      <c r="S4" s="300">
        <v>969.88</v>
      </c>
      <c r="T4" s="300"/>
      <c r="U4" s="300"/>
      <c r="V4" s="300">
        <v>197.84</v>
      </c>
      <c r="W4" s="300"/>
      <c r="X4" s="300"/>
      <c r="Y4" s="300"/>
      <c r="Z4" s="300"/>
      <c r="AA4" s="300"/>
      <c r="AB4" s="300"/>
      <c r="AC4" s="300">
        <v>60363.790000000008</v>
      </c>
      <c r="AD4" s="300">
        <v>1678.07</v>
      </c>
      <c r="AE4" s="300">
        <v>1248.76</v>
      </c>
      <c r="AF4" s="300">
        <v>12032.419999999998</v>
      </c>
      <c r="AG4" s="300">
        <v>6623.19</v>
      </c>
      <c r="AH4" s="300"/>
      <c r="AI4" s="300"/>
      <c r="AJ4" s="300"/>
      <c r="AK4" s="300"/>
      <c r="AL4" s="300"/>
      <c r="AM4" s="300">
        <v>16871.990000000002</v>
      </c>
      <c r="AN4" s="300"/>
      <c r="AO4" s="300"/>
      <c r="AP4" s="300">
        <v>3237.06</v>
      </c>
      <c r="AQ4" s="300">
        <v>1733.82</v>
      </c>
      <c r="AR4" s="300"/>
      <c r="AS4" s="300"/>
      <c r="AT4" s="300"/>
      <c r="AU4" s="300"/>
      <c r="AV4" s="300"/>
      <c r="AW4" s="300"/>
      <c r="AX4" s="300"/>
      <c r="AY4" s="300"/>
      <c r="AZ4" s="300"/>
      <c r="BA4" s="300">
        <v>5658</v>
      </c>
      <c r="BB4" s="300">
        <v>386.85</v>
      </c>
      <c r="BC4" s="300"/>
      <c r="BD4" s="300">
        <v>1213.08</v>
      </c>
      <c r="BE4" s="300">
        <v>641.79</v>
      </c>
      <c r="BF4" s="300"/>
      <c r="BG4" s="300"/>
      <c r="BH4" s="300"/>
      <c r="BI4" s="300"/>
      <c r="BJ4" s="300"/>
      <c r="BK4" s="300"/>
      <c r="BL4" s="300">
        <v>4249.9000000000005</v>
      </c>
      <c r="BM4" s="300">
        <v>0</v>
      </c>
      <c r="BN4" s="300"/>
      <c r="BO4" s="300"/>
      <c r="BP4" s="300">
        <v>4004</v>
      </c>
      <c r="BQ4" s="300">
        <v>2780.5299999999997</v>
      </c>
      <c r="BR4" s="300">
        <v>24.57</v>
      </c>
      <c r="BS4" s="300">
        <v>18.32</v>
      </c>
      <c r="BT4" s="300"/>
      <c r="BU4" s="300"/>
      <c r="BV4" s="300"/>
      <c r="BW4" s="300"/>
      <c r="BX4" s="300">
        <v>1582.66</v>
      </c>
      <c r="BY4" s="300">
        <v>1317.1399999999999</v>
      </c>
      <c r="BZ4" s="300"/>
      <c r="CA4" s="300"/>
      <c r="CB4" s="300">
        <v>17340.25</v>
      </c>
      <c r="CC4" s="300">
        <v>1146.08</v>
      </c>
      <c r="CD4" s="300">
        <v>260</v>
      </c>
      <c r="CE4" s="300">
        <v>5563.1900000000005</v>
      </c>
      <c r="CF4" s="300">
        <v>240.71000000000004</v>
      </c>
      <c r="CG4" s="300"/>
      <c r="CH4" s="300"/>
      <c r="CI4" s="300"/>
      <c r="CJ4" s="300"/>
      <c r="CK4" s="300"/>
      <c r="CL4" s="300"/>
      <c r="CM4" s="300">
        <v>463.90999999999997</v>
      </c>
      <c r="CN4" s="300"/>
      <c r="CO4" s="300"/>
      <c r="CP4" s="300">
        <v>73.699999999999989</v>
      </c>
      <c r="CQ4" s="300">
        <v>1294</v>
      </c>
      <c r="CR4" s="300">
        <v>24658.320000000003</v>
      </c>
      <c r="CS4" s="300">
        <v>70.77</v>
      </c>
      <c r="CT4" s="300"/>
      <c r="CU4" s="300">
        <v>1188.43</v>
      </c>
      <c r="CV4" s="300">
        <v>1550.2699999999998</v>
      </c>
      <c r="CW4" s="300">
        <v>932.38</v>
      </c>
      <c r="CX4" s="300">
        <v>2320</v>
      </c>
      <c r="CY4" s="300">
        <v>7.79</v>
      </c>
      <c r="CZ4" s="300">
        <v>348.12</v>
      </c>
      <c r="DA4" s="300"/>
      <c r="DB4" s="300"/>
      <c r="DC4" s="300">
        <v>166.25</v>
      </c>
      <c r="DD4" s="300">
        <v>15071.68</v>
      </c>
      <c r="DE4" s="300">
        <v>2500</v>
      </c>
      <c r="DF4" s="300"/>
      <c r="DG4" s="300">
        <v>4420.78</v>
      </c>
      <c r="DH4" s="300">
        <v>0</v>
      </c>
      <c r="DI4" s="300"/>
      <c r="DJ4" s="300"/>
      <c r="DK4" s="300">
        <v>2929.45</v>
      </c>
      <c r="DL4" s="413">
        <v>6240.68</v>
      </c>
      <c r="DM4" s="300"/>
      <c r="DN4" s="300">
        <v>66.599999999999994</v>
      </c>
      <c r="DO4" s="300">
        <v>5162</v>
      </c>
      <c r="DP4" s="300"/>
      <c r="DQ4" s="300">
        <v>92.490000000000009</v>
      </c>
      <c r="DR4" s="300"/>
      <c r="DS4" s="300"/>
      <c r="DT4" s="300">
        <v>-1093012.44</v>
      </c>
      <c r="DU4" s="300"/>
      <c r="DV4" s="300"/>
      <c r="DW4" s="300">
        <v>-14508</v>
      </c>
      <c r="DX4" s="300"/>
      <c r="DY4" s="300"/>
      <c r="DZ4" s="300"/>
      <c r="EA4" s="300">
        <v>-6227.5</v>
      </c>
      <c r="EB4" s="300">
        <v>-15555</v>
      </c>
      <c r="EC4" s="300">
        <v>-8850</v>
      </c>
      <c r="ED4" s="300">
        <v>-82298</v>
      </c>
      <c r="EE4" s="300">
        <v>3665.02</v>
      </c>
      <c r="EF4" s="300">
        <v>542.9</v>
      </c>
      <c r="EG4" s="300">
        <v>-10551</v>
      </c>
      <c r="EH4" s="300">
        <v>374.5</v>
      </c>
      <c r="EI4" s="300"/>
      <c r="EJ4" s="300">
        <v>1576.14</v>
      </c>
      <c r="EK4" s="300"/>
      <c r="EL4" s="300"/>
      <c r="EM4" s="300">
        <v>49894.5</v>
      </c>
      <c r="EN4" s="300">
        <v>590</v>
      </c>
      <c r="EO4" s="300">
        <v>5555.32</v>
      </c>
      <c r="EP4" s="300"/>
      <c r="EQ4" s="300">
        <v>3747.0200000000004</v>
      </c>
      <c r="ER4" s="300">
        <v>2857.1400000000003</v>
      </c>
      <c r="ES4" s="300">
        <v>1481.75</v>
      </c>
      <c r="ET4" s="300">
        <v>580</v>
      </c>
      <c r="EU4" s="300">
        <v>1066.82</v>
      </c>
      <c r="EV4" s="300">
        <v>425.87</v>
      </c>
      <c r="EW4" s="300"/>
      <c r="EX4" s="300"/>
      <c r="EY4" s="300"/>
      <c r="EZ4" s="300">
        <v>-2331</v>
      </c>
      <c r="FA4" s="300">
        <v>-986.32</v>
      </c>
      <c r="FB4" s="300">
        <v>-464.19000000000005</v>
      </c>
      <c r="FC4" s="300"/>
      <c r="FD4" s="300">
        <v>-30</v>
      </c>
      <c r="FE4" s="300"/>
      <c r="FF4" s="300"/>
      <c r="FG4" s="300"/>
      <c r="FH4" s="300"/>
      <c r="FI4" s="300"/>
      <c r="FJ4" s="300"/>
      <c r="FK4" s="300"/>
      <c r="FL4" s="300"/>
      <c r="FM4" s="300"/>
      <c r="FN4" s="300"/>
      <c r="FO4" s="300"/>
      <c r="FP4" s="300"/>
      <c r="FQ4" s="300"/>
      <c r="FR4" s="300"/>
      <c r="FS4" s="300"/>
      <c r="FT4" s="300"/>
      <c r="FU4" s="300"/>
      <c r="FV4" s="300"/>
      <c r="FW4" s="300"/>
      <c r="FX4" s="300"/>
      <c r="FY4" s="300"/>
      <c r="FZ4" s="300"/>
      <c r="GA4" s="300"/>
      <c r="GB4" s="300"/>
      <c r="GC4" s="300"/>
      <c r="GD4" s="300"/>
      <c r="GE4" s="300"/>
      <c r="GF4" s="300"/>
      <c r="GG4" s="300"/>
      <c r="GH4" s="300"/>
      <c r="GI4" s="300"/>
      <c r="GJ4" s="300"/>
      <c r="GK4" s="300"/>
      <c r="GL4" s="300"/>
      <c r="GM4" s="300"/>
      <c r="GN4" s="300"/>
      <c r="GO4" s="300"/>
      <c r="GP4" s="300"/>
      <c r="GQ4" s="300"/>
      <c r="GR4" s="300"/>
      <c r="GS4" s="300"/>
      <c r="GT4" s="300"/>
      <c r="GU4" s="222"/>
      <c r="GV4" s="222"/>
      <c r="GW4" s="222"/>
      <c r="GX4" s="222"/>
      <c r="GY4" s="222"/>
      <c r="GZ4" s="222"/>
      <c r="HA4" s="222"/>
      <c r="HB4" s="222"/>
      <c r="HC4" s="222"/>
      <c r="HD4" s="222"/>
      <c r="HE4" s="222"/>
      <c r="HF4" s="222"/>
      <c r="HG4" s="222"/>
      <c r="HH4" s="222"/>
      <c r="HI4" s="222"/>
      <c r="HJ4" s="222"/>
      <c r="HK4" s="222"/>
      <c r="HL4" s="222"/>
      <c r="HM4" s="222"/>
      <c r="HN4" s="222"/>
      <c r="HO4" s="222"/>
      <c r="HP4" s="222"/>
      <c r="HQ4" s="222"/>
      <c r="HR4" s="222"/>
      <c r="HS4" s="222"/>
      <c r="HT4" s="222"/>
      <c r="HU4" s="222"/>
      <c r="HV4" s="222"/>
      <c r="HW4" s="222"/>
      <c r="HX4" s="222"/>
      <c r="HY4" s="222"/>
      <c r="HZ4" s="222"/>
      <c r="IA4" s="222"/>
      <c r="IB4" s="222"/>
      <c r="IC4" s="222"/>
      <c r="ID4" s="222"/>
      <c r="IE4" s="222"/>
      <c r="IF4" s="222"/>
      <c r="IG4" s="222"/>
      <c r="IH4" s="222"/>
      <c r="II4" s="222"/>
      <c r="IJ4" s="222"/>
      <c r="IK4" s="222"/>
      <c r="IL4" s="222"/>
      <c r="IM4" s="222"/>
      <c r="IN4" s="222"/>
      <c r="IO4" s="222"/>
      <c r="IP4" s="222"/>
      <c r="IQ4" s="222"/>
      <c r="IR4" s="222"/>
      <c r="IS4" s="222"/>
      <c r="IT4" s="222"/>
      <c r="IU4" s="222"/>
      <c r="IV4" s="222"/>
      <c r="IW4" s="222"/>
      <c r="IX4" s="222"/>
      <c r="IY4" s="222"/>
      <c r="IZ4" s="222"/>
      <c r="JA4" s="222"/>
      <c r="JB4" s="222"/>
      <c r="JC4" s="222"/>
      <c r="JD4" s="222"/>
      <c r="JE4" s="222"/>
      <c r="JF4" s="222"/>
      <c r="JG4" s="222"/>
      <c r="JH4" s="222"/>
      <c r="JI4" s="222"/>
      <c r="JJ4" s="222"/>
      <c r="JK4" s="222"/>
      <c r="JL4" s="222"/>
      <c r="JM4" s="222"/>
      <c r="JN4" s="222"/>
      <c r="JO4" s="222"/>
      <c r="JP4" s="222"/>
      <c r="JQ4" s="222"/>
      <c r="JR4" s="222"/>
      <c r="JS4" s="222"/>
      <c r="JT4" s="222"/>
    </row>
    <row r="5" spans="1:280">
      <c r="A5" s="116">
        <v>107907</v>
      </c>
      <c r="B5" s="300">
        <v>164477</v>
      </c>
      <c r="C5" s="300">
        <v>160.13</v>
      </c>
      <c r="D5" s="300">
        <v>3978</v>
      </c>
      <c r="E5" s="300">
        <v>47270.380000000005</v>
      </c>
      <c r="F5" s="300">
        <v>22355.1</v>
      </c>
      <c r="G5" s="300"/>
      <c r="H5" s="300"/>
      <c r="I5" s="300"/>
      <c r="J5" s="300"/>
      <c r="K5" s="300"/>
      <c r="L5" s="300"/>
      <c r="M5" s="300"/>
      <c r="N5" s="300"/>
      <c r="O5" s="300"/>
      <c r="P5" s="300"/>
      <c r="Q5" s="300"/>
      <c r="R5" s="300"/>
      <c r="S5" s="300">
        <v>7636.579999999999</v>
      </c>
      <c r="T5" s="300">
        <v>119.82</v>
      </c>
      <c r="U5" s="300"/>
      <c r="V5" s="300">
        <v>1582.2</v>
      </c>
      <c r="W5" s="300">
        <v>456.24</v>
      </c>
      <c r="X5" s="300"/>
      <c r="Y5" s="300"/>
      <c r="Z5" s="300"/>
      <c r="AA5" s="300"/>
      <c r="AB5" s="300"/>
      <c r="AC5" s="300">
        <v>69467.290000000008</v>
      </c>
      <c r="AD5" s="300">
        <v>1073.08</v>
      </c>
      <c r="AE5" s="300">
        <v>839.91</v>
      </c>
      <c r="AF5" s="300">
        <v>14398.220000000001</v>
      </c>
      <c r="AG5" s="300">
        <v>7098.0599999999995</v>
      </c>
      <c r="AH5" s="300"/>
      <c r="AI5" s="300"/>
      <c r="AJ5" s="300"/>
      <c r="AK5" s="300"/>
      <c r="AL5" s="300"/>
      <c r="AM5" s="300">
        <v>23800.22</v>
      </c>
      <c r="AN5" s="300">
        <v>112.3</v>
      </c>
      <c r="AO5" s="300"/>
      <c r="AP5" s="300">
        <v>4878.04</v>
      </c>
      <c r="AQ5" s="300">
        <v>2836.28</v>
      </c>
      <c r="AR5" s="300"/>
      <c r="AS5" s="300"/>
      <c r="AT5" s="300"/>
      <c r="AU5" s="300"/>
      <c r="AV5" s="300"/>
      <c r="AW5" s="300"/>
      <c r="AX5" s="300"/>
      <c r="AY5" s="300"/>
      <c r="AZ5" s="300"/>
      <c r="BA5" s="300">
        <v>12685.27</v>
      </c>
      <c r="BB5" s="300">
        <v>6.23</v>
      </c>
      <c r="BC5" s="300">
        <v>1115.92</v>
      </c>
      <c r="BD5" s="300">
        <v>2046.41</v>
      </c>
      <c r="BE5" s="300">
        <v>1190.77</v>
      </c>
      <c r="BF5" s="300"/>
      <c r="BG5" s="300"/>
      <c r="BH5" s="300"/>
      <c r="BI5" s="300"/>
      <c r="BJ5" s="300"/>
      <c r="BK5" s="300"/>
      <c r="BL5" s="300">
        <v>3509.9</v>
      </c>
      <c r="BM5" s="300"/>
      <c r="BN5" s="300"/>
      <c r="BO5" s="300"/>
      <c r="BP5" s="300">
        <v>6760.2999999999993</v>
      </c>
      <c r="BQ5" s="300">
        <v>89</v>
      </c>
      <c r="BR5" s="300">
        <v>3962.4399999999996</v>
      </c>
      <c r="BS5" s="300"/>
      <c r="BT5" s="300"/>
      <c r="BU5" s="300"/>
      <c r="BV5" s="300"/>
      <c r="BW5" s="300">
        <v>510</v>
      </c>
      <c r="BX5" s="300">
        <v>2690.8399999999997</v>
      </c>
      <c r="BY5" s="300">
        <v>1367.1000000000001</v>
      </c>
      <c r="BZ5" s="300"/>
      <c r="CA5" s="300"/>
      <c r="CB5" s="300">
        <v>3468.05</v>
      </c>
      <c r="CC5" s="300">
        <v>1727.69</v>
      </c>
      <c r="CD5" s="300"/>
      <c r="CE5" s="300">
        <v>1449.83</v>
      </c>
      <c r="CF5" s="300">
        <v>1351.77</v>
      </c>
      <c r="CG5" s="300"/>
      <c r="CH5" s="300"/>
      <c r="CI5" s="300"/>
      <c r="CJ5" s="300">
        <v>2220</v>
      </c>
      <c r="CK5" s="300"/>
      <c r="CL5" s="300"/>
      <c r="CM5" s="300"/>
      <c r="CN5" s="300"/>
      <c r="CO5" s="300"/>
      <c r="CP5" s="300">
        <v>68</v>
      </c>
      <c r="CQ5" s="300"/>
      <c r="CR5" s="300">
        <v>8858.7399999999961</v>
      </c>
      <c r="CS5" s="300">
        <v>89.62</v>
      </c>
      <c r="CT5" s="300">
        <v>400</v>
      </c>
      <c r="CU5" s="300">
        <v>2074.64</v>
      </c>
      <c r="CV5" s="300">
        <v>1203.1099999999999</v>
      </c>
      <c r="CW5" s="300">
        <v>15791.72</v>
      </c>
      <c r="CX5" s="300">
        <v>5421.75</v>
      </c>
      <c r="CY5" s="300"/>
      <c r="CZ5" s="300">
        <v>450.94</v>
      </c>
      <c r="DA5" s="300"/>
      <c r="DB5" s="300">
        <v>588</v>
      </c>
      <c r="DC5" s="300">
        <v>1753</v>
      </c>
      <c r="DD5" s="300">
        <v>2795.3199999999997</v>
      </c>
      <c r="DE5" s="300">
        <v>1420</v>
      </c>
      <c r="DF5" s="300"/>
      <c r="DG5" s="300">
        <v>3647.2</v>
      </c>
      <c r="DH5" s="300"/>
      <c r="DI5" s="300"/>
      <c r="DJ5" s="300"/>
      <c r="DK5" s="300">
        <v>1157.83</v>
      </c>
      <c r="DL5" s="413"/>
      <c r="DM5" s="300"/>
      <c r="DN5" s="300">
        <v>75.400000000000006</v>
      </c>
      <c r="DO5" s="300">
        <v>22741.489999999998</v>
      </c>
      <c r="DP5" s="300"/>
      <c r="DQ5" s="300"/>
      <c r="DR5" s="300"/>
      <c r="DS5" s="300"/>
      <c r="DT5" s="300">
        <v>-1268684.3600000001</v>
      </c>
      <c r="DU5" s="300">
        <v>-1226.1799999999998</v>
      </c>
      <c r="DV5" s="300"/>
      <c r="DW5" s="300">
        <v>-14505</v>
      </c>
      <c r="DX5" s="300"/>
      <c r="DY5" s="300"/>
      <c r="DZ5" s="300"/>
      <c r="EA5" s="300"/>
      <c r="EB5" s="300"/>
      <c r="EC5" s="300">
        <v>-9715</v>
      </c>
      <c r="ED5" s="300">
        <v>-83905</v>
      </c>
      <c r="EE5" s="300">
        <v>4776.88</v>
      </c>
      <c r="EF5" s="300">
        <v>707.6</v>
      </c>
      <c r="EG5" s="300">
        <v>-12122</v>
      </c>
      <c r="EH5" s="300">
        <v>106</v>
      </c>
      <c r="EI5" s="300"/>
      <c r="EJ5" s="300">
        <v>1745.16</v>
      </c>
      <c r="EK5" s="300">
        <v>502.78</v>
      </c>
      <c r="EL5" s="300"/>
      <c r="EM5" s="300">
        <v>20584.5</v>
      </c>
      <c r="EN5" s="300"/>
      <c r="EO5" s="300">
        <v>7903.94</v>
      </c>
      <c r="EP5" s="300">
        <v>269</v>
      </c>
      <c r="EQ5" s="300">
        <v>4507.7</v>
      </c>
      <c r="ER5" s="300">
        <v>3018.6000000000004</v>
      </c>
      <c r="ES5" s="300">
        <v>2552</v>
      </c>
      <c r="ET5" s="300">
        <v>970</v>
      </c>
      <c r="EU5" s="300">
        <v>1190.48</v>
      </c>
      <c r="EV5" s="300"/>
      <c r="EW5" s="300"/>
      <c r="EX5" s="300"/>
      <c r="EY5" s="300"/>
      <c r="EZ5" s="300">
        <v>-21.2</v>
      </c>
      <c r="FA5" s="300">
        <v>-7932.38</v>
      </c>
      <c r="FB5" s="300"/>
      <c r="FC5" s="300"/>
      <c r="FD5" s="300"/>
      <c r="FE5" s="300">
        <v>-2230</v>
      </c>
      <c r="FF5" s="300">
        <v>-1755</v>
      </c>
      <c r="FG5" s="300">
        <v>-184.13</v>
      </c>
      <c r="FH5" s="300"/>
      <c r="FI5" s="300">
        <v>-1922.5</v>
      </c>
      <c r="FJ5" s="300"/>
      <c r="FK5" s="300"/>
      <c r="FL5" s="300"/>
      <c r="FM5" s="300"/>
      <c r="FN5" s="300"/>
      <c r="FO5" s="300"/>
      <c r="FP5" s="300"/>
      <c r="FQ5" s="300"/>
      <c r="FR5" s="300"/>
      <c r="FS5" s="300"/>
      <c r="FT5" s="300"/>
      <c r="FU5" s="300"/>
      <c r="FV5" s="300"/>
      <c r="FW5" s="300"/>
      <c r="FX5" s="300"/>
      <c r="FY5" s="300"/>
      <c r="FZ5" s="300"/>
      <c r="GA5" s="300"/>
      <c r="GB5" s="300"/>
      <c r="GC5" s="300"/>
      <c r="GD5" s="300"/>
      <c r="GE5" s="300"/>
      <c r="GF5" s="300"/>
      <c r="GG5" s="300"/>
      <c r="GH5" s="300"/>
      <c r="GI5" s="300"/>
      <c r="GJ5" s="300"/>
      <c r="GK5" s="300"/>
      <c r="GL5" s="300"/>
      <c r="GM5" s="300"/>
      <c r="GN5" s="300"/>
      <c r="GO5" s="300"/>
      <c r="GP5" s="300"/>
      <c r="GQ5" s="300"/>
      <c r="GR5" s="300"/>
      <c r="GS5" s="300"/>
      <c r="GT5" s="300"/>
      <c r="GU5" s="222"/>
      <c r="GV5" s="222"/>
      <c r="GW5" s="222"/>
      <c r="GX5" s="222"/>
      <c r="GY5" s="222"/>
      <c r="GZ5" s="222"/>
      <c r="HA5" s="222"/>
      <c r="HB5" s="222"/>
      <c r="HC5" s="222"/>
      <c r="HD5" s="222"/>
      <c r="HE5" s="222"/>
      <c r="HF5" s="222"/>
      <c r="HG5" s="222"/>
      <c r="HH5" s="222"/>
      <c r="HI5" s="222"/>
      <c r="HJ5" s="222"/>
      <c r="HK5" s="222"/>
      <c r="HL5" s="222"/>
      <c r="HM5" s="222"/>
      <c r="HN5" s="222"/>
      <c r="HO5" s="222"/>
      <c r="HP5" s="222"/>
      <c r="HQ5" s="222"/>
      <c r="HR5" s="222"/>
      <c r="HS5" s="222"/>
      <c r="HT5" s="222"/>
      <c r="HU5" s="222"/>
      <c r="HV5" s="222"/>
      <c r="HW5" s="222"/>
      <c r="HX5" s="222"/>
      <c r="HY5" s="222"/>
      <c r="HZ5" s="222"/>
      <c r="IA5" s="222"/>
      <c r="IB5" s="222"/>
      <c r="IC5" s="222"/>
      <c r="ID5" s="222"/>
      <c r="IE5" s="222"/>
      <c r="IF5" s="222"/>
      <c r="IG5" s="222"/>
      <c r="IH5" s="222"/>
      <c r="II5" s="222"/>
      <c r="IJ5" s="222"/>
      <c r="IK5" s="222"/>
      <c r="IL5" s="222"/>
      <c r="IM5" s="222"/>
      <c r="IN5" s="222"/>
      <c r="IO5" s="222"/>
      <c r="IP5" s="222"/>
      <c r="IQ5" s="222"/>
      <c r="IR5" s="222"/>
      <c r="IS5" s="222"/>
      <c r="IT5" s="222"/>
      <c r="IU5" s="222"/>
      <c r="IV5" s="222"/>
      <c r="IW5" s="222"/>
      <c r="IX5" s="222"/>
      <c r="IY5" s="222"/>
      <c r="IZ5" s="222"/>
      <c r="JA5" s="222"/>
      <c r="JB5" s="222"/>
      <c r="JC5" s="222"/>
      <c r="JD5" s="222"/>
      <c r="JE5" s="222"/>
      <c r="JF5" s="222"/>
      <c r="JG5" s="222"/>
      <c r="JH5" s="222"/>
      <c r="JI5" s="222"/>
      <c r="JJ5" s="222"/>
      <c r="JK5" s="222"/>
      <c r="JL5" s="222"/>
      <c r="JM5" s="222"/>
      <c r="JN5" s="222"/>
      <c r="JO5" s="222"/>
      <c r="JP5" s="222"/>
      <c r="JQ5" s="222"/>
      <c r="JR5" s="222"/>
      <c r="JS5" s="222"/>
      <c r="JT5" s="222"/>
    </row>
    <row r="6" spans="1:280">
      <c r="A6" s="116">
        <v>107924</v>
      </c>
      <c r="B6" s="300">
        <v>164760.45000000001</v>
      </c>
      <c r="C6" s="300">
        <v>1591.6</v>
      </c>
      <c r="D6" s="300">
        <v>198</v>
      </c>
      <c r="E6" s="300">
        <v>49191.049999999996</v>
      </c>
      <c r="F6" s="300">
        <v>22944.76</v>
      </c>
      <c r="G6" s="300">
        <v>233.58000000000004</v>
      </c>
      <c r="H6" s="300">
        <v>201.21</v>
      </c>
      <c r="I6" s="300">
        <v>96.44</v>
      </c>
      <c r="J6" s="300">
        <v>2577.1999999999998</v>
      </c>
      <c r="K6" s="300"/>
      <c r="L6" s="300">
        <v>525.72</v>
      </c>
      <c r="M6" s="300">
        <v>303.16000000000003</v>
      </c>
      <c r="N6" s="300">
        <v>4431.88</v>
      </c>
      <c r="O6" s="300"/>
      <c r="P6" s="300"/>
      <c r="Q6" s="300">
        <v>904</v>
      </c>
      <c r="R6" s="300">
        <v>550.79000000000008</v>
      </c>
      <c r="S6" s="300"/>
      <c r="T6" s="300"/>
      <c r="U6" s="300"/>
      <c r="V6" s="300"/>
      <c r="W6" s="300"/>
      <c r="X6" s="300"/>
      <c r="Y6" s="300"/>
      <c r="Z6" s="300"/>
      <c r="AA6" s="300"/>
      <c r="AB6" s="300"/>
      <c r="AC6" s="300">
        <v>124372.19999999998</v>
      </c>
      <c r="AD6" s="300">
        <v>444.84999999999997</v>
      </c>
      <c r="AE6" s="300">
        <v>1426.58</v>
      </c>
      <c r="AF6" s="300">
        <v>24551.399999999998</v>
      </c>
      <c r="AG6" s="300">
        <v>14424.800000000001</v>
      </c>
      <c r="AH6" s="300">
        <v>15301.899999999998</v>
      </c>
      <c r="AI6" s="300">
        <v>68.150000000000006</v>
      </c>
      <c r="AJ6" s="300"/>
      <c r="AK6" s="300">
        <v>3158.6000000000004</v>
      </c>
      <c r="AL6" s="300">
        <v>1994.7099999999998</v>
      </c>
      <c r="AM6" s="300">
        <v>20566.879999999997</v>
      </c>
      <c r="AN6" s="300">
        <v>294.97999999999996</v>
      </c>
      <c r="AO6" s="300">
        <v>50.69</v>
      </c>
      <c r="AP6" s="300">
        <v>4266.0599999999995</v>
      </c>
      <c r="AQ6" s="300">
        <v>2182.2600000000002</v>
      </c>
      <c r="AR6" s="300"/>
      <c r="AS6" s="300"/>
      <c r="AT6" s="300"/>
      <c r="AU6" s="300"/>
      <c r="AV6" s="300"/>
      <c r="AW6" s="300"/>
      <c r="AX6" s="300"/>
      <c r="AY6" s="300"/>
      <c r="AZ6" s="300"/>
      <c r="BA6" s="300">
        <v>9633.9699999999993</v>
      </c>
      <c r="BB6" s="300">
        <v>235.3</v>
      </c>
      <c r="BC6" s="300">
        <v>979.96</v>
      </c>
      <c r="BD6" s="300">
        <v>2213.2200000000003</v>
      </c>
      <c r="BE6" s="300">
        <v>1400.67</v>
      </c>
      <c r="BF6" s="300">
        <v>15601.2</v>
      </c>
      <c r="BG6" s="300">
        <v>88.64</v>
      </c>
      <c r="BH6" s="300">
        <v>1950.04</v>
      </c>
      <c r="BI6" s="300">
        <v>1853.08</v>
      </c>
      <c r="BJ6" s="300"/>
      <c r="BK6" s="300"/>
      <c r="BL6" s="300">
        <v>115</v>
      </c>
      <c r="BM6" s="300"/>
      <c r="BN6" s="300"/>
      <c r="BO6" s="300"/>
      <c r="BP6" s="300"/>
      <c r="BQ6" s="300">
        <v>3037.3400000000006</v>
      </c>
      <c r="BR6" s="300">
        <v>672</v>
      </c>
      <c r="BS6" s="300"/>
      <c r="BT6" s="300"/>
      <c r="BU6" s="300"/>
      <c r="BV6" s="300"/>
      <c r="BW6" s="300"/>
      <c r="BX6" s="300">
        <v>5233.26</v>
      </c>
      <c r="BY6" s="300">
        <v>1951.93</v>
      </c>
      <c r="BZ6" s="300"/>
      <c r="CA6" s="300"/>
      <c r="CB6" s="300">
        <v>37401</v>
      </c>
      <c r="CC6" s="300">
        <v>2254.42</v>
      </c>
      <c r="CD6" s="300"/>
      <c r="CE6" s="300">
        <v>11853.339999999998</v>
      </c>
      <c r="CF6" s="300">
        <v>240.37</v>
      </c>
      <c r="CG6" s="300">
        <v>3074.99</v>
      </c>
      <c r="CH6" s="300"/>
      <c r="CI6" s="300"/>
      <c r="CJ6" s="300">
        <v>1561.87</v>
      </c>
      <c r="CK6" s="300"/>
      <c r="CL6" s="300">
        <v>174.39</v>
      </c>
      <c r="CM6" s="300"/>
      <c r="CN6" s="300">
        <v>1204</v>
      </c>
      <c r="CO6" s="300"/>
      <c r="CP6" s="300"/>
      <c r="CQ6" s="300">
        <v>1835</v>
      </c>
      <c r="CR6" s="300">
        <v>2732.9100000000003</v>
      </c>
      <c r="CS6" s="300">
        <v>7.98</v>
      </c>
      <c r="CT6" s="300"/>
      <c r="CU6" s="300">
        <v>64.95</v>
      </c>
      <c r="CV6" s="300">
        <v>3949.7200000000003</v>
      </c>
      <c r="CW6" s="300"/>
      <c r="CX6" s="300">
        <v>32783</v>
      </c>
      <c r="CY6" s="300">
        <v>13.2</v>
      </c>
      <c r="CZ6" s="300">
        <v>913.65</v>
      </c>
      <c r="DA6" s="300"/>
      <c r="DB6" s="300">
        <v>2747.5</v>
      </c>
      <c r="DC6" s="300">
        <v>6530.7000000000007</v>
      </c>
      <c r="DD6" s="300">
        <v>4827.8100000000004</v>
      </c>
      <c r="DE6" s="300">
        <v>1664</v>
      </c>
      <c r="DF6" s="300"/>
      <c r="DG6" s="300">
        <v>1575</v>
      </c>
      <c r="DH6" s="300"/>
      <c r="DI6" s="300"/>
      <c r="DJ6" s="300"/>
      <c r="DK6" s="300"/>
      <c r="DL6" s="413">
        <v>7502.84</v>
      </c>
      <c r="DM6" s="300"/>
      <c r="DN6" s="300">
        <v>2308.5599999999995</v>
      </c>
      <c r="DO6" s="300">
        <v>10082.92</v>
      </c>
      <c r="DP6" s="300"/>
      <c r="DQ6" s="300">
        <v>505.68</v>
      </c>
      <c r="DR6" s="300"/>
      <c r="DS6" s="300">
        <v>17.77</v>
      </c>
      <c r="DT6" s="300">
        <v>-1319969.44</v>
      </c>
      <c r="DU6" s="300"/>
      <c r="DV6" s="300">
        <v>-525</v>
      </c>
      <c r="DW6" s="300">
        <v>-25550</v>
      </c>
      <c r="DX6" s="300">
        <v>297.87</v>
      </c>
      <c r="DY6" s="300"/>
      <c r="DZ6" s="300">
        <v>-39863.539999999994</v>
      </c>
      <c r="EA6" s="300">
        <v>-6351.25</v>
      </c>
      <c r="EB6" s="300">
        <v>-21043</v>
      </c>
      <c r="EC6" s="300">
        <v>-8895</v>
      </c>
      <c r="ED6" s="300">
        <v>-241157</v>
      </c>
      <c r="EE6" s="300">
        <v>4406.26</v>
      </c>
      <c r="EF6" s="300">
        <v>652.70000000000005</v>
      </c>
      <c r="EG6" s="300">
        <v>-11269</v>
      </c>
      <c r="EH6" s="300">
        <v>514</v>
      </c>
      <c r="EI6" s="300"/>
      <c r="EJ6" s="300">
        <v>1688.82</v>
      </c>
      <c r="EK6" s="300"/>
      <c r="EL6" s="300">
        <v>522.21</v>
      </c>
      <c r="EM6" s="300">
        <v>73856.59</v>
      </c>
      <c r="EN6" s="300">
        <v>194</v>
      </c>
      <c r="EO6" s="300">
        <v>6743.4400000000005</v>
      </c>
      <c r="EP6" s="300">
        <v>269</v>
      </c>
      <c r="EQ6" s="300">
        <v>1947.4</v>
      </c>
      <c r="ER6" s="300">
        <v>3032.6400000000003</v>
      </c>
      <c r="ES6" s="300">
        <v>6545</v>
      </c>
      <c r="ET6" s="300">
        <v>655</v>
      </c>
      <c r="EU6" s="300">
        <v>1149.26</v>
      </c>
      <c r="EV6" s="300">
        <v>1050.8599999999999</v>
      </c>
      <c r="EW6" s="300">
        <v>74.23</v>
      </c>
      <c r="EX6" s="300"/>
      <c r="EY6" s="300"/>
      <c r="EZ6" s="300">
        <v>-1719.1200000000001</v>
      </c>
      <c r="FA6" s="300">
        <v>-8235.130000000001</v>
      </c>
      <c r="FB6" s="300">
        <v>-1279.8499999999997</v>
      </c>
      <c r="FC6" s="300"/>
      <c r="FD6" s="300">
        <v>-991.72</v>
      </c>
      <c r="FE6" s="300"/>
      <c r="FF6" s="300">
        <v>-375</v>
      </c>
      <c r="FG6" s="300">
        <v>-9966.32</v>
      </c>
      <c r="FH6" s="300"/>
      <c r="FI6" s="300">
        <v>-1460.6599999999999</v>
      </c>
      <c r="FJ6" s="300">
        <v>-876.89999999999986</v>
      </c>
      <c r="FK6" s="300">
        <v>-274</v>
      </c>
      <c r="FL6" s="300"/>
      <c r="FM6" s="300"/>
      <c r="FN6" s="300"/>
      <c r="FO6" s="300"/>
      <c r="FP6" s="300"/>
      <c r="FQ6" s="300"/>
      <c r="FR6" s="300"/>
      <c r="FS6" s="300"/>
      <c r="FT6" s="300"/>
      <c r="FU6" s="300"/>
      <c r="FV6" s="300"/>
      <c r="FW6" s="300"/>
      <c r="FX6" s="300"/>
      <c r="FY6" s="300"/>
      <c r="FZ6" s="300"/>
      <c r="GA6" s="300"/>
      <c r="GB6" s="300"/>
      <c r="GC6" s="300"/>
      <c r="GD6" s="300"/>
      <c r="GE6" s="300"/>
      <c r="GF6" s="300"/>
      <c r="GG6" s="300"/>
      <c r="GH6" s="300"/>
      <c r="GI6" s="300"/>
      <c r="GJ6" s="300"/>
      <c r="GK6" s="300"/>
      <c r="GL6" s="300"/>
      <c r="GM6" s="300"/>
      <c r="GN6" s="300"/>
      <c r="GO6" s="300"/>
      <c r="GP6" s="300"/>
      <c r="GQ6" s="300"/>
      <c r="GR6" s="300"/>
      <c r="GS6" s="300"/>
      <c r="GT6" s="300"/>
      <c r="GU6" s="222"/>
      <c r="GV6" s="222"/>
      <c r="GW6" s="222"/>
      <c r="GX6" s="222"/>
      <c r="GY6" s="222"/>
      <c r="GZ6" s="222"/>
      <c r="HA6" s="222"/>
      <c r="HB6" s="222"/>
      <c r="HC6" s="222"/>
      <c r="HD6" s="222"/>
      <c r="HE6" s="222"/>
      <c r="HF6" s="222"/>
      <c r="HG6" s="222"/>
      <c r="HH6" s="222"/>
      <c r="HI6" s="222"/>
      <c r="HJ6" s="222"/>
      <c r="HK6" s="222"/>
      <c r="HL6" s="222"/>
      <c r="HM6" s="222"/>
      <c r="HN6" s="222"/>
      <c r="HO6" s="222"/>
      <c r="HP6" s="222"/>
      <c r="HQ6" s="222"/>
      <c r="HR6" s="222"/>
      <c r="HS6" s="222"/>
      <c r="HT6" s="222"/>
      <c r="HU6" s="222"/>
      <c r="HV6" s="222"/>
      <c r="HW6" s="222"/>
      <c r="HX6" s="222"/>
      <c r="HY6" s="222"/>
      <c r="HZ6" s="222"/>
      <c r="IA6" s="222"/>
      <c r="IB6" s="222"/>
      <c r="IC6" s="222"/>
      <c r="ID6" s="222"/>
      <c r="IE6" s="222"/>
      <c r="IF6" s="222"/>
      <c r="IG6" s="222"/>
      <c r="IH6" s="222"/>
      <c r="II6" s="222"/>
      <c r="IJ6" s="222"/>
      <c r="IK6" s="222"/>
      <c r="IL6" s="222"/>
      <c r="IM6" s="222"/>
      <c r="IN6" s="222"/>
      <c r="IO6" s="222"/>
      <c r="IP6" s="222"/>
      <c r="IQ6" s="222"/>
      <c r="IR6" s="222"/>
      <c r="IS6" s="222"/>
      <c r="IT6" s="222"/>
      <c r="IU6" s="222"/>
      <c r="IV6" s="222"/>
      <c r="IW6" s="222"/>
      <c r="IX6" s="222"/>
      <c r="IY6" s="222"/>
      <c r="IZ6" s="222"/>
      <c r="JA6" s="222"/>
      <c r="JB6" s="222"/>
      <c r="JC6" s="222"/>
      <c r="JD6" s="222"/>
      <c r="JE6" s="222"/>
      <c r="JF6" s="222"/>
      <c r="JG6" s="222"/>
      <c r="JH6" s="222"/>
      <c r="JI6" s="222"/>
      <c r="JJ6" s="222"/>
      <c r="JK6" s="222"/>
      <c r="JL6" s="222"/>
      <c r="JM6" s="222"/>
      <c r="JN6" s="222"/>
      <c r="JO6" s="222"/>
      <c r="JP6" s="222"/>
      <c r="JQ6" s="222"/>
      <c r="JR6" s="222"/>
      <c r="JS6" s="222"/>
      <c r="JT6" s="222"/>
    </row>
    <row r="7" spans="1:280">
      <c r="A7" s="116">
        <v>107925</v>
      </c>
      <c r="B7" s="300">
        <v>189812.74</v>
      </c>
      <c r="C7" s="300">
        <v>3438.94</v>
      </c>
      <c r="D7" s="300"/>
      <c r="E7" s="300">
        <v>55572.97</v>
      </c>
      <c r="F7" s="300">
        <v>25812.75</v>
      </c>
      <c r="G7" s="300">
        <v>1616.8999999999999</v>
      </c>
      <c r="H7" s="300">
        <v>114.62</v>
      </c>
      <c r="I7" s="300">
        <v>110.57</v>
      </c>
      <c r="J7" s="300"/>
      <c r="K7" s="300"/>
      <c r="L7" s="300"/>
      <c r="M7" s="300"/>
      <c r="N7" s="300">
        <v>8480.8799999999992</v>
      </c>
      <c r="O7" s="300"/>
      <c r="P7" s="300">
        <v>13.05</v>
      </c>
      <c r="Q7" s="300">
        <v>1821.41</v>
      </c>
      <c r="R7" s="300">
        <v>852.72</v>
      </c>
      <c r="S7" s="300">
        <v>12180.28</v>
      </c>
      <c r="T7" s="300">
        <v>35.840000000000003</v>
      </c>
      <c r="U7" s="300">
        <v>227.95</v>
      </c>
      <c r="V7" s="300">
        <v>2354.4500000000003</v>
      </c>
      <c r="W7" s="300">
        <v>975.38</v>
      </c>
      <c r="X7" s="300"/>
      <c r="Y7" s="300"/>
      <c r="Z7" s="300"/>
      <c r="AA7" s="300"/>
      <c r="AB7" s="300"/>
      <c r="AC7" s="300">
        <v>77157.77</v>
      </c>
      <c r="AD7" s="300">
        <v>240.79000000000002</v>
      </c>
      <c r="AE7" s="300">
        <v>3246.34</v>
      </c>
      <c r="AF7" s="300">
        <v>15326.72</v>
      </c>
      <c r="AG7" s="300">
        <v>7923.56</v>
      </c>
      <c r="AH7" s="300"/>
      <c r="AI7" s="300"/>
      <c r="AJ7" s="300"/>
      <c r="AK7" s="300"/>
      <c r="AL7" s="300"/>
      <c r="AM7" s="300">
        <v>12739.41</v>
      </c>
      <c r="AN7" s="300"/>
      <c r="AO7" s="300">
        <v>1146.3499999999999</v>
      </c>
      <c r="AP7" s="300">
        <v>2832.6600000000003</v>
      </c>
      <c r="AQ7" s="300">
        <v>1582.4700000000003</v>
      </c>
      <c r="AR7" s="300"/>
      <c r="AS7" s="300"/>
      <c r="AT7" s="300"/>
      <c r="AU7" s="300"/>
      <c r="AV7" s="300"/>
      <c r="AW7" s="300"/>
      <c r="AX7" s="300"/>
      <c r="AY7" s="300"/>
      <c r="AZ7" s="300"/>
      <c r="BA7" s="300">
        <v>5127.96</v>
      </c>
      <c r="BB7" s="300"/>
      <c r="BC7" s="300"/>
      <c r="BD7" s="300">
        <v>1046.0900000000001</v>
      </c>
      <c r="BE7" s="300">
        <v>644.08000000000004</v>
      </c>
      <c r="BF7" s="300"/>
      <c r="BG7" s="300"/>
      <c r="BH7" s="300"/>
      <c r="BI7" s="300"/>
      <c r="BJ7" s="300"/>
      <c r="BK7" s="300"/>
      <c r="BL7" s="300">
        <v>331.04999999999995</v>
      </c>
      <c r="BM7" s="300"/>
      <c r="BN7" s="300"/>
      <c r="BO7" s="300"/>
      <c r="BP7" s="300">
        <v>1065</v>
      </c>
      <c r="BQ7" s="300">
        <v>8999.27</v>
      </c>
      <c r="BR7" s="300"/>
      <c r="BS7" s="300"/>
      <c r="BT7" s="300"/>
      <c r="BU7" s="300"/>
      <c r="BV7" s="300"/>
      <c r="BW7" s="300"/>
      <c r="BX7" s="300">
        <v>319.45</v>
      </c>
      <c r="BY7" s="300">
        <v>259.52999999999997</v>
      </c>
      <c r="BZ7" s="300"/>
      <c r="CA7" s="300"/>
      <c r="CB7" s="300"/>
      <c r="CC7" s="300">
        <v>1382.6</v>
      </c>
      <c r="CD7" s="300"/>
      <c r="CE7" s="300"/>
      <c r="CF7" s="300"/>
      <c r="CG7" s="300"/>
      <c r="CH7" s="300"/>
      <c r="CI7" s="300"/>
      <c r="CJ7" s="300"/>
      <c r="CK7" s="300"/>
      <c r="CL7" s="300">
        <v>6.7</v>
      </c>
      <c r="CM7" s="300"/>
      <c r="CN7" s="300">
        <v>5715.5</v>
      </c>
      <c r="CO7" s="300"/>
      <c r="CP7" s="300"/>
      <c r="CQ7" s="300">
        <v>1578</v>
      </c>
      <c r="CR7" s="300">
        <v>10518.56</v>
      </c>
      <c r="CS7" s="300"/>
      <c r="CT7" s="300"/>
      <c r="CU7" s="300">
        <v>2897.63</v>
      </c>
      <c r="CV7" s="300"/>
      <c r="CW7" s="300">
        <v>1412.5</v>
      </c>
      <c r="CX7" s="300"/>
      <c r="CY7" s="300"/>
      <c r="CZ7" s="300">
        <v>480.65999999999997</v>
      </c>
      <c r="DA7" s="300"/>
      <c r="DB7" s="300">
        <v>584.1</v>
      </c>
      <c r="DC7" s="300">
        <v>448.6</v>
      </c>
      <c r="DD7" s="300">
        <v>7551.18</v>
      </c>
      <c r="DE7" s="300"/>
      <c r="DF7" s="300">
        <v>89</v>
      </c>
      <c r="DG7" s="300">
        <v>1201.3</v>
      </c>
      <c r="DH7" s="300">
        <v>141.44</v>
      </c>
      <c r="DI7" s="300"/>
      <c r="DJ7" s="300"/>
      <c r="DK7" s="300"/>
      <c r="DL7" s="413">
        <v>7958.62</v>
      </c>
      <c r="DM7" s="300"/>
      <c r="DN7" s="300">
        <v>49.95</v>
      </c>
      <c r="DO7" s="300">
        <v>3336.25</v>
      </c>
      <c r="DP7" s="300"/>
      <c r="DQ7" s="300"/>
      <c r="DR7" s="300"/>
      <c r="DS7" s="300"/>
      <c r="DT7" s="300">
        <v>-1175708.26</v>
      </c>
      <c r="DU7" s="300"/>
      <c r="DV7" s="300"/>
      <c r="DW7" s="300">
        <v>-5898</v>
      </c>
      <c r="DX7" s="300"/>
      <c r="DY7" s="300">
        <v>-8885</v>
      </c>
      <c r="DZ7" s="300"/>
      <c r="EA7" s="300">
        <v>-6835</v>
      </c>
      <c r="EB7" s="300">
        <v>-73045</v>
      </c>
      <c r="EC7" s="300">
        <v>-8885</v>
      </c>
      <c r="ED7" s="300">
        <v>-133294</v>
      </c>
      <c r="EE7" s="300">
        <v>4673.93</v>
      </c>
      <c r="EF7" s="300">
        <v>692.35</v>
      </c>
      <c r="EG7" s="300">
        <v>-9475</v>
      </c>
      <c r="EH7" s="300">
        <v>1247.1500000000001</v>
      </c>
      <c r="EI7" s="300"/>
      <c r="EJ7" s="300">
        <v>1729.51</v>
      </c>
      <c r="EK7" s="300"/>
      <c r="EL7" s="300">
        <v>9713.880000000001</v>
      </c>
      <c r="EM7" s="300">
        <v>129823.5</v>
      </c>
      <c r="EN7" s="300"/>
      <c r="EO7" s="300">
        <v>5546.12</v>
      </c>
      <c r="EP7" s="300">
        <v>269</v>
      </c>
      <c r="EQ7" s="300">
        <v>4186.01</v>
      </c>
      <c r="ER7" s="300">
        <v>3502.98</v>
      </c>
      <c r="ES7" s="300">
        <v>2497</v>
      </c>
      <c r="ET7" s="300">
        <v>580</v>
      </c>
      <c r="EU7" s="300">
        <v>1179.03</v>
      </c>
      <c r="EV7" s="300">
        <v>-1126.1099999999999</v>
      </c>
      <c r="EW7" s="300"/>
      <c r="EX7" s="300"/>
      <c r="EY7" s="300"/>
      <c r="EZ7" s="300">
        <v>-630</v>
      </c>
      <c r="FA7" s="300">
        <v>-2753.34</v>
      </c>
      <c r="FB7" s="300"/>
      <c r="FC7" s="300"/>
      <c r="FD7" s="300"/>
      <c r="FE7" s="300">
        <v>-6354.28</v>
      </c>
      <c r="FF7" s="300">
        <v>-162.75999999999996</v>
      </c>
      <c r="FG7" s="300">
        <v>-22549.95</v>
      </c>
      <c r="FH7" s="300"/>
      <c r="FI7" s="300">
        <v>-430</v>
      </c>
      <c r="FJ7" s="300"/>
      <c r="FK7" s="300">
        <v>-6178.3</v>
      </c>
      <c r="FL7" s="300"/>
      <c r="FM7" s="300"/>
      <c r="FN7" s="300"/>
      <c r="FO7" s="300"/>
      <c r="FP7" s="300"/>
      <c r="FQ7" s="300"/>
      <c r="FR7" s="300"/>
      <c r="FS7" s="300"/>
      <c r="FT7" s="300"/>
      <c r="FU7" s="300"/>
      <c r="FV7" s="300"/>
      <c r="FW7" s="300"/>
      <c r="FX7" s="300"/>
      <c r="FY7" s="300"/>
      <c r="FZ7" s="300"/>
      <c r="GA7" s="300"/>
      <c r="GB7" s="300"/>
      <c r="GC7" s="300"/>
      <c r="GD7" s="300"/>
      <c r="GE7" s="300"/>
      <c r="GF7" s="300"/>
      <c r="GG7" s="300"/>
      <c r="GH7" s="300"/>
      <c r="GI7" s="300"/>
      <c r="GJ7" s="300"/>
      <c r="GK7" s="300"/>
      <c r="GL7" s="300"/>
      <c r="GM7" s="300"/>
      <c r="GN7" s="300"/>
      <c r="GO7" s="300"/>
      <c r="GP7" s="300"/>
      <c r="GQ7" s="300"/>
      <c r="GR7" s="300"/>
      <c r="GS7" s="300"/>
      <c r="GT7" s="300"/>
      <c r="GU7" s="222"/>
      <c r="GV7" s="222"/>
      <c r="GW7" s="222"/>
      <c r="GX7" s="222"/>
      <c r="GY7" s="222"/>
      <c r="GZ7" s="222"/>
      <c r="HA7" s="222"/>
      <c r="HB7" s="222"/>
      <c r="HC7" s="222"/>
      <c r="HD7" s="222"/>
      <c r="HE7" s="222"/>
      <c r="HF7" s="222"/>
      <c r="HG7" s="222"/>
      <c r="HH7" s="222"/>
      <c r="HI7" s="222"/>
      <c r="HJ7" s="222"/>
      <c r="HK7" s="222"/>
      <c r="HL7" s="222"/>
      <c r="HM7" s="222"/>
      <c r="HN7" s="222"/>
      <c r="HO7" s="222"/>
      <c r="HP7" s="222"/>
      <c r="HQ7" s="222"/>
      <c r="HR7" s="222"/>
      <c r="HS7" s="222"/>
      <c r="HT7" s="222"/>
      <c r="HU7" s="222"/>
      <c r="HV7" s="222"/>
      <c r="HW7" s="222"/>
      <c r="HX7" s="222"/>
      <c r="HY7" s="222"/>
      <c r="HZ7" s="222"/>
      <c r="IA7" s="222"/>
      <c r="IB7" s="222"/>
      <c r="IC7" s="222"/>
      <c r="ID7" s="222"/>
      <c r="IE7" s="222"/>
      <c r="IF7" s="222"/>
      <c r="IG7" s="222"/>
      <c r="IH7" s="222"/>
      <c r="II7" s="222"/>
      <c r="IJ7" s="222"/>
      <c r="IK7" s="222"/>
      <c r="IL7" s="222"/>
      <c r="IM7" s="222"/>
      <c r="IN7" s="222"/>
      <c r="IO7" s="222"/>
      <c r="IP7" s="222"/>
      <c r="IQ7" s="222"/>
      <c r="IR7" s="222"/>
      <c r="IS7" s="222"/>
      <c r="IT7" s="222"/>
      <c r="IU7" s="222"/>
      <c r="IV7" s="222"/>
      <c r="IW7" s="222"/>
      <c r="IX7" s="222"/>
      <c r="IY7" s="222"/>
      <c r="IZ7" s="222"/>
      <c r="JA7" s="222"/>
      <c r="JB7" s="222"/>
      <c r="JC7" s="222"/>
      <c r="JD7" s="222"/>
      <c r="JE7" s="222"/>
      <c r="JF7" s="222"/>
      <c r="JG7" s="222"/>
      <c r="JH7" s="222"/>
      <c r="JI7" s="222"/>
      <c r="JJ7" s="222"/>
      <c r="JK7" s="222"/>
      <c r="JL7" s="222"/>
      <c r="JM7" s="222"/>
      <c r="JN7" s="222"/>
      <c r="JO7" s="222"/>
      <c r="JP7" s="222"/>
      <c r="JQ7" s="222"/>
      <c r="JR7" s="222"/>
      <c r="JS7" s="222"/>
      <c r="JT7" s="222"/>
    </row>
    <row r="8" spans="1:280">
      <c r="A8" s="116">
        <v>107926</v>
      </c>
      <c r="B8" s="300">
        <v>281240.83</v>
      </c>
      <c r="C8" s="300">
        <v>-1375.4799999999998</v>
      </c>
      <c r="D8" s="300">
        <v>2329</v>
      </c>
      <c r="E8" s="300">
        <v>80265.319999999992</v>
      </c>
      <c r="F8" s="300">
        <v>37528.300000000003</v>
      </c>
      <c r="G8" s="300">
        <v>877.97</v>
      </c>
      <c r="H8" s="300">
        <v>251.8</v>
      </c>
      <c r="I8" s="300">
        <v>112.85</v>
      </c>
      <c r="J8" s="300"/>
      <c r="K8" s="300"/>
      <c r="L8" s="300"/>
      <c r="M8" s="300"/>
      <c r="N8" s="300">
        <v>10445.9</v>
      </c>
      <c r="O8" s="300">
        <v>115.16</v>
      </c>
      <c r="P8" s="300"/>
      <c r="Q8" s="300">
        <v>1790.66</v>
      </c>
      <c r="R8" s="300">
        <v>568.1</v>
      </c>
      <c r="S8" s="300">
        <v>1000.88</v>
      </c>
      <c r="T8" s="300"/>
      <c r="U8" s="300"/>
      <c r="V8" s="300">
        <v>204.16</v>
      </c>
      <c r="W8" s="300">
        <v>94.52</v>
      </c>
      <c r="X8" s="300"/>
      <c r="Y8" s="300"/>
      <c r="Z8" s="300"/>
      <c r="AA8" s="300"/>
      <c r="AB8" s="300"/>
      <c r="AC8" s="300">
        <v>141124.46</v>
      </c>
      <c r="AD8" s="300">
        <v>5955.15</v>
      </c>
      <c r="AE8" s="300">
        <v>724.18999999999994</v>
      </c>
      <c r="AF8" s="300">
        <v>29581.379999999997</v>
      </c>
      <c r="AG8" s="300">
        <v>15531.74</v>
      </c>
      <c r="AH8" s="300"/>
      <c r="AI8" s="300"/>
      <c r="AJ8" s="300"/>
      <c r="AK8" s="300"/>
      <c r="AL8" s="300"/>
      <c r="AM8" s="300">
        <v>19714.269999999997</v>
      </c>
      <c r="AN8" s="300"/>
      <c r="AO8" s="300"/>
      <c r="AP8" s="300">
        <v>4366.8</v>
      </c>
      <c r="AQ8" s="300">
        <v>3157.2000000000003</v>
      </c>
      <c r="AR8" s="300"/>
      <c r="AS8" s="300"/>
      <c r="AT8" s="300"/>
      <c r="AU8" s="300"/>
      <c r="AV8" s="300"/>
      <c r="AW8" s="300"/>
      <c r="AX8" s="300"/>
      <c r="AY8" s="300"/>
      <c r="AZ8" s="300"/>
      <c r="BA8" s="300">
        <v>5127.96</v>
      </c>
      <c r="BB8" s="300"/>
      <c r="BC8" s="300"/>
      <c r="BD8" s="300">
        <v>1046.0800000000002</v>
      </c>
      <c r="BE8" s="300">
        <v>644.09999999999991</v>
      </c>
      <c r="BF8" s="300"/>
      <c r="BG8" s="300"/>
      <c r="BH8" s="300"/>
      <c r="BI8" s="300"/>
      <c r="BJ8" s="300"/>
      <c r="BK8" s="300"/>
      <c r="BL8" s="300">
        <v>2578.3000000000002</v>
      </c>
      <c r="BM8" s="300"/>
      <c r="BN8" s="300">
        <v>-200</v>
      </c>
      <c r="BO8" s="300"/>
      <c r="BP8" s="300"/>
      <c r="BQ8" s="300">
        <v>9226.3699999999972</v>
      </c>
      <c r="BR8" s="300"/>
      <c r="BS8" s="300"/>
      <c r="BT8" s="300"/>
      <c r="BU8" s="300"/>
      <c r="BV8" s="300"/>
      <c r="BW8" s="300"/>
      <c r="BX8" s="300">
        <v>5893.57</v>
      </c>
      <c r="BY8" s="300">
        <v>1711.3200000000002</v>
      </c>
      <c r="BZ8" s="300"/>
      <c r="CA8" s="300"/>
      <c r="CB8" s="300">
        <v>31668</v>
      </c>
      <c r="CC8" s="300">
        <v>2350.73</v>
      </c>
      <c r="CD8" s="300"/>
      <c r="CE8" s="300"/>
      <c r="CF8" s="300">
        <v>374.5</v>
      </c>
      <c r="CG8" s="300"/>
      <c r="CH8" s="300"/>
      <c r="CI8" s="300"/>
      <c r="CJ8" s="300"/>
      <c r="CK8" s="300"/>
      <c r="CL8" s="300"/>
      <c r="CM8" s="300"/>
      <c r="CN8" s="300"/>
      <c r="CO8" s="300">
        <v>6759.1</v>
      </c>
      <c r="CP8" s="300"/>
      <c r="CQ8" s="300">
        <v>2354</v>
      </c>
      <c r="CR8" s="300">
        <v>15450.000000000002</v>
      </c>
      <c r="CS8" s="300"/>
      <c r="CT8" s="300"/>
      <c r="CU8" s="300">
        <v>178.33</v>
      </c>
      <c r="CV8" s="300">
        <v>3524.15</v>
      </c>
      <c r="CW8" s="300">
        <v>110</v>
      </c>
      <c r="CX8" s="300">
        <v>29375.599999999999</v>
      </c>
      <c r="CY8" s="300"/>
      <c r="CZ8" s="300">
        <v>382.62</v>
      </c>
      <c r="DA8" s="300"/>
      <c r="DB8" s="300"/>
      <c r="DC8" s="300"/>
      <c r="DD8" s="300">
        <v>8095.8899999999994</v>
      </c>
      <c r="DE8" s="300"/>
      <c r="DF8" s="300"/>
      <c r="DG8" s="300"/>
      <c r="DH8" s="300"/>
      <c r="DI8" s="300"/>
      <c r="DJ8" s="300"/>
      <c r="DK8" s="300"/>
      <c r="DL8" s="413">
        <v>12621.6</v>
      </c>
      <c r="DM8" s="300"/>
      <c r="DN8" s="300"/>
      <c r="DO8" s="300">
        <v>13651.44</v>
      </c>
      <c r="DP8" s="300"/>
      <c r="DQ8" s="300"/>
      <c r="DR8" s="300"/>
      <c r="DS8" s="300"/>
      <c r="DT8" s="300">
        <v>-1873068</v>
      </c>
      <c r="DU8" s="300"/>
      <c r="DV8" s="300"/>
      <c r="DW8" s="300">
        <v>-16205</v>
      </c>
      <c r="DX8" s="300"/>
      <c r="DY8" s="300"/>
      <c r="DZ8" s="300"/>
      <c r="EA8" s="300">
        <v>-8038.75</v>
      </c>
      <c r="EB8" s="300"/>
      <c r="EC8" s="300">
        <v>-9795</v>
      </c>
      <c r="ED8" s="300">
        <v>-182528</v>
      </c>
      <c r="EE8" s="300">
        <v>7412.4</v>
      </c>
      <c r="EF8" s="300">
        <v>1098</v>
      </c>
      <c r="EG8" s="300">
        <v>-16307</v>
      </c>
      <c r="EH8" s="300">
        <v>1387.15</v>
      </c>
      <c r="EI8" s="300"/>
      <c r="EJ8" s="300">
        <v>2145.8000000000002</v>
      </c>
      <c r="EK8" s="300">
        <v>372.86</v>
      </c>
      <c r="EL8" s="300">
        <v>12580.29</v>
      </c>
      <c r="EM8" s="300">
        <v>24193</v>
      </c>
      <c r="EN8" s="300">
        <v>1350</v>
      </c>
      <c r="EO8" s="300">
        <v>7786.34</v>
      </c>
      <c r="EP8" s="300"/>
      <c r="EQ8" s="300">
        <v>4507.5</v>
      </c>
      <c r="ER8" s="300">
        <v>3769.7400000000002</v>
      </c>
      <c r="ES8" s="300">
        <v>6960</v>
      </c>
      <c r="ET8" s="300">
        <v>580</v>
      </c>
      <c r="EU8" s="300">
        <v>1528.58</v>
      </c>
      <c r="EV8" s="300">
        <v>2794.92</v>
      </c>
      <c r="EW8" s="300"/>
      <c r="EX8" s="300"/>
      <c r="EY8" s="300"/>
      <c r="EZ8" s="300">
        <v>-764.45999999999992</v>
      </c>
      <c r="FA8" s="300">
        <v>-3656.25</v>
      </c>
      <c r="FB8" s="300">
        <v>-2848.7499999999995</v>
      </c>
      <c r="FC8" s="300"/>
      <c r="FD8" s="300"/>
      <c r="FE8" s="300"/>
      <c r="FF8" s="300">
        <v>-2693.75</v>
      </c>
      <c r="FG8" s="300">
        <v>-18964.38</v>
      </c>
      <c r="FH8" s="300"/>
      <c r="FI8" s="300">
        <v>-1150</v>
      </c>
      <c r="FJ8" s="300"/>
      <c r="FK8" s="300"/>
      <c r="FL8" s="300"/>
      <c r="FM8" s="300"/>
      <c r="FN8" s="300"/>
      <c r="FO8" s="300"/>
      <c r="FP8" s="300"/>
      <c r="FQ8" s="300"/>
      <c r="FR8" s="300"/>
      <c r="FS8" s="300"/>
      <c r="FT8" s="300"/>
      <c r="FU8" s="300"/>
      <c r="FV8" s="300"/>
      <c r="FW8" s="300"/>
      <c r="FX8" s="300"/>
      <c r="FY8" s="300"/>
      <c r="FZ8" s="300"/>
      <c r="GA8" s="300"/>
      <c r="GB8" s="300"/>
      <c r="GC8" s="300"/>
      <c r="GD8" s="300"/>
      <c r="GE8" s="300"/>
      <c r="GF8" s="300"/>
      <c r="GG8" s="300"/>
      <c r="GH8" s="300"/>
      <c r="GI8" s="300"/>
      <c r="GJ8" s="300"/>
      <c r="GK8" s="300"/>
      <c r="GL8" s="300"/>
      <c r="GM8" s="300"/>
      <c r="GN8" s="300"/>
      <c r="GO8" s="300"/>
      <c r="GP8" s="300"/>
      <c r="GQ8" s="300"/>
      <c r="GR8" s="300"/>
      <c r="GS8" s="300"/>
      <c r="GT8" s="300"/>
      <c r="GU8" s="222"/>
      <c r="GV8" s="222"/>
      <c r="GW8" s="222"/>
      <c r="GX8" s="222"/>
      <c r="GY8" s="222"/>
      <c r="GZ8" s="222"/>
      <c r="HA8" s="222"/>
      <c r="HB8" s="222"/>
      <c r="HC8" s="222"/>
      <c r="HD8" s="222"/>
      <c r="HE8" s="222"/>
      <c r="HF8" s="222"/>
      <c r="HG8" s="222"/>
      <c r="HH8" s="222"/>
      <c r="HI8" s="222"/>
      <c r="HJ8" s="222"/>
      <c r="HK8" s="222"/>
      <c r="HL8" s="222"/>
      <c r="HM8" s="222"/>
      <c r="HN8" s="222"/>
      <c r="HO8" s="222"/>
      <c r="HP8" s="222"/>
      <c r="HQ8" s="222"/>
      <c r="HR8" s="222"/>
      <c r="HS8" s="222"/>
      <c r="HT8" s="222"/>
      <c r="HU8" s="222"/>
      <c r="HV8" s="222"/>
      <c r="HW8" s="222"/>
      <c r="HX8" s="222"/>
      <c r="HY8" s="222"/>
      <c r="HZ8" s="222"/>
      <c r="IA8" s="222"/>
      <c r="IB8" s="222"/>
      <c r="IC8" s="222"/>
      <c r="ID8" s="222"/>
      <c r="IE8" s="222"/>
      <c r="IF8" s="222"/>
      <c r="IG8" s="222"/>
      <c r="IH8" s="222"/>
      <c r="II8" s="222"/>
      <c r="IJ8" s="222"/>
      <c r="IK8" s="222"/>
      <c r="IL8" s="222"/>
      <c r="IM8" s="222"/>
      <c r="IN8" s="222"/>
      <c r="IO8" s="222"/>
      <c r="IP8" s="222"/>
      <c r="IQ8" s="222"/>
      <c r="IR8" s="222"/>
      <c r="IS8" s="222"/>
      <c r="IT8" s="222"/>
      <c r="IU8" s="222"/>
      <c r="IV8" s="222"/>
      <c r="IW8" s="222"/>
      <c r="IX8" s="222"/>
      <c r="IY8" s="222"/>
      <c r="IZ8" s="222"/>
      <c r="JA8" s="222"/>
      <c r="JB8" s="222"/>
      <c r="JC8" s="222"/>
      <c r="JD8" s="222"/>
      <c r="JE8" s="222"/>
      <c r="JF8" s="222"/>
      <c r="JG8" s="222"/>
      <c r="JH8" s="222"/>
      <c r="JI8" s="222"/>
      <c r="JJ8" s="222"/>
      <c r="JK8" s="222"/>
      <c r="JL8" s="222"/>
      <c r="JM8" s="222"/>
      <c r="JN8" s="222"/>
      <c r="JO8" s="222"/>
      <c r="JP8" s="222"/>
      <c r="JQ8" s="222"/>
      <c r="JR8" s="222"/>
      <c r="JS8" s="222"/>
      <c r="JT8" s="222"/>
    </row>
    <row r="9" spans="1:280">
      <c r="A9" s="116">
        <v>107928</v>
      </c>
      <c r="B9" s="300">
        <v>455753.77</v>
      </c>
      <c r="C9" s="300">
        <v>3119.9700000000003</v>
      </c>
      <c r="D9" s="300">
        <v>13775</v>
      </c>
      <c r="E9" s="300">
        <v>131668.80000000002</v>
      </c>
      <c r="F9" s="300">
        <v>60472.13</v>
      </c>
      <c r="G9" s="300">
        <v>4775.6399999999994</v>
      </c>
      <c r="H9" s="300">
        <v>1369.65</v>
      </c>
      <c r="I9" s="300">
        <v>606.54</v>
      </c>
      <c r="J9" s="300"/>
      <c r="K9" s="300"/>
      <c r="L9" s="300"/>
      <c r="M9" s="300"/>
      <c r="N9" s="300"/>
      <c r="O9" s="300"/>
      <c r="P9" s="300"/>
      <c r="Q9" s="300"/>
      <c r="R9" s="300"/>
      <c r="S9" s="300">
        <v>25108.02</v>
      </c>
      <c r="T9" s="300">
        <v>2405.12</v>
      </c>
      <c r="U9" s="300">
        <v>2572.3900000000003</v>
      </c>
      <c r="V9" s="300">
        <v>5638.55</v>
      </c>
      <c r="W9" s="300">
        <v>1708.78</v>
      </c>
      <c r="X9" s="300"/>
      <c r="Y9" s="300"/>
      <c r="Z9" s="300"/>
      <c r="AA9" s="300"/>
      <c r="AB9" s="300"/>
      <c r="AC9" s="300">
        <v>157797.03</v>
      </c>
      <c r="AD9" s="300">
        <v>9348.2800000000007</v>
      </c>
      <c r="AE9" s="300">
        <v>3435.07</v>
      </c>
      <c r="AF9" s="300">
        <v>34302.159999999996</v>
      </c>
      <c r="AG9" s="300">
        <v>18301.030000000002</v>
      </c>
      <c r="AH9" s="300"/>
      <c r="AI9" s="300"/>
      <c r="AJ9" s="300"/>
      <c r="AK9" s="300"/>
      <c r="AL9" s="300"/>
      <c r="AM9" s="300">
        <v>35516.949999999997</v>
      </c>
      <c r="AN9" s="300">
        <v>98.88</v>
      </c>
      <c r="AO9" s="300">
        <v>77.459999999999994</v>
      </c>
      <c r="AP9" s="300">
        <v>7281.29</v>
      </c>
      <c r="AQ9" s="300">
        <v>4102.96</v>
      </c>
      <c r="AR9" s="300">
        <v>155.34</v>
      </c>
      <c r="AS9" s="300"/>
      <c r="AT9" s="300"/>
      <c r="AU9" s="300"/>
      <c r="AV9" s="300">
        <v>16.89</v>
      </c>
      <c r="AW9" s="300"/>
      <c r="AX9" s="300"/>
      <c r="AY9" s="300"/>
      <c r="AZ9" s="300"/>
      <c r="BA9" s="300">
        <v>37168.380000000005</v>
      </c>
      <c r="BB9" s="300">
        <v>428.82000000000005</v>
      </c>
      <c r="BC9" s="300">
        <v>2364.34</v>
      </c>
      <c r="BD9" s="300">
        <v>7391.49</v>
      </c>
      <c r="BE9" s="300">
        <v>3857.6200000000003</v>
      </c>
      <c r="BF9" s="300"/>
      <c r="BG9" s="300"/>
      <c r="BH9" s="300"/>
      <c r="BI9" s="300"/>
      <c r="BJ9" s="300"/>
      <c r="BK9" s="300"/>
      <c r="BL9" s="300">
        <v>445</v>
      </c>
      <c r="BM9" s="300"/>
      <c r="BN9" s="300"/>
      <c r="BO9" s="300"/>
      <c r="BP9" s="300">
        <v>3190</v>
      </c>
      <c r="BQ9" s="300">
        <v>8251.9499999999971</v>
      </c>
      <c r="BR9" s="300">
        <v>511</v>
      </c>
      <c r="BS9" s="300"/>
      <c r="BT9" s="300"/>
      <c r="BU9" s="300"/>
      <c r="BV9" s="300"/>
      <c r="BW9" s="300">
        <v>1410.6799999999994</v>
      </c>
      <c r="BX9" s="300">
        <v>10439.289999999999</v>
      </c>
      <c r="BY9" s="300">
        <v>2069.4</v>
      </c>
      <c r="BZ9" s="300">
        <v>4719.6000000000004</v>
      </c>
      <c r="CA9" s="300">
        <v>362.54</v>
      </c>
      <c r="CB9" s="300">
        <v>62517</v>
      </c>
      <c r="CC9" s="300">
        <v>5485.0000000000009</v>
      </c>
      <c r="CD9" s="300"/>
      <c r="CE9" s="300">
        <v>2179.11</v>
      </c>
      <c r="CF9" s="300">
        <v>230</v>
      </c>
      <c r="CG9" s="300"/>
      <c r="CH9" s="300"/>
      <c r="CI9" s="300"/>
      <c r="CJ9" s="300"/>
      <c r="CK9" s="300"/>
      <c r="CL9" s="300">
        <v>35.54</v>
      </c>
      <c r="CM9" s="300">
        <v>2215.14</v>
      </c>
      <c r="CN9" s="300"/>
      <c r="CO9" s="300"/>
      <c r="CP9" s="300"/>
      <c r="CQ9" s="300">
        <v>3697</v>
      </c>
      <c r="CR9" s="300">
        <v>68306.010000000009</v>
      </c>
      <c r="CS9" s="300">
        <v>531.17999999999995</v>
      </c>
      <c r="CT9" s="300">
        <v>67.25</v>
      </c>
      <c r="CU9" s="300"/>
      <c r="CV9" s="300"/>
      <c r="CW9" s="300"/>
      <c r="CX9" s="300"/>
      <c r="CY9" s="300">
        <v>12.05</v>
      </c>
      <c r="CZ9" s="300">
        <v>1886.64</v>
      </c>
      <c r="DA9" s="300"/>
      <c r="DB9" s="300">
        <v>3424.6099999999997</v>
      </c>
      <c r="DC9" s="300">
        <v>1869</v>
      </c>
      <c r="DD9" s="300">
        <v>12330.84</v>
      </c>
      <c r="DE9" s="300"/>
      <c r="DF9" s="300"/>
      <c r="DG9" s="300"/>
      <c r="DH9" s="300"/>
      <c r="DI9" s="300"/>
      <c r="DJ9" s="300"/>
      <c r="DK9" s="300"/>
      <c r="DL9" s="413">
        <v>22017.68</v>
      </c>
      <c r="DM9" s="300"/>
      <c r="DN9" s="300">
        <v>380.23</v>
      </c>
      <c r="DO9" s="300">
        <v>44746.070000000007</v>
      </c>
      <c r="DP9" s="300"/>
      <c r="DQ9" s="300"/>
      <c r="DR9" s="300"/>
      <c r="DS9" s="300"/>
      <c r="DT9" s="300">
        <v>-3274737</v>
      </c>
      <c r="DU9" s="300"/>
      <c r="DV9" s="300">
        <v>-1375</v>
      </c>
      <c r="DW9" s="300">
        <v>-25423</v>
      </c>
      <c r="DX9" s="300"/>
      <c r="DY9" s="300"/>
      <c r="DZ9" s="300"/>
      <c r="EA9" s="300">
        <v>-11065</v>
      </c>
      <c r="EB9" s="300">
        <v>-93423</v>
      </c>
      <c r="EC9" s="300">
        <v>-10700</v>
      </c>
      <c r="ED9" s="300">
        <v>-231115</v>
      </c>
      <c r="EE9" s="300">
        <v>12930.52</v>
      </c>
      <c r="EF9" s="300">
        <v>1915.4</v>
      </c>
      <c r="EG9" s="300">
        <v>-26632</v>
      </c>
      <c r="EH9" s="300">
        <v>587.1</v>
      </c>
      <c r="EI9" s="300"/>
      <c r="EJ9" s="300">
        <v>4651.6400000000003</v>
      </c>
      <c r="EK9" s="300">
        <v>3222.8599999999997</v>
      </c>
      <c r="EL9" s="300">
        <v>522.21</v>
      </c>
      <c r="EM9" s="300">
        <v>152640.5</v>
      </c>
      <c r="EN9" s="300">
        <v>450</v>
      </c>
      <c r="EO9" s="300">
        <v>10884.389999999992</v>
      </c>
      <c r="EP9" s="300">
        <v>269</v>
      </c>
      <c r="EQ9" s="300">
        <v>4832.3</v>
      </c>
      <c r="ER9" s="300">
        <v>8171.2800000000007</v>
      </c>
      <c r="ES9" s="300">
        <v>12357</v>
      </c>
      <c r="ET9" s="300">
        <v>580</v>
      </c>
      <c r="EU9" s="300">
        <v>2161.06</v>
      </c>
      <c r="EV9" s="300">
        <v>1888.58</v>
      </c>
      <c r="EW9" s="300"/>
      <c r="EX9" s="300"/>
      <c r="EY9" s="300"/>
      <c r="EZ9" s="300">
        <v>-30860.610000000004</v>
      </c>
      <c r="FA9" s="300">
        <v>-18912.650000000005</v>
      </c>
      <c r="FB9" s="300">
        <v>-628.08000000000004</v>
      </c>
      <c r="FC9" s="300"/>
      <c r="FD9" s="300"/>
      <c r="FE9" s="300"/>
      <c r="FF9" s="300">
        <v>-5412.5</v>
      </c>
      <c r="FG9" s="300"/>
      <c r="FH9" s="300">
        <v>-4132.0200000000004</v>
      </c>
      <c r="FI9" s="300"/>
      <c r="FJ9" s="300"/>
      <c r="FK9" s="300">
        <v>-960</v>
      </c>
      <c r="FL9" s="300"/>
      <c r="FM9" s="300"/>
      <c r="FN9" s="300"/>
      <c r="FO9" s="300"/>
      <c r="FP9" s="300"/>
      <c r="FQ9" s="300"/>
      <c r="FR9" s="300"/>
      <c r="FS9" s="300"/>
      <c r="FT9" s="300"/>
      <c r="FU9" s="300"/>
      <c r="FV9" s="300"/>
      <c r="FW9" s="300"/>
      <c r="FX9" s="300"/>
      <c r="FY9" s="300"/>
      <c r="FZ9" s="300"/>
      <c r="GA9" s="300"/>
      <c r="GB9" s="300"/>
      <c r="GC9" s="300"/>
      <c r="GD9" s="300"/>
      <c r="GE9" s="300"/>
      <c r="GF9" s="300"/>
      <c r="GG9" s="300"/>
      <c r="GH9" s="300"/>
      <c r="GI9" s="300"/>
      <c r="GJ9" s="300"/>
      <c r="GK9" s="300"/>
      <c r="GL9" s="300"/>
      <c r="GM9" s="300"/>
      <c r="GN9" s="300"/>
      <c r="GO9" s="300"/>
      <c r="GP9" s="300"/>
      <c r="GQ9" s="300"/>
      <c r="GR9" s="300"/>
      <c r="GS9" s="300"/>
      <c r="GT9" s="300"/>
      <c r="GU9" s="222"/>
      <c r="GV9" s="222"/>
      <c r="GW9" s="222"/>
      <c r="GX9" s="222"/>
      <c r="GY9" s="222"/>
      <c r="GZ9" s="222"/>
      <c r="HA9" s="222"/>
      <c r="HB9" s="222"/>
      <c r="HC9" s="222"/>
      <c r="HD9" s="222"/>
      <c r="HE9" s="222"/>
      <c r="HF9" s="222"/>
      <c r="HG9" s="222"/>
      <c r="HH9" s="222"/>
      <c r="HI9" s="222"/>
      <c r="HJ9" s="222"/>
      <c r="HK9" s="222"/>
      <c r="HL9" s="222"/>
      <c r="HM9" s="222"/>
      <c r="HN9" s="222"/>
      <c r="HO9" s="222"/>
      <c r="HP9" s="222"/>
      <c r="HQ9" s="222"/>
      <c r="HR9" s="222"/>
      <c r="HS9" s="222"/>
      <c r="HT9" s="222"/>
      <c r="HU9" s="222"/>
      <c r="HV9" s="222"/>
      <c r="HW9" s="222"/>
      <c r="HX9" s="222"/>
      <c r="HY9" s="222"/>
      <c r="HZ9" s="222"/>
      <c r="IA9" s="222"/>
      <c r="IB9" s="222"/>
      <c r="IC9" s="222"/>
      <c r="ID9" s="222"/>
      <c r="IE9" s="222"/>
      <c r="IF9" s="222"/>
      <c r="IG9" s="222"/>
      <c r="IH9" s="222"/>
      <c r="II9" s="222"/>
      <c r="IJ9" s="222"/>
      <c r="IK9" s="222"/>
      <c r="IL9" s="222"/>
      <c r="IM9" s="222"/>
      <c r="IN9" s="222"/>
      <c r="IO9" s="222"/>
      <c r="IP9" s="222"/>
      <c r="IQ9" s="222"/>
      <c r="IR9" s="222"/>
      <c r="IS9" s="222"/>
      <c r="IT9" s="222"/>
      <c r="IU9" s="222"/>
      <c r="IV9" s="222"/>
      <c r="IW9" s="222"/>
      <c r="IX9" s="222"/>
      <c r="IY9" s="222"/>
      <c r="IZ9" s="222"/>
      <c r="JA9" s="222"/>
      <c r="JB9" s="222"/>
      <c r="JC9" s="222"/>
      <c r="JD9" s="222"/>
      <c r="JE9" s="222"/>
      <c r="JF9" s="222"/>
      <c r="JG9" s="222"/>
      <c r="JH9" s="222"/>
      <c r="JI9" s="222"/>
      <c r="JJ9" s="222"/>
      <c r="JK9" s="222"/>
      <c r="JL9" s="222"/>
      <c r="JM9" s="222"/>
      <c r="JN9" s="222"/>
      <c r="JO9" s="222"/>
      <c r="JP9" s="222"/>
      <c r="JQ9" s="222"/>
      <c r="JR9" s="222"/>
      <c r="JS9" s="222"/>
      <c r="JT9" s="222"/>
    </row>
    <row r="10" spans="1:280">
      <c r="A10" s="116">
        <v>107929</v>
      </c>
      <c r="B10" s="300">
        <v>368086.81000000006</v>
      </c>
      <c r="C10" s="300">
        <v>1668.2</v>
      </c>
      <c r="D10" s="300">
        <v>6672</v>
      </c>
      <c r="E10" s="300">
        <v>103183.15000000001</v>
      </c>
      <c r="F10" s="300">
        <v>47998.649999999994</v>
      </c>
      <c r="G10" s="300">
        <v>338.27</v>
      </c>
      <c r="H10" s="300">
        <v>97.02</v>
      </c>
      <c r="I10" s="300">
        <v>42.39</v>
      </c>
      <c r="J10" s="300">
        <v>16483.809999999998</v>
      </c>
      <c r="K10" s="300">
        <v>405.4</v>
      </c>
      <c r="L10" s="300">
        <v>3445.38</v>
      </c>
      <c r="M10" s="300">
        <v>2283.17</v>
      </c>
      <c r="N10" s="300">
        <v>2010.51</v>
      </c>
      <c r="O10" s="300">
        <v>134.44999999999999</v>
      </c>
      <c r="P10" s="300"/>
      <c r="Q10" s="300">
        <v>292.39999999999998</v>
      </c>
      <c r="R10" s="300">
        <v>228.04</v>
      </c>
      <c r="S10" s="300">
        <v>19037.84</v>
      </c>
      <c r="T10" s="300">
        <v>546</v>
      </c>
      <c r="U10" s="300">
        <v>40.409999999999997</v>
      </c>
      <c r="V10" s="300">
        <v>2883.2</v>
      </c>
      <c r="W10" s="300">
        <v>1248.55</v>
      </c>
      <c r="X10" s="300"/>
      <c r="Y10" s="300"/>
      <c r="Z10" s="300"/>
      <c r="AA10" s="300"/>
      <c r="AB10" s="300"/>
      <c r="AC10" s="300">
        <v>183556.56</v>
      </c>
      <c r="AD10" s="300">
        <v>4495.3999999999996</v>
      </c>
      <c r="AE10" s="300"/>
      <c r="AF10" s="300">
        <v>39209.649999999994</v>
      </c>
      <c r="AG10" s="300">
        <v>21583.65</v>
      </c>
      <c r="AH10" s="300"/>
      <c r="AI10" s="300"/>
      <c r="AJ10" s="300"/>
      <c r="AK10" s="300"/>
      <c r="AL10" s="300"/>
      <c r="AM10" s="300">
        <v>32270.649999999998</v>
      </c>
      <c r="AN10" s="300">
        <v>438.99</v>
      </c>
      <c r="AO10" s="300"/>
      <c r="AP10" s="300">
        <v>6672.65</v>
      </c>
      <c r="AQ10" s="300">
        <v>3712.44</v>
      </c>
      <c r="AR10" s="300"/>
      <c r="AS10" s="300"/>
      <c r="AT10" s="300"/>
      <c r="AU10" s="300"/>
      <c r="AV10" s="300"/>
      <c r="AW10" s="300"/>
      <c r="AX10" s="300"/>
      <c r="AY10" s="300"/>
      <c r="AZ10" s="300"/>
      <c r="BA10" s="300">
        <v>16362.53</v>
      </c>
      <c r="BB10" s="300">
        <v>1035.02</v>
      </c>
      <c r="BC10" s="300"/>
      <c r="BD10" s="300">
        <v>2563.6</v>
      </c>
      <c r="BE10" s="300">
        <v>1924.99</v>
      </c>
      <c r="BF10" s="300"/>
      <c r="BG10" s="300"/>
      <c r="BH10" s="300"/>
      <c r="BI10" s="300"/>
      <c r="BJ10" s="300"/>
      <c r="BK10" s="300"/>
      <c r="BL10" s="300">
        <v>2069</v>
      </c>
      <c r="BM10" s="300"/>
      <c r="BN10" s="300"/>
      <c r="BO10" s="300"/>
      <c r="BP10" s="300">
        <v>46155</v>
      </c>
      <c r="BQ10" s="300">
        <v>10045.029999999999</v>
      </c>
      <c r="BR10" s="300">
        <v>2353.8100000000004</v>
      </c>
      <c r="BS10" s="300"/>
      <c r="BT10" s="300"/>
      <c r="BU10" s="300"/>
      <c r="BV10" s="300"/>
      <c r="BW10" s="300">
        <v>225.91000000000003</v>
      </c>
      <c r="BX10" s="300">
        <v>7917.12</v>
      </c>
      <c r="BY10" s="300">
        <v>4053.14</v>
      </c>
      <c r="BZ10" s="300"/>
      <c r="CA10" s="300">
        <v>878.07999999999993</v>
      </c>
      <c r="CB10" s="300">
        <v>7138.15</v>
      </c>
      <c r="CC10" s="300">
        <v>2186.0799999999995</v>
      </c>
      <c r="CD10" s="300"/>
      <c r="CE10" s="300">
        <v>14816.710000000003</v>
      </c>
      <c r="CF10" s="300">
        <v>2582.44</v>
      </c>
      <c r="CG10" s="300"/>
      <c r="CH10" s="300"/>
      <c r="CI10" s="300"/>
      <c r="CJ10" s="300">
        <v>3274.73</v>
      </c>
      <c r="CK10" s="300"/>
      <c r="CL10" s="300">
        <v>2.6</v>
      </c>
      <c r="CM10" s="300">
        <v>170.81</v>
      </c>
      <c r="CN10" s="300"/>
      <c r="CO10" s="300"/>
      <c r="CP10" s="300">
        <v>653</v>
      </c>
      <c r="CQ10" s="300"/>
      <c r="CR10" s="300">
        <v>18672.439999999999</v>
      </c>
      <c r="CS10" s="300">
        <v>852.0200000000001</v>
      </c>
      <c r="CT10" s="300">
        <v>202.45</v>
      </c>
      <c r="CU10" s="300">
        <v>93</v>
      </c>
      <c r="CV10" s="300">
        <v>6682.2199999999993</v>
      </c>
      <c r="CW10" s="300">
        <v>17140.5</v>
      </c>
      <c r="CX10" s="300">
        <v>377.7</v>
      </c>
      <c r="CY10" s="300"/>
      <c r="CZ10" s="300">
        <v>642.40000000000009</v>
      </c>
      <c r="DA10" s="300">
        <v>198</v>
      </c>
      <c r="DB10" s="300">
        <v>315.3</v>
      </c>
      <c r="DC10" s="300">
        <v>8548.119999999999</v>
      </c>
      <c r="DD10" s="300">
        <v>3261.09</v>
      </c>
      <c r="DE10" s="300">
        <v>2103.4</v>
      </c>
      <c r="DF10" s="300">
        <v>30</v>
      </c>
      <c r="DG10" s="300">
        <v>4788</v>
      </c>
      <c r="DH10" s="300"/>
      <c r="DI10" s="300">
        <v>83.29</v>
      </c>
      <c r="DJ10" s="300"/>
      <c r="DK10" s="300"/>
      <c r="DL10" s="300">
        <v>14690.14</v>
      </c>
      <c r="DM10" s="300">
        <v>258</v>
      </c>
      <c r="DN10" s="300">
        <v>36211.360000000008</v>
      </c>
      <c r="DO10" s="300">
        <v>12443.09</v>
      </c>
      <c r="DP10" s="300">
        <v>2751.5100000000007</v>
      </c>
      <c r="DQ10" s="300"/>
      <c r="DR10" s="300"/>
      <c r="DS10" s="300"/>
      <c r="DT10" s="300">
        <v>-2449006.38</v>
      </c>
      <c r="DU10" s="300"/>
      <c r="DV10" s="300"/>
      <c r="DW10" s="300">
        <v>-68813</v>
      </c>
      <c r="DX10" s="300"/>
      <c r="DY10" s="300"/>
      <c r="DZ10" s="300"/>
      <c r="EA10" s="300">
        <v>-8657.5</v>
      </c>
      <c r="EB10" s="300">
        <v>-52084</v>
      </c>
      <c r="EC10" s="300">
        <v>-9780</v>
      </c>
      <c r="ED10" s="300">
        <v>-491395</v>
      </c>
      <c r="EE10" s="300">
        <v>8627.2099999999991</v>
      </c>
      <c r="EF10" s="300">
        <v>1277.95</v>
      </c>
      <c r="EG10" s="300">
        <v>-18029</v>
      </c>
      <c r="EH10" s="300"/>
      <c r="EI10" s="300"/>
      <c r="EJ10" s="300">
        <v>3997.47</v>
      </c>
      <c r="EK10" s="300">
        <v>372.86</v>
      </c>
      <c r="EL10" s="300"/>
      <c r="EM10" s="300">
        <v>731.3</v>
      </c>
      <c r="EN10" s="300">
        <v>900</v>
      </c>
      <c r="EO10" s="300">
        <v>11512.599999999997</v>
      </c>
      <c r="EP10" s="300">
        <v>269</v>
      </c>
      <c r="EQ10" s="300">
        <v>3479.15</v>
      </c>
      <c r="ER10" s="300">
        <v>6086.34</v>
      </c>
      <c r="ES10" s="300">
        <v>4000</v>
      </c>
      <c r="ET10" s="300">
        <v>580</v>
      </c>
      <c r="EU10" s="300">
        <v>1618.71</v>
      </c>
      <c r="EV10" s="300">
        <v>350.15000000000003</v>
      </c>
      <c r="EW10" s="300"/>
      <c r="EX10" s="300"/>
      <c r="EY10" s="300"/>
      <c r="EZ10" s="300">
        <v>-2405</v>
      </c>
      <c r="FA10" s="300">
        <v>-9253.409999999998</v>
      </c>
      <c r="FB10" s="300">
        <v>-2.06</v>
      </c>
      <c r="FC10" s="300"/>
      <c r="FD10" s="300"/>
      <c r="FE10" s="300"/>
      <c r="FF10" s="300">
        <v>-150</v>
      </c>
      <c r="FG10" s="300">
        <v>-6674.8099999999995</v>
      </c>
      <c r="FH10" s="300"/>
      <c r="FI10" s="300">
        <v>-2253.6999999999998</v>
      </c>
      <c r="FJ10" s="300"/>
      <c r="FK10" s="300"/>
      <c r="FL10" s="300"/>
      <c r="FM10" s="300"/>
      <c r="FN10" s="300"/>
      <c r="FO10" s="300"/>
      <c r="FP10" s="300"/>
      <c r="FQ10" s="300"/>
      <c r="FR10" s="300"/>
      <c r="FS10" s="300"/>
      <c r="FT10" s="300"/>
      <c r="FU10" s="300"/>
      <c r="FV10" s="300"/>
      <c r="FW10" s="300"/>
      <c r="FX10" s="300"/>
      <c r="FY10" s="300"/>
      <c r="FZ10" s="300"/>
      <c r="GA10" s="300"/>
      <c r="GB10" s="300"/>
      <c r="GC10" s="300"/>
      <c r="GD10" s="300"/>
      <c r="GE10" s="300"/>
      <c r="GF10" s="300"/>
      <c r="GG10" s="300"/>
      <c r="GH10" s="300"/>
      <c r="GI10" s="300"/>
      <c r="GJ10" s="300"/>
      <c r="GK10" s="300"/>
      <c r="GL10" s="300"/>
      <c r="GM10" s="300"/>
      <c r="GN10" s="300"/>
      <c r="GO10" s="300"/>
      <c r="GP10" s="300"/>
      <c r="GQ10" s="300"/>
      <c r="GR10" s="300"/>
      <c r="GS10" s="300"/>
      <c r="GT10" s="300"/>
      <c r="GU10" s="222"/>
      <c r="GV10" s="222"/>
      <c r="GW10" s="222"/>
      <c r="GX10" s="222"/>
      <c r="GY10" s="222"/>
      <c r="GZ10" s="222"/>
      <c r="HA10" s="222"/>
      <c r="HB10" s="222"/>
      <c r="HC10" s="222"/>
      <c r="HD10" s="222"/>
      <c r="HE10" s="222"/>
      <c r="HF10" s="222"/>
      <c r="HG10" s="222"/>
      <c r="HH10" s="222"/>
      <c r="HI10" s="222"/>
      <c r="HJ10" s="222"/>
      <c r="HK10" s="222"/>
      <c r="HL10" s="222"/>
      <c r="HM10" s="222"/>
      <c r="HN10" s="222"/>
      <c r="HO10" s="222"/>
      <c r="HP10" s="222"/>
      <c r="HQ10" s="222"/>
      <c r="HR10" s="222"/>
      <c r="HS10" s="222"/>
      <c r="HT10" s="222"/>
      <c r="HU10" s="222"/>
      <c r="HV10" s="222"/>
      <c r="HW10" s="222"/>
      <c r="HX10" s="222"/>
      <c r="HY10" s="222"/>
      <c r="HZ10" s="222"/>
      <c r="IA10" s="222"/>
      <c r="IB10" s="222"/>
      <c r="IC10" s="222"/>
      <c r="ID10" s="222"/>
      <c r="IE10" s="222"/>
      <c r="IF10" s="222"/>
      <c r="IG10" s="222"/>
      <c r="IH10" s="222"/>
      <c r="II10" s="222"/>
      <c r="IJ10" s="222"/>
      <c r="IK10" s="222"/>
      <c r="IL10" s="222"/>
      <c r="IM10" s="222"/>
      <c r="IN10" s="222"/>
      <c r="IO10" s="222"/>
      <c r="IP10" s="222"/>
      <c r="IQ10" s="222"/>
      <c r="IR10" s="222"/>
      <c r="IS10" s="222"/>
      <c r="IT10" s="222"/>
      <c r="IU10" s="222"/>
      <c r="IV10" s="222"/>
      <c r="IW10" s="222"/>
      <c r="IX10" s="222"/>
      <c r="IY10" s="222"/>
      <c r="IZ10" s="222"/>
      <c r="JA10" s="222"/>
      <c r="JB10" s="222"/>
      <c r="JC10" s="222"/>
      <c r="JD10" s="222"/>
      <c r="JE10" s="222"/>
      <c r="JF10" s="222"/>
      <c r="JG10" s="222"/>
      <c r="JH10" s="222"/>
      <c r="JI10" s="222"/>
      <c r="JJ10" s="222"/>
      <c r="JK10" s="222"/>
      <c r="JL10" s="222"/>
      <c r="JM10" s="222"/>
      <c r="JN10" s="222"/>
      <c r="JO10" s="222"/>
      <c r="JP10" s="222"/>
      <c r="JQ10" s="222"/>
      <c r="JR10" s="222"/>
      <c r="JS10" s="222"/>
      <c r="JT10" s="222"/>
    </row>
    <row r="11" spans="1:280">
      <c r="A11" s="116">
        <v>107933</v>
      </c>
      <c r="B11" s="300">
        <v>178610.55</v>
      </c>
      <c r="C11" s="300">
        <v>610.03</v>
      </c>
      <c r="D11" s="300">
        <v>2022.0100000000002</v>
      </c>
      <c r="E11" s="300">
        <v>52386.44</v>
      </c>
      <c r="F11" s="300">
        <v>23917.659999999996</v>
      </c>
      <c r="G11" s="300">
        <v>252.97</v>
      </c>
      <c r="H11" s="300">
        <v>72.55</v>
      </c>
      <c r="I11" s="300">
        <v>33.75</v>
      </c>
      <c r="J11" s="300"/>
      <c r="K11" s="300"/>
      <c r="L11" s="300"/>
      <c r="M11" s="300"/>
      <c r="N11" s="300"/>
      <c r="O11" s="300"/>
      <c r="P11" s="300"/>
      <c r="Q11" s="300"/>
      <c r="R11" s="300"/>
      <c r="S11" s="300">
        <v>10031.09</v>
      </c>
      <c r="T11" s="300">
        <v>135.20000000000002</v>
      </c>
      <c r="U11" s="300">
        <v>112.48</v>
      </c>
      <c r="V11" s="300">
        <v>2096.77</v>
      </c>
      <c r="W11" s="300">
        <v>854.67</v>
      </c>
      <c r="X11" s="300"/>
      <c r="Y11" s="300"/>
      <c r="Z11" s="300"/>
      <c r="AA11" s="300"/>
      <c r="AB11" s="300"/>
      <c r="AC11" s="300">
        <v>86078.859999999986</v>
      </c>
      <c r="AD11" s="300">
        <v>4765.2800000000007</v>
      </c>
      <c r="AE11" s="300">
        <v>1134.3200000000002</v>
      </c>
      <c r="AF11" s="300">
        <v>18524.29</v>
      </c>
      <c r="AG11" s="300">
        <v>10097.52</v>
      </c>
      <c r="AH11" s="300"/>
      <c r="AI11" s="300"/>
      <c r="AJ11" s="300"/>
      <c r="AK11" s="300"/>
      <c r="AL11" s="300"/>
      <c r="AM11" s="300">
        <v>14696.12</v>
      </c>
      <c r="AN11" s="300"/>
      <c r="AO11" s="300"/>
      <c r="AP11" s="300">
        <v>2997.96</v>
      </c>
      <c r="AQ11" s="300">
        <v>1704.04</v>
      </c>
      <c r="AR11" s="300">
        <v>8189.1100000000006</v>
      </c>
      <c r="AS11" s="300"/>
      <c r="AT11" s="300"/>
      <c r="AU11" s="300">
        <v>1670.5500000000002</v>
      </c>
      <c r="AV11" s="300">
        <v>978.18</v>
      </c>
      <c r="AW11" s="300"/>
      <c r="AX11" s="300"/>
      <c r="AY11" s="300"/>
      <c r="AZ11" s="300"/>
      <c r="BA11" s="300">
        <v>6900.41</v>
      </c>
      <c r="BB11" s="300">
        <v>46.36</v>
      </c>
      <c r="BC11" s="300">
        <v>25.31</v>
      </c>
      <c r="BD11" s="300">
        <v>1203.4299999999998</v>
      </c>
      <c r="BE11" s="300">
        <v>389.91</v>
      </c>
      <c r="BF11" s="300"/>
      <c r="BG11" s="300"/>
      <c r="BH11" s="300"/>
      <c r="BI11" s="300"/>
      <c r="BJ11" s="300"/>
      <c r="BK11" s="300"/>
      <c r="BL11" s="300">
        <v>65</v>
      </c>
      <c r="BM11" s="300"/>
      <c r="BN11" s="300"/>
      <c r="BO11" s="300"/>
      <c r="BP11" s="300">
        <v>565</v>
      </c>
      <c r="BQ11" s="300">
        <v>4495.7299999999996</v>
      </c>
      <c r="BR11" s="300"/>
      <c r="BS11" s="300"/>
      <c r="BT11" s="300"/>
      <c r="BU11" s="300"/>
      <c r="BV11" s="300"/>
      <c r="BW11" s="300">
        <v>276.11</v>
      </c>
      <c r="BX11" s="300">
        <v>2456.3500000000004</v>
      </c>
      <c r="BY11" s="300">
        <v>3354.6099999999997</v>
      </c>
      <c r="BZ11" s="300"/>
      <c r="CA11" s="300"/>
      <c r="CB11" s="300"/>
      <c r="CC11" s="300">
        <v>1279.56</v>
      </c>
      <c r="CD11" s="300">
        <v>346.16</v>
      </c>
      <c r="CE11" s="300">
        <v>740.46</v>
      </c>
      <c r="CF11" s="300">
        <v>80.290000000000006</v>
      </c>
      <c r="CG11" s="300"/>
      <c r="CH11" s="300"/>
      <c r="CI11" s="300"/>
      <c r="CJ11" s="300"/>
      <c r="CK11" s="300"/>
      <c r="CL11" s="300"/>
      <c r="CM11" s="300">
        <v>1734.38</v>
      </c>
      <c r="CN11" s="300"/>
      <c r="CO11" s="300"/>
      <c r="CP11" s="300">
        <v>117.89</v>
      </c>
      <c r="CQ11" s="300">
        <v>1574</v>
      </c>
      <c r="CR11" s="300">
        <v>16519.740000000002</v>
      </c>
      <c r="CS11" s="300">
        <v>156.91</v>
      </c>
      <c r="CT11" s="300"/>
      <c r="CU11" s="300">
        <v>2308.08</v>
      </c>
      <c r="CV11" s="300">
        <v>4155.7299999999996</v>
      </c>
      <c r="CW11" s="300">
        <v>6853</v>
      </c>
      <c r="CX11" s="300">
        <v>3638.6000000000004</v>
      </c>
      <c r="CY11" s="300">
        <v>30.03</v>
      </c>
      <c r="CZ11" s="300">
        <v>606.48</v>
      </c>
      <c r="DA11" s="300"/>
      <c r="DB11" s="300">
        <v>53</v>
      </c>
      <c r="DC11" s="300"/>
      <c r="DD11" s="300"/>
      <c r="DE11" s="300"/>
      <c r="DF11" s="300"/>
      <c r="DG11" s="300"/>
      <c r="DH11" s="300"/>
      <c r="DI11" s="300"/>
      <c r="DJ11" s="300"/>
      <c r="DK11" s="300"/>
      <c r="DL11" s="300">
        <v>7853.44</v>
      </c>
      <c r="DM11" s="300"/>
      <c r="DN11" s="300">
        <v>21012.02</v>
      </c>
      <c r="DO11" s="300">
        <v>3346</v>
      </c>
      <c r="DP11" s="300"/>
      <c r="DQ11" s="300"/>
      <c r="DR11" s="300"/>
      <c r="DS11" s="300"/>
      <c r="DT11" s="300">
        <v>-1234015.98</v>
      </c>
      <c r="DU11" s="300"/>
      <c r="DV11" s="300"/>
      <c r="DW11" s="300">
        <v>-13420</v>
      </c>
      <c r="DX11" s="300"/>
      <c r="DY11" s="300"/>
      <c r="DZ11" s="300"/>
      <c r="EA11" s="300">
        <v>-6655</v>
      </c>
      <c r="EB11" s="300">
        <v>-67776</v>
      </c>
      <c r="EC11" s="300">
        <v>-8800</v>
      </c>
      <c r="ED11" s="300">
        <v>-57448</v>
      </c>
      <c r="EE11" s="300">
        <v>4612.16</v>
      </c>
      <c r="EF11" s="300">
        <v>683.2</v>
      </c>
      <c r="EG11" s="300">
        <v>-11051</v>
      </c>
      <c r="EH11" s="300">
        <v>927</v>
      </c>
      <c r="EI11" s="300"/>
      <c r="EJ11" s="300">
        <v>1720.12</v>
      </c>
      <c r="EK11" s="300">
        <v>1222.98</v>
      </c>
      <c r="EL11" s="300"/>
      <c r="EM11" s="300"/>
      <c r="EN11" s="300"/>
      <c r="EO11" s="300">
        <v>5144.5400000000009</v>
      </c>
      <c r="EP11" s="300">
        <v>269</v>
      </c>
      <c r="EQ11" s="300">
        <v>2772.9</v>
      </c>
      <c r="ER11" s="300">
        <v>3292.38</v>
      </c>
      <c r="ES11" s="300">
        <v>2464</v>
      </c>
      <c r="ET11" s="300">
        <v>580</v>
      </c>
      <c r="EU11" s="300">
        <v>1207.6199999999999</v>
      </c>
      <c r="EV11" s="300"/>
      <c r="EW11" s="300"/>
      <c r="EX11" s="300"/>
      <c r="EY11" s="300"/>
      <c r="EZ11" s="300"/>
      <c r="FA11" s="300">
        <v>-2919.95</v>
      </c>
      <c r="FB11" s="300"/>
      <c r="FC11" s="300"/>
      <c r="FD11" s="300"/>
      <c r="FE11" s="300">
        <v>-624.87</v>
      </c>
      <c r="FF11" s="300"/>
      <c r="FG11" s="300"/>
      <c r="FH11" s="300"/>
      <c r="FI11" s="300">
        <v>-3899.09</v>
      </c>
      <c r="FJ11" s="300"/>
      <c r="FK11" s="300">
        <v>-21336</v>
      </c>
      <c r="FL11" s="300"/>
      <c r="FM11" s="300"/>
      <c r="FN11" s="300"/>
      <c r="FO11" s="300"/>
      <c r="FP11" s="300"/>
      <c r="FQ11" s="300"/>
      <c r="FR11" s="300"/>
      <c r="FS11" s="300"/>
      <c r="FT11" s="300"/>
      <c r="FU11" s="300"/>
      <c r="FV11" s="300"/>
      <c r="FW11" s="300"/>
      <c r="FX11" s="300"/>
      <c r="FY11" s="300"/>
      <c r="FZ11" s="300"/>
      <c r="GA11" s="300"/>
      <c r="GB11" s="300"/>
      <c r="GC11" s="300"/>
      <c r="GD11" s="300"/>
      <c r="GE11" s="300"/>
      <c r="GF11" s="300"/>
      <c r="GG11" s="300"/>
      <c r="GH11" s="300"/>
      <c r="GI11" s="300"/>
      <c r="GJ11" s="300"/>
      <c r="GK11" s="300"/>
      <c r="GL11" s="300"/>
      <c r="GM11" s="300"/>
      <c r="GN11" s="300"/>
      <c r="GO11" s="300"/>
      <c r="GP11" s="300"/>
      <c r="GQ11" s="300"/>
      <c r="GR11" s="300"/>
      <c r="GS11" s="300"/>
      <c r="GT11" s="300"/>
      <c r="GU11" s="222"/>
      <c r="GV11" s="222"/>
      <c r="GW11" s="222"/>
      <c r="GX11" s="222"/>
      <c r="GY11" s="222"/>
      <c r="GZ11" s="222"/>
      <c r="HA11" s="222"/>
      <c r="HB11" s="222"/>
      <c r="HC11" s="222"/>
      <c r="HD11" s="222"/>
      <c r="HE11" s="222"/>
      <c r="HF11" s="222"/>
      <c r="HG11" s="222"/>
      <c r="HH11" s="222"/>
      <c r="HI11" s="222"/>
      <c r="HJ11" s="222"/>
      <c r="HK11" s="222"/>
      <c r="HL11" s="222"/>
      <c r="HM11" s="222"/>
      <c r="HN11" s="222"/>
      <c r="HO11" s="222"/>
      <c r="HP11" s="222"/>
      <c r="HQ11" s="222"/>
      <c r="HR11" s="222"/>
      <c r="HS11" s="222"/>
      <c r="HT11" s="222"/>
      <c r="HU11" s="222"/>
      <c r="HV11" s="222"/>
      <c r="HW11" s="222"/>
      <c r="HX11" s="222"/>
      <c r="HY11" s="222"/>
      <c r="HZ11" s="222"/>
      <c r="IA11" s="222"/>
      <c r="IB11" s="222"/>
      <c r="IC11" s="222"/>
      <c r="ID11" s="222"/>
      <c r="IE11" s="222"/>
      <c r="IF11" s="222"/>
      <c r="IG11" s="222"/>
      <c r="IH11" s="222"/>
      <c r="II11" s="222"/>
      <c r="IJ11" s="222"/>
      <c r="IK11" s="222"/>
      <c r="IL11" s="222"/>
      <c r="IM11" s="222"/>
      <c r="IN11" s="222"/>
      <c r="IO11" s="222"/>
      <c r="IP11" s="222"/>
      <c r="IQ11" s="222"/>
      <c r="IR11" s="222"/>
      <c r="IS11" s="222"/>
      <c r="IT11" s="222"/>
      <c r="IU11" s="222"/>
      <c r="IV11" s="222"/>
      <c r="IW11" s="222"/>
      <c r="IX11" s="222"/>
      <c r="IY11" s="222"/>
      <c r="IZ11" s="222"/>
      <c r="JA11" s="222"/>
      <c r="JB11" s="222"/>
      <c r="JC11" s="222"/>
      <c r="JD11" s="222"/>
      <c r="JE11" s="222"/>
      <c r="JF11" s="222"/>
      <c r="JG11" s="222"/>
      <c r="JH11" s="222"/>
      <c r="JI11" s="222"/>
      <c r="JJ11" s="222"/>
      <c r="JK11" s="222"/>
      <c r="JL11" s="222"/>
      <c r="JM11" s="222"/>
      <c r="JN11" s="222"/>
      <c r="JO11" s="222"/>
      <c r="JP11" s="222"/>
      <c r="JQ11" s="222"/>
      <c r="JR11" s="222"/>
      <c r="JS11" s="222"/>
      <c r="JT11" s="222"/>
    </row>
    <row r="12" spans="1:280">
      <c r="A12" s="116">
        <v>107936</v>
      </c>
      <c r="B12" s="300">
        <v>151099.18</v>
      </c>
      <c r="C12" s="300">
        <v>781.43999999999994</v>
      </c>
      <c r="D12" s="300">
        <v>35087.469999999994</v>
      </c>
      <c r="E12" s="300">
        <v>43559.380000000005</v>
      </c>
      <c r="F12" s="300">
        <v>20098.309999999998</v>
      </c>
      <c r="G12" s="300">
        <v>2218.13</v>
      </c>
      <c r="H12" s="300">
        <v>636.16999999999996</v>
      </c>
      <c r="I12" s="300">
        <v>226.23</v>
      </c>
      <c r="J12" s="300"/>
      <c r="K12" s="300"/>
      <c r="L12" s="300"/>
      <c r="M12" s="300"/>
      <c r="N12" s="300"/>
      <c r="O12" s="300"/>
      <c r="P12" s="300"/>
      <c r="Q12" s="300"/>
      <c r="R12" s="300"/>
      <c r="S12" s="300">
        <v>11457.32</v>
      </c>
      <c r="T12" s="300">
        <v>794.07999999999993</v>
      </c>
      <c r="U12" s="300">
        <v>70.41</v>
      </c>
      <c r="V12" s="300">
        <v>2256.7299999999996</v>
      </c>
      <c r="W12" s="300">
        <v>851.59</v>
      </c>
      <c r="X12" s="300">
        <v>11293.699999999999</v>
      </c>
      <c r="Y12" s="300">
        <v>57.49</v>
      </c>
      <c r="Z12" s="300">
        <v>674.5</v>
      </c>
      <c r="AA12" s="300">
        <v>2299.8300000000004</v>
      </c>
      <c r="AB12" s="300">
        <v>1318.53</v>
      </c>
      <c r="AC12" s="300">
        <v>84328.66</v>
      </c>
      <c r="AD12" s="300">
        <v>1864.92</v>
      </c>
      <c r="AE12" s="300">
        <v>3986.7700000000004</v>
      </c>
      <c r="AF12" s="300">
        <v>18396.370000000003</v>
      </c>
      <c r="AG12" s="300">
        <v>9645.33</v>
      </c>
      <c r="AH12" s="300"/>
      <c r="AI12" s="300"/>
      <c r="AJ12" s="300"/>
      <c r="AK12" s="300"/>
      <c r="AL12" s="300"/>
      <c r="AM12" s="300">
        <v>17802.48</v>
      </c>
      <c r="AN12" s="300"/>
      <c r="AO12" s="300">
        <v>2956.28</v>
      </c>
      <c r="AP12" s="300">
        <v>4234.68</v>
      </c>
      <c r="AQ12" s="300">
        <v>2315.71</v>
      </c>
      <c r="AR12" s="300"/>
      <c r="AS12" s="300"/>
      <c r="AT12" s="300"/>
      <c r="AU12" s="300"/>
      <c r="AV12" s="300"/>
      <c r="AW12" s="300"/>
      <c r="AX12" s="300"/>
      <c r="AY12" s="300"/>
      <c r="AZ12" s="300"/>
      <c r="BA12" s="300">
        <v>4327.41</v>
      </c>
      <c r="BB12" s="300"/>
      <c r="BC12" s="300">
        <v>409.11</v>
      </c>
      <c r="BD12" s="300">
        <v>954.15</v>
      </c>
      <c r="BE12" s="300">
        <v>518.35</v>
      </c>
      <c r="BF12" s="300"/>
      <c r="BG12" s="300"/>
      <c r="BH12" s="300"/>
      <c r="BI12" s="300"/>
      <c r="BJ12" s="300"/>
      <c r="BK12" s="300">
        <v>2166.67</v>
      </c>
      <c r="BL12" s="300">
        <v>-134.75</v>
      </c>
      <c r="BM12" s="300">
        <v>7595</v>
      </c>
      <c r="BN12" s="300"/>
      <c r="BO12" s="300"/>
      <c r="BP12" s="300"/>
      <c r="BQ12" s="300">
        <v>2688.03</v>
      </c>
      <c r="BR12" s="300">
        <v>3150</v>
      </c>
      <c r="BS12" s="300"/>
      <c r="BT12" s="300">
        <v>1179.3</v>
      </c>
      <c r="BU12" s="300">
        <v>7960</v>
      </c>
      <c r="BV12" s="300"/>
      <c r="BW12" s="300"/>
      <c r="BX12" s="300">
        <v>5045.6099999999997</v>
      </c>
      <c r="BY12" s="300">
        <v>1077.31</v>
      </c>
      <c r="BZ12" s="300"/>
      <c r="CA12" s="300"/>
      <c r="CB12" s="300">
        <v>12350.25</v>
      </c>
      <c r="CC12" s="300">
        <v>1756.06</v>
      </c>
      <c r="CD12" s="300"/>
      <c r="CE12" s="300">
        <v>2160.91</v>
      </c>
      <c r="CF12" s="300"/>
      <c r="CG12" s="300"/>
      <c r="CH12" s="300"/>
      <c r="CI12" s="300"/>
      <c r="CJ12" s="300">
        <v>3473</v>
      </c>
      <c r="CK12" s="300"/>
      <c r="CL12" s="300">
        <v>87.33</v>
      </c>
      <c r="CM12" s="300"/>
      <c r="CN12" s="300"/>
      <c r="CO12" s="300"/>
      <c r="CP12" s="300"/>
      <c r="CQ12" s="300">
        <v>1457</v>
      </c>
      <c r="CR12" s="300">
        <v>28789.719999999994</v>
      </c>
      <c r="CS12" s="300">
        <v>427.21</v>
      </c>
      <c r="CT12" s="300"/>
      <c r="CU12" s="300">
        <v>1916.3000000000004</v>
      </c>
      <c r="CV12" s="300"/>
      <c r="CW12" s="300">
        <v>720</v>
      </c>
      <c r="CX12" s="300"/>
      <c r="CY12" s="300"/>
      <c r="CZ12" s="300">
        <v>403.92999999999995</v>
      </c>
      <c r="DA12" s="300"/>
      <c r="DB12" s="300">
        <v>124</v>
      </c>
      <c r="DC12" s="300"/>
      <c r="DD12" s="300"/>
      <c r="DE12" s="300"/>
      <c r="DF12" s="300"/>
      <c r="DG12" s="300"/>
      <c r="DH12" s="300"/>
      <c r="DI12" s="300"/>
      <c r="DJ12" s="300"/>
      <c r="DK12" s="300"/>
      <c r="DL12" s="300">
        <v>7467.78</v>
      </c>
      <c r="DM12" s="300">
        <v>150</v>
      </c>
      <c r="DN12" s="300">
        <v>21607.010000000002</v>
      </c>
      <c r="DO12" s="300">
        <v>11029.15</v>
      </c>
      <c r="DP12" s="300"/>
      <c r="DQ12" s="300"/>
      <c r="DR12" s="300"/>
      <c r="DS12" s="300">
        <v>5.55</v>
      </c>
      <c r="DT12" s="300">
        <v>-1262290.03</v>
      </c>
      <c r="DU12" s="300"/>
      <c r="DV12" s="300"/>
      <c r="DW12" s="300">
        <v>-18263</v>
      </c>
      <c r="DX12" s="300"/>
      <c r="DY12" s="300"/>
      <c r="DZ12" s="300"/>
      <c r="EA12" s="300">
        <v>-6373.75</v>
      </c>
      <c r="EB12" s="300">
        <v>-30515</v>
      </c>
      <c r="EC12" s="300">
        <v>-8905</v>
      </c>
      <c r="ED12" s="300">
        <v>-136892</v>
      </c>
      <c r="EE12" s="300">
        <v>4385.67</v>
      </c>
      <c r="EF12" s="300">
        <v>649.65</v>
      </c>
      <c r="EG12" s="300">
        <v>-12465</v>
      </c>
      <c r="EH12" s="300">
        <v>160</v>
      </c>
      <c r="EI12" s="300"/>
      <c r="EJ12" s="300">
        <v>1685.69</v>
      </c>
      <c r="EK12" s="300"/>
      <c r="EL12" s="300">
        <v>12696.890000000001</v>
      </c>
      <c r="EM12" s="300"/>
      <c r="EN12" s="300">
        <v>200</v>
      </c>
      <c r="EO12" s="300">
        <v>8037.7400000000007</v>
      </c>
      <c r="EP12" s="300">
        <v>269</v>
      </c>
      <c r="EQ12" s="300">
        <v>2951.05</v>
      </c>
      <c r="ER12" s="300">
        <v>3481.92</v>
      </c>
      <c r="ES12" s="300">
        <v>6308</v>
      </c>
      <c r="ET12" s="300">
        <v>580</v>
      </c>
      <c r="EU12" s="300">
        <v>1181.6600000000001</v>
      </c>
      <c r="EV12" s="300">
        <v>705.15000000000009</v>
      </c>
      <c r="EW12" s="300"/>
      <c r="EX12" s="300"/>
      <c r="EY12" s="300">
        <v>-282.25</v>
      </c>
      <c r="EZ12" s="300">
        <v>-1143.32</v>
      </c>
      <c r="FA12" s="300">
        <v>-7725.8899999999994</v>
      </c>
      <c r="FB12" s="300"/>
      <c r="FC12" s="300"/>
      <c r="FD12" s="300">
        <v>-5530.2</v>
      </c>
      <c r="FE12" s="300">
        <v>-285</v>
      </c>
      <c r="FF12" s="300"/>
      <c r="FG12" s="300">
        <v>-15236.5</v>
      </c>
      <c r="FH12" s="300"/>
      <c r="FI12" s="300"/>
      <c r="FJ12" s="300"/>
      <c r="FK12" s="300"/>
      <c r="FL12" s="300"/>
      <c r="FM12" s="300"/>
      <c r="FN12" s="300"/>
      <c r="FO12" s="300"/>
      <c r="FP12" s="300"/>
      <c r="FQ12" s="300"/>
      <c r="FR12" s="300"/>
      <c r="FS12" s="300"/>
      <c r="FT12" s="300"/>
      <c r="FU12" s="300"/>
      <c r="FV12" s="300"/>
      <c r="FW12" s="300"/>
      <c r="FX12" s="300"/>
      <c r="FY12" s="300"/>
      <c r="FZ12" s="300"/>
      <c r="GA12" s="300"/>
      <c r="GB12" s="300"/>
      <c r="GC12" s="300"/>
      <c r="GD12" s="300"/>
      <c r="GE12" s="300"/>
      <c r="GF12" s="300"/>
      <c r="GG12" s="300"/>
      <c r="GH12" s="300"/>
      <c r="GI12" s="300"/>
      <c r="GJ12" s="300"/>
      <c r="GK12" s="300"/>
      <c r="GL12" s="300"/>
      <c r="GM12" s="300"/>
      <c r="GN12" s="300"/>
      <c r="GO12" s="300"/>
      <c r="GP12" s="300"/>
      <c r="GQ12" s="300"/>
      <c r="GR12" s="300"/>
      <c r="GS12" s="300"/>
      <c r="GT12" s="300"/>
      <c r="GU12" s="222"/>
      <c r="GV12" s="222"/>
      <c r="GW12" s="222"/>
      <c r="GX12" s="222"/>
      <c r="GY12" s="222"/>
      <c r="GZ12" s="222"/>
      <c r="HA12" s="222"/>
      <c r="HB12" s="222"/>
      <c r="HC12" s="222"/>
      <c r="HD12" s="222"/>
      <c r="HE12" s="222"/>
      <c r="HF12" s="222"/>
      <c r="HG12" s="222"/>
      <c r="HH12" s="222"/>
      <c r="HI12" s="222"/>
      <c r="HJ12" s="222"/>
      <c r="HK12" s="222"/>
      <c r="HL12" s="222"/>
      <c r="HM12" s="222"/>
      <c r="HN12" s="222"/>
      <c r="HO12" s="222"/>
      <c r="HP12" s="222"/>
      <c r="HQ12" s="222"/>
      <c r="HR12" s="222"/>
      <c r="HS12" s="222"/>
      <c r="HT12" s="222"/>
      <c r="HU12" s="222"/>
      <c r="HV12" s="222"/>
      <c r="HW12" s="222"/>
      <c r="HX12" s="222"/>
      <c r="HY12" s="222"/>
      <c r="HZ12" s="222"/>
      <c r="IA12" s="222"/>
      <c r="IB12" s="222"/>
      <c r="IC12" s="222"/>
      <c r="ID12" s="222"/>
      <c r="IE12" s="222"/>
      <c r="IF12" s="222"/>
      <c r="IG12" s="222"/>
      <c r="IH12" s="222"/>
      <c r="II12" s="222"/>
      <c r="IJ12" s="222"/>
      <c r="IK12" s="222"/>
      <c r="IL12" s="222"/>
      <c r="IM12" s="222"/>
      <c r="IN12" s="222"/>
      <c r="IO12" s="222"/>
      <c r="IP12" s="222"/>
      <c r="IQ12" s="222"/>
      <c r="IR12" s="222"/>
      <c r="IS12" s="222"/>
      <c r="IT12" s="222"/>
      <c r="IU12" s="222"/>
      <c r="IV12" s="222"/>
      <c r="IW12" s="222"/>
      <c r="IX12" s="222"/>
      <c r="IY12" s="222"/>
      <c r="IZ12" s="222"/>
      <c r="JA12" s="222"/>
      <c r="JB12" s="222"/>
      <c r="JC12" s="222"/>
      <c r="JD12" s="222"/>
      <c r="JE12" s="222"/>
      <c r="JF12" s="222"/>
      <c r="JG12" s="222"/>
      <c r="JH12" s="222"/>
      <c r="JI12" s="222"/>
      <c r="JJ12" s="222"/>
      <c r="JK12" s="222"/>
      <c r="JL12" s="222"/>
      <c r="JM12" s="222"/>
      <c r="JN12" s="222"/>
      <c r="JO12" s="222"/>
      <c r="JP12" s="222"/>
      <c r="JQ12" s="222"/>
      <c r="JR12" s="222"/>
      <c r="JS12" s="222"/>
      <c r="JT12" s="222"/>
    </row>
    <row r="13" spans="1:280">
      <c r="A13" s="116">
        <v>107937</v>
      </c>
      <c r="B13" s="300">
        <v>157147.45000000001</v>
      </c>
      <c r="C13" s="300">
        <v>187.22</v>
      </c>
      <c r="D13" s="300">
        <v>8357.869999999999</v>
      </c>
      <c r="E13" s="300">
        <v>47829.18</v>
      </c>
      <c r="F13" s="300">
        <v>21664.5</v>
      </c>
      <c r="G13" s="300">
        <v>760.47</v>
      </c>
      <c r="H13" s="300"/>
      <c r="I13" s="300"/>
      <c r="J13" s="300"/>
      <c r="K13" s="300"/>
      <c r="L13" s="300"/>
      <c r="M13" s="300"/>
      <c r="N13" s="300">
        <v>8124.09</v>
      </c>
      <c r="O13" s="300"/>
      <c r="P13" s="300">
        <v>146.47</v>
      </c>
      <c r="Q13" s="300">
        <v>1529.2199999999998</v>
      </c>
      <c r="R13" s="300">
        <v>486.38</v>
      </c>
      <c r="S13" s="300">
        <v>7412.2199999999993</v>
      </c>
      <c r="T13" s="300">
        <v>75.55</v>
      </c>
      <c r="U13" s="300">
        <v>84.97</v>
      </c>
      <c r="V13" s="300">
        <v>1404.22</v>
      </c>
      <c r="W13" s="300">
        <v>728.15000000000009</v>
      </c>
      <c r="X13" s="300"/>
      <c r="Y13" s="300"/>
      <c r="Z13" s="300"/>
      <c r="AA13" s="300"/>
      <c r="AB13" s="300"/>
      <c r="AC13" s="300">
        <v>76939.05</v>
      </c>
      <c r="AD13" s="300">
        <v>861.59</v>
      </c>
      <c r="AE13" s="300">
        <v>657.79000000000008</v>
      </c>
      <c r="AF13" s="300">
        <v>15723.349999999999</v>
      </c>
      <c r="AG13" s="300">
        <v>8420.31</v>
      </c>
      <c r="AH13" s="300">
        <v>28949.89</v>
      </c>
      <c r="AI13" s="300">
        <v>17.53</v>
      </c>
      <c r="AJ13" s="300">
        <v>1672.06</v>
      </c>
      <c r="AK13" s="300">
        <v>6313.7000000000007</v>
      </c>
      <c r="AL13" s="300">
        <v>3007.58</v>
      </c>
      <c r="AM13" s="300">
        <v>10098.85</v>
      </c>
      <c r="AN13" s="300"/>
      <c r="AO13" s="300"/>
      <c r="AP13" s="300">
        <v>1891.78</v>
      </c>
      <c r="AQ13" s="300">
        <v>1099.1299999999999</v>
      </c>
      <c r="AR13" s="300">
        <v>5155.0499999999993</v>
      </c>
      <c r="AS13" s="300">
        <v>50.19</v>
      </c>
      <c r="AT13" s="300">
        <v>458.45</v>
      </c>
      <c r="AU13" s="300">
        <v>1155.33</v>
      </c>
      <c r="AV13" s="300">
        <v>400.78000000000003</v>
      </c>
      <c r="AW13" s="300"/>
      <c r="AX13" s="300"/>
      <c r="AY13" s="300"/>
      <c r="AZ13" s="300"/>
      <c r="BA13" s="300">
        <v>4909.4400000000005</v>
      </c>
      <c r="BB13" s="300">
        <v>80.48</v>
      </c>
      <c r="BC13" s="300"/>
      <c r="BD13" s="300">
        <v>1017.92</v>
      </c>
      <c r="BE13" s="300">
        <v>537.77</v>
      </c>
      <c r="BF13" s="300"/>
      <c r="BG13" s="300"/>
      <c r="BH13" s="300"/>
      <c r="BI13" s="300"/>
      <c r="BJ13" s="300"/>
      <c r="BK13" s="300"/>
      <c r="BL13" s="300">
        <v>189.5</v>
      </c>
      <c r="BM13" s="300">
        <v>5393.27</v>
      </c>
      <c r="BN13" s="300"/>
      <c r="BO13" s="300"/>
      <c r="BP13" s="300"/>
      <c r="BQ13" s="300">
        <v>6012.0700000000006</v>
      </c>
      <c r="BR13" s="300">
        <v>1048.1000000000001</v>
      </c>
      <c r="BS13" s="300"/>
      <c r="BT13" s="300"/>
      <c r="BU13" s="300"/>
      <c r="BV13" s="300"/>
      <c r="BW13" s="300">
        <v>110</v>
      </c>
      <c r="BX13" s="300">
        <v>2486.0300000000002</v>
      </c>
      <c r="BY13" s="300">
        <v>-1402.1999999999946</v>
      </c>
      <c r="BZ13" s="300"/>
      <c r="CA13" s="300"/>
      <c r="CB13" s="300">
        <v>20334.25</v>
      </c>
      <c r="CC13" s="300">
        <v>2125.8000000000002</v>
      </c>
      <c r="CD13" s="300"/>
      <c r="CE13" s="300">
        <v>374.69000000000005</v>
      </c>
      <c r="CF13" s="300"/>
      <c r="CG13" s="300"/>
      <c r="CH13" s="300">
        <v>91.81</v>
      </c>
      <c r="CI13" s="300"/>
      <c r="CJ13" s="300"/>
      <c r="CK13" s="300"/>
      <c r="CL13" s="300"/>
      <c r="CM13" s="300">
        <v>19.36</v>
      </c>
      <c r="CN13" s="300"/>
      <c r="CO13" s="300"/>
      <c r="CP13" s="300"/>
      <c r="CQ13" s="300">
        <v>1565</v>
      </c>
      <c r="CR13" s="300">
        <v>15808.91</v>
      </c>
      <c r="CS13" s="300">
        <v>43.39</v>
      </c>
      <c r="CT13" s="300"/>
      <c r="CU13" s="300">
        <v>47.95</v>
      </c>
      <c r="CV13" s="300">
        <v>1554.6599999999999</v>
      </c>
      <c r="CW13" s="300">
        <v>720</v>
      </c>
      <c r="CX13" s="300"/>
      <c r="CY13" s="300"/>
      <c r="CZ13" s="300">
        <v>153.11000000000001</v>
      </c>
      <c r="DA13" s="300"/>
      <c r="DB13" s="300"/>
      <c r="DC13" s="300">
        <v>738</v>
      </c>
      <c r="DD13" s="300">
        <v>5856.01</v>
      </c>
      <c r="DE13" s="300">
        <v>13.21</v>
      </c>
      <c r="DF13" s="300"/>
      <c r="DG13" s="300">
        <v>798</v>
      </c>
      <c r="DH13" s="300"/>
      <c r="DI13" s="300"/>
      <c r="DJ13" s="300"/>
      <c r="DK13" s="300"/>
      <c r="DL13" s="300">
        <v>7643.08</v>
      </c>
      <c r="DM13" s="300"/>
      <c r="DN13" s="300">
        <v>15329.11</v>
      </c>
      <c r="DO13" s="300">
        <v>6987.35</v>
      </c>
      <c r="DP13" s="300"/>
      <c r="DQ13" s="300">
        <v>4731.3300000000008</v>
      </c>
      <c r="DR13" s="300"/>
      <c r="DS13" s="300"/>
      <c r="DT13" s="300">
        <v>-1231364.43</v>
      </c>
      <c r="DU13" s="300"/>
      <c r="DV13" s="300"/>
      <c r="DW13" s="300">
        <v>-18313</v>
      </c>
      <c r="DX13" s="300"/>
      <c r="DY13" s="300"/>
      <c r="DZ13" s="300">
        <v>-48322.97</v>
      </c>
      <c r="EA13" s="300">
        <v>-6373.75</v>
      </c>
      <c r="EB13" s="300">
        <v>-25775</v>
      </c>
      <c r="EC13" s="300">
        <v>-8910</v>
      </c>
      <c r="ED13" s="300">
        <v>-156800</v>
      </c>
      <c r="EE13" s="300">
        <v>4488.62</v>
      </c>
      <c r="EF13" s="300">
        <v>664.9</v>
      </c>
      <c r="EG13" s="300">
        <v>-12979</v>
      </c>
      <c r="EH13" s="300"/>
      <c r="EI13" s="300"/>
      <c r="EJ13" s="300">
        <v>3368.34</v>
      </c>
      <c r="EK13" s="300">
        <v>372.86</v>
      </c>
      <c r="EL13" s="300"/>
      <c r="EM13" s="300"/>
      <c r="EN13" s="300">
        <v>1173.8</v>
      </c>
      <c r="EO13" s="300">
        <v>5067.0400000000009</v>
      </c>
      <c r="EP13" s="300">
        <v>269</v>
      </c>
      <c r="EQ13" s="300">
        <v>4132.8</v>
      </c>
      <c r="ER13" s="300">
        <v>3853.98</v>
      </c>
      <c r="ES13" s="300">
        <v>6014</v>
      </c>
      <c r="ET13" s="300">
        <v>580</v>
      </c>
      <c r="EU13" s="300">
        <v>1158.42</v>
      </c>
      <c r="EV13" s="300">
        <v>1014.6700000000001</v>
      </c>
      <c r="EW13" s="300"/>
      <c r="EX13" s="300">
        <v>-1210</v>
      </c>
      <c r="EY13" s="300"/>
      <c r="EZ13" s="300">
        <v>-4227.4399999999996</v>
      </c>
      <c r="FA13" s="300">
        <v>-9771.4</v>
      </c>
      <c r="FB13" s="300"/>
      <c r="FC13" s="300">
        <v>-1200</v>
      </c>
      <c r="FD13" s="300">
        <v>-1132.67</v>
      </c>
      <c r="FE13" s="300">
        <v>-2469.75</v>
      </c>
      <c r="FF13" s="300"/>
      <c r="FG13" s="300">
        <v>-7622.1</v>
      </c>
      <c r="FH13" s="300"/>
      <c r="FI13" s="300">
        <v>-1504.17</v>
      </c>
      <c r="FJ13" s="300">
        <v>-2822.59</v>
      </c>
      <c r="FK13" s="300"/>
      <c r="FL13" s="300"/>
      <c r="FM13" s="300"/>
      <c r="FN13" s="300"/>
      <c r="FO13" s="300"/>
      <c r="FP13" s="300"/>
      <c r="FQ13" s="300"/>
      <c r="FR13" s="300"/>
      <c r="FS13" s="300"/>
      <c r="FT13" s="300"/>
      <c r="FU13" s="300"/>
      <c r="FV13" s="300"/>
      <c r="FW13" s="300"/>
      <c r="FX13" s="300"/>
      <c r="FY13" s="300"/>
      <c r="FZ13" s="300"/>
      <c r="GA13" s="300"/>
      <c r="GB13" s="300"/>
      <c r="GC13" s="300"/>
      <c r="GD13" s="300"/>
      <c r="GE13" s="300"/>
      <c r="GF13" s="300"/>
      <c r="GG13" s="300"/>
      <c r="GH13" s="300"/>
      <c r="GI13" s="300"/>
      <c r="GJ13" s="300"/>
      <c r="GK13" s="300"/>
      <c r="GL13" s="300"/>
      <c r="GM13" s="300"/>
      <c r="GN13" s="300"/>
      <c r="GO13" s="300"/>
      <c r="GP13" s="300"/>
      <c r="GQ13" s="300"/>
      <c r="GR13" s="300"/>
      <c r="GS13" s="300"/>
      <c r="GT13" s="300"/>
      <c r="GU13" s="222"/>
      <c r="GV13" s="222"/>
      <c r="GW13" s="222"/>
      <c r="GX13" s="222"/>
      <c r="GY13" s="222"/>
      <c r="GZ13" s="222"/>
      <c r="HA13" s="222"/>
      <c r="HB13" s="222"/>
      <c r="HC13" s="222"/>
      <c r="HD13" s="222"/>
      <c r="HE13" s="222"/>
      <c r="HF13" s="222"/>
      <c r="HG13" s="222"/>
      <c r="HH13" s="222"/>
      <c r="HI13" s="222"/>
      <c r="HJ13" s="222"/>
      <c r="HK13" s="222"/>
      <c r="HL13" s="222"/>
      <c r="HM13" s="222"/>
      <c r="HN13" s="222"/>
      <c r="HO13" s="222"/>
      <c r="HP13" s="222"/>
      <c r="HQ13" s="222"/>
      <c r="HR13" s="222"/>
      <c r="HS13" s="222"/>
      <c r="HT13" s="222"/>
      <c r="HU13" s="222"/>
      <c r="HV13" s="222"/>
      <c r="HW13" s="222"/>
      <c r="HX13" s="222"/>
      <c r="HY13" s="222"/>
      <c r="HZ13" s="222"/>
      <c r="IA13" s="222"/>
      <c r="IB13" s="222"/>
      <c r="IC13" s="222"/>
      <c r="ID13" s="222"/>
      <c r="IE13" s="222"/>
      <c r="IF13" s="222"/>
      <c r="IG13" s="222"/>
      <c r="IH13" s="222"/>
      <c r="II13" s="222"/>
      <c r="IJ13" s="222"/>
      <c r="IK13" s="222"/>
      <c r="IL13" s="222"/>
      <c r="IM13" s="222"/>
      <c r="IN13" s="222"/>
      <c r="IO13" s="222"/>
      <c r="IP13" s="222"/>
      <c r="IQ13" s="222"/>
      <c r="IR13" s="222"/>
      <c r="IS13" s="222"/>
      <c r="IT13" s="222"/>
      <c r="IU13" s="222"/>
      <c r="IV13" s="222"/>
      <c r="IW13" s="222"/>
      <c r="IX13" s="222"/>
      <c r="IY13" s="222"/>
      <c r="IZ13" s="222"/>
      <c r="JA13" s="222"/>
      <c r="JB13" s="222"/>
      <c r="JC13" s="222"/>
      <c r="JD13" s="222"/>
      <c r="JE13" s="222"/>
      <c r="JF13" s="222"/>
      <c r="JG13" s="222"/>
      <c r="JH13" s="222"/>
      <c r="JI13" s="222"/>
      <c r="JJ13" s="222"/>
      <c r="JK13" s="222"/>
      <c r="JL13" s="222"/>
      <c r="JM13" s="222"/>
      <c r="JN13" s="222"/>
      <c r="JO13" s="222"/>
      <c r="JP13" s="222"/>
      <c r="JQ13" s="222"/>
      <c r="JR13" s="222"/>
      <c r="JS13" s="222"/>
      <c r="JT13" s="222"/>
    </row>
    <row r="14" spans="1:280">
      <c r="A14" s="116">
        <v>107940</v>
      </c>
      <c r="B14" s="300">
        <v>283880.57999999996</v>
      </c>
      <c r="C14" s="300">
        <v>3545</v>
      </c>
      <c r="D14" s="300">
        <v>60333.430000000008</v>
      </c>
      <c r="E14" s="300">
        <v>79484.01999999999</v>
      </c>
      <c r="F14" s="300">
        <v>39980.53</v>
      </c>
      <c r="G14" s="300"/>
      <c r="H14" s="300"/>
      <c r="I14" s="300"/>
      <c r="J14" s="300"/>
      <c r="K14" s="300"/>
      <c r="L14" s="300"/>
      <c r="M14" s="300"/>
      <c r="N14" s="300">
        <v>12201.86</v>
      </c>
      <c r="O14" s="300">
        <v>12.11</v>
      </c>
      <c r="P14" s="300"/>
      <c r="Q14" s="300">
        <v>2136.6200000000003</v>
      </c>
      <c r="R14" s="300">
        <v>1379.23</v>
      </c>
      <c r="S14" s="300">
        <v>18939.79</v>
      </c>
      <c r="T14" s="300">
        <v>14.99</v>
      </c>
      <c r="U14" s="300">
        <v>1211.6100000000001</v>
      </c>
      <c r="V14" s="300">
        <v>4051</v>
      </c>
      <c r="W14" s="300">
        <v>1435.4</v>
      </c>
      <c r="X14" s="300">
        <v>-608.32000000000005</v>
      </c>
      <c r="Y14" s="300"/>
      <c r="Z14" s="300"/>
      <c r="AA14" s="300">
        <v>-66.05</v>
      </c>
      <c r="AB14" s="300">
        <v>-69.3</v>
      </c>
      <c r="AC14" s="300">
        <v>159652.28</v>
      </c>
      <c r="AD14" s="300">
        <v>576.40000000000009</v>
      </c>
      <c r="AE14" s="300">
        <v>496.43999999999994</v>
      </c>
      <c r="AF14" s="300">
        <v>35547.31</v>
      </c>
      <c r="AG14" s="300">
        <v>18716.73</v>
      </c>
      <c r="AH14" s="300"/>
      <c r="AI14" s="300"/>
      <c r="AJ14" s="300"/>
      <c r="AK14" s="300"/>
      <c r="AL14" s="300"/>
      <c r="AM14" s="300">
        <v>35446.07</v>
      </c>
      <c r="AN14" s="300">
        <v>110.95</v>
      </c>
      <c r="AO14" s="300"/>
      <c r="AP14" s="300">
        <v>7262.6</v>
      </c>
      <c r="AQ14" s="300">
        <v>4364.82</v>
      </c>
      <c r="AR14" s="300"/>
      <c r="AS14" s="300"/>
      <c r="AT14" s="300"/>
      <c r="AU14" s="300"/>
      <c r="AV14" s="300"/>
      <c r="AW14" s="300">
        <v>15200.289999999999</v>
      </c>
      <c r="AX14" s="300">
        <v>6740.8099999999995</v>
      </c>
      <c r="AY14" s="300">
        <v>4475.93</v>
      </c>
      <c r="AZ14" s="300">
        <v>2477.9899999999998</v>
      </c>
      <c r="BA14" s="300">
        <v>12248.41</v>
      </c>
      <c r="BB14" s="300">
        <v>46.900000000000006</v>
      </c>
      <c r="BC14" s="300"/>
      <c r="BD14" s="300">
        <v>2508.1999999999998</v>
      </c>
      <c r="BE14" s="300">
        <v>1282.6499999999999</v>
      </c>
      <c r="BF14" s="300"/>
      <c r="BG14" s="300"/>
      <c r="BH14" s="300"/>
      <c r="BI14" s="300"/>
      <c r="BJ14" s="300"/>
      <c r="BK14" s="300"/>
      <c r="BL14" s="300">
        <v>375</v>
      </c>
      <c r="BM14" s="300"/>
      <c r="BN14" s="300">
        <v>-92.99</v>
      </c>
      <c r="BO14" s="300">
        <v>0.01</v>
      </c>
      <c r="BP14" s="300"/>
      <c r="BQ14" s="300">
        <v>2971.99</v>
      </c>
      <c r="BR14" s="300">
        <v>159.06</v>
      </c>
      <c r="BS14" s="300">
        <v>1414.1999999999998</v>
      </c>
      <c r="BT14" s="300"/>
      <c r="BU14" s="300"/>
      <c r="BV14" s="300"/>
      <c r="BW14" s="300">
        <v>250</v>
      </c>
      <c r="BX14" s="300">
        <v>6972.7199999999993</v>
      </c>
      <c r="BY14" s="300">
        <v>2541.64</v>
      </c>
      <c r="BZ14" s="300"/>
      <c r="CA14" s="300"/>
      <c r="CB14" s="300">
        <v>42588</v>
      </c>
      <c r="CC14" s="300">
        <v>1697.75</v>
      </c>
      <c r="CD14" s="300"/>
      <c r="CE14" s="300">
        <v>14032.54</v>
      </c>
      <c r="CF14" s="300"/>
      <c r="CG14" s="300"/>
      <c r="CH14" s="300"/>
      <c r="CI14" s="300"/>
      <c r="CJ14" s="300"/>
      <c r="CK14" s="300"/>
      <c r="CL14" s="300"/>
      <c r="CM14" s="300">
        <v>8405.65</v>
      </c>
      <c r="CN14" s="300"/>
      <c r="CO14" s="300"/>
      <c r="CP14" s="300">
        <v>84.78</v>
      </c>
      <c r="CQ14" s="300">
        <v>2857</v>
      </c>
      <c r="CR14" s="300">
        <v>17329.990000000002</v>
      </c>
      <c r="CS14" s="300"/>
      <c r="CT14" s="300"/>
      <c r="CU14" s="300"/>
      <c r="CV14" s="300">
        <v>7564.98</v>
      </c>
      <c r="CW14" s="300">
        <v>4470</v>
      </c>
      <c r="CX14" s="300">
        <v>6680.51</v>
      </c>
      <c r="CY14" s="300"/>
      <c r="CZ14" s="300">
        <v>525.84999999999991</v>
      </c>
      <c r="DA14" s="300"/>
      <c r="DB14" s="300"/>
      <c r="DC14" s="300"/>
      <c r="DD14" s="300">
        <v>1084.5</v>
      </c>
      <c r="DE14" s="300">
        <v>1139</v>
      </c>
      <c r="DF14" s="300"/>
      <c r="DG14" s="300">
        <v>4609.7700000000004</v>
      </c>
      <c r="DH14" s="300"/>
      <c r="DI14" s="300"/>
      <c r="DJ14" s="300"/>
      <c r="DK14" s="300"/>
      <c r="DL14" s="413">
        <v>14655.08</v>
      </c>
      <c r="DM14" s="300">
        <v>1444.8</v>
      </c>
      <c r="DN14" s="300">
        <v>20639.53</v>
      </c>
      <c r="DO14" s="300">
        <v>16212.5</v>
      </c>
      <c r="DP14" s="300"/>
      <c r="DQ14" s="300"/>
      <c r="DR14" s="300"/>
      <c r="DS14" s="300"/>
      <c r="DT14" s="300">
        <v>-2383606.48</v>
      </c>
      <c r="DU14" s="300"/>
      <c r="DV14" s="300"/>
      <c r="DW14" s="300">
        <v>-41520</v>
      </c>
      <c r="DX14" s="300">
        <v>526.36</v>
      </c>
      <c r="DY14" s="300"/>
      <c r="DZ14" s="300"/>
      <c r="EA14" s="300">
        <v>-8702.5</v>
      </c>
      <c r="EB14" s="300">
        <v>-65682</v>
      </c>
      <c r="EC14" s="300">
        <v>-9800</v>
      </c>
      <c r="ED14" s="300">
        <v>-112722</v>
      </c>
      <c r="EE14" s="300">
        <v>8606.619999999999</v>
      </c>
      <c r="EF14" s="300">
        <v>1274.9000000000001</v>
      </c>
      <c r="EG14" s="300">
        <v>-21872</v>
      </c>
      <c r="EH14" s="300">
        <v>1677.15</v>
      </c>
      <c r="EI14" s="300"/>
      <c r="EJ14" s="300">
        <v>3994.34</v>
      </c>
      <c r="EK14" s="300">
        <v>1423.1799999999998</v>
      </c>
      <c r="EL14" s="300"/>
      <c r="EM14" s="300">
        <v>731.3</v>
      </c>
      <c r="EN14" s="300">
        <v>670</v>
      </c>
      <c r="EO14" s="300">
        <v>9901.0599999999977</v>
      </c>
      <c r="EP14" s="300"/>
      <c r="EQ14" s="300">
        <v>2566.8000000000002</v>
      </c>
      <c r="ER14" s="300">
        <v>5601.96</v>
      </c>
      <c r="ES14" s="300">
        <v>4000</v>
      </c>
      <c r="ET14" s="300">
        <v>580</v>
      </c>
      <c r="EU14" s="300">
        <v>1616.42</v>
      </c>
      <c r="EV14" s="300">
        <v>1360.6200000000001</v>
      </c>
      <c r="EW14" s="300"/>
      <c r="EX14" s="300"/>
      <c r="EY14" s="300"/>
      <c r="EZ14" s="300"/>
      <c r="FA14" s="300">
        <v>-10059.43</v>
      </c>
      <c r="FB14" s="300">
        <v>-49.22</v>
      </c>
      <c r="FC14" s="300"/>
      <c r="FD14" s="300">
        <v>-6677.24</v>
      </c>
      <c r="FE14" s="300"/>
      <c r="FF14" s="300"/>
      <c r="FG14" s="300">
        <v>-13764.299999999997</v>
      </c>
      <c r="FH14" s="300"/>
      <c r="FI14" s="300">
        <v>-1400</v>
      </c>
      <c r="FJ14" s="300"/>
      <c r="FK14" s="300"/>
      <c r="FL14" s="300"/>
      <c r="FM14" s="300"/>
      <c r="FN14" s="300"/>
      <c r="FO14" s="300"/>
      <c r="FP14" s="300"/>
      <c r="FQ14" s="300"/>
      <c r="FR14" s="300"/>
      <c r="FS14" s="300"/>
      <c r="FT14" s="300"/>
      <c r="FU14" s="300"/>
      <c r="FV14" s="300"/>
      <c r="FW14" s="300"/>
      <c r="FX14" s="300"/>
      <c r="FY14" s="300"/>
      <c r="FZ14" s="300"/>
      <c r="GA14" s="300"/>
      <c r="GB14" s="300"/>
      <c r="GC14" s="300"/>
      <c r="GD14" s="300"/>
      <c r="GE14" s="300"/>
      <c r="GF14" s="300"/>
      <c r="GG14" s="300"/>
      <c r="GH14" s="300"/>
      <c r="GI14" s="300"/>
      <c r="GJ14" s="300"/>
      <c r="GK14" s="300"/>
      <c r="GL14" s="300"/>
      <c r="GM14" s="300"/>
      <c r="GN14" s="300"/>
      <c r="GO14" s="300"/>
      <c r="GP14" s="300"/>
      <c r="GQ14" s="300"/>
      <c r="GR14" s="300"/>
      <c r="GS14" s="300"/>
      <c r="GT14" s="300"/>
      <c r="GU14" s="222"/>
      <c r="GV14" s="222"/>
      <c r="GW14" s="222"/>
      <c r="GX14" s="222"/>
      <c r="GY14" s="222"/>
      <c r="GZ14" s="222"/>
      <c r="HA14" s="222"/>
      <c r="HB14" s="222"/>
      <c r="HC14" s="222"/>
      <c r="HD14" s="222"/>
      <c r="HE14" s="222"/>
      <c r="HF14" s="222"/>
      <c r="HG14" s="222"/>
      <c r="HH14" s="222"/>
      <c r="HI14" s="222"/>
      <c r="HJ14" s="222"/>
      <c r="HK14" s="222"/>
      <c r="HL14" s="222"/>
      <c r="HM14" s="222"/>
      <c r="HN14" s="222"/>
      <c r="HO14" s="222"/>
      <c r="HP14" s="222"/>
      <c r="HQ14" s="222"/>
      <c r="HR14" s="222"/>
      <c r="HS14" s="222"/>
      <c r="HT14" s="222"/>
      <c r="HU14" s="222"/>
      <c r="HV14" s="222"/>
      <c r="HW14" s="222"/>
      <c r="HX14" s="222"/>
      <c r="HY14" s="222"/>
      <c r="HZ14" s="222"/>
      <c r="IA14" s="222"/>
      <c r="IB14" s="222"/>
      <c r="IC14" s="222"/>
      <c r="ID14" s="222"/>
      <c r="IE14" s="222"/>
      <c r="IF14" s="222"/>
      <c r="IG14" s="222"/>
      <c r="IH14" s="222"/>
      <c r="II14" s="222"/>
      <c r="IJ14" s="222"/>
      <c r="IK14" s="222"/>
      <c r="IL14" s="222"/>
      <c r="IM14" s="222"/>
      <c r="IN14" s="222"/>
      <c r="IO14" s="222"/>
      <c r="IP14" s="222"/>
      <c r="IQ14" s="222"/>
      <c r="IR14" s="222"/>
      <c r="IS14" s="222"/>
      <c r="IT14" s="222"/>
      <c r="IU14" s="222"/>
      <c r="IV14" s="222"/>
      <c r="IW14" s="222"/>
      <c r="IX14" s="222"/>
      <c r="IY14" s="222"/>
      <c r="IZ14" s="222"/>
      <c r="JA14" s="222"/>
      <c r="JB14" s="222"/>
      <c r="JC14" s="222"/>
      <c r="JD14" s="222"/>
      <c r="JE14" s="222"/>
      <c r="JF14" s="222"/>
      <c r="JG14" s="222"/>
      <c r="JH14" s="222"/>
      <c r="JI14" s="222"/>
      <c r="JJ14" s="222"/>
      <c r="JK14" s="222"/>
      <c r="JL14" s="222"/>
      <c r="JM14" s="222"/>
      <c r="JN14" s="222"/>
      <c r="JO14" s="222"/>
      <c r="JP14" s="222"/>
      <c r="JQ14" s="222"/>
      <c r="JR14" s="222"/>
      <c r="JS14" s="222"/>
      <c r="JT14" s="222"/>
    </row>
    <row r="15" spans="1:280">
      <c r="A15" s="116">
        <v>107948</v>
      </c>
      <c r="B15" s="300">
        <v>200048.16999999998</v>
      </c>
      <c r="C15" s="300">
        <v>5490.41</v>
      </c>
      <c r="D15" s="300">
        <v>16236.78</v>
      </c>
      <c r="E15" s="300">
        <v>58948.42</v>
      </c>
      <c r="F15" s="300">
        <v>27412.230000000003</v>
      </c>
      <c r="G15" s="300"/>
      <c r="H15" s="300"/>
      <c r="I15" s="300"/>
      <c r="J15" s="300"/>
      <c r="K15" s="300"/>
      <c r="L15" s="300"/>
      <c r="M15" s="300"/>
      <c r="N15" s="300"/>
      <c r="O15" s="300"/>
      <c r="P15" s="300"/>
      <c r="Q15" s="300"/>
      <c r="R15" s="300"/>
      <c r="S15" s="300">
        <v>6546.33</v>
      </c>
      <c r="T15" s="300">
        <v>1145.1099999999999</v>
      </c>
      <c r="U15" s="300"/>
      <c r="V15" s="300">
        <v>1337.77</v>
      </c>
      <c r="W15" s="300">
        <v>598.81999999999994</v>
      </c>
      <c r="X15" s="300"/>
      <c r="Y15" s="300"/>
      <c r="Z15" s="300"/>
      <c r="AA15" s="300"/>
      <c r="AB15" s="300"/>
      <c r="AC15" s="300">
        <v>82479.72</v>
      </c>
      <c r="AD15" s="300">
        <v>1405.18</v>
      </c>
      <c r="AE15" s="300">
        <v>789.31999999999994</v>
      </c>
      <c r="AF15" s="300">
        <v>17216.330000000002</v>
      </c>
      <c r="AG15" s="300">
        <v>9656.7999999999993</v>
      </c>
      <c r="AH15" s="300">
        <v>12152.52</v>
      </c>
      <c r="AI15" s="300"/>
      <c r="AJ15" s="300"/>
      <c r="AK15" s="300">
        <v>2479</v>
      </c>
      <c r="AL15" s="300">
        <v>1274.8399999999999</v>
      </c>
      <c r="AM15" s="300">
        <v>17832.36</v>
      </c>
      <c r="AN15" s="300"/>
      <c r="AO15" s="300">
        <v>213.53</v>
      </c>
      <c r="AP15" s="300">
        <v>3681.2999999999997</v>
      </c>
      <c r="AQ15" s="300">
        <v>2073.6800000000003</v>
      </c>
      <c r="AR15" s="300"/>
      <c r="AS15" s="300"/>
      <c r="AT15" s="300"/>
      <c r="AU15" s="300"/>
      <c r="AV15" s="300"/>
      <c r="AW15" s="300">
        <v>500.44</v>
      </c>
      <c r="AX15" s="300"/>
      <c r="AY15" s="300">
        <v>102.08</v>
      </c>
      <c r="AZ15" s="300">
        <v>59.12</v>
      </c>
      <c r="BA15" s="300">
        <v>8609.76</v>
      </c>
      <c r="BB15" s="300">
        <v>1236.3100000000002</v>
      </c>
      <c r="BC15" s="300"/>
      <c r="BD15" s="300">
        <v>2032.07</v>
      </c>
      <c r="BE15" s="300">
        <v>881.15</v>
      </c>
      <c r="BF15" s="300"/>
      <c r="BG15" s="300"/>
      <c r="BH15" s="300"/>
      <c r="BI15" s="300"/>
      <c r="BJ15" s="300"/>
      <c r="BK15" s="300"/>
      <c r="BL15" s="300">
        <v>790</v>
      </c>
      <c r="BM15" s="300"/>
      <c r="BN15" s="300"/>
      <c r="BO15" s="300"/>
      <c r="BP15" s="300">
        <v>33096.849999999991</v>
      </c>
      <c r="BQ15" s="300">
        <v>10052.23</v>
      </c>
      <c r="BR15" s="300">
        <v>766.68</v>
      </c>
      <c r="BS15" s="300">
        <v>-445</v>
      </c>
      <c r="BT15" s="300"/>
      <c r="BU15" s="300"/>
      <c r="BV15" s="300"/>
      <c r="BW15" s="300">
        <v>3405.35</v>
      </c>
      <c r="BX15" s="300">
        <v>3884.75</v>
      </c>
      <c r="BY15" s="300">
        <v>1242.3600000000001</v>
      </c>
      <c r="BZ15" s="300"/>
      <c r="CA15" s="300">
        <v>224.6</v>
      </c>
      <c r="CB15" s="300">
        <v>16092.75</v>
      </c>
      <c r="CC15" s="300">
        <v>1515.3799999999999</v>
      </c>
      <c r="CD15" s="300"/>
      <c r="CE15" s="300">
        <v>1066.8500000000001</v>
      </c>
      <c r="CF15" s="300"/>
      <c r="CG15" s="300"/>
      <c r="CH15" s="300"/>
      <c r="CI15" s="300">
        <v>0</v>
      </c>
      <c r="CJ15" s="300"/>
      <c r="CK15" s="300">
        <v>-400</v>
      </c>
      <c r="CL15" s="300">
        <v>372.4</v>
      </c>
      <c r="CM15" s="300">
        <v>732.66</v>
      </c>
      <c r="CN15" s="300"/>
      <c r="CO15" s="300"/>
      <c r="CP15" s="300"/>
      <c r="CQ15" s="300">
        <v>1691</v>
      </c>
      <c r="CR15" s="300">
        <v>16086.97</v>
      </c>
      <c r="CS15" s="300">
        <v>827.85</v>
      </c>
      <c r="CT15" s="300"/>
      <c r="CU15" s="300">
        <v>545.57999999999993</v>
      </c>
      <c r="CV15" s="300">
        <v>1120.92</v>
      </c>
      <c r="CW15" s="300">
        <v>26620</v>
      </c>
      <c r="CX15" s="300">
        <v>8041.52</v>
      </c>
      <c r="CY15" s="300"/>
      <c r="CZ15" s="300">
        <v>1823.9400000000003</v>
      </c>
      <c r="DA15" s="300"/>
      <c r="DB15" s="300">
        <v>-153</v>
      </c>
      <c r="DC15" s="300">
        <v>831.6</v>
      </c>
      <c r="DD15" s="300">
        <v>6683.45</v>
      </c>
      <c r="DE15" s="300">
        <v>6011</v>
      </c>
      <c r="DF15" s="300">
        <v>2292.4899999999998</v>
      </c>
      <c r="DG15" s="300">
        <v>419.5</v>
      </c>
      <c r="DH15" s="300"/>
      <c r="DI15" s="300"/>
      <c r="DJ15" s="300">
        <v>410</v>
      </c>
      <c r="DK15" s="300"/>
      <c r="DL15" s="413">
        <v>7222.36</v>
      </c>
      <c r="DM15" s="300">
        <v>399</v>
      </c>
      <c r="DN15" s="300">
        <v>557.9</v>
      </c>
      <c r="DO15" s="300">
        <v>5693.75</v>
      </c>
      <c r="DP15" s="300"/>
      <c r="DQ15" s="300">
        <v>2192.6</v>
      </c>
      <c r="DR15" s="300">
        <v>32190.79</v>
      </c>
      <c r="DS15" s="300"/>
      <c r="DT15" s="300">
        <v>-1410856.25</v>
      </c>
      <c r="DU15" s="300"/>
      <c r="DV15" s="300">
        <v>-900</v>
      </c>
      <c r="DW15" s="300">
        <v>-32818</v>
      </c>
      <c r="DX15" s="300"/>
      <c r="DY15" s="300"/>
      <c r="DZ15" s="300">
        <v>-41821.5</v>
      </c>
      <c r="EA15" s="300">
        <v>-6362.5</v>
      </c>
      <c r="EB15" s="300">
        <v>-27630</v>
      </c>
      <c r="EC15" s="300">
        <v>-8895</v>
      </c>
      <c r="ED15" s="300">
        <v>-165907</v>
      </c>
      <c r="EE15" s="300">
        <v>4241.54</v>
      </c>
      <c r="EF15" s="300">
        <v>628.29999999999995</v>
      </c>
      <c r="EG15" s="300">
        <v>-14859</v>
      </c>
      <c r="EH15" s="300">
        <v>1226.6500000000001</v>
      </c>
      <c r="EI15" s="300"/>
      <c r="EJ15" s="300">
        <v>3330.78</v>
      </c>
      <c r="EK15" s="300"/>
      <c r="EL15" s="300"/>
      <c r="EM15" s="300"/>
      <c r="EN15" s="300"/>
      <c r="EO15" s="300">
        <v>6548.4400000000005</v>
      </c>
      <c r="EP15" s="300"/>
      <c r="EQ15" s="300">
        <v>3678.6</v>
      </c>
      <c r="ER15" s="300">
        <v>3187.08</v>
      </c>
      <c r="ES15" s="300">
        <v>5266</v>
      </c>
      <c r="ET15" s="300">
        <v>580</v>
      </c>
      <c r="EU15" s="300">
        <v>1492.47</v>
      </c>
      <c r="EV15" s="300">
        <v>974.7</v>
      </c>
      <c r="EW15" s="300"/>
      <c r="EX15" s="300">
        <v>-5054.83</v>
      </c>
      <c r="EY15" s="300"/>
      <c r="EZ15" s="300">
        <v>-240</v>
      </c>
      <c r="FA15" s="300">
        <v>-103.57</v>
      </c>
      <c r="FB15" s="300">
        <v>-137.07999999999998</v>
      </c>
      <c r="FC15" s="300"/>
      <c r="FD15" s="300">
        <v>-4727.38</v>
      </c>
      <c r="FE15" s="300"/>
      <c r="FF15" s="300"/>
      <c r="FG15" s="300"/>
      <c r="FH15" s="300"/>
      <c r="FI15" s="300">
        <v>-6</v>
      </c>
      <c r="FJ15" s="300">
        <v>-550</v>
      </c>
      <c r="FK15" s="300"/>
      <c r="FL15" s="300"/>
      <c r="FM15" s="300"/>
      <c r="FN15" s="300"/>
      <c r="FO15" s="300"/>
      <c r="FP15" s="300"/>
      <c r="FQ15" s="300"/>
      <c r="FR15" s="300"/>
      <c r="FS15" s="300"/>
      <c r="FT15" s="300"/>
      <c r="FU15" s="300"/>
      <c r="FV15" s="300"/>
      <c r="FW15" s="300"/>
      <c r="FX15" s="300"/>
      <c r="FY15" s="300"/>
      <c r="FZ15" s="300"/>
      <c r="GA15" s="300"/>
      <c r="GB15" s="300"/>
      <c r="GC15" s="300"/>
      <c r="GD15" s="300"/>
      <c r="GE15" s="300"/>
      <c r="GF15" s="300"/>
      <c r="GG15" s="300"/>
      <c r="GH15" s="300"/>
      <c r="GI15" s="300"/>
      <c r="GJ15" s="300"/>
      <c r="GK15" s="300"/>
      <c r="GL15" s="300"/>
      <c r="GM15" s="300"/>
      <c r="GN15" s="300"/>
      <c r="GO15" s="300"/>
      <c r="GP15" s="300"/>
      <c r="GQ15" s="300"/>
      <c r="GR15" s="300"/>
      <c r="GS15" s="300"/>
      <c r="GT15" s="300"/>
      <c r="GU15" s="222"/>
      <c r="GV15" s="222"/>
      <c r="GW15" s="222"/>
      <c r="GX15" s="222"/>
      <c r="GY15" s="222"/>
      <c r="GZ15" s="222"/>
      <c r="HA15" s="222"/>
      <c r="HB15" s="222"/>
      <c r="HC15" s="222"/>
      <c r="HD15" s="222"/>
      <c r="HE15" s="222"/>
      <c r="HF15" s="222"/>
      <c r="HG15" s="222"/>
      <c r="HH15" s="222"/>
      <c r="HI15" s="222"/>
      <c r="HJ15" s="222"/>
      <c r="HK15" s="222"/>
      <c r="HL15" s="222"/>
      <c r="HM15" s="222"/>
      <c r="HN15" s="222"/>
      <c r="HO15" s="222"/>
      <c r="HP15" s="222"/>
      <c r="HQ15" s="222"/>
      <c r="HR15" s="222"/>
      <c r="HS15" s="222"/>
      <c r="HT15" s="222"/>
      <c r="HU15" s="222"/>
      <c r="HV15" s="222"/>
      <c r="HW15" s="222"/>
      <c r="HX15" s="222"/>
      <c r="HY15" s="222"/>
      <c r="HZ15" s="222"/>
      <c r="IA15" s="222"/>
      <c r="IB15" s="222"/>
      <c r="IC15" s="222"/>
      <c r="ID15" s="222"/>
      <c r="IE15" s="222"/>
      <c r="IF15" s="222"/>
      <c r="IG15" s="222"/>
      <c r="IH15" s="222"/>
      <c r="II15" s="222"/>
      <c r="IJ15" s="222"/>
      <c r="IK15" s="222"/>
      <c r="IL15" s="222"/>
      <c r="IM15" s="222"/>
      <c r="IN15" s="222"/>
      <c r="IO15" s="222"/>
      <c r="IP15" s="222"/>
      <c r="IQ15" s="222"/>
      <c r="IR15" s="222"/>
      <c r="IS15" s="222"/>
      <c r="IT15" s="222"/>
      <c r="IU15" s="222"/>
      <c r="IV15" s="222"/>
      <c r="IW15" s="222"/>
      <c r="IX15" s="222"/>
      <c r="IY15" s="222"/>
      <c r="IZ15" s="222"/>
      <c r="JA15" s="222"/>
      <c r="JB15" s="222"/>
      <c r="JC15" s="222"/>
      <c r="JD15" s="222"/>
      <c r="JE15" s="222"/>
      <c r="JF15" s="222"/>
      <c r="JG15" s="222"/>
      <c r="JH15" s="222"/>
      <c r="JI15" s="222"/>
      <c r="JJ15" s="222"/>
      <c r="JK15" s="222"/>
      <c r="JL15" s="222"/>
      <c r="JM15" s="222"/>
      <c r="JN15" s="222"/>
      <c r="JO15" s="222"/>
      <c r="JP15" s="222"/>
      <c r="JQ15" s="222"/>
      <c r="JR15" s="222"/>
      <c r="JS15" s="222"/>
      <c r="JT15" s="222"/>
    </row>
    <row r="16" spans="1:280">
      <c r="A16" s="116">
        <v>107952</v>
      </c>
      <c r="B16" s="300">
        <v>289076.72000000003</v>
      </c>
      <c r="C16" s="300">
        <v>4010.2700000000004</v>
      </c>
      <c r="D16" s="300">
        <v>7480.0000000000027</v>
      </c>
      <c r="E16" s="300">
        <v>84057.38</v>
      </c>
      <c r="F16" s="300">
        <v>39116.339999999997</v>
      </c>
      <c r="G16" s="300"/>
      <c r="H16" s="300"/>
      <c r="I16" s="300"/>
      <c r="J16" s="300"/>
      <c r="K16" s="300"/>
      <c r="L16" s="300"/>
      <c r="M16" s="300"/>
      <c r="N16" s="300">
        <v>1117.83</v>
      </c>
      <c r="O16" s="300"/>
      <c r="P16" s="300">
        <v>385.08</v>
      </c>
      <c r="Q16" s="300">
        <v>264.27999999999997</v>
      </c>
      <c r="R16" s="300"/>
      <c r="S16" s="300">
        <v>7262.69</v>
      </c>
      <c r="T16" s="300">
        <v>62.18</v>
      </c>
      <c r="U16" s="300">
        <v>54.3</v>
      </c>
      <c r="V16" s="300">
        <v>589.52</v>
      </c>
      <c r="W16" s="300">
        <v>456.21000000000004</v>
      </c>
      <c r="X16" s="300"/>
      <c r="Y16" s="300"/>
      <c r="Z16" s="300"/>
      <c r="AA16" s="300"/>
      <c r="AB16" s="300"/>
      <c r="AC16" s="300">
        <v>94832.55</v>
      </c>
      <c r="AD16" s="300">
        <v>6232.3</v>
      </c>
      <c r="AE16" s="300">
        <v>1304.53</v>
      </c>
      <c r="AF16" s="300">
        <v>20842.809999999998</v>
      </c>
      <c r="AG16" s="300">
        <v>10235.120000000001</v>
      </c>
      <c r="AH16" s="300"/>
      <c r="AI16" s="300"/>
      <c r="AJ16" s="300"/>
      <c r="AK16" s="300"/>
      <c r="AL16" s="300"/>
      <c r="AM16" s="300">
        <v>34572.36</v>
      </c>
      <c r="AN16" s="300">
        <v>3768.9200000000005</v>
      </c>
      <c r="AO16" s="300">
        <v>725</v>
      </c>
      <c r="AP16" s="300">
        <v>7340.58</v>
      </c>
      <c r="AQ16" s="300">
        <v>4504.17</v>
      </c>
      <c r="AR16" s="300"/>
      <c r="AS16" s="300"/>
      <c r="AT16" s="300"/>
      <c r="AU16" s="300"/>
      <c r="AV16" s="300"/>
      <c r="AW16" s="300"/>
      <c r="AX16" s="300"/>
      <c r="AY16" s="300"/>
      <c r="AZ16" s="300"/>
      <c r="BA16" s="300">
        <v>10064.92</v>
      </c>
      <c r="BB16" s="300"/>
      <c r="BC16" s="300">
        <v>184.95</v>
      </c>
      <c r="BD16" s="300">
        <v>1555.68</v>
      </c>
      <c r="BE16" s="300">
        <v>956.17000000000007</v>
      </c>
      <c r="BF16" s="300"/>
      <c r="BG16" s="300"/>
      <c r="BH16" s="300"/>
      <c r="BI16" s="300"/>
      <c r="BJ16" s="300"/>
      <c r="BK16" s="300"/>
      <c r="BL16" s="300">
        <v>90</v>
      </c>
      <c r="BM16" s="300"/>
      <c r="BN16" s="300"/>
      <c r="BO16" s="300"/>
      <c r="BP16" s="300">
        <v>40451.979999999989</v>
      </c>
      <c r="BQ16" s="300">
        <v>4009.4799999999991</v>
      </c>
      <c r="BR16" s="300"/>
      <c r="BS16" s="300"/>
      <c r="BT16" s="300"/>
      <c r="BU16" s="300"/>
      <c r="BV16" s="300">
        <v>2820</v>
      </c>
      <c r="BW16" s="300">
        <v>940</v>
      </c>
      <c r="BX16" s="300">
        <v>4579</v>
      </c>
      <c r="BY16" s="300">
        <v>2411.0500000000002</v>
      </c>
      <c r="BZ16" s="300"/>
      <c r="CA16" s="300">
        <v>164.76999999999998</v>
      </c>
      <c r="CB16" s="300">
        <v>22704.5</v>
      </c>
      <c r="CC16" s="300">
        <v>2786.24</v>
      </c>
      <c r="CD16" s="300"/>
      <c r="CE16" s="300">
        <v>854.9799999999999</v>
      </c>
      <c r="CF16" s="300">
        <v>278</v>
      </c>
      <c r="CG16" s="300"/>
      <c r="CH16" s="300"/>
      <c r="CI16" s="300"/>
      <c r="CJ16" s="300"/>
      <c r="CK16" s="300"/>
      <c r="CL16" s="300">
        <v>4</v>
      </c>
      <c r="CM16" s="300"/>
      <c r="CN16" s="300"/>
      <c r="CO16" s="300"/>
      <c r="CP16" s="300"/>
      <c r="CQ16" s="300">
        <v>2266</v>
      </c>
      <c r="CR16" s="300">
        <v>11519.019999999999</v>
      </c>
      <c r="CS16" s="300"/>
      <c r="CT16" s="300"/>
      <c r="CU16" s="300">
        <v>119.9</v>
      </c>
      <c r="CV16" s="300">
        <v>3023.71</v>
      </c>
      <c r="CW16" s="300">
        <v>8805.1400000000012</v>
      </c>
      <c r="CX16" s="300">
        <v>9350</v>
      </c>
      <c r="CY16" s="300"/>
      <c r="CZ16" s="300">
        <v>960.8</v>
      </c>
      <c r="DA16" s="300"/>
      <c r="DB16" s="300">
        <v>2815.23</v>
      </c>
      <c r="DC16" s="300">
        <v>4052.7</v>
      </c>
      <c r="DD16" s="300">
        <v>990</v>
      </c>
      <c r="DE16" s="300">
        <v>4240</v>
      </c>
      <c r="DF16" s="300"/>
      <c r="DG16" s="300">
        <v>3057.2</v>
      </c>
      <c r="DH16" s="300"/>
      <c r="DI16" s="300"/>
      <c r="DJ16" s="300"/>
      <c r="DK16" s="300"/>
      <c r="DL16" s="413">
        <v>10833.54</v>
      </c>
      <c r="DM16" s="300">
        <v>1353.69</v>
      </c>
      <c r="DN16" s="300">
        <v>2239.39</v>
      </c>
      <c r="DO16" s="300">
        <v>7853.5</v>
      </c>
      <c r="DP16" s="300"/>
      <c r="DQ16" s="300"/>
      <c r="DR16" s="300"/>
      <c r="DS16" s="300">
        <v>17.5</v>
      </c>
      <c r="DT16" s="300">
        <v>-2007381.2</v>
      </c>
      <c r="DU16" s="300"/>
      <c r="DV16" s="300"/>
      <c r="DW16" s="300">
        <v>-57734.2</v>
      </c>
      <c r="DX16" s="300">
        <v>319.94</v>
      </c>
      <c r="DY16" s="300">
        <v>-2585.3000000000002</v>
      </c>
      <c r="DZ16" s="300"/>
      <c r="EA16" s="300">
        <v>-7555</v>
      </c>
      <c r="EB16" s="300"/>
      <c r="EC16" s="300">
        <v>-9580</v>
      </c>
      <c r="ED16" s="300">
        <v>-135479</v>
      </c>
      <c r="EE16" s="300">
        <v>6362.31</v>
      </c>
      <c r="EF16" s="300">
        <v>942.45</v>
      </c>
      <c r="EG16" s="300">
        <v>-18351</v>
      </c>
      <c r="EH16" s="300">
        <v>1212</v>
      </c>
      <c r="EI16" s="300"/>
      <c r="EJ16" s="300">
        <v>3653.17</v>
      </c>
      <c r="EK16" s="300">
        <v>994.22000000000014</v>
      </c>
      <c r="EL16" s="300">
        <v>522.21</v>
      </c>
      <c r="EM16" s="300">
        <v>83848</v>
      </c>
      <c r="EN16" s="300">
        <v>204.28</v>
      </c>
      <c r="EO16" s="300">
        <v>6300.1400000000012</v>
      </c>
      <c r="EP16" s="300">
        <v>269</v>
      </c>
      <c r="EQ16" s="300">
        <v>4807.6499999999996</v>
      </c>
      <c r="ER16" s="300">
        <v>4141.7999999999993</v>
      </c>
      <c r="ES16" s="300">
        <v>6399</v>
      </c>
      <c r="ET16" s="300">
        <v>580</v>
      </c>
      <c r="EU16" s="300">
        <v>1366.81</v>
      </c>
      <c r="EV16" s="300">
        <v>1295.0200000000002</v>
      </c>
      <c r="EW16" s="300"/>
      <c r="EX16" s="300"/>
      <c r="EY16" s="300"/>
      <c r="EZ16" s="300">
        <v>-284.69</v>
      </c>
      <c r="FA16" s="300"/>
      <c r="FB16" s="300"/>
      <c r="FC16" s="300"/>
      <c r="FD16" s="300"/>
      <c r="FE16" s="300"/>
      <c r="FF16" s="300"/>
      <c r="FG16" s="300"/>
      <c r="FH16" s="300"/>
      <c r="FI16" s="300"/>
      <c r="FJ16" s="300"/>
      <c r="FK16" s="300"/>
      <c r="FL16" s="300"/>
      <c r="FM16" s="300"/>
      <c r="FN16" s="300"/>
      <c r="FO16" s="300"/>
      <c r="FP16" s="300"/>
      <c r="FQ16" s="300"/>
      <c r="FR16" s="300"/>
      <c r="FS16" s="300"/>
      <c r="FT16" s="300"/>
      <c r="FU16" s="300"/>
      <c r="FV16" s="300"/>
      <c r="FW16" s="300"/>
      <c r="FX16" s="300"/>
      <c r="FY16" s="300"/>
      <c r="FZ16" s="300"/>
      <c r="GA16" s="300"/>
      <c r="GB16" s="300"/>
      <c r="GC16" s="300"/>
      <c r="GD16" s="300"/>
      <c r="GE16" s="300"/>
      <c r="GF16" s="300"/>
      <c r="GG16" s="300"/>
      <c r="GH16" s="300"/>
      <c r="GI16" s="300"/>
      <c r="GJ16" s="300"/>
      <c r="GK16" s="300"/>
      <c r="GL16" s="300"/>
      <c r="GM16" s="300"/>
      <c r="GN16" s="300"/>
      <c r="GO16" s="300"/>
      <c r="GP16" s="300"/>
      <c r="GQ16" s="300"/>
      <c r="GR16" s="300"/>
      <c r="GS16" s="300"/>
      <c r="GT16" s="300"/>
      <c r="GU16" s="222"/>
      <c r="GV16" s="222"/>
      <c r="GW16" s="222"/>
      <c r="GX16" s="222"/>
      <c r="GY16" s="222"/>
      <c r="GZ16" s="222"/>
      <c r="HA16" s="222"/>
      <c r="HB16" s="222"/>
      <c r="HC16" s="222"/>
      <c r="HD16" s="222"/>
      <c r="HE16" s="222"/>
      <c r="HF16" s="222"/>
      <c r="HG16" s="222"/>
      <c r="HH16" s="222"/>
      <c r="HI16" s="222"/>
      <c r="HJ16" s="222"/>
      <c r="HK16" s="222"/>
      <c r="HL16" s="222"/>
      <c r="HM16" s="222"/>
      <c r="HN16" s="222"/>
      <c r="HO16" s="222"/>
      <c r="HP16" s="222"/>
      <c r="HQ16" s="222"/>
      <c r="HR16" s="222"/>
      <c r="HS16" s="222"/>
      <c r="HT16" s="222"/>
      <c r="HU16" s="222"/>
      <c r="HV16" s="222"/>
      <c r="HW16" s="222"/>
      <c r="HX16" s="222"/>
      <c r="HY16" s="222"/>
      <c r="HZ16" s="222"/>
      <c r="IA16" s="222"/>
      <c r="IB16" s="222"/>
      <c r="IC16" s="222"/>
      <c r="ID16" s="222"/>
      <c r="IE16" s="222"/>
      <c r="IF16" s="222"/>
      <c r="IG16" s="222"/>
      <c r="IH16" s="222"/>
      <c r="II16" s="222"/>
      <c r="IJ16" s="222"/>
      <c r="IK16" s="222"/>
      <c r="IL16" s="222"/>
      <c r="IM16" s="222"/>
      <c r="IN16" s="222"/>
      <c r="IO16" s="222"/>
      <c r="IP16" s="222"/>
      <c r="IQ16" s="222"/>
      <c r="IR16" s="222"/>
      <c r="IS16" s="222"/>
      <c r="IT16" s="222"/>
      <c r="IU16" s="222"/>
      <c r="IV16" s="222"/>
      <c r="IW16" s="222"/>
      <c r="IX16" s="222"/>
      <c r="IY16" s="222"/>
      <c r="IZ16" s="222"/>
      <c r="JA16" s="222"/>
      <c r="JB16" s="222"/>
      <c r="JC16" s="222"/>
      <c r="JD16" s="222"/>
      <c r="JE16" s="222"/>
      <c r="JF16" s="222"/>
      <c r="JG16" s="222"/>
      <c r="JH16" s="222"/>
      <c r="JI16" s="222"/>
      <c r="JJ16" s="222"/>
      <c r="JK16" s="222"/>
      <c r="JL16" s="222"/>
      <c r="JM16" s="222"/>
      <c r="JN16" s="222"/>
      <c r="JO16" s="222"/>
      <c r="JP16" s="222"/>
      <c r="JQ16" s="222"/>
      <c r="JR16" s="222"/>
      <c r="JS16" s="222"/>
      <c r="JT16" s="222"/>
    </row>
    <row r="17" spans="1:280">
      <c r="A17" s="116">
        <v>107958</v>
      </c>
      <c r="B17" s="300">
        <v>278833.54000000004</v>
      </c>
      <c r="C17" s="300">
        <v>13906.66</v>
      </c>
      <c r="D17" s="300">
        <v>54847.12</v>
      </c>
      <c r="E17" s="300">
        <v>85338.45</v>
      </c>
      <c r="F17" s="300">
        <v>40218.01</v>
      </c>
      <c r="G17" s="300">
        <v>4706.6900000000005</v>
      </c>
      <c r="H17" s="300">
        <v>985.01</v>
      </c>
      <c r="I17" s="300">
        <v>406.66999999999996</v>
      </c>
      <c r="J17" s="300"/>
      <c r="K17" s="300"/>
      <c r="L17" s="300"/>
      <c r="M17" s="300"/>
      <c r="N17" s="300">
        <v>14670.42</v>
      </c>
      <c r="O17" s="300">
        <v>727.48</v>
      </c>
      <c r="P17" s="300">
        <v>139.76</v>
      </c>
      <c r="Q17" s="300">
        <v>2869.48</v>
      </c>
      <c r="R17" s="300">
        <v>1582.76</v>
      </c>
      <c r="S17" s="300">
        <v>13195.08</v>
      </c>
      <c r="T17" s="300">
        <v>35.57</v>
      </c>
      <c r="U17" s="300">
        <v>33.68</v>
      </c>
      <c r="V17" s="300">
        <v>2428.86</v>
      </c>
      <c r="W17" s="300">
        <v>707.28</v>
      </c>
      <c r="X17" s="300"/>
      <c r="Y17" s="300"/>
      <c r="Z17" s="300"/>
      <c r="AA17" s="300"/>
      <c r="AB17" s="300"/>
      <c r="AC17" s="300">
        <v>145999.43000000002</v>
      </c>
      <c r="AD17" s="300">
        <v>1912.13</v>
      </c>
      <c r="AE17" s="300">
        <v>372.15999999999997</v>
      </c>
      <c r="AF17" s="300">
        <v>31112.84</v>
      </c>
      <c r="AG17" s="300">
        <v>16920.11</v>
      </c>
      <c r="AH17" s="300">
        <v>8061.52</v>
      </c>
      <c r="AI17" s="300"/>
      <c r="AJ17" s="300"/>
      <c r="AK17" s="300">
        <v>1017.92</v>
      </c>
      <c r="AL17" s="300">
        <v>824.76</v>
      </c>
      <c r="AM17" s="300">
        <v>34377.9</v>
      </c>
      <c r="AN17" s="300">
        <v>426.62</v>
      </c>
      <c r="AO17" s="300">
        <v>671.06</v>
      </c>
      <c r="AP17" s="300">
        <v>5497.87</v>
      </c>
      <c r="AQ17" s="300">
        <v>4369.58</v>
      </c>
      <c r="AR17" s="300"/>
      <c r="AS17" s="300"/>
      <c r="AT17" s="300"/>
      <c r="AU17" s="300"/>
      <c r="AV17" s="300"/>
      <c r="AW17" s="300">
        <v>17397.64</v>
      </c>
      <c r="AX17" s="300"/>
      <c r="AY17" s="300">
        <v>3549.08</v>
      </c>
      <c r="AZ17" s="300">
        <v>1911.6999999999998</v>
      </c>
      <c r="BA17" s="300">
        <v>12740</v>
      </c>
      <c r="BB17" s="300"/>
      <c r="BC17" s="300"/>
      <c r="BD17" s="300">
        <v>2598.96</v>
      </c>
      <c r="BE17" s="300">
        <v>1660.8</v>
      </c>
      <c r="BF17" s="300"/>
      <c r="BG17" s="300"/>
      <c r="BH17" s="300"/>
      <c r="BI17" s="300"/>
      <c r="BJ17" s="300">
        <v>1530.8</v>
      </c>
      <c r="BK17" s="300"/>
      <c r="BL17" s="300">
        <v>2250.25</v>
      </c>
      <c r="BM17" s="300"/>
      <c r="BN17" s="300"/>
      <c r="BO17" s="300"/>
      <c r="BP17" s="300">
        <v>50238.770000000004</v>
      </c>
      <c r="BQ17" s="300">
        <v>3125.33</v>
      </c>
      <c r="BR17" s="300"/>
      <c r="BS17" s="300"/>
      <c r="BT17" s="300"/>
      <c r="BU17" s="300"/>
      <c r="BV17" s="300"/>
      <c r="BW17" s="300">
        <v>1182.5</v>
      </c>
      <c r="BX17" s="300">
        <v>1645.8899999999999</v>
      </c>
      <c r="BY17" s="300">
        <v>3114.7999999999997</v>
      </c>
      <c r="BZ17" s="300"/>
      <c r="CA17" s="300"/>
      <c r="CB17" s="300">
        <v>15724.8</v>
      </c>
      <c r="CC17" s="300">
        <v>647.69999999999993</v>
      </c>
      <c r="CD17" s="300"/>
      <c r="CE17" s="300">
        <v>16949.879999999997</v>
      </c>
      <c r="CF17" s="300">
        <v>2421.19</v>
      </c>
      <c r="CG17" s="300"/>
      <c r="CH17" s="300"/>
      <c r="CI17" s="300"/>
      <c r="CJ17" s="300"/>
      <c r="CK17" s="300"/>
      <c r="CL17" s="300">
        <v>64.8</v>
      </c>
      <c r="CM17" s="300"/>
      <c r="CN17" s="300"/>
      <c r="CO17" s="300"/>
      <c r="CP17" s="300"/>
      <c r="CQ17" s="300"/>
      <c r="CR17" s="300">
        <v>18379.48</v>
      </c>
      <c r="CS17" s="300">
        <v>90.04</v>
      </c>
      <c r="CT17" s="300"/>
      <c r="CU17" s="300">
        <v>49.14</v>
      </c>
      <c r="CV17" s="300">
        <v>4376.16</v>
      </c>
      <c r="CW17" s="300">
        <v>15499.509999999998</v>
      </c>
      <c r="CX17" s="300"/>
      <c r="CY17" s="300">
        <v>22.5</v>
      </c>
      <c r="CZ17" s="300">
        <v>837.75</v>
      </c>
      <c r="DA17" s="300"/>
      <c r="DB17" s="300"/>
      <c r="DC17" s="300">
        <v>8851.85</v>
      </c>
      <c r="DD17" s="300">
        <v>11254.060000000001</v>
      </c>
      <c r="DE17" s="300">
        <v>2855</v>
      </c>
      <c r="DF17" s="300"/>
      <c r="DG17" s="300"/>
      <c r="DH17" s="300"/>
      <c r="DI17" s="300"/>
      <c r="DJ17" s="300">
        <v>12.46</v>
      </c>
      <c r="DK17" s="300"/>
      <c r="DL17" s="413">
        <v>14059.06</v>
      </c>
      <c r="DM17" s="300">
        <v>180</v>
      </c>
      <c r="DN17" s="300">
        <v>9311.77</v>
      </c>
      <c r="DO17" s="300">
        <v>12927.839999999998</v>
      </c>
      <c r="DP17" s="300"/>
      <c r="DQ17" s="300">
        <v>140.95999999999998</v>
      </c>
      <c r="DR17" s="300"/>
      <c r="DS17" s="300"/>
      <c r="DT17" s="300">
        <v>-2280888.4300000002</v>
      </c>
      <c r="DU17" s="300"/>
      <c r="DV17" s="300"/>
      <c r="DW17" s="300">
        <v>-30745</v>
      </c>
      <c r="DX17" s="300">
        <v>2010.6</v>
      </c>
      <c r="DY17" s="300"/>
      <c r="DZ17" s="300"/>
      <c r="EA17" s="300">
        <v>-8590</v>
      </c>
      <c r="EB17" s="300">
        <v>-53745</v>
      </c>
      <c r="EC17" s="300">
        <v>-9825</v>
      </c>
      <c r="ED17" s="300">
        <v>-435828</v>
      </c>
      <c r="EE17" s="300">
        <v>8256.59</v>
      </c>
      <c r="EF17" s="300">
        <v>1223.05</v>
      </c>
      <c r="EG17" s="300">
        <v>-20531</v>
      </c>
      <c r="EH17" s="300">
        <v>390</v>
      </c>
      <c r="EI17" s="300">
        <v>43421.659999999996</v>
      </c>
      <c r="EJ17" s="300"/>
      <c r="EK17" s="300"/>
      <c r="EL17" s="300"/>
      <c r="EM17" s="300"/>
      <c r="EN17" s="300">
        <v>1094</v>
      </c>
      <c r="EO17" s="300">
        <v>3703.3200000000015</v>
      </c>
      <c r="EP17" s="300"/>
      <c r="EQ17" s="300">
        <v>2766.35</v>
      </c>
      <c r="ER17" s="300">
        <v>4727.92</v>
      </c>
      <c r="ES17" s="300">
        <v>4000</v>
      </c>
      <c r="ET17" s="300"/>
      <c r="EU17" s="300">
        <v>1577.49</v>
      </c>
      <c r="EV17" s="300">
        <v>164.88</v>
      </c>
      <c r="EW17" s="300"/>
      <c r="EX17" s="300"/>
      <c r="EY17" s="300"/>
      <c r="EZ17" s="300"/>
      <c r="FA17" s="300">
        <v>-2047.3100000000036</v>
      </c>
      <c r="FB17" s="300">
        <v>-49.91</v>
      </c>
      <c r="FC17" s="300"/>
      <c r="FD17" s="300">
        <v>-6866.1200000000008</v>
      </c>
      <c r="FE17" s="300"/>
      <c r="FF17" s="300"/>
      <c r="FG17" s="300">
        <v>-15598.119999999995</v>
      </c>
      <c r="FH17" s="300"/>
      <c r="FI17" s="300"/>
      <c r="FJ17" s="300"/>
      <c r="FK17" s="300"/>
      <c r="FL17" s="300"/>
      <c r="FM17" s="300"/>
      <c r="FN17" s="300"/>
      <c r="FO17" s="300"/>
      <c r="FP17" s="300"/>
      <c r="FQ17" s="300"/>
      <c r="FR17" s="300"/>
      <c r="FS17" s="300"/>
      <c r="FT17" s="300"/>
      <c r="FU17" s="300"/>
      <c r="FV17" s="300"/>
      <c r="FW17" s="300"/>
      <c r="FX17" s="300"/>
      <c r="FY17" s="300"/>
      <c r="FZ17" s="300"/>
      <c r="GA17" s="300"/>
      <c r="GB17" s="300"/>
      <c r="GC17" s="300"/>
      <c r="GD17" s="300"/>
      <c r="GE17" s="300"/>
      <c r="GF17" s="300"/>
      <c r="GG17" s="300"/>
      <c r="GH17" s="300"/>
      <c r="GI17" s="300"/>
      <c r="GJ17" s="300"/>
      <c r="GK17" s="300"/>
      <c r="GL17" s="300"/>
      <c r="GM17" s="300"/>
      <c r="GN17" s="300"/>
      <c r="GO17" s="300"/>
      <c r="GP17" s="300"/>
      <c r="GQ17" s="300"/>
      <c r="GR17" s="300"/>
      <c r="GS17" s="300"/>
      <c r="GT17" s="300"/>
      <c r="GU17" s="222"/>
      <c r="GV17" s="222"/>
      <c r="GW17" s="222"/>
      <c r="GX17" s="222"/>
      <c r="GY17" s="222"/>
      <c r="GZ17" s="222"/>
      <c r="HA17" s="222"/>
      <c r="HB17" s="222"/>
      <c r="HC17" s="222"/>
      <c r="HD17" s="222"/>
      <c r="HE17" s="222"/>
      <c r="HF17" s="222"/>
      <c r="HG17" s="222"/>
      <c r="HH17" s="222"/>
      <c r="HI17" s="222"/>
      <c r="HJ17" s="222"/>
      <c r="HK17" s="222"/>
      <c r="HL17" s="222"/>
      <c r="HM17" s="222"/>
      <c r="HN17" s="222"/>
      <c r="HO17" s="222"/>
      <c r="HP17" s="222"/>
      <c r="HQ17" s="222"/>
      <c r="HR17" s="222"/>
      <c r="HS17" s="222"/>
      <c r="HT17" s="222"/>
      <c r="HU17" s="222"/>
      <c r="HV17" s="222"/>
      <c r="HW17" s="222"/>
      <c r="HX17" s="222"/>
      <c r="HY17" s="222"/>
      <c r="HZ17" s="222"/>
      <c r="IA17" s="222"/>
      <c r="IB17" s="222"/>
      <c r="IC17" s="222"/>
      <c r="ID17" s="222"/>
      <c r="IE17" s="222"/>
      <c r="IF17" s="222"/>
      <c r="IG17" s="222"/>
      <c r="IH17" s="222"/>
      <c r="II17" s="222"/>
      <c r="IJ17" s="222"/>
      <c r="IK17" s="222"/>
      <c r="IL17" s="222"/>
      <c r="IM17" s="222"/>
      <c r="IN17" s="222"/>
      <c r="IO17" s="222"/>
      <c r="IP17" s="222"/>
      <c r="IQ17" s="222"/>
      <c r="IR17" s="222"/>
      <c r="IS17" s="222"/>
      <c r="IT17" s="222"/>
      <c r="IU17" s="222"/>
      <c r="IV17" s="222"/>
      <c r="IW17" s="222"/>
      <c r="IX17" s="222"/>
      <c r="IY17" s="222"/>
      <c r="IZ17" s="222"/>
      <c r="JA17" s="222"/>
      <c r="JB17" s="222"/>
      <c r="JC17" s="222"/>
      <c r="JD17" s="222"/>
      <c r="JE17" s="222"/>
      <c r="JF17" s="222"/>
      <c r="JG17" s="222"/>
      <c r="JH17" s="222"/>
      <c r="JI17" s="222"/>
      <c r="JJ17" s="222"/>
      <c r="JK17" s="222"/>
      <c r="JL17" s="222"/>
      <c r="JM17" s="222"/>
      <c r="JN17" s="222"/>
      <c r="JO17" s="222"/>
      <c r="JP17" s="222"/>
      <c r="JQ17" s="222"/>
      <c r="JR17" s="222"/>
      <c r="JS17" s="222"/>
      <c r="JT17" s="222"/>
    </row>
    <row r="18" spans="1:280">
      <c r="A18" s="116"/>
      <c r="B18" s="300"/>
      <c r="C18" s="300"/>
      <c r="D18" s="300"/>
      <c r="E18" s="300"/>
      <c r="F18" s="300"/>
      <c r="G18" s="300"/>
      <c r="H18" s="300"/>
      <c r="I18" s="300"/>
      <c r="J18" s="300"/>
      <c r="K18" s="300"/>
      <c r="L18" s="300"/>
      <c r="M18" s="300"/>
      <c r="N18" s="300"/>
      <c r="O18" s="300"/>
      <c r="P18" s="300"/>
      <c r="Q18" s="300"/>
      <c r="R18" s="300"/>
      <c r="S18" s="300"/>
      <c r="T18" s="300"/>
      <c r="U18" s="300"/>
      <c r="V18" s="300"/>
      <c r="W18" s="300"/>
      <c r="X18" s="300"/>
      <c r="Y18" s="300"/>
      <c r="Z18" s="300"/>
      <c r="AA18" s="300"/>
      <c r="AB18" s="300"/>
      <c r="AC18" s="300"/>
      <c r="AD18" s="300"/>
      <c r="AE18" s="300"/>
      <c r="AF18" s="300"/>
      <c r="AG18" s="300"/>
      <c r="AH18" s="300"/>
      <c r="AI18" s="300"/>
      <c r="AJ18" s="300"/>
      <c r="AK18" s="300"/>
      <c r="AL18" s="300"/>
      <c r="AM18" s="300"/>
      <c r="AN18" s="300"/>
      <c r="AO18" s="300"/>
      <c r="AP18" s="300"/>
      <c r="AQ18" s="300"/>
      <c r="AR18" s="300"/>
      <c r="AS18" s="300"/>
      <c r="AT18" s="300"/>
      <c r="AU18" s="300"/>
      <c r="AV18" s="300"/>
      <c r="AW18" s="300"/>
      <c r="AX18" s="300"/>
      <c r="AY18" s="300"/>
      <c r="AZ18" s="300"/>
      <c r="BA18" s="300"/>
      <c r="BB18" s="300"/>
      <c r="BC18" s="300"/>
      <c r="BD18" s="300"/>
      <c r="BE18" s="300"/>
      <c r="BF18" s="300"/>
      <c r="BG18" s="300"/>
      <c r="BH18" s="300"/>
      <c r="BI18" s="300"/>
      <c r="BJ18" s="300"/>
      <c r="BK18" s="300"/>
      <c r="BL18" s="300"/>
      <c r="BM18" s="300"/>
      <c r="BN18" s="300"/>
      <c r="BO18" s="300"/>
      <c r="BP18" s="300"/>
      <c r="BQ18" s="300"/>
      <c r="BR18" s="300"/>
      <c r="BS18" s="300"/>
      <c r="BT18" s="300"/>
      <c r="BU18" s="300"/>
      <c r="BV18" s="300"/>
      <c r="BW18" s="300"/>
      <c r="BX18" s="300"/>
      <c r="BY18" s="300"/>
      <c r="BZ18" s="300"/>
      <c r="CA18" s="300"/>
      <c r="CB18" s="300"/>
      <c r="CC18" s="300"/>
      <c r="CD18" s="300"/>
      <c r="CE18" s="300"/>
      <c r="CF18" s="300"/>
      <c r="CG18" s="300"/>
      <c r="CH18" s="300"/>
      <c r="CI18" s="300"/>
      <c r="CJ18" s="300"/>
      <c r="CK18" s="300"/>
      <c r="CL18" s="300"/>
      <c r="CM18" s="300"/>
      <c r="CN18" s="300"/>
      <c r="CO18" s="300"/>
      <c r="CP18" s="300"/>
      <c r="CQ18" s="300"/>
      <c r="CR18" s="300"/>
      <c r="CS18" s="300"/>
      <c r="CT18" s="300"/>
      <c r="CU18" s="300"/>
      <c r="CV18" s="300"/>
      <c r="CW18" s="300"/>
      <c r="CX18" s="300"/>
      <c r="CY18" s="300"/>
      <c r="CZ18" s="300"/>
      <c r="DA18" s="300"/>
      <c r="DB18" s="300"/>
      <c r="DC18" s="300"/>
      <c r="DD18" s="300"/>
      <c r="DE18" s="300"/>
      <c r="DF18" s="300"/>
      <c r="DG18" s="300"/>
      <c r="DH18" s="300"/>
      <c r="DI18" s="300"/>
      <c r="DJ18" s="300"/>
      <c r="DK18" s="300"/>
      <c r="DL18" s="300"/>
      <c r="DM18" s="300"/>
      <c r="DN18" s="300"/>
      <c r="DO18" s="300"/>
      <c r="DP18" s="300"/>
      <c r="DQ18" s="300"/>
      <c r="DR18" s="300"/>
      <c r="DS18" s="300"/>
      <c r="DT18" s="300"/>
      <c r="DU18" s="300"/>
      <c r="DV18" s="300"/>
      <c r="DW18" s="300"/>
      <c r="DX18" s="300"/>
      <c r="DY18" s="300"/>
      <c r="DZ18" s="300"/>
      <c r="EA18" s="300"/>
      <c r="EB18" s="300"/>
      <c r="EC18" s="300"/>
      <c r="ED18" s="300"/>
      <c r="EE18" s="300"/>
      <c r="EF18" s="300"/>
      <c r="EG18" s="300"/>
      <c r="EH18" s="300"/>
      <c r="EI18" s="300"/>
      <c r="EJ18" s="300"/>
      <c r="EK18" s="300"/>
      <c r="EL18" s="300"/>
      <c r="EM18" s="300"/>
      <c r="EN18" s="300"/>
      <c r="EO18" s="300"/>
      <c r="EP18" s="300"/>
      <c r="EQ18" s="300"/>
      <c r="ER18" s="300"/>
      <c r="ES18" s="300"/>
      <c r="ET18" s="300"/>
      <c r="EU18" s="300"/>
      <c r="EV18" s="300"/>
      <c r="EW18" s="300"/>
      <c r="EX18" s="300"/>
      <c r="EY18" s="300"/>
      <c r="EZ18" s="300"/>
      <c r="FA18" s="300"/>
      <c r="FB18" s="300"/>
      <c r="FC18" s="300"/>
      <c r="FD18" s="300"/>
      <c r="FE18" s="300"/>
      <c r="FF18" s="300"/>
      <c r="FG18" s="300"/>
      <c r="FH18" s="300"/>
      <c r="FI18" s="300"/>
      <c r="FJ18" s="300"/>
      <c r="FK18" s="300"/>
      <c r="FL18" s="300"/>
      <c r="FM18" s="300"/>
      <c r="FN18" s="300"/>
      <c r="FO18" s="300"/>
      <c r="FP18" s="300"/>
      <c r="FQ18" s="300"/>
      <c r="FR18" s="300"/>
      <c r="FS18" s="300"/>
      <c r="FT18" s="300"/>
      <c r="FU18" s="300"/>
      <c r="FV18" s="300"/>
      <c r="FW18" s="300"/>
      <c r="FX18" s="300"/>
      <c r="FY18" s="300"/>
      <c r="FZ18" s="300"/>
      <c r="GA18" s="300"/>
      <c r="GB18" s="300"/>
      <c r="GC18" s="300"/>
      <c r="GD18" s="300"/>
      <c r="GE18" s="300"/>
      <c r="GF18" s="300"/>
      <c r="GG18" s="300"/>
      <c r="GH18" s="300"/>
      <c r="GI18" s="300"/>
      <c r="GJ18" s="300"/>
      <c r="GK18" s="300"/>
      <c r="GL18" s="300"/>
      <c r="GM18" s="300"/>
      <c r="GN18" s="300"/>
      <c r="GO18" s="300"/>
      <c r="GP18" s="300"/>
      <c r="GQ18" s="300"/>
      <c r="GR18" s="300"/>
      <c r="GS18" s="300"/>
      <c r="GT18" s="300"/>
      <c r="GU18" s="222"/>
      <c r="GV18" s="222"/>
      <c r="GW18" s="222"/>
      <c r="GX18" s="222"/>
      <c r="GY18" s="222"/>
      <c r="GZ18" s="222"/>
      <c r="HA18" s="222"/>
      <c r="HB18" s="222"/>
      <c r="HC18" s="222"/>
      <c r="HD18" s="222"/>
      <c r="HE18" s="222"/>
      <c r="HF18" s="222"/>
      <c r="HG18" s="222"/>
      <c r="HH18" s="222"/>
      <c r="HI18" s="222"/>
      <c r="HJ18" s="222"/>
      <c r="HK18" s="222"/>
      <c r="HL18" s="222"/>
      <c r="HM18" s="222"/>
      <c r="HN18" s="222"/>
      <c r="HO18" s="222"/>
      <c r="HP18" s="222"/>
      <c r="HQ18" s="222"/>
      <c r="HR18" s="222"/>
      <c r="HS18" s="222"/>
      <c r="HT18" s="222"/>
      <c r="HU18" s="222"/>
      <c r="HV18" s="222"/>
      <c r="HW18" s="222"/>
      <c r="HX18" s="222"/>
      <c r="HY18" s="222"/>
      <c r="HZ18" s="222"/>
      <c r="IA18" s="222"/>
      <c r="IB18" s="222"/>
      <c r="IC18" s="222"/>
      <c r="ID18" s="222"/>
      <c r="IE18" s="222"/>
      <c r="IF18" s="222"/>
      <c r="IG18" s="222"/>
      <c r="IH18" s="222"/>
      <c r="II18" s="222"/>
      <c r="IJ18" s="222"/>
      <c r="IK18" s="222"/>
      <c r="IL18" s="222"/>
      <c r="IM18" s="222"/>
      <c r="IN18" s="222"/>
      <c r="IO18" s="222"/>
      <c r="IP18" s="222"/>
      <c r="IQ18" s="222"/>
      <c r="IR18" s="222"/>
      <c r="IS18" s="222"/>
      <c r="IT18" s="222"/>
      <c r="IU18" s="222"/>
      <c r="IV18" s="222"/>
      <c r="IW18" s="222"/>
      <c r="IX18" s="222"/>
      <c r="IY18" s="222"/>
      <c r="IZ18" s="222"/>
      <c r="JA18" s="222"/>
      <c r="JB18" s="222"/>
      <c r="JC18" s="222"/>
      <c r="JD18" s="222"/>
      <c r="JE18" s="222"/>
      <c r="JF18" s="222"/>
      <c r="JG18" s="222"/>
      <c r="JH18" s="222"/>
      <c r="JI18" s="222"/>
      <c r="JJ18" s="222"/>
      <c r="JK18" s="222"/>
      <c r="JL18" s="222"/>
      <c r="JM18" s="222"/>
      <c r="JN18" s="222"/>
      <c r="JO18" s="222"/>
      <c r="JP18" s="222"/>
      <c r="JQ18" s="222"/>
      <c r="JR18" s="222"/>
      <c r="JS18" s="222"/>
      <c r="JT18" s="222"/>
    </row>
    <row r="19" spans="1:280">
      <c r="A19" s="116"/>
      <c r="B19" s="300"/>
      <c r="C19" s="300"/>
      <c r="D19" s="300"/>
      <c r="E19" s="300"/>
      <c r="F19" s="300"/>
      <c r="G19" s="300"/>
      <c r="H19" s="300"/>
      <c r="I19" s="300"/>
      <c r="J19" s="300"/>
      <c r="K19" s="300"/>
      <c r="L19" s="300"/>
      <c r="M19" s="300"/>
      <c r="N19" s="300"/>
      <c r="O19" s="300"/>
      <c r="P19" s="300"/>
      <c r="Q19" s="300"/>
      <c r="R19" s="300"/>
      <c r="S19" s="300"/>
      <c r="T19" s="300"/>
      <c r="U19" s="300"/>
      <c r="V19" s="300"/>
      <c r="W19" s="300"/>
      <c r="X19" s="300"/>
      <c r="Y19" s="300"/>
      <c r="Z19" s="300"/>
      <c r="AA19" s="300"/>
      <c r="AB19" s="300"/>
      <c r="AC19" s="300"/>
      <c r="AD19" s="300"/>
      <c r="AE19" s="300"/>
      <c r="AF19" s="300"/>
      <c r="AG19" s="300"/>
      <c r="AH19" s="300"/>
      <c r="AI19" s="300"/>
      <c r="AJ19" s="300"/>
      <c r="AK19" s="300"/>
      <c r="AL19" s="300"/>
      <c r="AM19" s="300"/>
      <c r="AN19" s="300"/>
      <c r="AO19" s="300"/>
      <c r="AP19" s="300"/>
      <c r="AQ19" s="300"/>
      <c r="AR19" s="300"/>
      <c r="AS19" s="300"/>
      <c r="AT19" s="300"/>
      <c r="AU19" s="300"/>
      <c r="AV19" s="300"/>
      <c r="AW19" s="300"/>
      <c r="AX19" s="300"/>
      <c r="AY19" s="300"/>
      <c r="AZ19" s="300"/>
      <c r="BA19" s="300"/>
      <c r="BB19" s="300"/>
      <c r="BC19" s="300"/>
      <c r="BD19" s="300"/>
      <c r="BE19" s="300"/>
      <c r="BF19" s="300"/>
      <c r="BG19" s="300"/>
      <c r="BH19" s="300"/>
      <c r="BI19" s="300"/>
      <c r="BJ19" s="300"/>
      <c r="BK19" s="300"/>
      <c r="BL19" s="300"/>
      <c r="BM19" s="300"/>
      <c r="BN19" s="300"/>
      <c r="BO19" s="300"/>
      <c r="BP19" s="300"/>
      <c r="BQ19" s="300"/>
      <c r="BR19" s="300"/>
      <c r="BS19" s="300"/>
      <c r="BT19" s="300"/>
      <c r="BU19" s="300"/>
      <c r="BV19" s="300"/>
      <c r="BW19" s="300"/>
      <c r="BX19" s="300"/>
      <c r="BY19" s="300"/>
      <c r="BZ19" s="300"/>
      <c r="CA19" s="300"/>
      <c r="CB19" s="300"/>
      <c r="CC19" s="300"/>
      <c r="CD19" s="300"/>
      <c r="CE19" s="300"/>
      <c r="CF19" s="300"/>
      <c r="CG19" s="300"/>
      <c r="CH19" s="300"/>
      <c r="CI19" s="300"/>
      <c r="CJ19" s="300"/>
      <c r="CK19" s="300"/>
      <c r="CL19" s="300"/>
      <c r="CM19" s="300"/>
      <c r="CN19" s="300"/>
      <c r="CO19" s="300"/>
      <c r="CP19" s="300"/>
      <c r="CQ19" s="300"/>
      <c r="CR19" s="300"/>
      <c r="CS19" s="300"/>
      <c r="CT19" s="300"/>
      <c r="CU19" s="300"/>
      <c r="CV19" s="300"/>
      <c r="CW19" s="300"/>
      <c r="CX19" s="300"/>
      <c r="CY19" s="300"/>
      <c r="CZ19" s="300"/>
      <c r="DA19" s="300"/>
      <c r="DB19" s="300"/>
      <c r="DC19" s="300"/>
      <c r="DD19" s="300"/>
      <c r="DE19" s="300"/>
      <c r="DF19" s="300"/>
      <c r="DG19" s="300"/>
      <c r="DH19" s="300"/>
      <c r="DI19" s="300"/>
      <c r="DJ19" s="300"/>
      <c r="DK19" s="300"/>
      <c r="DL19" s="300"/>
      <c r="DM19" s="300"/>
      <c r="DN19" s="300"/>
      <c r="DO19" s="300"/>
      <c r="DP19" s="300"/>
      <c r="DQ19" s="300"/>
      <c r="DR19" s="300"/>
      <c r="DS19" s="300"/>
      <c r="DT19" s="300"/>
      <c r="DU19" s="300"/>
      <c r="DV19" s="300"/>
      <c r="DW19" s="300"/>
      <c r="DX19" s="300"/>
      <c r="DY19" s="300"/>
      <c r="DZ19" s="300"/>
      <c r="EA19" s="300"/>
      <c r="EB19" s="300"/>
      <c r="EC19" s="300"/>
      <c r="ED19" s="300"/>
      <c r="EE19" s="300"/>
      <c r="EF19" s="300"/>
      <c r="EG19" s="300"/>
      <c r="EH19" s="300"/>
      <c r="EI19" s="300"/>
      <c r="EJ19" s="300"/>
      <c r="EK19" s="300"/>
      <c r="EL19" s="300"/>
      <c r="EM19" s="300"/>
      <c r="EN19" s="300"/>
      <c r="EO19" s="300"/>
      <c r="EP19" s="300"/>
      <c r="EQ19" s="300"/>
      <c r="ER19" s="300"/>
      <c r="ES19" s="300"/>
      <c r="ET19" s="300"/>
      <c r="EU19" s="300"/>
      <c r="EV19" s="300"/>
      <c r="EW19" s="300"/>
      <c r="EX19" s="300"/>
      <c r="EY19" s="300"/>
      <c r="EZ19" s="300"/>
      <c r="FA19" s="300"/>
      <c r="FB19" s="300"/>
      <c r="FC19" s="300"/>
      <c r="FD19" s="300"/>
      <c r="FE19" s="300"/>
      <c r="FF19" s="300"/>
      <c r="FG19" s="300"/>
      <c r="FH19" s="300"/>
      <c r="FI19" s="300"/>
      <c r="FJ19" s="300"/>
      <c r="FK19" s="300"/>
      <c r="FL19" s="300"/>
      <c r="FM19" s="300"/>
      <c r="FN19" s="300"/>
      <c r="FO19" s="300"/>
      <c r="FP19" s="300"/>
      <c r="FQ19" s="300"/>
      <c r="FR19" s="300"/>
      <c r="FS19" s="300"/>
      <c r="FT19" s="300"/>
      <c r="FU19" s="300"/>
      <c r="FV19" s="300"/>
      <c r="FW19" s="300"/>
      <c r="FX19" s="300"/>
      <c r="FY19" s="300"/>
      <c r="FZ19" s="300"/>
      <c r="GA19" s="300"/>
      <c r="GB19" s="300"/>
      <c r="GC19" s="300"/>
      <c r="GD19" s="300"/>
      <c r="GE19" s="300"/>
      <c r="GF19" s="300"/>
      <c r="GG19" s="300"/>
      <c r="GH19" s="300"/>
      <c r="GI19" s="300"/>
      <c r="GJ19" s="300"/>
      <c r="GK19" s="300"/>
      <c r="GL19" s="300"/>
      <c r="GM19" s="300"/>
      <c r="GN19" s="300"/>
      <c r="GO19" s="300"/>
      <c r="GP19" s="300"/>
      <c r="GQ19" s="300"/>
      <c r="GR19" s="300"/>
      <c r="GS19" s="300"/>
      <c r="GT19" s="300"/>
      <c r="GU19" s="222"/>
      <c r="GV19" s="222"/>
      <c r="GW19" s="222"/>
      <c r="GX19" s="222"/>
      <c r="GY19" s="222"/>
      <c r="GZ19" s="222"/>
      <c r="HA19" s="222"/>
      <c r="HB19" s="222"/>
      <c r="HC19" s="222"/>
      <c r="HD19" s="222"/>
      <c r="HE19" s="222"/>
      <c r="HF19" s="222"/>
      <c r="HG19" s="222"/>
      <c r="HH19" s="222"/>
      <c r="HI19" s="222"/>
      <c r="HJ19" s="222"/>
      <c r="HK19" s="222"/>
      <c r="HL19" s="222"/>
      <c r="HM19" s="222"/>
      <c r="HN19" s="222"/>
      <c r="HO19" s="222"/>
      <c r="HP19" s="222"/>
      <c r="HQ19" s="222"/>
      <c r="HR19" s="222"/>
      <c r="HS19" s="222"/>
      <c r="HT19" s="222"/>
      <c r="HU19" s="222"/>
      <c r="HV19" s="222"/>
      <c r="HW19" s="222"/>
      <c r="HX19" s="222"/>
      <c r="HY19" s="222"/>
      <c r="HZ19" s="222"/>
      <c r="IA19" s="222"/>
      <c r="IB19" s="222"/>
      <c r="IC19" s="222"/>
      <c r="ID19" s="222"/>
      <c r="IE19" s="222"/>
      <c r="IF19" s="222"/>
      <c r="IG19" s="222"/>
      <c r="IH19" s="222"/>
      <c r="II19" s="222"/>
      <c r="IJ19" s="222"/>
      <c r="IK19" s="222"/>
      <c r="IL19" s="222"/>
      <c r="IM19" s="222"/>
      <c r="IN19" s="222"/>
      <c r="IO19" s="222"/>
      <c r="IP19" s="222"/>
      <c r="IQ19" s="222"/>
      <c r="IR19" s="222"/>
      <c r="IS19" s="222"/>
      <c r="IT19" s="222"/>
      <c r="IU19" s="222"/>
      <c r="IV19" s="222"/>
      <c r="IW19" s="222"/>
      <c r="IX19" s="222"/>
      <c r="IY19" s="222"/>
      <c r="IZ19" s="222"/>
      <c r="JA19" s="222"/>
      <c r="JB19" s="222"/>
      <c r="JC19" s="222"/>
      <c r="JD19" s="222"/>
      <c r="JE19" s="222"/>
      <c r="JF19" s="222"/>
      <c r="JG19" s="222"/>
      <c r="JH19" s="222"/>
      <c r="JI19" s="222"/>
      <c r="JJ19" s="222"/>
      <c r="JK19" s="222"/>
      <c r="JL19" s="222"/>
      <c r="JM19" s="222"/>
      <c r="JN19" s="222"/>
      <c r="JO19" s="222"/>
      <c r="JP19" s="222"/>
      <c r="JQ19" s="222"/>
      <c r="JR19" s="222"/>
      <c r="JS19" s="222"/>
      <c r="JT19" s="222"/>
    </row>
    <row r="20" spans="1:280">
      <c r="A20" s="116"/>
      <c r="B20" s="300"/>
      <c r="C20" s="300"/>
      <c r="D20" s="300"/>
      <c r="E20" s="300"/>
      <c r="F20" s="300"/>
      <c r="G20" s="300"/>
      <c r="H20" s="300"/>
      <c r="I20" s="300"/>
      <c r="J20" s="300"/>
      <c r="K20" s="300"/>
      <c r="L20" s="300"/>
      <c r="M20" s="300"/>
      <c r="N20" s="300"/>
      <c r="O20" s="300"/>
      <c r="P20" s="300"/>
      <c r="Q20" s="300"/>
      <c r="R20" s="300"/>
      <c r="S20" s="300"/>
      <c r="T20" s="300"/>
      <c r="U20" s="300"/>
      <c r="V20" s="300"/>
      <c r="W20" s="300"/>
      <c r="X20" s="300"/>
      <c r="Y20" s="300"/>
      <c r="Z20" s="300"/>
      <c r="AA20" s="300"/>
      <c r="AB20" s="300"/>
      <c r="AC20" s="300"/>
      <c r="AD20" s="300"/>
      <c r="AE20" s="300"/>
      <c r="AF20" s="300"/>
      <c r="AG20" s="300"/>
      <c r="AH20" s="300"/>
      <c r="AI20" s="300"/>
      <c r="AJ20" s="300"/>
      <c r="AK20" s="300"/>
      <c r="AL20" s="300"/>
      <c r="AM20" s="300"/>
      <c r="AN20" s="300"/>
      <c r="AO20" s="300"/>
      <c r="AP20" s="300"/>
      <c r="AQ20" s="300"/>
      <c r="AR20" s="300"/>
      <c r="AS20" s="300"/>
      <c r="AT20" s="300"/>
      <c r="AU20" s="300"/>
      <c r="AV20" s="300"/>
      <c r="AW20" s="300"/>
      <c r="AX20" s="300"/>
      <c r="AY20" s="300"/>
      <c r="AZ20" s="300"/>
      <c r="BA20" s="300"/>
      <c r="BB20" s="300"/>
      <c r="BC20" s="300"/>
      <c r="BD20" s="300"/>
      <c r="BE20" s="300"/>
      <c r="BF20" s="300"/>
      <c r="BG20" s="300"/>
      <c r="BH20" s="300"/>
      <c r="BI20" s="300"/>
      <c r="BJ20" s="300"/>
      <c r="BK20" s="300"/>
      <c r="BL20" s="300"/>
      <c r="BM20" s="300"/>
      <c r="BN20" s="300"/>
      <c r="BO20" s="300"/>
      <c r="BP20" s="300"/>
      <c r="BQ20" s="300"/>
      <c r="BR20" s="300"/>
      <c r="BS20" s="300"/>
      <c r="BT20" s="300"/>
      <c r="BU20" s="300"/>
      <c r="BV20" s="300"/>
      <c r="BW20" s="300"/>
      <c r="BX20" s="300"/>
      <c r="BY20" s="300"/>
      <c r="BZ20" s="300"/>
      <c r="CA20" s="300"/>
      <c r="CB20" s="300"/>
      <c r="CC20" s="300"/>
      <c r="CD20" s="300"/>
      <c r="CE20" s="300"/>
      <c r="CF20" s="300"/>
      <c r="CG20" s="300"/>
      <c r="CH20" s="300"/>
      <c r="CI20" s="300"/>
      <c r="CJ20" s="300"/>
      <c r="CK20" s="300"/>
      <c r="CL20" s="300"/>
      <c r="CM20" s="300"/>
      <c r="CN20" s="300"/>
      <c r="CO20" s="300"/>
      <c r="CP20" s="300"/>
      <c r="CQ20" s="300"/>
      <c r="CR20" s="300"/>
      <c r="CS20" s="300"/>
      <c r="CT20" s="300"/>
      <c r="CU20" s="300"/>
      <c r="CV20" s="300"/>
      <c r="CW20" s="300"/>
      <c r="CX20" s="300"/>
      <c r="CY20" s="300"/>
      <c r="CZ20" s="300"/>
      <c r="DA20" s="300"/>
      <c r="DB20" s="300"/>
      <c r="DC20" s="300"/>
      <c r="DD20" s="300"/>
      <c r="DE20" s="300"/>
      <c r="DF20" s="300"/>
      <c r="DG20" s="300"/>
      <c r="DH20" s="300"/>
      <c r="DI20" s="300"/>
      <c r="DJ20" s="300"/>
      <c r="DK20" s="300"/>
      <c r="DL20" s="300"/>
      <c r="DM20" s="300"/>
      <c r="DN20" s="300"/>
      <c r="DO20" s="300"/>
      <c r="DP20" s="300"/>
      <c r="DQ20" s="300"/>
      <c r="DR20" s="300"/>
      <c r="DS20" s="300"/>
      <c r="DT20" s="300"/>
      <c r="DU20" s="300"/>
      <c r="DV20" s="300"/>
      <c r="DW20" s="300"/>
      <c r="DX20" s="300"/>
      <c r="DY20" s="300"/>
      <c r="DZ20" s="300"/>
      <c r="EA20" s="300"/>
      <c r="EB20" s="300"/>
      <c r="EC20" s="300"/>
      <c r="ED20" s="300"/>
      <c r="EE20" s="300"/>
      <c r="EF20" s="300"/>
      <c r="EG20" s="300"/>
      <c r="EH20" s="300"/>
      <c r="EI20" s="300"/>
      <c r="EJ20" s="300"/>
      <c r="EK20" s="300"/>
      <c r="EL20" s="300"/>
      <c r="EM20" s="300"/>
      <c r="EN20" s="300"/>
      <c r="EO20" s="300"/>
      <c r="EP20" s="300"/>
      <c r="EQ20" s="300"/>
      <c r="ER20" s="300"/>
      <c r="ES20" s="300"/>
      <c r="ET20" s="300"/>
      <c r="EU20" s="300"/>
      <c r="EV20" s="300"/>
      <c r="EW20" s="300"/>
      <c r="EX20" s="300"/>
      <c r="EY20" s="300"/>
      <c r="EZ20" s="300"/>
      <c r="FA20" s="300"/>
      <c r="FB20" s="300"/>
      <c r="FC20" s="300"/>
      <c r="FD20" s="300"/>
      <c r="FE20" s="300"/>
      <c r="FF20" s="300"/>
      <c r="FG20" s="300"/>
      <c r="FH20" s="300"/>
      <c r="FI20" s="300"/>
      <c r="FJ20" s="300"/>
      <c r="FK20" s="300"/>
      <c r="FL20" s="300"/>
      <c r="FM20" s="300"/>
      <c r="FN20" s="300"/>
      <c r="FO20" s="300"/>
      <c r="FP20" s="300"/>
      <c r="FQ20" s="300"/>
      <c r="FR20" s="300"/>
      <c r="FS20" s="300"/>
      <c r="FT20" s="300"/>
      <c r="FU20" s="300"/>
      <c r="FV20" s="300"/>
      <c r="FW20" s="300"/>
      <c r="FX20" s="300"/>
      <c r="FY20" s="300"/>
      <c r="FZ20" s="300"/>
      <c r="GA20" s="300"/>
      <c r="GB20" s="300"/>
      <c r="GC20" s="300"/>
      <c r="GD20" s="300"/>
      <c r="GE20" s="300"/>
      <c r="GF20" s="300"/>
      <c r="GG20" s="300"/>
      <c r="GH20" s="300"/>
      <c r="GI20" s="300"/>
      <c r="GJ20" s="300"/>
      <c r="GK20" s="300"/>
      <c r="GL20" s="300"/>
      <c r="GM20" s="300"/>
      <c r="GN20" s="300"/>
      <c r="GO20" s="300"/>
      <c r="GP20" s="300"/>
      <c r="GQ20" s="300"/>
      <c r="GR20" s="300"/>
      <c r="GS20" s="300"/>
      <c r="GT20" s="300"/>
      <c r="GU20" s="222"/>
      <c r="GV20" s="222"/>
      <c r="GW20" s="222"/>
      <c r="GX20" s="222"/>
      <c r="GY20" s="222"/>
      <c r="GZ20" s="222"/>
      <c r="HA20" s="222"/>
      <c r="HB20" s="222"/>
      <c r="HC20" s="222"/>
      <c r="HD20" s="222"/>
      <c r="HE20" s="222"/>
      <c r="HF20" s="222"/>
      <c r="HG20" s="222"/>
      <c r="HH20" s="222"/>
      <c r="HI20" s="222"/>
      <c r="HJ20" s="222"/>
      <c r="HK20" s="222"/>
      <c r="HL20" s="222"/>
      <c r="HM20" s="222"/>
      <c r="HN20" s="222"/>
      <c r="HO20" s="222"/>
      <c r="HP20" s="222"/>
      <c r="HQ20" s="222"/>
      <c r="HR20" s="222"/>
      <c r="HS20" s="222"/>
      <c r="HT20" s="222"/>
      <c r="HU20" s="222"/>
      <c r="HV20" s="222"/>
      <c r="HW20" s="222"/>
      <c r="HX20" s="222"/>
      <c r="HY20" s="222"/>
      <c r="HZ20" s="222"/>
      <c r="IA20" s="222"/>
      <c r="IB20" s="222"/>
      <c r="IC20" s="222"/>
      <c r="ID20" s="222"/>
      <c r="IE20" s="222"/>
      <c r="IF20" s="222"/>
      <c r="IG20" s="222"/>
      <c r="IH20" s="222"/>
      <c r="II20" s="222"/>
      <c r="IJ20" s="222"/>
      <c r="IK20" s="222"/>
      <c r="IL20" s="222"/>
      <c r="IM20" s="222"/>
      <c r="IN20" s="222"/>
      <c r="IO20" s="222"/>
      <c r="IP20" s="222"/>
      <c r="IQ20" s="222"/>
      <c r="IR20" s="222"/>
      <c r="IS20" s="222"/>
      <c r="IT20" s="222"/>
      <c r="IU20" s="222"/>
      <c r="IV20" s="222"/>
      <c r="IW20" s="222"/>
      <c r="IX20" s="222"/>
      <c r="IY20" s="222"/>
      <c r="IZ20" s="222"/>
      <c r="JA20" s="222"/>
      <c r="JB20" s="222"/>
      <c r="JC20" s="222"/>
      <c r="JD20" s="222"/>
      <c r="JE20" s="222"/>
      <c r="JF20" s="222"/>
      <c r="JG20" s="222"/>
      <c r="JH20" s="222"/>
      <c r="JI20" s="222"/>
      <c r="JJ20" s="222"/>
      <c r="JK20" s="222"/>
      <c r="JL20" s="222"/>
      <c r="JM20" s="222"/>
      <c r="JN20" s="222"/>
      <c r="JO20" s="222"/>
      <c r="JP20" s="222"/>
      <c r="JQ20" s="222"/>
      <c r="JR20" s="222"/>
      <c r="JS20" s="222"/>
      <c r="JT20" s="222"/>
    </row>
    <row r="21" spans="1:280">
      <c r="A21" s="116"/>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300"/>
      <c r="AL21" s="300"/>
      <c r="AM21" s="300"/>
      <c r="AN21" s="300"/>
      <c r="AO21" s="300"/>
      <c r="AP21" s="300"/>
      <c r="AQ21" s="300"/>
      <c r="AR21" s="300"/>
      <c r="AS21" s="300"/>
      <c r="AT21" s="300"/>
      <c r="AU21" s="300"/>
      <c r="AV21" s="300"/>
      <c r="AW21" s="300"/>
      <c r="AX21" s="300"/>
      <c r="AY21" s="300"/>
      <c r="AZ21" s="300"/>
      <c r="BA21" s="300"/>
      <c r="BB21" s="300"/>
      <c r="BC21" s="300"/>
      <c r="BD21" s="300"/>
      <c r="BE21" s="300"/>
      <c r="BF21" s="300"/>
      <c r="BG21" s="300"/>
      <c r="BH21" s="300"/>
      <c r="BI21" s="300"/>
      <c r="BJ21" s="300"/>
      <c r="BK21" s="300"/>
      <c r="BL21" s="300"/>
      <c r="BM21" s="300"/>
      <c r="BN21" s="300"/>
      <c r="BO21" s="300"/>
      <c r="BP21" s="300"/>
      <c r="BQ21" s="300"/>
      <c r="BR21" s="300"/>
      <c r="BS21" s="300"/>
      <c r="BT21" s="300"/>
      <c r="BU21" s="300"/>
      <c r="BV21" s="300"/>
      <c r="BW21" s="300"/>
      <c r="BX21" s="300"/>
      <c r="BY21" s="300"/>
      <c r="BZ21" s="300"/>
      <c r="CA21" s="300"/>
      <c r="CB21" s="300"/>
      <c r="CC21" s="300"/>
      <c r="CD21" s="300"/>
      <c r="CE21" s="300"/>
      <c r="CF21" s="300"/>
      <c r="CG21" s="300"/>
      <c r="CH21" s="300"/>
      <c r="CI21" s="300"/>
      <c r="CJ21" s="300"/>
      <c r="CK21" s="300"/>
      <c r="CL21" s="300"/>
      <c r="CM21" s="300"/>
      <c r="CN21" s="300"/>
      <c r="CO21" s="300"/>
      <c r="CP21" s="300"/>
      <c r="CQ21" s="300"/>
      <c r="CR21" s="300"/>
      <c r="CS21" s="300"/>
      <c r="CT21" s="300"/>
      <c r="CU21" s="300"/>
      <c r="CV21" s="300"/>
      <c r="CW21" s="300"/>
      <c r="CX21" s="300"/>
      <c r="CY21" s="300"/>
      <c r="CZ21" s="300"/>
      <c r="DA21" s="300"/>
      <c r="DB21" s="300"/>
      <c r="DC21" s="300"/>
      <c r="DD21" s="300"/>
      <c r="DE21" s="300"/>
      <c r="DF21" s="300"/>
      <c r="DG21" s="300"/>
      <c r="DH21" s="300"/>
      <c r="DI21" s="300"/>
      <c r="DJ21" s="300"/>
      <c r="DK21" s="300"/>
      <c r="DL21" s="300"/>
      <c r="DM21" s="300"/>
      <c r="DN21" s="300"/>
      <c r="DO21" s="300"/>
      <c r="DP21" s="300"/>
      <c r="DQ21" s="300"/>
      <c r="DR21" s="300"/>
      <c r="DS21" s="300"/>
      <c r="DT21" s="300"/>
      <c r="DU21" s="300"/>
      <c r="DV21" s="300"/>
      <c r="DW21" s="300"/>
      <c r="DX21" s="300"/>
      <c r="DY21" s="300"/>
      <c r="DZ21" s="300"/>
      <c r="EA21" s="300"/>
      <c r="EB21" s="300"/>
      <c r="EC21" s="300"/>
      <c r="ED21" s="300"/>
      <c r="EE21" s="300"/>
      <c r="EF21" s="300"/>
      <c r="EG21" s="300"/>
      <c r="EH21" s="300"/>
      <c r="EI21" s="300"/>
      <c r="EJ21" s="300"/>
      <c r="EK21" s="300"/>
      <c r="EL21" s="300"/>
      <c r="EM21" s="300"/>
      <c r="EN21" s="300"/>
      <c r="EO21" s="300"/>
      <c r="EP21" s="300"/>
      <c r="EQ21" s="300"/>
      <c r="ER21" s="300"/>
      <c r="ES21" s="300"/>
      <c r="ET21" s="300"/>
      <c r="EU21" s="300"/>
      <c r="EV21" s="300"/>
      <c r="EW21" s="300"/>
      <c r="EX21" s="300"/>
      <c r="EY21" s="300"/>
      <c r="EZ21" s="300"/>
      <c r="FA21" s="300"/>
      <c r="FB21" s="300"/>
      <c r="FC21" s="300"/>
      <c r="FD21" s="300"/>
      <c r="FE21" s="300"/>
      <c r="FF21" s="300"/>
      <c r="FG21" s="300"/>
      <c r="FH21" s="300"/>
      <c r="FI21" s="300"/>
      <c r="FJ21" s="300"/>
      <c r="FK21" s="300"/>
      <c r="FL21" s="300"/>
      <c r="FM21" s="300"/>
      <c r="FN21" s="300"/>
      <c r="FO21" s="300"/>
      <c r="FP21" s="300"/>
      <c r="FQ21" s="300"/>
      <c r="FR21" s="300"/>
      <c r="FS21" s="300"/>
      <c r="FT21" s="300"/>
      <c r="FU21" s="300"/>
      <c r="FV21" s="300"/>
      <c r="FW21" s="300"/>
      <c r="FX21" s="300"/>
      <c r="FY21" s="300"/>
      <c r="FZ21" s="300"/>
      <c r="GA21" s="300"/>
      <c r="GB21" s="300"/>
      <c r="GC21" s="300"/>
      <c r="GD21" s="300"/>
      <c r="GE21" s="300"/>
      <c r="GF21" s="300"/>
      <c r="GG21" s="300"/>
      <c r="GH21" s="300"/>
      <c r="GI21" s="300"/>
      <c r="GJ21" s="300"/>
      <c r="GK21" s="300"/>
      <c r="GL21" s="300"/>
      <c r="GM21" s="300"/>
      <c r="GN21" s="300"/>
      <c r="GO21" s="300"/>
      <c r="GP21" s="300"/>
      <c r="GQ21" s="300"/>
      <c r="GR21" s="300"/>
      <c r="GS21" s="300"/>
      <c r="GT21" s="300"/>
      <c r="GU21" s="222"/>
      <c r="GV21" s="222"/>
      <c r="GW21" s="222"/>
      <c r="GX21" s="222"/>
      <c r="GY21" s="222"/>
      <c r="GZ21" s="222"/>
      <c r="HA21" s="222"/>
      <c r="HB21" s="222"/>
      <c r="HC21" s="222"/>
      <c r="HD21" s="222"/>
      <c r="HE21" s="222"/>
      <c r="HF21" s="222"/>
      <c r="HG21" s="222"/>
      <c r="HH21" s="222"/>
      <c r="HI21" s="222"/>
      <c r="HJ21" s="222"/>
      <c r="HK21" s="222"/>
      <c r="HL21" s="222"/>
      <c r="HM21" s="222"/>
      <c r="HN21" s="222"/>
      <c r="HO21" s="222"/>
      <c r="HP21" s="222"/>
      <c r="HQ21" s="222"/>
      <c r="HR21" s="222"/>
      <c r="HS21" s="222"/>
      <c r="HT21" s="222"/>
      <c r="HU21" s="222"/>
      <c r="HV21" s="222"/>
      <c r="HW21" s="222"/>
      <c r="HX21" s="222"/>
      <c r="HY21" s="222"/>
      <c r="HZ21" s="222"/>
      <c r="IA21" s="222"/>
      <c r="IB21" s="222"/>
      <c r="IC21" s="222"/>
      <c r="ID21" s="222"/>
      <c r="IE21" s="222"/>
      <c r="IF21" s="222"/>
      <c r="IG21" s="222"/>
      <c r="IH21" s="222"/>
      <c r="II21" s="222"/>
      <c r="IJ21" s="222"/>
      <c r="IK21" s="222"/>
      <c r="IL21" s="222"/>
      <c r="IM21" s="222"/>
      <c r="IN21" s="222"/>
      <c r="IO21" s="222"/>
      <c r="IP21" s="222"/>
      <c r="IQ21" s="222"/>
      <c r="IR21" s="222"/>
      <c r="IS21" s="222"/>
      <c r="IT21" s="222"/>
      <c r="IU21" s="222"/>
      <c r="IV21" s="222"/>
      <c r="IW21" s="222"/>
      <c r="IX21" s="222"/>
      <c r="IY21" s="222"/>
      <c r="IZ21" s="222"/>
      <c r="JA21" s="222"/>
      <c r="JB21" s="222"/>
      <c r="JC21" s="222"/>
      <c r="JD21" s="222"/>
      <c r="JE21" s="222"/>
      <c r="JF21" s="222"/>
      <c r="JG21" s="222"/>
      <c r="JH21" s="222"/>
      <c r="JI21" s="222"/>
      <c r="JJ21" s="222"/>
      <c r="JK21" s="222"/>
      <c r="JL21" s="222"/>
      <c r="JM21" s="222"/>
      <c r="JN21" s="222"/>
      <c r="JO21" s="222"/>
      <c r="JP21" s="222"/>
      <c r="JQ21" s="222"/>
      <c r="JR21" s="222"/>
      <c r="JS21" s="222"/>
      <c r="JT21" s="222"/>
    </row>
    <row r="22" spans="1:280">
      <c r="A22" s="116"/>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300"/>
      <c r="AL22" s="300"/>
      <c r="AM22" s="300"/>
      <c r="AN22" s="300"/>
      <c r="AO22" s="300"/>
      <c r="AP22" s="300"/>
      <c r="AQ22" s="300"/>
      <c r="AR22" s="300"/>
      <c r="AS22" s="300"/>
      <c r="AT22" s="300"/>
      <c r="AU22" s="300"/>
      <c r="AV22" s="300"/>
      <c r="AW22" s="300"/>
      <c r="AX22" s="300"/>
      <c r="AY22" s="300"/>
      <c r="AZ22" s="300"/>
      <c r="BA22" s="300"/>
      <c r="BB22" s="300"/>
      <c r="BC22" s="300"/>
      <c r="BD22" s="300"/>
      <c r="BE22" s="300"/>
      <c r="BF22" s="300"/>
      <c r="BG22" s="300"/>
      <c r="BH22" s="300"/>
      <c r="BI22" s="300"/>
      <c r="BJ22" s="300"/>
      <c r="BK22" s="300"/>
      <c r="BL22" s="300"/>
      <c r="BM22" s="300"/>
      <c r="BN22" s="300"/>
      <c r="BO22" s="300"/>
      <c r="BP22" s="300"/>
      <c r="BQ22" s="300"/>
      <c r="BR22" s="300"/>
      <c r="BS22" s="300"/>
      <c r="BT22" s="300"/>
      <c r="BU22" s="300"/>
      <c r="BV22" s="300"/>
      <c r="BW22" s="300"/>
      <c r="BX22" s="300"/>
      <c r="BY22" s="300"/>
      <c r="BZ22" s="300"/>
      <c r="CA22" s="300"/>
      <c r="CB22" s="300"/>
      <c r="CC22" s="300"/>
      <c r="CD22" s="300"/>
      <c r="CE22" s="300"/>
      <c r="CF22" s="300"/>
      <c r="CG22" s="300"/>
      <c r="CH22" s="300"/>
      <c r="CI22" s="300"/>
      <c r="CJ22" s="300"/>
      <c r="CK22" s="300"/>
      <c r="CL22" s="300"/>
      <c r="CM22" s="300"/>
      <c r="CN22" s="300"/>
      <c r="CO22" s="300"/>
      <c r="CP22" s="300"/>
      <c r="CQ22" s="300"/>
      <c r="CR22" s="300"/>
      <c r="CS22" s="300"/>
      <c r="CT22" s="300"/>
      <c r="CU22" s="300"/>
      <c r="CV22" s="300"/>
      <c r="CW22" s="300"/>
      <c r="CX22" s="300"/>
      <c r="CY22" s="300"/>
      <c r="CZ22" s="300"/>
      <c r="DA22" s="300"/>
      <c r="DB22" s="300"/>
      <c r="DC22" s="300"/>
      <c r="DD22" s="300"/>
      <c r="DE22" s="300"/>
      <c r="DF22" s="300"/>
      <c r="DG22" s="300"/>
      <c r="DH22" s="300"/>
      <c r="DI22" s="300"/>
      <c r="DJ22" s="300"/>
      <c r="DK22" s="300"/>
      <c r="DL22" s="300"/>
      <c r="DM22" s="300"/>
      <c r="DN22" s="300"/>
      <c r="DO22" s="300"/>
      <c r="DP22" s="300"/>
      <c r="DQ22" s="300"/>
      <c r="DR22" s="300"/>
      <c r="DS22" s="300"/>
      <c r="DT22" s="300"/>
      <c r="DU22" s="300"/>
      <c r="DV22" s="300"/>
      <c r="DW22" s="300"/>
      <c r="DX22" s="300"/>
      <c r="DY22" s="300"/>
      <c r="DZ22" s="300"/>
      <c r="EA22" s="300"/>
      <c r="EB22" s="300"/>
      <c r="EC22" s="300"/>
      <c r="ED22" s="300"/>
      <c r="EE22" s="300"/>
      <c r="EF22" s="300"/>
      <c r="EG22" s="300"/>
      <c r="EH22" s="300"/>
      <c r="EI22" s="300"/>
      <c r="EJ22" s="300"/>
      <c r="EK22" s="300"/>
      <c r="EL22" s="300"/>
      <c r="EM22" s="300"/>
      <c r="EN22" s="300"/>
      <c r="EO22" s="300"/>
      <c r="EP22" s="300"/>
      <c r="EQ22" s="300"/>
      <c r="ER22" s="300"/>
      <c r="ES22" s="300"/>
      <c r="ET22" s="300"/>
      <c r="EU22" s="300"/>
      <c r="EV22" s="300"/>
      <c r="EW22" s="300"/>
      <c r="EX22" s="300"/>
      <c r="EY22" s="300"/>
      <c r="EZ22" s="300"/>
      <c r="FA22" s="300"/>
      <c r="FB22" s="300"/>
      <c r="FC22" s="300"/>
      <c r="FD22" s="300"/>
      <c r="FE22" s="300"/>
      <c r="FF22" s="300"/>
      <c r="FG22" s="300"/>
      <c r="FH22" s="300"/>
      <c r="FI22" s="300"/>
      <c r="FJ22" s="300"/>
      <c r="FK22" s="300"/>
      <c r="FL22" s="300"/>
      <c r="FM22" s="300"/>
      <c r="FN22" s="300"/>
      <c r="FO22" s="300"/>
      <c r="FP22" s="300"/>
      <c r="FQ22" s="300"/>
      <c r="FR22" s="300"/>
      <c r="FS22" s="300"/>
      <c r="FT22" s="300"/>
      <c r="FU22" s="300"/>
      <c r="FV22" s="300"/>
      <c r="FW22" s="300"/>
      <c r="FX22" s="300"/>
      <c r="FY22" s="300"/>
      <c r="FZ22" s="300"/>
      <c r="GA22" s="300"/>
      <c r="GB22" s="300"/>
      <c r="GC22" s="300"/>
      <c r="GD22" s="300"/>
      <c r="GE22" s="300"/>
      <c r="GF22" s="300"/>
      <c r="GG22" s="300"/>
      <c r="GH22" s="300"/>
      <c r="GI22" s="300"/>
      <c r="GJ22" s="300"/>
      <c r="GK22" s="300"/>
      <c r="GL22" s="300"/>
      <c r="GM22" s="300"/>
      <c r="GN22" s="300"/>
      <c r="GO22" s="300"/>
      <c r="GP22" s="300"/>
      <c r="GQ22" s="300"/>
      <c r="GR22" s="300"/>
      <c r="GS22" s="300"/>
      <c r="GT22" s="300"/>
      <c r="GU22" s="222"/>
      <c r="GV22" s="222"/>
      <c r="GW22" s="222"/>
      <c r="GX22" s="222"/>
      <c r="GY22" s="222"/>
      <c r="GZ22" s="222"/>
      <c r="HA22" s="222"/>
      <c r="HB22" s="222"/>
      <c r="HC22" s="222"/>
      <c r="HD22" s="222"/>
      <c r="HE22" s="222"/>
      <c r="HF22" s="222"/>
      <c r="HG22" s="222"/>
      <c r="HH22" s="222"/>
      <c r="HI22" s="222"/>
      <c r="HJ22" s="222"/>
      <c r="HK22" s="222"/>
      <c r="HL22" s="222"/>
      <c r="HM22" s="222"/>
      <c r="HN22" s="222"/>
      <c r="HO22" s="222"/>
      <c r="HP22" s="222"/>
      <c r="HQ22" s="222"/>
      <c r="HR22" s="222"/>
      <c r="HS22" s="222"/>
      <c r="HT22" s="222"/>
      <c r="HU22" s="222"/>
      <c r="HV22" s="222"/>
      <c r="HW22" s="222"/>
      <c r="HX22" s="222"/>
      <c r="HY22" s="222"/>
      <c r="HZ22" s="222"/>
      <c r="IA22" s="222"/>
      <c r="IB22" s="222"/>
      <c r="IC22" s="222"/>
      <c r="ID22" s="222"/>
      <c r="IE22" s="222"/>
      <c r="IF22" s="222"/>
      <c r="IG22" s="222"/>
      <c r="IH22" s="222"/>
      <c r="II22" s="222"/>
      <c r="IJ22" s="222"/>
      <c r="IK22" s="222"/>
      <c r="IL22" s="222"/>
      <c r="IM22" s="222"/>
      <c r="IN22" s="222"/>
      <c r="IO22" s="222"/>
      <c r="IP22" s="222"/>
      <c r="IQ22" s="222"/>
      <c r="IR22" s="222"/>
      <c r="IS22" s="222"/>
      <c r="IT22" s="222"/>
      <c r="IU22" s="222"/>
      <c r="IV22" s="222"/>
      <c r="IW22" s="222"/>
      <c r="IX22" s="222"/>
      <c r="IY22" s="222"/>
      <c r="IZ22" s="222"/>
      <c r="JA22" s="222"/>
      <c r="JB22" s="222"/>
      <c r="JC22" s="222"/>
      <c r="JD22" s="222"/>
      <c r="JE22" s="222"/>
      <c r="JF22" s="222"/>
      <c r="JG22" s="222"/>
      <c r="JH22" s="222"/>
      <c r="JI22" s="222"/>
      <c r="JJ22" s="222"/>
      <c r="JK22" s="222"/>
      <c r="JL22" s="222"/>
      <c r="JM22" s="222"/>
      <c r="JN22" s="222"/>
      <c r="JO22" s="222"/>
      <c r="JP22" s="222"/>
      <c r="JQ22" s="222"/>
      <c r="JR22" s="222"/>
      <c r="JS22" s="222"/>
      <c r="JT22" s="222"/>
    </row>
    <row r="23" spans="1:280">
      <c r="A23" s="116"/>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00"/>
      <c r="AQ23" s="300"/>
      <c r="AR23" s="300"/>
      <c r="AS23" s="300"/>
      <c r="AT23" s="300"/>
      <c r="AU23" s="300"/>
      <c r="AV23" s="300"/>
      <c r="AW23" s="300"/>
      <c r="AX23" s="300"/>
      <c r="AY23" s="300"/>
      <c r="AZ23" s="300"/>
      <c r="BA23" s="300"/>
      <c r="BB23" s="300"/>
      <c r="BC23" s="300"/>
      <c r="BD23" s="300"/>
      <c r="BE23" s="300"/>
      <c r="BF23" s="300"/>
      <c r="BG23" s="300"/>
      <c r="BH23" s="300"/>
      <c r="BI23" s="300"/>
      <c r="BJ23" s="300"/>
      <c r="BK23" s="300"/>
      <c r="BL23" s="300"/>
      <c r="BM23" s="300"/>
      <c r="BN23" s="300"/>
      <c r="BO23" s="300"/>
      <c r="BP23" s="300"/>
      <c r="BQ23" s="300"/>
      <c r="BR23" s="300"/>
      <c r="BS23" s="300"/>
      <c r="BT23" s="300"/>
      <c r="BU23" s="300"/>
      <c r="BV23" s="300"/>
      <c r="BW23" s="300"/>
      <c r="BX23" s="300"/>
      <c r="BY23" s="300"/>
      <c r="BZ23" s="300"/>
      <c r="CA23" s="300"/>
      <c r="CB23" s="300"/>
      <c r="CC23" s="300"/>
      <c r="CD23" s="300"/>
      <c r="CE23" s="300"/>
      <c r="CF23" s="300"/>
      <c r="CG23" s="300"/>
      <c r="CH23" s="300"/>
      <c r="CI23" s="300"/>
      <c r="CJ23" s="300"/>
      <c r="CK23" s="300"/>
      <c r="CL23" s="300"/>
      <c r="CM23" s="300"/>
      <c r="CN23" s="300"/>
      <c r="CO23" s="300"/>
      <c r="CP23" s="300"/>
      <c r="CQ23" s="300"/>
      <c r="CR23" s="300"/>
      <c r="CS23" s="300"/>
      <c r="CT23" s="300"/>
      <c r="CU23" s="300"/>
      <c r="CV23" s="300"/>
      <c r="CW23" s="300"/>
      <c r="CX23" s="300"/>
      <c r="CY23" s="300"/>
      <c r="CZ23" s="300"/>
      <c r="DA23" s="300"/>
      <c r="DB23" s="300"/>
      <c r="DC23" s="300"/>
      <c r="DD23" s="300"/>
      <c r="DE23" s="300"/>
      <c r="DF23" s="300"/>
      <c r="DG23" s="300"/>
      <c r="DH23" s="300"/>
      <c r="DI23" s="300"/>
      <c r="DJ23" s="300"/>
      <c r="DK23" s="300"/>
      <c r="DL23" s="300"/>
      <c r="DM23" s="300"/>
      <c r="DN23" s="300"/>
      <c r="DO23" s="300"/>
      <c r="DP23" s="300"/>
      <c r="DQ23" s="300"/>
      <c r="DR23" s="300"/>
      <c r="DS23" s="300"/>
      <c r="DT23" s="300"/>
      <c r="DU23" s="300"/>
      <c r="DV23" s="300"/>
      <c r="DW23" s="300"/>
      <c r="DX23" s="300"/>
      <c r="DY23" s="300"/>
      <c r="DZ23" s="300"/>
      <c r="EA23" s="300"/>
      <c r="EB23" s="300"/>
      <c r="EC23" s="300"/>
      <c r="ED23" s="300"/>
      <c r="EE23" s="300"/>
      <c r="EF23" s="300"/>
      <c r="EG23" s="300"/>
      <c r="EH23" s="300"/>
      <c r="EI23" s="300"/>
      <c r="EJ23" s="300"/>
      <c r="EK23" s="300"/>
      <c r="EL23" s="300"/>
      <c r="EM23" s="300"/>
      <c r="EN23" s="300"/>
      <c r="EO23" s="300"/>
      <c r="EP23" s="300"/>
      <c r="EQ23" s="300"/>
      <c r="ER23" s="300"/>
      <c r="ES23" s="300"/>
      <c r="ET23" s="300"/>
      <c r="EU23" s="300"/>
      <c r="EV23" s="300"/>
      <c r="EW23" s="300"/>
      <c r="EX23" s="300"/>
      <c r="EY23" s="300"/>
      <c r="EZ23" s="300"/>
      <c r="FA23" s="300"/>
      <c r="FB23" s="300"/>
      <c r="FC23" s="300"/>
      <c r="FD23" s="300"/>
      <c r="FE23" s="300"/>
      <c r="FF23" s="300"/>
      <c r="FG23" s="300"/>
      <c r="FH23" s="300"/>
      <c r="FI23" s="300"/>
      <c r="FJ23" s="300"/>
      <c r="FK23" s="300"/>
      <c r="FL23" s="300"/>
      <c r="FM23" s="300"/>
      <c r="FN23" s="300"/>
      <c r="FO23" s="300"/>
      <c r="FP23" s="300"/>
      <c r="FQ23" s="300"/>
      <c r="FR23" s="300"/>
      <c r="FS23" s="300"/>
      <c r="FT23" s="300"/>
      <c r="FU23" s="300"/>
      <c r="FV23" s="300"/>
      <c r="FW23" s="300"/>
      <c r="FX23" s="300"/>
      <c r="FY23" s="300"/>
      <c r="FZ23" s="300"/>
      <c r="GA23" s="300"/>
      <c r="GB23" s="300"/>
      <c r="GC23" s="300"/>
      <c r="GD23" s="300"/>
      <c r="GE23" s="300"/>
      <c r="GF23" s="300"/>
      <c r="GG23" s="300"/>
      <c r="GH23" s="300"/>
      <c r="GI23" s="300"/>
      <c r="GJ23" s="300"/>
      <c r="GK23" s="300"/>
      <c r="GL23" s="300"/>
      <c r="GM23" s="300"/>
      <c r="GN23" s="300"/>
      <c r="GO23" s="300"/>
      <c r="GP23" s="300"/>
      <c r="GQ23" s="300"/>
      <c r="GR23" s="300"/>
      <c r="GS23" s="300"/>
      <c r="GT23" s="300"/>
      <c r="GU23" s="222"/>
      <c r="GV23" s="222"/>
      <c r="GW23" s="222"/>
      <c r="GX23" s="222"/>
      <c r="GY23" s="222"/>
      <c r="GZ23" s="222"/>
      <c r="HA23" s="222"/>
      <c r="HB23" s="222"/>
      <c r="HC23" s="222"/>
      <c r="HD23" s="222"/>
      <c r="HE23" s="222"/>
      <c r="HF23" s="222"/>
      <c r="HG23" s="222"/>
      <c r="HH23" s="222"/>
      <c r="HI23" s="222"/>
      <c r="HJ23" s="222"/>
      <c r="HK23" s="222"/>
      <c r="HL23" s="222"/>
      <c r="HM23" s="222"/>
      <c r="HN23" s="222"/>
      <c r="HO23" s="222"/>
      <c r="HP23" s="222"/>
      <c r="HQ23" s="222"/>
      <c r="HR23" s="222"/>
      <c r="HS23" s="222"/>
      <c r="HT23" s="222"/>
      <c r="HU23" s="222"/>
      <c r="HV23" s="222"/>
      <c r="HW23" s="222"/>
      <c r="HX23" s="222"/>
      <c r="HY23" s="222"/>
      <c r="HZ23" s="222"/>
      <c r="IA23" s="222"/>
      <c r="IB23" s="222"/>
      <c r="IC23" s="222"/>
      <c r="ID23" s="222"/>
      <c r="IE23" s="222"/>
      <c r="IF23" s="222"/>
      <c r="IG23" s="222"/>
      <c r="IH23" s="222"/>
      <c r="II23" s="222"/>
      <c r="IJ23" s="222"/>
      <c r="IK23" s="222"/>
      <c r="IL23" s="222"/>
      <c r="IM23" s="222"/>
      <c r="IN23" s="222"/>
      <c r="IO23" s="222"/>
      <c r="IP23" s="222"/>
      <c r="IQ23" s="222"/>
      <c r="IR23" s="222"/>
      <c r="IS23" s="222"/>
      <c r="IT23" s="222"/>
      <c r="IU23" s="222"/>
      <c r="IV23" s="222"/>
      <c r="IW23" s="222"/>
      <c r="IX23" s="222"/>
      <c r="IY23" s="222"/>
      <c r="IZ23" s="222"/>
      <c r="JA23" s="222"/>
      <c r="JB23" s="222"/>
      <c r="JC23" s="222"/>
      <c r="JD23" s="222"/>
      <c r="JE23" s="222"/>
      <c r="JF23" s="222"/>
      <c r="JG23" s="222"/>
      <c r="JH23" s="222"/>
      <c r="JI23" s="222"/>
      <c r="JJ23" s="222"/>
      <c r="JK23" s="222"/>
      <c r="JL23" s="222"/>
      <c r="JM23" s="222"/>
      <c r="JN23" s="222"/>
      <c r="JO23" s="222"/>
      <c r="JP23" s="222"/>
      <c r="JQ23" s="222"/>
      <c r="JR23" s="222"/>
      <c r="JS23" s="222"/>
      <c r="JT23" s="222"/>
    </row>
    <row r="24" spans="1:280">
      <c r="A24" s="116"/>
      <c r="B24" s="107"/>
    </row>
    <row r="25" spans="1:280">
      <c r="A25" s="116"/>
      <c r="B25" s="107"/>
    </row>
    <row r="26" spans="1:280">
      <c r="A26" s="116"/>
      <c r="B26" s="107"/>
    </row>
    <row r="27" spans="1:280">
      <c r="A27" s="116"/>
      <c r="B27" s="107"/>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Financial_x0020_Year xmlns="07cb0ae7-4148-4484-a5b9-1e8e812e7102" xsi:nil="true"/>
    <Month xmlns="07cb0ae7-4148-4484-a5b9-1e8e812e7102" xsi:nil="true"/>
    <Closedown xmlns="fb987fa5-fcff-4848-96d6-8f23839f51e0" xsi:nil="true"/>
    <FSO xmlns="07cb0ae7-4148-4484-a5b9-1e8e812e7102">
      <UserInfo>
        <DisplayName/>
        <AccountId xsi:nil="true"/>
        <AccountType/>
      </UserInfo>
    </FSO>
    <Budgets_x0020_and_x0020_DSG xmlns="fb987fa5-fcff-4848-96d6-8f23839f51e0" xsi:nil="true"/>
    <School_x0020_Name xmlns="fb987fa5-fcff-4848-96d6-8f23839f51e0" xsi:nil="true"/>
    <School_x0020_Type_x0020_4 xmlns="fb987fa5-fcff-4848-96d6-8f23839f51e0" xsi:nil="true"/>
    <School_x0020_Type_x0020_3 xmlns="fb987fa5-fcff-4848-96d6-8f23839f51e0" xsi:nil="true"/>
    <School_x0020_Type_x0020_2 xmlns="fb987fa5-fcff-4848-96d6-8f23839f51e0" xsi:nil="true"/>
    <Academy_x0020_Conversions xmlns="fb987fa5-fcff-4848-96d6-8f23839f51e0" xsi:nil="true"/>
    <Recoupment xmlns="fb987fa5-fcff-4848-96d6-8f23839f51e0" xsi:nil="true"/>
    <School_x0020_Type_x0020_1 xmlns="fb987fa5-fcff-4848-96d6-8f23839f51e0" xsi:nil="true"/>
    <Returns xmlns="fb987fa5-fcff-4848-96d6-8f23839f51e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65C29929A869C4491E86EEA126B5241" ma:contentTypeVersion="5" ma:contentTypeDescription="Create a new document." ma:contentTypeScope="" ma:versionID="6485b97f3e1789f25f0e5501c6310617">
  <xsd:schema xmlns:xsd="http://www.w3.org/2001/XMLSchema" xmlns:xs="http://www.w3.org/2001/XMLSchema" xmlns:p="http://schemas.microsoft.com/office/2006/metadata/properties" xmlns:ns2="fb987fa5-fcff-4848-96d6-8f23839f51e0" xmlns:ns3="07cb0ae7-4148-4484-a5b9-1e8e812e7102" xmlns:ns4="99468651-1a6a-4893-b5e9-3927acc5fb96" targetNamespace="http://schemas.microsoft.com/office/2006/metadata/properties" ma:root="true" ma:fieldsID="f72dcfbb99d857a889a3fc75379e84a4" ns2:_="" ns3:_="" ns4:_="">
    <xsd:import namespace="fb987fa5-fcff-4848-96d6-8f23839f51e0"/>
    <xsd:import namespace="07cb0ae7-4148-4484-a5b9-1e8e812e7102"/>
    <xsd:import namespace="99468651-1a6a-4893-b5e9-3927acc5fb96"/>
    <xsd:element name="properties">
      <xsd:complexType>
        <xsd:sequence>
          <xsd:element name="documentManagement">
            <xsd:complexType>
              <xsd:all>
                <xsd:element ref="ns2:Academy_x0020_Conversions" minOccurs="0"/>
                <xsd:element ref="ns2:Budgets_x0020_and_x0020_DSG" minOccurs="0"/>
                <xsd:element ref="ns2:Closedown" minOccurs="0"/>
                <xsd:element ref="ns3:Financial_x0020_Year" minOccurs="0"/>
                <xsd:element ref="ns3:FSO" minOccurs="0"/>
                <xsd:element ref="ns3:Month" minOccurs="0"/>
                <xsd:element ref="ns2:Recoupment" minOccurs="0"/>
                <xsd:element ref="ns2:Returns" minOccurs="0"/>
                <xsd:element ref="ns2:School_x0020_Name" minOccurs="0"/>
                <xsd:element ref="ns2:School_x0020_Type_x0020_1" minOccurs="0"/>
                <xsd:element ref="ns2:School_x0020_Type_x0020_2" minOccurs="0"/>
                <xsd:element ref="ns2:School_x0020_Type_x0020_3" minOccurs="0"/>
                <xsd:element ref="ns2:School_x0020_Type_x0020_4" minOccurs="0"/>
                <xsd:element ref="ns4:MediaServiceMetadata" minOccurs="0"/>
                <xsd:element ref="ns4:MediaServiceFastMetadata"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987fa5-fcff-4848-96d6-8f23839f51e0" elementFormDefault="qualified">
    <xsd:import namespace="http://schemas.microsoft.com/office/2006/documentManagement/types"/>
    <xsd:import namespace="http://schemas.microsoft.com/office/infopath/2007/PartnerControls"/>
    <xsd:element name="Academy_x0020_Conversions" ma:index="8" nillable="true" ma:displayName="Academy Conversions" ma:format="Dropdown" ma:internalName="Academy_x0020_Conversions">
      <xsd:simpleType>
        <xsd:restriction base="dms:Choice">
          <xsd:enumeration value="All"/>
          <xsd:enumeration value="Balance on Conversions"/>
          <xsd:enumeration value="Cabinet Sign Offs"/>
          <xsd:enumeration value="DfE ESFA Info"/>
          <xsd:enumeration value="Legal CTAs"/>
          <xsd:enumeration value="School Info Sent"/>
        </xsd:restriction>
      </xsd:simpleType>
    </xsd:element>
    <xsd:element name="Budgets_x0020_and_x0020_DSG" ma:index="9" nillable="true" ma:displayName="Budgets and DSG" ma:format="Dropdown" ma:internalName="Budgets_x0020_and_x0020_DSG">
      <xsd:simpleType>
        <xsd:restriction base="dms:Choice">
          <xsd:enumeration value="All"/>
          <xsd:enumeration value="DSG Guides"/>
          <xsd:enumeration value="DSG Reconciliations"/>
          <xsd:enumeration value="DSG Recoupments"/>
          <xsd:enumeration value="APTs"/>
        </xsd:restriction>
      </xsd:simpleType>
    </xsd:element>
    <xsd:element name="Closedown" ma:index="10" nillable="true" ma:displayName="Closedown" ma:format="Dropdown" ma:internalName="Closedown">
      <xsd:simpleType>
        <xsd:restriction base="dms:Choice">
          <xsd:enumeration value="All"/>
          <xsd:enumeration value="Audit"/>
          <xsd:enumeration value="DSG Blocks"/>
          <xsd:enumeration value="DSG Note"/>
          <xsd:enumeration value="EY Final Estimate"/>
          <xsd:enumeration value="Final Monitoring Sheet"/>
          <xsd:enumeration value="Statement of Accounts"/>
          <xsd:enumeration value="Year End Journals"/>
        </xsd:restriction>
      </xsd:simpleType>
    </xsd:element>
    <xsd:element name="Recoupment" ma:index="14" nillable="true" ma:displayName="Recoupment" ma:format="Dropdown" ma:internalName="Recoupment">
      <xsd:simpleType>
        <xsd:restriction base="dms:Choice">
          <xsd:enumeration value="All"/>
          <xsd:enumeration value="LAC"/>
          <xsd:enumeration value="Welsh"/>
          <xsd:enumeration value="Schools"/>
          <xsd:enumeration value="High Needs"/>
        </xsd:restriction>
      </xsd:simpleType>
    </xsd:element>
    <xsd:element name="Returns" ma:index="15" nillable="true" ma:displayName="Returns" ma:format="Dropdown" ma:internalName="Returns">
      <xsd:simpleType>
        <xsd:restriction base="dms:Choice">
          <xsd:enumeration value="All"/>
          <xsd:enumeration value="CFR"/>
          <xsd:enumeration value="GBPs"/>
          <xsd:enumeration value="SFVs"/>
          <xsd:enumeration value="FN12s"/>
          <xsd:enumeration value="Rev &amp; Cap Swap"/>
        </xsd:restriction>
      </xsd:simpleType>
    </xsd:element>
    <xsd:element name="School_x0020_Name" ma:index="16" nillable="true" ma:displayName="School Name" ma:internalName="School_x0020_Name">
      <xsd:simpleType>
        <xsd:restriction base="dms:Text">
          <xsd:maxLength value="255"/>
        </xsd:restriction>
      </xsd:simpleType>
    </xsd:element>
    <xsd:element name="School_x0020_Type_x0020_1" ma:index="17" nillable="true" ma:displayName="School Type 1" ma:format="Dropdown" ma:internalName="School_x0020_Type_x0020_1">
      <xsd:simpleType>
        <xsd:restriction base="dms:Choice">
          <xsd:enumeration value="All"/>
          <xsd:enumeration value="Academy or Free School"/>
          <xsd:enumeration value="Maintained"/>
          <xsd:enumeration value="Independent"/>
          <xsd:enumeration value="Education Other"/>
        </xsd:restriction>
      </xsd:simpleType>
    </xsd:element>
    <xsd:element name="School_x0020_Type_x0020_2" ma:index="18" nillable="true" ma:displayName="School Type 2" ma:format="Dropdown" ma:internalName="School_x0020_Type_x0020_2">
      <xsd:simpleType>
        <xsd:restriction base="dms:Choice">
          <xsd:enumeration value="AP"/>
          <xsd:enumeration value="Mainstream"/>
          <xsd:enumeration value="Special"/>
          <xsd:enumeration value="Special Centre"/>
          <xsd:enumeration value="Early Years"/>
        </xsd:restriction>
      </xsd:simpleType>
    </xsd:element>
    <xsd:element name="School_x0020_Type_x0020_3" ma:index="19" nillable="true" ma:displayName="School Type 3" ma:format="Dropdown" ma:internalName="School_x0020_Type_x0020_3">
      <xsd:simpleType>
        <xsd:restriction base="dms:Choice">
          <xsd:enumeration value="Primary"/>
          <xsd:enumeration value="Secondary"/>
        </xsd:restriction>
      </xsd:simpleType>
    </xsd:element>
    <xsd:element name="School_x0020_Type_x0020_4" ma:index="20" nillable="true" ma:displayName="School Type 4" ma:format="Dropdown" ma:internalName="School_x0020_Type_x0020_4">
      <xsd:simpleType>
        <xsd:restriction base="dms:Choice">
          <xsd:enumeration value="All"/>
          <xsd:enumeration value="Central"/>
          <xsd:enumeration value="Cheque Book"/>
        </xsd:restriction>
      </xsd:simpleType>
    </xsd:element>
  </xsd:schema>
  <xsd:schema xmlns:xsd="http://www.w3.org/2001/XMLSchema" xmlns:xs="http://www.w3.org/2001/XMLSchema" xmlns:dms="http://schemas.microsoft.com/office/2006/documentManagement/types" xmlns:pc="http://schemas.microsoft.com/office/infopath/2007/PartnerControls" targetNamespace="07cb0ae7-4148-4484-a5b9-1e8e812e7102" elementFormDefault="qualified">
    <xsd:import namespace="http://schemas.microsoft.com/office/2006/documentManagement/types"/>
    <xsd:import namespace="http://schemas.microsoft.com/office/infopath/2007/PartnerControls"/>
    <xsd:element name="Financial_x0020_Year" ma:index="11" nillable="true" ma:displayName="Financial Year" ma:format="Dropdown" ma:internalName="Financial_x0020_Year">
      <xsd:simpleType>
        <xsd:union memberTypes="dms:Text">
          <xsd:simpleType>
            <xsd:restriction base="dms:Choice">
              <xsd:enumeration value="2029-2030"/>
              <xsd:enumeration value="2028-2029"/>
              <xsd:enumeration value="2027-2028"/>
              <xsd:enumeration value="2026-2027"/>
              <xsd:enumeration value="2025-2026"/>
              <xsd:enumeration value="2024-2025"/>
              <xsd:enumeration value="2023-2024"/>
              <xsd:enumeration value="2022-2023"/>
              <xsd:enumeration value="2021-2022"/>
              <xsd:enumeration value="2020-2021"/>
              <xsd:enumeration value="2019-2020"/>
              <xsd:enumeration value="2018-2019"/>
              <xsd:enumeration value="2017-2018"/>
              <xsd:enumeration value="2016-2017"/>
            </xsd:restriction>
          </xsd:simpleType>
        </xsd:union>
      </xsd:simpleType>
    </xsd:element>
    <xsd:element name="FSO" ma:index="12" nillable="true" ma:displayName="FSO" ma:list="UserInfo" ma:SharePointGroup="0" ma:internalName="FSO"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onth" ma:index="13" nillable="true" ma:displayName="Month" ma:default="" ma:format="Dropdown" ma:internalName="Month">
      <xsd:simpleType>
        <xsd:restriction base="dms:Choice">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Choice 12"/>
        </xsd:restriction>
      </xsd:simpleType>
    </xsd:element>
  </xsd:schema>
  <xsd:schema xmlns:xsd="http://www.w3.org/2001/XMLSchema" xmlns:xs="http://www.w3.org/2001/XMLSchema" xmlns:dms="http://schemas.microsoft.com/office/2006/documentManagement/types" xmlns:pc="http://schemas.microsoft.com/office/infopath/2007/PartnerControls" targetNamespace="99468651-1a6a-4893-b5e9-3927acc5fb96" elementFormDefault="qualified">
    <xsd:import namespace="http://schemas.microsoft.com/office/2006/documentManagement/types"/>
    <xsd:import namespace="http://schemas.microsoft.com/office/infopath/2007/PartnerControls"/>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1D0811-BEDD-42EB-8A85-23D6CC9F9187}">
  <ds:schemaRefs>
    <ds:schemaRef ds:uri="http://purl.org/dc/elements/1.1/"/>
    <ds:schemaRef ds:uri="07cb0ae7-4148-4484-a5b9-1e8e812e7102"/>
    <ds:schemaRef ds:uri="http://schemas.microsoft.com/office/2006/documentManagement/types"/>
    <ds:schemaRef ds:uri="http://schemas.microsoft.com/office/2006/metadata/properties"/>
    <ds:schemaRef ds:uri="http://purl.org/dc/terms/"/>
    <ds:schemaRef ds:uri="http://schemas.microsoft.com/office/infopath/2007/PartnerControls"/>
    <ds:schemaRef ds:uri="http://purl.org/dc/dcmitype/"/>
    <ds:schemaRef ds:uri="fb987fa5-fcff-4848-96d6-8f23839f51e0"/>
    <ds:schemaRef ds:uri="http://schemas.openxmlformats.org/package/2006/metadata/core-properties"/>
    <ds:schemaRef ds:uri="99468651-1a6a-4893-b5e9-3927acc5fb96"/>
    <ds:schemaRef ds:uri="http://www.w3.org/XML/1998/namespace"/>
  </ds:schemaRefs>
</ds:datastoreItem>
</file>

<file path=customXml/itemProps2.xml><?xml version="1.0" encoding="utf-8"?>
<ds:datastoreItem xmlns:ds="http://schemas.openxmlformats.org/officeDocument/2006/customXml" ds:itemID="{BD1EBB5E-7296-4F36-8E52-E3F8B841D6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987fa5-fcff-4848-96d6-8f23839f51e0"/>
    <ds:schemaRef ds:uri="07cb0ae7-4148-4484-a5b9-1e8e812e7102"/>
    <ds:schemaRef ds:uri="99468651-1a6a-4893-b5e9-3927acc5fb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CBD8034-92D6-4269-A319-51B7669A38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CFR Actuals Template</vt:lpstr>
      <vt:lpstr>2526 GBP Data input</vt:lpstr>
      <vt:lpstr>25 26 Actuals</vt:lpstr>
      <vt:lpstr>Actuals mapped to CFR</vt:lpstr>
      <vt:lpstr>125-599</vt:lpstr>
      <vt:lpstr>603-699</vt:lpstr>
      <vt:lpstr>702-798</vt:lpstr>
      <vt:lpstr>800-898</vt:lpstr>
      <vt:lpstr>900-958</vt:lpstr>
      <vt:lpstr>Sch Nums for Downloads</vt:lpstr>
      <vt:lpstr>Notes</vt:lpstr>
      <vt:lpstr>SAP</vt:lpstr>
      <vt:lpstr>Sheet1</vt:lpstr>
      <vt:lpstr>'CFR Actuals Template'!Print_Area</vt:lpstr>
    </vt:vector>
  </TitlesOfParts>
  <Manager/>
  <Company>Gloucestershire County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aberry</dc:creator>
  <cp:keywords/>
  <dc:description/>
  <cp:lastModifiedBy>DUBERLEY, Irina</cp:lastModifiedBy>
  <cp:revision/>
  <dcterms:created xsi:type="dcterms:W3CDTF">2010-07-07T11:07:39Z</dcterms:created>
  <dcterms:modified xsi:type="dcterms:W3CDTF">2026-08-03T13:06:28Z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0x010100765C29929A869C4491E86EEA126B5241</vt:lpwstr>
  </property>
</Properties>
</file>